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Daily-Report\"/>
    </mc:Choice>
  </mc:AlternateContent>
  <xr:revisionPtr revIDLastSave="0" documentId="13_ncr:1_{53690C6B-BBE2-44F8-9346-D79135C658A8}" xr6:coauthVersionLast="47" xr6:coauthVersionMax="47" xr10:uidLastSave="{00000000-0000-0000-0000-000000000000}"/>
  <bookViews>
    <workbookView xWindow="-120" yWindow="-120" windowWidth="29040" windowHeight="15720" tabRatio="589" firstSheet="5" activeTab="12" xr2:uid="{DEB5FF10-2029-4FA0-852D-F128B24574D0}"/>
  </bookViews>
  <sheets>
    <sheet name="Cal" sheetId="5" r:id="rId1"/>
    <sheet name="Gas-DB" sheetId="6" r:id="rId2"/>
    <sheet name="Transport-DB" sheetId="10" r:id="rId3"/>
    <sheet name="Civil-DB" sheetId="48" r:id="rId4"/>
    <sheet name="‌Bulldozer vs Excavator-DB" sheetId="41" r:id="rId5"/>
    <sheet name="Work DB" sheetId="3" r:id="rId6"/>
    <sheet name="Bridge" sheetId="44" r:id="rId7"/>
    <sheet name="Daily Gas" sheetId="8" r:id="rId8"/>
    <sheet name="Daily Report (2)" sheetId="32" r:id="rId9"/>
    <sheet name="Daily Report" sheetId="2" r:id="rId10"/>
    <sheet name="Report Monthly Eng-Khatibi" sheetId="18" r:id="rId11"/>
    <sheet name="Backfill Report" sheetId="11" r:id="rId12"/>
    <sheet name="Machinary GasOil Report" sheetId="7" r:id="rId13"/>
    <sheet name="Daily Water" sheetId="16" r:id="rId14"/>
    <sheet name="Description" sheetId="21" r:id="rId15"/>
    <sheet name="Coding" sheetId="15" state="hidden" r:id="rId16"/>
    <sheet name="نمودار حمل از قرضه" sheetId="35" state="hidden" r:id="rId17"/>
    <sheet name="نمودار حمل از خاکبرداری" sheetId="34" state="hidden" r:id="rId18"/>
    <sheet name="نمودار بخش و کوب " sheetId="36" state="hidden" r:id="rId19"/>
    <sheet name="خاکبرداری-خاکریزی-گازوییل" sheetId="37" state="hidden" r:id="rId20"/>
    <sheet name="نمودار خاکریزی" sheetId="38" state="hidden" r:id="rId21"/>
    <sheet name="Sheet1" sheetId="47" r:id="rId22"/>
  </sheets>
  <definedNames>
    <definedName name="_xlnm._FilterDatabase" localSheetId="11" hidden="1">'Backfill Report'!$B$2:$AE$36</definedName>
    <definedName name="_xlnm._FilterDatabase" localSheetId="6" hidden="1">Bridge!$A$2:$L$18</definedName>
    <definedName name="_xlnm._FilterDatabase" localSheetId="3" hidden="1">'Civil-DB'!$C$5:$N$183</definedName>
    <definedName name="_xlnm._FilterDatabase" localSheetId="9" hidden="1">'Daily Report'!$AT$8:$AT$73</definedName>
    <definedName name="_xlnm._FilterDatabase" localSheetId="8" hidden="1">'Daily Report (2)'!$Y$9:$Y$77</definedName>
    <definedName name="_xlnm._FilterDatabase" localSheetId="1" hidden="1">'Gas-DB'!$AJ$2:$AO$75</definedName>
    <definedName name="_xlnm._FilterDatabase" localSheetId="12" hidden="1">'Machinary GasOil Report'!$C$4:$I$73</definedName>
    <definedName name="_xlnm._FilterDatabase" localSheetId="2" hidden="1">'Transport-DB'!$C$5:$U$4996</definedName>
    <definedName name="_xlnm.Print_Area" localSheetId="11">'Backfill Report'!$B$2:$S$36</definedName>
    <definedName name="_xlnm.Print_Area" localSheetId="6">Bridge!$A$3:$L$34</definedName>
    <definedName name="_xlnm.Print_Area" localSheetId="4">Table3[#All]</definedName>
    <definedName name="_xlnm.Print_Area" localSheetId="0">Cal!$C$2:$H$6</definedName>
    <definedName name="_xlnm.Print_Area" localSheetId="3">'Civil-DB'!$B$1:$N$214</definedName>
    <definedName name="_xlnm.Print_Area" localSheetId="15">Coding!$C$5:$G$83</definedName>
    <definedName name="_xlnm.Print_Area" localSheetId="7">'Daily Gas'!$AD$2:$AG$41</definedName>
    <definedName name="_xlnm.Print_Area" localSheetId="9">'Daily Report'!$B$5:$AQ$73</definedName>
    <definedName name="_xlnm.Print_Area" localSheetId="8">'Daily Report (2)'!$B$5:$V$79</definedName>
    <definedName name="_xlnm.Print_Area" localSheetId="13">'Daily Water'!$R$2:$T$37</definedName>
    <definedName name="_xlnm.Print_Area" localSheetId="14">Description!$A$1:$B$26</definedName>
    <definedName name="_xlnm.Print_Area" localSheetId="1">'Gas-DB'!$AJ$2:$AS$75</definedName>
    <definedName name="_xlnm.Print_Area" localSheetId="12">'Machinary GasOil Report'!$C$2:$K$71</definedName>
    <definedName name="_xlnm.Print_Area" localSheetId="10">'Report Monthly Eng-Khatibi'!$B$2:$M$13</definedName>
    <definedName name="_xlnm.Print_Area" localSheetId="2">'Transport-DB'!$B$1:$U$5100</definedName>
    <definedName name="_xlnm.Print_Area" localSheetId="5">'Work DB'!$C$3:$BN$739</definedName>
    <definedName name="_xlnm.Print_Titles" localSheetId="3">'Civil-DB'!$2:$5</definedName>
    <definedName name="_xlnm.Print_Titles" localSheetId="2">'Transport-DB'!$2:$5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4962" i="10" l="1"/>
  <c r="B4963" i="10"/>
  <c r="B4964" i="10"/>
  <c r="B4965" i="10"/>
  <c r="B4966" i="10"/>
  <c r="B4967" i="10"/>
  <c r="B4968" i="10"/>
  <c r="B4969" i="10"/>
  <c r="B4970" i="10"/>
  <c r="B4971" i="10"/>
  <c r="B4972" i="10"/>
  <c r="B4973" i="10"/>
  <c r="B4974" i="10"/>
  <c r="B4975" i="10"/>
  <c r="B4976" i="10"/>
  <c r="B4977" i="10"/>
  <c r="B4978" i="10"/>
  <c r="B4979" i="10"/>
  <c r="B4980" i="10"/>
  <c r="B4981" i="10"/>
  <c r="B4982" i="10"/>
  <c r="B4983" i="10"/>
  <c r="B4984" i="10"/>
  <c r="B4985" i="10"/>
  <c r="B4986" i="10"/>
  <c r="B4987" i="10"/>
  <c r="B4988" i="10"/>
  <c r="B4989" i="10"/>
  <c r="B4990" i="10"/>
  <c r="B4991" i="10"/>
  <c r="B4992" i="10"/>
  <c r="B4993" i="10"/>
  <c r="B4994" i="10"/>
  <c r="B4995" i="10"/>
  <c r="B4996" i="10"/>
  <c r="E4962" i="10"/>
  <c r="E4963" i="10"/>
  <c r="E4964" i="10"/>
  <c r="E4965" i="10"/>
  <c r="E4966" i="10"/>
  <c r="E4967" i="10"/>
  <c r="E4968" i="10"/>
  <c r="E4969" i="10"/>
  <c r="E4970" i="10"/>
  <c r="E4971" i="10"/>
  <c r="E4972" i="10"/>
  <c r="E4973" i="10"/>
  <c r="E4974" i="10"/>
  <c r="E4975" i="10"/>
  <c r="E4976" i="10"/>
  <c r="E4977" i="10"/>
  <c r="E4978" i="10"/>
  <c r="E4979" i="10"/>
  <c r="E4980" i="10"/>
  <c r="E4981" i="10"/>
  <c r="E4982" i="10"/>
  <c r="E4983" i="10"/>
  <c r="E4984" i="10"/>
  <c r="E4985" i="10"/>
  <c r="E4986" i="10"/>
  <c r="E4987" i="10"/>
  <c r="E4988" i="10"/>
  <c r="E4989" i="10"/>
  <c r="E4990" i="10"/>
  <c r="E4991" i="10"/>
  <c r="E4992" i="10"/>
  <c r="E4993" i="10"/>
  <c r="E4994" i="10"/>
  <c r="E4995" i="10"/>
  <c r="E4996" i="10"/>
  <c r="F4962" i="10"/>
  <c r="F4963" i="10"/>
  <c r="F4964" i="10"/>
  <c r="F4965" i="10"/>
  <c r="F4966" i="10"/>
  <c r="F4967" i="10"/>
  <c r="F4968" i="10"/>
  <c r="F4969" i="10"/>
  <c r="F4970" i="10"/>
  <c r="F4971" i="10"/>
  <c r="F4972" i="10"/>
  <c r="F4973" i="10"/>
  <c r="F4974" i="10"/>
  <c r="F4975" i="10"/>
  <c r="F4976" i="10"/>
  <c r="F4977" i="10"/>
  <c r="F4978" i="10"/>
  <c r="F4979" i="10"/>
  <c r="F4980" i="10"/>
  <c r="F4981" i="10"/>
  <c r="F4982" i="10"/>
  <c r="F4983" i="10"/>
  <c r="F4984" i="10"/>
  <c r="F4985" i="10"/>
  <c r="F4986" i="10"/>
  <c r="F4987" i="10"/>
  <c r="F4988" i="10"/>
  <c r="F4989" i="10"/>
  <c r="F4990" i="10"/>
  <c r="F4991" i="10"/>
  <c r="F4992" i="10"/>
  <c r="F4993" i="10"/>
  <c r="F4994" i="10"/>
  <c r="F4995" i="10"/>
  <c r="F4996" i="10"/>
  <c r="G4962" i="10"/>
  <c r="G4963" i="10"/>
  <c r="G4964" i="10"/>
  <c r="G4965" i="10"/>
  <c r="G4966" i="10"/>
  <c r="G4967" i="10"/>
  <c r="G4968" i="10"/>
  <c r="G4969" i="10"/>
  <c r="G4970" i="10"/>
  <c r="G4971" i="10"/>
  <c r="G4972" i="10"/>
  <c r="G4973" i="10"/>
  <c r="G4974" i="10"/>
  <c r="G4975" i="10"/>
  <c r="G4976" i="10"/>
  <c r="G4977" i="10"/>
  <c r="G4978" i="10"/>
  <c r="G4979" i="10"/>
  <c r="G4980" i="10"/>
  <c r="G4981" i="10"/>
  <c r="G4982" i="10"/>
  <c r="G4983" i="10"/>
  <c r="G4984" i="10"/>
  <c r="G4985" i="10"/>
  <c r="G4986" i="10"/>
  <c r="G4987" i="10"/>
  <c r="G4988" i="10"/>
  <c r="G4989" i="10"/>
  <c r="G4990" i="10"/>
  <c r="G4991" i="10"/>
  <c r="G4992" i="10"/>
  <c r="G4993" i="10"/>
  <c r="G4994" i="10"/>
  <c r="G4995" i="10"/>
  <c r="G4996" i="10"/>
  <c r="H4962" i="10"/>
  <c r="H4963" i="10"/>
  <c r="H4972" i="10"/>
  <c r="H4973" i="10"/>
  <c r="H4974" i="10"/>
  <c r="H4975" i="10"/>
  <c r="H4976" i="10"/>
  <c r="H4977" i="10"/>
  <c r="H4978" i="10"/>
  <c r="H4983" i="10"/>
  <c r="H4984" i="10"/>
  <c r="H4985" i="10"/>
  <c r="H4986" i="10"/>
  <c r="H4987" i="10"/>
  <c r="H4988" i="10"/>
  <c r="H4989" i="10"/>
  <c r="H4990" i="10"/>
  <c r="H4991" i="10"/>
  <c r="H4992" i="10"/>
  <c r="H4993" i="10"/>
  <c r="H4994" i="10"/>
  <c r="H4995" i="10"/>
  <c r="H4996" i="10"/>
  <c r="Q4962" i="10"/>
  <c r="Q4963" i="10"/>
  <c r="Q4964" i="10"/>
  <c r="Q4965" i="10"/>
  <c r="Q4966" i="10"/>
  <c r="Q4967" i="10"/>
  <c r="Q4968" i="10"/>
  <c r="Q4969" i="10"/>
  <c r="Q4970" i="10"/>
  <c r="Q4971" i="10"/>
  <c r="Q4972" i="10"/>
  <c r="Q4973" i="10"/>
  <c r="Q4974" i="10"/>
  <c r="Q4975" i="10"/>
  <c r="Q4976" i="10"/>
  <c r="Q4977" i="10"/>
  <c r="Q4978" i="10"/>
  <c r="Q4979" i="10"/>
  <c r="Q4980" i="10"/>
  <c r="Q4981" i="10"/>
  <c r="Q4982" i="10"/>
  <c r="Q4983" i="10"/>
  <c r="Q4984" i="10"/>
  <c r="Q4985" i="10"/>
  <c r="Q4986" i="10"/>
  <c r="Q4987" i="10"/>
  <c r="Q4988" i="10"/>
  <c r="Q4989" i="10"/>
  <c r="Q4990" i="10"/>
  <c r="Q4991" i="10"/>
  <c r="Q4992" i="10"/>
  <c r="Q4993" i="10"/>
  <c r="Q4994" i="10"/>
  <c r="Q4995" i="10"/>
  <c r="Q4996" i="10"/>
  <c r="R4962" i="10"/>
  <c r="R4963" i="10"/>
  <c r="R4964" i="10"/>
  <c r="R4965" i="10"/>
  <c r="R4966" i="10"/>
  <c r="R4967" i="10"/>
  <c r="R4968" i="10"/>
  <c r="R4969" i="10"/>
  <c r="R4970" i="10"/>
  <c r="R4971" i="10"/>
  <c r="R4972" i="10"/>
  <c r="R4973" i="10"/>
  <c r="R4974" i="10"/>
  <c r="R4975" i="10"/>
  <c r="R4976" i="10"/>
  <c r="R4977" i="10"/>
  <c r="R4978" i="10"/>
  <c r="R4979" i="10"/>
  <c r="R4980" i="10"/>
  <c r="R4981" i="10"/>
  <c r="R4982" i="10"/>
  <c r="R4983" i="10"/>
  <c r="R4984" i="10"/>
  <c r="R4985" i="10"/>
  <c r="R4986" i="10"/>
  <c r="R4987" i="10"/>
  <c r="R4988" i="10"/>
  <c r="R4989" i="10"/>
  <c r="R4990" i="10"/>
  <c r="R4991" i="10"/>
  <c r="R4992" i="10"/>
  <c r="R4993" i="10"/>
  <c r="R4994" i="10"/>
  <c r="R4995" i="10"/>
  <c r="R4996" i="10"/>
  <c r="S4962" i="10"/>
  <c r="S4963" i="10"/>
  <c r="S4964" i="10"/>
  <c r="S4965" i="10"/>
  <c r="S4966" i="10"/>
  <c r="S4967" i="10"/>
  <c r="S4968" i="10"/>
  <c r="S4969" i="10"/>
  <c r="S4970" i="10"/>
  <c r="S4971" i="10"/>
  <c r="S4972" i="10"/>
  <c r="S4973" i="10"/>
  <c r="S4974" i="10"/>
  <c r="S4975" i="10"/>
  <c r="S4976" i="10"/>
  <c r="S4977" i="10"/>
  <c r="S4978" i="10"/>
  <c r="S4979" i="10"/>
  <c r="S4980" i="10"/>
  <c r="S4981" i="10"/>
  <c r="S4982" i="10"/>
  <c r="S4983" i="10"/>
  <c r="S4984" i="10"/>
  <c r="S4985" i="10"/>
  <c r="S4986" i="10"/>
  <c r="S4987" i="10"/>
  <c r="S4988" i="10"/>
  <c r="S4989" i="10"/>
  <c r="S4990" i="10"/>
  <c r="S4991" i="10"/>
  <c r="S4992" i="10"/>
  <c r="S4993" i="10"/>
  <c r="S4994" i="10"/>
  <c r="S4995" i="10"/>
  <c r="S4996" i="10"/>
  <c r="T4962" i="10"/>
  <c r="T4963" i="10"/>
  <c r="T4964" i="10"/>
  <c r="T4965" i="10"/>
  <c r="T4966" i="10"/>
  <c r="T4967" i="10"/>
  <c r="T4968" i="10"/>
  <c r="T4969" i="10"/>
  <c r="T4970" i="10"/>
  <c r="T4971" i="10"/>
  <c r="T4972" i="10"/>
  <c r="T4973" i="10"/>
  <c r="T4974" i="10"/>
  <c r="T4975" i="10"/>
  <c r="T4976" i="10"/>
  <c r="T4977" i="10"/>
  <c r="T4978" i="10"/>
  <c r="T4979" i="10"/>
  <c r="T4980" i="10"/>
  <c r="T4981" i="10"/>
  <c r="T4982" i="10"/>
  <c r="T4983" i="10"/>
  <c r="T4984" i="10"/>
  <c r="T4985" i="10"/>
  <c r="T4986" i="10"/>
  <c r="T4987" i="10"/>
  <c r="T4988" i="10"/>
  <c r="T4989" i="10"/>
  <c r="T4990" i="10"/>
  <c r="T4991" i="10"/>
  <c r="T4992" i="10"/>
  <c r="T4993" i="10"/>
  <c r="T4994" i="10"/>
  <c r="T4995" i="10"/>
  <c r="T4996" i="10"/>
  <c r="I35" i="16"/>
  <c r="F35" i="16"/>
  <c r="I34" i="16"/>
  <c r="F34" i="16"/>
  <c r="I33" i="16"/>
  <c r="F33" i="16"/>
  <c r="I32" i="16"/>
  <c r="F32" i="16"/>
  <c r="I31" i="16"/>
  <c r="F31" i="16"/>
  <c r="I30" i="16"/>
  <c r="F30" i="16"/>
  <c r="I29" i="16"/>
  <c r="F29" i="16"/>
  <c r="I28" i="16"/>
  <c r="F28" i="16"/>
  <c r="I27" i="16"/>
  <c r="F27" i="16"/>
  <c r="I26" i="16"/>
  <c r="F26" i="16"/>
  <c r="I25" i="16"/>
  <c r="F25" i="16"/>
  <c r="I24" i="16"/>
  <c r="F24" i="16"/>
  <c r="I23" i="16"/>
  <c r="F23" i="16"/>
  <c r="I22" i="16"/>
  <c r="F22" i="16"/>
  <c r="I21" i="16"/>
  <c r="F21" i="16"/>
  <c r="I20" i="16"/>
  <c r="F20" i="16"/>
  <c r="I19" i="16"/>
  <c r="F19" i="16"/>
  <c r="I18" i="16"/>
  <c r="F18" i="16"/>
  <c r="I17" i="16"/>
  <c r="F17" i="16"/>
  <c r="I16" i="16"/>
  <c r="F16" i="16"/>
  <c r="I15" i="16"/>
  <c r="F15" i="16"/>
  <c r="I14" i="16"/>
  <c r="F14" i="16"/>
  <c r="I13" i="16"/>
  <c r="F13" i="16"/>
  <c r="I12" i="16"/>
  <c r="F12" i="16"/>
  <c r="I11" i="16"/>
  <c r="F11" i="16"/>
  <c r="I10" i="16"/>
  <c r="F10" i="16"/>
  <c r="I9" i="16"/>
  <c r="F9" i="16"/>
  <c r="I8" i="16"/>
  <c r="F8" i="16"/>
  <c r="I7" i="16"/>
  <c r="F7" i="16"/>
  <c r="I6" i="16"/>
  <c r="F6" i="16"/>
  <c r="I5" i="16"/>
  <c r="F5" i="16"/>
  <c r="C5" i="16"/>
  <c r="B4960" i="10"/>
  <c r="B4961" i="10"/>
  <c r="Q4960" i="10"/>
  <c r="Q4961" i="10"/>
  <c r="R4960" i="10"/>
  <c r="R4961" i="10"/>
  <c r="S4960" i="10"/>
  <c r="S4961" i="10"/>
  <c r="T4960" i="10"/>
  <c r="T4961" i="10"/>
  <c r="E27" i="48"/>
  <c r="F27" i="48"/>
  <c r="G27" i="48"/>
  <c r="K27" i="48" s="1"/>
  <c r="E26" i="48"/>
  <c r="F26" i="48"/>
  <c r="G26" i="48"/>
  <c r="L26" i="48" s="1"/>
  <c r="E25" i="48"/>
  <c r="F25" i="48"/>
  <c r="G25" i="48"/>
  <c r="K25" i="48" s="1"/>
  <c r="E23" i="48"/>
  <c r="F23" i="48"/>
  <c r="G23" i="48"/>
  <c r="L23" i="48" s="1"/>
  <c r="K86" i="48"/>
  <c r="K87" i="48"/>
  <c r="K88" i="48"/>
  <c r="K89" i="48"/>
  <c r="K90" i="48"/>
  <c r="K91" i="48"/>
  <c r="K92" i="48"/>
  <c r="K93" i="48"/>
  <c r="K94" i="48"/>
  <c r="K95" i="48"/>
  <c r="K96" i="48"/>
  <c r="K97" i="48"/>
  <c r="K98" i="48"/>
  <c r="K99" i="48"/>
  <c r="K100" i="48"/>
  <c r="K101" i="48"/>
  <c r="K102" i="48"/>
  <c r="K103" i="48"/>
  <c r="K104" i="48"/>
  <c r="K105" i="48"/>
  <c r="K106" i="48"/>
  <c r="K107" i="48"/>
  <c r="K108" i="48"/>
  <c r="K109" i="48"/>
  <c r="K110" i="48"/>
  <c r="K111" i="48"/>
  <c r="K112" i="48"/>
  <c r="K113" i="48"/>
  <c r="K114" i="48"/>
  <c r="K115" i="48"/>
  <c r="K116" i="48"/>
  <c r="K117" i="48"/>
  <c r="K118" i="48"/>
  <c r="K119" i="48"/>
  <c r="K120" i="48"/>
  <c r="K121" i="48"/>
  <c r="K122" i="48"/>
  <c r="K123" i="48"/>
  <c r="K124" i="48"/>
  <c r="K125" i="48"/>
  <c r="K126" i="48"/>
  <c r="K127" i="48"/>
  <c r="K128" i="48"/>
  <c r="K129" i="48"/>
  <c r="K130" i="48"/>
  <c r="K131" i="48"/>
  <c r="K132" i="48"/>
  <c r="K133" i="48"/>
  <c r="K134" i="48"/>
  <c r="K135" i="48"/>
  <c r="K136" i="48"/>
  <c r="K137" i="48"/>
  <c r="K138" i="48"/>
  <c r="K139" i="48"/>
  <c r="K140" i="48"/>
  <c r="K141" i="48"/>
  <c r="K142" i="48"/>
  <c r="K143" i="48"/>
  <c r="K144" i="48"/>
  <c r="K145" i="48"/>
  <c r="K146" i="48"/>
  <c r="K147" i="48"/>
  <c r="K148" i="48"/>
  <c r="K149" i="48"/>
  <c r="K150" i="48"/>
  <c r="K151" i="48"/>
  <c r="K152" i="48"/>
  <c r="K153" i="48"/>
  <c r="K154" i="48"/>
  <c r="K155" i="48"/>
  <c r="K156" i="48"/>
  <c r="K157" i="48"/>
  <c r="K158" i="48"/>
  <c r="K159" i="48"/>
  <c r="K160" i="48"/>
  <c r="K161" i="48"/>
  <c r="K162" i="48"/>
  <c r="K163" i="48"/>
  <c r="K164" i="48"/>
  <c r="K165" i="48"/>
  <c r="K166" i="48"/>
  <c r="K167" i="48"/>
  <c r="K168" i="48"/>
  <c r="K169" i="48"/>
  <c r="K170" i="48"/>
  <c r="K171" i="48"/>
  <c r="K172" i="48"/>
  <c r="K173" i="48"/>
  <c r="K174" i="48"/>
  <c r="K175" i="48"/>
  <c r="K176" i="48"/>
  <c r="K177" i="48"/>
  <c r="K179" i="48"/>
  <c r="K180" i="48"/>
  <c r="K181" i="48"/>
  <c r="K182" i="48"/>
  <c r="K183" i="48"/>
  <c r="L86" i="48"/>
  <c r="L87" i="48"/>
  <c r="L88" i="48"/>
  <c r="L89" i="48"/>
  <c r="L90" i="48"/>
  <c r="L91" i="48"/>
  <c r="L92" i="48"/>
  <c r="L93" i="48"/>
  <c r="L94" i="48"/>
  <c r="L95" i="48"/>
  <c r="L96" i="48"/>
  <c r="L97" i="48"/>
  <c r="L98" i="48"/>
  <c r="L99" i="48"/>
  <c r="L100" i="48"/>
  <c r="L101" i="48"/>
  <c r="L102" i="48"/>
  <c r="L103" i="48"/>
  <c r="L104" i="48"/>
  <c r="L105" i="48"/>
  <c r="L106" i="48"/>
  <c r="L107" i="48"/>
  <c r="L108" i="48"/>
  <c r="L109" i="48"/>
  <c r="L110" i="48"/>
  <c r="L111" i="48"/>
  <c r="L112" i="48"/>
  <c r="L113" i="48"/>
  <c r="L114" i="48"/>
  <c r="L115" i="48"/>
  <c r="L116" i="48"/>
  <c r="L117" i="48"/>
  <c r="L118" i="48"/>
  <c r="L119" i="48"/>
  <c r="L120" i="48"/>
  <c r="L121" i="48"/>
  <c r="L122" i="48"/>
  <c r="L123" i="48"/>
  <c r="L124" i="48"/>
  <c r="L125" i="48"/>
  <c r="L126" i="48"/>
  <c r="L127" i="48"/>
  <c r="L128" i="48"/>
  <c r="L129" i="48"/>
  <c r="L130" i="48"/>
  <c r="L131" i="48"/>
  <c r="L132" i="48"/>
  <c r="L133" i="48"/>
  <c r="L134" i="48"/>
  <c r="L135" i="48"/>
  <c r="L136" i="48"/>
  <c r="L137" i="48"/>
  <c r="L138" i="48"/>
  <c r="L139" i="48"/>
  <c r="L140" i="48"/>
  <c r="L141" i="48"/>
  <c r="L142" i="48"/>
  <c r="L143" i="48"/>
  <c r="L144" i="48"/>
  <c r="L145" i="48"/>
  <c r="L146" i="48"/>
  <c r="L147" i="48"/>
  <c r="L148" i="48"/>
  <c r="L149" i="48"/>
  <c r="L150" i="48"/>
  <c r="L151" i="48"/>
  <c r="L152" i="48"/>
  <c r="L153" i="48"/>
  <c r="L154" i="48"/>
  <c r="L155" i="48"/>
  <c r="L156" i="48"/>
  <c r="L157" i="48"/>
  <c r="L158" i="48"/>
  <c r="L159" i="48"/>
  <c r="L160" i="48"/>
  <c r="L161" i="48"/>
  <c r="L162" i="48"/>
  <c r="L163" i="48"/>
  <c r="L164" i="48"/>
  <c r="L165" i="48"/>
  <c r="L166" i="48"/>
  <c r="L167" i="48"/>
  <c r="L168" i="48"/>
  <c r="L169" i="48"/>
  <c r="L170" i="48"/>
  <c r="L171" i="48"/>
  <c r="L172" i="48"/>
  <c r="L173" i="48"/>
  <c r="L174" i="48"/>
  <c r="L175" i="48"/>
  <c r="L176" i="48"/>
  <c r="L177" i="48"/>
  <c r="L179" i="48"/>
  <c r="L180" i="48"/>
  <c r="L181" i="48"/>
  <c r="L182" i="48"/>
  <c r="L183" i="48"/>
  <c r="M86" i="48"/>
  <c r="M87" i="48"/>
  <c r="M88" i="48"/>
  <c r="M89" i="48"/>
  <c r="M90" i="48"/>
  <c r="M91" i="48"/>
  <c r="M92" i="48"/>
  <c r="M93" i="48"/>
  <c r="M94" i="48"/>
  <c r="M95" i="48"/>
  <c r="M96" i="48"/>
  <c r="M97" i="48"/>
  <c r="M98" i="48"/>
  <c r="M99" i="48"/>
  <c r="M100" i="48"/>
  <c r="M101" i="48"/>
  <c r="M102" i="48"/>
  <c r="M103" i="48"/>
  <c r="M104" i="48"/>
  <c r="M105" i="48"/>
  <c r="M106" i="48"/>
  <c r="M107" i="48"/>
  <c r="M108" i="48"/>
  <c r="M109" i="48"/>
  <c r="M110" i="48"/>
  <c r="M111" i="48"/>
  <c r="M112" i="48"/>
  <c r="M113" i="48"/>
  <c r="M114" i="48"/>
  <c r="M115" i="48"/>
  <c r="M116" i="48"/>
  <c r="M117" i="48"/>
  <c r="M118" i="48"/>
  <c r="M119" i="48"/>
  <c r="M120" i="48"/>
  <c r="M121" i="48"/>
  <c r="M122" i="48"/>
  <c r="M123" i="48"/>
  <c r="M124" i="48"/>
  <c r="M125" i="48"/>
  <c r="M126" i="48"/>
  <c r="M127" i="48"/>
  <c r="M128" i="48"/>
  <c r="M129" i="48"/>
  <c r="M130" i="48"/>
  <c r="M131" i="48"/>
  <c r="M132" i="48"/>
  <c r="M133" i="48"/>
  <c r="M134" i="48"/>
  <c r="M135" i="48"/>
  <c r="M136" i="48"/>
  <c r="M137" i="48"/>
  <c r="M138" i="48"/>
  <c r="M139" i="48"/>
  <c r="M140" i="48"/>
  <c r="M141" i="48"/>
  <c r="M142" i="48"/>
  <c r="M143" i="48"/>
  <c r="M144" i="48"/>
  <c r="M145" i="48"/>
  <c r="M146" i="48"/>
  <c r="M147" i="48"/>
  <c r="M148" i="48"/>
  <c r="M149" i="48"/>
  <c r="M150" i="48"/>
  <c r="M151" i="48"/>
  <c r="M152" i="48"/>
  <c r="M153" i="48"/>
  <c r="M154" i="48"/>
  <c r="M155" i="48"/>
  <c r="M156" i="48"/>
  <c r="M157" i="48"/>
  <c r="M158" i="48"/>
  <c r="M159" i="48"/>
  <c r="M160" i="48"/>
  <c r="M161" i="48"/>
  <c r="M162" i="48"/>
  <c r="M163" i="48"/>
  <c r="M164" i="48"/>
  <c r="M165" i="48"/>
  <c r="M166" i="48"/>
  <c r="M167" i="48"/>
  <c r="M168" i="48"/>
  <c r="M169" i="48"/>
  <c r="M170" i="48"/>
  <c r="M171" i="48"/>
  <c r="M172" i="48"/>
  <c r="M173" i="48"/>
  <c r="M174" i="48"/>
  <c r="M175" i="48"/>
  <c r="M176" i="48"/>
  <c r="M177" i="48"/>
  <c r="M179" i="48"/>
  <c r="M180" i="48"/>
  <c r="M181" i="48"/>
  <c r="M182" i="48"/>
  <c r="M183" i="48"/>
  <c r="Y181" i="48"/>
  <c r="Z181" i="48"/>
  <c r="AA181" i="48"/>
  <c r="Y182" i="48"/>
  <c r="Z182" i="48"/>
  <c r="AA182" i="48"/>
  <c r="Y183" i="48"/>
  <c r="Z183" i="48"/>
  <c r="AA183" i="48"/>
  <c r="M27" i="48" l="1"/>
  <c r="L27" i="48"/>
  <c r="K23" i="48"/>
  <c r="K26" i="48"/>
  <c r="M26" i="48"/>
  <c r="M25" i="48"/>
  <c r="L25" i="48"/>
  <c r="M23" i="48"/>
  <c r="E6" i="48" l="1"/>
  <c r="F6" i="48"/>
  <c r="G6" i="48"/>
  <c r="E7" i="48"/>
  <c r="F7" i="48"/>
  <c r="G7" i="48"/>
  <c r="E8" i="48"/>
  <c r="F8" i="48"/>
  <c r="G8" i="48"/>
  <c r="E9" i="48"/>
  <c r="F9" i="48"/>
  <c r="G9" i="48"/>
  <c r="E10" i="48"/>
  <c r="F10" i="48"/>
  <c r="G10" i="48"/>
  <c r="E11" i="48"/>
  <c r="F11" i="48"/>
  <c r="G11" i="48"/>
  <c r="E12" i="48"/>
  <c r="F12" i="48"/>
  <c r="G12" i="48"/>
  <c r="E13" i="48"/>
  <c r="F13" i="48"/>
  <c r="G13" i="48"/>
  <c r="E14" i="48"/>
  <c r="F14" i="48"/>
  <c r="G14" i="48"/>
  <c r="E15" i="48"/>
  <c r="F15" i="48"/>
  <c r="G15" i="48"/>
  <c r="E16" i="48"/>
  <c r="F16" i="48"/>
  <c r="G16" i="48"/>
  <c r="E17" i="48"/>
  <c r="F17" i="48"/>
  <c r="G17" i="48"/>
  <c r="E18" i="48"/>
  <c r="F18" i="48"/>
  <c r="G18" i="48"/>
  <c r="E19" i="48"/>
  <c r="F19" i="48"/>
  <c r="G19" i="48"/>
  <c r="E20" i="48"/>
  <c r="F20" i="48"/>
  <c r="G20" i="48"/>
  <c r="E21" i="48"/>
  <c r="F21" i="48"/>
  <c r="G21" i="48"/>
  <c r="E22" i="48"/>
  <c r="F22" i="48"/>
  <c r="G22" i="48"/>
  <c r="E24" i="48"/>
  <c r="F24" i="48"/>
  <c r="G24" i="48"/>
  <c r="E28" i="48"/>
  <c r="F28" i="48"/>
  <c r="G28" i="48"/>
  <c r="E29" i="48"/>
  <c r="F29" i="48"/>
  <c r="G29" i="48"/>
  <c r="E30" i="48"/>
  <c r="F30" i="48"/>
  <c r="G30" i="48"/>
  <c r="E31" i="48"/>
  <c r="F31" i="48"/>
  <c r="G31" i="48"/>
  <c r="E32" i="48"/>
  <c r="F32" i="48"/>
  <c r="G32" i="48"/>
  <c r="E33" i="48"/>
  <c r="F33" i="48"/>
  <c r="G33" i="48"/>
  <c r="E34" i="48"/>
  <c r="F34" i="48"/>
  <c r="G34" i="48"/>
  <c r="E35" i="48"/>
  <c r="F35" i="48"/>
  <c r="G35" i="48"/>
  <c r="E36" i="48"/>
  <c r="F36" i="48"/>
  <c r="G36" i="48"/>
  <c r="E37" i="48"/>
  <c r="F37" i="48"/>
  <c r="G37" i="48"/>
  <c r="E38" i="48"/>
  <c r="F38" i="48"/>
  <c r="G38" i="48"/>
  <c r="E39" i="48"/>
  <c r="F39" i="48"/>
  <c r="G39" i="48"/>
  <c r="E40" i="48"/>
  <c r="F40" i="48"/>
  <c r="G40" i="48"/>
  <c r="E41" i="48"/>
  <c r="F41" i="48"/>
  <c r="G41" i="48"/>
  <c r="E42" i="48"/>
  <c r="F42" i="48"/>
  <c r="G42" i="48"/>
  <c r="E43" i="48"/>
  <c r="F43" i="48"/>
  <c r="G43" i="48"/>
  <c r="E44" i="48"/>
  <c r="F44" i="48"/>
  <c r="G44" i="48"/>
  <c r="E45" i="48"/>
  <c r="F45" i="48"/>
  <c r="G45" i="48"/>
  <c r="E46" i="48"/>
  <c r="F46" i="48"/>
  <c r="G46" i="48"/>
  <c r="E47" i="48"/>
  <c r="F47" i="48"/>
  <c r="G47" i="48"/>
  <c r="E48" i="48"/>
  <c r="F48" i="48"/>
  <c r="G48" i="48"/>
  <c r="E49" i="48"/>
  <c r="F49" i="48"/>
  <c r="G49" i="48"/>
  <c r="E50" i="48"/>
  <c r="F50" i="48"/>
  <c r="G50" i="48"/>
  <c r="E51" i="48"/>
  <c r="F51" i="48"/>
  <c r="G51" i="48"/>
  <c r="E52" i="48"/>
  <c r="F52" i="48"/>
  <c r="G52" i="48"/>
  <c r="E53" i="48"/>
  <c r="F53" i="48"/>
  <c r="G53" i="48"/>
  <c r="E54" i="48"/>
  <c r="F54" i="48"/>
  <c r="G54" i="48"/>
  <c r="E55" i="48"/>
  <c r="F55" i="48"/>
  <c r="G55" i="48"/>
  <c r="E56" i="48"/>
  <c r="F56" i="48"/>
  <c r="G56" i="48"/>
  <c r="E57" i="48"/>
  <c r="F57" i="48"/>
  <c r="G57" i="48"/>
  <c r="E58" i="48"/>
  <c r="F58" i="48"/>
  <c r="G58" i="48"/>
  <c r="E59" i="48"/>
  <c r="F59" i="48"/>
  <c r="G59" i="48"/>
  <c r="E60" i="48"/>
  <c r="F60" i="48"/>
  <c r="G60" i="48"/>
  <c r="E61" i="48"/>
  <c r="F61" i="48"/>
  <c r="G61" i="48"/>
  <c r="E62" i="48"/>
  <c r="F62" i="48"/>
  <c r="G62" i="48"/>
  <c r="E63" i="48"/>
  <c r="F63" i="48"/>
  <c r="G63" i="48"/>
  <c r="E64" i="48"/>
  <c r="F64" i="48"/>
  <c r="G64" i="48"/>
  <c r="E65" i="48"/>
  <c r="F65" i="48"/>
  <c r="G65" i="48"/>
  <c r="E66" i="48"/>
  <c r="F66" i="48"/>
  <c r="G66" i="48"/>
  <c r="E67" i="48"/>
  <c r="F67" i="48"/>
  <c r="G67" i="48"/>
  <c r="E68" i="48"/>
  <c r="F68" i="48"/>
  <c r="G68" i="48"/>
  <c r="E69" i="48"/>
  <c r="F69" i="48"/>
  <c r="G69" i="48"/>
  <c r="E70" i="48"/>
  <c r="F70" i="48"/>
  <c r="G70" i="48"/>
  <c r="E71" i="48"/>
  <c r="F71" i="48"/>
  <c r="G71" i="48"/>
  <c r="E72" i="48"/>
  <c r="F72" i="48"/>
  <c r="G72" i="48"/>
  <c r="E73" i="48"/>
  <c r="F73" i="48"/>
  <c r="G73" i="48"/>
  <c r="E74" i="48"/>
  <c r="F74" i="48"/>
  <c r="G74" i="48"/>
  <c r="E75" i="48"/>
  <c r="F75" i="48"/>
  <c r="G75" i="48"/>
  <c r="E76" i="48"/>
  <c r="F76" i="48"/>
  <c r="G76" i="48"/>
  <c r="E77" i="48"/>
  <c r="F77" i="48"/>
  <c r="G77" i="48"/>
  <c r="E78" i="48"/>
  <c r="F78" i="48"/>
  <c r="G78" i="48"/>
  <c r="E79" i="48"/>
  <c r="F79" i="48"/>
  <c r="G79" i="48"/>
  <c r="E80" i="48"/>
  <c r="F80" i="48"/>
  <c r="G80" i="48"/>
  <c r="E81" i="48"/>
  <c r="F81" i="48"/>
  <c r="G81" i="48"/>
  <c r="E82" i="48"/>
  <c r="F82" i="48"/>
  <c r="G82" i="48"/>
  <c r="E83" i="48"/>
  <c r="F83" i="48"/>
  <c r="G83" i="48"/>
  <c r="E84" i="48"/>
  <c r="F84" i="48"/>
  <c r="G84" i="48"/>
  <c r="E85" i="48"/>
  <c r="F85" i="48"/>
  <c r="G85" i="48"/>
  <c r="Y184" i="48"/>
  <c r="Z184" i="48"/>
  <c r="AA184" i="48"/>
  <c r="Y185" i="48"/>
  <c r="Z185" i="48"/>
  <c r="AA185" i="48"/>
  <c r="K39" i="48" l="1"/>
  <c r="L39" i="48"/>
  <c r="M39" i="48"/>
  <c r="M60" i="48"/>
  <c r="K60" i="48"/>
  <c r="L60" i="48"/>
  <c r="K28" i="48"/>
  <c r="L28" i="48"/>
  <c r="M28" i="48"/>
  <c r="K59" i="48"/>
  <c r="L59" i="48"/>
  <c r="M59" i="48"/>
  <c r="K58" i="48"/>
  <c r="L58" i="48"/>
  <c r="M58" i="48"/>
  <c r="K31" i="48"/>
  <c r="L31" i="48"/>
  <c r="M31" i="48"/>
  <c r="L84" i="48"/>
  <c r="M84" i="48"/>
  <c r="K84" i="48"/>
  <c r="L36" i="48"/>
  <c r="K36" i="48"/>
  <c r="M36" i="48"/>
  <c r="K57" i="48"/>
  <c r="L57" i="48"/>
  <c r="M57" i="48"/>
  <c r="K41" i="48"/>
  <c r="L41" i="48"/>
  <c r="M41" i="48"/>
  <c r="K21" i="48"/>
  <c r="L21" i="48"/>
  <c r="M21" i="48"/>
  <c r="K7" i="48"/>
  <c r="L7" i="48"/>
  <c r="M7" i="48"/>
  <c r="K71" i="48"/>
  <c r="L71" i="48"/>
  <c r="M71" i="48"/>
  <c r="L38" i="48"/>
  <c r="M38" i="48"/>
  <c r="K38" i="48"/>
  <c r="M75" i="48"/>
  <c r="K75" i="48"/>
  <c r="L75" i="48"/>
  <c r="L24" i="48"/>
  <c r="M24" i="48"/>
  <c r="K24" i="48"/>
  <c r="M37" i="48"/>
  <c r="L37" i="48"/>
  <c r="K37" i="48"/>
  <c r="L10" i="48"/>
  <c r="K10" i="48"/>
  <c r="M10" i="48"/>
  <c r="K19" i="48"/>
  <c r="L19" i="48"/>
  <c r="M19" i="48"/>
  <c r="K76" i="48"/>
  <c r="L76" i="48"/>
  <c r="M76" i="48"/>
  <c r="K65" i="48"/>
  <c r="L65" i="48"/>
  <c r="M65" i="48"/>
  <c r="M54" i="48"/>
  <c r="L54" i="48"/>
  <c r="K54" i="48"/>
  <c r="K8" i="48"/>
  <c r="L8" i="48"/>
  <c r="M8" i="48"/>
  <c r="K47" i="48"/>
  <c r="L47" i="48"/>
  <c r="M47" i="48"/>
  <c r="L78" i="48"/>
  <c r="K78" i="48"/>
  <c r="M78" i="48"/>
  <c r="L46" i="48"/>
  <c r="M46" i="48"/>
  <c r="K46" i="48"/>
  <c r="M83" i="48"/>
  <c r="K83" i="48"/>
  <c r="L83" i="48"/>
  <c r="K67" i="48"/>
  <c r="M67" i="48"/>
  <c r="L67" i="48"/>
  <c r="M51" i="48"/>
  <c r="L51" i="48"/>
  <c r="K51" i="48"/>
  <c r="K35" i="48"/>
  <c r="L35" i="48"/>
  <c r="M35" i="48"/>
  <c r="K15" i="48"/>
  <c r="M15" i="48"/>
  <c r="L15" i="48"/>
  <c r="K70" i="48"/>
  <c r="M70" i="48"/>
  <c r="L70" i="48"/>
  <c r="K64" i="48"/>
  <c r="L64" i="48"/>
  <c r="M64" i="48"/>
  <c r="K12" i="48"/>
  <c r="M12" i="48"/>
  <c r="L12" i="48"/>
  <c r="K69" i="48"/>
  <c r="M69" i="48"/>
  <c r="L69" i="48"/>
  <c r="K17" i="48"/>
  <c r="L17" i="48"/>
  <c r="M17" i="48"/>
  <c r="K74" i="48"/>
  <c r="L74" i="48"/>
  <c r="M74" i="48"/>
  <c r="K42" i="48"/>
  <c r="L42" i="48"/>
  <c r="M42" i="48"/>
  <c r="L63" i="48"/>
  <c r="M63" i="48"/>
  <c r="K63" i="48"/>
  <c r="K68" i="48"/>
  <c r="L68" i="48"/>
  <c r="M68" i="48"/>
  <c r="K30" i="48"/>
  <c r="L30" i="48"/>
  <c r="M30" i="48"/>
  <c r="K72" i="48"/>
  <c r="L72" i="48"/>
  <c r="M72" i="48"/>
  <c r="K56" i="48"/>
  <c r="L56" i="48"/>
  <c r="M56" i="48"/>
  <c r="K40" i="48"/>
  <c r="L40" i="48"/>
  <c r="M40" i="48"/>
  <c r="K20" i="48"/>
  <c r="L20" i="48"/>
  <c r="M20" i="48"/>
  <c r="K6" i="48"/>
  <c r="L6" i="48"/>
  <c r="M6" i="48"/>
  <c r="K44" i="48"/>
  <c r="L44" i="48"/>
  <c r="M44" i="48"/>
  <c r="K13" i="48"/>
  <c r="L13" i="48"/>
  <c r="M13" i="48"/>
  <c r="K43" i="48"/>
  <c r="M43" i="48"/>
  <c r="L43" i="48"/>
  <c r="K80" i="48"/>
  <c r="L80" i="48"/>
  <c r="M80" i="48"/>
  <c r="L11" i="48"/>
  <c r="K11" i="48"/>
  <c r="M11" i="48"/>
  <c r="M52" i="48"/>
  <c r="L52" i="48"/>
  <c r="K52" i="48"/>
  <c r="K73" i="48"/>
  <c r="L73" i="48"/>
  <c r="M73" i="48"/>
  <c r="K62" i="48"/>
  <c r="L62" i="48"/>
  <c r="M62" i="48"/>
  <c r="K77" i="48"/>
  <c r="L77" i="48"/>
  <c r="M77" i="48"/>
  <c r="L61" i="48"/>
  <c r="M61" i="48"/>
  <c r="K61" i="48"/>
  <c r="K45" i="48"/>
  <c r="L45" i="48"/>
  <c r="M45" i="48"/>
  <c r="M29" i="48"/>
  <c r="K29" i="48"/>
  <c r="L29" i="48"/>
  <c r="K55" i="48"/>
  <c r="L55" i="48"/>
  <c r="M55" i="48"/>
  <c r="K81" i="48"/>
  <c r="M81" i="48"/>
  <c r="L81" i="48"/>
  <c r="K49" i="48"/>
  <c r="L49" i="48"/>
  <c r="M49" i="48"/>
  <c r="K33" i="48"/>
  <c r="L33" i="48"/>
  <c r="M33" i="48"/>
  <c r="K18" i="48"/>
  <c r="L18" i="48"/>
  <c r="M18" i="48"/>
  <c r="K9" i="48"/>
  <c r="L9" i="48"/>
  <c r="M9" i="48"/>
  <c r="K48" i="48"/>
  <c r="L48" i="48"/>
  <c r="M48" i="48"/>
  <c r="M32" i="48"/>
  <c r="K32" i="48"/>
  <c r="L32" i="48"/>
  <c r="M85" i="48"/>
  <c r="L85" i="48"/>
  <c r="K85" i="48"/>
  <c r="M53" i="48"/>
  <c r="L53" i="48"/>
  <c r="K53" i="48"/>
  <c r="K22" i="48"/>
  <c r="L22" i="48"/>
  <c r="M22" i="48"/>
  <c r="K79" i="48"/>
  <c r="L79" i="48"/>
  <c r="M79" i="48"/>
  <c r="K16" i="48"/>
  <c r="M16" i="48"/>
  <c r="L16" i="48"/>
  <c r="L82" i="48"/>
  <c r="K82" i="48"/>
  <c r="M82" i="48"/>
  <c r="K66" i="48"/>
  <c r="M66" i="48"/>
  <c r="L66" i="48"/>
  <c r="M50" i="48"/>
  <c r="L50" i="48"/>
  <c r="K50" i="48"/>
  <c r="L34" i="48"/>
  <c r="M34" i="48"/>
  <c r="K34" i="48"/>
  <c r="K14" i="48"/>
  <c r="M14" i="48"/>
  <c r="L14" i="48"/>
  <c r="AK6" i="3"/>
  <c r="AK5" i="3"/>
  <c r="E178" i="48" l="1"/>
  <c r="F178" i="48"/>
  <c r="G178" i="48"/>
  <c r="H214" i="48"/>
  <c r="U6" i="48"/>
  <c r="X3" i="48" a="1"/>
  <c r="X3" i="48" s="1"/>
  <c r="L178" i="48" l="1"/>
  <c r="K178" i="48"/>
  <c r="M178" i="48"/>
  <c r="D6" i="44"/>
  <c r="E6" i="44"/>
  <c r="F6" i="44"/>
  <c r="G6" i="44"/>
  <c r="H6" i="44"/>
  <c r="I6" i="44"/>
  <c r="J6" i="44"/>
  <c r="K6" i="44"/>
  <c r="L6" i="44"/>
  <c r="D7" i="44"/>
  <c r="E7" i="44"/>
  <c r="F7" i="44"/>
  <c r="G7" i="44"/>
  <c r="H7" i="44"/>
  <c r="I7" i="44"/>
  <c r="J7" i="44"/>
  <c r="K7" i="44"/>
  <c r="L7" i="44"/>
  <c r="D8" i="44"/>
  <c r="E8" i="44"/>
  <c r="F8" i="44"/>
  <c r="G8" i="44"/>
  <c r="H8" i="44"/>
  <c r="I8" i="44"/>
  <c r="J8" i="44"/>
  <c r="K8" i="44"/>
  <c r="L8" i="44"/>
  <c r="D9" i="44"/>
  <c r="E9" i="44"/>
  <c r="F9" i="44"/>
  <c r="G9" i="44"/>
  <c r="H9" i="44"/>
  <c r="I9" i="44"/>
  <c r="J9" i="44"/>
  <c r="K9" i="44"/>
  <c r="L9" i="44"/>
  <c r="D10" i="44"/>
  <c r="E10" i="44"/>
  <c r="F10" i="44"/>
  <c r="G10" i="44"/>
  <c r="H10" i="44"/>
  <c r="I10" i="44"/>
  <c r="J10" i="44"/>
  <c r="K10" i="44"/>
  <c r="L10" i="44"/>
  <c r="D11" i="44"/>
  <c r="E11" i="44"/>
  <c r="F11" i="44"/>
  <c r="G11" i="44"/>
  <c r="H11" i="44"/>
  <c r="I11" i="44"/>
  <c r="J11" i="44"/>
  <c r="K11" i="44"/>
  <c r="L11" i="44"/>
  <c r="D12" i="44"/>
  <c r="E12" i="44"/>
  <c r="F12" i="44"/>
  <c r="G12" i="44"/>
  <c r="H12" i="44"/>
  <c r="I12" i="44"/>
  <c r="J12" i="44"/>
  <c r="K12" i="44"/>
  <c r="L12" i="44"/>
  <c r="D13" i="44"/>
  <c r="E13" i="44"/>
  <c r="F13" i="44"/>
  <c r="G13" i="44"/>
  <c r="H13" i="44"/>
  <c r="I13" i="44"/>
  <c r="J13" i="44"/>
  <c r="K13" i="44"/>
  <c r="L13" i="44"/>
  <c r="D14" i="44"/>
  <c r="E14" i="44"/>
  <c r="F14" i="44"/>
  <c r="G14" i="44"/>
  <c r="H14" i="44"/>
  <c r="I14" i="44"/>
  <c r="J14" i="44"/>
  <c r="K14" i="44"/>
  <c r="L14" i="44"/>
  <c r="D15" i="44"/>
  <c r="E15" i="44"/>
  <c r="F15" i="44"/>
  <c r="G15" i="44"/>
  <c r="H15" i="44"/>
  <c r="I15" i="44"/>
  <c r="J15" i="44"/>
  <c r="K15" i="44"/>
  <c r="L15" i="44"/>
  <c r="D16" i="44"/>
  <c r="E16" i="44"/>
  <c r="F16" i="44"/>
  <c r="G16" i="44"/>
  <c r="H16" i="44"/>
  <c r="I16" i="44"/>
  <c r="J16" i="44"/>
  <c r="K16" i="44"/>
  <c r="L16" i="44"/>
  <c r="D17" i="44"/>
  <c r="E17" i="44"/>
  <c r="F17" i="44"/>
  <c r="D18" i="44"/>
  <c r="E18" i="44"/>
  <c r="F18" i="44"/>
  <c r="BV211" i="3"/>
  <c r="BX131" i="3"/>
  <c r="BX133" i="3"/>
  <c r="BX135" i="3"/>
  <c r="BX138" i="3"/>
  <c r="BX139" i="3"/>
  <c r="BX178" i="3"/>
  <c r="BX203" i="3"/>
  <c r="BW211" i="3"/>
  <c r="K214" i="48" l="1"/>
  <c r="L214" i="48"/>
  <c r="B7855" i="6"/>
  <c r="B7856" i="6"/>
  <c r="B7857" i="6"/>
  <c r="B7858" i="6"/>
  <c r="B7859" i="6"/>
  <c r="B7860" i="6"/>
  <c r="B7861" i="6"/>
  <c r="B7862" i="6"/>
  <c r="B7863" i="6"/>
  <c r="B7864" i="6"/>
  <c r="B6846" i="6"/>
  <c r="B6847" i="6"/>
  <c r="B6848" i="6"/>
  <c r="B6849" i="6"/>
  <c r="B6850" i="6"/>
  <c r="B6851" i="6"/>
  <c r="B6852" i="6"/>
  <c r="B6853" i="6"/>
  <c r="B6854" i="6"/>
  <c r="B6855" i="6"/>
  <c r="B6856" i="6"/>
  <c r="B6857" i="6"/>
  <c r="B6858" i="6"/>
  <c r="B6859" i="6"/>
  <c r="B6860" i="6"/>
  <c r="B6861" i="6"/>
  <c r="B6862" i="6"/>
  <c r="B6863" i="6"/>
  <c r="B6864" i="6"/>
  <c r="B6865" i="6"/>
  <c r="B6866" i="6"/>
  <c r="B6867" i="6"/>
  <c r="B6868" i="6"/>
  <c r="B6869" i="6"/>
  <c r="B6870" i="6"/>
  <c r="B6871" i="6"/>
  <c r="B6872" i="6"/>
  <c r="B6873" i="6"/>
  <c r="B6874" i="6"/>
  <c r="B6875" i="6"/>
  <c r="B6876" i="6"/>
  <c r="B6877" i="6"/>
  <c r="B6878" i="6"/>
  <c r="B6879" i="6"/>
  <c r="B6880" i="6"/>
  <c r="B6881" i="6"/>
  <c r="B6882" i="6"/>
  <c r="B6883" i="6"/>
  <c r="B6884" i="6"/>
  <c r="B6885" i="6"/>
  <c r="B6886" i="6"/>
  <c r="B6887" i="6"/>
  <c r="B6888" i="6"/>
  <c r="B6889" i="6"/>
  <c r="B6890" i="6"/>
  <c r="B6891" i="6"/>
  <c r="B6892" i="6"/>
  <c r="B6893" i="6"/>
  <c r="B6894" i="6"/>
  <c r="B6895" i="6"/>
  <c r="B6896" i="6"/>
  <c r="B6897" i="6"/>
  <c r="B6898" i="6"/>
  <c r="B6899" i="6"/>
  <c r="B6900" i="6"/>
  <c r="B6901" i="6"/>
  <c r="B6902" i="6"/>
  <c r="B6903" i="6"/>
  <c r="B6904" i="6"/>
  <c r="B6905" i="6"/>
  <c r="B6906" i="6"/>
  <c r="B6907" i="6"/>
  <c r="B6908" i="6"/>
  <c r="B6909" i="6"/>
  <c r="B6910" i="6"/>
  <c r="B6911" i="6"/>
  <c r="B6912" i="6"/>
  <c r="B6913" i="6"/>
  <c r="B6914" i="6"/>
  <c r="B6915" i="6"/>
  <c r="B6916" i="6"/>
  <c r="B6917" i="6"/>
  <c r="B6918" i="6"/>
  <c r="B6919" i="6"/>
  <c r="B6920" i="6"/>
  <c r="B6921" i="6"/>
  <c r="B6922" i="6"/>
  <c r="B6923" i="6"/>
  <c r="B6924" i="6"/>
  <c r="B6925" i="6"/>
  <c r="B6926" i="6"/>
  <c r="B6927" i="6"/>
  <c r="B6928" i="6"/>
  <c r="B6929" i="6"/>
  <c r="B6930" i="6"/>
  <c r="B6931" i="6"/>
  <c r="B6932" i="6"/>
  <c r="B6933" i="6"/>
  <c r="B6934" i="6"/>
  <c r="B6935" i="6"/>
  <c r="B6936" i="6"/>
  <c r="B6937" i="6"/>
  <c r="B6938" i="6"/>
  <c r="B6939" i="6"/>
  <c r="B6940" i="6"/>
  <c r="B6941" i="6"/>
  <c r="B6942" i="6"/>
  <c r="B6943" i="6"/>
  <c r="B6944" i="6"/>
  <c r="B6945" i="6"/>
  <c r="B6946" i="6"/>
  <c r="B6947" i="6"/>
  <c r="B6948" i="6"/>
  <c r="B6949" i="6"/>
  <c r="B6950" i="6"/>
  <c r="B6951" i="6"/>
  <c r="B6952" i="6"/>
  <c r="B6953" i="6"/>
  <c r="B6954" i="6"/>
  <c r="B6955" i="6"/>
  <c r="B6956" i="6"/>
  <c r="B6957" i="6"/>
  <c r="B6958" i="6"/>
  <c r="B6959" i="6"/>
  <c r="B6960" i="6"/>
  <c r="B6961" i="6"/>
  <c r="B6962" i="6"/>
  <c r="B6963" i="6"/>
  <c r="B6964" i="6"/>
  <c r="B6965" i="6"/>
  <c r="B6966" i="6"/>
  <c r="B6967" i="6"/>
  <c r="B6968" i="6"/>
  <c r="B6969" i="6"/>
  <c r="B6970" i="6"/>
  <c r="B6971" i="6"/>
  <c r="B6972" i="6"/>
  <c r="B6973" i="6"/>
  <c r="B6974" i="6"/>
  <c r="B6975" i="6"/>
  <c r="B6976" i="6"/>
  <c r="B6977" i="6"/>
  <c r="B6978" i="6"/>
  <c r="B6979" i="6"/>
  <c r="B6980" i="6"/>
  <c r="B6981" i="6"/>
  <c r="B6982" i="6"/>
  <c r="B6983" i="6"/>
  <c r="B6984" i="6"/>
  <c r="B6985" i="6"/>
  <c r="B6986" i="6"/>
  <c r="B6987" i="6"/>
  <c r="B6988" i="6"/>
  <c r="B6989" i="6"/>
  <c r="B6990" i="6"/>
  <c r="B6991" i="6"/>
  <c r="B6992" i="6"/>
  <c r="B6993" i="6"/>
  <c r="B6994" i="6"/>
  <c r="B6995" i="6"/>
  <c r="B6996" i="6"/>
  <c r="B6997" i="6"/>
  <c r="B6998" i="6"/>
  <c r="B6999" i="6"/>
  <c r="B7000" i="6"/>
  <c r="B7001" i="6"/>
  <c r="B7002" i="6"/>
  <c r="B7003" i="6"/>
  <c r="B7004" i="6"/>
  <c r="B7005" i="6"/>
  <c r="B7006" i="6"/>
  <c r="B7007" i="6"/>
  <c r="B7008" i="6"/>
  <c r="B7009" i="6"/>
  <c r="B7010" i="6"/>
  <c r="B7011" i="6"/>
  <c r="B7012" i="6"/>
  <c r="B7013" i="6"/>
  <c r="B7014" i="6"/>
  <c r="B7015" i="6"/>
  <c r="B7016" i="6"/>
  <c r="B7017" i="6"/>
  <c r="B7018" i="6"/>
  <c r="B7019" i="6"/>
  <c r="B7020" i="6"/>
  <c r="B7021" i="6"/>
  <c r="B7022" i="6"/>
  <c r="B7023" i="6"/>
  <c r="B7024" i="6"/>
  <c r="B7025" i="6"/>
  <c r="B7026" i="6"/>
  <c r="B7027" i="6"/>
  <c r="B7028" i="6"/>
  <c r="B7029" i="6"/>
  <c r="B7030" i="6"/>
  <c r="B7031" i="6"/>
  <c r="B7032" i="6"/>
  <c r="B7033" i="6"/>
  <c r="B7034" i="6"/>
  <c r="B7035" i="6"/>
  <c r="B7036" i="6"/>
  <c r="B7037" i="6"/>
  <c r="B7038" i="6"/>
  <c r="B7039" i="6"/>
  <c r="B7040" i="6"/>
  <c r="B7041" i="6"/>
  <c r="B7042" i="6"/>
  <c r="B7043" i="6"/>
  <c r="B7044" i="6"/>
  <c r="B7045" i="6"/>
  <c r="B7046" i="6"/>
  <c r="B7047" i="6"/>
  <c r="B7048" i="6"/>
  <c r="B7049" i="6"/>
  <c r="B7050" i="6"/>
  <c r="B7051" i="6"/>
  <c r="B7052" i="6"/>
  <c r="B7053" i="6"/>
  <c r="B7054" i="6"/>
  <c r="B7055" i="6"/>
  <c r="B7056" i="6"/>
  <c r="B7057" i="6"/>
  <c r="B7058" i="6"/>
  <c r="B7059" i="6"/>
  <c r="B7060" i="6"/>
  <c r="B7061" i="6"/>
  <c r="B7062" i="6"/>
  <c r="B7063" i="6"/>
  <c r="B7064" i="6"/>
  <c r="B7065" i="6"/>
  <c r="B7066" i="6"/>
  <c r="B7067" i="6"/>
  <c r="B7068" i="6"/>
  <c r="B7069" i="6"/>
  <c r="B7070" i="6"/>
  <c r="B7071" i="6"/>
  <c r="B7072" i="6"/>
  <c r="B7073" i="6"/>
  <c r="B7074" i="6"/>
  <c r="B7075" i="6"/>
  <c r="B7076" i="6"/>
  <c r="B7077" i="6"/>
  <c r="B7078" i="6"/>
  <c r="B7079" i="6"/>
  <c r="B7080" i="6"/>
  <c r="B7081" i="6"/>
  <c r="B7082" i="6"/>
  <c r="B7083" i="6"/>
  <c r="B7084" i="6"/>
  <c r="B7085" i="6"/>
  <c r="B7086" i="6"/>
  <c r="B7087" i="6"/>
  <c r="B7088" i="6"/>
  <c r="B7089" i="6"/>
  <c r="B7090" i="6"/>
  <c r="B7091" i="6"/>
  <c r="B7092" i="6"/>
  <c r="B7093" i="6"/>
  <c r="B7094" i="6"/>
  <c r="B7095" i="6"/>
  <c r="B7096" i="6"/>
  <c r="B7097" i="6"/>
  <c r="B7098" i="6"/>
  <c r="B7099" i="6"/>
  <c r="B7100" i="6"/>
  <c r="B7101" i="6"/>
  <c r="B7102" i="6"/>
  <c r="B7103" i="6"/>
  <c r="B7104" i="6"/>
  <c r="B7105" i="6"/>
  <c r="B7106" i="6"/>
  <c r="B7107" i="6"/>
  <c r="B7108" i="6"/>
  <c r="B7109" i="6"/>
  <c r="B7110" i="6"/>
  <c r="B7111" i="6"/>
  <c r="B7112" i="6"/>
  <c r="B7113" i="6"/>
  <c r="B7114" i="6"/>
  <c r="B7115" i="6"/>
  <c r="B7116" i="6"/>
  <c r="B7117" i="6"/>
  <c r="B7118" i="6"/>
  <c r="B7119" i="6"/>
  <c r="B7120" i="6"/>
  <c r="B7121" i="6"/>
  <c r="B7122" i="6"/>
  <c r="B7123" i="6"/>
  <c r="B7124" i="6"/>
  <c r="B7125" i="6"/>
  <c r="B7126" i="6"/>
  <c r="B7127" i="6"/>
  <c r="B7128" i="6"/>
  <c r="B7129" i="6"/>
  <c r="B7130" i="6"/>
  <c r="B7131" i="6"/>
  <c r="B7132" i="6"/>
  <c r="B7133" i="6"/>
  <c r="B7134" i="6"/>
  <c r="B7135" i="6"/>
  <c r="B7136" i="6"/>
  <c r="B7137" i="6"/>
  <c r="B7138" i="6"/>
  <c r="B7139" i="6"/>
  <c r="B7140" i="6"/>
  <c r="B7141" i="6"/>
  <c r="B7142" i="6"/>
  <c r="B7143" i="6"/>
  <c r="B7144" i="6"/>
  <c r="B7145" i="6"/>
  <c r="B7146" i="6"/>
  <c r="B7147" i="6"/>
  <c r="B7148" i="6"/>
  <c r="B7149" i="6"/>
  <c r="B7150" i="6"/>
  <c r="B7151" i="6"/>
  <c r="B7152" i="6"/>
  <c r="B7153" i="6"/>
  <c r="B7154" i="6"/>
  <c r="B7155" i="6"/>
  <c r="B7156" i="6"/>
  <c r="B7157" i="6"/>
  <c r="B7158" i="6"/>
  <c r="B7159" i="6"/>
  <c r="B7160" i="6"/>
  <c r="B7161" i="6"/>
  <c r="B7162" i="6"/>
  <c r="B7163" i="6"/>
  <c r="B7164" i="6"/>
  <c r="B7165" i="6"/>
  <c r="B7166" i="6"/>
  <c r="B7167" i="6"/>
  <c r="B7168" i="6"/>
  <c r="B7169" i="6"/>
  <c r="B7170" i="6"/>
  <c r="B7171" i="6"/>
  <c r="B7172" i="6"/>
  <c r="B7173" i="6"/>
  <c r="B7174" i="6"/>
  <c r="B7175" i="6"/>
  <c r="B7176" i="6"/>
  <c r="B7177" i="6"/>
  <c r="B7178" i="6"/>
  <c r="B7179" i="6"/>
  <c r="B7180" i="6"/>
  <c r="B7181" i="6"/>
  <c r="B7182" i="6"/>
  <c r="B7183" i="6"/>
  <c r="B7184" i="6"/>
  <c r="B7185" i="6"/>
  <c r="B7186" i="6"/>
  <c r="B7187" i="6"/>
  <c r="B7188" i="6"/>
  <c r="B7189" i="6"/>
  <c r="B7190" i="6"/>
  <c r="B7191" i="6"/>
  <c r="B7192" i="6"/>
  <c r="B7193" i="6"/>
  <c r="B7194" i="6"/>
  <c r="B7195" i="6"/>
  <c r="B7196" i="6"/>
  <c r="B7197" i="6"/>
  <c r="B7198" i="6"/>
  <c r="B7199" i="6"/>
  <c r="B7200" i="6"/>
  <c r="B7201" i="6"/>
  <c r="B7202" i="6"/>
  <c r="B7203" i="6"/>
  <c r="B7204" i="6"/>
  <c r="B7205" i="6"/>
  <c r="B7206" i="6"/>
  <c r="B7207" i="6"/>
  <c r="B7208" i="6"/>
  <c r="B7209" i="6"/>
  <c r="B7210" i="6"/>
  <c r="B7211" i="6"/>
  <c r="B7212" i="6"/>
  <c r="B7213" i="6"/>
  <c r="B7214" i="6"/>
  <c r="B7215" i="6"/>
  <c r="B7216" i="6"/>
  <c r="B7217" i="6"/>
  <c r="B7218" i="6"/>
  <c r="B7219" i="6"/>
  <c r="B7220" i="6"/>
  <c r="B7221" i="6"/>
  <c r="B7222" i="6"/>
  <c r="B7223" i="6"/>
  <c r="B7224" i="6"/>
  <c r="B7225" i="6"/>
  <c r="B7226" i="6"/>
  <c r="B7227" i="6"/>
  <c r="B7228" i="6"/>
  <c r="B7229" i="6"/>
  <c r="B7230" i="6"/>
  <c r="B7231" i="6"/>
  <c r="B7232" i="6"/>
  <c r="B7233" i="6"/>
  <c r="B7234" i="6"/>
  <c r="B7235" i="6"/>
  <c r="B7236" i="6"/>
  <c r="B7237" i="6"/>
  <c r="B7238" i="6"/>
  <c r="B7239" i="6"/>
  <c r="B7240" i="6"/>
  <c r="B7241" i="6"/>
  <c r="B7242" i="6"/>
  <c r="B7243" i="6"/>
  <c r="B7244" i="6"/>
  <c r="B7245" i="6"/>
  <c r="B7246" i="6"/>
  <c r="B7247" i="6"/>
  <c r="B7248" i="6"/>
  <c r="B7249" i="6"/>
  <c r="B7250" i="6"/>
  <c r="B7251" i="6"/>
  <c r="B7252" i="6"/>
  <c r="B7253" i="6"/>
  <c r="B7254" i="6"/>
  <c r="B7255" i="6"/>
  <c r="B7256" i="6"/>
  <c r="B7257" i="6"/>
  <c r="B7258" i="6"/>
  <c r="B7259" i="6"/>
  <c r="B7260" i="6"/>
  <c r="B7261" i="6"/>
  <c r="B7262" i="6"/>
  <c r="B7263" i="6"/>
  <c r="B7264" i="6"/>
  <c r="B7265" i="6"/>
  <c r="B7266" i="6"/>
  <c r="B7267" i="6"/>
  <c r="B7268" i="6"/>
  <c r="B7269" i="6"/>
  <c r="B7270" i="6"/>
  <c r="B7271" i="6"/>
  <c r="B7272" i="6"/>
  <c r="B7273" i="6"/>
  <c r="B7274" i="6"/>
  <c r="B7275" i="6"/>
  <c r="B7276" i="6"/>
  <c r="B7277" i="6"/>
  <c r="B7278" i="6"/>
  <c r="B7279" i="6"/>
  <c r="B7280" i="6"/>
  <c r="B7281" i="6"/>
  <c r="B7282" i="6"/>
  <c r="B7283" i="6"/>
  <c r="B7284" i="6"/>
  <c r="B7285" i="6"/>
  <c r="B7286" i="6"/>
  <c r="B7287" i="6"/>
  <c r="B7288" i="6"/>
  <c r="B7289" i="6"/>
  <c r="B7290" i="6"/>
  <c r="B7291" i="6"/>
  <c r="B7292" i="6"/>
  <c r="B7293" i="6"/>
  <c r="B7294" i="6"/>
  <c r="B7295" i="6"/>
  <c r="B7296" i="6"/>
  <c r="B7297" i="6"/>
  <c r="B7298" i="6"/>
  <c r="B7299" i="6"/>
  <c r="B7300" i="6"/>
  <c r="B7301" i="6"/>
  <c r="B7302" i="6"/>
  <c r="B7303" i="6"/>
  <c r="B7304" i="6"/>
  <c r="B7305" i="6"/>
  <c r="B7306" i="6"/>
  <c r="B7307" i="6"/>
  <c r="B7308" i="6"/>
  <c r="B7309" i="6"/>
  <c r="B7310" i="6"/>
  <c r="B7311" i="6"/>
  <c r="B7312" i="6"/>
  <c r="B7313" i="6"/>
  <c r="B7314" i="6"/>
  <c r="B7315" i="6"/>
  <c r="B7316" i="6"/>
  <c r="B7317" i="6"/>
  <c r="B7318" i="6"/>
  <c r="B7319" i="6"/>
  <c r="B7320" i="6"/>
  <c r="B7321" i="6"/>
  <c r="B7322" i="6"/>
  <c r="B7323" i="6"/>
  <c r="B7324" i="6"/>
  <c r="B7325" i="6"/>
  <c r="B7326" i="6"/>
  <c r="B7327" i="6"/>
  <c r="B7328" i="6"/>
  <c r="B7329" i="6"/>
  <c r="B7330" i="6"/>
  <c r="B7331" i="6"/>
  <c r="B7332" i="6"/>
  <c r="B7333" i="6"/>
  <c r="B7334" i="6"/>
  <c r="B7335" i="6"/>
  <c r="B7336" i="6"/>
  <c r="B7337" i="6"/>
  <c r="B7338" i="6"/>
  <c r="B7339" i="6"/>
  <c r="B7340" i="6"/>
  <c r="B7341" i="6"/>
  <c r="B7342" i="6"/>
  <c r="B7343" i="6"/>
  <c r="B7344" i="6"/>
  <c r="B7345" i="6"/>
  <c r="B7346" i="6"/>
  <c r="B7347" i="6"/>
  <c r="B7348" i="6"/>
  <c r="B7349" i="6"/>
  <c r="B7350" i="6"/>
  <c r="B7351" i="6"/>
  <c r="B7352" i="6"/>
  <c r="B7353" i="6"/>
  <c r="B7354" i="6"/>
  <c r="B7355" i="6"/>
  <c r="B7356" i="6"/>
  <c r="B7357" i="6"/>
  <c r="B7358" i="6"/>
  <c r="B7359" i="6"/>
  <c r="B7360" i="6"/>
  <c r="B7361" i="6"/>
  <c r="B7362" i="6"/>
  <c r="B7363" i="6"/>
  <c r="B7364" i="6"/>
  <c r="B7365" i="6"/>
  <c r="B7366" i="6"/>
  <c r="B7367" i="6"/>
  <c r="B7368" i="6"/>
  <c r="B7369" i="6"/>
  <c r="B7370" i="6"/>
  <c r="B7371" i="6"/>
  <c r="B7372" i="6"/>
  <c r="B7373" i="6"/>
  <c r="B7374" i="6"/>
  <c r="B7375" i="6"/>
  <c r="B7376" i="6"/>
  <c r="B7377" i="6"/>
  <c r="B7378" i="6"/>
  <c r="B7379" i="6"/>
  <c r="B7380" i="6"/>
  <c r="B7381" i="6"/>
  <c r="B7382" i="6"/>
  <c r="B7383" i="6"/>
  <c r="B7384" i="6"/>
  <c r="B7385" i="6"/>
  <c r="B7386" i="6"/>
  <c r="B7387" i="6"/>
  <c r="B7388" i="6"/>
  <c r="B7389" i="6"/>
  <c r="B7390" i="6"/>
  <c r="B7391" i="6"/>
  <c r="B7392" i="6"/>
  <c r="B7393" i="6"/>
  <c r="B7394" i="6"/>
  <c r="B7395" i="6"/>
  <c r="B7396" i="6"/>
  <c r="B7397" i="6"/>
  <c r="B7398" i="6"/>
  <c r="B7399" i="6"/>
  <c r="B7400" i="6"/>
  <c r="B7401" i="6"/>
  <c r="B7402" i="6"/>
  <c r="B7403" i="6"/>
  <c r="B7404" i="6"/>
  <c r="B7405" i="6"/>
  <c r="B7406" i="6"/>
  <c r="B7407" i="6"/>
  <c r="B7408" i="6"/>
  <c r="B7409" i="6"/>
  <c r="B7410" i="6"/>
  <c r="B7411" i="6"/>
  <c r="B7412" i="6"/>
  <c r="B7413" i="6"/>
  <c r="B7414" i="6"/>
  <c r="B7415" i="6"/>
  <c r="B7416" i="6"/>
  <c r="B7417" i="6"/>
  <c r="B7418" i="6"/>
  <c r="B7419" i="6"/>
  <c r="B7420" i="6"/>
  <c r="B7421" i="6"/>
  <c r="B7422" i="6"/>
  <c r="B7423" i="6"/>
  <c r="B7424" i="6"/>
  <c r="B7425" i="6"/>
  <c r="B7426" i="6"/>
  <c r="B7427" i="6"/>
  <c r="B7428" i="6"/>
  <c r="B7429" i="6"/>
  <c r="B7430" i="6"/>
  <c r="B7431" i="6"/>
  <c r="B7432" i="6"/>
  <c r="B7433" i="6"/>
  <c r="B7434" i="6"/>
  <c r="B7435" i="6"/>
  <c r="B7436" i="6"/>
  <c r="B7437" i="6"/>
  <c r="B7438" i="6"/>
  <c r="B7439" i="6"/>
  <c r="B7440" i="6"/>
  <c r="B7441" i="6"/>
  <c r="B7442" i="6"/>
  <c r="B7443" i="6"/>
  <c r="B7444" i="6"/>
  <c r="B7445" i="6"/>
  <c r="B7446" i="6"/>
  <c r="B7447" i="6"/>
  <c r="B7448" i="6"/>
  <c r="B7449" i="6"/>
  <c r="B7450" i="6"/>
  <c r="B7451" i="6"/>
  <c r="B7452" i="6"/>
  <c r="B7453" i="6"/>
  <c r="B7454" i="6"/>
  <c r="B7455" i="6"/>
  <c r="B7456" i="6"/>
  <c r="B7457" i="6"/>
  <c r="B7458" i="6"/>
  <c r="B7459" i="6"/>
  <c r="B7460" i="6"/>
  <c r="B7461" i="6"/>
  <c r="B7462" i="6"/>
  <c r="B7463" i="6"/>
  <c r="B7464" i="6"/>
  <c r="B7465" i="6"/>
  <c r="B7466" i="6"/>
  <c r="B7467" i="6"/>
  <c r="B7468" i="6"/>
  <c r="B7469" i="6"/>
  <c r="B7470" i="6"/>
  <c r="B7471" i="6"/>
  <c r="B7472" i="6"/>
  <c r="B7473" i="6"/>
  <c r="B7474" i="6"/>
  <c r="B7475" i="6"/>
  <c r="B7476" i="6"/>
  <c r="B7477" i="6"/>
  <c r="B7478" i="6"/>
  <c r="B7479" i="6"/>
  <c r="B7480" i="6"/>
  <c r="B7481" i="6"/>
  <c r="B7482" i="6"/>
  <c r="B7483" i="6"/>
  <c r="B7484" i="6"/>
  <c r="B7485" i="6"/>
  <c r="B7486" i="6"/>
  <c r="B7487" i="6"/>
  <c r="B7488" i="6"/>
  <c r="B7489" i="6"/>
  <c r="B7490" i="6"/>
  <c r="B7491" i="6"/>
  <c r="B7492" i="6"/>
  <c r="B7493" i="6"/>
  <c r="B7494" i="6"/>
  <c r="B7495" i="6"/>
  <c r="B7496" i="6"/>
  <c r="B7497" i="6"/>
  <c r="B7498" i="6"/>
  <c r="B7499" i="6"/>
  <c r="B7500" i="6"/>
  <c r="B7501" i="6"/>
  <c r="B7502" i="6"/>
  <c r="B7503" i="6"/>
  <c r="B7504" i="6"/>
  <c r="B7505" i="6"/>
  <c r="B7506" i="6"/>
  <c r="B7507" i="6"/>
  <c r="B7508" i="6"/>
  <c r="B7509" i="6"/>
  <c r="B7510" i="6"/>
  <c r="B7511" i="6"/>
  <c r="B7512" i="6"/>
  <c r="B7513" i="6"/>
  <c r="B7514" i="6"/>
  <c r="B7515" i="6"/>
  <c r="B7516" i="6"/>
  <c r="B7517" i="6"/>
  <c r="B7518" i="6"/>
  <c r="B7519" i="6"/>
  <c r="B7520" i="6"/>
  <c r="B7521" i="6"/>
  <c r="B7522" i="6"/>
  <c r="B7523" i="6"/>
  <c r="B7524" i="6"/>
  <c r="B7525" i="6"/>
  <c r="B7526" i="6"/>
  <c r="B7527" i="6"/>
  <c r="B7528" i="6"/>
  <c r="B7529" i="6"/>
  <c r="B7530" i="6"/>
  <c r="B7531" i="6"/>
  <c r="B7532" i="6"/>
  <c r="B7533" i="6"/>
  <c r="B7534" i="6"/>
  <c r="B7535" i="6"/>
  <c r="B7536" i="6"/>
  <c r="B7537" i="6"/>
  <c r="B7538" i="6"/>
  <c r="B7539" i="6"/>
  <c r="B7540" i="6"/>
  <c r="B7541" i="6"/>
  <c r="B7542" i="6"/>
  <c r="B7543" i="6"/>
  <c r="B7544" i="6"/>
  <c r="B7545" i="6"/>
  <c r="B7546" i="6"/>
  <c r="B7547" i="6"/>
  <c r="B7548" i="6"/>
  <c r="B7549" i="6"/>
  <c r="B7550" i="6"/>
  <c r="B7551" i="6"/>
  <c r="B7552" i="6"/>
  <c r="B7553" i="6"/>
  <c r="B7554" i="6"/>
  <c r="B7555" i="6"/>
  <c r="B7556" i="6"/>
  <c r="B7557" i="6"/>
  <c r="B7558" i="6"/>
  <c r="B7559" i="6"/>
  <c r="B7560" i="6"/>
  <c r="B7561" i="6"/>
  <c r="B7562" i="6"/>
  <c r="B7563" i="6"/>
  <c r="B7564" i="6"/>
  <c r="B7565" i="6"/>
  <c r="B7566" i="6"/>
  <c r="B7567" i="6"/>
  <c r="B7568" i="6"/>
  <c r="B7569" i="6"/>
  <c r="B7570" i="6"/>
  <c r="B7571" i="6"/>
  <c r="B7572" i="6"/>
  <c r="B7573" i="6"/>
  <c r="B7574" i="6"/>
  <c r="B7575" i="6"/>
  <c r="B7576" i="6"/>
  <c r="B7577" i="6"/>
  <c r="B7578" i="6"/>
  <c r="B7579" i="6"/>
  <c r="B7580" i="6"/>
  <c r="B7581" i="6"/>
  <c r="B7582" i="6"/>
  <c r="B7583" i="6"/>
  <c r="B7584" i="6"/>
  <c r="B7585" i="6"/>
  <c r="B7586" i="6"/>
  <c r="B7587" i="6"/>
  <c r="B7588" i="6"/>
  <c r="B7589" i="6"/>
  <c r="B7590" i="6"/>
  <c r="B7591" i="6"/>
  <c r="B7592" i="6"/>
  <c r="B7593" i="6"/>
  <c r="B7594" i="6"/>
  <c r="B7595" i="6"/>
  <c r="B7596" i="6"/>
  <c r="B7597" i="6"/>
  <c r="B7598" i="6"/>
  <c r="B7599" i="6"/>
  <c r="B7600" i="6"/>
  <c r="B7601" i="6"/>
  <c r="B7602" i="6"/>
  <c r="B7603" i="6"/>
  <c r="B7604" i="6"/>
  <c r="B7605" i="6"/>
  <c r="B7606" i="6"/>
  <c r="B7607" i="6"/>
  <c r="B7608" i="6"/>
  <c r="B7609" i="6"/>
  <c r="B7610" i="6"/>
  <c r="B7611" i="6"/>
  <c r="B7612" i="6"/>
  <c r="B7613" i="6"/>
  <c r="B7614" i="6"/>
  <c r="B7615" i="6"/>
  <c r="B7616" i="6"/>
  <c r="B7617" i="6"/>
  <c r="B7618" i="6"/>
  <c r="B7619" i="6"/>
  <c r="B7620" i="6"/>
  <c r="B7621" i="6"/>
  <c r="B7622" i="6"/>
  <c r="B7623" i="6"/>
  <c r="B7624" i="6"/>
  <c r="B7625" i="6"/>
  <c r="B7626" i="6"/>
  <c r="B7627" i="6"/>
  <c r="B7628" i="6"/>
  <c r="B7629" i="6"/>
  <c r="B7630" i="6"/>
  <c r="B7631" i="6"/>
  <c r="B7632" i="6"/>
  <c r="B7633" i="6"/>
  <c r="B7634" i="6"/>
  <c r="B7635" i="6"/>
  <c r="B7636" i="6"/>
  <c r="B7637" i="6"/>
  <c r="B7638" i="6"/>
  <c r="B7639" i="6"/>
  <c r="B7640" i="6"/>
  <c r="B7641" i="6"/>
  <c r="B7642" i="6"/>
  <c r="B7643" i="6"/>
  <c r="B7644" i="6"/>
  <c r="B7645" i="6"/>
  <c r="B7646" i="6"/>
  <c r="B7647" i="6"/>
  <c r="B7648" i="6"/>
  <c r="B7649" i="6"/>
  <c r="B7650" i="6"/>
  <c r="B7651" i="6"/>
  <c r="B7652" i="6"/>
  <c r="B7653" i="6"/>
  <c r="B7654" i="6"/>
  <c r="B7655" i="6"/>
  <c r="B7656" i="6"/>
  <c r="B7657" i="6"/>
  <c r="B7658" i="6"/>
  <c r="B7659" i="6"/>
  <c r="B7660" i="6"/>
  <c r="B7661" i="6"/>
  <c r="B7662" i="6"/>
  <c r="B7663" i="6"/>
  <c r="B7664" i="6"/>
  <c r="B7665" i="6"/>
  <c r="B7666" i="6"/>
  <c r="B7667" i="6"/>
  <c r="B7668" i="6"/>
  <c r="B7669" i="6"/>
  <c r="B7670" i="6"/>
  <c r="B7671" i="6"/>
  <c r="B7672" i="6"/>
  <c r="B7673" i="6"/>
  <c r="B7674" i="6"/>
  <c r="B7675" i="6"/>
  <c r="B7676" i="6"/>
  <c r="B7677" i="6"/>
  <c r="B7678" i="6"/>
  <c r="B7679" i="6"/>
  <c r="B7680" i="6"/>
  <c r="B7681" i="6"/>
  <c r="B7682" i="6"/>
  <c r="B7683" i="6"/>
  <c r="B7684" i="6"/>
  <c r="B7685" i="6"/>
  <c r="B7686" i="6"/>
  <c r="B7687" i="6"/>
  <c r="B7688" i="6"/>
  <c r="B7689" i="6"/>
  <c r="B7690" i="6"/>
  <c r="B7691" i="6"/>
  <c r="B7692" i="6"/>
  <c r="B7693" i="6"/>
  <c r="B7694" i="6"/>
  <c r="B7695" i="6"/>
  <c r="B7696" i="6"/>
  <c r="B7697" i="6"/>
  <c r="B7698" i="6"/>
  <c r="B7699" i="6"/>
  <c r="B7700" i="6"/>
  <c r="B7701" i="6"/>
  <c r="B7702" i="6"/>
  <c r="B7703" i="6"/>
  <c r="B7704" i="6"/>
  <c r="B7705" i="6"/>
  <c r="B7706" i="6"/>
  <c r="B7707" i="6"/>
  <c r="B7708" i="6"/>
  <c r="B7709" i="6"/>
  <c r="B7710" i="6"/>
  <c r="B7711" i="6"/>
  <c r="B7712" i="6"/>
  <c r="B7713" i="6"/>
  <c r="B7714" i="6"/>
  <c r="B7715" i="6"/>
  <c r="B7716" i="6"/>
  <c r="B7717" i="6"/>
  <c r="B7718" i="6"/>
  <c r="B7719" i="6"/>
  <c r="B7720" i="6"/>
  <c r="B7721" i="6"/>
  <c r="B7722" i="6"/>
  <c r="B7723" i="6"/>
  <c r="B7724" i="6"/>
  <c r="B7725" i="6"/>
  <c r="B7726" i="6"/>
  <c r="B7727" i="6"/>
  <c r="B7728" i="6"/>
  <c r="B7729" i="6"/>
  <c r="B7730" i="6"/>
  <c r="B7731" i="6"/>
  <c r="B7732" i="6"/>
  <c r="B7733" i="6"/>
  <c r="B7734" i="6"/>
  <c r="B7735" i="6"/>
  <c r="B7736" i="6"/>
  <c r="B7737" i="6"/>
  <c r="B7738" i="6"/>
  <c r="B7739" i="6"/>
  <c r="B7740" i="6"/>
  <c r="B7741" i="6"/>
  <c r="B7742" i="6"/>
  <c r="B7743" i="6"/>
  <c r="B7744" i="6"/>
  <c r="B7745" i="6"/>
  <c r="B7746" i="6"/>
  <c r="B7747" i="6"/>
  <c r="B7748" i="6"/>
  <c r="B7749" i="6"/>
  <c r="B7750" i="6"/>
  <c r="B7751" i="6"/>
  <c r="B7752" i="6"/>
  <c r="B7753" i="6"/>
  <c r="B7754" i="6"/>
  <c r="B7755" i="6"/>
  <c r="B7756" i="6"/>
  <c r="B7757" i="6"/>
  <c r="B7758" i="6"/>
  <c r="B7759" i="6"/>
  <c r="B7760" i="6"/>
  <c r="B7761" i="6"/>
  <c r="B7762" i="6"/>
  <c r="B7763" i="6"/>
  <c r="B7764" i="6"/>
  <c r="B7765" i="6"/>
  <c r="B7766" i="6"/>
  <c r="B7767" i="6"/>
  <c r="B7768" i="6"/>
  <c r="B7769" i="6"/>
  <c r="B7770" i="6"/>
  <c r="B7771" i="6"/>
  <c r="B7772" i="6"/>
  <c r="B7773" i="6"/>
  <c r="B7774" i="6"/>
  <c r="B7775" i="6"/>
  <c r="B7776" i="6"/>
  <c r="B7777" i="6"/>
  <c r="B7778" i="6"/>
  <c r="B7779" i="6"/>
  <c r="B7780" i="6"/>
  <c r="B7781" i="6"/>
  <c r="B7782" i="6"/>
  <c r="B7783" i="6"/>
  <c r="B7784" i="6"/>
  <c r="B7785" i="6"/>
  <c r="B7786" i="6"/>
  <c r="B7787" i="6"/>
  <c r="B7788" i="6"/>
  <c r="B7789" i="6"/>
  <c r="B7790" i="6"/>
  <c r="B7791" i="6"/>
  <c r="B7792" i="6"/>
  <c r="B7793" i="6"/>
  <c r="B7794" i="6"/>
  <c r="B7795" i="6"/>
  <c r="B7796" i="6"/>
  <c r="B7797" i="6"/>
  <c r="B7798" i="6"/>
  <c r="B7799" i="6"/>
  <c r="B7800" i="6"/>
  <c r="B7801" i="6"/>
  <c r="B7802" i="6"/>
  <c r="B7803" i="6"/>
  <c r="B7804" i="6"/>
  <c r="B7805" i="6"/>
  <c r="B7806" i="6"/>
  <c r="B7807" i="6"/>
  <c r="B7808" i="6"/>
  <c r="B7809" i="6"/>
  <c r="B7810" i="6"/>
  <c r="B7811" i="6"/>
  <c r="B7812" i="6"/>
  <c r="B7813" i="6"/>
  <c r="B7814" i="6"/>
  <c r="B7815" i="6"/>
  <c r="B7816" i="6"/>
  <c r="B7817" i="6"/>
  <c r="B7818" i="6"/>
  <c r="B7819" i="6"/>
  <c r="B7820" i="6"/>
  <c r="B7821" i="6"/>
  <c r="B7822" i="6"/>
  <c r="B7823" i="6"/>
  <c r="B7824" i="6"/>
  <c r="B7825" i="6"/>
  <c r="B7826" i="6"/>
  <c r="B7827" i="6"/>
  <c r="B7828" i="6"/>
  <c r="B7829" i="6"/>
  <c r="B7830" i="6"/>
  <c r="B7831" i="6"/>
  <c r="B7832" i="6"/>
  <c r="B7833" i="6"/>
  <c r="B7834" i="6"/>
  <c r="B7835" i="6"/>
  <c r="B7836" i="6"/>
  <c r="B7837" i="6"/>
  <c r="B7838" i="6"/>
  <c r="B7839" i="6"/>
  <c r="B7840" i="6"/>
  <c r="B7841" i="6"/>
  <c r="B7842" i="6"/>
  <c r="B7843" i="6"/>
  <c r="B7844" i="6"/>
  <c r="B7845" i="6"/>
  <c r="B7846" i="6"/>
  <c r="B7847" i="6"/>
  <c r="B7848" i="6"/>
  <c r="B7849" i="6"/>
  <c r="B7850" i="6"/>
  <c r="B7851" i="6"/>
  <c r="B7852" i="6"/>
  <c r="B7853" i="6"/>
  <c r="B7854" i="6"/>
  <c r="B4929" i="10"/>
  <c r="B4930" i="10"/>
  <c r="B4931" i="10"/>
  <c r="B4932" i="10"/>
  <c r="B4933" i="10"/>
  <c r="B4934" i="10"/>
  <c r="B4935" i="10"/>
  <c r="B4936" i="10"/>
  <c r="B4937" i="10"/>
  <c r="B4938" i="10"/>
  <c r="B4939" i="10"/>
  <c r="B4940" i="10"/>
  <c r="B4941" i="10"/>
  <c r="B4942" i="10"/>
  <c r="B4943" i="10"/>
  <c r="B4944" i="10"/>
  <c r="B4945" i="10"/>
  <c r="B4946" i="10"/>
  <c r="B4947" i="10"/>
  <c r="B4948" i="10"/>
  <c r="B4949" i="10"/>
  <c r="B4950" i="10"/>
  <c r="B4951" i="10"/>
  <c r="B4952" i="10"/>
  <c r="B4953" i="10"/>
  <c r="B4954" i="10"/>
  <c r="B4955" i="10"/>
  <c r="B4956" i="10"/>
  <c r="B4957" i="10"/>
  <c r="B4958" i="10"/>
  <c r="B4959" i="10"/>
  <c r="E4929" i="10"/>
  <c r="E4930" i="10"/>
  <c r="E4931" i="10"/>
  <c r="E4932" i="10"/>
  <c r="E4933" i="10"/>
  <c r="E4934" i="10"/>
  <c r="E4935" i="10"/>
  <c r="E4936" i="10"/>
  <c r="E4937" i="10"/>
  <c r="E4938" i="10"/>
  <c r="E4939" i="10"/>
  <c r="E4940" i="10"/>
  <c r="E4941" i="10"/>
  <c r="E4942" i="10"/>
  <c r="E4943" i="10"/>
  <c r="E4944" i="10"/>
  <c r="E4945" i="10"/>
  <c r="E4946" i="10"/>
  <c r="E4947" i="10"/>
  <c r="E4948" i="10"/>
  <c r="E4949" i="10"/>
  <c r="E4950" i="10"/>
  <c r="E4951" i="10"/>
  <c r="E4952" i="10"/>
  <c r="E4953" i="10"/>
  <c r="E4954" i="10"/>
  <c r="E4955" i="10"/>
  <c r="E4956" i="10"/>
  <c r="E4957" i="10"/>
  <c r="E4958" i="10"/>
  <c r="E4959" i="10"/>
  <c r="F4929" i="10"/>
  <c r="F4930" i="10"/>
  <c r="F4931" i="10"/>
  <c r="F4932" i="10"/>
  <c r="F4933" i="10"/>
  <c r="F4934" i="10"/>
  <c r="F4935" i="10"/>
  <c r="F4936" i="10"/>
  <c r="F4937" i="10"/>
  <c r="F4938" i="10"/>
  <c r="F4939" i="10"/>
  <c r="F4940" i="10"/>
  <c r="F4941" i="10"/>
  <c r="F4942" i="10"/>
  <c r="F4943" i="10"/>
  <c r="F4944" i="10"/>
  <c r="F4945" i="10"/>
  <c r="F4946" i="10"/>
  <c r="F4947" i="10"/>
  <c r="F4948" i="10"/>
  <c r="F4949" i="10"/>
  <c r="F4950" i="10"/>
  <c r="F4951" i="10"/>
  <c r="F4952" i="10"/>
  <c r="F4953" i="10"/>
  <c r="F4954" i="10"/>
  <c r="F4955" i="10"/>
  <c r="F4956" i="10"/>
  <c r="F4957" i="10"/>
  <c r="F4958" i="10"/>
  <c r="F4959" i="10"/>
  <c r="G4929" i="10"/>
  <c r="G4930" i="10"/>
  <c r="G4931" i="10"/>
  <c r="G4932" i="10"/>
  <c r="G4933" i="10"/>
  <c r="G4934" i="10"/>
  <c r="G4935" i="10"/>
  <c r="G4936" i="10"/>
  <c r="G4937" i="10"/>
  <c r="G4938" i="10"/>
  <c r="G4939" i="10"/>
  <c r="G4940" i="10"/>
  <c r="G4941" i="10"/>
  <c r="G4942" i="10"/>
  <c r="G4943" i="10"/>
  <c r="G4944" i="10"/>
  <c r="G4945" i="10"/>
  <c r="G4946" i="10"/>
  <c r="G4947" i="10"/>
  <c r="G4948" i="10"/>
  <c r="G4949" i="10"/>
  <c r="G4950" i="10"/>
  <c r="G4951" i="10"/>
  <c r="G4952" i="10"/>
  <c r="G4953" i="10"/>
  <c r="G4954" i="10"/>
  <c r="G4955" i="10"/>
  <c r="G4956" i="10"/>
  <c r="G4957" i="10"/>
  <c r="G4958" i="10"/>
  <c r="G4959" i="10"/>
  <c r="H4929" i="10"/>
  <c r="R4929" i="10" s="1"/>
  <c r="H4930" i="10"/>
  <c r="R4930" i="10" s="1"/>
  <c r="H4931" i="10"/>
  <c r="H4937" i="10"/>
  <c r="H4938" i="10"/>
  <c r="Q4938" i="10" s="1"/>
  <c r="H4939" i="10"/>
  <c r="H4940" i="10"/>
  <c r="S4940" i="10" s="1"/>
  <c r="H4941" i="10"/>
  <c r="H4942" i="10"/>
  <c r="H4943" i="10"/>
  <c r="S4943" i="10" s="1"/>
  <c r="H4946" i="10"/>
  <c r="H4947" i="10"/>
  <c r="H4948" i="10"/>
  <c r="H4949" i="10"/>
  <c r="H4950" i="10"/>
  <c r="Q4950" i="10" s="1"/>
  <c r="H4951" i="10"/>
  <c r="Q4951" i="10" s="1"/>
  <c r="H4952" i="10"/>
  <c r="Q4952" i="10" s="1"/>
  <c r="H4953" i="10"/>
  <c r="R4953" i="10" s="1"/>
  <c r="H4954" i="10"/>
  <c r="Q4954" i="10" s="1"/>
  <c r="H4955" i="10"/>
  <c r="Q4955" i="10" s="1"/>
  <c r="H4956" i="10"/>
  <c r="Q4956" i="10" s="1"/>
  <c r="H4957" i="10"/>
  <c r="S4957" i="10" s="1"/>
  <c r="H4958" i="10"/>
  <c r="H4959" i="10"/>
  <c r="S4959" i="10" s="1"/>
  <c r="Q4929" i="10"/>
  <c r="Q4930" i="10"/>
  <c r="Q4931" i="10"/>
  <c r="Q4932" i="10"/>
  <c r="Q4933" i="10"/>
  <c r="Q4934" i="10"/>
  <c r="Q4935" i="10"/>
  <c r="Q4936" i="10"/>
  <c r="Q4937" i="10"/>
  <c r="Q4939" i="10"/>
  <c r="Q4940" i="10"/>
  <c r="Q4941" i="10"/>
  <c r="Q4942" i="10"/>
  <c r="Q4943" i="10"/>
  <c r="Q4944" i="10"/>
  <c r="Q4945" i="10"/>
  <c r="Q4946" i="10"/>
  <c r="Q4947" i="10"/>
  <c r="Q4948" i="10"/>
  <c r="Q4949" i="10"/>
  <c r="Q4953" i="10"/>
  <c r="Q4957" i="10"/>
  <c r="Q4958" i="10"/>
  <c r="Q4959" i="10"/>
  <c r="R4931" i="10"/>
  <c r="R4932" i="10"/>
  <c r="R4937" i="10"/>
  <c r="R4938" i="10"/>
  <c r="R4939" i="10"/>
  <c r="R4940" i="10"/>
  <c r="R4941" i="10"/>
  <c r="R4942" i="10"/>
  <c r="R4943" i="10"/>
  <c r="R4946" i="10"/>
  <c r="R4947" i="10"/>
  <c r="R4948" i="10"/>
  <c r="R4949" i="10"/>
  <c r="R4950" i="10"/>
  <c r="R4951" i="10"/>
  <c r="R4952" i="10"/>
  <c r="R4954" i="10"/>
  <c r="R4955" i="10"/>
  <c r="R4956" i="10"/>
  <c r="R4957" i="10"/>
  <c r="R4958" i="10"/>
  <c r="R4959" i="10"/>
  <c r="S4929" i="10"/>
  <c r="S4930" i="10"/>
  <c r="S4931" i="10"/>
  <c r="S4932" i="10"/>
  <c r="S4933" i="10"/>
  <c r="S4934" i="10"/>
  <c r="S4935" i="10"/>
  <c r="S4936" i="10"/>
  <c r="S4937" i="10"/>
  <c r="S4938" i="10"/>
  <c r="S4939" i="10"/>
  <c r="S4941" i="10"/>
  <c r="S4942" i="10"/>
  <c r="S4944" i="10"/>
  <c r="S4945" i="10"/>
  <c r="S4946" i="10"/>
  <c r="S4947" i="10"/>
  <c r="S4948" i="10"/>
  <c r="S4949" i="10"/>
  <c r="S4950" i="10"/>
  <c r="S4951" i="10"/>
  <c r="S4952" i="10"/>
  <c r="S4953" i="10"/>
  <c r="S4954" i="10"/>
  <c r="S4955" i="10"/>
  <c r="S4956" i="10"/>
  <c r="S4958" i="10"/>
  <c r="T4929" i="10"/>
  <c r="T4930" i="10"/>
  <c r="T4931" i="10"/>
  <c r="T4933" i="10"/>
  <c r="T4934" i="10"/>
  <c r="T4935" i="10"/>
  <c r="T4936" i="10"/>
  <c r="T4937" i="10"/>
  <c r="T4938" i="10"/>
  <c r="T4939" i="10"/>
  <c r="T4940" i="10"/>
  <c r="T4941" i="10"/>
  <c r="T4942" i="10"/>
  <c r="T4943" i="10"/>
  <c r="T4944" i="10"/>
  <c r="T4945" i="10"/>
  <c r="T4946" i="10"/>
  <c r="T4947" i="10"/>
  <c r="T4948" i="10"/>
  <c r="T4949" i="10"/>
  <c r="T4950" i="10"/>
  <c r="T4951" i="10"/>
  <c r="T4952" i="10"/>
  <c r="T4953" i="10"/>
  <c r="T4954" i="10"/>
  <c r="T4955" i="10"/>
  <c r="T4956" i="10"/>
  <c r="T4957" i="10"/>
  <c r="T4958" i="10"/>
  <c r="T4959" i="10"/>
  <c r="B4928" i="10"/>
  <c r="Q4928" i="10"/>
  <c r="S4928" i="10"/>
  <c r="T4928" i="10"/>
  <c r="B2" i="47" l="1"/>
  <c r="B3" i="47"/>
  <c r="B4" i="47"/>
  <c r="B5" i="47"/>
  <c r="B6" i="47"/>
  <c r="B7" i="47"/>
  <c r="B8" i="47"/>
  <c r="B9" i="47"/>
  <c r="B10" i="47"/>
  <c r="B11" i="47"/>
  <c r="B12" i="47"/>
  <c r="B13" i="47"/>
  <c r="B14" i="47"/>
  <c r="B15" i="47"/>
  <c r="B16" i="47"/>
  <c r="B17" i="47"/>
  <c r="B18" i="47"/>
  <c r="B19" i="47"/>
  <c r="B20" i="47"/>
  <c r="B21" i="47"/>
  <c r="B22" i="47"/>
  <c r="B23" i="47"/>
  <c r="B24" i="47"/>
  <c r="B25" i="47"/>
  <c r="B26" i="47"/>
  <c r="B27" i="47"/>
  <c r="B28" i="47"/>
  <c r="B29" i="47"/>
  <c r="B30" i="47"/>
  <c r="B31" i="47"/>
  <c r="B32" i="47"/>
  <c r="B33" i="47"/>
  <c r="B34" i="47"/>
  <c r="B35" i="47"/>
  <c r="B36" i="47"/>
  <c r="B37" i="47"/>
  <c r="D2" i="47"/>
  <c r="D3" i="47"/>
  <c r="B4912" i="10" l="1"/>
  <c r="Q4912" i="10"/>
  <c r="S4912" i="10"/>
  <c r="T4912" i="10"/>
  <c r="B4913" i="10"/>
  <c r="Q4913" i="10"/>
  <c r="S4913" i="10"/>
  <c r="T4913" i="10"/>
  <c r="B4899" i="10"/>
  <c r="Q4899" i="10"/>
  <c r="S4899" i="10"/>
  <c r="T4899" i="10"/>
  <c r="B4897" i="10"/>
  <c r="Q4897" i="10"/>
  <c r="S4897" i="10"/>
  <c r="T4897" i="10"/>
  <c r="C3" i="47"/>
  <c r="C4" i="47"/>
  <c r="C5" i="47"/>
  <c r="C6" i="47"/>
  <c r="C7" i="47"/>
  <c r="C8" i="47"/>
  <c r="C9" i="47"/>
  <c r="C10" i="47"/>
  <c r="C11" i="47"/>
  <c r="C12" i="47"/>
  <c r="C13" i="47"/>
  <c r="C14" i="47"/>
  <c r="C15" i="47"/>
  <c r="C16" i="47"/>
  <c r="C17" i="47"/>
  <c r="C18" i="47"/>
  <c r="C19" i="47"/>
  <c r="C20" i="47"/>
  <c r="C21" i="47"/>
  <c r="C22" i="47"/>
  <c r="C23" i="47"/>
  <c r="C24" i="47"/>
  <c r="C25" i="47"/>
  <c r="C26" i="47"/>
  <c r="C27" i="47"/>
  <c r="C28" i="47"/>
  <c r="C29" i="47"/>
  <c r="C30" i="47"/>
  <c r="C31" i="47"/>
  <c r="C32" i="47"/>
  <c r="C33" i="47"/>
  <c r="C34" i="47"/>
  <c r="C35" i="47"/>
  <c r="C36" i="47"/>
  <c r="C37" i="47"/>
  <c r="F3" i="47"/>
  <c r="H3" i="47" s="1"/>
  <c r="F4" i="47"/>
  <c r="H4" i="47" s="1"/>
  <c r="F5" i="47"/>
  <c r="H5" i="47" s="1"/>
  <c r="F6" i="47"/>
  <c r="H6" i="47"/>
  <c r="F7" i="47"/>
  <c r="H7" i="47"/>
  <c r="F8" i="47"/>
  <c r="H8" i="47"/>
  <c r="F9" i="47"/>
  <c r="H9" i="47" s="1"/>
  <c r="F10" i="47"/>
  <c r="H10" i="47"/>
  <c r="F11" i="47"/>
  <c r="H11" i="47" s="1"/>
  <c r="F12" i="47"/>
  <c r="H12" i="47" s="1"/>
  <c r="F13" i="47"/>
  <c r="H13" i="47" s="1"/>
  <c r="F14" i="47"/>
  <c r="H14" i="47"/>
  <c r="F15" i="47"/>
  <c r="H15" i="47"/>
  <c r="F16" i="47"/>
  <c r="H16" i="47" s="1"/>
  <c r="F17" i="47"/>
  <c r="H17" i="47"/>
  <c r="F18" i="47"/>
  <c r="H18" i="47"/>
  <c r="F19" i="47"/>
  <c r="H19" i="47" s="1"/>
  <c r="F20" i="47"/>
  <c r="H20" i="47" s="1"/>
  <c r="F21" i="47"/>
  <c r="H21" i="47" s="1"/>
  <c r="F22" i="47"/>
  <c r="H22" i="47" s="1"/>
  <c r="F23" i="47"/>
  <c r="H23" i="47" s="1"/>
  <c r="F24" i="47"/>
  <c r="H24" i="47" s="1"/>
  <c r="F25" i="47"/>
  <c r="H25" i="47"/>
  <c r="F26" i="47"/>
  <c r="H26" i="47"/>
  <c r="F27" i="47"/>
  <c r="H27" i="47" s="1"/>
  <c r="F28" i="47"/>
  <c r="H28" i="47" s="1"/>
  <c r="F29" i="47"/>
  <c r="H29" i="47" s="1"/>
  <c r="F30" i="47"/>
  <c r="H30" i="47" s="1"/>
  <c r="F31" i="47"/>
  <c r="H31" i="47"/>
  <c r="F32" i="47"/>
  <c r="H32" i="47" s="1"/>
  <c r="F33" i="47"/>
  <c r="H33" i="47" s="1"/>
  <c r="F34" i="47"/>
  <c r="H34" i="47" s="1"/>
  <c r="F35" i="47"/>
  <c r="H35" i="47" s="1"/>
  <c r="F36" i="47"/>
  <c r="H36" i="47" s="1"/>
  <c r="F37" i="47"/>
  <c r="H37" i="47"/>
  <c r="F2" i="47"/>
  <c r="H2" i="47"/>
  <c r="E3" i="47"/>
  <c r="I3" i="47"/>
  <c r="J3" i="47"/>
  <c r="E4" i="47"/>
  <c r="I4" i="47"/>
  <c r="J4" i="47"/>
  <c r="E5" i="47"/>
  <c r="I5" i="47"/>
  <c r="J5" i="47"/>
  <c r="E6" i="47"/>
  <c r="I6" i="47"/>
  <c r="J6" i="47"/>
  <c r="E7" i="47"/>
  <c r="I7" i="47"/>
  <c r="J7" i="47"/>
  <c r="E8" i="47"/>
  <c r="I8" i="47"/>
  <c r="J8" i="47"/>
  <c r="E9" i="47"/>
  <c r="I9" i="47"/>
  <c r="J9" i="47"/>
  <c r="E10" i="47"/>
  <c r="I10" i="47"/>
  <c r="J10" i="47"/>
  <c r="E11" i="47"/>
  <c r="I11" i="47"/>
  <c r="J11" i="47"/>
  <c r="E12" i="47"/>
  <c r="I12" i="47"/>
  <c r="J12" i="47"/>
  <c r="E13" i="47"/>
  <c r="I13" i="47"/>
  <c r="J13" i="47"/>
  <c r="E14" i="47"/>
  <c r="I14" i="47"/>
  <c r="J14" i="47"/>
  <c r="E15" i="47"/>
  <c r="I15" i="47"/>
  <c r="J15" i="47"/>
  <c r="E16" i="47"/>
  <c r="I16" i="47"/>
  <c r="J16" i="47"/>
  <c r="E17" i="47"/>
  <c r="I17" i="47"/>
  <c r="J17" i="47"/>
  <c r="E18" i="47"/>
  <c r="I18" i="47"/>
  <c r="J18" i="47"/>
  <c r="E19" i="47"/>
  <c r="I19" i="47"/>
  <c r="J19" i="47"/>
  <c r="E20" i="47"/>
  <c r="I20" i="47"/>
  <c r="J20" i="47"/>
  <c r="E21" i="47"/>
  <c r="I21" i="47"/>
  <c r="J21" i="47"/>
  <c r="E22" i="47"/>
  <c r="I22" i="47"/>
  <c r="J22" i="47"/>
  <c r="E23" i="47"/>
  <c r="I23" i="47"/>
  <c r="J23" i="47"/>
  <c r="E24" i="47"/>
  <c r="I24" i="47"/>
  <c r="J24" i="47"/>
  <c r="E25" i="47"/>
  <c r="I25" i="47"/>
  <c r="J25" i="47"/>
  <c r="E26" i="47"/>
  <c r="I26" i="47"/>
  <c r="J26" i="47"/>
  <c r="E27" i="47"/>
  <c r="I27" i="47"/>
  <c r="J27" i="47"/>
  <c r="E28" i="47"/>
  <c r="I28" i="47"/>
  <c r="J28" i="47"/>
  <c r="E29" i="47"/>
  <c r="I29" i="47"/>
  <c r="J29" i="47"/>
  <c r="E30" i="47"/>
  <c r="I30" i="47"/>
  <c r="J30" i="47"/>
  <c r="E31" i="47"/>
  <c r="I31" i="47"/>
  <c r="J31" i="47"/>
  <c r="E32" i="47"/>
  <c r="I32" i="47"/>
  <c r="J32" i="47"/>
  <c r="E33" i="47"/>
  <c r="I33" i="47"/>
  <c r="J33" i="47"/>
  <c r="E34" i="47"/>
  <c r="I34" i="47"/>
  <c r="J34" i="47"/>
  <c r="E35" i="47"/>
  <c r="I35" i="47"/>
  <c r="J35" i="47"/>
  <c r="E36" i="47"/>
  <c r="I36" i="47"/>
  <c r="J36" i="47"/>
  <c r="E37" i="47"/>
  <c r="I37" i="47"/>
  <c r="J37" i="47"/>
  <c r="J2" i="47"/>
  <c r="I2" i="47"/>
  <c r="E2" i="47"/>
  <c r="D4" i="47"/>
  <c r="D5" i="47"/>
  <c r="D6" i="47"/>
  <c r="D7" i="47"/>
  <c r="D8" i="47"/>
  <c r="D9" i="47"/>
  <c r="D10" i="47"/>
  <c r="D11" i="47"/>
  <c r="D12" i="47"/>
  <c r="D13" i="47"/>
  <c r="D14" i="47"/>
  <c r="D15" i="47"/>
  <c r="D16" i="47"/>
  <c r="D17" i="47"/>
  <c r="D18" i="47"/>
  <c r="D19" i="47"/>
  <c r="D20" i="47"/>
  <c r="D21" i="47"/>
  <c r="D22" i="47"/>
  <c r="D23" i="47"/>
  <c r="D24" i="47"/>
  <c r="D25" i="47"/>
  <c r="D26" i="47"/>
  <c r="D27" i="47"/>
  <c r="D28" i="47"/>
  <c r="D29" i="47"/>
  <c r="D30" i="47"/>
  <c r="D31" i="47"/>
  <c r="D32" i="47"/>
  <c r="D33" i="47"/>
  <c r="D34" i="47"/>
  <c r="D35" i="47"/>
  <c r="D36" i="47"/>
  <c r="D37" i="47"/>
  <c r="C2" i="47"/>
  <c r="B4892" i="10" l="1"/>
  <c r="B4893" i="10"/>
  <c r="B4894" i="10"/>
  <c r="B4895" i="10"/>
  <c r="B4896" i="10"/>
  <c r="B4898" i="10"/>
  <c r="B4900" i="10"/>
  <c r="B4901" i="10"/>
  <c r="B4902" i="10"/>
  <c r="B4903" i="10"/>
  <c r="B4904" i="10"/>
  <c r="B4905" i="10"/>
  <c r="B4906" i="10"/>
  <c r="B4907" i="10"/>
  <c r="B4908" i="10"/>
  <c r="B4909" i="10"/>
  <c r="B4910" i="10"/>
  <c r="B4911" i="10"/>
  <c r="B4914" i="10"/>
  <c r="B4915" i="10"/>
  <c r="B4916" i="10"/>
  <c r="B4917" i="10"/>
  <c r="B4918" i="10"/>
  <c r="B4919" i="10"/>
  <c r="B4920" i="10"/>
  <c r="B4921" i="10"/>
  <c r="B4922" i="10"/>
  <c r="B4923" i="10"/>
  <c r="B4924" i="10"/>
  <c r="B4925" i="10"/>
  <c r="B4926" i="10"/>
  <c r="B4927" i="10"/>
  <c r="E4892" i="10"/>
  <c r="E4893" i="10"/>
  <c r="E4894" i="10"/>
  <c r="E4895" i="10"/>
  <c r="E4896" i="10"/>
  <c r="E4898" i="10"/>
  <c r="E4900" i="10"/>
  <c r="E4901" i="10"/>
  <c r="E4902" i="10"/>
  <c r="E4903" i="10"/>
  <c r="E4904" i="10"/>
  <c r="E4905" i="10"/>
  <c r="E4906" i="10"/>
  <c r="E4907" i="10"/>
  <c r="E4908" i="10"/>
  <c r="E4909" i="10"/>
  <c r="E4910" i="10"/>
  <c r="E4911" i="10"/>
  <c r="E4914" i="10"/>
  <c r="E4915" i="10"/>
  <c r="E4916" i="10"/>
  <c r="E4917" i="10"/>
  <c r="E4918" i="10"/>
  <c r="E4919" i="10"/>
  <c r="E4920" i="10"/>
  <c r="E4921" i="10"/>
  <c r="E4922" i="10"/>
  <c r="E4923" i="10"/>
  <c r="E4924" i="10"/>
  <c r="E4925" i="10"/>
  <c r="E4926" i="10"/>
  <c r="E4927" i="10"/>
  <c r="F4892" i="10"/>
  <c r="F4893" i="10"/>
  <c r="F4894" i="10"/>
  <c r="F4895" i="10"/>
  <c r="F4896" i="10"/>
  <c r="F4898" i="10"/>
  <c r="F4900" i="10"/>
  <c r="F4901" i="10"/>
  <c r="F4902" i="10"/>
  <c r="F4903" i="10"/>
  <c r="F4904" i="10"/>
  <c r="F4905" i="10"/>
  <c r="F4906" i="10"/>
  <c r="F4907" i="10"/>
  <c r="F4908" i="10"/>
  <c r="F4909" i="10"/>
  <c r="F4910" i="10"/>
  <c r="F4911" i="10"/>
  <c r="F4914" i="10"/>
  <c r="F4915" i="10"/>
  <c r="F4916" i="10"/>
  <c r="F4917" i="10"/>
  <c r="F4918" i="10"/>
  <c r="F4919" i="10"/>
  <c r="F4920" i="10"/>
  <c r="F4921" i="10"/>
  <c r="F4922" i="10"/>
  <c r="F4923" i="10"/>
  <c r="F4924" i="10"/>
  <c r="F4925" i="10"/>
  <c r="F4926" i="10"/>
  <c r="F4927" i="10"/>
  <c r="G4892" i="10"/>
  <c r="G4893" i="10"/>
  <c r="G4894" i="10"/>
  <c r="G4895" i="10"/>
  <c r="G4896" i="10"/>
  <c r="G4898" i="10"/>
  <c r="G4900" i="10"/>
  <c r="G4901" i="10"/>
  <c r="G4902" i="10"/>
  <c r="G4903" i="10"/>
  <c r="G4904" i="10"/>
  <c r="G4905" i="10"/>
  <c r="G4906" i="10"/>
  <c r="G4907" i="10"/>
  <c r="G4908" i="10"/>
  <c r="G4909" i="10"/>
  <c r="G4910" i="10"/>
  <c r="G4911" i="10"/>
  <c r="G4914" i="10"/>
  <c r="G4915" i="10"/>
  <c r="G4916" i="10"/>
  <c r="G4917" i="10"/>
  <c r="G4918" i="10"/>
  <c r="G4919" i="10"/>
  <c r="G4920" i="10"/>
  <c r="G4921" i="10"/>
  <c r="G4922" i="10"/>
  <c r="G4923" i="10"/>
  <c r="G4924" i="10"/>
  <c r="G4925" i="10"/>
  <c r="G4926" i="10"/>
  <c r="G4927" i="10"/>
  <c r="H4892" i="10"/>
  <c r="R4892" i="10" s="1"/>
  <c r="H4893" i="10"/>
  <c r="R4893" i="10" s="1"/>
  <c r="H4894" i="10"/>
  <c r="H4903" i="10"/>
  <c r="S4903" i="10" s="1"/>
  <c r="H4904" i="10"/>
  <c r="Q4904" i="10" s="1"/>
  <c r="H4905" i="10"/>
  <c r="H4906" i="10"/>
  <c r="S4906" i="10" s="1"/>
  <c r="H4907" i="10"/>
  <c r="H4908" i="10"/>
  <c r="H4909" i="10"/>
  <c r="H4914" i="10"/>
  <c r="H4915" i="10"/>
  <c r="Q4915" i="10" s="1"/>
  <c r="H4916" i="10"/>
  <c r="Q4916" i="10" s="1"/>
  <c r="H4917" i="10"/>
  <c r="H4918" i="10"/>
  <c r="Q4918" i="10" s="1"/>
  <c r="H4919" i="10"/>
  <c r="Q4919" i="10" s="1"/>
  <c r="H4920" i="10"/>
  <c r="Q4920" i="10" s="1"/>
  <c r="H4921" i="10"/>
  <c r="R4921" i="10" s="1"/>
  <c r="H4922" i="10"/>
  <c r="Q4922" i="10" s="1"/>
  <c r="H4923" i="10"/>
  <c r="Q4923" i="10" s="1"/>
  <c r="H4924" i="10"/>
  <c r="Q4924" i="10" s="1"/>
  <c r="H4925" i="10"/>
  <c r="S4925" i="10" s="1"/>
  <c r="H4926" i="10"/>
  <c r="H4927" i="10"/>
  <c r="S4927" i="10" s="1"/>
  <c r="Q4892" i="10"/>
  <c r="Q4893" i="10"/>
  <c r="Q4894" i="10"/>
  <c r="Q4895" i="10"/>
  <c r="Q4896" i="10"/>
  <c r="Q4898" i="10"/>
  <c r="Q4900" i="10"/>
  <c r="Q4901" i="10"/>
  <c r="Q4902" i="10"/>
  <c r="Q4903" i="10"/>
  <c r="Q4905" i="10"/>
  <c r="Q4906" i="10"/>
  <c r="Q4907" i="10"/>
  <c r="Q4908" i="10"/>
  <c r="Q4909" i="10"/>
  <c r="Q4910" i="10"/>
  <c r="Q4911" i="10"/>
  <c r="Q4914" i="10"/>
  <c r="Q4917" i="10"/>
  <c r="Q4921" i="10"/>
  <c r="Q4925" i="10"/>
  <c r="Q4926" i="10"/>
  <c r="Q4927" i="10"/>
  <c r="R4894" i="10"/>
  <c r="R4903" i="10"/>
  <c r="R4904" i="10"/>
  <c r="R4905" i="10"/>
  <c r="R4906" i="10"/>
  <c r="R4907" i="10"/>
  <c r="R4908" i="10"/>
  <c r="R4909" i="10"/>
  <c r="R4914" i="10"/>
  <c r="R4915" i="10"/>
  <c r="R4916" i="10"/>
  <c r="R4917" i="10"/>
  <c r="R4918" i="10"/>
  <c r="R4919" i="10"/>
  <c r="R4920" i="10"/>
  <c r="R4922" i="10"/>
  <c r="R4923" i="10"/>
  <c r="R4924" i="10"/>
  <c r="R4925" i="10"/>
  <c r="R4926" i="10"/>
  <c r="R4927" i="10"/>
  <c r="S4892" i="10"/>
  <c r="S4893" i="10"/>
  <c r="S4894" i="10"/>
  <c r="S4895" i="10"/>
  <c r="S4896" i="10"/>
  <c r="S4898" i="10"/>
  <c r="S4900" i="10"/>
  <c r="S4901" i="10"/>
  <c r="S4902" i="10"/>
  <c r="S4904" i="10"/>
  <c r="S4905" i="10"/>
  <c r="S4907" i="10"/>
  <c r="S4908" i="10"/>
  <c r="S4909" i="10"/>
  <c r="S4910" i="10"/>
  <c r="S4911" i="10"/>
  <c r="S4914" i="10"/>
  <c r="S4915" i="10"/>
  <c r="S4916" i="10"/>
  <c r="S4917" i="10"/>
  <c r="S4918" i="10"/>
  <c r="S4919" i="10"/>
  <c r="S4920" i="10"/>
  <c r="S4921" i="10"/>
  <c r="S4922" i="10"/>
  <c r="S4923" i="10"/>
  <c r="S4924" i="10"/>
  <c r="S4926" i="10"/>
  <c r="T4892" i="10"/>
  <c r="T4893" i="10"/>
  <c r="T4894" i="10"/>
  <c r="T4895" i="10"/>
  <c r="T4896" i="10"/>
  <c r="T4898" i="10"/>
  <c r="T4900" i="10"/>
  <c r="T4901" i="10"/>
  <c r="T4902" i="10"/>
  <c r="T4903" i="10"/>
  <c r="T4904" i="10"/>
  <c r="T4905" i="10"/>
  <c r="T4906" i="10"/>
  <c r="T4907" i="10"/>
  <c r="T4908" i="10"/>
  <c r="T4909" i="10"/>
  <c r="T4910" i="10"/>
  <c r="T4911" i="10"/>
  <c r="T4914" i="10"/>
  <c r="T4915" i="10"/>
  <c r="T4916" i="10"/>
  <c r="T4917" i="10"/>
  <c r="T4918" i="10"/>
  <c r="T4919" i="10"/>
  <c r="T4920" i="10"/>
  <c r="T4921" i="10"/>
  <c r="T4922" i="10"/>
  <c r="T4923" i="10"/>
  <c r="T4924" i="10"/>
  <c r="T4925" i="10"/>
  <c r="T4926" i="10"/>
  <c r="T4927" i="10"/>
  <c r="L30" i="44"/>
  <c r="K30" i="44"/>
  <c r="J30" i="44"/>
  <c r="I30" i="44"/>
  <c r="H30" i="44"/>
  <c r="G30" i="44"/>
  <c r="D30" i="44"/>
  <c r="I7" i="32"/>
  <c r="B4891" i="10"/>
  <c r="Q4891" i="10"/>
  <c r="S4891" i="10"/>
  <c r="T4891" i="10"/>
  <c r="B4859" i="10"/>
  <c r="B4860" i="10"/>
  <c r="B4861" i="10"/>
  <c r="B4862" i="10"/>
  <c r="B4863" i="10"/>
  <c r="B4864" i="10"/>
  <c r="B4865" i="10"/>
  <c r="B4866" i="10"/>
  <c r="B4867" i="10"/>
  <c r="B4868" i="10"/>
  <c r="B4869" i="10"/>
  <c r="B4870" i="10"/>
  <c r="B4871" i="10"/>
  <c r="B4872" i="10"/>
  <c r="B4873" i="10"/>
  <c r="B4874" i="10"/>
  <c r="B4875" i="10"/>
  <c r="B4876" i="10"/>
  <c r="B4877" i="10"/>
  <c r="B4878" i="10"/>
  <c r="B4879" i="10"/>
  <c r="B4880" i="10"/>
  <c r="B4881" i="10"/>
  <c r="B4882" i="10"/>
  <c r="B4883" i="10"/>
  <c r="B4884" i="10"/>
  <c r="B4885" i="10"/>
  <c r="B4886" i="10"/>
  <c r="B4887" i="10"/>
  <c r="B4888" i="10"/>
  <c r="B4889" i="10"/>
  <c r="B4890" i="10"/>
  <c r="E4859" i="10"/>
  <c r="E4860" i="10"/>
  <c r="E4861" i="10"/>
  <c r="E4862" i="10"/>
  <c r="E4863" i="10"/>
  <c r="E4864" i="10"/>
  <c r="E4865" i="10"/>
  <c r="E4866" i="10"/>
  <c r="E4867" i="10"/>
  <c r="E4868" i="10"/>
  <c r="E4869" i="10"/>
  <c r="E4870" i="10"/>
  <c r="E4871" i="10"/>
  <c r="E4872" i="10"/>
  <c r="E4873" i="10"/>
  <c r="E4874" i="10"/>
  <c r="E4875" i="10"/>
  <c r="E4876" i="10"/>
  <c r="E4877" i="10"/>
  <c r="E4878" i="10"/>
  <c r="E4879" i="10"/>
  <c r="E4880" i="10"/>
  <c r="E4881" i="10"/>
  <c r="E4882" i="10"/>
  <c r="E4883" i="10"/>
  <c r="E4884" i="10"/>
  <c r="E4885" i="10"/>
  <c r="E4886" i="10"/>
  <c r="E4887" i="10"/>
  <c r="E4888" i="10"/>
  <c r="E4889" i="10"/>
  <c r="E4890" i="10"/>
  <c r="F4859" i="10"/>
  <c r="F4860" i="10"/>
  <c r="F4861" i="10"/>
  <c r="F4862" i="10"/>
  <c r="F4863" i="10"/>
  <c r="F4864" i="10"/>
  <c r="F4865" i="10"/>
  <c r="F4866" i="10"/>
  <c r="F4867" i="10"/>
  <c r="F4868" i="10"/>
  <c r="F4869" i="10"/>
  <c r="F4870" i="10"/>
  <c r="F4871" i="10"/>
  <c r="F4872" i="10"/>
  <c r="F4873" i="10"/>
  <c r="F4874" i="10"/>
  <c r="F4875" i="10"/>
  <c r="F4876" i="10"/>
  <c r="F4877" i="10"/>
  <c r="F4878" i="10"/>
  <c r="F4879" i="10"/>
  <c r="F4880" i="10"/>
  <c r="F4881" i="10"/>
  <c r="F4882" i="10"/>
  <c r="F4883" i="10"/>
  <c r="F4884" i="10"/>
  <c r="F4885" i="10"/>
  <c r="F4886" i="10"/>
  <c r="F4887" i="10"/>
  <c r="F4888" i="10"/>
  <c r="F4889" i="10"/>
  <c r="F4890" i="10"/>
  <c r="G4859" i="10"/>
  <c r="G4860" i="10"/>
  <c r="G4861" i="10"/>
  <c r="G4862" i="10"/>
  <c r="G4863" i="10"/>
  <c r="G4864" i="10"/>
  <c r="G4865" i="10"/>
  <c r="G4866" i="10"/>
  <c r="G4867" i="10"/>
  <c r="G4868" i="10"/>
  <c r="G4869" i="10"/>
  <c r="G4870" i="10"/>
  <c r="G4871" i="10"/>
  <c r="G4872" i="10"/>
  <c r="G4873" i="10"/>
  <c r="G4874" i="10"/>
  <c r="G4875" i="10"/>
  <c r="G4876" i="10"/>
  <c r="G4877" i="10"/>
  <c r="G4878" i="10"/>
  <c r="G4879" i="10"/>
  <c r="G4880" i="10"/>
  <c r="G4881" i="10"/>
  <c r="G4882" i="10"/>
  <c r="G4883" i="10"/>
  <c r="G4884" i="10"/>
  <c r="G4885" i="10"/>
  <c r="G4886" i="10"/>
  <c r="G4887" i="10"/>
  <c r="G4888" i="10"/>
  <c r="G4889" i="10"/>
  <c r="G4890" i="10"/>
  <c r="H4859" i="10"/>
  <c r="R4859" i="10" s="1"/>
  <c r="H4860" i="10"/>
  <c r="R4860" i="10" s="1"/>
  <c r="H4861" i="10"/>
  <c r="H4868" i="10"/>
  <c r="S4868" i="10" s="1"/>
  <c r="H4869" i="10"/>
  <c r="Q4869" i="10" s="1"/>
  <c r="H4870" i="10"/>
  <c r="H4871" i="10"/>
  <c r="S4871" i="10" s="1"/>
  <c r="H4872" i="10"/>
  <c r="H4873" i="10"/>
  <c r="H4874" i="10"/>
  <c r="H4877" i="10"/>
  <c r="R4877" i="10" s="1"/>
  <c r="H4878" i="10"/>
  <c r="Q4878" i="10" s="1"/>
  <c r="H4879" i="10"/>
  <c r="Q4879" i="10" s="1"/>
  <c r="H4880" i="10"/>
  <c r="Q4880" i="10" s="1"/>
  <c r="H4881" i="10"/>
  <c r="Q4881" i="10" s="1"/>
  <c r="H4882" i="10"/>
  <c r="Q4882" i="10" s="1"/>
  <c r="H4883" i="10"/>
  <c r="Q4883" i="10" s="1"/>
  <c r="H4884" i="10"/>
  <c r="R4884" i="10" s="1"/>
  <c r="H4885" i="10"/>
  <c r="Q4885" i="10" s="1"/>
  <c r="H4886" i="10"/>
  <c r="Q4886" i="10" s="1"/>
  <c r="H4887" i="10"/>
  <c r="Q4887" i="10" s="1"/>
  <c r="H4888" i="10"/>
  <c r="S4888" i="10" s="1"/>
  <c r="H4889" i="10"/>
  <c r="H4890" i="10"/>
  <c r="S4890" i="10" s="1"/>
  <c r="Q4859" i="10"/>
  <c r="Q4860" i="10"/>
  <c r="Q4861" i="10"/>
  <c r="Q4862" i="10"/>
  <c r="Q4863" i="10"/>
  <c r="Q4864" i="10"/>
  <c r="Q4865" i="10"/>
  <c r="Q4866" i="10"/>
  <c r="Q4867" i="10"/>
  <c r="Q4868" i="10"/>
  <c r="Q4870" i="10"/>
  <c r="Q4871" i="10"/>
  <c r="Q4872" i="10"/>
  <c r="Q4873" i="10"/>
  <c r="Q4874" i="10"/>
  <c r="Q4875" i="10"/>
  <c r="Q4876" i="10"/>
  <c r="Q4877" i="10"/>
  <c r="Q4884" i="10"/>
  <c r="Q4888" i="10"/>
  <c r="Q4889" i="10"/>
  <c r="Q4890" i="10"/>
  <c r="R4861" i="10"/>
  <c r="R4863" i="10"/>
  <c r="R4864" i="10"/>
  <c r="R4868" i="10"/>
  <c r="R4869" i="10"/>
  <c r="R4870" i="10"/>
  <c r="R4871" i="10"/>
  <c r="R4872" i="10"/>
  <c r="R4873" i="10"/>
  <c r="R4874" i="10"/>
  <c r="R4875" i="10"/>
  <c r="R4878" i="10"/>
  <c r="R4879" i="10"/>
  <c r="R4880" i="10"/>
  <c r="R4881" i="10"/>
  <c r="R4882" i="10"/>
  <c r="R4883" i="10"/>
  <c r="R4885" i="10"/>
  <c r="R4886" i="10"/>
  <c r="R4887" i="10"/>
  <c r="R4888" i="10"/>
  <c r="R4889" i="10"/>
  <c r="R4890" i="10"/>
  <c r="S4859" i="10"/>
  <c r="S4860" i="10"/>
  <c r="S4861" i="10"/>
  <c r="S4862" i="10"/>
  <c r="S4863" i="10"/>
  <c r="S4864" i="10"/>
  <c r="S4865" i="10"/>
  <c r="S4866" i="10"/>
  <c r="S4867" i="10"/>
  <c r="S4869" i="10"/>
  <c r="S4870" i="10"/>
  <c r="S4872" i="10"/>
  <c r="S4873" i="10"/>
  <c r="S4874" i="10"/>
  <c r="S4875" i="10"/>
  <c r="S4876" i="10"/>
  <c r="S4877" i="10"/>
  <c r="S4878" i="10"/>
  <c r="S4879" i="10"/>
  <c r="S4880" i="10"/>
  <c r="S4881" i="10"/>
  <c r="S4882" i="10"/>
  <c r="S4883" i="10"/>
  <c r="S4884" i="10"/>
  <c r="S4885" i="10"/>
  <c r="S4886" i="10"/>
  <c r="S4887" i="10"/>
  <c r="S4889" i="10"/>
  <c r="T4859" i="10"/>
  <c r="T4860" i="10"/>
  <c r="T4861" i="10"/>
  <c r="T4862" i="10"/>
  <c r="T4863" i="10"/>
  <c r="T4864" i="10"/>
  <c r="T4865" i="10"/>
  <c r="T4866" i="10"/>
  <c r="T4867" i="10"/>
  <c r="T4868" i="10"/>
  <c r="T4869" i="10"/>
  <c r="T4870" i="10"/>
  <c r="T4871" i="10"/>
  <c r="T4872" i="10"/>
  <c r="T4873" i="10"/>
  <c r="T4874" i="10"/>
  <c r="T4875" i="10"/>
  <c r="T4876" i="10"/>
  <c r="T4877" i="10"/>
  <c r="T4878" i="10"/>
  <c r="T4879" i="10"/>
  <c r="T4880" i="10"/>
  <c r="T4881" i="10"/>
  <c r="T4882" i="10"/>
  <c r="T4883" i="10"/>
  <c r="T4884" i="10"/>
  <c r="T4885" i="10"/>
  <c r="T4886" i="10"/>
  <c r="T4887" i="10"/>
  <c r="T4888" i="10"/>
  <c r="T4889" i="10"/>
  <c r="T4890" i="10"/>
  <c r="B4858" i="10"/>
  <c r="Q4858" i="10"/>
  <c r="S4858" i="10"/>
  <c r="T4858" i="10"/>
  <c r="E8" i="32"/>
  <c r="B4821" i="10" l="1"/>
  <c r="R4821" i="10"/>
  <c r="S4821" i="10"/>
  <c r="T4821" i="10"/>
  <c r="B4822" i="10"/>
  <c r="Q4822" i="10"/>
  <c r="R4822" i="10"/>
  <c r="T4822" i="10"/>
  <c r="H4787" i="10"/>
  <c r="G4787" i="10"/>
  <c r="F4787" i="10"/>
  <c r="E4787" i="10"/>
  <c r="B4787" i="10"/>
  <c r="Q4787" i="10"/>
  <c r="R4787" i="10"/>
  <c r="S4787" i="10"/>
  <c r="T4787" i="10"/>
  <c r="G4760" i="10"/>
  <c r="F4760" i="10"/>
  <c r="E4760" i="10"/>
  <c r="B4760" i="10"/>
  <c r="Q4760" i="10"/>
  <c r="R4760" i="10"/>
  <c r="S4760" i="10"/>
  <c r="B4838" i="10"/>
  <c r="B4839" i="10"/>
  <c r="B4840" i="10"/>
  <c r="B4841" i="10"/>
  <c r="B4842" i="10"/>
  <c r="B4843" i="10"/>
  <c r="B4844" i="10"/>
  <c r="B4845" i="10"/>
  <c r="B4846" i="10"/>
  <c r="B4847" i="10"/>
  <c r="B4848" i="10"/>
  <c r="B4849" i="10"/>
  <c r="B4850" i="10"/>
  <c r="B4851" i="10"/>
  <c r="B4852" i="10"/>
  <c r="B4853" i="10"/>
  <c r="B4854" i="10"/>
  <c r="B4855" i="10"/>
  <c r="B4856" i="10"/>
  <c r="B4857" i="10"/>
  <c r="E4838" i="10"/>
  <c r="E4839" i="10"/>
  <c r="E4840" i="10"/>
  <c r="E4841" i="10"/>
  <c r="E4842" i="10"/>
  <c r="E4843" i="10"/>
  <c r="E4844" i="10"/>
  <c r="E4845" i="10"/>
  <c r="E4846" i="10"/>
  <c r="E4847" i="10"/>
  <c r="E4848" i="10"/>
  <c r="E4849" i="10"/>
  <c r="E4850" i="10"/>
  <c r="E4851" i="10"/>
  <c r="E4852" i="10"/>
  <c r="E4853" i="10"/>
  <c r="E4854" i="10"/>
  <c r="E4855" i="10"/>
  <c r="E4856" i="10"/>
  <c r="E4857" i="10"/>
  <c r="F4838" i="10"/>
  <c r="F4839" i="10"/>
  <c r="F4840" i="10"/>
  <c r="F4841" i="10"/>
  <c r="F4842" i="10"/>
  <c r="F4843" i="10"/>
  <c r="F4844" i="10"/>
  <c r="F4845" i="10"/>
  <c r="F4846" i="10"/>
  <c r="F4847" i="10"/>
  <c r="F4848" i="10"/>
  <c r="F4849" i="10"/>
  <c r="F4850" i="10"/>
  <c r="F4851" i="10"/>
  <c r="F4852" i="10"/>
  <c r="F4853" i="10"/>
  <c r="F4854" i="10"/>
  <c r="F4855" i="10"/>
  <c r="F4856" i="10"/>
  <c r="F4857" i="10"/>
  <c r="G4838" i="10"/>
  <c r="G4839" i="10"/>
  <c r="G4840" i="10"/>
  <c r="G4841" i="10"/>
  <c r="G4842" i="10"/>
  <c r="G4843" i="10"/>
  <c r="G4844" i="10"/>
  <c r="G4845" i="10"/>
  <c r="G4846" i="10"/>
  <c r="G4847" i="10"/>
  <c r="G4848" i="10"/>
  <c r="G4849" i="10"/>
  <c r="G4850" i="10"/>
  <c r="G4851" i="10"/>
  <c r="G4852" i="10"/>
  <c r="G4853" i="10"/>
  <c r="G4854" i="10"/>
  <c r="G4855" i="10"/>
  <c r="G4856" i="10"/>
  <c r="G4857" i="10"/>
  <c r="H4838" i="10"/>
  <c r="S4838" i="10" s="1"/>
  <c r="H4839" i="10"/>
  <c r="H4840" i="10"/>
  <c r="H4841" i="10"/>
  <c r="H4844" i="10"/>
  <c r="S4844" i="10" s="1"/>
  <c r="H4845" i="10"/>
  <c r="Q4845" i="10" s="1"/>
  <c r="H4846" i="10"/>
  <c r="Q4846" i="10" s="1"/>
  <c r="H4847" i="10"/>
  <c r="Q4847" i="10" s="1"/>
  <c r="H4848" i="10"/>
  <c r="Q4848" i="10" s="1"/>
  <c r="H4849" i="10"/>
  <c r="Q4849" i="10" s="1"/>
  <c r="H4850" i="10"/>
  <c r="Q4850" i="10" s="1"/>
  <c r="H4851" i="10"/>
  <c r="R4851" i="10" s="1"/>
  <c r="H4852" i="10"/>
  <c r="Q4852" i="10" s="1"/>
  <c r="H4853" i="10"/>
  <c r="Q4853" i="10" s="1"/>
  <c r="H4854" i="10"/>
  <c r="Q4854" i="10" s="1"/>
  <c r="H4855" i="10"/>
  <c r="S4855" i="10" s="1"/>
  <c r="H4856" i="10"/>
  <c r="S4856" i="10" s="1"/>
  <c r="H4857" i="10"/>
  <c r="S4857" i="10" s="1"/>
  <c r="Q4838" i="10"/>
  <c r="Q4839" i="10"/>
  <c r="Q4840" i="10"/>
  <c r="Q4841" i="10"/>
  <c r="Q4842" i="10"/>
  <c r="Q4843" i="10"/>
  <c r="Q4844" i="10"/>
  <c r="Q4851" i="10"/>
  <c r="Q4855" i="10"/>
  <c r="Q4856" i="10"/>
  <c r="Q4857" i="10"/>
  <c r="R4838" i="10"/>
  <c r="R4839" i="10"/>
  <c r="R4840" i="10"/>
  <c r="R4841" i="10"/>
  <c r="R4844" i="10"/>
  <c r="R4845" i="10"/>
  <c r="R4846" i="10"/>
  <c r="R4847" i="10"/>
  <c r="R4848" i="10"/>
  <c r="R4849" i="10"/>
  <c r="R4850" i="10"/>
  <c r="R4852" i="10"/>
  <c r="R4853" i="10"/>
  <c r="R4854" i="10"/>
  <c r="R4855" i="10"/>
  <c r="R4856" i="10"/>
  <c r="R4857" i="10"/>
  <c r="S4839" i="10"/>
  <c r="S4840" i="10"/>
  <c r="S4841" i="10"/>
  <c r="S4842" i="10"/>
  <c r="S4843" i="10"/>
  <c r="S4845" i="10"/>
  <c r="S4846" i="10"/>
  <c r="S4847" i="10"/>
  <c r="S4848" i="10"/>
  <c r="S4849" i="10"/>
  <c r="S4850" i="10"/>
  <c r="S4851" i="10"/>
  <c r="S4852" i="10"/>
  <c r="S4853" i="10"/>
  <c r="S4854" i="10"/>
  <c r="T4838" i="10"/>
  <c r="T4839" i="10"/>
  <c r="T4840" i="10"/>
  <c r="T4841" i="10"/>
  <c r="T4842" i="10"/>
  <c r="T4843" i="10"/>
  <c r="T4844" i="10"/>
  <c r="T4845" i="10"/>
  <c r="T4846" i="10"/>
  <c r="T4847" i="10"/>
  <c r="T4848" i="10"/>
  <c r="T4849" i="10"/>
  <c r="T4850" i="10"/>
  <c r="T4851" i="10"/>
  <c r="T4852" i="10"/>
  <c r="T4853" i="10"/>
  <c r="T4854" i="10"/>
  <c r="T4855" i="10"/>
  <c r="T4856" i="10"/>
  <c r="T4857" i="10"/>
  <c r="B4790" i="10"/>
  <c r="B4791" i="10"/>
  <c r="B4792" i="10"/>
  <c r="B4793" i="10"/>
  <c r="B4794" i="10"/>
  <c r="Q4790" i="10"/>
  <c r="Q4791" i="10"/>
  <c r="Q4792" i="10"/>
  <c r="Q4793" i="10"/>
  <c r="Q4794" i="10"/>
  <c r="R4792" i="10"/>
  <c r="S4790" i="10"/>
  <c r="S4791" i="10"/>
  <c r="S4792" i="10"/>
  <c r="S4793" i="10"/>
  <c r="S4794" i="10"/>
  <c r="T4790" i="10"/>
  <c r="T4791" i="10"/>
  <c r="T4792" i="10"/>
  <c r="T4793" i="10"/>
  <c r="B4795" i="10"/>
  <c r="B4796" i="10"/>
  <c r="B4797" i="10"/>
  <c r="B4798" i="10"/>
  <c r="B4799" i="10"/>
  <c r="B4800" i="10"/>
  <c r="Q4795" i="10"/>
  <c r="Q4796" i="10"/>
  <c r="Q4797" i="10"/>
  <c r="Q4798" i="10"/>
  <c r="Q4800" i="10"/>
  <c r="R4798" i="10"/>
  <c r="R4799" i="10"/>
  <c r="R4800" i="10"/>
  <c r="S4795" i="10"/>
  <c r="S4796" i="10"/>
  <c r="S4797" i="10"/>
  <c r="S4799" i="10"/>
  <c r="S4800" i="10"/>
  <c r="T4795" i="10"/>
  <c r="T4796" i="10"/>
  <c r="T4797" i="10"/>
  <c r="T4798" i="10"/>
  <c r="T4799" i="10"/>
  <c r="T4800" i="10"/>
  <c r="B4801" i="10"/>
  <c r="B4802" i="10"/>
  <c r="B4803" i="10"/>
  <c r="B4804" i="10"/>
  <c r="B4805" i="10"/>
  <c r="B4806" i="10"/>
  <c r="Q4801" i="10"/>
  <c r="Q4802" i="10"/>
  <c r="Q4803" i="10"/>
  <c r="Q4804" i="10"/>
  <c r="Q4805" i="10"/>
  <c r="Q4806" i="10"/>
  <c r="R4801" i="10"/>
  <c r="R4802" i="10"/>
  <c r="R4803" i="10"/>
  <c r="R4804" i="10"/>
  <c r="S4802" i="10"/>
  <c r="S4803" i="10"/>
  <c r="S4804" i="10"/>
  <c r="S4805" i="10"/>
  <c r="S4806" i="10"/>
  <c r="T4801" i="10"/>
  <c r="T4802" i="10"/>
  <c r="T4803" i="10"/>
  <c r="T4804" i="10"/>
  <c r="T4805" i="10"/>
  <c r="T4806" i="10"/>
  <c r="B4807" i="10"/>
  <c r="B4808" i="10"/>
  <c r="B4809" i="10"/>
  <c r="B4810" i="10"/>
  <c r="B4811" i="10"/>
  <c r="B4812" i="10"/>
  <c r="Q4807" i="10"/>
  <c r="R4807" i="10"/>
  <c r="R4808" i="10"/>
  <c r="R4809" i="10"/>
  <c r="R4810" i="10"/>
  <c r="R4811" i="10"/>
  <c r="R4812" i="10"/>
  <c r="S4808" i="10"/>
  <c r="S4809" i="10"/>
  <c r="S4810" i="10"/>
  <c r="S4811" i="10"/>
  <c r="S4812" i="10"/>
  <c r="T4807" i="10"/>
  <c r="T4808" i="10"/>
  <c r="T4809" i="10"/>
  <c r="T4810" i="10"/>
  <c r="T4811" i="10"/>
  <c r="T4812" i="10"/>
  <c r="B4813" i="10"/>
  <c r="B4814" i="10"/>
  <c r="B4815" i="10"/>
  <c r="B4816" i="10"/>
  <c r="B4817" i="10"/>
  <c r="B4818" i="10"/>
  <c r="Q4814" i="10"/>
  <c r="Q4818" i="10"/>
  <c r="R4813" i="10"/>
  <c r="R4815" i="10"/>
  <c r="R4816" i="10"/>
  <c r="R4817" i="10"/>
  <c r="R4818" i="10"/>
  <c r="S4813" i="10"/>
  <c r="S4814" i="10"/>
  <c r="S4815" i="10"/>
  <c r="S4816" i="10"/>
  <c r="S4817" i="10"/>
  <c r="T4813" i="10"/>
  <c r="T4814" i="10"/>
  <c r="T4815" i="10"/>
  <c r="T4816" i="10"/>
  <c r="T4817" i="10"/>
  <c r="T4818" i="10"/>
  <c r="B4819" i="10"/>
  <c r="B4820" i="10"/>
  <c r="B4823" i="10"/>
  <c r="B4824" i="10"/>
  <c r="B4825" i="10"/>
  <c r="Q4819" i="10"/>
  <c r="Q4820" i="10"/>
  <c r="Q4823" i="10"/>
  <c r="Q4824" i="10"/>
  <c r="Q4825" i="10"/>
  <c r="R4819" i="10"/>
  <c r="R4820" i="10"/>
  <c r="R4823" i="10"/>
  <c r="R4824" i="10"/>
  <c r="S4823" i="10"/>
  <c r="S4824" i="10"/>
  <c r="S4825" i="10"/>
  <c r="T4819" i="10"/>
  <c r="T4820" i="10"/>
  <c r="T4823" i="10"/>
  <c r="T4824" i="10"/>
  <c r="T4825" i="10"/>
  <c r="B4755" i="10"/>
  <c r="B4756" i="10"/>
  <c r="B4757" i="10"/>
  <c r="B4758" i="10"/>
  <c r="B4759" i="10"/>
  <c r="B4761" i="10"/>
  <c r="Q4755" i="10"/>
  <c r="Q4756" i="10"/>
  <c r="Q4757" i="10"/>
  <c r="Q4758" i="10"/>
  <c r="Q4759" i="10"/>
  <c r="Q4761" i="10"/>
  <c r="R4755" i="10"/>
  <c r="R4756" i="10"/>
  <c r="S4755" i="10"/>
  <c r="S4756" i="10"/>
  <c r="S4757" i="10"/>
  <c r="S4758" i="10"/>
  <c r="S4759" i="10"/>
  <c r="S4761" i="10"/>
  <c r="T4755" i="10"/>
  <c r="T4756" i="10"/>
  <c r="T4757" i="10"/>
  <c r="T4758" i="10"/>
  <c r="T4759" i="10"/>
  <c r="T4761" i="10"/>
  <c r="B4762" i="10"/>
  <c r="B4763" i="10"/>
  <c r="B4764" i="10"/>
  <c r="B4765" i="10"/>
  <c r="B4766" i="10"/>
  <c r="B4767" i="10"/>
  <c r="Q4762" i="10"/>
  <c r="Q4763" i="10"/>
  <c r="Q4765" i="10"/>
  <c r="Q4766" i="10"/>
  <c r="Q4767" i="10"/>
  <c r="R4763" i="10"/>
  <c r="R4764" i="10"/>
  <c r="R4765" i="10"/>
  <c r="R4766" i="10"/>
  <c r="R4767" i="10"/>
  <c r="S4762" i="10"/>
  <c r="S4764" i="10"/>
  <c r="S4765" i="10"/>
  <c r="S4767" i="10"/>
  <c r="T4762" i="10"/>
  <c r="T4763" i="10"/>
  <c r="T4764" i="10"/>
  <c r="T4765" i="10"/>
  <c r="T4766" i="10"/>
  <c r="T4767" i="10"/>
  <c r="B4768" i="10"/>
  <c r="B4769" i="10"/>
  <c r="B4770" i="10"/>
  <c r="B4771" i="10"/>
  <c r="B4772" i="10"/>
  <c r="B4773" i="10"/>
  <c r="Q4768" i="10"/>
  <c r="Q4769" i="10"/>
  <c r="Q4770" i="10"/>
  <c r="Q4771" i="10"/>
  <c r="Q4772" i="10"/>
  <c r="R4768" i="10"/>
  <c r="R4769" i="10"/>
  <c r="R4772" i="10"/>
  <c r="R4773" i="10"/>
  <c r="S4768" i="10"/>
  <c r="S4769" i="10"/>
  <c r="S4770" i="10"/>
  <c r="S4771" i="10"/>
  <c r="S4773" i="10"/>
  <c r="T4768" i="10"/>
  <c r="T4769" i="10"/>
  <c r="T4770" i="10"/>
  <c r="T4771" i="10"/>
  <c r="T4772" i="10"/>
  <c r="T4773" i="10"/>
  <c r="B4774" i="10"/>
  <c r="B4775" i="10"/>
  <c r="B4776" i="10"/>
  <c r="B4777" i="10"/>
  <c r="B4778" i="10"/>
  <c r="B4779" i="10"/>
  <c r="Q4779" i="10"/>
  <c r="R4774" i="10"/>
  <c r="R4775" i="10"/>
  <c r="R4776" i="10"/>
  <c r="R4777" i="10"/>
  <c r="R4778" i="10"/>
  <c r="S4774" i="10"/>
  <c r="S4775" i="10"/>
  <c r="S4776" i="10"/>
  <c r="S4777" i="10"/>
  <c r="S4778" i="10"/>
  <c r="S4779" i="10"/>
  <c r="T4774" i="10"/>
  <c r="T4775" i="10"/>
  <c r="T4776" i="10"/>
  <c r="T4777" i="10"/>
  <c r="T4778" i="10"/>
  <c r="T4779" i="10"/>
  <c r="G4722" i="10"/>
  <c r="F4722" i="10"/>
  <c r="E4722" i="10"/>
  <c r="B4722" i="10"/>
  <c r="Q4722" i="10"/>
  <c r="R4722" i="10"/>
  <c r="S4722" i="10"/>
  <c r="H1" i="10"/>
  <c r="G4684" i="10"/>
  <c r="F4684" i="10"/>
  <c r="E4684" i="10"/>
  <c r="B4684" i="10"/>
  <c r="Q4684" i="10"/>
  <c r="S4684" i="10"/>
  <c r="T4684" i="10"/>
  <c r="H4708" i="10"/>
  <c r="H4709" i="10"/>
  <c r="Q4709" i="10" s="1"/>
  <c r="H4710" i="10"/>
  <c r="Q4710" i="10" s="1"/>
  <c r="H4711" i="10"/>
  <c r="Q4711" i="10" s="1"/>
  <c r="G4711" i="10"/>
  <c r="F4711" i="10"/>
  <c r="E4711" i="10"/>
  <c r="G4710" i="10"/>
  <c r="F4710" i="10"/>
  <c r="E4710" i="10"/>
  <c r="G4709" i="10"/>
  <c r="F4709" i="10"/>
  <c r="E4709" i="10"/>
  <c r="B4709" i="10"/>
  <c r="R4709" i="10"/>
  <c r="S4709" i="10"/>
  <c r="T4709" i="10"/>
  <c r="B4710" i="10"/>
  <c r="R4710" i="10"/>
  <c r="S4710" i="10"/>
  <c r="T4710" i="10"/>
  <c r="B4711" i="10"/>
  <c r="R4711" i="10"/>
  <c r="S4711" i="10"/>
  <c r="T4711" i="10"/>
  <c r="Q4652" i="10"/>
  <c r="S4652" i="10"/>
  <c r="T4652" i="10"/>
  <c r="T4653" i="10"/>
  <c r="S4653" i="10"/>
  <c r="R4654" i="10"/>
  <c r="Q4653" i="10"/>
  <c r="G4648" i="10"/>
  <c r="F4648" i="10"/>
  <c r="E4648" i="10"/>
  <c r="B4648" i="10"/>
  <c r="Q4648" i="10"/>
  <c r="S4648" i="10"/>
  <c r="T4648" i="10"/>
  <c r="G4650" i="10"/>
  <c r="F4650" i="10"/>
  <c r="E4650" i="10"/>
  <c r="B4650" i="10"/>
  <c r="Q4650" i="10"/>
  <c r="R4650" i="10"/>
  <c r="S4650" i="10"/>
  <c r="T4650" i="10"/>
  <c r="L4" i="18" l="1"/>
  <c r="K4" i="18" s="1"/>
  <c r="J4" i="18" s="1"/>
  <c r="I4" i="18" s="1"/>
  <c r="H4" i="18" s="1"/>
  <c r="G4" i="18" s="1"/>
  <c r="F4" i="18" s="1"/>
  <c r="E4" i="18" s="1"/>
  <c r="D4" i="18" s="1"/>
  <c r="C4" i="18" s="1"/>
  <c r="H4676" i="10"/>
  <c r="G4676" i="10"/>
  <c r="F4676" i="10"/>
  <c r="E4676" i="10"/>
  <c r="H4675" i="10"/>
  <c r="S4675" i="10" s="1"/>
  <c r="G4675" i="10"/>
  <c r="F4675" i="10"/>
  <c r="E4675" i="10"/>
  <c r="H4674" i="10"/>
  <c r="S4674" i="10" s="1"/>
  <c r="G4674" i="10"/>
  <c r="F4674" i="10"/>
  <c r="E4674" i="10"/>
  <c r="H4673" i="10"/>
  <c r="Q4673" i="10" s="1"/>
  <c r="G4673" i="10"/>
  <c r="F4673" i="10"/>
  <c r="E4673" i="10"/>
  <c r="H4672" i="10"/>
  <c r="Q4672" i="10" s="1"/>
  <c r="G4672" i="10"/>
  <c r="F4672" i="10"/>
  <c r="E4672" i="10"/>
  <c r="H4671" i="10"/>
  <c r="Q4671" i="10" s="1"/>
  <c r="G4671" i="10"/>
  <c r="F4671" i="10"/>
  <c r="E4671" i="10"/>
  <c r="H4670" i="10"/>
  <c r="R4670" i="10" s="1"/>
  <c r="G4670" i="10"/>
  <c r="F4670" i="10"/>
  <c r="E4670" i="10"/>
  <c r="H4669" i="10"/>
  <c r="Q4669" i="10" s="1"/>
  <c r="G4669" i="10"/>
  <c r="F4669" i="10"/>
  <c r="E4669" i="10"/>
  <c r="H4668" i="10"/>
  <c r="Q4668" i="10" s="1"/>
  <c r="G4668" i="10"/>
  <c r="F4668" i="10"/>
  <c r="E4668" i="10"/>
  <c r="H4667" i="10"/>
  <c r="Q4667" i="10" s="1"/>
  <c r="G4667" i="10"/>
  <c r="F4667" i="10"/>
  <c r="E4667" i="10"/>
  <c r="H4666" i="10"/>
  <c r="Q4666" i="10" s="1"/>
  <c r="G4666" i="10"/>
  <c r="F4666" i="10"/>
  <c r="E4666" i="10"/>
  <c r="H4665" i="10"/>
  <c r="Q4665" i="10" s="1"/>
  <c r="G4665" i="10"/>
  <c r="F4665" i="10"/>
  <c r="E4665" i="10"/>
  <c r="H4664" i="10"/>
  <c r="Q4664" i="10" s="1"/>
  <c r="G4664" i="10"/>
  <c r="F4664" i="10"/>
  <c r="E4664" i="10"/>
  <c r="H4663" i="10"/>
  <c r="G4663" i="10"/>
  <c r="F4663" i="10"/>
  <c r="E4663" i="10"/>
  <c r="G4662" i="10"/>
  <c r="F4662" i="10"/>
  <c r="E4662" i="10"/>
  <c r="G4661" i="10"/>
  <c r="F4661" i="10"/>
  <c r="E4661" i="10"/>
  <c r="H4660" i="10"/>
  <c r="G4660" i="10"/>
  <c r="F4660" i="10"/>
  <c r="E4660" i="10"/>
  <c r="H4659" i="10"/>
  <c r="G4659" i="10"/>
  <c r="F4659" i="10"/>
  <c r="E4659" i="10"/>
  <c r="H4658" i="10"/>
  <c r="G4658" i="10"/>
  <c r="F4658" i="10"/>
  <c r="E4658" i="10"/>
  <c r="H4657" i="10"/>
  <c r="S4657" i="10" s="1"/>
  <c r="G4657" i="10"/>
  <c r="F4657" i="10"/>
  <c r="E4657" i="10"/>
  <c r="H4656" i="10"/>
  <c r="G4656" i="10"/>
  <c r="F4656" i="10"/>
  <c r="E4656" i="10"/>
  <c r="H4655" i="10"/>
  <c r="Q4655" i="10" s="1"/>
  <c r="G4655" i="10"/>
  <c r="F4655" i="10"/>
  <c r="E4655" i="10"/>
  <c r="H4654" i="10"/>
  <c r="G4654" i="10"/>
  <c r="F4654" i="10"/>
  <c r="E4654" i="10"/>
  <c r="G4653" i="10"/>
  <c r="F4653" i="10"/>
  <c r="E4653" i="10"/>
  <c r="G4652" i="10"/>
  <c r="F4652" i="10"/>
  <c r="E4652" i="10"/>
  <c r="G4651" i="10"/>
  <c r="F4651" i="10"/>
  <c r="E4651" i="10"/>
  <c r="G4649" i="10"/>
  <c r="F4649" i="10"/>
  <c r="E4649" i="10"/>
  <c r="G4647" i="10"/>
  <c r="F4647" i="10"/>
  <c r="E4647" i="10"/>
  <c r="H4646" i="10"/>
  <c r="G4646" i="10"/>
  <c r="F4646" i="10"/>
  <c r="E4646" i="10"/>
  <c r="H4645" i="10"/>
  <c r="R4645" i="10" s="1"/>
  <c r="G4645" i="10"/>
  <c r="F4645" i="10"/>
  <c r="E4645" i="10"/>
  <c r="H4644" i="10"/>
  <c r="R4644" i="10" s="1"/>
  <c r="G4644" i="10"/>
  <c r="F4644" i="10"/>
  <c r="E4644" i="10"/>
  <c r="H4643" i="10"/>
  <c r="R4643" i="10" s="1"/>
  <c r="G4643" i="10"/>
  <c r="F4643" i="10"/>
  <c r="E4643" i="10"/>
  <c r="H4642" i="10"/>
  <c r="G4642" i="10"/>
  <c r="F4642" i="10"/>
  <c r="E4642" i="10"/>
  <c r="B4642" i="10"/>
  <c r="B4643" i="10"/>
  <c r="B4644" i="10"/>
  <c r="B4645" i="10"/>
  <c r="B4646" i="10"/>
  <c r="B4647" i="10"/>
  <c r="B4649" i="10"/>
  <c r="B4651" i="10"/>
  <c r="B4652" i="10"/>
  <c r="B4653" i="10"/>
  <c r="B4654" i="10"/>
  <c r="B4655" i="10"/>
  <c r="B4656" i="10"/>
  <c r="B4657" i="10"/>
  <c r="B4658" i="10"/>
  <c r="B4659" i="10"/>
  <c r="B4660" i="10"/>
  <c r="B4661" i="10"/>
  <c r="B4662" i="10"/>
  <c r="B4663" i="10"/>
  <c r="B4664" i="10"/>
  <c r="B4665" i="10"/>
  <c r="B4666" i="10"/>
  <c r="B4667" i="10"/>
  <c r="B4668" i="10"/>
  <c r="B4669" i="10"/>
  <c r="B4670" i="10"/>
  <c r="B4671" i="10"/>
  <c r="B4672" i="10"/>
  <c r="B4673" i="10"/>
  <c r="B4674" i="10"/>
  <c r="B4675" i="10"/>
  <c r="B4676" i="10"/>
  <c r="B4677" i="10"/>
  <c r="B4678" i="10"/>
  <c r="B4679" i="10"/>
  <c r="B4680" i="10"/>
  <c r="B4681" i="10"/>
  <c r="B4682" i="10"/>
  <c r="B4683" i="10"/>
  <c r="B4685" i="10"/>
  <c r="B4686" i="10"/>
  <c r="B4687" i="10"/>
  <c r="B4688" i="10"/>
  <c r="B4689" i="10"/>
  <c r="B4690" i="10"/>
  <c r="B4691" i="10"/>
  <c r="B4692" i="10"/>
  <c r="B4693" i="10"/>
  <c r="B4694" i="10"/>
  <c r="B4695" i="10"/>
  <c r="B4696" i="10"/>
  <c r="B4697" i="10"/>
  <c r="B4698" i="10"/>
  <c r="B4699" i="10"/>
  <c r="B4700" i="10"/>
  <c r="B4701" i="10"/>
  <c r="B4702" i="10"/>
  <c r="B4703" i="10"/>
  <c r="B4704" i="10"/>
  <c r="B4705" i="10"/>
  <c r="B4706" i="10"/>
  <c r="B4707" i="10"/>
  <c r="B4708" i="10"/>
  <c r="B4712" i="10"/>
  <c r="B4713" i="10"/>
  <c r="B4714" i="10"/>
  <c r="B4715" i="10"/>
  <c r="B4716" i="10"/>
  <c r="B4717" i="10"/>
  <c r="B4718" i="10"/>
  <c r="B4719" i="10"/>
  <c r="B4720" i="10"/>
  <c r="B4721" i="10"/>
  <c r="B4723" i="10"/>
  <c r="B4724" i="10"/>
  <c r="B4725" i="10"/>
  <c r="B4726" i="10"/>
  <c r="B4727" i="10"/>
  <c r="B4728" i="10"/>
  <c r="B4729" i="10"/>
  <c r="B4730" i="10"/>
  <c r="B4731" i="10"/>
  <c r="B4732" i="10"/>
  <c r="B4733" i="10"/>
  <c r="B4734" i="10"/>
  <c r="B4735" i="10"/>
  <c r="B4736" i="10"/>
  <c r="B4737" i="10"/>
  <c r="B4738" i="10"/>
  <c r="B4739" i="10"/>
  <c r="B4740" i="10"/>
  <c r="B4741" i="10"/>
  <c r="B4742" i="10"/>
  <c r="B4743" i="10"/>
  <c r="B4744" i="10"/>
  <c r="B4745" i="10"/>
  <c r="B4746" i="10"/>
  <c r="B4747" i="10"/>
  <c r="B4748" i="10"/>
  <c r="B4749" i="10"/>
  <c r="B4750" i="10"/>
  <c r="B4751" i="10"/>
  <c r="B4752" i="10"/>
  <c r="B4753" i="10"/>
  <c r="B4754" i="10"/>
  <c r="B4780" i="10"/>
  <c r="B4781" i="10"/>
  <c r="B4782" i="10"/>
  <c r="B4783" i="10"/>
  <c r="B4784" i="10"/>
  <c r="B4785" i="10"/>
  <c r="B4786" i="10"/>
  <c r="B4788" i="10"/>
  <c r="B4789" i="10"/>
  <c r="B4826" i="10"/>
  <c r="B4827" i="10"/>
  <c r="B4828" i="10"/>
  <c r="B4829" i="10"/>
  <c r="B4830" i="10"/>
  <c r="B4831" i="10"/>
  <c r="B4832" i="10"/>
  <c r="B4833" i="10"/>
  <c r="B4834" i="10"/>
  <c r="B4835" i="10"/>
  <c r="B4836" i="10"/>
  <c r="B4837" i="10"/>
  <c r="Q4642" i="10"/>
  <c r="R4642" i="10"/>
  <c r="S4642" i="10"/>
  <c r="T4642" i="10"/>
  <c r="Q4643" i="10"/>
  <c r="S4643" i="10"/>
  <c r="T4643" i="10"/>
  <c r="Q4644" i="10"/>
  <c r="S4644" i="10"/>
  <c r="T4644" i="10"/>
  <c r="Q4645" i="10"/>
  <c r="S4645" i="10"/>
  <c r="T4645" i="10"/>
  <c r="Q4646" i="10"/>
  <c r="R4646" i="10"/>
  <c r="S4646" i="10"/>
  <c r="T4646" i="10"/>
  <c r="Q4647" i="10"/>
  <c r="R4647" i="10"/>
  <c r="S4647" i="10"/>
  <c r="T4647" i="10"/>
  <c r="Q4649" i="10"/>
  <c r="S4649" i="10"/>
  <c r="T4649" i="10"/>
  <c r="Q4651" i="10"/>
  <c r="R4651" i="10"/>
  <c r="S4651" i="10"/>
  <c r="Q4654" i="10"/>
  <c r="S4654" i="10"/>
  <c r="T4654" i="10"/>
  <c r="R4655" i="10"/>
  <c r="S4655" i="10"/>
  <c r="T4655" i="10"/>
  <c r="Q4656" i="10"/>
  <c r="R4656" i="10"/>
  <c r="S4656" i="10"/>
  <c r="T4656" i="10"/>
  <c r="Q4657" i="10"/>
  <c r="R4657" i="10"/>
  <c r="T4657" i="10"/>
  <c r="Q4658" i="10"/>
  <c r="R4658" i="10"/>
  <c r="S4658" i="10"/>
  <c r="T4658" i="10"/>
  <c r="Q4659" i="10"/>
  <c r="R4659" i="10"/>
  <c r="S4659" i="10"/>
  <c r="T4659" i="10"/>
  <c r="Q4660" i="10"/>
  <c r="R4660" i="10"/>
  <c r="S4660" i="10"/>
  <c r="T4660" i="10"/>
  <c r="Q4661" i="10"/>
  <c r="S4661" i="10"/>
  <c r="T4661" i="10"/>
  <c r="Q4662" i="10"/>
  <c r="S4662" i="10"/>
  <c r="T4662" i="10"/>
  <c r="Q4663" i="10"/>
  <c r="R4663" i="10"/>
  <c r="S4663" i="10"/>
  <c r="T4663" i="10"/>
  <c r="R4664" i="10"/>
  <c r="S4664" i="10"/>
  <c r="T4664" i="10"/>
  <c r="R4665" i="10"/>
  <c r="S4665" i="10"/>
  <c r="T4665" i="10"/>
  <c r="R4666" i="10"/>
  <c r="S4666" i="10"/>
  <c r="T4666" i="10"/>
  <c r="R4667" i="10"/>
  <c r="S4667" i="10"/>
  <c r="T4667" i="10"/>
  <c r="R4668" i="10"/>
  <c r="S4668" i="10"/>
  <c r="T4668" i="10"/>
  <c r="R4669" i="10"/>
  <c r="S4669" i="10"/>
  <c r="T4669" i="10"/>
  <c r="Q4670" i="10"/>
  <c r="S4670" i="10"/>
  <c r="T4670" i="10"/>
  <c r="R4671" i="10"/>
  <c r="S4671" i="10"/>
  <c r="T4671" i="10"/>
  <c r="R4672" i="10"/>
  <c r="S4672" i="10"/>
  <c r="T4672" i="10"/>
  <c r="R4673" i="10"/>
  <c r="S4673" i="10"/>
  <c r="T4673" i="10"/>
  <c r="Q4674" i="10"/>
  <c r="R4674" i="10"/>
  <c r="T4674" i="10"/>
  <c r="Q4675" i="10"/>
  <c r="R4675" i="10"/>
  <c r="T4675" i="10"/>
  <c r="Q4676" i="10"/>
  <c r="R4676" i="10"/>
  <c r="S4676" i="10"/>
  <c r="T4676" i="10"/>
  <c r="Q4677" i="10"/>
  <c r="R4677" i="10"/>
  <c r="S4677" i="10"/>
  <c r="T4677" i="10"/>
  <c r="Q4678" i="10"/>
  <c r="R4678" i="10"/>
  <c r="S4678" i="10"/>
  <c r="T4678" i="10"/>
  <c r="Q4679" i="10"/>
  <c r="S4679" i="10"/>
  <c r="T4679" i="10"/>
  <c r="Q4680" i="10"/>
  <c r="S4680" i="10"/>
  <c r="T4680" i="10"/>
  <c r="Q4681" i="10"/>
  <c r="S4681" i="10"/>
  <c r="T4681" i="10"/>
  <c r="Q4682" i="10"/>
  <c r="S4682" i="10"/>
  <c r="T4682" i="10"/>
  <c r="Q4683" i="10"/>
  <c r="R4683" i="10"/>
  <c r="S4683" i="10"/>
  <c r="T4683" i="10"/>
  <c r="Q4685" i="10"/>
  <c r="S4685" i="10"/>
  <c r="T4685" i="10"/>
  <c r="Q4686" i="10"/>
  <c r="R4686" i="10"/>
  <c r="S4686" i="10"/>
  <c r="T4686" i="10"/>
  <c r="Q4687" i="10"/>
  <c r="S4687" i="10"/>
  <c r="T4687" i="10"/>
  <c r="Q4688" i="10"/>
  <c r="S4688" i="10"/>
  <c r="T4688" i="10"/>
  <c r="Q4689" i="10"/>
  <c r="R4689" i="10"/>
  <c r="T4689" i="10"/>
  <c r="R4690" i="10"/>
  <c r="S4690" i="10"/>
  <c r="T4690" i="10"/>
  <c r="Q4691" i="10"/>
  <c r="R4691" i="10"/>
  <c r="S4691" i="10"/>
  <c r="T4691" i="10"/>
  <c r="Q4692" i="10"/>
  <c r="R4692" i="10"/>
  <c r="T4692" i="10"/>
  <c r="Q4693" i="10"/>
  <c r="R4693" i="10"/>
  <c r="S4693" i="10"/>
  <c r="T4693" i="10"/>
  <c r="Q4694" i="10"/>
  <c r="R4694" i="10"/>
  <c r="S4694" i="10"/>
  <c r="T4694" i="10"/>
  <c r="Q4695" i="10"/>
  <c r="R4695" i="10"/>
  <c r="S4695" i="10"/>
  <c r="T4695" i="10"/>
  <c r="Q4696" i="10"/>
  <c r="R4696" i="10"/>
  <c r="S4696" i="10"/>
  <c r="T4696" i="10"/>
  <c r="Q4697" i="10"/>
  <c r="S4697" i="10"/>
  <c r="T4697" i="10"/>
  <c r="Q4698" i="10"/>
  <c r="R4698" i="10"/>
  <c r="T4698" i="10"/>
  <c r="R4699" i="10"/>
  <c r="S4699" i="10"/>
  <c r="T4699" i="10"/>
  <c r="R4700" i="10"/>
  <c r="S4700" i="10"/>
  <c r="T4700" i="10"/>
  <c r="R4701" i="10"/>
  <c r="S4701" i="10"/>
  <c r="T4701" i="10"/>
  <c r="R4702" i="10"/>
  <c r="S4702" i="10"/>
  <c r="T4702" i="10"/>
  <c r="R4703" i="10"/>
  <c r="S4703" i="10"/>
  <c r="T4703" i="10"/>
  <c r="R4704" i="10"/>
  <c r="S4704" i="10"/>
  <c r="T4704" i="10"/>
  <c r="Q4705" i="10"/>
  <c r="S4705" i="10"/>
  <c r="T4705" i="10"/>
  <c r="R4706" i="10"/>
  <c r="S4706" i="10"/>
  <c r="T4706" i="10"/>
  <c r="R4707" i="10"/>
  <c r="S4707" i="10"/>
  <c r="T4707" i="10"/>
  <c r="Q4708" i="10"/>
  <c r="R4708" i="10"/>
  <c r="S4708" i="10"/>
  <c r="T4708" i="10"/>
  <c r="Q4712" i="10"/>
  <c r="R4712" i="10"/>
  <c r="T4712" i="10"/>
  <c r="Q4713" i="10"/>
  <c r="R4713" i="10"/>
  <c r="T4713" i="10"/>
  <c r="Q4714" i="10"/>
  <c r="R4714" i="10"/>
  <c r="T4714" i="10"/>
  <c r="Q4715" i="10"/>
  <c r="R4715" i="10"/>
  <c r="S4715" i="10"/>
  <c r="T4715" i="10"/>
  <c r="Q4716" i="10"/>
  <c r="R4716" i="10"/>
  <c r="S4716" i="10"/>
  <c r="T4716" i="10"/>
  <c r="Q4717" i="10"/>
  <c r="S4717" i="10"/>
  <c r="T4717" i="10"/>
  <c r="Q4718" i="10"/>
  <c r="S4718" i="10"/>
  <c r="T4718" i="10"/>
  <c r="Q4719" i="10"/>
  <c r="S4719" i="10"/>
  <c r="T4719" i="10"/>
  <c r="Q4720" i="10"/>
  <c r="R4720" i="10"/>
  <c r="S4720" i="10"/>
  <c r="T4720" i="10"/>
  <c r="Q4721" i="10"/>
  <c r="S4721" i="10"/>
  <c r="T4721" i="10"/>
  <c r="Q4723" i="10"/>
  <c r="R4723" i="10"/>
  <c r="S4723" i="10"/>
  <c r="T4723" i="10"/>
  <c r="Q4724" i="10"/>
  <c r="R4724" i="10"/>
  <c r="S4724" i="10"/>
  <c r="T4724" i="10"/>
  <c r="Q4725" i="10"/>
  <c r="S4725" i="10"/>
  <c r="T4725" i="10"/>
  <c r="Q4726" i="10"/>
  <c r="S4726" i="10"/>
  <c r="T4726" i="10"/>
  <c r="Q4727" i="10"/>
  <c r="R4727" i="10"/>
  <c r="T4727" i="10"/>
  <c r="R4728" i="10"/>
  <c r="S4728" i="10"/>
  <c r="T4728" i="10"/>
  <c r="Q4729" i="10"/>
  <c r="R4729" i="10"/>
  <c r="S4729" i="10"/>
  <c r="T4729" i="10"/>
  <c r="Q4730" i="10"/>
  <c r="R4730" i="10"/>
  <c r="T4730" i="10"/>
  <c r="Q4731" i="10"/>
  <c r="R4731" i="10"/>
  <c r="S4731" i="10"/>
  <c r="T4731" i="10"/>
  <c r="Q4732" i="10"/>
  <c r="R4732" i="10"/>
  <c r="S4732" i="10"/>
  <c r="T4732" i="10"/>
  <c r="Q4733" i="10"/>
  <c r="R4733" i="10"/>
  <c r="S4733" i="10"/>
  <c r="T4733" i="10"/>
  <c r="Q4734" i="10"/>
  <c r="R4734" i="10"/>
  <c r="S4734" i="10"/>
  <c r="T4734" i="10"/>
  <c r="Q4735" i="10"/>
  <c r="S4735" i="10"/>
  <c r="T4735" i="10"/>
  <c r="Q4736" i="10"/>
  <c r="R4736" i="10"/>
  <c r="T4736" i="10"/>
  <c r="R4737" i="10"/>
  <c r="S4737" i="10"/>
  <c r="T4737" i="10"/>
  <c r="R4738" i="10"/>
  <c r="S4738" i="10"/>
  <c r="T4738" i="10"/>
  <c r="R4739" i="10"/>
  <c r="S4739" i="10"/>
  <c r="T4739" i="10"/>
  <c r="R4740" i="10"/>
  <c r="S4740" i="10"/>
  <c r="T4740" i="10"/>
  <c r="R4741" i="10"/>
  <c r="S4741" i="10"/>
  <c r="T4741" i="10"/>
  <c r="R4742" i="10"/>
  <c r="S4742" i="10"/>
  <c r="T4742" i="10"/>
  <c r="Q4743" i="10"/>
  <c r="S4743" i="10"/>
  <c r="T4743" i="10"/>
  <c r="R4744" i="10"/>
  <c r="S4744" i="10"/>
  <c r="T4744" i="10"/>
  <c r="R4745" i="10"/>
  <c r="S4745" i="10"/>
  <c r="T4745" i="10"/>
  <c r="R4746" i="10"/>
  <c r="S4746" i="10"/>
  <c r="T4746" i="10"/>
  <c r="Q4747" i="10"/>
  <c r="R4747" i="10"/>
  <c r="T4747" i="10"/>
  <c r="Q4748" i="10"/>
  <c r="R4748" i="10"/>
  <c r="T4748" i="10"/>
  <c r="Q4749" i="10"/>
  <c r="R4749" i="10"/>
  <c r="T4749" i="10"/>
  <c r="Q4750" i="10"/>
  <c r="R4750" i="10"/>
  <c r="S4750" i="10"/>
  <c r="T4750" i="10"/>
  <c r="Q4751" i="10"/>
  <c r="R4751" i="10"/>
  <c r="S4751" i="10"/>
  <c r="T4751" i="10"/>
  <c r="Q4752" i="10"/>
  <c r="S4752" i="10"/>
  <c r="T4752" i="10"/>
  <c r="Q4753" i="10"/>
  <c r="S4753" i="10"/>
  <c r="T4753" i="10"/>
  <c r="Q4754" i="10"/>
  <c r="S4754" i="10"/>
  <c r="T4754" i="10"/>
  <c r="R4780" i="10"/>
  <c r="S4780" i="10"/>
  <c r="T4780" i="10"/>
  <c r="R4781" i="10"/>
  <c r="S4781" i="10"/>
  <c r="T4781" i="10"/>
  <c r="R4782" i="10"/>
  <c r="S4782" i="10"/>
  <c r="T4782" i="10"/>
  <c r="Q4783" i="10"/>
  <c r="R4783" i="10"/>
  <c r="S4783" i="10"/>
  <c r="T4783" i="10"/>
  <c r="Q4784" i="10"/>
  <c r="R4784" i="10"/>
  <c r="T4784" i="10"/>
  <c r="Q4785" i="10"/>
  <c r="R4785" i="10"/>
  <c r="T4785" i="10"/>
  <c r="Q4786" i="10"/>
  <c r="R4786" i="10"/>
  <c r="S4786" i="10"/>
  <c r="T4786" i="10"/>
  <c r="Q4788" i="10"/>
  <c r="R4788" i="10"/>
  <c r="S4788" i="10"/>
  <c r="T4788" i="10"/>
  <c r="Q4789" i="10"/>
  <c r="S4789" i="10"/>
  <c r="T4789" i="10"/>
  <c r="Q4826" i="10"/>
  <c r="S4826" i="10"/>
  <c r="T4826" i="10"/>
  <c r="Q4827" i="10"/>
  <c r="S4827" i="10"/>
  <c r="T4827" i="10"/>
  <c r="Q4828" i="10"/>
  <c r="R4828" i="10"/>
  <c r="S4828" i="10"/>
  <c r="T4828" i="10"/>
  <c r="Q4829" i="10"/>
  <c r="R4829" i="10"/>
  <c r="S4829" i="10"/>
  <c r="T4829" i="10"/>
  <c r="Q4830" i="10"/>
  <c r="S4830" i="10"/>
  <c r="T4830" i="10"/>
  <c r="Q4831" i="10"/>
  <c r="S4831" i="10"/>
  <c r="T4831" i="10"/>
  <c r="Q4832" i="10"/>
  <c r="R4832" i="10"/>
  <c r="S4832" i="10"/>
  <c r="T4832" i="10"/>
  <c r="Q4833" i="10"/>
  <c r="S4833" i="10"/>
  <c r="T4833" i="10"/>
  <c r="Q4834" i="10"/>
  <c r="S4834" i="10"/>
  <c r="T4834" i="10"/>
  <c r="R4835" i="10"/>
  <c r="T4835" i="10"/>
  <c r="R4836" i="10"/>
  <c r="S4836" i="10"/>
  <c r="T4836" i="10"/>
  <c r="Q4837" i="10"/>
  <c r="R4837" i="10"/>
  <c r="S4837" i="10"/>
  <c r="T4837" i="10"/>
  <c r="B4641" i="10"/>
  <c r="E4641" i="10"/>
  <c r="F4641" i="10"/>
  <c r="G4641" i="10"/>
  <c r="H4641" i="10"/>
  <c r="Q4641" i="10"/>
  <c r="R4641" i="10"/>
  <c r="S4641" i="10"/>
  <c r="T4641" i="10"/>
  <c r="AX193" i="3"/>
  <c r="AX194" i="3" s="1"/>
  <c r="AX195" i="3" s="1"/>
  <c r="AX196" i="3" s="1"/>
  <c r="AX197" i="3" s="1"/>
  <c r="AX198" i="3" s="1"/>
  <c r="AX199" i="3" s="1"/>
  <c r="AX200" i="3" s="1"/>
  <c r="AX201" i="3" s="1"/>
  <c r="AX202" i="3" s="1"/>
  <c r="AX203" i="3" s="1"/>
  <c r="AX204" i="3" s="1"/>
  <c r="BU211" i="3"/>
  <c r="BX210"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131" i="3"/>
  <c r="BM132" i="3"/>
  <c r="BM133" i="3"/>
  <c r="BM134" i="3"/>
  <c r="BM135" i="3"/>
  <c r="BM136" i="3"/>
  <c r="BM137" i="3"/>
  <c r="BM138" i="3"/>
  <c r="BM139" i="3"/>
  <c r="BM140" i="3"/>
  <c r="BM141" i="3"/>
  <c r="BM142" i="3"/>
  <c r="BM143" i="3"/>
  <c r="BM144" i="3"/>
  <c r="BM145" i="3"/>
  <c r="BM146" i="3"/>
  <c r="BM147" i="3"/>
  <c r="BM148" i="3"/>
  <c r="BM149" i="3"/>
  <c r="BM150" i="3"/>
  <c r="BM151" i="3"/>
  <c r="BM152" i="3"/>
  <c r="BM153" i="3"/>
  <c r="BM154" i="3"/>
  <c r="BM155" i="3"/>
  <c r="BM156" i="3"/>
  <c r="BM157" i="3"/>
  <c r="BM158" i="3"/>
  <c r="BM159" i="3"/>
  <c r="BM160" i="3"/>
  <c r="BM161" i="3"/>
  <c r="BM162" i="3"/>
  <c r="BM163" i="3"/>
  <c r="BM164" i="3"/>
  <c r="BM165" i="3"/>
  <c r="BM166" i="3"/>
  <c r="BM167" i="3"/>
  <c r="BM168" i="3"/>
  <c r="BM169" i="3"/>
  <c r="BM170" i="3"/>
  <c r="BM171" i="3"/>
  <c r="BM172" i="3"/>
  <c r="BM173" i="3"/>
  <c r="BM174" i="3"/>
  <c r="BM175" i="3"/>
  <c r="BM176" i="3"/>
  <c r="BM177" i="3"/>
  <c r="BM178" i="3"/>
  <c r="BM179" i="3"/>
  <c r="BM180" i="3"/>
  <c r="BM181" i="3"/>
  <c r="BM182" i="3"/>
  <c r="BM183" i="3"/>
  <c r="BM184" i="3"/>
  <c r="BM185" i="3"/>
  <c r="BM186" i="3"/>
  <c r="BM187" i="3"/>
  <c r="BM188" i="3"/>
  <c r="BM189" i="3"/>
  <c r="BM190" i="3"/>
  <c r="BM191" i="3"/>
  <c r="BM192" i="3"/>
  <c r="BM193" i="3"/>
  <c r="BM194" i="3"/>
  <c r="BM195" i="3"/>
  <c r="BM196" i="3"/>
  <c r="BM197" i="3"/>
  <c r="BM198" i="3"/>
  <c r="BM199" i="3"/>
  <c r="BM200" i="3"/>
  <c r="BM201" i="3"/>
  <c r="BM202" i="3"/>
  <c r="BM203" i="3"/>
  <c r="BM204" i="3"/>
  <c r="BM205" i="3"/>
  <c r="BM131" i="3"/>
  <c r="BN132" i="3"/>
  <c r="BN133" i="3"/>
  <c r="BN134" i="3"/>
  <c r="BN135" i="3"/>
  <c r="BN136" i="3"/>
  <c r="BN137" i="3"/>
  <c r="BN138" i="3"/>
  <c r="BN139" i="3"/>
  <c r="BN140" i="3"/>
  <c r="BN141" i="3"/>
  <c r="BN142" i="3"/>
  <c r="BN143" i="3"/>
  <c r="BN144" i="3"/>
  <c r="BN145" i="3"/>
  <c r="BN146" i="3"/>
  <c r="BN147" i="3"/>
  <c r="BN148" i="3"/>
  <c r="BN149" i="3"/>
  <c r="BN150" i="3"/>
  <c r="BN151" i="3"/>
  <c r="BN152" i="3"/>
  <c r="BN153" i="3"/>
  <c r="BN154" i="3"/>
  <c r="BN155" i="3"/>
  <c r="BN156" i="3"/>
  <c r="BN157" i="3"/>
  <c r="BN158" i="3"/>
  <c r="BN159" i="3"/>
  <c r="BN160" i="3"/>
  <c r="BN161" i="3"/>
  <c r="BN162" i="3"/>
  <c r="BN163" i="3"/>
  <c r="BN164" i="3"/>
  <c r="BN165" i="3"/>
  <c r="BN166" i="3"/>
  <c r="BN167" i="3"/>
  <c r="BN168" i="3"/>
  <c r="BN169" i="3"/>
  <c r="BN170" i="3"/>
  <c r="BN171" i="3"/>
  <c r="BN172" i="3"/>
  <c r="BN173" i="3"/>
  <c r="BN174" i="3"/>
  <c r="BN175" i="3"/>
  <c r="BN176" i="3"/>
  <c r="BN177" i="3"/>
  <c r="BN178" i="3"/>
  <c r="BN179" i="3"/>
  <c r="BN180" i="3"/>
  <c r="BN181" i="3"/>
  <c r="BN182" i="3"/>
  <c r="BN183" i="3"/>
  <c r="BN184" i="3"/>
  <c r="BN185" i="3"/>
  <c r="BN186" i="3"/>
  <c r="BN187" i="3"/>
  <c r="BN188" i="3"/>
  <c r="BN189" i="3"/>
  <c r="BN190" i="3"/>
  <c r="BN191" i="3"/>
  <c r="BN192" i="3"/>
  <c r="BN193" i="3"/>
  <c r="BN194" i="3"/>
  <c r="BN195" i="3"/>
  <c r="BN196" i="3"/>
  <c r="BN197" i="3"/>
  <c r="BN198" i="3"/>
  <c r="BN199" i="3"/>
  <c r="BN200" i="3"/>
  <c r="BN201" i="3"/>
  <c r="BN202" i="3"/>
  <c r="BN203" i="3"/>
  <c r="BN204" i="3"/>
  <c r="BN205" i="3"/>
  <c r="BN131" i="3"/>
  <c r="BU202" i="3" l="1"/>
  <c r="BW192" i="3"/>
  <c r="BU178" i="3"/>
  <c r="BU177" i="3"/>
  <c r="AX205" i="3"/>
  <c r="AX206" i="3" s="1"/>
  <c r="AX207" i="3" s="1"/>
  <c r="AX208" i="3" s="1"/>
  <c r="AX209" i="3" s="1"/>
  <c r="AX210" i="3" s="1"/>
  <c r="AX211" i="3" s="1"/>
  <c r="AX212" i="3" s="1"/>
  <c r="AX213" i="3" s="1"/>
  <c r="AX214" i="3" s="1"/>
  <c r="AX215" i="3" s="1"/>
  <c r="B4609" i="10"/>
  <c r="B4610" i="10"/>
  <c r="B4611" i="10"/>
  <c r="B4612" i="10"/>
  <c r="B4613" i="10"/>
  <c r="B4614" i="10"/>
  <c r="B4615" i="10"/>
  <c r="B4616" i="10"/>
  <c r="B4617" i="10"/>
  <c r="B4618" i="10"/>
  <c r="B4619" i="10"/>
  <c r="B4620" i="10"/>
  <c r="B4621" i="10"/>
  <c r="B4622" i="10"/>
  <c r="B4623" i="10"/>
  <c r="B4624" i="10"/>
  <c r="B4625" i="10"/>
  <c r="B4626" i="10"/>
  <c r="B4627" i="10"/>
  <c r="B4628" i="10"/>
  <c r="B4629" i="10"/>
  <c r="B4630" i="10"/>
  <c r="B4631" i="10"/>
  <c r="B4632" i="10"/>
  <c r="B4633" i="10"/>
  <c r="B4634" i="10"/>
  <c r="B4635" i="10"/>
  <c r="B4636" i="10"/>
  <c r="B4637" i="10"/>
  <c r="B4638" i="10"/>
  <c r="B4639" i="10"/>
  <c r="B4640" i="10"/>
  <c r="E4609" i="10"/>
  <c r="E4610" i="10"/>
  <c r="E4611" i="10"/>
  <c r="E4612" i="10"/>
  <c r="E4613" i="10"/>
  <c r="E4614" i="10"/>
  <c r="E4615" i="10"/>
  <c r="E4616" i="10"/>
  <c r="E4617" i="10"/>
  <c r="E4618" i="10"/>
  <c r="E4619" i="10"/>
  <c r="E4620" i="10"/>
  <c r="E4621" i="10"/>
  <c r="E4622" i="10"/>
  <c r="E4623" i="10"/>
  <c r="E4624" i="10"/>
  <c r="E4625" i="10"/>
  <c r="E4626" i="10"/>
  <c r="E4627" i="10"/>
  <c r="E4628" i="10"/>
  <c r="E4629" i="10"/>
  <c r="E4630" i="10"/>
  <c r="E4631" i="10"/>
  <c r="E4632" i="10"/>
  <c r="E4633" i="10"/>
  <c r="E4634" i="10"/>
  <c r="E4635" i="10"/>
  <c r="E4636" i="10"/>
  <c r="E4637" i="10"/>
  <c r="E4638" i="10"/>
  <c r="E4639" i="10"/>
  <c r="E4640" i="10"/>
  <c r="F4609" i="10"/>
  <c r="F4610" i="10"/>
  <c r="F4611" i="10"/>
  <c r="F4612" i="10"/>
  <c r="F4613" i="10"/>
  <c r="F4614" i="10"/>
  <c r="F4615" i="10"/>
  <c r="F4616" i="10"/>
  <c r="F4617" i="10"/>
  <c r="F4618" i="10"/>
  <c r="F4619" i="10"/>
  <c r="F4620" i="10"/>
  <c r="F4621" i="10"/>
  <c r="F4622" i="10"/>
  <c r="F4623" i="10"/>
  <c r="F4624" i="10"/>
  <c r="F4625" i="10"/>
  <c r="F4626" i="10"/>
  <c r="F4627" i="10"/>
  <c r="F4628" i="10"/>
  <c r="F4629" i="10"/>
  <c r="F4630" i="10"/>
  <c r="F4631" i="10"/>
  <c r="F4632" i="10"/>
  <c r="F4633" i="10"/>
  <c r="F4634" i="10"/>
  <c r="F4635" i="10"/>
  <c r="F4636" i="10"/>
  <c r="F4637" i="10"/>
  <c r="F4638" i="10"/>
  <c r="F4639" i="10"/>
  <c r="F4640" i="10"/>
  <c r="G4609" i="10"/>
  <c r="G4610" i="10"/>
  <c r="G4611" i="10"/>
  <c r="G4612" i="10"/>
  <c r="G4613" i="10"/>
  <c r="G4614" i="10"/>
  <c r="G4615" i="10"/>
  <c r="G4616" i="10"/>
  <c r="G4617" i="10"/>
  <c r="G4618" i="10"/>
  <c r="G4619" i="10"/>
  <c r="G4620" i="10"/>
  <c r="G4621" i="10"/>
  <c r="G4622" i="10"/>
  <c r="G4623" i="10"/>
  <c r="G4624" i="10"/>
  <c r="G4625" i="10"/>
  <c r="G4626" i="10"/>
  <c r="G4627" i="10"/>
  <c r="G4628" i="10"/>
  <c r="G4629" i="10"/>
  <c r="G4630" i="10"/>
  <c r="G4631" i="10"/>
  <c r="G4632" i="10"/>
  <c r="G4633" i="10"/>
  <c r="G4634" i="10"/>
  <c r="G4635" i="10"/>
  <c r="G4636" i="10"/>
  <c r="G4637" i="10"/>
  <c r="G4638" i="10"/>
  <c r="G4639" i="10"/>
  <c r="G4640" i="10"/>
  <c r="H4609" i="10"/>
  <c r="R4609" i="10" s="1"/>
  <c r="H4610" i="10"/>
  <c r="R4610" i="10" s="1"/>
  <c r="H4611" i="10"/>
  <c r="R4611" i="10" s="1"/>
  <c r="H4612" i="10"/>
  <c r="R4612" i="10" s="1"/>
  <c r="H4618" i="10"/>
  <c r="S4618" i="10" s="1"/>
  <c r="H4619" i="10"/>
  <c r="Q4619" i="10" s="1"/>
  <c r="H4620" i="10"/>
  <c r="H4621" i="10"/>
  <c r="S4621" i="10" s="1"/>
  <c r="H4622" i="10"/>
  <c r="H4623" i="10"/>
  <c r="H4624" i="10"/>
  <c r="H4627" i="10"/>
  <c r="S4627" i="10" s="1"/>
  <c r="H4628" i="10"/>
  <c r="Q4628" i="10" s="1"/>
  <c r="H4629" i="10"/>
  <c r="Q4629" i="10" s="1"/>
  <c r="H4630" i="10"/>
  <c r="Q4630" i="10" s="1"/>
  <c r="H4631" i="10"/>
  <c r="Q4631" i="10" s="1"/>
  <c r="H4632" i="10"/>
  <c r="Q4632" i="10" s="1"/>
  <c r="H4633" i="10"/>
  <c r="Q4633" i="10" s="1"/>
  <c r="H4634" i="10"/>
  <c r="R4634" i="10" s="1"/>
  <c r="H4635" i="10"/>
  <c r="Q4635" i="10" s="1"/>
  <c r="H4636" i="10"/>
  <c r="Q4636" i="10" s="1"/>
  <c r="H4637" i="10"/>
  <c r="Q4637" i="10" s="1"/>
  <c r="H4638" i="10"/>
  <c r="S4638" i="10" s="1"/>
  <c r="H4639" i="10"/>
  <c r="S4639" i="10" s="1"/>
  <c r="H4640" i="10"/>
  <c r="S4640" i="10" s="1"/>
  <c r="Q4609" i="10"/>
  <c r="Q4610" i="10"/>
  <c r="Q4611" i="10"/>
  <c r="Q4612" i="10"/>
  <c r="Q4613" i="10"/>
  <c r="Q4614" i="10"/>
  <c r="Q4615" i="10"/>
  <c r="Q4616" i="10"/>
  <c r="Q4617" i="10"/>
  <c r="Q4618" i="10"/>
  <c r="Q4620" i="10"/>
  <c r="Q4621" i="10"/>
  <c r="Q4622" i="10"/>
  <c r="Q4623" i="10"/>
  <c r="Q4624" i="10"/>
  <c r="Q4625" i="10"/>
  <c r="Q4626" i="10"/>
  <c r="Q4627" i="10"/>
  <c r="Q4634" i="10"/>
  <c r="Q4638" i="10"/>
  <c r="Q4639" i="10"/>
  <c r="Q4640" i="10"/>
  <c r="R4613" i="10"/>
  <c r="R4615" i="10"/>
  <c r="R4618" i="10"/>
  <c r="R4619" i="10"/>
  <c r="R4620" i="10"/>
  <c r="R4621" i="10"/>
  <c r="R4622" i="10"/>
  <c r="R4623" i="10"/>
  <c r="R4624" i="10"/>
  <c r="R4627" i="10"/>
  <c r="R4628" i="10"/>
  <c r="R4629" i="10"/>
  <c r="R4630" i="10"/>
  <c r="R4631" i="10"/>
  <c r="R4632" i="10"/>
  <c r="R4633" i="10"/>
  <c r="R4635" i="10"/>
  <c r="R4636" i="10"/>
  <c r="R4637" i="10"/>
  <c r="R4638" i="10"/>
  <c r="R4639" i="10"/>
  <c r="R4640" i="10"/>
  <c r="S4609" i="10"/>
  <c r="S4610" i="10"/>
  <c r="S4611" i="10"/>
  <c r="S4612" i="10"/>
  <c r="S4613" i="10"/>
  <c r="S4614" i="10"/>
  <c r="S4615" i="10"/>
  <c r="S4616" i="10"/>
  <c r="S4617" i="10"/>
  <c r="S4619" i="10"/>
  <c r="S4620" i="10"/>
  <c r="S4622" i="10"/>
  <c r="S4623" i="10"/>
  <c r="S4624" i="10"/>
  <c r="S4625" i="10"/>
  <c r="S4626" i="10"/>
  <c r="S4628" i="10"/>
  <c r="S4629" i="10"/>
  <c r="S4630" i="10"/>
  <c r="S4631" i="10"/>
  <c r="S4632" i="10"/>
  <c r="S4633" i="10"/>
  <c r="S4634" i="10"/>
  <c r="S4635" i="10"/>
  <c r="S4636" i="10"/>
  <c r="S4637" i="10"/>
  <c r="T4609" i="10"/>
  <c r="T4610" i="10"/>
  <c r="T4611" i="10"/>
  <c r="T4612" i="10"/>
  <c r="T4613" i="10"/>
  <c r="T4614" i="10"/>
  <c r="T4616" i="10"/>
  <c r="T4617" i="10"/>
  <c r="T4618" i="10"/>
  <c r="T4619" i="10"/>
  <c r="T4620" i="10"/>
  <c r="T4621" i="10"/>
  <c r="T4622" i="10"/>
  <c r="T4623" i="10"/>
  <c r="T4624" i="10"/>
  <c r="T4625" i="10"/>
  <c r="T4626" i="10"/>
  <c r="T4627" i="10"/>
  <c r="T4628" i="10"/>
  <c r="T4629" i="10"/>
  <c r="T4630" i="10"/>
  <c r="T4631" i="10"/>
  <c r="T4632" i="10"/>
  <c r="T4633" i="10"/>
  <c r="T4634" i="10"/>
  <c r="T4635" i="10"/>
  <c r="T4636" i="10"/>
  <c r="T4637" i="10"/>
  <c r="T4638" i="10"/>
  <c r="T4639" i="10"/>
  <c r="T4640" i="10"/>
  <c r="B4608" i="10"/>
  <c r="Q4608" i="10"/>
  <c r="R4608" i="10"/>
  <c r="S4608" i="10"/>
  <c r="T4608" i="10"/>
  <c r="B2820" i="10" l="1"/>
  <c r="Q2820" i="10"/>
  <c r="R2820" i="10"/>
  <c r="S2820" i="10"/>
  <c r="T2820" i="10"/>
  <c r="T2922" i="10"/>
  <c r="S2922" i="10"/>
  <c r="R2922" i="10"/>
  <c r="Q2922" i="10"/>
  <c r="T2921" i="10"/>
  <c r="S2921" i="10"/>
  <c r="R2921" i="10"/>
  <c r="Q2921" i="10"/>
  <c r="T2920" i="10"/>
  <c r="S2920" i="10"/>
  <c r="R2920" i="10"/>
  <c r="Q2920" i="10"/>
  <c r="T2919" i="10"/>
  <c r="S2919" i="10"/>
  <c r="R2919" i="10"/>
  <c r="Q2919" i="10"/>
  <c r="T2918" i="10"/>
  <c r="S2918" i="10"/>
  <c r="R2918" i="10"/>
  <c r="Q2918" i="10"/>
  <c r="T2917" i="10"/>
  <c r="S2917" i="10"/>
  <c r="R2917" i="10"/>
  <c r="Q2917" i="10"/>
  <c r="T2916" i="10"/>
  <c r="S2916" i="10"/>
  <c r="R2916" i="10"/>
  <c r="Q2916" i="10"/>
  <c r="T2915" i="10"/>
  <c r="S2915" i="10"/>
  <c r="R2915" i="10"/>
  <c r="Q2915" i="10"/>
  <c r="T2914" i="10"/>
  <c r="S2914" i="10"/>
  <c r="R2914" i="10"/>
  <c r="Q2914" i="10"/>
  <c r="T2913" i="10"/>
  <c r="S2913" i="10"/>
  <c r="R2913" i="10"/>
  <c r="Q2913" i="10"/>
  <c r="T2912" i="10"/>
  <c r="S2912" i="10"/>
  <c r="R2912" i="10"/>
  <c r="Q2912" i="10"/>
  <c r="T2911" i="10"/>
  <c r="S2911" i="10"/>
  <c r="R2911" i="10"/>
  <c r="Q2911" i="10"/>
  <c r="T2910" i="10"/>
  <c r="S2910" i="10"/>
  <c r="R2910" i="10"/>
  <c r="Q2910" i="10"/>
  <c r="T2909" i="10"/>
  <c r="S2909" i="10"/>
  <c r="R2909" i="10"/>
  <c r="Q2909" i="10"/>
  <c r="T2908" i="10"/>
  <c r="S2908" i="10"/>
  <c r="R2908" i="10"/>
  <c r="Q2908" i="10"/>
  <c r="T2907" i="10"/>
  <c r="S2907" i="10"/>
  <c r="R2907" i="10"/>
  <c r="Q2907" i="10"/>
  <c r="T2906" i="10"/>
  <c r="S2906" i="10"/>
  <c r="R2906" i="10"/>
  <c r="Q2906" i="10"/>
  <c r="T2905" i="10"/>
  <c r="S2905" i="10"/>
  <c r="R2905" i="10"/>
  <c r="Q2905" i="10"/>
  <c r="T2904" i="10"/>
  <c r="S2904" i="10"/>
  <c r="R2904" i="10"/>
  <c r="Q2904" i="10"/>
  <c r="T2903" i="10"/>
  <c r="S2903" i="10"/>
  <c r="R2903" i="10"/>
  <c r="Q2903" i="10"/>
  <c r="T2902" i="10"/>
  <c r="S2902" i="10"/>
  <c r="R2902" i="10"/>
  <c r="Q2902" i="10"/>
  <c r="T2901" i="10"/>
  <c r="S2901" i="10"/>
  <c r="R2901" i="10"/>
  <c r="Q2901" i="10"/>
  <c r="T2900" i="10"/>
  <c r="S2900" i="10"/>
  <c r="R2900" i="10"/>
  <c r="Q2900" i="10"/>
  <c r="T2899" i="10"/>
  <c r="S2899" i="10"/>
  <c r="R2899" i="10"/>
  <c r="Q2899" i="10"/>
  <c r="T2898" i="10"/>
  <c r="S2898" i="10"/>
  <c r="R2898" i="10"/>
  <c r="Q2898" i="10"/>
  <c r="T2897" i="10"/>
  <c r="S2897" i="10"/>
  <c r="R2897" i="10"/>
  <c r="Q2897" i="10"/>
  <c r="T2896" i="10"/>
  <c r="S2896" i="10"/>
  <c r="R2896" i="10"/>
  <c r="Q2896" i="10"/>
  <c r="T2895" i="10"/>
  <c r="S2895" i="10"/>
  <c r="R2895" i="10"/>
  <c r="Q2895" i="10"/>
  <c r="T2894" i="10"/>
  <c r="S2894" i="10"/>
  <c r="R2894" i="10"/>
  <c r="Q2894" i="10"/>
  <c r="T2893" i="10"/>
  <c r="S2893" i="10"/>
  <c r="R2893" i="10"/>
  <c r="Q2893" i="10"/>
  <c r="T2892" i="10"/>
  <c r="S2892" i="10"/>
  <c r="R2892" i="10"/>
  <c r="Q2892" i="10"/>
  <c r="T2891" i="10"/>
  <c r="S2891" i="10"/>
  <c r="R2891" i="10"/>
  <c r="Q2891" i="10"/>
  <c r="T2890" i="10"/>
  <c r="S2890" i="10"/>
  <c r="R2890" i="10"/>
  <c r="Q2890" i="10"/>
  <c r="T2889" i="10"/>
  <c r="S2889" i="10"/>
  <c r="R2889" i="10"/>
  <c r="Q2889" i="10"/>
  <c r="T2888" i="10"/>
  <c r="S2888" i="10"/>
  <c r="R2888" i="10"/>
  <c r="Q2888" i="10"/>
  <c r="T2887" i="10"/>
  <c r="S2887" i="10"/>
  <c r="R2887" i="10"/>
  <c r="Q2887" i="10"/>
  <c r="T2886" i="10"/>
  <c r="S2886" i="10"/>
  <c r="R2886" i="10"/>
  <c r="Q2886" i="10"/>
  <c r="T2885" i="10"/>
  <c r="S2885" i="10"/>
  <c r="R2885" i="10"/>
  <c r="Q2885" i="10"/>
  <c r="T2884" i="10"/>
  <c r="S2884" i="10"/>
  <c r="R2884" i="10"/>
  <c r="Q2884" i="10"/>
  <c r="T2883" i="10"/>
  <c r="S2883" i="10"/>
  <c r="R2883" i="10"/>
  <c r="Q2883" i="10"/>
  <c r="T2882" i="10"/>
  <c r="S2882" i="10"/>
  <c r="R2882" i="10"/>
  <c r="Q2882" i="10"/>
  <c r="T2881" i="10"/>
  <c r="S2881" i="10"/>
  <c r="R2881" i="10"/>
  <c r="Q2881" i="10"/>
  <c r="T2880" i="10"/>
  <c r="S2880" i="10"/>
  <c r="R2880" i="10"/>
  <c r="Q2880" i="10"/>
  <c r="T2879" i="10"/>
  <c r="S2879" i="10"/>
  <c r="R2879" i="10"/>
  <c r="Q2879" i="10"/>
  <c r="T2878" i="10"/>
  <c r="S2878" i="10"/>
  <c r="R2878" i="10"/>
  <c r="Q2878" i="10"/>
  <c r="T2877" i="10"/>
  <c r="S2877" i="10"/>
  <c r="R2877" i="10"/>
  <c r="Q2877" i="10"/>
  <c r="T2876" i="10"/>
  <c r="S2876" i="10"/>
  <c r="R2876" i="10"/>
  <c r="Q2876" i="10"/>
  <c r="T2875" i="10"/>
  <c r="S2875" i="10"/>
  <c r="R2875" i="10"/>
  <c r="Q2875" i="10"/>
  <c r="T2874" i="10"/>
  <c r="S2874" i="10"/>
  <c r="R2874" i="10"/>
  <c r="Q2874" i="10"/>
  <c r="T2873" i="10"/>
  <c r="S2873" i="10"/>
  <c r="R2873" i="10"/>
  <c r="Q2873" i="10"/>
  <c r="T2872" i="10"/>
  <c r="S2872" i="10"/>
  <c r="R2872" i="10"/>
  <c r="Q2872" i="10"/>
  <c r="T2871" i="10"/>
  <c r="S2871" i="10"/>
  <c r="R2871" i="10"/>
  <c r="Q2871" i="10"/>
  <c r="T2870" i="10"/>
  <c r="S2870" i="10"/>
  <c r="R2870" i="10"/>
  <c r="Q2870" i="10"/>
  <c r="T2869" i="10"/>
  <c r="S2869" i="10"/>
  <c r="R2869" i="10"/>
  <c r="Q2869" i="10"/>
  <c r="T2868" i="10"/>
  <c r="S2868" i="10"/>
  <c r="R2868" i="10"/>
  <c r="Q2868" i="10"/>
  <c r="T2867" i="10"/>
  <c r="S2867" i="10"/>
  <c r="R2867" i="10"/>
  <c r="Q2867" i="10"/>
  <c r="T2866" i="10"/>
  <c r="S2866" i="10"/>
  <c r="R2866" i="10"/>
  <c r="Q2866" i="10"/>
  <c r="T2865" i="10"/>
  <c r="S2865" i="10"/>
  <c r="R2865" i="10"/>
  <c r="Q2865" i="10"/>
  <c r="T2864" i="10"/>
  <c r="S2864" i="10"/>
  <c r="R2864" i="10"/>
  <c r="Q2864" i="10"/>
  <c r="T2863" i="10"/>
  <c r="S2863" i="10"/>
  <c r="R2863" i="10"/>
  <c r="Q2863" i="10"/>
  <c r="T2862" i="10"/>
  <c r="S2862" i="10"/>
  <c r="R2862" i="10"/>
  <c r="Q2862" i="10"/>
  <c r="T2861" i="10"/>
  <c r="S2861" i="10"/>
  <c r="R2861" i="10"/>
  <c r="Q2861" i="10"/>
  <c r="T2860" i="10"/>
  <c r="S2860" i="10"/>
  <c r="R2860" i="10"/>
  <c r="Q2860" i="10"/>
  <c r="T2859" i="10"/>
  <c r="S2859" i="10"/>
  <c r="R2859" i="10"/>
  <c r="Q2859" i="10"/>
  <c r="T2858" i="10"/>
  <c r="S2858" i="10"/>
  <c r="R2858" i="10"/>
  <c r="Q2858" i="10"/>
  <c r="T2857" i="10"/>
  <c r="S2857" i="10"/>
  <c r="R2857" i="10"/>
  <c r="Q2857" i="10"/>
  <c r="T2856" i="10"/>
  <c r="S2856" i="10"/>
  <c r="R2856" i="10"/>
  <c r="Q2856" i="10"/>
  <c r="T2855" i="10"/>
  <c r="S2855" i="10"/>
  <c r="R2855" i="10"/>
  <c r="Q2855" i="10"/>
  <c r="T2854" i="10"/>
  <c r="S2854" i="10"/>
  <c r="R2854" i="10"/>
  <c r="Q2854" i="10"/>
  <c r="T2853" i="10"/>
  <c r="S2853" i="10"/>
  <c r="R2853" i="10"/>
  <c r="Q2853" i="10"/>
  <c r="T2852" i="10"/>
  <c r="S2852" i="10"/>
  <c r="R2852" i="10"/>
  <c r="Q2852" i="10"/>
  <c r="T2851" i="10"/>
  <c r="S2851" i="10"/>
  <c r="R2851" i="10"/>
  <c r="Q2851" i="10"/>
  <c r="T2850" i="10"/>
  <c r="S2850" i="10"/>
  <c r="R2850" i="10"/>
  <c r="Q2850" i="10"/>
  <c r="T2849" i="10"/>
  <c r="S2849" i="10"/>
  <c r="R2849" i="10"/>
  <c r="Q2849" i="10"/>
  <c r="T2848" i="10"/>
  <c r="S2848" i="10"/>
  <c r="R2848" i="10"/>
  <c r="Q2848" i="10"/>
  <c r="T2847" i="10"/>
  <c r="S2847" i="10"/>
  <c r="R2847" i="10"/>
  <c r="Q2847" i="10"/>
  <c r="T2846" i="10"/>
  <c r="S2846" i="10"/>
  <c r="R2846" i="10"/>
  <c r="Q2846" i="10"/>
  <c r="T2845" i="10"/>
  <c r="S2845" i="10"/>
  <c r="R2845" i="10"/>
  <c r="Q2845" i="10"/>
  <c r="T2844" i="10"/>
  <c r="S2844" i="10"/>
  <c r="R2844" i="10"/>
  <c r="Q2844" i="10"/>
  <c r="T2843" i="10"/>
  <c r="S2843" i="10"/>
  <c r="R2843" i="10"/>
  <c r="Q2843" i="10"/>
  <c r="T2842" i="10"/>
  <c r="S2842" i="10"/>
  <c r="R2842" i="10"/>
  <c r="Q2842" i="10"/>
  <c r="T2841" i="10"/>
  <c r="S2841" i="10"/>
  <c r="R2841" i="10"/>
  <c r="Q2841" i="10"/>
  <c r="T2840" i="10"/>
  <c r="S2840" i="10"/>
  <c r="R2840" i="10"/>
  <c r="Q2840" i="10"/>
  <c r="T2839" i="10"/>
  <c r="S2839" i="10"/>
  <c r="R2839" i="10"/>
  <c r="Q2839" i="10"/>
  <c r="T2838" i="10"/>
  <c r="S2838" i="10"/>
  <c r="R2838" i="10"/>
  <c r="Q2838" i="10"/>
  <c r="T2837" i="10"/>
  <c r="S2837" i="10"/>
  <c r="R2837" i="10"/>
  <c r="Q2837" i="10"/>
  <c r="T2836" i="10"/>
  <c r="S2836" i="10"/>
  <c r="R2836" i="10"/>
  <c r="Q2836" i="10"/>
  <c r="T2835" i="10"/>
  <c r="S2835" i="10"/>
  <c r="R2835" i="10"/>
  <c r="Q2835" i="10"/>
  <c r="T2834" i="10"/>
  <c r="S2834" i="10"/>
  <c r="R2834" i="10"/>
  <c r="Q2834" i="10"/>
  <c r="T2833" i="10"/>
  <c r="S2833" i="10"/>
  <c r="R2833" i="10"/>
  <c r="Q2833" i="10"/>
  <c r="T2832" i="10"/>
  <c r="S2832" i="10"/>
  <c r="R2832" i="10"/>
  <c r="Q2832" i="10"/>
  <c r="T2831" i="10"/>
  <c r="S2831" i="10"/>
  <c r="R2831" i="10"/>
  <c r="Q2831" i="10"/>
  <c r="T2830" i="10"/>
  <c r="S2830" i="10"/>
  <c r="R2830" i="10"/>
  <c r="Q2830" i="10"/>
  <c r="T2829" i="10"/>
  <c r="S2829" i="10"/>
  <c r="R2829" i="10"/>
  <c r="Q2829" i="10"/>
  <c r="T2828" i="10"/>
  <c r="S2828" i="10"/>
  <c r="R2828" i="10"/>
  <c r="Q2828" i="10"/>
  <c r="T2827" i="10"/>
  <c r="S2827" i="10"/>
  <c r="R2827" i="10"/>
  <c r="Q2827" i="10"/>
  <c r="T2826" i="10"/>
  <c r="S2826" i="10"/>
  <c r="R2826" i="10"/>
  <c r="Q2826" i="10"/>
  <c r="T2825" i="10"/>
  <c r="S2825" i="10"/>
  <c r="R2825" i="10"/>
  <c r="Q2825" i="10"/>
  <c r="T2824" i="10"/>
  <c r="S2824" i="10"/>
  <c r="R2824" i="10"/>
  <c r="Q2824" i="10"/>
  <c r="T2823" i="10"/>
  <c r="S2823" i="10"/>
  <c r="R2823" i="10"/>
  <c r="Q2823" i="10"/>
  <c r="T2822" i="10"/>
  <c r="S2822" i="10"/>
  <c r="R2822" i="10"/>
  <c r="Q2822" i="10"/>
  <c r="T2821" i="10"/>
  <c r="S2821" i="10"/>
  <c r="R2821" i="10"/>
  <c r="Q2821" i="10"/>
  <c r="T2819" i="10"/>
  <c r="S2819" i="10"/>
  <c r="R2819" i="10"/>
  <c r="Q2819" i="10"/>
  <c r="T2818" i="10"/>
  <c r="S2818" i="10"/>
  <c r="R2818" i="10"/>
  <c r="Q2818" i="10"/>
  <c r="T2817" i="10"/>
  <c r="S2817" i="10"/>
  <c r="R2817" i="10"/>
  <c r="Q2817" i="10"/>
  <c r="T2816" i="10"/>
  <c r="S2816" i="10"/>
  <c r="R2816" i="10"/>
  <c r="Q2816" i="10"/>
  <c r="T2815" i="10"/>
  <c r="S2815" i="10"/>
  <c r="R2815" i="10"/>
  <c r="Q2815" i="10"/>
  <c r="T2814" i="10"/>
  <c r="S2814" i="10"/>
  <c r="R2814" i="10"/>
  <c r="Q2814" i="10"/>
  <c r="T2813" i="10"/>
  <c r="S2813" i="10"/>
  <c r="R2813" i="10"/>
  <c r="Q2813" i="10"/>
  <c r="T2812" i="10"/>
  <c r="S2812" i="10"/>
  <c r="R2812" i="10"/>
  <c r="Q2812" i="10"/>
  <c r="T2811" i="10"/>
  <c r="S2811" i="10"/>
  <c r="R2811" i="10"/>
  <c r="Q2811" i="10"/>
  <c r="T2810" i="10"/>
  <c r="S2810" i="10"/>
  <c r="R2810" i="10"/>
  <c r="Q2810" i="10"/>
  <c r="T2809" i="10"/>
  <c r="S2809" i="10"/>
  <c r="R2809" i="10"/>
  <c r="Q2809" i="10"/>
  <c r="T2808" i="10"/>
  <c r="S2808" i="10"/>
  <c r="R2808" i="10"/>
  <c r="Q2808" i="10"/>
  <c r="T2807" i="10"/>
  <c r="S2807" i="10"/>
  <c r="R2807" i="10"/>
  <c r="Q2807" i="10"/>
  <c r="T2806" i="10"/>
  <c r="S2806" i="10"/>
  <c r="R2806" i="10"/>
  <c r="Q2806" i="10"/>
  <c r="T2805" i="10"/>
  <c r="S2805" i="10"/>
  <c r="R2805" i="10"/>
  <c r="Q2805" i="10"/>
  <c r="T2804" i="10"/>
  <c r="S2804" i="10"/>
  <c r="R2804" i="10"/>
  <c r="Q2804" i="10"/>
  <c r="T2803" i="10"/>
  <c r="S2803" i="10"/>
  <c r="R2803" i="10"/>
  <c r="Q2803" i="10"/>
  <c r="T2802" i="10"/>
  <c r="S2802" i="10"/>
  <c r="R2802" i="10"/>
  <c r="Q2802" i="10"/>
  <c r="T2801" i="10"/>
  <c r="S2801" i="10"/>
  <c r="R2801" i="10"/>
  <c r="Q2801" i="10"/>
  <c r="T2800" i="10"/>
  <c r="S2800" i="10"/>
  <c r="R2800" i="10"/>
  <c r="Q2800" i="10"/>
  <c r="T2799" i="10"/>
  <c r="S2799" i="10"/>
  <c r="R2799" i="10"/>
  <c r="Q2799" i="10"/>
  <c r="T2798" i="10"/>
  <c r="S2798" i="10"/>
  <c r="R2798" i="10"/>
  <c r="Q2798" i="10"/>
  <c r="T2797" i="10"/>
  <c r="S2797" i="10"/>
  <c r="R2797" i="10"/>
  <c r="Q2797" i="10"/>
  <c r="T2796" i="10"/>
  <c r="S2796" i="10"/>
  <c r="R2796" i="10"/>
  <c r="Q2796" i="10"/>
  <c r="T2795" i="10"/>
  <c r="S2795" i="10"/>
  <c r="R2795" i="10"/>
  <c r="Q2795" i="10"/>
  <c r="T2794" i="10"/>
  <c r="S2794" i="10"/>
  <c r="R2794" i="10"/>
  <c r="Q2794" i="10"/>
  <c r="T2793" i="10"/>
  <c r="S2793" i="10"/>
  <c r="R2793" i="10"/>
  <c r="Q2793" i="10"/>
  <c r="T2792" i="10"/>
  <c r="S2792" i="10"/>
  <c r="R2792" i="10"/>
  <c r="Q2792" i="10"/>
  <c r="T2791" i="10"/>
  <c r="S2791" i="10"/>
  <c r="R2791" i="10"/>
  <c r="Q2791" i="10"/>
  <c r="T2790" i="10"/>
  <c r="S2790" i="10"/>
  <c r="R2790" i="10"/>
  <c r="Q2790" i="10"/>
  <c r="T2789" i="10"/>
  <c r="S2789" i="10"/>
  <c r="R2789" i="10"/>
  <c r="Q2789" i="10"/>
  <c r="T2788" i="10"/>
  <c r="S2788" i="10"/>
  <c r="R2788" i="10"/>
  <c r="Q2788" i="10"/>
  <c r="T2787" i="10"/>
  <c r="S2787" i="10"/>
  <c r="R2787" i="10"/>
  <c r="Q2787" i="10"/>
  <c r="T2786" i="10"/>
  <c r="S2786" i="10"/>
  <c r="R2786" i="10"/>
  <c r="Q2786" i="10"/>
  <c r="T2785" i="10"/>
  <c r="S2785" i="10"/>
  <c r="R2785" i="10"/>
  <c r="Q2785" i="10"/>
  <c r="T2784" i="10"/>
  <c r="S2784" i="10"/>
  <c r="R2784" i="10"/>
  <c r="Q2784" i="10"/>
  <c r="T2783" i="10"/>
  <c r="S2783" i="10"/>
  <c r="R2783" i="10"/>
  <c r="Q2783" i="10"/>
  <c r="T2782" i="10"/>
  <c r="S2782" i="10"/>
  <c r="R2782" i="10"/>
  <c r="Q2782" i="10"/>
  <c r="T2781" i="10"/>
  <c r="S2781" i="10"/>
  <c r="R2781" i="10"/>
  <c r="Q2781" i="10"/>
  <c r="T2780" i="10"/>
  <c r="S2780" i="10"/>
  <c r="R2780" i="10"/>
  <c r="Q2780" i="10"/>
  <c r="T2779" i="10"/>
  <c r="S2779" i="10"/>
  <c r="R2779" i="10"/>
  <c r="Q2779" i="10"/>
  <c r="T2778" i="10"/>
  <c r="S2778" i="10"/>
  <c r="R2778" i="10"/>
  <c r="Q2778" i="10"/>
  <c r="T2777" i="10"/>
  <c r="S2777" i="10"/>
  <c r="R2777" i="10"/>
  <c r="Q2777" i="10"/>
  <c r="T2776" i="10"/>
  <c r="S2776" i="10"/>
  <c r="R2776" i="10"/>
  <c r="Q2776" i="10"/>
  <c r="T2775" i="10"/>
  <c r="S2775" i="10"/>
  <c r="R2775" i="10"/>
  <c r="Q2775" i="10"/>
  <c r="T2774" i="10"/>
  <c r="S2774" i="10"/>
  <c r="R2774" i="10"/>
  <c r="Q2774" i="10"/>
  <c r="T2773" i="10"/>
  <c r="S2773" i="10"/>
  <c r="R2773" i="10"/>
  <c r="Q2773" i="10"/>
  <c r="T2772" i="10"/>
  <c r="S2772" i="10"/>
  <c r="R2772" i="10"/>
  <c r="Q2772" i="10"/>
  <c r="T2771" i="10"/>
  <c r="S2771" i="10"/>
  <c r="R2771" i="10"/>
  <c r="Q2771" i="10"/>
  <c r="T2770" i="10"/>
  <c r="S2770" i="10"/>
  <c r="R2770" i="10"/>
  <c r="Q2770" i="10"/>
  <c r="T2769" i="10"/>
  <c r="S2769" i="10"/>
  <c r="R2769" i="10"/>
  <c r="Q2769" i="10"/>
  <c r="T2768" i="10"/>
  <c r="S2768" i="10"/>
  <c r="R2768" i="10"/>
  <c r="Q2768" i="10"/>
  <c r="T2767" i="10"/>
  <c r="S2767" i="10"/>
  <c r="R2767" i="10"/>
  <c r="Q2767" i="10"/>
  <c r="T2766" i="10"/>
  <c r="S2766" i="10"/>
  <c r="R2766" i="10"/>
  <c r="Q2766" i="10"/>
  <c r="T2765" i="10"/>
  <c r="S2765" i="10"/>
  <c r="R2765" i="10"/>
  <c r="Q2765" i="10"/>
  <c r="T2764" i="10"/>
  <c r="S2764" i="10"/>
  <c r="R2764" i="10"/>
  <c r="Q2764" i="10"/>
  <c r="T2763" i="10"/>
  <c r="S2763" i="10"/>
  <c r="R2763" i="10"/>
  <c r="Q2763" i="10"/>
  <c r="T2762" i="10"/>
  <c r="S2762" i="10"/>
  <c r="R2762" i="10"/>
  <c r="Q2762" i="10"/>
  <c r="T2761" i="10"/>
  <c r="S2761" i="10"/>
  <c r="R2761" i="10"/>
  <c r="Q2761" i="10"/>
  <c r="T2760" i="10"/>
  <c r="S2760" i="10"/>
  <c r="R2760" i="10"/>
  <c r="Q2760" i="10"/>
  <c r="T2759" i="10"/>
  <c r="S2759" i="10"/>
  <c r="R2759" i="10"/>
  <c r="Q2759" i="10"/>
  <c r="T2758" i="10"/>
  <c r="S2758" i="10"/>
  <c r="R2758" i="10"/>
  <c r="Q2758" i="10"/>
  <c r="T2757" i="10"/>
  <c r="S2757" i="10"/>
  <c r="R2757" i="10"/>
  <c r="Q2757" i="10"/>
  <c r="T2756" i="10"/>
  <c r="S2756" i="10"/>
  <c r="R2756" i="10"/>
  <c r="Q2756" i="10"/>
  <c r="T2755" i="10"/>
  <c r="S2755" i="10"/>
  <c r="R2755" i="10"/>
  <c r="Q2755" i="10"/>
  <c r="T2754" i="10"/>
  <c r="S2754" i="10"/>
  <c r="R2754" i="10"/>
  <c r="Q2754" i="10"/>
  <c r="T2753" i="10"/>
  <c r="S2753" i="10"/>
  <c r="R2753" i="10"/>
  <c r="Q2753" i="10"/>
  <c r="T2752" i="10"/>
  <c r="S2752" i="10"/>
  <c r="R2752" i="10"/>
  <c r="Q2752" i="10"/>
  <c r="T2751" i="10"/>
  <c r="S2751" i="10"/>
  <c r="R2751" i="10"/>
  <c r="Q2751" i="10"/>
  <c r="T2750" i="10"/>
  <c r="S2750" i="10"/>
  <c r="R2750" i="10"/>
  <c r="Q2750" i="10"/>
  <c r="T2749" i="10"/>
  <c r="S2749" i="10"/>
  <c r="R2749" i="10"/>
  <c r="Q2749" i="10"/>
  <c r="T2748" i="10"/>
  <c r="S2748" i="10"/>
  <c r="R2748" i="10"/>
  <c r="Q2748" i="10"/>
  <c r="T2747" i="10"/>
  <c r="S2747" i="10"/>
  <c r="R2747" i="10"/>
  <c r="Q2747" i="10"/>
  <c r="T2746" i="10"/>
  <c r="S2746" i="10"/>
  <c r="R2746" i="10"/>
  <c r="Q2746" i="10"/>
  <c r="T2745" i="10"/>
  <c r="S2745" i="10"/>
  <c r="R2745" i="10"/>
  <c r="Q2745" i="10"/>
  <c r="T2744" i="10"/>
  <c r="S2744" i="10"/>
  <c r="R2744" i="10"/>
  <c r="Q2744" i="10"/>
  <c r="T2743" i="10"/>
  <c r="S2743" i="10"/>
  <c r="R2743" i="10"/>
  <c r="Q2743" i="10"/>
  <c r="T2742" i="10"/>
  <c r="S2742" i="10"/>
  <c r="R2742" i="10"/>
  <c r="Q2742" i="10"/>
  <c r="T2741" i="10"/>
  <c r="S2741" i="10"/>
  <c r="R2741" i="10"/>
  <c r="Q2741" i="10"/>
  <c r="T2740" i="10"/>
  <c r="S2740" i="10"/>
  <c r="R2740" i="10"/>
  <c r="Q2740" i="10"/>
  <c r="T2739" i="10"/>
  <c r="S2739" i="10"/>
  <c r="R2739" i="10"/>
  <c r="Q2739" i="10"/>
  <c r="T2738" i="10"/>
  <c r="S2738" i="10"/>
  <c r="R2738" i="10"/>
  <c r="Q2738" i="10"/>
  <c r="T2737" i="10"/>
  <c r="S2737" i="10"/>
  <c r="R2737" i="10"/>
  <c r="Q2737" i="10"/>
  <c r="T2736" i="10"/>
  <c r="S2736" i="10"/>
  <c r="R2736" i="10"/>
  <c r="Q2736" i="10"/>
  <c r="T2735" i="10"/>
  <c r="S2735" i="10"/>
  <c r="R2735" i="10"/>
  <c r="Q2735" i="10"/>
  <c r="T2734" i="10"/>
  <c r="S2734" i="10"/>
  <c r="R2734" i="10"/>
  <c r="Q2734" i="10"/>
  <c r="T2733" i="10"/>
  <c r="S2733" i="10"/>
  <c r="R2733" i="10"/>
  <c r="Q2733" i="10"/>
  <c r="T2732" i="10"/>
  <c r="S2732" i="10"/>
  <c r="R2732" i="10"/>
  <c r="Q2732" i="10"/>
  <c r="T2731" i="10"/>
  <c r="S2731" i="10"/>
  <c r="R2731" i="10"/>
  <c r="Q2731" i="10"/>
  <c r="T2730" i="10"/>
  <c r="S2730" i="10"/>
  <c r="R2730" i="10"/>
  <c r="Q2730" i="10"/>
  <c r="T2729" i="10"/>
  <c r="S2729" i="10"/>
  <c r="R2729" i="10"/>
  <c r="Q2729" i="10"/>
  <c r="T2728" i="10"/>
  <c r="S2728" i="10"/>
  <c r="R2728" i="10"/>
  <c r="Q2728" i="10"/>
  <c r="T2727" i="10"/>
  <c r="S2727" i="10"/>
  <c r="R2727" i="10"/>
  <c r="Q2727" i="10"/>
  <c r="T2726" i="10"/>
  <c r="S2726" i="10"/>
  <c r="R2726" i="10"/>
  <c r="Q2726" i="10"/>
  <c r="T2725" i="10"/>
  <c r="S2725" i="10"/>
  <c r="R2725" i="10"/>
  <c r="Q2725" i="10"/>
  <c r="T2724" i="10"/>
  <c r="S2724" i="10"/>
  <c r="R2724" i="10"/>
  <c r="Q2724" i="10"/>
  <c r="T2723" i="10"/>
  <c r="S2723" i="10"/>
  <c r="R2723" i="10"/>
  <c r="Q2723" i="10"/>
  <c r="T2722" i="10"/>
  <c r="S2722" i="10"/>
  <c r="R2722" i="10"/>
  <c r="Q2722" i="10"/>
  <c r="T2721" i="10"/>
  <c r="S2721" i="10"/>
  <c r="R2721" i="10"/>
  <c r="Q2721" i="10"/>
  <c r="T2720" i="10"/>
  <c r="S2720" i="10"/>
  <c r="R2720" i="10"/>
  <c r="Q2720" i="10"/>
  <c r="T2719" i="10"/>
  <c r="S2719" i="10"/>
  <c r="R2719" i="10"/>
  <c r="Q2719" i="10"/>
  <c r="T2718" i="10"/>
  <c r="S2718" i="10"/>
  <c r="R2718" i="10"/>
  <c r="Q2718" i="10"/>
  <c r="T2717" i="10"/>
  <c r="S2717" i="10"/>
  <c r="R2717" i="10"/>
  <c r="Q2717" i="10"/>
  <c r="T2716" i="10"/>
  <c r="S2716" i="10"/>
  <c r="R2716" i="10"/>
  <c r="Q2716" i="10"/>
  <c r="T2715" i="10"/>
  <c r="S2715" i="10"/>
  <c r="R2715" i="10"/>
  <c r="Q2715" i="10"/>
  <c r="T2714" i="10"/>
  <c r="S2714" i="10"/>
  <c r="R2714" i="10"/>
  <c r="Q2714" i="10"/>
  <c r="T2713" i="10"/>
  <c r="S2713" i="10"/>
  <c r="R2713" i="10"/>
  <c r="Q2713" i="10"/>
  <c r="T2712" i="10"/>
  <c r="S2712" i="10"/>
  <c r="R2712" i="10"/>
  <c r="Q2712" i="10"/>
  <c r="T2711" i="10"/>
  <c r="S2711" i="10"/>
  <c r="R2711" i="10"/>
  <c r="Q2711" i="10"/>
  <c r="T2710" i="10"/>
  <c r="S2710" i="10"/>
  <c r="R2710" i="10"/>
  <c r="Q2710" i="10"/>
  <c r="T2709" i="10"/>
  <c r="S2709" i="10"/>
  <c r="R2709" i="10"/>
  <c r="Q2709" i="10"/>
  <c r="T2708" i="10"/>
  <c r="S2708" i="10"/>
  <c r="R2708" i="10"/>
  <c r="Q2708" i="10"/>
  <c r="T2707" i="10"/>
  <c r="S2707" i="10"/>
  <c r="R2707" i="10"/>
  <c r="Q2707" i="10"/>
  <c r="T2706" i="10"/>
  <c r="S2706" i="10"/>
  <c r="R2706" i="10"/>
  <c r="Q2706" i="10"/>
  <c r="T2705" i="10"/>
  <c r="S2705" i="10"/>
  <c r="R2705" i="10"/>
  <c r="Q2705" i="10"/>
  <c r="T2704" i="10"/>
  <c r="S2704" i="10"/>
  <c r="R2704" i="10"/>
  <c r="Q2704" i="10"/>
  <c r="T2703" i="10"/>
  <c r="S2703" i="10"/>
  <c r="R2703" i="10"/>
  <c r="Q2703" i="10"/>
  <c r="T2702" i="10"/>
  <c r="S2702" i="10"/>
  <c r="R2702" i="10"/>
  <c r="Q2702" i="10"/>
  <c r="T2701" i="10"/>
  <c r="S2701" i="10"/>
  <c r="R2701" i="10"/>
  <c r="Q2701" i="10"/>
  <c r="T2700" i="10"/>
  <c r="S2700" i="10"/>
  <c r="R2700" i="10"/>
  <c r="Q2700" i="10"/>
  <c r="T2699" i="10"/>
  <c r="S2699" i="10"/>
  <c r="R2699" i="10"/>
  <c r="Q2699" i="10"/>
  <c r="T2698" i="10"/>
  <c r="S2698" i="10"/>
  <c r="R2698" i="10"/>
  <c r="Q2698" i="10"/>
  <c r="T2697" i="10"/>
  <c r="S2697" i="10"/>
  <c r="R2697" i="10"/>
  <c r="Q2697" i="10"/>
  <c r="T2696" i="10"/>
  <c r="S2696" i="10"/>
  <c r="R2696" i="10"/>
  <c r="Q2696" i="10"/>
  <c r="T2695" i="10"/>
  <c r="S2695" i="10"/>
  <c r="R2695" i="10"/>
  <c r="Q2695" i="10"/>
  <c r="T2694" i="10"/>
  <c r="S2694" i="10"/>
  <c r="R2694" i="10"/>
  <c r="Q2694" i="10"/>
  <c r="T2693" i="10"/>
  <c r="S2693" i="10"/>
  <c r="R2693" i="10"/>
  <c r="Q2693" i="10"/>
  <c r="T2692" i="10"/>
  <c r="S2692" i="10"/>
  <c r="R2692" i="10"/>
  <c r="Q2692" i="10"/>
  <c r="T2691" i="10"/>
  <c r="S2691" i="10"/>
  <c r="R2691" i="10"/>
  <c r="Q2691" i="10"/>
  <c r="T2690" i="10"/>
  <c r="S2690" i="10"/>
  <c r="R2690" i="10"/>
  <c r="Q2690" i="10"/>
  <c r="T2689" i="10"/>
  <c r="S2689" i="10"/>
  <c r="R2689" i="10"/>
  <c r="Q2689" i="10"/>
  <c r="T2688" i="10"/>
  <c r="S2688" i="10"/>
  <c r="R2688" i="10"/>
  <c r="Q2688" i="10"/>
  <c r="T2687" i="10"/>
  <c r="S2687" i="10"/>
  <c r="R2687" i="10"/>
  <c r="Q2687" i="10"/>
  <c r="T2686" i="10"/>
  <c r="S2686" i="10"/>
  <c r="R2686" i="10"/>
  <c r="Q2686" i="10"/>
  <c r="T2685" i="10"/>
  <c r="S2685" i="10"/>
  <c r="R2685" i="10"/>
  <c r="Q2685" i="10"/>
  <c r="T2684" i="10"/>
  <c r="S2684" i="10"/>
  <c r="R2684" i="10"/>
  <c r="Q2684" i="10"/>
  <c r="T2683" i="10"/>
  <c r="S2683" i="10"/>
  <c r="R2683" i="10"/>
  <c r="Q2683" i="10"/>
  <c r="T2682" i="10"/>
  <c r="S2682" i="10"/>
  <c r="R2682" i="10"/>
  <c r="Q2682" i="10"/>
  <c r="T2681" i="10"/>
  <c r="S2681" i="10"/>
  <c r="R2681" i="10"/>
  <c r="Q2681" i="10"/>
  <c r="T2680" i="10"/>
  <c r="S2680" i="10"/>
  <c r="R2680" i="10"/>
  <c r="Q2680" i="10"/>
  <c r="T2679" i="10"/>
  <c r="S2679" i="10"/>
  <c r="R2679" i="10"/>
  <c r="Q2679" i="10"/>
  <c r="T2678" i="10"/>
  <c r="S2678" i="10"/>
  <c r="R2678" i="10"/>
  <c r="Q2678" i="10"/>
  <c r="T2677" i="10"/>
  <c r="S2677" i="10"/>
  <c r="R2677" i="10"/>
  <c r="Q2677" i="10"/>
  <c r="T2676" i="10"/>
  <c r="S2676" i="10"/>
  <c r="R2676" i="10"/>
  <c r="Q2676" i="10"/>
  <c r="T2675" i="10"/>
  <c r="S2675" i="10"/>
  <c r="R2675" i="10"/>
  <c r="Q2675" i="10"/>
  <c r="T2674" i="10"/>
  <c r="S2674" i="10"/>
  <c r="R2674" i="10"/>
  <c r="Q2674" i="10"/>
  <c r="T2673" i="10"/>
  <c r="S2673" i="10"/>
  <c r="R2673" i="10"/>
  <c r="Q2673" i="10"/>
  <c r="T2672" i="10"/>
  <c r="S2672" i="10"/>
  <c r="R2672" i="10"/>
  <c r="Q2672" i="10"/>
  <c r="T2671" i="10"/>
  <c r="S2671" i="10"/>
  <c r="R2671" i="10"/>
  <c r="Q2671" i="10"/>
  <c r="T2670" i="10"/>
  <c r="S2670" i="10"/>
  <c r="R2670" i="10"/>
  <c r="Q2670" i="10"/>
  <c r="T2669" i="10"/>
  <c r="S2669" i="10"/>
  <c r="R2669" i="10"/>
  <c r="Q2669" i="10"/>
  <c r="T2668" i="10"/>
  <c r="S2668" i="10"/>
  <c r="R2668" i="10"/>
  <c r="Q2668" i="10"/>
  <c r="T2667" i="10"/>
  <c r="S2667" i="10"/>
  <c r="R2667" i="10"/>
  <c r="Q2667" i="10"/>
  <c r="T2666" i="10"/>
  <c r="S2666" i="10"/>
  <c r="R2666" i="10"/>
  <c r="Q2666" i="10"/>
  <c r="T2665" i="10"/>
  <c r="S2665" i="10"/>
  <c r="R2665" i="10"/>
  <c r="Q2665" i="10"/>
  <c r="T2664" i="10"/>
  <c r="S2664" i="10"/>
  <c r="R2664" i="10"/>
  <c r="Q2664" i="10"/>
  <c r="T2663" i="10"/>
  <c r="S2663" i="10"/>
  <c r="R2663" i="10"/>
  <c r="Q2663" i="10"/>
  <c r="T2662" i="10"/>
  <c r="S2662" i="10"/>
  <c r="R2662" i="10"/>
  <c r="Q2662" i="10"/>
  <c r="T2661" i="10"/>
  <c r="S2661" i="10"/>
  <c r="R2661" i="10"/>
  <c r="Q2661" i="10"/>
  <c r="T2660" i="10"/>
  <c r="S2660" i="10"/>
  <c r="R2660" i="10"/>
  <c r="Q2660" i="10"/>
  <c r="T2659" i="10"/>
  <c r="S2659" i="10"/>
  <c r="R2659" i="10"/>
  <c r="Q2659" i="10"/>
  <c r="T2658" i="10"/>
  <c r="S2658" i="10"/>
  <c r="R2658" i="10"/>
  <c r="Q2658" i="10"/>
  <c r="T2657" i="10"/>
  <c r="S2657" i="10"/>
  <c r="R2657" i="10"/>
  <c r="Q2657" i="10"/>
  <c r="T2656" i="10"/>
  <c r="S2656" i="10"/>
  <c r="R2656" i="10"/>
  <c r="Q2656" i="10"/>
  <c r="T2655" i="10"/>
  <c r="S2655" i="10"/>
  <c r="R2655" i="10"/>
  <c r="Q2655" i="10"/>
  <c r="T2654" i="10"/>
  <c r="S2654" i="10"/>
  <c r="R2654" i="10"/>
  <c r="Q2654" i="10"/>
  <c r="T2653" i="10"/>
  <c r="S2653" i="10"/>
  <c r="R2653" i="10"/>
  <c r="Q2653" i="10"/>
  <c r="T2652" i="10"/>
  <c r="S2652" i="10"/>
  <c r="R2652" i="10"/>
  <c r="Q2652" i="10"/>
  <c r="T2651" i="10"/>
  <c r="S2651" i="10"/>
  <c r="R2651" i="10"/>
  <c r="Q2651" i="10"/>
  <c r="T2650" i="10"/>
  <c r="S2650" i="10"/>
  <c r="R2650" i="10"/>
  <c r="Q2650" i="10"/>
  <c r="T2649" i="10"/>
  <c r="S2649" i="10"/>
  <c r="R2649" i="10"/>
  <c r="Q2649" i="10"/>
  <c r="T2648" i="10"/>
  <c r="S2648" i="10"/>
  <c r="R2648" i="10"/>
  <c r="Q2648" i="10"/>
  <c r="T2647" i="10"/>
  <c r="S2647" i="10"/>
  <c r="R2647" i="10"/>
  <c r="Q2647" i="10"/>
  <c r="T2646" i="10"/>
  <c r="S2646" i="10"/>
  <c r="R2646" i="10"/>
  <c r="Q2646" i="10"/>
  <c r="T2645" i="10"/>
  <c r="S2645" i="10"/>
  <c r="R2645" i="10"/>
  <c r="Q2645" i="10"/>
  <c r="T2644" i="10"/>
  <c r="S2644" i="10"/>
  <c r="R2644" i="10"/>
  <c r="Q2644" i="10"/>
  <c r="T2643" i="10"/>
  <c r="S2643" i="10"/>
  <c r="R2643" i="10"/>
  <c r="Q2643" i="10"/>
  <c r="T2642" i="10"/>
  <c r="S2642" i="10"/>
  <c r="R2642" i="10"/>
  <c r="Q2642" i="10"/>
  <c r="T2641" i="10"/>
  <c r="S2641" i="10"/>
  <c r="R2641" i="10"/>
  <c r="Q2641" i="10"/>
  <c r="T2640" i="10"/>
  <c r="S2640" i="10"/>
  <c r="R2640" i="10"/>
  <c r="Q2640" i="10"/>
  <c r="T2639" i="10"/>
  <c r="S2639" i="10"/>
  <c r="R2639" i="10"/>
  <c r="Q2639" i="10"/>
  <c r="T2638" i="10"/>
  <c r="S2638" i="10"/>
  <c r="R2638" i="10"/>
  <c r="Q2638" i="10"/>
  <c r="T2637" i="10"/>
  <c r="S2637" i="10"/>
  <c r="R2637" i="10"/>
  <c r="Q2637" i="10"/>
  <c r="T2636" i="10"/>
  <c r="S2636" i="10"/>
  <c r="R2636" i="10"/>
  <c r="Q2636" i="10"/>
  <c r="T2635" i="10"/>
  <c r="S2635" i="10"/>
  <c r="R2635" i="10"/>
  <c r="Q2635" i="10"/>
  <c r="T2634" i="10"/>
  <c r="S2634" i="10"/>
  <c r="R2634" i="10"/>
  <c r="Q2634" i="10"/>
  <c r="T2633" i="10"/>
  <c r="S2633" i="10"/>
  <c r="R2633" i="10"/>
  <c r="Q2633" i="10"/>
  <c r="T2632" i="10"/>
  <c r="S2632" i="10"/>
  <c r="R2632" i="10"/>
  <c r="Q2632" i="10"/>
  <c r="T2631" i="10"/>
  <c r="S2631" i="10"/>
  <c r="R2631" i="10"/>
  <c r="Q2631" i="10"/>
  <c r="T2630" i="10"/>
  <c r="S2630" i="10"/>
  <c r="R2630" i="10"/>
  <c r="Q2630" i="10"/>
  <c r="T2629" i="10"/>
  <c r="S2629" i="10"/>
  <c r="R2629" i="10"/>
  <c r="Q2629" i="10"/>
  <c r="T2628" i="10"/>
  <c r="S2628" i="10"/>
  <c r="R2628" i="10"/>
  <c r="Q2628" i="10"/>
  <c r="T2627" i="10"/>
  <c r="S2627" i="10"/>
  <c r="R2627" i="10"/>
  <c r="Q2627" i="10"/>
  <c r="T2626" i="10"/>
  <c r="S2626" i="10"/>
  <c r="R2626" i="10"/>
  <c r="Q2626" i="10"/>
  <c r="T2625" i="10"/>
  <c r="S2625" i="10"/>
  <c r="R2625" i="10"/>
  <c r="Q2625" i="10"/>
  <c r="T2624" i="10"/>
  <c r="S2624" i="10"/>
  <c r="R2624" i="10"/>
  <c r="Q2624" i="10"/>
  <c r="T2623" i="10"/>
  <c r="S2623" i="10"/>
  <c r="R2623" i="10"/>
  <c r="Q2623" i="10"/>
  <c r="T2622" i="10"/>
  <c r="S2622" i="10"/>
  <c r="R2622" i="10"/>
  <c r="Q2622" i="10"/>
  <c r="T2621" i="10"/>
  <c r="S2621" i="10"/>
  <c r="R2621" i="10"/>
  <c r="Q2621" i="10"/>
  <c r="T2620" i="10"/>
  <c r="S2620" i="10"/>
  <c r="R2620" i="10"/>
  <c r="Q2620" i="10"/>
  <c r="T2619" i="10"/>
  <c r="S2619" i="10"/>
  <c r="R2619" i="10"/>
  <c r="Q2619" i="10"/>
  <c r="T2618" i="10"/>
  <c r="S2618" i="10"/>
  <c r="R2618" i="10"/>
  <c r="Q2618" i="10"/>
  <c r="T2617" i="10"/>
  <c r="S2617" i="10"/>
  <c r="R2617" i="10"/>
  <c r="Q2617" i="10"/>
  <c r="T2616" i="10"/>
  <c r="S2616" i="10"/>
  <c r="R2616" i="10"/>
  <c r="Q2616" i="10"/>
  <c r="T2615" i="10"/>
  <c r="S2615" i="10"/>
  <c r="R2615" i="10"/>
  <c r="Q2615" i="10"/>
  <c r="T2614" i="10"/>
  <c r="S2614" i="10"/>
  <c r="R2614" i="10"/>
  <c r="Q2614" i="10"/>
  <c r="T2613" i="10"/>
  <c r="S2613" i="10"/>
  <c r="R2613" i="10"/>
  <c r="Q2613" i="10"/>
  <c r="T2612" i="10"/>
  <c r="S2612" i="10"/>
  <c r="R2612" i="10"/>
  <c r="Q2612" i="10"/>
  <c r="T2611" i="10"/>
  <c r="S2611" i="10"/>
  <c r="R2611" i="10"/>
  <c r="Q2611" i="10"/>
  <c r="T2610" i="10"/>
  <c r="S2610" i="10"/>
  <c r="R2610" i="10"/>
  <c r="Q2610" i="10"/>
  <c r="T2609" i="10"/>
  <c r="S2609" i="10"/>
  <c r="R2609" i="10"/>
  <c r="Q2609" i="10"/>
  <c r="T2608" i="10"/>
  <c r="S2608" i="10"/>
  <c r="R2608" i="10"/>
  <c r="Q2608" i="10"/>
  <c r="T2607" i="10"/>
  <c r="S2607" i="10"/>
  <c r="R2607" i="10"/>
  <c r="Q2607" i="10"/>
  <c r="T2606" i="10"/>
  <c r="S2606" i="10"/>
  <c r="R2606" i="10"/>
  <c r="Q2606" i="10"/>
  <c r="T2605" i="10"/>
  <c r="S2605" i="10"/>
  <c r="R2605" i="10"/>
  <c r="Q2605" i="10"/>
  <c r="T2604" i="10"/>
  <c r="S2604" i="10"/>
  <c r="R2604" i="10"/>
  <c r="Q2604" i="10"/>
  <c r="T2603" i="10"/>
  <c r="S2603" i="10"/>
  <c r="R2603" i="10"/>
  <c r="Q2603" i="10"/>
  <c r="T2602" i="10"/>
  <c r="S2602" i="10"/>
  <c r="R2602" i="10"/>
  <c r="Q2602" i="10"/>
  <c r="T2601" i="10"/>
  <c r="S2601" i="10"/>
  <c r="R2601" i="10"/>
  <c r="Q2601" i="10"/>
  <c r="T2600" i="10"/>
  <c r="S2600" i="10"/>
  <c r="R2600" i="10"/>
  <c r="Q2600" i="10"/>
  <c r="T2599" i="10"/>
  <c r="S2599" i="10"/>
  <c r="R2599" i="10"/>
  <c r="Q2599" i="10"/>
  <c r="T2598" i="10"/>
  <c r="S2598" i="10"/>
  <c r="R2598" i="10"/>
  <c r="Q2598" i="10"/>
  <c r="T2597" i="10"/>
  <c r="S2597" i="10"/>
  <c r="R2597" i="10"/>
  <c r="Q2597" i="10"/>
  <c r="T2596" i="10"/>
  <c r="S2596" i="10"/>
  <c r="R2596" i="10"/>
  <c r="Q2596" i="10"/>
  <c r="T2595" i="10"/>
  <c r="S2595" i="10"/>
  <c r="R2595" i="10"/>
  <c r="Q2595" i="10"/>
  <c r="T2594" i="10"/>
  <c r="S2594" i="10"/>
  <c r="R2594" i="10"/>
  <c r="Q2594" i="10"/>
  <c r="T2593" i="10"/>
  <c r="S2593" i="10"/>
  <c r="R2593" i="10"/>
  <c r="Q2593" i="10"/>
  <c r="T2592" i="10"/>
  <c r="S2592" i="10"/>
  <c r="R2592" i="10"/>
  <c r="Q2592" i="10"/>
  <c r="T2591" i="10"/>
  <c r="S2591" i="10"/>
  <c r="R2591" i="10"/>
  <c r="Q2591" i="10"/>
  <c r="T2590" i="10"/>
  <c r="S2590" i="10"/>
  <c r="R2590" i="10"/>
  <c r="Q2590" i="10"/>
  <c r="T2589" i="10"/>
  <c r="S2589" i="10"/>
  <c r="R2589" i="10"/>
  <c r="Q2589" i="10"/>
  <c r="T2588" i="10"/>
  <c r="S2588" i="10"/>
  <c r="R2588" i="10"/>
  <c r="Q2588" i="10"/>
  <c r="T2587" i="10"/>
  <c r="S2587" i="10"/>
  <c r="R2587" i="10"/>
  <c r="Q2587" i="10"/>
  <c r="T2586" i="10"/>
  <c r="S2586" i="10"/>
  <c r="R2586" i="10"/>
  <c r="Q2586" i="10"/>
  <c r="T2585" i="10"/>
  <c r="S2585" i="10"/>
  <c r="R2585" i="10"/>
  <c r="Q2585" i="10"/>
  <c r="T2584" i="10"/>
  <c r="S2584" i="10"/>
  <c r="R2584" i="10"/>
  <c r="Q2584" i="10"/>
  <c r="T2583" i="10"/>
  <c r="S2583" i="10"/>
  <c r="R2583" i="10"/>
  <c r="Q2583" i="10"/>
  <c r="T2582" i="10"/>
  <c r="S2582" i="10"/>
  <c r="R2582" i="10"/>
  <c r="Q2582" i="10"/>
  <c r="T2581" i="10"/>
  <c r="S2581" i="10"/>
  <c r="R2581" i="10"/>
  <c r="Q2581" i="10"/>
  <c r="T2580" i="10"/>
  <c r="S2580" i="10"/>
  <c r="R2580" i="10"/>
  <c r="Q2580" i="10"/>
  <c r="T2579" i="10"/>
  <c r="S2579" i="10"/>
  <c r="R2579" i="10"/>
  <c r="Q2579" i="10"/>
  <c r="T2578" i="10"/>
  <c r="S2578" i="10"/>
  <c r="R2578" i="10"/>
  <c r="Q2578" i="10"/>
  <c r="T2577" i="10"/>
  <c r="S2577" i="10"/>
  <c r="R2577" i="10"/>
  <c r="Q2577" i="10"/>
  <c r="T2576" i="10"/>
  <c r="S2576" i="10"/>
  <c r="R2576" i="10"/>
  <c r="Q2576" i="10"/>
  <c r="T2575" i="10"/>
  <c r="S2575" i="10"/>
  <c r="R2575" i="10"/>
  <c r="Q2575" i="10"/>
  <c r="T2574" i="10"/>
  <c r="S2574" i="10"/>
  <c r="R2574" i="10"/>
  <c r="Q2574" i="10"/>
  <c r="T2573" i="10"/>
  <c r="S2573" i="10"/>
  <c r="R2573" i="10"/>
  <c r="Q2573" i="10"/>
  <c r="T2572" i="10"/>
  <c r="S2572" i="10"/>
  <c r="R2572" i="10"/>
  <c r="Q2572" i="10"/>
  <c r="T2571" i="10"/>
  <c r="S2571" i="10"/>
  <c r="R2571" i="10"/>
  <c r="Q2571" i="10"/>
  <c r="T2570" i="10"/>
  <c r="S2570" i="10"/>
  <c r="R2570" i="10"/>
  <c r="Q2570" i="10"/>
  <c r="T2569" i="10"/>
  <c r="S2569" i="10"/>
  <c r="R2569" i="10"/>
  <c r="Q2569" i="10"/>
  <c r="T2568" i="10"/>
  <c r="S2568" i="10"/>
  <c r="R2568" i="10"/>
  <c r="Q2568" i="10"/>
  <c r="T2567" i="10"/>
  <c r="S2567" i="10"/>
  <c r="R2567" i="10"/>
  <c r="Q2567" i="10"/>
  <c r="T2566" i="10"/>
  <c r="S2566" i="10"/>
  <c r="R2566" i="10"/>
  <c r="Q2566" i="10"/>
  <c r="T2565" i="10"/>
  <c r="S2565" i="10"/>
  <c r="R2565" i="10"/>
  <c r="Q2565" i="10"/>
  <c r="T2564" i="10"/>
  <c r="S2564" i="10"/>
  <c r="R2564" i="10"/>
  <c r="Q2564" i="10"/>
  <c r="T2563" i="10"/>
  <c r="S2563" i="10"/>
  <c r="R2563" i="10"/>
  <c r="Q2563" i="10"/>
  <c r="T2562" i="10"/>
  <c r="S2562" i="10"/>
  <c r="R2562" i="10"/>
  <c r="Q2562" i="10"/>
  <c r="T2561" i="10"/>
  <c r="S2561" i="10"/>
  <c r="R2561" i="10"/>
  <c r="Q2561" i="10"/>
  <c r="T2560" i="10"/>
  <c r="S2560" i="10"/>
  <c r="R2560" i="10"/>
  <c r="Q2560" i="10"/>
  <c r="T2559" i="10"/>
  <c r="S2559" i="10"/>
  <c r="R2559" i="10"/>
  <c r="Q2559" i="10"/>
  <c r="T2558" i="10"/>
  <c r="S2558" i="10"/>
  <c r="R2558" i="10"/>
  <c r="Q2558" i="10"/>
  <c r="T2557" i="10"/>
  <c r="S2557" i="10"/>
  <c r="R2557" i="10"/>
  <c r="Q2557" i="10"/>
  <c r="T2556" i="10"/>
  <c r="S2556" i="10"/>
  <c r="R2556" i="10"/>
  <c r="Q2556" i="10"/>
  <c r="T2555" i="10"/>
  <c r="S2555" i="10"/>
  <c r="R2555" i="10"/>
  <c r="Q2555" i="10"/>
  <c r="T2554" i="10"/>
  <c r="S2554" i="10"/>
  <c r="R2554" i="10"/>
  <c r="Q2554" i="10"/>
  <c r="T2553" i="10"/>
  <c r="S2553" i="10"/>
  <c r="R2553" i="10"/>
  <c r="Q2553" i="10"/>
  <c r="T2552" i="10"/>
  <c r="S2552" i="10"/>
  <c r="R2552" i="10"/>
  <c r="Q2552" i="10"/>
  <c r="T2551" i="10"/>
  <c r="S2551" i="10"/>
  <c r="R2551" i="10"/>
  <c r="Q2551" i="10"/>
  <c r="T2550" i="10"/>
  <c r="S2550" i="10"/>
  <c r="R2550" i="10"/>
  <c r="Q2550" i="10"/>
  <c r="T2549" i="10"/>
  <c r="S2549" i="10"/>
  <c r="R2549" i="10"/>
  <c r="Q2549" i="10"/>
  <c r="T2548" i="10"/>
  <c r="S2548" i="10"/>
  <c r="R2548" i="10"/>
  <c r="Q2548" i="10"/>
  <c r="T2547" i="10"/>
  <c r="S2547" i="10"/>
  <c r="R2547" i="10"/>
  <c r="Q2547" i="10"/>
  <c r="T2546" i="10"/>
  <c r="S2546" i="10"/>
  <c r="R2546" i="10"/>
  <c r="Q2546" i="10"/>
  <c r="T2545" i="10"/>
  <c r="S2545" i="10"/>
  <c r="R2545" i="10"/>
  <c r="Q2545" i="10"/>
  <c r="T2544" i="10"/>
  <c r="S2544" i="10"/>
  <c r="R2544" i="10"/>
  <c r="Q2544" i="10"/>
  <c r="T2543" i="10"/>
  <c r="S2543" i="10"/>
  <c r="R2543" i="10"/>
  <c r="Q2543" i="10"/>
  <c r="T2542" i="10"/>
  <c r="S2542" i="10"/>
  <c r="R2542" i="10"/>
  <c r="Q2542" i="10"/>
  <c r="T2541" i="10"/>
  <c r="S2541" i="10"/>
  <c r="R2541" i="10"/>
  <c r="Q2541" i="10"/>
  <c r="T2540" i="10"/>
  <c r="S2540" i="10"/>
  <c r="R2540" i="10"/>
  <c r="Q2540" i="10"/>
  <c r="T2539" i="10"/>
  <c r="S2539" i="10"/>
  <c r="R2539" i="10"/>
  <c r="Q2539" i="10"/>
  <c r="T2538" i="10"/>
  <c r="S2538" i="10"/>
  <c r="R2538" i="10"/>
  <c r="Q2538" i="10"/>
  <c r="T2537" i="10"/>
  <c r="S2537" i="10"/>
  <c r="R2537" i="10"/>
  <c r="Q2537" i="10"/>
  <c r="T2536" i="10"/>
  <c r="S2536" i="10"/>
  <c r="R2536" i="10"/>
  <c r="Q2536" i="10"/>
  <c r="T2535" i="10"/>
  <c r="S2535" i="10"/>
  <c r="R2535" i="10"/>
  <c r="Q2535" i="10"/>
  <c r="T2534" i="10"/>
  <c r="S2534" i="10"/>
  <c r="R2534" i="10"/>
  <c r="Q2534" i="10"/>
  <c r="T2533" i="10"/>
  <c r="S2533" i="10"/>
  <c r="R2533" i="10"/>
  <c r="Q2533" i="10"/>
  <c r="T2532" i="10"/>
  <c r="S2532" i="10"/>
  <c r="R2532" i="10"/>
  <c r="Q2532" i="10"/>
  <c r="T2531" i="10"/>
  <c r="S2531" i="10"/>
  <c r="R2531" i="10"/>
  <c r="Q2531" i="10"/>
  <c r="T2530" i="10"/>
  <c r="S2530" i="10"/>
  <c r="R2530" i="10"/>
  <c r="Q2530" i="10"/>
  <c r="T2529" i="10"/>
  <c r="S2529" i="10"/>
  <c r="R2529" i="10"/>
  <c r="Q2529" i="10"/>
  <c r="T2528" i="10"/>
  <c r="S2528" i="10"/>
  <c r="R2528" i="10"/>
  <c r="Q2528" i="10"/>
  <c r="T2527" i="10"/>
  <c r="S2527" i="10"/>
  <c r="R2527" i="10"/>
  <c r="Q2527" i="10"/>
  <c r="T2526" i="10"/>
  <c r="S2526" i="10"/>
  <c r="R2526" i="10"/>
  <c r="Q2526" i="10"/>
  <c r="T2525" i="10"/>
  <c r="S2525" i="10"/>
  <c r="R2525" i="10"/>
  <c r="Q2525" i="10"/>
  <c r="T2524" i="10"/>
  <c r="S2524" i="10"/>
  <c r="R2524" i="10"/>
  <c r="Q2524" i="10"/>
  <c r="T2523" i="10"/>
  <c r="S2523" i="10"/>
  <c r="R2523" i="10"/>
  <c r="Q2523" i="10"/>
  <c r="T2522" i="10"/>
  <c r="S2522" i="10"/>
  <c r="R2522" i="10"/>
  <c r="Q2522" i="10"/>
  <c r="T2521" i="10"/>
  <c r="S2521" i="10"/>
  <c r="R2521" i="10"/>
  <c r="Q2521" i="10"/>
  <c r="T2520" i="10"/>
  <c r="S2520" i="10"/>
  <c r="R2520" i="10"/>
  <c r="Q2520" i="10"/>
  <c r="T2519" i="10"/>
  <c r="S2519" i="10"/>
  <c r="R2519" i="10"/>
  <c r="Q2519" i="10"/>
  <c r="T2518" i="10"/>
  <c r="S2518" i="10"/>
  <c r="R2518" i="10"/>
  <c r="Q2518" i="10"/>
  <c r="T2517" i="10"/>
  <c r="S2517" i="10"/>
  <c r="R2517" i="10"/>
  <c r="Q2517" i="10"/>
  <c r="T2516" i="10"/>
  <c r="S2516" i="10"/>
  <c r="R2516" i="10"/>
  <c r="Q2516" i="10"/>
  <c r="T2515" i="10"/>
  <c r="S2515" i="10"/>
  <c r="R2515" i="10"/>
  <c r="Q2515" i="10"/>
  <c r="T2514" i="10"/>
  <c r="S2514" i="10"/>
  <c r="R2514" i="10"/>
  <c r="Q2514" i="10"/>
  <c r="T2513" i="10"/>
  <c r="S2513" i="10"/>
  <c r="R2513" i="10"/>
  <c r="Q2513" i="10"/>
  <c r="T2512" i="10"/>
  <c r="S2512" i="10"/>
  <c r="R2512" i="10"/>
  <c r="Q2512" i="10"/>
  <c r="T2511" i="10"/>
  <c r="S2511" i="10"/>
  <c r="R2511" i="10"/>
  <c r="Q2511" i="10"/>
  <c r="T2510" i="10"/>
  <c r="S2510" i="10"/>
  <c r="R2510" i="10"/>
  <c r="Q2510" i="10"/>
  <c r="T2509" i="10"/>
  <c r="S2509" i="10"/>
  <c r="R2509" i="10"/>
  <c r="Q2509" i="10"/>
  <c r="T2508" i="10"/>
  <c r="S2508" i="10"/>
  <c r="R2508" i="10"/>
  <c r="Q2508" i="10"/>
  <c r="T2507" i="10"/>
  <c r="S2507" i="10"/>
  <c r="R2507" i="10"/>
  <c r="Q2507" i="10"/>
  <c r="T2506" i="10"/>
  <c r="S2506" i="10"/>
  <c r="R2506" i="10"/>
  <c r="Q2506" i="10"/>
  <c r="T2505" i="10"/>
  <c r="S2505" i="10"/>
  <c r="R2505" i="10"/>
  <c r="Q2505" i="10"/>
  <c r="T2504" i="10"/>
  <c r="S2504" i="10"/>
  <c r="R2504" i="10"/>
  <c r="Q2504" i="10"/>
  <c r="T2503" i="10"/>
  <c r="S2503" i="10"/>
  <c r="R2503" i="10"/>
  <c r="Q2503" i="10"/>
  <c r="T2502" i="10"/>
  <c r="S2502" i="10"/>
  <c r="R2502" i="10"/>
  <c r="Q2502" i="10"/>
  <c r="T2501" i="10"/>
  <c r="S2501" i="10"/>
  <c r="R2501" i="10"/>
  <c r="Q2501" i="10"/>
  <c r="T2500" i="10"/>
  <c r="S2500" i="10"/>
  <c r="R2500" i="10"/>
  <c r="Q2500" i="10"/>
  <c r="T2499" i="10"/>
  <c r="S2499" i="10"/>
  <c r="R2499" i="10"/>
  <c r="Q2499" i="10"/>
  <c r="T2498" i="10"/>
  <c r="S2498" i="10"/>
  <c r="R2498" i="10"/>
  <c r="Q2498" i="10"/>
  <c r="T2497" i="10"/>
  <c r="S2497" i="10"/>
  <c r="R2497" i="10"/>
  <c r="Q2497" i="10"/>
  <c r="T2496" i="10"/>
  <c r="S2496" i="10"/>
  <c r="R2496" i="10"/>
  <c r="Q2496" i="10"/>
  <c r="T2495" i="10"/>
  <c r="S2495" i="10"/>
  <c r="R2495" i="10"/>
  <c r="Q2495" i="10"/>
  <c r="T2494" i="10"/>
  <c r="S2494" i="10"/>
  <c r="R2494" i="10"/>
  <c r="Q2494" i="10"/>
  <c r="T2493" i="10"/>
  <c r="S2493" i="10"/>
  <c r="R2493" i="10"/>
  <c r="Q2493" i="10"/>
  <c r="T2492" i="10"/>
  <c r="S2492" i="10"/>
  <c r="R2492" i="10"/>
  <c r="Q2492" i="10"/>
  <c r="T2491" i="10"/>
  <c r="S2491" i="10"/>
  <c r="R2491" i="10"/>
  <c r="Q2491" i="10"/>
  <c r="T2490" i="10"/>
  <c r="S2490" i="10"/>
  <c r="R2490" i="10"/>
  <c r="Q2490" i="10"/>
  <c r="T2489" i="10"/>
  <c r="S2489" i="10"/>
  <c r="R2489" i="10"/>
  <c r="Q2489" i="10"/>
  <c r="T2488" i="10"/>
  <c r="S2488" i="10"/>
  <c r="R2488" i="10"/>
  <c r="Q2488" i="10"/>
  <c r="T2487" i="10"/>
  <c r="S2487" i="10"/>
  <c r="R2487" i="10"/>
  <c r="Q2487" i="10"/>
  <c r="T2486" i="10"/>
  <c r="S2486" i="10"/>
  <c r="R2486" i="10"/>
  <c r="Q2486" i="10"/>
  <c r="T2485" i="10"/>
  <c r="S2485" i="10"/>
  <c r="R2485" i="10"/>
  <c r="Q2485" i="10"/>
  <c r="T2484" i="10"/>
  <c r="S2484" i="10"/>
  <c r="R2484" i="10"/>
  <c r="Q2484" i="10"/>
  <c r="T2483" i="10"/>
  <c r="S2483" i="10"/>
  <c r="R2483" i="10"/>
  <c r="Q2483" i="10"/>
  <c r="T2482" i="10"/>
  <c r="S2482" i="10"/>
  <c r="R2482" i="10"/>
  <c r="Q2482" i="10"/>
  <c r="T2481" i="10"/>
  <c r="S2481" i="10"/>
  <c r="R2481" i="10"/>
  <c r="Q2481" i="10"/>
  <c r="T2480" i="10"/>
  <c r="S2480" i="10"/>
  <c r="R2480" i="10"/>
  <c r="Q2480" i="10"/>
  <c r="T2479" i="10"/>
  <c r="S2479" i="10"/>
  <c r="R2479" i="10"/>
  <c r="Q2479" i="10"/>
  <c r="T2478" i="10"/>
  <c r="S2478" i="10"/>
  <c r="R2478" i="10"/>
  <c r="Q2478" i="10"/>
  <c r="T2477" i="10"/>
  <c r="S2477" i="10"/>
  <c r="R2477" i="10"/>
  <c r="Q2477" i="10"/>
  <c r="T2476" i="10"/>
  <c r="S2476" i="10"/>
  <c r="R2476" i="10"/>
  <c r="Q2476" i="10"/>
  <c r="T2475" i="10"/>
  <c r="S2475" i="10"/>
  <c r="R2475" i="10"/>
  <c r="Q2475" i="10"/>
  <c r="T2474" i="10"/>
  <c r="S2474" i="10"/>
  <c r="R2474" i="10"/>
  <c r="Q2474" i="10"/>
  <c r="T2473" i="10"/>
  <c r="S2473" i="10"/>
  <c r="R2473" i="10"/>
  <c r="Q2473" i="10"/>
  <c r="T2472" i="10"/>
  <c r="S2472" i="10"/>
  <c r="R2472" i="10"/>
  <c r="Q2472" i="10"/>
  <c r="T2471" i="10"/>
  <c r="S2471" i="10"/>
  <c r="R2471" i="10"/>
  <c r="Q2471" i="10"/>
  <c r="T2470" i="10"/>
  <c r="S2470" i="10"/>
  <c r="R2470" i="10"/>
  <c r="Q2470" i="10"/>
  <c r="T2469" i="10"/>
  <c r="S2469" i="10"/>
  <c r="R2469" i="10"/>
  <c r="Q2469" i="10"/>
  <c r="T2468" i="10"/>
  <c r="S2468" i="10"/>
  <c r="R2468" i="10"/>
  <c r="Q2468" i="10"/>
  <c r="T2467" i="10"/>
  <c r="S2467" i="10"/>
  <c r="R2467" i="10"/>
  <c r="Q2467" i="10"/>
  <c r="T2466" i="10"/>
  <c r="S2466" i="10"/>
  <c r="R2466" i="10"/>
  <c r="Q2466" i="10"/>
  <c r="T2465" i="10"/>
  <c r="S2465" i="10"/>
  <c r="R2465" i="10"/>
  <c r="Q2465" i="10"/>
  <c r="T2464" i="10"/>
  <c r="S2464" i="10"/>
  <c r="R2464" i="10"/>
  <c r="Q2464" i="10"/>
  <c r="T2463" i="10"/>
  <c r="S2463" i="10"/>
  <c r="R2463" i="10"/>
  <c r="Q2463" i="10"/>
  <c r="T2462" i="10"/>
  <c r="S2462" i="10"/>
  <c r="R2462" i="10"/>
  <c r="Q2462" i="10"/>
  <c r="T2461" i="10"/>
  <c r="S2461" i="10"/>
  <c r="R2461" i="10"/>
  <c r="Q2461" i="10"/>
  <c r="T2460" i="10"/>
  <c r="S2460" i="10"/>
  <c r="R2460" i="10"/>
  <c r="Q2460" i="10"/>
  <c r="T2459" i="10"/>
  <c r="S2459" i="10"/>
  <c r="R2459" i="10"/>
  <c r="Q2459" i="10"/>
  <c r="T2458" i="10"/>
  <c r="S2458" i="10"/>
  <c r="R2458" i="10"/>
  <c r="Q2458" i="10"/>
  <c r="T2457" i="10"/>
  <c r="S2457" i="10"/>
  <c r="R2457" i="10"/>
  <c r="Q2457" i="10"/>
  <c r="T2456" i="10"/>
  <c r="S2456" i="10"/>
  <c r="R2456" i="10"/>
  <c r="Q2456" i="10"/>
  <c r="T2455" i="10"/>
  <c r="S2455" i="10"/>
  <c r="R2455" i="10"/>
  <c r="Q2455" i="10"/>
  <c r="T2454" i="10"/>
  <c r="S2454" i="10"/>
  <c r="R2454" i="10"/>
  <c r="Q2454" i="10"/>
  <c r="T2453" i="10"/>
  <c r="S2453" i="10"/>
  <c r="R2453" i="10"/>
  <c r="Q2453" i="10"/>
  <c r="T2452" i="10"/>
  <c r="S2452" i="10"/>
  <c r="R2452" i="10"/>
  <c r="Q2452" i="10"/>
  <c r="T2451" i="10"/>
  <c r="S2451" i="10"/>
  <c r="R2451" i="10"/>
  <c r="Q2451" i="10"/>
  <c r="T2450" i="10"/>
  <c r="S2450" i="10"/>
  <c r="R2450" i="10"/>
  <c r="Q2450" i="10"/>
  <c r="T2449" i="10"/>
  <c r="S2449" i="10"/>
  <c r="R2449" i="10"/>
  <c r="Q2449" i="10"/>
  <c r="T2448" i="10"/>
  <c r="S2448" i="10"/>
  <c r="R2448" i="10"/>
  <c r="Q2448" i="10"/>
  <c r="T2447" i="10"/>
  <c r="S2447" i="10"/>
  <c r="R2447" i="10"/>
  <c r="Q2447" i="10"/>
  <c r="T2446" i="10"/>
  <c r="S2446" i="10"/>
  <c r="R2446" i="10"/>
  <c r="Q2446" i="10"/>
  <c r="T2445" i="10"/>
  <c r="S2445" i="10"/>
  <c r="R2445" i="10"/>
  <c r="Q2445" i="10"/>
  <c r="T2444" i="10"/>
  <c r="S2444" i="10"/>
  <c r="R2444" i="10"/>
  <c r="Q2444" i="10"/>
  <c r="T2443" i="10"/>
  <c r="S2443" i="10"/>
  <c r="R2443" i="10"/>
  <c r="Q2443" i="10"/>
  <c r="T2442" i="10"/>
  <c r="S2442" i="10"/>
  <c r="R2442" i="10"/>
  <c r="Q2442" i="10"/>
  <c r="T2441" i="10"/>
  <c r="S2441" i="10"/>
  <c r="R2441" i="10"/>
  <c r="Q2441" i="10"/>
  <c r="T2440" i="10"/>
  <c r="S2440" i="10"/>
  <c r="R2440" i="10"/>
  <c r="Q2440" i="10"/>
  <c r="T2439" i="10"/>
  <c r="S2439" i="10"/>
  <c r="R2439" i="10"/>
  <c r="Q2439" i="10"/>
  <c r="T2438" i="10"/>
  <c r="S2438" i="10"/>
  <c r="R2438" i="10"/>
  <c r="Q2438" i="10"/>
  <c r="T2437" i="10"/>
  <c r="S2437" i="10"/>
  <c r="R2437" i="10"/>
  <c r="Q2437" i="10"/>
  <c r="T2436" i="10"/>
  <c r="S2436" i="10"/>
  <c r="R2436" i="10"/>
  <c r="Q2436" i="10"/>
  <c r="T2435" i="10"/>
  <c r="S2435" i="10"/>
  <c r="R2435" i="10"/>
  <c r="Q2435" i="10"/>
  <c r="T2434" i="10"/>
  <c r="S2434" i="10"/>
  <c r="R2434" i="10"/>
  <c r="Q2434" i="10"/>
  <c r="T2433" i="10"/>
  <c r="S2433" i="10"/>
  <c r="R2433" i="10"/>
  <c r="Q2433" i="10"/>
  <c r="T2432" i="10"/>
  <c r="S2432" i="10"/>
  <c r="R2432" i="10"/>
  <c r="Q2432" i="10"/>
  <c r="T2431" i="10"/>
  <c r="S2431" i="10"/>
  <c r="R2431" i="10"/>
  <c r="Q2431" i="10"/>
  <c r="T2430" i="10"/>
  <c r="S2430" i="10"/>
  <c r="R2430" i="10"/>
  <c r="Q2430" i="10"/>
  <c r="T2429" i="10"/>
  <c r="S2429" i="10"/>
  <c r="R2429" i="10"/>
  <c r="Q2429" i="10"/>
  <c r="T2428" i="10"/>
  <c r="S2428" i="10"/>
  <c r="R2428" i="10"/>
  <c r="Q2428" i="10"/>
  <c r="T2427" i="10"/>
  <c r="S2427" i="10"/>
  <c r="R2427" i="10"/>
  <c r="Q2427" i="10"/>
  <c r="T2426" i="10"/>
  <c r="S2426" i="10"/>
  <c r="R2426" i="10"/>
  <c r="Q2426" i="10"/>
  <c r="T2425" i="10"/>
  <c r="S2425" i="10"/>
  <c r="R2425" i="10"/>
  <c r="Q2425" i="10"/>
  <c r="T2424" i="10"/>
  <c r="S2424" i="10"/>
  <c r="R2424" i="10"/>
  <c r="Q2424" i="10"/>
  <c r="T2423" i="10"/>
  <c r="S2423" i="10"/>
  <c r="R2423" i="10"/>
  <c r="Q2423" i="10"/>
  <c r="T2422" i="10"/>
  <c r="S2422" i="10"/>
  <c r="R2422" i="10"/>
  <c r="Q2422" i="10"/>
  <c r="T2421" i="10"/>
  <c r="S2421" i="10"/>
  <c r="R2421" i="10"/>
  <c r="Q2421" i="10"/>
  <c r="T2420" i="10"/>
  <c r="S2420" i="10"/>
  <c r="R2420" i="10"/>
  <c r="Q2420" i="10"/>
  <c r="T2419" i="10"/>
  <c r="S2419" i="10"/>
  <c r="R2419" i="10"/>
  <c r="Q2419" i="10"/>
  <c r="T2418" i="10"/>
  <c r="S2418" i="10"/>
  <c r="R2418" i="10"/>
  <c r="Q2418" i="10"/>
  <c r="T2417" i="10"/>
  <c r="S2417" i="10"/>
  <c r="R2417" i="10"/>
  <c r="Q2417" i="10"/>
  <c r="T2416" i="10"/>
  <c r="S2416" i="10"/>
  <c r="R2416" i="10"/>
  <c r="Q2416" i="10"/>
  <c r="T2415" i="10"/>
  <c r="S2415" i="10"/>
  <c r="R2415" i="10"/>
  <c r="Q2415" i="10"/>
  <c r="T2414" i="10"/>
  <c r="S2414" i="10"/>
  <c r="R2414" i="10"/>
  <c r="Q2414" i="10"/>
  <c r="T2413" i="10"/>
  <c r="S2413" i="10"/>
  <c r="R2413" i="10"/>
  <c r="Q2413" i="10"/>
  <c r="T2412" i="10"/>
  <c r="S2412" i="10"/>
  <c r="R2412" i="10"/>
  <c r="Q2412" i="10"/>
  <c r="T2411" i="10"/>
  <c r="S2411" i="10"/>
  <c r="R2411" i="10"/>
  <c r="Q2411" i="10"/>
  <c r="T2410" i="10"/>
  <c r="S2410" i="10"/>
  <c r="R2410" i="10"/>
  <c r="Q2410" i="10"/>
  <c r="T2409" i="10"/>
  <c r="S2409" i="10"/>
  <c r="R2409" i="10"/>
  <c r="Q2409" i="10"/>
  <c r="T2408" i="10"/>
  <c r="S2408" i="10"/>
  <c r="R2408" i="10"/>
  <c r="Q2408" i="10"/>
  <c r="T2407" i="10"/>
  <c r="S2407" i="10"/>
  <c r="R2407" i="10"/>
  <c r="Q2407" i="10"/>
  <c r="T2406" i="10"/>
  <c r="S2406" i="10"/>
  <c r="R2406" i="10"/>
  <c r="Q2406" i="10"/>
  <c r="T2405" i="10"/>
  <c r="S2405" i="10"/>
  <c r="R2405" i="10"/>
  <c r="Q2405" i="10"/>
  <c r="T2404" i="10"/>
  <c r="S2404" i="10"/>
  <c r="R2404" i="10"/>
  <c r="Q2404" i="10"/>
  <c r="T2403" i="10"/>
  <c r="S2403" i="10"/>
  <c r="R2403" i="10"/>
  <c r="Q2403" i="10"/>
  <c r="T2402" i="10"/>
  <c r="S2402" i="10"/>
  <c r="R2402" i="10"/>
  <c r="Q2402" i="10"/>
  <c r="T2401" i="10"/>
  <c r="S2401" i="10"/>
  <c r="R2401" i="10"/>
  <c r="Q2401" i="10"/>
  <c r="T2400" i="10"/>
  <c r="S2400" i="10"/>
  <c r="R2400" i="10"/>
  <c r="Q2400" i="10"/>
  <c r="T2399" i="10"/>
  <c r="S2399" i="10"/>
  <c r="R2399" i="10"/>
  <c r="Q2399" i="10"/>
  <c r="T2398" i="10"/>
  <c r="S2398" i="10"/>
  <c r="R2398" i="10"/>
  <c r="Q2398" i="10"/>
  <c r="T2397" i="10"/>
  <c r="S2397" i="10"/>
  <c r="R2397" i="10"/>
  <c r="Q2397" i="10"/>
  <c r="T2396" i="10"/>
  <c r="S2396" i="10"/>
  <c r="R2396" i="10"/>
  <c r="Q2396" i="10"/>
  <c r="T2395" i="10"/>
  <c r="S2395" i="10"/>
  <c r="R2395" i="10"/>
  <c r="Q2395" i="10"/>
  <c r="T2394" i="10"/>
  <c r="S2394" i="10"/>
  <c r="R2394" i="10"/>
  <c r="Q2394" i="10"/>
  <c r="T2393" i="10"/>
  <c r="S2393" i="10"/>
  <c r="R2393" i="10"/>
  <c r="Q2393" i="10"/>
  <c r="T2392" i="10"/>
  <c r="S2392" i="10"/>
  <c r="R2392" i="10"/>
  <c r="Q2392" i="10"/>
  <c r="T2391" i="10"/>
  <c r="S2391" i="10"/>
  <c r="R2391" i="10"/>
  <c r="Q2391" i="10"/>
  <c r="T2390" i="10"/>
  <c r="S2390" i="10"/>
  <c r="R2390" i="10"/>
  <c r="Q2390" i="10"/>
  <c r="T2389" i="10"/>
  <c r="S2389" i="10"/>
  <c r="R2389" i="10"/>
  <c r="Q2389" i="10"/>
  <c r="T2388" i="10"/>
  <c r="S2388" i="10"/>
  <c r="R2388" i="10"/>
  <c r="Q2388" i="10"/>
  <c r="T2387" i="10"/>
  <c r="S2387" i="10"/>
  <c r="R2387" i="10"/>
  <c r="Q2387" i="10"/>
  <c r="T2386" i="10"/>
  <c r="S2386" i="10"/>
  <c r="R2386" i="10"/>
  <c r="Q2386" i="10"/>
  <c r="T2385" i="10"/>
  <c r="S2385" i="10"/>
  <c r="R2385" i="10"/>
  <c r="Q2385" i="10"/>
  <c r="T2384" i="10"/>
  <c r="S2384" i="10"/>
  <c r="R2384" i="10"/>
  <c r="Q2384" i="10"/>
  <c r="T2383" i="10"/>
  <c r="S2383" i="10"/>
  <c r="R2383" i="10"/>
  <c r="Q2383" i="10"/>
  <c r="T2382" i="10"/>
  <c r="S2382" i="10"/>
  <c r="R2382" i="10"/>
  <c r="Q2382" i="10"/>
  <c r="T2381" i="10"/>
  <c r="S2381" i="10"/>
  <c r="R2381" i="10"/>
  <c r="Q2381" i="10"/>
  <c r="T2380" i="10"/>
  <c r="S2380" i="10"/>
  <c r="R2380" i="10"/>
  <c r="Q2380" i="10"/>
  <c r="T2379" i="10"/>
  <c r="S2379" i="10"/>
  <c r="R2379" i="10"/>
  <c r="Q2379" i="10"/>
  <c r="T2378" i="10"/>
  <c r="S2378" i="10"/>
  <c r="R2378" i="10"/>
  <c r="Q2378" i="10"/>
  <c r="T2377" i="10"/>
  <c r="S2377" i="10"/>
  <c r="R2377" i="10"/>
  <c r="Q2377" i="10"/>
  <c r="T2376" i="10"/>
  <c r="S2376" i="10"/>
  <c r="R2376" i="10"/>
  <c r="Q2376" i="10"/>
  <c r="T2375" i="10"/>
  <c r="S2375" i="10"/>
  <c r="R2375" i="10"/>
  <c r="Q2375" i="10"/>
  <c r="T2374" i="10"/>
  <c r="S2374" i="10"/>
  <c r="R2374" i="10"/>
  <c r="Q2374" i="10"/>
  <c r="T2373" i="10"/>
  <c r="S2373" i="10"/>
  <c r="R2373" i="10"/>
  <c r="Q2373" i="10"/>
  <c r="T2372" i="10"/>
  <c r="S2372" i="10"/>
  <c r="R2372" i="10"/>
  <c r="Q2372" i="10"/>
  <c r="T2371" i="10"/>
  <c r="S2371" i="10"/>
  <c r="R2371" i="10"/>
  <c r="Q2371" i="10"/>
  <c r="T2370" i="10"/>
  <c r="S2370" i="10"/>
  <c r="R2370" i="10"/>
  <c r="Q2370" i="10"/>
  <c r="T2369" i="10"/>
  <c r="S2369" i="10"/>
  <c r="R2369" i="10"/>
  <c r="Q2369" i="10"/>
  <c r="T2368" i="10"/>
  <c r="S2368" i="10"/>
  <c r="R2368" i="10"/>
  <c r="Q2368" i="10"/>
  <c r="T2367" i="10"/>
  <c r="S2367" i="10"/>
  <c r="R2367" i="10"/>
  <c r="Q2367" i="10"/>
  <c r="T2366" i="10"/>
  <c r="S2366" i="10"/>
  <c r="R2366" i="10"/>
  <c r="Q2366" i="10"/>
  <c r="T2365" i="10"/>
  <c r="S2365" i="10"/>
  <c r="R2365" i="10"/>
  <c r="Q2365" i="10"/>
  <c r="T2364" i="10"/>
  <c r="S2364" i="10"/>
  <c r="R2364" i="10"/>
  <c r="Q2364" i="10"/>
  <c r="T2363" i="10"/>
  <c r="S2363" i="10"/>
  <c r="R2363" i="10"/>
  <c r="Q2363" i="10"/>
  <c r="T2362" i="10"/>
  <c r="S2362" i="10"/>
  <c r="R2362" i="10"/>
  <c r="Q2362" i="10"/>
  <c r="T2361" i="10"/>
  <c r="S2361" i="10"/>
  <c r="R2361" i="10"/>
  <c r="Q2361" i="10"/>
  <c r="T2360" i="10"/>
  <c r="S2360" i="10"/>
  <c r="R2360" i="10"/>
  <c r="Q2360" i="10"/>
  <c r="T2359" i="10"/>
  <c r="S2359" i="10"/>
  <c r="R2359" i="10"/>
  <c r="Q2359" i="10"/>
  <c r="T2358" i="10"/>
  <c r="S2358" i="10"/>
  <c r="R2358" i="10"/>
  <c r="Q2358" i="10"/>
  <c r="T2357" i="10"/>
  <c r="S2357" i="10"/>
  <c r="R2357" i="10"/>
  <c r="Q2357" i="10"/>
  <c r="T2356" i="10"/>
  <c r="S2356" i="10"/>
  <c r="R2356" i="10"/>
  <c r="Q2356" i="10"/>
  <c r="T2355" i="10"/>
  <c r="S2355" i="10"/>
  <c r="R2355" i="10"/>
  <c r="Q2355" i="10"/>
  <c r="T2354" i="10"/>
  <c r="S2354" i="10"/>
  <c r="R2354" i="10"/>
  <c r="Q2354" i="10"/>
  <c r="T2353" i="10"/>
  <c r="S2353" i="10"/>
  <c r="R2353" i="10"/>
  <c r="Q2353" i="10"/>
  <c r="T2352" i="10"/>
  <c r="S2352" i="10"/>
  <c r="R2352" i="10"/>
  <c r="Q2352" i="10"/>
  <c r="T2351" i="10"/>
  <c r="S2351" i="10"/>
  <c r="R2351" i="10"/>
  <c r="Q2351" i="10"/>
  <c r="T2350" i="10"/>
  <c r="S2350" i="10"/>
  <c r="R2350" i="10"/>
  <c r="Q2350" i="10"/>
  <c r="T2349" i="10"/>
  <c r="S2349" i="10"/>
  <c r="R2349" i="10"/>
  <c r="Q2349" i="10"/>
  <c r="T2348" i="10"/>
  <c r="S2348" i="10"/>
  <c r="R2348" i="10"/>
  <c r="Q2348" i="10"/>
  <c r="T2347" i="10"/>
  <c r="S2347" i="10"/>
  <c r="R2347" i="10"/>
  <c r="Q2347" i="10"/>
  <c r="T2346" i="10"/>
  <c r="S2346" i="10"/>
  <c r="R2346" i="10"/>
  <c r="Q2346" i="10"/>
  <c r="T2345" i="10"/>
  <c r="S2345" i="10"/>
  <c r="R2345" i="10"/>
  <c r="Q2345" i="10"/>
  <c r="T2344" i="10"/>
  <c r="S2344" i="10"/>
  <c r="R2344" i="10"/>
  <c r="Q2344" i="10"/>
  <c r="T2343" i="10"/>
  <c r="S2343" i="10"/>
  <c r="R2343" i="10"/>
  <c r="Q2343" i="10"/>
  <c r="T2342" i="10"/>
  <c r="S2342" i="10"/>
  <c r="R2342" i="10"/>
  <c r="Q2342" i="10"/>
  <c r="T2341" i="10"/>
  <c r="S2341" i="10"/>
  <c r="R2341" i="10"/>
  <c r="Q2341" i="10"/>
  <c r="T2340" i="10"/>
  <c r="S2340" i="10"/>
  <c r="R2340" i="10"/>
  <c r="Q2340" i="10"/>
  <c r="T2339" i="10"/>
  <c r="S2339" i="10"/>
  <c r="R2339" i="10"/>
  <c r="Q2339" i="10"/>
  <c r="T2338" i="10"/>
  <c r="S2338" i="10"/>
  <c r="R2338" i="10"/>
  <c r="Q2338" i="10"/>
  <c r="T2337" i="10"/>
  <c r="S2337" i="10"/>
  <c r="R2337" i="10"/>
  <c r="Q2337" i="10"/>
  <c r="T2336" i="10"/>
  <c r="S2336" i="10"/>
  <c r="R2336" i="10"/>
  <c r="Q2336" i="10"/>
  <c r="T2335" i="10"/>
  <c r="S2335" i="10"/>
  <c r="R2335" i="10"/>
  <c r="Q2335" i="10"/>
  <c r="T2334" i="10"/>
  <c r="S2334" i="10"/>
  <c r="R2334" i="10"/>
  <c r="Q2334" i="10"/>
  <c r="T2333" i="10"/>
  <c r="S2333" i="10"/>
  <c r="R2333" i="10"/>
  <c r="Q2333" i="10"/>
  <c r="T2332" i="10"/>
  <c r="S2332" i="10"/>
  <c r="R2332" i="10"/>
  <c r="Q2332" i="10"/>
  <c r="T2331" i="10"/>
  <c r="S2331" i="10"/>
  <c r="R2331" i="10"/>
  <c r="Q2331" i="10"/>
  <c r="T2330" i="10"/>
  <c r="S2330" i="10"/>
  <c r="R2330" i="10"/>
  <c r="Q2330" i="10"/>
  <c r="T2329" i="10"/>
  <c r="S2329" i="10"/>
  <c r="R2329" i="10"/>
  <c r="Q2329" i="10"/>
  <c r="T2328" i="10"/>
  <c r="S2328" i="10"/>
  <c r="R2328" i="10"/>
  <c r="Q2328" i="10"/>
  <c r="T2327" i="10"/>
  <c r="S2327" i="10"/>
  <c r="R2327" i="10"/>
  <c r="Q2327" i="10"/>
  <c r="T2326" i="10"/>
  <c r="S2326" i="10"/>
  <c r="R2326" i="10"/>
  <c r="Q2326" i="10"/>
  <c r="T2325" i="10"/>
  <c r="S2325" i="10"/>
  <c r="R2325" i="10"/>
  <c r="Q2325" i="10"/>
  <c r="T2324" i="10"/>
  <c r="S2324" i="10"/>
  <c r="R2324" i="10"/>
  <c r="Q2324" i="10"/>
  <c r="T2323" i="10"/>
  <c r="S2323" i="10"/>
  <c r="R2323" i="10"/>
  <c r="Q2323" i="10"/>
  <c r="T2322" i="10"/>
  <c r="S2322" i="10"/>
  <c r="R2322" i="10"/>
  <c r="Q2322" i="10"/>
  <c r="T2321" i="10"/>
  <c r="S2321" i="10"/>
  <c r="R2321" i="10"/>
  <c r="Q2321" i="10"/>
  <c r="T2320" i="10"/>
  <c r="S2320" i="10"/>
  <c r="R2320" i="10"/>
  <c r="Q2320" i="10"/>
  <c r="T2319" i="10"/>
  <c r="S2319" i="10"/>
  <c r="R2319" i="10"/>
  <c r="Q2319" i="10"/>
  <c r="T2318" i="10"/>
  <c r="S2318" i="10"/>
  <c r="R2318" i="10"/>
  <c r="Q2318" i="10"/>
  <c r="T2317" i="10"/>
  <c r="S2317" i="10"/>
  <c r="R2317" i="10"/>
  <c r="Q2317" i="10"/>
  <c r="T2316" i="10"/>
  <c r="S2316" i="10"/>
  <c r="R2316" i="10"/>
  <c r="Q2316" i="10"/>
  <c r="T2315" i="10"/>
  <c r="S2315" i="10"/>
  <c r="R2315" i="10"/>
  <c r="Q2315" i="10"/>
  <c r="T2314" i="10"/>
  <c r="S2314" i="10"/>
  <c r="R2314" i="10"/>
  <c r="Q2314" i="10"/>
  <c r="T2313" i="10"/>
  <c r="S2313" i="10"/>
  <c r="R2313" i="10"/>
  <c r="Q2313" i="10"/>
  <c r="T2312" i="10"/>
  <c r="S2312" i="10"/>
  <c r="R2312" i="10"/>
  <c r="Q2312" i="10"/>
  <c r="T2311" i="10"/>
  <c r="S2311" i="10"/>
  <c r="R2311" i="10"/>
  <c r="Q2311" i="10"/>
  <c r="T2310" i="10"/>
  <c r="S2310" i="10"/>
  <c r="R2310" i="10"/>
  <c r="Q2310" i="10"/>
  <c r="T2309" i="10"/>
  <c r="S2309" i="10"/>
  <c r="R2309" i="10"/>
  <c r="Q2309" i="10"/>
  <c r="T2308" i="10"/>
  <c r="S2308" i="10"/>
  <c r="R2308" i="10"/>
  <c r="Q2308" i="10"/>
  <c r="T2307" i="10"/>
  <c r="S2307" i="10"/>
  <c r="R2307" i="10"/>
  <c r="Q2307" i="10"/>
  <c r="T2306" i="10"/>
  <c r="S2306" i="10"/>
  <c r="R2306" i="10"/>
  <c r="Q2306" i="10"/>
  <c r="T2305" i="10"/>
  <c r="S2305" i="10"/>
  <c r="R2305" i="10"/>
  <c r="Q2305" i="10"/>
  <c r="T2304" i="10"/>
  <c r="S2304" i="10"/>
  <c r="R2304" i="10"/>
  <c r="Q2304" i="10"/>
  <c r="T2303" i="10"/>
  <c r="S2303" i="10"/>
  <c r="R2303" i="10"/>
  <c r="Q2303" i="10"/>
  <c r="T2302" i="10"/>
  <c r="S2302" i="10"/>
  <c r="R2302" i="10"/>
  <c r="Q2302" i="10"/>
  <c r="T2301" i="10"/>
  <c r="S2301" i="10"/>
  <c r="R2301" i="10"/>
  <c r="Q2301" i="10"/>
  <c r="T2300" i="10"/>
  <c r="S2300" i="10"/>
  <c r="R2300" i="10"/>
  <c r="Q2300" i="10"/>
  <c r="T2299" i="10"/>
  <c r="S2299" i="10"/>
  <c r="R2299" i="10"/>
  <c r="Q2299" i="10"/>
  <c r="T2298" i="10"/>
  <c r="S2298" i="10"/>
  <c r="R2298" i="10"/>
  <c r="Q2298" i="10"/>
  <c r="T2297" i="10"/>
  <c r="S2297" i="10"/>
  <c r="R2297" i="10"/>
  <c r="Q2297" i="10"/>
  <c r="T2296" i="10"/>
  <c r="S2296" i="10"/>
  <c r="R2296" i="10"/>
  <c r="Q2296" i="10"/>
  <c r="T2295" i="10"/>
  <c r="S2295" i="10"/>
  <c r="R2295" i="10"/>
  <c r="Q2295" i="10"/>
  <c r="T2294" i="10"/>
  <c r="S2294" i="10"/>
  <c r="R2294" i="10"/>
  <c r="Q2294" i="10"/>
  <c r="T2293" i="10"/>
  <c r="S2293" i="10"/>
  <c r="R2293" i="10"/>
  <c r="Q2293" i="10"/>
  <c r="T2292" i="10"/>
  <c r="S2292" i="10"/>
  <c r="R2292" i="10"/>
  <c r="Q2292" i="10"/>
  <c r="T2291" i="10"/>
  <c r="S2291" i="10"/>
  <c r="R2291" i="10"/>
  <c r="Q2291" i="10"/>
  <c r="T2290" i="10"/>
  <c r="S2290" i="10"/>
  <c r="R2290" i="10"/>
  <c r="Q2290" i="10"/>
  <c r="T2289" i="10"/>
  <c r="S2289" i="10"/>
  <c r="R2289" i="10"/>
  <c r="Q2289" i="10"/>
  <c r="T2288" i="10"/>
  <c r="S2288" i="10"/>
  <c r="R2288" i="10"/>
  <c r="Q2288" i="10"/>
  <c r="T2287" i="10"/>
  <c r="S2287" i="10"/>
  <c r="R2287" i="10"/>
  <c r="Q2287" i="10"/>
  <c r="T2286" i="10"/>
  <c r="S2286" i="10"/>
  <c r="R2286" i="10"/>
  <c r="Q2286" i="10"/>
  <c r="T2285" i="10"/>
  <c r="S2285" i="10"/>
  <c r="R2285" i="10"/>
  <c r="Q2285" i="10"/>
  <c r="T2284" i="10"/>
  <c r="S2284" i="10"/>
  <c r="R2284" i="10"/>
  <c r="Q2284" i="10"/>
  <c r="T2283" i="10"/>
  <c r="S2283" i="10"/>
  <c r="R2283" i="10"/>
  <c r="Q2283" i="10"/>
  <c r="T2282" i="10"/>
  <c r="S2282" i="10"/>
  <c r="R2282" i="10"/>
  <c r="Q2282" i="10"/>
  <c r="T2281" i="10"/>
  <c r="S2281" i="10"/>
  <c r="R2281" i="10"/>
  <c r="Q2281" i="10"/>
  <c r="T2280" i="10"/>
  <c r="S2280" i="10"/>
  <c r="R2280" i="10"/>
  <c r="Q2280" i="10"/>
  <c r="T2279" i="10"/>
  <c r="S2279" i="10"/>
  <c r="R2279" i="10"/>
  <c r="Q2279" i="10"/>
  <c r="T2278" i="10"/>
  <c r="S2278" i="10"/>
  <c r="R2278" i="10"/>
  <c r="Q2278" i="10"/>
  <c r="T2277" i="10"/>
  <c r="S2277" i="10"/>
  <c r="R2277" i="10"/>
  <c r="Q2277" i="10"/>
  <c r="T2276" i="10"/>
  <c r="S2276" i="10"/>
  <c r="R2276" i="10"/>
  <c r="Q2276" i="10"/>
  <c r="T2275" i="10"/>
  <c r="S2275" i="10"/>
  <c r="R2275" i="10"/>
  <c r="Q2275" i="10"/>
  <c r="T2274" i="10"/>
  <c r="S2274" i="10"/>
  <c r="R2274" i="10"/>
  <c r="Q2274" i="10"/>
  <c r="T2273" i="10"/>
  <c r="S2273" i="10"/>
  <c r="R2273" i="10"/>
  <c r="Q2273" i="10"/>
  <c r="T2272" i="10"/>
  <c r="S2272" i="10"/>
  <c r="R2272" i="10"/>
  <c r="Q2272" i="10"/>
  <c r="T2271" i="10"/>
  <c r="S2271" i="10"/>
  <c r="R2271" i="10"/>
  <c r="Q2271" i="10"/>
  <c r="T2270" i="10"/>
  <c r="S2270" i="10"/>
  <c r="R2270" i="10"/>
  <c r="Q2270" i="10"/>
  <c r="T2269" i="10"/>
  <c r="S2269" i="10"/>
  <c r="R2269" i="10"/>
  <c r="Q2269" i="10"/>
  <c r="T2268" i="10"/>
  <c r="S2268" i="10"/>
  <c r="R2268" i="10"/>
  <c r="Q2268" i="10"/>
  <c r="T2267" i="10"/>
  <c r="S2267" i="10"/>
  <c r="R2267" i="10"/>
  <c r="Q2267" i="10"/>
  <c r="T2266" i="10"/>
  <c r="S2266" i="10"/>
  <c r="R2266" i="10"/>
  <c r="Q2266" i="10"/>
  <c r="T2265" i="10"/>
  <c r="S2265" i="10"/>
  <c r="R2265" i="10"/>
  <c r="Q2265" i="10"/>
  <c r="T2264" i="10"/>
  <c r="S2264" i="10"/>
  <c r="R2264" i="10"/>
  <c r="Q2264" i="10"/>
  <c r="T2263" i="10"/>
  <c r="S2263" i="10"/>
  <c r="R2263" i="10"/>
  <c r="Q2263" i="10"/>
  <c r="T2262" i="10"/>
  <c r="S2262" i="10"/>
  <c r="R2262" i="10"/>
  <c r="Q2262" i="10"/>
  <c r="T2261" i="10"/>
  <c r="S2261" i="10"/>
  <c r="R2261" i="10"/>
  <c r="Q2261" i="10"/>
  <c r="T2260" i="10"/>
  <c r="S2260" i="10"/>
  <c r="R2260" i="10"/>
  <c r="Q2260" i="10"/>
  <c r="T2259" i="10"/>
  <c r="S2259" i="10"/>
  <c r="R2259" i="10"/>
  <c r="Q2259" i="10"/>
  <c r="T2258" i="10"/>
  <c r="S2258" i="10"/>
  <c r="R2258" i="10"/>
  <c r="Q2258" i="10"/>
  <c r="T2257" i="10"/>
  <c r="S2257" i="10"/>
  <c r="R2257" i="10"/>
  <c r="Q2257" i="10"/>
  <c r="T2256" i="10"/>
  <c r="S2256" i="10"/>
  <c r="R2256" i="10"/>
  <c r="Q2256" i="10"/>
  <c r="T2255" i="10"/>
  <c r="S2255" i="10"/>
  <c r="R2255" i="10"/>
  <c r="Q2255" i="10"/>
  <c r="T2254" i="10"/>
  <c r="S2254" i="10"/>
  <c r="R2254" i="10"/>
  <c r="Q2254" i="10"/>
  <c r="T2253" i="10"/>
  <c r="S2253" i="10"/>
  <c r="R2253" i="10"/>
  <c r="Q2253" i="10"/>
  <c r="T2252" i="10"/>
  <c r="S2252" i="10"/>
  <c r="R2252" i="10"/>
  <c r="Q2252" i="10"/>
  <c r="T2251" i="10"/>
  <c r="S2251" i="10"/>
  <c r="R2251" i="10"/>
  <c r="Q2251" i="10"/>
  <c r="T2250" i="10"/>
  <c r="S2250" i="10"/>
  <c r="R2250" i="10"/>
  <c r="Q2250" i="10"/>
  <c r="T2249" i="10"/>
  <c r="S2249" i="10"/>
  <c r="R2249" i="10"/>
  <c r="Q2249" i="10"/>
  <c r="T2248" i="10"/>
  <c r="S2248" i="10"/>
  <c r="R2248" i="10"/>
  <c r="Q2248" i="10"/>
  <c r="T2247" i="10"/>
  <c r="S2247" i="10"/>
  <c r="R2247" i="10"/>
  <c r="Q2247" i="10"/>
  <c r="T2246" i="10"/>
  <c r="S2246" i="10"/>
  <c r="R2246" i="10"/>
  <c r="Q2246" i="10"/>
  <c r="T2245" i="10"/>
  <c r="S2245" i="10"/>
  <c r="R2245" i="10"/>
  <c r="Q2245" i="10"/>
  <c r="T2244" i="10"/>
  <c r="S2244" i="10"/>
  <c r="R2244" i="10"/>
  <c r="Q2244" i="10"/>
  <c r="T2243" i="10"/>
  <c r="S2243" i="10"/>
  <c r="R2243" i="10"/>
  <c r="Q2243" i="10"/>
  <c r="T2242" i="10"/>
  <c r="S2242" i="10"/>
  <c r="R2242" i="10"/>
  <c r="Q2242" i="10"/>
  <c r="T2241" i="10"/>
  <c r="S2241" i="10"/>
  <c r="R2241" i="10"/>
  <c r="Q2241" i="10"/>
  <c r="T2240" i="10"/>
  <c r="S2240" i="10"/>
  <c r="R2240" i="10"/>
  <c r="Q2240" i="10"/>
  <c r="T2239" i="10"/>
  <c r="S2239" i="10"/>
  <c r="R2239" i="10"/>
  <c r="Q2239" i="10"/>
  <c r="T2238" i="10"/>
  <c r="S2238" i="10"/>
  <c r="R2238" i="10"/>
  <c r="Q2238" i="10"/>
  <c r="T2237" i="10"/>
  <c r="S2237" i="10"/>
  <c r="R2237" i="10"/>
  <c r="Q2237" i="10"/>
  <c r="T2236" i="10"/>
  <c r="S2236" i="10"/>
  <c r="R2236" i="10"/>
  <c r="Q2236" i="10"/>
  <c r="T2235" i="10"/>
  <c r="S2235" i="10"/>
  <c r="R2235" i="10"/>
  <c r="Q2235" i="10"/>
  <c r="T2234" i="10"/>
  <c r="S2234" i="10"/>
  <c r="R2234" i="10"/>
  <c r="Q2234" i="10"/>
  <c r="T2233" i="10"/>
  <c r="S2233" i="10"/>
  <c r="R2233" i="10"/>
  <c r="Q2233" i="10"/>
  <c r="T2232" i="10"/>
  <c r="S2232" i="10"/>
  <c r="R2232" i="10"/>
  <c r="Q2232" i="10"/>
  <c r="T2231" i="10"/>
  <c r="S2231" i="10"/>
  <c r="R2231" i="10"/>
  <c r="Q2231" i="10"/>
  <c r="T2230" i="10"/>
  <c r="S2230" i="10"/>
  <c r="R2230" i="10"/>
  <c r="Q2230" i="10"/>
  <c r="T2229" i="10"/>
  <c r="S2229" i="10"/>
  <c r="R2229" i="10"/>
  <c r="Q2229" i="10"/>
  <c r="T2228" i="10"/>
  <c r="S2228" i="10"/>
  <c r="R2228" i="10"/>
  <c r="Q2228" i="10"/>
  <c r="T2227" i="10"/>
  <c r="S2227" i="10"/>
  <c r="R2227" i="10"/>
  <c r="Q2227" i="10"/>
  <c r="T2226" i="10"/>
  <c r="S2226" i="10"/>
  <c r="R2226" i="10"/>
  <c r="Q2226" i="10"/>
  <c r="T2225" i="10"/>
  <c r="S2225" i="10"/>
  <c r="R2225" i="10"/>
  <c r="Q2225" i="10"/>
  <c r="T2224" i="10"/>
  <c r="S2224" i="10"/>
  <c r="R2224" i="10"/>
  <c r="Q2224" i="10"/>
  <c r="T2223" i="10"/>
  <c r="S2223" i="10"/>
  <c r="R2223" i="10"/>
  <c r="Q2223" i="10"/>
  <c r="T2222" i="10"/>
  <c r="S2222" i="10"/>
  <c r="R2222" i="10"/>
  <c r="Q2222" i="10"/>
  <c r="T2221" i="10"/>
  <c r="S2221" i="10"/>
  <c r="R2221" i="10"/>
  <c r="Q2221" i="10"/>
  <c r="T2220" i="10"/>
  <c r="S2220" i="10"/>
  <c r="R2220" i="10"/>
  <c r="Q2220" i="10"/>
  <c r="T2219" i="10"/>
  <c r="S2219" i="10"/>
  <c r="R2219" i="10"/>
  <c r="Q2219" i="10"/>
  <c r="T2218" i="10"/>
  <c r="S2218" i="10"/>
  <c r="R2218" i="10"/>
  <c r="Q2218" i="10"/>
  <c r="T2217" i="10"/>
  <c r="S2217" i="10"/>
  <c r="R2217" i="10"/>
  <c r="Q2217" i="10"/>
  <c r="T2216" i="10"/>
  <c r="S2216" i="10"/>
  <c r="R2216" i="10"/>
  <c r="Q2216" i="10"/>
  <c r="T2215" i="10"/>
  <c r="S2215" i="10"/>
  <c r="R2215" i="10"/>
  <c r="Q2215" i="10"/>
  <c r="T2214" i="10"/>
  <c r="S2214" i="10"/>
  <c r="R2214" i="10"/>
  <c r="Q2214" i="10"/>
  <c r="T2213" i="10"/>
  <c r="S2213" i="10"/>
  <c r="R2213" i="10"/>
  <c r="Q2213" i="10"/>
  <c r="T2212" i="10"/>
  <c r="S2212" i="10"/>
  <c r="R2212" i="10"/>
  <c r="Q2212" i="10"/>
  <c r="T2211" i="10"/>
  <c r="S2211" i="10"/>
  <c r="R2211" i="10"/>
  <c r="Q2211" i="10"/>
  <c r="T2210" i="10"/>
  <c r="S2210" i="10"/>
  <c r="R2210" i="10"/>
  <c r="Q2210" i="10"/>
  <c r="T2209" i="10"/>
  <c r="S2209" i="10"/>
  <c r="R2209" i="10"/>
  <c r="Q2209" i="10"/>
  <c r="T2208" i="10"/>
  <c r="S2208" i="10"/>
  <c r="R2208" i="10"/>
  <c r="Q2208" i="10"/>
  <c r="T2207" i="10"/>
  <c r="S2207" i="10"/>
  <c r="R2207" i="10"/>
  <c r="Q2207" i="10"/>
  <c r="T2206" i="10"/>
  <c r="S2206" i="10"/>
  <c r="R2206" i="10"/>
  <c r="Q2206" i="10"/>
  <c r="T2205" i="10"/>
  <c r="S2205" i="10"/>
  <c r="R2205" i="10"/>
  <c r="Q2205" i="10"/>
  <c r="T2204" i="10"/>
  <c r="S2204" i="10"/>
  <c r="R2204" i="10"/>
  <c r="Q2204" i="10"/>
  <c r="T2203" i="10"/>
  <c r="S2203" i="10"/>
  <c r="R2203" i="10"/>
  <c r="Q2203" i="10"/>
  <c r="T2202" i="10"/>
  <c r="S2202" i="10"/>
  <c r="R2202" i="10"/>
  <c r="Q2202" i="10"/>
  <c r="T2201" i="10"/>
  <c r="S2201" i="10"/>
  <c r="R2201" i="10"/>
  <c r="Q2201" i="10"/>
  <c r="T2200" i="10"/>
  <c r="S2200" i="10"/>
  <c r="R2200" i="10"/>
  <c r="Q2200" i="10"/>
  <c r="T2199" i="10"/>
  <c r="S2199" i="10"/>
  <c r="R2199" i="10"/>
  <c r="Q2199" i="10"/>
  <c r="T2198" i="10"/>
  <c r="S2198" i="10"/>
  <c r="R2198" i="10"/>
  <c r="Q2198" i="10"/>
  <c r="T2197" i="10"/>
  <c r="S2197" i="10"/>
  <c r="R2197" i="10"/>
  <c r="Q2197" i="10"/>
  <c r="T2196" i="10"/>
  <c r="S2196" i="10"/>
  <c r="R2196" i="10"/>
  <c r="Q2196" i="10"/>
  <c r="T2195" i="10"/>
  <c r="S2195" i="10"/>
  <c r="R2195" i="10"/>
  <c r="Q2195" i="10"/>
  <c r="T2194" i="10"/>
  <c r="S2194" i="10"/>
  <c r="R2194" i="10"/>
  <c r="Q2194" i="10"/>
  <c r="T2193" i="10"/>
  <c r="S2193" i="10"/>
  <c r="R2193" i="10"/>
  <c r="Q2193" i="10"/>
  <c r="T2192" i="10"/>
  <c r="S2192" i="10"/>
  <c r="R2192" i="10"/>
  <c r="Q2192" i="10"/>
  <c r="T2191" i="10"/>
  <c r="S2191" i="10"/>
  <c r="R2191" i="10"/>
  <c r="Q2191" i="10"/>
  <c r="T2190" i="10"/>
  <c r="S2190" i="10"/>
  <c r="R2190" i="10"/>
  <c r="Q2190" i="10"/>
  <c r="T2189" i="10"/>
  <c r="S2189" i="10"/>
  <c r="R2189" i="10"/>
  <c r="Q2189" i="10"/>
  <c r="T2188" i="10"/>
  <c r="S2188" i="10"/>
  <c r="R2188" i="10"/>
  <c r="Q2188" i="10"/>
  <c r="T2187" i="10"/>
  <c r="S2187" i="10"/>
  <c r="R2187" i="10"/>
  <c r="Q2187" i="10"/>
  <c r="T2186" i="10"/>
  <c r="S2186" i="10"/>
  <c r="R2186" i="10"/>
  <c r="Q2186" i="10"/>
  <c r="T2185" i="10"/>
  <c r="S2185" i="10"/>
  <c r="R2185" i="10"/>
  <c r="Q2185" i="10"/>
  <c r="T2184" i="10"/>
  <c r="S2184" i="10"/>
  <c r="R2184" i="10"/>
  <c r="Q2184" i="10"/>
  <c r="T2183" i="10"/>
  <c r="S2183" i="10"/>
  <c r="R2183" i="10"/>
  <c r="Q2183" i="10"/>
  <c r="T2182" i="10"/>
  <c r="S2182" i="10"/>
  <c r="R2182" i="10"/>
  <c r="Q2182" i="10"/>
  <c r="T2181" i="10"/>
  <c r="S2181" i="10"/>
  <c r="R2181" i="10"/>
  <c r="Q2181" i="10"/>
  <c r="T2180" i="10"/>
  <c r="S2180" i="10"/>
  <c r="R2180" i="10"/>
  <c r="Q2180" i="10"/>
  <c r="T2179" i="10"/>
  <c r="S2179" i="10"/>
  <c r="R2179" i="10"/>
  <c r="Q2179" i="10"/>
  <c r="T2178" i="10"/>
  <c r="S2178" i="10"/>
  <c r="R2178" i="10"/>
  <c r="Q2178" i="10"/>
  <c r="T2177" i="10"/>
  <c r="S2177" i="10"/>
  <c r="R2177" i="10"/>
  <c r="Q2177" i="10"/>
  <c r="T2176" i="10"/>
  <c r="S2176" i="10"/>
  <c r="R2176" i="10"/>
  <c r="Q2176" i="10"/>
  <c r="T2175" i="10"/>
  <c r="S2175" i="10"/>
  <c r="R2175" i="10"/>
  <c r="Q2175" i="10"/>
  <c r="T2174" i="10"/>
  <c r="S2174" i="10"/>
  <c r="R2174" i="10"/>
  <c r="Q2174" i="10"/>
  <c r="T2173" i="10"/>
  <c r="S2173" i="10"/>
  <c r="R2173" i="10"/>
  <c r="Q2173" i="10"/>
  <c r="T2172" i="10"/>
  <c r="S2172" i="10"/>
  <c r="R2172" i="10"/>
  <c r="Q2172" i="10"/>
  <c r="T2171" i="10"/>
  <c r="S2171" i="10"/>
  <c r="R2171" i="10"/>
  <c r="Q2171" i="10"/>
  <c r="T2170" i="10"/>
  <c r="S2170" i="10"/>
  <c r="R2170" i="10"/>
  <c r="Q2170" i="10"/>
  <c r="T2169" i="10"/>
  <c r="S2169" i="10"/>
  <c r="R2169" i="10"/>
  <c r="Q2169" i="10"/>
  <c r="T2168" i="10"/>
  <c r="S2168" i="10"/>
  <c r="R2168" i="10"/>
  <c r="Q2168" i="10"/>
  <c r="T2167" i="10"/>
  <c r="S2167" i="10"/>
  <c r="R2167" i="10"/>
  <c r="Q2167" i="10"/>
  <c r="T2166" i="10"/>
  <c r="S2166" i="10"/>
  <c r="R2166" i="10"/>
  <c r="Q2166" i="10"/>
  <c r="T2165" i="10"/>
  <c r="S2165" i="10"/>
  <c r="R2165" i="10"/>
  <c r="Q2165" i="10"/>
  <c r="T2164" i="10"/>
  <c r="S2164" i="10"/>
  <c r="R2164" i="10"/>
  <c r="Q2164" i="10"/>
  <c r="T2163" i="10"/>
  <c r="S2163" i="10"/>
  <c r="R2163" i="10"/>
  <c r="Q2163" i="10"/>
  <c r="T2162" i="10"/>
  <c r="S2162" i="10"/>
  <c r="R2162" i="10"/>
  <c r="Q2162" i="10"/>
  <c r="T2161" i="10"/>
  <c r="S2161" i="10"/>
  <c r="R2161" i="10"/>
  <c r="Q2161" i="10"/>
  <c r="T2160" i="10"/>
  <c r="S2160" i="10"/>
  <c r="R2160" i="10"/>
  <c r="Q2160" i="10"/>
  <c r="T2159" i="10"/>
  <c r="S2159" i="10"/>
  <c r="R2159" i="10"/>
  <c r="Q2159" i="10"/>
  <c r="T2158" i="10"/>
  <c r="S2158" i="10"/>
  <c r="R2158" i="10"/>
  <c r="Q2158" i="10"/>
  <c r="T2157" i="10"/>
  <c r="S2157" i="10"/>
  <c r="R2157" i="10"/>
  <c r="Q2157" i="10"/>
  <c r="T2156" i="10"/>
  <c r="S2156" i="10"/>
  <c r="R2156" i="10"/>
  <c r="Q2156" i="10"/>
  <c r="T2155" i="10"/>
  <c r="S2155" i="10"/>
  <c r="R2155" i="10"/>
  <c r="Q2155" i="10"/>
  <c r="T2154" i="10"/>
  <c r="S2154" i="10"/>
  <c r="R2154" i="10"/>
  <c r="Q2154" i="10"/>
  <c r="T2153" i="10"/>
  <c r="S2153" i="10"/>
  <c r="R2153" i="10"/>
  <c r="Q2153" i="10"/>
  <c r="T2152" i="10"/>
  <c r="S2152" i="10"/>
  <c r="R2152" i="10"/>
  <c r="Q2152" i="10"/>
  <c r="T2151" i="10"/>
  <c r="S2151" i="10"/>
  <c r="R2151" i="10"/>
  <c r="Q2151" i="10"/>
  <c r="T2150" i="10"/>
  <c r="S2150" i="10"/>
  <c r="R2150" i="10"/>
  <c r="Q2150" i="10"/>
  <c r="T2149" i="10"/>
  <c r="S2149" i="10"/>
  <c r="R2149" i="10"/>
  <c r="Q2149" i="10"/>
  <c r="T2148" i="10"/>
  <c r="S2148" i="10"/>
  <c r="R2148" i="10"/>
  <c r="Q2148" i="10"/>
  <c r="T2147" i="10"/>
  <c r="S2147" i="10"/>
  <c r="R2147" i="10"/>
  <c r="Q2147" i="10"/>
  <c r="T2146" i="10"/>
  <c r="S2146" i="10"/>
  <c r="R2146" i="10"/>
  <c r="Q2146" i="10"/>
  <c r="T2145" i="10"/>
  <c r="S2145" i="10"/>
  <c r="R2145" i="10"/>
  <c r="Q2145" i="10"/>
  <c r="T2144" i="10"/>
  <c r="S2144" i="10"/>
  <c r="R2144" i="10"/>
  <c r="Q2144" i="10"/>
  <c r="T2143" i="10"/>
  <c r="S2143" i="10"/>
  <c r="R2143" i="10"/>
  <c r="Q2143" i="10"/>
  <c r="T2142" i="10"/>
  <c r="S2142" i="10"/>
  <c r="R2142" i="10"/>
  <c r="Q2142" i="10"/>
  <c r="T2141" i="10"/>
  <c r="S2141" i="10"/>
  <c r="R2141" i="10"/>
  <c r="Q2141" i="10"/>
  <c r="T2140" i="10"/>
  <c r="S2140" i="10"/>
  <c r="R2140" i="10"/>
  <c r="Q2140" i="10"/>
  <c r="T2139" i="10"/>
  <c r="S2139" i="10"/>
  <c r="R2139" i="10"/>
  <c r="Q2139" i="10"/>
  <c r="T2138" i="10"/>
  <c r="S2138" i="10"/>
  <c r="R2138" i="10"/>
  <c r="Q2138" i="10"/>
  <c r="T2137" i="10"/>
  <c r="S2137" i="10"/>
  <c r="R2137" i="10"/>
  <c r="Q2137" i="10"/>
  <c r="T2136" i="10"/>
  <c r="S2136" i="10"/>
  <c r="R2136" i="10"/>
  <c r="Q2136" i="10"/>
  <c r="T2135" i="10"/>
  <c r="S2135" i="10"/>
  <c r="R2135" i="10"/>
  <c r="Q2135" i="10"/>
  <c r="T2134" i="10"/>
  <c r="S2134" i="10"/>
  <c r="R2134" i="10"/>
  <c r="Q2134" i="10"/>
  <c r="T2133" i="10"/>
  <c r="S2133" i="10"/>
  <c r="R2133" i="10"/>
  <c r="Q2133" i="10"/>
  <c r="T2132" i="10"/>
  <c r="S2132" i="10"/>
  <c r="R2132" i="10"/>
  <c r="Q2132" i="10"/>
  <c r="T2131" i="10"/>
  <c r="S2131" i="10"/>
  <c r="R2131" i="10"/>
  <c r="Q2131" i="10"/>
  <c r="T2130" i="10"/>
  <c r="S2130" i="10"/>
  <c r="R2130" i="10"/>
  <c r="Q2130" i="10"/>
  <c r="T2129" i="10"/>
  <c r="S2129" i="10"/>
  <c r="R2129" i="10"/>
  <c r="Q2129" i="10"/>
  <c r="T2128" i="10"/>
  <c r="S2128" i="10"/>
  <c r="R2128" i="10"/>
  <c r="Q2128" i="10"/>
  <c r="T2127" i="10"/>
  <c r="S2127" i="10"/>
  <c r="R2127" i="10"/>
  <c r="Q2127" i="10"/>
  <c r="T2126" i="10"/>
  <c r="S2126" i="10"/>
  <c r="R2126" i="10"/>
  <c r="Q2126" i="10"/>
  <c r="T2125" i="10"/>
  <c r="S2125" i="10"/>
  <c r="R2125" i="10"/>
  <c r="Q2125" i="10"/>
  <c r="T2124" i="10"/>
  <c r="S2124" i="10"/>
  <c r="R2124" i="10"/>
  <c r="Q2124" i="10"/>
  <c r="T2123" i="10"/>
  <c r="S2123" i="10"/>
  <c r="R2123" i="10"/>
  <c r="Q2123" i="10"/>
  <c r="T2122" i="10"/>
  <c r="S2122" i="10"/>
  <c r="R2122" i="10"/>
  <c r="Q2122" i="10"/>
  <c r="T2121" i="10"/>
  <c r="S2121" i="10"/>
  <c r="R2121" i="10"/>
  <c r="Q2121" i="10"/>
  <c r="T2120" i="10"/>
  <c r="S2120" i="10"/>
  <c r="R2120" i="10"/>
  <c r="Q2120" i="10"/>
  <c r="T2119" i="10"/>
  <c r="S2119" i="10"/>
  <c r="R2119" i="10"/>
  <c r="Q2119" i="10"/>
  <c r="T2118" i="10"/>
  <c r="S2118" i="10"/>
  <c r="R2118" i="10"/>
  <c r="Q2118" i="10"/>
  <c r="T2117" i="10"/>
  <c r="S2117" i="10"/>
  <c r="R2117" i="10"/>
  <c r="Q2117" i="10"/>
  <c r="T2116" i="10"/>
  <c r="S2116" i="10"/>
  <c r="R2116" i="10"/>
  <c r="Q2116" i="10"/>
  <c r="T2115" i="10"/>
  <c r="S2115" i="10"/>
  <c r="R2115" i="10"/>
  <c r="Q2115" i="10"/>
  <c r="T2114" i="10"/>
  <c r="S2114" i="10"/>
  <c r="R2114" i="10"/>
  <c r="Q2114" i="10"/>
  <c r="T2113" i="10"/>
  <c r="S2113" i="10"/>
  <c r="R2113" i="10"/>
  <c r="Q2113" i="10"/>
  <c r="T2112" i="10"/>
  <c r="S2112" i="10"/>
  <c r="R2112" i="10"/>
  <c r="Q2112" i="10"/>
  <c r="T2111" i="10"/>
  <c r="S2111" i="10"/>
  <c r="R2111" i="10"/>
  <c r="Q2111" i="10"/>
  <c r="T2110" i="10"/>
  <c r="S2110" i="10"/>
  <c r="R2110" i="10"/>
  <c r="Q2110" i="10"/>
  <c r="T2109" i="10"/>
  <c r="S2109" i="10"/>
  <c r="R2109" i="10"/>
  <c r="Q2109" i="10"/>
  <c r="T2108" i="10"/>
  <c r="S2108" i="10"/>
  <c r="R2108" i="10"/>
  <c r="Q2108" i="10"/>
  <c r="T2107" i="10"/>
  <c r="S2107" i="10"/>
  <c r="R2107" i="10"/>
  <c r="Q2107" i="10"/>
  <c r="T2106" i="10"/>
  <c r="S2106" i="10"/>
  <c r="R2106" i="10"/>
  <c r="Q2106" i="10"/>
  <c r="T2105" i="10"/>
  <c r="S2105" i="10"/>
  <c r="R2105" i="10"/>
  <c r="Q2105" i="10"/>
  <c r="T2104" i="10"/>
  <c r="S2104" i="10"/>
  <c r="R2104" i="10"/>
  <c r="Q2104" i="10"/>
  <c r="T2103" i="10"/>
  <c r="S2103" i="10"/>
  <c r="R2103" i="10"/>
  <c r="Q2103" i="10"/>
  <c r="T2102" i="10"/>
  <c r="S2102" i="10"/>
  <c r="R2102" i="10"/>
  <c r="Q2102" i="10"/>
  <c r="T2101" i="10"/>
  <c r="S2101" i="10"/>
  <c r="R2101" i="10"/>
  <c r="Q2101" i="10"/>
  <c r="T2100" i="10"/>
  <c r="S2100" i="10"/>
  <c r="R2100" i="10"/>
  <c r="Q2100" i="10"/>
  <c r="T2099" i="10"/>
  <c r="S2099" i="10"/>
  <c r="R2099" i="10"/>
  <c r="Q2099" i="10"/>
  <c r="T2098" i="10"/>
  <c r="S2098" i="10"/>
  <c r="R2098" i="10"/>
  <c r="Q2098" i="10"/>
  <c r="T2097" i="10"/>
  <c r="S2097" i="10"/>
  <c r="R2097" i="10"/>
  <c r="Q2097" i="10"/>
  <c r="T2096" i="10"/>
  <c r="S2096" i="10"/>
  <c r="R2096" i="10"/>
  <c r="Q2096" i="10"/>
  <c r="T2095" i="10"/>
  <c r="S2095" i="10"/>
  <c r="R2095" i="10"/>
  <c r="Q2095" i="10"/>
  <c r="T2094" i="10"/>
  <c r="S2094" i="10"/>
  <c r="R2094" i="10"/>
  <c r="Q2094" i="10"/>
  <c r="T2093" i="10"/>
  <c r="S2093" i="10"/>
  <c r="R2093" i="10"/>
  <c r="Q2093" i="10"/>
  <c r="T2092" i="10"/>
  <c r="S2092" i="10"/>
  <c r="R2092" i="10"/>
  <c r="Q2092" i="10"/>
  <c r="T2091" i="10"/>
  <c r="S2091" i="10"/>
  <c r="R2091" i="10"/>
  <c r="Q2091" i="10"/>
  <c r="T2090" i="10"/>
  <c r="S2090" i="10"/>
  <c r="R2090" i="10"/>
  <c r="Q2090" i="10"/>
  <c r="T2089" i="10"/>
  <c r="S2089" i="10"/>
  <c r="R2089" i="10"/>
  <c r="Q2089" i="10"/>
  <c r="T2088" i="10"/>
  <c r="S2088" i="10"/>
  <c r="R2088" i="10"/>
  <c r="Q2088" i="10"/>
  <c r="T2087" i="10"/>
  <c r="S2087" i="10"/>
  <c r="R2087" i="10"/>
  <c r="Q2087" i="10"/>
  <c r="T2086" i="10"/>
  <c r="S2086" i="10"/>
  <c r="R2086" i="10"/>
  <c r="Q2086" i="10"/>
  <c r="T2085" i="10"/>
  <c r="S2085" i="10"/>
  <c r="R2085" i="10"/>
  <c r="Q2085" i="10"/>
  <c r="T2084" i="10"/>
  <c r="S2084" i="10"/>
  <c r="R2084" i="10"/>
  <c r="Q2084" i="10"/>
  <c r="T2083" i="10"/>
  <c r="S2083" i="10"/>
  <c r="R2083" i="10"/>
  <c r="Q2083" i="10"/>
  <c r="T2082" i="10"/>
  <c r="S2082" i="10"/>
  <c r="R2082" i="10"/>
  <c r="Q2082" i="10"/>
  <c r="T2081" i="10"/>
  <c r="S2081" i="10"/>
  <c r="R2081" i="10"/>
  <c r="Q2081" i="10"/>
  <c r="T2080" i="10"/>
  <c r="S2080" i="10"/>
  <c r="R2080" i="10"/>
  <c r="Q2080" i="10"/>
  <c r="T2079" i="10"/>
  <c r="S2079" i="10"/>
  <c r="R2079" i="10"/>
  <c r="Q2079" i="10"/>
  <c r="T2078" i="10"/>
  <c r="S2078" i="10"/>
  <c r="R2078" i="10"/>
  <c r="Q2078" i="10"/>
  <c r="T2077" i="10"/>
  <c r="S2077" i="10"/>
  <c r="R2077" i="10"/>
  <c r="Q2077" i="10"/>
  <c r="T2076" i="10"/>
  <c r="S2076" i="10"/>
  <c r="R2076" i="10"/>
  <c r="Q2076" i="10"/>
  <c r="T2075" i="10"/>
  <c r="S2075" i="10"/>
  <c r="R2075" i="10"/>
  <c r="Q2075" i="10"/>
  <c r="T2074" i="10"/>
  <c r="S2074" i="10"/>
  <c r="R2074" i="10"/>
  <c r="Q2074" i="10"/>
  <c r="T2073" i="10"/>
  <c r="S2073" i="10"/>
  <c r="R2073" i="10"/>
  <c r="Q2073" i="10"/>
  <c r="T2072" i="10"/>
  <c r="S2072" i="10"/>
  <c r="R2072" i="10"/>
  <c r="Q2072" i="10"/>
  <c r="T2071" i="10"/>
  <c r="S2071" i="10"/>
  <c r="R2071" i="10"/>
  <c r="Q2071" i="10"/>
  <c r="T2070" i="10"/>
  <c r="S2070" i="10"/>
  <c r="R2070" i="10"/>
  <c r="Q2070" i="10"/>
  <c r="T2069" i="10"/>
  <c r="S2069" i="10"/>
  <c r="R2069" i="10"/>
  <c r="Q2069" i="10"/>
  <c r="T2068" i="10"/>
  <c r="S2068" i="10"/>
  <c r="R2068" i="10"/>
  <c r="Q2068" i="10"/>
  <c r="T2067" i="10"/>
  <c r="S2067" i="10"/>
  <c r="R2067" i="10"/>
  <c r="Q2067" i="10"/>
  <c r="T2066" i="10"/>
  <c r="S2066" i="10"/>
  <c r="R2066" i="10"/>
  <c r="Q2066" i="10"/>
  <c r="T2065" i="10"/>
  <c r="S2065" i="10"/>
  <c r="R2065" i="10"/>
  <c r="Q2065" i="10"/>
  <c r="T2064" i="10"/>
  <c r="S2064" i="10"/>
  <c r="R2064" i="10"/>
  <c r="Q2064" i="10"/>
  <c r="T2063" i="10"/>
  <c r="S2063" i="10"/>
  <c r="R2063" i="10"/>
  <c r="Q2063" i="10"/>
  <c r="T2062" i="10"/>
  <c r="S2062" i="10"/>
  <c r="R2062" i="10"/>
  <c r="Q2062" i="10"/>
  <c r="T2061" i="10"/>
  <c r="S2061" i="10"/>
  <c r="R2061" i="10"/>
  <c r="Q2061" i="10"/>
  <c r="T2060" i="10"/>
  <c r="S2060" i="10"/>
  <c r="R2060" i="10"/>
  <c r="Q2060" i="10"/>
  <c r="T2059" i="10"/>
  <c r="S2059" i="10"/>
  <c r="R2059" i="10"/>
  <c r="Q2059" i="10"/>
  <c r="T2058" i="10"/>
  <c r="S2058" i="10"/>
  <c r="R2058" i="10"/>
  <c r="Q2058" i="10"/>
  <c r="T2057" i="10"/>
  <c r="S2057" i="10"/>
  <c r="R2057" i="10"/>
  <c r="Q2057" i="10"/>
  <c r="T2056" i="10"/>
  <c r="S2056" i="10"/>
  <c r="R2056" i="10"/>
  <c r="Q2056" i="10"/>
  <c r="T2055" i="10"/>
  <c r="S2055" i="10"/>
  <c r="R2055" i="10"/>
  <c r="Q2055" i="10"/>
  <c r="T2054" i="10"/>
  <c r="S2054" i="10"/>
  <c r="R2054" i="10"/>
  <c r="Q2054" i="10"/>
  <c r="T2053" i="10"/>
  <c r="S2053" i="10"/>
  <c r="R2053" i="10"/>
  <c r="Q2053" i="10"/>
  <c r="T2052" i="10"/>
  <c r="S2052" i="10"/>
  <c r="R2052" i="10"/>
  <c r="Q2052" i="10"/>
  <c r="T2051" i="10"/>
  <c r="S2051" i="10"/>
  <c r="R2051" i="10"/>
  <c r="Q2051" i="10"/>
  <c r="T2050" i="10"/>
  <c r="S2050" i="10"/>
  <c r="R2050" i="10"/>
  <c r="Q2050" i="10"/>
  <c r="T2049" i="10"/>
  <c r="S2049" i="10"/>
  <c r="R2049" i="10"/>
  <c r="Q2049" i="10"/>
  <c r="T2048" i="10"/>
  <c r="S2048" i="10"/>
  <c r="R2048" i="10"/>
  <c r="Q2048" i="10"/>
  <c r="T2047" i="10"/>
  <c r="S2047" i="10"/>
  <c r="R2047" i="10"/>
  <c r="Q2047" i="10"/>
  <c r="T2046" i="10"/>
  <c r="S2046" i="10"/>
  <c r="R2046" i="10"/>
  <c r="Q2046" i="10"/>
  <c r="T2045" i="10"/>
  <c r="S2045" i="10"/>
  <c r="R2045" i="10"/>
  <c r="Q2045" i="10"/>
  <c r="T2044" i="10"/>
  <c r="S2044" i="10"/>
  <c r="R2044" i="10"/>
  <c r="Q2044" i="10"/>
  <c r="T2043" i="10"/>
  <c r="S2043" i="10"/>
  <c r="R2043" i="10"/>
  <c r="Q2043" i="10"/>
  <c r="T2042" i="10"/>
  <c r="S2042" i="10"/>
  <c r="R2042" i="10"/>
  <c r="Q2042" i="10"/>
  <c r="T2041" i="10"/>
  <c r="S2041" i="10"/>
  <c r="R2041" i="10"/>
  <c r="Q2041" i="10"/>
  <c r="T2040" i="10"/>
  <c r="S2040" i="10"/>
  <c r="R2040" i="10"/>
  <c r="Q2040" i="10"/>
  <c r="T2039" i="10"/>
  <c r="S2039" i="10"/>
  <c r="R2039" i="10"/>
  <c r="Q2039" i="10"/>
  <c r="T2038" i="10"/>
  <c r="S2038" i="10"/>
  <c r="R2038" i="10"/>
  <c r="Q2038" i="10"/>
  <c r="T2037" i="10"/>
  <c r="S2037" i="10"/>
  <c r="R2037" i="10"/>
  <c r="Q2037" i="10"/>
  <c r="T2036" i="10"/>
  <c r="S2036" i="10"/>
  <c r="R2036" i="10"/>
  <c r="Q2036" i="10"/>
  <c r="T2035" i="10"/>
  <c r="S2035" i="10"/>
  <c r="R2035" i="10"/>
  <c r="Q2035" i="10"/>
  <c r="T2034" i="10"/>
  <c r="S2034" i="10"/>
  <c r="R2034" i="10"/>
  <c r="Q2034" i="10"/>
  <c r="T2033" i="10"/>
  <c r="S2033" i="10"/>
  <c r="R2033" i="10"/>
  <c r="Q2033" i="10"/>
  <c r="T2032" i="10"/>
  <c r="S2032" i="10"/>
  <c r="R2032" i="10"/>
  <c r="Q2032" i="10"/>
  <c r="T2031" i="10"/>
  <c r="S2031" i="10"/>
  <c r="R2031" i="10"/>
  <c r="Q2031" i="10"/>
  <c r="T2030" i="10"/>
  <c r="S2030" i="10"/>
  <c r="R2030" i="10"/>
  <c r="Q2030" i="10"/>
  <c r="T2029" i="10"/>
  <c r="S2029" i="10"/>
  <c r="R2029" i="10"/>
  <c r="Q2029" i="10"/>
  <c r="T2028" i="10"/>
  <c r="S2028" i="10"/>
  <c r="R2028" i="10"/>
  <c r="Q2028" i="10"/>
  <c r="T2027" i="10"/>
  <c r="S2027" i="10"/>
  <c r="R2027" i="10"/>
  <c r="Q2027" i="10"/>
  <c r="T2026" i="10"/>
  <c r="S2026" i="10"/>
  <c r="R2026" i="10"/>
  <c r="Q2026" i="10"/>
  <c r="T2025" i="10"/>
  <c r="S2025" i="10"/>
  <c r="R2025" i="10"/>
  <c r="Q2025" i="10"/>
  <c r="T2024" i="10"/>
  <c r="S2024" i="10"/>
  <c r="R2024" i="10"/>
  <c r="Q2024" i="10"/>
  <c r="T2023" i="10"/>
  <c r="S2023" i="10"/>
  <c r="R2023" i="10"/>
  <c r="Q2023" i="10"/>
  <c r="T2022" i="10"/>
  <c r="S2022" i="10"/>
  <c r="R2022" i="10"/>
  <c r="Q2022" i="10"/>
  <c r="T2021" i="10"/>
  <c r="S2021" i="10"/>
  <c r="R2021" i="10"/>
  <c r="Q2021" i="10"/>
  <c r="T2020" i="10"/>
  <c r="S2020" i="10"/>
  <c r="R2020" i="10"/>
  <c r="Q2020" i="10"/>
  <c r="T2019" i="10"/>
  <c r="S2019" i="10"/>
  <c r="R2019" i="10"/>
  <c r="Q2019" i="10"/>
  <c r="T2018" i="10"/>
  <c r="S2018" i="10"/>
  <c r="R2018" i="10"/>
  <c r="Q2018" i="10"/>
  <c r="T2017" i="10"/>
  <c r="S2017" i="10"/>
  <c r="R2017" i="10"/>
  <c r="Q2017" i="10"/>
  <c r="T2016" i="10"/>
  <c r="S2016" i="10"/>
  <c r="R2016" i="10"/>
  <c r="Q2016" i="10"/>
  <c r="T2015" i="10"/>
  <c r="S2015" i="10"/>
  <c r="R2015" i="10"/>
  <c r="Q2015" i="10"/>
  <c r="T2014" i="10"/>
  <c r="S2014" i="10"/>
  <c r="R2014" i="10"/>
  <c r="Q2014" i="10"/>
  <c r="T2013" i="10"/>
  <c r="S2013" i="10"/>
  <c r="R2013" i="10"/>
  <c r="Q2013" i="10"/>
  <c r="T2012" i="10"/>
  <c r="S2012" i="10"/>
  <c r="R2012" i="10"/>
  <c r="Q2012" i="10"/>
  <c r="T2011" i="10"/>
  <c r="S2011" i="10"/>
  <c r="R2011" i="10"/>
  <c r="Q2011" i="10"/>
  <c r="T2010" i="10"/>
  <c r="S2010" i="10"/>
  <c r="R2010" i="10"/>
  <c r="Q2010" i="10"/>
  <c r="T2009" i="10"/>
  <c r="S2009" i="10"/>
  <c r="R2009" i="10"/>
  <c r="Q2009" i="10"/>
  <c r="T2008" i="10"/>
  <c r="S2008" i="10"/>
  <c r="R2008" i="10"/>
  <c r="Q2008" i="10"/>
  <c r="T2007" i="10"/>
  <c r="S2007" i="10"/>
  <c r="R2007" i="10"/>
  <c r="Q2007" i="10"/>
  <c r="T2006" i="10"/>
  <c r="S2006" i="10"/>
  <c r="R2006" i="10"/>
  <c r="Q2006" i="10"/>
  <c r="T2005" i="10"/>
  <c r="S2005" i="10"/>
  <c r="R2005" i="10"/>
  <c r="Q2005" i="10"/>
  <c r="T2004" i="10"/>
  <c r="S2004" i="10"/>
  <c r="R2004" i="10"/>
  <c r="Q2004" i="10"/>
  <c r="T2003" i="10"/>
  <c r="S2003" i="10"/>
  <c r="R2003" i="10"/>
  <c r="Q2003" i="10"/>
  <c r="T2002" i="10"/>
  <c r="S2002" i="10"/>
  <c r="R2002" i="10"/>
  <c r="Q2002" i="10"/>
  <c r="T2001" i="10"/>
  <c r="S2001" i="10"/>
  <c r="R2001" i="10"/>
  <c r="Q2001" i="10"/>
  <c r="T2000" i="10"/>
  <c r="S2000" i="10"/>
  <c r="R2000" i="10"/>
  <c r="Q2000" i="10"/>
  <c r="T1999" i="10"/>
  <c r="S1999" i="10"/>
  <c r="R1999" i="10"/>
  <c r="Q1999" i="10"/>
  <c r="T1998" i="10"/>
  <c r="S1998" i="10"/>
  <c r="R1998" i="10"/>
  <c r="Q1998" i="10"/>
  <c r="T1997" i="10"/>
  <c r="S1997" i="10"/>
  <c r="R1997" i="10"/>
  <c r="Q1997" i="10"/>
  <c r="T1996" i="10"/>
  <c r="S1996" i="10"/>
  <c r="R1996" i="10"/>
  <c r="Q1996" i="10"/>
  <c r="T1995" i="10"/>
  <c r="S1995" i="10"/>
  <c r="R1995" i="10"/>
  <c r="Q1995" i="10"/>
  <c r="T1994" i="10"/>
  <c r="S1994" i="10"/>
  <c r="R1994" i="10"/>
  <c r="Q1994" i="10"/>
  <c r="T1993" i="10"/>
  <c r="S1993" i="10"/>
  <c r="R1993" i="10"/>
  <c r="Q1993" i="10"/>
  <c r="T1992" i="10"/>
  <c r="S1992" i="10"/>
  <c r="R1992" i="10"/>
  <c r="Q1992" i="10"/>
  <c r="T1991" i="10"/>
  <c r="S1991" i="10"/>
  <c r="R1991" i="10"/>
  <c r="Q1991" i="10"/>
  <c r="T1990" i="10"/>
  <c r="S1990" i="10"/>
  <c r="R1990" i="10"/>
  <c r="Q1990" i="10"/>
  <c r="T1989" i="10"/>
  <c r="S1989" i="10"/>
  <c r="R1989" i="10"/>
  <c r="Q1989" i="10"/>
  <c r="T1988" i="10"/>
  <c r="S1988" i="10"/>
  <c r="R1988" i="10"/>
  <c r="Q1988" i="10"/>
  <c r="T1987" i="10"/>
  <c r="S1987" i="10"/>
  <c r="R1987" i="10"/>
  <c r="Q1987" i="10"/>
  <c r="T1986" i="10"/>
  <c r="S1986" i="10"/>
  <c r="R1986" i="10"/>
  <c r="Q1986" i="10"/>
  <c r="T1985" i="10"/>
  <c r="S1985" i="10"/>
  <c r="R1985" i="10"/>
  <c r="Q1985" i="10"/>
  <c r="T1984" i="10"/>
  <c r="S1984" i="10"/>
  <c r="R1984" i="10"/>
  <c r="Q1984" i="10"/>
  <c r="T1983" i="10"/>
  <c r="S1983" i="10"/>
  <c r="R1983" i="10"/>
  <c r="Q1983" i="10"/>
  <c r="T1982" i="10"/>
  <c r="S1982" i="10"/>
  <c r="R1982" i="10"/>
  <c r="Q1982" i="10"/>
  <c r="T1981" i="10"/>
  <c r="S1981" i="10"/>
  <c r="R1981" i="10"/>
  <c r="Q1981" i="10"/>
  <c r="T1980" i="10"/>
  <c r="S1980" i="10"/>
  <c r="R1980" i="10"/>
  <c r="Q1980" i="10"/>
  <c r="T1979" i="10"/>
  <c r="S1979" i="10"/>
  <c r="R1979" i="10"/>
  <c r="Q1979" i="10"/>
  <c r="T1978" i="10"/>
  <c r="S1978" i="10"/>
  <c r="R1978" i="10"/>
  <c r="Q1978" i="10"/>
  <c r="T1977" i="10"/>
  <c r="S1977" i="10"/>
  <c r="R1977" i="10"/>
  <c r="Q1977" i="10"/>
  <c r="T1976" i="10"/>
  <c r="S1976" i="10"/>
  <c r="R1976" i="10"/>
  <c r="Q1976" i="10"/>
  <c r="T1975" i="10"/>
  <c r="S1975" i="10"/>
  <c r="R1975" i="10"/>
  <c r="Q1975" i="10"/>
  <c r="T1974" i="10"/>
  <c r="S1974" i="10"/>
  <c r="R1974" i="10"/>
  <c r="Q1974" i="10"/>
  <c r="T1973" i="10"/>
  <c r="S1973" i="10"/>
  <c r="R1973" i="10"/>
  <c r="Q1973" i="10"/>
  <c r="T1972" i="10"/>
  <c r="S1972" i="10"/>
  <c r="R1972" i="10"/>
  <c r="Q1972" i="10"/>
  <c r="T1971" i="10"/>
  <c r="S1971" i="10"/>
  <c r="R1971" i="10"/>
  <c r="Q1971" i="10"/>
  <c r="T1970" i="10"/>
  <c r="S1970" i="10"/>
  <c r="R1970" i="10"/>
  <c r="Q1970" i="10"/>
  <c r="T1969" i="10"/>
  <c r="S1969" i="10"/>
  <c r="R1969" i="10"/>
  <c r="Q1969" i="10"/>
  <c r="T1968" i="10"/>
  <c r="S1968" i="10"/>
  <c r="R1968" i="10"/>
  <c r="Q1968" i="10"/>
  <c r="T1967" i="10"/>
  <c r="S1967" i="10"/>
  <c r="R1967" i="10"/>
  <c r="Q1967" i="10"/>
  <c r="T1966" i="10"/>
  <c r="S1966" i="10"/>
  <c r="R1966" i="10"/>
  <c r="Q1966" i="10"/>
  <c r="T1965" i="10"/>
  <c r="S1965" i="10"/>
  <c r="R1965" i="10"/>
  <c r="Q1965" i="10"/>
  <c r="T1964" i="10"/>
  <c r="S1964" i="10"/>
  <c r="R1964" i="10"/>
  <c r="Q1964" i="10"/>
  <c r="T1963" i="10"/>
  <c r="S1963" i="10"/>
  <c r="R1963" i="10"/>
  <c r="Q1963" i="10"/>
  <c r="T1962" i="10"/>
  <c r="S1962" i="10"/>
  <c r="R1962" i="10"/>
  <c r="Q1962" i="10"/>
  <c r="T1961" i="10"/>
  <c r="S1961" i="10"/>
  <c r="R1961" i="10"/>
  <c r="Q1961" i="10"/>
  <c r="T1960" i="10"/>
  <c r="S1960" i="10"/>
  <c r="R1960" i="10"/>
  <c r="Q1960" i="10"/>
  <c r="T1959" i="10"/>
  <c r="S1959" i="10"/>
  <c r="R1959" i="10"/>
  <c r="Q1959" i="10"/>
  <c r="T1958" i="10"/>
  <c r="S1958" i="10"/>
  <c r="R1958" i="10"/>
  <c r="Q1958" i="10"/>
  <c r="T1957" i="10"/>
  <c r="S1957" i="10"/>
  <c r="R1957" i="10"/>
  <c r="Q1957" i="10"/>
  <c r="T1956" i="10"/>
  <c r="S1956" i="10"/>
  <c r="R1956" i="10"/>
  <c r="Q1956" i="10"/>
  <c r="T1955" i="10"/>
  <c r="S1955" i="10"/>
  <c r="R1955" i="10"/>
  <c r="Q1955" i="10"/>
  <c r="T1954" i="10"/>
  <c r="S1954" i="10"/>
  <c r="R1954" i="10"/>
  <c r="Q1954" i="10"/>
  <c r="T1953" i="10"/>
  <c r="S1953" i="10"/>
  <c r="R1953" i="10"/>
  <c r="Q1953" i="10"/>
  <c r="T1952" i="10"/>
  <c r="S1952" i="10"/>
  <c r="R1952" i="10"/>
  <c r="Q1952" i="10"/>
  <c r="T1951" i="10"/>
  <c r="S1951" i="10"/>
  <c r="R1951" i="10"/>
  <c r="Q1951" i="10"/>
  <c r="T1950" i="10"/>
  <c r="S1950" i="10"/>
  <c r="R1950" i="10"/>
  <c r="Q1950" i="10"/>
  <c r="T1949" i="10"/>
  <c r="S1949" i="10"/>
  <c r="R1949" i="10"/>
  <c r="Q1949" i="10"/>
  <c r="T1948" i="10"/>
  <c r="S1948" i="10"/>
  <c r="R1948" i="10"/>
  <c r="Q1948" i="10"/>
  <c r="T1947" i="10"/>
  <c r="S1947" i="10"/>
  <c r="R1947" i="10"/>
  <c r="Q1947" i="10"/>
  <c r="T1946" i="10"/>
  <c r="S1946" i="10"/>
  <c r="R1946" i="10"/>
  <c r="Q1946" i="10"/>
  <c r="T1945" i="10"/>
  <c r="S1945" i="10"/>
  <c r="R1945" i="10"/>
  <c r="Q1945" i="10"/>
  <c r="T1944" i="10"/>
  <c r="S1944" i="10"/>
  <c r="R1944" i="10"/>
  <c r="Q1944" i="10"/>
  <c r="T1943" i="10"/>
  <c r="S1943" i="10"/>
  <c r="R1943" i="10"/>
  <c r="Q1943" i="10"/>
  <c r="T1942" i="10"/>
  <c r="S1942" i="10"/>
  <c r="R1942" i="10"/>
  <c r="Q1942" i="10"/>
  <c r="T1941" i="10"/>
  <c r="S1941" i="10"/>
  <c r="R1941" i="10"/>
  <c r="Q1941" i="10"/>
  <c r="T1940" i="10"/>
  <c r="S1940" i="10"/>
  <c r="R1940" i="10"/>
  <c r="Q1940" i="10"/>
  <c r="T1939" i="10"/>
  <c r="S1939" i="10"/>
  <c r="R1939" i="10"/>
  <c r="Q1939" i="10"/>
  <c r="T1938" i="10"/>
  <c r="S1938" i="10"/>
  <c r="R1938" i="10"/>
  <c r="Q1938" i="10"/>
  <c r="T1937" i="10"/>
  <c r="S1937" i="10"/>
  <c r="R1937" i="10"/>
  <c r="Q1937" i="10"/>
  <c r="T1936" i="10"/>
  <c r="S1936" i="10"/>
  <c r="R1936" i="10"/>
  <c r="Q1936" i="10"/>
  <c r="T1935" i="10"/>
  <c r="S1935" i="10"/>
  <c r="R1935" i="10"/>
  <c r="Q1935" i="10"/>
  <c r="T1934" i="10"/>
  <c r="S1934" i="10"/>
  <c r="R1934" i="10"/>
  <c r="Q1934" i="10"/>
  <c r="T1933" i="10"/>
  <c r="S1933" i="10"/>
  <c r="R1933" i="10"/>
  <c r="Q1933" i="10"/>
  <c r="T1932" i="10"/>
  <c r="S1932" i="10"/>
  <c r="R1932" i="10"/>
  <c r="Q1932" i="10"/>
  <c r="T1931" i="10"/>
  <c r="S1931" i="10"/>
  <c r="R1931" i="10"/>
  <c r="Q1931" i="10"/>
  <c r="T1930" i="10"/>
  <c r="S1930" i="10"/>
  <c r="R1930" i="10"/>
  <c r="Q1930" i="10"/>
  <c r="T1929" i="10"/>
  <c r="S1929" i="10"/>
  <c r="R1929" i="10"/>
  <c r="Q1929" i="10"/>
  <c r="T1928" i="10"/>
  <c r="S1928" i="10"/>
  <c r="R1928" i="10"/>
  <c r="Q1928" i="10"/>
  <c r="T1927" i="10"/>
  <c r="S1927" i="10"/>
  <c r="R1927" i="10"/>
  <c r="Q1927" i="10"/>
  <c r="T1926" i="10"/>
  <c r="S1926" i="10"/>
  <c r="R1926" i="10"/>
  <c r="Q1926" i="10"/>
  <c r="T1925" i="10"/>
  <c r="S1925" i="10"/>
  <c r="R1925" i="10"/>
  <c r="Q1925" i="10"/>
  <c r="T1924" i="10"/>
  <c r="S1924" i="10"/>
  <c r="R1924" i="10"/>
  <c r="Q1924" i="10"/>
  <c r="T1923" i="10"/>
  <c r="S1923" i="10"/>
  <c r="R1923" i="10"/>
  <c r="Q1923" i="10"/>
  <c r="T1922" i="10"/>
  <c r="S1922" i="10"/>
  <c r="R1922" i="10"/>
  <c r="Q1922" i="10"/>
  <c r="T1921" i="10"/>
  <c r="S1921" i="10"/>
  <c r="R1921" i="10"/>
  <c r="Q1921" i="10"/>
  <c r="T1920" i="10"/>
  <c r="S1920" i="10"/>
  <c r="R1920" i="10"/>
  <c r="Q1920" i="10"/>
  <c r="T1919" i="10"/>
  <c r="S1919" i="10"/>
  <c r="R1919" i="10"/>
  <c r="Q1919" i="10"/>
  <c r="T1918" i="10"/>
  <c r="S1918" i="10"/>
  <c r="R1918" i="10"/>
  <c r="Q1918" i="10"/>
  <c r="T1917" i="10"/>
  <c r="S1917" i="10"/>
  <c r="R1917" i="10"/>
  <c r="Q1917" i="10"/>
  <c r="T1916" i="10"/>
  <c r="S1916" i="10"/>
  <c r="R1916" i="10"/>
  <c r="Q1916" i="10"/>
  <c r="T1915" i="10"/>
  <c r="S1915" i="10"/>
  <c r="R1915" i="10"/>
  <c r="Q1915" i="10"/>
  <c r="T1914" i="10"/>
  <c r="S1914" i="10"/>
  <c r="R1914" i="10"/>
  <c r="Q1914" i="10"/>
  <c r="T1913" i="10"/>
  <c r="S1913" i="10"/>
  <c r="R1913" i="10"/>
  <c r="Q1913" i="10"/>
  <c r="T1912" i="10"/>
  <c r="S1912" i="10"/>
  <c r="R1912" i="10"/>
  <c r="Q1912" i="10"/>
  <c r="T1911" i="10"/>
  <c r="S1911" i="10"/>
  <c r="R1911" i="10"/>
  <c r="Q1911" i="10"/>
  <c r="T1910" i="10"/>
  <c r="S1910" i="10"/>
  <c r="R1910" i="10"/>
  <c r="Q1910" i="10"/>
  <c r="T1909" i="10"/>
  <c r="S1909" i="10"/>
  <c r="R1909" i="10"/>
  <c r="Q1909" i="10"/>
  <c r="T1908" i="10"/>
  <c r="S1908" i="10"/>
  <c r="R1908" i="10"/>
  <c r="Q1908" i="10"/>
  <c r="T1907" i="10"/>
  <c r="S1907" i="10"/>
  <c r="R1907" i="10"/>
  <c r="Q1907" i="10"/>
  <c r="T1906" i="10"/>
  <c r="S1906" i="10"/>
  <c r="R1906" i="10"/>
  <c r="Q1906" i="10"/>
  <c r="T1905" i="10"/>
  <c r="S1905" i="10"/>
  <c r="R1905" i="10"/>
  <c r="Q1905" i="10"/>
  <c r="T1904" i="10"/>
  <c r="S1904" i="10"/>
  <c r="R1904" i="10"/>
  <c r="Q1904" i="10"/>
  <c r="T1903" i="10"/>
  <c r="S1903" i="10"/>
  <c r="R1903" i="10"/>
  <c r="Q1903" i="10"/>
  <c r="T1902" i="10"/>
  <c r="S1902" i="10"/>
  <c r="R1902" i="10"/>
  <c r="Q1902" i="10"/>
  <c r="T1901" i="10"/>
  <c r="S1901" i="10"/>
  <c r="R1901" i="10"/>
  <c r="Q1901" i="10"/>
  <c r="T1900" i="10"/>
  <c r="S1900" i="10"/>
  <c r="R1900" i="10"/>
  <c r="Q1900" i="10"/>
  <c r="T1899" i="10"/>
  <c r="S1899" i="10"/>
  <c r="R1899" i="10"/>
  <c r="Q1899" i="10"/>
  <c r="T1898" i="10"/>
  <c r="S1898" i="10"/>
  <c r="R1898" i="10"/>
  <c r="Q1898" i="10"/>
  <c r="T1897" i="10"/>
  <c r="S1897" i="10"/>
  <c r="R1897" i="10"/>
  <c r="Q1897" i="10"/>
  <c r="T1896" i="10"/>
  <c r="S1896" i="10"/>
  <c r="R1896" i="10"/>
  <c r="Q1896" i="10"/>
  <c r="T1895" i="10"/>
  <c r="S1895" i="10"/>
  <c r="R1895" i="10"/>
  <c r="Q1895" i="10"/>
  <c r="T1894" i="10"/>
  <c r="S1894" i="10"/>
  <c r="R1894" i="10"/>
  <c r="Q1894" i="10"/>
  <c r="T1893" i="10"/>
  <c r="S1893" i="10"/>
  <c r="R1893" i="10"/>
  <c r="Q1893" i="10"/>
  <c r="T1892" i="10"/>
  <c r="S1892" i="10"/>
  <c r="R1892" i="10"/>
  <c r="Q1892" i="10"/>
  <c r="T1891" i="10"/>
  <c r="S1891" i="10"/>
  <c r="R1891" i="10"/>
  <c r="Q1891" i="10"/>
  <c r="T1890" i="10"/>
  <c r="S1890" i="10"/>
  <c r="R1890" i="10"/>
  <c r="Q1890" i="10"/>
  <c r="T1889" i="10"/>
  <c r="S1889" i="10"/>
  <c r="R1889" i="10"/>
  <c r="Q1889" i="10"/>
  <c r="T1888" i="10"/>
  <c r="S1888" i="10"/>
  <c r="R1888" i="10"/>
  <c r="Q1888" i="10"/>
  <c r="T1887" i="10"/>
  <c r="S1887" i="10"/>
  <c r="R1887" i="10"/>
  <c r="Q1887" i="10"/>
  <c r="T1886" i="10"/>
  <c r="S1886" i="10"/>
  <c r="R1886" i="10"/>
  <c r="Q1886" i="10"/>
  <c r="T1885" i="10"/>
  <c r="S1885" i="10"/>
  <c r="R1885" i="10"/>
  <c r="Q1885" i="10"/>
  <c r="T1884" i="10"/>
  <c r="S1884" i="10"/>
  <c r="R1884" i="10"/>
  <c r="Q1884" i="10"/>
  <c r="T1883" i="10"/>
  <c r="S1883" i="10"/>
  <c r="R1883" i="10"/>
  <c r="Q1883" i="10"/>
  <c r="T1882" i="10"/>
  <c r="S1882" i="10"/>
  <c r="R1882" i="10"/>
  <c r="Q1882" i="10"/>
  <c r="T1881" i="10"/>
  <c r="S1881" i="10"/>
  <c r="R1881" i="10"/>
  <c r="Q1881" i="10"/>
  <c r="T1880" i="10"/>
  <c r="S1880" i="10"/>
  <c r="R1880" i="10"/>
  <c r="Q1880" i="10"/>
  <c r="T1879" i="10"/>
  <c r="S1879" i="10"/>
  <c r="R1879" i="10"/>
  <c r="Q1879" i="10"/>
  <c r="T1878" i="10"/>
  <c r="S1878" i="10"/>
  <c r="R1878" i="10"/>
  <c r="Q1878" i="10"/>
  <c r="T1877" i="10"/>
  <c r="S1877" i="10"/>
  <c r="R1877" i="10"/>
  <c r="Q1877" i="10"/>
  <c r="T1876" i="10"/>
  <c r="S1876" i="10"/>
  <c r="R1876" i="10"/>
  <c r="Q1876" i="10"/>
  <c r="T1875" i="10"/>
  <c r="S1875" i="10"/>
  <c r="R1875" i="10"/>
  <c r="Q1875" i="10"/>
  <c r="T1874" i="10"/>
  <c r="S1874" i="10"/>
  <c r="R1874" i="10"/>
  <c r="Q1874" i="10"/>
  <c r="T1873" i="10"/>
  <c r="S1873" i="10"/>
  <c r="R1873" i="10"/>
  <c r="Q1873" i="10"/>
  <c r="T1872" i="10"/>
  <c r="S1872" i="10"/>
  <c r="R1872" i="10"/>
  <c r="Q1872" i="10"/>
  <c r="T1871" i="10"/>
  <c r="S1871" i="10"/>
  <c r="R1871" i="10"/>
  <c r="Q1871" i="10"/>
  <c r="T1870" i="10"/>
  <c r="S1870" i="10"/>
  <c r="R1870" i="10"/>
  <c r="Q1870" i="10"/>
  <c r="T1869" i="10"/>
  <c r="S1869" i="10"/>
  <c r="R1869" i="10"/>
  <c r="Q1869" i="10"/>
  <c r="T1868" i="10"/>
  <c r="S1868" i="10"/>
  <c r="R1868" i="10"/>
  <c r="Q1868" i="10"/>
  <c r="T1867" i="10"/>
  <c r="S1867" i="10"/>
  <c r="R1867" i="10"/>
  <c r="Q1867" i="10"/>
  <c r="T1866" i="10"/>
  <c r="S1866" i="10"/>
  <c r="R1866" i="10"/>
  <c r="Q1866" i="10"/>
  <c r="T1865" i="10"/>
  <c r="S1865" i="10"/>
  <c r="R1865" i="10"/>
  <c r="Q1865" i="10"/>
  <c r="T1864" i="10"/>
  <c r="S1864" i="10"/>
  <c r="R1864" i="10"/>
  <c r="Q1864" i="10"/>
  <c r="T1863" i="10"/>
  <c r="S1863" i="10"/>
  <c r="R1863" i="10"/>
  <c r="Q1863" i="10"/>
  <c r="T1862" i="10"/>
  <c r="S1862" i="10"/>
  <c r="R1862" i="10"/>
  <c r="Q1862" i="10"/>
  <c r="T1861" i="10"/>
  <c r="S1861" i="10"/>
  <c r="R1861" i="10"/>
  <c r="Q1861" i="10"/>
  <c r="T1860" i="10"/>
  <c r="S1860" i="10"/>
  <c r="R1860" i="10"/>
  <c r="Q1860" i="10"/>
  <c r="T1859" i="10"/>
  <c r="S1859" i="10"/>
  <c r="R1859" i="10"/>
  <c r="Q1859" i="10"/>
  <c r="T1858" i="10"/>
  <c r="S1858" i="10"/>
  <c r="R1858" i="10"/>
  <c r="Q1858" i="10"/>
  <c r="T1857" i="10"/>
  <c r="S1857" i="10"/>
  <c r="R1857" i="10"/>
  <c r="Q1857" i="10"/>
  <c r="T1856" i="10"/>
  <c r="S1856" i="10"/>
  <c r="R1856" i="10"/>
  <c r="Q1856" i="10"/>
  <c r="T1855" i="10"/>
  <c r="S1855" i="10"/>
  <c r="R1855" i="10"/>
  <c r="Q1855" i="10"/>
  <c r="T1854" i="10"/>
  <c r="S1854" i="10"/>
  <c r="R1854" i="10"/>
  <c r="Q1854" i="10"/>
  <c r="T1853" i="10"/>
  <c r="S1853" i="10"/>
  <c r="R1853" i="10"/>
  <c r="Q1853" i="10"/>
  <c r="T1852" i="10"/>
  <c r="S1852" i="10"/>
  <c r="R1852" i="10"/>
  <c r="Q1852" i="10"/>
  <c r="T1851" i="10"/>
  <c r="S1851" i="10"/>
  <c r="R1851" i="10"/>
  <c r="Q1851" i="10"/>
  <c r="T1850" i="10"/>
  <c r="S1850" i="10"/>
  <c r="R1850" i="10"/>
  <c r="Q1850" i="10"/>
  <c r="T1849" i="10"/>
  <c r="S1849" i="10"/>
  <c r="R1849" i="10"/>
  <c r="Q1849" i="10"/>
  <c r="T1848" i="10"/>
  <c r="S1848" i="10"/>
  <c r="R1848" i="10"/>
  <c r="Q1848" i="10"/>
  <c r="T1847" i="10"/>
  <c r="S1847" i="10"/>
  <c r="R1847" i="10"/>
  <c r="Q1847" i="10"/>
  <c r="T1846" i="10"/>
  <c r="S1846" i="10"/>
  <c r="R1846" i="10"/>
  <c r="Q1846" i="10"/>
  <c r="T1845" i="10"/>
  <c r="S1845" i="10"/>
  <c r="R1845" i="10"/>
  <c r="Q1845" i="10"/>
  <c r="T1844" i="10"/>
  <c r="S1844" i="10"/>
  <c r="R1844" i="10"/>
  <c r="Q1844" i="10"/>
  <c r="T1843" i="10"/>
  <c r="S1843" i="10"/>
  <c r="R1843" i="10"/>
  <c r="Q1843" i="10"/>
  <c r="T1842" i="10"/>
  <c r="S1842" i="10"/>
  <c r="R1842" i="10"/>
  <c r="Q1842" i="10"/>
  <c r="T1841" i="10"/>
  <c r="S1841" i="10"/>
  <c r="R1841" i="10"/>
  <c r="Q1841" i="10"/>
  <c r="T1840" i="10"/>
  <c r="S1840" i="10"/>
  <c r="R1840" i="10"/>
  <c r="Q1840" i="10"/>
  <c r="T1839" i="10"/>
  <c r="S1839" i="10"/>
  <c r="R1839" i="10"/>
  <c r="Q1839" i="10"/>
  <c r="T1838" i="10"/>
  <c r="S1838" i="10"/>
  <c r="R1838" i="10"/>
  <c r="Q1838" i="10"/>
  <c r="T1837" i="10"/>
  <c r="S1837" i="10"/>
  <c r="R1837" i="10"/>
  <c r="Q1837" i="10"/>
  <c r="T1836" i="10"/>
  <c r="S1836" i="10"/>
  <c r="R1836" i="10"/>
  <c r="Q1836" i="10"/>
  <c r="T1835" i="10"/>
  <c r="S1835" i="10"/>
  <c r="R1835" i="10"/>
  <c r="Q1835" i="10"/>
  <c r="T1834" i="10"/>
  <c r="S1834" i="10"/>
  <c r="R1834" i="10"/>
  <c r="Q1834" i="10"/>
  <c r="T1833" i="10"/>
  <c r="S1833" i="10"/>
  <c r="R1833" i="10"/>
  <c r="Q1833" i="10"/>
  <c r="T1832" i="10"/>
  <c r="S1832" i="10"/>
  <c r="R1832" i="10"/>
  <c r="Q1832" i="10"/>
  <c r="T1831" i="10"/>
  <c r="S1831" i="10"/>
  <c r="R1831" i="10"/>
  <c r="Q1831" i="10"/>
  <c r="T1830" i="10"/>
  <c r="S1830" i="10"/>
  <c r="R1830" i="10"/>
  <c r="Q1830" i="10"/>
  <c r="T1829" i="10"/>
  <c r="S1829" i="10"/>
  <c r="R1829" i="10"/>
  <c r="Q1829" i="10"/>
  <c r="T1828" i="10"/>
  <c r="S1828" i="10"/>
  <c r="R1828" i="10"/>
  <c r="Q1828" i="10"/>
  <c r="T1827" i="10"/>
  <c r="S1827" i="10"/>
  <c r="R1827" i="10"/>
  <c r="Q1827" i="10"/>
  <c r="T1826" i="10"/>
  <c r="S1826" i="10"/>
  <c r="R1826" i="10"/>
  <c r="Q1826" i="10"/>
  <c r="T1825" i="10"/>
  <c r="S1825" i="10"/>
  <c r="R1825" i="10"/>
  <c r="Q1825" i="10"/>
  <c r="T1824" i="10"/>
  <c r="S1824" i="10"/>
  <c r="R1824" i="10"/>
  <c r="Q1824" i="10"/>
  <c r="T1823" i="10"/>
  <c r="S1823" i="10"/>
  <c r="R1823" i="10"/>
  <c r="Q1823" i="10"/>
  <c r="T1822" i="10"/>
  <c r="S1822" i="10"/>
  <c r="R1822" i="10"/>
  <c r="Q1822" i="10"/>
  <c r="T1821" i="10"/>
  <c r="S1821" i="10"/>
  <c r="R1821" i="10"/>
  <c r="Q1821" i="10"/>
  <c r="T1820" i="10"/>
  <c r="S1820" i="10"/>
  <c r="R1820" i="10"/>
  <c r="Q1820" i="10"/>
  <c r="T1819" i="10"/>
  <c r="S1819" i="10"/>
  <c r="R1819" i="10"/>
  <c r="Q1819" i="10"/>
  <c r="T1818" i="10"/>
  <c r="S1818" i="10"/>
  <c r="R1818" i="10"/>
  <c r="Q1818" i="10"/>
  <c r="T1817" i="10"/>
  <c r="S1817" i="10"/>
  <c r="R1817" i="10"/>
  <c r="Q1817" i="10"/>
  <c r="T1816" i="10"/>
  <c r="S1816" i="10"/>
  <c r="R1816" i="10"/>
  <c r="Q1816" i="10"/>
  <c r="T1815" i="10"/>
  <c r="S1815" i="10"/>
  <c r="R1815" i="10"/>
  <c r="Q1815" i="10"/>
  <c r="T1814" i="10"/>
  <c r="S1814" i="10"/>
  <c r="R1814" i="10"/>
  <c r="Q1814" i="10"/>
  <c r="T1813" i="10"/>
  <c r="S1813" i="10"/>
  <c r="R1813" i="10"/>
  <c r="Q1813" i="10"/>
  <c r="T1812" i="10"/>
  <c r="S1812" i="10"/>
  <c r="R1812" i="10"/>
  <c r="Q1812" i="10"/>
  <c r="T1811" i="10"/>
  <c r="S1811" i="10"/>
  <c r="R1811" i="10"/>
  <c r="Q1811" i="10"/>
  <c r="T1810" i="10"/>
  <c r="S1810" i="10"/>
  <c r="R1810" i="10"/>
  <c r="Q1810" i="10"/>
  <c r="T1809" i="10"/>
  <c r="S1809" i="10"/>
  <c r="R1809" i="10"/>
  <c r="Q1809" i="10"/>
  <c r="T1808" i="10"/>
  <c r="S1808" i="10"/>
  <c r="R1808" i="10"/>
  <c r="Q1808" i="10"/>
  <c r="T1807" i="10"/>
  <c r="S1807" i="10"/>
  <c r="R1807" i="10"/>
  <c r="Q1807" i="10"/>
  <c r="T1806" i="10"/>
  <c r="S1806" i="10"/>
  <c r="R1806" i="10"/>
  <c r="Q1806" i="10"/>
  <c r="T1805" i="10"/>
  <c r="S1805" i="10"/>
  <c r="R1805" i="10"/>
  <c r="Q1805" i="10"/>
  <c r="T1804" i="10"/>
  <c r="S1804" i="10"/>
  <c r="R1804" i="10"/>
  <c r="Q1804" i="10"/>
  <c r="T1803" i="10"/>
  <c r="S1803" i="10"/>
  <c r="R1803" i="10"/>
  <c r="Q1803" i="10"/>
  <c r="T1802" i="10"/>
  <c r="S1802" i="10"/>
  <c r="R1802" i="10"/>
  <c r="Q1802" i="10"/>
  <c r="T1801" i="10"/>
  <c r="S1801" i="10"/>
  <c r="R1801" i="10"/>
  <c r="Q1801" i="10"/>
  <c r="T1800" i="10"/>
  <c r="S1800" i="10"/>
  <c r="R1800" i="10"/>
  <c r="Q1800" i="10"/>
  <c r="T1799" i="10"/>
  <c r="S1799" i="10"/>
  <c r="R1799" i="10"/>
  <c r="Q1799" i="10"/>
  <c r="T1798" i="10"/>
  <c r="S1798" i="10"/>
  <c r="R1798" i="10"/>
  <c r="Q1798" i="10"/>
  <c r="T1797" i="10"/>
  <c r="S1797" i="10"/>
  <c r="R1797" i="10"/>
  <c r="Q1797" i="10"/>
  <c r="T1796" i="10"/>
  <c r="S1796" i="10"/>
  <c r="R1796" i="10"/>
  <c r="Q1796" i="10"/>
  <c r="T1795" i="10"/>
  <c r="S1795" i="10"/>
  <c r="R1795" i="10"/>
  <c r="Q1795" i="10"/>
  <c r="T1794" i="10"/>
  <c r="S1794" i="10"/>
  <c r="R1794" i="10"/>
  <c r="Q1794" i="10"/>
  <c r="T1793" i="10"/>
  <c r="S1793" i="10"/>
  <c r="R1793" i="10"/>
  <c r="Q1793" i="10"/>
  <c r="T1792" i="10"/>
  <c r="S1792" i="10"/>
  <c r="R1792" i="10"/>
  <c r="Q1792" i="10"/>
  <c r="T1791" i="10"/>
  <c r="S1791" i="10"/>
  <c r="R1791" i="10"/>
  <c r="Q1791" i="10"/>
  <c r="T1790" i="10"/>
  <c r="S1790" i="10"/>
  <c r="R1790" i="10"/>
  <c r="Q1790" i="10"/>
  <c r="T1789" i="10"/>
  <c r="S1789" i="10"/>
  <c r="R1789" i="10"/>
  <c r="Q1789" i="10"/>
  <c r="T1788" i="10"/>
  <c r="S1788" i="10"/>
  <c r="R1788" i="10"/>
  <c r="Q1788" i="10"/>
  <c r="T1787" i="10"/>
  <c r="S1787" i="10"/>
  <c r="R1787" i="10"/>
  <c r="Q1787" i="10"/>
  <c r="T1786" i="10"/>
  <c r="S1786" i="10"/>
  <c r="R1786" i="10"/>
  <c r="Q1786" i="10"/>
  <c r="T1785" i="10"/>
  <c r="S1785" i="10"/>
  <c r="R1785" i="10"/>
  <c r="Q1785" i="10"/>
  <c r="T1784" i="10"/>
  <c r="S1784" i="10"/>
  <c r="R1784" i="10"/>
  <c r="Q1784" i="10"/>
  <c r="T1783" i="10"/>
  <c r="S1783" i="10"/>
  <c r="R1783" i="10"/>
  <c r="Q1783" i="10"/>
  <c r="T1782" i="10"/>
  <c r="S1782" i="10"/>
  <c r="R1782" i="10"/>
  <c r="Q1782" i="10"/>
  <c r="T1781" i="10"/>
  <c r="S1781" i="10"/>
  <c r="R1781" i="10"/>
  <c r="Q1781" i="10"/>
  <c r="T1780" i="10"/>
  <c r="S1780" i="10"/>
  <c r="R1780" i="10"/>
  <c r="Q1780" i="10"/>
  <c r="T1779" i="10"/>
  <c r="S1779" i="10"/>
  <c r="R1779" i="10"/>
  <c r="Q1779" i="10"/>
  <c r="T1778" i="10"/>
  <c r="S1778" i="10"/>
  <c r="R1778" i="10"/>
  <c r="Q1778" i="10"/>
  <c r="T1777" i="10"/>
  <c r="S1777" i="10"/>
  <c r="R1777" i="10"/>
  <c r="Q1777" i="10"/>
  <c r="T1776" i="10"/>
  <c r="S1776" i="10"/>
  <c r="R1776" i="10"/>
  <c r="Q1776" i="10"/>
  <c r="T1775" i="10"/>
  <c r="S1775" i="10"/>
  <c r="R1775" i="10"/>
  <c r="Q1775" i="10"/>
  <c r="T1774" i="10"/>
  <c r="S1774" i="10"/>
  <c r="R1774" i="10"/>
  <c r="Q1774" i="10"/>
  <c r="T1773" i="10"/>
  <c r="S1773" i="10"/>
  <c r="R1773" i="10"/>
  <c r="Q1773" i="10"/>
  <c r="T1772" i="10"/>
  <c r="S1772" i="10"/>
  <c r="R1772" i="10"/>
  <c r="Q1772" i="10"/>
  <c r="T1771" i="10"/>
  <c r="S1771" i="10"/>
  <c r="R1771" i="10"/>
  <c r="Q1771" i="10"/>
  <c r="T1770" i="10"/>
  <c r="S1770" i="10"/>
  <c r="R1770" i="10"/>
  <c r="Q1770" i="10"/>
  <c r="T1769" i="10"/>
  <c r="S1769" i="10"/>
  <c r="R1769" i="10"/>
  <c r="Q1769" i="10"/>
  <c r="T1768" i="10"/>
  <c r="S1768" i="10"/>
  <c r="R1768" i="10"/>
  <c r="Q1768" i="10"/>
  <c r="T1767" i="10"/>
  <c r="S1767" i="10"/>
  <c r="R1767" i="10"/>
  <c r="Q1767" i="10"/>
  <c r="T1766" i="10"/>
  <c r="S1766" i="10"/>
  <c r="R1766" i="10"/>
  <c r="Q1766" i="10"/>
  <c r="T1765" i="10"/>
  <c r="S1765" i="10"/>
  <c r="R1765" i="10"/>
  <c r="Q1765" i="10"/>
  <c r="T1764" i="10"/>
  <c r="S1764" i="10"/>
  <c r="R1764" i="10"/>
  <c r="Q1764" i="10"/>
  <c r="T1763" i="10"/>
  <c r="S1763" i="10"/>
  <c r="R1763" i="10"/>
  <c r="Q1763" i="10"/>
  <c r="T1762" i="10"/>
  <c r="S1762" i="10"/>
  <c r="R1762" i="10"/>
  <c r="Q1762" i="10"/>
  <c r="T1761" i="10"/>
  <c r="S1761" i="10"/>
  <c r="R1761" i="10"/>
  <c r="Q1761" i="10"/>
  <c r="T1760" i="10"/>
  <c r="S1760" i="10"/>
  <c r="R1760" i="10"/>
  <c r="Q1760" i="10"/>
  <c r="T1759" i="10"/>
  <c r="S1759" i="10"/>
  <c r="R1759" i="10"/>
  <c r="Q1759" i="10"/>
  <c r="T1758" i="10"/>
  <c r="S1758" i="10"/>
  <c r="R1758" i="10"/>
  <c r="Q1758" i="10"/>
  <c r="T1757" i="10"/>
  <c r="S1757" i="10"/>
  <c r="R1757" i="10"/>
  <c r="Q1757" i="10"/>
  <c r="T1756" i="10"/>
  <c r="S1756" i="10"/>
  <c r="R1756" i="10"/>
  <c r="Q1756" i="10"/>
  <c r="T1755" i="10"/>
  <c r="S1755" i="10"/>
  <c r="R1755" i="10"/>
  <c r="Q1755" i="10"/>
  <c r="T1754" i="10"/>
  <c r="S1754" i="10"/>
  <c r="R1754" i="10"/>
  <c r="Q1754" i="10"/>
  <c r="T1753" i="10"/>
  <c r="S1753" i="10"/>
  <c r="R1753" i="10"/>
  <c r="Q1753" i="10"/>
  <c r="T1752" i="10"/>
  <c r="S1752" i="10"/>
  <c r="R1752" i="10"/>
  <c r="Q1752" i="10"/>
  <c r="T1751" i="10"/>
  <c r="S1751" i="10"/>
  <c r="R1751" i="10"/>
  <c r="Q1751" i="10"/>
  <c r="T1750" i="10"/>
  <c r="S1750" i="10"/>
  <c r="R1750" i="10"/>
  <c r="Q1750" i="10"/>
  <c r="T1749" i="10"/>
  <c r="S1749" i="10"/>
  <c r="R1749" i="10"/>
  <c r="Q1749" i="10"/>
  <c r="T1748" i="10"/>
  <c r="S1748" i="10"/>
  <c r="R1748" i="10"/>
  <c r="Q1748" i="10"/>
  <c r="T1747" i="10"/>
  <c r="S1747" i="10"/>
  <c r="R1747" i="10"/>
  <c r="Q1747" i="10"/>
  <c r="T1746" i="10"/>
  <c r="S1746" i="10"/>
  <c r="R1746" i="10"/>
  <c r="Q1746" i="10"/>
  <c r="T1745" i="10"/>
  <c r="S1745" i="10"/>
  <c r="R1745" i="10"/>
  <c r="Q1745" i="10"/>
  <c r="T1744" i="10"/>
  <c r="S1744" i="10"/>
  <c r="R1744" i="10"/>
  <c r="Q1744" i="10"/>
  <c r="T1743" i="10"/>
  <c r="S1743" i="10"/>
  <c r="R1743" i="10"/>
  <c r="Q1743" i="10"/>
  <c r="T1742" i="10"/>
  <c r="S1742" i="10"/>
  <c r="R1742" i="10"/>
  <c r="Q1742" i="10"/>
  <c r="T1741" i="10"/>
  <c r="S1741" i="10"/>
  <c r="R1741" i="10"/>
  <c r="Q1741" i="10"/>
  <c r="T1740" i="10"/>
  <c r="S1740" i="10"/>
  <c r="R1740" i="10"/>
  <c r="Q1740" i="10"/>
  <c r="T1739" i="10"/>
  <c r="S1739" i="10"/>
  <c r="R1739" i="10"/>
  <c r="Q1739" i="10"/>
  <c r="T1738" i="10"/>
  <c r="S1738" i="10"/>
  <c r="R1738" i="10"/>
  <c r="Q1738" i="10"/>
  <c r="T1737" i="10"/>
  <c r="S1737" i="10"/>
  <c r="R1737" i="10"/>
  <c r="Q1737" i="10"/>
  <c r="T1736" i="10"/>
  <c r="S1736" i="10"/>
  <c r="R1736" i="10"/>
  <c r="Q1736" i="10"/>
  <c r="T1735" i="10"/>
  <c r="S1735" i="10"/>
  <c r="R1735" i="10"/>
  <c r="Q1735" i="10"/>
  <c r="T1734" i="10"/>
  <c r="S1734" i="10"/>
  <c r="R1734" i="10"/>
  <c r="Q1734" i="10"/>
  <c r="T1733" i="10"/>
  <c r="S1733" i="10"/>
  <c r="R1733" i="10"/>
  <c r="Q1733" i="10"/>
  <c r="T1732" i="10"/>
  <c r="S1732" i="10"/>
  <c r="R1732" i="10"/>
  <c r="Q1732" i="10"/>
  <c r="T1731" i="10"/>
  <c r="S1731" i="10"/>
  <c r="R1731" i="10"/>
  <c r="Q1731" i="10"/>
  <c r="T1730" i="10"/>
  <c r="S1730" i="10"/>
  <c r="R1730" i="10"/>
  <c r="Q1730" i="10"/>
  <c r="T1729" i="10"/>
  <c r="S1729" i="10"/>
  <c r="R1729" i="10"/>
  <c r="Q1729" i="10"/>
  <c r="T1728" i="10"/>
  <c r="S1728" i="10"/>
  <c r="R1728" i="10"/>
  <c r="Q1728" i="10"/>
  <c r="T1727" i="10"/>
  <c r="S1727" i="10"/>
  <c r="R1727" i="10"/>
  <c r="Q1727" i="10"/>
  <c r="T1726" i="10"/>
  <c r="S1726" i="10"/>
  <c r="R1726" i="10"/>
  <c r="Q1726" i="10"/>
  <c r="T1725" i="10"/>
  <c r="S1725" i="10"/>
  <c r="R1725" i="10"/>
  <c r="Q1725" i="10"/>
  <c r="T1724" i="10"/>
  <c r="S1724" i="10"/>
  <c r="R1724" i="10"/>
  <c r="Q1724" i="10"/>
  <c r="T1723" i="10"/>
  <c r="S1723" i="10"/>
  <c r="R1723" i="10"/>
  <c r="Q1723" i="10"/>
  <c r="T1722" i="10"/>
  <c r="S1722" i="10"/>
  <c r="R1722" i="10"/>
  <c r="Q1722" i="10"/>
  <c r="T1721" i="10"/>
  <c r="S1721" i="10"/>
  <c r="R1721" i="10"/>
  <c r="Q1721" i="10"/>
  <c r="T1720" i="10"/>
  <c r="S1720" i="10"/>
  <c r="R1720" i="10"/>
  <c r="Q1720" i="10"/>
  <c r="T1719" i="10"/>
  <c r="S1719" i="10"/>
  <c r="R1719" i="10"/>
  <c r="Q1719" i="10"/>
  <c r="T1718" i="10"/>
  <c r="S1718" i="10"/>
  <c r="R1718" i="10"/>
  <c r="Q1718" i="10"/>
  <c r="T1717" i="10"/>
  <c r="S1717" i="10"/>
  <c r="R1717" i="10"/>
  <c r="Q1717" i="10"/>
  <c r="T1716" i="10"/>
  <c r="S1716" i="10"/>
  <c r="R1716" i="10"/>
  <c r="Q1716" i="10"/>
  <c r="T1715" i="10"/>
  <c r="S1715" i="10"/>
  <c r="R1715" i="10"/>
  <c r="Q1715" i="10"/>
  <c r="T1714" i="10"/>
  <c r="S1714" i="10"/>
  <c r="R1714" i="10"/>
  <c r="Q1714" i="10"/>
  <c r="T1713" i="10"/>
  <c r="S1713" i="10"/>
  <c r="R1713" i="10"/>
  <c r="Q1713" i="10"/>
  <c r="T1712" i="10"/>
  <c r="S1712" i="10"/>
  <c r="R1712" i="10"/>
  <c r="Q1712" i="10"/>
  <c r="T1711" i="10"/>
  <c r="S1711" i="10"/>
  <c r="R1711" i="10"/>
  <c r="Q1711" i="10"/>
  <c r="T1710" i="10"/>
  <c r="S1710" i="10"/>
  <c r="R1710" i="10"/>
  <c r="Q1710" i="10"/>
  <c r="T1709" i="10"/>
  <c r="S1709" i="10"/>
  <c r="R1709" i="10"/>
  <c r="Q1709" i="10"/>
  <c r="T1708" i="10"/>
  <c r="S1708" i="10"/>
  <c r="R1708" i="10"/>
  <c r="Q1708" i="10"/>
  <c r="T1707" i="10"/>
  <c r="S1707" i="10"/>
  <c r="R1707" i="10"/>
  <c r="Q1707" i="10"/>
  <c r="T1706" i="10"/>
  <c r="S1706" i="10"/>
  <c r="R1706" i="10"/>
  <c r="Q1706" i="10"/>
  <c r="T1705" i="10"/>
  <c r="S1705" i="10"/>
  <c r="R1705" i="10"/>
  <c r="Q1705" i="10"/>
  <c r="T1704" i="10"/>
  <c r="S1704" i="10"/>
  <c r="R1704" i="10"/>
  <c r="Q1704" i="10"/>
  <c r="T1703" i="10"/>
  <c r="S1703" i="10"/>
  <c r="R1703" i="10"/>
  <c r="Q1703" i="10"/>
  <c r="T1702" i="10"/>
  <c r="S1702" i="10"/>
  <c r="R1702" i="10"/>
  <c r="Q1702" i="10"/>
  <c r="T1701" i="10"/>
  <c r="S1701" i="10"/>
  <c r="R1701" i="10"/>
  <c r="Q1701" i="10"/>
  <c r="T1700" i="10"/>
  <c r="S1700" i="10"/>
  <c r="R1700" i="10"/>
  <c r="Q1700" i="10"/>
  <c r="T1699" i="10"/>
  <c r="S1699" i="10"/>
  <c r="R1699" i="10"/>
  <c r="Q1699" i="10"/>
  <c r="T1698" i="10"/>
  <c r="S1698" i="10"/>
  <c r="R1698" i="10"/>
  <c r="Q1698" i="10"/>
  <c r="T1697" i="10"/>
  <c r="S1697" i="10"/>
  <c r="R1697" i="10"/>
  <c r="Q1697" i="10"/>
  <c r="T1696" i="10"/>
  <c r="S1696" i="10"/>
  <c r="R1696" i="10"/>
  <c r="Q1696" i="10"/>
  <c r="T1695" i="10"/>
  <c r="S1695" i="10"/>
  <c r="R1695" i="10"/>
  <c r="Q1695" i="10"/>
  <c r="T1694" i="10"/>
  <c r="S1694" i="10"/>
  <c r="R1694" i="10"/>
  <c r="Q1694" i="10"/>
  <c r="T1693" i="10"/>
  <c r="S1693" i="10"/>
  <c r="R1693" i="10"/>
  <c r="Q1693" i="10"/>
  <c r="T1692" i="10"/>
  <c r="S1692" i="10"/>
  <c r="R1692" i="10"/>
  <c r="Q1692" i="10"/>
  <c r="T1691" i="10"/>
  <c r="S1691" i="10"/>
  <c r="R1691" i="10"/>
  <c r="Q1691" i="10"/>
  <c r="T1690" i="10"/>
  <c r="S1690" i="10"/>
  <c r="R1690" i="10"/>
  <c r="Q1690" i="10"/>
  <c r="T1689" i="10"/>
  <c r="S1689" i="10"/>
  <c r="R1689" i="10"/>
  <c r="Q1689" i="10"/>
  <c r="T1688" i="10"/>
  <c r="S1688" i="10"/>
  <c r="R1688" i="10"/>
  <c r="Q1688" i="10"/>
  <c r="T1687" i="10"/>
  <c r="S1687" i="10"/>
  <c r="R1687" i="10"/>
  <c r="Q1687" i="10"/>
  <c r="T1686" i="10"/>
  <c r="S1686" i="10"/>
  <c r="R1686" i="10"/>
  <c r="Q1686" i="10"/>
  <c r="T1685" i="10"/>
  <c r="S1685" i="10"/>
  <c r="R1685" i="10"/>
  <c r="Q1685" i="10"/>
  <c r="T1684" i="10"/>
  <c r="S1684" i="10"/>
  <c r="R1684" i="10"/>
  <c r="Q1684" i="10"/>
  <c r="T1683" i="10"/>
  <c r="S1683" i="10"/>
  <c r="R1683" i="10"/>
  <c r="Q1683" i="10"/>
  <c r="T1682" i="10"/>
  <c r="S1682" i="10"/>
  <c r="R1682" i="10"/>
  <c r="Q1682" i="10"/>
  <c r="T1681" i="10"/>
  <c r="S1681" i="10"/>
  <c r="R1681" i="10"/>
  <c r="Q1681" i="10"/>
  <c r="T1680" i="10"/>
  <c r="S1680" i="10"/>
  <c r="R1680" i="10"/>
  <c r="Q1680" i="10"/>
  <c r="T1679" i="10"/>
  <c r="S1679" i="10"/>
  <c r="R1679" i="10"/>
  <c r="Q1679" i="10"/>
  <c r="T1678" i="10"/>
  <c r="S1678" i="10"/>
  <c r="R1678" i="10"/>
  <c r="Q1678" i="10"/>
  <c r="T1677" i="10"/>
  <c r="S1677" i="10"/>
  <c r="R1677" i="10"/>
  <c r="Q1677" i="10"/>
  <c r="T1676" i="10"/>
  <c r="S1676" i="10"/>
  <c r="R1676" i="10"/>
  <c r="Q1676" i="10"/>
  <c r="T1675" i="10"/>
  <c r="S1675" i="10"/>
  <c r="R1675" i="10"/>
  <c r="Q1675" i="10"/>
  <c r="T1674" i="10"/>
  <c r="S1674" i="10"/>
  <c r="R1674" i="10"/>
  <c r="Q1674" i="10"/>
  <c r="T1673" i="10"/>
  <c r="S1673" i="10"/>
  <c r="R1673" i="10"/>
  <c r="Q1673" i="10"/>
  <c r="T1672" i="10"/>
  <c r="S1672" i="10"/>
  <c r="R1672" i="10"/>
  <c r="Q1672" i="10"/>
  <c r="T1671" i="10"/>
  <c r="S1671" i="10"/>
  <c r="R1671" i="10"/>
  <c r="Q1671" i="10"/>
  <c r="T1670" i="10"/>
  <c r="S1670" i="10"/>
  <c r="R1670" i="10"/>
  <c r="Q1670" i="10"/>
  <c r="T1669" i="10"/>
  <c r="S1669" i="10"/>
  <c r="R1669" i="10"/>
  <c r="Q1669" i="10"/>
  <c r="T1668" i="10"/>
  <c r="S1668" i="10"/>
  <c r="R1668" i="10"/>
  <c r="Q1668" i="10"/>
  <c r="T1667" i="10"/>
  <c r="S1667" i="10"/>
  <c r="R1667" i="10"/>
  <c r="Q1667" i="10"/>
  <c r="T1666" i="10"/>
  <c r="S1666" i="10"/>
  <c r="R1666" i="10"/>
  <c r="Q1666" i="10"/>
  <c r="T1665" i="10"/>
  <c r="S1665" i="10"/>
  <c r="R1665" i="10"/>
  <c r="Q1665" i="10"/>
  <c r="T1664" i="10"/>
  <c r="S1664" i="10"/>
  <c r="R1664" i="10"/>
  <c r="Q1664" i="10"/>
  <c r="T1663" i="10"/>
  <c r="S1663" i="10"/>
  <c r="R1663" i="10"/>
  <c r="Q1663" i="10"/>
  <c r="T1662" i="10"/>
  <c r="S1662" i="10"/>
  <c r="R1662" i="10"/>
  <c r="Q1662" i="10"/>
  <c r="T1661" i="10"/>
  <c r="S1661" i="10"/>
  <c r="R1661" i="10"/>
  <c r="Q1661" i="10"/>
  <c r="T1660" i="10"/>
  <c r="S1660" i="10"/>
  <c r="R1660" i="10"/>
  <c r="Q1660" i="10"/>
  <c r="T1659" i="10"/>
  <c r="S1659" i="10"/>
  <c r="R1659" i="10"/>
  <c r="Q1659" i="10"/>
  <c r="T1658" i="10"/>
  <c r="S1658" i="10"/>
  <c r="R1658" i="10"/>
  <c r="Q1658" i="10"/>
  <c r="T1657" i="10"/>
  <c r="S1657" i="10"/>
  <c r="R1657" i="10"/>
  <c r="Q1657" i="10"/>
  <c r="T1656" i="10"/>
  <c r="S1656" i="10"/>
  <c r="R1656" i="10"/>
  <c r="Q1656" i="10"/>
  <c r="T1655" i="10"/>
  <c r="S1655" i="10"/>
  <c r="R1655" i="10"/>
  <c r="Q1655" i="10"/>
  <c r="T1654" i="10"/>
  <c r="S1654" i="10"/>
  <c r="R1654" i="10"/>
  <c r="Q1654" i="10"/>
  <c r="T1653" i="10"/>
  <c r="S1653" i="10"/>
  <c r="R1653" i="10"/>
  <c r="Q1653" i="10"/>
  <c r="T1652" i="10"/>
  <c r="S1652" i="10"/>
  <c r="R1652" i="10"/>
  <c r="Q1652" i="10"/>
  <c r="T1651" i="10"/>
  <c r="S1651" i="10"/>
  <c r="R1651" i="10"/>
  <c r="Q1651" i="10"/>
  <c r="T1650" i="10"/>
  <c r="S1650" i="10"/>
  <c r="R1650" i="10"/>
  <c r="Q1650" i="10"/>
  <c r="T1649" i="10"/>
  <c r="S1649" i="10"/>
  <c r="R1649" i="10"/>
  <c r="Q1649" i="10"/>
  <c r="T1648" i="10"/>
  <c r="S1648" i="10"/>
  <c r="R1648" i="10"/>
  <c r="Q1648" i="10"/>
  <c r="T1647" i="10"/>
  <c r="S1647" i="10"/>
  <c r="R1647" i="10"/>
  <c r="Q1647" i="10"/>
  <c r="T1646" i="10"/>
  <c r="S1646" i="10"/>
  <c r="R1646" i="10"/>
  <c r="Q1646" i="10"/>
  <c r="T1645" i="10"/>
  <c r="S1645" i="10"/>
  <c r="R1645" i="10"/>
  <c r="Q1645" i="10"/>
  <c r="T1644" i="10"/>
  <c r="S1644" i="10"/>
  <c r="R1644" i="10"/>
  <c r="Q1644" i="10"/>
  <c r="T1643" i="10"/>
  <c r="S1643" i="10"/>
  <c r="R1643" i="10"/>
  <c r="Q1643" i="10"/>
  <c r="T1642" i="10"/>
  <c r="S1642" i="10"/>
  <c r="R1642" i="10"/>
  <c r="Q1642" i="10"/>
  <c r="T1641" i="10"/>
  <c r="S1641" i="10"/>
  <c r="R1641" i="10"/>
  <c r="Q1641" i="10"/>
  <c r="T1640" i="10"/>
  <c r="S1640" i="10"/>
  <c r="R1640" i="10"/>
  <c r="Q1640" i="10"/>
  <c r="T1639" i="10"/>
  <c r="S1639" i="10"/>
  <c r="R1639" i="10"/>
  <c r="Q1639" i="10"/>
  <c r="T1638" i="10"/>
  <c r="S1638" i="10"/>
  <c r="R1638" i="10"/>
  <c r="Q1638" i="10"/>
  <c r="T1637" i="10"/>
  <c r="S1637" i="10"/>
  <c r="R1637" i="10"/>
  <c r="Q1637" i="10"/>
  <c r="T1636" i="10"/>
  <c r="S1636" i="10"/>
  <c r="R1636" i="10"/>
  <c r="Q1636" i="10"/>
  <c r="T1635" i="10"/>
  <c r="S1635" i="10"/>
  <c r="R1635" i="10"/>
  <c r="Q1635" i="10"/>
  <c r="T1634" i="10"/>
  <c r="S1634" i="10"/>
  <c r="R1634" i="10"/>
  <c r="Q1634" i="10"/>
  <c r="T1633" i="10"/>
  <c r="S1633" i="10"/>
  <c r="R1633" i="10"/>
  <c r="Q1633" i="10"/>
  <c r="T1632" i="10"/>
  <c r="S1632" i="10"/>
  <c r="R1632" i="10"/>
  <c r="Q1632" i="10"/>
  <c r="T1631" i="10"/>
  <c r="S1631" i="10"/>
  <c r="R1631" i="10"/>
  <c r="Q1631" i="10"/>
  <c r="T1630" i="10"/>
  <c r="S1630" i="10"/>
  <c r="R1630" i="10"/>
  <c r="Q1630" i="10"/>
  <c r="T1629" i="10"/>
  <c r="S1629" i="10"/>
  <c r="R1629" i="10"/>
  <c r="Q1629" i="10"/>
  <c r="T1628" i="10"/>
  <c r="S1628" i="10"/>
  <c r="R1628" i="10"/>
  <c r="Q1628" i="10"/>
  <c r="T1627" i="10"/>
  <c r="S1627" i="10"/>
  <c r="R1627" i="10"/>
  <c r="Q1627" i="10"/>
  <c r="T1626" i="10"/>
  <c r="S1626" i="10"/>
  <c r="R1626" i="10"/>
  <c r="Q1626" i="10"/>
  <c r="T1625" i="10"/>
  <c r="S1625" i="10"/>
  <c r="R1625" i="10"/>
  <c r="Q1625" i="10"/>
  <c r="T1624" i="10"/>
  <c r="S1624" i="10"/>
  <c r="R1624" i="10"/>
  <c r="Q1624" i="10"/>
  <c r="T1623" i="10"/>
  <c r="S1623" i="10"/>
  <c r="R1623" i="10"/>
  <c r="Q1623" i="10"/>
  <c r="T1622" i="10"/>
  <c r="S1622" i="10"/>
  <c r="R1622" i="10"/>
  <c r="Q1622" i="10"/>
  <c r="T1621" i="10"/>
  <c r="S1621" i="10"/>
  <c r="R1621" i="10"/>
  <c r="Q1621" i="10"/>
  <c r="T1620" i="10"/>
  <c r="S1620" i="10"/>
  <c r="R1620" i="10"/>
  <c r="Q1620" i="10"/>
  <c r="T1619" i="10"/>
  <c r="S1619" i="10"/>
  <c r="R1619" i="10"/>
  <c r="Q1619" i="10"/>
  <c r="T1618" i="10"/>
  <c r="S1618" i="10"/>
  <c r="R1618" i="10"/>
  <c r="Q1618" i="10"/>
  <c r="T1617" i="10"/>
  <c r="S1617" i="10"/>
  <c r="R1617" i="10"/>
  <c r="Q1617" i="10"/>
  <c r="T1616" i="10"/>
  <c r="S1616" i="10"/>
  <c r="R1616" i="10"/>
  <c r="Q1616" i="10"/>
  <c r="T1615" i="10"/>
  <c r="S1615" i="10"/>
  <c r="R1615" i="10"/>
  <c r="Q1615" i="10"/>
  <c r="T1614" i="10"/>
  <c r="S1614" i="10"/>
  <c r="R1614" i="10"/>
  <c r="Q1614" i="10"/>
  <c r="T1613" i="10"/>
  <c r="S1613" i="10"/>
  <c r="R1613" i="10"/>
  <c r="Q1613" i="10"/>
  <c r="T1612" i="10"/>
  <c r="S1612" i="10"/>
  <c r="R1612" i="10"/>
  <c r="Q1612" i="10"/>
  <c r="T1611" i="10"/>
  <c r="S1611" i="10"/>
  <c r="R1611" i="10"/>
  <c r="Q1611" i="10"/>
  <c r="T1610" i="10"/>
  <c r="S1610" i="10"/>
  <c r="R1610" i="10"/>
  <c r="Q1610" i="10"/>
  <c r="T1609" i="10"/>
  <c r="S1609" i="10"/>
  <c r="R1609" i="10"/>
  <c r="Q1609" i="10"/>
  <c r="T1608" i="10"/>
  <c r="S1608" i="10"/>
  <c r="R1608" i="10"/>
  <c r="Q1608" i="10"/>
  <c r="T1607" i="10"/>
  <c r="S1607" i="10"/>
  <c r="R1607" i="10"/>
  <c r="Q1607" i="10"/>
  <c r="T1606" i="10"/>
  <c r="S1606" i="10"/>
  <c r="R1606" i="10"/>
  <c r="Q1606" i="10"/>
  <c r="T1605" i="10"/>
  <c r="S1605" i="10"/>
  <c r="R1605" i="10"/>
  <c r="Q1605" i="10"/>
  <c r="T1604" i="10"/>
  <c r="S1604" i="10"/>
  <c r="R1604" i="10"/>
  <c r="Q1604" i="10"/>
  <c r="T1603" i="10"/>
  <c r="S1603" i="10"/>
  <c r="R1603" i="10"/>
  <c r="Q1603" i="10"/>
  <c r="T1602" i="10"/>
  <c r="S1602" i="10"/>
  <c r="R1602" i="10"/>
  <c r="Q1602" i="10"/>
  <c r="T1601" i="10"/>
  <c r="S1601" i="10"/>
  <c r="R1601" i="10"/>
  <c r="Q1601" i="10"/>
  <c r="T1600" i="10"/>
  <c r="S1600" i="10"/>
  <c r="R1600" i="10"/>
  <c r="Q1600" i="10"/>
  <c r="T1599" i="10"/>
  <c r="S1599" i="10"/>
  <c r="R1599" i="10"/>
  <c r="Q1599" i="10"/>
  <c r="T1598" i="10"/>
  <c r="S1598" i="10"/>
  <c r="R1598" i="10"/>
  <c r="Q1598" i="10"/>
  <c r="T1597" i="10"/>
  <c r="S1597" i="10"/>
  <c r="R1597" i="10"/>
  <c r="Q1597" i="10"/>
  <c r="T1596" i="10"/>
  <c r="S1596" i="10"/>
  <c r="R1596" i="10"/>
  <c r="Q1596" i="10"/>
  <c r="T1595" i="10"/>
  <c r="S1595" i="10"/>
  <c r="R1595" i="10"/>
  <c r="Q1595" i="10"/>
  <c r="T1594" i="10"/>
  <c r="S1594" i="10"/>
  <c r="R1594" i="10"/>
  <c r="Q1594" i="10"/>
  <c r="T1593" i="10"/>
  <c r="S1593" i="10"/>
  <c r="R1593" i="10"/>
  <c r="Q1593" i="10"/>
  <c r="T1592" i="10"/>
  <c r="S1592" i="10"/>
  <c r="R1592" i="10"/>
  <c r="Q1592" i="10"/>
  <c r="T1591" i="10"/>
  <c r="S1591" i="10"/>
  <c r="R1591" i="10"/>
  <c r="Q1591" i="10"/>
  <c r="T1590" i="10"/>
  <c r="S1590" i="10"/>
  <c r="R1590" i="10"/>
  <c r="Q1590" i="10"/>
  <c r="T1589" i="10"/>
  <c r="S1589" i="10"/>
  <c r="R1589" i="10"/>
  <c r="Q1589" i="10"/>
  <c r="T1588" i="10"/>
  <c r="S1588" i="10"/>
  <c r="R1588" i="10"/>
  <c r="Q1588" i="10"/>
  <c r="T1587" i="10"/>
  <c r="S1587" i="10"/>
  <c r="R1587" i="10"/>
  <c r="Q1587" i="10"/>
  <c r="T1586" i="10"/>
  <c r="S1586" i="10"/>
  <c r="R1586" i="10"/>
  <c r="Q1586" i="10"/>
  <c r="T1585" i="10"/>
  <c r="S1585" i="10"/>
  <c r="R1585" i="10"/>
  <c r="Q1585" i="10"/>
  <c r="T1584" i="10"/>
  <c r="S1584" i="10"/>
  <c r="R1584" i="10"/>
  <c r="Q1584" i="10"/>
  <c r="T1583" i="10"/>
  <c r="S1583" i="10"/>
  <c r="R1583" i="10"/>
  <c r="Q1583" i="10"/>
  <c r="T1582" i="10"/>
  <c r="S1582" i="10"/>
  <c r="R1582" i="10"/>
  <c r="Q1582" i="10"/>
  <c r="T1581" i="10"/>
  <c r="S1581" i="10"/>
  <c r="R1581" i="10"/>
  <c r="Q1581" i="10"/>
  <c r="T1580" i="10"/>
  <c r="S1580" i="10"/>
  <c r="R1580" i="10"/>
  <c r="Q1580" i="10"/>
  <c r="T1579" i="10"/>
  <c r="S1579" i="10"/>
  <c r="R1579" i="10"/>
  <c r="Q1579" i="10"/>
  <c r="T1578" i="10"/>
  <c r="S1578" i="10"/>
  <c r="R1578" i="10"/>
  <c r="Q1578" i="10"/>
  <c r="T1577" i="10"/>
  <c r="S1577" i="10"/>
  <c r="R1577" i="10"/>
  <c r="Q1577" i="10"/>
  <c r="T1576" i="10"/>
  <c r="S1576" i="10"/>
  <c r="R1576" i="10"/>
  <c r="Q1576" i="10"/>
  <c r="T1575" i="10"/>
  <c r="S1575" i="10"/>
  <c r="R1575" i="10"/>
  <c r="Q1575" i="10"/>
  <c r="T1574" i="10"/>
  <c r="S1574" i="10"/>
  <c r="R1574" i="10"/>
  <c r="Q1574" i="10"/>
  <c r="T1573" i="10"/>
  <c r="S1573" i="10"/>
  <c r="R1573" i="10"/>
  <c r="Q1573" i="10"/>
  <c r="T1572" i="10"/>
  <c r="S1572" i="10"/>
  <c r="R1572" i="10"/>
  <c r="Q1572" i="10"/>
  <c r="T1571" i="10"/>
  <c r="S1571" i="10"/>
  <c r="R1571" i="10"/>
  <c r="Q1571" i="10"/>
  <c r="T1570" i="10"/>
  <c r="S1570" i="10"/>
  <c r="R1570" i="10"/>
  <c r="Q1570" i="10"/>
  <c r="T1569" i="10"/>
  <c r="S1569" i="10"/>
  <c r="R1569" i="10"/>
  <c r="Q1569" i="10"/>
  <c r="T1568" i="10"/>
  <c r="S1568" i="10"/>
  <c r="R1568" i="10"/>
  <c r="Q1568" i="10"/>
  <c r="T1567" i="10"/>
  <c r="S1567" i="10"/>
  <c r="R1567" i="10"/>
  <c r="Q1567" i="10"/>
  <c r="T1566" i="10"/>
  <c r="S1566" i="10"/>
  <c r="R1566" i="10"/>
  <c r="Q1566" i="10"/>
  <c r="T1565" i="10"/>
  <c r="S1565" i="10"/>
  <c r="R1565" i="10"/>
  <c r="Q1565" i="10"/>
  <c r="T1564" i="10"/>
  <c r="S1564" i="10"/>
  <c r="R1564" i="10"/>
  <c r="Q1564" i="10"/>
  <c r="T1563" i="10"/>
  <c r="S1563" i="10"/>
  <c r="R1563" i="10"/>
  <c r="Q1563" i="10"/>
  <c r="T1562" i="10"/>
  <c r="S1562" i="10"/>
  <c r="R1562" i="10"/>
  <c r="Q1562" i="10"/>
  <c r="T1561" i="10"/>
  <c r="S1561" i="10"/>
  <c r="R1561" i="10"/>
  <c r="Q1561" i="10"/>
  <c r="T1560" i="10"/>
  <c r="S1560" i="10"/>
  <c r="R1560" i="10"/>
  <c r="Q1560" i="10"/>
  <c r="T1559" i="10"/>
  <c r="S1559" i="10"/>
  <c r="R1559" i="10"/>
  <c r="Q1559" i="10"/>
  <c r="T1558" i="10"/>
  <c r="S1558" i="10"/>
  <c r="R1558" i="10"/>
  <c r="Q1558" i="10"/>
  <c r="T1557" i="10"/>
  <c r="S1557" i="10"/>
  <c r="R1557" i="10"/>
  <c r="Q1557" i="10"/>
  <c r="T1556" i="10"/>
  <c r="S1556" i="10"/>
  <c r="R1556" i="10"/>
  <c r="Q1556" i="10"/>
  <c r="T1555" i="10"/>
  <c r="S1555" i="10"/>
  <c r="R1555" i="10"/>
  <c r="Q1555" i="10"/>
  <c r="T1554" i="10"/>
  <c r="S1554" i="10"/>
  <c r="R1554" i="10"/>
  <c r="Q1554" i="10"/>
  <c r="T1553" i="10"/>
  <c r="S1553" i="10"/>
  <c r="R1553" i="10"/>
  <c r="Q1553" i="10"/>
  <c r="T1552" i="10"/>
  <c r="S1552" i="10"/>
  <c r="R1552" i="10"/>
  <c r="Q1552" i="10"/>
  <c r="T1551" i="10"/>
  <c r="S1551" i="10"/>
  <c r="R1551" i="10"/>
  <c r="Q1551" i="10"/>
  <c r="T1550" i="10"/>
  <c r="S1550" i="10"/>
  <c r="R1550" i="10"/>
  <c r="Q1550" i="10"/>
  <c r="T1549" i="10"/>
  <c r="S1549" i="10"/>
  <c r="R1549" i="10"/>
  <c r="Q1549" i="10"/>
  <c r="T1548" i="10"/>
  <c r="S1548" i="10"/>
  <c r="R1548" i="10"/>
  <c r="Q1548" i="10"/>
  <c r="T1547" i="10"/>
  <c r="S1547" i="10"/>
  <c r="R1547" i="10"/>
  <c r="Q1547" i="10"/>
  <c r="T1546" i="10"/>
  <c r="S1546" i="10"/>
  <c r="R1546" i="10"/>
  <c r="Q1546" i="10"/>
  <c r="T1545" i="10"/>
  <c r="S1545" i="10"/>
  <c r="R1545" i="10"/>
  <c r="Q1545" i="10"/>
  <c r="T1544" i="10"/>
  <c r="S1544" i="10"/>
  <c r="R1544" i="10"/>
  <c r="Q1544" i="10"/>
  <c r="T1543" i="10"/>
  <c r="S1543" i="10"/>
  <c r="R1543" i="10"/>
  <c r="Q1543" i="10"/>
  <c r="T1542" i="10"/>
  <c r="S1542" i="10"/>
  <c r="R1542" i="10"/>
  <c r="Q1542" i="10"/>
  <c r="T1541" i="10"/>
  <c r="S1541" i="10"/>
  <c r="R1541" i="10"/>
  <c r="Q1541" i="10"/>
  <c r="T1540" i="10"/>
  <c r="S1540" i="10"/>
  <c r="R1540" i="10"/>
  <c r="Q1540" i="10"/>
  <c r="T1539" i="10"/>
  <c r="S1539" i="10"/>
  <c r="R1539" i="10"/>
  <c r="Q1539" i="10"/>
  <c r="T1538" i="10"/>
  <c r="S1538" i="10"/>
  <c r="R1538" i="10"/>
  <c r="Q1538" i="10"/>
  <c r="T1537" i="10"/>
  <c r="S1537" i="10"/>
  <c r="R1537" i="10"/>
  <c r="Q1537" i="10"/>
  <c r="T1536" i="10"/>
  <c r="S1536" i="10"/>
  <c r="R1536" i="10"/>
  <c r="Q1536" i="10"/>
  <c r="T1535" i="10"/>
  <c r="S1535" i="10"/>
  <c r="R1535" i="10"/>
  <c r="Q1535" i="10"/>
  <c r="T1534" i="10"/>
  <c r="S1534" i="10"/>
  <c r="R1534" i="10"/>
  <c r="Q1534" i="10"/>
  <c r="T1533" i="10"/>
  <c r="S1533" i="10"/>
  <c r="R1533" i="10"/>
  <c r="Q1533" i="10"/>
  <c r="T1532" i="10"/>
  <c r="S1532" i="10"/>
  <c r="R1532" i="10"/>
  <c r="Q1532" i="10"/>
  <c r="T1531" i="10"/>
  <c r="S1531" i="10"/>
  <c r="R1531" i="10"/>
  <c r="Q1531" i="10"/>
  <c r="T1530" i="10"/>
  <c r="S1530" i="10"/>
  <c r="R1530" i="10"/>
  <c r="Q1530" i="10"/>
  <c r="T1529" i="10"/>
  <c r="S1529" i="10"/>
  <c r="R1529" i="10"/>
  <c r="Q1529" i="10"/>
  <c r="T1528" i="10"/>
  <c r="S1528" i="10"/>
  <c r="R1528" i="10"/>
  <c r="Q1528" i="10"/>
  <c r="T1527" i="10"/>
  <c r="S1527" i="10"/>
  <c r="R1527" i="10"/>
  <c r="Q1527" i="10"/>
  <c r="T1526" i="10"/>
  <c r="S1526" i="10"/>
  <c r="R1526" i="10"/>
  <c r="Q1526" i="10"/>
  <c r="T1525" i="10"/>
  <c r="S1525" i="10"/>
  <c r="R1525" i="10"/>
  <c r="Q1525" i="10"/>
  <c r="T1524" i="10"/>
  <c r="S1524" i="10"/>
  <c r="R1524" i="10"/>
  <c r="Q1524" i="10"/>
  <c r="T1523" i="10"/>
  <c r="S1523" i="10"/>
  <c r="R1523" i="10"/>
  <c r="Q1523" i="10"/>
  <c r="T1522" i="10"/>
  <c r="S1522" i="10"/>
  <c r="R1522" i="10"/>
  <c r="Q1522" i="10"/>
  <c r="T1521" i="10"/>
  <c r="S1521" i="10"/>
  <c r="R1521" i="10"/>
  <c r="Q1521" i="10"/>
  <c r="T1520" i="10"/>
  <c r="S1520" i="10"/>
  <c r="R1520" i="10"/>
  <c r="Q1520" i="10"/>
  <c r="T1519" i="10"/>
  <c r="S1519" i="10"/>
  <c r="R1519" i="10"/>
  <c r="Q1519" i="10"/>
  <c r="T1518" i="10"/>
  <c r="S1518" i="10"/>
  <c r="R1518" i="10"/>
  <c r="Q1518" i="10"/>
  <c r="T1517" i="10"/>
  <c r="S1517" i="10"/>
  <c r="R1517" i="10"/>
  <c r="Q1517" i="10"/>
  <c r="T1516" i="10"/>
  <c r="S1516" i="10"/>
  <c r="R1516" i="10"/>
  <c r="Q1516" i="10"/>
  <c r="T1515" i="10"/>
  <c r="S1515" i="10"/>
  <c r="R1515" i="10"/>
  <c r="Q1515" i="10"/>
  <c r="T1514" i="10"/>
  <c r="S1514" i="10"/>
  <c r="R1514" i="10"/>
  <c r="Q1514" i="10"/>
  <c r="T1513" i="10"/>
  <c r="S1513" i="10"/>
  <c r="R1513" i="10"/>
  <c r="Q1513" i="10"/>
  <c r="T1512" i="10"/>
  <c r="S1512" i="10"/>
  <c r="R1512" i="10"/>
  <c r="Q1512" i="10"/>
  <c r="T1511" i="10"/>
  <c r="S1511" i="10"/>
  <c r="R1511" i="10"/>
  <c r="Q1511" i="10"/>
  <c r="T1510" i="10"/>
  <c r="S1510" i="10"/>
  <c r="R1510" i="10"/>
  <c r="Q1510" i="10"/>
  <c r="T1509" i="10"/>
  <c r="S1509" i="10"/>
  <c r="R1509" i="10"/>
  <c r="Q1509" i="10"/>
  <c r="T1508" i="10"/>
  <c r="S1508" i="10"/>
  <c r="R1508" i="10"/>
  <c r="Q1508" i="10"/>
  <c r="T1507" i="10"/>
  <c r="S1507" i="10"/>
  <c r="R1507" i="10"/>
  <c r="Q1507" i="10"/>
  <c r="T1506" i="10"/>
  <c r="S1506" i="10"/>
  <c r="R1506" i="10"/>
  <c r="Q1506" i="10"/>
  <c r="T1505" i="10"/>
  <c r="S1505" i="10"/>
  <c r="R1505" i="10"/>
  <c r="Q1505" i="10"/>
  <c r="T1504" i="10"/>
  <c r="S1504" i="10"/>
  <c r="R1504" i="10"/>
  <c r="Q1504" i="10"/>
  <c r="T1503" i="10"/>
  <c r="S1503" i="10"/>
  <c r="R1503" i="10"/>
  <c r="Q1503" i="10"/>
  <c r="T1502" i="10"/>
  <c r="S1502" i="10"/>
  <c r="R1502" i="10"/>
  <c r="Q1502" i="10"/>
  <c r="T1501" i="10"/>
  <c r="S1501" i="10"/>
  <c r="R1501" i="10"/>
  <c r="Q1501" i="10"/>
  <c r="T1500" i="10"/>
  <c r="S1500" i="10"/>
  <c r="R1500" i="10"/>
  <c r="Q1500" i="10"/>
  <c r="T1499" i="10"/>
  <c r="S1499" i="10"/>
  <c r="R1499" i="10"/>
  <c r="Q1499" i="10"/>
  <c r="T1498" i="10"/>
  <c r="S1498" i="10"/>
  <c r="R1498" i="10"/>
  <c r="Q1498" i="10"/>
  <c r="T1497" i="10"/>
  <c r="S1497" i="10"/>
  <c r="R1497" i="10"/>
  <c r="Q1497" i="10"/>
  <c r="T1496" i="10"/>
  <c r="S1496" i="10"/>
  <c r="R1496" i="10"/>
  <c r="Q1496" i="10"/>
  <c r="T1495" i="10"/>
  <c r="S1495" i="10"/>
  <c r="R1495" i="10"/>
  <c r="Q1495" i="10"/>
  <c r="T1494" i="10"/>
  <c r="S1494" i="10"/>
  <c r="R1494" i="10"/>
  <c r="Q1494" i="10"/>
  <c r="T1493" i="10"/>
  <c r="S1493" i="10"/>
  <c r="R1493" i="10"/>
  <c r="Q1493" i="10"/>
  <c r="T1492" i="10"/>
  <c r="S1492" i="10"/>
  <c r="R1492" i="10"/>
  <c r="Q1492" i="10"/>
  <c r="T1491" i="10"/>
  <c r="S1491" i="10"/>
  <c r="R1491" i="10"/>
  <c r="Q1491" i="10"/>
  <c r="T1490" i="10"/>
  <c r="S1490" i="10"/>
  <c r="R1490" i="10"/>
  <c r="Q1490" i="10"/>
  <c r="T1489" i="10"/>
  <c r="S1489" i="10"/>
  <c r="R1489" i="10"/>
  <c r="Q1489" i="10"/>
  <c r="T1488" i="10"/>
  <c r="S1488" i="10"/>
  <c r="R1488" i="10"/>
  <c r="Q1488" i="10"/>
  <c r="T1487" i="10"/>
  <c r="S1487" i="10"/>
  <c r="R1487" i="10"/>
  <c r="Q1487" i="10"/>
  <c r="T1486" i="10"/>
  <c r="S1486" i="10"/>
  <c r="R1486" i="10"/>
  <c r="Q1486" i="10"/>
  <c r="T1485" i="10"/>
  <c r="S1485" i="10"/>
  <c r="R1485" i="10"/>
  <c r="Q1485" i="10"/>
  <c r="T1484" i="10"/>
  <c r="S1484" i="10"/>
  <c r="R1484" i="10"/>
  <c r="Q1484" i="10"/>
  <c r="T1483" i="10"/>
  <c r="S1483" i="10"/>
  <c r="R1483" i="10"/>
  <c r="Q1483" i="10"/>
  <c r="T1482" i="10"/>
  <c r="S1482" i="10"/>
  <c r="R1482" i="10"/>
  <c r="Q1482" i="10"/>
  <c r="T1481" i="10"/>
  <c r="S1481" i="10"/>
  <c r="R1481" i="10"/>
  <c r="Q1481" i="10"/>
  <c r="T1480" i="10"/>
  <c r="S1480" i="10"/>
  <c r="R1480" i="10"/>
  <c r="Q1480" i="10"/>
  <c r="T1479" i="10"/>
  <c r="S1479" i="10"/>
  <c r="R1479" i="10"/>
  <c r="Q1479" i="10"/>
  <c r="T1478" i="10"/>
  <c r="S1478" i="10"/>
  <c r="R1478" i="10"/>
  <c r="Q1478" i="10"/>
  <c r="T1477" i="10"/>
  <c r="S1477" i="10"/>
  <c r="R1477" i="10"/>
  <c r="Q1477" i="10"/>
  <c r="T1476" i="10"/>
  <c r="S1476" i="10"/>
  <c r="R1476" i="10"/>
  <c r="Q1476" i="10"/>
  <c r="T1475" i="10"/>
  <c r="S1475" i="10"/>
  <c r="R1475" i="10"/>
  <c r="Q1475" i="10"/>
  <c r="T1474" i="10"/>
  <c r="S1474" i="10"/>
  <c r="R1474" i="10"/>
  <c r="Q1474" i="10"/>
  <c r="T1473" i="10"/>
  <c r="S1473" i="10"/>
  <c r="R1473" i="10"/>
  <c r="Q1473" i="10"/>
  <c r="T1472" i="10"/>
  <c r="S1472" i="10"/>
  <c r="R1472" i="10"/>
  <c r="Q1472" i="10"/>
  <c r="T1471" i="10"/>
  <c r="S1471" i="10"/>
  <c r="R1471" i="10"/>
  <c r="Q1471" i="10"/>
  <c r="T1470" i="10"/>
  <c r="S1470" i="10"/>
  <c r="R1470" i="10"/>
  <c r="Q1470" i="10"/>
  <c r="T1469" i="10"/>
  <c r="S1469" i="10"/>
  <c r="R1469" i="10"/>
  <c r="Q1469" i="10"/>
  <c r="T1468" i="10"/>
  <c r="S1468" i="10"/>
  <c r="R1468" i="10"/>
  <c r="Q1468" i="10"/>
  <c r="T1467" i="10"/>
  <c r="S1467" i="10"/>
  <c r="R1467" i="10"/>
  <c r="Q1467" i="10"/>
  <c r="T1466" i="10"/>
  <c r="S1466" i="10"/>
  <c r="R1466" i="10"/>
  <c r="Q1466" i="10"/>
  <c r="T1465" i="10"/>
  <c r="S1465" i="10"/>
  <c r="R1465" i="10"/>
  <c r="Q1465" i="10"/>
  <c r="T1464" i="10"/>
  <c r="S1464" i="10"/>
  <c r="R1464" i="10"/>
  <c r="Q1464" i="10"/>
  <c r="T1463" i="10"/>
  <c r="S1463" i="10"/>
  <c r="R1463" i="10"/>
  <c r="Q1463" i="10"/>
  <c r="T1462" i="10"/>
  <c r="S1462" i="10"/>
  <c r="R1462" i="10"/>
  <c r="Q1462" i="10"/>
  <c r="T1461" i="10"/>
  <c r="S1461" i="10"/>
  <c r="R1461" i="10"/>
  <c r="Q1461" i="10"/>
  <c r="T1460" i="10"/>
  <c r="S1460" i="10"/>
  <c r="R1460" i="10"/>
  <c r="Q1460" i="10"/>
  <c r="T1459" i="10"/>
  <c r="S1459" i="10"/>
  <c r="R1459" i="10"/>
  <c r="Q1459" i="10"/>
  <c r="T1458" i="10"/>
  <c r="S1458" i="10"/>
  <c r="R1458" i="10"/>
  <c r="Q1458" i="10"/>
  <c r="T1457" i="10"/>
  <c r="S1457" i="10"/>
  <c r="R1457" i="10"/>
  <c r="Q1457" i="10"/>
  <c r="T1456" i="10"/>
  <c r="S1456" i="10"/>
  <c r="R1456" i="10"/>
  <c r="Q1456" i="10"/>
  <c r="T1455" i="10"/>
  <c r="S1455" i="10"/>
  <c r="R1455" i="10"/>
  <c r="Q1455" i="10"/>
  <c r="T1454" i="10"/>
  <c r="S1454" i="10"/>
  <c r="R1454" i="10"/>
  <c r="Q1454" i="10"/>
  <c r="T1453" i="10"/>
  <c r="S1453" i="10"/>
  <c r="R1453" i="10"/>
  <c r="Q1453" i="10"/>
  <c r="T1452" i="10"/>
  <c r="S1452" i="10"/>
  <c r="R1452" i="10"/>
  <c r="Q1452" i="10"/>
  <c r="T1451" i="10"/>
  <c r="S1451" i="10"/>
  <c r="R1451" i="10"/>
  <c r="Q1451" i="10"/>
  <c r="T1450" i="10"/>
  <c r="S1450" i="10"/>
  <c r="R1450" i="10"/>
  <c r="Q1450" i="10"/>
  <c r="T1449" i="10"/>
  <c r="S1449" i="10"/>
  <c r="R1449" i="10"/>
  <c r="Q1449" i="10"/>
  <c r="T1448" i="10"/>
  <c r="S1448" i="10"/>
  <c r="R1448" i="10"/>
  <c r="Q1448" i="10"/>
  <c r="T1447" i="10"/>
  <c r="S1447" i="10"/>
  <c r="R1447" i="10"/>
  <c r="Q1447" i="10"/>
  <c r="T1446" i="10"/>
  <c r="S1446" i="10"/>
  <c r="R1446" i="10"/>
  <c r="Q1446" i="10"/>
  <c r="T1445" i="10"/>
  <c r="S1445" i="10"/>
  <c r="R1445" i="10"/>
  <c r="Q1445" i="10"/>
  <c r="T1444" i="10"/>
  <c r="S1444" i="10"/>
  <c r="R1444" i="10"/>
  <c r="Q1444" i="10"/>
  <c r="T1443" i="10"/>
  <c r="S1443" i="10"/>
  <c r="R1443" i="10"/>
  <c r="Q1443" i="10"/>
  <c r="T1442" i="10"/>
  <c r="S1442" i="10"/>
  <c r="R1442" i="10"/>
  <c r="Q1442" i="10"/>
  <c r="T1441" i="10"/>
  <c r="S1441" i="10"/>
  <c r="R1441" i="10"/>
  <c r="Q1441" i="10"/>
  <c r="T1440" i="10"/>
  <c r="S1440" i="10"/>
  <c r="R1440" i="10"/>
  <c r="Q1440" i="10"/>
  <c r="T1439" i="10"/>
  <c r="S1439" i="10"/>
  <c r="R1439" i="10"/>
  <c r="Q1439" i="10"/>
  <c r="T1438" i="10"/>
  <c r="S1438" i="10"/>
  <c r="R1438" i="10"/>
  <c r="Q1438" i="10"/>
  <c r="T1437" i="10"/>
  <c r="S1437" i="10"/>
  <c r="R1437" i="10"/>
  <c r="Q1437" i="10"/>
  <c r="T1436" i="10"/>
  <c r="S1436" i="10"/>
  <c r="R1436" i="10"/>
  <c r="Q1436" i="10"/>
  <c r="T1435" i="10"/>
  <c r="S1435" i="10"/>
  <c r="R1435" i="10"/>
  <c r="Q1435" i="10"/>
  <c r="T1434" i="10"/>
  <c r="S1434" i="10"/>
  <c r="R1434" i="10"/>
  <c r="Q1434" i="10"/>
  <c r="T1433" i="10"/>
  <c r="S1433" i="10"/>
  <c r="R1433" i="10"/>
  <c r="Q1433" i="10"/>
  <c r="T1432" i="10"/>
  <c r="S1432" i="10"/>
  <c r="R1432" i="10"/>
  <c r="Q1432" i="10"/>
  <c r="T1431" i="10"/>
  <c r="S1431" i="10"/>
  <c r="R1431" i="10"/>
  <c r="Q1431" i="10"/>
  <c r="T1430" i="10"/>
  <c r="S1430" i="10"/>
  <c r="R1430" i="10"/>
  <c r="Q1430" i="10"/>
  <c r="T1429" i="10"/>
  <c r="S1429" i="10"/>
  <c r="R1429" i="10"/>
  <c r="Q1429" i="10"/>
  <c r="T1428" i="10"/>
  <c r="S1428" i="10"/>
  <c r="R1428" i="10"/>
  <c r="Q1428" i="10"/>
  <c r="T1427" i="10"/>
  <c r="S1427" i="10"/>
  <c r="R1427" i="10"/>
  <c r="Q1427" i="10"/>
  <c r="T1426" i="10"/>
  <c r="S1426" i="10"/>
  <c r="R1426" i="10"/>
  <c r="Q1426" i="10"/>
  <c r="T1425" i="10"/>
  <c r="S1425" i="10"/>
  <c r="R1425" i="10"/>
  <c r="Q1425" i="10"/>
  <c r="T1424" i="10"/>
  <c r="S1424" i="10"/>
  <c r="R1424" i="10"/>
  <c r="Q1424" i="10"/>
  <c r="T1423" i="10"/>
  <c r="S1423" i="10"/>
  <c r="R1423" i="10"/>
  <c r="Q1423" i="10"/>
  <c r="T1422" i="10"/>
  <c r="S1422" i="10"/>
  <c r="R1422" i="10"/>
  <c r="Q1422" i="10"/>
  <c r="T1421" i="10"/>
  <c r="S1421" i="10"/>
  <c r="R1421" i="10"/>
  <c r="Q1421" i="10"/>
  <c r="T1420" i="10"/>
  <c r="S1420" i="10"/>
  <c r="R1420" i="10"/>
  <c r="Q1420" i="10"/>
  <c r="T1419" i="10"/>
  <c r="S1419" i="10"/>
  <c r="R1419" i="10"/>
  <c r="Q1419" i="10"/>
  <c r="T1418" i="10"/>
  <c r="S1418" i="10"/>
  <c r="R1418" i="10"/>
  <c r="Q1418" i="10"/>
  <c r="T1417" i="10"/>
  <c r="S1417" i="10"/>
  <c r="R1417" i="10"/>
  <c r="Q1417" i="10"/>
  <c r="T1416" i="10"/>
  <c r="S1416" i="10"/>
  <c r="R1416" i="10"/>
  <c r="Q1416" i="10"/>
  <c r="T1415" i="10"/>
  <c r="S1415" i="10"/>
  <c r="R1415" i="10"/>
  <c r="Q1415" i="10"/>
  <c r="T1414" i="10"/>
  <c r="S1414" i="10"/>
  <c r="R1414" i="10"/>
  <c r="Q1414" i="10"/>
  <c r="T1413" i="10"/>
  <c r="S1413" i="10"/>
  <c r="R1413" i="10"/>
  <c r="Q1413" i="10"/>
  <c r="T1412" i="10"/>
  <c r="S1412" i="10"/>
  <c r="R1412" i="10"/>
  <c r="Q1412" i="10"/>
  <c r="T1411" i="10"/>
  <c r="S1411" i="10"/>
  <c r="R1411" i="10"/>
  <c r="Q1411" i="10"/>
  <c r="T1410" i="10"/>
  <c r="S1410" i="10"/>
  <c r="R1410" i="10"/>
  <c r="Q1410" i="10"/>
  <c r="T1409" i="10"/>
  <c r="S1409" i="10"/>
  <c r="R1409" i="10"/>
  <c r="Q1409" i="10"/>
  <c r="T1408" i="10"/>
  <c r="S1408" i="10"/>
  <c r="R1408" i="10"/>
  <c r="Q1408" i="10"/>
  <c r="T1407" i="10"/>
  <c r="S1407" i="10"/>
  <c r="R1407" i="10"/>
  <c r="Q1407" i="10"/>
  <c r="T1406" i="10"/>
  <c r="S1406" i="10"/>
  <c r="R1406" i="10"/>
  <c r="Q1406" i="10"/>
  <c r="T1405" i="10"/>
  <c r="S1405" i="10"/>
  <c r="R1405" i="10"/>
  <c r="Q1405" i="10"/>
  <c r="T1404" i="10"/>
  <c r="S1404" i="10"/>
  <c r="R1404" i="10"/>
  <c r="Q1404" i="10"/>
  <c r="T1403" i="10"/>
  <c r="S1403" i="10"/>
  <c r="R1403" i="10"/>
  <c r="Q1403" i="10"/>
  <c r="T1402" i="10"/>
  <c r="S1402" i="10"/>
  <c r="R1402" i="10"/>
  <c r="Q1402" i="10"/>
  <c r="T1401" i="10"/>
  <c r="S1401" i="10"/>
  <c r="R1401" i="10"/>
  <c r="Q1401" i="10"/>
  <c r="T1400" i="10"/>
  <c r="S1400" i="10"/>
  <c r="R1400" i="10"/>
  <c r="Q1400" i="10"/>
  <c r="T1399" i="10"/>
  <c r="S1399" i="10"/>
  <c r="R1399" i="10"/>
  <c r="Q1399" i="10"/>
  <c r="T1398" i="10"/>
  <c r="S1398" i="10"/>
  <c r="R1398" i="10"/>
  <c r="Q1398" i="10"/>
  <c r="T1397" i="10"/>
  <c r="S1397" i="10"/>
  <c r="R1397" i="10"/>
  <c r="Q1397" i="10"/>
  <c r="T1396" i="10"/>
  <c r="S1396" i="10"/>
  <c r="R1396" i="10"/>
  <c r="Q1396" i="10"/>
  <c r="T1395" i="10"/>
  <c r="S1395" i="10"/>
  <c r="R1395" i="10"/>
  <c r="Q1395" i="10"/>
  <c r="T1394" i="10"/>
  <c r="S1394" i="10"/>
  <c r="R1394" i="10"/>
  <c r="Q1394" i="10"/>
  <c r="T1393" i="10"/>
  <c r="S1393" i="10"/>
  <c r="R1393" i="10"/>
  <c r="Q1393" i="10"/>
  <c r="T1392" i="10"/>
  <c r="S1392" i="10"/>
  <c r="R1392" i="10"/>
  <c r="Q1392" i="10"/>
  <c r="T1391" i="10"/>
  <c r="S1391" i="10"/>
  <c r="R1391" i="10"/>
  <c r="Q1391" i="10"/>
  <c r="T1390" i="10"/>
  <c r="S1390" i="10"/>
  <c r="R1390" i="10"/>
  <c r="Q1390" i="10"/>
  <c r="T1389" i="10"/>
  <c r="S1389" i="10"/>
  <c r="R1389" i="10"/>
  <c r="Q1389" i="10"/>
  <c r="T1388" i="10"/>
  <c r="S1388" i="10"/>
  <c r="R1388" i="10"/>
  <c r="Q1388" i="10"/>
  <c r="T1387" i="10"/>
  <c r="S1387" i="10"/>
  <c r="R1387" i="10"/>
  <c r="Q1387" i="10"/>
  <c r="T1386" i="10"/>
  <c r="S1386" i="10"/>
  <c r="R1386" i="10"/>
  <c r="Q1386" i="10"/>
  <c r="T1385" i="10"/>
  <c r="S1385" i="10"/>
  <c r="R1385" i="10"/>
  <c r="Q1385" i="10"/>
  <c r="T1384" i="10"/>
  <c r="S1384" i="10"/>
  <c r="R1384" i="10"/>
  <c r="Q1384" i="10"/>
  <c r="T1383" i="10"/>
  <c r="S1383" i="10"/>
  <c r="R1383" i="10"/>
  <c r="Q1383" i="10"/>
  <c r="T1382" i="10"/>
  <c r="S1382" i="10"/>
  <c r="R1382" i="10"/>
  <c r="Q1382" i="10"/>
  <c r="T1381" i="10"/>
  <c r="S1381" i="10"/>
  <c r="R1381" i="10"/>
  <c r="Q1381" i="10"/>
  <c r="T1380" i="10"/>
  <c r="S1380" i="10"/>
  <c r="R1380" i="10"/>
  <c r="Q1380" i="10"/>
  <c r="T1379" i="10"/>
  <c r="S1379" i="10"/>
  <c r="R1379" i="10"/>
  <c r="Q1379" i="10"/>
  <c r="T1378" i="10"/>
  <c r="S1378" i="10"/>
  <c r="R1378" i="10"/>
  <c r="Q1378" i="10"/>
  <c r="T1377" i="10"/>
  <c r="S1377" i="10"/>
  <c r="R1377" i="10"/>
  <c r="Q1377" i="10"/>
  <c r="T1376" i="10"/>
  <c r="S1376" i="10"/>
  <c r="R1376" i="10"/>
  <c r="Q1376" i="10"/>
  <c r="T1375" i="10"/>
  <c r="S1375" i="10"/>
  <c r="R1375" i="10"/>
  <c r="Q1375" i="10"/>
  <c r="T1374" i="10"/>
  <c r="S1374" i="10"/>
  <c r="R1374" i="10"/>
  <c r="Q1374" i="10"/>
  <c r="T1373" i="10"/>
  <c r="S1373" i="10"/>
  <c r="R1373" i="10"/>
  <c r="Q1373" i="10"/>
  <c r="T1372" i="10"/>
  <c r="S1372" i="10"/>
  <c r="R1372" i="10"/>
  <c r="Q1372" i="10"/>
  <c r="T1371" i="10"/>
  <c r="S1371" i="10"/>
  <c r="R1371" i="10"/>
  <c r="Q1371" i="10"/>
  <c r="T1370" i="10"/>
  <c r="S1370" i="10"/>
  <c r="R1370" i="10"/>
  <c r="Q1370" i="10"/>
  <c r="T1369" i="10"/>
  <c r="S1369" i="10"/>
  <c r="R1369" i="10"/>
  <c r="Q1369" i="10"/>
  <c r="T1368" i="10"/>
  <c r="S1368" i="10"/>
  <c r="R1368" i="10"/>
  <c r="Q1368" i="10"/>
  <c r="T1367" i="10"/>
  <c r="S1367" i="10"/>
  <c r="R1367" i="10"/>
  <c r="Q1367" i="10"/>
  <c r="T1366" i="10"/>
  <c r="S1366" i="10"/>
  <c r="R1366" i="10"/>
  <c r="Q1366" i="10"/>
  <c r="T1365" i="10"/>
  <c r="S1365" i="10"/>
  <c r="R1365" i="10"/>
  <c r="Q1365" i="10"/>
  <c r="T1364" i="10"/>
  <c r="S1364" i="10"/>
  <c r="R1364" i="10"/>
  <c r="Q1364" i="10"/>
  <c r="T1363" i="10"/>
  <c r="S1363" i="10"/>
  <c r="R1363" i="10"/>
  <c r="Q1363" i="10"/>
  <c r="T1362" i="10"/>
  <c r="S1362" i="10"/>
  <c r="R1362" i="10"/>
  <c r="Q1362" i="10"/>
  <c r="T1361" i="10"/>
  <c r="S1361" i="10"/>
  <c r="R1361" i="10"/>
  <c r="Q1361" i="10"/>
  <c r="T1360" i="10"/>
  <c r="S1360" i="10"/>
  <c r="R1360" i="10"/>
  <c r="Q1360" i="10"/>
  <c r="T1359" i="10"/>
  <c r="S1359" i="10"/>
  <c r="R1359" i="10"/>
  <c r="Q1359" i="10"/>
  <c r="T1358" i="10"/>
  <c r="S1358" i="10"/>
  <c r="R1358" i="10"/>
  <c r="Q1358" i="10"/>
  <c r="T1357" i="10"/>
  <c r="S1357" i="10"/>
  <c r="R1357" i="10"/>
  <c r="Q1357" i="10"/>
  <c r="T1356" i="10"/>
  <c r="S1356" i="10"/>
  <c r="R1356" i="10"/>
  <c r="Q1356" i="10"/>
  <c r="T1355" i="10"/>
  <c r="S1355" i="10"/>
  <c r="R1355" i="10"/>
  <c r="Q1355" i="10"/>
  <c r="T1354" i="10"/>
  <c r="S1354" i="10"/>
  <c r="R1354" i="10"/>
  <c r="Q1354" i="10"/>
  <c r="T1353" i="10"/>
  <c r="S1353" i="10"/>
  <c r="R1353" i="10"/>
  <c r="Q1353" i="10"/>
  <c r="T1352" i="10"/>
  <c r="S1352" i="10"/>
  <c r="R1352" i="10"/>
  <c r="Q1352" i="10"/>
  <c r="T1351" i="10"/>
  <c r="S1351" i="10"/>
  <c r="R1351" i="10"/>
  <c r="Q1351" i="10"/>
  <c r="T1350" i="10"/>
  <c r="S1350" i="10"/>
  <c r="R1350" i="10"/>
  <c r="Q1350" i="10"/>
  <c r="T1349" i="10"/>
  <c r="S1349" i="10"/>
  <c r="R1349" i="10"/>
  <c r="Q1349" i="10"/>
  <c r="T1348" i="10"/>
  <c r="S1348" i="10"/>
  <c r="R1348" i="10"/>
  <c r="Q1348" i="10"/>
  <c r="T1347" i="10"/>
  <c r="S1347" i="10"/>
  <c r="R1347" i="10"/>
  <c r="Q1347" i="10"/>
  <c r="T1346" i="10"/>
  <c r="S1346" i="10"/>
  <c r="R1346" i="10"/>
  <c r="Q1346" i="10"/>
  <c r="T1345" i="10"/>
  <c r="S1345" i="10"/>
  <c r="R1345" i="10"/>
  <c r="Q1345" i="10"/>
  <c r="T1344" i="10"/>
  <c r="S1344" i="10"/>
  <c r="R1344" i="10"/>
  <c r="Q1344" i="10"/>
  <c r="T1343" i="10"/>
  <c r="S1343" i="10"/>
  <c r="R1343" i="10"/>
  <c r="Q1343" i="10"/>
  <c r="T1342" i="10"/>
  <c r="S1342" i="10"/>
  <c r="R1342" i="10"/>
  <c r="Q1342" i="10"/>
  <c r="T1341" i="10"/>
  <c r="S1341" i="10"/>
  <c r="R1341" i="10"/>
  <c r="Q1341" i="10"/>
  <c r="T1340" i="10"/>
  <c r="S1340" i="10"/>
  <c r="R1340" i="10"/>
  <c r="Q1340" i="10"/>
  <c r="T1339" i="10"/>
  <c r="S1339" i="10"/>
  <c r="R1339" i="10"/>
  <c r="Q1339" i="10"/>
  <c r="T1338" i="10"/>
  <c r="S1338" i="10"/>
  <c r="R1338" i="10"/>
  <c r="Q1338" i="10"/>
  <c r="T1337" i="10"/>
  <c r="S1337" i="10"/>
  <c r="R1337" i="10"/>
  <c r="Q1337" i="10"/>
  <c r="T1336" i="10"/>
  <c r="S1336" i="10"/>
  <c r="R1336" i="10"/>
  <c r="Q1336" i="10"/>
  <c r="T1335" i="10"/>
  <c r="S1335" i="10"/>
  <c r="R1335" i="10"/>
  <c r="Q1335" i="10"/>
  <c r="T1334" i="10"/>
  <c r="S1334" i="10"/>
  <c r="R1334" i="10"/>
  <c r="Q1334" i="10"/>
  <c r="T1333" i="10"/>
  <c r="S1333" i="10"/>
  <c r="R1333" i="10"/>
  <c r="Q1333" i="10"/>
  <c r="T1332" i="10"/>
  <c r="S1332" i="10"/>
  <c r="R1332" i="10"/>
  <c r="Q1332" i="10"/>
  <c r="T1331" i="10"/>
  <c r="S1331" i="10"/>
  <c r="R1331" i="10"/>
  <c r="Q1331" i="10"/>
  <c r="T1330" i="10"/>
  <c r="S1330" i="10"/>
  <c r="R1330" i="10"/>
  <c r="Q1330" i="10"/>
  <c r="T1329" i="10"/>
  <c r="S1329" i="10"/>
  <c r="R1329" i="10"/>
  <c r="Q1329" i="10"/>
  <c r="T1328" i="10"/>
  <c r="S1328" i="10"/>
  <c r="R1328" i="10"/>
  <c r="Q1328" i="10"/>
  <c r="T1327" i="10"/>
  <c r="S1327" i="10"/>
  <c r="R1327" i="10"/>
  <c r="Q1327" i="10"/>
  <c r="T1326" i="10"/>
  <c r="S1326" i="10"/>
  <c r="R1326" i="10"/>
  <c r="Q1326" i="10"/>
  <c r="T1325" i="10"/>
  <c r="S1325" i="10"/>
  <c r="R1325" i="10"/>
  <c r="Q1325" i="10"/>
  <c r="T1324" i="10"/>
  <c r="S1324" i="10"/>
  <c r="R1324" i="10"/>
  <c r="Q1324" i="10"/>
  <c r="T1323" i="10"/>
  <c r="S1323" i="10"/>
  <c r="R1323" i="10"/>
  <c r="Q1323" i="10"/>
  <c r="T1322" i="10"/>
  <c r="S1322" i="10"/>
  <c r="R1322" i="10"/>
  <c r="Q1322" i="10"/>
  <c r="T1321" i="10"/>
  <c r="S1321" i="10"/>
  <c r="R1321" i="10"/>
  <c r="Q1321" i="10"/>
  <c r="T1320" i="10"/>
  <c r="S1320" i="10"/>
  <c r="R1320" i="10"/>
  <c r="Q1320" i="10"/>
  <c r="T1319" i="10"/>
  <c r="S1319" i="10"/>
  <c r="R1319" i="10"/>
  <c r="Q1319" i="10"/>
  <c r="T1318" i="10"/>
  <c r="S1318" i="10"/>
  <c r="R1318" i="10"/>
  <c r="Q1318" i="10"/>
  <c r="T1317" i="10"/>
  <c r="S1317" i="10"/>
  <c r="R1317" i="10"/>
  <c r="Q1317" i="10"/>
  <c r="T1316" i="10"/>
  <c r="S1316" i="10"/>
  <c r="R1316" i="10"/>
  <c r="Q1316" i="10"/>
  <c r="T1315" i="10"/>
  <c r="S1315" i="10"/>
  <c r="R1315" i="10"/>
  <c r="Q1315" i="10"/>
  <c r="T1314" i="10"/>
  <c r="S1314" i="10"/>
  <c r="R1314" i="10"/>
  <c r="Q1314" i="10"/>
  <c r="T1313" i="10"/>
  <c r="S1313" i="10"/>
  <c r="R1313" i="10"/>
  <c r="Q1313" i="10"/>
  <c r="T1312" i="10"/>
  <c r="S1312" i="10"/>
  <c r="R1312" i="10"/>
  <c r="Q1312" i="10"/>
  <c r="T1311" i="10"/>
  <c r="S1311" i="10"/>
  <c r="R1311" i="10"/>
  <c r="Q1311" i="10"/>
  <c r="T1310" i="10"/>
  <c r="S1310" i="10"/>
  <c r="R1310" i="10"/>
  <c r="Q1310" i="10"/>
  <c r="T1309" i="10"/>
  <c r="S1309" i="10"/>
  <c r="R1309" i="10"/>
  <c r="Q1309" i="10"/>
  <c r="T1308" i="10"/>
  <c r="S1308" i="10"/>
  <c r="R1308" i="10"/>
  <c r="Q1308" i="10"/>
  <c r="T1307" i="10"/>
  <c r="S1307" i="10"/>
  <c r="R1307" i="10"/>
  <c r="Q1307" i="10"/>
  <c r="T1306" i="10"/>
  <c r="S1306" i="10"/>
  <c r="R1306" i="10"/>
  <c r="Q1306" i="10"/>
  <c r="T1305" i="10"/>
  <c r="S1305" i="10"/>
  <c r="R1305" i="10"/>
  <c r="Q1305" i="10"/>
  <c r="T1304" i="10"/>
  <c r="S1304" i="10"/>
  <c r="R1304" i="10"/>
  <c r="Q1304" i="10"/>
  <c r="T1303" i="10"/>
  <c r="S1303" i="10"/>
  <c r="R1303" i="10"/>
  <c r="Q1303" i="10"/>
  <c r="T1302" i="10"/>
  <c r="S1302" i="10"/>
  <c r="R1302" i="10"/>
  <c r="Q1302" i="10"/>
  <c r="T1301" i="10"/>
  <c r="S1301" i="10"/>
  <c r="R1301" i="10"/>
  <c r="Q1301" i="10"/>
  <c r="T1300" i="10"/>
  <c r="S1300" i="10"/>
  <c r="R1300" i="10"/>
  <c r="Q1300" i="10"/>
  <c r="T1299" i="10"/>
  <c r="S1299" i="10"/>
  <c r="R1299" i="10"/>
  <c r="Q1299" i="10"/>
  <c r="T1298" i="10"/>
  <c r="S1298" i="10"/>
  <c r="R1298" i="10"/>
  <c r="Q1298" i="10"/>
  <c r="T1297" i="10"/>
  <c r="S1297" i="10"/>
  <c r="R1297" i="10"/>
  <c r="Q1297" i="10"/>
  <c r="T1296" i="10"/>
  <c r="S1296" i="10"/>
  <c r="R1296" i="10"/>
  <c r="Q1296" i="10"/>
  <c r="T1295" i="10"/>
  <c r="S1295" i="10"/>
  <c r="R1295" i="10"/>
  <c r="Q1295" i="10"/>
  <c r="T1294" i="10"/>
  <c r="S1294" i="10"/>
  <c r="R1294" i="10"/>
  <c r="Q1294" i="10"/>
  <c r="T1293" i="10"/>
  <c r="S1293" i="10"/>
  <c r="R1293" i="10"/>
  <c r="Q1293" i="10"/>
  <c r="T1292" i="10"/>
  <c r="S1292" i="10"/>
  <c r="R1292" i="10"/>
  <c r="Q1292" i="10"/>
  <c r="T1291" i="10"/>
  <c r="S1291" i="10"/>
  <c r="R1291" i="10"/>
  <c r="Q1291" i="10"/>
  <c r="T1290" i="10"/>
  <c r="S1290" i="10"/>
  <c r="R1290" i="10"/>
  <c r="Q1290" i="10"/>
  <c r="T1289" i="10"/>
  <c r="S1289" i="10"/>
  <c r="R1289" i="10"/>
  <c r="Q1289" i="10"/>
  <c r="T1288" i="10"/>
  <c r="S1288" i="10"/>
  <c r="R1288" i="10"/>
  <c r="Q1288" i="10"/>
  <c r="T1287" i="10"/>
  <c r="S1287" i="10"/>
  <c r="R1287" i="10"/>
  <c r="Q1287" i="10"/>
  <c r="T1286" i="10"/>
  <c r="S1286" i="10"/>
  <c r="R1286" i="10"/>
  <c r="Q1286" i="10"/>
  <c r="T1285" i="10"/>
  <c r="S1285" i="10"/>
  <c r="R1285" i="10"/>
  <c r="Q1285" i="10"/>
  <c r="T1284" i="10"/>
  <c r="S1284" i="10"/>
  <c r="R1284" i="10"/>
  <c r="Q1284" i="10"/>
  <c r="T1283" i="10"/>
  <c r="S1283" i="10"/>
  <c r="R1283" i="10"/>
  <c r="Q1283" i="10"/>
  <c r="T1282" i="10"/>
  <c r="S1282" i="10"/>
  <c r="R1282" i="10"/>
  <c r="Q1282" i="10"/>
  <c r="T1281" i="10"/>
  <c r="S1281" i="10"/>
  <c r="R1281" i="10"/>
  <c r="Q1281" i="10"/>
  <c r="T1280" i="10"/>
  <c r="S1280" i="10"/>
  <c r="R1280" i="10"/>
  <c r="Q1280" i="10"/>
  <c r="T1279" i="10"/>
  <c r="S1279" i="10"/>
  <c r="R1279" i="10"/>
  <c r="Q1279" i="10"/>
  <c r="T1278" i="10"/>
  <c r="S1278" i="10"/>
  <c r="R1278" i="10"/>
  <c r="Q1278" i="10"/>
  <c r="T1277" i="10"/>
  <c r="S1277" i="10"/>
  <c r="R1277" i="10"/>
  <c r="Q1277" i="10"/>
  <c r="T1276" i="10"/>
  <c r="S1276" i="10"/>
  <c r="R1276" i="10"/>
  <c r="Q1276" i="10"/>
  <c r="T1275" i="10"/>
  <c r="S1275" i="10"/>
  <c r="R1275" i="10"/>
  <c r="Q1275" i="10"/>
  <c r="T1274" i="10"/>
  <c r="S1274" i="10"/>
  <c r="R1274" i="10"/>
  <c r="Q1274" i="10"/>
  <c r="T1273" i="10"/>
  <c r="S1273" i="10"/>
  <c r="R1273" i="10"/>
  <c r="Q1273" i="10"/>
  <c r="T1272" i="10"/>
  <c r="S1272" i="10"/>
  <c r="R1272" i="10"/>
  <c r="Q1272" i="10"/>
  <c r="T1271" i="10"/>
  <c r="S1271" i="10"/>
  <c r="R1271" i="10"/>
  <c r="Q1271" i="10"/>
  <c r="T1270" i="10"/>
  <c r="S1270" i="10"/>
  <c r="R1270" i="10"/>
  <c r="Q1270" i="10"/>
  <c r="T1269" i="10"/>
  <c r="S1269" i="10"/>
  <c r="R1269" i="10"/>
  <c r="Q1269" i="10"/>
  <c r="T1268" i="10"/>
  <c r="S1268" i="10"/>
  <c r="R1268" i="10"/>
  <c r="Q1268" i="10"/>
  <c r="T1267" i="10"/>
  <c r="S1267" i="10"/>
  <c r="R1267" i="10"/>
  <c r="Q1267" i="10"/>
  <c r="T1266" i="10"/>
  <c r="S1266" i="10"/>
  <c r="R1266" i="10"/>
  <c r="Q1266" i="10"/>
  <c r="T1265" i="10"/>
  <c r="S1265" i="10"/>
  <c r="R1265" i="10"/>
  <c r="Q1265" i="10"/>
  <c r="T1264" i="10"/>
  <c r="S1264" i="10"/>
  <c r="R1264" i="10"/>
  <c r="Q1264" i="10"/>
  <c r="T1263" i="10"/>
  <c r="S1263" i="10"/>
  <c r="R1263" i="10"/>
  <c r="Q1263" i="10"/>
  <c r="T1262" i="10"/>
  <c r="S1262" i="10"/>
  <c r="R1262" i="10"/>
  <c r="Q1262" i="10"/>
  <c r="T1261" i="10"/>
  <c r="S1261" i="10"/>
  <c r="R1261" i="10"/>
  <c r="Q1261" i="10"/>
  <c r="T1260" i="10"/>
  <c r="S1260" i="10"/>
  <c r="R1260" i="10"/>
  <c r="Q1260" i="10"/>
  <c r="T1259" i="10"/>
  <c r="S1259" i="10"/>
  <c r="R1259" i="10"/>
  <c r="Q1259" i="10"/>
  <c r="T1258" i="10"/>
  <c r="S1258" i="10"/>
  <c r="R1258" i="10"/>
  <c r="Q1258" i="10"/>
  <c r="T1257" i="10"/>
  <c r="S1257" i="10"/>
  <c r="R1257" i="10"/>
  <c r="Q1257" i="10"/>
  <c r="T1256" i="10"/>
  <c r="S1256" i="10"/>
  <c r="R1256" i="10"/>
  <c r="Q1256" i="10"/>
  <c r="T1255" i="10"/>
  <c r="S1255" i="10"/>
  <c r="R1255" i="10"/>
  <c r="Q1255" i="10"/>
  <c r="T1254" i="10"/>
  <c r="S1254" i="10"/>
  <c r="R1254" i="10"/>
  <c r="Q1254" i="10"/>
  <c r="T1253" i="10"/>
  <c r="S1253" i="10"/>
  <c r="R1253" i="10"/>
  <c r="Q1253" i="10"/>
  <c r="T1252" i="10"/>
  <c r="S1252" i="10"/>
  <c r="R1252" i="10"/>
  <c r="Q1252" i="10"/>
  <c r="T1251" i="10"/>
  <c r="S1251" i="10"/>
  <c r="R1251" i="10"/>
  <c r="Q1251" i="10"/>
  <c r="T1250" i="10"/>
  <c r="S1250" i="10"/>
  <c r="R1250" i="10"/>
  <c r="Q1250" i="10"/>
  <c r="T1249" i="10"/>
  <c r="S1249" i="10"/>
  <c r="R1249" i="10"/>
  <c r="Q1249" i="10"/>
  <c r="T1248" i="10"/>
  <c r="S1248" i="10"/>
  <c r="R1248" i="10"/>
  <c r="Q1248" i="10"/>
  <c r="T1247" i="10"/>
  <c r="S1247" i="10"/>
  <c r="R1247" i="10"/>
  <c r="Q1247" i="10"/>
  <c r="T1246" i="10"/>
  <c r="S1246" i="10"/>
  <c r="R1246" i="10"/>
  <c r="Q1246" i="10"/>
  <c r="T1245" i="10"/>
  <c r="S1245" i="10"/>
  <c r="R1245" i="10"/>
  <c r="Q1245" i="10"/>
  <c r="T1244" i="10"/>
  <c r="S1244" i="10"/>
  <c r="R1244" i="10"/>
  <c r="Q1244" i="10"/>
  <c r="T1243" i="10"/>
  <c r="S1243" i="10"/>
  <c r="R1243" i="10"/>
  <c r="Q1243" i="10"/>
  <c r="T1242" i="10"/>
  <c r="S1242" i="10"/>
  <c r="R1242" i="10"/>
  <c r="Q1242" i="10"/>
  <c r="T1241" i="10"/>
  <c r="S1241" i="10"/>
  <c r="R1241" i="10"/>
  <c r="Q1241" i="10"/>
  <c r="T1240" i="10"/>
  <c r="S1240" i="10"/>
  <c r="R1240" i="10"/>
  <c r="Q1240" i="10"/>
  <c r="T1239" i="10"/>
  <c r="S1239" i="10"/>
  <c r="R1239" i="10"/>
  <c r="Q1239" i="10"/>
  <c r="T1238" i="10"/>
  <c r="S1238" i="10"/>
  <c r="R1238" i="10"/>
  <c r="Q1238" i="10"/>
  <c r="T1237" i="10"/>
  <c r="S1237" i="10"/>
  <c r="R1237" i="10"/>
  <c r="Q1237" i="10"/>
  <c r="T1236" i="10"/>
  <c r="S1236" i="10"/>
  <c r="R1236" i="10"/>
  <c r="Q1236" i="10"/>
  <c r="T1235" i="10"/>
  <c r="S1235" i="10"/>
  <c r="R1235" i="10"/>
  <c r="Q1235" i="10"/>
  <c r="T1234" i="10"/>
  <c r="S1234" i="10"/>
  <c r="R1234" i="10"/>
  <c r="Q1234" i="10"/>
  <c r="T1233" i="10"/>
  <c r="S1233" i="10"/>
  <c r="R1233" i="10"/>
  <c r="Q1233" i="10"/>
  <c r="T1232" i="10"/>
  <c r="S1232" i="10"/>
  <c r="R1232" i="10"/>
  <c r="Q1232" i="10"/>
  <c r="T1231" i="10"/>
  <c r="S1231" i="10"/>
  <c r="R1231" i="10"/>
  <c r="Q1231" i="10"/>
  <c r="T1230" i="10"/>
  <c r="S1230" i="10"/>
  <c r="R1230" i="10"/>
  <c r="Q1230" i="10"/>
  <c r="T1229" i="10"/>
  <c r="S1229" i="10"/>
  <c r="R1229" i="10"/>
  <c r="Q1229" i="10"/>
  <c r="T1228" i="10"/>
  <c r="S1228" i="10"/>
  <c r="R1228" i="10"/>
  <c r="Q1228" i="10"/>
  <c r="T1227" i="10"/>
  <c r="S1227" i="10"/>
  <c r="R1227" i="10"/>
  <c r="Q1227" i="10"/>
  <c r="T1226" i="10"/>
  <c r="S1226" i="10"/>
  <c r="R1226" i="10"/>
  <c r="Q1226" i="10"/>
  <c r="T1225" i="10"/>
  <c r="S1225" i="10"/>
  <c r="R1225" i="10"/>
  <c r="Q1225" i="10"/>
  <c r="T1224" i="10"/>
  <c r="S1224" i="10"/>
  <c r="R1224" i="10"/>
  <c r="Q1224" i="10"/>
  <c r="T1223" i="10"/>
  <c r="S1223" i="10"/>
  <c r="R1223" i="10"/>
  <c r="Q1223" i="10"/>
  <c r="T1222" i="10"/>
  <c r="S1222" i="10"/>
  <c r="R1222" i="10"/>
  <c r="Q1222" i="10"/>
  <c r="T1221" i="10"/>
  <c r="S1221" i="10"/>
  <c r="R1221" i="10"/>
  <c r="Q1221" i="10"/>
  <c r="T1220" i="10"/>
  <c r="S1220" i="10"/>
  <c r="R1220" i="10"/>
  <c r="Q1220" i="10"/>
  <c r="T1219" i="10"/>
  <c r="S1219" i="10"/>
  <c r="R1219" i="10"/>
  <c r="Q1219" i="10"/>
  <c r="T1218" i="10"/>
  <c r="S1218" i="10"/>
  <c r="R1218" i="10"/>
  <c r="Q1218" i="10"/>
  <c r="T1217" i="10"/>
  <c r="S1217" i="10"/>
  <c r="R1217" i="10"/>
  <c r="Q1217" i="10"/>
  <c r="T1216" i="10"/>
  <c r="S1216" i="10"/>
  <c r="R1216" i="10"/>
  <c r="Q1216" i="10"/>
  <c r="T1215" i="10"/>
  <c r="S1215" i="10"/>
  <c r="R1215" i="10"/>
  <c r="Q1215" i="10"/>
  <c r="T1214" i="10"/>
  <c r="S1214" i="10"/>
  <c r="R1214" i="10"/>
  <c r="Q1214" i="10"/>
  <c r="T1213" i="10"/>
  <c r="S1213" i="10"/>
  <c r="R1213" i="10"/>
  <c r="Q1213" i="10"/>
  <c r="T1212" i="10"/>
  <c r="S1212" i="10"/>
  <c r="R1212" i="10"/>
  <c r="Q1212" i="10"/>
  <c r="T1211" i="10"/>
  <c r="S1211" i="10"/>
  <c r="R1211" i="10"/>
  <c r="Q1211" i="10"/>
  <c r="T1210" i="10"/>
  <c r="S1210" i="10"/>
  <c r="R1210" i="10"/>
  <c r="Q1210" i="10"/>
  <c r="T1209" i="10"/>
  <c r="S1209" i="10"/>
  <c r="R1209" i="10"/>
  <c r="Q1209" i="10"/>
  <c r="T1208" i="10"/>
  <c r="S1208" i="10"/>
  <c r="R1208" i="10"/>
  <c r="Q1208" i="10"/>
  <c r="T1207" i="10"/>
  <c r="S1207" i="10"/>
  <c r="R1207" i="10"/>
  <c r="Q1207" i="10"/>
  <c r="T1206" i="10"/>
  <c r="S1206" i="10"/>
  <c r="R1206" i="10"/>
  <c r="Q1206" i="10"/>
  <c r="T1205" i="10"/>
  <c r="S1205" i="10"/>
  <c r="R1205" i="10"/>
  <c r="Q1205" i="10"/>
  <c r="T1204" i="10"/>
  <c r="S1204" i="10"/>
  <c r="R1204" i="10"/>
  <c r="Q1204" i="10"/>
  <c r="T1203" i="10"/>
  <c r="S1203" i="10"/>
  <c r="R1203" i="10"/>
  <c r="Q1203" i="10"/>
  <c r="T1202" i="10"/>
  <c r="S1202" i="10"/>
  <c r="R1202" i="10"/>
  <c r="Q1202" i="10"/>
  <c r="T1201" i="10"/>
  <c r="S1201" i="10"/>
  <c r="R1201" i="10"/>
  <c r="Q1201" i="10"/>
  <c r="T1200" i="10"/>
  <c r="S1200" i="10"/>
  <c r="R1200" i="10"/>
  <c r="Q1200" i="10"/>
  <c r="T1199" i="10"/>
  <c r="S1199" i="10"/>
  <c r="R1199" i="10"/>
  <c r="Q1199" i="10"/>
  <c r="T1198" i="10"/>
  <c r="S1198" i="10"/>
  <c r="R1198" i="10"/>
  <c r="Q1198" i="10"/>
  <c r="T1197" i="10"/>
  <c r="S1197" i="10"/>
  <c r="R1197" i="10"/>
  <c r="Q1197" i="10"/>
  <c r="T1196" i="10"/>
  <c r="S1196" i="10"/>
  <c r="R1196" i="10"/>
  <c r="Q1196" i="10"/>
  <c r="T1195" i="10"/>
  <c r="S1195" i="10"/>
  <c r="R1195" i="10"/>
  <c r="Q1195" i="10"/>
  <c r="T1194" i="10"/>
  <c r="S1194" i="10"/>
  <c r="R1194" i="10"/>
  <c r="Q1194" i="10"/>
  <c r="T1193" i="10"/>
  <c r="S1193" i="10"/>
  <c r="R1193" i="10"/>
  <c r="Q1193" i="10"/>
  <c r="T1192" i="10"/>
  <c r="S1192" i="10"/>
  <c r="R1192" i="10"/>
  <c r="Q1192" i="10"/>
  <c r="T1191" i="10"/>
  <c r="S1191" i="10"/>
  <c r="R1191" i="10"/>
  <c r="Q1191" i="10"/>
  <c r="T1190" i="10"/>
  <c r="S1190" i="10"/>
  <c r="R1190" i="10"/>
  <c r="Q1190" i="10"/>
  <c r="T1189" i="10"/>
  <c r="S1189" i="10"/>
  <c r="R1189" i="10"/>
  <c r="Q1189" i="10"/>
  <c r="T1188" i="10"/>
  <c r="S1188" i="10"/>
  <c r="R1188" i="10"/>
  <c r="Q1188" i="10"/>
  <c r="T1187" i="10"/>
  <c r="S1187" i="10"/>
  <c r="R1187" i="10"/>
  <c r="Q1187" i="10"/>
  <c r="T1186" i="10"/>
  <c r="S1186" i="10"/>
  <c r="R1186" i="10"/>
  <c r="Q1186" i="10"/>
  <c r="T1185" i="10"/>
  <c r="S1185" i="10"/>
  <c r="R1185" i="10"/>
  <c r="Q1185" i="10"/>
  <c r="T1184" i="10"/>
  <c r="S1184" i="10"/>
  <c r="R1184" i="10"/>
  <c r="Q1184" i="10"/>
  <c r="T1183" i="10"/>
  <c r="S1183" i="10"/>
  <c r="R1183" i="10"/>
  <c r="Q1183" i="10"/>
  <c r="T1182" i="10"/>
  <c r="S1182" i="10"/>
  <c r="R1182" i="10"/>
  <c r="Q1182" i="10"/>
  <c r="T1181" i="10"/>
  <c r="S1181" i="10"/>
  <c r="R1181" i="10"/>
  <c r="Q1181" i="10"/>
  <c r="T1180" i="10"/>
  <c r="S1180" i="10"/>
  <c r="R1180" i="10"/>
  <c r="Q1180" i="10"/>
  <c r="T1179" i="10"/>
  <c r="S1179" i="10"/>
  <c r="R1179" i="10"/>
  <c r="Q1179" i="10"/>
  <c r="T1178" i="10"/>
  <c r="S1178" i="10"/>
  <c r="R1178" i="10"/>
  <c r="Q1178" i="10"/>
  <c r="T1177" i="10"/>
  <c r="S1177" i="10"/>
  <c r="R1177" i="10"/>
  <c r="Q1177" i="10"/>
  <c r="T1176" i="10"/>
  <c r="S1176" i="10"/>
  <c r="R1176" i="10"/>
  <c r="Q1176" i="10"/>
  <c r="T1175" i="10"/>
  <c r="S1175" i="10"/>
  <c r="R1175" i="10"/>
  <c r="Q1175" i="10"/>
  <c r="T1174" i="10"/>
  <c r="S1174" i="10"/>
  <c r="R1174" i="10"/>
  <c r="Q1174" i="10"/>
  <c r="T1173" i="10"/>
  <c r="S1173" i="10"/>
  <c r="R1173" i="10"/>
  <c r="Q1173" i="10"/>
  <c r="T1172" i="10"/>
  <c r="S1172" i="10"/>
  <c r="R1172" i="10"/>
  <c r="Q1172" i="10"/>
  <c r="T1171" i="10"/>
  <c r="S1171" i="10"/>
  <c r="R1171" i="10"/>
  <c r="Q1171" i="10"/>
  <c r="T1170" i="10"/>
  <c r="S1170" i="10"/>
  <c r="R1170" i="10"/>
  <c r="Q1170" i="10"/>
  <c r="T1169" i="10"/>
  <c r="S1169" i="10"/>
  <c r="R1169" i="10"/>
  <c r="Q1169" i="10"/>
  <c r="T1168" i="10"/>
  <c r="S1168" i="10"/>
  <c r="R1168" i="10"/>
  <c r="Q1168" i="10"/>
  <c r="T1167" i="10"/>
  <c r="S1167" i="10"/>
  <c r="R1167" i="10"/>
  <c r="Q1167" i="10"/>
  <c r="T1166" i="10"/>
  <c r="S1166" i="10"/>
  <c r="R1166" i="10"/>
  <c r="Q1166" i="10"/>
  <c r="T1165" i="10"/>
  <c r="S1165" i="10"/>
  <c r="R1165" i="10"/>
  <c r="Q1165" i="10"/>
  <c r="T1164" i="10"/>
  <c r="S1164" i="10"/>
  <c r="R1164" i="10"/>
  <c r="Q1164" i="10"/>
  <c r="T1163" i="10"/>
  <c r="S1163" i="10"/>
  <c r="R1163" i="10"/>
  <c r="Q1163" i="10"/>
  <c r="T1162" i="10"/>
  <c r="S1162" i="10"/>
  <c r="R1162" i="10"/>
  <c r="Q1162" i="10"/>
  <c r="T1161" i="10"/>
  <c r="S1161" i="10"/>
  <c r="R1161" i="10"/>
  <c r="Q1161" i="10"/>
  <c r="T1160" i="10"/>
  <c r="S1160" i="10"/>
  <c r="R1160" i="10"/>
  <c r="Q1160" i="10"/>
  <c r="T1159" i="10"/>
  <c r="S1159" i="10"/>
  <c r="R1159" i="10"/>
  <c r="Q1159" i="10"/>
  <c r="T1158" i="10"/>
  <c r="S1158" i="10"/>
  <c r="R1158" i="10"/>
  <c r="Q1158" i="10"/>
  <c r="T1157" i="10"/>
  <c r="S1157" i="10"/>
  <c r="R1157" i="10"/>
  <c r="Q1157" i="10"/>
  <c r="T1156" i="10"/>
  <c r="S1156" i="10"/>
  <c r="R1156" i="10"/>
  <c r="Q1156" i="10"/>
  <c r="T1155" i="10"/>
  <c r="S1155" i="10"/>
  <c r="R1155" i="10"/>
  <c r="Q1155" i="10"/>
  <c r="T1154" i="10"/>
  <c r="S1154" i="10"/>
  <c r="R1154" i="10"/>
  <c r="Q1154" i="10"/>
  <c r="T1153" i="10"/>
  <c r="S1153" i="10"/>
  <c r="R1153" i="10"/>
  <c r="Q1153" i="10"/>
  <c r="T1152" i="10"/>
  <c r="S1152" i="10"/>
  <c r="R1152" i="10"/>
  <c r="Q1152" i="10"/>
  <c r="T1151" i="10"/>
  <c r="S1151" i="10"/>
  <c r="R1151" i="10"/>
  <c r="Q1151" i="10"/>
  <c r="T1150" i="10"/>
  <c r="S1150" i="10"/>
  <c r="R1150" i="10"/>
  <c r="Q1150" i="10"/>
  <c r="T1149" i="10"/>
  <c r="S1149" i="10"/>
  <c r="R1149" i="10"/>
  <c r="Q1149" i="10"/>
  <c r="T1148" i="10"/>
  <c r="S1148" i="10"/>
  <c r="R1148" i="10"/>
  <c r="Q1148" i="10"/>
  <c r="T1147" i="10"/>
  <c r="S1147" i="10"/>
  <c r="R1147" i="10"/>
  <c r="Q1147" i="10"/>
  <c r="T1146" i="10"/>
  <c r="S1146" i="10"/>
  <c r="R1146" i="10"/>
  <c r="Q1146" i="10"/>
  <c r="T1145" i="10"/>
  <c r="S1145" i="10"/>
  <c r="R1145" i="10"/>
  <c r="Q1145" i="10"/>
  <c r="T1144" i="10"/>
  <c r="S1144" i="10"/>
  <c r="R1144" i="10"/>
  <c r="Q1144" i="10"/>
  <c r="T1143" i="10"/>
  <c r="S1143" i="10"/>
  <c r="R1143" i="10"/>
  <c r="Q1143" i="10"/>
  <c r="T1142" i="10"/>
  <c r="S1142" i="10"/>
  <c r="R1142" i="10"/>
  <c r="Q1142" i="10"/>
  <c r="T1141" i="10"/>
  <c r="S1141" i="10"/>
  <c r="R1141" i="10"/>
  <c r="Q1141" i="10"/>
  <c r="T1140" i="10"/>
  <c r="S1140" i="10"/>
  <c r="R1140" i="10"/>
  <c r="Q1140" i="10"/>
  <c r="T1139" i="10"/>
  <c r="S1139" i="10"/>
  <c r="R1139" i="10"/>
  <c r="Q1139" i="10"/>
  <c r="T1138" i="10"/>
  <c r="S1138" i="10"/>
  <c r="R1138" i="10"/>
  <c r="Q1138" i="10"/>
  <c r="T1137" i="10"/>
  <c r="S1137" i="10"/>
  <c r="R1137" i="10"/>
  <c r="Q1137" i="10"/>
  <c r="T1136" i="10"/>
  <c r="S1136" i="10"/>
  <c r="R1136" i="10"/>
  <c r="Q1136" i="10"/>
  <c r="T1135" i="10"/>
  <c r="S1135" i="10"/>
  <c r="R1135" i="10"/>
  <c r="Q1135" i="10"/>
  <c r="T1134" i="10"/>
  <c r="S1134" i="10"/>
  <c r="R1134" i="10"/>
  <c r="Q1134" i="10"/>
  <c r="T1133" i="10"/>
  <c r="S1133" i="10"/>
  <c r="R1133" i="10"/>
  <c r="Q1133" i="10"/>
  <c r="T1132" i="10"/>
  <c r="S1132" i="10"/>
  <c r="R1132" i="10"/>
  <c r="Q1132" i="10"/>
  <c r="T1131" i="10"/>
  <c r="S1131" i="10"/>
  <c r="R1131" i="10"/>
  <c r="Q1131" i="10"/>
  <c r="T1130" i="10"/>
  <c r="S1130" i="10"/>
  <c r="R1130" i="10"/>
  <c r="Q1130" i="10"/>
  <c r="T1129" i="10"/>
  <c r="S1129" i="10"/>
  <c r="R1129" i="10"/>
  <c r="Q1129" i="10"/>
  <c r="T1128" i="10"/>
  <c r="S1128" i="10"/>
  <c r="R1128" i="10"/>
  <c r="Q1128" i="10"/>
  <c r="T1127" i="10"/>
  <c r="S1127" i="10"/>
  <c r="R1127" i="10"/>
  <c r="Q1127" i="10"/>
  <c r="T1126" i="10"/>
  <c r="S1126" i="10"/>
  <c r="R1126" i="10"/>
  <c r="Q1126" i="10"/>
  <c r="T1125" i="10"/>
  <c r="S1125" i="10"/>
  <c r="R1125" i="10"/>
  <c r="Q1125" i="10"/>
  <c r="T1124" i="10"/>
  <c r="S1124" i="10"/>
  <c r="R1124" i="10"/>
  <c r="Q1124" i="10"/>
  <c r="T1123" i="10"/>
  <c r="S1123" i="10"/>
  <c r="R1123" i="10"/>
  <c r="Q1123" i="10"/>
  <c r="T1122" i="10"/>
  <c r="S1122" i="10"/>
  <c r="R1122" i="10"/>
  <c r="Q1122" i="10"/>
  <c r="T1121" i="10"/>
  <c r="S1121" i="10"/>
  <c r="R1121" i="10"/>
  <c r="Q1121" i="10"/>
  <c r="T1120" i="10"/>
  <c r="S1120" i="10"/>
  <c r="R1120" i="10"/>
  <c r="Q1120" i="10"/>
  <c r="T1119" i="10"/>
  <c r="S1119" i="10"/>
  <c r="R1119" i="10"/>
  <c r="Q1119" i="10"/>
  <c r="T1118" i="10"/>
  <c r="S1118" i="10"/>
  <c r="R1118" i="10"/>
  <c r="Q1118" i="10"/>
  <c r="T1117" i="10"/>
  <c r="S1117" i="10"/>
  <c r="R1117" i="10"/>
  <c r="Q1117" i="10"/>
  <c r="T1116" i="10"/>
  <c r="S1116" i="10"/>
  <c r="R1116" i="10"/>
  <c r="Q1116" i="10"/>
  <c r="T1115" i="10"/>
  <c r="S1115" i="10"/>
  <c r="R1115" i="10"/>
  <c r="Q1115" i="10"/>
  <c r="T1114" i="10"/>
  <c r="S1114" i="10"/>
  <c r="R1114" i="10"/>
  <c r="Q1114" i="10"/>
  <c r="T1113" i="10"/>
  <c r="S1113" i="10"/>
  <c r="R1113" i="10"/>
  <c r="Q1113" i="10"/>
  <c r="T1112" i="10"/>
  <c r="S1112" i="10"/>
  <c r="R1112" i="10"/>
  <c r="Q1112" i="10"/>
  <c r="T1111" i="10"/>
  <c r="S1111" i="10"/>
  <c r="R1111" i="10"/>
  <c r="Q1111" i="10"/>
  <c r="T1110" i="10"/>
  <c r="S1110" i="10"/>
  <c r="R1110" i="10"/>
  <c r="Q1110" i="10"/>
  <c r="T1109" i="10"/>
  <c r="S1109" i="10"/>
  <c r="R1109" i="10"/>
  <c r="Q1109" i="10"/>
  <c r="T1108" i="10"/>
  <c r="S1108" i="10"/>
  <c r="R1108" i="10"/>
  <c r="Q1108" i="10"/>
  <c r="T1107" i="10"/>
  <c r="S1107" i="10"/>
  <c r="R1107" i="10"/>
  <c r="Q1107" i="10"/>
  <c r="T1106" i="10"/>
  <c r="S1106" i="10"/>
  <c r="R1106" i="10"/>
  <c r="Q1106" i="10"/>
  <c r="T1105" i="10"/>
  <c r="S1105" i="10"/>
  <c r="R1105" i="10"/>
  <c r="Q1105" i="10"/>
  <c r="T1104" i="10"/>
  <c r="S1104" i="10"/>
  <c r="R1104" i="10"/>
  <c r="Q1104" i="10"/>
  <c r="T1103" i="10"/>
  <c r="S1103" i="10"/>
  <c r="R1103" i="10"/>
  <c r="Q1103" i="10"/>
  <c r="T1102" i="10"/>
  <c r="S1102" i="10"/>
  <c r="R1102" i="10"/>
  <c r="Q1102" i="10"/>
  <c r="T1101" i="10"/>
  <c r="S1101" i="10"/>
  <c r="R1101" i="10"/>
  <c r="Q1101" i="10"/>
  <c r="T1100" i="10"/>
  <c r="S1100" i="10"/>
  <c r="R1100" i="10"/>
  <c r="Q1100" i="10"/>
  <c r="T1099" i="10"/>
  <c r="S1099" i="10"/>
  <c r="R1099" i="10"/>
  <c r="Q1099" i="10"/>
  <c r="T1098" i="10"/>
  <c r="S1098" i="10"/>
  <c r="R1098" i="10"/>
  <c r="Q1098" i="10"/>
  <c r="T1097" i="10"/>
  <c r="S1097" i="10"/>
  <c r="R1097" i="10"/>
  <c r="Q1097" i="10"/>
  <c r="T1096" i="10"/>
  <c r="S1096" i="10"/>
  <c r="R1096" i="10"/>
  <c r="Q1096" i="10"/>
  <c r="T1095" i="10"/>
  <c r="S1095" i="10"/>
  <c r="R1095" i="10"/>
  <c r="Q1095" i="10"/>
  <c r="T1094" i="10"/>
  <c r="S1094" i="10"/>
  <c r="R1094" i="10"/>
  <c r="Q1094" i="10"/>
  <c r="T1093" i="10"/>
  <c r="S1093" i="10"/>
  <c r="R1093" i="10"/>
  <c r="Q1093" i="10"/>
  <c r="T1092" i="10"/>
  <c r="S1092" i="10"/>
  <c r="R1092" i="10"/>
  <c r="Q1092" i="10"/>
  <c r="T1091" i="10"/>
  <c r="S1091" i="10"/>
  <c r="R1091" i="10"/>
  <c r="Q1091" i="10"/>
  <c r="T1090" i="10"/>
  <c r="S1090" i="10"/>
  <c r="R1090" i="10"/>
  <c r="Q1090" i="10"/>
  <c r="T1089" i="10"/>
  <c r="S1089" i="10"/>
  <c r="R1089" i="10"/>
  <c r="Q1089" i="10"/>
  <c r="T1088" i="10"/>
  <c r="S1088" i="10"/>
  <c r="R1088" i="10"/>
  <c r="Q1088" i="10"/>
  <c r="T1087" i="10"/>
  <c r="S1087" i="10"/>
  <c r="R1087" i="10"/>
  <c r="Q1087" i="10"/>
  <c r="T1086" i="10"/>
  <c r="S1086" i="10"/>
  <c r="R1086" i="10"/>
  <c r="Q1086" i="10"/>
  <c r="T1085" i="10"/>
  <c r="S1085" i="10"/>
  <c r="R1085" i="10"/>
  <c r="Q1085" i="10"/>
  <c r="T1084" i="10"/>
  <c r="S1084" i="10"/>
  <c r="R1084" i="10"/>
  <c r="Q1084" i="10"/>
  <c r="T1083" i="10"/>
  <c r="S1083" i="10"/>
  <c r="R1083" i="10"/>
  <c r="Q1083" i="10"/>
  <c r="T1082" i="10"/>
  <c r="S1082" i="10"/>
  <c r="R1082" i="10"/>
  <c r="Q1082" i="10"/>
  <c r="T1081" i="10"/>
  <c r="S1081" i="10"/>
  <c r="R1081" i="10"/>
  <c r="Q1081" i="10"/>
  <c r="T1080" i="10"/>
  <c r="S1080" i="10"/>
  <c r="R1080" i="10"/>
  <c r="Q1080" i="10"/>
  <c r="T1079" i="10"/>
  <c r="S1079" i="10"/>
  <c r="R1079" i="10"/>
  <c r="Q1079" i="10"/>
  <c r="T1078" i="10"/>
  <c r="S1078" i="10"/>
  <c r="R1078" i="10"/>
  <c r="Q1078" i="10"/>
  <c r="T1077" i="10"/>
  <c r="S1077" i="10"/>
  <c r="R1077" i="10"/>
  <c r="Q1077" i="10"/>
  <c r="T1076" i="10"/>
  <c r="S1076" i="10"/>
  <c r="R1076" i="10"/>
  <c r="Q1076" i="10"/>
  <c r="T1075" i="10"/>
  <c r="S1075" i="10"/>
  <c r="R1075" i="10"/>
  <c r="Q1075" i="10"/>
  <c r="B4574" i="10"/>
  <c r="Q4574" i="10"/>
  <c r="R4574" i="10"/>
  <c r="S4574" i="10"/>
  <c r="T4574" i="10"/>
  <c r="B4576" i="10"/>
  <c r="B4577" i="10"/>
  <c r="B4578" i="10"/>
  <c r="B4579" i="10"/>
  <c r="B4580" i="10"/>
  <c r="B4581" i="10"/>
  <c r="B4582" i="10"/>
  <c r="B4583" i="10"/>
  <c r="B4584" i="10"/>
  <c r="B4585" i="10"/>
  <c r="B4586" i="10"/>
  <c r="B4587" i="10"/>
  <c r="B4588" i="10"/>
  <c r="B4589" i="10"/>
  <c r="B4590" i="10"/>
  <c r="B4591" i="10"/>
  <c r="B4592" i="10"/>
  <c r="B4593" i="10"/>
  <c r="B4594" i="10"/>
  <c r="B4595" i="10"/>
  <c r="B4596" i="10"/>
  <c r="B4597" i="10"/>
  <c r="B4598" i="10"/>
  <c r="B4599" i="10"/>
  <c r="B4600" i="10"/>
  <c r="B4601" i="10"/>
  <c r="B4602" i="10"/>
  <c r="B4603" i="10"/>
  <c r="B4604" i="10"/>
  <c r="B4605" i="10"/>
  <c r="B4606" i="10"/>
  <c r="B4607" i="10"/>
  <c r="E4576" i="10"/>
  <c r="E4577" i="10"/>
  <c r="E4578" i="10"/>
  <c r="E4579" i="10"/>
  <c r="E4580" i="10"/>
  <c r="E4581" i="10"/>
  <c r="E4582" i="10"/>
  <c r="E4583" i="10"/>
  <c r="E4584" i="10"/>
  <c r="E4585" i="10"/>
  <c r="E4586" i="10"/>
  <c r="E4587" i="10"/>
  <c r="E4588" i="10"/>
  <c r="E4589" i="10"/>
  <c r="E4590" i="10"/>
  <c r="E4591" i="10"/>
  <c r="E4592" i="10"/>
  <c r="E4593" i="10"/>
  <c r="E4594" i="10"/>
  <c r="E4595" i="10"/>
  <c r="E4596" i="10"/>
  <c r="E4597" i="10"/>
  <c r="E4598" i="10"/>
  <c r="E4599" i="10"/>
  <c r="E4600" i="10"/>
  <c r="E4601" i="10"/>
  <c r="E4602" i="10"/>
  <c r="E4603" i="10"/>
  <c r="E4604" i="10"/>
  <c r="E4605" i="10"/>
  <c r="E4606" i="10"/>
  <c r="E4607" i="10"/>
  <c r="F4576" i="10"/>
  <c r="F4577" i="10"/>
  <c r="F4578" i="10"/>
  <c r="F4579" i="10"/>
  <c r="F4580" i="10"/>
  <c r="F4581" i="10"/>
  <c r="F4582" i="10"/>
  <c r="F4583" i="10"/>
  <c r="F4584" i="10"/>
  <c r="F4585" i="10"/>
  <c r="F4586" i="10"/>
  <c r="F4587" i="10"/>
  <c r="F4588" i="10"/>
  <c r="F4589" i="10"/>
  <c r="F4590" i="10"/>
  <c r="F4591" i="10"/>
  <c r="F4592" i="10"/>
  <c r="F4593" i="10"/>
  <c r="F4594" i="10"/>
  <c r="F4595" i="10"/>
  <c r="F4596" i="10"/>
  <c r="F4597" i="10"/>
  <c r="F4598" i="10"/>
  <c r="F4599" i="10"/>
  <c r="F4600" i="10"/>
  <c r="F4601" i="10"/>
  <c r="F4602" i="10"/>
  <c r="F4603" i="10"/>
  <c r="F4604" i="10"/>
  <c r="F4605" i="10"/>
  <c r="F4606" i="10"/>
  <c r="F4607" i="10"/>
  <c r="G4576" i="10"/>
  <c r="G4577" i="10"/>
  <c r="G4578" i="10"/>
  <c r="G4579" i="10"/>
  <c r="G4580" i="10"/>
  <c r="G4581" i="10"/>
  <c r="G4582" i="10"/>
  <c r="G4583" i="10"/>
  <c r="G4584" i="10"/>
  <c r="G4585" i="10"/>
  <c r="G4586" i="10"/>
  <c r="G4587" i="10"/>
  <c r="G4588" i="10"/>
  <c r="G4589" i="10"/>
  <c r="G4590" i="10"/>
  <c r="G4591" i="10"/>
  <c r="G4592" i="10"/>
  <c r="G4593" i="10"/>
  <c r="G4594" i="10"/>
  <c r="G4595" i="10"/>
  <c r="G4596" i="10"/>
  <c r="G4597" i="10"/>
  <c r="G4598" i="10"/>
  <c r="G4599" i="10"/>
  <c r="G4600" i="10"/>
  <c r="G4601" i="10"/>
  <c r="G4602" i="10"/>
  <c r="G4603" i="10"/>
  <c r="G4604" i="10"/>
  <c r="G4605" i="10"/>
  <c r="G4606" i="10"/>
  <c r="G4607" i="10"/>
  <c r="H4585" i="10"/>
  <c r="H4586" i="10"/>
  <c r="Q4586" i="10" s="1"/>
  <c r="H4587" i="10"/>
  <c r="H4588" i="10"/>
  <c r="S4588" i="10" s="1"/>
  <c r="H4589" i="10"/>
  <c r="H4590" i="10"/>
  <c r="H4591" i="10"/>
  <c r="H4594" i="10"/>
  <c r="S4594" i="10" s="1"/>
  <c r="H4595" i="10"/>
  <c r="Q4595" i="10" s="1"/>
  <c r="H4596" i="10"/>
  <c r="Q4596" i="10" s="1"/>
  <c r="H4597" i="10"/>
  <c r="Q4597" i="10" s="1"/>
  <c r="H4598" i="10"/>
  <c r="Q4598" i="10" s="1"/>
  <c r="H4599" i="10"/>
  <c r="Q4599" i="10" s="1"/>
  <c r="H4600" i="10"/>
  <c r="Q4600" i="10" s="1"/>
  <c r="H4601" i="10"/>
  <c r="H4602" i="10"/>
  <c r="Q4602" i="10" s="1"/>
  <c r="H4603" i="10"/>
  <c r="Q4603" i="10" s="1"/>
  <c r="H4604" i="10"/>
  <c r="Q4604" i="10" s="1"/>
  <c r="H4605" i="10"/>
  <c r="S4605" i="10" s="1"/>
  <c r="H4606" i="10"/>
  <c r="S4606" i="10" s="1"/>
  <c r="H4607" i="10"/>
  <c r="Q4576" i="10"/>
  <c r="Q4577" i="10"/>
  <c r="Q4578" i="10"/>
  <c r="Q4579" i="10"/>
  <c r="Q4580" i="10"/>
  <c r="Q4581" i="10"/>
  <c r="Q4582" i="10"/>
  <c r="Q4583" i="10"/>
  <c r="Q4584" i="10"/>
  <c r="Q4585" i="10"/>
  <c r="Q4587" i="10"/>
  <c r="Q4588" i="10"/>
  <c r="Q4589" i="10"/>
  <c r="Q4590" i="10"/>
  <c r="Q4591" i="10"/>
  <c r="Q4592" i="10"/>
  <c r="Q4593" i="10"/>
  <c r="Q4594" i="10"/>
  <c r="Q4601" i="10"/>
  <c r="Q4605" i="10"/>
  <c r="Q4606" i="10"/>
  <c r="Q4607" i="10"/>
  <c r="R4578" i="10"/>
  <c r="R4579" i="10"/>
  <c r="R4582" i="10"/>
  <c r="R4583" i="10"/>
  <c r="R4584" i="10"/>
  <c r="R4585" i="10"/>
  <c r="R4586" i="10"/>
  <c r="R4587" i="10"/>
  <c r="R4588" i="10"/>
  <c r="R4589" i="10"/>
  <c r="R4590" i="10"/>
  <c r="R4591" i="10"/>
  <c r="R4592" i="10"/>
  <c r="R4593" i="10"/>
  <c r="R4594" i="10"/>
  <c r="R4595" i="10"/>
  <c r="R4596" i="10"/>
  <c r="R4597" i="10"/>
  <c r="R4598" i="10"/>
  <c r="R4599" i="10"/>
  <c r="R4600" i="10"/>
  <c r="R4601" i="10"/>
  <c r="R4602" i="10"/>
  <c r="R4603" i="10"/>
  <c r="R4604" i="10"/>
  <c r="R4605" i="10"/>
  <c r="R4606" i="10"/>
  <c r="R4607" i="10"/>
  <c r="S4576" i="10"/>
  <c r="S4577" i="10"/>
  <c r="S4578" i="10"/>
  <c r="S4579" i="10"/>
  <c r="S4580" i="10"/>
  <c r="S4581" i="10"/>
  <c r="S4582" i="10"/>
  <c r="S4583" i="10"/>
  <c r="S4584" i="10"/>
  <c r="S4585" i="10"/>
  <c r="S4586" i="10"/>
  <c r="S4587" i="10"/>
  <c r="S4589" i="10"/>
  <c r="S4590" i="10"/>
  <c r="S4591" i="10"/>
  <c r="S4592" i="10"/>
  <c r="S4593" i="10"/>
  <c r="S4595" i="10"/>
  <c r="S4596" i="10"/>
  <c r="S4597" i="10"/>
  <c r="S4598" i="10"/>
  <c r="S4599" i="10"/>
  <c r="S4600" i="10"/>
  <c r="S4601" i="10"/>
  <c r="S4602" i="10"/>
  <c r="S4603" i="10"/>
  <c r="S4604" i="10"/>
  <c r="S4607" i="10"/>
  <c r="T4576" i="10"/>
  <c r="T4577" i="10"/>
  <c r="T4578" i="10"/>
  <c r="T4579" i="10"/>
  <c r="T4580" i="10"/>
  <c r="T4581" i="10"/>
  <c r="T4583" i="10"/>
  <c r="T4584" i="10"/>
  <c r="T4585" i="10"/>
  <c r="T4586" i="10"/>
  <c r="T4587" i="10"/>
  <c r="T4588" i="10"/>
  <c r="T4589" i="10"/>
  <c r="T4590" i="10"/>
  <c r="T4591" i="10"/>
  <c r="T4592" i="10"/>
  <c r="T4593" i="10"/>
  <c r="T4594" i="10"/>
  <c r="T4595" i="10"/>
  <c r="T4596" i="10"/>
  <c r="T4597" i="10"/>
  <c r="T4598" i="10"/>
  <c r="T4599" i="10"/>
  <c r="T4600" i="10"/>
  <c r="T4601" i="10"/>
  <c r="T4602" i="10"/>
  <c r="T4603" i="10"/>
  <c r="T4604" i="10"/>
  <c r="T4605" i="10"/>
  <c r="T4606" i="10"/>
  <c r="T4607" i="10"/>
  <c r="B4575" i="10"/>
  <c r="Q4575" i="10"/>
  <c r="R4575" i="10"/>
  <c r="S4575" i="10"/>
  <c r="T4575" i="10"/>
  <c r="B4541" i="10"/>
  <c r="Q4541" i="10"/>
  <c r="R4541" i="10"/>
  <c r="S4541" i="10"/>
  <c r="T4541" i="10"/>
  <c r="B4542" i="10"/>
  <c r="B4543" i="10"/>
  <c r="B4544" i="10"/>
  <c r="B4545" i="10"/>
  <c r="B4546" i="10"/>
  <c r="B4547" i="10"/>
  <c r="B4548" i="10"/>
  <c r="B4549" i="10"/>
  <c r="B4550" i="10"/>
  <c r="B4551" i="10"/>
  <c r="B4552" i="10"/>
  <c r="B4553" i="10"/>
  <c r="B4554" i="10"/>
  <c r="B4555" i="10"/>
  <c r="B4556" i="10"/>
  <c r="B4557" i="10"/>
  <c r="B4558" i="10"/>
  <c r="B4559" i="10"/>
  <c r="B4560" i="10"/>
  <c r="B4561" i="10"/>
  <c r="B4562" i="10"/>
  <c r="B4563" i="10"/>
  <c r="B4564" i="10"/>
  <c r="B4565" i="10"/>
  <c r="B4566" i="10"/>
  <c r="B4567" i="10"/>
  <c r="B4568" i="10"/>
  <c r="B4569" i="10"/>
  <c r="B4570" i="10"/>
  <c r="B4571" i="10"/>
  <c r="B4572" i="10"/>
  <c r="B4573" i="10"/>
  <c r="E4542" i="10"/>
  <c r="E4543" i="10"/>
  <c r="E4544" i="10"/>
  <c r="E4545" i="10"/>
  <c r="E4546" i="10"/>
  <c r="E4547" i="10"/>
  <c r="E4548" i="10"/>
  <c r="E4549" i="10"/>
  <c r="E4550" i="10"/>
  <c r="E4551" i="10"/>
  <c r="E4552" i="10"/>
  <c r="E4553" i="10"/>
  <c r="E4554" i="10"/>
  <c r="E4555" i="10"/>
  <c r="E4556" i="10"/>
  <c r="E4557" i="10"/>
  <c r="E4558" i="10"/>
  <c r="E4559" i="10"/>
  <c r="E4560" i="10"/>
  <c r="E4561" i="10"/>
  <c r="E4562" i="10"/>
  <c r="E4563" i="10"/>
  <c r="E4564" i="10"/>
  <c r="E4565" i="10"/>
  <c r="E4566" i="10"/>
  <c r="E4567" i="10"/>
  <c r="E4568" i="10"/>
  <c r="E4569" i="10"/>
  <c r="E4570" i="10"/>
  <c r="E4571" i="10"/>
  <c r="E4572" i="10"/>
  <c r="E4573" i="10"/>
  <c r="F4542" i="10"/>
  <c r="F4543" i="10"/>
  <c r="F4544" i="10"/>
  <c r="F4545" i="10"/>
  <c r="F4546" i="10"/>
  <c r="F4547" i="10"/>
  <c r="F4548" i="10"/>
  <c r="F4549" i="10"/>
  <c r="F4550" i="10"/>
  <c r="F4551" i="10"/>
  <c r="F4552" i="10"/>
  <c r="F4553" i="10"/>
  <c r="F4554" i="10"/>
  <c r="F4555" i="10"/>
  <c r="F4556" i="10"/>
  <c r="F4557" i="10"/>
  <c r="F4558" i="10"/>
  <c r="F4559" i="10"/>
  <c r="F4560" i="10"/>
  <c r="F4561" i="10"/>
  <c r="F4562" i="10"/>
  <c r="F4563" i="10"/>
  <c r="F4564" i="10"/>
  <c r="F4565" i="10"/>
  <c r="F4566" i="10"/>
  <c r="F4567" i="10"/>
  <c r="F4568" i="10"/>
  <c r="F4569" i="10"/>
  <c r="F4570" i="10"/>
  <c r="F4571" i="10"/>
  <c r="F4572" i="10"/>
  <c r="F4573" i="10"/>
  <c r="G4542" i="10"/>
  <c r="G4543" i="10"/>
  <c r="G4544" i="10"/>
  <c r="G4545" i="10"/>
  <c r="G4546" i="10"/>
  <c r="G4547" i="10"/>
  <c r="G4548" i="10"/>
  <c r="G4549" i="10"/>
  <c r="G4550" i="10"/>
  <c r="G4551" i="10"/>
  <c r="G4552" i="10"/>
  <c r="G4553" i="10"/>
  <c r="G4554" i="10"/>
  <c r="G4555" i="10"/>
  <c r="G4556" i="10"/>
  <c r="G4557" i="10"/>
  <c r="G4558" i="10"/>
  <c r="G4559" i="10"/>
  <c r="G4560" i="10"/>
  <c r="G4561" i="10"/>
  <c r="G4562" i="10"/>
  <c r="G4563" i="10"/>
  <c r="G4564" i="10"/>
  <c r="G4565" i="10"/>
  <c r="G4566" i="10"/>
  <c r="G4567" i="10"/>
  <c r="G4568" i="10"/>
  <c r="G4569" i="10"/>
  <c r="G4570" i="10"/>
  <c r="G4571" i="10"/>
  <c r="G4572" i="10"/>
  <c r="G4573" i="10"/>
  <c r="H4551" i="10"/>
  <c r="S4551" i="10" s="1"/>
  <c r="H4552" i="10"/>
  <c r="Q4552" i="10" s="1"/>
  <c r="H4553" i="10"/>
  <c r="H4554" i="10"/>
  <c r="S4554" i="10" s="1"/>
  <c r="H4555" i="10"/>
  <c r="H4556" i="10"/>
  <c r="H4557" i="10"/>
  <c r="H4560" i="10"/>
  <c r="Q4560" i="10" s="1"/>
  <c r="H4561" i="10"/>
  <c r="Q4561" i="10" s="1"/>
  <c r="H4562" i="10"/>
  <c r="Q4562" i="10" s="1"/>
  <c r="H4563" i="10"/>
  <c r="Q4563" i="10" s="1"/>
  <c r="H4564" i="10"/>
  <c r="Q4564" i="10" s="1"/>
  <c r="H4565" i="10"/>
  <c r="Q4565" i="10" s="1"/>
  <c r="H4566" i="10"/>
  <c r="Q4566" i="10" s="1"/>
  <c r="H4567" i="10"/>
  <c r="R4567" i="10" s="1"/>
  <c r="H4568" i="10"/>
  <c r="Q4568" i="10" s="1"/>
  <c r="H4569" i="10"/>
  <c r="Q4569" i="10" s="1"/>
  <c r="H4570" i="10"/>
  <c r="Q4570" i="10" s="1"/>
  <c r="H4571" i="10"/>
  <c r="S4571" i="10" s="1"/>
  <c r="H4572" i="10"/>
  <c r="S4572" i="10" s="1"/>
  <c r="H4573" i="10"/>
  <c r="S4573" i="10" s="1"/>
  <c r="Q4542" i="10"/>
  <c r="Q4543" i="10"/>
  <c r="Q4544" i="10"/>
  <c r="Q4545" i="10"/>
  <c r="Q4546" i="10"/>
  <c r="Q4547" i="10"/>
  <c r="Q4548" i="10"/>
  <c r="Q4549" i="10"/>
  <c r="Q4550" i="10"/>
  <c r="Q4551" i="10"/>
  <c r="Q4553" i="10"/>
  <c r="Q4554" i="10"/>
  <c r="Q4555" i="10"/>
  <c r="Q4556" i="10"/>
  <c r="Q4557" i="10"/>
  <c r="Q4558" i="10"/>
  <c r="Q4559" i="10"/>
  <c r="Q4567" i="10"/>
  <c r="Q4571" i="10"/>
  <c r="Q4572" i="10"/>
  <c r="Q4573" i="10"/>
  <c r="R4545" i="10"/>
  <c r="R4548" i="10"/>
  <c r="R4551" i="10"/>
  <c r="R4552" i="10"/>
  <c r="R4553" i="10"/>
  <c r="R4554" i="10"/>
  <c r="R4555" i="10"/>
  <c r="R4556" i="10"/>
  <c r="R4557" i="10"/>
  <c r="R4560" i="10"/>
  <c r="R4561" i="10"/>
  <c r="R4562" i="10"/>
  <c r="R4563" i="10"/>
  <c r="R4564" i="10"/>
  <c r="R4565" i="10"/>
  <c r="R4566" i="10"/>
  <c r="R4568" i="10"/>
  <c r="R4569" i="10"/>
  <c r="R4570" i="10"/>
  <c r="R4571" i="10"/>
  <c r="R4572" i="10"/>
  <c r="R4573" i="10"/>
  <c r="S4542" i="10"/>
  <c r="S4543" i="10"/>
  <c r="S4544" i="10"/>
  <c r="S4545" i="10"/>
  <c r="S4546" i="10"/>
  <c r="S4547" i="10"/>
  <c r="S4548" i="10"/>
  <c r="S4549" i="10"/>
  <c r="S4550" i="10"/>
  <c r="S4552" i="10"/>
  <c r="S4553" i="10"/>
  <c r="S4555" i="10"/>
  <c r="S4556" i="10"/>
  <c r="S4557" i="10"/>
  <c r="S4558" i="10"/>
  <c r="S4559" i="10"/>
  <c r="S4561" i="10"/>
  <c r="S4562" i="10"/>
  <c r="S4563" i="10"/>
  <c r="S4564" i="10"/>
  <c r="S4565" i="10"/>
  <c r="S4566" i="10"/>
  <c r="S4567" i="10"/>
  <c r="S4568" i="10"/>
  <c r="S4569" i="10"/>
  <c r="S4570" i="10"/>
  <c r="T4542" i="10"/>
  <c r="T4543" i="10"/>
  <c r="T4544" i="10"/>
  <c r="T4545" i="10"/>
  <c r="T4546" i="10"/>
  <c r="T4547" i="10"/>
  <c r="T4549" i="10"/>
  <c r="T4550" i="10"/>
  <c r="T4551" i="10"/>
  <c r="T4552" i="10"/>
  <c r="T4553" i="10"/>
  <c r="T4554" i="10"/>
  <c r="T4555" i="10"/>
  <c r="T4556" i="10"/>
  <c r="T4557" i="10"/>
  <c r="T4558" i="10"/>
  <c r="T4559" i="10"/>
  <c r="T4560" i="10"/>
  <c r="T4561" i="10"/>
  <c r="T4562" i="10"/>
  <c r="T4563" i="10"/>
  <c r="T4564" i="10"/>
  <c r="T4565" i="10"/>
  <c r="T4566" i="10"/>
  <c r="T4567" i="10"/>
  <c r="T4568" i="10"/>
  <c r="T4569" i="10"/>
  <c r="T4570" i="10"/>
  <c r="T4571" i="10"/>
  <c r="T4572" i="10"/>
  <c r="T4573" i="10"/>
  <c r="B4540" i="10"/>
  <c r="Q4540" i="10"/>
  <c r="R4540" i="10"/>
  <c r="S4540" i="10"/>
  <c r="T4540" i="10"/>
  <c r="BK202" i="3"/>
  <c r="J4474" i="10"/>
  <c r="J5100" i="10" s="1"/>
  <c r="H2922" i="10"/>
  <c r="G2922" i="10"/>
  <c r="F2922" i="10"/>
  <c r="E2922" i="10"/>
  <c r="H2855" i="10"/>
  <c r="G2855" i="10"/>
  <c r="F2855" i="10"/>
  <c r="E2855" i="10"/>
  <c r="H2821" i="10"/>
  <c r="G2821" i="10"/>
  <c r="F2821" i="10"/>
  <c r="E2821" i="10"/>
  <c r="H2453" i="10"/>
  <c r="G2453" i="10"/>
  <c r="F2453" i="10"/>
  <c r="E2453" i="10"/>
  <c r="H2390" i="10"/>
  <c r="G2390" i="10"/>
  <c r="F2390" i="10"/>
  <c r="E2390" i="10"/>
  <c r="H2358" i="10"/>
  <c r="G2358" i="10"/>
  <c r="F2358" i="10"/>
  <c r="E2358" i="10"/>
  <c r="H2331" i="10"/>
  <c r="G2331" i="10"/>
  <c r="F2331" i="10"/>
  <c r="E2331" i="10"/>
  <c r="H2294" i="10"/>
  <c r="G2294" i="10"/>
  <c r="F2294" i="10"/>
  <c r="E2294" i="10"/>
  <c r="H2266" i="10"/>
  <c r="G2266" i="10"/>
  <c r="F2266" i="10"/>
  <c r="E2266" i="10"/>
  <c r="H2238" i="10"/>
  <c r="G2238" i="10"/>
  <c r="F2238" i="10"/>
  <c r="E2238" i="10"/>
  <c r="H2211" i="10"/>
  <c r="G2211" i="10"/>
  <c r="F2211" i="10"/>
  <c r="E2211" i="10"/>
  <c r="H2183" i="10"/>
  <c r="G2183" i="10"/>
  <c r="F2183" i="10"/>
  <c r="E2183" i="10"/>
  <c r="H2132" i="10"/>
  <c r="G2132" i="10"/>
  <c r="F2132" i="10"/>
  <c r="E2132" i="10"/>
  <c r="H1996" i="10"/>
  <c r="G1996" i="10"/>
  <c r="F1996" i="10"/>
  <c r="E1996" i="10"/>
  <c r="H1993" i="10"/>
  <c r="G1993" i="10"/>
  <c r="F1993" i="10"/>
  <c r="E1993" i="10"/>
  <c r="H1992" i="10"/>
  <c r="G1992" i="10"/>
  <c r="F1992" i="10"/>
  <c r="E1992" i="10"/>
  <c r="H1110" i="10"/>
  <c r="G1110" i="10"/>
  <c r="F1110" i="10"/>
  <c r="E1110" i="10"/>
  <c r="H1075" i="10"/>
  <c r="G1075" i="10"/>
  <c r="F1075" i="10"/>
  <c r="E1075" i="10"/>
  <c r="H513" i="10"/>
  <c r="G513" i="10"/>
  <c r="F513" i="10"/>
  <c r="E513" i="10"/>
  <c r="E30" i="44"/>
  <c r="F30" i="44"/>
  <c r="H4373" i="10"/>
  <c r="G4373" i="10"/>
  <c r="F4373" i="10"/>
  <c r="E4373" i="10"/>
  <c r="B4373" i="10"/>
  <c r="Q4373" i="10"/>
  <c r="R4373" i="10"/>
  <c r="S4373" i="10"/>
  <c r="T4373" i="10"/>
  <c r="H4334" i="10"/>
  <c r="G4334" i="10"/>
  <c r="F4334" i="10"/>
  <c r="E4334" i="10"/>
  <c r="B4334" i="10"/>
  <c r="Q4334" i="10"/>
  <c r="R4334" i="10"/>
  <c r="S4334" i="10"/>
  <c r="T4334" i="10"/>
  <c r="H4301" i="10"/>
  <c r="G4301" i="10"/>
  <c r="F4301" i="10"/>
  <c r="E4301" i="10"/>
  <c r="B4301" i="10"/>
  <c r="Q4301" i="10"/>
  <c r="R4301" i="10"/>
  <c r="S4301" i="10"/>
  <c r="T4301" i="10"/>
  <c r="H4236" i="10"/>
  <c r="G4236" i="10"/>
  <c r="F4236" i="10"/>
  <c r="E4236" i="10"/>
  <c r="B4236" i="10"/>
  <c r="Q4236" i="10"/>
  <c r="R4236" i="10"/>
  <c r="S4236" i="10"/>
  <c r="T4236" i="10"/>
  <c r="B4095" i="10"/>
  <c r="Q4095" i="10"/>
  <c r="R4095" i="10"/>
  <c r="S4095" i="10"/>
  <c r="T4095" i="10"/>
  <c r="B4056" i="10"/>
  <c r="Q4056" i="10"/>
  <c r="R4056" i="10"/>
  <c r="S4056" i="10"/>
  <c r="T4056" i="10"/>
  <c r="B4019" i="10"/>
  <c r="Q4019" i="10"/>
  <c r="R4019" i="10"/>
  <c r="S4019" i="10"/>
  <c r="T4019" i="10"/>
  <c r="B3917" i="10"/>
  <c r="Q3917" i="10"/>
  <c r="R3917" i="10"/>
  <c r="S3917" i="10"/>
  <c r="T3917" i="10"/>
  <c r="B3368" i="10"/>
  <c r="Q3368" i="10"/>
  <c r="R3368" i="10"/>
  <c r="S3368" i="10"/>
  <c r="T3368" i="10"/>
  <c r="B3300" i="10"/>
  <c r="Q3300" i="10"/>
  <c r="R3300" i="10"/>
  <c r="S3300" i="10"/>
  <c r="T3300" i="10"/>
  <c r="T4507" i="10"/>
  <c r="S4507" i="10"/>
  <c r="R4507" i="10"/>
  <c r="Q4507" i="10"/>
  <c r="T4474" i="10"/>
  <c r="S4474" i="10"/>
  <c r="R4474" i="10"/>
  <c r="Q4474" i="10"/>
  <c r="T4435" i="10"/>
  <c r="S4435" i="10"/>
  <c r="R4435" i="10"/>
  <c r="Q4435" i="10"/>
  <c r="T4404" i="10"/>
  <c r="S4404" i="10"/>
  <c r="R4404" i="10"/>
  <c r="Q4404" i="10"/>
  <c r="T4374" i="10"/>
  <c r="S4374" i="10"/>
  <c r="R4374" i="10"/>
  <c r="Q4374" i="10"/>
  <c r="T4335" i="10"/>
  <c r="S4335" i="10"/>
  <c r="R4335" i="10"/>
  <c r="Q4335" i="10"/>
  <c r="T4302" i="10"/>
  <c r="S4302" i="10"/>
  <c r="R4302" i="10"/>
  <c r="Q4302" i="10"/>
  <c r="T4271" i="10"/>
  <c r="S4271" i="10"/>
  <c r="R4271" i="10"/>
  <c r="Q4271" i="10"/>
  <c r="T4237" i="10"/>
  <c r="S4237" i="10"/>
  <c r="R4237" i="10"/>
  <c r="Q4237" i="10"/>
  <c r="T4201" i="10"/>
  <c r="S4201" i="10"/>
  <c r="R4201" i="10"/>
  <c r="Q4201" i="10"/>
  <c r="T4167" i="10"/>
  <c r="S4167" i="10"/>
  <c r="R4167" i="10"/>
  <c r="Q4167" i="10"/>
  <c r="T4132" i="10"/>
  <c r="S4132" i="10"/>
  <c r="R4132" i="10"/>
  <c r="Q4132" i="10"/>
  <c r="T4096" i="10"/>
  <c r="S4096" i="10"/>
  <c r="R4096" i="10"/>
  <c r="Q4096" i="10"/>
  <c r="T4057" i="10"/>
  <c r="S4057" i="10"/>
  <c r="R4057" i="10"/>
  <c r="Q4057" i="10"/>
  <c r="T4020" i="10"/>
  <c r="S4020" i="10"/>
  <c r="R4020" i="10"/>
  <c r="Q4020" i="10"/>
  <c r="T3988" i="10"/>
  <c r="S3988" i="10"/>
  <c r="R3988" i="10"/>
  <c r="Q3988" i="10"/>
  <c r="T3953" i="10"/>
  <c r="S3953" i="10"/>
  <c r="R3953" i="10"/>
  <c r="Q3953" i="10"/>
  <c r="T3918" i="10"/>
  <c r="S3918" i="10"/>
  <c r="R3918" i="10"/>
  <c r="Q3918" i="10"/>
  <c r="T3870" i="10"/>
  <c r="S3870" i="10"/>
  <c r="R3870" i="10"/>
  <c r="Q3870" i="10"/>
  <c r="T3832" i="10"/>
  <c r="S3832" i="10"/>
  <c r="R3832" i="10"/>
  <c r="Q3832" i="10"/>
  <c r="T3798" i="10"/>
  <c r="S3798" i="10"/>
  <c r="R3798" i="10"/>
  <c r="Q3798" i="10"/>
  <c r="T3760" i="10"/>
  <c r="S3760" i="10"/>
  <c r="R3760" i="10"/>
  <c r="Q3760" i="10"/>
  <c r="T3723" i="10"/>
  <c r="S3723" i="10"/>
  <c r="R3723" i="10"/>
  <c r="Q3723" i="10"/>
  <c r="T3689" i="10"/>
  <c r="S3689" i="10"/>
  <c r="R3689" i="10"/>
  <c r="Q3689" i="10"/>
  <c r="T3649" i="10"/>
  <c r="S3649" i="10"/>
  <c r="R3649" i="10"/>
  <c r="Q3649" i="10"/>
  <c r="T3601" i="10"/>
  <c r="S3601" i="10"/>
  <c r="R3601" i="10"/>
  <c r="Q3601" i="10"/>
  <c r="T3569" i="10"/>
  <c r="S3569" i="10"/>
  <c r="R3569" i="10"/>
  <c r="Q3569" i="10"/>
  <c r="T3533" i="10"/>
  <c r="S3533" i="10"/>
  <c r="R3533" i="10"/>
  <c r="Q3533" i="10"/>
  <c r="T3501" i="10"/>
  <c r="S3501" i="10"/>
  <c r="R3501" i="10"/>
  <c r="Q3501" i="10"/>
  <c r="T3466" i="10"/>
  <c r="S3466" i="10"/>
  <c r="R3466" i="10"/>
  <c r="Q3466" i="10"/>
  <c r="T3433" i="10"/>
  <c r="S3433" i="10"/>
  <c r="R3433" i="10"/>
  <c r="Q3433" i="10"/>
  <c r="T3401" i="10"/>
  <c r="S3401" i="10"/>
  <c r="R3401" i="10"/>
  <c r="Q3401" i="10"/>
  <c r="T3369" i="10"/>
  <c r="S3369" i="10"/>
  <c r="R3369" i="10"/>
  <c r="Q3369" i="10"/>
  <c r="T3336" i="10"/>
  <c r="S3336" i="10"/>
  <c r="R3336" i="10"/>
  <c r="Q3336" i="10"/>
  <c r="T3301" i="10"/>
  <c r="S3301" i="10"/>
  <c r="R3301" i="10"/>
  <c r="Q3301" i="10"/>
  <c r="T3262" i="10"/>
  <c r="S3262" i="10"/>
  <c r="R3262" i="10"/>
  <c r="Q3262" i="10"/>
  <c r="T3224" i="10"/>
  <c r="S3224" i="10"/>
  <c r="R3224" i="10"/>
  <c r="Q3224" i="10"/>
  <c r="T3182" i="10"/>
  <c r="S3182" i="10"/>
  <c r="R3182" i="10"/>
  <c r="Q3182" i="10"/>
  <c r="S4560" i="10" l="1"/>
  <c r="AI202" i="3"/>
  <c r="B4510" i="10"/>
  <c r="Q4510" i="10"/>
  <c r="S4510" i="10"/>
  <c r="T4510" i="10"/>
  <c r="B4511" i="10"/>
  <c r="Q4511" i="10"/>
  <c r="S4511" i="10"/>
  <c r="T4511" i="10"/>
  <c r="B4508" i="10"/>
  <c r="B4509" i="10"/>
  <c r="B4512" i="10"/>
  <c r="B4513" i="10"/>
  <c r="B4514" i="10"/>
  <c r="B4515" i="10"/>
  <c r="B4516" i="10"/>
  <c r="B4517" i="10"/>
  <c r="B4518" i="10"/>
  <c r="B4519" i="10"/>
  <c r="B4520" i="10"/>
  <c r="B4521" i="10"/>
  <c r="B4522" i="10"/>
  <c r="B4523" i="10"/>
  <c r="B4524" i="10"/>
  <c r="B4525" i="10"/>
  <c r="B4526" i="10"/>
  <c r="B4527" i="10"/>
  <c r="B4528" i="10"/>
  <c r="B4529" i="10"/>
  <c r="B4530" i="10"/>
  <c r="B4531" i="10"/>
  <c r="B4532" i="10"/>
  <c r="B4533" i="10"/>
  <c r="B4534" i="10"/>
  <c r="B4535" i="10"/>
  <c r="B4536" i="10"/>
  <c r="B4537" i="10"/>
  <c r="B4538" i="10"/>
  <c r="B4539" i="10"/>
  <c r="E4508" i="10"/>
  <c r="E4509" i="10"/>
  <c r="E4512" i="10"/>
  <c r="E4513" i="10"/>
  <c r="E4514" i="10"/>
  <c r="E4515" i="10"/>
  <c r="E4516" i="10"/>
  <c r="E4517" i="10"/>
  <c r="E4518" i="10"/>
  <c r="E4519" i="10"/>
  <c r="E4520" i="10"/>
  <c r="E4521" i="10"/>
  <c r="E4522" i="10"/>
  <c r="E4523" i="10"/>
  <c r="E4524" i="10"/>
  <c r="E4525" i="10"/>
  <c r="E4526" i="10"/>
  <c r="E4527" i="10"/>
  <c r="E4528" i="10"/>
  <c r="E4529" i="10"/>
  <c r="E4530" i="10"/>
  <c r="E4531" i="10"/>
  <c r="E4532" i="10"/>
  <c r="E4533" i="10"/>
  <c r="E4534" i="10"/>
  <c r="E4535" i="10"/>
  <c r="E4536" i="10"/>
  <c r="E4537" i="10"/>
  <c r="E4538" i="10"/>
  <c r="E4539" i="10"/>
  <c r="F4508" i="10"/>
  <c r="F4509" i="10"/>
  <c r="F4512" i="10"/>
  <c r="F4513" i="10"/>
  <c r="F4514" i="10"/>
  <c r="F4515" i="10"/>
  <c r="F4516" i="10"/>
  <c r="F4517" i="10"/>
  <c r="F4518" i="10"/>
  <c r="F4519" i="10"/>
  <c r="F4520" i="10"/>
  <c r="F4521" i="10"/>
  <c r="F4522" i="10"/>
  <c r="F4523" i="10"/>
  <c r="F4524" i="10"/>
  <c r="F4525" i="10"/>
  <c r="F4526" i="10"/>
  <c r="F4527" i="10"/>
  <c r="F4528" i="10"/>
  <c r="F4529" i="10"/>
  <c r="F4530" i="10"/>
  <c r="F4531" i="10"/>
  <c r="F4532" i="10"/>
  <c r="F4533" i="10"/>
  <c r="F4534" i="10"/>
  <c r="F4535" i="10"/>
  <c r="F4536" i="10"/>
  <c r="F4537" i="10"/>
  <c r="F4538" i="10"/>
  <c r="F4539" i="10"/>
  <c r="G4508" i="10"/>
  <c r="G4509" i="10"/>
  <c r="G4512" i="10"/>
  <c r="G4513" i="10"/>
  <c r="G4514" i="10"/>
  <c r="G4515" i="10"/>
  <c r="G4516" i="10"/>
  <c r="G4517" i="10"/>
  <c r="G4518" i="10"/>
  <c r="G4519" i="10"/>
  <c r="G4520" i="10"/>
  <c r="G4521" i="10"/>
  <c r="G4522" i="10"/>
  <c r="G4523" i="10"/>
  <c r="G4524" i="10"/>
  <c r="G4525" i="10"/>
  <c r="G4526" i="10"/>
  <c r="G4527" i="10"/>
  <c r="G4528" i="10"/>
  <c r="G4529" i="10"/>
  <c r="G4530" i="10"/>
  <c r="G4531" i="10"/>
  <c r="G4532" i="10"/>
  <c r="G4533" i="10"/>
  <c r="G4534" i="10"/>
  <c r="G4535" i="10"/>
  <c r="G4536" i="10"/>
  <c r="G4537" i="10"/>
  <c r="G4538" i="10"/>
  <c r="G4539" i="10"/>
  <c r="H4517" i="10"/>
  <c r="S4517" i="10" s="1"/>
  <c r="H4518" i="10"/>
  <c r="Q4518" i="10" s="1"/>
  <c r="H4519" i="10"/>
  <c r="H4520" i="10"/>
  <c r="S4520" i="10" s="1"/>
  <c r="H4521" i="10"/>
  <c r="H4522" i="10"/>
  <c r="H4523" i="10"/>
  <c r="H4526" i="10"/>
  <c r="S4526" i="10" s="1"/>
  <c r="H4527" i="10"/>
  <c r="Q4527" i="10" s="1"/>
  <c r="H4528" i="10"/>
  <c r="Q4528" i="10" s="1"/>
  <c r="H4529" i="10"/>
  <c r="Q4529" i="10" s="1"/>
  <c r="H4530" i="10"/>
  <c r="Q4530" i="10" s="1"/>
  <c r="H4531" i="10"/>
  <c r="Q4531" i="10" s="1"/>
  <c r="H4532" i="10"/>
  <c r="Q4532" i="10" s="1"/>
  <c r="H4533" i="10"/>
  <c r="R4533" i="10" s="1"/>
  <c r="H4534" i="10"/>
  <c r="Q4534" i="10" s="1"/>
  <c r="H4535" i="10"/>
  <c r="Q4535" i="10" s="1"/>
  <c r="H4536" i="10"/>
  <c r="Q4536" i="10" s="1"/>
  <c r="H4537" i="10"/>
  <c r="S4537" i="10" s="1"/>
  <c r="H4538" i="10"/>
  <c r="S4538" i="10" s="1"/>
  <c r="H4539" i="10"/>
  <c r="S4539" i="10" s="1"/>
  <c r="Q4508" i="10"/>
  <c r="Q4509" i="10"/>
  <c r="Q4512" i="10"/>
  <c r="Q4513" i="10"/>
  <c r="Q4514" i="10"/>
  <c r="Q4515" i="10"/>
  <c r="Q4516" i="10"/>
  <c r="Q4517" i="10"/>
  <c r="Q4519" i="10"/>
  <c r="Q4520" i="10"/>
  <c r="Q4521" i="10"/>
  <c r="Q4522" i="10"/>
  <c r="Q4523" i="10"/>
  <c r="Q4524" i="10"/>
  <c r="Q4525" i="10"/>
  <c r="Q4526" i="10"/>
  <c r="Q4533" i="10"/>
  <c r="Q4537" i="10"/>
  <c r="Q4538" i="10"/>
  <c r="Q4539" i="10"/>
  <c r="R4514" i="10"/>
  <c r="R4517" i="10"/>
  <c r="R4518" i="10"/>
  <c r="R4519" i="10"/>
  <c r="R4520" i="10"/>
  <c r="R4521" i="10"/>
  <c r="R4522" i="10"/>
  <c r="R4523" i="10"/>
  <c r="R4526" i="10"/>
  <c r="R4527" i="10"/>
  <c r="R4528" i="10"/>
  <c r="R4529" i="10"/>
  <c r="R4530" i="10"/>
  <c r="R4531" i="10"/>
  <c r="R4532" i="10"/>
  <c r="R4534" i="10"/>
  <c r="R4535" i="10"/>
  <c r="R4536" i="10"/>
  <c r="R4537" i="10"/>
  <c r="R4538" i="10"/>
  <c r="R4539" i="10"/>
  <c r="S4508" i="10"/>
  <c r="S4509" i="10"/>
  <c r="S4512" i="10"/>
  <c r="S4513" i="10"/>
  <c r="S4514" i="10"/>
  <c r="S4515" i="10"/>
  <c r="S4516" i="10"/>
  <c r="S4518" i="10"/>
  <c r="S4519" i="10"/>
  <c r="S4521" i="10"/>
  <c r="S4522" i="10"/>
  <c r="S4523" i="10"/>
  <c r="S4524" i="10"/>
  <c r="S4525" i="10"/>
  <c r="S4527" i="10"/>
  <c r="S4528" i="10"/>
  <c r="S4529" i="10"/>
  <c r="S4530" i="10"/>
  <c r="S4531" i="10"/>
  <c r="S4532" i="10"/>
  <c r="S4533" i="10"/>
  <c r="S4534" i="10"/>
  <c r="S4535" i="10"/>
  <c r="S4536" i="10"/>
  <c r="T4508" i="10"/>
  <c r="T4509" i="10"/>
  <c r="T4512" i="10"/>
  <c r="T4513" i="10"/>
  <c r="T4514" i="10"/>
  <c r="T4515" i="10"/>
  <c r="T4516" i="10"/>
  <c r="T4517" i="10"/>
  <c r="T4518" i="10"/>
  <c r="T4519" i="10"/>
  <c r="T4520" i="10"/>
  <c r="T4521" i="10"/>
  <c r="T4522" i="10"/>
  <c r="T4523" i="10"/>
  <c r="T4524" i="10"/>
  <c r="T4525" i="10"/>
  <c r="T4526" i="10"/>
  <c r="T4527" i="10"/>
  <c r="T4528" i="10"/>
  <c r="T4529" i="10"/>
  <c r="T4530" i="10"/>
  <c r="T4531" i="10"/>
  <c r="T4532" i="10"/>
  <c r="T4533" i="10"/>
  <c r="T4534" i="10"/>
  <c r="T4535" i="10"/>
  <c r="T4536" i="10"/>
  <c r="T4537" i="10"/>
  <c r="T4538" i="10"/>
  <c r="T4539" i="10"/>
  <c r="B4507" i="10"/>
  <c r="F4" i="5" l="1"/>
  <c r="E4" i="5"/>
  <c r="B4475" i="10"/>
  <c r="B4476" i="10"/>
  <c r="B4477" i="10"/>
  <c r="B4478" i="10"/>
  <c r="B4479" i="10"/>
  <c r="B4480" i="10"/>
  <c r="B4481" i="10"/>
  <c r="B4482" i="10"/>
  <c r="B4483" i="10"/>
  <c r="B4484" i="10"/>
  <c r="B4485" i="10"/>
  <c r="B4486" i="10"/>
  <c r="B4487" i="10"/>
  <c r="B4488" i="10"/>
  <c r="B4489" i="10"/>
  <c r="B4490" i="10"/>
  <c r="B4491" i="10"/>
  <c r="B4492" i="10"/>
  <c r="B4493" i="10"/>
  <c r="B4494" i="10"/>
  <c r="B4495" i="10"/>
  <c r="B4496" i="10"/>
  <c r="B4497" i="10"/>
  <c r="B4498" i="10"/>
  <c r="B4499" i="10"/>
  <c r="B4500" i="10"/>
  <c r="B4501" i="10"/>
  <c r="B4502" i="10"/>
  <c r="B4503" i="10"/>
  <c r="B4504" i="10"/>
  <c r="B4505" i="10"/>
  <c r="B4506" i="10"/>
  <c r="E4475" i="10"/>
  <c r="E4476" i="10"/>
  <c r="E4477" i="10"/>
  <c r="E4478" i="10"/>
  <c r="E4479" i="10"/>
  <c r="E4480" i="10"/>
  <c r="E4481" i="10"/>
  <c r="E4482" i="10"/>
  <c r="E4483" i="10"/>
  <c r="E4484" i="10"/>
  <c r="E4485" i="10"/>
  <c r="E4486" i="10"/>
  <c r="E4487" i="10"/>
  <c r="E4488" i="10"/>
  <c r="E4489" i="10"/>
  <c r="E4490" i="10"/>
  <c r="E4491" i="10"/>
  <c r="E4492" i="10"/>
  <c r="E4493" i="10"/>
  <c r="E4494" i="10"/>
  <c r="E4495" i="10"/>
  <c r="E4496" i="10"/>
  <c r="E4497" i="10"/>
  <c r="E4498" i="10"/>
  <c r="E4499" i="10"/>
  <c r="E4500" i="10"/>
  <c r="E4501" i="10"/>
  <c r="E4502" i="10"/>
  <c r="E4503" i="10"/>
  <c r="E4504" i="10"/>
  <c r="E4505" i="10"/>
  <c r="E4506" i="10"/>
  <c r="F4475" i="10"/>
  <c r="F4476" i="10"/>
  <c r="F4477" i="10"/>
  <c r="F4478" i="10"/>
  <c r="F4479" i="10"/>
  <c r="F4480" i="10"/>
  <c r="F4481" i="10"/>
  <c r="F4482" i="10"/>
  <c r="F4483" i="10"/>
  <c r="F4484" i="10"/>
  <c r="F4485" i="10"/>
  <c r="F4486" i="10"/>
  <c r="F4487" i="10"/>
  <c r="F4488" i="10"/>
  <c r="F4489" i="10"/>
  <c r="F4490" i="10"/>
  <c r="F4491" i="10"/>
  <c r="F4492" i="10"/>
  <c r="F4493" i="10"/>
  <c r="F4494" i="10"/>
  <c r="F4495" i="10"/>
  <c r="F4496" i="10"/>
  <c r="F4497" i="10"/>
  <c r="F4498" i="10"/>
  <c r="F4499" i="10"/>
  <c r="F4500" i="10"/>
  <c r="F4501" i="10"/>
  <c r="F4502" i="10"/>
  <c r="F4503" i="10"/>
  <c r="F4504" i="10"/>
  <c r="F4505" i="10"/>
  <c r="F4506" i="10"/>
  <c r="G4475" i="10"/>
  <c r="G4476" i="10"/>
  <c r="G4477" i="10"/>
  <c r="G4478" i="10"/>
  <c r="G4479" i="10"/>
  <c r="G4480" i="10"/>
  <c r="G4481" i="10"/>
  <c r="G4482" i="10"/>
  <c r="G4483" i="10"/>
  <c r="G4484" i="10"/>
  <c r="G4485" i="10"/>
  <c r="G4486" i="10"/>
  <c r="G4487" i="10"/>
  <c r="G4488" i="10"/>
  <c r="G4489" i="10"/>
  <c r="G4490" i="10"/>
  <c r="G4491" i="10"/>
  <c r="G4492" i="10"/>
  <c r="G4493" i="10"/>
  <c r="G4494" i="10"/>
  <c r="G4495" i="10"/>
  <c r="G4496" i="10"/>
  <c r="G4497" i="10"/>
  <c r="G4498" i="10"/>
  <c r="G4499" i="10"/>
  <c r="G4500" i="10"/>
  <c r="G4501" i="10"/>
  <c r="G4502" i="10"/>
  <c r="G4503" i="10"/>
  <c r="G4504" i="10"/>
  <c r="G4505" i="10"/>
  <c r="G4506" i="10"/>
  <c r="H4484" i="10"/>
  <c r="S4484" i="10" s="1"/>
  <c r="H4485" i="10"/>
  <c r="Q4485" i="10" s="1"/>
  <c r="H4486" i="10"/>
  <c r="H4487" i="10"/>
  <c r="S4487" i="10" s="1"/>
  <c r="H4488" i="10"/>
  <c r="H4489" i="10"/>
  <c r="H4490" i="10"/>
  <c r="H4493" i="10"/>
  <c r="S4493" i="10" s="1"/>
  <c r="H4494" i="10"/>
  <c r="Q4494" i="10" s="1"/>
  <c r="H4495" i="10"/>
  <c r="Q4495" i="10" s="1"/>
  <c r="H4496" i="10"/>
  <c r="Q4496" i="10" s="1"/>
  <c r="H4497" i="10"/>
  <c r="Q4497" i="10" s="1"/>
  <c r="H4498" i="10"/>
  <c r="Q4498" i="10" s="1"/>
  <c r="H4499" i="10"/>
  <c r="Q4499" i="10" s="1"/>
  <c r="H4500" i="10"/>
  <c r="R4500" i="10" s="1"/>
  <c r="H4501" i="10"/>
  <c r="Q4501" i="10" s="1"/>
  <c r="H4502" i="10"/>
  <c r="Q4502" i="10" s="1"/>
  <c r="H4503" i="10"/>
  <c r="Q4503" i="10" s="1"/>
  <c r="H4504" i="10"/>
  <c r="S4504" i="10" s="1"/>
  <c r="H4505" i="10"/>
  <c r="S4505" i="10" s="1"/>
  <c r="H4506" i="10"/>
  <c r="S4506" i="10" s="1"/>
  <c r="Q4475" i="10"/>
  <c r="Q4476" i="10"/>
  <c r="Q4477" i="10"/>
  <c r="Q4478" i="10"/>
  <c r="Q4479" i="10"/>
  <c r="Q4480" i="10"/>
  <c r="Q4481" i="10"/>
  <c r="Q4482" i="10"/>
  <c r="Q4483" i="10"/>
  <c r="Q4484" i="10"/>
  <c r="Q4486" i="10"/>
  <c r="Q4487" i="10"/>
  <c r="Q4488" i="10"/>
  <c r="Q4489" i="10"/>
  <c r="Q4490" i="10"/>
  <c r="Q4491" i="10"/>
  <c r="Q4492" i="10"/>
  <c r="Q4493" i="10"/>
  <c r="Q4500" i="10"/>
  <c r="Q4504" i="10"/>
  <c r="Q4505" i="10"/>
  <c r="Q4506" i="10"/>
  <c r="R4477" i="10"/>
  <c r="R4479" i="10"/>
  <c r="R4484" i="10"/>
  <c r="R4485" i="10"/>
  <c r="R4486" i="10"/>
  <c r="R4487" i="10"/>
  <c r="R4488" i="10"/>
  <c r="R4489" i="10"/>
  <c r="R4490" i="10"/>
  <c r="R4493" i="10"/>
  <c r="R4494" i="10"/>
  <c r="R4495" i="10"/>
  <c r="R4496" i="10"/>
  <c r="R4497" i="10"/>
  <c r="R4498" i="10"/>
  <c r="R4499" i="10"/>
  <c r="R4501" i="10"/>
  <c r="R4502" i="10"/>
  <c r="R4503" i="10"/>
  <c r="R4504" i="10"/>
  <c r="R4505" i="10"/>
  <c r="R4506" i="10"/>
  <c r="S4475" i="10"/>
  <c r="S4476" i="10"/>
  <c r="S4477" i="10"/>
  <c r="S4478" i="10"/>
  <c r="S4479" i="10"/>
  <c r="S4480" i="10"/>
  <c r="S4481" i="10"/>
  <c r="S4482" i="10"/>
  <c r="S4483" i="10"/>
  <c r="S4485" i="10"/>
  <c r="S4486" i="10"/>
  <c r="S4488" i="10"/>
  <c r="S4489" i="10"/>
  <c r="S4490" i="10"/>
  <c r="S4491" i="10"/>
  <c r="S4492" i="10"/>
  <c r="S4494" i="10"/>
  <c r="S4495" i="10"/>
  <c r="S4496" i="10"/>
  <c r="S4497" i="10"/>
  <c r="S4498" i="10"/>
  <c r="S4499" i="10"/>
  <c r="S4500" i="10"/>
  <c r="S4501" i="10"/>
  <c r="S4502" i="10"/>
  <c r="S4503" i="10"/>
  <c r="T4475" i="10"/>
  <c r="T4476" i="10"/>
  <c r="T4477" i="10"/>
  <c r="T4478" i="10"/>
  <c r="T4480" i="10"/>
  <c r="T4481" i="10"/>
  <c r="T4482" i="10"/>
  <c r="T4483" i="10"/>
  <c r="T4484" i="10"/>
  <c r="T4485" i="10"/>
  <c r="T4486" i="10"/>
  <c r="T4487" i="10"/>
  <c r="T4488" i="10"/>
  <c r="T4489" i="10"/>
  <c r="T4490" i="10"/>
  <c r="T4491" i="10"/>
  <c r="T4492" i="10"/>
  <c r="T4493" i="10"/>
  <c r="T4494" i="10"/>
  <c r="T4495" i="10"/>
  <c r="T4496" i="10"/>
  <c r="T4497" i="10"/>
  <c r="T4498" i="10"/>
  <c r="T4499" i="10"/>
  <c r="T4500" i="10"/>
  <c r="T4501" i="10"/>
  <c r="T4502" i="10"/>
  <c r="T4503" i="10"/>
  <c r="T4504" i="10"/>
  <c r="T4505" i="10"/>
  <c r="T4506" i="10"/>
  <c r="B4474" i="10"/>
  <c r="AU201" i="3"/>
  <c r="B4450" i="10"/>
  <c r="Q4450" i="10"/>
  <c r="S4450" i="10"/>
  <c r="T4450" i="10"/>
  <c r="B4442" i="10" l="1"/>
  <c r="Q4442" i="10"/>
  <c r="S4442" i="10"/>
  <c r="T4442" i="10"/>
  <c r="B4443" i="10"/>
  <c r="Q4443" i="10"/>
  <c r="S4443" i="10"/>
  <c r="T4443" i="10"/>
  <c r="B4444" i="10"/>
  <c r="Q4444" i="10"/>
  <c r="S4444" i="10"/>
  <c r="T4444" i="10"/>
  <c r="B4439" i="10"/>
  <c r="S4439" i="10"/>
  <c r="T4439" i="10"/>
  <c r="B4440" i="10"/>
  <c r="S4440" i="10"/>
  <c r="T4440" i="10"/>
  <c r="B4441" i="10"/>
  <c r="S4441" i="10"/>
  <c r="T4441" i="10"/>
  <c r="B4438" i="10"/>
  <c r="S4438" i="10"/>
  <c r="T4438" i="10"/>
  <c r="B4436" i="10"/>
  <c r="B4437" i="10"/>
  <c r="B4445" i="10"/>
  <c r="B4446" i="10"/>
  <c r="B4447" i="10"/>
  <c r="B4448" i="10"/>
  <c r="B4449" i="10"/>
  <c r="B4451" i="10"/>
  <c r="B4452" i="10"/>
  <c r="B4453" i="10"/>
  <c r="B4454" i="10"/>
  <c r="B4455" i="10"/>
  <c r="B4456" i="10"/>
  <c r="B4457" i="10"/>
  <c r="B4458" i="10"/>
  <c r="B4459" i="10"/>
  <c r="B4460" i="10"/>
  <c r="B4461" i="10"/>
  <c r="B4462" i="10"/>
  <c r="B4463" i="10"/>
  <c r="B4464" i="10"/>
  <c r="B4465" i="10"/>
  <c r="B4466" i="10"/>
  <c r="B4467" i="10"/>
  <c r="B4468" i="10"/>
  <c r="B4469" i="10"/>
  <c r="B4470" i="10"/>
  <c r="B4471" i="10"/>
  <c r="B4472" i="10"/>
  <c r="B4473" i="10"/>
  <c r="E4436" i="10"/>
  <c r="E4437" i="10"/>
  <c r="E4445" i="10"/>
  <c r="E4446" i="10"/>
  <c r="E4447" i="10"/>
  <c r="E4448" i="10"/>
  <c r="E4449" i="10"/>
  <c r="E4451" i="10"/>
  <c r="E4452" i="10"/>
  <c r="E4453" i="10"/>
  <c r="E4454" i="10"/>
  <c r="E4455" i="10"/>
  <c r="E4456" i="10"/>
  <c r="E4457" i="10"/>
  <c r="E4458" i="10"/>
  <c r="E4459" i="10"/>
  <c r="E4460" i="10"/>
  <c r="E4461" i="10"/>
  <c r="E4462" i="10"/>
  <c r="E4463" i="10"/>
  <c r="E4464" i="10"/>
  <c r="E4465" i="10"/>
  <c r="E4466" i="10"/>
  <c r="E4468" i="10"/>
  <c r="E4469" i="10"/>
  <c r="E4470" i="10"/>
  <c r="E4471" i="10"/>
  <c r="E4472" i="10"/>
  <c r="E4473" i="10"/>
  <c r="F4436" i="10"/>
  <c r="F4437" i="10"/>
  <c r="F4445" i="10"/>
  <c r="F4446" i="10"/>
  <c r="F4447" i="10"/>
  <c r="F4448" i="10"/>
  <c r="F4449" i="10"/>
  <c r="F4451" i="10"/>
  <c r="F4452" i="10"/>
  <c r="F4453" i="10"/>
  <c r="F4454" i="10"/>
  <c r="F4455" i="10"/>
  <c r="F4456" i="10"/>
  <c r="F4457" i="10"/>
  <c r="F4458" i="10"/>
  <c r="F4459" i="10"/>
  <c r="F4460" i="10"/>
  <c r="F4461" i="10"/>
  <c r="F4462" i="10"/>
  <c r="F4463" i="10"/>
  <c r="F4464" i="10"/>
  <c r="F4465" i="10"/>
  <c r="F4466" i="10"/>
  <c r="F4468" i="10"/>
  <c r="F4469" i="10"/>
  <c r="F4470" i="10"/>
  <c r="F4471" i="10"/>
  <c r="F4472" i="10"/>
  <c r="F4473" i="10"/>
  <c r="G4436" i="10"/>
  <c r="G4437" i="10"/>
  <c r="G4445" i="10"/>
  <c r="G4446" i="10"/>
  <c r="G4447" i="10"/>
  <c r="G4448" i="10"/>
  <c r="G4449" i="10"/>
  <c r="G4451" i="10"/>
  <c r="G4452" i="10"/>
  <c r="G4453" i="10"/>
  <c r="G4454" i="10"/>
  <c r="G4455" i="10"/>
  <c r="G4456" i="10"/>
  <c r="G4457" i="10"/>
  <c r="G4458" i="10"/>
  <c r="G4459" i="10"/>
  <c r="G4460" i="10"/>
  <c r="G4461" i="10"/>
  <c r="G4462" i="10"/>
  <c r="G4463" i="10"/>
  <c r="G4464" i="10"/>
  <c r="G4465" i="10"/>
  <c r="G4466" i="10"/>
  <c r="G4468" i="10"/>
  <c r="G4469" i="10"/>
  <c r="G4470" i="10"/>
  <c r="G4471" i="10"/>
  <c r="G4472" i="10"/>
  <c r="G4473" i="10"/>
  <c r="H4451" i="10"/>
  <c r="S4451" i="10" s="1"/>
  <c r="H4452" i="10"/>
  <c r="Q4452" i="10" s="1"/>
  <c r="H4453" i="10"/>
  <c r="H4454" i="10"/>
  <c r="S4454" i="10" s="1"/>
  <c r="H4455" i="10"/>
  <c r="H4456" i="10"/>
  <c r="H4457" i="10"/>
  <c r="H4460" i="10"/>
  <c r="S4460" i="10" s="1"/>
  <c r="H4461" i="10"/>
  <c r="R4461" i="10" s="1"/>
  <c r="H4462" i="10"/>
  <c r="R4462" i="10" s="1"/>
  <c r="H4463" i="10"/>
  <c r="H4464" i="10"/>
  <c r="R4464" i="10" s="1"/>
  <c r="H4465" i="10"/>
  <c r="R4465" i="10" s="1"/>
  <c r="H4466" i="10"/>
  <c r="R4466" i="10" s="1"/>
  <c r="H4468" i="10"/>
  <c r="Q4468" i="10" s="1"/>
  <c r="H4469" i="10"/>
  <c r="Q4469" i="10" s="1"/>
  <c r="H4470" i="10"/>
  <c r="H4471" i="10"/>
  <c r="S4471" i="10" s="1"/>
  <c r="H4472" i="10"/>
  <c r="S4472" i="10" s="1"/>
  <c r="H4473" i="10"/>
  <c r="S4473" i="10" s="1"/>
  <c r="Q4445" i="10"/>
  <c r="Q4446" i="10"/>
  <c r="Q4447" i="10"/>
  <c r="Q4448" i="10"/>
  <c r="Q4449" i="10"/>
  <c r="Q4451" i="10"/>
  <c r="Q4453" i="10"/>
  <c r="Q4454" i="10"/>
  <c r="Q4455" i="10"/>
  <c r="Q4456" i="10"/>
  <c r="Q4457" i="10"/>
  <c r="Q4458" i="10"/>
  <c r="Q4459" i="10"/>
  <c r="Q4460" i="10"/>
  <c r="Q4461" i="10"/>
  <c r="Q4462" i="10"/>
  <c r="Q4463" i="10"/>
  <c r="Q4464" i="10"/>
  <c r="Q4465" i="10"/>
  <c r="Q4466" i="10"/>
  <c r="Q4467" i="10"/>
  <c r="Q4470" i="10"/>
  <c r="Q4471" i="10"/>
  <c r="Q4472" i="10"/>
  <c r="Q4473" i="10"/>
  <c r="R4445" i="10"/>
  <c r="R4446" i="10"/>
  <c r="R4447" i="10"/>
  <c r="R4448" i="10"/>
  <c r="R4451" i="10"/>
  <c r="R4452" i="10"/>
  <c r="R4453" i="10"/>
  <c r="R4454" i="10"/>
  <c r="R4455" i="10"/>
  <c r="R4456" i="10"/>
  <c r="R4457" i="10"/>
  <c r="R4460" i="10"/>
  <c r="R4463" i="10"/>
  <c r="R4468" i="10"/>
  <c r="R4469" i="10"/>
  <c r="R4470" i="10"/>
  <c r="R4471" i="10"/>
  <c r="R4472" i="10"/>
  <c r="R4473" i="10"/>
  <c r="S4436" i="10"/>
  <c r="S4437" i="10"/>
  <c r="S4445" i="10"/>
  <c r="S4446" i="10"/>
  <c r="S4447" i="10"/>
  <c r="S4448" i="10"/>
  <c r="S4449" i="10"/>
  <c r="S4452" i="10"/>
  <c r="S4453" i="10"/>
  <c r="S4455" i="10"/>
  <c r="S4456" i="10"/>
  <c r="S4457" i="10"/>
  <c r="S4458" i="10"/>
  <c r="S4459" i="10"/>
  <c r="S4461" i="10"/>
  <c r="S4462" i="10"/>
  <c r="S4463" i="10"/>
  <c r="S4464" i="10"/>
  <c r="S4465" i="10"/>
  <c r="S4466" i="10"/>
  <c r="S4467" i="10"/>
  <c r="S4468" i="10"/>
  <c r="S4469" i="10"/>
  <c r="S4470" i="10"/>
  <c r="T4436" i="10"/>
  <c r="T4437" i="10"/>
  <c r="T4446" i="10"/>
  <c r="T4448" i="10"/>
  <c r="T4449" i="10"/>
  <c r="T4451" i="10"/>
  <c r="T4452" i="10"/>
  <c r="T4453" i="10"/>
  <c r="T4454" i="10"/>
  <c r="T4455" i="10"/>
  <c r="T4456" i="10"/>
  <c r="T4457" i="10"/>
  <c r="T4458" i="10"/>
  <c r="T4459" i="10"/>
  <c r="T4460" i="10"/>
  <c r="T4461" i="10"/>
  <c r="T4462" i="10"/>
  <c r="T4463" i="10"/>
  <c r="T4464" i="10"/>
  <c r="T4465" i="10"/>
  <c r="T4466" i="10"/>
  <c r="T4467" i="10"/>
  <c r="T4468" i="10"/>
  <c r="T4469" i="10"/>
  <c r="T4470" i="10"/>
  <c r="T4471" i="10"/>
  <c r="T4472" i="10"/>
  <c r="T4473" i="10"/>
  <c r="B4435" i="10"/>
  <c r="E5985" i="6"/>
  <c r="F5985" i="6"/>
  <c r="E5986" i="6"/>
  <c r="F5986" i="6"/>
  <c r="E5987" i="6"/>
  <c r="F5987" i="6"/>
  <c r="E5988" i="6"/>
  <c r="F5988" i="6"/>
  <c r="E5989" i="6"/>
  <c r="F5989" i="6"/>
  <c r="E5990" i="6"/>
  <c r="F5990" i="6"/>
  <c r="E5991" i="6"/>
  <c r="F5991" i="6"/>
  <c r="E5992" i="6"/>
  <c r="F5992" i="6"/>
  <c r="E5993" i="6"/>
  <c r="F5993" i="6"/>
  <c r="E5994" i="6"/>
  <c r="F5994" i="6"/>
  <c r="E5995" i="6"/>
  <c r="F5995" i="6"/>
  <c r="E5996" i="6"/>
  <c r="F5996" i="6"/>
  <c r="E5997" i="6"/>
  <c r="F5997" i="6"/>
  <c r="E5998" i="6"/>
  <c r="F5998" i="6"/>
  <c r="E5999" i="6"/>
  <c r="F5999" i="6"/>
  <c r="E6000" i="6"/>
  <c r="F6000" i="6"/>
  <c r="E6001" i="6"/>
  <c r="F6001" i="6"/>
  <c r="E6002" i="6"/>
  <c r="F6002" i="6"/>
  <c r="E6003" i="6"/>
  <c r="F6003" i="6"/>
  <c r="E6004" i="6"/>
  <c r="F6004" i="6"/>
  <c r="E6005" i="6"/>
  <c r="F6005" i="6"/>
  <c r="E6006" i="6"/>
  <c r="F6006" i="6"/>
  <c r="E6007" i="6"/>
  <c r="F6007" i="6"/>
  <c r="E6008" i="6"/>
  <c r="F6008" i="6"/>
  <c r="E6009" i="6"/>
  <c r="F6009" i="6"/>
  <c r="E6010" i="6"/>
  <c r="F6010" i="6"/>
  <c r="E6011" i="6"/>
  <c r="F6011" i="6"/>
  <c r="E6012" i="6"/>
  <c r="F6012" i="6"/>
  <c r="E6013" i="6"/>
  <c r="F6013" i="6"/>
  <c r="E6014" i="6"/>
  <c r="F6014" i="6"/>
  <c r="E6015" i="6"/>
  <c r="F6015" i="6"/>
  <c r="E6016" i="6"/>
  <c r="F6016" i="6"/>
  <c r="E6017" i="6"/>
  <c r="F6017" i="6"/>
  <c r="E6018" i="6"/>
  <c r="F6018" i="6"/>
  <c r="E6019" i="6"/>
  <c r="F6019" i="6"/>
  <c r="E6020" i="6"/>
  <c r="F6020" i="6"/>
  <c r="E6021" i="6"/>
  <c r="F6021" i="6"/>
  <c r="E6022" i="6"/>
  <c r="F6022" i="6"/>
  <c r="E6023" i="6"/>
  <c r="F6023" i="6"/>
  <c r="E6024" i="6"/>
  <c r="F6024" i="6"/>
  <c r="E6025" i="6"/>
  <c r="F6025" i="6"/>
  <c r="E6026" i="6"/>
  <c r="F6026" i="6"/>
  <c r="E6027" i="6"/>
  <c r="F6027" i="6"/>
  <c r="E6028" i="6"/>
  <c r="F6028" i="6"/>
  <c r="E6029" i="6"/>
  <c r="F6029" i="6"/>
  <c r="E6030" i="6"/>
  <c r="F6030" i="6"/>
  <c r="E6031" i="6"/>
  <c r="F6031" i="6"/>
  <c r="E6032" i="6"/>
  <c r="F6032" i="6"/>
  <c r="E6033" i="6"/>
  <c r="F6033" i="6"/>
  <c r="E6034" i="6"/>
  <c r="F6034" i="6"/>
  <c r="E6035" i="6"/>
  <c r="E6036" i="6"/>
  <c r="E6037" i="6"/>
  <c r="E6038" i="6"/>
  <c r="E6039" i="6"/>
  <c r="E6040" i="6"/>
  <c r="E6041" i="6"/>
  <c r="F6041" i="6"/>
  <c r="E6042" i="6"/>
  <c r="F6042" i="6"/>
  <c r="E6043" i="6"/>
  <c r="E6044" i="6"/>
  <c r="E6045" i="6"/>
  <c r="E6046" i="6"/>
  <c r="E6047" i="6"/>
  <c r="F6047" i="6"/>
  <c r="E6048" i="6"/>
  <c r="F6048" i="6"/>
  <c r="E6049" i="6"/>
  <c r="E6050" i="6"/>
  <c r="E6051" i="6"/>
  <c r="E6052" i="6"/>
  <c r="E6053" i="6"/>
  <c r="E6054" i="6"/>
  <c r="E6055" i="6"/>
  <c r="F6055" i="6"/>
  <c r="E6056" i="6"/>
  <c r="F6056" i="6"/>
  <c r="E6057" i="6"/>
  <c r="F6057" i="6"/>
  <c r="E6058" i="6"/>
  <c r="F6058" i="6"/>
  <c r="E6059" i="6"/>
  <c r="F6059" i="6"/>
  <c r="E6060" i="6"/>
  <c r="F6060" i="6"/>
  <c r="E6061" i="6"/>
  <c r="F6061" i="6"/>
  <c r="E6062" i="6"/>
  <c r="F6062" i="6"/>
  <c r="E6063" i="6"/>
  <c r="F6063" i="6"/>
  <c r="E6064" i="6"/>
  <c r="F6064" i="6"/>
  <c r="E6065" i="6"/>
  <c r="F6065" i="6"/>
  <c r="E6066" i="6"/>
  <c r="F6066" i="6"/>
  <c r="E6067" i="6"/>
  <c r="F6067" i="6"/>
  <c r="E6068" i="6"/>
  <c r="F6068" i="6"/>
  <c r="E6069" i="6"/>
  <c r="F6069" i="6"/>
  <c r="E6070" i="6"/>
  <c r="F6070" i="6"/>
  <c r="E6071" i="6"/>
  <c r="F6071" i="6"/>
  <c r="E6072" i="6"/>
  <c r="F6072" i="6"/>
  <c r="E6073" i="6"/>
  <c r="F6073" i="6"/>
  <c r="E6074" i="6"/>
  <c r="F6074" i="6"/>
  <c r="E6075" i="6"/>
  <c r="F6075" i="6"/>
  <c r="E6076" i="6"/>
  <c r="F6076" i="6"/>
  <c r="E6077" i="6"/>
  <c r="F6077" i="6"/>
  <c r="E6078" i="6"/>
  <c r="F6078" i="6"/>
  <c r="E6079" i="6"/>
  <c r="F6079" i="6"/>
  <c r="E6080" i="6"/>
  <c r="F6080" i="6"/>
  <c r="E6081" i="6"/>
  <c r="F6081" i="6"/>
  <c r="E6082" i="6"/>
  <c r="F6082" i="6"/>
  <c r="E6083" i="6"/>
  <c r="F6083" i="6"/>
  <c r="E6084" i="6"/>
  <c r="F6084" i="6"/>
  <c r="E6085" i="6"/>
  <c r="F6085" i="6"/>
  <c r="E6086" i="6"/>
  <c r="F6086" i="6"/>
  <c r="E6087" i="6"/>
  <c r="F6087" i="6"/>
  <c r="E6088" i="6"/>
  <c r="F6088" i="6"/>
  <c r="E6089" i="6"/>
  <c r="F6089" i="6"/>
  <c r="E6090" i="6"/>
  <c r="F6090" i="6"/>
  <c r="E6091" i="6"/>
  <c r="F6091" i="6"/>
  <c r="E6092" i="6"/>
  <c r="F6092" i="6"/>
  <c r="E6093" i="6"/>
  <c r="F6093" i="6"/>
  <c r="E6094" i="6"/>
  <c r="F6094" i="6"/>
  <c r="E6095" i="6"/>
  <c r="F6095" i="6"/>
  <c r="E6096" i="6"/>
  <c r="F6096" i="6"/>
  <c r="E6097" i="6"/>
  <c r="F6097" i="6"/>
  <c r="E6098" i="6"/>
  <c r="F6098" i="6"/>
  <c r="E6099" i="6"/>
  <c r="F6099" i="6"/>
  <c r="E6100" i="6"/>
  <c r="F6100" i="6"/>
  <c r="E6101" i="6"/>
  <c r="F6101" i="6"/>
  <c r="E6102" i="6"/>
  <c r="F6102" i="6"/>
  <c r="E6103" i="6"/>
  <c r="F6103" i="6"/>
  <c r="E6104" i="6"/>
  <c r="F6104" i="6"/>
  <c r="E6105" i="6"/>
  <c r="F6105" i="6"/>
  <c r="E6106" i="6"/>
  <c r="F6106" i="6"/>
  <c r="E6107" i="6"/>
  <c r="F6107" i="6"/>
  <c r="E6108" i="6"/>
  <c r="E6109" i="6"/>
  <c r="E6110" i="6"/>
  <c r="E6111" i="6"/>
  <c r="E6112" i="6"/>
  <c r="E6113" i="6"/>
  <c r="E6114" i="6"/>
  <c r="F6114" i="6"/>
  <c r="E6115" i="6"/>
  <c r="F6115" i="6"/>
  <c r="E6116" i="6"/>
  <c r="E6117" i="6"/>
  <c r="E6118" i="6"/>
  <c r="E6119" i="6"/>
  <c r="E6120" i="6"/>
  <c r="F6120" i="6"/>
  <c r="E6121" i="6"/>
  <c r="F6121" i="6"/>
  <c r="E6122" i="6"/>
  <c r="E6123" i="6"/>
  <c r="E6124" i="6"/>
  <c r="E6125" i="6"/>
  <c r="E6126" i="6"/>
  <c r="E6127" i="6"/>
  <c r="E6128" i="6"/>
  <c r="F6128" i="6"/>
  <c r="E6129" i="6"/>
  <c r="F6129" i="6"/>
  <c r="E6130" i="6"/>
  <c r="F6130" i="6"/>
  <c r="E6131" i="6"/>
  <c r="F6131" i="6"/>
  <c r="E6132" i="6"/>
  <c r="F6132" i="6"/>
  <c r="E6133" i="6"/>
  <c r="F6133" i="6"/>
  <c r="E6134" i="6"/>
  <c r="F6134" i="6"/>
  <c r="E6135" i="6"/>
  <c r="F6135" i="6"/>
  <c r="E6136" i="6"/>
  <c r="F6136" i="6"/>
  <c r="E6137" i="6"/>
  <c r="F6137" i="6"/>
  <c r="E6138" i="6"/>
  <c r="F6138" i="6"/>
  <c r="E6139" i="6"/>
  <c r="F6139" i="6"/>
  <c r="E6140" i="6"/>
  <c r="F6140" i="6"/>
  <c r="E6141" i="6"/>
  <c r="F6141" i="6"/>
  <c r="E6142" i="6"/>
  <c r="F6142" i="6"/>
  <c r="E6143" i="6"/>
  <c r="F6143" i="6"/>
  <c r="E6144" i="6"/>
  <c r="F6144" i="6"/>
  <c r="E6145" i="6"/>
  <c r="F6145" i="6"/>
  <c r="E6146" i="6"/>
  <c r="F6146" i="6"/>
  <c r="E6147" i="6"/>
  <c r="F6147" i="6"/>
  <c r="E6148" i="6"/>
  <c r="F6148" i="6"/>
  <c r="E6149" i="6"/>
  <c r="F6149" i="6"/>
  <c r="E6150" i="6"/>
  <c r="F6150" i="6"/>
  <c r="E6151" i="6"/>
  <c r="F6151" i="6"/>
  <c r="E6152" i="6"/>
  <c r="F6152" i="6"/>
  <c r="E6153" i="6"/>
  <c r="F6153" i="6"/>
  <c r="E6154" i="6"/>
  <c r="F6154" i="6"/>
  <c r="E6155" i="6"/>
  <c r="F6155" i="6"/>
  <c r="E6156" i="6"/>
  <c r="F6156" i="6"/>
  <c r="E6157" i="6"/>
  <c r="F6157" i="6"/>
  <c r="E6158" i="6"/>
  <c r="F6158" i="6"/>
  <c r="E6159" i="6"/>
  <c r="F6159" i="6"/>
  <c r="E6160" i="6"/>
  <c r="F6160" i="6"/>
  <c r="E6161" i="6"/>
  <c r="F6161" i="6"/>
  <c r="E6162" i="6"/>
  <c r="F6162" i="6"/>
  <c r="E6163" i="6"/>
  <c r="F6163" i="6"/>
  <c r="E6164" i="6"/>
  <c r="F6164" i="6"/>
  <c r="E6165" i="6"/>
  <c r="F6165" i="6"/>
  <c r="E6166" i="6"/>
  <c r="F6166" i="6"/>
  <c r="E6167" i="6"/>
  <c r="F6167" i="6"/>
  <c r="E6168" i="6"/>
  <c r="F6168" i="6"/>
  <c r="E6169" i="6"/>
  <c r="F6169" i="6"/>
  <c r="E6170" i="6"/>
  <c r="F6170" i="6"/>
  <c r="E6171" i="6"/>
  <c r="F6171" i="6"/>
  <c r="E6172" i="6"/>
  <c r="F6172" i="6"/>
  <c r="E6173" i="6"/>
  <c r="F6173" i="6"/>
  <c r="E6174" i="6"/>
  <c r="F6174" i="6"/>
  <c r="E6175" i="6"/>
  <c r="F6175" i="6"/>
  <c r="E6176" i="6"/>
  <c r="F6176" i="6"/>
  <c r="E6177" i="6"/>
  <c r="F6177" i="6"/>
  <c r="E6178" i="6"/>
  <c r="F6178" i="6"/>
  <c r="E6179" i="6"/>
  <c r="F6179" i="6"/>
  <c r="E6180" i="6"/>
  <c r="F6180" i="6"/>
  <c r="E6181" i="6"/>
  <c r="E6182" i="6"/>
  <c r="E6183" i="6"/>
  <c r="E6184" i="6"/>
  <c r="E6185" i="6"/>
  <c r="E6186" i="6"/>
  <c r="E6187" i="6"/>
  <c r="F6187" i="6"/>
  <c r="E6188" i="6"/>
  <c r="F6188" i="6"/>
  <c r="E6189" i="6"/>
  <c r="E6190" i="6"/>
  <c r="E6191" i="6"/>
  <c r="E6192" i="6"/>
  <c r="E6193" i="6"/>
  <c r="F6193" i="6"/>
  <c r="E6194" i="6"/>
  <c r="F6194" i="6"/>
  <c r="E6195" i="6"/>
  <c r="E6196" i="6"/>
  <c r="E6197" i="6"/>
  <c r="E6198" i="6"/>
  <c r="E6199" i="6"/>
  <c r="E6200" i="6"/>
  <c r="E6201" i="6"/>
  <c r="F6201" i="6"/>
  <c r="E6202" i="6"/>
  <c r="F6202" i="6"/>
  <c r="E6203" i="6"/>
  <c r="F6203" i="6"/>
  <c r="E6204" i="6"/>
  <c r="F6204" i="6"/>
  <c r="E6205" i="6"/>
  <c r="F6205" i="6"/>
  <c r="E6206" i="6"/>
  <c r="F6206" i="6"/>
  <c r="E6207" i="6"/>
  <c r="F6207" i="6"/>
  <c r="E6208" i="6"/>
  <c r="F6208" i="6"/>
  <c r="E6209" i="6"/>
  <c r="F6209" i="6"/>
  <c r="E6210" i="6"/>
  <c r="F6210" i="6"/>
  <c r="E6211" i="6"/>
  <c r="F6211" i="6"/>
  <c r="E6212" i="6"/>
  <c r="F6212" i="6"/>
  <c r="E6213" i="6"/>
  <c r="F6213" i="6"/>
  <c r="E6214" i="6"/>
  <c r="F6214" i="6"/>
  <c r="E6215" i="6"/>
  <c r="F6215" i="6"/>
  <c r="E6216" i="6"/>
  <c r="F6216" i="6"/>
  <c r="E6217" i="6"/>
  <c r="F6217" i="6"/>
  <c r="E6218" i="6"/>
  <c r="F6218" i="6"/>
  <c r="E6219" i="6"/>
  <c r="F6219" i="6"/>
  <c r="E6220" i="6"/>
  <c r="F6220" i="6"/>
  <c r="E6221" i="6"/>
  <c r="F6221" i="6"/>
  <c r="E6222" i="6"/>
  <c r="F6222" i="6"/>
  <c r="E6223" i="6"/>
  <c r="F6223" i="6"/>
  <c r="E6224" i="6"/>
  <c r="F6224" i="6"/>
  <c r="E6225" i="6"/>
  <c r="F6225" i="6"/>
  <c r="E6226" i="6"/>
  <c r="F6226" i="6"/>
  <c r="E6227" i="6"/>
  <c r="F6227" i="6"/>
  <c r="E6228" i="6"/>
  <c r="F6228" i="6"/>
  <c r="E6229" i="6"/>
  <c r="F6229" i="6"/>
  <c r="E6230" i="6"/>
  <c r="F6230" i="6"/>
  <c r="E6231" i="6"/>
  <c r="F6231" i="6"/>
  <c r="E6232" i="6"/>
  <c r="F6232" i="6"/>
  <c r="E6233" i="6"/>
  <c r="F6233" i="6"/>
  <c r="E6234" i="6"/>
  <c r="F6234" i="6"/>
  <c r="E6235" i="6"/>
  <c r="F6235" i="6"/>
  <c r="E6236" i="6"/>
  <c r="F6236" i="6"/>
  <c r="E6237" i="6"/>
  <c r="F6237" i="6"/>
  <c r="E6238" i="6"/>
  <c r="F6238" i="6"/>
  <c r="E6239" i="6"/>
  <c r="F6239" i="6"/>
  <c r="E6240" i="6"/>
  <c r="F6240" i="6"/>
  <c r="E6241" i="6"/>
  <c r="F6241" i="6"/>
  <c r="E6242" i="6"/>
  <c r="F6242" i="6"/>
  <c r="E6243" i="6"/>
  <c r="F6243" i="6"/>
  <c r="E6244" i="6"/>
  <c r="F6244" i="6"/>
  <c r="E6245" i="6"/>
  <c r="F6245" i="6"/>
  <c r="E6246" i="6"/>
  <c r="F6246" i="6"/>
  <c r="E6247" i="6"/>
  <c r="F6247" i="6"/>
  <c r="E6248" i="6"/>
  <c r="F6248" i="6"/>
  <c r="E6249" i="6"/>
  <c r="F6249" i="6"/>
  <c r="E6250" i="6"/>
  <c r="F6250" i="6"/>
  <c r="E6251" i="6"/>
  <c r="F6251" i="6"/>
  <c r="E6252" i="6"/>
  <c r="F6252" i="6"/>
  <c r="E6253" i="6"/>
  <c r="F6253" i="6"/>
  <c r="E6254" i="6"/>
  <c r="E6255" i="6"/>
  <c r="E6256" i="6"/>
  <c r="E6257" i="6"/>
  <c r="E6258" i="6"/>
  <c r="E6259" i="6"/>
  <c r="E6260" i="6"/>
  <c r="F6260" i="6"/>
  <c r="E6261" i="6"/>
  <c r="F6261" i="6"/>
  <c r="E6262" i="6"/>
  <c r="E6263" i="6"/>
  <c r="E6264" i="6"/>
  <c r="E6265" i="6"/>
  <c r="E6266" i="6"/>
  <c r="F6266" i="6"/>
  <c r="E6267" i="6"/>
  <c r="F6267" i="6"/>
  <c r="E6268" i="6"/>
  <c r="E6269" i="6"/>
  <c r="E6270" i="6"/>
  <c r="E6271" i="6"/>
  <c r="E6272" i="6"/>
  <c r="E6273" i="6"/>
  <c r="E6274" i="6"/>
  <c r="F6274" i="6"/>
  <c r="E6275" i="6"/>
  <c r="F6275" i="6"/>
  <c r="E6276" i="6"/>
  <c r="F6276" i="6"/>
  <c r="E6277" i="6"/>
  <c r="F6277" i="6"/>
  <c r="E6278" i="6"/>
  <c r="F6278" i="6"/>
  <c r="E6279" i="6"/>
  <c r="F6279" i="6"/>
  <c r="E6280" i="6"/>
  <c r="F6280" i="6"/>
  <c r="E6281" i="6"/>
  <c r="F6281" i="6"/>
  <c r="E6282" i="6"/>
  <c r="F6282" i="6"/>
  <c r="E6283" i="6"/>
  <c r="F6283" i="6"/>
  <c r="E6284" i="6"/>
  <c r="F6284" i="6"/>
  <c r="E6285" i="6"/>
  <c r="F6285" i="6"/>
  <c r="E6286" i="6"/>
  <c r="F6286" i="6"/>
  <c r="E6287" i="6"/>
  <c r="F6287" i="6"/>
  <c r="E6288" i="6"/>
  <c r="F6288" i="6"/>
  <c r="E6289" i="6"/>
  <c r="F6289" i="6"/>
  <c r="E6290" i="6"/>
  <c r="F6290" i="6"/>
  <c r="E6291" i="6"/>
  <c r="F6291" i="6"/>
  <c r="E6292" i="6"/>
  <c r="F6292" i="6"/>
  <c r="E6293" i="6"/>
  <c r="F6293" i="6"/>
  <c r="E6294" i="6"/>
  <c r="F6294" i="6"/>
  <c r="E6295" i="6"/>
  <c r="F6295" i="6"/>
  <c r="E6296" i="6"/>
  <c r="F6296" i="6"/>
  <c r="E6297" i="6"/>
  <c r="F6297" i="6"/>
  <c r="E6298" i="6"/>
  <c r="F6298" i="6"/>
  <c r="E6299" i="6"/>
  <c r="F6299" i="6"/>
  <c r="E6300" i="6"/>
  <c r="F6300" i="6"/>
  <c r="E6301" i="6"/>
  <c r="F6301" i="6"/>
  <c r="E6302" i="6"/>
  <c r="F6302" i="6"/>
  <c r="E6303" i="6"/>
  <c r="F6303" i="6"/>
  <c r="E6304" i="6"/>
  <c r="F6304" i="6"/>
  <c r="E6305" i="6"/>
  <c r="F6305" i="6"/>
  <c r="E6306" i="6"/>
  <c r="F6306" i="6"/>
  <c r="E6307" i="6"/>
  <c r="F6307" i="6"/>
  <c r="E6308" i="6"/>
  <c r="F6308" i="6"/>
  <c r="E6309" i="6"/>
  <c r="F6309" i="6"/>
  <c r="E6310" i="6"/>
  <c r="F6310" i="6"/>
  <c r="E6311" i="6"/>
  <c r="F6311" i="6"/>
  <c r="E6312" i="6"/>
  <c r="F6312" i="6"/>
  <c r="E6313" i="6"/>
  <c r="F6313" i="6"/>
  <c r="E6314" i="6"/>
  <c r="F6314" i="6"/>
  <c r="E6315" i="6"/>
  <c r="F6315" i="6"/>
  <c r="E6316" i="6"/>
  <c r="F6316" i="6"/>
  <c r="E6317" i="6"/>
  <c r="F6317" i="6"/>
  <c r="E6318" i="6"/>
  <c r="F6318" i="6"/>
  <c r="E6319" i="6"/>
  <c r="F6319" i="6"/>
  <c r="E6320" i="6"/>
  <c r="F6320" i="6"/>
  <c r="E6321" i="6"/>
  <c r="F6321" i="6"/>
  <c r="E6322" i="6"/>
  <c r="F6322" i="6"/>
  <c r="E6323" i="6"/>
  <c r="F6323" i="6"/>
  <c r="E6324" i="6"/>
  <c r="F6324" i="6"/>
  <c r="E6325" i="6"/>
  <c r="F6325" i="6"/>
  <c r="E6326" i="6"/>
  <c r="F6326" i="6"/>
  <c r="E6327" i="6"/>
  <c r="E6328" i="6"/>
  <c r="E6329" i="6"/>
  <c r="E6330" i="6"/>
  <c r="E6331" i="6"/>
  <c r="E6332" i="6"/>
  <c r="E6333" i="6"/>
  <c r="F6333" i="6"/>
  <c r="E6334" i="6"/>
  <c r="F6334" i="6"/>
  <c r="E6335" i="6"/>
  <c r="E6336" i="6"/>
  <c r="E6337" i="6"/>
  <c r="E6338" i="6"/>
  <c r="E6339" i="6"/>
  <c r="F6339" i="6"/>
  <c r="E6340" i="6"/>
  <c r="F6340" i="6"/>
  <c r="E6341" i="6"/>
  <c r="E6342" i="6"/>
  <c r="E6343" i="6"/>
  <c r="E6344" i="6"/>
  <c r="E6345" i="6"/>
  <c r="E6346" i="6"/>
  <c r="E6347" i="6"/>
  <c r="F6347" i="6"/>
  <c r="E6348" i="6"/>
  <c r="F6348" i="6"/>
  <c r="E6349" i="6"/>
  <c r="F6349" i="6"/>
  <c r="E6350" i="6"/>
  <c r="F6350" i="6"/>
  <c r="E6351" i="6"/>
  <c r="F6351" i="6"/>
  <c r="E6352" i="6"/>
  <c r="F6352" i="6"/>
  <c r="E6353" i="6"/>
  <c r="F6353" i="6"/>
  <c r="E6354" i="6"/>
  <c r="F6354" i="6"/>
  <c r="E6355" i="6"/>
  <c r="F6355" i="6"/>
  <c r="E6356" i="6"/>
  <c r="F6356" i="6"/>
  <c r="E6357" i="6"/>
  <c r="F6357" i="6"/>
  <c r="E6358" i="6"/>
  <c r="F6358" i="6"/>
  <c r="E6359" i="6"/>
  <c r="F6359" i="6"/>
  <c r="E6360" i="6"/>
  <c r="F6360" i="6"/>
  <c r="E6361" i="6"/>
  <c r="F6361" i="6"/>
  <c r="E6362" i="6"/>
  <c r="F6362" i="6"/>
  <c r="E6363" i="6"/>
  <c r="F6363" i="6"/>
  <c r="E6364" i="6"/>
  <c r="F6364" i="6"/>
  <c r="E6365" i="6"/>
  <c r="F6365" i="6"/>
  <c r="E6366" i="6"/>
  <c r="F6366" i="6"/>
  <c r="E6367" i="6"/>
  <c r="F6367" i="6"/>
  <c r="E6368" i="6"/>
  <c r="F6368" i="6"/>
  <c r="E6369" i="6"/>
  <c r="F6369" i="6"/>
  <c r="E6370" i="6"/>
  <c r="F6370" i="6"/>
  <c r="E6371" i="6"/>
  <c r="F6371" i="6"/>
  <c r="E6372" i="6"/>
  <c r="F6372" i="6"/>
  <c r="E6373" i="6"/>
  <c r="F6373" i="6"/>
  <c r="E6374" i="6"/>
  <c r="F6374" i="6"/>
  <c r="E6375" i="6"/>
  <c r="F6375" i="6"/>
  <c r="E6376" i="6"/>
  <c r="F6376" i="6"/>
  <c r="E6377" i="6"/>
  <c r="F6377" i="6"/>
  <c r="E6378" i="6"/>
  <c r="F6378" i="6"/>
  <c r="E6379" i="6"/>
  <c r="F6379" i="6"/>
  <c r="E6380" i="6"/>
  <c r="F6380" i="6"/>
  <c r="E6381" i="6"/>
  <c r="F6381" i="6"/>
  <c r="E6382" i="6"/>
  <c r="F6382" i="6"/>
  <c r="E6383" i="6"/>
  <c r="F6383" i="6"/>
  <c r="E6384" i="6"/>
  <c r="F6384" i="6"/>
  <c r="E6385" i="6"/>
  <c r="F6385" i="6"/>
  <c r="E6386" i="6"/>
  <c r="F6386" i="6"/>
  <c r="E6387" i="6"/>
  <c r="F6387" i="6"/>
  <c r="E6388" i="6"/>
  <c r="F6388" i="6"/>
  <c r="E6389" i="6"/>
  <c r="F6389" i="6"/>
  <c r="E6390" i="6"/>
  <c r="F6390" i="6"/>
  <c r="E6391" i="6"/>
  <c r="F6391" i="6"/>
  <c r="E6392" i="6"/>
  <c r="F6392" i="6"/>
  <c r="E6393" i="6"/>
  <c r="F6393" i="6"/>
  <c r="E6394" i="6"/>
  <c r="F6394" i="6"/>
  <c r="E6395" i="6"/>
  <c r="F6395" i="6"/>
  <c r="E6396" i="6"/>
  <c r="F6396" i="6"/>
  <c r="E6397" i="6"/>
  <c r="F6397" i="6"/>
  <c r="E6398" i="6"/>
  <c r="F6398" i="6"/>
  <c r="E6399" i="6"/>
  <c r="F6399" i="6"/>
  <c r="E6400" i="6"/>
  <c r="E6401" i="6"/>
  <c r="E6402" i="6"/>
  <c r="E6403" i="6"/>
  <c r="E6404" i="6"/>
  <c r="E6405" i="6"/>
  <c r="E6406" i="6"/>
  <c r="F6406" i="6"/>
  <c r="E6407" i="6"/>
  <c r="F6407" i="6"/>
  <c r="E6408" i="6"/>
  <c r="E6409" i="6"/>
  <c r="E6410" i="6"/>
  <c r="E6411" i="6"/>
  <c r="E6412" i="6"/>
  <c r="F6412" i="6"/>
  <c r="E6413" i="6"/>
  <c r="F6413" i="6"/>
  <c r="E6414" i="6"/>
  <c r="E6415" i="6"/>
  <c r="E6416" i="6"/>
  <c r="E6417" i="6"/>
  <c r="E6418" i="6"/>
  <c r="E6419" i="6"/>
  <c r="E6420" i="6"/>
  <c r="F6420" i="6"/>
  <c r="E6421" i="6"/>
  <c r="F6421" i="6"/>
  <c r="E6422" i="6"/>
  <c r="F6422" i="6"/>
  <c r="E6423" i="6"/>
  <c r="F6423" i="6"/>
  <c r="E6424" i="6"/>
  <c r="F6424" i="6"/>
  <c r="E6425" i="6"/>
  <c r="F6425" i="6"/>
  <c r="E6426" i="6"/>
  <c r="F6426" i="6"/>
  <c r="E6427" i="6"/>
  <c r="F6427" i="6"/>
  <c r="E6428" i="6"/>
  <c r="F6428" i="6"/>
  <c r="E6429" i="6"/>
  <c r="F6429" i="6"/>
  <c r="E6430" i="6"/>
  <c r="F6430" i="6"/>
  <c r="E6431" i="6"/>
  <c r="F6431" i="6"/>
  <c r="E6432" i="6"/>
  <c r="F6432" i="6"/>
  <c r="E6433" i="6"/>
  <c r="F6433" i="6"/>
  <c r="E6434" i="6"/>
  <c r="F6434" i="6"/>
  <c r="E6435" i="6"/>
  <c r="F6435" i="6"/>
  <c r="E6436" i="6"/>
  <c r="F6436" i="6"/>
  <c r="E6437" i="6"/>
  <c r="F6437" i="6"/>
  <c r="E6438" i="6"/>
  <c r="F6438" i="6"/>
  <c r="E6439" i="6"/>
  <c r="F6439" i="6"/>
  <c r="E6440" i="6"/>
  <c r="F6440" i="6"/>
  <c r="E6441" i="6"/>
  <c r="F6441" i="6"/>
  <c r="E6442" i="6"/>
  <c r="F6442" i="6"/>
  <c r="E6443" i="6"/>
  <c r="F6443" i="6"/>
  <c r="E6444" i="6"/>
  <c r="F6444" i="6"/>
  <c r="E6445" i="6"/>
  <c r="F6445" i="6"/>
  <c r="E6446" i="6"/>
  <c r="F6446" i="6"/>
  <c r="E6447" i="6"/>
  <c r="F6447" i="6"/>
  <c r="E6448" i="6"/>
  <c r="F6448" i="6"/>
  <c r="E6449" i="6"/>
  <c r="F6449" i="6"/>
  <c r="E6450" i="6"/>
  <c r="F6450" i="6"/>
  <c r="E6451" i="6"/>
  <c r="F6451" i="6"/>
  <c r="E6452" i="6"/>
  <c r="F6452" i="6"/>
  <c r="E6453" i="6"/>
  <c r="F6453" i="6"/>
  <c r="E6454" i="6"/>
  <c r="F6454" i="6"/>
  <c r="E6455" i="6"/>
  <c r="F6455" i="6"/>
  <c r="E6456" i="6"/>
  <c r="F6456" i="6"/>
  <c r="E6457" i="6"/>
  <c r="F6457" i="6"/>
  <c r="E6458" i="6"/>
  <c r="F6458" i="6"/>
  <c r="E6459" i="6"/>
  <c r="F6459" i="6"/>
  <c r="E6460" i="6"/>
  <c r="F6460" i="6"/>
  <c r="E6461" i="6"/>
  <c r="F6461" i="6"/>
  <c r="E6462" i="6"/>
  <c r="F6462" i="6"/>
  <c r="E6463" i="6"/>
  <c r="F6463" i="6"/>
  <c r="E6464" i="6"/>
  <c r="F6464" i="6"/>
  <c r="E6465" i="6"/>
  <c r="F6465" i="6"/>
  <c r="E6466" i="6"/>
  <c r="F6466" i="6"/>
  <c r="E6467" i="6"/>
  <c r="F6467" i="6"/>
  <c r="E6468" i="6"/>
  <c r="F6468" i="6"/>
  <c r="E6469" i="6"/>
  <c r="F6469" i="6"/>
  <c r="E6470" i="6"/>
  <c r="F6470" i="6"/>
  <c r="E6471" i="6"/>
  <c r="F6471" i="6"/>
  <c r="E6472" i="6"/>
  <c r="F6472" i="6"/>
  <c r="E6473" i="6"/>
  <c r="E6474" i="6"/>
  <c r="E6475" i="6"/>
  <c r="E6476" i="6"/>
  <c r="E6477" i="6"/>
  <c r="E6478" i="6"/>
  <c r="E6479" i="6"/>
  <c r="F6479" i="6"/>
  <c r="E6480" i="6"/>
  <c r="F6480" i="6"/>
  <c r="E6481" i="6"/>
  <c r="E6482" i="6"/>
  <c r="E6483" i="6"/>
  <c r="E6484" i="6"/>
  <c r="E6485" i="6"/>
  <c r="F6485" i="6"/>
  <c r="E6486" i="6"/>
  <c r="F6486" i="6"/>
  <c r="E6487" i="6"/>
  <c r="E6488" i="6"/>
  <c r="E6489" i="6"/>
  <c r="E6490" i="6"/>
  <c r="E6491" i="6"/>
  <c r="E6492" i="6"/>
  <c r="E6493" i="6"/>
  <c r="F6493" i="6"/>
  <c r="E6494" i="6"/>
  <c r="F6494" i="6"/>
  <c r="E6495" i="6"/>
  <c r="F6495" i="6"/>
  <c r="E6496" i="6"/>
  <c r="F6496" i="6"/>
  <c r="E6497" i="6"/>
  <c r="F6497" i="6"/>
  <c r="E6498" i="6"/>
  <c r="F6498" i="6"/>
  <c r="E6499" i="6"/>
  <c r="F6499" i="6"/>
  <c r="E6500" i="6"/>
  <c r="F6500" i="6"/>
  <c r="E6501" i="6"/>
  <c r="F6501" i="6"/>
  <c r="E6502" i="6"/>
  <c r="F6502" i="6"/>
  <c r="E6503" i="6"/>
  <c r="F6503" i="6"/>
  <c r="E6504" i="6"/>
  <c r="F6504" i="6"/>
  <c r="E6505" i="6"/>
  <c r="F6505" i="6"/>
  <c r="E6506" i="6"/>
  <c r="F6506" i="6"/>
  <c r="E6507" i="6"/>
  <c r="F6507" i="6"/>
  <c r="E6508" i="6"/>
  <c r="F6508" i="6"/>
  <c r="E6509" i="6"/>
  <c r="F6509" i="6"/>
  <c r="E6510" i="6"/>
  <c r="F6510" i="6"/>
  <c r="E6511" i="6"/>
  <c r="F6511" i="6"/>
  <c r="E6512" i="6"/>
  <c r="F6512" i="6"/>
  <c r="E6513" i="6"/>
  <c r="F6513" i="6"/>
  <c r="E6514" i="6"/>
  <c r="F6514" i="6"/>
  <c r="E6515" i="6"/>
  <c r="F6515" i="6"/>
  <c r="E6516" i="6"/>
  <c r="F6516" i="6"/>
  <c r="E6517" i="6"/>
  <c r="F6517" i="6"/>
  <c r="E6518" i="6"/>
  <c r="F6518" i="6"/>
  <c r="E6519" i="6"/>
  <c r="F6519" i="6"/>
  <c r="E6520" i="6"/>
  <c r="F6520" i="6"/>
  <c r="E6521" i="6"/>
  <c r="F6521" i="6"/>
  <c r="E6522" i="6"/>
  <c r="F6522" i="6"/>
  <c r="E6523" i="6"/>
  <c r="F6523" i="6"/>
  <c r="E6524" i="6"/>
  <c r="F6524" i="6"/>
  <c r="E6525" i="6"/>
  <c r="F6525" i="6"/>
  <c r="E6526" i="6"/>
  <c r="F6526" i="6"/>
  <c r="E6527" i="6"/>
  <c r="F6527" i="6"/>
  <c r="E6528" i="6"/>
  <c r="F6528" i="6"/>
  <c r="E6529" i="6"/>
  <c r="F6529" i="6"/>
  <c r="E6530" i="6"/>
  <c r="F6530" i="6"/>
  <c r="E6531" i="6"/>
  <c r="F6531" i="6"/>
  <c r="E6532" i="6"/>
  <c r="F6532" i="6"/>
  <c r="E6533" i="6"/>
  <c r="F6533" i="6"/>
  <c r="E6534" i="6"/>
  <c r="F6534" i="6"/>
  <c r="E6535" i="6"/>
  <c r="F6535" i="6"/>
  <c r="E6536" i="6"/>
  <c r="F6536" i="6"/>
  <c r="E6537" i="6"/>
  <c r="F6537" i="6"/>
  <c r="E6538" i="6"/>
  <c r="F6538" i="6"/>
  <c r="E6539" i="6"/>
  <c r="F6539" i="6"/>
  <c r="E6540" i="6"/>
  <c r="F6540" i="6"/>
  <c r="E6541" i="6"/>
  <c r="F6541" i="6"/>
  <c r="E6542" i="6"/>
  <c r="F6542" i="6"/>
  <c r="E6543" i="6"/>
  <c r="F6543" i="6"/>
  <c r="E6544" i="6"/>
  <c r="F6544" i="6"/>
  <c r="E6545" i="6"/>
  <c r="F6545" i="6"/>
  <c r="E6547" i="6"/>
  <c r="E6548" i="6"/>
  <c r="E6549" i="6"/>
  <c r="E6550" i="6"/>
  <c r="E6551" i="6"/>
  <c r="E6552" i="6"/>
  <c r="E6553" i="6"/>
  <c r="F6553" i="6"/>
  <c r="E6554" i="6"/>
  <c r="F6554" i="6"/>
  <c r="E6555" i="6"/>
  <c r="E6556" i="6"/>
  <c r="E6557" i="6"/>
  <c r="E6558" i="6"/>
  <c r="E6559" i="6"/>
  <c r="F6559" i="6"/>
  <c r="E6560" i="6"/>
  <c r="F6560" i="6"/>
  <c r="E6561" i="6"/>
  <c r="E6562" i="6"/>
  <c r="E6563" i="6"/>
  <c r="E6564" i="6"/>
  <c r="E6565" i="6"/>
  <c r="E6566" i="6"/>
  <c r="E6567" i="6"/>
  <c r="F6567" i="6"/>
  <c r="E6568" i="6"/>
  <c r="F6568" i="6"/>
  <c r="E6569" i="6"/>
  <c r="F6569" i="6"/>
  <c r="E6570" i="6"/>
  <c r="F6570" i="6"/>
  <c r="E6571" i="6"/>
  <c r="F6571" i="6"/>
  <c r="E6572" i="6"/>
  <c r="F6572" i="6"/>
  <c r="E6573" i="6"/>
  <c r="F6573" i="6"/>
  <c r="E6574" i="6"/>
  <c r="F6574" i="6"/>
  <c r="E6575" i="6"/>
  <c r="F6575" i="6"/>
  <c r="E6576" i="6"/>
  <c r="F6576" i="6"/>
  <c r="E6577" i="6"/>
  <c r="F6577" i="6"/>
  <c r="E6578" i="6"/>
  <c r="F6578" i="6"/>
  <c r="E6579" i="6"/>
  <c r="F6579" i="6"/>
  <c r="E6580" i="6"/>
  <c r="F6580" i="6"/>
  <c r="E6581" i="6"/>
  <c r="F6581" i="6"/>
  <c r="E6582" i="6"/>
  <c r="F6582" i="6"/>
  <c r="E6583" i="6"/>
  <c r="F6583" i="6"/>
  <c r="E6584" i="6"/>
  <c r="F6584" i="6"/>
  <c r="E6585" i="6"/>
  <c r="F6585" i="6"/>
  <c r="E6586" i="6"/>
  <c r="F6586" i="6"/>
  <c r="E6587" i="6"/>
  <c r="F6587" i="6"/>
  <c r="E6588" i="6"/>
  <c r="F6588" i="6"/>
  <c r="E6589" i="6"/>
  <c r="F6589" i="6"/>
  <c r="E6590" i="6"/>
  <c r="F6590" i="6"/>
  <c r="E6591" i="6"/>
  <c r="F6591" i="6"/>
  <c r="E6592" i="6"/>
  <c r="F6592" i="6"/>
  <c r="E6593" i="6"/>
  <c r="F6593" i="6"/>
  <c r="E6594" i="6"/>
  <c r="F6594" i="6"/>
  <c r="E6595" i="6"/>
  <c r="F6595" i="6"/>
  <c r="E6596" i="6"/>
  <c r="F6596" i="6"/>
  <c r="E6597" i="6"/>
  <c r="F6597" i="6"/>
  <c r="E6598" i="6"/>
  <c r="F6598" i="6"/>
  <c r="E6599" i="6"/>
  <c r="F6599" i="6"/>
  <c r="E6600" i="6"/>
  <c r="F6600" i="6"/>
  <c r="E6601" i="6"/>
  <c r="F6601" i="6"/>
  <c r="E6602" i="6"/>
  <c r="F6602" i="6"/>
  <c r="E6603" i="6"/>
  <c r="F6603" i="6"/>
  <c r="E6604" i="6"/>
  <c r="F6604" i="6"/>
  <c r="E6605" i="6"/>
  <c r="F6605" i="6"/>
  <c r="E6606" i="6"/>
  <c r="F6606" i="6"/>
  <c r="E6607" i="6"/>
  <c r="F6607" i="6"/>
  <c r="E6608" i="6"/>
  <c r="F6608" i="6"/>
  <c r="E6609" i="6"/>
  <c r="F6609" i="6"/>
  <c r="E6610" i="6"/>
  <c r="F6610" i="6"/>
  <c r="E6611" i="6"/>
  <c r="F6611" i="6"/>
  <c r="E6612" i="6"/>
  <c r="F6612" i="6"/>
  <c r="E6613" i="6"/>
  <c r="F6613" i="6"/>
  <c r="E6614" i="6"/>
  <c r="F6614" i="6"/>
  <c r="E6615" i="6"/>
  <c r="F6615" i="6"/>
  <c r="E6616" i="6"/>
  <c r="F6616" i="6"/>
  <c r="E6617" i="6"/>
  <c r="F6617" i="6"/>
  <c r="E6618" i="6"/>
  <c r="F6618" i="6"/>
  <c r="E6619" i="6"/>
  <c r="F6619" i="6"/>
  <c r="E6620" i="6"/>
  <c r="F6620" i="6"/>
  <c r="E6621" i="6"/>
  <c r="E6622" i="6"/>
  <c r="E6623" i="6"/>
  <c r="E6624" i="6"/>
  <c r="E6625" i="6"/>
  <c r="E6626" i="6"/>
  <c r="E6627" i="6"/>
  <c r="F6627" i="6"/>
  <c r="E6628" i="6"/>
  <c r="F6628" i="6"/>
  <c r="E6629" i="6"/>
  <c r="E6630" i="6"/>
  <c r="E6631" i="6"/>
  <c r="E6632" i="6"/>
  <c r="E6633" i="6"/>
  <c r="F6633" i="6"/>
  <c r="E6634" i="6"/>
  <c r="F6634" i="6"/>
  <c r="E6635" i="6"/>
  <c r="E6636" i="6"/>
  <c r="E6637" i="6"/>
  <c r="E6638" i="6"/>
  <c r="E6639" i="6"/>
  <c r="E6640" i="6"/>
  <c r="E6641" i="6"/>
  <c r="F6641" i="6"/>
  <c r="E6642" i="6"/>
  <c r="F6642" i="6"/>
  <c r="E6643" i="6"/>
  <c r="F6643" i="6"/>
  <c r="E6644" i="6"/>
  <c r="F6644" i="6"/>
  <c r="E6645" i="6"/>
  <c r="F6645" i="6"/>
  <c r="E6646" i="6"/>
  <c r="F6646" i="6"/>
  <c r="E6647" i="6"/>
  <c r="F6647" i="6"/>
  <c r="E6648" i="6"/>
  <c r="F6648" i="6"/>
  <c r="E6649" i="6"/>
  <c r="F6649" i="6"/>
  <c r="E6650" i="6"/>
  <c r="F6650" i="6"/>
  <c r="E6651" i="6"/>
  <c r="F6651" i="6"/>
  <c r="E6652" i="6"/>
  <c r="F6652" i="6"/>
  <c r="E6653" i="6"/>
  <c r="F6653" i="6"/>
  <c r="E6654" i="6"/>
  <c r="F6654" i="6"/>
  <c r="E6655" i="6"/>
  <c r="F6655" i="6"/>
  <c r="E6656" i="6"/>
  <c r="F6656" i="6"/>
  <c r="E6657" i="6"/>
  <c r="F6657" i="6"/>
  <c r="E6658" i="6"/>
  <c r="F6658" i="6"/>
  <c r="E6659" i="6"/>
  <c r="F6659" i="6"/>
  <c r="E6660" i="6"/>
  <c r="F6660" i="6"/>
  <c r="E6661" i="6"/>
  <c r="F6661" i="6"/>
  <c r="E6662" i="6"/>
  <c r="F6662" i="6"/>
  <c r="E6663" i="6"/>
  <c r="F6663" i="6"/>
  <c r="E6664" i="6"/>
  <c r="F6664" i="6"/>
  <c r="E6665" i="6"/>
  <c r="F6665" i="6"/>
  <c r="E6666" i="6"/>
  <c r="F6666" i="6"/>
  <c r="E6667" i="6"/>
  <c r="F6667" i="6"/>
  <c r="E6668" i="6"/>
  <c r="F6668" i="6"/>
  <c r="E6669" i="6"/>
  <c r="F6669" i="6"/>
  <c r="E6670" i="6"/>
  <c r="F6670" i="6"/>
  <c r="E6671" i="6"/>
  <c r="F6671" i="6"/>
  <c r="E6672" i="6"/>
  <c r="F6672" i="6"/>
  <c r="E6673" i="6"/>
  <c r="F6673" i="6"/>
  <c r="E6674" i="6"/>
  <c r="F6674" i="6"/>
  <c r="E6675" i="6"/>
  <c r="F6675" i="6"/>
  <c r="E6676" i="6"/>
  <c r="F6676" i="6"/>
  <c r="E6677" i="6"/>
  <c r="F6677" i="6"/>
  <c r="E6678" i="6"/>
  <c r="F6678" i="6"/>
  <c r="E6679" i="6"/>
  <c r="F6679" i="6"/>
  <c r="E6680" i="6"/>
  <c r="F6680" i="6"/>
  <c r="E6681" i="6"/>
  <c r="F6681" i="6"/>
  <c r="E6682" i="6"/>
  <c r="F6682" i="6"/>
  <c r="E6683" i="6"/>
  <c r="F6683" i="6"/>
  <c r="E6684" i="6"/>
  <c r="F6684" i="6"/>
  <c r="E6685" i="6"/>
  <c r="F6685" i="6"/>
  <c r="E6686" i="6"/>
  <c r="F6686" i="6"/>
  <c r="E6687" i="6"/>
  <c r="F6687" i="6"/>
  <c r="E6688" i="6"/>
  <c r="F6688" i="6"/>
  <c r="E6689" i="6"/>
  <c r="F6689" i="6"/>
  <c r="E6690" i="6"/>
  <c r="F6690" i="6"/>
  <c r="E6691" i="6"/>
  <c r="F6691" i="6"/>
  <c r="E6692" i="6"/>
  <c r="F6692" i="6"/>
  <c r="E6693" i="6"/>
  <c r="F6693" i="6"/>
  <c r="E6694" i="6"/>
  <c r="F6694" i="6"/>
  <c r="E6695" i="6"/>
  <c r="E6696" i="6"/>
  <c r="E6697" i="6"/>
  <c r="E6698" i="6"/>
  <c r="E6699" i="6"/>
  <c r="E6700" i="6"/>
  <c r="E6701" i="6"/>
  <c r="F6701" i="6"/>
  <c r="E6702" i="6"/>
  <c r="F6702" i="6"/>
  <c r="E6703" i="6"/>
  <c r="E6704" i="6"/>
  <c r="E6705" i="6"/>
  <c r="E6706" i="6"/>
  <c r="E6707" i="6"/>
  <c r="F6707" i="6"/>
  <c r="E6708" i="6"/>
  <c r="F6708" i="6"/>
  <c r="E6709" i="6"/>
  <c r="E6710" i="6"/>
  <c r="E6711" i="6"/>
  <c r="E6712" i="6"/>
  <c r="E6713" i="6"/>
  <c r="E6714" i="6"/>
  <c r="E6715" i="6"/>
  <c r="F6715" i="6"/>
  <c r="E6716" i="6"/>
  <c r="F6716" i="6"/>
  <c r="E6717" i="6"/>
  <c r="F6717" i="6"/>
  <c r="E6718" i="6"/>
  <c r="F6718" i="6"/>
  <c r="E6719" i="6"/>
  <c r="F6719" i="6"/>
  <c r="E6720" i="6"/>
  <c r="F6720" i="6"/>
  <c r="E6721" i="6"/>
  <c r="F6721" i="6"/>
  <c r="E6722" i="6"/>
  <c r="F6722" i="6"/>
  <c r="E6723" i="6"/>
  <c r="F6723" i="6"/>
  <c r="E6724" i="6"/>
  <c r="F6724" i="6"/>
  <c r="E6725" i="6"/>
  <c r="F6725" i="6"/>
  <c r="E6726" i="6"/>
  <c r="F6726" i="6"/>
  <c r="E6727" i="6"/>
  <c r="F6727" i="6"/>
  <c r="E6728" i="6"/>
  <c r="F6728" i="6"/>
  <c r="E6729" i="6"/>
  <c r="F6729" i="6"/>
  <c r="E6730" i="6"/>
  <c r="F6730" i="6"/>
  <c r="E6731" i="6"/>
  <c r="F6731" i="6"/>
  <c r="E6732" i="6"/>
  <c r="F6732" i="6"/>
  <c r="E6733" i="6"/>
  <c r="F6733" i="6"/>
  <c r="E6734" i="6"/>
  <c r="F6734" i="6"/>
  <c r="E6735" i="6"/>
  <c r="F6735" i="6"/>
  <c r="E6736" i="6"/>
  <c r="F6736" i="6"/>
  <c r="E6737" i="6"/>
  <c r="F6737" i="6"/>
  <c r="E6738" i="6"/>
  <c r="F6738" i="6"/>
  <c r="E6739" i="6"/>
  <c r="F6739" i="6"/>
  <c r="E6740" i="6"/>
  <c r="F6740" i="6"/>
  <c r="E6741" i="6"/>
  <c r="F6741" i="6"/>
  <c r="E6742" i="6"/>
  <c r="F6742" i="6"/>
  <c r="E6743" i="6"/>
  <c r="F6743" i="6"/>
  <c r="E6744" i="6"/>
  <c r="F6744" i="6"/>
  <c r="E6745" i="6"/>
  <c r="F6745" i="6"/>
  <c r="E6746" i="6"/>
  <c r="F6746" i="6"/>
  <c r="E6747" i="6"/>
  <c r="F6747" i="6"/>
  <c r="E6748" i="6"/>
  <c r="F6748" i="6"/>
  <c r="E6749" i="6"/>
  <c r="F6749" i="6"/>
  <c r="E6750" i="6"/>
  <c r="F6750" i="6"/>
  <c r="E6751" i="6"/>
  <c r="F6751" i="6"/>
  <c r="E6752" i="6"/>
  <c r="F6752" i="6"/>
  <c r="E6753" i="6"/>
  <c r="F6753" i="6"/>
  <c r="E6754" i="6"/>
  <c r="F6754" i="6"/>
  <c r="E6755" i="6"/>
  <c r="F6755" i="6"/>
  <c r="E6756" i="6"/>
  <c r="F6756" i="6"/>
  <c r="E6757" i="6"/>
  <c r="F6757" i="6"/>
  <c r="E6758" i="6"/>
  <c r="F6758" i="6"/>
  <c r="E6759" i="6"/>
  <c r="F6759" i="6"/>
  <c r="E6760" i="6"/>
  <c r="F6760" i="6"/>
  <c r="E6761" i="6"/>
  <c r="F6761" i="6"/>
  <c r="E6762" i="6"/>
  <c r="F6762" i="6"/>
  <c r="E6763" i="6"/>
  <c r="F6763" i="6"/>
  <c r="E6764" i="6"/>
  <c r="F6764" i="6"/>
  <c r="E6765" i="6"/>
  <c r="F6765" i="6"/>
  <c r="E6766" i="6"/>
  <c r="F6766" i="6"/>
  <c r="E6767" i="6"/>
  <c r="F6767" i="6"/>
  <c r="E6768" i="6"/>
  <c r="F6768" i="6"/>
  <c r="E6769" i="6"/>
  <c r="F6769" i="6"/>
  <c r="E6770" i="6"/>
  <c r="F6770" i="6"/>
  <c r="E6771" i="6"/>
  <c r="E6772" i="6"/>
  <c r="E6773" i="6"/>
  <c r="E6774" i="6"/>
  <c r="E6775" i="6"/>
  <c r="E6776" i="6"/>
  <c r="E6777" i="6"/>
  <c r="F6777" i="6"/>
  <c r="E6778" i="6"/>
  <c r="F6778" i="6"/>
  <c r="E6779" i="6"/>
  <c r="E6780" i="6"/>
  <c r="E6781" i="6"/>
  <c r="E6782" i="6"/>
  <c r="E6783" i="6"/>
  <c r="F6783" i="6"/>
  <c r="E6784" i="6"/>
  <c r="F6784" i="6"/>
  <c r="E6785" i="6"/>
  <c r="E6786" i="6"/>
  <c r="E6787" i="6"/>
  <c r="E6788" i="6"/>
  <c r="E6789" i="6"/>
  <c r="E6790" i="6"/>
  <c r="E6791" i="6"/>
  <c r="F6791" i="6"/>
  <c r="E6792" i="6"/>
  <c r="F6792" i="6"/>
  <c r="E6793" i="6"/>
  <c r="F6793" i="6"/>
  <c r="E6794" i="6"/>
  <c r="F6794" i="6"/>
  <c r="E6795" i="6"/>
  <c r="F6795" i="6"/>
  <c r="E6796" i="6"/>
  <c r="F6796" i="6"/>
  <c r="E6797" i="6"/>
  <c r="F6797" i="6"/>
  <c r="E6798" i="6"/>
  <c r="F6798" i="6"/>
  <c r="E6799" i="6"/>
  <c r="F6799" i="6"/>
  <c r="E6800" i="6"/>
  <c r="F6800" i="6"/>
  <c r="E6801" i="6"/>
  <c r="F6801" i="6"/>
  <c r="E6802" i="6"/>
  <c r="F6802" i="6"/>
  <c r="E6803" i="6"/>
  <c r="F6803" i="6"/>
  <c r="E6804" i="6"/>
  <c r="F6804" i="6"/>
  <c r="E6805" i="6"/>
  <c r="F6805" i="6"/>
  <c r="E6806" i="6"/>
  <c r="F6806" i="6"/>
  <c r="E6807" i="6"/>
  <c r="F6807" i="6"/>
  <c r="E6808" i="6"/>
  <c r="F6808" i="6"/>
  <c r="E6809" i="6"/>
  <c r="F6809" i="6"/>
  <c r="E6810" i="6"/>
  <c r="F6810" i="6"/>
  <c r="E6811" i="6"/>
  <c r="F6811" i="6"/>
  <c r="E6812" i="6"/>
  <c r="F6812" i="6"/>
  <c r="E6813" i="6"/>
  <c r="F6813" i="6"/>
  <c r="E6814" i="6"/>
  <c r="F6814" i="6"/>
  <c r="E6815" i="6"/>
  <c r="F6815" i="6"/>
  <c r="E6816" i="6"/>
  <c r="F6816" i="6"/>
  <c r="E6817" i="6"/>
  <c r="F6817" i="6"/>
  <c r="E6818" i="6"/>
  <c r="F6818" i="6"/>
  <c r="E6819" i="6"/>
  <c r="F6819" i="6"/>
  <c r="E6820" i="6"/>
  <c r="F6820" i="6"/>
  <c r="E6821" i="6"/>
  <c r="F6821" i="6"/>
  <c r="E6822" i="6"/>
  <c r="F6822" i="6"/>
  <c r="E6823" i="6"/>
  <c r="F6823" i="6"/>
  <c r="E6824" i="6"/>
  <c r="F6824" i="6"/>
  <c r="E6825" i="6"/>
  <c r="F6825" i="6"/>
  <c r="E6826" i="6"/>
  <c r="F6826" i="6"/>
  <c r="E6827" i="6"/>
  <c r="F6827" i="6"/>
  <c r="E6828" i="6"/>
  <c r="F6828" i="6"/>
  <c r="E6829" i="6"/>
  <c r="F6829" i="6"/>
  <c r="E6830" i="6"/>
  <c r="F6830" i="6"/>
  <c r="E6831" i="6"/>
  <c r="F6831" i="6"/>
  <c r="E6832" i="6"/>
  <c r="F6832" i="6"/>
  <c r="E6833" i="6"/>
  <c r="F6833" i="6"/>
  <c r="E6834" i="6"/>
  <c r="F6834" i="6"/>
  <c r="E6835" i="6"/>
  <c r="F6835" i="6"/>
  <c r="E6836" i="6"/>
  <c r="F6836" i="6"/>
  <c r="E6837" i="6"/>
  <c r="F6837" i="6"/>
  <c r="E6838" i="6"/>
  <c r="F6838" i="6"/>
  <c r="E6839" i="6"/>
  <c r="F6839" i="6"/>
  <c r="E6840" i="6"/>
  <c r="F6840" i="6"/>
  <c r="E6841" i="6"/>
  <c r="F6841" i="6"/>
  <c r="E6842" i="6"/>
  <c r="F6842" i="6"/>
  <c r="E6843" i="6"/>
  <c r="F6843" i="6"/>
  <c r="E6844" i="6"/>
  <c r="F6844" i="6"/>
  <c r="E6845" i="6"/>
  <c r="F6845" i="6"/>
  <c r="E6846" i="6"/>
  <c r="E6847" i="6"/>
  <c r="E6848" i="6"/>
  <c r="E6849" i="6"/>
  <c r="E6850" i="6"/>
  <c r="E6851" i="6"/>
  <c r="E6852" i="6"/>
  <c r="F6852" i="6"/>
  <c r="E6853" i="6"/>
  <c r="F6853" i="6"/>
  <c r="E6854" i="6"/>
  <c r="E6855" i="6"/>
  <c r="E6856" i="6"/>
  <c r="E6857" i="6"/>
  <c r="E6858" i="6"/>
  <c r="F6858" i="6"/>
  <c r="E6859" i="6"/>
  <c r="F6859" i="6"/>
  <c r="E6860" i="6"/>
  <c r="E6861" i="6"/>
  <c r="E6862" i="6"/>
  <c r="E6863" i="6"/>
  <c r="E6864" i="6"/>
  <c r="E6865" i="6"/>
  <c r="E6866" i="6"/>
  <c r="F6866" i="6"/>
  <c r="E6867" i="6"/>
  <c r="F6867" i="6"/>
  <c r="E6868" i="6"/>
  <c r="F6868" i="6"/>
  <c r="E6869" i="6"/>
  <c r="F6869" i="6"/>
  <c r="E6870" i="6"/>
  <c r="F6870" i="6"/>
  <c r="E6871" i="6"/>
  <c r="F6871" i="6"/>
  <c r="E6872" i="6"/>
  <c r="F6872" i="6"/>
  <c r="E6873" i="6"/>
  <c r="F6873" i="6"/>
  <c r="E6874" i="6"/>
  <c r="F6874" i="6"/>
  <c r="E6875" i="6"/>
  <c r="F6875" i="6"/>
  <c r="E6876" i="6"/>
  <c r="F6876" i="6"/>
  <c r="E6877" i="6"/>
  <c r="F6877" i="6"/>
  <c r="E6878" i="6"/>
  <c r="F6878" i="6"/>
  <c r="E6879" i="6"/>
  <c r="F6879" i="6"/>
  <c r="E6880" i="6"/>
  <c r="F6880" i="6"/>
  <c r="E6881" i="6"/>
  <c r="F6881" i="6"/>
  <c r="E6882" i="6"/>
  <c r="F6882" i="6"/>
  <c r="E6883" i="6"/>
  <c r="F6883" i="6"/>
  <c r="E6884" i="6"/>
  <c r="F6884" i="6"/>
  <c r="E6885" i="6"/>
  <c r="F6885" i="6"/>
  <c r="E6886" i="6"/>
  <c r="F6886" i="6"/>
  <c r="E6887" i="6"/>
  <c r="F6887" i="6"/>
  <c r="E6888" i="6"/>
  <c r="F6888" i="6"/>
  <c r="E6889" i="6"/>
  <c r="F6889" i="6"/>
  <c r="E6890" i="6"/>
  <c r="F6890" i="6"/>
  <c r="E6891" i="6"/>
  <c r="F6891" i="6"/>
  <c r="E6892" i="6"/>
  <c r="F6892" i="6"/>
  <c r="E6893" i="6"/>
  <c r="F6893" i="6"/>
  <c r="E6894" i="6"/>
  <c r="F6894" i="6"/>
  <c r="E6895" i="6"/>
  <c r="F6895" i="6"/>
  <c r="E6896" i="6"/>
  <c r="F6896" i="6"/>
  <c r="E6897" i="6"/>
  <c r="F6897" i="6"/>
  <c r="E6898" i="6"/>
  <c r="F6898" i="6"/>
  <c r="E6899" i="6"/>
  <c r="F6899" i="6"/>
  <c r="E6900" i="6"/>
  <c r="F6900" i="6"/>
  <c r="E6901" i="6"/>
  <c r="F6901" i="6"/>
  <c r="E6902" i="6"/>
  <c r="F6902" i="6"/>
  <c r="E6903" i="6"/>
  <c r="F6903" i="6"/>
  <c r="E6904" i="6"/>
  <c r="F6904" i="6"/>
  <c r="E6905" i="6"/>
  <c r="F6905" i="6"/>
  <c r="E6906" i="6"/>
  <c r="F6906" i="6"/>
  <c r="E6907" i="6"/>
  <c r="F6907" i="6"/>
  <c r="E6908" i="6"/>
  <c r="F6908" i="6"/>
  <c r="E6909" i="6"/>
  <c r="F6909" i="6"/>
  <c r="E6910" i="6"/>
  <c r="F6910" i="6"/>
  <c r="E6911" i="6"/>
  <c r="F6911" i="6"/>
  <c r="E6912" i="6"/>
  <c r="F6912" i="6"/>
  <c r="E6913" i="6"/>
  <c r="F6913" i="6"/>
  <c r="E6914" i="6"/>
  <c r="F6914" i="6"/>
  <c r="E6915" i="6"/>
  <c r="F6915" i="6"/>
  <c r="E6916" i="6"/>
  <c r="F6916" i="6"/>
  <c r="E6917" i="6"/>
  <c r="F6917" i="6"/>
  <c r="E6918" i="6"/>
  <c r="F6918" i="6"/>
  <c r="E6919" i="6"/>
  <c r="F6919" i="6"/>
  <c r="E6920" i="6"/>
  <c r="F6920" i="6"/>
  <c r="B4427" i="10" l="1"/>
  <c r="R4427" i="10"/>
  <c r="S4427" i="10"/>
  <c r="T4427" i="10"/>
  <c r="B4405" i="10"/>
  <c r="B4406" i="10"/>
  <c r="B4407" i="10"/>
  <c r="B4408" i="10"/>
  <c r="B4409" i="10"/>
  <c r="B4410" i="10"/>
  <c r="B4411" i="10"/>
  <c r="B4412" i="10"/>
  <c r="B4413" i="10"/>
  <c r="B4414" i="10"/>
  <c r="B4415" i="10"/>
  <c r="B4416" i="10"/>
  <c r="B4417" i="10"/>
  <c r="B4418" i="10"/>
  <c r="B4419" i="10"/>
  <c r="B4420" i="10"/>
  <c r="B4421" i="10"/>
  <c r="B4422" i="10"/>
  <c r="B4423" i="10"/>
  <c r="B4424" i="10"/>
  <c r="B4425" i="10"/>
  <c r="B4426" i="10"/>
  <c r="B4428" i="10"/>
  <c r="B4429" i="10"/>
  <c r="B4430" i="10"/>
  <c r="B4431" i="10"/>
  <c r="B4432" i="10"/>
  <c r="B4433" i="10"/>
  <c r="B4434" i="10"/>
  <c r="E4405" i="10"/>
  <c r="E4406" i="10"/>
  <c r="E4407" i="10"/>
  <c r="E4408" i="10"/>
  <c r="E4409" i="10"/>
  <c r="E4410" i="10"/>
  <c r="E4411" i="10"/>
  <c r="E4412" i="10"/>
  <c r="E4413" i="10"/>
  <c r="E4414" i="10"/>
  <c r="E4415" i="10"/>
  <c r="E4416" i="10"/>
  <c r="E4417" i="10"/>
  <c r="E4418" i="10"/>
  <c r="E4419" i="10"/>
  <c r="E4420" i="10"/>
  <c r="E4421" i="10"/>
  <c r="E4422" i="10"/>
  <c r="E4423" i="10"/>
  <c r="E4424" i="10"/>
  <c r="E4425" i="10"/>
  <c r="E4426" i="10"/>
  <c r="E4429" i="10"/>
  <c r="E4430" i="10"/>
  <c r="E4431" i="10"/>
  <c r="E4432" i="10"/>
  <c r="E4433" i="10"/>
  <c r="E4434" i="10"/>
  <c r="F4405" i="10"/>
  <c r="F4406" i="10"/>
  <c r="F4407" i="10"/>
  <c r="F4408" i="10"/>
  <c r="F4409" i="10"/>
  <c r="F4410" i="10"/>
  <c r="F4411" i="10"/>
  <c r="F4412" i="10"/>
  <c r="F4413" i="10"/>
  <c r="F4414" i="10"/>
  <c r="F4415" i="10"/>
  <c r="F4416" i="10"/>
  <c r="F4417" i="10"/>
  <c r="F4418" i="10"/>
  <c r="F4419" i="10"/>
  <c r="F4420" i="10"/>
  <c r="F4421" i="10"/>
  <c r="F4422" i="10"/>
  <c r="F4423" i="10"/>
  <c r="F4424" i="10"/>
  <c r="F4425" i="10"/>
  <c r="F4426" i="10"/>
  <c r="F4429" i="10"/>
  <c r="F4430" i="10"/>
  <c r="F4431" i="10"/>
  <c r="F4432" i="10"/>
  <c r="F4433" i="10"/>
  <c r="F4434" i="10"/>
  <c r="G4405" i="10"/>
  <c r="G4406" i="10"/>
  <c r="G4407" i="10"/>
  <c r="G4408" i="10"/>
  <c r="G4409" i="10"/>
  <c r="G4410" i="10"/>
  <c r="G4411" i="10"/>
  <c r="G4412" i="10"/>
  <c r="G4413" i="10"/>
  <c r="G4414" i="10"/>
  <c r="G4415" i="10"/>
  <c r="G4416" i="10"/>
  <c r="G4417" i="10"/>
  <c r="G4418" i="10"/>
  <c r="G4419" i="10"/>
  <c r="G4420" i="10"/>
  <c r="G4421" i="10"/>
  <c r="G4422" i="10"/>
  <c r="G4423" i="10"/>
  <c r="G4424" i="10"/>
  <c r="G4425" i="10"/>
  <c r="G4426" i="10"/>
  <c r="G4429" i="10"/>
  <c r="G4430" i="10"/>
  <c r="G4431" i="10"/>
  <c r="G4432" i="10"/>
  <c r="G4433" i="10"/>
  <c r="G4434" i="10"/>
  <c r="H4412" i="10"/>
  <c r="S4412" i="10" s="1"/>
  <c r="H4413" i="10"/>
  <c r="Q4413" i="10" s="1"/>
  <c r="H4414" i="10"/>
  <c r="H4415" i="10"/>
  <c r="S4415" i="10" s="1"/>
  <c r="H4416" i="10"/>
  <c r="H4417" i="10"/>
  <c r="H4418" i="10"/>
  <c r="H4421" i="10"/>
  <c r="S4421" i="10" s="1"/>
  <c r="H4422" i="10"/>
  <c r="Q4422" i="10" s="1"/>
  <c r="H4423" i="10"/>
  <c r="Q4423" i="10" s="1"/>
  <c r="H4424" i="10"/>
  <c r="Q4424" i="10" s="1"/>
  <c r="H4425" i="10"/>
  <c r="Q4425" i="10" s="1"/>
  <c r="H4426" i="10"/>
  <c r="Q4426" i="10" s="1"/>
  <c r="H4429" i="10"/>
  <c r="Q4429" i="10" s="1"/>
  <c r="H4430" i="10"/>
  <c r="Q4430" i="10" s="1"/>
  <c r="H4431" i="10"/>
  <c r="Q4431" i="10" s="1"/>
  <c r="H4432" i="10"/>
  <c r="S4432" i="10" s="1"/>
  <c r="H4433" i="10"/>
  <c r="S4433" i="10" s="1"/>
  <c r="H4434" i="10"/>
  <c r="S4434" i="10" s="1"/>
  <c r="Q4405" i="10"/>
  <c r="Q4406" i="10"/>
  <c r="Q4407" i="10"/>
  <c r="Q4408" i="10"/>
  <c r="Q4409" i="10"/>
  <c r="Q4410" i="10"/>
  <c r="Q4411" i="10"/>
  <c r="Q4412" i="10"/>
  <c r="Q4414" i="10"/>
  <c r="Q4415" i="10"/>
  <c r="Q4416" i="10"/>
  <c r="Q4417" i="10"/>
  <c r="Q4418" i="10"/>
  <c r="Q4419" i="10"/>
  <c r="Q4420" i="10"/>
  <c r="Q4421" i="10"/>
  <c r="Q4428" i="10"/>
  <c r="Q4432" i="10"/>
  <c r="Q4433" i="10"/>
  <c r="Q4434" i="10"/>
  <c r="R4409" i="10"/>
  <c r="R4412" i="10"/>
  <c r="R4413" i="10"/>
  <c r="R4414" i="10"/>
  <c r="R4415" i="10"/>
  <c r="R4416" i="10"/>
  <c r="R4417" i="10"/>
  <c r="R4418" i="10"/>
  <c r="R4420" i="10"/>
  <c r="R4421" i="10"/>
  <c r="R4422" i="10"/>
  <c r="R4423" i="10"/>
  <c r="R4424" i="10"/>
  <c r="R4425" i="10"/>
  <c r="R4426" i="10"/>
  <c r="R4429" i="10"/>
  <c r="R4430" i="10"/>
  <c r="R4431" i="10"/>
  <c r="R4432" i="10"/>
  <c r="R4433" i="10"/>
  <c r="R4434" i="10"/>
  <c r="S4405" i="10"/>
  <c r="S4406" i="10"/>
  <c r="S4407" i="10"/>
  <c r="S4408" i="10"/>
  <c r="S4409" i="10"/>
  <c r="S4410" i="10"/>
  <c r="S4411" i="10"/>
  <c r="S4413" i="10"/>
  <c r="S4414" i="10"/>
  <c r="S4416" i="10"/>
  <c r="S4417" i="10"/>
  <c r="S4418" i="10"/>
  <c r="S4419" i="10"/>
  <c r="S4420" i="10"/>
  <c r="S4422" i="10"/>
  <c r="S4423" i="10"/>
  <c r="S4424" i="10"/>
  <c r="S4425" i="10"/>
  <c r="S4426" i="10"/>
  <c r="S4428" i="10"/>
  <c r="S4429" i="10"/>
  <c r="S4430" i="10"/>
  <c r="S4431" i="10"/>
  <c r="T4405" i="10"/>
  <c r="T4406" i="10"/>
  <c r="T4407" i="10"/>
  <c r="T4408" i="10"/>
  <c r="T4409" i="10"/>
  <c r="T4410" i="10"/>
  <c r="T4411" i="10"/>
  <c r="T4412" i="10"/>
  <c r="T4413" i="10"/>
  <c r="T4414" i="10"/>
  <c r="T4415" i="10"/>
  <c r="T4416" i="10"/>
  <c r="T4417" i="10"/>
  <c r="T4418" i="10"/>
  <c r="T4419" i="10"/>
  <c r="T4420" i="10"/>
  <c r="T4421" i="10"/>
  <c r="T4422" i="10"/>
  <c r="T4423" i="10"/>
  <c r="T4424" i="10"/>
  <c r="T4425" i="10"/>
  <c r="T4426" i="10"/>
  <c r="T4428" i="10"/>
  <c r="T4429" i="10"/>
  <c r="T4430" i="10"/>
  <c r="T4431" i="10"/>
  <c r="T4432" i="10"/>
  <c r="T4433" i="10"/>
  <c r="T4434" i="10"/>
  <c r="B4404" i="10"/>
  <c r="AB6" i="10"/>
  <c r="V3601" i="10"/>
  <c r="V3569" i="10"/>
  <c r="V3533" i="10"/>
  <c r="V3501" i="10"/>
  <c r="V3433" i="10"/>
  <c r="V3401" i="10"/>
  <c r="V3369" i="10"/>
  <c r="V3336" i="10"/>
  <c r="V3301" i="10"/>
  <c r="V3262" i="10"/>
  <c r="V3224" i="10"/>
  <c r="H5240" i="6"/>
  <c r="H6845" i="6"/>
  <c r="B6845" i="6"/>
  <c r="AI198" i="3"/>
  <c r="B4374" i="10"/>
  <c r="B4375" i="10"/>
  <c r="B4376" i="10"/>
  <c r="B4377" i="10"/>
  <c r="B4378" i="10"/>
  <c r="B4379" i="10"/>
  <c r="B4380" i="10"/>
  <c r="B4381" i="10"/>
  <c r="B4382" i="10"/>
  <c r="B4383" i="10"/>
  <c r="B4384" i="10"/>
  <c r="B4385" i="10"/>
  <c r="B4386" i="10"/>
  <c r="B4387" i="10"/>
  <c r="B4388" i="10"/>
  <c r="B4389" i="10"/>
  <c r="B4390" i="10"/>
  <c r="B4391" i="10"/>
  <c r="B4392" i="10"/>
  <c r="B4393" i="10"/>
  <c r="B4394" i="10"/>
  <c r="B4395" i="10"/>
  <c r="B4396" i="10"/>
  <c r="B4397" i="10"/>
  <c r="B4398" i="10"/>
  <c r="B4399" i="10"/>
  <c r="B4400" i="10"/>
  <c r="B4401" i="10"/>
  <c r="B4402" i="10"/>
  <c r="B4403" i="10"/>
  <c r="E4374" i="10"/>
  <c r="E4375" i="10"/>
  <c r="E4376" i="10"/>
  <c r="E4377" i="10"/>
  <c r="E4378" i="10"/>
  <c r="E4379" i="10"/>
  <c r="E4380" i="10"/>
  <c r="E4381" i="10"/>
  <c r="E4382" i="10"/>
  <c r="E4383" i="10"/>
  <c r="E4384" i="10"/>
  <c r="E4385" i="10"/>
  <c r="E4386" i="10"/>
  <c r="E4387" i="10"/>
  <c r="E4388" i="10"/>
  <c r="E4389" i="10"/>
  <c r="E4390" i="10"/>
  <c r="E4391" i="10"/>
  <c r="E4392" i="10"/>
  <c r="E4393" i="10"/>
  <c r="E4394" i="10"/>
  <c r="E4395" i="10"/>
  <c r="E4396" i="10"/>
  <c r="E4398" i="10"/>
  <c r="E4399" i="10"/>
  <c r="E4400" i="10"/>
  <c r="E4401" i="10"/>
  <c r="E4402" i="10"/>
  <c r="E4403" i="10"/>
  <c r="F4374" i="10"/>
  <c r="F4375" i="10"/>
  <c r="F4376" i="10"/>
  <c r="F4377" i="10"/>
  <c r="F4378" i="10"/>
  <c r="F4379" i="10"/>
  <c r="F4380" i="10"/>
  <c r="F4381" i="10"/>
  <c r="F4382" i="10"/>
  <c r="F4383" i="10"/>
  <c r="F4384" i="10"/>
  <c r="F4385" i="10"/>
  <c r="F4386" i="10"/>
  <c r="F4387" i="10"/>
  <c r="F4388" i="10"/>
  <c r="F4389" i="10"/>
  <c r="F4390" i="10"/>
  <c r="F4391" i="10"/>
  <c r="F4392" i="10"/>
  <c r="F4393" i="10"/>
  <c r="F4394" i="10"/>
  <c r="F4395" i="10"/>
  <c r="F4396" i="10"/>
  <c r="F4398" i="10"/>
  <c r="F4399" i="10"/>
  <c r="F4400" i="10"/>
  <c r="F4401" i="10"/>
  <c r="F4402" i="10"/>
  <c r="F4403" i="10"/>
  <c r="G4374" i="10"/>
  <c r="G4375" i="10"/>
  <c r="G4376" i="10"/>
  <c r="G4377" i="10"/>
  <c r="G4378" i="10"/>
  <c r="G4379" i="10"/>
  <c r="G4380" i="10"/>
  <c r="G4381" i="10"/>
  <c r="G4382" i="10"/>
  <c r="G4383" i="10"/>
  <c r="G4384" i="10"/>
  <c r="G4385" i="10"/>
  <c r="G4386" i="10"/>
  <c r="G4387" i="10"/>
  <c r="G4388" i="10"/>
  <c r="G4389" i="10"/>
  <c r="G4390" i="10"/>
  <c r="G4391" i="10"/>
  <c r="G4392" i="10"/>
  <c r="G4393" i="10"/>
  <c r="G4394" i="10"/>
  <c r="G4395" i="10"/>
  <c r="G4396" i="10"/>
  <c r="G4398" i="10"/>
  <c r="G4399" i="10"/>
  <c r="G4400" i="10"/>
  <c r="G4401" i="10"/>
  <c r="G4402" i="10"/>
  <c r="G4403" i="10"/>
  <c r="H4374" i="10"/>
  <c r="H4382" i="10"/>
  <c r="S4382" i="10" s="1"/>
  <c r="H4383" i="10"/>
  <c r="Q4383" i="10" s="1"/>
  <c r="H4384" i="10"/>
  <c r="H4385" i="10"/>
  <c r="H4386" i="10"/>
  <c r="H4387" i="10"/>
  <c r="H4388" i="10"/>
  <c r="H4391" i="10"/>
  <c r="S4391" i="10" s="1"/>
  <c r="H4392" i="10"/>
  <c r="Q4392" i="10" s="1"/>
  <c r="H4393" i="10"/>
  <c r="Q4393" i="10" s="1"/>
  <c r="H4394" i="10"/>
  <c r="H4395" i="10"/>
  <c r="Q4395" i="10" s="1"/>
  <c r="H4396" i="10"/>
  <c r="Q4396" i="10" s="1"/>
  <c r="H4398" i="10"/>
  <c r="Q4398" i="10" s="1"/>
  <c r="H4399" i="10"/>
  <c r="Q4399" i="10" s="1"/>
  <c r="H4400" i="10"/>
  <c r="Q4400" i="10" s="1"/>
  <c r="H4401" i="10"/>
  <c r="S4401" i="10" s="1"/>
  <c r="H4402" i="10"/>
  <c r="S4402" i="10" s="1"/>
  <c r="H4403" i="10"/>
  <c r="S4403" i="10" s="1"/>
  <c r="Q4375" i="10"/>
  <c r="Q4376" i="10"/>
  <c r="Q4377" i="10"/>
  <c r="Q4378" i="10"/>
  <c r="Q4379" i="10"/>
  <c r="Q4380" i="10"/>
  <c r="Q4381" i="10"/>
  <c r="Q4382" i="10"/>
  <c r="Q4384" i="10"/>
  <c r="Q4385" i="10"/>
  <c r="Q4386" i="10"/>
  <c r="Q4387" i="10"/>
  <c r="Q4388" i="10"/>
  <c r="Q4389" i="10"/>
  <c r="Q4390" i="10"/>
  <c r="Q4391" i="10"/>
  <c r="Q4394" i="10"/>
  <c r="Q4397" i="10"/>
  <c r="Q4401" i="10"/>
  <c r="Q4402" i="10"/>
  <c r="Q4403" i="10"/>
  <c r="R4382" i="10"/>
  <c r="R4383" i="10"/>
  <c r="R4384" i="10"/>
  <c r="R4385" i="10"/>
  <c r="R4386" i="10"/>
  <c r="R4387" i="10"/>
  <c r="R4388" i="10"/>
  <c r="R4390" i="10"/>
  <c r="R4391" i="10"/>
  <c r="R4392" i="10"/>
  <c r="R4393" i="10"/>
  <c r="R4394" i="10"/>
  <c r="R4395" i="10"/>
  <c r="R4396" i="10"/>
  <c r="R4398" i="10"/>
  <c r="R4399" i="10"/>
  <c r="R4400" i="10"/>
  <c r="R4401" i="10"/>
  <c r="R4402" i="10"/>
  <c r="R4403" i="10"/>
  <c r="S4375" i="10"/>
  <c r="S4376" i="10"/>
  <c r="S4377" i="10"/>
  <c r="S4378" i="10"/>
  <c r="S4379" i="10"/>
  <c r="S4380" i="10"/>
  <c r="S4381" i="10"/>
  <c r="S4383" i="10"/>
  <c r="S4384" i="10"/>
  <c r="S4385" i="10"/>
  <c r="S4386" i="10"/>
  <c r="S4387" i="10"/>
  <c r="S4388" i="10"/>
  <c r="S4389" i="10"/>
  <c r="S4390" i="10"/>
  <c r="S4392" i="10"/>
  <c r="S4393" i="10"/>
  <c r="S4394" i="10"/>
  <c r="S4395" i="10"/>
  <c r="S4396" i="10"/>
  <c r="S4397" i="10"/>
  <c r="S4398" i="10"/>
  <c r="S4399" i="10"/>
  <c r="S4400" i="10"/>
  <c r="T4375" i="10"/>
  <c r="T4376" i="10"/>
  <c r="T4378" i="10"/>
  <c r="T4379" i="10"/>
  <c r="T4380" i="10"/>
  <c r="T4381" i="10"/>
  <c r="T4382" i="10"/>
  <c r="T4383" i="10"/>
  <c r="T4384" i="10"/>
  <c r="T4385" i="10"/>
  <c r="T4386" i="10"/>
  <c r="T4387" i="10"/>
  <c r="T4388" i="10"/>
  <c r="T4389" i="10"/>
  <c r="T4390" i="10"/>
  <c r="T4391" i="10"/>
  <c r="T4392" i="10"/>
  <c r="T4393" i="10"/>
  <c r="T4394" i="10"/>
  <c r="T4395" i="10"/>
  <c r="T4396" i="10"/>
  <c r="T4397" i="10"/>
  <c r="T4398" i="10"/>
  <c r="T4399" i="10"/>
  <c r="T4400" i="10"/>
  <c r="T4401" i="10"/>
  <c r="T4402" i="10"/>
  <c r="T4403" i="10"/>
  <c r="B4368" i="10"/>
  <c r="B4369" i="10"/>
  <c r="B4370" i="10"/>
  <c r="B4371" i="10"/>
  <c r="B4372" i="10"/>
  <c r="E4368" i="10"/>
  <c r="E4369" i="10"/>
  <c r="E4370" i="10"/>
  <c r="E4371" i="10"/>
  <c r="E4372" i="10"/>
  <c r="F4368" i="10"/>
  <c r="F4369" i="10"/>
  <c r="F4370" i="10"/>
  <c r="F4371" i="10"/>
  <c r="F4372" i="10"/>
  <c r="G4368" i="10"/>
  <c r="G4369" i="10"/>
  <c r="G4370" i="10"/>
  <c r="G4371" i="10"/>
  <c r="G4372" i="10"/>
  <c r="H4368" i="10"/>
  <c r="Q4368" i="10" s="1"/>
  <c r="H4369" i="10"/>
  <c r="S4369" i="10" s="1"/>
  <c r="H4370" i="10"/>
  <c r="H4371" i="10"/>
  <c r="Q4371" i="10" s="1"/>
  <c r="H4372" i="10"/>
  <c r="Q4369" i="10"/>
  <c r="Q4370" i="10"/>
  <c r="Q4372" i="10"/>
  <c r="R4368" i="10"/>
  <c r="R4369" i="10"/>
  <c r="R4370" i="10"/>
  <c r="R4371" i="10"/>
  <c r="R4372" i="10"/>
  <c r="S4368" i="10"/>
  <c r="S4370" i="10"/>
  <c r="S4371" i="10"/>
  <c r="S4372" i="10"/>
  <c r="T4368" i="10"/>
  <c r="T4369" i="10"/>
  <c r="T4370" i="10"/>
  <c r="T4371" i="10"/>
  <c r="T4372" i="10"/>
  <c r="B4367" i="10"/>
  <c r="R4367" i="10"/>
  <c r="S4367" i="10"/>
  <c r="T4367" i="10"/>
  <c r="B4335" i="10"/>
  <c r="B4336" i="10"/>
  <c r="B4337" i="10"/>
  <c r="B4338" i="10"/>
  <c r="B4339" i="10"/>
  <c r="B4340" i="10"/>
  <c r="B4341" i="10"/>
  <c r="B4342" i="10"/>
  <c r="B4343" i="10"/>
  <c r="B4344" i="10"/>
  <c r="B4345" i="10"/>
  <c r="B4346" i="10"/>
  <c r="B4347" i="10"/>
  <c r="B4348" i="10"/>
  <c r="B4349" i="10"/>
  <c r="B4350" i="10"/>
  <c r="B4351" i="10"/>
  <c r="B4352" i="10"/>
  <c r="B4353" i="10"/>
  <c r="B4354" i="10"/>
  <c r="B4355" i="10"/>
  <c r="B4356" i="10"/>
  <c r="B4357" i="10"/>
  <c r="B4358" i="10"/>
  <c r="B4359" i="10"/>
  <c r="B4360" i="10"/>
  <c r="B4361" i="10"/>
  <c r="B4362" i="10"/>
  <c r="B4363" i="10"/>
  <c r="B4364" i="10"/>
  <c r="B4365" i="10"/>
  <c r="B4366" i="10"/>
  <c r="E4335" i="10"/>
  <c r="E4336" i="10"/>
  <c r="E4337" i="10"/>
  <c r="E4338" i="10"/>
  <c r="E4339" i="10"/>
  <c r="E4340" i="10"/>
  <c r="E4341" i="10"/>
  <c r="E4342" i="10"/>
  <c r="E4343" i="10"/>
  <c r="E4344" i="10"/>
  <c r="E4345" i="10"/>
  <c r="E4346" i="10"/>
  <c r="E4347" i="10"/>
  <c r="E4348" i="10"/>
  <c r="E4349" i="10"/>
  <c r="E4350" i="10"/>
  <c r="E4351" i="10"/>
  <c r="E4352" i="10"/>
  <c r="E4353" i="10"/>
  <c r="E4354" i="10"/>
  <c r="E4355" i="10"/>
  <c r="E4356" i="10"/>
  <c r="E4357" i="10"/>
  <c r="E4358" i="10"/>
  <c r="E4359" i="10"/>
  <c r="E4361" i="10"/>
  <c r="E4362" i="10"/>
  <c r="E4363" i="10"/>
  <c r="E4364" i="10"/>
  <c r="E4365" i="10"/>
  <c r="E4366" i="10"/>
  <c r="F4335" i="10"/>
  <c r="F4336" i="10"/>
  <c r="F4337" i="10"/>
  <c r="F4338" i="10"/>
  <c r="F4339" i="10"/>
  <c r="F4340" i="10"/>
  <c r="F4341" i="10"/>
  <c r="F4342" i="10"/>
  <c r="F4343" i="10"/>
  <c r="F4344" i="10"/>
  <c r="F4345" i="10"/>
  <c r="F4346" i="10"/>
  <c r="F4347" i="10"/>
  <c r="F4348" i="10"/>
  <c r="F4349" i="10"/>
  <c r="F4350" i="10"/>
  <c r="F4351" i="10"/>
  <c r="F4352" i="10"/>
  <c r="F4353" i="10"/>
  <c r="F4354" i="10"/>
  <c r="F4355" i="10"/>
  <c r="F4356" i="10"/>
  <c r="F4357" i="10"/>
  <c r="F4358" i="10"/>
  <c r="F4359" i="10"/>
  <c r="F4361" i="10"/>
  <c r="F4362" i="10"/>
  <c r="F4363" i="10"/>
  <c r="F4364" i="10"/>
  <c r="F4365" i="10"/>
  <c r="F4366" i="10"/>
  <c r="G4335" i="10"/>
  <c r="G4336" i="10"/>
  <c r="G4337" i="10"/>
  <c r="G4338" i="10"/>
  <c r="G4339" i="10"/>
  <c r="G4340" i="10"/>
  <c r="G4341" i="10"/>
  <c r="G4342" i="10"/>
  <c r="G4343" i="10"/>
  <c r="G4344" i="10"/>
  <c r="G4345" i="10"/>
  <c r="G4346" i="10"/>
  <c r="G4347" i="10"/>
  <c r="G4348" i="10"/>
  <c r="G4349" i="10"/>
  <c r="G4350" i="10"/>
  <c r="G4351" i="10"/>
  <c r="G4352" i="10"/>
  <c r="G4353" i="10"/>
  <c r="G4354" i="10"/>
  <c r="G4355" i="10"/>
  <c r="G4356" i="10"/>
  <c r="G4357" i="10"/>
  <c r="G4358" i="10"/>
  <c r="G4359" i="10"/>
  <c r="G4361" i="10"/>
  <c r="G4362" i="10"/>
  <c r="G4363" i="10"/>
  <c r="G4364" i="10"/>
  <c r="G4365" i="10"/>
  <c r="G4366" i="10"/>
  <c r="H4335" i="10"/>
  <c r="H4345" i="10"/>
  <c r="H4346" i="10"/>
  <c r="Q4346" i="10" s="1"/>
  <c r="H4347" i="10"/>
  <c r="Q4347" i="10" s="1"/>
  <c r="H4348" i="10"/>
  <c r="S4348" i="10" s="1"/>
  <c r="H4349" i="10"/>
  <c r="H4350" i="10"/>
  <c r="Q4350" i="10" s="1"/>
  <c r="H4351" i="10"/>
  <c r="H4354" i="10"/>
  <c r="H4355" i="10"/>
  <c r="H4356" i="10"/>
  <c r="H4357" i="10"/>
  <c r="H4358" i="10"/>
  <c r="H4359" i="10"/>
  <c r="H4361" i="10"/>
  <c r="H4362" i="10"/>
  <c r="H4363" i="10"/>
  <c r="H4364" i="10"/>
  <c r="H4365" i="10"/>
  <c r="H4366" i="10"/>
  <c r="Q4336" i="10"/>
  <c r="Q4337" i="10"/>
  <c r="Q4338" i="10"/>
  <c r="Q4339" i="10"/>
  <c r="Q4340" i="10"/>
  <c r="Q4341" i="10"/>
  <c r="Q4342" i="10"/>
  <c r="Q4343" i="10"/>
  <c r="Q4344" i="10"/>
  <c r="Q4345" i="10"/>
  <c r="Q4348" i="10"/>
  <c r="Q4349" i="10"/>
  <c r="Q4351" i="10"/>
  <c r="Q4352" i="10"/>
  <c r="Q4353" i="10"/>
  <c r="Q4354" i="10"/>
  <c r="Q4355" i="10"/>
  <c r="Q4356" i="10"/>
  <c r="Q4357" i="10"/>
  <c r="Q4358" i="10"/>
  <c r="Q4359" i="10"/>
  <c r="Q4360" i="10"/>
  <c r="Q4361" i="10"/>
  <c r="Q4362" i="10"/>
  <c r="Q4363" i="10"/>
  <c r="Q4364" i="10"/>
  <c r="Q4365" i="10"/>
  <c r="Q4366" i="10"/>
  <c r="R4336" i="10"/>
  <c r="R4337" i="10"/>
  <c r="R4338" i="10"/>
  <c r="R4339" i="10"/>
  <c r="R4340" i="10"/>
  <c r="R4341" i="10"/>
  <c r="R4342" i="10"/>
  <c r="R4343" i="10"/>
  <c r="R4344" i="10"/>
  <c r="R4345" i="10"/>
  <c r="R4346" i="10"/>
  <c r="R4347" i="10"/>
  <c r="R4348" i="10"/>
  <c r="R4349" i="10"/>
  <c r="R4350" i="10"/>
  <c r="R4351" i="10"/>
  <c r="R4352" i="10"/>
  <c r="R4353" i="10"/>
  <c r="R4354" i="10"/>
  <c r="R4355" i="10"/>
  <c r="R4356" i="10"/>
  <c r="R4357" i="10"/>
  <c r="R4358" i="10"/>
  <c r="R4359" i="10"/>
  <c r="R4360" i="10"/>
  <c r="R4361" i="10"/>
  <c r="R4362" i="10"/>
  <c r="R4363" i="10"/>
  <c r="R4364" i="10"/>
  <c r="R4365" i="10"/>
  <c r="R4366" i="10"/>
  <c r="S4336" i="10"/>
  <c r="S4337" i="10"/>
  <c r="S4338" i="10"/>
  <c r="S4339" i="10"/>
  <c r="S4340" i="10"/>
  <c r="S4341" i="10"/>
  <c r="S4342" i="10"/>
  <c r="S4343" i="10"/>
  <c r="S4344" i="10"/>
  <c r="S4345" i="10"/>
  <c r="S4346" i="10"/>
  <c r="S4347" i="10"/>
  <c r="S4349" i="10"/>
  <c r="S4350" i="10"/>
  <c r="S4351" i="10"/>
  <c r="S4352" i="10"/>
  <c r="S4353" i="10"/>
  <c r="S4354" i="10"/>
  <c r="S4355" i="10"/>
  <c r="S4356" i="10"/>
  <c r="S4357" i="10"/>
  <c r="S4358" i="10"/>
  <c r="S4359" i="10"/>
  <c r="S4360" i="10"/>
  <c r="S4361" i="10"/>
  <c r="S4362" i="10"/>
  <c r="S4363" i="10"/>
  <c r="S4364" i="10"/>
  <c r="S4365" i="10"/>
  <c r="S4366" i="10"/>
  <c r="T4336" i="10"/>
  <c r="T4337" i="10"/>
  <c r="T4338" i="10"/>
  <c r="T4339" i="10"/>
  <c r="T4340" i="10"/>
  <c r="T4341" i="10"/>
  <c r="T4342" i="10"/>
  <c r="T4343" i="10"/>
  <c r="T4344" i="10"/>
  <c r="T4345" i="10"/>
  <c r="T4346" i="10"/>
  <c r="T4347" i="10"/>
  <c r="T4348" i="10"/>
  <c r="T4349" i="10"/>
  <c r="T4350" i="10"/>
  <c r="T4351" i="10"/>
  <c r="T4352" i="10"/>
  <c r="T4353" i="10"/>
  <c r="T4354" i="10"/>
  <c r="T4355" i="10"/>
  <c r="T4356" i="10"/>
  <c r="T4357" i="10"/>
  <c r="T4358" i="10"/>
  <c r="T4359" i="10"/>
  <c r="T4360" i="10"/>
  <c r="T4361" i="10"/>
  <c r="T4362" i="10"/>
  <c r="T4363" i="10"/>
  <c r="T4364" i="10"/>
  <c r="T4365" i="10"/>
  <c r="T4366" i="10"/>
  <c r="B6695" i="6"/>
  <c r="B6696" i="6"/>
  <c r="B6697" i="6"/>
  <c r="B6698" i="6"/>
  <c r="B6699" i="6"/>
  <c r="B6700" i="6"/>
  <c r="B6701" i="6"/>
  <c r="B6702" i="6"/>
  <c r="B6703" i="6"/>
  <c r="B6704" i="6"/>
  <c r="B6705" i="6"/>
  <c r="B6706" i="6"/>
  <c r="B6707" i="6"/>
  <c r="B6708" i="6"/>
  <c r="B6709" i="6"/>
  <c r="B6710" i="6"/>
  <c r="B6711" i="6"/>
  <c r="B6712" i="6"/>
  <c r="B6713" i="6"/>
  <c r="B6714" i="6"/>
  <c r="B6715" i="6"/>
  <c r="B6716" i="6"/>
  <c r="B6717" i="6"/>
  <c r="B6718" i="6"/>
  <c r="B6719" i="6"/>
  <c r="B6720" i="6"/>
  <c r="B6721" i="6"/>
  <c r="B6722" i="6"/>
  <c r="B6723" i="6"/>
  <c r="B6724" i="6"/>
  <c r="B6725" i="6"/>
  <c r="B6726" i="6"/>
  <c r="B6727" i="6"/>
  <c r="B6728" i="6"/>
  <c r="B6729" i="6"/>
  <c r="B6730" i="6"/>
  <c r="B6731" i="6"/>
  <c r="B6732" i="6"/>
  <c r="B6733" i="6"/>
  <c r="B6734" i="6"/>
  <c r="B6735" i="6"/>
  <c r="B6736" i="6"/>
  <c r="B6737" i="6"/>
  <c r="B6738" i="6"/>
  <c r="B6739" i="6"/>
  <c r="B6740" i="6"/>
  <c r="B6741" i="6"/>
  <c r="B6742" i="6"/>
  <c r="B6743" i="6"/>
  <c r="B6744" i="6"/>
  <c r="B6745" i="6"/>
  <c r="B6746" i="6"/>
  <c r="B6747" i="6"/>
  <c r="B6748" i="6"/>
  <c r="B6749" i="6"/>
  <c r="B6750" i="6"/>
  <c r="B6751" i="6"/>
  <c r="B6752" i="6"/>
  <c r="B6753" i="6"/>
  <c r="B6754" i="6"/>
  <c r="B6755" i="6"/>
  <c r="B6756" i="6"/>
  <c r="B6757" i="6"/>
  <c r="B6758" i="6"/>
  <c r="B6759" i="6"/>
  <c r="B6760" i="6"/>
  <c r="B6761" i="6"/>
  <c r="B6762" i="6"/>
  <c r="B6763" i="6"/>
  <c r="B6764" i="6"/>
  <c r="B6765" i="6"/>
  <c r="B6766" i="6"/>
  <c r="B6767" i="6"/>
  <c r="B6768" i="6"/>
  <c r="B6769" i="6"/>
  <c r="B6770" i="6"/>
  <c r="B6771" i="6"/>
  <c r="B6772" i="6"/>
  <c r="B6773" i="6"/>
  <c r="B6774" i="6"/>
  <c r="B6775" i="6"/>
  <c r="B6776" i="6"/>
  <c r="B6777" i="6"/>
  <c r="B6778" i="6"/>
  <c r="B6779" i="6"/>
  <c r="B6780" i="6"/>
  <c r="B6781" i="6"/>
  <c r="B6782" i="6"/>
  <c r="B6783" i="6"/>
  <c r="B6784" i="6"/>
  <c r="B6785" i="6"/>
  <c r="B6786" i="6"/>
  <c r="B6787" i="6"/>
  <c r="B6788" i="6"/>
  <c r="B6789" i="6"/>
  <c r="B6790" i="6"/>
  <c r="B6791" i="6"/>
  <c r="B6792" i="6"/>
  <c r="B6793" i="6"/>
  <c r="B6794" i="6"/>
  <c r="B6795" i="6"/>
  <c r="B6796" i="6"/>
  <c r="B6797" i="6"/>
  <c r="B6798" i="6"/>
  <c r="B6799" i="6"/>
  <c r="B6800" i="6"/>
  <c r="B6801" i="6"/>
  <c r="B6802" i="6"/>
  <c r="B6803" i="6"/>
  <c r="B6804" i="6"/>
  <c r="B6805" i="6"/>
  <c r="B6806" i="6"/>
  <c r="B6807" i="6"/>
  <c r="B6808" i="6"/>
  <c r="B6809" i="6"/>
  <c r="B6810" i="6"/>
  <c r="B6811" i="6"/>
  <c r="B6812" i="6"/>
  <c r="B6813" i="6"/>
  <c r="B6814" i="6"/>
  <c r="B6815" i="6"/>
  <c r="B6816" i="6"/>
  <c r="B6817" i="6"/>
  <c r="B6818" i="6"/>
  <c r="B6819" i="6"/>
  <c r="B6820" i="6"/>
  <c r="B6821" i="6"/>
  <c r="B6822" i="6"/>
  <c r="B6823" i="6"/>
  <c r="B6824" i="6"/>
  <c r="B6825" i="6"/>
  <c r="B6826" i="6"/>
  <c r="B6827" i="6"/>
  <c r="B6828" i="6"/>
  <c r="B6829" i="6"/>
  <c r="B6830" i="6"/>
  <c r="B6831" i="6"/>
  <c r="B6832" i="6"/>
  <c r="B6833" i="6"/>
  <c r="B6834" i="6"/>
  <c r="B6835" i="6"/>
  <c r="B6836" i="6"/>
  <c r="B6837" i="6"/>
  <c r="B6838" i="6"/>
  <c r="B6839" i="6"/>
  <c r="B6840" i="6"/>
  <c r="B6841" i="6"/>
  <c r="B6842" i="6"/>
  <c r="B6843" i="6"/>
  <c r="B6844" i="6"/>
  <c r="AR25" i="2" l="1"/>
  <c r="AJ25" i="2"/>
  <c r="B4305" i="10" l="1"/>
  <c r="Q4305" i="10"/>
  <c r="S4305" i="10"/>
  <c r="T4305" i="10"/>
  <c r="B4306" i="10"/>
  <c r="Q4306" i="10"/>
  <c r="S4306" i="10"/>
  <c r="T4306" i="10"/>
  <c r="B4302" i="10"/>
  <c r="B4303" i="10"/>
  <c r="B4304" i="10"/>
  <c r="B4307" i="10"/>
  <c r="B4308" i="10"/>
  <c r="B4309" i="10"/>
  <c r="B4310" i="10"/>
  <c r="B4311" i="10"/>
  <c r="B4312" i="10"/>
  <c r="B4313" i="10"/>
  <c r="B4314" i="10"/>
  <c r="B4315" i="10"/>
  <c r="B4316" i="10"/>
  <c r="B4317" i="10"/>
  <c r="B4318" i="10"/>
  <c r="B4319" i="10"/>
  <c r="B4320" i="10"/>
  <c r="B4321" i="10"/>
  <c r="B4322" i="10"/>
  <c r="B4323" i="10"/>
  <c r="B4324" i="10"/>
  <c r="B4325" i="10"/>
  <c r="B4326" i="10"/>
  <c r="B4327" i="10"/>
  <c r="B4328" i="10"/>
  <c r="B4329" i="10"/>
  <c r="B4330" i="10"/>
  <c r="B4331" i="10"/>
  <c r="B4332" i="10"/>
  <c r="B4333" i="10"/>
  <c r="E4302" i="10"/>
  <c r="E4303" i="10"/>
  <c r="E4304" i="10"/>
  <c r="E4307" i="10"/>
  <c r="E4308" i="10"/>
  <c r="E4309" i="10"/>
  <c r="E4310" i="10"/>
  <c r="E4311" i="10"/>
  <c r="E4312" i="10"/>
  <c r="E4313" i="10"/>
  <c r="E4314" i="10"/>
  <c r="E4315" i="10"/>
  <c r="E4316" i="10"/>
  <c r="E4317" i="10"/>
  <c r="E4318" i="10"/>
  <c r="E4319" i="10"/>
  <c r="E4320" i="10"/>
  <c r="E4321" i="10"/>
  <c r="E4322" i="10"/>
  <c r="E4323" i="10"/>
  <c r="E4324" i="10"/>
  <c r="E4325" i="10"/>
  <c r="E4326" i="10"/>
  <c r="E4328" i="10"/>
  <c r="E4329" i="10"/>
  <c r="E4330" i="10"/>
  <c r="E4331" i="10"/>
  <c r="E4332" i="10"/>
  <c r="E4333" i="10"/>
  <c r="F4302" i="10"/>
  <c r="F4303" i="10"/>
  <c r="F4304" i="10"/>
  <c r="F4307" i="10"/>
  <c r="F4308" i="10"/>
  <c r="F4309" i="10"/>
  <c r="F4310" i="10"/>
  <c r="F4311" i="10"/>
  <c r="F4312" i="10"/>
  <c r="F4313" i="10"/>
  <c r="F4314" i="10"/>
  <c r="F4315" i="10"/>
  <c r="F4316" i="10"/>
  <c r="F4317" i="10"/>
  <c r="F4318" i="10"/>
  <c r="F4319" i="10"/>
  <c r="F4320" i="10"/>
  <c r="F4321" i="10"/>
  <c r="F4322" i="10"/>
  <c r="F4323" i="10"/>
  <c r="F4324" i="10"/>
  <c r="F4325" i="10"/>
  <c r="F4326" i="10"/>
  <c r="F4328" i="10"/>
  <c r="F4329" i="10"/>
  <c r="F4330" i="10"/>
  <c r="F4331" i="10"/>
  <c r="F4332" i="10"/>
  <c r="F4333" i="10"/>
  <c r="G4302" i="10"/>
  <c r="G4303" i="10"/>
  <c r="G4304" i="10"/>
  <c r="G4307" i="10"/>
  <c r="G4308" i="10"/>
  <c r="G4309" i="10"/>
  <c r="G4310" i="10"/>
  <c r="G4311" i="10"/>
  <c r="G4312" i="10"/>
  <c r="G4313" i="10"/>
  <c r="G4314" i="10"/>
  <c r="G4315" i="10"/>
  <c r="G4316" i="10"/>
  <c r="G4317" i="10"/>
  <c r="G4318" i="10"/>
  <c r="G4319" i="10"/>
  <c r="G4320" i="10"/>
  <c r="G4321" i="10"/>
  <c r="G4322" i="10"/>
  <c r="G4323" i="10"/>
  <c r="G4324" i="10"/>
  <c r="G4325" i="10"/>
  <c r="G4326" i="10"/>
  <c r="G4328" i="10"/>
  <c r="G4329" i="10"/>
  <c r="G4330" i="10"/>
  <c r="G4331" i="10"/>
  <c r="G4332" i="10"/>
  <c r="G4333" i="10"/>
  <c r="H4302" i="10"/>
  <c r="H4312" i="10"/>
  <c r="S4312" i="10" s="1"/>
  <c r="H4313" i="10"/>
  <c r="Q4313" i="10" s="1"/>
  <c r="H4314" i="10"/>
  <c r="Q4314" i="10" s="1"/>
  <c r="H4315" i="10"/>
  <c r="S4315" i="10" s="1"/>
  <c r="H4316" i="10"/>
  <c r="H4317" i="10"/>
  <c r="Q4317" i="10" s="1"/>
  <c r="H4318" i="10"/>
  <c r="H4321" i="10"/>
  <c r="H4322" i="10"/>
  <c r="Q4322" i="10" s="1"/>
  <c r="H4323" i="10"/>
  <c r="Q4323" i="10" s="1"/>
  <c r="H4324" i="10"/>
  <c r="Q4324" i="10" s="1"/>
  <c r="H4325" i="10"/>
  <c r="Q4325" i="10" s="1"/>
  <c r="H4326" i="10"/>
  <c r="Q4326" i="10" s="1"/>
  <c r="H4328" i="10"/>
  <c r="R4328" i="10" s="1"/>
  <c r="H4329" i="10"/>
  <c r="R4329" i="10" s="1"/>
  <c r="H4330" i="10"/>
  <c r="H4331" i="10"/>
  <c r="S4331" i="10" s="1"/>
  <c r="H4332" i="10"/>
  <c r="S4332" i="10" s="1"/>
  <c r="H4333" i="10"/>
  <c r="S4333" i="10" s="1"/>
  <c r="Q4303" i="10"/>
  <c r="Q4304" i="10"/>
  <c r="Q4307" i="10"/>
  <c r="Q4308" i="10"/>
  <c r="Q4309" i="10"/>
  <c r="Q4310" i="10"/>
  <c r="Q4311" i="10"/>
  <c r="Q4312" i="10"/>
  <c r="Q4315" i="10"/>
  <c r="Q4316" i="10"/>
  <c r="Q4318" i="10"/>
  <c r="Q4319" i="10"/>
  <c r="Q4320" i="10"/>
  <c r="Q4321" i="10"/>
  <c r="Q4327" i="10"/>
  <c r="Q4330" i="10"/>
  <c r="Q4331" i="10"/>
  <c r="Q4332" i="10"/>
  <c r="Q4333" i="10"/>
  <c r="R4309" i="10"/>
  <c r="R4312" i="10"/>
  <c r="R4313" i="10"/>
  <c r="R4314" i="10"/>
  <c r="R4315" i="10"/>
  <c r="R4316" i="10"/>
  <c r="R4317" i="10"/>
  <c r="R4318" i="10"/>
  <c r="R4319" i="10"/>
  <c r="R4321" i="10"/>
  <c r="R4322" i="10"/>
  <c r="R4323" i="10"/>
  <c r="R4324" i="10"/>
  <c r="R4325" i="10"/>
  <c r="R4326" i="10"/>
  <c r="R4330" i="10"/>
  <c r="R4331" i="10"/>
  <c r="R4332" i="10"/>
  <c r="R4333" i="10"/>
  <c r="S4303" i="10"/>
  <c r="S4304" i="10"/>
  <c r="S4307" i="10"/>
  <c r="S4308" i="10"/>
  <c r="S4309" i="10"/>
  <c r="S4310" i="10"/>
  <c r="S4311" i="10"/>
  <c r="S4313" i="10"/>
  <c r="S4314" i="10"/>
  <c r="S4316" i="10"/>
  <c r="S4317" i="10"/>
  <c r="S4318" i="10"/>
  <c r="S4319" i="10"/>
  <c r="S4320" i="10"/>
  <c r="S4321" i="10"/>
  <c r="S4322" i="10"/>
  <c r="S4323" i="10"/>
  <c r="S4324" i="10"/>
  <c r="S4325" i="10"/>
  <c r="S4326" i="10"/>
  <c r="S4327" i="10"/>
  <c r="S4328" i="10"/>
  <c r="S4329" i="10"/>
  <c r="S4330" i="10"/>
  <c r="T4303" i="10"/>
  <c r="T4304" i="10"/>
  <c r="T4307" i="10"/>
  <c r="T4308" i="10"/>
  <c r="T4310" i="10"/>
  <c r="T4311" i="10"/>
  <c r="T4312" i="10"/>
  <c r="T4313" i="10"/>
  <c r="T4314" i="10"/>
  <c r="T4315" i="10"/>
  <c r="T4316" i="10"/>
  <c r="T4317" i="10"/>
  <c r="T4318" i="10"/>
  <c r="T4319" i="10"/>
  <c r="T4320" i="10"/>
  <c r="T4321" i="10"/>
  <c r="T4322" i="10"/>
  <c r="T4323" i="10"/>
  <c r="T4324" i="10"/>
  <c r="T4325" i="10"/>
  <c r="T4326" i="10"/>
  <c r="T4327" i="10"/>
  <c r="T4328" i="10"/>
  <c r="T4329" i="10"/>
  <c r="T4330" i="10"/>
  <c r="T4331" i="10"/>
  <c r="T4332" i="10"/>
  <c r="T4333" i="10"/>
  <c r="B4271" i="10"/>
  <c r="B4272" i="10"/>
  <c r="B4273" i="10"/>
  <c r="B4274" i="10"/>
  <c r="B4275" i="10"/>
  <c r="B4276" i="10"/>
  <c r="B4277" i="10"/>
  <c r="B4278" i="10"/>
  <c r="B4279" i="10"/>
  <c r="B4280" i="10"/>
  <c r="B4281" i="10"/>
  <c r="B4282" i="10"/>
  <c r="B4283" i="10"/>
  <c r="B4284" i="10"/>
  <c r="B4285" i="10"/>
  <c r="B4286" i="10"/>
  <c r="B4287" i="10"/>
  <c r="B4288" i="10"/>
  <c r="B4289" i="10"/>
  <c r="B4290" i="10"/>
  <c r="B4291" i="10"/>
  <c r="B4292" i="10"/>
  <c r="B4293" i="10"/>
  <c r="B4294" i="10"/>
  <c r="B4295" i="10"/>
  <c r="B4296" i="10"/>
  <c r="B4297" i="10"/>
  <c r="B4298" i="10"/>
  <c r="B4299" i="10"/>
  <c r="B4300" i="10"/>
  <c r="E4271" i="10"/>
  <c r="E4272" i="10"/>
  <c r="E4273" i="10"/>
  <c r="E4274" i="10"/>
  <c r="E4275" i="10"/>
  <c r="E4276" i="10"/>
  <c r="E4277" i="10"/>
  <c r="E4278" i="10"/>
  <c r="E4279" i="10"/>
  <c r="E4280" i="10"/>
  <c r="E4281" i="10"/>
  <c r="E4282" i="10"/>
  <c r="E4283" i="10"/>
  <c r="E4284" i="10"/>
  <c r="E4285" i="10"/>
  <c r="E4286" i="10"/>
  <c r="E4287" i="10"/>
  <c r="E4288" i="10"/>
  <c r="E4289" i="10"/>
  <c r="E4290" i="10"/>
  <c r="E4291" i="10"/>
  <c r="E4292" i="10"/>
  <c r="E4293" i="10"/>
  <c r="E4295" i="10"/>
  <c r="E4296" i="10"/>
  <c r="E4297" i="10"/>
  <c r="E4298" i="10"/>
  <c r="E4299" i="10"/>
  <c r="E4300" i="10"/>
  <c r="F4271" i="10"/>
  <c r="F4272" i="10"/>
  <c r="F4273" i="10"/>
  <c r="F4274" i="10"/>
  <c r="F4275" i="10"/>
  <c r="F4276" i="10"/>
  <c r="F4277" i="10"/>
  <c r="F4278" i="10"/>
  <c r="F4279" i="10"/>
  <c r="F4280" i="10"/>
  <c r="F4281" i="10"/>
  <c r="F4282" i="10"/>
  <c r="F4283" i="10"/>
  <c r="F4284" i="10"/>
  <c r="F4285" i="10"/>
  <c r="F4286" i="10"/>
  <c r="F4287" i="10"/>
  <c r="F4288" i="10"/>
  <c r="F4289" i="10"/>
  <c r="F4290" i="10"/>
  <c r="F4291" i="10"/>
  <c r="F4292" i="10"/>
  <c r="F4293" i="10"/>
  <c r="F4295" i="10"/>
  <c r="F4296" i="10"/>
  <c r="F4297" i="10"/>
  <c r="F4298" i="10"/>
  <c r="F4299" i="10"/>
  <c r="F4300" i="10"/>
  <c r="G4271" i="10"/>
  <c r="G4272" i="10"/>
  <c r="G4273" i="10"/>
  <c r="G4274" i="10"/>
  <c r="G4275" i="10"/>
  <c r="G4276" i="10"/>
  <c r="G4277" i="10"/>
  <c r="G4278" i="10"/>
  <c r="G4279" i="10"/>
  <c r="G4280" i="10"/>
  <c r="G4281" i="10"/>
  <c r="G4282" i="10"/>
  <c r="G4283" i="10"/>
  <c r="G4284" i="10"/>
  <c r="G4285" i="10"/>
  <c r="G4286" i="10"/>
  <c r="G4287" i="10"/>
  <c r="G4288" i="10"/>
  <c r="G4289" i="10"/>
  <c r="G4290" i="10"/>
  <c r="G4291" i="10"/>
  <c r="G4292" i="10"/>
  <c r="G4293" i="10"/>
  <c r="G4295" i="10"/>
  <c r="G4296" i="10"/>
  <c r="G4297" i="10"/>
  <c r="G4298" i="10"/>
  <c r="G4299" i="10"/>
  <c r="G4300" i="10"/>
  <c r="H4271" i="10"/>
  <c r="H4279" i="10"/>
  <c r="S4279" i="10" s="1"/>
  <c r="H4280" i="10"/>
  <c r="Q4280" i="10" s="1"/>
  <c r="H4281" i="10"/>
  <c r="Q4281" i="10" s="1"/>
  <c r="H4282" i="10"/>
  <c r="S4282" i="10" s="1"/>
  <c r="H4283" i="10"/>
  <c r="H4284" i="10"/>
  <c r="Q4284" i="10" s="1"/>
  <c r="H4285" i="10"/>
  <c r="H4288" i="10"/>
  <c r="S4288" i="10" s="1"/>
  <c r="H4289" i="10"/>
  <c r="Q4289" i="10" s="1"/>
  <c r="H4290" i="10"/>
  <c r="Q4290" i="10" s="1"/>
  <c r="H4291" i="10"/>
  <c r="Q4291" i="10" s="1"/>
  <c r="H4292" i="10"/>
  <c r="Q4292" i="10" s="1"/>
  <c r="H4293" i="10"/>
  <c r="H4295" i="10"/>
  <c r="Q4295" i="10" s="1"/>
  <c r="H4296" i="10"/>
  <c r="Q4296" i="10" s="1"/>
  <c r="H4297" i="10"/>
  <c r="Q4297" i="10" s="1"/>
  <c r="H4298" i="10"/>
  <c r="S4298" i="10" s="1"/>
  <c r="H4299" i="10"/>
  <c r="S4299" i="10" s="1"/>
  <c r="H4300" i="10"/>
  <c r="S4300" i="10" s="1"/>
  <c r="Q4272" i="10"/>
  <c r="Q4273" i="10"/>
  <c r="Q4274" i="10"/>
  <c r="Q4275" i="10"/>
  <c r="Q4276" i="10"/>
  <c r="Q4277" i="10"/>
  <c r="Q4278" i="10"/>
  <c r="Q4279" i="10"/>
  <c r="Q4282" i="10"/>
  <c r="Q4283" i="10"/>
  <c r="Q4285" i="10"/>
  <c r="Q4286" i="10"/>
  <c r="Q4287" i="10"/>
  <c r="Q4288" i="10"/>
  <c r="Q4293" i="10"/>
  <c r="Q4294" i="10"/>
  <c r="Q4298" i="10"/>
  <c r="Q4299" i="10"/>
  <c r="Q4300" i="10"/>
  <c r="R4276" i="10"/>
  <c r="R4279" i="10"/>
  <c r="R4280" i="10"/>
  <c r="R4281" i="10"/>
  <c r="R4282" i="10"/>
  <c r="R4283" i="10"/>
  <c r="R4284" i="10"/>
  <c r="R4285" i="10"/>
  <c r="R4287" i="10"/>
  <c r="R4288" i="10"/>
  <c r="R4289" i="10"/>
  <c r="R4290" i="10"/>
  <c r="R4291" i="10"/>
  <c r="R4292" i="10"/>
  <c r="R4293" i="10"/>
  <c r="R4295" i="10"/>
  <c r="R4296" i="10"/>
  <c r="R4297" i="10"/>
  <c r="R4298" i="10"/>
  <c r="R4299" i="10"/>
  <c r="R4300" i="10"/>
  <c r="S4272" i="10"/>
  <c r="S4273" i="10"/>
  <c r="S4274" i="10"/>
  <c r="S4275" i="10"/>
  <c r="S4276" i="10"/>
  <c r="S4277" i="10"/>
  <c r="S4278" i="10"/>
  <c r="S4280" i="10"/>
  <c r="S4281" i="10"/>
  <c r="S4283" i="10"/>
  <c r="S4284" i="10"/>
  <c r="S4285" i="10"/>
  <c r="S4286" i="10"/>
  <c r="S4287" i="10"/>
  <c r="S4289" i="10"/>
  <c r="S4290" i="10"/>
  <c r="S4291" i="10"/>
  <c r="S4292" i="10"/>
  <c r="S4293" i="10"/>
  <c r="S4294" i="10"/>
  <c r="S4295" i="10"/>
  <c r="S4296" i="10"/>
  <c r="S4297" i="10"/>
  <c r="T4272" i="10"/>
  <c r="T4273" i="10"/>
  <c r="T4274" i="10"/>
  <c r="T4275" i="10"/>
  <c r="T4276" i="10"/>
  <c r="T4277" i="10"/>
  <c r="T4278" i="10"/>
  <c r="T4279" i="10"/>
  <c r="T4280" i="10"/>
  <c r="T4281" i="10"/>
  <c r="T4282" i="10"/>
  <c r="T4283" i="10"/>
  <c r="T4284" i="10"/>
  <c r="T4285" i="10"/>
  <c r="T4286" i="10"/>
  <c r="T4287" i="10"/>
  <c r="T4288" i="10"/>
  <c r="T4289" i="10"/>
  <c r="T4290" i="10"/>
  <c r="T4291" i="10"/>
  <c r="T4292" i="10"/>
  <c r="T4293" i="10"/>
  <c r="T4294" i="10"/>
  <c r="T4295" i="10"/>
  <c r="T4296" i="10"/>
  <c r="T4297" i="10"/>
  <c r="T4298" i="10"/>
  <c r="T4299" i="10"/>
  <c r="T4300" i="10"/>
  <c r="B4237" i="10"/>
  <c r="B4238" i="10"/>
  <c r="B4239" i="10"/>
  <c r="B4240" i="10"/>
  <c r="B4241" i="10"/>
  <c r="B4242" i="10"/>
  <c r="B4243" i="10"/>
  <c r="B4244" i="10"/>
  <c r="B4245" i="10"/>
  <c r="B4246" i="10"/>
  <c r="B4247" i="10"/>
  <c r="B4248" i="10"/>
  <c r="B4249" i="10"/>
  <c r="B4250" i="10"/>
  <c r="B4251" i="10"/>
  <c r="B4252" i="10"/>
  <c r="B4253" i="10"/>
  <c r="B4254" i="10"/>
  <c r="B4255" i="10"/>
  <c r="B4256" i="10"/>
  <c r="B4257" i="10"/>
  <c r="B4258" i="10"/>
  <c r="B4259" i="10"/>
  <c r="B4260" i="10"/>
  <c r="B4261" i="10"/>
  <c r="B4262" i="10"/>
  <c r="B4263" i="10"/>
  <c r="B4264" i="10"/>
  <c r="B4265" i="10"/>
  <c r="B4266" i="10"/>
  <c r="B4267" i="10"/>
  <c r="B4268" i="10"/>
  <c r="B4269" i="10"/>
  <c r="B4270" i="10"/>
  <c r="Q4238" i="10"/>
  <c r="Q4239" i="10"/>
  <c r="Q4240" i="10"/>
  <c r="Q4241" i="10"/>
  <c r="Q4242" i="10"/>
  <c r="Q4243" i="10"/>
  <c r="Q4244" i="10"/>
  <c r="Q4245" i="10"/>
  <c r="Q4246" i="10"/>
  <c r="Q4247" i="10"/>
  <c r="Q4248" i="10"/>
  <c r="Q4249" i="10"/>
  <c r="Q4252" i="10"/>
  <c r="Q4253" i="10"/>
  <c r="Q4255" i="10"/>
  <c r="Q4256" i="10"/>
  <c r="Q4257" i="10"/>
  <c r="Q4258" i="10"/>
  <c r="Q4260" i="10"/>
  <c r="Q4261" i="10"/>
  <c r="Q4264" i="10"/>
  <c r="Q4268" i="10"/>
  <c r="Q4269" i="10"/>
  <c r="Q4270" i="10"/>
  <c r="R4238" i="10"/>
  <c r="R4239" i="10"/>
  <c r="R4240" i="10"/>
  <c r="R4241" i="10"/>
  <c r="R4242" i="10"/>
  <c r="R4246" i="10"/>
  <c r="R4249" i="10"/>
  <c r="R4250" i="10"/>
  <c r="R4251" i="10"/>
  <c r="R4252" i="10"/>
  <c r="R4253" i="10"/>
  <c r="R4254" i="10"/>
  <c r="R4255" i="10"/>
  <c r="R4257" i="10"/>
  <c r="R4258" i="10"/>
  <c r="R4259" i="10"/>
  <c r="R4260" i="10"/>
  <c r="R4261" i="10"/>
  <c r="R4262" i="10"/>
  <c r="R4263" i="10"/>
  <c r="R4264" i="10"/>
  <c r="R4265" i="10"/>
  <c r="R4266" i="10"/>
  <c r="R4267" i="10"/>
  <c r="R4268" i="10"/>
  <c r="R4269" i="10"/>
  <c r="R4270" i="10"/>
  <c r="S4238" i="10"/>
  <c r="S4239" i="10"/>
  <c r="S4240" i="10"/>
  <c r="S4241" i="10"/>
  <c r="S4242" i="10"/>
  <c r="S4243" i="10"/>
  <c r="S4244" i="10"/>
  <c r="S4245" i="10"/>
  <c r="S4246" i="10"/>
  <c r="S4247" i="10"/>
  <c r="S4248" i="10"/>
  <c r="S4250" i="10"/>
  <c r="S4251" i="10"/>
  <c r="S4253" i="10"/>
  <c r="S4254" i="10"/>
  <c r="S4255" i="10"/>
  <c r="S4256" i="10"/>
  <c r="S4257" i="10"/>
  <c r="S4259" i="10"/>
  <c r="S4260" i="10"/>
  <c r="S4261" i="10"/>
  <c r="S4262" i="10"/>
  <c r="S4263" i="10"/>
  <c r="S4264" i="10"/>
  <c r="S4265" i="10"/>
  <c r="S4266" i="10"/>
  <c r="S4267" i="10"/>
  <c r="T4242" i="10"/>
  <c r="T4243" i="10"/>
  <c r="T4244" i="10"/>
  <c r="T4245" i="10"/>
  <c r="T4247" i="10"/>
  <c r="T4248" i="10"/>
  <c r="T4249" i="10"/>
  <c r="T4250" i="10"/>
  <c r="T4251" i="10"/>
  <c r="T4252" i="10"/>
  <c r="T4253" i="10"/>
  <c r="T4254" i="10"/>
  <c r="T4255" i="10"/>
  <c r="T4256" i="10"/>
  <c r="T4257" i="10"/>
  <c r="T4258" i="10"/>
  <c r="T4259" i="10"/>
  <c r="T4260" i="10"/>
  <c r="T4261" i="10"/>
  <c r="T4262" i="10"/>
  <c r="T4263" i="10"/>
  <c r="T4264" i="10"/>
  <c r="T4265" i="10"/>
  <c r="T4266" i="10"/>
  <c r="T4267" i="10"/>
  <c r="T4268" i="10"/>
  <c r="T4269" i="10"/>
  <c r="T4270" i="10"/>
  <c r="H4270" i="10"/>
  <c r="S4270" i="10" s="1"/>
  <c r="G4270" i="10"/>
  <c r="F4270" i="10"/>
  <c r="E4270" i="10"/>
  <c r="H4269" i="10"/>
  <c r="S4269" i="10" s="1"/>
  <c r="G4269" i="10"/>
  <c r="F4269" i="10"/>
  <c r="E4269" i="10"/>
  <c r="H4268" i="10"/>
  <c r="S4268" i="10" s="1"/>
  <c r="G4268" i="10"/>
  <c r="F4268" i="10"/>
  <c r="E4268" i="10"/>
  <c r="H4267" i="10"/>
  <c r="Q4267" i="10" s="1"/>
  <c r="G4267" i="10"/>
  <c r="F4267" i="10"/>
  <c r="E4267" i="10"/>
  <c r="H4266" i="10"/>
  <c r="Q4266" i="10" s="1"/>
  <c r="G4266" i="10"/>
  <c r="F4266" i="10"/>
  <c r="E4266" i="10"/>
  <c r="H4265" i="10"/>
  <c r="Q4265" i="10" s="1"/>
  <c r="G4265" i="10"/>
  <c r="F4265" i="10"/>
  <c r="E4265" i="10"/>
  <c r="H4264" i="10"/>
  <c r="G4264" i="10"/>
  <c r="F4264" i="10"/>
  <c r="E4264" i="10"/>
  <c r="H4263" i="10"/>
  <c r="Q4263" i="10" s="1"/>
  <c r="G4263" i="10"/>
  <c r="F4263" i="10"/>
  <c r="E4263" i="10"/>
  <c r="H4262" i="10"/>
  <c r="Q4262" i="10" s="1"/>
  <c r="G4262" i="10"/>
  <c r="F4262" i="10"/>
  <c r="E4262" i="10"/>
  <c r="H4261" i="10"/>
  <c r="G4261" i="10"/>
  <c r="F4261" i="10"/>
  <c r="E4261" i="10"/>
  <c r="H4260" i="10"/>
  <c r="G4260" i="10"/>
  <c r="F4260" i="10"/>
  <c r="E4260" i="10"/>
  <c r="H4259" i="10"/>
  <c r="Q4259" i="10" s="1"/>
  <c r="G4259" i="10"/>
  <c r="F4259" i="10"/>
  <c r="E4259" i="10"/>
  <c r="H4258" i="10"/>
  <c r="S4258" i="10" s="1"/>
  <c r="G4258" i="10"/>
  <c r="F4258" i="10"/>
  <c r="E4258" i="10"/>
  <c r="G4257" i="10"/>
  <c r="F4257" i="10"/>
  <c r="E4257" i="10"/>
  <c r="G4256" i="10"/>
  <c r="F4256" i="10"/>
  <c r="E4256" i="10"/>
  <c r="H4255" i="10"/>
  <c r="G4255" i="10"/>
  <c r="F4255" i="10"/>
  <c r="E4255" i="10"/>
  <c r="H4254" i="10"/>
  <c r="Q4254" i="10" s="1"/>
  <c r="G4254" i="10"/>
  <c r="F4254" i="10"/>
  <c r="E4254" i="10"/>
  <c r="H4253" i="10"/>
  <c r="G4253" i="10"/>
  <c r="F4253" i="10"/>
  <c r="E4253" i="10"/>
  <c r="H4252" i="10"/>
  <c r="S4252" i="10" s="1"/>
  <c r="G4252" i="10"/>
  <c r="F4252" i="10"/>
  <c r="E4252" i="10"/>
  <c r="H4251" i="10"/>
  <c r="Q4251" i="10" s="1"/>
  <c r="G4251" i="10"/>
  <c r="F4251" i="10"/>
  <c r="E4251" i="10"/>
  <c r="H4250" i="10"/>
  <c r="Q4250" i="10" s="1"/>
  <c r="G4250" i="10"/>
  <c r="F4250" i="10"/>
  <c r="E4250" i="10"/>
  <c r="H4249" i="10"/>
  <c r="S4249" i="10" s="1"/>
  <c r="G4249" i="10"/>
  <c r="F4249" i="10"/>
  <c r="E4249" i="10"/>
  <c r="G4248" i="10"/>
  <c r="F4248" i="10"/>
  <c r="E4248" i="10"/>
  <c r="G4247" i="10"/>
  <c r="F4247" i="10"/>
  <c r="E4247" i="10"/>
  <c r="G4246" i="10"/>
  <c r="F4246" i="10"/>
  <c r="E4246" i="10"/>
  <c r="G4245" i="10"/>
  <c r="F4245" i="10"/>
  <c r="E4245" i="10"/>
  <c r="G4244" i="10"/>
  <c r="F4244" i="10"/>
  <c r="E4244" i="10"/>
  <c r="G4243" i="10"/>
  <c r="F4243" i="10"/>
  <c r="E4243" i="10"/>
  <c r="G4242" i="10"/>
  <c r="F4242" i="10"/>
  <c r="E4242" i="10"/>
  <c r="G4241" i="10"/>
  <c r="F4241" i="10"/>
  <c r="E4241" i="10"/>
  <c r="G4240" i="10"/>
  <c r="F4240" i="10"/>
  <c r="E4240" i="10"/>
  <c r="G4239" i="10"/>
  <c r="F4239" i="10"/>
  <c r="E4239" i="10"/>
  <c r="G4238" i="10"/>
  <c r="F4238" i="10"/>
  <c r="E4238" i="10"/>
  <c r="H4237" i="10"/>
  <c r="G4237" i="10"/>
  <c r="F4237" i="10"/>
  <c r="E4237" i="10"/>
  <c r="Q4329" i="10" l="1"/>
  <c r="Q4328" i="10"/>
  <c r="B6547" i="6"/>
  <c r="B6548" i="6"/>
  <c r="B6549" i="6"/>
  <c r="B6550" i="6"/>
  <c r="B6551" i="6"/>
  <c r="B6552" i="6"/>
  <c r="B6553" i="6"/>
  <c r="B6554" i="6"/>
  <c r="B6555" i="6"/>
  <c r="B6556" i="6"/>
  <c r="B6557" i="6"/>
  <c r="B6558" i="6"/>
  <c r="B6559" i="6"/>
  <c r="B6560" i="6"/>
  <c r="B6561" i="6"/>
  <c r="B6562" i="6"/>
  <c r="B6563" i="6"/>
  <c r="B6564" i="6"/>
  <c r="B6565" i="6"/>
  <c r="B6566" i="6"/>
  <c r="B6567" i="6"/>
  <c r="B6568" i="6"/>
  <c r="B6569" i="6"/>
  <c r="B6570" i="6"/>
  <c r="B6571" i="6"/>
  <c r="B6572" i="6"/>
  <c r="B6573" i="6"/>
  <c r="B6574" i="6"/>
  <c r="B6575" i="6"/>
  <c r="B6576" i="6"/>
  <c r="B6577" i="6"/>
  <c r="B6578" i="6"/>
  <c r="B6579" i="6"/>
  <c r="B6580" i="6"/>
  <c r="B6581" i="6"/>
  <c r="B6582" i="6"/>
  <c r="B6583" i="6"/>
  <c r="B6584" i="6"/>
  <c r="B6585" i="6"/>
  <c r="B6586" i="6"/>
  <c r="B6587" i="6"/>
  <c r="B6588" i="6"/>
  <c r="B6589" i="6"/>
  <c r="B6590" i="6"/>
  <c r="B6591" i="6"/>
  <c r="B6592" i="6"/>
  <c r="B6593" i="6"/>
  <c r="B6594" i="6"/>
  <c r="B6595" i="6"/>
  <c r="B6596" i="6"/>
  <c r="B6597" i="6"/>
  <c r="B6598" i="6"/>
  <c r="B6599" i="6"/>
  <c r="B6600" i="6"/>
  <c r="B6601" i="6"/>
  <c r="B6602" i="6"/>
  <c r="B6603" i="6"/>
  <c r="B6604" i="6"/>
  <c r="B6605" i="6"/>
  <c r="B6606" i="6"/>
  <c r="B6607" i="6"/>
  <c r="B6608" i="6"/>
  <c r="B6609" i="6"/>
  <c r="B6610" i="6"/>
  <c r="B6611" i="6"/>
  <c r="B6612" i="6"/>
  <c r="B6613" i="6"/>
  <c r="B6614" i="6"/>
  <c r="B6615" i="6"/>
  <c r="B6616" i="6"/>
  <c r="B6617" i="6"/>
  <c r="B6618" i="6"/>
  <c r="B6619" i="6"/>
  <c r="B6620" i="6"/>
  <c r="B6621" i="6"/>
  <c r="B6622" i="6"/>
  <c r="B6623" i="6"/>
  <c r="B6624" i="6"/>
  <c r="B6625" i="6"/>
  <c r="B6626" i="6"/>
  <c r="B6627" i="6"/>
  <c r="B6628" i="6"/>
  <c r="B6629" i="6"/>
  <c r="B6630" i="6"/>
  <c r="B6631" i="6"/>
  <c r="B6632" i="6"/>
  <c r="B6633" i="6"/>
  <c r="B6634" i="6"/>
  <c r="B6635" i="6"/>
  <c r="B6636" i="6"/>
  <c r="B6637" i="6"/>
  <c r="B6638" i="6"/>
  <c r="B6639" i="6"/>
  <c r="B6640" i="6"/>
  <c r="B6641" i="6"/>
  <c r="B6642" i="6"/>
  <c r="B6643" i="6"/>
  <c r="B6644" i="6"/>
  <c r="B6645" i="6"/>
  <c r="B6646" i="6"/>
  <c r="B6647" i="6"/>
  <c r="B6648" i="6"/>
  <c r="B6649" i="6"/>
  <c r="B6650" i="6"/>
  <c r="B6651" i="6"/>
  <c r="B6652" i="6"/>
  <c r="B6653" i="6"/>
  <c r="B6654" i="6"/>
  <c r="B6655" i="6"/>
  <c r="B6656" i="6"/>
  <c r="B6657" i="6"/>
  <c r="B6658" i="6"/>
  <c r="B6659" i="6"/>
  <c r="B6660" i="6"/>
  <c r="B6661" i="6"/>
  <c r="B6662" i="6"/>
  <c r="B6663" i="6"/>
  <c r="B6664" i="6"/>
  <c r="B6665" i="6"/>
  <c r="B6666" i="6"/>
  <c r="B6667" i="6"/>
  <c r="B6668" i="6"/>
  <c r="B6669" i="6"/>
  <c r="B6670" i="6"/>
  <c r="B6671" i="6"/>
  <c r="B6672" i="6"/>
  <c r="B6673" i="6"/>
  <c r="B6674" i="6"/>
  <c r="B6675" i="6"/>
  <c r="B6676" i="6"/>
  <c r="B6677" i="6"/>
  <c r="B6678" i="6"/>
  <c r="B6679" i="6"/>
  <c r="B6680" i="6"/>
  <c r="B6681" i="6"/>
  <c r="B6682" i="6"/>
  <c r="B6683" i="6"/>
  <c r="B6684" i="6"/>
  <c r="B6685" i="6"/>
  <c r="B6686" i="6"/>
  <c r="B6687" i="6"/>
  <c r="B6688" i="6"/>
  <c r="B6689" i="6"/>
  <c r="B6690" i="6"/>
  <c r="B6691" i="6"/>
  <c r="B6692" i="6"/>
  <c r="B6693" i="6"/>
  <c r="B6694" i="6"/>
  <c r="B4230" i="10"/>
  <c r="E4230" i="10"/>
  <c r="F4230" i="10"/>
  <c r="G4230" i="10"/>
  <c r="H4230" i="10"/>
  <c r="Q4230" i="10" s="1"/>
  <c r="R4230" i="10"/>
  <c r="S4230" i="10"/>
  <c r="T4230" i="10"/>
  <c r="B4231" i="10"/>
  <c r="R4231" i="10"/>
  <c r="S4231" i="10"/>
  <c r="T4231" i="10"/>
  <c r="B4212" i="10"/>
  <c r="Q4212" i="10"/>
  <c r="S4212" i="10"/>
  <c r="T4212" i="10"/>
  <c r="B4213" i="10"/>
  <c r="Q4213" i="10"/>
  <c r="S4213" i="10"/>
  <c r="T4213" i="10"/>
  <c r="B4208" i="10"/>
  <c r="Q4208" i="10"/>
  <c r="S4208" i="10"/>
  <c r="T4208" i="10"/>
  <c r="B4201" i="10"/>
  <c r="B4202" i="10"/>
  <c r="B4203" i="10"/>
  <c r="B4204" i="10"/>
  <c r="B4205" i="10"/>
  <c r="B4206" i="10"/>
  <c r="B4207" i="10"/>
  <c r="B4209" i="10"/>
  <c r="B4210" i="10"/>
  <c r="B4211" i="10"/>
  <c r="B4214" i="10"/>
  <c r="B4215" i="10"/>
  <c r="B4216" i="10"/>
  <c r="B4217" i="10"/>
  <c r="B4218" i="10"/>
  <c r="B4219" i="10"/>
  <c r="B4220" i="10"/>
  <c r="B4221" i="10"/>
  <c r="B4222" i="10"/>
  <c r="B4223" i="10"/>
  <c r="B4224" i="10"/>
  <c r="B4225" i="10"/>
  <c r="B4226" i="10"/>
  <c r="B4227" i="10"/>
  <c r="B4228" i="10"/>
  <c r="B4229" i="10"/>
  <c r="B4232" i="10"/>
  <c r="B4233" i="10"/>
  <c r="B4234" i="10"/>
  <c r="B4235" i="10"/>
  <c r="E4201" i="10"/>
  <c r="E4202" i="10"/>
  <c r="E4203" i="10"/>
  <c r="E4204" i="10"/>
  <c r="E4205" i="10"/>
  <c r="E4206" i="10"/>
  <c r="E4207" i="10"/>
  <c r="E4209" i="10"/>
  <c r="E4210" i="10"/>
  <c r="E4211" i="10"/>
  <c r="E4214" i="10"/>
  <c r="E4215" i="10"/>
  <c r="E4216" i="10"/>
  <c r="E4217" i="10"/>
  <c r="E4218" i="10"/>
  <c r="E4219" i="10"/>
  <c r="E4220" i="10"/>
  <c r="E4221" i="10"/>
  <c r="E4222" i="10"/>
  <c r="E4223" i="10"/>
  <c r="E4224" i="10"/>
  <c r="E4225" i="10"/>
  <c r="E4226" i="10"/>
  <c r="E4227" i="10"/>
  <c r="E4228" i="10"/>
  <c r="E4229" i="10"/>
  <c r="E4232" i="10"/>
  <c r="E4233" i="10"/>
  <c r="E4234" i="10"/>
  <c r="E4235" i="10"/>
  <c r="F4201" i="10"/>
  <c r="F4202" i="10"/>
  <c r="F4203" i="10"/>
  <c r="F4204" i="10"/>
  <c r="F4205" i="10"/>
  <c r="F4206" i="10"/>
  <c r="F4207" i="10"/>
  <c r="F4209" i="10"/>
  <c r="F4210" i="10"/>
  <c r="F4211" i="10"/>
  <c r="F4214" i="10"/>
  <c r="F4215" i="10"/>
  <c r="F4216" i="10"/>
  <c r="F4217" i="10"/>
  <c r="F4218" i="10"/>
  <c r="F4219" i="10"/>
  <c r="F4220" i="10"/>
  <c r="F4221" i="10"/>
  <c r="F4222" i="10"/>
  <c r="F4223" i="10"/>
  <c r="F4224" i="10"/>
  <c r="F4225" i="10"/>
  <c r="F4226" i="10"/>
  <c r="F4227" i="10"/>
  <c r="F4228" i="10"/>
  <c r="F4229" i="10"/>
  <c r="F4232" i="10"/>
  <c r="F4233" i="10"/>
  <c r="F4234" i="10"/>
  <c r="F4235" i="10"/>
  <c r="G4201" i="10"/>
  <c r="G4202" i="10"/>
  <c r="G4203" i="10"/>
  <c r="G4204" i="10"/>
  <c r="G4205" i="10"/>
  <c r="G4206" i="10"/>
  <c r="G4207" i="10"/>
  <c r="G4209" i="10"/>
  <c r="G4210" i="10"/>
  <c r="G4211" i="10"/>
  <c r="G4214" i="10"/>
  <c r="G4215" i="10"/>
  <c r="G4216" i="10"/>
  <c r="G4217" i="10"/>
  <c r="G4218" i="10"/>
  <c r="G4219" i="10"/>
  <c r="G4220" i="10"/>
  <c r="G4221" i="10"/>
  <c r="G4222" i="10"/>
  <c r="G4223" i="10"/>
  <c r="G4224" i="10"/>
  <c r="G4225" i="10"/>
  <c r="G4226" i="10"/>
  <c r="G4227" i="10"/>
  <c r="G4228" i="10"/>
  <c r="G4229" i="10"/>
  <c r="G4232" i="10"/>
  <c r="G4233" i="10"/>
  <c r="G4234" i="10"/>
  <c r="G4235" i="10"/>
  <c r="H4201" i="10"/>
  <c r="H4214" i="10"/>
  <c r="S4214" i="10" s="1"/>
  <c r="H4215" i="10"/>
  <c r="Q4215" i="10" s="1"/>
  <c r="H4216" i="10"/>
  <c r="Q4216" i="10" s="1"/>
  <c r="H4217" i="10"/>
  <c r="S4217" i="10" s="1"/>
  <c r="H4218" i="10"/>
  <c r="H4219" i="10"/>
  <c r="Q4219" i="10" s="1"/>
  <c r="H4220" i="10"/>
  <c r="H4223" i="10"/>
  <c r="H4224" i="10"/>
  <c r="Q4224" i="10" s="1"/>
  <c r="H4225" i="10"/>
  <c r="Q4225" i="10" s="1"/>
  <c r="H4226" i="10"/>
  <c r="Q4226" i="10" s="1"/>
  <c r="H4227" i="10"/>
  <c r="Q4227" i="10" s="1"/>
  <c r="H4228" i="10"/>
  <c r="Q4228" i="10" s="1"/>
  <c r="H4229" i="10"/>
  <c r="Q4229" i="10" s="1"/>
  <c r="H4232" i="10"/>
  <c r="H4233" i="10"/>
  <c r="S4233" i="10" s="1"/>
  <c r="H4234" i="10"/>
  <c r="S4234" i="10" s="1"/>
  <c r="H4235" i="10"/>
  <c r="S4235" i="10" s="1"/>
  <c r="Q4202" i="10"/>
  <c r="Q4203" i="10"/>
  <c r="Q4204" i="10"/>
  <c r="Q4205" i="10"/>
  <c r="Q4206" i="10"/>
  <c r="Q4207" i="10"/>
  <c r="Q4209" i="10"/>
  <c r="Q4210" i="10"/>
  <c r="Q4211" i="10"/>
  <c r="Q4214" i="10"/>
  <c r="Q4217" i="10"/>
  <c r="Q4218" i="10"/>
  <c r="Q4220" i="10"/>
  <c r="Q4221" i="10"/>
  <c r="Q4222" i="10"/>
  <c r="Q4223" i="10"/>
  <c r="Q4232" i="10"/>
  <c r="Q4233" i="10"/>
  <c r="Q4234" i="10"/>
  <c r="Q4235" i="10"/>
  <c r="R4209" i="10"/>
  <c r="R4214" i="10"/>
  <c r="R4215" i="10"/>
  <c r="R4216" i="10"/>
  <c r="R4217" i="10"/>
  <c r="R4218" i="10"/>
  <c r="R4219" i="10"/>
  <c r="R4220" i="10"/>
  <c r="R4223" i="10"/>
  <c r="R4224" i="10"/>
  <c r="R4225" i="10"/>
  <c r="R4226" i="10"/>
  <c r="R4227" i="10"/>
  <c r="R4228" i="10"/>
  <c r="R4229" i="10"/>
  <c r="R4232" i="10"/>
  <c r="R4233" i="10"/>
  <c r="R4234" i="10"/>
  <c r="R4235" i="10"/>
  <c r="S4202" i="10"/>
  <c r="S4203" i="10"/>
  <c r="S4204" i="10"/>
  <c r="S4205" i="10"/>
  <c r="S4206" i="10"/>
  <c r="S4207" i="10"/>
  <c r="S4209" i="10"/>
  <c r="S4210" i="10"/>
  <c r="S4211" i="10"/>
  <c r="S4215" i="10"/>
  <c r="S4216" i="10"/>
  <c r="S4218" i="10"/>
  <c r="S4219" i="10"/>
  <c r="S4220" i="10"/>
  <c r="S4221" i="10"/>
  <c r="S4222" i="10"/>
  <c r="S4223" i="10"/>
  <c r="S4224" i="10"/>
  <c r="S4225" i="10"/>
  <c r="S4226" i="10"/>
  <c r="S4227" i="10"/>
  <c r="S4228" i="10"/>
  <c r="S4229" i="10"/>
  <c r="S4232" i="10"/>
  <c r="T4202" i="10"/>
  <c r="T4203" i="10"/>
  <c r="T4204" i="10"/>
  <c r="T4205" i="10"/>
  <c r="T4206" i="10"/>
  <c r="T4207" i="10"/>
  <c r="T4210" i="10"/>
  <c r="T4211" i="10"/>
  <c r="T4214" i="10"/>
  <c r="T4215" i="10"/>
  <c r="T4216" i="10"/>
  <c r="T4217" i="10"/>
  <c r="T4218" i="10"/>
  <c r="T4219" i="10"/>
  <c r="T4220" i="10"/>
  <c r="T4221" i="10"/>
  <c r="T4222" i="10"/>
  <c r="T4223" i="10"/>
  <c r="T4224" i="10"/>
  <c r="T4225" i="10"/>
  <c r="T4226" i="10"/>
  <c r="T4227" i="10"/>
  <c r="T4228" i="10"/>
  <c r="T4229" i="10"/>
  <c r="T4232" i="10"/>
  <c r="T4233" i="10"/>
  <c r="T4234" i="10"/>
  <c r="T4235" i="10"/>
  <c r="B6473" i="6"/>
  <c r="B6474" i="6"/>
  <c r="B6475" i="6"/>
  <c r="B6476" i="6"/>
  <c r="B6477" i="6"/>
  <c r="B6478" i="6"/>
  <c r="B6479" i="6"/>
  <c r="B6480" i="6"/>
  <c r="B6481" i="6"/>
  <c r="B6482" i="6"/>
  <c r="B6483" i="6"/>
  <c r="B6484" i="6"/>
  <c r="B6485" i="6"/>
  <c r="B6486" i="6"/>
  <c r="B6487" i="6"/>
  <c r="B6488" i="6"/>
  <c r="B6489" i="6"/>
  <c r="B6490" i="6"/>
  <c r="B6491" i="6"/>
  <c r="B6492" i="6"/>
  <c r="B6493" i="6"/>
  <c r="B6494" i="6"/>
  <c r="B6495" i="6"/>
  <c r="B6496" i="6"/>
  <c r="B6497" i="6"/>
  <c r="B6498" i="6"/>
  <c r="B6499" i="6"/>
  <c r="B6500" i="6"/>
  <c r="B6501" i="6"/>
  <c r="B6502" i="6"/>
  <c r="B6503" i="6"/>
  <c r="B6504" i="6"/>
  <c r="B6505" i="6"/>
  <c r="B6506" i="6"/>
  <c r="B6507" i="6"/>
  <c r="B6508" i="6"/>
  <c r="B6509" i="6"/>
  <c r="B6510" i="6"/>
  <c r="B6511" i="6"/>
  <c r="B6512" i="6"/>
  <c r="B6513" i="6"/>
  <c r="B6514" i="6"/>
  <c r="B6515" i="6"/>
  <c r="B6516" i="6"/>
  <c r="B6517" i="6"/>
  <c r="B6518" i="6"/>
  <c r="B6519" i="6"/>
  <c r="B6520" i="6"/>
  <c r="B6521" i="6"/>
  <c r="B6522" i="6"/>
  <c r="B6523" i="6"/>
  <c r="B6524" i="6"/>
  <c r="B6525" i="6"/>
  <c r="B6526" i="6"/>
  <c r="B6527" i="6"/>
  <c r="B6528" i="6"/>
  <c r="B6529" i="6"/>
  <c r="B6530" i="6"/>
  <c r="B6531" i="6"/>
  <c r="B6532" i="6"/>
  <c r="B6533" i="6"/>
  <c r="B6534" i="6"/>
  <c r="B6535" i="6"/>
  <c r="B6536" i="6"/>
  <c r="B6537" i="6"/>
  <c r="B6538" i="6"/>
  <c r="B6539" i="6"/>
  <c r="B6540" i="6"/>
  <c r="B6541" i="6"/>
  <c r="B6542" i="6"/>
  <c r="B6543" i="6"/>
  <c r="B6544" i="6"/>
  <c r="B6545" i="6"/>
  <c r="B6400" i="6"/>
  <c r="B6401" i="6"/>
  <c r="B6402" i="6"/>
  <c r="B6403" i="6"/>
  <c r="B6404" i="6"/>
  <c r="B6405" i="6"/>
  <c r="B6406" i="6"/>
  <c r="B6407" i="6"/>
  <c r="B6408" i="6"/>
  <c r="B6409" i="6"/>
  <c r="B6410" i="6"/>
  <c r="B6411" i="6"/>
  <c r="B6412" i="6"/>
  <c r="B6413" i="6"/>
  <c r="B6414" i="6"/>
  <c r="B6415" i="6"/>
  <c r="B6416" i="6"/>
  <c r="B6417" i="6"/>
  <c r="B6418" i="6"/>
  <c r="B6419" i="6"/>
  <c r="B6420" i="6"/>
  <c r="B6421" i="6"/>
  <c r="B6422" i="6"/>
  <c r="B6423" i="6"/>
  <c r="B6424" i="6"/>
  <c r="B6425" i="6"/>
  <c r="B6426" i="6"/>
  <c r="B6427" i="6"/>
  <c r="B6428" i="6"/>
  <c r="B6429" i="6"/>
  <c r="B6430" i="6"/>
  <c r="B6431" i="6"/>
  <c r="B6432" i="6"/>
  <c r="B6433" i="6"/>
  <c r="B6434" i="6"/>
  <c r="B6435" i="6"/>
  <c r="B6436" i="6"/>
  <c r="B6437" i="6"/>
  <c r="B6438" i="6"/>
  <c r="B6439" i="6"/>
  <c r="B6440" i="6"/>
  <c r="B6441" i="6"/>
  <c r="B6442" i="6"/>
  <c r="B6443" i="6"/>
  <c r="B6444" i="6"/>
  <c r="B6445" i="6"/>
  <c r="B6446" i="6"/>
  <c r="B6447" i="6"/>
  <c r="B6448" i="6"/>
  <c r="B6449" i="6"/>
  <c r="B6450" i="6"/>
  <c r="B6451" i="6"/>
  <c r="B6452" i="6"/>
  <c r="B6453" i="6"/>
  <c r="B6454" i="6"/>
  <c r="B6455" i="6"/>
  <c r="B6456" i="6"/>
  <c r="B6457" i="6"/>
  <c r="B6458" i="6"/>
  <c r="B6459" i="6"/>
  <c r="B6460" i="6"/>
  <c r="B6461" i="6"/>
  <c r="B6462" i="6"/>
  <c r="B6463" i="6"/>
  <c r="B6464" i="6"/>
  <c r="B6465" i="6"/>
  <c r="B6466" i="6"/>
  <c r="B6467" i="6"/>
  <c r="B6468" i="6"/>
  <c r="B6469" i="6"/>
  <c r="B6470" i="6"/>
  <c r="B6471" i="6"/>
  <c r="B6472" i="6"/>
  <c r="D18" i="41" l="1"/>
  <c r="E18" i="41" s="1"/>
  <c r="D19" i="41"/>
  <c r="E19" i="41" s="1"/>
  <c r="D20" i="41"/>
  <c r="E20" i="41" s="1"/>
  <c r="D21" i="41"/>
  <c r="E21" i="41" s="1"/>
  <c r="D22" i="41"/>
  <c r="E22" i="41" s="1"/>
  <c r="D23" i="41"/>
  <c r="E23" i="41" s="1"/>
  <c r="D24" i="41"/>
  <c r="E24" i="41" s="1"/>
  <c r="D25" i="41"/>
  <c r="E25" i="41" s="1"/>
  <c r="D26" i="41"/>
  <c r="E26" i="41" s="1"/>
  <c r="D27" i="41"/>
  <c r="E27" i="41" s="1"/>
  <c r="D28" i="41"/>
  <c r="E28" i="41" s="1"/>
  <c r="D29" i="41"/>
  <c r="E29" i="41" s="1"/>
  <c r="D30" i="41"/>
  <c r="E30" i="41" s="1"/>
  <c r="D31" i="41"/>
  <c r="E31" i="41" s="1"/>
  <c r="D32" i="41"/>
  <c r="E32" i="41" s="1"/>
  <c r="D33" i="41"/>
  <c r="E33" i="41" s="1"/>
  <c r="D34" i="41"/>
  <c r="E34" i="41" s="1"/>
  <c r="D35" i="41"/>
  <c r="E35" i="41" s="1"/>
  <c r="D36" i="41"/>
  <c r="E36" i="41" s="1"/>
  <c r="D37" i="41"/>
  <c r="E37" i="41" s="1"/>
  <c r="D38" i="41"/>
  <c r="E38" i="41" s="1"/>
  <c r="D39" i="41"/>
  <c r="E39" i="41" s="1"/>
  <c r="D40" i="41"/>
  <c r="E40" i="41" s="1"/>
  <c r="D41" i="41"/>
  <c r="E41" i="41" s="1"/>
  <c r="D42" i="41"/>
  <c r="E42" i="41" s="1"/>
  <c r="D43" i="41"/>
  <c r="E43" i="41" s="1"/>
  <c r="D44" i="41"/>
  <c r="E44" i="41" s="1"/>
  <c r="D45" i="41"/>
  <c r="E45" i="41" s="1"/>
  <c r="D46" i="41"/>
  <c r="E46" i="41"/>
  <c r="D47" i="41"/>
  <c r="E47" i="41" s="1"/>
  <c r="D48" i="41"/>
  <c r="E48" i="41" s="1"/>
  <c r="D49" i="41"/>
  <c r="E49" i="41" s="1"/>
  <c r="D50" i="41"/>
  <c r="E50" i="41" s="1"/>
  <c r="D51" i="41"/>
  <c r="E51" i="41" s="1"/>
  <c r="D52" i="41"/>
  <c r="E52" i="41" s="1"/>
  <c r="D53" i="41"/>
  <c r="E53" i="41" s="1"/>
  <c r="D54" i="41"/>
  <c r="E54" i="41"/>
  <c r="D55" i="41"/>
  <c r="E55" i="41" s="1"/>
  <c r="D56" i="41"/>
  <c r="E56" i="41" s="1"/>
  <c r="D57" i="41"/>
  <c r="E57" i="41" s="1"/>
  <c r="D58" i="41"/>
  <c r="E58" i="41" s="1"/>
  <c r="D59" i="41"/>
  <c r="E59" i="41" s="1"/>
  <c r="D60" i="41"/>
  <c r="E60" i="41" s="1"/>
  <c r="D61" i="41"/>
  <c r="E61" i="41" s="1"/>
  <c r="D62" i="41"/>
  <c r="E62" i="41" s="1"/>
  <c r="D63" i="41"/>
  <c r="E63" i="41" s="1"/>
  <c r="D64" i="41"/>
  <c r="E64" i="41" s="1"/>
  <c r="D65" i="41"/>
  <c r="E65" i="41"/>
  <c r="D66" i="41"/>
  <c r="E66" i="41" s="1"/>
  <c r="D67" i="41"/>
  <c r="E67" i="41" s="1"/>
  <c r="D68" i="41"/>
  <c r="E68" i="41" s="1"/>
  <c r="D69" i="41"/>
  <c r="E69" i="41" s="1"/>
  <c r="D70" i="41"/>
  <c r="E70" i="41" s="1"/>
  <c r="D71" i="41"/>
  <c r="E71" i="41" s="1"/>
  <c r="D72" i="41"/>
  <c r="E72" i="41" s="1"/>
  <c r="D73" i="41"/>
  <c r="E73" i="41" s="1"/>
  <c r="D74" i="41"/>
  <c r="E74" i="41" s="1"/>
  <c r="D75" i="41"/>
  <c r="E75" i="41" s="1"/>
  <c r="D76" i="41"/>
  <c r="E76" i="41"/>
  <c r="D77" i="41"/>
  <c r="E77" i="41" s="1"/>
  <c r="D78" i="41"/>
  <c r="E78" i="41"/>
  <c r="D79" i="41"/>
  <c r="E79" i="41"/>
  <c r="D80" i="41"/>
  <c r="E80" i="41" s="1"/>
  <c r="D81" i="41"/>
  <c r="E81" i="41" s="1"/>
  <c r="D82" i="41"/>
  <c r="E82" i="41" s="1"/>
  <c r="D83" i="41"/>
  <c r="E83" i="41" s="1"/>
  <c r="D84" i="41"/>
  <c r="E84" i="41" s="1"/>
  <c r="D85" i="41"/>
  <c r="E85" i="41" s="1"/>
  <c r="D86" i="41"/>
  <c r="E86" i="41" s="1"/>
  <c r="D87" i="41"/>
  <c r="E87" i="41" s="1"/>
  <c r="D88" i="41"/>
  <c r="E88" i="41"/>
  <c r="D89" i="41"/>
  <c r="E89" i="41" s="1"/>
  <c r="D90" i="41"/>
  <c r="E90" i="41" s="1"/>
  <c r="D91" i="41"/>
  <c r="E91" i="41" s="1"/>
  <c r="D92" i="41"/>
  <c r="E92" i="41"/>
  <c r="D93" i="41"/>
  <c r="E93" i="41" s="1"/>
  <c r="D94" i="41"/>
  <c r="E94" i="41"/>
  <c r="D95" i="41"/>
  <c r="E95" i="41" s="1"/>
  <c r="D96" i="41"/>
  <c r="E96" i="41"/>
  <c r="D97" i="41"/>
  <c r="E97" i="41" s="1"/>
  <c r="D98" i="41"/>
  <c r="E98" i="41" s="1"/>
  <c r="D99" i="41"/>
  <c r="E99" i="41" s="1"/>
  <c r="D100" i="41"/>
  <c r="E100" i="41"/>
  <c r="D17" i="41"/>
  <c r="E17" i="41" s="1"/>
  <c r="B6327" i="6"/>
  <c r="B6328" i="6"/>
  <c r="B6329" i="6"/>
  <c r="B6330" i="6"/>
  <c r="B6331" i="6"/>
  <c r="B6332" i="6"/>
  <c r="B6333" i="6"/>
  <c r="B6334" i="6"/>
  <c r="B6335" i="6"/>
  <c r="B6336" i="6"/>
  <c r="B6337" i="6"/>
  <c r="B6338" i="6"/>
  <c r="B6339" i="6"/>
  <c r="B6340" i="6"/>
  <c r="B6341" i="6"/>
  <c r="B6342" i="6"/>
  <c r="B6343" i="6"/>
  <c r="B6344" i="6"/>
  <c r="B6345" i="6"/>
  <c r="B6346" i="6"/>
  <c r="B6347" i="6"/>
  <c r="B6348" i="6"/>
  <c r="B6349" i="6"/>
  <c r="B6350" i="6"/>
  <c r="B6351" i="6"/>
  <c r="B6352" i="6"/>
  <c r="B6353" i="6"/>
  <c r="B6354" i="6"/>
  <c r="B6355" i="6"/>
  <c r="B6356" i="6"/>
  <c r="B6357" i="6"/>
  <c r="B6358" i="6"/>
  <c r="B6359" i="6"/>
  <c r="B6360" i="6"/>
  <c r="B6361" i="6"/>
  <c r="B6362" i="6"/>
  <c r="B6363" i="6"/>
  <c r="B6364" i="6"/>
  <c r="B6365" i="6"/>
  <c r="B6366" i="6"/>
  <c r="B6367" i="6"/>
  <c r="B6368" i="6"/>
  <c r="B6369" i="6"/>
  <c r="B6370" i="6"/>
  <c r="B6371" i="6"/>
  <c r="B6372" i="6"/>
  <c r="B6373" i="6"/>
  <c r="B6374" i="6"/>
  <c r="B6375" i="6"/>
  <c r="B6376" i="6"/>
  <c r="B6377" i="6"/>
  <c r="B6378" i="6"/>
  <c r="B6379" i="6"/>
  <c r="B6380" i="6"/>
  <c r="B6381" i="6"/>
  <c r="B6382" i="6"/>
  <c r="B6383" i="6"/>
  <c r="B6384" i="6"/>
  <c r="B6385" i="6"/>
  <c r="B6386" i="6"/>
  <c r="B6387" i="6"/>
  <c r="B6388" i="6"/>
  <c r="B6389" i="6"/>
  <c r="B6390" i="6"/>
  <c r="B6391" i="6"/>
  <c r="B6392" i="6"/>
  <c r="B6393" i="6"/>
  <c r="B6394" i="6"/>
  <c r="B6395" i="6"/>
  <c r="B6396" i="6"/>
  <c r="B6397" i="6"/>
  <c r="B6398" i="6"/>
  <c r="B6399" i="6"/>
  <c r="B6253" i="6" l="1"/>
  <c r="B6254" i="6"/>
  <c r="B6255" i="6"/>
  <c r="B6256" i="6"/>
  <c r="B6181" i="6"/>
  <c r="B6258" i="6"/>
  <c r="B6259" i="6"/>
  <c r="B6260" i="6"/>
  <c r="B6261" i="6"/>
  <c r="B6262" i="6"/>
  <c r="B6263" i="6"/>
  <c r="B6264" i="6"/>
  <c r="B6265" i="6"/>
  <c r="B6266" i="6"/>
  <c r="B6267" i="6"/>
  <c r="B6268" i="6"/>
  <c r="B6269" i="6"/>
  <c r="B6270" i="6"/>
  <c r="B6271" i="6"/>
  <c r="B6272" i="6"/>
  <c r="B6273" i="6"/>
  <c r="B6274" i="6"/>
  <c r="B6275" i="6"/>
  <c r="B6276" i="6"/>
  <c r="B6277" i="6"/>
  <c r="B6278" i="6"/>
  <c r="B6279" i="6"/>
  <c r="B6280" i="6"/>
  <c r="B6281" i="6"/>
  <c r="B6282" i="6"/>
  <c r="B6283" i="6"/>
  <c r="B6284" i="6"/>
  <c r="B6285" i="6"/>
  <c r="B6286" i="6"/>
  <c r="B6287" i="6"/>
  <c r="B6288" i="6"/>
  <c r="B6289" i="6"/>
  <c r="B6290" i="6"/>
  <c r="B6291" i="6"/>
  <c r="B6292" i="6"/>
  <c r="B6293" i="6"/>
  <c r="B6294" i="6"/>
  <c r="B6295" i="6"/>
  <c r="B6296" i="6"/>
  <c r="B6297" i="6"/>
  <c r="B6298" i="6"/>
  <c r="B6299" i="6"/>
  <c r="B6300" i="6"/>
  <c r="B6301" i="6"/>
  <c r="B6302" i="6"/>
  <c r="B6303" i="6"/>
  <c r="B6304" i="6"/>
  <c r="B6305" i="6"/>
  <c r="B6306" i="6"/>
  <c r="B6307" i="6"/>
  <c r="B6308" i="6"/>
  <c r="B6309" i="6"/>
  <c r="B6310" i="6"/>
  <c r="B6311" i="6"/>
  <c r="B6312" i="6"/>
  <c r="B6313" i="6"/>
  <c r="B6314" i="6"/>
  <c r="B6315" i="6"/>
  <c r="B6316" i="6"/>
  <c r="B6317" i="6"/>
  <c r="B6318" i="6"/>
  <c r="B6319" i="6"/>
  <c r="B6320" i="6"/>
  <c r="B6321" i="6"/>
  <c r="B6322" i="6"/>
  <c r="B6323" i="6"/>
  <c r="B6324" i="6"/>
  <c r="B6325" i="6"/>
  <c r="B6326" i="6"/>
  <c r="B6257" i="6"/>
  <c r="B6182" i="6"/>
  <c r="B6183" i="6"/>
  <c r="B6184" i="6"/>
  <c r="B6185" i="6"/>
  <c r="B6186" i="6"/>
  <c r="B6187" i="6"/>
  <c r="B6188" i="6"/>
  <c r="B6189" i="6"/>
  <c r="B6190" i="6"/>
  <c r="B6191" i="6"/>
  <c r="B6192" i="6"/>
  <c r="B6193" i="6"/>
  <c r="B6194" i="6"/>
  <c r="B6195" i="6"/>
  <c r="B6196" i="6"/>
  <c r="B6197" i="6"/>
  <c r="B6198" i="6"/>
  <c r="B6199" i="6"/>
  <c r="B6200" i="6"/>
  <c r="B6201" i="6"/>
  <c r="B6202" i="6"/>
  <c r="B6203" i="6"/>
  <c r="B6204" i="6"/>
  <c r="B6205" i="6"/>
  <c r="B6206" i="6"/>
  <c r="B6207" i="6"/>
  <c r="B6208" i="6"/>
  <c r="B6209" i="6"/>
  <c r="B6210" i="6"/>
  <c r="B6211" i="6"/>
  <c r="B6212" i="6"/>
  <c r="B6213" i="6"/>
  <c r="B6214" i="6"/>
  <c r="B6215" i="6"/>
  <c r="B6216" i="6"/>
  <c r="B6217" i="6"/>
  <c r="B6218" i="6"/>
  <c r="B6219" i="6"/>
  <c r="B6220" i="6"/>
  <c r="B6221" i="6"/>
  <c r="B6222" i="6"/>
  <c r="B6223" i="6"/>
  <c r="B6224" i="6"/>
  <c r="B6225" i="6"/>
  <c r="B6226" i="6"/>
  <c r="B6227" i="6"/>
  <c r="B6228" i="6"/>
  <c r="B6229" i="6"/>
  <c r="B6230" i="6"/>
  <c r="B6231" i="6"/>
  <c r="B6232" i="6"/>
  <c r="B6233" i="6"/>
  <c r="B6234" i="6"/>
  <c r="B6235" i="6"/>
  <c r="B6236" i="6"/>
  <c r="B6237" i="6"/>
  <c r="B6238" i="6"/>
  <c r="B6239" i="6"/>
  <c r="B6240" i="6"/>
  <c r="B6241" i="6"/>
  <c r="B6242" i="6"/>
  <c r="B6243" i="6"/>
  <c r="B6244" i="6"/>
  <c r="B6245" i="6"/>
  <c r="B6246" i="6"/>
  <c r="B6247" i="6"/>
  <c r="B6248" i="6"/>
  <c r="B6249" i="6"/>
  <c r="B6250" i="6"/>
  <c r="B6251" i="6"/>
  <c r="B6252" i="6"/>
  <c r="B6108" i="6" l="1"/>
  <c r="B6109" i="6"/>
  <c r="B6110" i="6"/>
  <c r="B6111" i="6"/>
  <c r="B6112" i="6"/>
  <c r="B6113" i="6"/>
  <c r="B6114" i="6"/>
  <c r="B6115" i="6"/>
  <c r="B6116" i="6"/>
  <c r="B6117" i="6"/>
  <c r="B6118" i="6"/>
  <c r="B6119" i="6"/>
  <c r="B6120" i="6"/>
  <c r="B6121" i="6"/>
  <c r="B6122" i="6"/>
  <c r="B6123" i="6"/>
  <c r="B6124" i="6"/>
  <c r="B6125" i="6"/>
  <c r="B6126" i="6"/>
  <c r="B6127" i="6"/>
  <c r="B6128" i="6"/>
  <c r="B6129" i="6"/>
  <c r="B6130" i="6"/>
  <c r="B6131" i="6"/>
  <c r="B6132" i="6"/>
  <c r="B6133" i="6"/>
  <c r="B6134" i="6"/>
  <c r="B6135" i="6"/>
  <c r="B6136" i="6"/>
  <c r="B6137" i="6"/>
  <c r="B6138" i="6"/>
  <c r="B6139" i="6"/>
  <c r="B6140" i="6"/>
  <c r="B6141" i="6"/>
  <c r="B6142" i="6"/>
  <c r="B6143" i="6"/>
  <c r="B6144" i="6"/>
  <c r="B6145" i="6"/>
  <c r="B6146" i="6"/>
  <c r="B6147" i="6"/>
  <c r="B6148" i="6"/>
  <c r="B6149" i="6"/>
  <c r="B6150" i="6"/>
  <c r="B6151" i="6"/>
  <c r="B6152" i="6"/>
  <c r="B6153" i="6"/>
  <c r="B6154" i="6"/>
  <c r="B6155" i="6"/>
  <c r="B6156" i="6"/>
  <c r="B6157" i="6"/>
  <c r="B6158" i="6"/>
  <c r="B6159" i="6"/>
  <c r="B6160" i="6"/>
  <c r="B6161" i="6"/>
  <c r="B6162" i="6"/>
  <c r="B6163" i="6"/>
  <c r="B6164" i="6"/>
  <c r="B6165" i="6"/>
  <c r="B6166" i="6"/>
  <c r="B6167" i="6"/>
  <c r="B6168" i="6"/>
  <c r="B6169" i="6"/>
  <c r="B6170" i="6"/>
  <c r="B6171" i="6"/>
  <c r="B6172" i="6"/>
  <c r="B6173" i="6"/>
  <c r="B6174" i="6"/>
  <c r="B6175" i="6"/>
  <c r="B6176" i="6"/>
  <c r="B6177" i="6"/>
  <c r="B6178" i="6"/>
  <c r="B6179" i="6"/>
  <c r="B6180" i="6"/>
  <c r="B6106" i="6" l="1"/>
  <c r="B6107" i="6"/>
  <c r="B6035" i="6"/>
  <c r="B6036" i="6"/>
  <c r="B6037" i="6"/>
  <c r="B6038" i="6"/>
  <c r="B6039" i="6"/>
  <c r="B6040" i="6"/>
  <c r="B6041" i="6"/>
  <c r="B6042" i="6"/>
  <c r="B6043" i="6"/>
  <c r="B6044" i="6"/>
  <c r="B6045" i="6"/>
  <c r="B6046" i="6"/>
  <c r="B6047" i="6"/>
  <c r="B6048" i="6"/>
  <c r="B6049" i="6"/>
  <c r="B6050" i="6"/>
  <c r="B6051" i="6"/>
  <c r="B6052" i="6"/>
  <c r="B6053" i="6"/>
  <c r="B6054" i="6"/>
  <c r="B6055" i="6"/>
  <c r="B6056" i="6"/>
  <c r="B6057" i="6"/>
  <c r="B6058" i="6"/>
  <c r="B6059" i="6"/>
  <c r="B6060" i="6"/>
  <c r="B6061" i="6"/>
  <c r="B6062" i="6"/>
  <c r="B6063" i="6"/>
  <c r="B6064" i="6"/>
  <c r="B6065" i="6"/>
  <c r="B6066" i="6"/>
  <c r="B6067" i="6"/>
  <c r="B6068" i="6"/>
  <c r="B6069" i="6"/>
  <c r="B6070" i="6"/>
  <c r="B6071" i="6"/>
  <c r="B6072" i="6"/>
  <c r="B6073" i="6"/>
  <c r="B6074" i="6"/>
  <c r="B6075" i="6"/>
  <c r="B6076" i="6"/>
  <c r="B6077" i="6"/>
  <c r="B6078" i="6"/>
  <c r="B6079" i="6"/>
  <c r="B6080" i="6"/>
  <c r="B6081" i="6"/>
  <c r="B6082" i="6"/>
  <c r="B6083" i="6"/>
  <c r="B6084" i="6"/>
  <c r="B6085" i="6"/>
  <c r="B6086" i="6"/>
  <c r="B6087" i="6"/>
  <c r="B6088" i="6"/>
  <c r="B6089" i="6"/>
  <c r="B6090" i="6"/>
  <c r="B6091" i="6"/>
  <c r="B6092" i="6"/>
  <c r="B6093" i="6"/>
  <c r="B6094" i="6"/>
  <c r="B6095" i="6"/>
  <c r="B6096" i="6"/>
  <c r="B6097" i="6"/>
  <c r="B6098" i="6"/>
  <c r="B6099" i="6"/>
  <c r="B6100" i="6"/>
  <c r="B6101" i="6"/>
  <c r="B6102" i="6"/>
  <c r="B6103" i="6"/>
  <c r="B6104" i="6"/>
  <c r="B6105" i="6"/>
  <c r="BS118" i="3"/>
  <c r="BR118" i="3"/>
  <c r="BQ118" i="3"/>
  <c r="B5890" i="6"/>
  <c r="B5891" i="6"/>
  <c r="B5892" i="6"/>
  <c r="B5893" i="6"/>
  <c r="B5894" i="6"/>
  <c r="B5895" i="6"/>
  <c r="B5896" i="6"/>
  <c r="B5897" i="6"/>
  <c r="B5898" i="6"/>
  <c r="B5899" i="6"/>
  <c r="B5900" i="6"/>
  <c r="B5901" i="6"/>
  <c r="B5902" i="6"/>
  <c r="B5903" i="6"/>
  <c r="B5904" i="6"/>
  <c r="B5905" i="6"/>
  <c r="B5906" i="6"/>
  <c r="B5907" i="6"/>
  <c r="B5908" i="6"/>
  <c r="B5909" i="6"/>
  <c r="B5910" i="6"/>
  <c r="B5911" i="6"/>
  <c r="B5912" i="6"/>
  <c r="B5913" i="6"/>
  <c r="B5914" i="6"/>
  <c r="B5915" i="6"/>
  <c r="B5916" i="6"/>
  <c r="B5917" i="6"/>
  <c r="B5918" i="6"/>
  <c r="B5919" i="6"/>
  <c r="B5920" i="6"/>
  <c r="B5921" i="6"/>
  <c r="B5922" i="6"/>
  <c r="B5923" i="6"/>
  <c r="B5924" i="6"/>
  <c r="B5925" i="6"/>
  <c r="B5926" i="6"/>
  <c r="B5927" i="6"/>
  <c r="B5928" i="6"/>
  <c r="B5929" i="6"/>
  <c r="B5930" i="6"/>
  <c r="B5931" i="6"/>
  <c r="B5932" i="6"/>
  <c r="B5933" i="6"/>
  <c r="B5934" i="6"/>
  <c r="B5935" i="6"/>
  <c r="B5936" i="6"/>
  <c r="B5937" i="6"/>
  <c r="B5938" i="6"/>
  <c r="B5939" i="6"/>
  <c r="B5940" i="6"/>
  <c r="B5941" i="6"/>
  <c r="B5942" i="6"/>
  <c r="B5943" i="6"/>
  <c r="B5944" i="6"/>
  <c r="B5945" i="6"/>
  <c r="B5946" i="6"/>
  <c r="B5947" i="6"/>
  <c r="B5948" i="6"/>
  <c r="B5949" i="6"/>
  <c r="B5950" i="6"/>
  <c r="B5951" i="6"/>
  <c r="B5952" i="6"/>
  <c r="B5953" i="6"/>
  <c r="B5954" i="6"/>
  <c r="B5955" i="6"/>
  <c r="B5956" i="6"/>
  <c r="B5957" i="6"/>
  <c r="B5958" i="6"/>
  <c r="B5959" i="6"/>
  <c r="B5960" i="6"/>
  <c r="B5961" i="6"/>
  <c r="B5962" i="6"/>
  <c r="B5963" i="6"/>
  <c r="B5964" i="6"/>
  <c r="B5965" i="6"/>
  <c r="B5966" i="6"/>
  <c r="B5967" i="6"/>
  <c r="B5968" i="6"/>
  <c r="B5969" i="6"/>
  <c r="B5970" i="6"/>
  <c r="B5971" i="6"/>
  <c r="B5972" i="6"/>
  <c r="B5973" i="6"/>
  <c r="B5974" i="6"/>
  <c r="B5975" i="6"/>
  <c r="B5976" i="6"/>
  <c r="B5977" i="6"/>
  <c r="B5978" i="6"/>
  <c r="B5979" i="6"/>
  <c r="B5980" i="6"/>
  <c r="B5981" i="6"/>
  <c r="B5982" i="6"/>
  <c r="B5983" i="6"/>
  <c r="B5984" i="6"/>
  <c r="B5985" i="6"/>
  <c r="B5986" i="6"/>
  <c r="B5987" i="6"/>
  <c r="B5988" i="6"/>
  <c r="B5989" i="6"/>
  <c r="B5990" i="6"/>
  <c r="B5991" i="6"/>
  <c r="B5992" i="6"/>
  <c r="B5993" i="6"/>
  <c r="B5994" i="6"/>
  <c r="B5995" i="6"/>
  <c r="B5996" i="6"/>
  <c r="B5997" i="6"/>
  <c r="B5998" i="6"/>
  <c r="B5999" i="6"/>
  <c r="B6000" i="6"/>
  <c r="B6001" i="6"/>
  <c r="B6002" i="6"/>
  <c r="B6003" i="6"/>
  <c r="B6004" i="6"/>
  <c r="B6005" i="6"/>
  <c r="B6006" i="6"/>
  <c r="B6007" i="6"/>
  <c r="B6008" i="6"/>
  <c r="B6009" i="6"/>
  <c r="B6010" i="6"/>
  <c r="B6011" i="6"/>
  <c r="B6012" i="6"/>
  <c r="B6013" i="6"/>
  <c r="B6014" i="6"/>
  <c r="B6015" i="6"/>
  <c r="B6016" i="6"/>
  <c r="B6017" i="6"/>
  <c r="B6018" i="6"/>
  <c r="B6019" i="6"/>
  <c r="B6020" i="6"/>
  <c r="B6021" i="6"/>
  <c r="B6022" i="6"/>
  <c r="B6023" i="6"/>
  <c r="B6024" i="6"/>
  <c r="B6025" i="6"/>
  <c r="B6026" i="6"/>
  <c r="B6027" i="6"/>
  <c r="B6028" i="6"/>
  <c r="B6029" i="6"/>
  <c r="B6030" i="6"/>
  <c r="B6031" i="6"/>
  <c r="B6032" i="6"/>
  <c r="B6033" i="6"/>
  <c r="B6034" i="6"/>
  <c r="F5984" i="6"/>
  <c r="E5984" i="6"/>
  <c r="F5983" i="6"/>
  <c r="E5983" i="6"/>
  <c r="F5982" i="6"/>
  <c r="E5982" i="6"/>
  <c r="E5981" i="6"/>
  <c r="E5980" i="6"/>
  <c r="E5979" i="6"/>
  <c r="E5978" i="6"/>
  <c r="E5977" i="6"/>
  <c r="E5976" i="6"/>
  <c r="F5975" i="6"/>
  <c r="E5975" i="6"/>
  <c r="F5974" i="6"/>
  <c r="E5974" i="6"/>
  <c r="E5973" i="6"/>
  <c r="E5972" i="6"/>
  <c r="E5971" i="6"/>
  <c r="E5970" i="6"/>
  <c r="F5969" i="6"/>
  <c r="E5969" i="6"/>
  <c r="F5968" i="6"/>
  <c r="E5968" i="6"/>
  <c r="E5967" i="6"/>
  <c r="E5966" i="6"/>
  <c r="E5965" i="6"/>
  <c r="E5964" i="6"/>
  <c r="E5963" i="6"/>
  <c r="E5962" i="6"/>
  <c r="F5961" i="6"/>
  <c r="E5961" i="6"/>
  <c r="F5960" i="6"/>
  <c r="E5960" i="6"/>
  <c r="F5959" i="6"/>
  <c r="E5959" i="6"/>
  <c r="F5958" i="6"/>
  <c r="E5958" i="6"/>
  <c r="F5957" i="6"/>
  <c r="E5957" i="6"/>
  <c r="F5956" i="6"/>
  <c r="E5956" i="6"/>
  <c r="F5955" i="6"/>
  <c r="E5955" i="6"/>
  <c r="F5954" i="6"/>
  <c r="E5954" i="6"/>
  <c r="F5953" i="6"/>
  <c r="E5953" i="6"/>
  <c r="F5952" i="6"/>
  <c r="E5952" i="6"/>
  <c r="F5951" i="6"/>
  <c r="E5951" i="6"/>
  <c r="F5950" i="6"/>
  <c r="E5950" i="6"/>
  <c r="F5949" i="6"/>
  <c r="E5949" i="6"/>
  <c r="F5948" i="6"/>
  <c r="E5948" i="6"/>
  <c r="F5947" i="6"/>
  <c r="E5947" i="6"/>
  <c r="F5946" i="6"/>
  <c r="E5946" i="6"/>
  <c r="F5945" i="6"/>
  <c r="E5945" i="6"/>
  <c r="F5944" i="6"/>
  <c r="E5944" i="6"/>
  <c r="F5943" i="6"/>
  <c r="E5943" i="6"/>
  <c r="F5942" i="6"/>
  <c r="E5942" i="6"/>
  <c r="F5941" i="6"/>
  <c r="E5941" i="6"/>
  <c r="F5940" i="6"/>
  <c r="E5940" i="6"/>
  <c r="F5939" i="6"/>
  <c r="E5939" i="6"/>
  <c r="F5938" i="6"/>
  <c r="E5938" i="6"/>
  <c r="F5937" i="6"/>
  <c r="E5937" i="6"/>
  <c r="F5936" i="6"/>
  <c r="E5936" i="6"/>
  <c r="F5935" i="6"/>
  <c r="E5935" i="6"/>
  <c r="F5934" i="6"/>
  <c r="E5934" i="6"/>
  <c r="F5933" i="6"/>
  <c r="E5933" i="6"/>
  <c r="F5932" i="6"/>
  <c r="E5932" i="6"/>
  <c r="F5931" i="6"/>
  <c r="E5931" i="6"/>
  <c r="F5930" i="6"/>
  <c r="E5930" i="6"/>
  <c r="F5929" i="6"/>
  <c r="E5929" i="6"/>
  <c r="F5928" i="6"/>
  <c r="E5928" i="6"/>
  <c r="F5927" i="6"/>
  <c r="E5927" i="6"/>
  <c r="F5926" i="6"/>
  <c r="E5926" i="6"/>
  <c r="F5925" i="6"/>
  <c r="E5925" i="6"/>
  <c r="F5924" i="6"/>
  <c r="E5924" i="6"/>
  <c r="F5923" i="6"/>
  <c r="E5923" i="6"/>
  <c r="F5922" i="6"/>
  <c r="E5922" i="6"/>
  <c r="F5921" i="6"/>
  <c r="E5921" i="6"/>
  <c r="F5920" i="6"/>
  <c r="E5920" i="6"/>
  <c r="F5919" i="6"/>
  <c r="E5919" i="6"/>
  <c r="F5918" i="6"/>
  <c r="E5918" i="6"/>
  <c r="F5917" i="6"/>
  <c r="E5917" i="6"/>
  <c r="F5916" i="6"/>
  <c r="E5916" i="6"/>
  <c r="F5915" i="6"/>
  <c r="E5915" i="6"/>
  <c r="F5914" i="6"/>
  <c r="E5914" i="6"/>
  <c r="F5913" i="6"/>
  <c r="E5913" i="6"/>
  <c r="F5912" i="6"/>
  <c r="E5912" i="6"/>
  <c r="F5911" i="6"/>
  <c r="E5911" i="6"/>
  <c r="F5910" i="6"/>
  <c r="E5910" i="6"/>
  <c r="E5909" i="6"/>
  <c r="E5908" i="6"/>
  <c r="E5907" i="6"/>
  <c r="E5906" i="6"/>
  <c r="E5905" i="6"/>
  <c r="E5904" i="6"/>
  <c r="F5903" i="6"/>
  <c r="E5903" i="6"/>
  <c r="F5902" i="6"/>
  <c r="E5902" i="6"/>
  <c r="E5901" i="6"/>
  <c r="E5900" i="6"/>
  <c r="E5899" i="6"/>
  <c r="E5898" i="6"/>
  <c r="F5897" i="6"/>
  <c r="E5897" i="6"/>
  <c r="F5896" i="6"/>
  <c r="E5896" i="6"/>
  <c r="E5895" i="6"/>
  <c r="E5894" i="6"/>
  <c r="E5893" i="6"/>
  <c r="E5892" i="6"/>
  <c r="E5891" i="6"/>
  <c r="E5890" i="6"/>
  <c r="S19" i="32"/>
  <c r="B5818" i="6" l="1"/>
  <c r="B5819" i="6"/>
  <c r="B5820" i="6"/>
  <c r="B5821" i="6"/>
  <c r="B5822" i="6"/>
  <c r="B5823" i="6"/>
  <c r="B5824" i="6"/>
  <c r="B5825" i="6"/>
  <c r="B5826" i="6"/>
  <c r="B5827" i="6"/>
  <c r="B5828" i="6"/>
  <c r="B5829" i="6"/>
  <c r="B5830" i="6"/>
  <c r="B5831" i="6"/>
  <c r="B5832" i="6"/>
  <c r="B5833" i="6"/>
  <c r="B5834" i="6"/>
  <c r="B5835" i="6"/>
  <c r="B5836" i="6"/>
  <c r="B5837" i="6"/>
  <c r="B5838" i="6"/>
  <c r="B5839" i="6"/>
  <c r="B5840" i="6"/>
  <c r="B5841" i="6"/>
  <c r="B5842" i="6"/>
  <c r="B5843" i="6"/>
  <c r="B5844" i="6"/>
  <c r="B5845" i="6"/>
  <c r="B5846" i="6"/>
  <c r="B5847" i="6"/>
  <c r="B5848" i="6"/>
  <c r="B5849" i="6"/>
  <c r="B5850" i="6"/>
  <c r="B5851" i="6"/>
  <c r="B5852" i="6"/>
  <c r="B5853" i="6"/>
  <c r="B5854" i="6"/>
  <c r="B5855" i="6"/>
  <c r="B5856" i="6"/>
  <c r="B5857" i="6"/>
  <c r="B5858" i="6"/>
  <c r="B5859" i="6"/>
  <c r="B5860" i="6"/>
  <c r="B5861" i="6"/>
  <c r="B5862" i="6"/>
  <c r="B5863" i="6"/>
  <c r="B5864" i="6"/>
  <c r="B5865" i="6"/>
  <c r="B5866" i="6"/>
  <c r="B5867" i="6"/>
  <c r="B5868" i="6"/>
  <c r="B5869" i="6"/>
  <c r="B5870" i="6"/>
  <c r="B5871" i="6"/>
  <c r="B5872" i="6"/>
  <c r="B5873" i="6"/>
  <c r="B5874" i="6"/>
  <c r="B5875" i="6"/>
  <c r="B5876" i="6"/>
  <c r="B5877" i="6"/>
  <c r="B5878" i="6"/>
  <c r="B5879" i="6"/>
  <c r="B5880" i="6"/>
  <c r="B5881" i="6"/>
  <c r="B5882" i="6"/>
  <c r="B5883" i="6"/>
  <c r="B5884" i="6"/>
  <c r="B5885" i="6"/>
  <c r="B5886" i="6"/>
  <c r="B5887" i="6"/>
  <c r="B5888" i="6"/>
  <c r="B5889" i="6"/>
  <c r="F5889" i="6"/>
  <c r="E5889" i="6"/>
  <c r="F5888" i="6"/>
  <c r="E5888" i="6"/>
  <c r="F5887" i="6"/>
  <c r="E5887" i="6"/>
  <c r="F5886" i="6"/>
  <c r="E5886" i="6"/>
  <c r="F5885" i="6"/>
  <c r="E5885" i="6"/>
  <c r="F5884" i="6"/>
  <c r="E5884" i="6"/>
  <c r="F5883" i="6"/>
  <c r="E5883" i="6"/>
  <c r="F5882" i="6"/>
  <c r="E5882" i="6"/>
  <c r="F5881" i="6"/>
  <c r="E5881" i="6"/>
  <c r="F5880" i="6"/>
  <c r="E5880" i="6"/>
  <c r="F5879" i="6"/>
  <c r="E5879" i="6"/>
  <c r="F5878" i="6"/>
  <c r="E5878" i="6"/>
  <c r="F5877" i="6"/>
  <c r="E5877" i="6"/>
  <c r="F5876" i="6"/>
  <c r="E5876" i="6"/>
  <c r="F5875" i="6"/>
  <c r="E5875" i="6"/>
  <c r="F5874" i="6"/>
  <c r="E5874" i="6"/>
  <c r="F5873" i="6"/>
  <c r="E5873" i="6"/>
  <c r="F5872" i="6"/>
  <c r="E5872" i="6"/>
  <c r="F5871" i="6"/>
  <c r="E5871" i="6"/>
  <c r="F5870" i="6"/>
  <c r="E5870" i="6"/>
  <c r="F5869" i="6"/>
  <c r="E5869" i="6"/>
  <c r="F5868" i="6"/>
  <c r="E5868" i="6"/>
  <c r="F5867" i="6"/>
  <c r="E5867" i="6"/>
  <c r="F5866" i="6"/>
  <c r="E5866" i="6"/>
  <c r="F5865" i="6"/>
  <c r="E5865" i="6"/>
  <c r="F5864" i="6"/>
  <c r="E5864" i="6"/>
  <c r="F5863" i="6"/>
  <c r="E5863" i="6"/>
  <c r="F5862" i="6"/>
  <c r="E5862" i="6"/>
  <c r="F5861" i="6"/>
  <c r="E5861" i="6"/>
  <c r="F5860" i="6"/>
  <c r="E5860" i="6"/>
  <c r="F5859" i="6"/>
  <c r="E5859" i="6"/>
  <c r="F5858" i="6"/>
  <c r="E5858" i="6"/>
  <c r="F5857" i="6"/>
  <c r="E5857" i="6"/>
  <c r="F5856" i="6"/>
  <c r="E5856" i="6"/>
  <c r="F5855" i="6"/>
  <c r="E5855" i="6"/>
  <c r="F5854" i="6"/>
  <c r="E5854" i="6"/>
  <c r="F5853" i="6"/>
  <c r="E5853" i="6"/>
  <c r="F5852" i="6"/>
  <c r="E5852" i="6"/>
  <c r="F5851" i="6"/>
  <c r="E5851" i="6"/>
  <c r="F5850" i="6"/>
  <c r="E5850" i="6"/>
  <c r="F5849" i="6"/>
  <c r="E5849" i="6"/>
  <c r="F5848" i="6"/>
  <c r="E5848" i="6"/>
  <c r="F5847" i="6"/>
  <c r="E5847" i="6"/>
  <c r="F5846" i="6"/>
  <c r="E5846" i="6"/>
  <c r="F5845" i="6"/>
  <c r="E5845" i="6"/>
  <c r="F5844" i="6"/>
  <c r="E5844" i="6"/>
  <c r="F5843" i="6"/>
  <c r="E5843" i="6"/>
  <c r="F5842" i="6"/>
  <c r="E5842" i="6"/>
  <c r="F5841" i="6"/>
  <c r="E5841" i="6"/>
  <c r="F5840" i="6"/>
  <c r="E5840" i="6"/>
  <c r="F5839" i="6"/>
  <c r="E5839" i="6"/>
  <c r="F5838" i="6"/>
  <c r="E5838" i="6"/>
  <c r="E5837" i="6"/>
  <c r="E5836" i="6"/>
  <c r="E5835" i="6"/>
  <c r="E5834" i="6"/>
  <c r="E5833" i="6"/>
  <c r="E5832" i="6"/>
  <c r="F5831" i="6"/>
  <c r="E5831" i="6"/>
  <c r="F5830" i="6"/>
  <c r="E5830" i="6"/>
  <c r="E5829" i="6"/>
  <c r="E5828" i="6"/>
  <c r="E5827" i="6"/>
  <c r="E5826" i="6"/>
  <c r="F5825" i="6"/>
  <c r="E5825" i="6"/>
  <c r="F5824" i="6"/>
  <c r="E5824" i="6"/>
  <c r="E5823" i="6"/>
  <c r="E5822" i="6"/>
  <c r="E5821" i="6"/>
  <c r="E5820" i="6"/>
  <c r="E5819" i="6"/>
  <c r="E5818" i="6"/>
  <c r="B5602" i="6" l="1"/>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5780" i="6"/>
  <c r="B5781" i="6"/>
  <c r="B5782" i="6"/>
  <c r="B5783" i="6"/>
  <c r="B5784" i="6"/>
  <c r="B5785" i="6"/>
  <c r="B5786" i="6"/>
  <c r="B5787" i="6"/>
  <c r="B5788" i="6"/>
  <c r="B5789" i="6"/>
  <c r="B5790" i="6"/>
  <c r="B5791" i="6"/>
  <c r="B5792" i="6"/>
  <c r="B5793" i="6"/>
  <c r="B5794" i="6"/>
  <c r="B5795" i="6"/>
  <c r="B5796" i="6"/>
  <c r="B5797" i="6"/>
  <c r="B5798" i="6"/>
  <c r="B5799" i="6"/>
  <c r="B5800" i="6"/>
  <c r="B5801" i="6"/>
  <c r="B5802" i="6"/>
  <c r="B5803" i="6"/>
  <c r="B5804" i="6"/>
  <c r="B5805" i="6"/>
  <c r="B5806" i="6"/>
  <c r="B5807" i="6"/>
  <c r="B5808" i="6"/>
  <c r="B5809" i="6"/>
  <c r="B5810" i="6"/>
  <c r="B5811" i="6"/>
  <c r="B5812" i="6"/>
  <c r="B5813" i="6"/>
  <c r="B5814" i="6"/>
  <c r="B5815" i="6"/>
  <c r="B5816" i="6"/>
  <c r="B5817" i="6"/>
  <c r="F5817" i="6"/>
  <c r="E5817" i="6"/>
  <c r="F5816" i="6"/>
  <c r="E5816" i="6"/>
  <c r="F5815" i="6"/>
  <c r="E5815" i="6"/>
  <c r="F5814" i="6"/>
  <c r="E5814" i="6"/>
  <c r="F5813" i="6"/>
  <c r="E5813" i="6"/>
  <c r="F5812" i="6"/>
  <c r="E5812" i="6"/>
  <c r="F5811" i="6"/>
  <c r="E5811" i="6"/>
  <c r="F5810" i="6"/>
  <c r="E5810" i="6"/>
  <c r="F5809" i="6"/>
  <c r="E5809" i="6"/>
  <c r="F5808" i="6"/>
  <c r="E5808" i="6"/>
  <c r="F5807" i="6"/>
  <c r="E5807" i="6"/>
  <c r="F5806" i="6"/>
  <c r="E5806" i="6"/>
  <c r="F5805" i="6"/>
  <c r="E5805" i="6"/>
  <c r="F5804" i="6"/>
  <c r="E5804" i="6"/>
  <c r="F5803" i="6"/>
  <c r="E5803" i="6"/>
  <c r="F5802" i="6"/>
  <c r="E5802" i="6"/>
  <c r="F5801" i="6"/>
  <c r="E5801" i="6"/>
  <c r="F5800" i="6"/>
  <c r="E5800" i="6"/>
  <c r="F5799" i="6"/>
  <c r="E5799" i="6"/>
  <c r="F5798" i="6"/>
  <c r="E5798" i="6"/>
  <c r="F5797" i="6"/>
  <c r="E5797" i="6"/>
  <c r="F5796" i="6"/>
  <c r="E5796" i="6"/>
  <c r="F5795" i="6"/>
  <c r="E5795" i="6"/>
  <c r="F5794" i="6"/>
  <c r="E5794" i="6"/>
  <c r="F5793" i="6"/>
  <c r="E5793" i="6"/>
  <c r="F5792" i="6"/>
  <c r="E5792" i="6"/>
  <c r="F5791" i="6"/>
  <c r="E5791" i="6"/>
  <c r="F5790" i="6"/>
  <c r="E5790" i="6"/>
  <c r="F5789" i="6"/>
  <c r="E5789" i="6"/>
  <c r="F5788" i="6"/>
  <c r="E5788" i="6"/>
  <c r="F5787" i="6"/>
  <c r="E5787" i="6"/>
  <c r="F5786" i="6"/>
  <c r="E5786" i="6"/>
  <c r="F5785" i="6"/>
  <c r="E5785" i="6"/>
  <c r="F5784" i="6"/>
  <c r="E5784" i="6"/>
  <c r="F5783" i="6"/>
  <c r="E5783" i="6"/>
  <c r="F5782" i="6"/>
  <c r="E5782" i="6"/>
  <c r="F5781" i="6"/>
  <c r="E5781" i="6"/>
  <c r="F5780" i="6"/>
  <c r="E5780" i="6"/>
  <c r="F5779" i="6"/>
  <c r="E5779" i="6"/>
  <c r="F5778" i="6"/>
  <c r="E5778" i="6"/>
  <c r="F5777" i="6"/>
  <c r="E5777" i="6"/>
  <c r="F5776" i="6"/>
  <c r="E5776" i="6"/>
  <c r="F5775" i="6"/>
  <c r="E5775" i="6"/>
  <c r="F5774" i="6"/>
  <c r="E5774" i="6"/>
  <c r="F5773" i="6"/>
  <c r="E5773" i="6"/>
  <c r="F5772" i="6"/>
  <c r="E5772" i="6"/>
  <c r="F5771" i="6"/>
  <c r="E5771" i="6"/>
  <c r="F5770" i="6"/>
  <c r="E5770" i="6"/>
  <c r="F5769" i="6"/>
  <c r="E5769" i="6"/>
  <c r="F5768" i="6"/>
  <c r="E5768" i="6"/>
  <c r="F5767" i="6"/>
  <c r="E5767" i="6"/>
  <c r="F5766" i="6"/>
  <c r="E5766" i="6"/>
  <c r="E5765" i="6"/>
  <c r="E5764" i="6"/>
  <c r="E5763" i="6"/>
  <c r="E5762" i="6"/>
  <c r="E5761" i="6"/>
  <c r="E5760" i="6"/>
  <c r="F5759" i="6"/>
  <c r="E5759" i="6"/>
  <c r="F5758" i="6"/>
  <c r="E5758" i="6"/>
  <c r="E5757" i="6"/>
  <c r="E5756" i="6"/>
  <c r="E5755" i="6"/>
  <c r="E5754" i="6"/>
  <c r="F5753" i="6"/>
  <c r="E5753" i="6"/>
  <c r="F5752" i="6"/>
  <c r="E5752" i="6"/>
  <c r="E5751" i="6"/>
  <c r="E5750" i="6"/>
  <c r="E5749" i="6"/>
  <c r="E5748" i="6"/>
  <c r="E5747" i="6"/>
  <c r="E5746" i="6"/>
  <c r="F5745" i="6" l="1"/>
  <c r="E5745" i="6"/>
  <c r="F5744" i="6"/>
  <c r="E5744" i="6"/>
  <c r="F5743" i="6"/>
  <c r="E5743" i="6"/>
  <c r="F5742" i="6"/>
  <c r="E5742" i="6"/>
  <c r="F5741" i="6"/>
  <c r="E5741" i="6"/>
  <c r="F5740" i="6"/>
  <c r="E5740" i="6"/>
  <c r="F5739" i="6"/>
  <c r="E5739" i="6"/>
  <c r="F5738" i="6"/>
  <c r="E5738" i="6"/>
  <c r="F5737" i="6"/>
  <c r="E5737" i="6"/>
  <c r="F5736" i="6"/>
  <c r="E5736" i="6"/>
  <c r="F5735" i="6"/>
  <c r="E5735" i="6"/>
  <c r="F5734" i="6"/>
  <c r="E5734" i="6"/>
  <c r="F5733" i="6"/>
  <c r="E5733" i="6"/>
  <c r="F5732" i="6"/>
  <c r="E5732" i="6"/>
  <c r="F5731" i="6"/>
  <c r="E5731" i="6"/>
  <c r="F5730" i="6"/>
  <c r="E5730" i="6"/>
  <c r="F5729" i="6"/>
  <c r="E5729" i="6"/>
  <c r="F5728" i="6"/>
  <c r="E5728" i="6"/>
  <c r="F5727" i="6"/>
  <c r="E5727" i="6"/>
  <c r="F5726" i="6"/>
  <c r="E5726" i="6"/>
  <c r="F5725" i="6"/>
  <c r="E5725" i="6"/>
  <c r="F5724" i="6"/>
  <c r="E5724" i="6"/>
  <c r="F5723" i="6"/>
  <c r="E5723" i="6"/>
  <c r="F5722" i="6"/>
  <c r="E5722" i="6"/>
  <c r="F5721" i="6"/>
  <c r="E5721" i="6"/>
  <c r="F5720" i="6"/>
  <c r="E5720" i="6"/>
  <c r="F5719" i="6"/>
  <c r="E5719" i="6"/>
  <c r="F5718" i="6"/>
  <c r="E5718" i="6"/>
  <c r="F5717" i="6"/>
  <c r="E5717" i="6"/>
  <c r="F5716" i="6"/>
  <c r="E5716" i="6"/>
  <c r="F5715" i="6"/>
  <c r="E5715" i="6"/>
  <c r="F5714" i="6"/>
  <c r="E5714" i="6"/>
  <c r="F5713" i="6"/>
  <c r="E5713" i="6"/>
  <c r="F5712" i="6"/>
  <c r="E5712" i="6"/>
  <c r="F5711" i="6"/>
  <c r="E5711" i="6"/>
  <c r="F5710" i="6"/>
  <c r="E5710" i="6"/>
  <c r="F5709" i="6"/>
  <c r="E5709" i="6"/>
  <c r="F5708" i="6"/>
  <c r="E5708" i="6"/>
  <c r="F5707" i="6"/>
  <c r="E5707" i="6"/>
  <c r="F5706" i="6"/>
  <c r="E5706" i="6"/>
  <c r="F5705" i="6"/>
  <c r="E5705" i="6"/>
  <c r="F5704" i="6"/>
  <c r="E5704" i="6"/>
  <c r="F5703" i="6"/>
  <c r="E5703" i="6"/>
  <c r="F5702" i="6"/>
  <c r="E5702" i="6"/>
  <c r="F5701" i="6"/>
  <c r="E5701" i="6"/>
  <c r="F5700" i="6"/>
  <c r="E5700" i="6"/>
  <c r="F5699" i="6"/>
  <c r="E5699" i="6"/>
  <c r="F5698" i="6"/>
  <c r="E5698" i="6"/>
  <c r="F5697" i="6"/>
  <c r="E5697" i="6"/>
  <c r="F5696" i="6"/>
  <c r="E5696" i="6"/>
  <c r="F5695" i="6"/>
  <c r="E5695" i="6"/>
  <c r="F5694" i="6"/>
  <c r="E5694" i="6"/>
  <c r="E5693" i="6"/>
  <c r="E5692" i="6"/>
  <c r="E5691" i="6"/>
  <c r="E5690" i="6"/>
  <c r="E5689" i="6"/>
  <c r="E5688" i="6"/>
  <c r="F5687" i="6"/>
  <c r="E5687" i="6"/>
  <c r="F5686" i="6"/>
  <c r="E5686" i="6"/>
  <c r="E5685" i="6"/>
  <c r="E5684" i="6"/>
  <c r="E5683" i="6"/>
  <c r="E5682" i="6"/>
  <c r="F5681" i="6"/>
  <c r="E5681" i="6"/>
  <c r="F5680" i="6"/>
  <c r="E5680" i="6"/>
  <c r="E5679" i="6"/>
  <c r="E5678" i="6"/>
  <c r="E5677" i="6"/>
  <c r="E5676" i="6"/>
  <c r="E5675" i="6"/>
  <c r="E5674" i="6"/>
  <c r="F5673" i="6"/>
  <c r="E5673" i="6"/>
  <c r="F5672" i="6"/>
  <c r="E5672" i="6"/>
  <c r="F5671" i="6"/>
  <c r="E5671" i="6"/>
  <c r="F5670" i="6"/>
  <c r="E5670" i="6"/>
  <c r="F5669" i="6"/>
  <c r="E5669" i="6"/>
  <c r="F5668" i="6"/>
  <c r="E5668" i="6"/>
  <c r="F5667" i="6"/>
  <c r="E5667" i="6"/>
  <c r="F5666" i="6"/>
  <c r="E5666" i="6"/>
  <c r="F5665" i="6"/>
  <c r="E5665" i="6"/>
  <c r="F5664" i="6"/>
  <c r="E5664" i="6"/>
  <c r="F5663" i="6"/>
  <c r="E5663" i="6"/>
  <c r="F5662" i="6"/>
  <c r="E5662" i="6"/>
  <c r="F5661" i="6"/>
  <c r="E5661" i="6"/>
  <c r="F5660" i="6"/>
  <c r="E5660" i="6"/>
  <c r="F5659" i="6"/>
  <c r="E5659" i="6"/>
  <c r="F5658" i="6"/>
  <c r="E5658" i="6"/>
  <c r="F5657" i="6"/>
  <c r="E5657" i="6"/>
  <c r="F5656" i="6"/>
  <c r="E5656" i="6"/>
  <c r="F5655" i="6"/>
  <c r="E5655" i="6"/>
  <c r="F5654" i="6"/>
  <c r="E5654" i="6"/>
  <c r="F5653" i="6"/>
  <c r="E5653" i="6"/>
  <c r="F5652" i="6"/>
  <c r="E5652" i="6"/>
  <c r="F5651" i="6"/>
  <c r="E5651" i="6"/>
  <c r="F5650" i="6"/>
  <c r="E5650" i="6"/>
  <c r="F5649" i="6"/>
  <c r="E5649" i="6"/>
  <c r="F5648" i="6"/>
  <c r="E5648" i="6"/>
  <c r="F5647" i="6"/>
  <c r="E5647" i="6"/>
  <c r="F5646" i="6"/>
  <c r="E5646" i="6"/>
  <c r="F5645" i="6"/>
  <c r="E5645" i="6"/>
  <c r="F5644" i="6"/>
  <c r="E5644" i="6"/>
  <c r="F5643" i="6"/>
  <c r="E5643" i="6"/>
  <c r="F5642" i="6"/>
  <c r="E5642" i="6"/>
  <c r="F5641" i="6"/>
  <c r="E5641" i="6"/>
  <c r="F5640" i="6"/>
  <c r="E5640" i="6"/>
  <c r="F5639" i="6"/>
  <c r="E5639" i="6"/>
  <c r="F5638" i="6"/>
  <c r="E5638" i="6"/>
  <c r="F5637" i="6"/>
  <c r="E5637" i="6"/>
  <c r="F5636" i="6"/>
  <c r="E5636" i="6"/>
  <c r="F5635" i="6"/>
  <c r="E5635" i="6"/>
  <c r="F5634" i="6"/>
  <c r="E5634" i="6"/>
  <c r="F5633" i="6"/>
  <c r="E5633" i="6"/>
  <c r="F5632" i="6"/>
  <c r="E5632" i="6"/>
  <c r="F5631" i="6"/>
  <c r="E5631" i="6"/>
  <c r="F5630" i="6"/>
  <c r="E5630" i="6"/>
  <c r="F5629" i="6"/>
  <c r="E5629" i="6"/>
  <c r="F5628" i="6"/>
  <c r="E5628" i="6"/>
  <c r="F5627" i="6"/>
  <c r="E5627" i="6"/>
  <c r="F5626" i="6"/>
  <c r="E5626" i="6"/>
  <c r="F5625" i="6"/>
  <c r="E5625" i="6"/>
  <c r="F5624" i="6"/>
  <c r="E5624" i="6"/>
  <c r="F5623" i="6"/>
  <c r="E5623" i="6"/>
  <c r="F5622" i="6"/>
  <c r="E5622" i="6"/>
  <c r="E5621" i="6"/>
  <c r="E5620" i="6"/>
  <c r="E5619" i="6"/>
  <c r="E5618" i="6"/>
  <c r="E5617" i="6"/>
  <c r="E5616" i="6"/>
  <c r="F5615" i="6"/>
  <c r="E5615" i="6"/>
  <c r="F5614" i="6"/>
  <c r="E5614" i="6"/>
  <c r="E5613" i="6"/>
  <c r="E5612" i="6"/>
  <c r="E5611" i="6"/>
  <c r="E5610" i="6"/>
  <c r="F5609" i="6"/>
  <c r="E5609" i="6"/>
  <c r="F5608" i="6"/>
  <c r="E5608" i="6"/>
  <c r="E5607" i="6"/>
  <c r="E5606" i="6"/>
  <c r="E5605" i="6"/>
  <c r="E5604" i="6"/>
  <c r="E5603" i="6"/>
  <c r="E5602" i="6"/>
  <c r="P5" i="2" l="1"/>
  <c r="BK178" i="3"/>
  <c r="B5457" i="6" l="1"/>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F5601" i="6"/>
  <c r="E5601" i="6"/>
  <c r="F5600" i="6"/>
  <c r="E5600" i="6"/>
  <c r="F5599" i="6"/>
  <c r="E5599" i="6"/>
  <c r="F5598" i="6"/>
  <c r="E5598" i="6"/>
  <c r="F5597" i="6"/>
  <c r="E5597" i="6"/>
  <c r="F5596" i="6"/>
  <c r="E5596" i="6"/>
  <c r="F5595" i="6"/>
  <c r="E5595" i="6"/>
  <c r="F5594" i="6"/>
  <c r="E5594" i="6"/>
  <c r="F5593" i="6"/>
  <c r="E5593" i="6"/>
  <c r="F5592" i="6"/>
  <c r="E5592" i="6"/>
  <c r="F5591" i="6"/>
  <c r="E5591" i="6"/>
  <c r="F5590" i="6"/>
  <c r="E5590" i="6"/>
  <c r="F5589" i="6"/>
  <c r="E5589" i="6"/>
  <c r="F5588" i="6"/>
  <c r="E5588" i="6"/>
  <c r="F5587" i="6"/>
  <c r="E5587" i="6"/>
  <c r="F5586" i="6"/>
  <c r="E5586" i="6"/>
  <c r="F5585" i="6"/>
  <c r="E5585" i="6"/>
  <c r="F5584" i="6"/>
  <c r="E5584" i="6"/>
  <c r="F5583" i="6"/>
  <c r="E5583" i="6"/>
  <c r="F5582" i="6"/>
  <c r="E5582" i="6"/>
  <c r="F5581" i="6"/>
  <c r="E5581" i="6"/>
  <c r="F5580" i="6"/>
  <c r="E5580" i="6"/>
  <c r="F5579" i="6"/>
  <c r="E5579" i="6"/>
  <c r="F5578" i="6"/>
  <c r="E5578" i="6"/>
  <c r="F5577" i="6"/>
  <c r="E5577" i="6"/>
  <c r="F5576" i="6"/>
  <c r="E5576" i="6"/>
  <c r="F5575" i="6"/>
  <c r="E5575" i="6"/>
  <c r="F5574" i="6"/>
  <c r="E5574" i="6"/>
  <c r="F5573" i="6"/>
  <c r="E5573" i="6"/>
  <c r="F5572" i="6"/>
  <c r="E5572" i="6"/>
  <c r="F5571" i="6"/>
  <c r="E5571" i="6"/>
  <c r="F5570" i="6"/>
  <c r="E5570" i="6"/>
  <c r="F5569" i="6"/>
  <c r="E5569" i="6"/>
  <c r="F5568" i="6"/>
  <c r="E5568" i="6"/>
  <c r="F5567" i="6"/>
  <c r="E5567" i="6"/>
  <c r="F5566" i="6"/>
  <c r="E5566" i="6"/>
  <c r="F5565" i="6"/>
  <c r="E5565" i="6"/>
  <c r="F5564" i="6"/>
  <c r="E5564" i="6"/>
  <c r="F5563" i="6"/>
  <c r="E5563" i="6"/>
  <c r="F5562" i="6"/>
  <c r="E5562" i="6"/>
  <c r="F5561" i="6"/>
  <c r="E5561" i="6"/>
  <c r="F5560" i="6"/>
  <c r="E5560" i="6"/>
  <c r="F5559" i="6"/>
  <c r="E5559" i="6"/>
  <c r="F5558" i="6"/>
  <c r="E5558" i="6"/>
  <c r="F5557" i="6"/>
  <c r="E5557" i="6"/>
  <c r="F5556" i="6"/>
  <c r="E5556" i="6"/>
  <c r="F5555" i="6"/>
  <c r="E5555" i="6"/>
  <c r="F5554" i="6"/>
  <c r="E5554" i="6"/>
  <c r="F5553" i="6"/>
  <c r="E5553" i="6"/>
  <c r="F5552" i="6"/>
  <c r="E5552" i="6"/>
  <c r="F5551" i="6"/>
  <c r="E5551" i="6"/>
  <c r="F5550" i="6"/>
  <c r="E5550" i="6"/>
  <c r="E5549" i="6"/>
  <c r="E5548" i="6"/>
  <c r="E5547" i="6"/>
  <c r="E5546" i="6"/>
  <c r="E5545" i="6"/>
  <c r="E5544" i="6"/>
  <c r="F5543" i="6"/>
  <c r="E5543" i="6"/>
  <c r="F5542" i="6"/>
  <c r="E5542" i="6"/>
  <c r="E5541" i="6"/>
  <c r="E5540" i="6"/>
  <c r="E5539" i="6"/>
  <c r="E5538" i="6"/>
  <c r="F5537" i="6"/>
  <c r="E5537" i="6"/>
  <c r="F5536" i="6"/>
  <c r="E5536" i="6"/>
  <c r="E5535" i="6"/>
  <c r="E5534" i="6"/>
  <c r="E5533" i="6"/>
  <c r="E5532" i="6"/>
  <c r="E5531" i="6"/>
  <c r="E5530" i="6"/>
  <c r="F5529" i="6"/>
  <c r="E5529" i="6"/>
  <c r="F5528" i="6"/>
  <c r="E5528" i="6"/>
  <c r="F5527" i="6"/>
  <c r="E5527" i="6"/>
  <c r="F5526" i="6"/>
  <c r="E5526" i="6"/>
  <c r="F5525" i="6"/>
  <c r="E5525" i="6"/>
  <c r="F5524" i="6"/>
  <c r="E5524" i="6"/>
  <c r="F5523" i="6"/>
  <c r="E5523" i="6"/>
  <c r="F5522" i="6"/>
  <c r="E5522" i="6"/>
  <c r="F5521" i="6"/>
  <c r="E5521" i="6"/>
  <c r="F5520" i="6"/>
  <c r="E5520" i="6"/>
  <c r="F5519" i="6"/>
  <c r="E5519" i="6"/>
  <c r="F5518" i="6"/>
  <c r="E5518" i="6"/>
  <c r="F5517" i="6"/>
  <c r="E5517" i="6"/>
  <c r="F5516" i="6"/>
  <c r="E5516" i="6"/>
  <c r="F5515" i="6"/>
  <c r="E5515" i="6"/>
  <c r="F5514" i="6"/>
  <c r="E5514" i="6"/>
  <c r="F5513" i="6"/>
  <c r="E5513" i="6"/>
  <c r="F5512" i="6"/>
  <c r="E5512" i="6"/>
  <c r="F5511" i="6"/>
  <c r="E5511" i="6"/>
  <c r="F5510" i="6"/>
  <c r="E5510" i="6"/>
  <c r="F5509" i="6"/>
  <c r="E5509" i="6"/>
  <c r="F5508" i="6"/>
  <c r="E5508" i="6"/>
  <c r="F5507" i="6"/>
  <c r="E5507" i="6"/>
  <c r="F5506" i="6"/>
  <c r="E5506" i="6"/>
  <c r="F5505" i="6"/>
  <c r="E5505" i="6"/>
  <c r="F5504" i="6"/>
  <c r="E5504" i="6"/>
  <c r="F5503" i="6"/>
  <c r="E5503" i="6"/>
  <c r="F5502" i="6"/>
  <c r="E5502" i="6"/>
  <c r="F5501" i="6"/>
  <c r="E5501" i="6"/>
  <c r="F5500" i="6"/>
  <c r="E5500" i="6"/>
  <c r="F5499" i="6"/>
  <c r="E5499" i="6"/>
  <c r="F5498" i="6"/>
  <c r="E5498" i="6"/>
  <c r="F5497" i="6"/>
  <c r="E5497" i="6"/>
  <c r="F5496" i="6"/>
  <c r="E5496" i="6"/>
  <c r="F5495" i="6"/>
  <c r="E5495" i="6"/>
  <c r="F5494" i="6"/>
  <c r="E5494" i="6"/>
  <c r="F5493" i="6"/>
  <c r="E5493" i="6"/>
  <c r="F5492" i="6"/>
  <c r="E5492" i="6"/>
  <c r="F5491" i="6"/>
  <c r="E5491" i="6"/>
  <c r="F5490" i="6"/>
  <c r="E5490" i="6"/>
  <c r="F5489" i="6"/>
  <c r="E5489" i="6"/>
  <c r="F5488" i="6"/>
  <c r="E5488" i="6"/>
  <c r="F5487" i="6"/>
  <c r="E5487" i="6"/>
  <c r="F5486" i="6"/>
  <c r="E5486" i="6"/>
  <c r="F5485" i="6"/>
  <c r="E5485" i="6"/>
  <c r="F5484" i="6"/>
  <c r="E5484" i="6"/>
  <c r="F5483" i="6"/>
  <c r="E5483" i="6"/>
  <c r="F5482" i="6"/>
  <c r="E5482" i="6"/>
  <c r="F5481" i="6"/>
  <c r="E5481" i="6"/>
  <c r="F5480" i="6"/>
  <c r="E5480" i="6"/>
  <c r="F5479" i="6"/>
  <c r="E5479" i="6"/>
  <c r="F5478" i="6"/>
  <c r="E5478" i="6"/>
  <c r="F5477" i="6"/>
  <c r="E5477" i="6"/>
  <c r="E5476" i="6"/>
  <c r="E5475" i="6"/>
  <c r="E5474" i="6"/>
  <c r="E5473" i="6"/>
  <c r="E5472" i="6"/>
  <c r="E5471" i="6"/>
  <c r="F5470" i="6"/>
  <c r="E5470" i="6"/>
  <c r="F5469" i="6"/>
  <c r="E5469" i="6"/>
  <c r="E5468" i="6"/>
  <c r="E5467" i="6"/>
  <c r="E5466" i="6"/>
  <c r="E5465" i="6"/>
  <c r="F5464" i="6"/>
  <c r="E5464" i="6"/>
  <c r="F5463" i="6"/>
  <c r="E5463" i="6"/>
  <c r="E5462" i="6"/>
  <c r="E5461" i="6"/>
  <c r="E5460" i="6"/>
  <c r="E5459" i="6"/>
  <c r="E5458" i="6"/>
  <c r="E5457" i="6"/>
  <c r="BK177" i="3" l="1"/>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F5456" i="6"/>
  <c r="E5456" i="6"/>
  <c r="F5455" i="6"/>
  <c r="E5455" i="6"/>
  <c r="F5454" i="6"/>
  <c r="E5454" i="6"/>
  <c r="F5453" i="6"/>
  <c r="E5453" i="6"/>
  <c r="F5452" i="6"/>
  <c r="E5452" i="6"/>
  <c r="F5451" i="6"/>
  <c r="E5451" i="6"/>
  <c r="F5450" i="6"/>
  <c r="E5450" i="6"/>
  <c r="F5449" i="6"/>
  <c r="E5449" i="6"/>
  <c r="F5448" i="6"/>
  <c r="E5448" i="6"/>
  <c r="F5447" i="6"/>
  <c r="E5447" i="6"/>
  <c r="F5446" i="6"/>
  <c r="E5446" i="6"/>
  <c r="F5445" i="6"/>
  <c r="E5445" i="6"/>
  <c r="F5444" i="6"/>
  <c r="E5444" i="6"/>
  <c r="F5443" i="6"/>
  <c r="E5443" i="6"/>
  <c r="F5442" i="6"/>
  <c r="E5442" i="6"/>
  <c r="F5441" i="6"/>
  <c r="E5441" i="6"/>
  <c r="F5440" i="6"/>
  <c r="E5440" i="6"/>
  <c r="F5439" i="6"/>
  <c r="E5439" i="6"/>
  <c r="F5438" i="6"/>
  <c r="E5438" i="6"/>
  <c r="F5437" i="6"/>
  <c r="E5437" i="6"/>
  <c r="F5436" i="6"/>
  <c r="E5436" i="6"/>
  <c r="F5435" i="6"/>
  <c r="E5435" i="6"/>
  <c r="F5434" i="6"/>
  <c r="E5434" i="6"/>
  <c r="F5433" i="6"/>
  <c r="E5433" i="6"/>
  <c r="F5432" i="6"/>
  <c r="E5432" i="6"/>
  <c r="F5431" i="6"/>
  <c r="E5431" i="6"/>
  <c r="F5430" i="6"/>
  <c r="E5430" i="6"/>
  <c r="F5429" i="6"/>
  <c r="E5429" i="6"/>
  <c r="F5428" i="6"/>
  <c r="E5428" i="6"/>
  <c r="F5427" i="6"/>
  <c r="E5427" i="6"/>
  <c r="F5426" i="6"/>
  <c r="E5426" i="6"/>
  <c r="F5425" i="6"/>
  <c r="E5425" i="6"/>
  <c r="F5424" i="6"/>
  <c r="E5424" i="6"/>
  <c r="F5423" i="6"/>
  <c r="E5423" i="6"/>
  <c r="F5422" i="6"/>
  <c r="E5422" i="6"/>
  <c r="F5421" i="6"/>
  <c r="E5421" i="6"/>
  <c r="F5420" i="6"/>
  <c r="E5420" i="6"/>
  <c r="F5419" i="6"/>
  <c r="E5419" i="6"/>
  <c r="F5418" i="6"/>
  <c r="E5418" i="6"/>
  <c r="F5417" i="6"/>
  <c r="E5417" i="6"/>
  <c r="F5416" i="6"/>
  <c r="E5416" i="6"/>
  <c r="F5415" i="6"/>
  <c r="E5415" i="6"/>
  <c r="F5414" i="6"/>
  <c r="E5414" i="6"/>
  <c r="F5413" i="6"/>
  <c r="E5413" i="6"/>
  <c r="F5412" i="6"/>
  <c r="E5412" i="6"/>
  <c r="F5411" i="6"/>
  <c r="E5411" i="6"/>
  <c r="F5410" i="6"/>
  <c r="E5410" i="6"/>
  <c r="F5409" i="6"/>
  <c r="E5409" i="6"/>
  <c r="F5408" i="6"/>
  <c r="E5408" i="6"/>
  <c r="F5407" i="6"/>
  <c r="E5407" i="6"/>
  <c r="F5406" i="6"/>
  <c r="E5406" i="6"/>
  <c r="F5405" i="6"/>
  <c r="E5405" i="6"/>
  <c r="E5404" i="6"/>
  <c r="E5403" i="6"/>
  <c r="E5402" i="6"/>
  <c r="E5401" i="6"/>
  <c r="E5400" i="6"/>
  <c r="E5399" i="6"/>
  <c r="F5398" i="6"/>
  <c r="E5398" i="6"/>
  <c r="F5397" i="6"/>
  <c r="E5397" i="6"/>
  <c r="E5396" i="6"/>
  <c r="E5395" i="6"/>
  <c r="E5394" i="6"/>
  <c r="E5393" i="6"/>
  <c r="F5392" i="6"/>
  <c r="E5392" i="6"/>
  <c r="F5391" i="6"/>
  <c r="E5391" i="6"/>
  <c r="E5390" i="6"/>
  <c r="E5389" i="6"/>
  <c r="E5388" i="6"/>
  <c r="E5387" i="6"/>
  <c r="E5386" i="6"/>
  <c r="E5385" i="6"/>
  <c r="F5384" i="6"/>
  <c r="E5384" i="6"/>
  <c r="F5383" i="6"/>
  <c r="E5383" i="6"/>
  <c r="F5382" i="6"/>
  <c r="E5382" i="6"/>
  <c r="F5381" i="6"/>
  <c r="E5381" i="6"/>
  <c r="F5380" i="6"/>
  <c r="E5380" i="6"/>
  <c r="F5379" i="6"/>
  <c r="E5379" i="6"/>
  <c r="F5378" i="6"/>
  <c r="E5378" i="6"/>
  <c r="F5377" i="6"/>
  <c r="E5377" i="6"/>
  <c r="F5376" i="6"/>
  <c r="E5376" i="6"/>
  <c r="F5375" i="6"/>
  <c r="E5375" i="6"/>
  <c r="F5374" i="6"/>
  <c r="E5374" i="6"/>
  <c r="F5373" i="6"/>
  <c r="E5373" i="6"/>
  <c r="F5372" i="6"/>
  <c r="E5372" i="6"/>
  <c r="F5371" i="6"/>
  <c r="E5371" i="6"/>
  <c r="F5370" i="6"/>
  <c r="E5370" i="6"/>
  <c r="F5369" i="6"/>
  <c r="E5369" i="6"/>
  <c r="F5368" i="6"/>
  <c r="E5368" i="6"/>
  <c r="F5367" i="6"/>
  <c r="E5367" i="6"/>
  <c r="F5366" i="6"/>
  <c r="E5366" i="6"/>
  <c r="F5365" i="6"/>
  <c r="E5365" i="6"/>
  <c r="F5364" i="6"/>
  <c r="E5364" i="6"/>
  <c r="F5363" i="6"/>
  <c r="E5363" i="6"/>
  <c r="F5362" i="6"/>
  <c r="E5362" i="6"/>
  <c r="F5361" i="6"/>
  <c r="E5361" i="6"/>
  <c r="F5360" i="6"/>
  <c r="E5360" i="6"/>
  <c r="F5359" i="6"/>
  <c r="E5359" i="6"/>
  <c r="F5358" i="6"/>
  <c r="E5358" i="6"/>
  <c r="F5357" i="6"/>
  <c r="E5357" i="6"/>
  <c r="F5356" i="6"/>
  <c r="E5356" i="6"/>
  <c r="F5355" i="6"/>
  <c r="E5355" i="6"/>
  <c r="F5354" i="6"/>
  <c r="E5354" i="6"/>
  <c r="F5353" i="6"/>
  <c r="E5353" i="6"/>
  <c r="F5352" i="6"/>
  <c r="E5352" i="6"/>
  <c r="F5351" i="6"/>
  <c r="E5351" i="6"/>
  <c r="F5350" i="6"/>
  <c r="E5350" i="6"/>
  <c r="F5349" i="6"/>
  <c r="E5349" i="6"/>
  <c r="F5348" i="6"/>
  <c r="E5348" i="6"/>
  <c r="F5347" i="6"/>
  <c r="E5347" i="6"/>
  <c r="F5346" i="6"/>
  <c r="E5346" i="6"/>
  <c r="F5345" i="6"/>
  <c r="E5345" i="6"/>
  <c r="F5344" i="6"/>
  <c r="E5344" i="6"/>
  <c r="F5343" i="6"/>
  <c r="E5343" i="6"/>
  <c r="F5342" i="6"/>
  <c r="E5342" i="6"/>
  <c r="F5341" i="6"/>
  <c r="E5341" i="6"/>
  <c r="F5340" i="6"/>
  <c r="E5340" i="6"/>
  <c r="F5339" i="6"/>
  <c r="E5339" i="6"/>
  <c r="F5338" i="6"/>
  <c r="E5338" i="6"/>
  <c r="F5337" i="6"/>
  <c r="E5337" i="6"/>
  <c r="F5336" i="6"/>
  <c r="E5336" i="6"/>
  <c r="F5335" i="6"/>
  <c r="E5335" i="6"/>
  <c r="F5334" i="6"/>
  <c r="E5334" i="6"/>
  <c r="F5333" i="6"/>
  <c r="E5333" i="6"/>
  <c r="E5332" i="6"/>
  <c r="E5331" i="6"/>
  <c r="E5330" i="6"/>
  <c r="E5329" i="6"/>
  <c r="E5328" i="6"/>
  <c r="E5327" i="6"/>
  <c r="F5326" i="6"/>
  <c r="E5326" i="6"/>
  <c r="F5325" i="6"/>
  <c r="E5325" i="6"/>
  <c r="E5324" i="6"/>
  <c r="E5323" i="6"/>
  <c r="E5322" i="6"/>
  <c r="E5321" i="6"/>
  <c r="F5320" i="6"/>
  <c r="E5320" i="6"/>
  <c r="F5319" i="6"/>
  <c r="E5319" i="6"/>
  <c r="E5318" i="6"/>
  <c r="E5317" i="6"/>
  <c r="E5316" i="6"/>
  <c r="E5315" i="6"/>
  <c r="E5314" i="6"/>
  <c r="E5313" i="6"/>
  <c r="B5241" i="6" l="1"/>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F5312" i="6"/>
  <c r="E5312" i="6"/>
  <c r="F5311" i="6"/>
  <c r="E5311" i="6"/>
  <c r="F5310" i="6"/>
  <c r="E5310" i="6"/>
  <c r="F5309" i="6"/>
  <c r="E5309" i="6"/>
  <c r="F5308" i="6"/>
  <c r="E5308" i="6"/>
  <c r="F5307" i="6"/>
  <c r="E5307" i="6"/>
  <c r="F5306" i="6"/>
  <c r="E5306" i="6"/>
  <c r="F5305" i="6"/>
  <c r="E5305" i="6"/>
  <c r="F5304" i="6"/>
  <c r="E5304" i="6"/>
  <c r="F5303" i="6"/>
  <c r="E5303" i="6"/>
  <c r="F5302" i="6"/>
  <c r="E5302" i="6"/>
  <c r="F5301" i="6"/>
  <c r="E5301" i="6"/>
  <c r="F5300" i="6"/>
  <c r="E5300" i="6"/>
  <c r="F5299" i="6"/>
  <c r="E5299" i="6"/>
  <c r="F5298" i="6"/>
  <c r="E5298" i="6"/>
  <c r="F5297" i="6"/>
  <c r="E5297" i="6"/>
  <c r="F5296" i="6"/>
  <c r="E5296" i="6"/>
  <c r="F5295" i="6"/>
  <c r="E5295" i="6"/>
  <c r="F5294" i="6"/>
  <c r="E5294" i="6"/>
  <c r="F5293" i="6"/>
  <c r="E5293" i="6"/>
  <c r="F5292" i="6"/>
  <c r="E5292" i="6"/>
  <c r="F5291" i="6"/>
  <c r="E5291" i="6"/>
  <c r="F5290" i="6"/>
  <c r="E5290" i="6"/>
  <c r="F5289" i="6"/>
  <c r="E5289" i="6"/>
  <c r="F5288" i="6"/>
  <c r="E5288" i="6"/>
  <c r="F5287" i="6"/>
  <c r="E5287" i="6"/>
  <c r="F5286" i="6"/>
  <c r="E5286" i="6"/>
  <c r="F5285" i="6"/>
  <c r="E5285" i="6"/>
  <c r="F5284" i="6"/>
  <c r="E5284" i="6"/>
  <c r="F5283" i="6"/>
  <c r="E5283" i="6"/>
  <c r="F5282" i="6"/>
  <c r="E5282" i="6"/>
  <c r="F5281" i="6"/>
  <c r="E5281" i="6"/>
  <c r="F5280" i="6"/>
  <c r="E5280" i="6"/>
  <c r="F5279" i="6"/>
  <c r="E5279" i="6"/>
  <c r="F5278" i="6"/>
  <c r="E5278" i="6"/>
  <c r="F5277" i="6"/>
  <c r="E5277" i="6"/>
  <c r="F5276" i="6"/>
  <c r="E5276" i="6"/>
  <c r="F5275" i="6"/>
  <c r="E5275" i="6"/>
  <c r="F5274" i="6"/>
  <c r="E5274" i="6"/>
  <c r="F5273" i="6"/>
  <c r="E5273" i="6"/>
  <c r="F5272" i="6"/>
  <c r="E5272" i="6"/>
  <c r="F5271" i="6"/>
  <c r="E5271" i="6"/>
  <c r="F5270" i="6"/>
  <c r="E5270" i="6"/>
  <c r="F5269" i="6"/>
  <c r="E5269" i="6"/>
  <c r="F5268" i="6"/>
  <c r="E5268" i="6"/>
  <c r="F5267" i="6"/>
  <c r="E5267" i="6"/>
  <c r="F5266" i="6"/>
  <c r="E5266" i="6"/>
  <c r="F5265" i="6"/>
  <c r="E5265" i="6"/>
  <c r="F5264" i="6"/>
  <c r="E5264" i="6"/>
  <c r="F5263" i="6"/>
  <c r="E5263" i="6"/>
  <c r="F5262" i="6"/>
  <c r="E5262" i="6"/>
  <c r="F5261" i="6"/>
  <c r="E5261" i="6"/>
  <c r="E5260" i="6"/>
  <c r="E5259" i="6"/>
  <c r="E5258" i="6"/>
  <c r="E5257" i="6"/>
  <c r="E5256" i="6"/>
  <c r="E5255" i="6"/>
  <c r="F5254" i="6"/>
  <c r="E5254" i="6"/>
  <c r="F5253" i="6"/>
  <c r="E5253" i="6"/>
  <c r="E5252" i="6"/>
  <c r="E5251" i="6"/>
  <c r="E5250" i="6"/>
  <c r="E5249" i="6"/>
  <c r="F5248" i="6"/>
  <c r="E5248" i="6"/>
  <c r="F5247" i="6"/>
  <c r="E5247" i="6"/>
  <c r="E5246" i="6"/>
  <c r="E5245" i="6"/>
  <c r="E5244" i="6"/>
  <c r="E5243" i="6"/>
  <c r="E5242" i="6"/>
  <c r="E5241" i="6"/>
  <c r="F4383" i="6" l="1"/>
  <c r="E4383" i="6"/>
  <c r="F38" i="6"/>
  <c r="F111" i="6"/>
  <c r="F432" i="6"/>
  <c r="F750" i="6"/>
  <c r="F1010" i="6"/>
  <c r="F1174" i="6"/>
  <c r="F1216" i="6"/>
  <c r="F1340" i="6"/>
  <c r="F1382" i="6"/>
  <c r="B5240" i="6"/>
  <c r="E5240" i="6"/>
  <c r="F5240" i="6"/>
  <c r="E5239" i="6"/>
  <c r="F5239" i="6"/>
  <c r="B5239" i="6"/>
  <c r="F18" i="41"/>
  <c r="F20" i="41"/>
  <c r="F22" i="41"/>
  <c r="F24" i="41"/>
  <c r="F26" i="41"/>
  <c r="F28" i="41"/>
  <c r="F30" i="41"/>
  <c r="F32" i="41"/>
  <c r="F34" i="41"/>
  <c r="F36" i="41"/>
  <c r="F38" i="41"/>
  <c r="F40" i="41"/>
  <c r="F42" i="41"/>
  <c r="F44" i="41"/>
  <c r="F46" i="41"/>
  <c r="F48" i="41"/>
  <c r="F50" i="41"/>
  <c r="F52" i="41"/>
  <c r="F54" i="41"/>
  <c r="F56" i="41"/>
  <c r="F58" i="41"/>
  <c r="F60" i="41"/>
  <c r="F62" i="41"/>
  <c r="F64" i="41"/>
  <c r="F66" i="41"/>
  <c r="F68" i="41"/>
  <c r="F70" i="41"/>
  <c r="F72" i="41"/>
  <c r="F74" i="41"/>
  <c r="F76" i="41"/>
  <c r="F78" i="41"/>
  <c r="F80" i="41"/>
  <c r="F82" i="41"/>
  <c r="F84" i="41"/>
  <c r="F86" i="41"/>
  <c r="F88" i="41"/>
  <c r="F90" i="41"/>
  <c r="F92" i="41"/>
  <c r="F94" i="41"/>
  <c r="F96" i="41"/>
  <c r="F98" i="41"/>
  <c r="F100" i="41"/>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F5238" i="6"/>
  <c r="E5238" i="6"/>
  <c r="F5237" i="6"/>
  <c r="E5237" i="6"/>
  <c r="F5236" i="6"/>
  <c r="E5236" i="6"/>
  <c r="F5235" i="6"/>
  <c r="E5235" i="6"/>
  <c r="F5234" i="6"/>
  <c r="E5234" i="6"/>
  <c r="F5233" i="6"/>
  <c r="E5233" i="6"/>
  <c r="F5232" i="6"/>
  <c r="E5232" i="6"/>
  <c r="F5231" i="6"/>
  <c r="E5231" i="6"/>
  <c r="F5230" i="6"/>
  <c r="E5230" i="6"/>
  <c r="F5229" i="6"/>
  <c r="E5229" i="6"/>
  <c r="F5228" i="6"/>
  <c r="E5228" i="6"/>
  <c r="F5227" i="6"/>
  <c r="E5227" i="6"/>
  <c r="F5226" i="6"/>
  <c r="E5226" i="6"/>
  <c r="F5225" i="6"/>
  <c r="E5225" i="6"/>
  <c r="F5224" i="6"/>
  <c r="E5224" i="6"/>
  <c r="F5223" i="6"/>
  <c r="E5223" i="6"/>
  <c r="F5222" i="6"/>
  <c r="E5222" i="6"/>
  <c r="F5221" i="6"/>
  <c r="E5221" i="6"/>
  <c r="F5220" i="6"/>
  <c r="E5220" i="6"/>
  <c r="F5219" i="6"/>
  <c r="E5219" i="6"/>
  <c r="F5218" i="6"/>
  <c r="E5218" i="6"/>
  <c r="F5217" i="6"/>
  <c r="E5217" i="6"/>
  <c r="F5216" i="6"/>
  <c r="E5216" i="6"/>
  <c r="F5215" i="6"/>
  <c r="E5215" i="6"/>
  <c r="F5214" i="6"/>
  <c r="E5214" i="6"/>
  <c r="F5213" i="6"/>
  <c r="E5213" i="6"/>
  <c r="F5212" i="6"/>
  <c r="E5212" i="6"/>
  <c r="F5211" i="6"/>
  <c r="E5211" i="6"/>
  <c r="F5210" i="6"/>
  <c r="E5210" i="6"/>
  <c r="F5209" i="6"/>
  <c r="E5209" i="6"/>
  <c r="F5208" i="6"/>
  <c r="E5208" i="6"/>
  <c r="F5207" i="6"/>
  <c r="E5207" i="6"/>
  <c r="F5206" i="6"/>
  <c r="E5206" i="6"/>
  <c r="F5205" i="6"/>
  <c r="E5205" i="6"/>
  <c r="F5204" i="6"/>
  <c r="E5204" i="6"/>
  <c r="F5203" i="6"/>
  <c r="E5203" i="6"/>
  <c r="F5202" i="6"/>
  <c r="E5202" i="6"/>
  <c r="F5201" i="6"/>
  <c r="E5201" i="6"/>
  <c r="F5200" i="6"/>
  <c r="E5200" i="6"/>
  <c r="F5199" i="6"/>
  <c r="E5199" i="6"/>
  <c r="F5198" i="6"/>
  <c r="E5198" i="6"/>
  <c r="F5197" i="6"/>
  <c r="E5197" i="6"/>
  <c r="F5196" i="6"/>
  <c r="E5196" i="6"/>
  <c r="F5195" i="6"/>
  <c r="E5195" i="6"/>
  <c r="F5194" i="6"/>
  <c r="E5194" i="6"/>
  <c r="F5193" i="6"/>
  <c r="E5193" i="6"/>
  <c r="F5192" i="6"/>
  <c r="E5192" i="6"/>
  <c r="F5191" i="6"/>
  <c r="E5191" i="6"/>
  <c r="F5190" i="6"/>
  <c r="E5190" i="6"/>
  <c r="F5189" i="6"/>
  <c r="E5189" i="6"/>
  <c r="F5188" i="6"/>
  <c r="E5188" i="6"/>
  <c r="F5187" i="6"/>
  <c r="E5187" i="6"/>
  <c r="E5186" i="6"/>
  <c r="E5185" i="6"/>
  <c r="E5184" i="6"/>
  <c r="E5183" i="6"/>
  <c r="E5182" i="6"/>
  <c r="E5181" i="6"/>
  <c r="F5180" i="6"/>
  <c r="E5180" i="6"/>
  <c r="F5179" i="6"/>
  <c r="E5179" i="6"/>
  <c r="E5178" i="6"/>
  <c r="E5177" i="6"/>
  <c r="E5176" i="6"/>
  <c r="E5175" i="6"/>
  <c r="F5174" i="6"/>
  <c r="E5174" i="6"/>
  <c r="F5173" i="6"/>
  <c r="E5173" i="6"/>
  <c r="E5172" i="6"/>
  <c r="E5171" i="6"/>
  <c r="E5170" i="6"/>
  <c r="E5169" i="6"/>
  <c r="E5168" i="6"/>
  <c r="E5167" i="6"/>
  <c r="E5094" i="6" l="1"/>
  <c r="F5094" i="6"/>
  <c r="E5095" i="6"/>
  <c r="E5096" i="6"/>
  <c r="E5097" i="6"/>
  <c r="E5098" i="6"/>
  <c r="E5099" i="6"/>
  <c r="E5100" i="6"/>
  <c r="E5101" i="6"/>
  <c r="F5101" i="6"/>
  <c r="E5102" i="6"/>
  <c r="F5102" i="6"/>
  <c r="E5103" i="6"/>
  <c r="E5104" i="6"/>
  <c r="E5105" i="6"/>
  <c r="E5106" i="6"/>
  <c r="E5107" i="6"/>
  <c r="F5107" i="6"/>
  <c r="E5108" i="6"/>
  <c r="F5108" i="6"/>
  <c r="E5109" i="6"/>
  <c r="E5110" i="6"/>
  <c r="E5111" i="6"/>
  <c r="E5112" i="6"/>
  <c r="E5113" i="6"/>
  <c r="E5114" i="6"/>
  <c r="E5115" i="6"/>
  <c r="F5115" i="6"/>
  <c r="E5116" i="6"/>
  <c r="F5116" i="6"/>
  <c r="E5117" i="6"/>
  <c r="F5117" i="6"/>
  <c r="E5118" i="6"/>
  <c r="F5118" i="6"/>
  <c r="E5119" i="6"/>
  <c r="F5119" i="6"/>
  <c r="E5120" i="6"/>
  <c r="F5120" i="6"/>
  <c r="E5121" i="6"/>
  <c r="F5121" i="6"/>
  <c r="E5122" i="6"/>
  <c r="F5122" i="6"/>
  <c r="E5123" i="6"/>
  <c r="F5123" i="6"/>
  <c r="E5124" i="6"/>
  <c r="F5124" i="6"/>
  <c r="E5125" i="6"/>
  <c r="F5125" i="6"/>
  <c r="E5126" i="6"/>
  <c r="F5126" i="6"/>
  <c r="E5127" i="6"/>
  <c r="F5127" i="6"/>
  <c r="E5128" i="6"/>
  <c r="F5128" i="6"/>
  <c r="E5129" i="6"/>
  <c r="F5129" i="6"/>
  <c r="E5130" i="6"/>
  <c r="F5130" i="6"/>
  <c r="E5131" i="6"/>
  <c r="F5131" i="6"/>
  <c r="E5132" i="6"/>
  <c r="F5132" i="6"/>
  <c r="E5133" i="6"/>
  <c r="F5133" i="6"/>
  <c r="E5134" i="6"/>
  <c r="F5134" i="6"/>
  <c r="E5135" i="6"/>
  <c r="F5135" i="6"/>
  <c r="E5136" i="6"/>
  <c r="F5136" i="6"/>
  <c r="E5137" i="6"/>
  <c r="F5137" i="6"/>
  <c r="E5138" i="6"/>
  <c r="F5138" i="6"/>
  <c r="E5139" i="6"/>
  <c r="F5139" i="6"/>
  <c r="E5140" i="6"/>
  <c r="F5140" i="6"/>
  <c r="E5141" i="6"/>
  <c r="F5141" i="6"/>
  <c r="E5142" i="6"/>
  <c r="F5142" i="6"/>
  <c r="E5143" i="6"/>
  <c r="F5143" i="6"/>
  <c r="E5144" i="6"/>
  <c r="F5144" i="6"/>
  <c r="E5145" i="6"/>
  <c r="F5145" i="6"/>
  <c r="E5146" i="6"/>
  <c r="F5146" i="6"/>
  <c r="E5147" i="6"/>
  <c r="F5147" i="6"/>
  <c r="E5148" i="6"/>
  <c r="F5148" i="6"/>
  <c r="E5149" i="6"/>
  <c r="F5149" i="6"/>
  <c r="E5150" i="6"/>
  <c r="F5150" i="6"/>
  <c r="E5151" i="6"/>
  <c r="F5151" i="6"/>
  <c r="E5152" i="6"/>
  <c r="F5152" i="6"/>
  <c r="E5153" i="6"/>
  <c r="F5153" i="6"/>
  <c r="E5154" i="6"/>
  <c r="F5154" i="6"/>
  <c r="E5155" i="6"/>
  <c r="F5155" i="6"/>
  <c r="E5156" i="6"/>
  <c r="F5156" i="6"/>
  <c r="E5157" i="6"/>
  <c r="F5157" i="6"/>
  <c r="E5158" i="6"/>
  <c r="F5158" i="6"/>
  <c r="E5159" i="6"/>
  <c r="F5159" i="6"/>
  <c r="E5160" i="6"/>
  <c r="F5160" i="6"/>
  <c r="E5161" i="6"/>
  <c r="F5161" i="6"/>
  <c r="E5162" i="6"/>
  <c r="F5162" i="6"/>
  <c r="E5163" i="6"/>
  <c r="F5163" i="6"/>
  <c r="E5164" i="6"/>
  <c r="F5164" i="6"/>
  <c r="E5165" i="6"/>
  <c r="F5165" i="6"/>
  <c r="E5166" i="6"/>
  <c r="F5166"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E4756" i="6"/>
  <c r="F4756" i="6"/>
  <c r="E4757" i="6"/>
  <c r="F4757" i="6"/>
  <c r="E4758" i="6"/>
  <c r="F4758" i="6"/>
  <c r="E4759" i="6"/>
  <c r="F4759" i="6"/>
  <c r="E4760" i="6"/>
  <c r="F4760" i="6"/>
  <c r="E4761" i="6"/>
  <c r="F4761" i="6"/>
  <c r="E4762" i="6"/>
  <c r="F4762" i="6"/>
  <c r="E4763" i="6"/>
  <c r="F4763" i="6"/>
  <c r="E4764" i="6"/>
  <c r="F4764" i="6"/>
  <c r="E4765" i="6"/>
  <c r="F4765" i="6"/>
  <c r="E4766" i="6"/>
  <c r="F4766" i="6"/>
  <c r="E4767" i="6"/>
  <c r="F4767" i="6"/>
  <c r="E4768" i="6"/>
  <c r="F4768" i="6"/>
  <c r="E4769" i="6"/>
  <c r="F4769" i="6"/>
  <c r="E4770" i="6"/>
  <c r="F4770" i="6"/>
  <c r="E4771" i="6"/>
  <c r="F4771" i="6"/>
  <c r="E4772" i="6"/>
  <c r="F4772" i="6"/>
  <c r="E4773" i="6"/>
  <c r="F4773" i="6"/>
  <c r="E4774" i="6"/>
  <c r="F4774" i="6"/>
  <c r="E4775" i="6"/>
  <c r="F4775" i="6"/>
  <c r="E4776" i="6"/>
  <c r="F4776" i="6"/>
  <c r="E4777" i="6"/>
  <c r="F4777" i="6"/>
  <c r="E4778" i="6"/>
  <c r="F4778" i="6"/>
  <c r="E4779" i="6"/>
  <c r="F4779" i="6"/>
  <c r="E4780" i="6"/>
  <c r="F4780" i="6"/>
  <c r="E4781" i="6"/>
  <c r="F4781" i="6"/>
  <c r="E4782" i="6"/>
  <c r="F4782" i="6"/>
  <c r="E4783" i="6"/>
  <c r="F4783" i="6"/>
  <c r="E4784" i="6"/>
  <c r="F4784" i="6"/>
  <c r="E4785" i="6"/>
  <c r="F4785" i="6"/>
  <c r="E4786" i="6"/>
  <c r="F4786" i="6"/>
  <c r="E4787" i="6"/>
  <c r="F4787" i="6"/>
  <c r="E4788" i="6"/>
  <c r="F4788" i="6"/>
  <c r="E4789" i="6"/>
  <c r="F4789" i="6"/>
  <c r="E4790" i="6"/>
  <c r="F4790" i="6"/>
  <c r="E4791" i="6"/>
  <c r="F4791" i="6"/>
  <c r="E4792" i="6"/>
  <c r="F4792" i="6"/>
  <c r="E4793" i="6"/>
  <c r="F4793" i="6"/>
  <c r="E4794" i="6"/>
  <c r="F4794" i="6"/>
  <c r="E4795" i="6"/>
  <c r="F4795" i="6"/>
  <c r="E4796" i="6"/>
  <c r="F4796" i="6"/>
  <c r="E4797" i="6"/>
  <c r="F4797" i="6"/>
  <c r="E4798" i="6"/>
  <c r="F4798" i="6"/>
  <c r="E4799" i="6"/>
  <c r="F4799" i="6"/>
  <c r="E4800" i="6"/>
  <c r="F4800" i="6"/>
  <c r="E4801" i="6"/>
  <c r="F4801" i="6"/>
  <c r="E4802" i="6"/>
  <c r="F4802" i="6"/>
  <c r="E4803" i="6"/>
  <c r="F4803" i="6"/>
  <c r="E4804" i="6"/>
  <c r="F4804" i="6"/>
  <c r="E4805" i="6"/>
  <c r="F4805" i="6"/>
  <c r="E4806" i="6"/>
  <c r="F4806" i="6"/>
  <c r="E4807" i="6"/>
  <c r="E4808" i="6"/>
  <c r="E4809" i="6"/>
  <c r="E4810" i="6"/>
  <c r="E4811" i="6"/>
  <c r="E4812" i="6"/>
  <c r="E4813" i="6"/>
  <c r="F4813" i="6"/>
  <c r="E4814" i="6"/>
  <c r="F4814" i="6"/>
  <c r="E4815" i="6"/>
  <c r="E4816" i="6"/>
  <c r="E4817" i="6"/>
  <c r="E4818" i="6"/>
  <c r="E4819" i="6"/>
  <c r="F4819" i="6"/>
  <c r="E4820" i="6"/>
  <c r="F4820" i="6"/>
  <c r="E4821" i="6"/>
  <c r="E4822" i="6"/>
  <c r="E4823" i="6"/>
  <c r="E4824" i="6"/>
  <c r="E4825" i="6"/>
  <c r="E4826" i="6"/>
  <c r="E4827" i="6"/>
  <c r="F4827" i="6"/>
  <c r="E4828" i="6"/>
  <c r="F4828" i="6"/>
  <c r="E4829" i="6"/>
  <c r="F4829" i="6"/>
  <c r="E4830" i="6"/>
  <c r="F4830" i="6"/>
  <c r="E4831" i="6"/>
  <c r="F4831" i="6"/>
  <c r="E4832" i="6"/>
  <c r="F4832" i="6"/>
  <c r="E4833" i="6"/>
  <c r="F4833" i="6"/>
  <c r="E4834" i="6"/>
  <c r="F4834" i="6"/>
  <c r="E4835" i="6"/>
  <c r="F4835" i="6"/>
  <c r="E4836" i="6"/>
  <c r="F4836" i="6"/>
  <c r="E4837" i="6"/>
  <c r="F4837" i="6"/>
  <c r="E4838" i="6"/>
  <c r="F4838" i="6"/>
  <c r="E4839" i="6"/>
  <c r="F4839" i="6"/>
  <c r="E4840" i="6"/>
  <c r="F4840" i="6"/>
  <c r="E4841" i="6"/>
  <c r="F4841" i="6"/>
  <c r="E4842" i="6"/>
  <c r="F4842" i="6"/>
  <c r="E4843" i="6"/>
  <c r="F4843" i="6"/>
  <c r="E4844" i="6"/>
  <c r="F4844" i="6"/>
  <c r="E4845" i="6"/>
  <c r="F4845" i="6"/>
  <c r="E4846" i="6"/>
  <c r="F4846" i="6"/>
  <c r="E4847" i="6"/>
  <c r="F4847" i="6"/>
  <c r="E4848" i="6"/>
  <c r="F4848" i="6"/>
  <c r="E4849" i="6"/>
  <c r="F4849" i="6"/>
  <c r="E4850" i="6"/>
  <c r="F4850" i="6"/>
  <c r="E4851" i="6"/>
  <c r="F4851" i="6"/>
  <c r="E4852" i="6"/>
  <c r="F4852" i="6"/>
  <c r="E4853" i="6"/>
  <c r="F4853" i="6"/>
  <c r="E4854" i="6"/>
  <c r="F4854" i="6"/>
  <c r="E4855" i="6"/>
  <c r="F4855" i="6"/>
  <c r="E4856" i="6"/>
  <c r="F4856" i="6"/>
  <c r="E4857" i="6"/>
  <c r="F4857" i="6"/>
  <c r="E4858" i="6"/>
  <c r="F4858" i="6"/>
  <c r="E4859" i="6"/>
  <c r="F4859" i="6"/>
  <c r="E4860" i="6"/>
  <c r="F4860" i="6"/>
  <c r="E4861" i="6"/>
  <c r="F4861" i="6"/>
  <c r="E4862" i="6"/>
  <c r="F4862" i="6"/>
  <c r="E4863" i="6"/>
  <c r="F4863" i="6"/>
  <c r="E4864" i="6"/>
  <c r="F4864" i="6"/>
  <c r="E4865" i="6"/>
  <c r="F4865" i="6"/>
  <c r="E4866" i="6"/>
  <c r="F4866" i="6"/>
  <c r="E4867" i="6"/>
  <c r="F4867" i="6"/>
  <c r="E4868" i="6"/>
  <c r="F4868" i="6"/>
  <c r="E4869" i="6"/>
  <c r="F4869" i="6"/>
  <c r="E4870" i="6"/>
  <c r="F4870" i="6"/>
  <c r="E4871" i="6"/>
  <c r="F4871" i="6"/>
  <c r="E4872" i="6"/>
  <c r="F4872" i="6"/>
  <c r="E4873" i="6"/>
  <c r="F4873" i="6"/>
  <c r="E4874" i="6"/>
  <c r="F4874" i="6"/>
  <c r="E4875" i="6"/>
  <c r="F4875" i="6"/>
  <c r="E4876" i="6"/>
  <c r="F4876" i="6"/>
  <c r="E4877" i="6"/>
  <c r="F4877" i="6"/>
  <c r="E4878" i="6"/>
  <c r="F4878" i="6"/>
  <c r="E4879" i="6"/>
  <c r="E4880" i="6"/>
  <c r="E4881" i="6"/>
  <c r="E4882" i="6"/>
  <c r="E4883" i="6"/>
  <c r="E4884" i="6"/>
  <c r="E4885" i="6"/>
  <c r="F4885" i="6"/>
  <c r="E4886" i="6"/>
  <c r="F4886" i="6"/>
  <c r="E4887" i="6"/>
  <c r="E4888" i="6"/>
  <c r="E4889" i="6"/>
  <c r="E4890" i="6"/>
  <c r="E4891" i="6"/>
  <c r="F4891" i="6"/>
  <c r="E4892" i="6"/>
  <c r="F4892" i="6"/>
  <c r="E4893" i="6"/>
  <c r="E4894" i="6"/>
  <c r="E4895" i="6"/>
  <c r="E4896" i="6"/>
  <c r="E4897" i="6"/>
  <c r="E4898" i="6"/>
  <c r="E4899" i="6"/>
  <c r="F4899" i="6"/>
  <c r="E4900" i="6"/>
  <c r="F4900" i="6"/>
  <c r="E4901" i="6"/>
  <c r="F4901" i="6"/>
  <c r="E4902" i="6"/>
  <c r="F4902" i="6"/>
  <c r="E4903" i="6"/>
  <c r="F4903" i="6"/>
  <c r="E4904" i="6"/>
  <c r="F4904" i="6"/>
  <c r="E4905" i="6"/>
  <c r="F4905" i="6"/>
  <c r="E4906" i="6"/>
  <c r="F4906" i="6"/>
  <c r="E4907" i="6"/>
  <c r="F4907" i="6"/>
  <c r="E4908" i="6"/>
  <c r="F4908" i="6"/>
  <c r="E4909" i="6"/>
  <c r="F4909" i="6"/>
  <c r="E4910" i="6"/>
  <c r="F4910" i="6"/>
  <c r="E4911" i="6"/>
  <c r="F4911" i="6"/>
  <c r="E4912" i="6"/>
  <c r="F4912" i="6"/>
  <c r="E4913" i="6"/>
  <c r="F4913" i="6"/>
  <c r="E4914" i="6"/>
  <c r="F4914" i="6"/>
  <c r="E4915" i="6"/>
  <c r="F4915" i="6"/>
  <c r="E4916" i="6"/>
  <c r="F4916" i="6"/>
  <c r="E4917" i="6"/>
  <c r="F4917" i="6"/>
  <c r="E4918" i="6"/>
  <c r="F4918" i="6"/>
  <c r="E4919" i="6"/>
  <c r="F4919" i="6"/>
  <c r="E4920" i="6"/>
  <c r="F4920" i="6"/>
  <c r="E4921" i="6"/>
  <c r="F4921" i="6"/>
  <c r="E4922" i="6"/>
  <c r="F4922" i="6"/>
  <c r="E4923" i="6"/>
  <c r="F4923" i="6"/>
  <c r="E4924" i="6"/>
  <c r="F4924" i="6"/>
  <c r="E4925" i="6"/>
  <c r="F4925" i="6"/>
  <c r="E4926" i="6"/>
  <c r="F4926" i="6"/>
  <c r="E4927" i="6"/>
  <c r="F4927" i="6"/>
  <c r="E4928" i="6"/>
  <c r="F4928" i="6"/>
  <c r="E4929" i="6"/>
  <c r="F4929" i="6"/>
  <c r="E4930" i="6"/>
  <c r="F4930" i="6"/>
  <c r="E4931" i="6"/>
  <c r="F4931" i="6"/>
  <c r="E4932" i="6"/>
  <c r="F4932" i="6"/>
  <c r="E4933" i="6"/>
  <c r="F4933" i="6"/>
  <c r="E4934" i="6"/>
  <c r="F4934" i="6"/>
  <c r="E4935" i="6"/>
  <c r="F4935" i="6"/>
  <c r="E4936" i="6"/>
  <c r="F4936" i="6"/>
  <c r="E4937" i="6"/>
  <c r="F4937" i="6"/>
  <c r="E4938" i="6"/>
  <c r="F4938" i="6"/>
  <c r="E4939" i="6"/>
  <c r="F4939" i="6"/>
  <c r="E4940" i="6"/>
  <c r="F4940" i="6"/>
  <c r="E4941" i="6"/>
  <c r="F4941" i="6"/>
  <c r="E4942" i="6"/>
  <c r="F4942" i="6"/>
  <c r="E4943" i="6"/>
  <c r="F4943" i="6"/>
  <c r="E4944" i="6"/>
  <c r="F4944" i="6"/>
  <c r="E4945" i="6"/>
  <c r="F4945" i="6"/>
  <c r="E4946" i="6"/>
  <c r="F4946" i="6"/>
  <c r="E4947" i="6"/>
  <c r="F4947" i="6"/>
  <c r="E4948" i="6"/>
  <c r="F4948" i="6"/>
  <c r="E4949" i="6"/>
  <c r="F4949" i="6"/>
  <c r="E4950" i="6"/>
  <c r="F4950" i="6"/>
  <c r="E4951" i="6"/>
  <c r="E4952" i="6"/>
  <c r="E4953" i="6"/>
  <c r="E4954" i="6"/>
  <c r="E4955" i="6"/>
  <c r="E4956" i="6"/>
  <c r="E4957" i="6"/>
  <c r="F4957" i="6"/>
  <c r="E4958" i="6"/>
  <c r="F4958" i="6"/>
  <c r="E4959" i="6"/>
  <c r="E4960" i="6"/>
  <c r="E4961" i="6"/>
  <c r="E4962" i="6"/>
  <c r="E4963" i="6"/>
  <c r="F4963" i="6"/>
  <c r="E4964" i="6"/>
  <c r="F4964" i="6"/>
  <c r="E4965" i="6"/>
  <c r="E4966" i="6"/>
  <c r="E4967" i="6"/>
  <c r="E4968" i="6"/>
  <c r="E4969" i="6"/>
  <c r="E4970" i="6"/>
  <c r="E4971" i="6"/>
  <c r="F4971" i="6"/>
  <c r="E4972" i="6"/>
  <c r="F4972" i="6"/>
  <c r="E4973" i="6"/>
  <c r="F4973" i="6"/>
  <c r="E4974" i="6"/>
  <c r="F4974" i="6"/>
  <c r="E4975" i="6"/>
  <c r="F4975" i="6"/>
  <c r="E4976" i="6"/>
  <c r="F4976" i="6"/>
  <c r="E4977" i="6"/>
  <c r="F4977" i="6"/>
  <c r="E4978" i="6"/>
  <c r="F4978" i="6"/>
  <c r="E4979" i="6"/>
  <c r="F4979" i="6"/>
  <c r="E4980" i="6"/>
  <c r="F4980" i="6"/>
  <c r="E4981" i="6"/>
  <c r="F4981" i="6"/>
  <c r="E4982" i="6"/>
  <c r="F4982" i="6"/>
  <c r="E4983" i="6"/>
  <c r="F4983" i="6"/>
  <c r="E4984" i="6"/>
  <c r="F4984" i="6"/>
  <c r="E4985" i="6"/>
  <c r="F4985" i="6"/>
  <c r="E4986" i="6"/>
  <c r="F4986" i="6"/>
  <c r="E4987" i="6"/>
  <c r="F4987" i="6"/>
  <c r="E4988" i="6"/>
  <c r="F4988" i="6"/>
  <c r="E4989" i="6"/>
  <c r="F4989" i="6"/>
  <c r="E4990" i="6"/>
  <c r="F4990" i="6"/>
  <c r="E4991" i="6"/>
  <c r="F4991" i="6"/>
  <c r="E4992" i="6"/>
  <c r="F4992" i="6"/>
  <c r="E4993" i="6"/>
  <c r="F4993" i="6"/>
  <c r="E4994" i="6"/>
  <c r="F4994" i="6"/>
  <c r="E4995" i="6"/>
  <c r="F4995" i="6"/>
  <c r="E4996" i="6"/>
  <c r="F4996" i="6"/>
  <c r="E4997" i="6"/>
  <c r="F4997" i="6"/>
  <c r="E4998" i="6"/>
  <c r="F4998" i="6"/>
  <c r="E4999" i="6"/>
  <c r="F4999" i="6"/>
  <c r="E5000" i="6"/>
  <c r="F5000" i="6"/>
  <c r="E5001" i="6"/>
  <c r="F5001" i="6"/>
  <c r="E5002" i="6"/>
  <c r="F5002" i="6"/>
  <c r="E5003" i="6"/>
  <c r="F5003" i="6"/>
  <c r="E5004" i="6"/>
  <c r="F5004" i="6"/>
  <c r="E5005" i="6"/>
  <c r="F5005" i="6"/>
  <c r="E5006" i="6"/>
  <c r="F5006" i="6"/>
  <c r="E5007" i="6"/>
  <c r="F5007" i="6"/>
  <c r="E5008" i="6"/>
  <c r="F5008" i="6"/>
  <c r="E5009" i="6"/>
  <c r="F5009" i="6"/>
  <c r="E5010" i="6"/>
  <c r="F5010" i="6"/>
  <c r="E5011" i="6"/>
  <c r="F5011" i="6"/>
  <c r="E5012" i="6"/>
  <c r="F5012" i="6"/>
  <c r="E5013" i="6"/>
  <c r="F5013" i="6"/>
  <c r="E5014" i="6"/>
  <c r="F5014" i="6"/>
  <c r="E5015" i="6"/>
  <c r="F5015" i="6"/>
  <c r="E5016" i="6"/>
  <c r="F5016" i="6"/>
  <c r="E5017" i="6"/>
  <c r="F5017" i="6"/>
  <c r="E5018" i="6"/>
  <c r="F5018" i="6"/>
  <c r="E5019" i="6"/>
  <c r="F5019" i="6"/>
  <c r="E5020" i="6"/>
  <c r="F5020" i="6"/>
  <c r="E5021" i="6"/>
  <c r="F5021" i="6"/>
  <c r="E5022" i="6"/>
  <c r="F5022" i="6"/>
  <c r="E5023" i="6"/>
  <c r="E5024" i="6"/>
  <c r="E5025" i="6"/>
  <c r="E5026" i="6"/>
  <c r="E5027" i="6"/>
  <c r="E5028" i="6"/>
  <c r="E5029" i="6"/>
  <c r="F5029" i="6"/>
  <c r="E5030" i="6"/>
  <c r="F5030" i="6"/>
  <c r="E5031" i="6"/>
  <c r="E5032" i="6"/>
  <c r="E5033" i="6"/>
  <c r="E5034" i="6"/>
  <c r="E5035" i="6"/>
  <c r="F5035" i="6"/>
  <c r="E5036" i="6"/>
  <c r="F5036" i="6"/>
  <c r="E5037" i="6"/>
  <c r="E5038" i="6"/>
  <c r="E5039" i="6"/>
  <c r="E5040" i="6"/>
  <c r="E5041" i="6"/>
  <c r="E5042" i="6"/>
  <c r="E5043" i="6"/>
  <c r="F5043" i="6"/>
  <c r="E5044" i="6"/>
  <c r="F5044" i="6"/>
  <c r="E5045" i="6"/>
  <c r="F5045" i="6"/>
  <c r="E5046" i="6"/>
  <c r="F5046" i="6"/>
  <c r="E5047" i="6"/>
  <c r="F5047" i="6"/>
  <c r="E5048" i="6"/>
  <c r="F5048" i="6"/>
  <c r="E5049" i="6"/>
  <c r="F5049" i="6"/>
  <c r="E5050" i="6"/>
  <c r="F5050" i="6"/>
  <c r="E5051" i="6"/>
  <c r="F5051" i="6"/>
  <c r="E5052" i="6"/>
  <c r="F5052" i="6"/>
  <c r="E5053" i="6"/>
  <c r="F5053" i="6"/>
  <c r="E5054" i="6"/>
  <c r="F5054" i="6"/>
  <c r="E5055" i="6"/>
  <c r="F5055" i="6"/>
  <c r="E5056" i="6"/>
  <c r="F5056" i="6"/>
  <c r="E5057" i="6"/>
  <c r="F5057" i="6"/>
  <c r="E5058" i="6"/>
  <c r="F5058" i="6"/>
  <c r="E5059" i="6"/>
  <c r="F5059" i="6"/>
  <c r="E5060" i="6"/>
  <c r="F5060" i="6"/>
  <c r="E5061" i="6"/>
  <c r="F5061" i="6"/>
  <c r="E5062" i="6"/>
  <c r="F5062" i="6"/>
  <c r="E5063" i="6"/>
  <c r="F5063" i="6"/>
  <c r="E5064" i="6"/>
  <c r="F5064" i="6"/>
  <c r="E5065" i="6"/>
  <c r="F5065" i="6"/>
  <c r="E5066" i="6"/>
  <c r="F5066" i="6"/>
  <c r="E5067" i="6"/>
  <c r="F5067" i="6"/>
  <c r="E5068" i="6"/>
  <c r="F5068" i="6"/>
  <c r="E5069" i="6"/>
  <c r="F5069" i="6"/>
  <c r="E5070" i="6"/>
  <c r="F5070" i="6"/>
  <c r="E5071" i="6"/>
  <c r="F5071" i="6"/>
  <c r="E5072" i="6"/>
  <c r="F5072" i="6"/>
  <c r="E5073" i="6"/>
  <c r="F5073" i="6"/>
  <c r="E5074" i="6"/>
  <c r="F5074" i="6"/>
  <c r="E5075" i="6"/>
  <c r="F5075" i="6"/>
  <c r="E5076" i="6"/>
  <c r="F5076" i="6"/>
  <c r="E5077" i="6"/>
  <c r="F5077" i="6"/>
  <c r="E5078" i="6"/>
  <c r="F5078" i="6"/>
  <c r="E5079" i="6"/>
  <c r="F5079" i="6"/>
  <c r="E5080" i="6"/>
  <c r="F5080" i="6"/>
  <c r="E5081" i="6"/>
  <c r="F5081" i="6"/>
  <c r="E5082" i="6"/>
  <c r="F5082" i="6"/>
  <c r="E5083" i="6"/>
  <c r="F5083" i="6"/>
  <c r="E5084" i="6"/>
  <c r="F5084" i="6"/>
  <c r="E5085" i="6"/>
  <c r="F5085" i="6"/>
  <c r="E5086" i="6"/>
  <c r="F5086" i="6"/>
  <c r="E5087" i="6"/>
  <c r="F5087" i="6"/>
  <c r="E5088" i="6"/>
  <c r="F5088" i="6"/>
  <c r="E5089" i="6"/>
  <c r="F5089" i="6"/>
  <c r="E5090" i="6"/>
  <c r="F5090" i="6"/>
  <c r="E5091" i="6"/>
  <c r="F5091" i="6"/>
  <c r="E5092" i="6"/>
  <c r="F5092" i="6"/>
  <c r="E5093" i="6"/>
  <c r="F5093"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F887" i="6"/>
  <c r="F927" i="6"/>
  <c r="F966" i="6"/>
  <c r="F1007" i="6"/>
  <c r="F1048" i="6"/>
  <c r="F1089" i="6"/>
  <c r="F1130" i="6"/>
  <c r="F1171" i="6"/>
  <c r="F1213" i="6"/>
  <c r="F1255" i="6"/>
  <c r="F1296" i="6"/>
  <c r="F1337" i="6"/>
  <c r="F1379" i="6"/>
  <c r="F1421" i="6"/>
  <c r="F1463" i="6"/>
  <c r="F1504" i="6"/>
  <c r="F1546" i="6"/>
  <c r="F1589" i="6"/>
  <c r="F1632" i="6"/>
  <c r="F1675" i="6"/>
  <c r="F1719" i="6"/>
  <c r="F1763" i="6"/>
  <c r="F1807" i="6"/>
  <c r="F1853" i="6"/>
  <c r="F1902" i="6"/>
  <c r="F1953" i="6"/>
  <c r="F2003" i="6"/>
  <c r="F2053" i="6"/>
  <c r="AF2"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B4663" i="6" l="1"/>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F4755" i="6"/>
  <c r="E4755" i="6"/>
  <c r="E4754" i="6"/>
  <c r="E4753" i="6"/>
  <c r="E4752" i="6"/>
  <c r="E4751" i="6"/>
  <c r="E4750" i="6"/>
  <c r="E4749" i="6"/>
  <c r="F4748" i="6"/>
  <c r="E4748" i="6"/>
  <c r="F4747" i="6"/>
  <c r="E4747" i="6"/>
  <c r="E4746" i="6"/>
  <c r="E4745" i="6"/>
  <c r="E4744" i="6"/>
  <c r="E4743" i="6"/>
  <c r="F4742" i="6"/>
  <c r="E4742" i="6"/>
  <c r="F4741" i="6"/>
  <c r="E4741" i="6"/>
  <c r="E4740" i="6"/>
  <c r="E4739" i="6"/>
  <c r="E4738" i="6"/>
  <c r="E4737" i="6"/>
  <c r="E4736" i="6"/>
  <c r="E4735" i="6"/>
  <c r="F4734" i="6"/>
  <c r="E4734" i="6"/>
  <c r="F4733" i="6"/>
  <c r="E4733" i="6"/>
  <c r="F4732" i="6"/>
  <c r="E4732" i="6"/>
  <c r="F4731" i="6"/>
  <c r="E4731" i="6"/>
  <c r="F4730" i="6"/>
  <c r="E4730" i="6"/>
  <c r="F4729" i="6"/>
  <c r="E4729" i="6"/>
  <c r="F4728" i="6"/>
  <c r="E4728" i="6"/>
  <c r="F4727" i="6"/>
  <c r="E4727" i="6"/>
  <c r="F4726" i="6"/>
  <c r="E4726" i="6"/>
  <c r="F4725" i="6"/>
  <c r="E4725" i="6"/>
  <c r="F4724" i="6"/>
  <c r="E4724" i="6"/>
  <c r="F4723" i="6"/>
  <c r="E4723" i="6"/>
  <c r="F4722" i="6"/>
  <c r="E4722" i="6"/>
  <c r="F4721" i="6"/>
  <c r="E4721" i="6"/>
  <c r="F4720" i="6"/>
  <c r="E4720" i="6"/>
  <c r="F4719" i="6"/>
  <c r="E4719" i="6"/>
  <c r="F4718" i="6"/>
  <c r="E4718" i="6"/>
  <c r="F4717" i="6"/>
  <c r="E4717" i="6"/>
  <c r="F4716" i="6"/>
  <c r="E4716" i="6"/>
  <c r="F4715" i="6"/>
  <c r="E4715" i="6"/>
  <c r="F4714" i="6"/>
  <c r="E4714" i="6"/>
  <c r="F4713" i="6"/>
  <c r="E4713" i="6"/>
  <c r="F4712" i="6"/>
  <c r="E4712" i="6"/>
  <c r="F4711" i="6"/>
  <c r="E4711" i="6"/>
  <c r="F4710" i="6"/>
  <c r="E4710" i="6"/>
  <c r="F4709" i="6"/>
  <c r="E4709" i="6"/>
  <c r="F4708" i="6"/>
  <c r="E4708" i="6"/>
  <c r="F4707" i="6"/>
  <c r="E4707" i="6"/>
  <c r="F4706" i="6"/>
  <c r="E4706" i="6"/>
  <c r="F4705" i="6"/>
  <c r="E4705" i="6"/>
  <c r="F4704" i="6"/>
  <c r="E4704" i="6"/>
  <c r="F4703" i="6"/>
  <c r="E4703" i="6"/>
  <c r="F4702" i="6"/>
  <c r="E4702" i="6"/>
  <c r="F4701" i="6"/>
  <c r="E4701" i="6"/>
  <c r="F4700" i="6"/>
  <c r="E4700" i="6"/>
  <c r="F4699" i="6"/>
  <c r="E4699" i="6"/>
  <c r="F4698" i="6"/>
  <c r="E4698" i="6"/>
  <c r="F4697" i="6"/>
  <c r="E4697" i="6"/>
  <c r="F4696" i="6"/>
  <c r="E4696" i="6"/>
  <c r="F4695" i="6"/>
  <c r="E4695" i="6"/>
  <c r="F4694" i="6"/>
  <c r="E4694" i="6"/>
  <c r="F4693" i="6"/>
  <c r="E4693" i="6"/>
  <c r="F4692" i="6"/>
  <c r="E4692" i="6"/>
  <c r="F4691" i="6"/>
  <c r="E4691" i="6"/>
  <c r="F4690" i="6"/>
  <c r="E4690" i="6"/>
  <c r="F4689" i="6"/>
  <c r="E4689" i="6"/>
  <c r="F4688" i="6"/>
  <c r="E4688" i="6"/>
  <c r="F4687" i="6"/>
  <c r="E4687" i="6"/>
  <c r="F4686" i="6"/>
  <c r="E4686" i="6"/>
  <c r="F4685" i="6"/>
  <c r="E4685" i="6"/>
  <c r="F4684" i="6"/>
  <c r="E4684" i="6"/>
  <c r="F4683" i="6"/>
  <c r="E4683" i="6"/>
  <c r="E4682" i="6"/>
  <c r="E4681" i="6"/>
  <c r="E4680" i="6"/>
  <c r="E4679" i="6"/>
  <c r="E4678" i="6"/>
  <c r="E4677" i="6"/>
  <c r="F4676" i="6"/>
  <c r="E4676" i="6"/>
  <c r="F4675" i="6"/>
  <c r="E4675" i="6"/>
  <c r="E4674" i="6"/>
  <c r="E4673" i="6"/>
  <c r="E4672" i="6"/>
  <c r="E4671" i="6"/>
  <c r="F4670" i="6"/>
  <c r="E4670" i="6"/>
  <c r="F4669" i="6"/>
  <c r="E4669" i="6"/>
  <c r="E4668" i="6"/>
  <c r="E4667" i="6"/>
  <c r="E4666" i="6"/>
  <c r="E4665" i="6"/>
  <c r="E4664" i="6"/>
  <c r="E4663" i="6"/>
  <c r="B4591" i="6" l="1"/>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F4662" i="6"/>
  <c r="E4662" i="6"/>
  <c r="F4661" i="6"/>
  <c r="E4661" i="6"/>
  <c r="F4660" i="6"/>
  <c r="E4660" i="6"/>
  <c r="F4659" i="6"/>
  <c r="E4659" i="6"/>
  <c r="F4658" i="6"/>
  <c r="E4658" i="6"/>
  <c r="F4657" i="6"/>
  <c r="E4657" i="6"/>
  <c r="F4656" i="6"/>
  <c r="E4656" i="6"/>
  <c r="F4655" i="6"/>
  <c r="E4655" i="6"/>
  <c r="F4654" i="6"/>
  <c r="E4654" i="6"/>
  <c r="F4653" i="6"/>
  <c r="E4653" i="6"/>
  <c r="F4652" i="6"/>
  <c r="E4652" i="6"/>
  <c r="F4651" i="6"/>
  <c r="E4651" i="6"/>
  <c r="F4650" i="6"/>
  <c r="E4650" i="6"/>
  <c r="F4649" i="6"/>
  <c r="E4649" i="6"/>
  <c r="F4648" i="6"/>
  <c r="E4648" i="6"/>
  <c r="F4647" i="6"/>
  <c r="E4647" i="6"/>
  <c r="F4646" i="6"/>
  <c r="E4646" i="6"/>
  <c r="F4645" i="6"/>
  <c r="E4645" i="6"/>
  <c r="F4644" i="6"/>
  <c r="E4644" i="6"/>
  <c r="F4643" i="6"/>
  <c r="E4643" i="6"/>
  <c r="F4642" i="6"/>
  <c r="E4642" i="6"/>
  <c r="F4641" i="6"/>
  <c r="E4641" i="6"/>
  <c r="F4640" i="6"/>
  <c r="E4640" i="6"/>
  <c r="F4639" i="6"/>
  <c r="E4639" i="6"/>
  <c r="F4638" i="6"/>
  <c r="E4638" i="6"/>
  <c r="F4637" i="6"/>
  <c r="E4637" i="6"/>
  <c r="F4636" i="6"/>
  <c r="E4636" i="6"/>
  <c r="F4635" i="6"/>
  <c r="E4635" i="6"/>
  <c r="F4634" i="6"/>
  <c r="E4634" i="6"/>
  <c r="F4633" i="6"/>
  <c r="E4633" i="6"/>
  <c r="F4632" i="6"/>
  <c r="E4632" i="6"/>
  <c r="F4631" i="6"/>
  <c r="E4631" i="6"/>
  <c r="F4630" i="6"/>
  <c r="E4630" i="6"/>
  <c r="F4629" i="6"/>
  <c r="E4629" i="6"/>
  <c r="F4628" i="6"/>
  <c r="E4628" i="6"/>
  <c r="F4627" i="6"/>
  <c r="E4627" i="6"/>
  <c r="F4626" i="6"/>
  <c r="E4626" i="6"/>
  <c r="F4625" i="6"/>
  <c r="E4625" i="6"/>
  <c r="F4624" i="6"/>
  <c r="E4624" i="6"/>
  <c r="F4623" i="6"/>
  <c r="E4623" i="6"/>
  <c r="F4622" i="6"/>
  <c r="E4622" i="6"/>
  <c r="F4621" i="6"/>
  <c r="E4621" i="6"/>
  <c r="F4620" i="6"/>
  <c r="E4620" i="6"/>
  <c r="F4619" i="6"/>
  <c r="E4619" i="6"/>
  <c r="F4618" i="6"/>
  <c r="E4618" i="6"/>
  <c r="F4617" i="6"/>
  <c r="E4617" i="6"/>
  <c r="F4616" i="6"/>
  <c r="E4616" i="6"/>
  <c r="F4615" i="6"/>
  <c r="E4615" i="6"/>
  <c r="F4614" i="6"/>
  <c r="E4614" i="6"/>
  <c r="F4613" i="6"/>
  <c r="E4613" i="6"/>
  <c r="F4612" i="6"/>
  <c r="E4612" i="6"/>
  <c r="F4611" i="6"/>
  <c r="E4611" i="6"/>
  <c r="E4610" i="6"/>
  <c r="E4609" i="6"/>
  <c r="E4608" i="6"/>
  <c r="E4607" i="6"/>
  <c r="E4606" i="6"/>
  <c r="E4605" i="6"/>
  <c r="F4604" i="6"/>
  <c r="E4604" i="6"/>
  <c r="F4603" i="6"/>
  <c r="E4603" i="6"/>
  <c r="E4602" i="6"/>
  <c r="E4601" i="6"/>
  <c r="E4600" i="6"/>
  <c r="E4599" i="6"/>
  <c r="F4598" i="6"/>
  <c r="E4598" i="6"/>
  <c r="F4597" i="6"/>
  <c r="E4597" i="6"/>
  <c r="E4596" i="6"/>
  <c r="E4595" i="6"/>
  <c r="E4594" i="6"/>
  <c r="E4593" i="6"/>
  <c r="E4592" i="6"/>
  <c r="E4591" i="6"/>
  <c r="AT160" i="3"/>
  <c r="AB103" i="6"/>
  <c r="E4586" i="6"/>
  <c r="F4586" i="6"/>
  <c r="E4587" i="6"/>
  <c r="F4587" i="6"/>
  <c r="E4588" i="6"/>
  <c r="F4588" i="6"/>
  <c r="E4589" i="6"/>
  <c r="F4589" i="6"/>
  <c r="E4590" i="6"/>
  <c r="F4590"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F4585" i="6"/>
  <c r="E4585" i="6"/>
  <c r="F4584" i="6"/>
  <c r="E4584" i="6"/>
  <c r="F4583" i="6"/>
  <c r="E4583" i="6"/>
  <c r="F4582" i="6"/>
  <c r="E4582" i="6"/>
  <c r="F4581" i="6"/>
  <c r="E4581" i="6"/>
  <c r="F4580" i="6"/>
  <c r="E4580" i="6"/>
  <c r="F4579" i="6"/>
  <c r="E4579" i="6"/>
  <c r="F4578" i="6"/>
  <c r="E4578" i="6"/>
  <c r="F4577" i="6"/>
  <c r="E4577" i="6"/>
  <c r="F4576" i="6"/>
  <c r="E4576" i="6"/>
  <c r="F4575" i="6"/>
  <c r="E4575" i="6"/>
  <c r="F4574" i="6"/>
  <c r="E4574" i="6"/>
  <c r="F4573" i="6"/>
  <c r="E4573" i="6"/>
  <c r="F4572" i="6"/>
  <c r="E4572" i="6"/>
  <c r="F4571" i="6"/>
  <c r="E4571" i="6"/>
  <c r="F4570" i="6"/>
  <c r="E4570" i="6"/>
  <c r="F4569" i="6"/>
  <c r="E4569" i="6"/>
  <c r="F4568" i="6"/>
  <c r="E4568" i="6"/>
  <c r="F4567" i="6"/>
  <c r="E4567" i="6"/>
  <c r="F4566" i="6"/>
  <c r="E4566" i="6"/>
  <c r="F4565" i="6"/>
  <c r="E4565" i="6"/>
  <c r="F4564" i="6"/>
  <c r="E4564" i="6"/>
  <c r="F4563" i="6"/>
  <c r="E4563" i="6"/>
  <c r="F4562" i="6"/>
  <c r="E4562" i="6"/>
  <c r="F4561" i="6"/>
  <c r="E4561" i="6"/>
  <c r="F4560" i="6"/>
  <c r="E4560" i="6"/>
  <c r="F4559" i="6"/>
  <c r="E4559" i="6"/>
  <c r="F4558" i="6"/>
  <c r="E4558" i="6"/>
  <c r="F4557" i="6"/>
  <c r="E4557" i="6"/>
  <c r="F4556" i="6"/>
  <c r="E4556" i="6"/>
  <c r="F4555" i="6"/>
  <c r="E4555" i="6"/>
  <c r="F4554" i="6"/>
  <c r="E4554" i="6"/>
  <c r="F4553" i="6"/>
  <c r="E4553" i="6"/>
  <c r="F4552" i="6"/>
  <c r="E4552" i="6"/>
  <c r="F4551" i="6"/>
  <c r="E4551" i="6"/>
  <c r="F4550" i="6"/>
  <c r="E4550" i="6"/>
  <c r="F4549" i="6"/>
  <c r="E4549" i="6"/>
  <c r="F4548" i="6"/>
  <c r="E4548" i="6"/>
  <c r="F4547" i="6"/>
  <c r="E4547" i="6"/>
  <c r="F4546" i="6"/>
  <c r="E4546" i="6"/>
  <c r="F4545" i="6"/>
  <c r="E4545" i="6"/>
  <c r="F4544" i="6"/>
  <c r="E4544" i="6"/>
  <c r="F4543" i="6"/>
  <c r="E4543" i="6"/>
  <c r="F4542" i="6"/>
  <c r="E4542" i="6"/>
  <c r="F4541" i="6"/>
  <c r="E4541" i="6"/>
  <c r="F4540" i="6"/>
  <c r="E4540" i="6"/>
  <c r="F4539" i="6"/>
  <c r="E4539" i="6"/>
  <c r="E4538" i="6"/>
  <c r="E4537" i="6"/>
  <c r="E4536" i="6"/>
  <c r="E4535" i="6"/>
  <c r="E4534" i="6"/>
  <c r="E4533" i="6"/>
  <c r="F4532" i="6"/>
  <c r="E4532" i="6"/>
  <c r="F4531" i="6"/>
  <c r="E4531" i="6"/>
  <c r="E4530" i="6"/>
  <c r="E4529" i="6"/>
  <c r="E4528" i="6"/>
  <c r="E4527" i="6"/>
  <c r="F4526" i="6"/>
  <c r="E4526" i="6"/>
  <c r="F4525" i="6"/>
  <c r="E4525" i="6"/>
  <c r="E4524" i="6"/>
  <c r="E4523" i="6"/>
  <c r="E4522" i="6"/>
  <c r="E4521" i="6"/>
  <c r="E4520" i="6"/>
  <c r="E4519" i="6"/>
  <c r="F4518" i="6" l="1"/>
  <c r="E4518" i="6"/>
  <c r="B4518" i="6"/>
  <c r="F4517" i="6"/>
  <c r="E4517" i="6"/>
  <c r="B4517" i="6"/>
  <c r="F4516" i="6"/>
  <c r="E4516" i="6"/>
  <c r="B4516" i="6"/>
  <c r="F4515" i="6"/>
  <c r="E4515" i="6"/>
  <c r="B4515" i="6"/>
  <c r="F4514" i="6"/>
  <c r="E4514" i="6"/>
  <c r="B4514" i="6"/>
  <c r="F4513" i="6"/>
  <c r="E4513" i="6"/>
  <c r="B4513" i="6"/>
  <c r="F4512" i="6"/>
  <c r="E4512" i="6"/>
  <c r="B4512" i="6"/>
  <c r="F4511" i="6"/>
  <c r="E4511" i="6"/>
  <c r="B4511" i="6"/>
  <c r="F4510" i="6"/>
  <c r="E4510" i="6"/>
  <c r="B4510" i="6"/>
  <c r="F4509" i="6"/>
  <c r="E4509" i="6"/>
  <c r="B4509" i="6"/>
  <c r="F4508" i="6"/>
  <c r="E4508" i="6"/>
  <c r="B4508" i="6"/>
  <c r="F4507" i="6"/>
  <c r="E4507" i="6"/>
  <c r="B4507" i="6"/>
  <c r="F4506" i="6"/>
  <c r="E4506" i="6"/>
  <c r="B4506" i="6"/>
  <c r="F4505" i="6"/>
  <c r="E4505" i="6"/>
  <c r="B4505" i="6"/>
  <c r="F4504" i="6"/>
  <c r="E4504" i="6"/>
  <c r="B4504" i="6"/>
  <c r="F4503" i="6"/>
  <c r="E4503" i="6"/>
  <c r="B4503" i="6"/>
  <c r="F4502" i="6"/>
  <c r="E4502" i="6"/>
  <c r="B4502" i="6"/>
  <c r="F4501" i="6"/>
  <c r="E4501" i="6"/>
  <c r="B4501" i="6"/>
  <c r="F4500" i="6"/>
  <c r="E4500" i="6"/>
  <c r="B4500" i="6"/>
  <c r="F4499" i="6"/>
  <c r="E4499" i="6"/>
  <c r="B4499" i="6"/>
  <c r="F4498" i="6"/>
  <c r="E4498" i="6"/>
  <c r="B4498" i="6"/>
  <c r="F4497" i="6"/>
  <c r="E4497" i="6"/>
  <c r="B4497" i="6"/>
  <c r="F4496" i="6"/>
  <c r="E4496" i="6"/>
  <c r="B4496" i="6"/>
  <c r="F4495" i="6"/>
  <c r="E4495" i="6"/>
  <c r="B4495" i="6"/>
  <c r="F4494" i="6"/>
  <c r="E4494" i="6"/>
  <c r="B4494" i="6"/>
  <c r="F4493" i="6"/>
  <c r="E4493" i="6"/>
  <c r="B4493" i="6"/>
  <c r="F4492" i="6"/>
  <c r="E4492" i="6"/>
  <c r="B4492" i="6"/>
  <c r="F4491" i="6"/>
  <c r="E4491" i="6"/>
  <c r="B4491" i="6"/>
  <c r="F4490" i="6"/>
  <c r="E4490" i="6"/>
  <c r="B4490" i="6"/>
  <c r="F4489" i="6"/>
  <c r="E4489" i="6"/>
  <c r="B4489" i="6"/>
  <c r="F4488" i="6"/>
  <c r="E4488" i="6"/>
  <c r="B4488" i="6"/>
  <c r="F4487" i="6"/>
  <c r="E4487" i="6"/>
  <c r="B4487" i="6"/>
  <c r="F4486" i="6"/>
  <c r="E4486" i="6"/>
  <c r="B4486" i="6"/>
  <c r="F4485" i="6"/>
  <c r="E4485" i="6"/>
  <c r="B4485" i="6"/>
  <c r="F4484" i="6"/>
  <c r="E4484" i="6"/>
  <c r="B4484" i="6"/>
  <c r="F4483" i="6"/>
  <c r="E4483" i="6"/>
  <c r="B4483" i="6"/>
  <c r="F4482" i="6"/>
  <c r="E4482" i="6"/>
  <c r="B4482" i="6"/>
  <c r="F4481" i="6"/>
  <c r="E4481" i="6"/>
  <c r="B4481" i="6"/>
  <c r="F4480" i="6"/>
  <c r="E4480" i="6"/>
  <c r="B4480" i="6"/>
  <c r="F4479" i="6"/>
  <c r="E4479" i="6"/>
  <c r="B4479" i="6"/>
  <c r="F4478" i="6"/>
  <c r="E4478" i="6"/>
  <c r="B4478" i="6"/>
  <c r="F4477" i="6"/>
  <c r="E4477" i="6"/>
  <c r="B4477" i="6"/>
  <c r="F4476" i="6"/>
  <c r="E4476" i="6"/>
  <c r="B4476" i="6"/>
  <c r="F4475" i="6"/>
  <c r="E4475" i="6"/>
  <c r="B4475" i="6"/>
  <c r="F4474" i="6"/>
  <c r="E4474" i="6"/>
  <c r="B4474" i="6"/>
  <c r="F4473" i="6"/>
  <c r="E4473" i="6"/>
  <c r="B4473" i="6"/>
  <c r="F4472" i="6"/>
  <c r="E4472" i="6"/>
  <c r="B4472" i="6"/>
  <c r="E4471" i="6"/>
  <c r="B4471" i="6"/>
  <c r="E4470" i="6"/>
  <c r="B4470" i="6"/>
  <c r="E4469" i="6"/>
  <c r="B4469" i="6"/>
  <c r="E4468" i="6"/>
  <c r="B4468" i="6"/>
  <c r="E4467" i="6"/>
  <c r="B4467" i="6"/>
  <c r="E4466" i="6"/>
  <c r="B4466" i="6"/>
  <c r="F4465" i="6"/>
  <c r="E4465" i="6"/>
  <c r="B4465" i="6"/>
  <c r="F4464" i="6"/>
  <c r="E4464" i="6"/>
  <c r="B4464" i="6"/>
  <c r="E4463" i="6"/>
  <c r="B4463" i="6"/>
  <c r="E4462" i="6"/>
  <c r="B4462" i="6"/>
  <c r="E4461" i="6"/>
  <c r="B4461" i="6"/>
  <c r="E4460" i="6"/>
  <c r="B4460" i="6"/>
  <c r="F4459" i="6"/>
  <c r="E4459" i="6"/>
  <c r="B4459" i="6"/>
  <c r="F4458" i="6"/>
  <c r="E4458" i="6"/>
  <c r="B4458" i="6"/>
  <c r="E4457" i="6"/>
  <c r="B4457" i="6"/>
  <c r="E4456" i="6"/>
  <c r="B4456" i="6"/>
  <c r="E4455" i="6"/>
  <c r="B4455" i="6"/>
  <c r="E4454" i="6"/>
  <c r="B4454" i="6"/>
  <c r="E4453" i="6"/>
  <c r="B4453" i="6"/>
  <c r="E4452" i="6"/>
  <c r="B4452" i="6"/>
  <c r="B4383" i="6" l="1"/>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H4576" i="10"/>
  <c r="R4576" i="10" s="1"/>
  <c r="H4577" i="10"/>
  <c r="R4577" i="10" s="1"/>
  <c r="B4382" i="6"/>
  <c r="B4381" i="6"/>
  <c r="B4380" i="6"/>
  <c r="B4379" i="6"/>
  <c r="B4378" i="6"/>
  <c r="B4377" i="6"/>
  <c r="B4376" i="6"/>
  <c r="B4375" i="6"/>
  <c r="B4374" i="6"/>
  <c r="B4373" i="6"/>
  <c r="B4372" i="6"/>
  <c r="B4371" i="6"/>
  <c r="B4370" i="6"/>
  <c r="B4369" i="6"/>
  <c r="B4368" i="6"/>
  <c r="B4367" i="6"/>
  <c r="B4366" i="6"/>
  <c r="B4365" i="6"/>
  <c r="B4364" i="6"/>
  <c r="B4363" i="6"/>
  <c r="B4362" i="6"/>
  <c r="B4361" i="6"/>
  <c r="B4360" i="6"/>
  <c r="B4359" i="6"/>
  <c r="B4358" i="6"/>
  <c r="B4357" i="6"/>
  <c r="B4356" i="6"/>
  <c r="B4355" i="6"/>
  <c r="B4354" i="6"/>
  <c r="B4353" i="6"/>
  <c r="B4352" i="6"/>
  <c r="B4351" i="6"/>
  <c r="B4350" i="6"/>
  <c r="B4349" i="6"/>
  <c r="B4348" i="6"/>
  <c r="B4347" i="6"/>
  <c r="B4346" i="6"/>
  <c r="B4345" i="6"/>
  <c r="B4344" i="6"/>
  <c r="B4343" i="6"/>
  <c r="B4342" i="6"/>
  <c r="B4341" i="6"/>
  <c r="B4340" i="6"/>
  <c r="B4339" i="6"/>
  <c r="B4338" i="6"/>
  <c r="B4337" i="6"/>
  <c r="B4336" i="6"/>
  <c r="B4335" i="6"/>
  <c r="B4334" i="6"/>
  <c r="B4333" i="6"/>
  <c r="B4332" i="6"/>
  <c r="B4331" i="6"/>
  <c r="B4330" i="6"/>
  <c r="B4329" i="6"/>
  <c r="B4328" i="6"/>
  <c r="B4327" i="6"/>
  <c r="B4326" i="6"/>
  <c r="B4325" i="6"/>
  <c r="B4324" i="6"/>
  <c r="B4323" i="6"/>
  <c r="B4322" i="6"/>
  <c r="B4321" i="6"/>
  <c r="B4320" i="6"/>
  <c r="B4319" i="6"/>
  <c r="B4318" i="6"/>
  <c r="B4317" i="6"/>
  <c r="B4316" i="6"/>
  <c r="B4315" i="6"/>
  <c r="B4314" i="6"/>
  <c r="B4313" i="6"/>
  <c r="B4312" i="6"/>
  <c r="B4311" i="6"/>
  <c r="B4310" i="6"/>
  <c r="B4309" i="6"/>
  <c r="B4308" i="6"/>
  <c r="B4307" i="6"/>
  <c r="B4306" i="6"/>
  <c r="B4305" i="6"/>
  <c r="B4304" i="6"/>
  <c r="B4303" i="6"/>
  <c r="B4302" i="6"/>
  <c r="B4301" i="6"/>
  <c r="B4300" i="6"/>
  <c r="B4299" i="6"/>
  <c r="B4298" i="6"/>
  <c r="B4297" i="6"/>
  <c r="B4296" i="6"/>
  <c r="B4295" i="6"/>
  <c r="B4294" i="6"/>
  <c r="B4293" i="6"/>
  <c r="B4292" i="6"/>
  <c r="B4291" i="6"/>
  <c r="B4290" i="6"/>
  <c r="B4289" i="6"/>
  <c r="B4288" i="6"/>
  <c r="B4287" i="6"/>
  <c r="B4286" i="6"/>
  <c r="B4285" i="6"/>
  <c r="B4284" i="6"/>
  <c r="B4283" i="6"/>
  <c r="B4282" i="6"/>
  <c r="B4281" i="6"/>
  <c r="B4280" i="6"/>
  <c r="B4279" i="6"/>
  <c r="B4278" i="6"/>
  <c r="B4277" i="6"/>
  <c r="B4276" i="6"/>
  <c r="B4275" i="6"/>
  <c r="B4274" i="6"/>
  <c r="B4273" i="6"/>
  <c r="B4272" i="6"/>
  <c r="B4271" i="6"/>
  <c r="B4270" i="6"/>
  <c r="B4269" i="6"/>
  <c r="B4268" i="6"/>
  <c r="B4267" i="6"/>
  <c r="B4266" i="6"/>
  <c r="B4265" i="6"/>
  <c r="B4264" i="6"/>
  <c r="B4263" i="6"/>
  <c r="B4262" i="6"/>
  <c r="B4261" i="6"/>
  <c r="B4260" i="6"/>
  <c r="B4259" i="6"/>
  <c r="B4258" i="6"/>
  <c r="B4257" i="6"/>
  <c r="B4256" i="6"/>
  <c r="B4255" i="6"/>
  <c r="B4254" i="6"/>
  <c r="B4253" i="6"/>
  <c r="B4252" i="6"/>
  <c r="B4251" i="6"/>
  <c r="B4250" i="6"/>
  <c r="B4249" i="6"/>
  <c r="B4248" i="6"/>
  <c r="B4247" i="6"/>
  <c r="B4246" i="6"/>
  <c r="B4245" i="6"/>
  <c r="B4231" i="6"/>
  <c r="F4380" i="6"/>
  <c r="E4380" i="6"/>
  <c r="F4379" i="6"/>
  <c r="E4379" i="6"/>
  <c r="F4378" i="6"/>
  <c r="E4378" i="6"/>
  <c r="F4377" i="6"/>
  <c r="E4377" i="6"/>
  <c r="F4376" i="6"/>
  <c r="E4376" i="6"/>
  <c r="F4375" i="6"/>
  <c r="E4375" i="6"/>
  <c r="F4374" i="6"/>
  <c r="E4374" i="6"/>
  <c r="F4373" i="6"/>
  <c r="E4373" i="6"/>
  <c r="F4372" i="6"/>
  <c r="E4372" i="6"/>
  <c r="F4371" i="6"/>
  <c r="E4371" i="6"/>
  <c r="F4370" i="6"/>
  <c r="E4370" i="6"/>
  <c r="F4369" i="6"/>
  <c r="E4369" i="6"/>
  <c r="F4368" i="6"/>
  <c r="E4368" i="6"/>
  <c r="F4367" i="6"/>
  <c r="E4367" i="6"/>
  <c r="F4366" i="6"/>
  <c r="E4366" i="6"/>
  <c r="F4365" i="6"/>
  <c r="E4365" i="6"/>
  <c r="F4364" i="6"/>
  <c r="E4364" i="6"/>
  <c r="F4363" i="6"/>
  <c r="E4363" i="6"/>
  <c r="F4362" i="6"/>
  <c r="E4362" i="6"/>
  <c r="F4361" i="6"/>
  <c r="E4361" i="6"/>
  <c r="F4360" i="6"/>
  <c r="E4360" i="6"/>
  <c r="F4359" i="6"/>
  <c r="E4359" i="6"/>
  <c r="F4358" i="6"/>
  <c r="E4358" i="6"/>
  <c r="F4357" i="6"/>
  <c r="E4357" i="6"/>
  <c r="F4356" i="6"/>
  <c r="E4356" i="6"/>
  <c r="F4355" i="6"/>
  <c r="E4355" i="6"/>
  <c r="F4354" i="6"/>
  <c r="E4354" i="6"/>
  <c r="F4353" i="6"/>
  <c r="E4353" i="6"/>
  <c r="F4352" i="6"/>
  <c r="E4352" i="6"/>
  <c r="F4351" i="6"/>
  <c r="E4351" i="6"/>
  <c r="F4350" i="6"/>
  <c r="E4350" i="6"/>
  <c r="F4349" i="6"/>
  <c r="E4349" i="6"/>
  <c r="F4348" i="6"/>
  <c r="E4348" i="6"/>
  <c r="F4347" i="6"/>
  <c r="E4347" i="6"/>
  <c r="F4346" i="6"/>
  <c r="E4346" i="6"/>
  <c r="F4345" i="6"/>
  <c r="E4345" i="6"/>
  <c r="F4344" i="6"/>
  <c r="E4344" i="6"/>
  <c r="F4343" i="6"/>
  <c r="E4343" i="6"/>
  <c r="F4342" i="6"/>
  <c r="E4342" i="6"/>
  <c r="F4341" i="6"/>
  <c r="E4341" i="6"/>
  <c r="F4340" i="6"/>
  <c r="E4340" i="6"/>
  <c r="F4339" i="6"/>
  <c r="E4339" i="6"/>
  <c r="F4338" i="6"/>
  <c r="E4338" i="6"/>
  <c r="F4337" i="6"/>
  <c r="E4337" i="6"/>
  <c r="F4336" i="6"/>
  <c r="E4336" i="6"/>
  <c r="F4335" i="6"/>
  <c r="E4335" i="6"/>
  <c r="F4334" i="6"/>
  <c r="E4334" i="6"/>
  <c r="F4333" i="6"/>
  <c r="E4333" i="6"/>
  <c r="E4332" i="6"/>
  <c r="E4331" i="6"/>
  <c r="E4330" i="6"/>
  <c r="E4329" i="6"/>
  <c r="E4328" i="6"/>
  <c r="E4327" i="6"/>
  <c r="F4326" i="6"/>
  <c r="E4326" i="6"/>
  <c r="F4325" i="6"/>
  <c r="E4325" i="6"/>
  <c r="E4324" i="6"/>
  <c r="E4323" i="6"/>
  <c r="E4322" i="6"/>
  <c r="E4321" i="6"/>
  <c r="F4320" i="6"/>
  <c r="E4320" i="6"/>
  <c r="F4319" i="6"/>
  <c r="E4319" i="6"/>
  <c r="E4318" i="6"/>
  <c r="E4317" i="6"/>
  <c r="E4316" i="6"/>
  <c r="E4315" i="6"/>
  <c r="E4314" i="6"/>
  <c r="E4313" i="6"/>
  <c r="F4312" i="6"/>
  <c r="E4312" i="6"/>
  <c r="F4311" i="6"/>
  <c r="E4311" i="6"/>
  <c r="F4310" i="6"/>
  <c r="E4310" i="6"/>
  <c r="F4309" i="6"/>
  <c r="E4309" i="6"/>
  <c r="F4308" i="6"/>
  <c r="E4308" i="6"/>
  <c r="F4307" i="6"/>
  <c r="E4307" i="6"/>
  <c r="F4306" i="6"/>
  <c r="E4306" i="6"/>
  <c r="F4305" i="6"/>
  <c r="E4305" i="6"/>
  <c r="F4304" i="6"/>
  <c r="E4304" i="6"/>
  <c r="F4303" i="6"/>
  <c r="E4303" i="6"/>
  <c r="F4302" i="6"/>
  <c r="E4302" i="6"/>
  <c r="F4301" i="6"/>
  <c r="E4301" i="6"/>
  <c r="F4300" i="6"/>
  <c r="E4300" i="6"/>
  <c r="F4299" i="6"/>
  <c r="E4299" i="6"/>
  <c r="F4298" i="6"/>
  <c r="E4298" i="6"/>
  <c r="F4297" i="6"/>
  <c r="E4297" i="6"/>
  <c r="F4296" i="6"/>
  <c r="E4296" i="6"/>
  <c r="F4295" i="6"/>
  <c r="E4295" i="6"/>
  <c r="F4294" i="6"/>
  <c r="E4294" i="6"/>
  <c r="F4293" i="6"/>
  <c r="E4293" i="6"/>
  <c r="F4292" i="6"/>
  <c r="E4292" i="6"/>
  <c r="F4291" i="6"/>
  <c r="E4291" i="6"/>
  <c r="F4290" i="6"/>
  <c r="E4290" i="6"/>
  <c r="F4289" i="6"/>
  <c r="E4289" i="6"/>
  <c r="F4288" i="6"/>
  <c r="E4288" i="6"/>
  <c r="F4287" i="6"/>
  <c r="E4287" i="6"/>
  <c r="F4286" i="6"/>
  <c r="E4286" i="6"/>
  <c r="F4285" i="6"/>
  <c r="E4285" i="6"/>
  <c r="F4284" i="6"/>
  <c r="E4284" i="6"/>
  <c r="F4283" i="6"/>
  <c r="E4283" i="6"/>
  <c r="F4282" i="6"/>
  <c r="E4282" i="6"/>
  <c r="F4281" i="6"/>
  <c r="E4281" i="6"/>
  <c r="F4280" i="6"/>
  <c r="E4280" i="6"/>
  <c r="F4279" i="6"/>
  <c r="E4279" i="6"/>
  <c r="F4278" i="6"/>
  <c r="E4278" i="6"/>
  <c r="F4277" i="6"/>
  <c r="E4277" i="6"/>
  <c r="F4276" i="6"/>
  <c r="E4276" i="6"/>
  <c r="F4275" i="6"/>
  <c r="E4275" i="6"/>
  <c r="F4274" i="6"/>
  <c r="E4274" i="6"/>
  <c r="F4273" i="6"/>
  <c r="E4273" i="6"/>
  <c r="F4272" i="6"/>
  <c r="E4272" i="6"/>
  <c r="F4271" i="6"/>
  <c r="E4271" i="6"/>
  <c r="F4270" i="6"/>
  <c r="E4270" i="6"/>
  <c r="F4269" i="6"/>
  <c r="E4269" i="6"/>
  <c r="F4268" i="6"/>
  <c r="E4268" i="6"/>
  <c r="F4267" i="6"/>
  <c r="E4267" i="6"/>
  <c r="F4266" i="6"/>
  <c r="E4266" i="6"/>
  <c r="F4265" i="6"/>
  <c r="E4265" i="6"/>
  <c r="E4264" i="6"/>
  <c r="E4263" i="6"/>
  <c r="E4262" i="6"/>
  <c r="E4261" i="6"/>
  <c r="E4260" i="6"/>
  <c r="E4259" i="6"/>
  <c r="F4258" i="6"/>
  <c r="E4258" i="6"/>
  <c r="F4257" i="6"/>
  <c r="E4257" i="6"/>
  <c r="E4256" i="6"/>
  <c r="E4255" i="6"/>
  <c r="E4254" i="6"/>
  <c r="E4253" i="6"/>
  <c r="F4252" i="6"/>
  <c r="E4252" i="6"/>
  <c r="F4251" i="6"/>
  <c r="E4251" i="6"/>
  <c r="E4250" i="6"/>
  <c r="E4249" i="6"/>
  <c r="E4248" i="6"/>
  <c r="E4247" i="6"/>
  <c r="E4246" i="6"/>
  <c r="E4245" i="6"/>
  <c r="H4544" i="10" l="1"/>
  <c r="R4544" i="10" s="1"/>
  <c r="H4578" i="10"/>
  <c r="H4545" i="10"/>
  <c r="H4579" i="10"/>
  <c r="H4509" i="10"/>
  <c r="R4509" i="10" s="1"/>
  <c r="H4543" i="10"/>
  <c r="R4543" i="10" s="1"/>
  <c r="H4508" i="10"/>
  <c r="R4508" i="10" s="1"/>
  <c r="H4542" i="10"/>
  <c r="R4542" i="10" s="1"/>
  <c r="H4476" i="10"/>
  <c r="R4476" i="10" s="1"/>
  <c r="H4475" i="10"/>
  <c r="R4475" i="10" s="1"/>
  <c r="H4406" i="10"/>
  <c r="R4406" i="10" s="1"/>
  <c r="H4437" i="10"/>
  <c r="H4405" i="10"/>
  <c r="R4405" i="10" s="1"/>
  <c r="H4436" i="10"/>
  <c r="H4376" i="10"/>
  <c r="R4376" i="10" s="1"/>
  <c r="H4375" i="10"/>
  <c r="R4375" i="10" s="1"/>
  <c r="H4304" i="10"/>
  <c r="R4304" i="10" s="1"/>
  <c r="H4337" i="10"/>
  <c r="H4339" i="10"/>
  <c r="H4303" i="10"/>
  <c r="R4303" i="10" s="1"/>
  <c r="H4336" i="10"/>
  <c r="H4338" i="10"/>
  <c r="H4273" i="10"/>
  <c r="R4273" i="10" s="1"/>
  <c r="H4242" i="10"/>
  <c r="H4272" i="10"/>
  <c r="R4272" i="10" s="1"/>
  <c r="H4241" i="10"/>
  <c r="T4241" i="10" s="1"/>
  <c r="H4239" i="10"/>
  <c r="T4239" i="10" s="1"/>
  <c r="H4240" i="10"/>
  <c r="T4240" i="10" s="1"/>
  <c r="H4238" i="10"/>
  <c r="T4238" i="10" s="1"/>
  <c r="H4203" i="10"/>
  <c r="R4203" i="10" s="1"/>
  <c r="H4204" i="10"/>
  <c r="R4204" i="10" s="1"/>
  <c r="H4202" i="10"/>
  <c r="R4202" i="10" s="1"/>
  <c r="H4205" i="10"/>
  <c r="R4205" i="10" s="1"/>
  <c r="AT157" i="3"/>
  <c r="AI156" i="3"/>
  <c r="Q4437" i="10" l="1"/>
  <c r="R4437" i="10"/>
  <c r="Q4436" i="10"/>
  <c r="R4436" i="10"/>
  <c r="F4244" i="6"/>
  <c r="E4244" i="6"/>
  <c r="F4243" i="6"/>
  <c r="E4243" i="6"/>
  <c r="F4242" i="6"/>
  <c r="E4242" i="6"/>
  <c r="F4241" i="6"/>
  <c r="E4241" i="6"/>
  <c r="F4240" i="6"/>
  <c r="E4240" i="6"/>
  <c r="F4239" i="6"/>
  <c r="E4239" i="6"/>
  <c r="F4238" i="6"/>
  <c r="E4238" i="6"/>
  <c r="F4237" i="6"/>
  <c r="E4237" i="6"/>
  <c r="F4236" i="6"/>
  <c r="E4236" i="6"/>
  <c r="F4235" i="6"/>
  <c r="E4235" i="6"/>
  <c r="F4234" i="6"/>
  <c r="E4234" i="6"/>
  <c r="F4233" i="6"/>
  <c r="E4233" i="6"/>
  <c r="F4232" i="6"/>
  <c r="E4232" i="6"/>
  <c r="F4231" i="6"/>
  <c r="E4231" i="6"/>
  <c r="F4230" i="6"/>
  <c r="E4230" i="6"/>
  <c r="F4229" i="6"/>
  <c r="E4229" i="6"/>
  <c r="F4228" i="6"/>
  <c r="E4228" i="6"/>
  <c r="F4227" i="6"/>
  <c r="E4227" i="6"/>
  <c r="F4226" i="6"/>
  <c r="E4226" i="6"/>
  <c r="F4225" i="6"/>
  <c r="E4225" i="6"/>
  <c r="F4224" i="6"/>
  <c r="E4224" i="6"/>
  <c r="F4223" i="6"/>
  <c r="E4223" i="6"/>
  <c r="F4222" i="6"/>
  <c r="E4222" i="6"/>
  <c r="F4221" i="6"/>
  <c r="E4221" i="6"/>
  <c r="F4220" i="6"/>
  <c r="E4220" i="6"/>
  <c r="F4219" i="6"/>
  <c r="E4219" i="6"/>
  <c r="F4218" i="6"/>
  <c r="E4218" i="6"/>
  <c r="F4217" i="6"/>
  <c r="E4217" i="6"/>
  <c r="F4216" i="6"/>
  <c r="E4216" i="6"/>
  <c r="F4215" i="6"/>
  <c r="E4215" i="6"/>
  <c r="F4214" i="6"/>
  <c r="E4214" i="6"/>
  <c r="F4213" i="6"/>
  <c r="E4213" i="6"/>
  <c r="F4212" i="6"/>
  <c r="E4212" i="6"/>
  <c r="F4211" i="6"/>
  <c r="E4211" i="6"/>
  <c r="F4210" i="6"/>
  <c r="E4210" i="6"/>
  <c r="F4209" i="6"/>
  <c r="E4209" i="6"/>
  <c r="F4208" i="6"/>
  <c r="E4208" i="6"/>
  <c r="F4207" i="6"/>
  <c r="E4207" i="6"/>
  <c r="F4206" i="6"/>
  <c r="E4206" i="6"/>
  <c r="F4205" i="6"/>
  <c r="E4205" i="6"/>
  <c r="F4204" i="6"/>
  <c r="E4204" i="6"/>
  <c r="F4203" i="6"/>
  <c r="E4203" i="6"/>
  <c r="F4202" i="6"/>
  <c r="E4202" i="6"/>
  <c r="F4201" i="6"/>
  <c r="E4201" i="6"/>
  <c r="F4200" i="6"/>
  <c r="E4200" i="6"/>
  <c r="F4199" i="6"/>
  <c r="E4199" i="6"/>
  <c r="F4198" i="6"/>
  <c r="E4198" i="6"/>
  <c r="F4197" i="6"/>
  <c r="E4197" i="6"/>
  <c r="E4196" i="6"/>
  <c r="E4195" i="6"/>
  <c r="E4194" i="6"/>
  <c r="E4193" i="6"/>
  <c r="E4192" i="6"/>
  <c r="E4191" i="6"/>
  <c r="F4190" i="6"/>
  <c r="E4190" i="6"/>
  <c r="F4189" i="6"/>
  <c r="E4189" i="6"/>
  <c r="E4188" i="6"/>
  <c r="E4187" i="6"/>
  <c r="E4186" i="6"/>
  <c r="E4185" i="6"/>
  <c r="F4184" i="6"/>
  <c r="E4184" i="6"/>
  <c r="F4183" i="6"/>
  <c r="E4183" i="6"/>
  <c r="E4182" i="6"/>
  <c r="E4181" i="6"/>
  <c r="E4180" i="6"/>
  <c r="E4179" i="6"/>
  <c r="E4178" i="6"/>
  <c r="E4177" i="6"/>
  <c r="E4176" i="6"/>
  <c r="F4176" i="6"/>
  <c r="F4175" i="6"/>
  <c r="E4175" i="6"/>
  <c r="F4174" i="6"/>
  <c r="E4174" i="6"/>
  <c r="F4173" i="6"/>
  <c r="E4173" i="6"/>
  <c r="F4172" i="6"/>
  <c r="E4172" i="6"/>
  <c r="F4171" i="6"/>
  <c r="E4171" i="6"/>
  <c r="F4170" i="6"/>
  <c r="E4170" i="6"/>
  <c r="F4169" i="6"/>
  <c r="E4169" i="6"/>
  <c r="F4168" i="6"/>
  <c r="E4168" i="6"/>
  <c r="F4167" i="6"/>
  <c r="E4167" i="6"/>
  <c r="F4166" i="6"/>
  <c r="E4166" i="6"/>
  <c r="F4165" i="6"/>
  <c r="E4165" i="6"/>
  <c r="F4164" i="6"/>
  <c r="E4164" i="6"/>
  <c r="F4163" i="6"/>
  <c r="E4163" i="6"/>
  <c r="F4162" i="6"/>
  <c r="E4162" i="6"/>
  <c r="F4161" i="6"/>
  <c r="E4161" i="6"/>
  <c r="F4160" i="6"/>
  <c r="E4160" i="6"/>
  <c r="F4159" i="6"/>
  <c r="E4159" i="6"/>
  <c r="F4158" i="6"/>
  <c r="E4158" i="6"/>
  <c r="F4157" i="6"/>
  <c r="E4157" i="6"/>
  <c r="F4156" i="6"/>
  <c r="E4156" i="6"/>
  <c r="F4155" i="6"/>
  <c r="E4155" i="6"/>
  <c r="F4154" i="6"/>
  <c r="E4154" i="6"/>
  <c r="F4153" i="6"/>
  <c r="E4153" i="6"/>
  <c r="F4152" i="6"/>
  <c r="E4152" i="6"/>
  <c r="F4151" i="6"/>
  <c r="E4151" i="6"/>
  <c r="F4150" i="6"/>
  <c r="E4150" i="6"/>
  <c r="F4149" i="6"/>
  <c r="E4149" i="6"/>
  <c r="F4148" i="6"/>
  <c r="E4148" i="6"/>
  <c r="F4147" i="6"/>
  <c r="E4147" i="6"/>
  <c r="F4146" i="6"/>
  <c r="E4146" i="6"/>
  <c r="F4145" i="6"/>
  <c r="E4145" i="6"/>
  <c r="F4144" i="6"/>
  <c r="E4144" i="6"/>
  <c r="F4143" i="6"/>
  <c r="E4143" i="6"/>
  <c r="F4142" i="6"/>
  <c r="E4142" i="6"/>
  <c r="F4141" i="6"/>
  <c r="E4141" i="6"/>
  <c r="F4140" i="6"/>
  <c r="E4140" i="6"/>
  <c r="F4139" i="6"/>
  <c r="E4139" i="6"/>
  <c r="F4138" i="6"/>
  <c r="E4138" i="6"/>
  <c r="F4137" i="6"/>
  <c r="E4137" i="6"/>
  <c r="F4136" i="6"/>
  <c r="E4136" i="6"/>
  <c r="F4135" i="6"/>
  <c r="E4135" i="6"/>
  <c r="F4134" i="6"/>
  <c r="E4134" i="6"/>
  <c r="F4133" i="6"/>
  <c r="E4133" i="6"/>
  <c r="F4132" i="6"/>
  <c r="E4132" i="6"/>
  <c r="F4131" i="6"/>
  <c r="E4131" i="6"/>
  <c r="F4130" i="6"/>
  <c r="E4130" i="6"/>
  <c r="F4129" i="6"/>
  <c r="E4129" i="6"/>
  <c r="F4128" i="6"/>
  <c r="E4128" i="6"/>
  <c r="E4127" i="6"/>
  <c r="E4126" i="6"/>
  <c r="E4125" i="6"/>
  <c r="E4124" i="6"/>
  <c r="E4123" i="6"/>
  <c r="E4122" i="6"/>
  <c r="F4121" i="6"/>
  <c r="E4121" i="6"/>
  <c r="F4120" i="6"/>
  <c r="E4120" i="6"/>
  <c r="E4119" i="6"/>
  <c r="E4118" i="6"/>
  <c r="E4117" i="6"/>
  <c r="E4116" i="6"/>
  <c r="F4115" i="6"/>
  <c r="E4115" i="6"/>
  <c r="F4114" i="6"/>
  <c r="E4114" i="6"/>
  <c r="E4113" i="6"/>
  <c r="E4112" i="6"/>
  <c r="E4111" i="6"/>
  <c r="E4110" i="6"/>
  <c r="E4109" i="6"/>
  <c r="E4108" i="6"/>
  <c r="Z2" i="3" l="1"/>
  <c r="S38" i="32"/>
  <c r="Y37" i="32"/>
  <c r="AT153" i="3"/>
  <c r="B4048" i="6"/>
  <c r="E3973" i="6"/>
  <c r="F3973" i="6"/>
  <c r="E2767" i="6"/>
  <c r="E2768" i="6"/>
  <c r="E2769" i="6"/>
  <c r="E2770" i="6"/>
  <c r="E2771" i="6"/>
  <c r="E2772" i="6"/>
  <c r="E2773" i="6"/>
  <c r="F2773" i="6"/>
  <c r="E2774" i="6"/>
  <c r="E2775" i="6"/>
  <c r="E2776" i="6"/>
  <c r="E2777" i="6"/>
  <c r="E2778" i="6"/>
  <c r="E2779" i="6"/>
  <c r="E2780" i="6"/>
  <c r="E2781" i="6"/>
  <c r="E2782" i="6"/>
  <c r="E2783" i="6"/>
  <c r="E2784" i="6"/>
  <c r="F2784" i="6"/>
  <c r="E2785" i="6"/>
  <c r="F2785" i="6"/>
  <c r="E2786" i="6"/>
  <c r="F2786" i="6"/>
  <c r="E2787" i="6"/>
  <c r="F2787" i="6"/>
  <c r="E2788" i="6"/>
  <c r="F2788" i="6"/>
  <c r="E2789" i="6"/>
  <c r="F2789" i="6"/>
  <c r="E2790" i="6"/>
  <c r="F2790" i="6"/>
  <c r="E2791" i="6"/>
  <c r="F2791" i="6"/>
  <c r="E2792" i="6"/>
  <c r="F2792" i="6"/>
  <c r="E2793" i="6"/>
  <c r="F2793" i="6"/>
  <c r="E2794" i="6"/>
  <c r="F2794" i="6"/>
  <c r="E2795" i="6"/>
  <c r="F2795" i="6"/>
  <c r="E2796" i="6"/>
  <c r="F2796" i="6"/>
  <c r="E2797" i="6"/>
  <c r="F2797" i="6"/>
  <c r="E2798" i="6"/>
  <c r="F2798" i="6"/>
  <c r="E2799" i="6"/>
  <c r="F2799" i="6"/>
  <c r="E2800" i="6"/>
  <c r="F2800" i="6"/>
  <c r="E2801" i="6"/>
  <c r="F2801" i="6"/>
  <c r="E2802" i="6"/>
  <c r="F2802" i="6"/>
  <c r="E2803" i="6"/>
  <c r="F2803" i="6"/>
  <c r="E2804" i="6"/>
  <c r="F2804" i="6"/>
  <c r="E2805" i="6"/>
  <c r="F2805" i="6"/>
  <c r="E2806" i="6"/>
  <c r="F2806" i="6"/>
  <c r="E2807" i="6"/>
  <c r="F2807" i="6"/>
  <c r="E2808" i="6"/>
  <c r="F2808" i="6"/>
  <c r="E2809" i="6"/>
  <c r="F2809" i="6"/>
  <c r="E2810" i="6"/>
  <c r="F2810" i="6"/>
  <c r="E2811" i="6"/>
  <c r="F2811" i="6"/>
  <c r="E2812" i="6"/>
  <c r="F2812" i="6"/>
  <c r="E2813" i="6"/>
  <c r="F2813" i="6"/>
  <c r="E2814" i="6"/>
  <c r="F2814" i="6"/>
  <c r="E2815" i="6"/>
  <c r="F2815" i="6"/>
  <c r="E2816" i="6"/>
  <c r="F2816" i="6"/>
  <c r="E2817" i="6"/>
  <c r="F2817" i="6"/>
  <c r="E2818" i="6"/>
  <c r="F2818" i="6"/>
  <c r="E2819" i="6"/>
  <c r="F2819" i="6"/>
  <c r="E2820" i="6"/>
  <c r="F2820" i="6"/>
  <c r="E2821" i="6"/>
  <c r="F2821" i="6"/>
  <c r="E2822" i="6"/>
  <c r="F2822" i="6"/>
  <c r="E2823" i="6"/>
  <c r="F2823" i="6"/>
  <c r="E2824" i="6"/>
  <c r="F2824"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H2650" i="6"/>
  <c r="E2650" i="6"/>
  <c r="F2650" i="6"/>
  <c r="B2649" i="6"/>
  <c r="B2650" i="6"/>
  <c r="B2651" i="6"/>
  <c r="F3972" i="6"/>
  <c r="E3972" i="6"/>
  <c r="F3971" i="6"/>
  <c r="E3971" i="6"/>
  <c r="F3970" i="6"/>
  <c r="E3970" i="6"/>
  <c r="F3969" i="6"/>
  <c r="E3969" i="6"/>
  <c r="F3968" i="6"/>
  <c r="E3968" i="6"/>
  <c r="F3967" i="6"/>
  <c r="E3967" i="6"/>
  <c r="F3966" i="6"/>
  <c r="E3966" i="6"/>
  <c r="F3965" i="6"/>
  <c r="E3965" i="6"/>
  <c r="F3964" i="6"/>
  <c r="E3964" i="6"/>
  <c r="F3963" i="6"/>
  <c r="E3963" i="6"/>
  <c r="F3962" i="6"/>
  <c r="E3962" i="6"/>
  <c r="F3961" i="6"/>
  <c r="E3961" i="6"/>
  <c r="F3960" i="6"/>
  <c r="E3960" i="6"/>
  <c r="F3959" i="6"/>
  <c r="E3959" i="6"/>
  <c r="F3958" i="6"/>
  <c r="E3958" i="6"/>
  <c r="F3957" i="6"/>
  <c r="E3957" i="6"/>
  <c r="F3956" i="6"/>
  <c r="E3956" i="6"/>
  <c r="F3955" i="6"/>
  <c r="E3955" i="6"/>
  <c r="F3954" i="6"/>
  <c r="E3954" i="6"/>
  <c r="F3953" i="6"/>
  <c r="E3953" i="6"/>
  <c r="F3952" i="6"/>
  <c r="E3952" i="6"/>
  <c r="F3951" i="6"/>
  <c r="E3951" i="6"/>
  <c r="F3950" i="6"/>
  <c r="E3950" i="6"/>
  <c r="F3949" i="6"/>
  <c r="E3949" i="6"/>
  <c r="F3948" i="6"/>
  <c r="E3948" i="6"/>
  <c r="F3947" i="6"/>
  <c r="E3947" i="6"/>
  <c r="F3946" i="6"/>
  <c r="E3946" i="6"/>
  <c r="F3945" i="6"/>
  <c r="E3945" i="6"/>
  <c r="F3944" i="6"/>
  <c r="E3944" i="6"/>
  <c r="F3943" i="6"/>
  <c r="E3943" i="6"/>
  <c r="F3942" i="6"/>
  <c r="E3942" i="6"/>
  <c r="F3941" i="6"/>
  <c r="E3941" i="6"/>
  <c r="F3940" i="6"/>
  <c r="E3940" i="6"/>
  <c r="F3939" i="6"/>
  <c r="E3939" i="6"/>
  <c r="F3938" i="6"/>
  <c r="E3938" i="6"/>
  <c r="F3937" i="6"/>
  <c r="E3937" i="6"/>
  <c r="F3936" i="6"/>
  <c r="E3936" i="6"/>
  <c r="F3935" i="6"/>
  <c r="E3935" i="6"/>
  <c r="F3934" i="6"/>
  <c r="E3934" i="6"/>
  <c r="F3933" i="6"/>
  <c r="E3933" i="6"/>
  <c r="F3932" i="6"/>
  <c r="E3932" i="6"/>
  <c r="F3931" i="6"/>
  <c r="E3931" i="6"/>
  <c r="F3930" i="6"/>
  <c r="E3930" i="6"/>
  <c r="F3929" i="6"/>
  <c r="E3929" i="6"/>
  <c r="F3928" i="6"/>
  <c r="E3928" i="6"/>
  <c r="F3927" i="6"/>
  <c r="E3927" i="6"/>
  <c r="F3926" i="6"/>
  <c r="E3926" i="6"/>
  <c r="E3925" i="6"/>
  <c r="E3924" i="6"/>
  <c r="E3923" i="6"/>
  <c r="E3922" i="6"/>
  <c r="E3921" i="6"/>
  <c r="E3920" i="6"/>
  <c r="F3919" i="6"/>
  <c r="E3919" i="6"/>
  <c r="F3918" i="6"/>
  <c r="E3918" i="6"/>
  <c r="E3917" i="6"/>
  <c r="E3916" i="6"/>
  <c r="E3915" i="6"/>
  <c r="E3914" i="6"/>
  <c r="F3913" i="6"/>
  <c r="E3913" i="6"/>
  <c r="E3912" i="6"/>
  <c r="E3911" i="6"/>
  <c r="E3910" i="6"/>
  <c r="E3909" i="6"/>
  <c r="E3908" i="6"/>
  <c r="E3907" i="6"/>
  <c r="F3905" i="6"/>
  <c r="E3905" i="6"/>
  <c r="F3904" i="6"/>
  <c r="E3904" i="6"/>
  <c r="F3903" i="6"/>
  <c r="E3903" i="6"/>
  <c r="F3902" i="6"/>
  <c r="E3902" i="6"/>
  <c r="F3901" i="6"/>
  <c r="E3901" i="6"/>
  <c r="F3900" i="6"/>
  <c r="E3900" i="6"/>
  <c r="F3899" i="6"/>
  <c r="E3899" i="6"/>
  <c r="F3898" i="6"/>
  <c r="E3898" i="6"/>
  <c r="F3897" i="6"/>
  <c r="E3897" i="6"/>
  <c r="F3896" i="6"/>
  <c r="E3896" i="6"/>
  <c r="F3895" i="6"/>
  <c r="E3895" i="6"/>
  <c r="F3894" i="6"/>
  <c r="E3894" i="6"/>
  <c r="F3893" i="6"/>
  <c r="E3893" i="6"/>
  <c r="F3892" i="6"/>
  <c r="E3892" i="6"/>
  <c r="F3891" i="6"/>
  <c r="E3891" i="6"/>
  <c r="F3890" i="6"/>
  <c r="E3890" i="6"/>
  <c r="F3889" i="6"/>
  <c r="E3889" i="6"/>
  <c r="F3888" i="6"/>
  <c r="E3888" i="6"/>
  <c r="F3887" i="6"/>
  <c r="E3887" i="6"/>
  <c r="F3886" i="6"/>
  <c r="E3886" i="6"/>
  <c r="F3885" i="6"/>
  <c r="E3885" i="6"/>
  <c r="F3884" i="6"/>
  <c r="E3884" i="6"/>
  <c r="F3883" i="6"/>
  <c r="E3883" i="6"/>
  <c r="F3882" i="6"/>
  <c r="E3882" i="6"/>
  <c r="F3881" i="6"/>
  <c r="E3881" i="6"/>
  <c r="F3880" i="6"/>
  <c r="E3880" i="6"/>
  <c r="F3879" i="6"/>
  <c r="E3879" i="6"/>
  <c r="F3878" i="6"/>
  <c r="E3878" i="6"/>
  <c r="F3877" i="6"/>
  <c r="E3877" i="6"/>
  <c r="F3876" i="6"/>
  <c r="E3876" i="6"/>
  <c r="F3875" i="6"/>
  <c r="E3875" i="6"/>
  <c r="F3874" i="6"/>
  <c r="E3874" i="6"/>
  <c r="F3873" i="6"/>
  <c r="E3873" i="6"/>
  <c r="F3872" i="6"/>
  <c r="E3872" i="6"/>
  <c r="F3871" i="6"/>
  <c r="E3871" i="6"/>
  <c r="F3870" i="6"/>
  <c r="E3870" i="6"/>
  <c r="F3869" i="6"/>
  <c r="E3869" i="6"/>
  <c r="F3868" i="6"/>
  <c r="E3868" i="6"/>
  <c r="F3867" i="6"/>
  <c r="E3867" i="6"/>
  <c r="F3866" i="6"/>
  <c r="E3866" i="6"/>
  <c r="F3865" i="6"/>
  <c r="E3865" i="6"/>
  <c r="F3864" i="6"/>
  <c r="E3864" i="6"/>
  <c r="F3863" i="6"/>
  <c r="E3863" i="6"/>
  <c r="F3862" i="6"/>
  <c r="E3862" i="6"/>
  <c r="F3861" i="6"/>
  <c r="E3861" i="6"/>
  <c r="F3860" i="6"/>
  <c r="E3860" i="6"/>
  <c r="F3859" i="6"/>
  <c r="E3859" i="6"/>
  <c r="E3858" i="6"/>
  <c r="E3857" i="6"/>
  <c r="E3856" i="6"/>
  <c r="E3855" i="6"/>
  <c r="E3854" i="6"/>
  <c r="E3853" i="6"/>
  <c r="F3852" i="6"/>
  <c r="E3852" i="6"/>
  <c r="F3851" i="6"/>
  <c r="E3851" i="6"/>
  <c r="E3850" i="6"/>
  <c r="E3849" i="6"/>
  <c r="E3848" i="6"/>
  <c r="E3847" i="6"/>
  <c r="F3846" i="6"/>
  <c r="E3846" i="6"/>
  <c r="E3845" i="6"/>
  <c r="E3844" i="6"/>
  <c r="E3843" i="6"/>
  <c r="E3842" i="6"/>
  <c r="E3841" i="6"/>
  <c r="E3840" i="6"/>
  <c r="F3839" i="6"/>
  <c r="E3839" i="6"/>
  <c r="F3838" i="6"/>
  <c r="E3838" i="6"/>
  <c r="F3837" i="6"/>
  <c r="E3837" i="6"/>
  <c r="F3836" i="6"/>
  <c r="E3836" i="6"/>
  <c r="F3835" i="6"/>
  <c r="E3835" i="6"/>
  <c r="F3834" i="6"/>
  <c r="E3834" i="6"/>
  <c r="F3833" i="6"/>
  <c r="E3833" i="6"/>
  <c r="F3832" i="6"/>
  <c r="E3832" i="6"/>
  <c r="F3831" i="6"/>
  <c r="E3831" i="6"/>
  <c r="F3830" i="6"/>
  <c r="E3830" i="6"/>
  <c r="F3829" i="6"/>
  <c r="E3829" i="6"/>
  <c r="F3828" i="6"/>
  <c r="E3828" i="6"/>
  <c r="F3827" i="6"/>
  <c r="E3827" i="6"/>
  <c r="F3826" i="6"/>
  <c r="E3826" i="6"/>
  <c r="F3825" i="6"/>
  <c r="E3825" i="6"/>
  <c r="F3824" i="6"/>
  <c r="E3824" i="6"/>
  <c r="F3823" i="6"/>
  <c r="E3823" i="6"/>
  <c r="F3822" i="6"/>
  <c r="E3822" i="6"/>
  <c r="F3821" i="6"/>
  <c r="E3821" i="6"/>
  <c r="F3820" i="6"/>
  <c r="E3820" i="6"/>
  <c r="F3819" i="6"/>
  <c r="E3819" i="6"/>
  <c r="F3818" i="6"/>
  <c r="E3818" i="6"/>
  <c r="F3817" i="6"/>
  <c r="E3817" i="6"/>
  <c r="F3816" i="6"/>
  <c r="E3816" i="6"/>
  <c r="F3815" i="6"/>
  <c r="E3815" i="6"/>
  <c r="F3814" i="6"/>
  <c r="E3814" i="6"/>
  <c r="F3813" i="6"/>
  <c r="E3813" i="6"/>
  <c r="F3812" i="6"/>
  <c r="E3812" i="6"/>
  <c r="F3811" i="6"/>
  <c r="E3811" i="6"/>
  <c r="F3810" i="6"/>
  <c r="E3810" i="6"/>
  <c r="F3809" i="6"/>
  <c r="E3809" i="6"/>
  <c r="F3808" i="6"/>
  <c r="E3808" i="6"/>
  <c r="F3807" i="6"/>
  <c r="E3807" i="6"/>
  <c r="F3806" i="6"/>
  <c r="E3806" i="6"/>
  <c r="F3805" i="6"/>
  <c r="E3805" i="6"/>
  <c r="F3804" i="6"/>
  <c r="E3804" i="6"/>
  <c r="F3803" i="6"/>
  <c r="E3803" i="6"/>
  <c r="F3802" i="6"/>
  <c r="E3802" i="6"/>
  <c r="F3801" i="6"/>
  <c r="E3801" i="6"/>
  <c r="F3800" i="6"/>
  <c r="E3800" i="6"/>
  <c r="F3799" i="6"/>
  <c r="E3799" i="6"/>
  <c r="F3798" i="6"/>
  <c r="E3798" i="6"/>
  <c r="F3797" i="6"/>
  <c r="E3797" i="6"/>
  <c r="F3796" i="6"/>
  <c r="E3796" i="6"/>
  <c r="F3795" i="6"/>
  <c r="E3795" i="6"/>
  <c r="F3794" i="6"/>
  <c r="E3794" i="6"/>
  <c r="F3793" i="6"/>
  <c r="E3793" i="6"/>
  <c r="E3792" i="6"/>
  <c r="E3791" i="6"/>
  <c r="E3790" i="6"/>
  <c r="E3789" i="6"/>
  <c r="E3788" i="6"/>
  <c r="E3787" i="6"/>
  <c r="F3786" i="6"/>
  <c r="E3786" i="6"/>
  <c r="F3785" i="6"/>
  <c r="E3785" i="6"/>
  <c r="E3784" i="6"/>
  <c r="E3783" i="6"/>
  <c r="E3782" i="6"/>
  <c r="E3781" i="6"/>
  <c r="F3780" i="6"/>
  <c r="E3780" i="6"/>
  <c r="E3779" i="6"/>
  <c r="E3778" i="6"/>
  <c r="E3777" i="6"/>
  <c r="E3776" i="6"/>
  <c r="E3775" i="6"/>
  <c r="E3774" i="6"/>
  <c r="B6" i="2"/>
  <c r="F3773" i="6"/>
  <c r="E3773" i="6"/>
  <c r="F3772" i="6"/>
  <c r="E3772" i="6"/>
  <c r="F3771" i="6"/>
  <c r="E3771" i="6"/>
  <c r="F3770" i="6"/>
  <c r="E3770" i="6"/>
  <c r="F3769" i="6"/>
  <c r="E3769" i="6"/>
  <c r="F3768" i="6"/>
  <c r="E3768" i="6"/>
  <c r="F3767" i="6"/>
  <c r="E3767" i="6"/>
  <c r="F3766" i="6"/>
  <c r="E3766" i="6"/>
  <c r="F3765" i="6"/>
  <c r="E3765" i="6"/>
  <c r="F3764" i="6"/>
  <c r="E3764" i="6"/>
  <c r="F3763" i="6"/>
  <c r="E3763" i="6"/>
  <c r="F3762" i="6"/>
  <c r="E3762" i="6"/>
  <c r="F3761" i="6"/>
  <c r="E3761" i="6"/>
  <c r="F3760" i="6"/>
  <c r="E3760" i="6"/>
  <c r="F3759" i="6"/>
  <c r="E3759" i="6"/>
  <c r="F3758" i="6"/>
  <c r="E3758" i="6"/>
  <c r="F3757" i="6"/>
  <c r="E3757" i="6"/>
  <c r="F3756" i="6"/>
  <c r="E3756" i="6"/>
  <c r="F3755" i="6"/>
  <c r="E3755" i="6"/>
  <c r="F3754" i="6"/>
  <c r="E3754" i="6"/>
  <c r="F3753" i="6"/>
  <c r="E3753" i="6"/>
  <c r="F3752" i="6"/>
  <c r="E3752" i="6"/>
  <c r="F3751" i="6"/>
  <c r="E3751" i="6"/>
  <c r="F3750" i="6"/>
  <c r="E3750" i="6"/>
  <c r="F3749" i="6"/>
  <c r="E3749" i="6"/>
  <c r="F3748" i="6"/>
  <c r="E3748" i="6"/>
  <c r="F3747" i="6"/>
  <c r="E3747" i="6"/>
  <c r="F3746" i="6"/>
  <c r="E3746" i="6"/>
  <c r="F3745" i="6"/>
  <c r="E3745" i="6"/>
  <c r="F3744" i="6"/>
  <c r="E3744" i="6"/>
  <c r="F3743" i="6"/>
  <c r="E3743" i="6"/>
  <c r="F3742" i="6"/>
  <c r="E3742" i="6"/>
  <c r="F3741" i="6"/>
  <c r="E3741" i="6"/>
  <c r="F3740" i="6"/>
  <c r="E3740" i="6"/>
  <c r="F3739" i="6"/>
  <c r="E3739" i="6"/>
  <c r="F3738" i="6"/>
  <c r="E3738" i="6"/>
  <c r="F3737" i="6"/>
  <c r="E3737" i="6"/>
  <c r="F3736" i="6"/>
  <c r="E3736" i="6"/>
  <c r="F3735" i="6"/>
  <c r="E3735" i="6"/>
  <c r="F3734" i="6"/>
  <c r="E3734" i="6"/>
  <c r="F3733" i="6"/>
  <c r="E3733" i="6"/>
  <c r="F3732" i="6"/>
  <c r="E3732" i="6"/>
  <c r="F3731" i="6"/>
  <c r="E3731" i="6"/>
  <c r="F3730" i="6"/>
  <c r="E3730" i="6"/>
  <c r="F3729" i="6"/>
  <c r="E3729" i="6"/>
  <c r="F3728" i="6"/>
  <c r="E3728" i="6"/>
  <c r="F3727" i="6"/>
  <c r="E3727" i="6"/>
  <c r="E3726" i="6"/>
  <c r="E3725" i="6"/>
  <c r="E3724" i="6"/>
  <c r="E3723" i="6"/>
  <c r="E3722" i="6"/>
  <c r="E3721" i="6"/>
  <c r="F3720" i="6"/>
  <c r="E3720" i="6"/>
  <c r="F3719" i="6"/>
  <c r="E3719" i="6"/>
  <c r="E3718" i="6"/>
  <c r="E3717" i="6"/>
  <c r="E3716" i="6"/>
  <c r="E3715" i="6"/>
  <c r="F3714" i="6"/>
  <c r="E3714" i="6"/>
  <c r="E3713" i="6"/>
  <c r="E3712" i="6"/>
  <c r="E3711" i="6"/>
  <c r="E3710" i="6"/>
  <c r="E3709" i="6"/>
  <c r="E3708" i="6"/>
  <c r="J6" i="3" l="1"/>
  <c r="R6" i="3"/>
  <c r="J5" i="3"/>
  <c r="R5" i="3"/>
  <c r="F3707" i="6"/>
  <c r="E3707" i="6"/>
  <c r="F3706" i="6"/>
  <c r="E3706" i="6"/>
  <c r="F3705" i="6"/>
  <c r="E3705" i="6"/>
  <c r="F3704" i="6"/>
  <c r="E3704" i="6"/>
  <c r="F3703" i="6"/>
  <c r="E3703" i="6"/>
  <c r="F3702" i="6"/>
  <c r="E3702" i="6"/>
  <c r="F3701" i="6"/>
  <c r="E3701" i="6"/>
  <c r="F3700" i="6"/>
  <c r="E3700" i="6"/>
  <c r="F3699" i="6"/>
  <c r="E3699" i="6"/>
  <c r="F3698" i="6"/>
  <c r="E3698" i="6"/>
  <c r="F3697" i="6"/>
  <c r="E3697" i="6"/>
  <c r="F3696" i="6"/>
  <c r="E3696" i="6"/>
  <c r="F3695" i="6"/>
  <c r="E3695" i="6"/>
  <c r="F3694" i="6"/>
  <c r="E3694" i="6"/>
  <c r="F3693" i="6"/>
  <c r="E3693" i="6"/>
  <c r="F3692" i="6"/>
  <c r="E3692" i="6"/>
  <c r="F3691" i="6"/>
  <c r="E3691" i="6"/>
  <c r="F3690" i="6"/>
  <c r="E3690" i="6"/>
  <c r="F3689" i="6"/>
  <c r="E3689" i="6"/>
  <c r="F3688" i="6"/>
  <c r="E3688" i="6"/>
  <c r="F3687" i="6"/>
  <c r="E3687" i="6"/>
  <c r="F3686" i="6"/>
  <c r="E3686" i="6"/>
  <c r="F3685" i="6"/>
  <c r="E3685" i="6"/>
  <c r="F3684" i="6"/>
  <c r="E3684" i="6"/>
  <c r="F3683" i="6"/>
  <c r="E3683" i="6"/>
  <c r="F3682" i="6"/>
  <c r="E3682" i="6"/>
  <c r="F3681" i="6"/>
  <c r="E3681" i="6"/>
  <c r="F3680" i="6"/>
  <c r="E3680" i="6"/>
  <c r="F3679" i="6"/>
  <c r="E3679" i="6"/>
  <c r="F3678" i="6"/>
  <c r="E3678" i="6"/>
  <c r="F3677" i="6"/>
  <c r="E3677" i="6"/>
  <c r="F3676" i="6"/>
  <c r="E3676" i="6"/>
  <c r="F3675" i="6"/>
  <c r="E3675" i="6"/>
  <c r="F3674" i="6"/>
  <c r="E3674" i="6"/>
  <c r="F3673" i="6"/>
  <c r="E3673" i="6"/>
  <c r="F3672" i="6"/>
  <c r="E3672" i="6"/>
  <c r="F3671" i="6"/>
  <c r="E3671" i="6"/>
  <c r="F3670" i="6"/>
  <c r="E3670" i="6"/>
  <c r="F3669" i="6"/>
  <c r="E3669" i="6"/>
  <c r="F3668" i="6"/>
  <c r="E3668" i="6"/>
  <c r="F3667" i="6"/>
  <c r="E3667" i="6"/>
  <c r="F3666" i="6"/>
  <c r="E3666" i="6"/>
  <c r="F3665" i="6"/>
  <c r="E3665" i="6"/>
  <c r="F3664" i="6"/>
  <c r="E3664" i="6"/>
  <c r="F3663" i="6"/>
  <c r="E3663" i="6"/>
  <c r="F3662" i="6"/>
  <c r="E3662" i="6"/>
  <c r="F3661" i="6"/>
  <c r="E3661" i="6"/>
  <c r="E3660" i="6"/>
  <c r="E3659" i="6"/>
  <c r="E3658" i="6"/>
  <c r="E3657" i="6"/>
  <c r="E3656" i="6"/>
  <c r="E3655" i="6"/>
  <c r="F3654" i="6"/>
  <c r="E3654" i="6"/>
  <c r="F3653" i="6"/>
  <c r="E3653" i="6"/>
  <c r="E3652" i="6"/>
  <c r="E3651" i="6"/>
  <c r="E3650" i="6"/>
  <c r="E3649" i="6"/>
  <c r="F3648" i="6"/>
  <c r="E3648" i="6"/>
  <c r="E3647" i="6"/>
  <c r="E3646" i="6"/>
  <c r="E3645" i="6"/>
  <c r="E3644" i="6"/>
  <c r="E3643" i="6"/>
  <c r="E3642" i="6"/>
  <c r="F3641" i="6" l="1"/>
  <c r="E3641" i="6"/>
  <c r="F3640" i="6"/>
  <c r="E3640" i="6"/>
  <c r="F3639" i="6"/>
  <c r="E3639" i="6"/>
  <c r="F3638" i="6"/>
  <c r="E3638" i="6"/>
  <c r="F3637" i="6"/>
  <c r="E3637" i="6"/>
  <c r="F3636" i="6"/>
  <c r="E3636" i="6"/>
  <c r="F3635" i="6"/>
  <c r="E3635" i="6"/>
  <c r="F3634" i="6"/>
  <c r="E3634" i="6"/>
  <c r="F3633" i="6"/>
  <c r="E3633" i="6"/>
  <c r="F3632" i="6"/>
  <c r="E3632" i="6"/>
  <c r="F3631" i="6"/>
  <c r="E3631" i="6"/>
  <c r="F3630" i="6"/>
  <c r="E3630" i="6"/>
  <c r="F3629" i="6"/>
  <c r="E3629" i="6"/>
  <c r="F3628" i="6"/>
  <c r="E3628" i="6"/>
  <c r="F3627" i="6"/>
  <c r="E3627" i="6"/>
  <c r="F3626" i="6"/>
  <c r="E3626" i="6"/>
  <c r="F3625" i="6"/>
  <c r="E3625" i="6"/>
  <c r="F3624" i="6"/>
  <c r="E3624" i="6"/>
  <c r="F3623" i="6"/>
  <c r="E3623" i="6"/>
  <c r="F3622" i="6"/>
  <c r="E3622" i="6"/>
  <c r="F3621" i="6"/>
  <c r="E3621" i="6"/>
  <c r="F3620" i="6"/>
  <c r="E3620" i="6"/>
  <c r="F3619" i="6"/>
  <c r="E3619" i="6"/>
  <c r="F3618" i="6"/>
  <c r="E3618" i="6"/>
  <c r="F3617" i="6"/>
  <c r="E3617" i="6"/>
  <c r="F3616" i="6"/>
  <c r="E3616" i="6"/>
  <c r="F3615" i="6"/>
  <c r="E3615" i="6"/>
  <c r="F3614" i="6"/>
  <c r="E3614" i="6"/>
  <c r="F3613" i="6"/>
  <c r="E3613" i="6"/>
  <c r="F3612" i="6"/>
  <c r="E3612" i="6"/>
  <c r="F3611" i="6"/>
  <c r="E3611" i="6"/>
  <c r="F3610" i="6"/>
  <c r="E3610" i="6"/>
  <c r="F3609" i="6"/>
  <c r="E3609" i="6"/>
  <c r="F3608" i="6"/>
  <c r="E3608" i="6"/>
  <c r="F3607" i="6"/>
  <c r="E3607" i="6"/>
  <c r="F3606" i="6"/>
  <c r="E3606" i="6"/>
  <c r="F3605" i="6"/>
  <c r="E3605" i="6"/>
  <c r="F3604" i="6"/>
  <c r="E3604" i="6"/>
  <c r="F3603" i="6"/>
  <c r="E3603" i="6"/>
  <c r="F3602" i="6"/>
  <c r="E3602" i="6"/>
  <c r="F3601" i="6"/>
  <c r="E3601" i="6"/>
  <c r="F3600" i="6"/>
  <c r="E3600" i="6"/>
  <c r="F3599" i="6"/>
  <c r="E3599" i="6"/>
  <c r="F3598" i="6"/>
  <c r="E3598" i="6"/>
  <c r="F3597" i="6"/>
  <c r="E3597" i="6"/>
  <c r="F3596" i="6"/>
  <c r="E3596" i="6"/>
  <c r="E3595" i="6"/>
  <c r="E3594" i="6"/>
  <c r="E3593" i="6"/>
  <c r="E3592" i="6"/>
  <c r="E3591" i="6"/>
  <c r="E3590" i="6"/>
  <c r="F3589" i="6"/>
  <c r="E3589" i="6"/>
  <c r="F3588" i="6"/>
  <c r="E3588" i="6"/>
  <c r="E3587" i="6"/>
  <c r="E3586" i="6"/>
  <c r="E3585" i="6"/>
  <c r="E3584" i="6"/>
  <c r="F3583" i="6"/>
  <c r="E3583" i="6"/>
  <c r="E3582" i="6"/>
  <c r="E3581" i="6"/>
  <c r="E3580" i="6"/>
  <c r="E3579" i="6"/>
  <c r="E3578" i="6"/>
  <c r="E3577" i="6"/>
  <c r="F3576" i="6" l="1"/>
  <c r="E3576" i="6"/>
  <c r="F3575" i="6"/>
  <c r="E3575" i="6"/>
  <c r="F3574" i="6"/>
  <c r="E3574" i="6"/>
  <c r="F3573" i="6"/>
  <c r="E3573" i="6"/>
  <c r="F3572" i="6"/>
  <c r="E3572" i="6"/>
  <c r="F3571" i="6"/>
  <c r="E3571" i="6"/>
  <c r="F3570" i="6"/>
  <c r="E3570" i="6"/>
  <c r="F3569" i="6"/>
  <c r="E3569" i="6"/>
  <c r="F3568" i="6"/>
  <c r="E3568" i="6"/>
  <c r="F3567" i="6"/>
  <c r="E3567" i="6"/>
  <c r="F3566" i="6"/>
  <c r="E3566" i="6"/>
  <c r="F3565" i="6"/>
  <c r="E3565" i="6"/>
  <c r="F3564" i="6"/>
  <c r="E3564" i="6"/>
  <c r="F3563" i="6"/>
  <c r="E3563" i="6"/>
  <c r="F3562" i="6"/>
  <c r="E3562" i="6"/>
  <c r="F3561" i="6"/>
  <c r="E3561" i="6"/>
  <c r="F3560" i="6"/>
  <c r="E3560" i="6"/>
  <c r="F3559" i="6"/>
  <c r="E3559" i="6"/>
  <c r="F3558" i="6"/>
  <c r="E3558" i="6"/>
  <c r="F3557" i="6"/>
  <c r="E3557" i="6"/>
  <c r="F3556" i="6"/>
  <c r="E3556" i="6"/>
  <c r="F3555" i="6"/>
  <c r="E3555" i="6"/>
  <c r="F3554" i="6"/>
  <c r="E3554" i="6"/>
  <c r="F3553" i="6"/>
  <c r="E3553" i="6"/>
  <c r="F3552" i="6"/>
  <c r="E3552" i="6"/>
  <c r="F3551" i="6"/>
  <c r="E3551" i="6"/>
  <c r="F3550" i="6"/>
  <c r="E3550" i="6"/>
  <c r="F3549" i="6"/>
  <c r="E3549" i="6"/>
  <c r="F3548" i="6"/>
  <c r="E3548" i="6"/>
  <c r="F3547" i="6"/>
  <c r="E3547" i="6"/>
  <c r="F3546" i="6"/>
  <c r="E3546" i="6"/>
  <c r="F3545" i="6"/>
  <c r="E3545" i="6"/>
  <c r="F3544" i="6"/>
  <c r="E3544" i="6"/>
  <c r="F3543" i="6"/>
  <c r="E3543" i="6"/>
  <c r="F3542" i="6"/>
  <c r="E3542" i="6"/>
  <c r="F3541" i="6"/>
  <c r="E3541" i="6"/>
  <c r="F3540" i="6"/>
  <c r="E3540" i="6"/>
  <c r="F3539" i="6"/>
  <c r="E3539" i="6"/>
  <c r="F3538" i="6"/>
  <c r="E3538" i="6"/>
  <c r="F3537" i="6"/>
  <c r="E3537" i="6"/>
  <c r="F3536" i="6"/>
  <c r="E3536" i="6"/>
  <c r="F3535" i="6"/>
  <c r="E3535" i="6"/>
  <c r="F3534" i="6"/>
  <c r="E3534" i="6"/>
  <c r="F3533" i="6"/>
  <c r="E3533" i="6"/>
  <c r="F3532" i="6"/>
  <c r="E3532" i="6"/>
  <c r="F3531" i="6"/>
  <c r="E3531" i="6"/>
  <c r="F3530" i="6"/>
  <c r="E3530" i="6"/>
  <c r="E3529" i="6"/>
  <c r="E3528" i="6"/>
  <c r="E3527" i="6"/>
  <c r="E3526" i="6"/>
  <c r="E3525" i="6"/>
  <c r="E3524" i="6"/>
  <c r="F3523" i="6"/>
  <c r="E3523" i="6"/>
  <c r="F3522" i="6"/>
  <c r="E3522" i="6"/>
  <c r="E3521" i="6"/>
  <c r="E3520" i="6"/>
  <c r="E3519" i="6"/>
  <c r="E3518" i="6"/>
  <c r="F3517" i="6"/>
  <c r="E3517" i="6"/>
  <c r="E3516" i="6"/>
  <c r="E3515" i="6"/>
  <c r="E3514" i="6"/>
  <c r="E3513" i="6"/>
  <c r="E3512" i="6"/>
  <c r="E3511" i="6"/>
  <c r="F3510" i="6"/>
  <c r="E3510" i="6"/>
  <c r="F3509" i="6"/>
  <c r="E3509" i="6"/>
  <c r="F3508" i="6"/>
  <c r="E3508" i="6"/>
  <c r="F3507" i="6"/>
  <c r="E3507" i="6"/>
  <c r="F3506" i="6"/>
  <c r="E3506" i="6"/>
  <c r="F3505" i="6"/>
  <c r="E3505" i="6"/>
  <c r="F3504" i="6"/>
  <c r="E3504" i="6"/>
  <c r="F3503" i="6"/>
  <c r="E3503" i="6"/>
  <c r="F3502" i="6"/>
  <c r="E3502" i="6"/>
  <c r="F3501" i="6"/>
  <c r="E3501" i="6"/>
  <c r="F3500" i="6"/>
  <c r="E3500" i="6"/>
  <c r="F3499" i="6"/>
  <c r="E3499" i="6"/>
  <c r="F3498" i="6"/>
  <c r="E3498" i="6"/>
  <c r="F3497" i="6"/>
  <c r="E3497" i="6"/>
  <c r="F3496" i="6"/>
  <c r="E3496" i="6"/>
  <c r="F3495" i="6"/>
  <c r="E3495" i="6"/>
  <c r="F3494" i="6"/>
  <c r="E3494" i="6"/>
  <c r="F3493" i="6"/>
  <c r="E3493" i="6"/>
  <c r="F3492" i="6"/>
  <c r="E3492" i="6"/>
  <c r="F3491" i="6"/>
  <c r="E3491" i="6"/>
  <c r="F3490" i="6"/>
  <c r="E3490" i="6"/>
  <c r="F3489" i="6"/>
  <c r="E3489" i="6"/>
  <c r="F3488" i="6"/>
  <c r="E3488" i="6"/>
  <c r="F3487" i="6"/>
  <c r="E3487" i="6"/>
  <c r="F3486" i="6"/>
  <c r="E3486" i="6"/>
  <c r="F3485" i="6"/>
  <c r="E3485" i="6"/>
  <c r="F3484" i="6"/>
  <c r="E3484" i="6"/>
  <c r="F3483" i="6"/>
  <c r="E3483" i="6"/>
  <c r="F3482" i="6"/>
  <c r="E3482" i="6"/>
  <c r="F3481" i="6"/>
  <c r="E3481" i="6"/>
  <c r="F3480" i="6"/>
  <c r="E3480" i="6"/>
  <c r="F3479" i="6"/>
  <c r="E3479" i="6"/>
  <c r="F3478" i="6"/>
  <c r="E3478" i="6"/>
  <c r="F3477" i="6"/>
  <c r="E3477" i="6"/>
  <c r="F3476" i="6"/>
  <c r="E3476" i="6"/>
  <c r="F3475" i="6"/>
  <c r="E3475" i="6"/>
  <c r="F3474" i="6"/>
  <c r="E3474" i="6"/>
  <c r="F3473" i="6"/>
  <c r="E3473" i="6"/>
  <c r="F3472" i="6"/>
  <c r="E3472" i="6"/>
  <c r="F3471" i="6"/>
  <c r="E3471" i="6"/>
  <c r="F3470" i="6"/>
  <c r="E3470" i="6"/>
  <c r="F3469" i="6"/>
  <c r="E3469" i="6"/>
  <c r="F3468" i="6"/>
  <c r="E3468" i="6"/>
  <c r="F3467" i="6"/>
  <c r="E3467" i="6"/>
  <c r="F3466" i="6"/>
  <c r="E3466" i="6"/>
  <c r="F3465" i="6"/>
  <c r="E3465" i="6"/>
  <c r="E3464" i="6"/>
  <c r="E3463" i="6"/>
  <c r="E3462" i="6"/>
  <c r="E3461" i="6"/>
  <c r="E3460" i="6"/>
  <c r="E3459" i="6"/>
  <c r="F3458" i="6"/>
  <c r="E3458" i="6"/>
  <c r="F3457" i="6"/>
  <c r="E3457" i="6"/>
  <c r="E3456" i="6"/>
  <c r="E3455" i="6"/>
  <c r="E3454" i="6"/>
  <c r="E3453" i="6"/>
  <c r="F3452" i="6"/>
  <c r="E3452" i="6"/>
  <c r="E3451" i="6"/>
  <c r="E3450" i="6"/>
  <c r="E3449" i="6"/>
  <c r="E3448" i="6"/>
  <c r="E3447" i="6"/>
  <c r="E3446" i="6"/>
  <c r="F3445" i="6" l="1"/>
  <c r="E3445" i="6"/>
  <c r="F3444" i="6"/>
  <c r="E3444" i="6"/>
  <c r="F3443" i="6"/>
  <c r="E3443" i="6"/>
  <c r="F3442" i="6"/>
  <c r="E3442" i="6"/>
  <c r="F3441" i="6"/>
  <c r="E3441" i="6"/>
  <c r="F3440" i="6"/>
  <c r="E3440" i="6"/>
  <c r="F3439" i="6"/>
  <c r="E3439" i="6"/>
  <c r="F3438" i="6"/>
  <c r="E3438" i="6"/>
  <c r="F3437" i="6"/>
  <c r="E3437" i="6"/>
  <c r="F3436" i="6"/>
  <c r="E3436" i="6"/>
  <c r="F3435" i="6"/>
  <c r="E3435" i="6"/>
  <c r="F3434" i="6"/>
  <c r="E3434" i="6"/>
  <c r="F3433" i="6"/>
  <c r="E3433" i="6"/>
  <c r="F3432" i="6"/>
  <c r="E3432" i="6"/>
  <c r="F3431" i="6"/>
  <c r="E3431" i="6"/>
  <c r="F3430" i="6"/>
  <c r="E3430" i="6"/>
  <c r="F3429" i="6"/>
  <c r="E3429" i="6"/>
  <c r="F3428" i="6"/>
  <c r="E3428" i="6"/>
  <c r="F3427" i="6"/>
  <c r="E3427" i="6"/>
  <c r="F3426" i="6"/>
  <c r="E3426" i="6"/>
  <c r="F3425" i="6"/>
  <c r="E3425" i="6"/>
  <c r="F3424" i="6"/>
  <c r="E3424" i="6"/>
  <c r="F3423" i="6"/>
  <c r="E3423" i="6"/>
  <c r="F3422" i="6"/>
  <c r="E3422" i="6"/>
  <c r="F3421" i="6"/>
  <c r="E3421" i="6"/>
  <c r="F3420" i="6"/>
  <c r="E3420" i="6"/>
  <c r="F3419" i="6"/>
  <c r="E3419" i="6"/>
  <c r="F3418" i="6"/>
  <c r="E3418" i="6"/>
  <c r="F3417" i="6"/>
  <c r="E3417" i="6"/>
  <c r="F3416" i="6"/>
  <c r="E3416" i="6"/>
  <c r="F3415" i="6"/>
  <c r="E3415" i="6"/>
  <c r="F3414" i="6"/>
  <c r="E3414" i="6"/>
  <c r="F3413" i="6"/>
  <c r="E3413" i="6"/>
  <c r="F3412" i="6"/>
  <c r="E3412" i="6"/>
  <c r="F3411" i="6"/>
  <c r="E3411" i="6"/>
  <c r="F3410" i="6"/>
  <c r="E3410" i="6"/>
  <c r="F3409" i="6"/>
  <c r="E3409" i="6"/>
  <c r="F3408" i="6"/>
  <c r="E3408" i="6"/>
  <c r="F3407" i="6"/>
  <c r="E3407" i="6"/>
  <c r="F3406" i="6"/>
  <c r="E3406" i="6"/>
  <c r="F3405" i="6"/>
  <c r="E3405" i="6"/>
  <c r="F3404" i="6"/>
  <c r="E3404" i="6"/>
  <c r="F3403" i="6"/>
  <c r="E3403" i="6"/>
  <c r="F3402" i="6"/>
  <c r="E3402" i="6"/>
  <c r="F3401" i="6"/>
  <c r="E3401" i="6"/>
  <c r="F3400" i="6"/>
  <c r="E3400" i="6"/>
  <c r="E3399" i="6"/>
  <c r="E3398" i="6"/>
  <c r="E3397" i="6"/>
  <c r="E3396" i="6"/>
  <c r="E3395" i="6"/>
  <c r="E3394" i="6"/>
  <c r="F3393" i="6"/>
  <c r="E3393" i="6"/>
  <c r="F3392" i="6"/>
  <c r="E3392" i="6"/>
  <c r="E3391" i="6"/>
  <c r="E3390" i="6"/>
  <c r="E3389" i="6"/>
  <c r="E3388" i="6"/>
  <c r="F3387" i="6"/>
  <c r="E3387" i="6"/>
  <c r="E3386" i="6"/>
  <c r="E3385" i="6"/>
  <c r="E3384" i="6"/>
  <c r="E3383" i="6"/>
  <c r="E3382" i="6"/>
  <c r="E3381" i="6"/>
  <c r="D54" i="7"/>
  <c r="D55" i="7"/>
  <c r="D56" i="7"/>
  <c r="D57" i="7"/>
  <c r="D58" i="7"/>
  <c r="D59" i="7"/>
  <c r="D60" i="7"/>
  <c r="D61" i="7"/>
  <c r="D62" i="7"/>
  <c r="D63" i="7"/>
  <c r="D64" i="7"/>
  <c r="D65" i="7"/>
  <c r="D66" i="7"/>
  <c r="D67" i="7"/>
  <c r="D68" i="7"/>
  <c r="D69" i="7"/>
  <c r="D70" i="7"/>
  <c r="E2324" i="6"/>
  <c r="E2323" i="6"/>
  <c r="E2322" i="6"/>
  <c r="E2321" i="6"/>
  <c r="E2320" i="6"/>
  <c r="E2319" i="6"/>
  <c r="E2318" i="6"/>
  <c r="E2317" i="6"/>
  <c r="E2316" i="6"/>
  <c r="E2315" i="6"/>
  <c r="E2314" i="6"/>
  <c r="E2313" i="6"/>
  <c r="E2312" i="6"/>
  <c r="E2311" i="6"/>
  <c r="E2310" i="6"/>
  <c r="E2309" i="6"/>
  <c r="E2308" i="6"/>
  <c r="E2307" i="6"/>
  <c r="E2306" i="6"/>
  <c r="E2305" i="6"/>
  <c r="E2304" i="6"/>
  <c r="E2303" i="6"/>
  <c r="E2302" i="6"/>
  <c r="E2301" i="6"/>
  <c r="E2300" i="6"/>
  <c r="E2299" i="6"/>
  <c r="E2298" i="6"/>
  <c r="E2297" i="6"/>
  <c r="E2296" i="6"/>
  <c r="E2295" i="6"/>
  <c r="E2294" i="6"/>
  <c r="E2293" i="6"/>
  <c r="E2292" i="6"/>
  <c r="E2291" i="6"/>
  <c r="E2290" i="6"/>
  <c r="E2289" i="6"/>
  <c r="E2288" i="6"/>
  <c r="E2287" i="6"/>
  <c r="E2286" i="6"/>
  <c r="E2285" i="6"/>
  <c r="E2284" i="6"/>
  <c r="E2283" i="6"/>
  <c r="E2282" i="6"/>
  <c r="E2281" i="6"/>
  <c r="E2280" i="6"/>
  <c r="E2279" i="6"/>
  <c r="E2278" i="6"/>
  <c r="E2277" i="6"/>
  <c r="E2276" i="6"/>
  <c r="E2275" i="6"/>
  <c r="E2274" i="6"/>
  <c r="E2273" i="6"/>
  <c r="E2272" i="6"/>
  <c r="E2271" i="6"/>
  <c r="E2270" i="6"/>
  <c r="E2269" i="6"/>
  <c r="E2268" i="6"/>
  <c r="E2267" i="6"/>
  <c r="E2266" i="6"/>
  <c r="E2265" i="6"/>
  <c r="E2264" i="6"/>
  <c r="E2263" i="6"/>
  <c r="E2262" i="6"/>
  <c r="E2261" i="6"/>
  <c r="E2260" i="6"/>
  <c r="E2259" i="6"/>
  <c r="E2258" i="6"/>
  <c r="E2257" i="6"/>
  <c r="E2256" i="6"/>
  <c r="E2255" i="6"/>
  <c r="E2254" i="6"/>
  <c r="E2253" i="6"/>
  <c r="E2252" i="6"/>
  <c r="E2251" i="6"/>
  <c r="E2250" i="6"/>
  <c r="E2249" i="6"/>
  <c r="E2248" i="6"/>
  <c r="E2247" i="6"/>
  <c r="E2246" i="6"/>
  <c r="E2245" i="6"/>
  <c r="E2244" i="6"/>
  <c r="E2243" i="6"/>
  <c r="E2242" i="6"/>
  <c r="E2241" i="6"/>
  <c r="E2240" i="6"/>
  <c r="E2239" i="6"/>
  <c r="E2238" i="6"/>
  <c r="E2237" i="6"/>
  <c r="E2236" i="6"/>
  <c r="E2235" i="6"/>
  <c r="E2234" i="6"/>
  <c r="E2233" i="6"/>
  <c r="E2232" i="6"/>
  <c r="E2231" i="6"/>
  <c r="E2230" i="6"/>
  <c r="E2229" i="6"/>
  <c r="E2228" i="6"/>
  <c r="E2227" i="6"/>
  <c r="E2226" i="6"/>
  <c r="E2225" i="6"/>
  <c r="E2224" i="6"/>
  <c r="E2223" i="6"/>
  <c r="E2222" i="6"/>
  <c r="E2221" i="6"/>
  <c r="E2220" i="6"/>
  <c r="E2219" i="6"/>
  <c r="E2218" i="6"/>
  <c r="E2217" i="6"/>
  <c r="E2216" i="6"/>
  <c r="E2215" i="6"/>
  <c r="E2214" i="6"/>
  <c r="E2213" i="6"/>
  <c r="E2212" i="6"/>
  <c r="E2211" i="6"/>
  <c r="E2210" i="6"/>
  <c r="E2209" i="6"/>
  <c r="E2208" i="6"/>
  <c r="E2207" i="6"/>
  <c r="E2206" i="6"/>
  <c r="E2205" i="6"/>
  <c r="E2204" i="6"/>
  <c r="E2203" i="6"/>
  <c r="E2202" i="6"/>
  <c r="E2201" i="6"/>
  <c r="E2200" i="6"/>
  <c r="E2199" i="6"/>
  <c r="E2198" i="6"/>
  <c r="E2197" i="6"/>
  <c r="E2196" i="6"/>
  <c r="E2195" i="6"/>
  <c r="E2194" i="6"/>
  <c r="E2193" i="6"/>
  <c r="E2192" i="6"/>
  <c r="E2191" i="6"/>
  <c r="E2190" i="6"/>
  <c r="E2189" i="6"/>
  <c r="E2188" i="6"/>
  <c r="E2187" i="6"/>
  <c r="E2186" i="6"/>
  <c r="E2185" i="6"/>
  <c r="E2184" i="6"/>
  <c r="E2183" i="6"/>
  <c r="E2182" i="6"/>
  <c r="E2181" i="6"/>
  <c r="E2180" i="6"/>
  <c r="E2179" i="6"/>
  <c r="E2178" i="6"/>
  <c r="E2177" i="6"/>
  <c r="E2176" i="6"/>
  <c r="E2175" i="6"/>
  <c r="E2174" i="6"/>
  <c r="E2173" i="6"/>
  <c r="E2172" i="6"/>
  <c r="E2171" i="6"/>
  <c r="E2170" i="6"/>
  <c r="E2169" i="6"/>
  <c r="E2168" i="6"/>
  <c r="E2167" i="6"/>
  <c r="E2166" i="6"/>
  <c r="E2165" i="6"/>
  <c r="E2164" i="6"/>
  <c r="E2163" i="6"/>
  <c r="E2162" i="6"/>
  <c r="E2161" i="6"/>
  <c r="E2160" i="6"/>
  <c r="E2159" i="6"/>
  <c r="E2158" i="6"/>
  <c r="E2157" i="6"/>
  <c r="E2156" i="6"/>
  <c r="E2155" i="6"/>
  <c r="E2154" i="6"/>
  <c r="E2153" i="6"/>
  <c r="E2152" i="6"/>
  <c r="E2151" i="6"/>
  <c r="E2150" i="6"/>
  <c r="E2149" i="6"/>
  <c r="E2148" i="6"/>
  <c r="E2147" i="6"/>
  <c r="E2146" i="6"/>
  <c r="E2145" i="6"/>
  <c r="E2144" i="6"/>
  <c r="E2143" i="6"/>
  <c r="E2142" i="6"/>
  <c r="E2141" i="6"/>
  <c r="E2140" i="6"/>
  <c r="E2139" i="6"/>
  <c r="E2138" i="6"/>
  <c r="E2137" i="6"/>
  <c r="E2136" i="6"/>
  <c r="E2135" i="6"/>
  <c r="E2134" i="6"/>
  <c r="E2133" i="6"/>
  <c r="E2132" i="6"/>
  <c r="E2131" i="6"/>
  <c r="E2130" i="6"/>
  <c r="E2129" i="6"/>
  <c r="E2128" i="6"/>
  <c r="E2127" i="6"/>
  <c r="E2126" i="6"/>
  <c r="E2125" i="6"/>
  <c r="E2124" i="6"/>
  <c r="E2123" i="6"/>
  <c r="E2122" i="6"/>
  <c r="E2121" i="6"/>
  <c r="E2120" i="6"/>
  <c r="E2119" i="6"/>
  <c r="E2118" i="6"/>
  <c r="E2117" i="6"/>
  <c r="E2116" i="6"/>
  <c r="E2115" i="6"/>
  <c r="E2114" i="6"/>
  <c r="E2113" i="6"/>
  <c r="E2112" i="6"/>
  <c r="E2111" i="6"/>
  <c r="E2110" i="6"/>
  <c r="E2109" i="6"/>
  <c r="E2108" i="6"/>
  <c r="E2107" i="6"/>
  <c r="E2106" i="6"/>
  <c r="E2105" i="6"/>
  <c r="E2104" i="6"/>
  <c r="E2103" i="6"/>
  <c r="E2102" i="6"/>
  <c r="E2101" i="6"/>
  <c r="E2100" i="6"/>
  <c r="E2099" i="6"/>
  <c r="E2098" i="6"/>
  <c r="E2097" i="6"/>
  <c r="E2096" i="6"/>
  <c r="E2095" i="6"/>
  <c r="E2094" i="6"/>
  <c r="E2093" i="6"/>
  <c r="E2092" i="6"/>
  <c r="E2091" i="6"/>
  <c r="E2090" i="6"/>
  <c r="E2089" i="6"/>
  <c r="E2088" i="6"/>
  <c r="E2087" i="6"/>
  <c r="E2086" i="6"/>
  <c r="E2085" i="6"/>
  <c r="E2084" i="6"/>
  <c r="E2083" i="6"/>
  <c r="E2082" i="6"/>
  <c r="E2081" i="6"/>
  <c r="E2080" i="6"/>
  <c r="E2079" i="6"/>
  <c r="E2078" i="6"/>
  <c r="E2077" i="6"/>
  <c r="E2076" i="6"/>
  <c r="E2075" i="6"/>
  <c r="E2074" i="6"/>
  <c r="E2073" i="6"/>
  <c r="E2072" i="6"/>
  <c r="E2071" i="6"/>
  <c r="E2070" i="6"/>
  <c r="E2069" i="6"/>
  <c r="E2068" i="6"/>
  <c r="E2067" i="6"/>
  <c r="E2066" i="6"/>
  <c r="E2065" i="6"/>
  <c r="E2064" i="6"/>
  <c r="E2063" i="6"/>
  <c r="E2062" i="6"/>
  <c r="E2061" i="6"/>
  <c r="E2060" i="6"/>
  <c r="E2059" i="6"/>
  <c r="E2058" i="6"/>
  <c r="F2058" i="6" s="1"/>
  <c r="E2057" i="6"/>
  <c r="F2057" i="6" s="1"/>
  <c r="E2056" i="6"/>
  <c r="F2056" i="6" s="1"/>
  <c r="E2055" i="6"/>
  <c r="F2055" i="6" s="1"/>
  <c r="E2054" i="6"/>
  <c r="F2054" i="6" s="1"/>
  <c r="E2053" i="6"/>
  <c r="E2052" i="6"/>
  <c r="F2052" i="6" s="1"/>
  <c r="E2051" i="6"/>
  <c r="F2051" i="6" s="1"/>
  <c r="E2050" i="6"/>
  <c r="F2050" i="6" s="1"/>
  <c r="E2049" i="6"/>
  <c r="F2049" i="6" s="1"/>
  <c r="E2048" i="6"/>
  <c r="F2048" i="6" s="1"/>
  <c r="E2047" i="6"/>
  <c r="F2047" i="6" s="1"/>
  <c r="E2046" i="6"/>
  <c r="E2045" i="6"/>
  <c r="E2044" i="6"/>
  <c r="E2043" i="6"/>
  <c r="F2043" i="6" s="1"/>
  <c r="E2042" i="6"/>
  <c r="E2041" i="6"/>
  <c r="E2040" i="6"/>
  <c r="F2040" i="6" s="1"/>
  <c r="E2039" i="6"/>
  <c r="E2038" i="6"/>
  <c r="E2037" i="6"/>
  <c r="E2036" i="6"/>
  <c r="E2035" i="6"/>
  <c r="E2034" i="6"/>
  <c r="F2034" i="6" s="1"/>
  <c r="E2033" i="6"/>
  <c r="F2033" i="6" s="1"/>
  <c r="E2032" i="6"/>
  <c r="E2031" i="6"/>
  <c r="E2030" i="6"/>
  <c r="E2029" i="6"/>
  <c r="F2029" i="6" s="1"/>
  <c r="E2028" i="6"/>
  <c r="F2028" i="6" s="1"/>
  <c r="E2027" i="6"/>
  <c r="F2027" i="6" s="1"/>
  <c r="E2026" i="6"/>
  <c r="F2026" i="6" s="1"/>
  <c r="E2025" i="6"/>
  <c r="F2025" i="6" s="1"/>
  <c r="E2024" i="6"/>
  <c r="F2024" i="6" s="1"/>
  <c r="E2023" i="6"/>
  <c r="F2023" i="6" s="1"/>
  <c r="E2022" i="6"/>
  <c r="E2021" i="6"/>
  <c r="E2020" i="6"/>
  <c r="E2019" i="6"/>
  <c r="E2018" i="6"/>
  <c r="E2017" i="6"/>
  <c r="E2016" i="6"/>
  <c r="E2015" i="6"/>
  <c r="E2014" i="6"/>
  <c r="E2013" i="6"/>
  <c r="E2012" i="6"/>
  <c r="E2011" i="6"/>
  <c r="E2010" i="6"/>
  <c r="E2009" i="6"/>
  <c r="E2008" i="6"/>
  <c r="F2008" i="6" s="1"/>
  <c r="E2007" i="6"/>
  <c r="F2007" i="6" s="1"/>
  <c r="E2006" i="6"/>
  <c r="F2006" i="6" s="1"/>
  <c r="E2005" i="6"/>
  <c r="F2005" i="6" s="1"/>
  <c r="E2004" i="6"/>
  <c r="F2004" i="6" s="1"/>
  <c r="E2003" i="6"/>
  <c r="E2002" i="6"/>
  <c r="F2002" i="6" s="1"/>
  <c r="E2001" i="6"/>
  <c r="F2001" i="6" s="1"/>
  <c r="E2000" i="6"/>
  <c r="F2000" i="6" s="1"/>
  <c r="E1999" i="6"/>
  <c r="F1999" i="6" s="1"/>
  <c r="E1998" i="6"/>
  <c r="F1998" i="6" s="1"/>
  <c r="E1997" i="6"/>
  <c r="F1997" i="6" s="1"/>
  <c r="E1996" i="6"/>
  <c r="E1995" i="6"/>
  <c r="E1994" i="6"/>
  <c r="E1993" i="6"/>
  <c r="F1993" i="6" s="1"/>
  <c r="E1992" i="6"/>
  <c r="E1991" i="6"/>
  <c r="E1990" i="6"/>
  <c r="F1990" i="6" s="1"/>
  <c r="E1989" i="6"/>
  <c r="E1988" i="6"/>
  <c r="E1987" i="6"/>
  <c r="E1986" i="6"/>
  <c r="E1985" i="6"/>
  <c r="E1984" i="6"/>
  <c r="F1984" i="6" s="1"/>
  <c r="E1983" i="6"/>
  <c r="F1983" i="6" s="1"/>
  <c r="E1982" i="6"/>
  <c r="E1981" i="6"/>
  <c r="E1980" i="6"/>
  <c r="E1979" i="6"/>
  <c r="F1979" i="6" s="1"/>
  <c r="E1978" i="6"/>
  <c r="F1978" i="6" s="1"/>
  <c r="E1977" i="6"/>
  <c r="F1977" i="6" s="1"/>
  <c r="E1976" i="6"/>
  <c r="F1976" i="6" s="1"/>
  <c r="E1975" i="6"/>
  <c r="F1975" i="6" s="1"/>
  <c r="E1974" i="6"/>
  <c r="F1974" i="6" s="1"/>
  <c r="E1973" i="6"/>
  <c r="F1973" i="6" s="1"/>
  <c r="E1972" i="6"/>
  <c r="E1971" i="6"/>
  <c r="E1970" i="6"/>
  <c r="E1969" i="6"/>
  <c r="E1968" i="6"/>
  <c r="E1967" i="6"/>
  <c r="E1966" i="6"/>
  <c r="E1965" i="6"/>
  <c r="E1964" i="6"/>
  <c r="E1963" i="6"/>
  <c r="E1962" i="6"/>
  <c r="E1961" i="6"/>
  <c r="E1960" i="6"/>
  <c r="E1959" i="6"/>
  <c r="E1958" i="6"/>
  <c r="F1958" i="6" s="1"/>
  <c r="E1957" i="6"/>
  <c r="F1957" i="6" s="1"/>
  <c r="E1956" i="6"/>
  <c r="F1956" i="6" s="1"/>
  <c r="E1955" i="6"/>
  <c r="F1955" i="6" s="1"/>
  <c r="E1954" i="6"/>
  <c r="F1954" i="6" s="1"/>
  <c r="E1953" i="6"/>
  <c r="E1952" i="6"/>
  <c r="F1952" i="6" s="1"/>
  <c r="E1951" i="6"/>
  <c r="F1951" i="6" s="1"/>
  <c r="E1950" i="6"/>
  <c r="F1950" i="6" s="1"/>
  <c r="E1949" i="6"/>
  <c r="F1949" i="6" s="1"/>
  <c r="E1948" i="6"/>
  <c r="F1948" i="6" s="1"/>
  <c r="E1947" i="6"/>
  <c r="F1947" i="6" s="1"/>
  <c r="E1946" i="6"/>
  <c r="E1945" i="6"/>
  <c r="E1944" i="6"/>
  <c r="E1943" i="6"/>
  <c r="F1943" i="6" s="1"/>
  <c r="E1942" i="6"/>
  <c r="E1941" i="6"/>
  <c r="E1940" i="6"/>
  <c r="F1940" i="6" s="1"/>
  <c r="E1939" i="6"/>
  <c r="E1938" i="6"/>
  <c r="E1937" i="6"/>
  <c r="E1936" i="6"/>
  <c r="E1935" i="6"/>
  <c r="E1934" i="6"/>
  <c r="F1934" i="6" s="1"/>
  <c r="E1933" i="6"/>
  <c r="F1933" i="6" s="1"/>
  <c r="E1932" i="6"/>
  <c r="E1931" i="6"/>
  <c r="E1930" i="6"/>
  <c r="E1929" i="6"/>
  <c r="F1929" i="6" s="1"/>
  <c r="E1928" i="6"/>
  <c r="F1928" i="6" s="1"/>
  <c r="E1927" i="6"/>
  <c r="F1927" i="6" s="1"/>
  <c r="E1926" i="6"/>
  <c r="F1926" i="6" s="1"/>
  <c r="E1925" i="6"/>
  <c r="F1925" i="6" s="1"/>
  <c r="E1924" i="6"/>
  <c r="F1924" i="6" s="1"/>
  <c r="E1923" i="6"/>
  <c r="F1923" i="6" s="1"/>
  <c r="E1922" i="6"/>
  <c r="E1921" i="6"/>
  <c r="E1920" i="6"/>
  <c r="E1919" i="6"/>
  <c r="E1918" i="6"/>
  <c r="E1917" i="6"/>
  <c r="E1916" i="6"/>
  <c r="E1915" i="6"/>
  <c r="E1914" i="6"/>
  <c r="E1913" i="6"/>
  <c r="E1912" i="6"/>
  <c r="E1911" i="6"/>
  <c r="E1910" i="6"/>
  <c r="E1909" i="6"/>
  <c r="E1908" i="6"/>
  <c r="E1907" i="6"/>
  <c r="F1907" i="6" s="1"/>
  <c r="E1906" i="6"/>
  <c r="F1906" i="6" s="1"/>
  <c r="E1905" i="6"/>
  <c r="F1905" i="6" s="1"/>
  <c r="E1904" i="6"/>
  <c r="F1904" i="6" s="1"/>
  <c r="E1903" i="6"/>
  <c r="F1903" i="6" s="1"/>
  <c r="E1902" i="6"/>
  <c r="E1901" i="6"/>
  <c r="F1901" i="6" s="1"/>
  <c r="E1900" i="6"/>
  <c r="F1900" i="6" s="1"/>
  <c r="E1899" i="6"/>
  <c r="F1899" i="6" s="1"/>
  <c r="E1898" i="6"/>
  <c r="F1898" i="6" s="1"/>
  <c r="E1897" i="6"/>
  <c r="F1897" i="6" s="1"/>
  <c r="E1896" i="6"/>
  <c r="F1896" i="6" s="1"/>
  <c r="E1895" i="6"/>
  <c r="E1894" i="6"/>
  <c r="E1893" i="6"/>
  <c r="E1892" i="6"/>
  <c r="F1892" i="6" s="1"/>
  <c r="E1891" i="6"/>
  <c r="E1890" i="6"/>
  <c r="E1889" i="6"/>
  <c r="F1889" i="6" s="1"/>
  <c r="E1888" i="6"/>
  <c r="E1887" i="6"/>
  <c r="E1886" i="6"/>
  <c r="E1885" i="6"/>
  <c r="E1884" i="6"/>
  <c r="E1883" i="6"/>
  <c r="F1883" i="6" s="1"/>
  <c r="E1882" i="6"/>
  <c r="F1882" i="6" s="1"/>
  <c r="E1881" i="6"/>
  <c r="E1880" i="6"/>
  <c r="E1879" i="6"/>
  <c r="E1878" i="6"/>
  <c r="F1878" i="6" s="1"/>
  <c r="E1877" i="6"/>
  <c r="F1877" i="6" s="1"/>
  <c r="E1876" i="6"/>
  <c r="F1876" i="6" s="1"/>
  <c r="E1875" i="6"/>
  <c r="F1875" i="6" s="1"/>
  <c r="E1874" i="6"/>
  <c r="F1874" i="6" s="1"/>
  <c r="E1873" i="6"/>
  <c r="F1873" i="6" s="1"/>
  <c r="E1872" i="6"/>
  <c r="F1872" i="6" s="1"/>
  <c r="E1871" i="6"/>
  <c r="E1870" i="6"/>
  <c r="E1869" i="6"/>
  <c r="E1868" i="6"/>
  <c r="E1867" i="6"/>
  <c r="E1866" i="6"/>
  <c r="E1865" i="6"/>
  <c r="E1864" i="6"/>
  <c r="E1863" i="6"/>
  <c r="E1862" i="6"/>
  <c r="E1861" i="6"/>
  <c r="E1860" i="6"/>
  <c r="E1859" i="6"/>
  <c r="E1858" i="6"/>
  <c r="E1857" i="6"/>
  <c r="F1857" i="6" s="1"/>
  <c r="E1856" i="6"/>
  <c r="F1856" i="6" s="1"/>
  <c r="E1855" i="6"/>
  <c r="F1855" i="6" s="1"/>
  <c r="E1854" i="6"/>
  <c r="F1854" i="6" s="1"/>
  <c r="E1853" i="6"/>
  <c r="E1852" i="6"/>
  <c r="F1852" i="6" s="1"/>
  <c r="E1851" i="6"/>
  <c r="F1851" i="6" s="1"/>
  <c r="E1850" i="6"/>
  <c r="F1850" i="6" s="1"/>
  <c r="E1849" i="6"/>
  <c r="F1849" i="6" s="1"/>
  <c r="E1848" i="6"/>
  <c r="F1848" i="6" s="1"/>
  <c r="E1847" i="6"/>
  <c r="F1847" i="6" s="1"/>
  <c r="E1846" i="6"/>
  <c r="F1846" i="6" s="1"/>
  <c r="E1845" i="6"/>
  <c r="E1844" i="6"/>
  <c r="E1843" i="6"/>
  <c r="F1843" i="6" s="1"/>
  <c r="E1842" i="6"/>
  <c r="E1841" i="6"/>
  <c r="E1840" i="6"/>
  <c r="E1839" i="6"/>
  <c r="E1838" i="6"/>
  <c r="E1837" i="6"/>
  <c r="F1837" i="6" s="1"/>
  <c r="E1836" i="6"/>
  <c r="F1836" i="6" s="1"/>
  <c r="E1835" i="6"/>
  <c r="E1834" i="6"/>
  <c r="E1833" i="6"/>
  <c r="E1832" i="6"/>
  <c r="F1832" i="6" s="1"/>
  <c r="E1831" i="6"/>
  <c r="F1831" i="6" s="1"/>
  <c r="E1830" i="6"/>
  <c r="F1830" i="6" s="1"/>
  <c r="E1829" i="6"/>
  <c r="F1829" i="6" s="1"/>
  <c r="E1828" i="6"/>
  <c r="F1828" i="6" s="1"/>
  <c r="E1827" i="6"/>
  <c r="F1827" i="6" s="1"/>
  <c r="E1826" i="6"/>
  <c r="F1826" i="6" s="1"/>
  <c r="E1825" i="6"/>
  <c r="E1824" i="6"/>
  <c r="E1823" i="6"/>
  <c r="E1822" i="6"/>
  <c r="E1821" i="6"/>
  <c r="E1820" i="6"/>
  <c r="E1819" i="6"/>
  <c r="E1818" i="6"/>
  <c r="E1817" i="6"/>
  <c r="E1816" i="6"/>
  <c r="E1815" i="6"/>
  <c r="E1814" i="6"/>
  <c r="E1813" i="6"/>
  <c r="E1812" i="6"/>
  <c r="E1811" i="6"/>
  <c r="F1811" i="6" s="1"/>
  <c r="E1810" i="6"/>
  <c r="F1810" i="6" s="1"/>
  <c r="E1809" i="6"/>
  <c r="F1809" i="6" s="1"/>
  <c r="E1808" i="6"/>
  <c r="F1808" i="6" s="1"/>
  <c r="E1807" i="6"/>
  <c r="E1806" i="6"/>
  <c r="F1806" i="6" s="1"/>
  <c r="E1805" i="6"/>
  <c r="F1805" i="6" s="1"/>
  <c r="E1804" i="6"/>
  <c r="F1804" i="6" s="1"/>
  <c r="E1803" i="6"/>
  <c r="F1803" i="6" s="1"/>
  <c r="E1802" i="6"/>
  <c r="F1802" i="6" s="1"/>
  <c r="E1801" i="6"/>
  <c r="F1801" i="6" s="1"/>
  <c r="E1800" i="6"/>
  <c r="F1800" i="6" s="1"/>
  <c r="E1799" i="6"/>
  <c r="E1798" i="6"/>
  <c r="E1797" i="6"/>
  <c r="F1797" i="6" s="1"/>
  <c r="E1796" i="6"/>
  <c r="E1795" i="6"/>
  <c r="E1794" i="6"/>
  <c r="E1793" i="6"/>
  <c r="E1792" i="6"/>
  <c r="F1792" i="6" s="1"/>
  <c r="E1791" i="6"/>
  <c r="F1791" i="6" s="1"/>
  <c r="E1790" i="6"/>
  <c r="E1789" i="6"/>
  <c r="E1788" i="6"/>
  <c r="E1787" i="6"/>
  <c r="F1787" i="6" s="1"/>
  <c r="E1786" i="6"/>
  <c r="F1786" i="6" s="1"/>
  <c r="E1785" i="6"/>
  <c r="F1785" i="6" s="1"/>
  <c r="E1784" i="6"/>
  <c r="F1784" i="6" s="1"/>
  <c r="E1783" i="6"/>
  <c r="F1783" i="6" s="1"/>
  <c r="E1782" i="6"/>
  <c r="F1782" i="6" s="1"/>
  <c r="E1781" i="6"/>
  <c r="F1781" i="6" s="1"/>
  <c r="E1780" i="6"/>
  <c r="E1779" i="6"/>
  <c r="E1778" i="6"/>
  <c r="E1777" i="6"/>
  <c r="E1776" i="6"/>
  <c r="E1775" i="6"/>
  <c r="E1774" i="6"/>
  <c r="E1773" i="6"/>
  <c r="E1772" i="6"/>
  <c r="E1771" i="6"/>
  <c r="E1770" i="6"/>
  <c r="E1769" i="6"/>
  <c r="E1768" i="6"/>
  <c r="E1767" i="6"/>
  <c r="F1767" i="6" s="1"/>
  <c r="E1766" i="6"/>
  <c r="F1766" i="6" s="1"/>
  <c r="E1765" i="6"/>
  <c r="F1765" i="6" s="1"/>
  <c r="E1764" i="6"/>
  <c r="F1764" i="6" s="1"/>
  <c r="E1763" i="6"/>
  <c r="E1762" i="6"/>
  <c r="F1762" i="6" s="1"/>
  <c r="E1761" i="6"/>
  <c r="F1761" i="6" s="1"/>
  <c r="E1760" i="6"/>
  <c r="F1760" i="6" s="1"/>
  <c r="E1759" i="6"/>
  <c r="F1759" i="6" s="1"/>
  <c r="E1758" i="6"/>
  <c r="F1758" i="6" s="1"/>
  <c r="E1757" i="6"/>
  <c r="F1757" i="6" s="1"/>
  <c r="E1756" i="6"/>
  <c r="F1756" i="6" s="1"/>
  <c r="E1755" i="6"/>
  <c r="E1754" i="6"/>
  <c r="E1753" i="6"/>
  <c r="F1753" i="6" s="1"/>
  <c r="E1752" i="6"/>
  <c r="E1751" i="6"/>
  <c r="E1750" i="6"/>
  <c r="E1749" i="6"/>
  <c r="E1748" i="6"/>
  <c r="F1748" i="6" s="1"/>
  <c r="E1747" i="6"/>
  <c r="F1747" i="6" s="1"/>
  <c r="E1746" i="6"/>
  <c r="E1745" i="6"/>
  <c r="E1744" i="6"/>
  <c r="E1743" i="6"/>
  <c r="F1743" i="6" s="1"/>
  <c r="E1742" i="6"/>
  <c r="F1742" i="6" s="1"/>
  <c r="E1741" i="6"/>
  <c r="F1741" i="6" s="1"/>
  <c r="E1740" i="6"/>
  <c r="F1740" i="6" s="1"/>
  <c r="E1739" i="6"/>
  <c r="F1739" i="6" s="1"/>
  <c r="E1738" i="6"/>
  <c r="F1738" i="6" s="1"/>
  <c r="E1737" i="6"/>
  <c r="F1737" i="6" s="1"/>
  <c r="E1736" i="6"/>
  <c r="E1735" i="6"/>
  <c r="E1734" i="6"/>
  <c r="E1733" i="6"/>
  <c r="E1732" i="6"/>
  <c r="E1731" i="6"/>
  <c r="E1730" i="6"/>
  <c r="E1729" i="6"/>
  <c r="E1728" i="6"/>
  <c r="E1727" i="6"/>
  <c r="E1726" i="6"/>
  <c r="E1725" i="6"/>
  <c r="E1724" i="6"/>
  <c r="E1723" i="6"/>
  <c r="F1723" i="6" s="1"/>
  <c r="E1722" i="6"/>
  <c r="F1722" i="6" s="1"/>
  <c r="E1721" i="6"/>
  <c r="F1721" i="6" s="1"/>
  <c r="E1720" i="6"/>
  <c r="F1720" i="6" s="1"/>
  <c r="E1719" i="6"/>
  <c r="E1718" i="6"/>
  <c r="F1718" i="6" s="1"/>
  <c r="E1717" i="6"/>
  <c r="F1717" i="6" s="1"/>
  <c r="E1716" i="6"/>
  <c r="F1716" i="6" s="1"/>
  <c r="E1715" i="6"/>
  <c r="F1715" i="6" s="1"/>
  <c r="E1714" i="6"/>
  <c r="F1714" i="6" s="1"/>
  <c r="E1713" i="6"/>
  <c r="F1713" i="6" s="1"/>
  <c r="E1712" i="6"/>
  <c r="F1712" i="6" s="1"/>
  <c r="E1711" i="6"/>
  <c r="E1710" i="6"/>
  <c r="E1709" i="6"/>
  <c r="F1709" i="6" s="1"/>
  <c r="E1708" i="6"/>
  <c r="E1707" i="6"/>
  <c r="E1706" i="6"/>
  <c r="E1705" i="6"/>
  <c r="E1704" i="6"/>
  <c r="F1704" i="6" s="1"/>
  <c r="E1703" i="6"/>
  <c r="F1703" i="6" s="1"/>
  <c r="E1702" i="6"/>
  <c r="E1701" i="6"/>
  <c r="E1700" i="6"/>
  <c r="E1699" i="6"/>
  <c r="F1699" i="6" s="1"/>
  <c r="E1698" i="6"/>
  <c r="F1698" i="6" s="1"/>
  <c r="E1697" i="6"/>
  <c r="F1697" i="6" s="1"/>
  <c r="E1696" i="6"/>
  <c r="F1696" i="6" s="1"/>
  <c r="E1695" i="6"/>
  <c r="F1695" i="6" s="1"/>
  <c r="E1694" i="6"/>
  <c r="F1694" i="6" s="1"/>
  <c r="E1693" i="6"/>
  <c r="F1693" i="6" s="1"/>
  <c r="E1692" i="6"/>
  <c r="E1691" i="6"/>
  <c r="E1690" i="6"/>
  <c r="E1689" i="6"/>
  <c r="E1688" i="6"/>
  <c r="E1687" i="6"/>
  <c r="E1686" i="6"/>
  <c r="E1685" i="6"/>
  <c r="E1684" i="6"/>
  <c r="E1683" i="6"/>
  <c r="E1682" i="6"/>
  <c r="E1681" i="6"/>
  <c r="E1680" i="6"/>
  <c r="E1679" i="6"/>
  <c r="F1679" i="6" s="1"/>
  <c r="E1678" i="6"/>
  <c r="F1678" i="6" s="1"/>
  <c r="E1677" i="6"/>
  <c r="F1677" i="6" s="1"/>
  <c r="E1676" i="6"/>
  <c r="F1676" i="6" s="1"/>
  <c r="E1675" i="6"/>
  <c r="E1674" i="6"/>
  <c r="F1674" i="6" s="1"/>
  <c r="E1673" i="6"/>
  <c r="F1673" i="6" s="1"/>
  <c r="E1672" i="6"/>
  <c r="F1672" i="6" s="1"/>
  <c r="E1671" i="6"/>
  <c r="F1671" i="6" s="1"/>
  <c r="E1670" i="6"/>
  <c r="F1670" i="6" s="1"/>
  <c r="E1669" i="6"/>
  <c r="F1669" i="6" s="1"/>
  <c r="E1668" i="6"/>
  <c r="F1668" i="6" s="1"/>
  <c r="E1667" i="6"/>
  <c r="E1666" i="6"/>
  <c r="E1665" i="6"/>
  <c r="F1665" i="6" s="1"/>
  <c r="E1664" i="6"/>
  <c r="E1663" i="6"/>
  <c r="E1662" i="6"/>
  <c r="E1661" i="6"/>
  <c r="E1660" i="6"/>
  <c r="F1660" i="6" s="1"/>
  <c r="E1659" i="6"/>
  <c r="F1659" i="6" s="1"/>
  <c r="E1658" i="6"/>
  <c r="E1657" i="6"/>
  <c r="E1656" i="6"/>
  <c r="E1655" i="6"/>
  <c r="F1655" i="6" s="1"/>
  <c r="E1654" i="6"/>
  <c r="F1654" i="6" s="1"/>
  <c r="E1653" i="6"/>
  <c r="F1653" i="6" s="1"/>
  <c r="E1652" i="6"/>
  <c r="F1652" i="6" s="1"/>
  <c r="E1651" i="6"/>
  <c r="F1651" i="6" s="1"/>
  <c r="E1650" i="6"/>
  <c r="F1650" i="6" s="1"/>
  <c r="E1649" i="6"/>
  <c r="F1649" i="6" s="1"/>
  <c r="E1648" i="6"/>
  <c r="E1647" i="6"/>
  <c r="E1646" i="6"/>
  <c r="E1645" i="6"/>
  <c r="E1644" i="6"/>
  <c r="E1643" i="6"/>
  <c r="E1642" i="6"/>
  <c r="E1641" i="6"/>
  <c r="E1640" i="6"/>
  <c r="E1639" i="6"/>
  <c r="E1638" i="6"/>
  <c r="E1637" i="6"/>
  <c r="E1636" i="6"/>
  <c r="E1635" i="6"/>
  <c r="F1635" i="6" s="1"/>
  <c r="E1634" i="6"/>
  <c r="F1634" i="6" s="1"/>
  <c r="E1633" i="6"/>
  <c r="F1633" i="6" s="1"/>
  <c r="E1632" i="6"/>
  <c r="E1631" i="6"/>
  <c r="F1631" i="6" s="1"/>
  <c r="E1630" i="6"/>
  <c r="F1630" i="6" s="1"/>
  <c r="E1629" i="6"/>
  <c r="F1629" i="6" s="1"/>
  <c r="E1628" i="6"/>
  <c r="F1628" i="6" s="1"/>
  <c r="E1627" i="6"/>
  <c r="F1627" i="6" s="1"/>
  <c r="E1626" i="6"/>
  <c r="F1626" i="6" s="1"/>
  <c r="E1625" i="6"/>
  <c r="F1625" i="6" s="1"/>
  <c r="E1624" i="6"/>
  <c r="E1623" i="6"/>
  <c r="E1622" i="6"/>
  <c r="F1622" i="6" s="1"/>
  <c r="E1621" i="6"/>
  <c r="E1620" i="6"/>
  <c r="E1619" i="6"/>
  <c r="E1618" i="6"/>
  <c r="E1617" i="6"/>
  <c r="F1617" i="6" s="1"/>
  <c r="E1616" i="6"/>
  <c r="F1616" i="6" s="1"/>
  <c r="E1615" i="6"/>
  <c r="E1614" i="6"/>
  <c r="E1613" i="6"/>
  <c r="E1612" i="6"/>
  <c r="F1612" i="6" s="1"/>
  <c r="E1611" i="6"/>
  <c r="F1611" i="6" s="1"/>
  <c r="E1610" i="6"/>
  <c r="F1610" i="6" s="1"/>
  <c r="E1609" i="6"/>
  <c r="F1609" i="6" s="1"/>
  <c r="E1608" i="6"/>
  <c r="F1608" i="6" s="1"/>
  <c r="E1607" i="6"/>
  <c r="F1607" i="6" s="1"/>
  <c r="E1606" i="6"/>
  <c r="F1606" i="6" s="1"/>
  <c r="E1605" i="6"/>
  <c r="E1604" i="6"/>
  <c r="E1603" i="6"/>
  <c r="E1602" i="6"/>
  <c r="E1601" i="6"/>
  <c r="E1600" i="6"/>
  <c r="E1599" i="6"/>
  <c r="E1598" i="6"/>
  <c r="E1597" i="6"/>
  <c r="E1596" i="6"/>
  <c r="E1595" i="6"/>
  <c r="E1594" i="6"/>
  <c r="E1593" i="6"/>
  <c r="E1592" i="6"/>
  <c r="F1592" i="6" s="1"/>
  <c r="E1591" i="6"/>
  <c r="F1591" i="6" s="1"/>
  <c r="E1590" i="6"/>
  <c r="F1590" i="6" s="1"/>
  <c r="E1589" i="6"/>
  <c r="E1588" i="6"/>
  <c r="F1588" i="6" s="1"/>
  <c r="E1587" i="6"/>
  <c r="F1587" i="6" s="1"/>
  <c r="E1586" i="6"/>
  <c r="F1586" i="6" s="1"/>
  <c r="E1585" i="6"/>
  <c r="F1585" i="6" s="1"/>
  <c r="E1584" i="6"/>
  <c r="F1584" i="6" s="1"/>
  <c r="E1583" i="6"/>
  <c r="F1583" i="6" s="1"/>
  <c r="E1582" i="6"/>
  <c r="F1582" i="6" s="1"/>
  <c r="E1581" i="6"/>
  <c r="E1580" i="6"/>
  <c r="E1579" i="6"/>
  <c r="F1579" i="6" s="1"/>
  <c r="E1578" i="6"/>
  <c r="E1577" i="6"/>
  <c r="E1576" i="6"/>
  <c r="E1575" i="6"/>
  <c r="E1574" i="6"/>
  <c r="F1574" i="6" s="1"/>
  <c r="E1573" i="6"/>
  <c r="F1573" i="6" s="1"/>
  <c r="E1572" i="6"/>
  <c r="E1571" i="6"/>
  <c r="E1570" i="6"/>
  <c r="E1569" i="6"/>
  <c r="F1569" i="6" s="1"/>
  <c r="E1568" i="6"/>
  <c r="F1568" i="6" s="1"/>
  <c r="E1567" i="6"/>
  <c r="F1567" i="6" s="1"/>
  <c r="E1566" i="6"/>
  <c r="F1566" i="6" s="1"/>
  <c r="E1565" i="6"/>
  <c r="F1565" i="6" s="1"/>
  <c r="E1564" i="6"/>
  <c r="F1564" i="6" s="1"/>
  <c r="E1563" i="6"/>
  <c r="F1563" i="6" s="1"/>
  <c r="E1562" i="6"/>
  <c r="E1561" i="6"/>
  <c r="E1560" i="6"/>
  <c r="E1559" i="6"/>
  <c r="E1558" i="6"/>
  <c r="E1557" i="6"/>
  <c r="E1556" i="6"/>
  <c r="E1555" i="6"/>
  <c r="E1554" i="6"/>
  <c r="E1553" i="6"/>
  <c r="E1552" i="6"/>
  <c r="E1551" i="6"/>
  <c r="E1550" i="6"/>
  <c r="E1549" i="6"/>
  <c r="F1549" i="6" s="1"/>
  <c r="E1548" i="6"/>
  <c r="F1548" i="6" s="1"/>
  <c r="E1547" i="6"/>
  <c r="F1547" i="6" s="1"/>
  <c r="E1546" i="6"/>
  <c r="E1545" i="6"/>
  <c r="F1545" i="6" s="1"/>
  <c r="E1544" i="6"/>
  <c r="F1544" i="6" s="1"/>
  <c r="E1543" i="6"/>
  <c r="F1543" i="6" s="1"/>
  <c r="E1542" i="6"/>
  <c r="F1542" i="6" s="1"/>
  <c r="E1541" i="6"/>
  <c r="F1541" i="6" s="1"/>
  <c r="E1540" i="6"/>
  <c r="F1540" i="6" s="1"/>
  <c r="E1539" i="6"/>
  <c r="E1538" i="6"/>
  <c r="E1537" i="6"/>
  <c r="F1537" i="6" s="1"/>
  <c r="E1536" i="6"/>
  <c r="E1535" i="6"/>
  <c r="E1534" i="6"/>
  <c r="E1533" i="6"/>
  <c r="E1532" i="6"/>
  <c r="F1532" i="6" s="1"/>
  <c r="E1531" i="6"/>
  <c r="F1531" i="6" s="1"/>
  <c r="E1530" i="6"/>
  <c r="E1529" i="6"/>
  <c r="E1528" i="6"/>
  <c r="E1527" i="6"/>
  <c r="F1527" i="6" s="1"/>
  <c r="E1526" i="6"/>
  <c r="F1526" i="6" s="1"/>
  <c r="E1525" i="6"/>
  <c r="F1525" i="6" s="1"/>
  <c r="E1524" i="6"/>
  <c r="F1524" i="6" s="1"/>
  <c r="E1523" i="6"/>
  <c r="F1523" i="6" s="1"/>
  <c r="E1522" i="6"/>
  <c r="F1522" i="6" s="1"/>
  <c r="E1521" i="6"/>
  <c r="F1521" i="6" s="1"/>
  <c r="E1520" i="6"/>
  <c r="E1519" i="6"/>
  <c r="E1518" i="6"/>
  <c r="E1517" i="6"/>
  <c r="E1516" i="6"/>
  <c r="E1515" i="6"/>
  <c r="E1514" i="6"/>
  <c r="E1513" i="6"/>
  <c r="E1512" i="6"/>
  <c r="E1511" i="6"/>
  <c r="E1510" i="6"/>
  <c r="E1509" i="6"/>
  <c r="E1508" i="6"/>
  <c r="E1507" i="6"/>
  <c r="F1507" i="6" s="1"/>
  <c r="E1506" i="6"/>
  <c r="F1506" i="6" s="1"/>
  <c r="E1505" i="6"/>
  <c r="F1505" i="6" s="1"/>
  <c r="E1504" i="6"/>
  <c r="E1503" i="6"/>
  <c r="F1503" i="6" s="1"/>
  <c r="E1502" i="6"/>
  <c r="F1502" i="6" s="1"/>
  <c r="E1501" i="6"/>
  <c r="F1501" i="6" s="1"/>
  <c r="E1500" i="6"/>
  <c r="F1500" i="6" s="1"/>
  <c r="E1499" i="6"/>
  <c r="F1499" i="6" s="1"/>
  <c r="E1498" i="6"/>
  <c r="F1498" i="6" s="1"/>
  <c r="E1497" i="6"/>
  <c r="E1496" i="6"/>
  <c r="E1495" i="6"/>
  <c r="F1495" i="6" s="1"/>
  <c r="E1494" i="6"/>
  <c r="E1493" i="6"/>
  <c r="E1492" i="6"/>
  <c r="E1491" i="6"/>
  <c r="E1490" i="6"/>
  <c r="F1490" i="6" s="1"/>
  <c r="E1489" i="6"/>
  <c r="F1489" i="6" s="1"/>
  <c r="E1488" i="6"/>
  <c r="E1487" i="6"/>
  <c r="E1486" i="6"/>
  <c r="E1485" i="6"/>
  <c r="F1485" i="6" s="1"/>
  <c r="E1484" i="6"/>
  <c r="F1484" i="6" s="1"/>
  <c r="E1483" i="6"/>
  <c r="F1483" i="6" s="1"/>
  <c r="E1482" i="6"/>
  <c r="F1482" i="6" s="1"/>
  <c r="E1481" i="6"/>
  <c r="F1481" i="6" s="1"/>
  <c r="E1480" i="6"/>
  <c r="F1480" i="6" s="1"/>
  <c r="E1479" i="6"/>
  <c r="F1479" i="6" s="1"/>
  <c r="E1478" i="6"/>
  <c r="E1477" i="6"/>
  <c r="E1476" i="6"/>
  <c r="E1475" i="6"/>
  <c r="E1474" i="6"/>
  <c r="E1473" i="6"/>
  <c r="E1472" i="6"/>
  <c r="E1471" i="6"/>
  <c r="E1470" i="6"/>
  <c r="E1469" i="6"/>
  <c r="E1468" i="6"/>
  <c r="E1467" i="6"/>
  <c r="E1466" i="6"/>
  <c r="E1465" i="6"/>
  <c r="F1465" i="6" s="1"/>
  <c r="E1464" i="6"/>
  <c r="F1464" i="6" s="1"/>
  <c r="E1463" i="6"/>
  <c r="E1462" i="6"/>
  <c r="F1462" i="6" s="1"/>
  <c r="E1461" i="6"/>
  <c r="F1461" i="6" s="1"/>
  <c r="E1460" i="6"/>
  <c r="F1460" i="6" s="1"/>
  <c r="E1459" i="6"/>
  <c r="F1459" i="6" s="1"/>
  <c r="E1458" i="6"/>
  <c r="F1458" i="6" s="1"/>
  <c r="E1457" i="6"/>
  <c r="F1457" i="6" s="1"/>
  <c r="E1456" i="6"/>
  <c r="E1455" i="6"/>
  <c r="E1454" i="6"/>
  <c r="F1454" i="6" s="1"/>
  <c r="E1453" i="6"/>
  <c r="E1452" i="6"/>
  <c r="E1451" i="6"/>
  <c r="E1450" i="6"/>
  <c r="E1449" i="6"/>
  <c r="F1449" i="6" s="1"/>
  <c r="E1448" i="6"/>
  <c r="F1448" i="6" s="1"/>
  <c r="E1447" i="6"/>
  <c r="E1446" i="6"/>
  <c r="E1445" i="6"/>
  <c r="E1444" i="6"/>
  <c r="F1444" i="6" s="1"/>
  <c r="E1443" i="6"/>
  <c r="F1443" i="6" s="1"/>
  <c r="E1442" i="6"/>
  <c r="F1442" i="6" s="1"/>
  <c r="E1441" i="6"/>
  <c r="F1441" i="6" s="1"/>
  <c r="E1440" i="6"/>
  <c r="F1440" i="6" s="1"/>
  <c r="E1439" i="6"/>
  <c r="F1439" i="6" s="1"/>
  <c r="E1438" i="6"/>
  <c r="F1438" i="6" s="1"/>
  <c r="E1437" i="6"/>
  <c r="E1436" i="6"/>
  <c r="E1435" i="6"/>
  <c r="E1434" i="6"/>
  <c r="E1433" i="6"/>
  <c r="E1432" i="6"/>
  <c r="E1431" i="6"/>
  <c r="E1430" i="6"/>
  <c r="E1429" i="6"/>
  <c r="E1428" i="6"/>
  <c r="E1427" i="6"/>
  <c r="E1426" i="6"/>
  <c r="E1425" i="6"/>
  <c r="E1424" i="6"/>
  <c r="F1424" i="6" s="1"/>
  <c r="E1423" i="6"/>
  <c r="F1423" i="6" s="1"/>
  <c r="E1422" i="6"/>
  <c r="F1422" i="6" s="1"/>
  <c r="E1421" i="6"/>
  <c r="E1420" i="6"/>
  <c r="F1420" i="6" s="1"/>
  <c r="E1419" i="6"/>
  <c r="F1419" i="6" s="1"/>
  <c r="E1418" i="6"/>
  <c r="F1418" i="6" s="1"/>
  <c r="E1417" i="6"/>
  <c r="F1417" i="6" s="1"/>
  <c r="E1416" i="6"/>
  <c r="F1416" i="6" s="1"/>
  <c r="E1415" i="6"/>
  <c r="F1415" i="6" s="1"/>
  <c r="E1414" i="6"/>
  <c r="E1413" i="6"/>
  <c r="E1412" i="6"/>
  <c r="F1412" i="6" s="1"/>
  <c r="E1411" i="6"/>
  <c r="E1410" i="6"/>
  <c r="E1409" i="6"/>
  <c r="E1408" i="6"/>
  <c r="E1407" i="6"/>
  <c r="F1407" i="6" s="1"/>
  <c r="E1406" i="6"/>
  <c r="F1406" i="6" s="1"/>
  <c r="E1405" i="6"/>
  <c r="E1404" i="6"/>
  <c r="E1403" i="6"/>
  <c r="E1402" i="6"/>
  <c r="F1402" i="6" s="1"/>
  <c r="E1401" i="6"/>
  <c r="F1401" i="6" s="1"/>
  <c r="E1400" i="6"/>
  <c r="F1400" i="6" s="1"/>
  <c r="E1399" i="6"/>
  <c r="F1399" i="6" s="1"/>
  <c r="E1398" i="6"/>
  <c r="F1398" i="6" s="1"/>
  <c r="E1397" i="6"/>
  <c r="F1397" i="6" s="1"/>
  <c r="E1396" i="6"/>
  <c r="F1396" i="6" s="1"/>
  <c r="E1395" i="6"/>
  <c r="E1394" i="6"/>
  <c r="E1393" i="6"/>
  <c r="E1392" i="6"/>
  <c r="E1391" i="6"/>
  <c r="E1390" i="6"/>
  <c r="E1389" i="6"/>
  <c r="E1388" i="6"/>
  <c r="E1387" i="6"/>
  <c r="E1386" i="6"/>
  <c r="E1385" i="6"/>
  <c r="E1384" i="6"/>
  <c r="E1383" i="6"/>
  <c r="E1381" i="6"/>
  <c r="F1381" i="6" s="1"/>
  <c r="E1380" i="6"/>
  <c r="F1380" i="6" s="1"/>
  <c r="E1379" i="6"/>
  <c r="E1378" i="6"/>
  <c r="F1378" i="6" s="1"/>
  <c r="E1377" i="6"/>
  <c r="F1377" i="6" s="1"/>
  <c r="E1376" i="6"/>
  <c r="F1376" i="6" s="1"/>
  <c r="E1375" i="6"/>
  <c r="F1375" i="6" s="1"/>
  <c r="E1374" i="6"/>
  <c r="F1374" i="6" s="1"/>
  <c r="E1373" i="6"/>
  <c r="F1373" i="6" s="1"/>
  <c r="E1372" i="6"/>
  <c r="E1371" i="6"/>
  <c r="E1370" i="6"/>
  <c r="F1370" i="6" s="1"/>
  <c r="E1369" i="6"/>
  <c r="E1368" i="6"/>
  <c r="E1367" i="6"/>
  <c r="E1366" i="6"/>
  <c r="E1365" i="6"/>
  <c r="F1365" i="6" s="1"/>
  <c r="E1364" i="6"/>
  <c r="F1364" i="6" s="1"/>
  <c r="E1363" i="6"/>
  <c r="E1362" i="6"/>
  <c r="E1361" i="6"/>
  <c r="E1360" i="6"/>
  <c r="F1360" i="6" s="1"/>
  <c r="E1359" i="6"/>
  <c r="F1359" i="6" s="1"/>
  <c r="E1358" i="6"/>
  <c r="F1358" i="6" s="1"/>
  <c r="E1357" i="6"/>
  <c r="F1357" i="6" s="1"/>
  <c r="E1356" i="6"/>
  <c r="F1356" i="6" s="1"/>
  <c r="E1355" i="6"/>
  <c r="F1355" i="6" s="1"/>
  <c r="E1354" i="6"/>
  <c r="F1354" i="6" s="1"/>
  <c r="E1353" i="6"/>
  <c r="E1352" i="6"/>
  <c r="E1351" i="6"/>
  <c r="E1350" i="6"/>
  <c r="E1349" i="6"/>
  <c r="E1348" i="6"/>
  <c r="E1347" i="6"/>
  <c r="E1346" i="6"/>
  <c r="E1345" i="6"/>
  <c r="E1344" i="6"/>
  <c r="E1343" i="6"/>
  <c r="E1342" i="6"/>
  <c r="E1341" i="6"/>
  <c r="E1339" i="6"/>
  <c r="F1339" i="6" s="1"/>
  <c r="E1338" i="6"/>
  <c r="F1338" i="6" s="1"/>
  <c r="E1337" i="6"/>
  <c r="E1336" i="6"/>
  <c r="F1336" i="6" s="1"/>
  <c r="E1335" i="6"/>
  <c r="F1335" i="6" s="1"/>
  <c r="E1334" i="6"/>
  <c r="F1334" i="6" s="1"/>
  <c r="E1333" i="6"/>
  <c r="F1333" i="6" s="1"/>
  <c r="E1332" i="6"/>
  <c r="F1332" i="6" s="1"/>
  <c r="E1331" i="6"/>
  <c r="F1331" i="6" s="1"/>
  <c r="E1330" i="6"/>
  <c r="E1329" i="6"/>
  <c r="E1328" i="6"/>
  <c r="F1328" i="6" s="1"/>
  <c r="E1327" i="6"/>
  <c r="E1326" i="6"/>
  <c r="E1325" i="6"/>
  <c r="E1324" i="6"/>
  <c r="E1323" i="6"/>
  <c r="F1323" i="6" s="1"/>
  <c r="E1322" i="6"/>
  <c r="F1322" i="6" s="1"/>
  <c r="E1321" i="6"/>
  <c r="E1320" i="6"/>
  <c r="E1319" i="6"/>
  <c r="E1318" i="6"/>
  <c r="F1318" i="6" s="1"/>
  <c r="E1317" i="6"/>
  <c r="F1317" i="6" s="1"/>
  <c r="E1316" i="6"/>
  <c r="F1316" i="6" s="1"/>
  <c r="E1315" i="6"/>
  <c r="F1315" i="6" s="1"/>
  <c r="E1314" i="6"/>
  <c r="F1314" i="6" s="1"/>
  <c r="E1313" i="6"/>
  <c r="F1313" i="6" s="1"/>
  <c r="E1312" i="6"/>
  <c r="F1312" i="6" s="1"/>
  <c r="E1311" i="6"/>
  <c r="E1310" i="6"/>
  <c r="E1309" i="6"/>
  <c r="E1308" i="6"/>
  <c r="E1307" i="6"/>
  <c r="E1306" i="6"/>
  <c r="E1305" i="6"/>
  <c r="E1304" i="6"/>
  <c r="E1303" i="6"/>
  <c r="E1302" i="6"/>
  <c r="E1301" i="6"/>
  <c r="E1300" i="6"/>
  <c r="E1299" i="6"/>
  <c r="E1298" i="6"/>
  <c r="F1298" i="6" s="1"/>
  <c r="E1297" i="6"/>
  <c r="F1297" i="6" s="1"/>
  <c r="E1296" i="6"/>
  <c r="E1295" i="6"/>
  <c r="F1295" i="6" s="1"/>
  <c r="E1294" i="6"/>
  <c r="F1294" i="6" s="1"/>
  <c r="E1293" i="6"/>
  <c r="F1293" i="6" s="1"/>
  <c r="E1292" i="6"/>
  <c r="F1292" i="6" s="1"/>
  <c r="E1291" i="6"/>
  <c r="F1291" i="6" s="1"/>
  <c r="E1290" i="6"/>
  <c r="F1290" i="6" s="1"/>
  <c r="E1289" i="6"/>
  <c r="E1288" i="6"/>
  <c r="E1287" i="6"/>
  <c r="F1287" i="6" s="1"/>
  <c r="E1286" i="6"/>
  <c r="E1285" i="6"/>
  <c r="E1284" i="6"/>
  <c r="E1283" i="6"/>
  <c r="E1282" i="6"/>
  <c r="F1282" i="6" s="1"/>
  <c r="E1281" i="6"/>
  <c r="F1281" i="6" s="1"/>
  <c r="E1280" i="6"/>
  <c r="E1279" i="6"/>
  <c r="E1278" i="6"/>
  <c r="E1277" i="6"/>
  <c r="F1277" i="6" s="1"/>
  <c r="E1276" i="6"/>
  <c r="F1276" i="6" s="1"/>
  <c r="E1275" i="6"/>
  <c r="F1275" i="6" s="1"/>
  <c r="E1274" i="6"/>
  <c r="F1274" i="6" s="1"/>
  <c r="E1273" i="6"/>
  <c r="F1273" i="6" s="1"/>
  <c r="E1272" i="6"/>
  <c r="F1272" i="6" s="1"/>
  <c r="E1271" i="6"/>
  <c r="F1271" i="6" s="1"/>
  <c r="E1270" i="6"/>
  <c r="E1269" i="6"/>
  <c r="E1268" i="6"/>
  <c r="E1267" i="6"/>
  <c r="E1266" i="6"/>
  <c r="E1265" i="6"/>
  <c r="E1264" i="6"/>
  <c r="E1263" i="6"/>
  <c r="E1262" i="6"/>
  <c r="E1261" i="6"/>
  <c r="E1260" i="6"/>
  <c r="E1259" i="6"/>
  <c r="E1258" i="6"/>
  <c r="E1257" i="6"/>
  <c r="F1257" i="6" s="1"/>
  <c r="E1256" i="6"/>
  <c r="F1256" i="6" s="1"/>
  <c r="E1255" i="6"/>
  <c r="E1254" i="6"/>
  <c r="F1254" i="6" s="1"/>
  <c r="E1253" i="6"/>
  <c r="F1253" i="6" s="1"/>
  <c r="E1252" i="6"/>
  <c r="F1252" i="6" s="1"/>
  <c r="E1251" i="6"/>
  <c r="F1251" i="6" s="1"/>
  <c r="E1250" i="6"/>
  <c r="F1250" i="6" s="1"/>
  <c r="E1249" i="6"/>
  <c r="F1249" i="6" s="1"/>
  <c r="E1248" i="6"/>
  <c r="E1247" i="6"/>
  <c r="E1246" i="6"/>
  <c r="F1246" i="6" s="1"/>
  <c r="E1245" i="6"/>
  <c r="E1244" i="6"/>
  <c r="E1243" i="6"/>
  <c r="E1242" i="6"/>
  <c r="E1241" i="6"/>
  <c r="F1241" i="6" s="1"/>
  <c r="E1240" i="6"/>
  <c r="F1240" i="6" s="1"/>
  <c r="E1239" i="6"/>
  <c r="E1238" i="6"/>
  <c r="E1237" i="6"/>
  <c r="E1236" i="6"/>
  <c r="F1236" i="6" s="1"/>
  <c r="E1235" i="6"/>
  <c r="F1235" i="6" s="1"/>
  <c r="E1234" i="6"/>
  <c r="F1234" i="6" s="1"/>
  <c r="E1233" i="6"/>
  <c r="F1233" i="6" s="1"/>
  <c r="E1232" i="6"/>
  <c r="F1232" i="6" s="1"/>
  <c r="E1231" i="6"/>
  <c r="F1231" i="6" s="1"/>
  <c r="E1230" i="6"/>
  <c r="F1230" i="6" s="1"/>
  <c r="E1229" i="6"/>
  <c r="E1228" i="6"/>
  <c r="E1227" i="6"/>
  <c r="E1226" i="6"/>
  <c r="E1225" i="6"/>
  <c r="E1224" i="6"/>
  <c r="E1223" i="6"/>
  <c r="E1222" i="6"/>
  <c r="E1221" i="6"/>
  <c r="E1220" i="6"/>
  <c r="E1219" i="6"/>
  <c r="E1218" i="6"/>
  <c r="E1217" i="6"/>
  <c r="E1215" i="6"/>
  <c r="F1215" i="6" s="1"/>
  <c r="E1214" i="6"/>
  <c r="F1214" i="6" s="1"/>
  <c r="E1213" i="6"/>
  <c r="E1212" i="6"/>
  <c r="F1212" i="6" s="1"/>
  <c r="E1211" i="6"/>
  <c r="F1211" i="6" s="1"/>
  <c r="E1210" i="6"/>
  <c r="F1210" i="6" s="1"/>
  <c r="E1209" i="6"/>
  <c r="F1209" i="6" s="1"/>
  <c r="E1208" i="6"/>
  <c r="F1208" i="6" s="1"/>
  <c r="E1207" i="6"/>
  <c r="F1207" i="6" s="1"/>
  <c r="E1206" i="6"/>
  <c r="E1205" i="6"/>
  <c r="E1204" i="6"/>
  <c r="F1204" i="6" s="1"/>
  <c r="E1203" i="6"/>
  <c r="E1202" i="6"/>
  <c r="E1201" i="6"/>
  <c r="E1200" i="6"/>
  <c r="E1199" i="6"/>
  <c r="F1199" i="6" s="1"/>
  <c r="E1198" i="6"/>
  <c r="F1198" i="6" s="1"/>
  <c r="E1197" i="6"/>
  <c r="E1196" i="6"/>
  <c r="E1195" i="6"/>
  <c r="E1194" i="6"/>
  <c r="F1194" i="6" s="1"/>
  <c r="E1193" i="6"/>
  <c r="F1193" i="6" s="1"/>
  <c r="E1192" i="6"/>
  <c r="F1192" i="6" s="1"/>
  <c r="E1191" i="6"/>
  <c r="F1191" i="6" s="1"/>
  <c r="E1190" i="6"/>
  <c r="F1190" i="6" s="1"/>
  <c r="E1189" i="6"/>
  <c r="F1189" i="6" s="1"/>
  <c r="E1188" i="6"/>
  <c r="F1188" i="6" s="1"/>
  <c r="E1187" i="6"/>
  <c r="E1186" i="6"/>
  <c r="E1185" i="6"/>
  <c r="E1184" i="6"/>
  <c r="E1183" i="6"/>
  <c r="E1182" i="6"/>
  <c r="E1181" i="6"/>
  <c r="E1180" i="6"/>
  <c r="E1179" i="6"/>
  <c r="E1178" i="6"/>
  <c r="E1177" i="6"/>
  <c r="E1176" i="6"/>
  <c r="E1175" i="6"/>
  <c r="E1173" i="6"/>
  <c r="F1173" i="6" s="1"/>
  <c r="E1172" i="6"/>
  <c r="F1172" i="6" s="1"/>
  <c r="E1171" i="6"/>
  <c r="E1170" i="6"/>
  <c r="F1170" i="6" s="1"/>
  <c r="E1169" i="6"/>
  <c r="F1169" i="6" s="1"/>
  <c r="E1168" i="6"/>
  <c r="F1168" i="6" s="1"/>
  <c r="E1167" i="6"/>
  <c r="F1167" i="6" s="1"/>
  <c r="E1166" i="6"/>
  <c r="F1166" i="6" s="1"/>
  <c r="E1165" i="6"/>
  <c r="F1165" i="6" s="1"/>
  <c r="E1164" i="6"/>
  <c r="E1163" i="6"/>
  <c r="E1162" i="6"/>
  <c r="F1162" i="6" s="1"/>
  <c r="E1161" i="6"/>
  <c r="E1160" i="6"/>
  <c r="E1159" i="6"/>
  <c r="E1158" i="6"/>
  <c r="E1157" i="6"/>
  <c r="F1157" i="6" s="1"/>
  <c r="E1156" i="6"/>
  <c r="F1156" i="6" s="1"/>
  <c r="E1155" i="6"/>
  <c r="E1154" i="6"/>
  <c r="E1153" i="6"/>
  <c r="E1152" i="6"/>
  <c r="F1152" i="6" s="1"/>
  <c r="E1151" i="6"/>
  <c r="F1151" i="6" s="1"/>
  <c r="E1150" i="6"/>
  <c r="F1150" i="6" s="1"/>
  <c r="E1149" i="6"/>
  <c r="F1149" i="6" s="1"/>
  <c r="E1148" i="6"/>
  <c r="F1148" i="6" s="1"/>
  <c r="E1147" i="6"/>
  <c r="F1147" i="6" s="1"/>
  <c r="E1146" i="6"/>
  <c r="F1146" i="6" s="1"/>
  <c r="E1145" i="6"/>
  <c r="E1144" i="6"/>
  <c r="E1143" i="6"/>
  <c r="E1142" i="6"/>
  <c r="E1141" i="6"/>
  <c r="E1140" i="6"/>
  <c r="E1139" i="6"/>
  <c r="E1138" i="6"/>
  <c r="E1137" i="6"/>
  <c r="E1136" i="6"/>
  <c r="E1135" i="6"/>
  <c r="E1134" i="6"/>
  <c r="E1133" i="6"/>
  <c r="E1132" i="6"/>
  <c r="F1132" i="6" s="1"/>
  <c r="E1131" i="6"/>
  <c r="F1131" i="6" s="1"/>
  <c r="E1130" i="6"/>
  <c r="E1129" i="6"/>
  <c r="F1129" i="6" s="1"/>
  <c r="E1128" i="6"/>
  <c r="F1128" i="6" s="1"/>
  <c r="E1127" i="6"/>
  <c r="F1127" i="6" s="1"/>
  <c r="E1126" i="6"/>
  <c r="F1126" i="6" s="1"/>
  <c r="E1125" i="6"/>
  <c r="F1125" i="6" s="1"/>
  <c r="E1124" i="6"/>
  <c r="F1124" i="6" s="1"/>
  <c r="E1123" i="6"/>
  <c r="E1122" i="6"/>
  <c r="E1121" i="6"/>
  <c r="F1121" i="6" s="1"/>
  <c r="E1120" i="6"/>
  <c r="E1119" i="6"/>
  <c r="E1118" i="6"/>
  <c r="E1117" i="6"/>
  <c r="E1116" i="6"/>
  <c r="F1116" i="6" s="1"/>
  <c r="E1115" i="6"/>
  <c r="F1115" i="6" s="1"/>
  <c r="E1114" i="6"/>
  <c r="E1113" i="6"/>
  <c r="E1112" i="6"/>
  <c r="E1111" i="6"/>
  <c r="F1111" i="6" s="1"/>
  <c r="E1110" i="6"/>
  <c r="F1110" i="6" s="1"/>
  <c r="E1109" i="6"/>
  <c r="F1109" i="6" s="1"/>
  <c r="E1108" i="6"/>
  <c r="F1108" i="6" s="1"/>
  <c r="E1107" i="6"/>
  <c r="F1107" i="6" s="1"/>
  <c r="E1106" i="6"/>
  <c r="F1106" i="6" s="1"/>
  <c r="E1105" i="6"/>
  <c r="F1105" i="6" s="1"/>
  <c r="E1104" i="6"/>
  <c r="E1103" i="6"/>
  <c r="E1102" i="6"/>
  <c r="E1101" i="6"/>
  <c r="E1100" i="6"/>
  <c r="E1099" i="6"/>
  <c r="E1098" i="6"/>
  <c r="E1097" i="6"/>
  <c r="E1096" i="6"/>
  <c r="E1095" i="6"/>
  <c r="E1094" i="6"/>
  <c r="E1093" i="6"/>
  <c r="E1092" i="6"/>
  <c r="E1091" i="6"/>
  <c r="F1091" i="6" s="1"/>
  <c r="E1090" i="6"/>
  <c r="F1090" i="6" s="1"/>
  <c r="E1089" i="6"/>
  <c r="E1088" i="6"/>
  <c r="F1088" i="6" s="1"/>
  <c r="E1087" i="6"/>
  <c r="F1087" i="6" s="1"/>
  <c r="E1086" i="6"/>
  <c r="F1086" i="6" s="1"/>
  <c r="E1085" i="6"/>
  <c r="F1085" i="6" s="1"/>
  <c r="E1084" i="6"/>
  <c r="F1084" i="6" s="1"/>
  <c r="E1083" i="6"/>
  <c r="F1083" i="6" s="1"/>
  <c r="E1082" i="6"/>
  <c r="E1081" i="6"/>
  <c r="E1080" i="6"/>
  <c r="F1080" i="6" s="1"/>
  <c r="E1079" i="6"/>
  <c r="E1078" i="6"/>
  <c r="E1077" i="6"/>
  <c r="E1076" i="6"/>
  <c r="E1075" i="6"/>
  <c r="F1075" i="6" s="1"/>
  <c r="E1074" i="6"/>
  <c r="F1074" i="6" s="1"/>
  <c r="E1073" i="6"/>
  <c r="E1072" i="6"/>
  <c r="E1071" i="6"/>
  <c r="E1070" i="6"/>
  <c r="F1070" i="6" s="1"/>
  <c r="E1069" i="6"/>
  <c r="F1069" i="6" s="1"/>
  <c r="E1068" i="6"/>
  <c r="F1068" i="6" s="1"/>
  <c r="E1067" i="6"/>
  <c r="F1067" i="6" s="1"/>
  <c r="E1066" i="6"/>
  <c r="F1066" i="6" s="1"/>
  <c r="E1065" i="6"/>
  <c r="F1065" i="6" s="1"/>
  <c r="E1064" i="6"/>
  <c r="F1064" i="6" s="1"/>
  <c r="E1063" i="6"/>
  <c r="E1062" i="6"/>
  <c r="E1061" i="6"/>
  <c r="E1060" i="6"/>
  <c r="E1059" i="6"/>
  <c r="E1058" i="6"/>
  <c r="E1057" i="6"/>
  <c r="E1056" i="6"/>
  <c r="E1055" i="6"/>
  <c r="E1054" i="6"/>
  <c r="E1053" i="6"/>
  <c r="E1052" i="6"/>
  <c r="E1051" i="6"/>
  <c r="E1050" i="6"/>
  <c r="F1050" i="6" s="1"/>
  <c r="E1049" i="6"/>
  <c r="F1049" i="6" s="1"/>
  <c r="E1048" i="6"/>
  <c r="E1047" i="6"/>
  <c r="F1047" i="6" s="1"/>
  <c r="E1046" i="6"/>
  <c r="F1046" i="6" s="1"/>
  <c r="E1045" i="6"/>
  <c r="F1045" i="6" s="1"/>
  <c r="E1044" i="6"/>
  <c r="F1044" i="6" s="1"/>
  <c r="E1043" i="6"/>
  <c r="F1043" i="6" s="1"/>
  <c r="E1042" i="6"/>
  <c r="F1042" i="6" s="1"/>
  <c r="E1041" i="6"/>
  <c r="E1040" i="6"/>
  <c r="E1039" i="6"/>
  <c r="F1039" i="6" s="1"/>
  <c r="E1038" i="6"/>
  <c r="E1037" i="6"/>
  <c r="E1036" i="6"/>
  <c r="E1035" i="6"/>
  <c r="F1035" i="6" s="1"/>
  <c r="E1034" i="6"/>
  <c r="F1034" i="6" s="1"/>
  <c r="E1033" i="6"/>
  <c r="E1032" i="6"/>
  <c r="E1031" i="6"/>
  <c r="E1030" i="6"/>
  <c r="F1030" i="6" s="1"/>
  <c r="E1029" i="6"/>
  <c r="F1029" i="6" s="1"/>
  <c r="E1028" i="6"/>
  <c r="F1028" i="6" s="1"/>
  <c r="E1027" i="6"/>
  <c r="F1027" i="6" s="1"/>
  <c r="E1026" i="6"/>
  <c r="F1026" i="6" s="1"/>
  <c r="E1025" i="6"/>
  <c r="F1025" i="6" s="1"/>
  <c r="E1024" i="6"/>
  <c r="F1024" i="6" s="1"/>
  <c r="E1023" i="6"/>
  <c r="E1022" i="6"/>
  <c r="E1021" i="6"/>
  <c r="E1020" i="6"/>
  <c r="E1019" i="6"/>
  <c r="E1018" i="6"/>
  <c r="E1017" i="6"/>
  <c r="E1016" i="6"/>
  <c r="E1015" i="6"/>
  <c r="E1014" i="6"/>
  <c r="E1013" i="6"/>
  <c r="E1012" i="6"/>
  <c r="E1011" i="6"/>
  <c r="E1009" i="6"/>
  <c r="F1009" i="6" s="1"/>
  <c r="E1008" i="6"/>
  <c r="F1008" i="6" s="1"/>
  <c r="E1007" i="6"/>
  <c r="E1006" i="6"/>
  <c r="F1006" i="6" s="1"/>
  <c r="E1005" i="6"/>
  <c r="F1005" i="6" s="1"/>
  <c r="E1004" i="6"/>
  <c r="F1004" i="6" s="1"/>
  <c r="E1003" i="6"/>
  <c r="F1003" i="6" s="1"/>
  <c r="E1002" i="6"/>
  <c r="F1002" i="6" s="1"/>
  <c r="E1001" i="6"/>
  <c r="F1001" i="6" s="1"/>
  <c r="E1000" i="6"/>
  <c r="E999" i="6"/>
  <c r="E998" i="6"/>
  <c r="F998" i="6" s="1"/>
  <c r="E997" i="6"/>
  <c r="E996" i="6"/>
  <c r="E995" i="6"/>
  <c r="E994" i="6"/>
  <c r="E993" i="6"/>
  <c r="F993" i="6" s="1"/>
  <c r="E992" i="6"/>
  <c r="F992" i="6" s="1"/>
  <c r="E991" i="6"/>
  <c r="E990" i="6"/>
  <c r="E989" i="6"/>
  <c r="E988" i="6"/>
  <c r="F988" i="6" s="1"/>
  <c r="E987" i="6"/>
  <c r="F987" i="6" s="1"/>
  <c r="E986" i="6"/>
  <c r="F986" i="6" s="1"/>
  <c r="E985" i="6"/>
  <c r="F985" i="6" s="1"/>
  <c r="E984" i="6"/>
  <c r="F984" i="6" s="1"/>
  <c r="E983" i="6"/>
  <c r="F983" i="6" s="1"/>
  <c r="E982" i="6"/>
  <c r="F982" i="6" s="1"/>
  <c r="E981" i="6"/>
  <c r="E980" i="6"/>
  <c r="E979" i="6"/>
  <c r="E978" i="6"/>
  <c r="E977" i="6"/>
  <c r="E976" i="6"/>
  <c r="E975" i="6"/>
  <c r="E974" i="6"/>
  <c r="E973" i="6"/>
  <c r="E972" i="6"/>
  <c r="E971" i="6"/>
  <c r="E970" i="6"/>
  <c r="E969" i="6"/>
  <c r="E968" i="6"/>
  <c r="F968" i="6" s="1"/>
  <c r="E967" i="6"/>
  <c r="F967" i="6" s="1"/>
  <c r="E966" i="6"/>
  <c r="E965" i="6"/>
  <c r="F965" i="6" s="1"/>
  <c r="E964" i="6"/>
  <c r="F964" i="6" s="1"/>
  <c r="E963" i="6"/>
  <c r="F963" i="6" s="1"/>
  <c r="E962" i="6"/>
  <c r="F962" i="6" s="1"/>
  <c r="E961" i="6"/>
  <c r="F961" i="6" s="1"/>
  <c r="E960" i="6"/>
  <c r="F960" i="6" s="1"/>
  <c r="E959" i="6"/>
  <c r="E958" i="6"/>
  <c r="E957" i="6"/>
  <c r="F957" i="6" s="1"/>
  <c r="E956" i="6"/>
  <c r="E955" i="6"/>
  <c r="E954" i="6"/>
  <c r="E953" i="6"/>
  <c r="F953" i="6" s="1"/>
  <c r="E952" i="6"/>
  <c r="F952" i="6" s="1"/>
  <c r="E951" i="6"/>
  <c r="E950" i="6"/>
  <c r="E949" i="6"/>
  <c r="E948" i="6"/>
  <c r="F948" i="6" s="1"/>
  <c r="E947" i="6"/>
  <c r="F947" i="6" s="1"/>
  <c r="E946" i="6"/>
  <c r="F946" i="6" s="1"/>
  <c r="E945" i="6"/>
  <c r="F945" i="6" s="1"/>
  <c r="E944" i="6"/>
  <c r="F944" i="6" s="1"/>
  <c r="E943" i="6"/>
  <c r="F943" i="6" s="1"/>
  <c r="E942" i="6"/>
  <c r="F942" i="6" s="1"/>
  <c r="E941" i="6"/>
  <c r="E940" i="6"/>
  <c r="E939" i="6"/>
  <c r="E938" i="6"/>
  <c r="E937" i="6"/>
  <c r="E936" i="6"/>
  <c r="E935" i="6"/>
  <c r="E934" i="6"/>
  <c r="E933" i="6"/>
  <c r="E932" i="6"/>
  <c r="E931" i="6"/>
  <c r="E930" i="6"/>
  <c r="E929" i="6"/>
  <c r="E928" i="6"/>
  <c r="F928" i="6" s="1"/>
  <c r="E927" i="6"/>
  <c r="E926" i="6"/>
  <c r="F926" i="6" s="1"/>
  <c r="E925" i="6"/>
  <c r="F925" i="6" s="1"/>
  <c r="E924" i="6"/>
  <c r="F924" i="6" s="1"/>
  <c r="E923" i="6"/>
  <c r="F923" i="6" s="1"/>
  <c r="E922" i="6"/>
  <c r="F922" i="6" s="1"/>
  <c r="E921" i="6"/>
  <c r="F921" i="6" s="1"/>
  <c r="E920" i="6"/>
  <c r="F920" i="6" s="1"/>
  <c r="E919" i="6"/>
  <c r="E918" i="6"/>
  <c r="E917" i="6"/>
  <c r="F917" i="6" s="1"/>
  <c r="E916" i="6"/>
  <c r="E915" i="6"/>
  <c r="E914" i="6"/>
  <c r="E913" i="6"/>
  <c r="F913" i="6" s="1"/>
  <c r="E912" i="6"/>
  <c r="F912" i="6" s="1"/>
  <c r="E911" i="6"/>
  <c r="E910" i="6"/>
  <c r="E909" i="6"/>
  <c r="E908" i="6"/>
  <c r="F908" i="6" s="1"/>
  <c r="E907" i="6"/>
  <c r="F907" i="6" s="1"/>
  <c r="E906" i="6"/>
  <c r="F906" i="6" s="1"/>
  <c r="E905" i="6"/>
  <c r="F905" i="6" s="1"/>
  <c r="E904" i="6"/>
  <c r="F904" i="6" s="1"/>
  <c r="E903" i="6"/>
  <c r="F903" i="6" s="1"/>
  <c r="E901" i="6"/>
  <c r="E900" i="6"/>
  <c r="E899" i="6"/>
  <c r="E898" i="6"/>
  <c r="E897" i="6"/>
  <c r="E896" i="6"/>
  <c r="E895" i="6"/>
  <c r="E894" i="6"/>
  <c r="E893" i="6"/>
  <c r="E892" i="6"/>
  <c r="E891" i="6"/>
  <c r="E890" i="6"/>
  <c r="E889" i="6"/>
  <c r="E888" i="6"/>
  <c r="F888" i="6" s="1"/>
  <c r="E887" i="6"/>
  <c r="E886" i="6"/>
  <c r="F886" i="6" s="1"/>
  <c r="E885" i="6"/>
  <c r="F885" i="6" s="1"/>
  <c r="E884" i="6"/>
  <c r="F884" i="6" s="1"/>
  <c r="E883" i="6"/>
  <c r="F883" i="6" s="1"/>
  <c r="E882" i="6"/>
  <c r="F882" i="6" s="1"/>
  <c r="E881" i="6"/>
  <c r="F881" i="6" s="1"/>
  <c r="E880" i="6"/>
  <c r="F880" i="6" s="1"/>
  <c r="E879" i="6"/>
  <c r="F879" i="6" s="1"/>
  <c r="E878" i="6"/>
  <c r="F878" i="6" s="1"/>
  <c r="E877" i="6"/>
  <c r="E876" i="6"/>
  <c r="E875" i="6"/>
  <c r="F875" i="6" s="1"/>
  <c r="E874" i="6"/>
  <c r="E873" i="6"/>
  <c r="E872" i="6"/>
  <c r="E871" i="6"/>
  <c r="F871" i="6" s="1"/>
  <c r="E870" i="6"/>
  <c r="F870" i="6" s="1"/>
  <c r="E869" i="6"/>
  <c r="F869" i="6" s="1"/>
  <c r="E868" i="6"/>
  <c r="F868" i="6" s="1"/>
  <c r="E867" i="6"/>
  <c r="E866" i="6"/>
  <c r="E865" i="6"/>
  <c r="E864" i="6"/>
  <c r="F864" i="6" s="1"/>
  <c r="E863" i="6"/>
  <c r="F863" i="6" s="1"/>
  <c r="E862" i="6"/>
  <c r="E861" i="6"/>
  <c r="E860" i="6"/>
  <c r="E859" i="6"/>
  <c r="E858" i="6"/>
  <c r="E857" i="6"/>
  <c r="E856" i="6"/>
  <c r="E855" i="6"/>
  <c r="E854" i="6"/>
  <c r="E853" i="6"/>
  <c r="E852" i="6"/>
  <c r="E851" i="6"/>
  <c r="E850" i="6"/>
  <c r="E849" i="6"/>
  <c r="E848" i="6"/>
  <c r="F848" i="6" s="1"/>
  <c r="E847" i="6"/>
  <c r="F847" i="6" s="1"/>
  <c r="E846" i="6"/>
  <c r="F846" i="6" s="1"/>
  <c r="E845" i="6"/>
  <c r="F845" i="6" s="1"/>
  <c r="E844" i="6"/>
  <c r="E843" i="6"/>
  <c r="E842" i="6"/>
  <c r="F842" i="6" s="1"/>
  <c r="E841" i="6"/>
  <c r="E840" i="6"/>
  <c r="E839" i="6"/>
  <c r="E838" i="6"/>
  <c r="F838" i="6" s="1"/>
  <c r="E837" i="6"/>
  <c r="E836" i="6"/>
  <c r="E835" i="6"/>
  <c r="E834" i="6"/>
  <c r="F834" i="6" s="1"/>
  <c r="E833" i="6"/>
  <c r="F833" i="6" s="1"/>
  <c r="E832" i="6"/>
  <c r="F832" i="6" s="1"/>
  <c r="E831" i="6"/>
  <c r="F831" i="6" s="1"/>
  <c r="E830" i="6"/>
  <c r="F830" i="6" s="1"/>
  <c r="E829" i="6"/>
  <c r="F829" i="6" s="1"/>
  <c r="E828" i="6"/>
  <c r="F828" i="6" s="1"/>
  <c r="E827" i="6"/>
  <c r="E826" i="6"/>
  <c r="E825" i="6"/>
  <c r="E824" i="6"/>
  <c r="E823" i="6"/>
  <c r="E822" i="6"/>
  <c r="E821" i="6"/>
  <c r="E820" i="6"/>
  <c r="E819" i="6"/>
  <c r="E818" i="6"/>
  <c r="E817" i="6"/>
  <c r="E816" i="6"/>
  <c r="E815" i="6"/>
  <c r="E814" i="6"/>
  <c r="F814" i="6" s="1"/>
  <c r="E813" i="6"/>
  <c r="F813" i="6" s="1"/>
  <c r="E812" i="6"/>
  <c r="F812" i="6" s="1"/>
  <c r="E811" i="6"/>
  <c r="F811" i="6" s="1"/>
  <c r="E810" i="6"/>
  <c r="E809" i="6"/>
  <c r="F809" i="6" s="1"/>
  <c r="E808" i="6"/>
  <c r="E807" i="6"/>
  <c r="E806" i="6"/>
  <c r="E805" i="6"/>
  <c r="F805" i="6" s="1"/>
  <c r="E804" i="6"/>
  <c r="E803" i="6"/>
  <c r="E802" i="6"/>
  <c r="F802" i="6" s="1"/>
  <c r="E801" i="6"/>
  <c r="F801" i="6" s="1"/>
  <c r="E800" i="6"/>
  <c r="F800" i="6" s="1"/>
  <c r="E799" i="6"/>
  <c r="F799" i="6" s="1"/>
  <c r="E798" i="6"/>
  <c r="F798" i="6" s="1"/>
  <c r="E797" i="6"/>
  <c r="F797" i="6" s="1"/>
  <c r="E796" i="6"/>
  <c r="F796" i="6" s="1"/>
  <c r="E795" i="6"/>
  <c r="E794" i="6"/>
  <c r="E793" i="6"/>
  <c r="E792" i="6"/>
  <c r="E791" i="6"/>
  <c r="E790" i="6"/>
  <c r="E789" i="6"/>
  <c r="E788" i="6"/>
  <c r="E787" i="6"/>
  <c r="E786" i="6"/>
  <c r="E785" i="6"/>
  <c r="E784" i="6"/>
  <c r="E783" i="6"/>
  <c r="E782" i="6"/>
  <c r="F782" i="6" s="1"/>
  <c r="E781" i="6"/>
  <c r="F781" i="6" s="1"/>
  <c r="E780" i="6"/>
  <c r="F780" i="6" s="1"/>
  <c r="E779" i="6"/>
  <c r="F779" i="6" s="1"/>
  <c r="E778" i="6"/>
  <c r="E777" i="6"/>
  <c r="F777" i="6" s="1"/>
  <c r="E776" i="6"/>
  <c r="E775" i="6"/>
  <c r="E774" i="6"/>
  <c r="E773" i="6"/>
  <c r="F773" i="6" s="1"/>
  <c r="E772" i="6"/>
  <c r="E771" i="6"/>
  <c r="E770" i="6"/>
  <c r="F770" i="6" s="1"/>
  <c r="E769" i="6"/>
  <c r="F769" i="6" s="1"/>
  <c r="E768" i="6"/>
  <c r="F768" i="6" s="1"/>
  <c r="E767" i="6"/>
  <c r="F767" i="6" s="1"/>
  <c r="E766" i="6"/>
  <c r="F766" i="6" s="1"/>
  <c r="E765" i="6"/>
  <c r="F765" i="6" s="1"/>
  <c r="E764" i="6"/>
  <c r="F764" i="6" s="1"/>
  <c r="E763" i="6"/>
  <c r="E762" i="6"/>
  <c r="E761" i="6"/>
  <c r="E760" i="6"/>
  <c r="E759" i="6"/>
  <c r="E758" i="6"/>
  <c r="E757" i="6"/>
  <c r="E756" i="6"/>
  <c r="E755" i="6"/>
  <c r="E754" i="6"/>
  <c r="E753" i="6"/>
  <c r="E752" i="6"/>
  <c r="E751" i="6"/>
  <c r="E749" i="6"/>
  <c r="F749" i="6" s="1"/>
  <c r="E748" i="6"/>
  <c r="F748" i="6" s="1"/>
  <c r="E747" i="6"/>
  <c r="F747" i="6" s="1"/>
  <c r="E746" i="6"/>
  <c r="F746" i="6" s="1"/>
  <c r="E745" i="6"/>
  <c r="E744" i="6"/>
  <c r="F744" i="6" s="1"/>
  <c r="E743" i="6"/>
  <c r="E742" i="6"/>
  <c r="E741" i="6"/>
  <c r="E740" i="6"/>
  <c r="F740" i="6" s="1"/>
  <c r="E739" i="6"/>
  <c r="E738" i="6"/>
  <c r="E737" i="6"/>
  <c r="E736" i="6"/>
  <c r="F736" i="6" s="1"/>
  <c r="E735" i="6"/>
  <c r="F735" i="6" s="1"/>
  <c r="E734" i="6"/>
  <c r="F734" i="6" s="1"/>
  <c r="E733" i="6"/>
  <c r="F733" i="6" s="1"/>
  <c r="E732" i="6"/>
  <c r="F732" i="6" s="1"/>
  <c r="E731" i="6"/>
  <c r="F731" i="6" s="1"/>
  <c r="E730" i="6"/>
  <c r="F730" i="6" s="1"/>
  <c r="E729" i="6"/>
  <c r="E728" i="6"/>
  <c r="E727" i="6"/>
  <c r="E726" i="6"/>
  <c r="E725" i="6"/>
  <c r="E724" i="6"/>
  <c r="E723" i="6"/>
  <c r="E722" i="6"/>
  <c r="E721" i="6"/>
  <c r="E720" i="6"/>
  <c r="E719" i="6"/>
  <c r="E718" i="6"/>
  <c r="E717" i="6"/>
  <c r="E716" i="6"/>
  <c r="F716" i="6" s="1"/>
  <c r="E715" i="6"/>
  <c r="F715" i="6" s="1"/>
  <c r="E714" i="6"/>
  <c r="F714" i="6" s="1"/>
  <c r="E713" i="6"/>
  <c r="F713" i="6" s="1"/>
  <c r="E712" i="6"/>
  <c r="E711" i="6"/>
  <c r="F711" i="6" s="1"/>
  <c r="E710" i="6"/>
  <c r="E709" i="6"/>
  <c r="E708" i="6"/>
  <c r="E707" i="6"/>
  <c r="F707" i="6" s="1"/>
  <c r="E706" i="6"/>
  <c r="E705" i="6"/>
  <c r="E704" i="6"/>
  <c r="E703" i="6"/>
  <c r="F703" i="6" s="1"/>
  <c r="E702" i="6"/>
  <c r="F702" i="6" s="1"/>
  <c r="E701" i="6"/>
  <c r="F701" i="6" s="1"/>
  <c r="E700" i="6"/>
  <c r="F700" i="6" s="1"/>
  <c r="E699" i="6"/>
  <c r="F699" i="6" s="1"/>
  <c r="E698" i="6"/>
  <c r="F698" i="6" s="1"/>
  <c r="E697" i="6"/>
  <c r="F697" i="6" s="1"/>
  <c r="E696" i="6"/>
  <c r="E695" i="6"/>
  <c r="E694" i="6"/>
  <c r="E693" i="6"/>
  <c r="E692" i="6"/>
  <c r="E691" i="6"/>
  <c r="E690" i="6"/>
  <c r="E689" i="6"/>
  <c r="E688" i="6"/>
  <c r="E687" i="6"/>
  <c r="E686" i="6"/>
  <c r="E685" i="6"/>
  <c r="E684" i="6"/>
  <c r="E683" i="6"/>
  <c r="F683" i="6" s="1"/>
  <c r="E682" i="6"/>
  <c r="F682" i="6" s="1"/>
  <c r="E681" i="6"/>
  <c r="F681" i="6" s="1"/>
  <c r="E680" i="6"/>
  <c r="F680" i="6" s="1"/>
  <c r="E679" i="6"/>
  <c r="E678" i="6"/>
  <c r="F678" i="6" s="1"/>
  <c r="E677" i="6"/>
  <c r="E676" i="6"/>
  <c r="E675" i="6"/>
  <c r="E674" i="6"/>
  <c r="F674" i="6" s="1"/>
  <c r="E673" i="6"/>
  <c r="E672" i="6"/>
  <c r="E671" i="6"/>
  <c r="E670" i="6"/>
  <c r="F670" i="6" s="1"/>
  <c r="E669" i="6"/>
  <c r="F669" i="6" s="1"/>
  <c r="E668" i="6"/>
  <c r="F668" i="6" s="1"/>
  <c r="E667" i="6"/>
  <c r="F667" i="6" s="1"/>
  <c r="E666" i="6"/>
  <c r="F666" i="6" s="1"/>
  <c r="E665" i="6"/>
  <c r="F665" i="6" s="1"/>
  <c r="E664" i="6"/>
  <c r="F664" i="6" s="1"/>
  <c r="E663" i="6"/>
  <c r="E662" i="6"/>
  <c r="E661" i="6"/>
  <c r="E660" i="6"/>
  <c r="E659" i="6"/>
  <c r="E658" i="6"/>
  <c r="E657" i="6"/>
  <c r="E656" i="6"/>
  <c r="E655" i="6"/>
  <c r="E654" i="6"/>
  <c r="E653" i="6"/>
  <c r="E652" i="6"/>
  <c r="E651" i="6"/>
  <c r="E650" i="6"/>
  <c r="F650" i="6" s="1"/>
  <c r="E649" i="6"/>
  <c r="F649" i="6" s="1"/>
  <c r="E648" i="6"/>
  <c r="F648" i="6" s="1"/>
  <c r="E647" i="6"/>
  <c r="F647" i="6" s="1"/>
  <c r="E646" i="6"/>
  <c r="E645" i="6"/>
  <c r="F645" i="6" s="1"/>
  <c r="E644" i="6"/>
  <c r="E643" i="6"/>
  <c r="E642" i="6"/>
  <c r="E641" i="6"/>
  <c r="F641" i="6" s="1"/>
  <c r="E640" i="6"/>
  <c r="E639" i="6"/>
  <c r="E638" i="6"/>
  <c r="E637" i="6"/>
  <c r="F637" i="6" s="1"/>
  <c r="E636" i="6"/>
  <c r="F636" i="6" s="1"/>
  <c r="E635" i="6"/>
  <c r="F635" i="6" s="1"/>
  <c r="E634" i="6"/>
  <c r="F634" i="6" s="1"/>
  <c r="E633" i="6"/>
  <c r="F633" i="6" s="1"/>
  <c r="E632" i="6"/>
  <c r="F632" i="6" s="1"/>
  <c r="E631" i="6"/>
  <c r="F631" i="6" s="1"/>
  <c r="E630" i="6"/>
  <c r="E629" i="6"/>
  <c r="E628" i="6"/>
  <c r="E627" i="6"/>
  <c r="E626" i="6"/>
  <c r="E625" i="6"/>
  <c r="E624" i="6"/>
  <c r="E623" i="6"/>
  <c r="E622" i="6"/>
  <c r="E621" i="6"/>
  <c r="E620" i="6"/>
  <c r="E619" i="6"/>
  <c r="E618" i="6"/>
  <c r="E617" i="6"/>
  <c r="F617" i="6" s="1"/>
  <c r="E616" i="6"/>
  <c r="F616" i="6" s="1"/>
  <c r="E615" i="6"/>
  <c r="F615" i="6" s="1"/>
  <c r="E614" i="6"/>
  <c r="F614" i="6" s="1"/>
  <c r="E613" i="6"/>
  <c r="E612" i="6"/>
  <c r="F612" i="6" s="1"/>
  <c r="E611" i="6"/>
  <c r="E610" i="6"/>
  <c r="E609" i="6"/>
  <c r="E608" i="6"/>
  <c r="F608" i="6" s="1"/>
  <c r="E607" i="6"/>
  <c r="E606" i="6"/>
  <c r="E605" i="6"/>
  <c r="E604" i="6"/>
  <c r="F604" i="6" s="1"/>
  <c r="E603" i="6"/>
  <c r="F603" i="6" s="1"/>
  <c r="E602" i="6"/>
  <c r="F602" i="6" s="1"/>
  <c r="E601" i="6"/>
  <c r="F601" i="6" s="1"/>
  <c r="E600" i="6"/>
  <c r="F600" i="6" s="1"/>
  <c r="E599" i="6"/>
  <c r="F599" i="6" s="1"/>
  <c r="E598" i="6"/>
  <c r="F598" i="6" s="1"/>
  <c r="E597" i="6"/>
  <c r="E596" i="6"/>
  <c r="E595" i="6"/>
  <c r="E594" i="6"/>
  <c r="E593" i="6"/>
  <c r="E592" i="6"/>
  <c r="E591" i="6"/>
  <c r="E590" i="6"/>
  <c r="E589" i="6"/>
  <c r="E588" i="6"/>
  <c r="E587" i="6"/>
  <c r="E586" i="6"/>
  <c r="E585" i="6"/>
  <c r="E3316" i="6"/>
  <c r="E3317" i="6"/>
  <c r="E3318" i="6"/>
  <c r="E3319" i="6"/>
  <c r="E3320" i="6"/>
  <c r="E3321" i="6"/>
  <c r="E3322" i="6"/>
  <c r="F3322" i="6"/>
  <c r="E3323" i="6"/>
  <c r="E3324" i="6"/>
  <c r="E3325" i="6"/>
  <c r="E3326" i="6"/>
  <c r="E3327" i="6"/>
  <c r="F3327" i="6"/>
  <c r="E3328" i="6"/>
  <c r="F3328" i="6"/>
  <c r="E3329" i="6"/>
  <c r="E3330" i="6"/>
  <c r="E3331" i="6"/>
  <c r="E3332" i="6"/>
  <c r="E3333" i="6"/>
  <c r="E3334" i="6"/>
  <c r="E3335" i="6"/>
  <c r="F3335" i="6"/>
  <c r="E3336" i="6"/>
  <c r="F3336" i="6"/>
  <c r="E3337" i="6"/>
  <c r="F3337" i="6"/>
  <c r="E3338" i="6"/>
  <c r="F3338" i="6"/>
  <c r="E3339" i="6"/>
  <c r="F3339" i="6"/>
  <c r="E3340" i="6"/>
  <c r="F3340" i="6"/>
  <c r="E3341" i="6"/>
  <c r="F3341" i="6"/>
  <c r="E3342" i="6"/>
  <c r="F3342" i="6"/>
  <c r="E3343" i="6"/>
  <c r="F3343" i="6"/>
  <c r="E3344" i="6"/>
  <c r="F3344" i="6"/>
  <c r="E3345" i="6"/>
  <c r="F3345" i="6"/>
  <c r="E3346" i="6"/>
  <c r="F3346" i="6"/>
  <c r="E3347" i="6"/>
  <c r="F3347" i="6"/>
  <c r="E3348" i="6"/>
  <c r="F3348" i="6"/>
  <c r="E3349" i="6"/>
  <c r="F3349" i="6"/>
  <c r="B4244" i="6"/>
  <c r="B4243" i="6"/>
  <c r="B4242" i="6"/>
  <c r="B4241" i="6"/>
  <c r="B4240" i="6"/>
  <c r="B4239" i="6"/>
  <c r="B4238" i="6"/>
  <c r="B4237" i="6"/>
  <c r="B4236" i="6"/>
  <c r="B4235" i="6"/>
  <c r="B4234" i="6"/>
  <c r="B4233" i="6"/>
  <c r="B4232" i="6"/>
  <c r="B4230" i="6"/>
  <c r="B4229" i="6"/>
  <c r="B4228" i="6"/>
  <c r="B4227" i="6"/>
  <c r="B4226" i="6"/>
  <c r="B4225" i="6"/>
  <c r="B4224" i="6"/>
  <c r="B4223" i="6"/>
  <c r="B4222" i="6"/>
  <c r="B4221" i="6"/>
  <c r="B4220" i="6"/>
  <c r="B4219" i="6"/>
  <c r="B4218" i="6"/>
  <c r="B4217" i="6"/>
  <c r="B4216" i="6"/>
  <c r="B4215" i="6"/>
  <c r="B4214" i="6"/>
  <c r="B4213" i="6"/>
  <c r="B4212" i="6"/>
  <c r="B4211" i="6"/>
  <c r="B4210" i="6"/>
  <c r="B4209" i="6"/>
  <c r="B4208" i="6"/>
  <c r="B4207" i="6"/>
  <c r="B4206" i="6"/>
  <c r="B4205" i="6"/>
  <c r="B4204" i="6"/>
  <c r="B4203" i="6"/>
  <c r="B4202" i="6"/>
  <c r="B4201" i="6"/>
  <c r="B4200" i="6"/>
  <c r="B4199" i="6"/>
  <c r="B4198" i="6"/>
  <c r="B4197" i="6"/>
  <c r="B4196" i="6"/>
  <c r="B4195" i="6"/>
  <c r="B4194" i="6"/>
  <c r="B4193" i="6"/>
  <c r="B4192" i="6"/>
  <c r="B4191" i="6"/>
  <c r="B4190" i="6"/>
  <c r="B4189" i="6"/>
  <c r="B4188" i="6"/>
  <c r="B4187" i="6"/>
  <c r="B4186" i="6"/>
  <c r="B4185" i="6"/>
  <c r="B4184" i="6"/>
  <c r="B4183" i="6"/>
  <c r="B4182" i="6"/>
  <c r="B4181" i="6"/>
  <c r="B4180" i="6"/>
  <c r="B4179" i="6"/>
  <c r="B4178" i="6"/>
  <c r="B4177" i="6"/>
  <c r="B4176" i="6"/>
  <c r="B4175" i="6"/>
  <c r="B4174" i="6"/>
  <c r="B4173" i="6"/>
  <c r="B4172" i="6"/>
  <c r="B4171" i="6"/>
  <c r="B4170" i="6"/>
  <c r="B4169" i="6"/>
  <c r="B4168" i="6"/>
  <c r="B4167" i="6"/>
  <c r="B4166" i="6"/>
  <c r="B4165" i="6"/>
  <c r="B4164" i="6"/>
  <c r="B4163" i="6"/>
  <c r="B4162" i="6"/>
  <c r="B4161" i="6"/>
  <c r="B4160" i="6"/>
  <c r="B4159" i="6"/>
  <c r="B4158" i="6"/>
  <c r="B4157" i="6"/>
  <c r="B4156" i="6"/>
  <c r="B4155" i="6"/>
  <c r="B4154" i="6"/>
  <c r="B4153" i="6"/>
  <c r="B4152" i="6"/>
  <c r="B4151" i="6"/>
  <c r="B4150" i="6"/>
  <c r="B4149" i="6"/>
  <c r="B4148" i="6"/>
  <c r="B4147" i="6"/>
  <c r="B4146" i="6"/>
  <c r="B4145" i="6"/>
  <c r="B4144" i="6"/>
  <c r="B4143" i="6"/>
  <c r="B4142" i="6"/>
  <c r="B4141" i="6"/>
  <c r="B4140" i="6"/>
  <c r="B4139" i="6"/>
  <c r="B4138" i="6"/>
  <c r="B4137" i="6"/>
  <c r="B4136" i="6"/>
  <c r="B4135" i="6"/>
  <c r="B4134" i="6"/>
  <c r="B4133" i="6"/>
  <c r="B4132" i="6"/>
  <c r="B4131" i="6"/>
  <c r="B4130" i="6"/>
  <c r="B4129" i="6"/>
  <c r="B4128" i="6"/>
  <c r="B4127" i="6"/>
  <c r="B4126" i="6"/>
  <c r="B4125" i="6"/>
  <c r="B4124" i="6"/>
  <c r="B4123" i="6"/>
  <c r="B4122" i="6"/>
  <c r="B4121" i="6"/>
  <c r="B4120" i="6"/>
  <c r="B4119" i="6"/>
  <c r="B4118" i="6"/>
  <c r="B4117" i="6"/>
  <c r="B4116" i="6"/>
  <c r="B4115" i="6"/>
  <c r="B4114" i="6"/>
  <c r="B4113" i="6"/>
  <c r="B4112" i="6"/>
  <c r="B4111" i="6"/>
  <c r="B4110" i="6"/>
  <c r="B4109" i="6"/>
  <c r="B4108" i="6"/>
  <c r="F4107" i="6"/>
  <c r="E4107" i="6"/>
  <c r="B4107" i="6"/>
  <c r="F4106" i="6"/>
  <c r="E4106" i="6"/>
  <c r="B4106" i="6"/>
  <c r="F4105" i="6"/>
  <c r="E4105" i="6"/>
  <c r="B4105" i="6"/>
  <c r="F4104" i="6"/>
  <c r="E4104" i="6"/>
  <c r="B4104" i="6"/>
  <c r="F4103" i="6"/>
  <c r="E4103" i="6"/>
  <c r="B4103" i="6"/>
  <c r="F4102" i="6"/>
  <c r="E4102" i="6"/>
  <c r="B4102" i="6"/>
  <c r="F4101" i="6"/>
  <c r="E4101" i="6"/>
  <c r="B4101" i="6"/>
  <c r="F4100" i="6"/>
  <c r="E4100" i="6"/>
  <c r="B4100" i="6"/>
  <c r="F4099" i="6"/>
  <c r="E4099" i="6"/>
  <c r="B4099" i="6"/>
  <c r="F4098" i="6"/>
  <c r="E4098" i="6"/>
  <c r="B4098" i="6"/>
  <c r="F4097" i="6"/>
  <c r="E4097" i="6"/>
  <c r="B4097" i="6"/>
  <c r="F4096" i="6"/>
  <c r="E4096" i="6"/>
  <c r="B4096" i="6"/>
  <c r="F4095" i="6"/>
  <c r="E4095" i="6"/>
  <c r="B4095" i="6"/>
  <c r="F4094" i="6"/>
  <c r="E4094" i="6"/>
  <c r="B4094" i="6"/>
  <c r="F4093" i="6"/>
  <c r="E4093" i="6"/>
  <c r="B4093" i="6"/>
  <c r="F4092" i="6"/>
  <c r="E4092" i="6"/>
  <c r="B4092" i="6"/>
  <c r="F4091" i="6"/>
  <c r="E4091" i="6"/>
  <c r="B4091" i="6"/>
  <c r="F4090" i="6"/>
  <c r="E4090" i="6"/>
  <c r="B4090" i="6"/>
  <c r="F4089" i="6"/>
  <c r="E4089" i="6"/>
  <c r="B4089" i="6"/>
  <c r="F4088" i="6"/>
  <c r="E4088" i="6"/>
  <c r="B4088" i="6"/>
  <c r="F4087" i="6"/>
  <c r="E4087" i="6"/>
  <c r="B4087" i="6"/>
  <c r="F4086" i="6"/>
  <c r="E4086" i="6"/>
  <c r="B4086" i="6"/>
  <c r="F4085" i="6"/>
  <c r="E4085" i="6"/>
  <c r="B4085" i="6"/>
  <c r="F4084" i="6"/>
  <c r="E4084" i="6"/>
  <c r="B4084" i="6"/>
  <c r="F4083" i="6"/>
  <c r="E4083" i="6"/>
  <c r="B4083" i="6"/>
  <c r="F4082" i="6"/>
  <c r="E4082" i="6"/>
  <c r="B4082" i="6"/>
  <c r="F4081" i="6"/>
  <c r="E4081" i="6"/>
  <c r="B4081" i="6"/>
  <c r="F4080" i="6"/>
  <c r="E4080" i="6"/>
  <c r="B4080" i="6"/>
  <c r="F4079" i="6"/>
  <c r="E4079" i="6"/>
  <c r="B4079" i="6"/>
  <c r="F4078" i="6"/>
  <c r="E4078" i="6"/>
  <c r="B4078" i="6"/>
  <c r="F4077" i="6"/>
  <c r="E4077" i="6"/>
  <c r="B4077" i="6"/>
  <c r="F4076" i="6"/>
  <c r="E4076" i="6"/>
  <c r="B4076" i="6"/>
  <c r="F4075" i="6"/>
  <c r="E4075" i="6"/>
  <c r="B4075" i="6"/>
  <c r="F4074" i="6"/>
  <c r="E4074" i="6"/>
  <c r="B4074" i="6"/>
  <c r="F4073" i="6"/>
  <c r="E4073" i="6"/>
  <c r="B4073" i="6"/>
  <c r="F4072" i="6"/>
  <c r="E4072" i="6"/>
  <c r="B4072" i="6"/>
  <c r="F4071" i="6"/>
  <c r="E4071" i="6"/>
  <c r="B4071" i="6"/>
  <c r="F4070" i="6"/>
  <c r="E4070" i="6"/>
  <c r="B4070" i="6"/>
  <c r="F4069" i="6"/>
  <c r="E4069" i="6"/>
  <c r="B4069" i="6"/>
  <c r="F4068" i="6"/>
  <c r="E4068" i="6"/>
  <c r="B4068" i="6"/>
  <c r="F4067" i="6"/>
  <c r="E4067" i="6"/>
  <c r="B4067" i="6"/>
  <c r="F4066" i="6"/>
  <c r="E4066" i="6"/>
  <c r="B4066" i="6"/>
  <c r="F4065" i="6"/>
  <c r="E4065" i="6"/>
  <c r="B4065" i="6"/>
  <c r="F4064" i="6"/>
  <c r="E4064" i="6"/>
  <c r="B4064" i="6"/>
  <c r="F4063" i="6"/>
  <c r="E4063" i="6"/>
  <c r="B4063" i="6"/>
  <c r="F4062" i="6"/>
  <c r="E4062" i="6"/>
  <c r="B4062" i="6"/>
  <c r="F4061" i="6"/>
  <c r="E4061" i="6"/>
  <c r="B4061" i="6"/>
  <c r="E4060" i="6"/>
  <c r="B4060" i="6"/>
  <c r="E4059" i="6"/>
  <c r="B4059" i="6"/>
  <c r="E4058" i="6"/>
  <c r="B4058" i="6"/>
  <c r="E4057" i="6"/>
  <c r="B4057" i="6"/>
  <c r="E4056" i="6"/>
  <c r="B4056" i="6"/>
  <c r="E4055" i="6"/>
  <c r="B4055" i="6"/>
  <c r="F4054" i="6"/>
  <c r="E4054" i="6"/>
  <c r="B4054" i="6"/>
  <c r="F4053" i="6"/>
  <c r="E4053" i="6"/>
  <c r="B4053" i="6"/>
  <c r="E4052" i="6"/>
  <c r="B4052" i="6"/>
  <c r="E4051" i="6"/>
  <c r="B4051" i="6"/>
  <c r="E4050" i="6"/>
  <c r="B4050" i="6"/>
  <c r="E4049" i="6"/>
  <c r="B4049" i="6"/>
  <c r="F4047" i="6"/>
  <c r="E4047" i="6"/>
  <c r="B4047" i="6"/>
  <c r="E4046" i="6"/>
  <c r="B4046" i="6"/>
  <c r="E4045" i="6"/>
  <c r="B4045" i="6"/>
  <c r="E4044" i="6"/>
  <c r="B4044" i="6"/>
  <c r="E4043" i="6"/>
  <c r="B4043" i="6"/>
  <c r="E4042" i="6"/>
  <c r="B4042" i="6"/>
  <c r="E4041" i="6"/>
  <c r="B4041" i="6"/>
  <c r="F4040" i="6"/>
  <c r="E4040" i="6"/>
  <c r="B4040" i="6"/>
  <c r="F4039" i="6"/>
  <c r="E4039" i="6"/>
  <c r="B4039" i="6"/>
  <c r="F4038" i="6"/>
  <c r="E4038" i="6"/>
  <c r="B4038" i="6"/>
  <c r="F4037" i="6"/>
  <c r="E4037" i="6"/>
  <c r="B4037" i="6"/>
  <c r="F4036" i="6"/>
  <c r="E4036" i="6"/>
  <c r="B4036" i="6"/>
  <c r="F4035" i="6"/>
  <c r="E4035" i="6"/>
  <c r="B4035" i="6"/>
  <c r="F4034" i="6"/>
  <c r="E4034" i="6"/>
  <c r="B4034" i="6"/>
  <c r="F4033" i="6"/>
  <c r="E4033" i="6"/>
  <c r="B4033" i="6"/>
  <c r="F4032" i="6"/>
  <c r="E4032" i="6"/>
  <c r="B4032" i="6"/>
  <c r="F4031" i="6"/>
  <c r="E4031" i="6"/>
  <c r="B4031" i="6"/>
  <c r="F4030" i="6"/>
  <c r="E4030" i="6"/>
  <c r="B4030" i="6"/>
  <c r="F4029" i="6"/>
  <c r="E4029" i="6"/>
  <c r="B4029" i="6"/>
  <c r="F4028" i="6"/>
  <c r="E4028" i="6"/>
  <c r="B4028" i="6"/>
  <c r="F4027" i="6"/>
  <c r="E4027" i="6"/>
  <c r="B4027" i="6"/>
  <c r="F4026" i="6"/>
  <c r="E4026" i="6"/>
  <c r="B4026" i="6"/>
  <c r="F4025" i="6"/>
  <c r="E4025" i="6"/>
  <c r="B4025" i="6"/>
  <c r="F4024" i="6"/>
  <c r="E4024" i="6"/>
  <c r="B4024" i="6"/>
  <c r="F4023" i="6"/>
  <c r="E4023" i="6"/>
  <c r="B4023" i="6"/>
  <c r="F4022" i="6"/>
  <c r="E4022" i="6"/>
  <c r="B4022" i="6"/>
  <c r="F4021" i="6"/>
  <c r="E4021" i="6"/>
  <c r="B4021" i="6"/>
  <c r="F4020" i="6"/>
  <c r="E4020" i="6"/>
  <c r="B4020" i="6"/>
  <c r="F4019" i="6"/>
  <c r="E4019" i="6"/>
  <c r="B4019" i="6"/>
  <c r="F4018" i="6"/>
  <c r="E4018" i="6"/>
  <c r="B4018" i="6"/>
  <c r="F4017" i="6"/>
  <c r="E4017" i="6"/>
  <c r="B4017" i="6"/>
  <c r="F4016" i="6"/>
  <c r="E4016" i="6"/>
  <c r="B4016" i="6"/>
  <c r="F4015" i="6"/>
  <c r="E4015" i="6"/>
  <c r="B4015" i="6"/>
  <c r="F4014" i="6"/>
  <c r="E4014" i="6"/>
  <c r="B4014" i="6"/>
  <c r="F4013" i="6"/>
  <c r="E4013" i="6"/>
  <c r="B4013" i="6"/>
  <c r="F4012" i="6"/>
  <c r="E4012" i="6"/>
  <c r="B4012" i="6"/>
  <c r="F4011" i="6"/>
  <c r="E4011" i="6"/>
  <c r="B4011" i="6"/>
  <c r="F4010" i="6"/>
  <c r="E4010" i="6"/>
  <c r="B4010" i="6"/>
  <c r="F4009" i="6"/>
  <c r="E4009" i="6"/>
  <c r="B4009" i="6"/>
  <c r="F4008" i="6"/>
  <c r="E4008" i="6"/>
  <c r="B4008" i="6"/>
  <c r="F4007" i="6"/>
  <c r="E4007" i="6"/>
  <c r="B4007" i="6"/>
  <c r="F4006" i="6"/>
  <c r="E4006" i="6"/>
  <c r="B4006" i="6"/>
  <c r="F4005" i="6"/>
  <c r="E4005" i="6"/>
  <c r="B4005" i="6"/>
  <c r="F4004" i="6"/>
  <c r="E4004" i="6"/>
  <c r="B4004" i="6"/>
  <c r="F4003" i="6"/>
  <c r="E4003" i="6"/>
  <c r="B4003" i="6"/>
  <c r="F4002" i="6"/>
  <c r="E4002" i="6"/>
  <c r="B4002" i="6"/>
  <c r="F4001" i="6"/>
  <c r="E4001" i="6"/>
  <c r="B4001" i="6"/>
  <c r="F4000" i="6"/>
  <c r="E4000" i="6"/>
  <c r="B4000" i="6"/>
  <c r="F3999" i="6"/>
  <c r="E3999" i="6"/>
  <c r="B3999" i="6"/>
  <c r="F3998" i="6"/>
  <c r="E3998" i="6"/>
  <c r="B3998" i="6"/>
  <c r="F3997" i="6"/>
  <c r="E3997" i="6"/>
  <c r="B3997" i="6"/>
  <c r="F3996" i="6"/>
  <c r="E3996" i="6"/>
  <c r="B3996" i="6"/>
  <c r="F3995" i="6"/>
  <c r="E3995" i="6"/>
  <c r="B3995" i="6"/>
  <c r="F3994" i="6"/>
  <c r="E3994" i="6"/>
  <c r="B3994" i="6"/>
  <c r="F3993" i="6"/>
  <c r="E3993" i="6"/>
  <c r="B3993" i="6"/>
  <c r="E3992" i="6"/>
  <c r="B3992" i="6"/>
  <c r="E3991" i="6"/>
  <c r="B3991" i="6"/>
  <c r="E3990" i="6"/>
  <c r="B3990" i="6"/>
  <c r="E3989" i="6"/>
  <c r="B3989" i="6"/>
  <c r="E3988" i="6"/>
  <c r="B3988" i="6"/>
  <c r="E3987" i="6"/>
  <c r="B3987" i="6"/>
  <c r="F3986" i="6"/>
  <c r="E3986" i="6"/>
  <c r="B3986" i="6"/>
  <c r="F3985" i="6"/>
  <c r="E3985" i="6"/>
  <c r="B3985" i="6"/>
  <c r="E3984" i="6"/>
  <c r="B3984" i="6"/>
  <c r="E3983" i="6"/>
  <c r="B3983" i="6"/>
  <c r="E3982" i="6"/>
  <c r="B3982" i="6"/>
  <c r="E3981" i="6"/>
  <c r="B3981" i="6"/>
  <c r="F3980" i="6"/>
  <c r="E3980" i="6"/>
  <c r="B3980" i="6"/>
  <c r="E3979" i="6"/>
  <c r="B3979" i="6"/>
  <c r="E3978" i="6"/>
  <c r="B3978" i="6"/>
  <c r="E3977" i="6"/>
  <c r="B3977" i="6"/>
  <c r="E3976" i="6"/>
  <c r="B3976" i="6"/>
  <c r="E3975" i="6"/>
  <c r="B3975" i="6"/>
  <c r="E3974" i="6"/>
  <c r="B3974" i="6"/>
  <c r="B3973" i="6"/>
  <c r="B3972" i="6"/>
  <c r="B3971" i="6"/>
  <c r="B3970" i="6"/>
  <c r="B3969" i="6"/>
  <c r="B3968" i="6"/>
  <c r="B3967" i="6"/>
  <c r="B3966" i="6"/>
  <c r="B3965" i="6"/>
  <c r="B3964" i="6"/>
  <c r="B3963" i="6"/>
  <c r="B3962" i="6"/>
  <c r="B3961" i="6"/>
  <c r="B3960" i="6"/>
  <c r="B3959" i="6"/>
  <c r="B3958" i="6"/>
  <c r="B3957" i="6"/>
  <c r="B3956" i="6"/>
  <c r="B3955" i="6"/>
  <c r="B3954" i="6"/>
  <c r="B3953" i="6"/>
  <c r="B3952" i="6"/>
  <c r="B3951" i="6"/>
  <c r="B3950" i="6"/>
  <c r="B3949" i="6"/>
  <c r="B3948" i="6"/>
  <c r="B3947" i="6"/>
  <c r="B3946" i="6"/>
  <c r="B3945" i="6"/>
  <c r="B3944" i="6"/>
  <c r="B3943" i="6"/>
  <c r="B3942" i="6"/>
  <c r="B3941" i="6"/>
  <c r="B3940" i="6"/>
  <c r="B3939" i="6"/>
  <c r="B3938" i="6"/>
  <c r="B3937" i="6"/>
  <c r="B3936" i="6"/>
  <c r="B3935" i="6"/>
  <c r="B3934" i="6"/>
  <c r="B3933" i="6"/>
  <c r="B3932" i="6"/>
  <c r="B3931" i="6"/>
  <c r="B3930" i="6"/>
  <c r="B3929" i="6"/>
  <c r="B3928" i="6"/>
  <c r="B3927" i="6"/>
  <c r="B3926" i="6"/>
  <c r="B3925" i="6"/>
  <c r="B3924" i="6"/>
  <c r="B3923" i="6"/>
  <c r="B3922" i="6"/>
  <c r="B3921" i="6"/>
  <c r="B3920" i="6"/>
  <c r="B3919" i="6"/>
  <c r="B3918" i="6"/>
  <c r="B3917" i="6"/>
  <c r="B3916" i="6"/>
  <c r="B3915" i="6"/>
  <c r="B3914" i="6"/>
  <c r="B3913" i="6"/>
  <c r="B3912" i="6"/>
  <c r="B3911" i="6"/>
  <c r="B3910" i="6"/>
  <c r="B3909" i="6"/>
  <c r="B3908" i="6"/>
  <c r="B3907" i="6"/>
  <c r="B3906" i="6"/>
  <c r="B3905" i="6"/>
  <c r="B3904" i="6"/>
  <c r="B3903" i="6"/>
  <c r="B3902" i="6"/>
  <c r="B3901" i="6"/>
  <c r="B3900" i="6"/>
  <c r="B3899" i="6"/>
  <c r="B3898" i="6"/>
  <c r="B3897" i="6"/>
  <c r="B3896" i="6"/>
  <c r="B3895" i="6"/>
  <c r="B3894" i="6"/>
  <c r="B3893" i="6"/>
  <c r="B3892" i="6"/>
  <c r="B3891" i="6"/>
  <c r="B3890" i="6"/>
  <c r="B3889" i="6"/>
  <c r="B3888" i="6"/>
  <c r="B3887" i="6"/>
  <c r="B3886" i="6"/>
  <c r="B3885" i="6"/>
  <c r="B3884" i="6"/>
  <c r="B3883" i="6"/>
  <c r="B3882" i="6"/>
  <c r="B3881" i="6"/>
  <c r="B3880" i="6"/>
  <c r="B3879" i="6"/>
  <c r="B3878" i="6"/>
  <c r="B3877" i="6"/>
  <c r="B3876" i="6"/>
  <c r="B3875" i="6"/>
  <c r="B3874" i="6"/>
  <c r="B3873" i="6"/>
  <c r="B3872" i="6"/>
  <c r="B3871" i="6"/>
  <c r="B3870" i="6"/>
  <c r="B3869" i="6"/>
  <c r="B3868" i="6"/>
  <c r="B3867" i="6"/>
  <c r="B3866" i="6"/>
  <c r="B3865" i="6"/>
  <c r="B3864" i="6"/>
  <c r="B3863" i="6"/>
  <c r="B3862" i="6"/>
  <c r="B3861" i="6"/>
  <c r="B3860" i="6"/>
  <c r="B3859" i="6"/>
  <c r="B3858" i="6"/>
  <c r="B3857" i="6"/>
  <c r="B3856" i="6"/>
  <c r="B3855" i="6"/>
  <c r="B3854" i="6"/>
  <c r="B3853" i="6"/>
  <c r="B3852" i="6"/>
  <c r="B3851" i="6"/>
  <c r="B3850" i="6"/>
  <c r="B3849" i="6"/>
  <c r="B3848" i="6"/>
  <c r="B3847" i="6"/>
  <c r="B3846" i="6"/>
  <c r="B3845" i="6"/>
  <c r="B3844" i="6"/>
  <c r="B3843" i="6"/>
  <c r="B3842" i="6"/>
  <c r="B3841" i="6"/>
  <c r="B3840" i="6"/>
  <c r="B3839" i="6"/>
  <c r="B3838" i="6"/>
  <c r="B3837" i="6"/>
  <c r="B3836" i="6"/>
  <c r="B3835" i="6"/>
  <c r="B3834" i="6"/>
  <c r="B3833" i="6"/>
  <c r="B3832" i="6"/>
  <c r="B3831" i="6"/>
  <c r="B3830" i="6"/>
  <c r="B3829" i="6"/>
  <c r="B3828" i="6"/>
  <c r="B3827" i="6"/>
  <c r="B3826" i="6"/>
  <c r="B3825" i="6"/>
  <c r="B3824" i="6"/>
  <c r="B3823" i="6"/>
  <c r="B3822" i="6"/>
  <c r="B3821" i="6"/>
  <c r="B3820" i="6"/>
  <c r="B3819" i="6"/>
  <c r="B3818" i="6"/>
  <c r="B3817" i="6"/>
  <c r="B3816" i="6"/>
  <c r="B3815" i="6"/>
  <c r="B3814" i="6"/>
  <c r="B3813" i="6"/>
  <c r="B3812" i="6"/>
  <c r="B3811" i="6"/>
  <c r="B3810" i="6"/>
  <c r="B3809" i="6"/>
  <c r="B3808" i="6"/>
  <c r="B3807" i="6"/>
  <c r="B3806" i="6"/>
  <c r="B3805" i="6"/>
  <c r="B3804" i="6"/>
  <c r="B3803" i="6"/>
  <c r="B3802" i="6"/>
  <c r="B3801" i="6"/>
  <c r="B3800" i="6"/>
  <c r="B3799" i="6"/>
  <c r="B3798" i="6"/>
  <c r="B3797" i="6"/>
  <c r="B3796" i="6"/>
  <c r="B3795" i="6"/>
  <c r="B3794" i="6"/>
  <c r="B3793" i="6"/>
  <c r="B3792" i="6"/>
  <c r="B3791" i="6"/>
  <c r="B3790" i="6"/>
  <c r="B3789" i="6"/>
  <c r="B3788" i="6"/>
  <c r="B3787" i="6"/>
  <c r="B3786" i="6"/>
  <c r="B3785" i="6"/>
  <c r="B3784" i="6"/>
  <c r="B3783" i="6"/>
  <c r="B3782" i="6"/>
  <c r="B3781" i="6"/>
  <c r="B3780" i="6"/>
  <c r="B3779" i="6"/>
  <c r="B3778" i="6"/>
  <c r="B3777" i="6"/>
  <c r="B3776" i="6"/>
  <c r="B3775" i="6"/>
  <c r="B3774" i="6"/>
  <c r="B3773" i="6"/>
  <c r="B3772" i="6"/>
  <c r="B3771" i="6"/>
  <c r="B3770" i="6"/>
  <c r="B3769" i="6"/>
  <c r="B3768" i="6"/>
  <c r="B3767" i="6"/>
  <c r="B3766" i="6"/>
  <c r="B3765" i="6"/>
  <c r="B3764" i="6"/>
  <c r="B3763" i="6"/>
  <c r="B3762" i="6"/>
  <c r="B3761" i="6"/>
  <c r="B3760" i="6"/>
  <c r="B3759" i="6"/>
  <c r="B3758" i="6"/>
  <c r="B3757" i="6"/>
  <c r="B3756" i="6"/>
  <c r="B3755" i="6"/>
  <c r="B3754" i="6"/>
  <c r="B3753" i="6"/>
  <c r="B3752" i="6"/>
  <c r="B3751" i="6"/>
  <c r="B3750" i="6"/>
  <c r="B3749" i="6"/>
  <c r="B3748" i="6"/>
  <c r="B3747" i="6"/>
  <c r="B3746" i="6"/>
  <c r="B3745" i="6"/>
  <c r="B3744" i="6"/>
  <c r="B3743" i="6"/>
  <c r="B3742" i="6"/>
  <c r="B3741" i="6"/>
  <c r="B3740" i="6"/>
  <c r="B3739" i="6"/>
  <c r="B3738" i="6"/>
  <c r="B3737" i="6"/>
  <c r="B3736" i="6"/>
  <c r="B3735" i="6"/>
  <c r="B3734" i="6"/>
  <c r="B3733" i="6"/>
  <c r="B3732" i="6"/>
  <c r="B3731" i="6"/>
  <c r="B3730" i="6"/>
  <c r="B3729" i="6"/>
  <c r="B3728" i="6"/>
  <c r="B3727" i="6"/>
  <c r="B3726" i="6"/>
  <c r="B3725" i="6"/>
  <c r="B3724" i="6"/>
  <c r="B3723" i="6"/>
  <c r="B3722" i="6"/>
  <c r="B3721" i="6"/>
  <c r="B3720" i="6"/>
  <c r="B3719" i="6"/>
  <c r="B3718" i="6"/>
  <c r="B3717" i="6"/>
  <c r="B3716" i="6"/>
  <c r="B3715" i="6"/>
  <c r="B3714" i="6"/>
  <c r="B3713" i="6"/>
  <c r="B3712" i="6"/>
  <c r="B3711" i="6"/>
  <c r="B3710" i="6"/>
  <c r="B3709" i="6"/>
  <c r="B3708" i="6"/>
  <c r="B3707" i="6"/>
  <c r="B3706" i="6"/>
  <c r="B3705" i="6"/>
  <c r="B3704" i="6"/>
  <c r="B3703" i="6"/>
  <c r="B3702" i="6"/>
  <c r="B3701" i="6"/>
  <c r="B3700" i="6"/>
  <c r="B3699" i="6"/>
  <c r="B3698" i="6"/>
  <c r="B3697" i="6"/>
  <c r="B3696" i="6"/>
  <c r="B3695" i="6"/>
  <c r="B3694" i="6"/>
  <c r="B3693" i="6"/>
  <c r="B3692" i="6"/>
  <c r="B3691" i="6"/>
  <c r="B3690" i="6"/>
  <c r="B3689" i="6"/>
  <c r="B3688" i="6"/>
  <c r="B3687" i="6"/>
  <c r="B3686" i="6"/>
  <c r="B3685" i="6"/>
  <c r="B3684" i="6"/>
  <c r="B3683" i="6"/>
  <c r="B3682" i="6"/>
  <c r="B3681" i="6"/>
  <c r="B3680" i="6"/>
  <c r="B3679" i="6"/>
  <c r="B3678" i="6"/>
  <c r="B3677" i="6"/>
  <c r="B3676" i="6"/>
  <c r="B3675" i="6"/>
  <c r="B3674" i="6"/>
  <c r="B3673" i="6"/>
  <c r="B3672" i="6"/>
  <c r="B3671" i="6"/>
  <c r="B3670" i="6"/>
  <c r="B3669" i="6"/>
  <c r="B3668" i="6"/>
  <c r="B3667" i="6"/>
  <c r="B3666" i="6"/>
  <c r="B3665" i="6"/>
  <c r="B3664" i="6"/>
  <c r="B3663" i="6"/>
  <c r="B3662" i="6"/>
  <c r="B3661" i="6"/>
  <c r="B3660" i="6"/>
  <c r="B3659" i="6"/>
  <c r="B3658" i="6"/>
  <c r="B3657" i="6"/>
  <c r="B3656" i="6"/>
  <c r="B3655" i="6"/>
  <c r="B3654" i="6"/>
  <c r="B3653" i="6"/>
  <c r="B3652" i="6"/>
  <c r="B3651" i="6"/>
  <c r="B3650" i="6"/>
  <c r="B3649" i="6"/>
  <c r="B3648" i="6"/>
  <c r="B3647" i="6"/>
  <c r="B3646" i="6"/>
  <c r="B3645" i="6"/>
  <c r="B3644" i="6"/>
  <c r="B3643" i="6"/>
  <c r="B3642" i="6"/>
  <c r="B3641" i="6"/>
  <c r="B3640" i="6"/>
  <c r="B3639" i="6"/>
  <c r="B3638" i="6"/>
  <c r="B3637" i="6"/>
  <c r="B3636" i="6"/>
  <c r="B3635" i="6"/>
  <c r="B3634" i="6"/>
  <c r="B3633" i="6"/>
  <c r="B3632" i="6"/>
  <c r="B3631" i="6"/>
  <c r="B3630" i="6"/>
  <c r="B3629" i="6"/>
  <c r="B3628" i="6"/>
  <c r="B3627" i="6"/>
  <c r="B3626" i="6"/>
  <c r="B3625" i="6"/>
  <c r="B3624" i="6"/>
  <c r="B3623" i="6"/>
  <c r="B3622" i="6"/>
  <c r="B3621" i="6"/>
  <c r="B3620" i="6"/>
  <c r="B3619" i="6"/>
  <c r="B3618" i="6"/>
  <c r="B3617" i="6"/>
  <c r="B3616" i="6"/>
  <c r="B3615" i="6"/>
  <c r="B3614" i="6"/>
  <c r="B3613" i="6"/>
  <c r="B3612" i="6"/>
  <c r="B3611" i="6"/>
  <c r="B3610" i="6"/>
  <c r="B3609" i="6"/>
  <c r="B3608" i="6"/>
  <c r="B3607" i="6"/>
  <c r="B3606" i="6"/>
  <c r="B3605" i="6"/>
  <c r="B3604" i="6"/>
  <c r="B3603" i="6"/>
  <c r="B3602" i="6"/>
  <c r="B3601" i="6"/>
  <c r="B3600" i="6"/>
  <c r="B3599" i="6"/>
  <c r="B3598" i="6"/>
  <c r="B3597" i="6"/>
  <c r="B3596" i="6"/>
  <c r="B3595" i="6"/>
  <c r="B3594" i="6"/>
  <c r="B3593" i="6"/>
  <c r="B3592" i="6"/>
  <c r="B3591" i="6"/>
  <c r="B3590" i="6"/>
  <c r="B3589" i="6"/>
  <c r="B3588" i="6"/>
  <c r="B3587" i="6"/>
  <c r="B3586" i="6"/>
  <c r="B3585" i="6"/>
  <c r="B3584" i="6"/>
  <c r="B3583" i="6"/>
  <c r="B3582" i="6"/>
  <c r="B3581" i="6"/>
  <c r="B3580" i="6"/>
  <c r="B3579" i="6"/>
  <c r="B3578" i="6"/>
  <c r="B3577" i="6"/>
  <c r="B3576" i="6"/>
  <c r="B3575" i="6"/>
  <c r="B3574" i="6"/>
  <c r="B3573" i="6"/>
  <c r="B3572" i="6"/>
  <c r="B3571" i="6"/>
  <c r="B3570" i="6"/>
  <c r="B3569" i="6"/>
  <c r="B3568" i="6"/>
  <c r="B3567" i="6"/>
  <c r="B3566" i="6"/>
  <c r="B3565" i="6"/>
  <c r="B3564" i="6"/>
  <c r="B3563" i="6"/>
  <c r="B3562" i="6"/>
  <c r="B3561" i="6"/>
  <c r="B3560" i="6"/>
  <c r="B3559" i="6"/>
  <c r="B3558" i="6"/>
  <c r="B3557" i="6"/>
  <c r="B3556" i="6"/>
  <c r="B3555" i="6"/>
  <c r="B3554" i="6"/>
  <c r="B3553" i="6"/>
  <c r="B3552" i="6"/>
  <c r="B3551" i="6"/>
  <c r="B3550" i="6"/>
  <c r="B3549" i="6"/>
  <c r="B3548" i="6"/>
  <c r="B3547" i="6"/>
  <c r="B3546" i="6"/>
  <c r="B3545" i="6"/>
  <c r="B3544" i="6"/>
  <c r="B3543" i="6"/>
  <c r="B3542" i="6"/>
  <c r="B3541" i="6"/>
  <c r="B3540" i="6"/>
  <c r="B3539" i="6"/>
  <c r="B3538" i="6"/>
  <c r="B3537" i="6"/>
  <c r="B3536" i="6"/>
  <c r="B3535" i="6"/>
  <c r="B3534" i="6"/>
  <c r="B3533" i="6"/>
  <c r="B3532" i="6"/>
  <c r="B3531" i="6"/>
  <c r="B3530" i="6"/>
  <c r="B3529" i="6"/>
  <c r="B3528" i="6"/>
  <c r="B3527" i="6"/>
  <c r="B3526" i="6"/>
  <c r="B3525" i="6"/>
  <c r="B3524" i="6"/>
  <c r="B3523" i="6"/>
  <c r="B3522" i="6"/>
  <c r="B3521" i="6"/>
  <c r="B3520" i="6"/>
  <c r="B3519" i="6"/>
  <c r="B3518" i="6"/>
  <c r="B3517" i="6"/>
  <c r="B3516" i="6"/>
  <c r="B3515" i="6"/>
  <c r="B3514" i="6"/>
  <c r="B3513" i="6"/>
  <c r="B3512" i="6"/>
  <c r="B3511" i="6"/>
  <c r="B3510" i="6"/>
  <c r="B3509" i="6"/>
  <c r="B3508" i="6"/>
  <c r="B3507" i="6"/>
  <c r="B3506" i="6"/>
  <c r="B3505" i="6"/>
  <c r="B3504" i="6"/>
  <c r="B3503" i="6"/>
  <c r="B3502" i="6"/>
  <c r="B3501" i="6"/>
  <c r="B3500" i="6"/>
  <c r="B3499" i="6"/>
  <c r="B3498" i="6"/>
  <c r="B3497" i="6"/>
  <c r="B3496" i="6"/>
  <c r="B3495" i="6"/>
  <c r="B3494" i="6"/>
  <c r="B3493" i="6"/>
  <c r="B3492" i="6"/>
  <c r="B3491" i="6"/>
  <c r="B3490" i="6"/>
  <c r="B3489" i="6"/>
  <c r="B3488" i="6"/>
  <c r="B3487" i="6"/>
  <c r="B3486" i="6"/>
  <c r="B3485" i="6"/>
  <c r="B3484" i="6"/>
  <c r="B3483" i="6"/>
  <c r="B3482" i="6"/>
  <c r="B3481" i="6"/>
  <c r="B3480" i="6"/>
  <c r="B3479" i="6"/>
  <c r="B3478" i="6"/>
  <c r="B3477" i="6"/>
  <c r="B3476" i="6"/>
  <c r="B3475" i="6"/>
  <c r="B3474" i="6"/>
  <c r="B3473" i="6"/>
  <c r="B3472" i="6"/>
  <c r="B3471" i="6"/>
  <c r="B3470" i="6"/>
  <c r="B3469" i="6"/>
  <c r="B3468" i="6"/>
  <c r="B3467" i="6"/>
  <c r="B3466" i="6"/>
  <c r="B3465" i="6"/>
  <c r="B3464" i="6"/>
  <c r="B3463" i="6"/>
  <c r="B3462" i="6"/>
  <c r="B3461" i="6"/>
  <c r="B3460" i="6"/>
  <c r="B3459" i="6"/>
  <c r="B3458" i="6"/>
  <c r="B3457" i="6"/>
  <c r="B3456" i="6"/>
  <c r="B3455" i="6"/>
  <c r="B3454" i="6"/>
  <c r="B3453" i="6"/>
  <c r="B3452" i="6"/>
  <c r="B3451" i="6"/>
  <c r="B3450" i="6"/>
  <c r="B3449" i="6"/>
  <c r="B3448" i="6"/>
  <c r="B3447" i="6"/>
  <c r="B3446" i="6"/>
  <c r="B3445" i="6"/>
  <c r="B3444" i="6"/>
  <c r="B3443" i="6"/>
  <c r="B3442" i="6"/>
  <c r="B3441" i="6"/>
  <c r="B3440" i="6"/>
  <c r="B3439" i="6"/>
  <c r="B3438" i="6"/>
  <c r="B3437" i="6"/>
  <c r="B3436" i="6"/>
  <c r="B3435" i="6"/>
  <c r="B3434" i="6"/>
  <c r="B3433" i="6"/>
  <c r="B3432" i="6"/>
  <c r="B3431" i="6"/>
  <c r="B3430" i="6"/>
  <c r="B3429" i="6"/>
  <c r="B3428" i="6"/>
  <c r="B3427" i="6"/>
  <c r="B3426" i="6"/>
  <c r="B3425" i="6"/>
  <c r="B3424" i="6"/>
  <c r="B3423" i="6"/>
  <c r="B3422" i="6"/>
  <c r="B3421" i="6"/>
  <c r="B3420" i="6"/>
  <c r="B3419" i="6"/>
  <c r="B3418" i="6"/>
  <c r="B3417" i="6"/>
  <c r="B3416" i="6"/>
  <c r="B3415" i="6"/>
  <c r="B3414" i="6"/>
  <c r="B3413" i="6"/>
  <c r="B3412" i="6"/>
  <c r="B3411" i="6"/>
  <c r="B3410" i="6"/>
  <c r="B3409" i="6"/>
  <c r="B3408" i="6"/>
  <c r="B3407" i="6"/>
  <c r="B3406" i="6"/>
  <c r="B3405" i="6"/>
  <c r="B3404" i="6"/>
  <c r="B3403" i="6"/>
  <c r="B3402" i="6"/>
  <c r="B3401" i="6"/>
  <c r="B3400" i="6"/>
  <c r="B3399" i="6"/>
  <c r="B3398" i="6"/>
  <c r="B3397" i="6"/>
  <c r="B3396" i="6"/>
  <c r="B3395" i="6"/>
  <c r="B3394" i="6"/>
  <c r="B3393" i="6"/>
  <c r="B3392" i="6"/>
  <c r="B3391" i="6"/>
  <c r="B3390" i="6"/>
  <c r="B3389" i="6"/>
  <c r="B3388" i="6"/>
  <c r="B3387" i="6"/>
  <c r="B3386" i="6"/>
  <c r="B3385" i="6"/>
  <c r="B3384" i="6"/>
  <c r="B3383" i="6"/>
  <c r="B3382" i="6"/>
  <c r="B3381" i="6"/>
  <c r="F3380" i="6"/>
  <c r="E3380" i="6"/>
  <c r="B3380" i="6"/>
  <c r="F3379" i="6"/>
  <c r="E3379" i="6"/>
  <c r="B3379" i="6"/>
  <c r="F3378" i="6"/>
  <c r="E3378" i="6"/>
  <c r="B3378" i="6"/>
  <c r="F3377" i="6"/>
  <c r="E3377" i="6"/>
  <c r="B3377" i="6"/>
  <c r="F3376" i="6"/>
  <c r="E3376" i="6"/>
  <c r="B3376" i="6"/>
  <c r="F3375" i="6"/>
  <c r="E3375" i="6"/>
  <c r="B3375" i="6"/>
  <c r="F3374" i="6"/>
  <c r="E3374" i="6"/>
  <c r="B3374" i="6"/>
  <c r="F3373" i="6"/>
  <c r="E3373" i="6"/>
  <c r="B3373" i="6"/>
  <c r="F3372" i="6"/>
  <c r="E3372" i="6"/>
  <c r="B3372" i="6"/>
  <c r="F3371" i="6"/>
  <c r="E3371" i="6"/>
  <c r="B3371" i="6"/>
  <c r="F3370" i="6"/>
  <c r="E3370" i="6"/>
  <c r="B3370" i="6"/>
  <c r="F3369" i="6"/>
  <c r="E3369" i="6"/>
  <c r="B3369" i="6"/>
  <c r="F3368" i="6"/>
  <c r="E3368" i="6"/>
  <c r="B3368" i="6"/>
  <c r="F3367" i="6"/>
  <c r="E3367" i="6"/>
  <c r="B3367" i="6"/>
  <c r="F3366" i="6"/>
  <c r="E3366" i="6"/>
  <c r="B3366" i="6"/>
  <c r="F3365" i="6"/>
  <c r="E3365" i="6"/>
  <c r="B3365" i="6"/>
  <c r="F3364" i="6"/>
  <c r="E3364" i="6"/>
  <c r="B3364" i="6"/>
  <c r="F3363" i="6"/>
  <c r="E3363" i="6"/>
  <c r="B3363" i="6"/>
  <c r="F3362" i="6"/>
  <c r="E3362" i="6"/>
  <c r="B3362" i="6"/>
  <c r="F3361" i="6"/>
  <c r="E3361" i="6"/>
  <c r="B3361" i="6"/>
  <c r="F3360" i="6"/>
  <c r="E3360" i="6"/>
  <c r="B3360" i="6"/>
  <c r="F3359" i="6"/>
  <c r="E3359" i="6"/>
  <c r="B3359" i="6"/>
  <c r="F3358" i="6"/>
  <c r="E3358" i="6"/>
  <c r="B3358" i="6"/>
  <c r="F3357" i="6"/>
  <c r="E3357" i="6"/>
  <c r="B3357" i="6"/>
  <c r="F3356" i="6"/>
  <c r="E3356" i="6"/>
  <c r="B3356" i="6"/>
  <c r="F3355" i="6"/>
  <c r="E3355" i="6"/>
  <c r="B3355" i="6"/>
  <c r="F3354" i="6"/>
  <c r="E3354" i="6"/>
  <c r="B3354" i="6"/>
  <c r="F3353" i="6"/>
  <c r="E3353" i="6"/>
  <c r="B3353" i="6"/>
  <c r="F3352" i="6"/>
  <c r="E3352" i="6"/>
  <c r="B3352" i="6"/>
  <c r="F3351" i="6"/>
  <c r="E3351" i="6"/>
  <c r="B3351" i="6"/>
  <c r="F3350" i="6"/>
  <c r="E3350" i="6"/>
  <c r="B3350" i="6"/>
  <c r="B3349" i="6"/>
  <c r="B3348" i="6"/>
  <c r="B3347" i="6"/>
  <c r="B3346" i="6"/>
  <c r="B3345" i="6"/>
  <c r="B3344" i="6"/>
  <c r="B3343" i="6"/>
  <c r="B3342" i="6"/>
  <c r="B3341" i="6"/>
  <c r="B3340" i="6"/>
  <c r="B3339" i="6"/>
  <c r="B3338" i="6"/>
  <c r="B3337" i="6"/>
  <c r="B3336" i="6"/>
  <c r="B3335" i="6"/>
  <c r="B3334" i="6"/>
  <c r="B3333" i="6"/>
  <c r="B3332" i="6"/>
  <c r="B3331" i="6"/>
  <c r="B3330" i="6"/>
  <c r="B3329" i="6"/>
  <c r="B3328" i="6"/>
  <c r="B3327" i="6"/>
  <c r="B3326" i="6"/>
  <c r="B3325" i="6"/>
  <c r="B3324" i="6"/>
  <c r="B3323" i="6"/>
  <c r="B3322" i="6"/>
  <c r="B3321" i="6"/>
  <c r="B3320" i="6"/>
  <c r="B3319" i="6"/>
  <c r="B3318" i="6"/>
  <c r="B3317" i="6"/>
  <c r="B3316" i="6"/>
  <c r="F3315" i="6"/>
  <c r="B3315" i="6"/>
  <c r="F3314" i="6"/>
  <c r="E3314" i="6"/>
  <c r="B3314" i="6"/>
  <c r="F3313" i="6"/>
  <c r="E3313" i="6"/>
  <c r="B3313" i="6"/>
  <c r="F3312" i="6"/>
  <c r="E3312" i="6"/>
  <c r="B3312" i="6"/>
  <c r="F3311" i="6"/>
  <c r="E3311" i="6"/>
  <c r="B3311" i="6"/>
  <c r="F3310" i="6"/>
  <c r="E3310" i="6"/>
  <c r="B3310" i="6"/>
  <c r="F3309" i="6"/>
  <c r="E3309" i="6"/>
  <c r="B3309" i="6"/>
  <c r="F3308" i="6"/>
  <c r="E3308" i="6"/>
  <c r="B3308" i="6"/>
  <c r="F3307" i="6"/>
  <c r="E3307" i="6"/>
  <c r="B3307" i="6"/>
  <c r="F3306" i="6"/>
  <c r="E3306" i="6"/>
  <c r="B3306" i="6"/>
  <c r="F3305" i="6"/>
  <c r="E3305" i="6"/>
  <c r="B3305" i="6"/>
  <c r="F3304" i="6"/>
  <c r="E3304" i="6"/>
  <c r="B3304" i="6"/>
  <c r="F3303" i="6"/>
  <c r="E3303" i="6"/>
  <c r="B3303" i="6"/>
  <c r="F3302" i="6"/>
  <c r="E3302" i="6"/>
  <c r="B3302" i="6"/>
  <c r="F3301" i="6"/>
  <c r="E3301" i="6"/>
  <c r="B3301" i="6"/>
  <c r="F3300" i="6"/>
  <c r="E3300" i="6"/>
  <c r="B3300" i="6"/>
  <c r="F3299" i="6"/>
  <c r="E3299" i="6"/>
  <c r="B3299" i="6"/>
  <c r="F3298" i="6"/>
  <c r="E3298" i="6"/>
  <c r="B3298" i="6"/>
  <c r="F3297" i="6"/>
  <c r="E3297" i="6"/>
  <c r="B3297" i="6"/>
  <c r="F3296" i="6"/>
  <c r="E3296" i="6"/>
  <c r="B3296" i="6"/>
  <c r="F3295" i="6"/>
  <c r="E3295" i="6"/>
  <c r="B3295" i="6"/>
  <c r="F3294" i="6"/>
  <c r="E3294" i="6"/>
  <c r="B3294" i="6"/>
  <c r="F3293" i="6"/>
  <c r="E3293" i="6"/>
  <c r="B3293" i="6"/>
  <c r="F3292" i="6"/>
  <c r="E3292" i="6"/>
  <c r="B3292" i="6"/>
  <c r="F3291" i="6"/>
  <c r="E3291" i="6"/>
  <c r="B3291" i="6"/>
  <c r="F3290" i="6"/>
  <c r="E3290" i="6"/>
  <c r="B3290" i="6"/>
  <c r="F3289" i="6"/>
  <c r="E3289" i="6"/>
  <c r="B3289" i="6"/>
  <c r="F3288" i="6"/>
  <c r="E3288" i="6"/>
  <c r="B3288" i="6"/>
  <c r="F3287" i="6"/>
  <c r="E3287" i="6"/>
  <c r="B3287" i="6"/>
  <c r="F3286" i="6"/>
  <c r="E3286" i="6"/>
  <c r="B3286" i="6"/>
  <c r="F3285" i="6"/>
  <c r="E3285" i="6"/>
  <c r="B3285" i="6"/>
  <c r="F3284" i="6"/>
  <c r="E3284" i="6"/>
  <c r="B3284" i="6"/>
  <c r="F3283" i="6"/>
  <c r="E3283" i="6"/>
  <c r="B3283" i="6"/>
  <c r="F3282" i="6"/>
  <c r="E3282" i="6"/>
  <c r="B3282" i="6"/>
  <c r="F3281" i="6"/>
  <c r="E3281" i="6"/>
  <c r="B3281" i="6"/>
  <c r="F3280" i="6"/>
  <c r="E3280" i="6"/>
  <c r="B3280" i="6"/>
  <c r="F3279" i="6"/>
  <c r="E3279" i="6"/>
  <c r="B3279" i="6"/>
  <c r="F3278" i="6"/>
  <c r="E3278" i="6"/>
  <c r="B3278" i="6"/>
  <c r="F3277" i="6"/>
  <c r="E3277" i="6"/>
  <c r="B3277" i="6"/>
  <c r="F3276" i="6"/>
  <c r="E3276" i="6"/>
  <c r="B3276" i="6"/>
  <c r="F3275" i="6"/>
  <c r="E3275" i="6"/>
  <c r="B3275" i="6"/>
  <c r="F3274" i="6"/>
  <c r="E3274" i="6"/>
  <c r="B3274" i="6"/>
  <c r="F3273" i="6"/>
  <c r="E3273" i="6"/>
  <c r="B3273" i="6"/>
  <c r="E3272" i="6"/>
  <c r="B3272" i="6"/>
  <c r="E3271" i="6"/>
  <c r="B3271" i="6"/>
  <c r="E3270" i="6"/>
  <c r="B3270" i="6"/>
  <c r="E3269" i="6"/>
  <c r="B3269" i="6"/>
  <c r="E3268" i="6"/>
  <c r="B3268" i="6"/>
  <c r="E3267" i="6"/>
  <c r="B3267" i="6"/>
  <c r="F3266" i="6"/>
  <c r="E3266" i="6"/>
  <c r="B3266" i="6"/>
  <c r="F3265" i="6"/>
  <c r="E3265" i="6"/>
  <c r="B3265" i="6"/>
  <c r="E3264" i="6"/>
  <c r="B3264" i="6"/>
  <c r="E3263" i="6"/>
  <c r="B3263" i="6"/>
  <c r="E3262" i="6"/>
  <c r="B3262" i="6"/>
  <c r="E3261" i="6"/>
  <c r="B3261" i="6"/>
  <c r="F3260" i="6"/>
  <c r="E3260" i="6"/>
  <c r="B3260" i="6"/>
  <c r="E3259" i="6"/>
  <c r="B3259" i="6"/>
  <c r="E3258" i="6"/>
  <c r="B3258" i="6"/>
  <c r="E3257" i="6"/>
  <c r="B3257" i="6"/>
  <c r="E3256" i="6"/>
  <c r="B3256" i="6"/>
  <c r="E3255" i="6"/>
  <c r="B3255" i="6"/>
  <c r="E3254" i="6"/>
  <c r="B3254" i="6"/>
  <c r="F3253" i="6"/>
  <c r="E3253" i="6"/>
  <c r="B3253" i="6"/>
  <c r="F3252" i="6"/>
  <c r="E3252" i="6"/>
  <c r="B3252" i="6"/>
  <c r="F3251" i="6"/>
  <c r="E3251" i="6"/>
  <c r="B3251" i="6"/>
  <c r="F3250" i="6"/>
  <c r="B3250" i="6"/>
  <c r="F3249" i="6"/>
  <c r="E3249" i="6"/>
  <c r="B3249" i="6"/>
  <c r="F3248" i="6"/>
  <c r="E3248" i="6"/>
  <c r="B3248" i="6"/>
  <c r="F3247" i="6"/>
  <c r="E3247" i="6"/>
  <c r="B3247" i="6"/>
  <c r="F3246" i="6"/>
  <c r="E3246" i="6"/>
  <c r="B3246" i="6"/>
  <c r="F3245" i="6"/>
  <c r="E3245" i="6"/>
  <c r="B3245" i="6"/>
  <c r="F3244" i="6"/>
  <c r="E3244" i="6"/>
  <c r="B3244" i="6"/>
  <c r="F3243" i="6"/>
  <c r="E3243" i="6"/>
  <c r="B3243" i="6"/>
  <c r="F3242" i="6"/>
  <c r="E3242" i="6"/>
  <c r="B3242" i="6"/>
  <c r="F3241" i="6"/>
  <c r="E3241" i="6"/>
  <c r="B3241" i="6"/>
  <c r="F3240" i="6"/>
  <c r="E3240" i="6"/>
  <c r="B3240" i="6"/>
  <c r="F3239" i="6"/>
  <c r="E3239" i="6"/>
  <c r="B3239" i="6"/>
  <c r="F3238" i="6"/>
  <c r="E3238" i="6"/>
  <c r="B3238" i="6"/>
  <c r="F3237" i="6"/>
  <c r="E3237" i="6"/>
  <c r="B3237" i="6"/>
  <c r="F3236" i="6"/>
  <c r="E3236" i="6"/>
  <c r="B3236" i="6"/>
  <c r="F3235" i="6"/>
  <c r="E3235" i="6"/>
  <c r="B3235" i="6"/>
  <c r="F3234" i="6"/>
  <c r="E3234" i="6"/>
  <c r="B3234" i="6"/>
  <c r="F3233" i="6"/>
  <c r="E3233" i="6"/>
  <c r="B3233" i="6"/>
  <c r="F3232" i="6"/>
  <c r="E3232" i="6"/>
  <c r="B3232" i="6"/>
  <c r="F3231" i="6"/>
  <c r="E3231" i="6"/>
  <c r="B3231" i="6"/>
  <c r="F3230" i="6"/>
  <c r="E3230" i="6"/>
  <c r="B3230" i="6"/>
  <c r="F3229" i="6"/>
  <c r="E3229" i="6"/>
  <c r="B3229" i="6"/>
  <c r="F3228" i="6"/>
  <c r="E3228" i="6"/>
  <c r="B3228" i="6"/>
  <c r="F3227" i="6"/>
  <c r="E3227" i="6"/>
  <c r="B3227" i="6"/>
  <c r="F3226" i="6"/>
  <c r="E3226" i="6"/>
  <c r="B3226" i="6"/>
  <c r="F3225" i="6"/>
  <c r="E3225" i="6"/>
  <c r="B3225" i="6"/>
  <c r="F3224" i="6"/>
  <c r="E3224" i="6"/>
  <c r="B3224" i="6"/>
  <c r="F3223" i="6"/>
  <c r="E3223" i="6"/>
  <c r="B3223" i="6"/>
  <c r="F3222" i="6"/>
  <c r="E3222" i="6"/>
  <c r="B3222" i="6"/>
  <c r="F3221" i="6"/>
  <c r="E3221" i="6"/>
  <c r="B3221" i="6"/>
  <c r="F3220" i="6"/>
  <c r="E3220" i="6"/>
  <c r="B3220" i="6"/>
  <c r="F3219" i="6"/>
  <c r="E3219" i="6"/>
  <c r="B3219" i="6"/>
  <c r="F3218" i="6"/>
  <c r="E3218" i="6"/>
  <c r="B3218" i="6"/>
  <c r="F3217" i="6"/>
  <c r="E3217" i="6"/>
  <c r="B3217" i="6"/>
  <c r="F3216" i="6"/>
  <c r="E3216" i="6"/>
  <c r="B3216" i="6"/>
  <c r="F3215" i="6"/>
  <c r="E3215" i="6"/>
  <c r="B3215" i="6"/>
  <c r="F3214" i="6"/>
  <c r="E3214" i="6"/>
  <c r="B3214" i="6"/>
  <c r="F3213" i="6"/>
  <c r="E3213" i="6"/>
  <c r="B3213" i="6"/>
  <c r="F3212" i="6"/>
  <c r="E3212" i="6"/>
  <c r="B3212" i="6"/>
  <c r="F3211" i="6"/>
  <c r="E3211" i="6"/>
  <c r="B3211" i="6"/>
  <c r="F3210" i="6"/>
  <c r="E3210" i="6"/>
  <c r="B3210" i="6"/>
  <c r="F3209" i="6"/>
  <c r="E3209" i="6"/>
  <c r="B3209" i="6"/>
  <c r="F3208" i="6"/>
  <c r="E3208" i="6"/>
  <c r="B3208" i="6"/>
  <c r="E3207" i="6"/>
  <c r="B3207" i="6"/>
  <c r="E3206" i="6"/>
  <c r="B3206" i="6"/>
  <c r="E3205" i="6"/>
  <c r="B3205" i="6"/>
  <c r="E3204" i="6"/>
  <c r="B3204" i="6"/>
  <c r="E3203" i="6"/>
  <c r="B3203" i="6"/>
  <c r="E3202" i="6"/>
  <c r="B3202" i="6"/>
  <c r="F3201" i="6"/>
  <c r="E3201" i="6"/>
  <c r="B3201" i="6"/>
  <c r="F3200" i="6"/>
  <c r="E3200" i="6"/>
  <c r="B3200" i="6"/>
  <c r="E3199" i="6"/>
  <c r="B3199" i="6"/>
  <c r="E3198" i="6"/>
  <c r="B3198" i="6"/>
  <c r="E3197" i="6"/>
  <c r="B3197" i="6"/>
  <c r="E3196" i="6"/>
  <c r="B3196" i="6"/>
  <c r="F3195" i="6"/>
  <c r="E3195" i="6"/>
  <c r="B3195" i="6"/>
  <c r="E3194" i="6"/>
  <c r="B3194" i="6"/>
  <c r="E3193" i="6"/>
  <c r="B3193" i="6"/>
  <c r="E3192" i="6"/>
  <c r="B3192" i="6"/>
  <c r="E3191" i="6"/>
  <c r="B3191" i="6"/>
  <c r="E3190" i="6"/>
  <c r="B3190" i="6"/>
  <c r="E3189" i="6"/>
  <c r="B3189" i="6"/>
  <c r="F3188" i="6"/>
  <c r="E3188" i="6"/>
  <c r="B3188" i="6"/>
  <c r="F3187" i="6"/>
  <c r="E3187" i="6"/>
  <c r="B3187" i="6"/>
  <c r="F3186" i="6"/>
  <c r="E3186" i="6"/>
  <c r="B3186" i="6"/>
  <c r="F3185" i="6"/>
  <c r="E3185" i="6"/>
  <c r="B3185" i="6"/>
  <c r="F3184" i="6"/>
  <c r="E3184" i="6"/>
  <c r="B3184" i="6"/>
  <c r="F3183" i="6"/>
  <c r="E3183" i="6"/>
  <c r="B3183" i="6"/>
  <c r="F3182" i="6"/>
  <c r="E3182" i="6"/>
  <c r="B3182" i="6"/>
  <c r="F3181" i="6"/>
  <c r="E3181" i="6"/>
  <c r="B3181" i="6"/>
  <c r="F3180" i="6"/>
  <c r="E3180" i="6"/>
  <c r="B3180" i="6"/>
  <c r="F3179" i="6"/>
  <c r="E3179" i="6"/>
  <c r="B3179" i="6"/>
  <c r="F3178" i="6"/>
  <c r="E3178" i="6"/>
  <c r="B3178" i="6"/>
  <c r="F3177" i="6"/>
  <c r="E3177" i="6"/>
  <c r="B3177" i="6"/>
  <c r="F3176" i="6"/>
  <c r="E3176" i="6"/>
  <c r="B3176" i="6"/>
  <c r="F3175" i="6"/>
  <c r="E3175" i="6"/>
  <c r="B3175" i="6"/>
  <c r="F3174" i="6"/>
  <c r="E3174" i="6"/>
  <c r="B3174" i="6"/>
  <c r="F3173" i="6"/>
  <c r="E3173" i="6"/>
  <c r="B3173" i="6"/>
  <c r="F3172" i="6"/>
  <c r="E3172" i="6"/>
  <c r="B3172" i="6"/>
  <c r="F3171" i="6"/>
  <c r="E3171" i="6"/>
  <c r="B3171" i="6"/>
  <c r="F3170" i="6"/>
  <c r="E3170" i="6"/>
  <c r="B3170" i="6"/>
  <c r="F3169" i="6"/>
  <c r="E3169" i="6"/>
  <c r="B3169" i="6"/>
  <c r="F3168" i="6"/>
  <c r="E3168" i="6"/>
  <c r="B3168" i="6"/>
  <c r="F3167" i="6"/>
  <c r="E3167" i="6"/>
  <c r="B3167" i="6"/>
  <c r="F3166" i="6"/>
  <c r="E3166" i="6"/>
  <c r="B3166" i="6"/>
  <c r="F3165" i="6"/>
  <c r="E3165" i="6"/>
  <c r="B3165" i="6"/>
  <c r="F3164" i="6"/>
  <c r="E3164" i="6"/>
  <c r="B3164" i="6"/>
  <c r="F3163" i="6"/>
  <c r="E3163" i="6"/>
  <c r="B3163" i="6"/>
  <c r="F3162" i="6"/>
  <c r="E3162" i="6"/>
  <c r="B3162" i="6"/>
  <c r="F3161" i="6"/>
  <c r="E3161" i="6"/>
  <c r="B3161" i="6"/>
  <c r="F3160" i="6"/>
  <c r="E3160" i="6"/>
  <c r="B3160" i="6"/>
  <c r="F3159" i="6"/>
  <c r="E3159" i="6"/>
  <c r="B3159" i="6"/>
  <c r="F3158" i="6"/>
  <c r="E3158" i="6"/>
  <c r="B3158" i="6"/>
  <c r="F3157" i="6"/>
  <c r="E3157" i="6"/>
  <c r="B3157" i="6"/>
  <c r="F3156" i="6"/>
  <c r="E3156" i="6"/>
  <c r="B3156" i="6"/>
  <c r="F3155" i="6"/>
  <c r="E3155" i="6"/>
  <c r="B3155" i="6"/>
  <c r="F3154" i="6"/>
  <c r="E3154" i="6"/>
  <c r="B3154" i="6"/>
  <c r="F3153" i="6"/>
  <c r="E3153" i="6"/>
  <c r="B3153" i="6"/>
  <c r="F3152" i="6"/>
  <c r="E3152" i="6"/>
  <c r="B3152" i="6"/>
  <c r="F3151" i="6"/>
  <c r="E3151" i="6"/>
  <c r="B3151" i="6"/>
  <c r="F3150" i="6"/>
  <c r="E3150" i="6"/>
  <c r="B3150" i="6"/>
  <c r="F3149" i="6"/>
  <c r="E3149" i="6"/>
  <c r="B3149" i="6"/>
  <c r="F3148" i="6"/>
  <c r="E3148" i="6"/>
  <c r="B3148" i="6"/>
  <c r="F3147" i="6"/>
  <c r="E3147" i="6"/>
  <c r="B3147" i="6"/>
  <c r="E3146" i="6"/>
  <c r="B3146" i="6"/>
  <c r="E3145" i="6"/>
  <c r="B3145" i="6"/>
  <c r="E3144" i="6"/>
  <c r="B3144" i="6"/>
  <c r="E3143" i="6"/>
  <c r="B3143" i="6"/>
  <c r="E3142" i="6"/>
  <c r="B3142" i="6"/>
  <c r="E3141" i="6"/>
  <c r="B3141" i="6"/>
  <c r="F3140" i="6"/>
  <c r="E3140" i="6"/>
  <c r="B3140" i="6"/>
  <c r="F3139" i="6"/>
  <c r="E3139" i="6"/>
  <c r="B3139" i="6"/>
  <c r="E3138" i="6"/>
  <c r="B3138" i="6"/>
  <c r="E3137" i="6"/>
  <c r="B3137" i="6"/>
  <c r="E3136" i="6"/>
  <c r="B3136" i="6"/>
  <c r="E3135" i="6"/>
  <c r="B3135" i="6"/>
  <c r="F3134" i="6"/>
  <c r="E3134" i="6"/>
  <c r="B3134" i="6"/>
  <c r="E3133" i="6"/>
  <c r="B3133" i="6"/>
  <c r="E3132" i="6"/>
  <c r="B3132" i="6"/>
  <c r="E3131" i="6"/>
  <c r="B3131" i="6"/>
  <c r="E3130" i="6"/>
  <c r="B3130" i="6"/>
  <c r="E3129" i="6"/>
  <c r="B3129" i="6"/>
  <c r="F3128" i="6"/>
  <c r="B3128" i="6"/>
  <c r="F3127" i="6"/>
  <c r="B3127" i="6"/>
  <c r="F3126" i="6"/>
  <c r="E3126" i="6"/>
  <c r="B3126" i="6"/>
  <c r="F3125" i="6"/>
  <c r="E3125" i="6"/>
  <c r="B3125" i="6"/>
  <c r="F3124" i="6"/>
  <c r="E3124" i="6"/>
  <c r="B3124" i="6"/>
  <c r="F3123" i="6"/>
  <c r="E3123" i="6"/>
  <c r="B3123" i="6"/>
  <c r="F3122" i="6"/>
  <c r="E3122" i="6"/>
  <c r="B3122" i="6"/>
  <c r="F3121" i="6"/>
  <c r="E3121" i="6"/>
  <c r="B3121" i="6"/>
  <c r="F3120" i="6"/>
  <c r="E3120" i="6"/>
  <c r="B3120" i="6"/>
  <c r="F3119" i="6"/>
  <c r="E3119" i="6"/>
  <c r="B3119" i="6"/>
  <c r="F3118" i="6"/>
  <c r="E3118" i="6"/>
  <c r="B3118" i="6"/>
  <c r="F3117" i="6"/>
  <c r="E3117" i="6"/>
  <c r="B3117" i="6"/>
  <c r="F3116" i="6"/>
  <c r="E3116" i="6"/>
  <c r="B3116" i="6"/>
  <c r="F3115" i="6"/>
  <c r="E3115" i="6"/>
  <c r="B3115" i="6"/>
  <c r="F3114" i="6"/>
  <c r="E3114" i="6"/>
  <c r="B3114" i="6"/>
  <c r="F3113" i="6"/>
  <c r="E3113" i="6"/>
  <c r="B3113" i="6"/>
  <c r="F3112" i="6"/>
  <c r="E3112" i="6"/>
  <c r="B3112" i="6"/>
  <c r="F3111" i="6"/>
  <c r="E3111" i="6"/>
  <c r="B3111" i="6"/>
  <c r="F3110" i="6"/>
  <c r="E3110" i="6"/>
  <c r="B3110" i="6"/>
  <c r="F3109" i="6"/>
  <c r="E3109" i="6"/>
  <c r="B3109" i="6"/>
  <c r="F3108" i="6"/>
  <c r="E3108" i="6"/>
  <c r="B3108" i="6"/>
  <c r="F3107" i="6"/>
  <c r="E3107" i="6"/>
  <c r="B3107" i="6"/>
  <c r="F3106" i="6"/>
  <c r="E3106" i="6"/>
  <c r="B3106" i="6"/>
  <c r="F3105" i="6"/>
  <c r="E3105" i="6"/>
  <c r="B3105" i="6"/>
  <c r="F3104" i="6"/>
  <c r="E3104" i="6"/>
  <c r="B3104" i="6"/>
  <c r="F3103" i="6"/>
  <c r="E3103" i="6"/>
  <c r="B3103" i="6"/>
  <c r="F3102" i="6"/>
  <c r="E3102" i="6"/>
  <c r="B3102" i="6"/>
  <c r="F3101" i="6"/>
  <c r="E3101" i="6"/>
  <c r="B3101" i="6"/>
  <c r="F3100" i="6"/>
  <c r="E3100" i="6"/>
  <c r="B3100" i="6"/>
  <c r="F3099" i="6"/>
  <c r="E3099" i="6"/>
  <c r="B3099" i="6"/>
  <c r="F3098" i="6"/>
  <c r="E3098" i="6"/>
  <c r="B3098" i="6"/>
  <c r="F3097" i="6"/>
  <c r="E3097" i="6"/>
  <c r="B3097" i="6"/>
  <c r="F3096" i="6"/>
  <c r="E3096" i="6"/>
  <c r="B3096" i="6"/>
  <c r="F3095" i="6"/>
  <c r="E3095" i="6"/>
  <c r="B3095" i="6"/>
  <c r="F3094" i="6"/>
  <c r="E3094" i="6"/>
  <c r="B3094" i="6"/>
  <c r="F3093" i="6"/>
  <c r="E3093" i="6"/>
  <c r="B3093" i="6"/>
  <c r="F3092" i="6"/>
  <c r="E3092" i="6"/>
  <c r="B3092" i="6"/>
  <c r="F3091" i="6"/>
  <c r="E3091" i="6"/>
  <c r="B3091" i="6"/>
  <c r="F3090" i="6"/>
  <c r="E3090" i="6"/>
  <c r="B3090" i="6"/>
  <c r="F3089" i="6"/>
  <c r="E3089" i="6"/>
  <c r="B3089" i="6"/>
  <c r="F3088" i="6"/>
  <c r="E3088" i="6"/>
  <c r="B3088" i="6"/>
  <c r="F3087" i="6"/>
  <c r="E3087" i="6"/>
  <c r="B3087" i="6"/>
  <c r="F3086" i="6"/>
  <c r="E3086" i="6"/>
  <c r="B3086" i="6"/>
  <c r="F3085" i="6"/>
  <c r="E3085" i="6"/>
  <c r="B3085" i="6"/>
  <c r="F3084" i="6"/>
  <c r="E3084" i="6"/>
  <c r="B3084" i="6"/>
  <c r="E3083" i="6"/>
  <c r="B3083" i="6"/>
  <c r="E3082" i="6"/>
  <c r="B3082" i="6"/>
  <c r="E3081" i="6"/>
  <c r="B3081" i="6"/>
  <c r="E3080" i="6"/>
  <c r="B3080" i="6"/>
  <c r="E3079" i="6"/>
  <c r="B3079" i="6"/>
  <c r="E3078" i="6"/>
  <c r="B3078" i="6"/>
  <c r="F3077" i="6"/>
  <c r="E3077" i="6"/>
  <c r="B3077" i="6"/>
  <c r="F3076" i="6"/>
  <c r="E3076" i="6"/>
  <c r="B3076" i="6"/>
  <c r="E3075" i="6"/>
  <c r="B3075" i="6"/>
  <c r="E3074" i="6"/>
  <c r="B3074" i="6"/>
  <c r="E3073" i="6"/>
  <c r="B3073" i="6"/>
  <c r="E3072" i="6"/>
  <c r="B3072" i="6"/>
  <c r="F3071" i="6"/>
  <c r="E3071" i="6"/>
  <c r="B3071" i="6"/>
  <c r="E3070" i="6"/>
  <c r="B3070" i="6"/>
  <c r="E3069" i="6"/>
  <c r="B3069" i="6"/>
  <c r="E3068" i="6"/>
  <c r="B3068" i="6"/>
  <c r="E3067" i="6"/>
  <c r="B3067" i="6"/>
  <c r="E3066" i="6"/>
  <c r="B3066" i="6"/>
  <c r="E3065" i="6"/>
  <c r="B3065" i="6"/>
  <c r="F3064" i="6"/>
  <c r="E3064" i="6"/>
  <c r="B3064" i="6"/>
  <c r="F3063" i="6"/>
  <c r="E3063" i="6"/>
  <c r="B3063" i="6"/>
  <c r="F3062" i="6"/>
  <c r="E3062" i="6"/>
  <c r="B3062" i="6"/>
  <c r="F3061" i="6"/>
  <c r="E3061" i="6"/>
  <c r="B3061" i="6"/>
  <c r="F3060" i="6"/>
  <c r="E3060" i="6"/>
  <c r="B3060" i="6"/>
  <c r="F3059" i="6"/>
  <c r="E3059" i="6"/>
  <c r="B3059" i="6"/>
  <c r="F3058" i="6"/>
  <c r="E3058" i="6"/>
  <c r="B3058" i="6"/>
  <c r="F3057" i="6"/>
  <c r="E3057" i="6"/>
  <c r="B3057" i="6"/>
  <c r="F3056" i="6"/>
  <c r="E3056" i="6"/>
  <c r="B3056" i="6"/>
  <c r="F3055" i="6"/>
  <c r="E3055" i="6"/>
  <c r="B3055" i="6"/>
  <c r="F3054" i="6"/>
  <c r="E3054" i="6"/>
  <c r="B3054" i="6"/>
  <c r="F3053" i="6"/>
  <c r="E3053" i="6"/>
  <c r="B3053" i="6"/>
  <c r="F3052" i="6"/>
  <c r="E3052" i="6"/>
  <c r="B3052" i="6"/>
  <c r="F3051" i="6"/>
  <c r="E3051" i="6"/>
  <c r="B3051" i="6"/>
  <c r="F3050" i="6"/>
  <c r="E3050" i="6"/>
  <c r="B3050" i="6"/>
  <c r="F3049" i="6"/>
  <c r="E3049" i="6"/>
  <c r="B3049" i="6"/>
  <c r="F3048" i="6"/>
  <c r="E3048" i="6"/>
  <c r="B3048" i="6"/>
  <c r="F3047" i="6"/>
  <c r="E3047" i="6"/>
  <c r="B3047" i="6"/>
  <c r="F3046" i="6"/>
  <c r="E3046" i="6"/>
  <c r="B3046" i="6"/>
  <c r="F3045" i="6"/>
  <c r="E3045" i="6"/>
  <c r="B3045" i="6"/>
  <c r="F3044" i="6"/>
  <c r="E3044" i="6"/>
  <c r="B3044" i="6"/>
  <c r="F3043" i="6"/>
  <c r="E3043" i="6"/>
  <c r="B3043" i="6"/>
  <c r="F3042" i="6"/>
  <c r="E3042" i="6"/>
  <c r="B3042" i="6"/>
  <c r="F3041" i="6"/>
  <c r="E3041" i="6"/>
  <c r="B3041" i="6"/>
  <c r="F3040" i="6"/>
  <c r="E3040" i="6"/>
  <c r="B3040" i="6"/>
  <c r="F3039" i="6"/>
  <c r="E3039" i="6"/>
  <c r="B3039" i="6"/>
  <c r="F3038" i="6"/>
  <c r="E3038" i="6"/>
  <c r="B3038" i="6"/>
  <c r="F3037" i="6"/>
  <c r="E3037" i="6"/>
  <c r="B3037" i="6"/>
  <c r="F3036" i="6"/>
  <c r="E3036" i="6"/>
  <c r="B3036" i="6"/>
  <c r="F3035" i="6"/>
  <c r="E3035" i="6"/>
  <c r="B3035" i="6"/>
  <c r="F3034" i="6"/>
  <c r="E3034" i="6"/>
  <c r="B3034" i="6"/>
  <c r="F3033" i="6"/>
  <c r="E3033" i="6"/>
  <c r="B3033" i="6"/>
  <c r="F3032" i="6"/>
  <c r="E3032" i="6"/>
  <c r="B3032" i="6"/>
  <c r="F3031" i="6"/>
  <c r="E3031" i="6"/>
  <c r="B3031" i="6"/>
  <c r="F3030" i="6"/>
  <c r="E3030" i="6"/>
  <c r="B3030" i="6"/>
  <c r="F3029" i="6"/>
  <c r="E3029" i="6"/>
  <c r="B3029" i="6"/>
  <c r="F3028" i="6"/>
  <c r="E3028" i="6"/>
  <c r="B3028" i="6"/>
  <c r="F3027" i="6"/>
  <c r="E3027" i="6"/>
  <c r="B3027" i="6"/>
  <c r="F3026" i="6"/>
  <c r="E3026" i="6"/>
  <c r="B3026" i="6"/>
  <c r="F3025" i="6"/>
  <c r="E3025" i="6"/>
  <c r="B3025" i="6"/>
  <c r="F3024" i="6"/>
  <c r="E3024" i="6"/>
  <c r="B3024" i="6"/>
  <c r="F3023" i="6"/>
  <c r="E3023" i="6"/>
  <c r="B3023" i="6"/>
  <c r="F3022" i="6"/>
  <c r="E3022" i="6"/>
  <c r="B3022" i="6"/>
  <c r="E3021" i="6"/>
  <c r="B3021" i="6"/>
  <c r="E3020" i="6"/>
  <c r="B3020" i="6"/>
  <c r="E3019" i="6"/>
  <c r="B3019" i="6"/>
  <c r="E3018" i="6"/>
  <c r="B3018" i="6"/>
  <c r="E3017" i="6"/>
  <c r="B3017" i="6"/>
  <c r="E3016" i="6"/>
  <c r="B3016" i="6"/>
  <c r="F3015" i="6"/>
  <c r="E3015" i="6"/>
  <c r="F3014" i="6"/>
  <c r="E3014" i="6"/>
  <c r="E3013" i="6"/>
  <c r="B3013" i="6"/>
  <c r="E3012" i="6"/>
  <c r="B3012" i="6"/>
  <c r="E3011" i="6"/>
  <c r="B3011" i="6"/>
  <c r="E3010" i="6"/>
  <c r="B3010" i="6"/>
  <c r="F3009" i="6"/>
  <c r="E3009" i="6"/>
  <c r="B3009" i="6"/>
  <c r="E3008" i="6"/>
  <c r="B3008" i="6"/>
  <c r="E3007" i="6"/>
  <c r="B3007" i="6"/>
  <c r="E3006" i="6"/>
  <c r="B3006" i="6"/>
  <c r="E3005" i="6"/>
  <c r="B3005" i="6"/>
  <c r="E3004" i="6"/>
  <c r="B3004" i="6"/>
  <c r="E3003" i="6"/>
  <c r="B3003" i="6"/>
  <c r="F3002" i="6"/>
  <c r="E3002" i="6"/>
  <c r="B3002" i="6"/>
  <c r="F3001" i="6"/>
  <c r="E3001" i="6"/>
  <c r="B3001" i="6"/>
  <c r="F3000" i="6"/>
  <c r="E3000" i="6"/>
  <c r="B3000" i="6"/>
  <c r="F2999" i="6"/>
  <c r="E2999" i="6"/>
  <c r="B2999" i="6"/>
  <c r="F2998" i="6"/>
  <c r="E2998" i="6"/>
  <c r="B2998" i="6"/>
  <c r="F2997" i="6"/>
  <c r="E2997" i="6"/>
  <c r="B2997" i="6"/>
  <c r="F2996" i="6"/>
  <c r="E2996" i="6"/>
  <c r="B2996" i="6"/>
  <c r="F2995" i="6"/>
  <c r="E2995" i="6"/>
  <c r="B2995" i="6"/>
  <c r="F2994" i="6"/>
  <c r="E2994" i="6"/>
  <c r="B2994" i="6"/>
  <c r="F2993" i="6"/>
  <c r="E2993" i="6"/>
  <c r="B2993" i="6"/>
  <c r="F2992" i="6"/>
  <c r="E2992" i="6"/>
  <c r="B2992" i="6"/>
  <c r="F2991" i="6"/>
  <c r="E2991" i="6"/>
  <c r="B2991" i="6"/>
  <c r="F2990" i="6"/>
  <c r="E2990" i="6"/>
  <c r="B2990" i="6"/>
  <c r="F2989" i="6"/>
  <c r="E2989" i="6"/>
  <c r="B2989" i="6"/>
  <c r="F2988" i="6"/>
  <c r="E2988" i="6"/>
  <c r="B2988" i="6"/>
  <c r="F2987" i="6"/>
  <c r="E2987" i="6"/>
  <c r="B2987" i="6"/>
  <c r="F2986" i="6"/>
  <c r="E2986" i="6"/>
  <c r="B2986" i="6"/>
  <c r="F2985" i="6"/>
  <c r="E2985" i="6"/>
  <c r="B2985" i="6"/>
  <c r="F2984" i="6"/>
  <c r="E2984" i="6"/>
  <c r="B2984" i="6"/>
  <c r="F2983" i="6"/>
  <c r="E2983" i="6"/>
  <c r="B2983" i="6"/>
  <c r="F2982" i="6"/>
  <c r="E2982" i="6"/>
  <c r="B2982" i="6"/>
  <c r="F2981" i="6"/>
  <c r="E2981" i="6"/>
  <c r="B2981" i="6"/>
  <c r="F2980" i="6"/>
  <c r="E2980" i="6"/>
  <c r="B2980" i="6"/>
  <c r="F2979" i="6"/>
  <c r="E2979" i="6"/>
  <c r="B2979" i="6"/>
  <c r="F2978" i="6"/>
  <c r="E2978" i="6"/>
  <c r="B2978" i="6"/>
  <c r="F2977" i="6"/>
  <c r="E2977" i="6"/>
  <c r="B2977" i="6"/>
  <c r="F2976" i="6"/>
  <c r="E2976" i="6"/>
  <c r="B2976" i="6"/>
  <c r="F2975" i="6"/>
  <c r="E2975" i="6"/>
  <c r="B2975" i="6"/>
  <c r="F2974" i="6"/>
  <c r="E2974" i="6"/>
  <c r="B2974" i="6"/>
  <c r="F2973" i="6"/>
  <c r="E2973" i="6"/>
  <c r="B2973" i="6"/>
  <c r="F2972" i="6"/>
  <c r="E2972" i="6"/>
  <c r="B2972" i="6"/>
  <c r="F2971" i="6"/>
  <c r="E2971" i="6"/>
  <c r="B2971" i="6"/>
  <c r="F2970" i="6"/>
  <c r="E2970" i="6"/>
  <c r="B2970" i="6"/>
  <c r="F2969" i="6"/>
  <c r="E2969" i="6"/>
  <c r="B2969" i="6"/>
  <c r="F2968" i="6"/>
  <c r="E2968" i="6"/>
  <c r="B2968" i="6"/>
  <c r="F2967" i="6"/>
  <c r="E2967" i="6"/>
  <c r="B2967" i="6"/>
  <c r="F2966" i="6"/>
  <c r="E2966" i="6"/>
  <c r="B2966" i="6"/>
  <c r="F2965" i="6"/>
  <c r="E2965" i="6"/>
  <c r="B2965" i="6"/>
  <c r="F2964" i="6"/>
  <c r="E2964" i="6"/>
  <c r="B2964" i="6"/>
  <c r="F2963" i="6"/>
  <c r="E2963" i="6"/>
  <c r="B2963" i="6"/>
  <c r="F2962" i="6"/>
  <c r="E2962" i="6"/>
  <c r="B2962" i="6"/>
  <c r="F2961" i="6"/>
  <c r="E2961" i="6"/>
  <c r="B2961" i="6"/>
  <c r="F2960" i="6"/>
  <c r="E2960" i="6"/>
  <c r="B2960" i="6"/>
  <c r="E2959" i="6"/>
  <c r="B2959" i="6"/>
  <c r="E2958" i="6"/>
  <c r="B2958" i="6"/>
  <c r="E2957" i="6"/>
  <c r="B2957" i="6"/>
  <c r="E2956" i="6"/>
  <c r="B2956" i="6"/>
  <c r="E2955" i="6"/>
  <c r="B2955" i="6"/>
  <c r="E2954" i="6"/>
  <c r="B2954" i="6"/>
  <c r="E2953" i="6"/>
  <c r="B2953" i="6"/>
  <c r="E2952" i="6"/>
  <c r="B2952" i="6"/>
  <c r="E2951" i="6"/>
  <c r="B2951" i="6"/>
  <c r="E2950" i="6"/>
  <c r="B2950" i="6"/>
  <c r="F2949" i="6"/>
  <c r="E2949" i="6"/>
  <c r="B2949" i="6"/>
  <c r="E2948" i="6"/>
  <c r="B2948" i="6"/>
  <c r="E2947" i="6"/>
  <c r="B2947" i="6"/>
  <c r="E2946" i="6"/>
  <c r="B2946" i="6"/>
  <c r="E2945" i="6"/>
  <c r="B2945" i="6"/>
  <c r="E2944" i="6"/>
  <c r="B2944" i="6"/>
  <c r="E2943" i="6"/>
  <c r="B2943" i="6"/>
  <c r="F2942" i="6"/>
  <c r="E2942" i="6"/>
  <c r="B2942" i="6"/>
  <c r="F2941" i="6"/>
  <c r="E2941" i="6"/>
  <c r="B2941" i="6"/>
  <c r="F2940" i="6"/>
  <c r="E2940" i="6"/>
  <c r="B2940" i="6"/>
  <c r="F2939" i="6"/>
  <c r="E2939" i="6"/>
  <c r="B2939" i="6"/>
  <c r="F2938" i="6"/>
  <c r="E2938" i="6"/>
  <c r="B2938" i="6"/>
  <c r="F2937" i="6"/>
  <c r="E2937" i="6"/>
  <c r="B2937" i="6"/>
  <c r="F2936" i="6"/>
  <c r="E2936" i="6"/>
  <c r="B2936" i="6"/>
  <c r="F2935" i="6"/>
  <c r="E2935" i="6"/>
  <c r="B2935" i="6"/>
  <c r="F2934" i="6"/>
  <c r="E2934" i="6"/>
  <c r="B2934" i="6"/>
  <c r="F2933" i="6"/>
  <c r="E2933" i="6"/>
  <c r="B2933" i="6"/>
  <c r="F2932" i="6"/>
  <c r="E2932" i="6"/>
  <c r="B2932" i="6"/>
  <c r="F2931" i="6"/>
  <c r="E2931" i="6"/>
  <c r="B2931" i="6"/>
  <c r="F2930" i="6"/>
  <c r="E2930" i="6"/>
  <c r="B2930" i="6"/>
  <c r="F2929" i="6"/>
  <c r="E2929" i="6"/>
  <c r="B2929" i="6"/>
  <c r="F2928" i="6"/>
  <c r="E2928" i="6"/>
  <c r="B2928" i="6"/>
  <c r="F2927" i="6"/>
  <c r="E2927" i="6"/>
  <c r="B2927" i="6"/>
  <c r="F2926" i="6"/>
  <c r="E2926" i="6"/>
  <c r="B2926" i="6"/>
  <c r="F2925" i="6"/>
  <c r="E2925" i="6"/>
  <c r="B2925" i="6"/>
  <c r="F2924" i="6"/>
  <c r="E2924" i="6"/>
  <c r="B2924" i="6"/>
  <c r="F2923" i="6"/>
  <c r="E2923" i="6"/>
  <c r="B2923" i="6"/>
  <c r="F2922" i="6"/>
  <c r="E2922" i="6"/>
  <c r="B2922" i="6"/>
  <c r="F2921" i="6"/>
  <c r="E2921" i="6"/>
  <c r="B2921" i="6"/>
  <c r="F2920" i="6"/>
  <c r="E2920" i="6"/>
  <c r="B2920" i="6"/>
  <c r="F2919" i="6"/>
  <c r="E2919" i="6"/>
  <c r="B2919" i="6"/>
  <c r="F2918" i="6"/>
  <c r="E2918" i="6"/>
  <c r="B2918" i="6"/>
  <c r="F2917" i="6"/>
  <c r="E2917" i="6"/>
  <c r="B2917" i="6"/>
  <c r="F2916" i="6"/>
  <c r="E2916" i="6"/>
  <c r="B2916" i="6"/>
  <c r="F2915" i="6"/>
  <c r="E2915" i="6"/>
  <c r="B2915" i="6"/>
  <c r="F2914" i="6"/>
  <c r="E2914" i="6"/>
  <c r="B2914" i="6"/>
  <c r="F2913" i="6"/>
  <c r="E2913" i="6"/>
  <c r="B2913" i="6"/>
  <c r="F2912" i="6"/>
  <c r="E2912" i="6"/>
  <c r="B2912" i="6"/>
  <c r="F2911" i="6"/>
  <c r="E2911" i="6"/>
  <c r="B2911" i="6"/>
  <c r="F2910" i="6"/>
  <c r="E2910" i="6"/>
  <c r="B2910" i="6"/>
  <c r="F2909" i="6"/>
  <c r="E2909" i="6"/>
  <c r="B2909" i="6"/>
  <c r="F2908" i="6"/>
  <c r="E2908" i="6"/>
  <c r="B2908" i="6"/>
  <c r="B2907" i="6"/>
  <c r="F2906" i="6"/>
  <c r="E2906" i="6"/>
  <c r="B2906" i="6"/>
  <c r="F2905" i="6"/>
  <c r="E2905" i="6"/>
  <c r="B2905" i="6"/>
  <c r="F2904" i="6"/>
  <c r="E2904" i="6"/>
  <c r="B2904" i="6"/>
  <c r="F2903" i="6"/>
  <c r="E2903" i="6"/>
  <c r="B2903" i="6"/>
  <c r="F2902" i="6"/>
  <c r="E2902" i="6"/>
  <c r="B2902" i="6"/>
  <c r="F2901" i="6"/>
  <c r="E2901" i="6"/>
  <c r="B2901" i="6"/>
  <c r="F2900" i="6"/>
  <c r="E2900" i="6"/>
  <c r="B2900" i="6"/>
  <c r="E2899" i="6"/>
  <c r="B2899" i="6"/>
  <c r="E2898" i="6"/>
  <c r="B2898" i="6"/>
  <c r="E2897" i="6"/>
  <c r="B2897" i="6"/>
  <c r="E2896" i="6"/>
  <c r="B2896" i="6"/>
  <c r="E2895" i="6"/>
  <c r="B2895" i="6"/>
  <c r="E2894" i="6"/>
  <c r="B2894" i="6"/>
  <c r="E2893" i="6"/>
  <c r="B2893" i="6"/>
  <c r="E2892" i="6"/>
  <c r="B2892" i="6"/>
  <c r="E2891" i="6"/>
  <c r="B2891" i="6"/>
  <c r="E2890" i="6"/>
  <c r="B2890" i="6"/>
  <c r="F2889" i="6"/>
  <c r="E2889" i="6"/>
  <c r="B2889" i="6"/>
  <c r="E2888" i="6"/>
  <c r="B2888" i="6"/>
  <c r="E2887" i="6"/>
  <c r="B2887" i="6"/>
  <c r="E2886" i="6"/>
  <c r="B2886" i="6"/>
  <c r="E2885" i="6"/>
  <c r="B2885" i="6"/>
  <c r="E2884" i="6"/>
  <c r="B2884" i="6"/>
  <c r="E2883" i="6"/>
  <c r="B2883" i="6"/>
  <c r="F2882" i="6"/>
  <c r="E2882" i="6"/>
  <c r="B2882" i="6"/>
  <c r="F2881" i="6"/>
  <c r="E2881" i="6"/>
  <c r="B2881" i="6"/>
  <c r="F2880" i="6"/>
  <c r="E2880" i="6"/>
  <c r="B2880" i="6"/>
  <c r="F2879" i="6"/>
  <c r="E2879" i="6"/>
  <c r="B2879" i="6"/>
  <c r="F2878" i="6"/>
  <c r="E2878" i="6"/>
  <c r="B2878" i="6"/>
  <c r="F2877" i="6"/>
  <c r="E2877" i="6"/>
  <c r="B2877" i="6"/>
  <c r="F2876" i="6"/>
  <c r="E2876" i="6"/>
  <c r="B2876" i="6"/>
  <c r="F2875" i="6"/>
  <c r="E2875" i="6"/>
  <c r="B2875" i="6"/>
  <c r="F2874" i="6"/>
  <c r="E2874" i="6"/>
  <c r="B2874" i="6"/>
  <c r="F2873" i="6"/>
  <c r="E2873" i="6"/>
  <c r="B2873" i="6"/>
  <c r="F2872" i="6"/>
  <c r="E2872" i="6"/>
  <c r="B2872" i="6"/>
  <c r="F2871" i="6"/>
  <c r="E2871" i="6"/>
  <c r="B2871" i="6"/>
  <c r="F2870" i="6"/>
  <c r="E2870" i="6"/>
  <c r="B2870" i="6"/>
  <c r="F2869" i="6"/>
  <c r="E2869" i="6"/>
  <c r="B2869" i="6"/>
  <c r="F2868" i="6"/>
  <c r="E2868" i="6"/>
  <c r="B2868" i="6"/>
  <c r="F2867" i="6"/>
  <c r="E2867" i="6"/>
  <c r="B2867" i="6"/>
  <c r="F2866" i="6"/>
  <c r="E2866" i="6"/>
  <c r="B2866" i="6"/>
  <c r="F2865" i="6"/>
  <c r="E2865" i="6"/>
  <c r="B2865" i="6"/>
  <c r="F2864" i="6"/>
  <c r="E2864" i="6"/>
  <c r="B2864" i="6"/>
  <c r="F2863" i="6"/>
  <c r="E2863" i="6"/>
  <c r="B2863" i="6"/>
  <c r="F2862" i="6"/>
  <c r="E2862" i="6"/>
  <c r="B2862" i="6"/>
  <c r="F2861" i="6"/>
  <c r="E2861" i="6"/>
  <c r="B2861" i="6"/>
  <c r="F2860" i="6"/>
  <c r="E2860" i="6"/>
  <c r="B2860" i="6"/>
  <c r="F2859" i="6"/>
  <c r="E2859" i="6"/>
  <c r="B2859" i="6"/>
  <c r="F2858" i="6"/>
  <c r="E2858" i="6"/>
  <c r="B2858" i="6"/>
  <c r="F2857" i="6"/>
  <c r="E2857" i="6"/>
  <c r="B2857" i="6"/>
  <c r="F2856" i="6"/>
  <c r="E2856" i="6"/>
  <c r="B2856" i="6"/>
  <c r="F2855" i="6"/>
  <c r="E2855" i="6"/>
  <c r="B2855" i="6"/>
  <c r="F2854" i="6"/>
  <c r="E2854" i="6"/>
  <c r="B2854" i="6"/>
  <c r="F2853" i="6"/>
  <c r="E2853" i="6"/>
  <c r="B2853" i="6"/>
  <c r="F2852" i="6"/>
  <c r="E2852" i="6"/>
  <c r="B2852" i="6"/>
  <c r="F2851" i="6"/>
  <c r="E2851" i="6"/>
  <c r="B2851" i="6"/>
  <c r="F2850" i="6"/>
  <c r="E2850" i="6"/>
  <c r="B2850" i="6"/>
  <c r="F2849" i="6"/>
  <c r="E2849" i="6"/>
  <c r="B2849" i="6"/>
  <c r="F2848" i="6"/>
  <c r="E2848" i="6"/>
  <c r="B2848" i="6"/>
  <c r="F2847" i="6"/>
  <c r="E2847" i="6"/>
  <c r="B2847" i="6"/>
  <c r="F2846" i="6"/>
  <c r="E2846" i="6"/>
  <c r="B2846" i="6"/>
  <c r="F2845" i="6"/>
  <c r="E2845" i="6"/>
  <c r="B2845" i="6"/>
  <c r="F2844" i="6"/>
  <c r="E2844" i="6"/>
  <c r="B2844" i="6"/>
  <c r="F2843" i="6"/>
  <c r="E2843" i="6"/>
  <c r="B2843" i="6"/>
  <c r="F2842" i="6"/>
  <c r="E2842" i="6"/>
  <c r="B2842" i="6"/>
  <c r="E2841" i="6"/>
  <c r="B2841" i="6"/>
  <c r="E2840" i="6"/>
  <c r="B2840" i="6"/>
  <c r="E2839" i="6"/>
  <c r="B2839" i="6"/>
  <c r="G2838" i="6"/>
  <c r="G1" i="6" s="1"/>
  <c r="E2838" i="6"/>
  <c r="B2838" i="6"/>
  <c r="E2837" i="6"/>
  <c r="B2837" i="6"/>
  <c r="E2836" i="6"/>
  <c r="B2836" i="6"/>
  <c r="E2835" i="6"/>
  <c r="B2835" i="6"/>
  <c r="E2834" i="6"/>
  <c r="B2834" i="6"/>
  <c r="E2833" i="6"/>
  <c r="B2833" i="6"/>
  <c r="E2832" i="6"/>
  <c r="B2832" i="6"/>
  <c r="F2831" i="6"/>
  <c r="B2831" i="6"/>
  <c r="E2830" i="6"/>
  <c r="B2830" i="6"/>
  <c r="E2829" i="6"/>
  <c r="B2829" i="6"/>
  <c r="E2828" i="6"/>
  <c r="B2828" i="6"/>
  <c r="E2827" i="6"/>
  <c r="B2827" i="6"/>
  <c r="E2826" i="6"/>
  <c r="B2826" i="6"/>
  <c r="E2825" i="6"/>
  <c r="B2825" i="6"/>
  <c r="F2766" i="6"/>
  <c r="E2766" i="6"/>
  <c r="F2765" i="6"/>
  <c r="E2765" i="6"/>
  <c r="B2765" i="6"/>
  <c r="F2764" i="6"/>
  <c r="E2764" i="6"/>
  <c r="B2764" i="6"/>
  <c r="F2763" i="6"/>
  <c r="E2763" i="6"/>
  <c r="B2763" i="6"/>
  <c r="F2762" i="6"/>
  <c r="E2762" i="6"/>
  <c r="B2762" i="6"/>
  <c r="F2761" i="6"/>
  <c r="E2761" i="6"/>
  <c r="B2761" i="6"/>
  <c r="F2760" i="6"/>
  <c r="E2760" i="6"/>
  <c r="B2760" i="6"/>
  <c r="F2759" i="6"/>
  <c r="E2759" i="6"/>
  <c r="B2759" i="6"/>
  <c r="F2758" i="6"/>
  <c r="E2758" i="6"/>
  <c r="B2758" i="6"/>
  <c r="F2757" i="6"/>
  <c r="E2757" i="6"/>
  <c r="B2757" i="6"/>
  <c r="F2756" i="6"/>
  <c r="E2756" i="6"/>
  <c r="B2756" i="6"/>
  <c r="F2755" i="6"/>
  <c r="E2755" i="6"/>
  <c r="B2755" i="6"/>
  <c r="F2754" i="6"/>
  <c r="E2754" i="6"/>
  <c r="B2754" i="6"/>
  <c r="F2753" i="6"/>
  <c r="E2753" i="6"/>
  <c r="B2753" i="6"/>
  <c r="F2752" i="6"/>
  <c r="E2752" i="6"/>
  <c r="B2752" i="6"/>
  <c r="F2751" i="6"/>
  <c r="E2751" i="6"/>
  <c r="B2751" i="6"/>
  <c r="F2750" i="6"/>
  <c r="E2750" i="6"/>
  <c r="B2750" i="6"/>
  <c r="F2749" i="6"/>
  <c r="E2749" i="6"/>
  <c r="B2749" i="6"/>
  <c r="F2748" i="6"/>
  <c r="E2748" i="6"/>
  <c r="B2748" i="6"/>
  <c r="F2747" i="6"/>
  <c r="E2747" i="6"/>
  <c r="B2747" i="6"/>
  <c r="F2746" i="6"/>
  <c r="E2746" i="6"/>
  <c r="B2746" i="6"/>
  <c r="F2745" i="6"/>
  <c r="E2745" i="6"/>
  <c r="B2745" i="6"/>
  <c r="F2744" i="6"/>
  <c r="E2744" i="6"/>
  <c r="B2744" i="6"/>
  <c r="F2743" i="6"/>
  <c r="E2743" i="6"/>
  <c r="B2743" i="6"/>
  <c r="F2742" i="6"/>
  <c r="E2742" i="6"/>
  <c r="B2742" i="6"/>
  <c r="F2741" i="6"/>
  <c r="E2741" i="6"/>
  <c r="B2741" i="6"/>
  <c r="F2740" i="6"/>
  <c r="E2740" i="6"/>
  <c r="B2740" i="6"/>
  <c r="F2739" i="6"/>
  <c r="E2739" i="6"/>
  <c r="B2739" i="6"/>
  <c r="F2738" i="6"/>
  <c r="E2738" i="6"/>
  <c r="B2738" i="6"/>
  <c r="F2737" i="6"/>
  <c r="E2737" i="6"/>
  <c r="B2737" i="6"/>
  <c r="F2736" i="6"/>
  <c r="E2736" i="6"/>
  <c r="B2736" i="6"/>
  <c r="F2735" i="6"/>
  <c r="E2735" i="6"/>
  <c r="B2735" i="6"/>
  <c r="F2734" i="6"/>
  <c r="E2734" i="6"/>
  <c r="B2734" i="6"/>
  <c r="F2733" i="6"/>
  <c r="E2733" i="6"/>
  <c r="B2733" i="6"/>
  <c r="F2732" i="6"/>
  <c r="E2732" i="6"/>
  <c r="B2732" i="6"/>
  <c r="F2731" i="6"/>
  <c r="E2731" i="6"/>
  <c r="B2731" i="6"/>
  <c r="F2730" i="6"/>
  <c r="E2730" i="6"/>
  <c r="B2730" i="6"/>
  <c r="F2729" i="6"/>
  <c r="E2729" i="6"/>
  <c r="B2729" i="6"/>
  <c r="F2728" i="6"/>
  <c r="E2728" i="6"/>
  <c r="B2728" i="6"/>
  <c r="F2727" i="6"/>
  <c r="E2727" i="6"/>
  <c r="B2727" i="6"/>
  <c r="F2726" i="6"/>
  <c r="E2726" i="6"/>
  <c r="B2726" i="6"/>
  <c r="E2725" i="6"/>
  <c r="B2725" i="6"/>
  <c r="E2724" i="6"/>
  <c r="B2724" i="6"/>
  <c r="E2723" i="6"/>
  <c r="B2723" i="6"/>
  <c r="E2722" i="6"/>
  <c r="B2722" i="6"/>
  <c r="E2721" i="6"/>
  <c r="B2721" i="6"/>
  <c r="E2720" i="6"/>
  <c r="B2720" i="6"/>
  <c r="E2719" i="6"/>
  <c r="B2719" i="6"/>
  <c r="E2718" i="6"/>
  <c r="B2718" i="6"/>
  <c r="E2717" i="6"/>
  <c r="B2717" i="6"/>
  <c r="E2716" i="6"/>
  <c r="B2716" i="6"/>
  <c r="F2715" i="6"/>
  <c r="E2715" i="6"/>
  <c r="B2715" i="6"/>
  <c r="E2714" i="6"/>
  <c r="B2714" i="6"/>
  <c r="E2713" i="6"/>
  <c r="B2713" i="6"/>
  <c r="E2712" i="6"/>
  <c r="B2712" i="6"/>
  <c r="E2711" i="6"/>
  <c r="B2711" i="6"/>
  <c r="E2710" i="6"/>
  <c r="B2710" i="6"/>
  <c r="E2709" i="6"/>
  <c r="B2709" i="6"/>
  <c r="F2708" i="6"/>
  <c r="E2708" i="6"/>
  <c r="B2708" i="6"/>
  <c r="F2707" i="6"/>
  <c r="E2707" i="6"/>
  <c r="B2707" i="6"/>
  <c r="F2706" i="6"/>
  <c r="E2706" i="6"/>
  <c r="B2706" i="6"/>
  <c r="F2705" i="6"/>
  <c r="E2705" i="6"/>
  <c r="B2705" i="6"/>
  <c r="F2704" i="6"/>
  <c r="E2704" i="6"/>
  <c r="B2704" i="6"/>
  <c r="F2703" i="6"/>
  <c r="E2703" i="6"/>
  <c r="B2703" i="6"/>
  <c r="F2702" i="6"/>
  <c r="E2702" i="6"/>
  <c r="B2702" i="6"/>
  <c r="F2701" i="6"/>
  <c r="E2701" i="6"/>
  <c r="B2701" i="6"/>
  <c r="F2700" i="6"/>
  <c r="E2700" i="6"/>
  <c r="B2700" i="6"/>
  <c r="F2699" i="6"/>
  <c r="E2699" i="6"/>
  <c r="B2699" i="6"/>
  <c r="F2698" i="6"/>
  <c r="E2698" i="6"/>
  <c r="B2698" i="6"/>
  <c r="F2697" i="6"/>
  <c r="E2697" i="6"/>
  <c r="B2697" i="6"/>
  <c r="F2696" i="6"/>
  <c r="E2696" i="6"/>
  <c r="B2696" i="6"/>
  <c r="F2695" i="6"/>
  <c r="E2695" i="6"/>
  <c r="B2695" i="6"/>
  <c r="F2694" i="6"/>
  <c r="E2694" i="6"/>
  <c r="B2694" i="6"/>
  <c r="F2693" i="6"/>
  <c r="E2693" i="6"/>
  <c r="B2693" i="6"/>
  <c r="F2692" i="6"/>
  <c r="E2692" i="6"/>
  <c r="B2692" i="6"/>
  <c r="F2691" i="6"/>
  <c r="E2691" i="6"/>
  <c r="B2691" i="6"/>
  <c r="F2690" i="6"/>
  <c r="E2690" i="6"/>
  <c r="B2690" i="6"/>
  <c r="F2689" i="6"/>
  <c r="E2689" i="6"/>
  <c r="B2689" i="6"/>
  <c r="F2688" i="6"/>
  <c r="E2688" i="6"/>
  <c r="B2688" i="6"/>
  <c r="F2687" i="6"/>
  <c r="E2687" i="6"/>
  <c r="B2687" i="6"/>
  <c r="F2686" i="6"/>
  <c r="E2686" i="6"/>
  <c r="B2686" i="6"/>
  <c r="F2685" i="6"/>
  <c r="E2685" i="6"/>
  <c r="B2685" i="6"/>
  <c r="F2684" i="6"/>
  <c r="E2684" i="6"/>
  <c r="B2684" i="6"/>
  <c r="F2683" i="6"/>
  <c r="E2683" i="6"/>
  <c r="B2683" i="6"/>
  <c r="F2682" i="6"/>
  <c r="E2682" i="6"/>
  <c r="B2682" i="6"/>
  <c r="F2681" i="6"/>
  <c r="E2681" i="6"/>
  <c r="B2681" i="6"/>
  <c r="F2680" i="6"/>
  <c r="E2680" i="6"/>
  <c r="B2680" i="6"/>
  <c r="F2679" i="6"/>
  <c r="E2679" i="6"/>
  <c r="B2679" i="6"/>
  <c r="F2678" i="6"/>
  <c r="E2678" i="6"/>
  <c r="B2678" i="6"/>
  <c r="F2677" i="6"/>
  <c r="E2677" i="6"/>
  <c r="B2677" i="6"/>
  <c r="F2676" i="6"/>
  <c r="E2676" i="6"/>
  <c r="B2676" i="6"/>
  <c r="F2675" i="6"/>
  <c r="E2675" i="6"/>
  <c r="B2675" i="6"/>
  <c r="F2674" i="6"/>
  <c r="E2674" i="6"/>
  <c r="B2674" i="6"/>
  <c r="F2673" i="6"/>
  <c r="E2673" i="6"/>
  <c r="B2673" i="6"/>
  <c r="F2672" i="6"/>
  <c r="E2672" i="6"/>
  <c r="B2672" i="6"/>
  <c r="F2671" i="6"/>
  <c r="E2671" i="6"/>
  <c r="B2671" i="6"/>
  <c r="F2670" i="6"/>
  <c r="E2670" i="6"/>
  <c r="B2670" i="6"/>
  <c r="F2669" i="6"/>
  <c r="E2669" i="6"/>
  <c r="B2669" i="6"/>
  <c r="E2668" i="6"/>
  <c r="B2668" i="6"/>
  <c r="E2667" i="6"/>
  <c r="B2667" i="6"/>
  <c r="E2666" i="6"/>
  <c r="B2666" i="6"/>
  <c r="E2665" i="6"/>
  <c r="B2665" i="6"/>
  <c r="E2664" i="6"/>
  <c r="B2664" i="6"/>
  <c r="E2663" i="6"/>
  <c r="B2663" i="6"/>
  <c r="E2662" i="6"/>
  <c r="B2662" i="6"/>
  <c r="E2661" i="6"/>
  <c r="B2661" i="6"/>
  <c r="E2660" i="6"/>
  <c r="B2660" i="6"/>
  <c r="E2659" i="6"/>
  <c r="B2659" i="6"/>
  <c r="F2658" i="6"/>
  <c r="E2658" i="6"/>
  <c r="B2658" i="6"/>
  <c r="E2657" i="6"/>
  <c r="B2657" i="6"/>
  <c r="E2656" i="6"/>
  <c r="B2656" i="6"/>
  <c r="E2655" i="6"/>
  <c r="B2655" i="6"/>
  <c r="E2654" i="6"/>
  <c r="B2654" i="6"/>
  <c r="E2653" i="6"/>
  <c r="B2653" i="6"/>
  <c r="E2652" i="6"/>
  <c r="B2652" i="6"/>
  <c r="F2651" i="6"/>
  <c r="E2651" i="6"/>
  <c r="F2649" i="6"/>
  <c r="E2649" i="6"/>
  <c r="F2648" i="6"/>
  <c r="E2648" i="6"/>
  <c r="B2648" i="6"/>
  <c r="F2647" i="6"/>
  <c r="E2647" i="6"/>
  <c r="B2647" i="6"/>
  <c r="F2646" i="6"/>
  <c r="E2646" i="6"/>
  <c r="B2646" i="6"/>
  <c r="F2645" i="6"/>
  <c r="E2645" i="6"/>
  <c r="B2645" i="6"/>
  <c r="F2644" i="6"/>
  <c r="E2644" i="6"/>
  <c r="B2644" i="6"/>
  <c r="F2643" i="6"/>
  <c r="E2643" i="6"/>
  <c r="B2643" i="6"/>
  <c r="F2642" i="6"/>
  <c r="E2642" i="6"/>
  <c r="B2642" i="6"/>
  <c r="F2641" i="6"/>
  <c r="E2641" i="6"/>
  <c r="B2641" i="6"/>
  <c r="F2640" i="6"/>
  <c r="E2640" i="6"/>
  <c r="B2640" i="6"/>
  <c r="F2639" i="6"/>
  <c r="E2639" i="6"/>
  <c r="B2639" i="6"/>
  <c r="F2638" i="6"/>
  <c r="E2638" i="6"/>
  <c r="B2638" i="6"/>
  <c r="F2637" i="6"/>
  <c r="E2637" i="6"/>
  <c r="B2637" i="6"/>
  <c r="F2636" i="6"/>
  <c r="E2636" i="6"/>
  <c r="B2636" i="6"/>
  <c r="F2635" i="6"/>
  <c r="E2635" i="6"/>
  <c r="B2635" i="6"/>
  <c r="F2634" i="6"/>
  <c r="E2634" i="6"/>
  <c r="B2634" i="6"/>
  <c r="F2633" i="6"/>
  <c r="E2633" i="6"/>
  <c r="B2633" i="6"/>
  <c r="F2632" i="6"/>
  <c r="E2632" i="6"/>
  <c r="B2632" i="6"/>
  <c r="F2631" i="6"/>
  <c r="E2631" i="6"/>
  <c r="B2631" i="6"/>
  <c r="F2630" i="6"/>
  <c r="E2630" i="6"/>
  <c r="B2630" i="6"/>
  <c r="F2629" i="6"/>
  <c r="E2629" i="6"/>
  <c r="B2629" i="6"/>
  <c r="F2628" i="6"/>
  <c r="E2628" i="6"/>
  <c r="B2628" i="6"/>
  <c r="F2627" i="6"/>
  <c r="E2627" i="6"/>
  <c r="B2627" i="6"/>
  <c r="F2626" i="6"/>
  <c r="E2626" i="6"/>
  <c r="B2626" i="6"/>
  <c r="F2625" i="6"/>
  <c r="E2625" i="6"/>
  <c r="B2625" i="6"/>
  <c r="F2624" i="6"/>
  <c r="E2624" i="6"/>
  <c r="B2624" i="6"/>
  <c r="F2623" i="6"/>
  <c r="E2623" i="6"/>
  <c r="B2623" i="6"/>
  <c r="F2622" i="6"/>
  <c r="E2622" i="6"/>
  <c r="B2622" i="6"/>
  <c r="F2621" i="6"/>
  <c r="E2621" i="6"/>
  <c r="B2621" i="6"/>
  <c r="F2620" i="6"/>
  <c r="E2620" i="6"/>
  <c r="B2620" i="6"/>
  <c r="F2619" i="6"/>
  <c r="E2619" i="6"/>
  <c r="B2619" i="6"/>
  <c r="F2618" i="6"/>
  <c r="E2618" i="6"/>
  <c r="B2618" i="6"/>
  <c r="F2617" i="6"/>
  <c r="E2617" i="6"/>
  <c r="B2617" i="6"/>
  <c r="F2616" i="6"/>
  <c r="E2616" i="6"/>
  <c r="B2616" i="6"/>
  <c r="F2615" i="6"/>
  <c r="E2615" i="6"/>
  <c r="B2615" i="6"/>
  <c r="F2614" i="6"/>
  <c r="E2614" i="6"/>
  <c r="B2614" i="6"/>
  <c r="F2613" i="6"/>
  <c r="E2613" i="6"/>
  <c r="B2613" i="6"/>
  <c r="E2612" i="6"/>
  <c r="B2612" i="6"/>
  <c r="E2611" i="6"/>
  <c r="B2611" i="6"/>
  <c r="E2610" i="6"/>
  <c r="B2610" i="6"/>
  <c r="E2609" i="6"/>
  <c r="B2609" i="6"/>
  <c r="E2608" i="6"/>
  <c r="B2608" i="6"/>
  <c r="E2607" i="6"/>
  <c r="B2607" i="6"/>
  <c r="E2606" i="6"/>
  <c r="B2606" i="6"/>
  <c r="E2605" i="6"/>
  <c r="B2605" i="6"/>
  <c r="E2604" i="6"/>
  <c r="B2604" i="6"/>
  <c r="E2603" i="6"/>
  <c r="B2603" i="6"/>
  <c r="F2602" i="6"/>
  <c r="E2602" i="6"/>
  <c r="B2602" i="6"/>
  <c r="E2601" i="6"/>
  <c r="B2601" i="6"/>
  <c r="E2600" i="6"/>
  <c r="B2600" i="6"/>
  <c r="E2599" i="6"/>
  <c r="B2599" i="6"/>
  <c r="E2598" i="6"/>
  <c r="B2598" i="6"/>
  <c r="E2597" i="6"/>
  <c r="B2597" i="6"/>
  <c r="E2596"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F2541" i="6"/>
  <c r="E2541" i="6"/>
  <c r="B2541" i="6"/>
  <c r="F2540" i="6"/>
  <c r="E2540" i="6"/>
  <c r="B2540" i="6"/>
  <c r="F2539" i="6"/>
  <c r="E2539" i="6"/>
  <c r="B2539" i="6"/>
  <c r="F2538" i="6"/>
  <c r="E2538" i="6"/>
  <c r="B2538" i="6"/>
  <c r="F2537" i="6"/>
  <c r="E2537" i="6"/>
  <c r="B2537" i="6"/>
  <c r="F2536" i="6"/>
  <c r="E2536" i="6"/>
  <c r="B2536" i="6"/>
  <c r="F2535" i="6"/>
  <c r="E2535" i="6"/>
  <c r="B2535" i="6"/>
  <c r="F2534" i="6"/>
  <c r="E2534" i="6"/>
  <c r="B2534" i="6"/>
  <c r="F2533" i="6"/>
  <c r="E2533" i="6"/>
  <c r="B2533" i="6"/>
  <c r="F2532" i="6"/>
  <c r="E2532" i="6"/>
  <c r="B2532" i="6"/>
  <c r="F2531" i="6"/>
  <c r="E2531" i="6"/>
  <c r="B2531" i="6"/>
  <c r="F2530" i="6"/>
  <c r="E2530" i="6"/>
  <c r="B2530" i="6"/>
  <c r="F2529" i="6"/>
  <c r="E2529" i="6"/>
  <c r="B2529" i="6"/>
  <c r="F2528" i="6"/>
  <c r="E2528" i="6"/>
  <c r="B2528" i="6"/>
  <c r="F2527" i="6"/>
  <c r="E2527" i="6"/>
  <c r="B2527" i="6"/>
  <c r="F2526" i="6"/>
  <c r="E2526" i="6"/>
  <c r="B2526" i="6"/>
  <c r="F2525" i="6"/>
  <c r="E2525" i="6"/>
  <c r="B2525" i="6"/>
  <c r="F2524" i="6"/>
  <c r="E2524" i="6"/>
  <c r="B2524" i="6"/>
  <c r="F2523" i="6"/>
  <c r="E2523" i="6"/>
  <c r="B2523" i="6"/>
  <c r="F2522" i="6"/>
  <c r="E2522" i="6"/>
  <c r="B2522" i="6"/>
  <c r="F2521" i="6"/>
  <c r="E2521" i="6"/>
  <c r="B2521" i="6"/>
  <c r="F2520" i="6"/>
  <c r="E2520" i="6"/>
  <c r="B2520" i="6"/>
  <c r="F2519" i="6"/>
  <c r="E2519" i="6"/>
  <c r="B2519" i="6"/>
  <c r="F2518" i="6"/>
  <c r="E2518" i="6"/>
  <c r="B2518" i="6"/>
  <c r="F2517" i="6"/>
  <c r="E2517" i="6"/>
  <c r="B2517" i="6"/>
  <c r="F2516" i="6"/>
  <c r="E2516" i="6"/>
  <c r="B2516" i="6"/>
  <c r="F2515" i="6"/>
  <c r="E2515" i="6"/>
  <c r="B2515" i="6"/>
  <c r="F2514" i="6"/>
  <c r="E2514" i="6"/>
  <c r="B2514" i="6"/>
  <c r="F2513" i="6"/>
  <c r="E2513" i="6"/>
  <c r="B2513" i="6"/>
  <c r="F2512" i="6"/>
  <c r="E2512" i="6"/>
  <c r="B2512" i="6"/>
  <c r="F2511" i="6"/>
  <c r="E2511" i="6"/>
  <c r="B2511" i="6"/>
  <c r="F2510" i="6"/>
  <c r="E2510" i="6"/>
  <c r="B2510" i="6"/>
  <c r="F2509" i="6"/>
  <c r="E2509" i="6"/>
  <c r="B2509" i="6"/>
  <c r="F2508" i="6"/>
  <c r="E2508" i="6"/>
  <c r="B2508" i="6"/>
  <c r="F2507" i="6"/>
  <c r="E2507" i="6"/>
  <c r="B2507" i="6"/>
  <c r="F2506" i="6"/>
  <c r="E2506" i="6"/>
  <c r="B2506" i="6"/>
  <c r="F2505" i="6"/>
  <c r="E2505" i="6"/>
  <c r="B2505" i="6"/>
  <c r="F2504" i="6"/>
  <c r="E2504" i="6"/>
  <c r="B2504" i="6"/>
  <c r="E2503" i="6"/>
  <c r="B2503" i="6"/>
  <c r="E2502" i="6"/>
  <c r="B2502" i="6"/>
  <c r="E2501" i="6"/>
  <c r="B2501" i="6"/>
  <c r="E2500" i="6"/>
  <c r="B2500" i="6"/>
  <c r="E2499" i="6"/>
  <c r="B2499" i="6"/>
  <c r="E2498" i="6"/>
  <c r="B2498" i="6"/>
  <c r="E2497" i="6"/>
  <c r="B2497" i="6"/>
  <c r="E2496" i="6"/>
  <c r="B2496" i="6"/>
  <c r="E2495" i="6"/>
  <c r="B2495" i="6"/>
  <c r="E2494" i="6"/>
  <c r="B2494" i="6"/>
  <c r="E2493" i="6"/>
  <c r="B2493" i="6"/>
  <c r="E2492" i="6"/>
  <c r="B2492" i="6"/>
  <c r="E2491" i="6"/>
  <c r="B2491" i="6"/>
  <c r="E2490" i="6"/>
  <c r="B2490" i="6"/>
  <c r="E2489" i="6"/>
  <c r="B2489" i="6"/>
  <c r="E2488" i="6"/>
  <c r="B2488" i="6"/>
  <c r="F2487" i="6"/>
  <c r="E2487" i="6"/>
  <c r="B2487" i="6"/>
  <c r="F2486" i="6"/>
  <c r="E2486" i="6"/>
  <c r="B2486" i="6"/>
  <c r="F2485" i="6"/>
  <c r="E2485" i="6"/>
  <c r="B2485" i="6"/>
  <c r="F2484" i="6"/>
  <c r="E2484" i="6"/>
  <c r="B2484" i="6"/>
  <c r="F2483" i="6"/>
  <c r="E2483" i="6"/>
  <c r="B2483" i="6"/>
  <c r="F2482" i="6"/>
  <c r="E2482" i="6"/>
  <c r="B2482" i="6"/>
  <c r="F2481" i="6"/>
  <c r="E2481" i="6"/>
  <c r="B2481" i="6"/>
  <c r="F2480" i="6"/>
  <c r="E2480" i="6"/>
  <c r="B2480" i="6"/>
  <c r="F2479" i="6"/>
  <c r="E2479" i="6"/>
  <c r="B2479" i="6"/>
  <c r="F2478" i="6"/>
  <c r="E2478" i="6"/>
  <c r="B2478" i="6"/>
  <c r="F2477" i="6"/>
  <c r="E2477" i="6"/>
  <c r="B2477" i="6"/>
  <c r="F2476" i="6"/>
  <c r="E2476" i="6"/>
  <c r="B2476" i="6"/>
  <c r="F2475" i="6"/>
  <c r="E2475" i="6"/>
  <c r="B2475" i="6"/>
  <c r="F2474" i="6"/>
  <c r="E2474" i="6"/>
  <c r="B2474" i="6"/>
  <c r="F2473" i="6"/>
  <c r="E2473" i="6"/>
  <c r="B2473" i="6"/>
  <c r="F2472" i="6"/>
  <c r="E2472" i="6"/>
  <c r="B2472" i="6"/>
  <c r="F2471" i="6"/>
  <c r="E2471" i="6"/>
  <c r="B2471" i="6"/>
  <c r="F2470" i="6"/>
  <c r="E2470" i="6"/>
  <c r="B2470" i="6"/>
  <c r="F2469" i="6"/>
  <c r="E2469" i="6"/>
  <c r="B2469" i="6"/>
  <c r="F2468" i="6"/>
  <c r="E2468" i="6"/>
  <c r="B2468" i="6"/>
  <c r="F2467" i="6"/>
  <c r="E2467" i="6"/>
  <c r="B2467" i="6"/>
  <c r="F2466" i="6"/>
  <c r="E2466" i="6"/>
  <c r="B2466" i="6"/>
  <c r="F2465" i="6"/>
  <c r="E2465" i="6"/>
  <c r="B2465" i="6"/>
  <c r="F2464" i="6"/>
  <c r="E2464" i="6"/>
  <c r="B2464" i="6"/>
  <c r="F2463" i="6"/>
  <c r="E2463" i="6"/>
  <c r="B2463" i="6"/>
  <c r="F2462" i="6"/>
  <c r="E2462" i="6"/>
  <c r="B2462" i="6"/>
  <c r="F2461" i="6"/>
  <c r="E2461" i="6"/>
  <c r="B2461" i="6"/>
  <c r="F2460" i="6"/>
  <c r="E2460" i="6"/>
  <c r="B2460" i="6"/>
  <c r="F2459" i="6"/>
  <c r="E2459" i="6"/>
  <c r="B2459" i="6"/>
  <c r="F2458" i="6"/>
  <c r="E2458" i="6"/>
  <c r="B2458" i="6"/>
  <c r="F2457" i="6"/>
  <c r="E2457" i="6"/>
  <c r="B2457" i="6"/>
  <c r="F2456" i="6"/>
  <c r="E2456" i="6"/>
  <c r="B2456" i="6"/>
  <c r="F2455" i="6"/>
  <c r="E2455" i="6"/>
  <c r="B2455" i="6"/>
  <c r="F2454" i="6"/>
  <c r="E2454" i="6"/>
  <c r="B2454" i="6"/>
  <c r="F2453" i="6"/>
  <c r="E2453" i="6"/>
  <c r="B2453" i="6"/>
  <c r="F2452" i="6"/>
  <c r="E2452" i="6"/>
  <c r="B2452" i="6"/>
  <c r="F2451" i="6"/>
  <c r="E2451" i="6"/>
  <c r="B2451" i="6"/>
  <c r="F2450" i="6"/>
  <c r="E2450" i="6"/>
  <c r="B2450" i="6"/>
  <c r="E2449" i="6"/>
  <c r="B2449" i="6"/>
  <c r="E2448" i="6"/>
  <c r="B2448" i="6"/>
  <c r="E2447" i="6"/>
  <c r="B2447" i="6"/>
  <c r="E2446" i="6"/>
  <c r="B2446" i="6"/>
  <c r="E2445" i="6"/>
  <c r="B2445" i="6"/>
  <c r="E2444" i="6"/>
  <c r="B2444" i="6"/>
  <c r="E2443" i="6"/>
  <c r="B2443" i="6"/>
  <c r="E2442" i="6"/>
  <c r="B2442" i="6"/>
  <c r="E2441" i="6"/>
  <c r="B2441" i="6"/>
  <c r="E2440" i="6"/>
  <c r="B2440" i="6"/>
  <c r="E2439" i="6"/>
  <c r="B2439" i="6"/>
  <c r="E2438" i="6"/>
  <c r="B2438" i="6"/>
  <c r="E2437" i="6"/>
  <c r="B2437" i="6"/>
  <c r="E2436" i="6"/>
  <c r="B2436" i="6"/>
  <c r="E2435" i="6"/>
  <c r="B2435" i="6"/>
  <c r="E2434" i="6"/>
  <c r="B2434" i="6"/>
  <c r="F2433" i="6"/>
  <c r="E2433" i="6"/>
  <c r="B2433" i="6"/>
  <c r="F2432" i="6"/>
  <c r="E2432" i="6"/>
  <c r="B2432" i="6"/>
  <c r="F2431" i="6"/>
  <c r="E2431" i="6"/>
  <c r="B2431" i="6"/>
  <c r="F2430" i="6"/>
  <c r="E2430" i="6"/>
  <c r="B2430" i="6"/>
  <c r="F2429" i="6"/>
  <c r="E2429" i="6"/>
  <c r="B2429" i="6"/>
  <c r="F2428" i="6"/>
  <c r="E2428" i="6"/>
  <c r="B2428" i="6"/>
  <c r="F2427" i="6"/>
  <c r="E2427" i="6"/>
  <c r="B2427" i="6"/>
  <c r="F2426" i="6"/>
  <c r="E2426" i="6"/>
  <c r="B2426" i="6"/>
  <c r="F2425" i="6"/>
  <c r="E2425" i="6"/>
  <c r="B2425" i="6"/>
  <c r="F2424" i="6"/>
  <c r="E2424" i="6"/>
  <c r="B2424" i="6"/>
  <c r="F2423" i="6"/>
  <c r="E2423" i="6"/>
  <c r="B2423" i="6"/>
  <c r="F2422" i="6"/>
  <c r="E2422" i="6"/>
  <c r="B2422" i="6"/>
  <c r="F2421" i="6"/>
  <c r="E2421" i="6"/>
  <c r="B2421" i="6"/>
  <c r="F2420" i="6"/>
  <c r="E2420" i="6"/>
  <c r="B2420" i="6"/>
  <c r="F2419" i="6"/>
  <c r="E2419" i="6"/>
  <c r="B2419" i="6"/>
  <c r="F2418" i="6"/>
  <c r="E2418" i="6"/>
  <c r="B2418" i="6"/>
  <c r="F2417" i="6"/>
  <c r="E2417" i="6"/>
  <c r="B2417" i="6"/>
  <c r="F2416" i="6"/>
  <c r="E2416" i="6"/>
  <c r="B2416" i="6"/>
  <c r="F2415" i="6"/>
  <c r="E2415" i="6"/>
  <c r="B2415" i="6"/>
  <c r="F2414" i="6"/>
  <c r="E2414" i="6"/>
  <c r="B2414" i="6"/>
  <c r="F2413" i="6"/>
  <c r="E2413" i="6"/>
  <c r="B2413" i="6"/>
  <c r="F2412" i="6"/>
  <c r="E2412" i="6"/>
  <c r="B2412" i="6"/>
  <c r="F2411" i="6"/>
  <c r="E2411" i="6"/>
  <c r="B2411" i="6"/>
  <c r="F2410" i="6"/>
  <c r="E2410" i="6"/>
  <c r="B2410" i="6"/>
  <c r="F2409" i="6"/>
  <c r="E2409" i="6"/>
  <c r="B2409" i="6"/>
  <c r="F2408" i="6"/>
  <c r="E2408" i="6"/>
  <c r="B2408" i="6"/>
  <c r="F2407" i="6"/>
  <c r="E2407" i="6"/>
  <c r="B2407" i="6"/>
  <c r="F2406" i="6"/>
  <c r="E2406" i="6"/>
  <c r="B2406" i="6"/>
  <c r="F2405" i="6"/>
  <c r="E2405" i="6"/>
  <c r="B2405" i="6"/>
  <c r="F2404" i="6"/>
  <c r="E2404" i="6"/>
  <c r="B2404" i="6"/>
  <c r="F2403" i="6"/>
  <c r="E2403" i="6"/>
  <c r="B2403" i="6"/>
  <c r="F2402" i="6"/>
  <c r="E2402" i="6"/>
  <c r="B2402" i="6"/>
  <c r="F2401" i="6"/>
  <c r="E2401" i="6"/>
  <c r="B2401" i="6"/>
  <c r="F2400" i="6"/>
  <c r="E2400" i="6"/>
  <c r="B2400" i="6"/>
  <c r="F2399" i="6"/>
  <c r="E2399" i="6"/>
  <c r="B2399" i="6"/>
  <c r="F2398" i="6"/>
  <c r="E2398" i="6"/>
  <c r="B2398" i="6"/>
  <c r="F2397" i="6"/>
  <c r="E2397" i="6"/>
  <c r="B2397" i="6"/>
  <c r="F2396" i="6"/>
  <c r="E2396" i="6"/>
  <c r="B2396" i="6"/>
  <c r="E2395" i="6"/>
  <c r="B2395" i="6"/>
  <c r="E2394" i="6"/>
  <c r="B2394" i="6"/>
  <c r="E2393" i="6"/>
  <c r="B2393" i="6"/>
  <c r="E2392" i="6"/>
  <c r="B2392" i="6"/>
  <c r="E2391" i="6"/>
  <c r="B2391" i="6"/>
  <c r="E2390" i="6"/>
  <c r="B2390" i="6"/>
  <c r="E2389" i="6"/>
  <c r="B2389" i="6"/>
  <c r="E2388" i="6"/>
  <c r="B2388" i="6"/>
  <c r="E2387" i="6"/>
  <c r="B2387" i="6"/>
  <c r="E2386" i="6"/>
  <c r="B2386" i="6"/>
  <c r="E2385" i="6"/>
  <c r="B2385" i="6"/>
  <c r="E2384" i="6"/>
  <c r="B2384" i="6"/>
  <c r="E2383" i="6"/>
  <c r="B2383" i="6"/>
  <c r="E2382" i="6"/>
  <c r="B2382" i="6"/>
  <c r="E2381" i="6"/>
  <c r="B2381" i="6"/>
  <c r="E2380" i="6"/>
  <c r="B2380" i="6"/>
  <c r="F2379" i="6"/>
  <c r="E2379" i="6"/>
  <c r="B2379" i="6"/>
  <c r="F2378" i="6"/>
  <c r="E2378" i="6"/>
  <c r="B2378" i="6"/>
  <c r="F2377" i="6"/>
  <c r="E2377" i="6"/>
  <c r="B2377" i="6"/>
  <c r="F2376" i="6"/>
  <c r="E2376" i="6"/>
  <c r="B2376" i="6"/>
  <c r="F2375" i="6"/>
  <c r="E2375" i="6"/>
  <c r="B2375" i="6"/>
  <c r="F2374" i="6"/>
  <c r="E2374" i="6"/>
  <c r="B2374" i="6"/>
  <c r="F2373" i="6"/>
  <c r="E2373" i="6"/>
  <c r="B2373" i="6"/>
  <c r="F2372" i="6"/>
  <c r="E2372" i="6"/>
  <c r="B2372" i="6"/>
  <c r="F2371" i="6"/>
  <c r="E2371" i="6"/>
  <c r="B2371" i="6"/>
  <c r="F2370" i="6"/>
  <c r="E2370" i="6"/>
  <c r="B2370" i="6"/>
  <c r="F2369" i="6"/>
  <c r="E2369" i="6"/>
  <c r="B2369" i="6"/>
  <c r="F2368" i="6"/>
  <c r="E2368" i="6"/>
  <c r="B2368" i="6"/>
  <c r="F2367" i="6"/>
  <c r="E2367" i="6"/>
  <c r="B2367" i="6"/>
  <c r="F2366" i="6"/>
  <c r="E2366" i="6"/>
  <c r="B2366" i="6"/>
  <c r="F2365" i="6"/>
  <c r="E2365" i="6"/>
  <c r="B2365" i="6"/>
  <c r="F2364" i="6"/>
  <c r="E2364" i="6"/>
  <c r="B2364" i="6"/>
  <c r="F2363" i="6"/>
  <c r="E2363" i="6"/>
  <c r="B2363" i="6"/>
  <c r="F2362" i="6"/>
  <c r="E2362" i="6"/>
  <c r="B2362" i="6"/>
  <c r="F2361" i="6"/>
  <c r="E2361" i="6"/>
  <c r="B2361" i="6"/>
  <c r="F2360" i="6"/>
  <c r="E2360" i="6"/>
  <c r="B2360" i="6"/>
  <c r="F2359" i="6"/>
  <c r="E2359" i="6"/>
  <c r="B2359" i="6"/>
  <c r="F2358" i="6"/>
  <c r="E2358" i="6"/>
  <c r="B2358" i="6"/>
  <c r="F2357" i="6"/>
  <c r="E2357" i="6"/>
  <c r="B2357" i="6"/>
  <c r="F2356" i="6"/>
  <c r="E2356" i="6"/>
  <c r="B2356" i="6"/>
  <c r="F2355" i="6"/>
  <c r="E2355" i="6"/>
  <c r="B2355" i="6"/>
  <c r="F2354" i="6"/>
  <c r="E2354" i="6"/>
  <c r="B2354" i="6"/>
  <c r="F2353" i="6"/>
  <c r="E2353" i="6"/>
  <c r="B2353" i="6"/>
  <c r="F2352" i="6"/>
  <c r="E2352" i="6"/>
  <c r="B2352" i="6"/>
  <c r="F2351" i="6"/>
  <c r="E2351" i="6"/>
  <c r="B2351" i="6"/>
  <c r="F2350" i="6"/>
  <c r="E2350" i="6"/>
  <c r="B2350" i="6"/>
  <c r="F2349" i="6"/>
  <c r="E2349" i="6"/>
  <c r="B2349" i="6"/>
  <c r="F2348" i="6"/>
  <c r="E2348" i="6"/>
  <c r="B2348" i="6"/>
  <c r="F2347" i="6"/>
  <c r="E2347" i="6"/>
  <c r="B2347" i="6"/>
  <c r="F2346" i="6"/>
  <c r="E2346" i="6"/>
  <c r="B2346" i="6"/>
  <c r="F2345" i="6"/>
  <c r="E2345" i="6"/>
  <c r="B2345" i="6"/>
  <c r="F2344" i="6"/>
  <c r="E2344" i="6"/>
  <c r="B2344" i="6"/>
  <c r="F2343" i="6"/>
  <c r="E2343" i="6"/>
  <c r="B2343" i="6"/>
  <c r="F2342" i="6"/>
  <c r="E2342" i="6"/>
  <c r="B2342" i="6"/>
  <c r="E2341" i="6"/>
  <c r="B2341" i="6"/>
  <c r="E2340" i="6"/>
  <c r="B2340" i="6"/>
  <c r="E2339" i="6"/>
  <c r="B2339" i="6"/>
  <c r="E2338" i="6"/>
  <c r="B2338" i="6"/>
  <c r="E2337" i="6"/>
  <c r="B2337" i="6"/>
  <c r="E2336" i="6"/>
  <c r="B2336" i="6"/>
  <c r="E2335" i="6"/>
  <c r="B2335" i="6"/>
  <c r="E2334" i="6"/>
  <c r="B2334" i="6"/>
  <c r="E2333" i="6"/>
  <c r="B2333" i="6"/>
  <c r="E2332" i="6"/>
  <c r="B2332" i="6"/>
  <c r="E2331" i="6"/>
  <c r="B2331" i="6"/>
  <c r="E2330" i="6"/>
  <c r="B2330" i="6"/>
  <c r="E2329" i="6"/>
  <c r="B2329" i="6"/>
  <c r="E2328" i="6"/>
  <c r="B2328" i="6"/>
  <c r="E2327" i="6"/>
  <c r="B2327" i="6"/>
  <c r="E2326" i="6"/>
  <c r="B2326" i="6"/>
  <c r="B2325" i="6"/>
  <c r="F2324" i="6"/>
  <c r="B2324" i="6"/>
  <c r="F2323" i="6"/>
  <c r="B2323" i="6"/>
  <c r="F2322" i="6"/>
  <c r="B2322" i="6"/>
  <c r="F2321" i="6"/>
  <c r="B2321" i="6"/>
  <c r="F2320" i="6"/>
  <c r="B2320" i="6"/>
  <c r="F2319" i="6"/>
  <c r="B2319" i="6"/>
  <c r="F2318" i="6"/>
  <c r="B2318" i="6"/>
  <c r="F2317" i="6"/>
  <c r="B2317" i="6"/>
  <c r="F2316" i="6"/>
  <c r="B2316" i="6"/>
  <c r="F2315" i="6"/>
  <c r="B2315" i="6"/>
  <c r="F2314" i="6"/>
  <c r="B2314" i="6"/>
  <c r="F2313" i="6"/>
  <c r="B2313" i="6"/>
  <c r="B2312" i="6"/>
  <c r="F2311" i="6"/>
  <c r="B2311" i="6"/>
  <c r="F2310" i="6"/>
  <c r="B2310" i="6"/>
  <c r="F2309" i="6"/>
  <c r="B2309" i="6"/>
  <c r="F2308" i="6"/>
  <c r="B2308" i="6"/>
  <c r="F2307" i="6"/>
  <c r="B2307" i="6"/>
  <c r="F2306" i="6"/>
  <c r="B2306" i="6"/>
  <c r="F2305" i="6"/>
  <c r="B2305" i="6"/>
  <c r="F2304" i="6"/>
  <c r="B2304" i="6"/>
  <c r="F2303" i="6"/>
  <c r="B2303" i="6"/>
  <c r="F2302" i="6"/>
  <c r="B2302" i="6"/>
  <c r="F2301" i="6"/>
  <c r="B2301" i="6"/>
  <c r="F2300" i="6"/>
  <c r="B2300" i="6"/>
  <c r="F2299" i="6"/>
  <c r="B2299" i="6"/>
  <c r="F2298" i="6"/>
  <c r="B2298" i="6"/>
  <c r="F2297" i="6"/>
  <c r="B2297" i="6"/>
  <c r="F2296" i="6"/>
  <c r="B2296" i="6"/>
  <c r="F2295" i="6"/>
  <c r="B2295" i="6"/>
  <c r="F2294" i="6"/>
  <c r="B2294" i="6"/>
  <c r="F2293" i="6"/>
  <c r="B2293" i="6"/>
  <c r="F2292" i="6"/>
  <c r="B2292" i="6"/>
  <c r="F2291" i="6"/>
  <c r="B2291" i="6"/>
  <c r="F2290" i="6"/>
  <c r="B2290" i="6"/>
  <c r="F2289" i="6"/>
  <c r="B2289" i="6"/>
  <c r="F2288" i="6"/>
  <c r="B2288" i="6"/>
  <c r="F2287" i="6"/>
  <c r="B2287" i="6"/>
  <c r="B2286" i="6"/>
  <c r="B2285" i="6"/>
  <c r="B2284" i="6"/>
  <c r="B2283" i="6"/>
  <c r="B2282" i="6"/>
  <c r="B2281" i="6"/>
  <c r="B2280" i="6"/>
  <c r="B2279" i="6"/>
  <c r="B2278" i="6"/>
  <c r="B2277" i="6"/>
  <c r="B2276" i="6"/>
  <c r="B2275" i="6"/>
  <c r="B2274" i="6"/>
  <c r="B2273" i="6"/>
  <c r="B2272" i="6"/>
  <c r="B2271" i="6"/>
  <c r="F2270" i="6"/>
  <c r="B2270" i="6"/>
  <c r="F2269" i="6"/>
  <c r="B2269" i="6"/>
  <c r="F2268" i="6"/>
  <c r="B2268" i="6"/>
  <c r="F2267" i="6"/>
  <c r="B2267" i="6"/>
  <c r="F2266" i="6"/>
  <c r="B2266" i="6"/>
  <c r="F2265" i="6"/>
  <c r="B2265" i="6"/>
  <c r="F2264" i="6"/>
  <c r="B2264" i="6"/>
  <c r="F2263" i="6"/>
  <c r="B2263" i="6"/>
  <c r="F2262" i="6"/>
  <c r="B2262" i="6"/>
  <c r="F2261" i="6"/>
  <c r="B2261" i="6"/>
  <c r="F2260" i="6"/>
  <c r="B2260" i="6"/>
  <c r="F2259" i="6"/>
  <c r="B2259" i="6"/>
  <c r="B2258" i="6"/>
  <c r="F2257" i="6"/>
  <c r="B2257" i="6"/>
  <c r="F2256" i="6"/>
  <c r="B2256" i="6"/>
  <c r="F2255" i="6"/>
  <c r="B2255" i="6"/>
  <c r="F2254" i="6"/>
  <c r="B2254" i="6"/>
  <c r="F2253" i="6"/>
  <c r="B2253" i="6"/>
  <c r="F2252" i="6"/>
  <c r="B2252" i="6"/>
  <c r="F2251" i="6"/>
  <c r="B2251" i="6"/>
  <c r="F2250" i="6"/>
  <c r="B2250" i="6"/>
  <c r="F2249" i="6"/>
  <c r="B2249" i="6"/>
  <c r="F2248" i="6"/>
  <c r="B2248" i="6"/>
  <c r="F2247" i="6"/>
  <c r="B2247" i="6"/>
  <c r="F2246" i="6"/>
  <c r="B2246" i="6"/>
  <c r="F2245" i="6"/>
  <c r="B2245" i="6"/>
  <c r="F2244" i="6"/>
  <c r="B2244" i="6"/>
  <c r="F2243" i="6"/>
  <c r="B2243" i="6"/>
  <c r="F2242" i="6"/>
  <c r="B2242" i="6"/>
  <c r="F2241" i="6"/>
  <c r="B2241" i="6"/>
  <c r="F2240" i="6"/>
  <c r="B2240" i="6"/>
  <c r="F2239" i="6"/>
  <c r="B2239" i="6"/>
  <c r="F2238" i="6"/>
  <c r="B2238" i="6"/>
  <c r="F2237" i="6"/>
  <c r="B2237" i="6"/>
  <c r="F2236" i="6"/>
  <c r="B2236" i="6"/>
  <c r="F2235" i="6"/>
  <c r="B2235" i="6"/>
  <c r="F2234" i="6"/>
  <c r="B2234" i="6"/>
  <c r="F2233" i="6"/>
  <c r="B2233" i="6"/>
  <c r="B2232" i="6"/>
  <c r="B2231" i="6"/>
  <c r="B2230" i="6"/>
  <c r="B2229" i="6"/>
  <c r="B2228" i="6"/>
  <c r="B2227" i="6"/>
  <c r="B2226" i="6"/>
  <c r="B2225" i="6"/>
  <c r="B2224" i="6"/>
  <c r="B2223" i="6"/>
  <c r="B2222" i="6"/>
  <c r="B2221" i="6"/>
  <c r="B2220" i="6"/>
  <c r="B2219" i="6"/>
  <c r="B2218" i="6"/>
  <c r="B2217" i="6"/>
  <c r="F2216" i="6"/>
  <c r="B2216" i="6"/>
  <c r="F2215" i="6"/>
  <c r="B2215" i="6"/>
  <c r="F2214" i="6"/>
  <c r="B2214" i="6"/>
  <c r="F2213" i="6"/>
  <c r="B2213" i="6"/>
  <c r="F2212" i="6"/>
  <c r="B2212" i="6"/>
  <c r="F2211" i="6"/>
  <c r="B2211" i="6"/>
  <c r="F2210" i="6"/>
  <c r="B2210" i="6"/>
  <c r="F2209" i="6"/>
  <c r="B2209" i="6"/>
  <c r="F2208" i="6"/>
  <c r="B2208" i="6"/>
  <c r="F2207" i="6"/>
  <c r="B2207" i="6"/>
  <c r="F2206" i="6"/>
  <c r="B2206" i="6"/>
  <c r="F2205" i="6"/>
  <c r="B2205" i="6"/>
  <c r="F2204" i="6"/>
  <c r="B2204" i="6"/>
  <c r="F2203" i="6"/>
  <c r="B2203" i="6"/>
  <c r="F2202" i="6"/>
  <c r="B2202" i="6"/>
  <c r="F2201" i="6"/>
  <c r="B2201" i="6"/>
  <c r="F2200" i="6"/>
  <c r="B2200" i="6"/>
  <c r="F2199" i="6"/>
  <c r="B2199" i="6"/>
  <c r="F2198" i="6"/>
  <c r="B2198" i="6"/>
  <c r="F2197" i="6"/>
  <c r="B2197" i="6"/>
  <c r="F2196" i="6"/>
  <c r="B2196" i="6"/>
  <c r="F2195" i="6"/>
  <c r="B2195" i="6"/>
  <c r="F2194" i="6"/>
  <c r="B2194" i="6"/>
  <c r="F2193" i="6"/>
  <c r="B2193" i="6"/>
  <c r="F2192" i="6"/>
  <c r="B2192" i="6"/>
  <c r="F2191" i="6"/>
  <c r="B2191" i="6"/>
  <c r="F2190" i="6"/>
  <c r="B2190" i="6"/>
  <c r="F2189" i="6"/>
  <c r="B2189" i="6"/>
  <c r="F2188" i="6"/>
  <c r="B2188" i="6"/>
  <c r="F2187" i="6"/>
  <c r="B2187" i="6"/>
  <c r="F2186" i="6"/>
  <c r="B2186" i="6"/>
  <c r="F2185" i="6"/>
  <c r="B2185" i="6"/>
  <c r="F2184" i="6"/>
  <c r="B2184" i="6"/>
  <c r="F2183" i="6"/>
  <c r="B2183" i="6"/>
  <c r="F2182" i="6"/>
  <c r="B2182" i="6"/>
  <c r="F2181" i="6"/>
  <c r="B2181" i="6"/>
  <c r="F2180" i="6"/>
  <c r="B2180" i="6"/>
  <c r="B2179" i="6"/>
  <c r="B2178" i="6"/>
  <c r="B2177" i="6"/>
  <c r="B2176" i="6"/>
  <c r="B2175" i="6"/>
  <c r="B2174" i="6"/>
  <c r="B2173" i="6"/>
  <c r="B2172" i="6"/>
  <c r="B2171" i="6"/>
  <c r="B2170" i="6"/>
  <c r="B2169" i="6"/>
  <c r="B2168" i="6"/>
  <c r="B2167" i="6"/>
  <c r="B2166" i="6"/>
  <c r="B2165" i="6"/>
  <c r="B2164" i="6"/>
  <c r="F2163" i="6"/>
  <c r="B2163" i="6"/>
  <c r="F2162" i="6"/>
  <c r="B2162" i="6"/>
  <c r="F2161" i="6"/>
  <c r="B2161" i="6"/>
  <c r="F2160" i="6"/>
  <c r="B2160" i="6"/>
  <c r="F2159" i="6"/>
  <c r="B2159" i="6"/>
  <c r="F2158" i="6"/>
  <c r="B2158" i="6"/>
  <c r="F2157" i="6"/>
  <c r="B2157" i="6"/>
  <c r="F2156" i="6"/>
  <c r="B2156" i="6"/>
  <c r="F2155" i="6"/>
  <c r="B2155" i="6"/>
  <c r="F2154" i="6"/>
  <c r="B2154" i="6"/>
  <c r="F2153" i="6"/>
  <c r="B2153" i="6"/>
  <c r="F2152" i="6"/>
  <c r="B2152" i="6"/>
  <c r="F2151" i="6"/>
  <c r="B2151" i="6"/>
  <c r="F2150" i="6"/>
  <c r="B2150" i="6"/>
  <c r="F2149" i="6"/>
  <c r="B2149" i="6"/>
  <c r="F2148" i="6"/>
  <c r="B2148" i="6"/>
  <c r="F2147" i="6"/>
  <c r="B2147" i="6"/>
  <c r="F2146" i="6"/>
  <c r="B2146" i="6"/>
  <c r="F2145" i="6"/>
  <c r="B2145" i="6"/>
  <c r="F2144" i="6"/>
  <c r="B2144" i="6"/>
  <c r="F2143" i="6"/>
  <c r="B2143" i="6"/>
  <c r="F2142" i="6"/>
  <c r="B2142" i="6"/>
  <c r="F2141" i="6"/>
  <c r="B2141" i="6"/>
  <c r="F2140" i="6"/>
  <c r="B2140" i="6"/>
  <c r="F2139" i="6"/>
  <c r="B2139" i="6"/>
  <c r="F2138" i="6"/>
  <c r="B2138" i="6"/>
  <c r="F2137" i="6"/>
  <c r="B2137" i="6"/>
  <c r="F2136" i="6"/>
  <c r="B2136" i="6"/>
  <c r="F2135" i="6"/>
  <c r="B2135" i="6"/>
  <c r="F2134" i="6"/>
  <c r="B2134" i="6"/>
  <c r="F2133" i="6"/>
  <c r="B2133" i="6"/>
  <c r="F2132" i="6"/>
  <c r="B2132" i="6"/>
  <c r="F2131" i="6"/>
  <c r="B2131" i="6"/>
  <c r="F2130" i="6"/>
  <c r="B2130" i="6"/>
  <c r="F2129" i="6"/>
  <c r="B2129" i="6"/>
  <c r="F2128" i="6"/>
  <c r="B2128" i="6"/>
  <c r="F2127" i="6"/>
  <c r="B2127" i="6"/>
  <c r="B2126" i="6"/>
  <c r="B2125" i="6"/>
  <c r="B2124" i="6"/>
  <c r="B2123" i="6"/>
  <c r="B2122" i="6"/>
  <c r="B2121" i="6"/>
  <c r="B2120" i="6"/>
  <c r="B2119" i="6"/>
  <c r="B2118" i="6"/>
  <c r="B2117" i="6"/>
  <c r="B2116" i="6"/>
  <c r="B2115" i="6"/>
  <c r="B2114" i="6"/>
  <c r="B2113" i="6"/>
  <c r="B2112" i="6"/>
  <c r="B2111" i="6"/>
  <c r="F2110" i="6"/>
  <c r="B2110" i="6"/>
  <c r="F2109" i="6"/>
  <c r="B2109" i="6"/>
  <c r="F2108" i="6"/>
  <c r="B2108" i="6"/>
  <c r="F2107" i="6"/>
  <c r="B2107" i="6"/>
  <c r="F2106" i="6"/>
  <c r="B2106" i="6"/>
  <c r="F2105" i="6"/>
  <c r="B2105" i="6"/>
  <c r="F2104" i="6"/>
  <c r="B2104" i="6"/>
  <c r="F2103" i="6"/>
  <c r="B2103" i="6"/>
  <c r="F2102" i="6"/>
  <c r="B2102" i="6"/>
  <c r="F2101" i="6"/>
  <c r="B2101" i="6"/>
  <c r="F2100" i="6"/>
  <c r="B2100" i="6"/>
  <c r="F2099" i="6"/>
  <c r="B2099" i="6"/>
  <c r="F2098" i="6"/>
  <c r="B2098" i="6"/>
  <c r="F2097" i="6"/>
  <c r="B2097" i="6"/>
  <c r="F2096" i="6"/>
  <c r="B2096" i="6"/>
  <c r="F2095" i="6"/>
  <c r="B2095" i="6"/>
  <c r="F2094" i="6"/>
  <c r="B2094" i="6"/>
  <c r="F2093" i="6"/>
  <c r="B2093" i="6"/>
  <c r="F2092" i="6"/>
  <c r="B2092" i="6"/>
  <c r="F2091" i="6"/>
  <c r="B2091" i="6"/>
  <c r="F2090" i="6"/>
  <c r="B2090" i="6"/>
  <c r="F2089" i="6"/>
  <c r="B2089" i="6"/>
  <c r="F2088" i="6"/>
  <c r="B2088" i="6"/>
  <c r="F2087" i="6"/>
  <c r="B2087" i="6"/>
  <c r="F2086" i="6"/>
  <c r="B2086" i="6"/>
  <c r="F2085" i="6"/>
  <c r="B2085" i="6"/>
  <c r="F2084" i="6"/>
  <c r="B2084" i="6"/>
  <c r="F2083" i="6"/>
  <c r="B2083" i="6"/>
  <c r="F2082" i="6"/>
  <c r="B2082" i="6"/>
  <c r="F2081" i="6"/>
  <c r="B2081" i="6"/>
  <c r="F2080" i="6"/>
  <c r="B2080" i="6"/>
  <c r="F2079" i="6"/>
  <c r="B2079" i="6"/>
  <c r="F2078" i="6"/>
  <c r="B2078" i="6"/>
  <c r="F2077" i="6"/>
  <c r="B2077" i="6"/>
  <c r="F2076" i="6"/>
  <c r="B2076" i="6"/>
  <c r="F2075" i="6"/>
  <c r="B2075" i="6"/>
  <c r="F2074"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E1382"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E1340"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E1216"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E1174"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K1139"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K1057"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E1010" i="6"/>
  <c r="B1010" i="6"/>
  <c r="B1009" i="6"/>
  <c r="B1008" i="6"/>
  <c r="B1007" i="6"/>
  <c r="B1006" i="6"/>
  <c r="B1005" i="6"/>
  <c r="B1004" i="6"/>
  <c r="B1003" i="6"/>
  <c r="B1002" i="6"/>
  <c r="B1001" i="6"/>
  <c r="B1000" i="6"/>
  <c r="B999" i="6"/>
  <c r="B998"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D902"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E750"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F584" i="6"/>
  <c r="E584" i="6"/>
  <c r="B584" i="6"/>
  <c r="F583" i="6"/>
  <c r="E583" i="6"/>
  <c r="B583" i="6"/>
  <c r="F582" i="6"/>
  <c r="E582" i="6"/>
  <c r="B582" i="6"/>
  <c r="F581" i="6"/>
  <c r="E581" i="6"/>
  <c r="B581" i="6"/>
  <c r="F580" i="6"/>
  <c r="E580" i="6"/>
  <c r="B580" i="6"/>
  <c r="F579" i="6"/>
  <c r="E579" i="6"/>
  <c r="B579" i="6"/>
  <c r="F578" i="6"/>
  <c r="E578" i="6"/>
  <c r="B578" i="6"/>
  <c r="F577" i="6"/>
  <c r="E577" i="6"/>
  <c r="B577" i="6"/>
  <c r="F576" i="6"/>
  <c r="E576" i="6"/>
  <c r="B576" i="6"/>
  <c r="F575" i="6"/>
  <c r="E575" i="6"/>
  <c r="B575" i="6"/>
  <c r="E574" i="6"/>
  <c r="B574" i="6"/>
  <c r="F573" i="6"/>
  <c r="E573" i="6"/>
  <c r="B573" i="6"/>
  <c r="E572" i="6"/>
  <c r="F572" i="6" s="1"/>
  <c r="B572" i="6"/>
  <c r="F571" i="6"/>
  <c r="E571" i="6"/>
  <c r="B571" i="6"/>
  <c r="F570" i="6"/>
  <c r="E570" i="6"/>
  <c r="B570" i="6"/>
  <c r="B569" i="6"/>
  <c r="F568" i="6"/>
  <c r="E568" i="6"/>
  <c r="B568" i="6"/>
  <c r="F567" i="6"/>
  <c r="E567" i="6"/>
  <c r="B567" i="6"/>
  <c r="F566" i="6"/>
  <c r="E566" i="6"/>
  <c r="B566" i="6"/>
  <c r="E565" i="6"/>
  <c r="F565" i="6" s="1"/>
  <c r="B565" i="6"/>
  <c r="F564" i="6"/>
  <c r="E564" i="6"/>
  <c r="B564" i="6"/>
  <c r="F563" i="6"/>
  <c r="E563" i="6"/>
  <c r="B563" i="6"/>
  <c r="E562" i="6"/>
  <c r="F562" i="6" s="1"/>
  <c r="B562" i="6"/>
  <c r="F561" i="6"/>
  <c r="E561" i="6"/>
  <c r="B561" i="6"/>
  <c r="F560" i="6"/>
  <c r="E560" i="6"/>
  <c r="B560" i="6"/>
  <c r="E559" i="6"/>
  <c r="F559" i="6" s="1"/>
  <c r="B559" i="6"/>
  <c r="E558" i="6"/>
  <c r="F558" i="6" s="1"/>
  <c r="B558" i="6"/>
  <c r="F557" i="6"/>
  <c r="E557" i="6"/>
  <c r="B557" i="6"/>
  <c r="F556" i="6"/>
  <c r="E556" i="6"/>
  <c r="B556" i="6"/>
  <c r="F555" i="6"/>
  <c r="B555" i="6"/>
  <c r="F554" i="6"/>
  <c r="E554" i="6"/>
  <c r="B554" i="6"/>
  <c r="F553" i="6"/>
  <c r="E553" i="6"/>
  <c r="B553" i="6"/>
  <c r="F552" i="6"/>
  <c r="E552" i="6"/>
  <c r="B552" i="6"/>
  <c r="F551" i="6"/>
  <c r="E551" i="6"/>
  <c r="B551" i="6"/>
  <c r="F550" i="6"/>
  <c r="E550" i="6"/>
  <c r="B550" i="6"/>
  <c r="F549" i="6"/>
  <c r="E549" i="6"/>
  <c r="B549" i="6"/>
  <c r="F548" i="6"/>
  <c r="E548" i="6"/>
  <c r="B548" i="6"/>
  <c r="E547" i="6"/>
  <c r="F547" i="6" s="1"/>
  <c r="B547" i="6"/>
  <c r="F546" i="6"/>
  <c r="E546" i="6"/>
  <c r="B546" i="6"/>
  <c r="E545" i="6"/>
  <c r="F545" i="6" s="1"/>
  <c r="B545" i="6"/>
  <c r="E544" i="6"/>
  <c r="F544" i="6" s="1"/>
  <c r="B544" i="6"/>
  <c r="F543" i="6"/>
  <c r="E543" i="6"/>
  <c r="B543" i="6"/>
  <c r="F542" i="6"/>
  <c r="E542" i="6"/>
  <c r="B542" i="6"/>
  <c r="E541" i="6"/>
  <c r="B541" i="6"/>
  <c r="F540" i="6"/>
  <c r="E540" i="6"/>
  <c r="B540" i="6"/>
  <c r="E539" i="6"/>
  <c r="F539" i="6" s="1"/>
  <c r="B539" i="6"/>
  <c r="F538" i="6"/>
  <c r="E538" i="6"/>
  <c r="B538" i="6"/>
  <c r="F537" i="6"/>
  <c r="E537" i="6"/>
  <c r="B537" i="6"/>
  <c r="F536" i="6"/>
  <c r="E536" i="6"/>
  <c r="B536" i="6"/>
  <c r="F535" i="6"/>
  <c r="E535" i="6"/>
  <c r="B535" i="6"/>
  <c r="F534" i="6"/>
  <c r="E534" i="6"/>
  <c r="B534" i="6"/>
  <c r="F533" i="6"/>
  <c r="E533" i="6"/>
  <c r="B533" i="6"/>
  <c r="F532" i="6"/>
  <c r="E532" i="6"/>
  <c r="B532" i="6"/>
  <c r="F531" i="6"/>
  <c r="E531" i="6"/>
  <c r="B531" i="6"/>
  <c r="F530" i="6"/>
  <c r="E530" i="6"/>
  <c r="B530" i="6"/>
  <c r="F529" i="6"/>
  <c r="E529" i="6"/>
  <c r="B529" i="6"/>
  <c r="E528" i="6"/>
  <c r="B528" i="6"/>
  <c r="F527" i="6"/>
  <c r="E527" i="6"/>
  <c r="B527" i="6"/>
  <c r="F526" i="6"/>
  <c r="E526" i="6"/>
  <c r="B526" i="6"/>
  <c r="F525" i="6"/>
  <c r="E525" i="6"/>
  <c r="B525" i="6"/>
  <c r="E524" i="6"/>
  <c r="F524" i="6" s="1"/>
  <c r="B524" i="6"/>
  <c r="F523" i="6"/>
  <c r="E523" i="6"/>
  <c r="B523" i="6"/>
  <c r="F522" i="6"/>
  <c r="E522" i="6"/>
  <c r="B522" i="6"/>
  <c r="F521" i="6"/>
  <c r="E521" i="6"/>
  <c r="B521" i="6"/>
  <c r="F520" i="6"/>
  <c r="E520" i="6"/>
  <c r="B520" i="6"/>
  <c r="E519" i="6"/>
  <c r="F519" i="6" s="1"/>
  <c r="B519" i="6"/>
  <c r="E518" i="6"/>
  <c r="F518" i="6" s="1"/>
  <c r="B518" i="6"/>
  <c r="F517" i="6"/>
  <c r="E517" i="6"/>
  <c r="B517" i="6"/>
  <c r="F516" i="6"/>
  <c r="E516" i="6"/>
  <c r="B516" i="6"/>
  <c r="E515" i="6"/>
  <c r="B515" i="6"/>
  <c r="F514" i="6"/>
  <c r="E514" i="6"/>
  <c r="B514" i="6"/>
  <c r="E513" i="6"/>
  <c r="F513" i="6" s="1"/>
  <c r="B513" i="6"/>
  <c r="F512" i="6"/>
  <c r="E512" i="6"/>
  <c r="B512" i="6"/>
  <c r="F511" i="6"/>
  <c r="E511" i="6"/>
  <c r="B511" i="6"/>
  <c r="F510" i="6"/>
  <c r="E510" i="6"/>
  <c r="B510" i="6"/>
  <c r="F509" i="6"/>
  <c r="E509" i="6"/>
  <c r="B509" i="6"/>
  <c r="F508" i="6"/>
  <c r="E508" i="6"/>
  <c r="B508" i="6"/>
  <c r="F507" i="6"/>
  <c r="E507" i="6"/>
  <c r="B507" i="6"/>
  <c r="F506" i="6"/>
  <c r="E506" i="6"/>
  <c r="B506" i="6"/>
  <c r="F505" i="6"/>
  <c r="E505" i="6"/>
  <c r="B505" i="6"/>
  <c r="F504" i="6"/>
  <c r="E504" i="6"/>
  <c r="B504" i="6"/>
  <c r="F503" i="6"/>
  <c r="E503" i="6"/>
  <c r="B503" i="6"/>
  <c r="F502" i="6"/>
  <c r="E502" i="6"/>
  <c r="B502" i="6"/>
  <c r="K501" i="6"/>
  <c r="F501" i="6"/>
  <c r="E501" i="6"/>
  <c r="B501" i="6"/>
  <c r="F500" i="6"/>
  <c r="E500" i="6"/>
  <c r="B500" i="6"/>
  <c r="F499" i="6"/>
  <c r="E499" i="6"/>
  <c r="B499" i="6"/>
  <c r="F498" i="6"/>
  <c r="E498" i="6"/>
  <c r="B498" i="6"/>
  <c r="F497" i="6"/>
  <c r="E497" i="6"/>
  <c r="B497" i="6"/>
  <c r="E496" i="6"/>
  <c r="F496" i="6" s="1"/>
  <c r="B496" i="6"/>
  <c r="E495" i="6"/>
  <c r="F495" i="6" s="1"/>
  <c r="B495" i="6"/>
  <c r="F494" i="6"/>
  <c r="E494" i="6"/>
  <c r="B494" i="6"/>
  <c r="F493" i="6"/>
  <c r="E493" i="6"/>
  <c r="B493" i="6"/>
  <c r="E492" i="6"/>
  <c r="B492" i="6"/>
  <c r="F491" i="6"/>
  <c r="E491" i="6"/>
  <c r="B491" i="6"/>
  <c r="E490" i="6"/>
  <c r="F490" i="6" s="1"/>
  <c r="B490" i="6"/>
  <c r="F489" i="6"/>
  <c r="E489" i="6"/>
  <c r="B489" i="6"/>
  <c r="F488" i="6"/>
  <c r="E488" i="6"/>
  <c r="B488" i="6"/>
  <c r="F487" i="6"/>
  <c r="E487" i="6"/>
  <c r="B487" i="6"/>
  <c r="F486" i="6"/>
  <c r="E486" i="6"/>
  <c r="B486" i="6"/>
  <c r="F485" i="6"/>
  <c r="E485" i="6"/>
  <c r="B485" i="6"/>
  <c r="F484" i="6"/>
  <c r="E484" i="6"/>
  <c r="B484" i="6"/>
  <c r="F483" i="6"/>
  <c r="E483" i="6"/>
  <c r="B483" i="6"/>
  <c r="F482" i="6"/>
  <c r="E482" i="6"/>
  <c r="B482" i="6"/>
  <c r="F481" i="6"/>
  <c r="E481" i="6"/>
  <c r="B481" i="6"/>
  <c r="F480" i="6"/>
  <c r="E480" i="6"/>
  <c r="B480" i="6"/>
  <c r="F479" i="6"/>
  <c r="E479" i="6"/>
  <c r="B479" i="6"/>
  <c r="F478" i="6"/>
  <c r="E478" i="6"/>
  <c r="B478" i="6"/>
  <c r="F477" i="6"/>
  <c r="E477" i="6"/>
  <c r="B477" i="6"/>
  <c r="F476" i="6"/>
  <c r="E476" i="6"/>
  <c r="B476" i="6"/>
  <c r="F475" i="6"/>
  <c r="E475" i="6"/>
  <c r="B475" i="6"/>
  <c r="E474" i="6"/>
  <c r="F474" i="6" s="1"/>
  <c r="B474" i="6"/>
  <c r="E473" i="6"/>
  <c r="F473" i="6" s="1"/>
  <c r="B473" i="6"/>
  <c r="F472" i="6"/>
  <c r="E472" i="6"/>
  <c r="B472" i="6"/>
  <c r="F471" i="6"/>
  <c r="E471" i="6"/>
  <c r="B471" i="6"/>
  <c r="E470" i="6"/>
  <c r="B470" i="6"/>
  <c r="F469" i="6"/>
  <c r="E469" i="6"/>
  <c r="B469" i="6"/>
  <c r="E468" i="6"/>
  <c r="F468" i="6" s="1"/>
  <c r="B468" i="6"/>
  <c r="F467" i="6"/>
  <c r="E467" i="6"/>
  <c r="B467" i="6"/>
  <c r="F466" i="6"/>
  <c r="E466" i="6"/>
  <c r="B466" i="6"/>
  <c r="F465" i="6"/>
  <c r="E465" i="6"/>
  <c r="B465" i="6"/>
  <c r="F464" i="6"/>
  <c r="E464" i="6"/>
  <c r="B464" i="6"/>
  <c r="F463" i="6"/>
  <c r="E463" i="6"/>
  <c r="B463" i="6"/>
  <c r="F462" i="6"/>
  <c r="E462" i="6"/>
  <c r="B462" i="6"/>
  <c r="F461" i="6"/>
  <c r="E461" i="6"/>
  <c r="B461" i="6"/>
  <c r="F460" i="6"/>
  <c r="E460" i="6"/>
  <c r="B460" i="6"/>
  <c r="F459" i="6"/>
  <c r="E459" i="6"/>
  <c r="B459" i="6"/>
  <c r="F458" i="6"/>
  <c r="E458" i="6"/>
  <c r="B458" i="6"/>
  <c r="F457" i="6"/>
  <c r="E457" i="6"/>
  <c r="B457" i="6"/>
  <c r="F456" i="6"/>
  <c r="E456" i="6"/>
  <c r="B456" i="6"/>
  <c r="F455" i="6"/>
  <c r="E455" i="6"/>
  <c r="B455" i="6"/>
  <c r="F454" i="6"/>
  <c r="B454" i="6"/>
  <c r="F453" i="6"/>
  <c r="E453" i="6"/>
  <c r="B453" i="6"/>
  <c r="E452" i="6"/>
  <c r="F452" i="6" s="1"/>
  <c r="B452" i="6"/>
  <c r="F451" i="6"/>
  <c r="E451" i="6"/>
  <c r="B451" i="6"/>
  <c r="F450" i="6"/>
  <c r="E450" i="6"/>
  <c r="B450" i="6"/>
  <c r="F449" i="6"/>
  <c r="E449" i="6"/>
  <c r="B449" i="6"/>
  <c r="F448" i="6"/>
  <c r="E448" i="6"/>
  <c r="B448" i="6"/>
  <c r="F447" i="6"/>
  <c r="E447" i="6"/>
  <c r="B447" i="6"/>
  <c r="F446" i="6"/>
  <c r="E446" i="6"/>
  <c r="B446" i="6"/>
  <c r="F445" i="6"/>
  <c r="E445" i="6"/>
  <c r="B445" i="6"/>
  <c r="F444" i="6"/>
  <c r="E444" i="6"/>
  <c r="B444" i="6"/>
  <c r="F443" i="6"/>
  <c r="E443" i="6"/>
  <c r="B443" i="6"/>
  <c r="F442" i="6"/>
  <c r="E442" i="6"/>
  <c r="B442" i="6"/>
  <c r="F441" i="6"/>
  <c r="E441" i="6"/>
  <c r="B441" i="6"/>
  <c r="F440" i="6"/>
  <c r="E440" i="6"/>
  <c r="B440" i="6"/>
  <c r="F439" i="6"/>
  <c r="E439" i="6"/>
  <c r="B439" i="6"/>
  <c r="F438" i="6"/>
  <c r="E438" i="6"/>
  <c r="B438" i="6"/>
  <c r="F437" i="6"/>
  <c r="E437" i="6"/>
  <c r="B437" i="6"/>
  <c r="F436" i="6"/>
  <c r="E436" i="6"/>
  <c r="B436" i="6"/>
  <c r="F435" i="6"/>
  <c r="E435" i="6"/>
  <c r="B435" i="6"/>
  <c r="F434" i="6"/>
  <c r="E434" i="6"/>
  <c r="B434" i="6"/>
  <c r="F433" i="6"/>
  <c r="E433" i="6"/>
  <c r="B433" i="6"/>
  <c r="E432"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F216" i="6"/>
  <c r="E216" i="6"/>
  <c r="B216" i="6"/>
  <c r="F215" i="6"/>
  <c r="E215" i="6"/>
  <c r="B215" i="6"/>
  <c r="F214" i="6"/>
  <c r="E214" i="6"/>
  <c r="C214" i="6"/>
  <c r="B214" i="6"/>
  <c r="B213" i="6"/>
  <c r="B212" i="6"/>
  <c r="B211" i="6"/>
  <c r="B210" i="6"/>
  <c r="B209" i="6"/>
  <c r="B208" i="6"/>
  <c r="B207" i="6"/>
  <c r="B206" i="6"/>
  <c r="B205" i="6"/>
  <c r="B204" i="6"/>
  <c r="B203" i="6"/>
  <c r="B202" i="6"/>
  <c r="B201" i="6"/>
  <c r="B200" i="6"/>
  <c r="B199" i="6"/>
  <c r="F198" i="6"/>
  <c r="E198" i="6"/>
  <c r="B198" i="6"/>
  <c r="F197" i="6"/>
  <c r="E197" i="6"/>
  <c r="B197" i="6"/>
  <c r="B196" i="6"/>
  <c r="B195" i="6"/>
  <c r="B194" i="6"/>
  <c r="B193" i="6"/>
  <c r="B192" i="6"/>
  <c r="B191" i="6"/>
  <c r="B190" i="6"/>
  <c r="B189" i="6"/>
  <c r="B188" i="6"/>
  <c r="B187" i="6"/>
  <c r="B186" i="6"/>
  <c r="B185" i="6"/>
  <c r="B184" i="6"/>
  <c r="B183" i="6"/>
  <c r="B182" i="6"/>
  <c r="B181" i="6"/>
  <c r="B180" i="6"/>
  <c r="B179" i="6"/>
  <c r="B178" i="6"/>
  <c r="B177" i="6"/>
  <c r="B176" i="6"/>
  <c r="B175" i="6"/>
  <c r="B174" i="6"/>
  <c r="F173" i="6"/>
  <c r="E173" i="6"/>
  <c r="B173" i="6"/>
  <c r="F172" i="6"/>
  <c r="E172" i="6"/>
  <c r="B172" i="6"/>
  <c r="F171" i="6"/>
  <c r="E171" i="6"/>
  <c r="B171" i="6"/>
  <c r="F170" i="6"/>
  <c r="E170" i="6"/>
  <c r="B170" i="6"/>
  <c r="F169" i="6"/>
  <c r="E169" i="6"/>
  <c r="B169" i="6"/>
  <c r="F168" i="6"/>
  <c r="E168" i="6"/>
  <c r="B168" i="6"/>
  <c r="F167" i="6"/>
  <c r="E167" i="6"/>
  <c r="B167" i="6"/>
  <c r="F166" i="6"/>
  <c r="E166" i="6"/>
  <c r="B166" i="6"/>
  <c r="F165" i="6"/>
  <c r="E165" i="6"/>
  <c r="B165" i="6"/>
  <c r="F164" i="6"/>
  <c r="E164" i="6"/>
  <c r="B164" i="6"/>
  <c r="F163" i="6"/>
  <c r="E163" i="6"/>
  <c r="B163" i="6"/>
  <c r="F162" i="6"/>
  <c r="E162" i="6"/>
  <c r="B162" i="6"/>
  <c r="F161" i="6"/>
  <c r="E161" i="6"/>
  <c r="C161"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AB90" i="6"/>
  <c r="B90" i="6"/>
  <c r="B89" i="6"/>
  <c r="B88" i="6"/>
  <c r="B87" i="6"/>
  <c r="B86" i="6"/>
  <c r="B85" i="6"/>
  <c r="B84" i="6"/>
  <c r="B83" i="6"/>
  <c r="B82" i="6"/>
  <c r="B81" i="6"/>
  <c r="B80" i="6"/>
  <c r="B79" i="6"/>
  <c r="B78" i="6"/>
  <c r="B77" i="6"/>
  <c r="AB76"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AA20" i="6"/>
  <c r="B20" i="6"/>
  <c r="AA19" i="6"/>
  <c r="B19" i="6"/>
  <c r="AA18" i="6"/>
  <c r="B18" i="6"/>
  <c r="AA17" i="6"/>
  <c r="B17" i="6"/>
  <c r="AA16" i="6"/>
  <c r="B16" i="6"/>
  <c r="AA15" i="6"/>
  <c r="B15" i="6"/>
  <c r="AA14" i="6"/>
  <c r="B14" i="6"/>
  <c r="AA13" i="6"/>
  <c r="B13" i="6"/>
  <c r="AA12" i="6"/>
  <c r="B12" i="6"/>
  <c r="AA11" i="6"/>
  <c r="B11" i="6"/>
  <c r="AA10" i="6"/>
  <c r="B10" i="6"/>
  <c r="AA9" i="6"/>
  <c r="B9" i="6"/>
  <c r="AA8" i="6"/>
  <c r="B8" i="6"/>
  <c r="AA7" i="6"/>
  <c r="B7" i="6"/>
  <c r="AA6" i="6"/>
  <c r="B6" i="6"/>
  <c r="AA5" i="6"/>
  <c r="B5" i="6"/>
  <c r="B4" i="6"/>
  <c r="C3" i="6"/>
  <c r="B3" i="6"/>
  <c r="O2" i="6"/>
  <c r="F6403" i="6" l="1"/>
  <c r="F6330" i="6"/>
  <c r="F6849" i="6"/>
  <c r="F6476" i="6"/>
  <c r="F6184" i="6"/>
  <c r="F6698" i="6"/>
  <c r="F6550" i="6"/>
  <c r="F6774" i="6"/>
  <c r="F6038" i="6"/>
  <c r="F6257" i="6"/>
  <c r="F6111" i="6"/>
  <c r="F6624" i="6"/>
  <c r="F6259" i="6"/>
  <c r="F6700" i="6"/>
  <c r="F6626" i="6"/>
  <c r="F6186" i="6"/>
  <c r="F6332" i="6"/>
  <c r="F6776" i="6"/>
  <c r="F6478" i="6"/>
  <c r="F6405" i="6"/>
  <c r="F6040" i="6"/>
  <c r="F6113" i="6"/>
  <c r="F6851" i="6"/>
  <c r="F6552" i="6"/>
  <c r="F6051" i="6"/>
  <c r="F6711" i="6"/>
  <c r="F6416" i="6"/>
  <c r="F6489" i="6"/>
  <c r="F6124" i="6"/>
  <c r="F6637" i="6"/>
  <c r="F6787" i="6"/>
  <c r="F6197" i="6"/>
  <c r="F6862" i="6"/>
  <c r="F6270" i="6"/>
  <c r="F6563" i="6"/>
  <c r="F6343" i="6"/>
  <c r="F6564" i="6"/>
  <c r="F6788" i="6"/>
  <c r="F6344" i="6"/>
  <c r="F6052" i="6"/>
  <c r="F6417" i="6"/>
  <c r="F6198" i="6"/>
  <c r="F6490" i="6"/>
  <c r="F6125" i="6"/>
  <c r="F6638" i="6"/>
  <c r="F6863" i="6"/>
  <c r="F6712" i="6"/>
  <c r="F6271" i="6"/>
  <c r="F6035" i="6"/>
  <c r="F6473" i="6"/>
  <c r="F6771" i="6"/>
  <c r="F6108" i="6"/>
  <c r="F6621" i="6"/>
  <c r="F6400" i="6"/>
  <c r="F6695" i="6"/>
  <c r="F6181" i="6"/>
  <c r="F6846" i="6"/>
  <c r="F6254" i="6"/>
  <c r="F6547" i="6"/>
  <c r="F6327" i="6"/>
  <c r="F6491" i="6"/>
  <c r="F6713" i="6"/>
  <c r="F6565" i="6"/>
  <c r="F6789" i="6"/>
  <c r="F6864" i="6"/>
  <c r="F6272" i="6"/>
  <c r="F6345" i="6"/>
  <c r="F6053" i="6"/>
  <c r="F6639" i="6"/>
  <c r="F6418" i="6"/>
  <c r="F6126" i="6"/>
  <c r="F6199" i="6"/>
  <c r="F6411" i="6"/>
  <c r="F6265" i="6"/>
  <c r="F6484" i="6"/>
  <c r="F6192" i="6"/>
  <c r="F6857" i="6"/>
  <c r="F6706" i="6"/>
  <c r="F6338" i="6"/>
  <c r="F6558" i="6"/>
  <c r="F6782" i="6"/>
  <c r="F6046" i="6"/>
  <c r="F6119" i="6"/>
  <c r="F6632" i="6"/>
  <c r="F6548" i="6"/>
  <c r="F6772" i="6"/>
  <c r="F6401" i="6"/>
  <c r="F6036" i="6"/>
  <c r="F6847" i="6"/>
  <c r="F6109" i="6"/>
  <c r="F6622" i="6"/>
  <c r="F6182" i="6"/>
  <c r="F6328" i="6"/>
  <c r="F6474" i="6"/>
  <c r="F6696" i="6"/>
  <c r="F6255" i="6"/>
  <c r="F6043" i="6"/>
  <c r="F6408" i="6"/>
  <c r="F6555" i="6"/>
  <c r="F6116" i="6"/>
  <c r="F6629" i="6"/>
  <c r="F6779" i="6"/>
  <c r="F6189" i="6"/>
  <c r="F6854" i="6"/>
  <c r="F6262" i="6"/>
  <c r="F6703" i="6"/>
  <c r="F6481" i="6"/>
  <c r="F6335" i="6"/>
  <c r="F6483" i="6"/>
  <c r="F6631" i="6"/>
  <c r="F6856" i="6"/>
  <c r="F6557" i="6"/>
  <c r="F6781" i="6"/>
  <c r="F6705" i="6"/>
  <c r="F6264" i="6"/>
  <c r="F6045" i="6"/>
  <c r="F6118" i="6"/>
  <c r="F6337" i="6"/>
  <c r="F6410" i="6"/>
  <c r="F6191" i="6"/>
  <c r="F6475" i="6"/>
  <c r="F6256" i="6"/>
  <c r="F6329" i="6"/>
  <c r="F6549" i="6"/>
  <c r="F6773" i="6"/>
  <c r="F6402" i="6"/>
  <c r="F6037" i="6"/>
  <c r="F6110" i="6"/>
  <c r="F6848" i="6"/>
  <c r="F6697" i="6"/>
  <c r="F6623" i="6"/>
  <c r="F6183" i="6"/>
  <c r="F6195" i="6"/>
  <c r="F6860" i="6"/>
  <c r="F6635" i="6"/>
  <c r="F6268" i="6"/>
  <c r="F6709" i="6"/>
  <c r="F6785" i="6"/>
  <c r="F6122" i="6"/>
  <c r="F6561" i="6"/>
  <c r="F6341" i="6"/>
  <c r="F6049" i="6"/>
  <c r="F6414" i="6"/>
  <c r="F6487" i="6"/>
  <c r="F6556" i="6"/>
  <c r="F6780" i="6"/>
  <c r="F6409" i="6"/>
  <c r="F6044" i="6"/>
  <c r="F6855" i="6"/>
  <c r="F6117" i="6"/>
  <c r="F6630" i="6"/>
  <c r="F6190" i="6"/>
  <c r="F6704" i="6"/>
  <c r="F6336" i="6"/>
  <c r="F6482" i="6"/>
  <c r="F6263" i="6"/>
  <c r="F6419" i="6"/>
  <c r="F6200" i="6"/>
  <c r="F6865" i="6"/>
  <c r="F6492" i="6"/>
  <c r="F6566" i="6"/>
  <c r="F6790" i="6"/>
  <c r="F6714" i="6"/>
  <c r="F6054" i="6"/>
  <c r="F6273" i="6"/>
  <c r="F6346" i="6"/>
  <c r="F6127" i="6"/>
  <c r="F6640" i="6"/>
  <c r="F6123" i="6"/>
  <c r="F6636" i="6"/>
  <c r="F6488" i="6"/>
  <c r="F6196" i="6"/>
  <c r="F6861" i="6"/>
  <c r="F6562" i="6"/>
  <c r="F6050" i="6"/>
  <c r="F6342" i="6"/>
  <c r="F6269" i="6"/>
  <c r="F6710" i="6"/>
  <c r="F6786" i="6"/>
  <c r="F6415" i="6"/>
  <c r="F6331" i="6"/>
  <c r="F6551" i="6"/>
  <c r="F6112" i="6"/>
  <c r="F6775" i="6"/>
  <c r="F6404" i="6"/>
  <c r="F6625" i="6"/>
  <c r="F6185" i="6"/>
  <c r="F6258" i="6"/>
  <c r="F6699" i="6"/>
  <c r="F6477" i="6"/>
  <c r="F6850" i="6"/>
  <c r="F6039" i="6"/>
  <c r="F5905" i="6"/>
  <c r="F5977" i="6"/>
  <c r="F5833" i="6"/>
  <c r="F5761" i="6"/>
  <c r="F5689" i="6"/>
  <c r="F5617" i="6"/>
  <c r="F5545" i="6"/>
  <c r="F5472" i="6"/>
  <c r="F5981" i="6"/>
  <c r="F5909" i="6"/>
  <c r="F5837" i="6"/>
  <c r="F5765" i="6"/>
  <c r="F5693" i="6"/>
  <c r="F5621" i="6"/>
  <c r="F5549" i="6"/>
  <c r="F5476" i="6"/>
  <c r="F5966" i="6"/>
  <c r="F5894" i="6"/>
  <c r="F5822" i="6"/>
  <c r="F5750" i="6"/>
  <c r="F5678" i="6"/>
  <c r="F5606" i="6"/>
  <c r="F5461" i="6"/>
  <c r="F5534" i="6"/>
  <c r="F5963" i="6"/>
  <c r="F5891" i="6"/>
  <c r="F5819" i="6"/>
  <c r="F5747" i="6"/>
  <c r="F5675" i="6"/>
  <c r="F5603" i="6"/>
  <c r="F5458" i="6"/>
  <c r="F5531" i="6"/>
  <c r="F5970" i="6"/>
  <c r="F5898" i="6"/>
  <c r="F5826" i="6"/>
  <c r="F5754" i="6"/>
  <c r="F5682" i="6"/>
  <c r="F5610" i="6"/>
  <c r="F5465" i="6"/>
  <c r="F5538" i="6"/>
  <c r="F5895" i="6"/>
  <c r="F5967" i="6"/>
  <c r="F5823" i="6"/>
  <c r="F5751" i="6"/>
  <c r="F5679" i="6"/>
  <c r="F5607" i="6"/>
  <c r="F5535" i="6"/>
  <c r="F5462" i="6"/>
  <c r="F5964" i="6"/>
  <c r="F5892" i="6"/>
  <c r="F5820" i="6"/>
  <c r="F5748" i="6"/>
  <c r="F5604" i="6"/>
  <c r="F5676" i="6"/>
  <c r="F5532" i="6"/>
  <c r="F5459" i="6"/>
  <c r="F5979" i="6"/>
  <c r="F5907" i="6"/>
  <c r="F5835" i="6"/>
  <c r="F5763" i="6"/>
  <c r="F5691" i="6"/>
  <c r="F5619" i="6"/>
  <c r="F5474" i="6"/>
  <c r="F5547" i="6"/>
  <c r="F5972" i="6"/>
  <c r="F5900" i="6"/>
  <c r="F5828" i="6"/>
  <c r="F5756" i="6"/>
  <c r="F5684" i="6"/>
  <c r="F5612" i="6"/>
  <c r="F5540" i="6"/>
  <c r="F5467" i="6"/>
  <c r="F5962" i="6"/>
  <c r="F5890" i="6"/>
  <c r="F5818" i="6"/>
  <c r="F5746" i="6"/>
  <c r="F5674" i="6"/>
  <c r="F5602" i="6"/>
  <c r="F5457" i="6"/>
  <c r="F5530" i="6"/>
  <c r="F5978" i="6"/>
  <c r="F5906" i="6"/>
  <c r="F5834" i="6"/>
  <c r="F5762" i="6"/>
  <c r="F5690" i="6"/>
  <c r="F5618" i="6"/>
  <c r="F5473" i="6"/>
  <c r="F5546" i="6"/>
  <c r="F5965" i="6"/>
  <c r="F5893" i="6"/>
  <c r="F5821" i="6"/>
  <c r="F5749" i="6"/>
  <c r="F5677" i="6"/>
  <c r="F5605" i="6"/>
  <c r="F5533" i="6"/>
  <c r="F5460" i="6"/>
  <c r="F5976" i="6"/>
  <c r="F5904" i="6"/>
  <c r="F5832" i="6"/>
  <c r="F5760" i="6"/>
  <c r="F5688" i="6"/>
  <c r="F5616" i="6"/>
  <c r="F5544" i="6"/>
  <c r="F5471" i="6"/>
  <c r="F5980" i="6"/>
  <c r="F5908" i="6"/>
  <c r="F5836" i="6"/>
  <c r="F5764" i="6"/>
  <c r="F5692" i="6"/>
  <c r="F5620" i="6"/>
  <c r="F5548" i="6"/>
  <c r="F5475" i="6"/>
  <c r="F5899" i="6"/>
  <c r="F5971" i="6"/>
  <c r="F5827" i="6"/>
  <c r="F5755" i="6"/>
  <c r="F5683" i="6"/>
  <c r="F5611" i="6"/>
  <c r="F5466" i="6"/>
  <c r="F5539" i="6"/>
  <c r="F5973" i="6"/>
  <c r="F5901" i="6"/>
  <c r="F5829" i="6"/>
  <c r="F5757" i="6"/>
  <c r="F5613" i="6"/>
  <c r="F5685" i="6"/>
  <c r="F5541" i="6"/>
  <c r="F5468" i="6"/>
  <c r="AH6" i="3"/>
  <c r="F5387" i="6"/>
  <c r="F5315" i="6"/>
  <c r="F5323" i="6"/>
  <c r="F5395" i="6"/>
  <c r="F5321" i="6"/>
  <c r="F5393" i="6"/>
  <c r="F5404" i="6"/>
  <c r="F5332" i="6"/>
  <c r="F5388" i="6"/>
  <c r="F5316" i="6"/>
  <c r="F5399" i="6"/>
  <c r="F5327" i="6"/>
  <c r="F5394" i="6"/>
  <c r="F5322" i="6"/>
  <c r="F5389" i="6"/>
  <c r="F5317" i="6"/>
  <c r="F5400" i="6"/>
  <c r="F5328" i="6"/>
  <c r="F5329" i="6"/>
  <c r="F5401" i="6"/>
  <c r="F5318" i="6"/>
  <c r="F5390" i="6"/>
  <c r="F5314" i="6"/>
  <c r="F5386" i="6"/>
  <c r="F5330" i="6"/>
  <c r="F5402" i="6"/>
  <c r="F5385" i="6"/>
  <c r="F5313" i="6"/>
  <c r="F5403" i="6"/>
  <c r="F5331" i="6"/>
  <c r="F5396" i="6"/>
  <c r="F5324" i="6"/>
  <c r="F5175" i="6"/>
  <c r="F5249" i="6"/>
  <c r="F5169" i="6"/>
  <c r="F5243" i="6"/>
  <c r="F5177" i="6"/>
  <c r="F5251" i="6"/>
  <c r="F5170" i="6"/>
  <c r="F5244" i="6"/>
  <c r="F5182" i="6"/>
  <c r="F5256" i="6"/>
  <c r="F5171" i="6"/>
  <c r="F5245" i="6"/>
  <c r="F5181" i="6"/>
  <c r="F5255" i="6"/>
  <c r="F5176" i="6"/>
  <c r="F5250" i="6"/>
  <c r="F5172" i="6"/>
  <c r="F5246" i="6"/>
  <c r="F5167" i="6"/>
  <c r="F5241" i="6"/>
  <c r="F5184" i="6"/>
  <c r="F5258" i="6"/>
  <c r="F5185" i="6"/>
  <c r="F5259" i="6"/>
  <c r="F5178" i="6"/>
  <c r="F5252" i="6"/>
  <c r="F5183" i="6"/>
  <c r="F5257" i="6"/>
  <c r="F5186" i="6"/>
  <c r="F5260" i="6"/>
  <c r="F5168" i="6"/>
  <c r="F5242" i="6"/>
  <c r="F4953" i="6"/>
  <c r="F4809" i="6"/>
  <c r="F4881" i="6"/>
  <c r="F5025" i="6"/>
  <c r="F5097" i="6"/>
  <c r="F4821" i="6"/>
  <c r="F4893" i="6"/>
  <c r="F5037" i="6"/>
  <c r="F4965" i="6"/>
  <c r="F5109" i="6"/>
  <c r="F4816" i="6"/>
  <c r="F4888" i="6"/>
  <c r="F4960" i="6"/>
  <c r="F5032" i="6"/>
  <c r="F5104" i="6"/>
  <c r="F5038" i="6"/>
  <c r="F4822" i="6"/>
  <c r="F4894" i="6"/>
  <c r="F4966" i="6"/>
  <c r="F5110" i="6"/>
  <c r="F4883" i="6"/>
  <c r="F4811" i="6"/>
  <c r="F4955" i="6"/>
  <c r="F5027" i="6"/>
  <c r="F5099" i="6"/>
  <c r="F4812" i="6"/>
  <c r="F4956" i="6"/>
  <c r="F4884" i="6"/>
  <c r="F5028" i="6"/>
  <c r="F5100" i="6"/>
  <c r="F5095" i="6"/>
  <c r="F4879" i="6"/>
  <c r="F5023" i="6"/>
  <c r="F4951" i="6"/>
  <c r="F4807" i="6"/>
  <c r="F4897" i="6"/>
  <c r="F4969" i="6"/>
  <c r="F5041" i="6"/>
  <c r="F4825" i="6"/>
  <c r="F5113" i="6"/>
  <c r="F4818" i="6"/>
  <c r="F4890" i="6"/>
  <c r="F4962" i="6"/>
  <c r="F5034" i="6"/>
  <c r="F5106" i="6"/>
  <c r="F5112" i="6"/>
  <c r="F4824" i="6"/>
  <c r="F4896" i="6"/>
  <c r="F4968" i="6"/>
  <c r="F5040" i="6"/>
  <c r="F4826" i="6"/>
  <c r="F4898" i="6"/>
  <c r="F4970" i="6"/>
  <c r="F5042" i="6"/>
  <c r="F5114" i="6"/>
  <c r="F4808" i="6"/>
  <c r="F4880" i="6"/>
  <c r="F4952" i="6"/>
  <c r="F5024" i="6"/>
  <c r="F5096" i="6"/>
  <c r="W34" i="8"/>
  <c r="F4817" i="6"/>
  <c r="F4889" i="6"/>
  <c r="F4961" i="6"/>
  <c r="F5033" i="6"/>
  <c r="F5105" i="6"/>
  <c r="F5111" i="6"/>
  <c r="F4967" i="6"/>
  <c r="F4895" i="6"/>
  <c r="F4823" i="6"/>
  <c r="F5039" i="6"/>
  <c r="F5103" i="6"/>
  <c r="F5031" i="6"/>
  <c r="F4959" i="6"/>
  <c r="F4887" i="6"/>
  <c r="F4815" i="6"/>
  <c r="F4810" i="6"/>
  <c r="F4882" i="6"/>
  <c r="F4954" i="6"/>
  <c r="F5026" i="6"/>
  <c r="F5098" i="6"/>
  <c r="F4744" i="6"/>
  <c r="F4672" i="6"/>
  <c r="F4600" i="6"/>
  <c r="F4750" i="6"/>
  <c r="F4678" i="6"/>
  <c r="F4606" i="6"/>
  <c r="F4665" i="6"/>
  <c r="F4737" i="6"/>
  <c r="F4593" i="6"/>
  <c r="F4739" i="6"/>
  <c r="F4667" i="6"/>
  <c r="F4595" i="6"/>
  <c r="F4740" i="6"/>
  <c r="F4668" i="6"/>
  <c r="F4596" i="6"/>
  <c r="F4752" i="6"/>
  <c r="F4680" i="6"/>
  <c r="F4608" i="6"/>
  <c r="F4735" i="6"/>
  <c r="F4663" i="6"/>
  <c r="F4591" i="6"/>
  <c r="F4751" i="6"/>
  <c r="F4679" i="6"/>
  <c r="F4607" i="6"/>
  <c r="F4746" i="6"/>
  <c r="F4674" i="6"/>
  <c r="F4602" i="6"/>
  <c r="F4754" i="6"/>
  <c r="F4682" i="6"/>
  <c r="F4610" i="6"/>
  <c r="F4736" i="6"/>
  <c r="F4664" i="6"/>
  <c r="F4592" i="6"/>
  <c r="F4681" i="6"/>
  <c r="F4753" i="6"/>
  <c r="F4609" i="6"/>
  <c r="F4743" i="6"/>
  <c r="F4671" i="6"/>
  <c r="F4599" i="6"/>
  <c r="F4738" i="6"/>
  <c r="F4666" i="6"/>
  <c r="F4594" i="6"/>
  <c r="F4673" i="6"/>
  <c r="F4745" i="6"/>
  <c r="F4601" i="6"/>
  <c r="F4677" i="6"/>
  <c r="F4749" i="6"/>
  <c r="F4605" i="6"/>
  <c r="F4453" i="6"/>
  <c r="F4520" i="6"/>
  <c r="F4463" i="6"/>
  <c r="F4530" i="6"/>
  <c r="F4468" i="6"/>
  <c r="F4535" i="6"/>
  <c r="F4457" i="6"/>
  <c r="F4524" i="6"/>
  <c r="F4470" i="6"/>
  <c r="F4537" i="6"/>
  <c r="F4452" i="6"/>
  <c r="F4519" i="6"/>
  <c r="F4460" i="6"/>
  <c r="F4527" i="6"/>
  <c r="F4469" i="6"/>
  <c r="F4536" i="6"/>
  <c r="F4462" i="6"/>
  <c r="F4529" i="6"/>
  <c r="F4471" i="6"/>
  <c r="F4538" i="6"/>
  <c r="F4455" i="6"/>
  <c r="F4522" i="6"/>
  <c r="F4466" i="6"/>
  <c r="F4533" i="6"/>
  <c r="F4461" i="6"/>
  <c r="F4528" i="6"/>
  <c r="F4454" i="6"/>
  <c r="F4521" i="6"/>
  <c r="F4467" i="6"/>
  <c r="F4534" i="6"/>
  <c r="F4456" i="6"/>
  <c r="F4523" i="6"/>
  <c r="F4264" i="6"/>
  <c r="F4332" i="6"/>
  <c r="F4263" i="6"/>
  <c r="F4331" i="6"/>
  <c r="F4256" i="6"/>
  <c r="F4324" i="6"/>
  <c r="F4314" i="6"/>
  <c r="F4246" i="6"/>
  <c r="F4247" i="6"/>
  <c r="F4315" i="6"/>
  <c r="F4255" i="6"/>
  <c r="F4323" i="6"/>
  <c r="F4248" i="6"/>
  <c r="F4316" i="6"/>
  <c r="F4249" i="6"/>
  <c r="F4317" i="6"/>
  <c r="F4327" i="6"/>
  <c r="F4259" i="6"/>
  <c r="F4328" i="6"/>
  <c r="F4260" i="6"/>
  <c r="F4322" i="6"/>
  <c r="F4254" i="6"/>
  <c r="F4329" i="6"/>
  <c r="F4261" i="6"/>
  <c r="F4250" i="6"/>
  <c r="F4318" i="6"/>
  <c r="F4253" i="6"/>
  <c r="F4321" i="6"/>
  <c r="F4330" i="6"/>
  <c r="F4262" i="6"/>
  <c r="F4313" i="6"/>
  <c r="F4245" i="6"/>
  <c r="F4059" i="6"/>
  <c r="F4195" i="6"/>
  <c r="F4126" i="6"/>
  <c r="F3984" i="6"/>
  <c r="F4188" i="6"/>
  <c r="F4119" i="6"/>
  <c r="F2774" i="6"/>
  <c r="F4116" i="6"/>
  <c r="F4185" i="6"/>
  <c r="F4060" i="6"/>
  <c r="F4196" i="6"/>
  <c r="F4127" i="6"/>
  <c r="F2770" i="6"/>
  <c r="F4180" i="6"/>
  <c r="F4111" i="6"/>
  <c r="F2776" i="6"/>
  <c r="F4187" i="6"/>
  <c r="F4118" i="6"/>
  <c r="F2769" i="6"/>
  <c r="F4179" i="6"/>
  <c r="F4110" i="6"/>
  <c r="F3987" i="6"/>
  <c r="F4191" i="6"/>
  <c r="F4122" i="6"/>
  <c r="F2779" i="6"/>
  <c r="F4192" i="6"/>
  <c r="F4123" i="6"/>
  <c r="F2780" i="6"/>
  <c r="F4124" i="6"/>
  <c r="F4193" i="6"/>
  <c r="F3979" i="6"/>
  <c r="F4182" i="6"/>
  <c r="F4113" i="6"/>
  <c r="F3975" i="6"/>
  <c r="F4109" i="6"/>
  <c r="F4178" i="6"/>
  <c r="F3978" i="6"/>
  <c r="F4181" i="6"/>
  <c r="F4112" i="6"/>
  <c r="F4050" i="6"/>
  <c r="F4117" i="6"/>
  <c r="F4186" i="6"/>
  <c r="F3990" i="6"/>
  <c r="F4125" i="6"/>
  <c r="F4194" i="6"/>
  <c r="F3974" i="6"/>
  <c r="F4108" i="6"/>
  <c r="F4177" i="6"/>
  <c r="E902" i="6"/>
  <c r="F902" i="6" s="1"/>
  <c r="F4049" i="6"/>
  <c r="F4055" i="6"/>
  <c r="F3991" i="6"/>
  <c r="F4051" i="6"/>
  <c r="F4057" i="6"/>
  <c r="F4046" i="6"/>
  <c r="F4056" i="6"/>
  <c r="F3982" i="6"/>
  <c r="F4045" i="6"/>
  <c r="F4042" i="6"/>
  <c r="F3988" i="6"/>
  <c r="F3992" i="6"/>
  <c r="F3977" i="6"/>
  <c r="F4043" i="6"/>
  <c r="F4052" i="6"/>
  <c r="F4041" i="6"/>
  <c r="F4058" i="6"/>
  <c r="F3981" i="6"/>
  <c r="F4044" i="6"/>
  <c r="F3983" i="6"/>
  <c r="W6" i="8"/>
  <c r="F3976" i="6"/>
  <c r="F3989" i="6"/>
  <c r="S25" i="8"/>
  <c r="F3911" i="6"/>
  <c r="F2771" i="6"/>
  <c r="F3917" i="6"/>
  <c r="F2777" i="6"/>
  <c r="F3912" i="6"/>
  <c r="F2772" i="6"/>
  <c r="F3907" i="6"/>
  <c r="F2767" i="6"/>
  <c r="F3924" i="6"/>
  <c r="F2782" i="6"/>
  <c r="F3925" i="6"/>
  <c r="F2783" i="6"/>
  <c r="F3908" i="6"/>
  <c r="F2768" i="6"/>
  <c r="F3923" i="6"/>
  <c r="F2781" i="6"/>
  <c r="F3920" i="6"/>
  <c r="F2778" i="6"/>
  <c r="F3915" i="6"/>
  <c r="F2775" i="6"/>
  <c r="E62" i="7"/>
  <c r="E70" i="7"/>
  <c r="F3263" i="6"/>
  <c r="F3916" i="6"/>
  <c r="E55" i="7"/>
  <c r="E54" i="7"/>
  <c r="F2117" i="6"/>
  <c r="F3914" i="6"/>
  <c r="F3268" i="6"/>
  <c r="F3921" i="6"/>
  <c r="F3269" i="6"/>
  <c r="F3922" i="6"/>
  <c r="F2220" i="6"/>
  <c r="F3910" i="6"/>
  <c r="F3191" i="6"/>
  <c r="F3909" i="6"/>
  <c r="E63" i="7"/>
  <c r="F2225" i="6"/>
  <c r="F2386" i="6"/>
  <c r="F849" i="6"/>
  <c r="F2170" i="6"/>
  <c r="F592" i="6"/>
  <c r="F624" i="6"/>
  <c r="F1139" i="6"/>
  <c r="F1060" i="6"/>
  <c r="F1011" i="6"/>
  <c r="F897" i="6"/>
  <c r="F1092" i="6"/>
  <c r="F2172" i="6"/>
  <c r="F2328" i="6"/>
  <c r="F2440" i="6"/>
  <c r="F1140" i="6"/>
  <c r="F2388" i="6"/>
  <c r="F2827" i="6"/>
  <c r="F2886" i="6"/>
  <c r="F2334" i="6"/>
  <c r="F2276" i="6"/>
  <c r="F3845" i="6"/>
  <c r="F3713" i="6"/>
  <c r="F3779" i="6"/>
  <c r="F3647" i="6"/>
  <c r="F3582" i="6"/>
  <c r="F2609" i="6"/>
  <c r="F3394" i="6"/>
  <c r="F3853" i="6"/>
  <c r="F3721" i="6"/>
  <c r="F3787" i="6"/>
  <c r="F3655" i="6"/>
  <c r="F3590" i="6"/>
  <c r="F3389" i="6"/>
  <c r="F3782" i="6"/>
  <c r="F3848" i="6"/>
  <c r="F3716" i="6"/>
  <c r="F3650" i="6"/>
  <c r="F3585" i="6"/>
  <c r="F3395" i="6"/>
  <c r="F3788" i="6"/>
  <c r="F3722" i="6"/>
  <c r="F3854" i="6"/>
  <c r="F3656" i="6"/>
  <c r="F3591" i="6"/>
  <c r="F3385" i="6"/>
  <c r="F3844" i="6"/>
  <c r="F3712" i="6"/>
  <c r="F3778" i="6"/>
  <c r="F3646" i="6"/>
  <c r="F3581" i="6"/>
  <c r="F2438" i="6"/>
  <c r="F1134" i="6"/>
  <c r="F1248" i="6"/>
  <c r="F3790" i="6"/>
  <c r="F3856" i="6"/>
  <c r="F3724" i="6"/>
  <c r="F3658" i="6"/>
  <c r="F3593" i="6"/>
  <c r="F3381" i="6"/>
  <c r="F3774" i="6"/>
  <c r="F3840" i="6"/>
  <c r="F3708" i="6"/>
  <c r="F3642" i="6"/>
  <c r="F3577" i="6"/>
  <c r="F991" i="6"/>
  <c r="F1413" i="6"/>
  <c r="F1414" i="6"/>
  <c r="F1300" i="6"/>
  <c r="F785" i="6"/>
  <c r="F817" i="6"/>
  <c r="F865" i="6"/>
  <c r="F1366" i="6"/>
  <c r="F1431" i="6"/>
  <c r="F1511" i="6"/>
  <c r="F1623" i="6"/>
  <c r="F1879" i="6"/>
  <c r="F671" i="6"/>
  <c r="F995" i="6"/>
  <c r="F1496" i="6"/>
  <c r="F1528" i="6"/>
  <c r="F1220" i="6"/>
  <c r="F1284" i="6"/>
  <c r="F640" i="6"/>
  <c r="F704" i="6"/>
  <c r="F720" i="6"/>
  <c r="F753" i="6"/>
  <c r="F3792" i="6"/>
  <c r="F3726" i="6"/>
  <c r="F3858" i="6"/>
  <c r="F3660" i="6"/>
  <c r="F3595" i="6"/>
  <c r="F915" i="6"/>
  <c r="F931" i="6"/>
  <c r="F979" i="6"/>
  <c r="F1012" i="6"/>
  <c r="F1367" i="6"/>
  <c r="F1384" i="6"/>
  <c r="F1576" i="6"/>
  <c r="F594" i="6"/>
  <c r="F610" i="6"/>
  <c r="F626" i="6"/>
  <c r="F642" i="6"/>
  <c r="F658" i="6"/>
  <c r="F690" i="6"/>
  <c r="F706" i="6"/>
  <c r="F738" i="6"/>
  <c r="F771" i="6"/>
  <c r="F803" i="6"/>
  <c r="F835" i="6"/>
  <c r="F851" i="6"/>
  <c r="F867" i="6"/>
  <c r="F899" i="6"/>
  <c r="F932" i="6"/>
  <c r="F1061" i="6"/>
  <c r="F1352" i="6"/>
  <c r="F1433" i="6"/>
  <c r="F1689" i="6"/>
  <c r="F1865" i="6"/>
  <c r="F1945" i="6"/>
  <c r="F1122" i="6"/>
  <c r="F754" i="6"/>
  <c r="F1205" i="6"/>
  <c r="F1238" i="6"/>
  <c r="F1302" i="6"/>
  <c r="F1624" i="6"/>
  <c r="F1656" i="6"/>
  <c r="F2603" i="6"/>
  <c r="F3781" i="6"/>
  <c r="F3847" i="6"/>
  <c r="F3715" i="6"/>
  <c r="F3649" i="6"/>
  <c r="F3584" i="6"/>
  <c r="F3711" i="6"/>
  <c r="F3843" i="6"/>
  <c r="F3777" i="6"/>
  <c r="F3645" i="6"/>
  <c r="F3580" i="6"/>
  <c r="F804" i="6"/>
  <c r="F1154" i="6"/>
  <c r="F1638" i="6"/>
  <c r="F1076" i="6"/>
  <c r="F918" i="6"/>
  <c r="F950" i="6"/>
  <c r="F1176" i="6"/>
  <c r="F1451" i="6"/>
  <c r="F3784" i="6"/>
  <c r="F3850" i="6"/>
  <c r="F3718" i="6"/>
  <c r="F3652" i="6"/>
  <c r="F3587" i="6"/>
  <c r="F672" i="6"/>
  <c r="F3841" i="6"/>
  <c r="F3709" i="6"/>
  <c r="F3775" i="6"/>
  <c r="F3643" i="6"/>
  <c r="F3578" i="6"/>
  <c r="F2382" i="6"/>
  <c r="F3776" i="6"/>
  <c r="F3710" i="6"/>
  <c r="F3842" i="6"/>
  <c r="F3644" i="6"/>
  <c r="F3579" i="6"/>
  <c r="F3783" i="6"/>
  <c r="F3849" i="6"/>
  <c r="F3717" i="6"/>
  <c r="F3651" i="6"/>
  <c r="F3586" i="6"/>
  <c r="F574" i="6"/>
  <c r="F3012" i="6"/>
  <c r="F2338" i="6"/>
  <c r="F3789" i="6"/>
  <c r="F3855" i="6"/>
  <c r="F3723" i="6"/>
  <c r="F3657" i="6"/>
  <c r="F3592" i="6"/>
  <c r="F3791" i="6"/>
  <c r="F3857" i="6"/>
  <c r="F3725" i="6"/>
  <c r="F3659" i="6"/>
  <c r="F3594" i="6"/>
  <c r="F639" i="6"/>
  <c r="F687" i="6"/>
  <c r="F719" i="6"/>
  <c r="F1446" i="6"/>
  <c r="F1510" i="6"/>
  <c r="F808" i="6"/>
  <c r="F840" i="6"/>
  <c r="F1195" i="6"/>
  <c r="F3271" i="6"/>
  <c r="F3528" i="6"/>
  <c r="F3463" i="6"/>
  <c r="F900" i="6"/>
  <c r="F1353" i="6"/>
  <c r="F1466" i="6"/>
  <c r="F1530" i="6"/>
  <c r="F1866" i="6"/>
  <c r="F2042" i="6"/>
  <c r="F3386" i="6"/>
  <c r="F2339" i="6"/>
  <c r="F3527" i="6"/>
  <c r="F3462" i="6"/>
  <c r="F722" i="6"/>
  <c r="F1079" i="6"/>
  <c r="F1387" i="6"/>
  <c r="F1643" i="6"/>
  <c r="F1707" i="6"/>
  <c r="F1963" i="6"/>
  <c r="E69" i="7"/>
  <c r="E61" i="7"/>
  <c r="F2395" i="6"/>
  <c r="F3464" i="6"/>
  <c r="F3529" i="6"/>
  <c r="F3255" i="6"/>
  <c r="F3512" i="6"/>
  <c r="F3447" i="6"/>
  <c r="F901" i="6"/>
  <c r="F790" i="6"/>
  <c r="F822" i="6"/>
  <c r="F919" i="6"/>
  <c r="F1177" i="6"/>
  <c r="F1306" i="6"/>
  <c r="F1452" i="6"/>
  <c r="F1708" i="6"/>
  <c r="F755" i="6"/>
  <c r="F2332" i="6"/>
  <c r="F3518" i="6"/>
  <c r="F3453" i="6"/>
  <c r="F2491" i="6"/>
  <c r="F3449" i="6"/>
  <c r="F3514" i="6"/>
  <c r="F791" i="6"/>
  <c r="F936" i="6"/>
  <c r="F1097" i="6"/>
  <c r="F1227" i="6"/>
  <c r="F1372" i="6"/>
  <c r="F1885" i="6"/>
  <c r="F2061" i="6"/>
  <c r="E68" i="7"/>
  <c r="E60" i="7"/>
  <c r="F937" i="6"/>
  <c r="F3388" i="6"/>
  <c r="F3396" i="6"/>
  <c r="E67" i="7"/>
  <c r="E59" i="7"/>
  <c r="F819" i="6"/>
  <c r="F2442" i="6"/>
  <c r="F3520" i="6"/>
  <c r="F3455" i="6"/>
  <c r="F955" i="6"/>
  <c r="F1408" i="6"/>
  <c r="F1472" i="6"/>
  <c r="F1552" i="6"/>
  <c r="F1664" i="6"/>
  <c r="F3397" i="6"/>
  <c r="F2490" i="6"/>
  <c r="F3448" i="6"/>
  <c r="F3513" i="6"/>
  <c r="F2166" i="6"/>
  <c r="F3078" i="6"/>
  <c r="F3459" i="6"/>
  <c r="F3524" i="6"/>
  <c r="F3136" i="6"/>
  <c r="F3519" i="6"/>
  <c r="F3454" i="6"/>
  <c r="F2279" i="6"/>
  <c r="F586" i="6"/>
  <c r="F618" i="6"/>
  <c r="F827" i="6"/>
  <c r="F859" i="6"/>
  <c r="F956" i="6"/>
  <c r="F1327" i="6"/>
  <c r="F1393" i="6"/>
  <c r="F1729" i="6"/>
  <c r="F1841" i="6"/>
  <c r="E66" i="7"/>
  <c r="E58" i="7"/>
  <c r="F656" i="6"/>
  <c r="F651" i="6"/>
  <c r="F973" i="6"/>
  <c r="F1102" i="6"/>
  <c r="F1394" i="6"/>
  <c r="F1570" i="6"/>
  <c r="F2018" i="6"/>
  <c r="F3382" i="6"/>
  <c r="F3390" i="6"/>
  <c r="F3398" i="6"/>
  <c r="F2443" i="6"/>
  <c r="F3456" i="6"/>
  <c r="F3521" i="6"/>
  <c r="F2837" i="6"/>
  <c r="F3525" i="6"/>
  <c r="F3460" i="6"/>
  <c r="F3450" i="6"/>
  <c r="F3515" i="6"/>
  <c r="F2112" i="6"/>
  <c r="F2711" i="6"/>
  <c r="F2952" i="6"/>
  <c r="F877" i="6"/>
  <c r="F974" i="6"/>
  <c r="F1103" i="6"/>
  <c r="F1427" i="6"/>
  <c r="F1491" i="6"/>
  <c r="F1571" i="6"/>
  <c r="F1683" i="6"/>
  <c r="F1939" i="6"/>
  <c r="E65" i="7"/>
  <c r="E57" i="7"/>
  <c r="F2271" i="6"/>
  <c r="F3511" i="6"/>
  <c r="F3446" i="6"/>
  <c r="F688" i="6"/>
  <c r="F787" i="6"/>
  <c r="F1120" i="6"/>
  <c r="F1347" i="6"/>
  <c r="F1492" i="6"/>
  <c r="F1604" i="6"/>
  <c r="F3383" i="6"/>
  <c r="F3391" i="6"/>
  <c r="F3399" i="6"/>
  <c r="F2500" i="6"/>
  <c r="F3526" i="6"/>
  <c r="F3461" i="6"/>
  <c r="F3008" i="6"/>
  <c r="F3451" i="6"/>
  <c r="F3516" i="6"/>
  <c r="F895" i="6"/>
  <c r="E64" i="7"/>
  <c r="E56" i="7"/>
  <c r="F623" i="6"/>
  <c r="F929" i="6"/>
  <c r="F977" i="6"/>
  <c r="F1058" i="6"/>
  <c r="F1138" i="6"/>
  <c r="F1187" i="6"/>
  <c r="F1203" i="6"/>
  <c r="F1268" i="6"/>
  <c r="F1349" i="6"/>
  <c r="F1430" i="6"/>
  <c r="F1478" i="6"/>
  <c r="F1494" i="6"/>
  <c r="F1558" i="6"/>
  <c r="F1686" i="6"/>
  <c r="F1734" i="6"/>
  <c r="F1750" i="6"/>
  <c r="F1798" i="6"/>
  <c r="F1814" i="6"/>
  <c r="F1862" i="6"/>
  <c r="F1894" i="6"/>
  <c r="F1910" i="6"/>
  <c r="F1942" i="6"/>
  <c r="F2038" i="6"/>
  <c r="F3384" i="6"/>
  <c r="F2488" i="6"/>
  <c r="F590" i="6"/>
  <c r="F606" i="6"/>
  <c r="F622" i="6"/>
  <c r="F638" i="6"/>
  <c r="F654" i="6"/>
  <c r="F686" i="6"/>
  <c r="F718" i="6"/>
  <c r="F751" i="6"/>
  <c r="F783" i="6"/>
  <c r="F815" i="6"/>
  <c r="F911" i="6"/>
  <c r="F959" i="6"/>
  <c r="F975" i="6"/>
  <c r="F1040" i="6"/>
  <c r="F1056" i="6"/>
  <c r="F1072" i="6"/>
  <c r="F1104" i="6"/>
  <c r="F1136" i="6"/>
  <c r="F1185" i="6"/>
  <c r="F1201" i="6"/>
  <c r="F1218" i="6"/>
  <c r="F1266" i="6"/>
  <c r="F1330" i="6"/>
  <c r="F1363" i="6"/>
  <c r="F1428" i="6"/>
  <c r="F1476" i="6"/>
  <c r="F1508" i="6"/>
  <c r="F1556" i="6"/>
  <c r="F1572" i="6"/>
  <c r="F1620" i="6"/>
  <c r="F1636" i="6"/>
  <c r="F1684" i="6"/>
  <c r="F1700" i="6"/>
  <c r="F1732" i="6"/>
  <c r="F1780" i="6"/>
  <c r="F1796" i="6"/>
  <c r="F1812" i="6"/>
  <c r="F1844" i="6"/>
  <c r="F1908" i="6"/>
  <c r="F1972" i="6"/>
  <c r="F1988" i="6"/>
  <c r="F2020" i="6"/>
  <c r="F2036" i="6"/>
  <c r="F2068" i="6"/>
  <c r="F1884" i="6"/>
  <c r="F1985" i="6"/>
  <c r="F3004" i="6"/>
  <c r="F2165" i="6"/>
  <c r="F2219" i="6"/>
  <c r="F2327" i="6"/>
  <c r="F2948" i="6"/>
  <c r="F591" i="6"/>
  <c r="F607" i="6"/>
  <c r="F752" i="6"/>
  <c r="F784" i="6"/>
  <c r="F816" i="6"/>
  <c r="F896" i="6"/>
  <c r="F976" i="6"/>
  <c r="F1041" i="6"/>
  <c r="F1057" i="6"/>
  <c r="F1073" i="6"/>
  <c r="F1137" i="6"/>
  <c r="F1153" i="6"/>
  <c r="F1186" i="6"/>
  <c r="F1202" i="6"/>
  <c r="F1219" i="6"/>
  <c r="F1283" i="6"/>
  <c r="F1299" i="6"/>
  <c r="F1348" i="6"/>
  <c r="F1429" i="6"/>
  <c r="F1445" i="6"/>
  <c r="F1477" i="6"/>
  <c r="F1493" i="6"/>
  <c r="F1509" i="6"/>
  <c r="F1557" i="6"/>
  <c r="F1605" i="6"/>
  <c r="F1621" i="6"/>
  <c r="F1637" i="6"/>
  <c r="F1685" i="6"/>
  <c r="F1701" i="6"/>
  <c r="F1733" i="6"/>
  <c r="F1749" i="6"/>
  <c r="F1813" i="6"/>
  <c r="F1861" i="6"/>
  <c r="F1893" i="6"/>
  <c r="F1909" i="6"/>
  <c r="F1941" i="6"/>
  <c r="F1989" i="6"/>
  <c r="F2021" i="6"/>
  <c r="F2070" i="6"/>
  <c r="F655" i="6"/>
  <c r="F772" i="6"/>
  <c r="F1158" i="6"/>
  <c r="F1267" i="6"/>
  <c r="F1371" i="6"/>
  <c r="F1473" i="6"/>
  <c r="F1687" i="6"/>
  <c r="F3132" i="6"/>
  <c r="F2069" i="6"/>
  <c r="F2668" i="6"/>
  <c r="F2834" i="6"/>
  <c r="F3005" i="6"/>
  <c r="F3198" i="6"/>
  <c r="F593" i="6"/>
  <c r="F609" i="6"/>
  <c r="F625" i="6"/>
  <c r="F657" i="6"/>
  <c r="F673" i="6"/>
  <c r="F689" i="6"/>
  <c r="F705" i="6"/>
  <c r="F721" i="6"/>
  <c r="F737" i="6"/>
  <c r="F786" i="6"/>
  <c r="F818" i="6"/>
  <c r="F850" i="6"/>
  <c r="F866" i="6"/>
  <c r="F898" i="6"/>
  <c r="F914" i="6"/>
  <c r="F930" i="6"/>
  <c r="F978" i="6"/>
  <c r="F994" i="6"/>
  <c r="F1059" i="6"/>
  <c r="F1123" i="6"/>
  <c r="F1155" i="6"/>
  <c r="F1221" i="6"/>
  <c r="F1237" i="6"/>
  <c r="F1269" i="6"/>
  <c r="F1285" i="6"/>
  <c r="F1301" i="6"/>
  <c r="F1350" i="6"/>
  <c r="F1383" i="6"/>
  <c r="F1447" i="6"/>
  <c r="F1559" i="6"/>
  <c r="F1575" i="6"/>
  <c r="F1639" i="6"/>
  <c r="F1735" i="6"/>
  <c r="F1751" i="6"/>
  <c r="F1799" i="6"/>
  <c r="F1815" i="6"/>
  <c r="F1863" i="6"/>
  <c r="F1895" i="6"/>
  <c r="F1911" i="6"/>
  <c r="F1959" i="6"/>
  <c r="F1991" i="6"/>
  <c r="F2039" i="6"/>
  <c r="F2071" i="6"/>
  <c r="F1222" i="6"/>
  <c r="F1270" i="6"/>
  <c r="F1286" i="6"/>
  <c r="F1351" i="6"/>
  <c r="F1432" i="6"/>
  <c r="F1512" i="6"/>
  <c r="F1560" i="6"/>
  <c r="F1640" i="6"/>
  <c r="F1688" i="6"/>
  <c r="F1736" i="6"/>
  <c r="F1752" i="6"/>
  <c r="F1768" i="6"/>
  <c r="F1816" i="6"/>
  <c r="F1864" i="6"/>
  <c r="F1880" i="6"/>
  <c r="F1912" i="6"/>
  <c r="F1944" i="6"/>
  <c r="F1960" i="6"/>
  <c r="F1992" i="6"/>
  <c r="F2072" i="6"/>
  <c r="F1702" i="6"/>
  <c r="F2113" i="6"/>
  <c r="F2277" i="6"/>
  <c r="F2828" i="6"/>
  <c r="F2892" i="6"/>
  <c r="F3192" i="6"/>
  <c r="F595" i="6"/>
  <c r="F611" i="6"/>
  <c r="F627" i="6"/>
  <c r="F643" i="6"/>
  <c r="F659" i="6"/>
  <c r="F675" i="6"/>
  <c r="F691" i="6"/>
  <c r="F723" i="6"/>
  <c r="F739" i="6"/>
  <c r="F756" i="6"/>
  <c r="F788" i="6"/>
  <c r="F820" i="6"/>
  <c r="F836" i="6"/>
  <c r="F852" i="6"/>
  <c r="F916" i="6"/>
  <c r="F980" i="6"/>
  <c r="F996" i="6"/>
  <c r="F1013" i="6"/>
  <c r="F1077" i="6"/>
  <c r="F1093" i="6"/>
  <c r="F1141" i="6"/>
  <c r="F1206" i="6"/>
  <c r="F1223" i="6"/>
  <c r="F1239" i="6"/>
  <c r="F1303" i="6"/>
  <c r="F1319" i="6"/>
  <c r="F1368" i="6"/>
  <c r="F1385" i="6"/>
  <c r="F1497" i="6"/>
  <c r="F1513" i="6"/>
  <c r="F1529" i="6"/>
  <c r="F1561" i="6"/>
  <c r="F1577" i="6"/>
  <c r="F1593" i="6"/>
  <c r="F1641" i="6"/>
  <c r="F1657" i="6"/>
  <c r="F1705" i="6"/>
  <c r="F1769" i="6"/>
  <c r="F1817" i="6"/>
  <c r="F1833" i="6"/>
  <c r="F1881" i="6"/>
  <c r="F1913" i="6"/>
  <c r="F1961" i="6"/>
  <c r="F2009" i="6"/>
  <c r="F2041" i="6"/>
  <c r="F2073" i="6"/>
  <c r="F1920" i="6"/>
  <c r="F596" i="6"/>
  <c r="F628" i="6"/>
  <c r="F644" i="6"/>
  <c r="F660" i="6"/>
  <c r="F676" i="6"/>
  <c r="F692" i="6"/>
  <c r="F708" i="6"/>
  <c r="F724" i="6"/>
  <c r="F757" i="6"/>
  <c r="F789" i="6"/>
  <c r="F821" i="6"/>
  <c r="F837" i="6"/>
  <c r="F853" i="6"/>
  <c r="F933" i="6"/>
  <c r="F949" i="6"/>
  <c r="F981" i="6"/>
  <c r="F997" i="6"/>
  <c r="F1014" i="6"/>
  <c r="F1062" i="6"/>
  <c r="F1078" i="6"/>
  <c r="F1094" i="6"/>
  <c r="F1142" i="6"/>
  <c r="F1175" i="6"/>
  <c r="F1224" i="6"/>
  <c r="F1288" i="6"/>
  <c r="F1304" i="6"/>
  <c r="F1320" i="6"/>
  <c r="F1369" i="6"/>
  <c r="F1386" i="6"/>
  <c r="F1434" i="6"/>
  <c r="F1450" i="6"/>
  <c r="F1514" i="6"/>
  <c r="F1562" i="6"/>
  <c r="F1578" i="6"/>
  <c r="F1594" i="6"/>
  <c r="F1642" i="6"/>
  <c r="F1658" i="6"/>
  <c r="F1690" i="6"/>
  <c r="F1706" i="6"/>
  <c r="F1754" i="6"/>
  <c r="F1770" i="6"/>
  <c r="F1818" i="6"/>
  <c r="F1834" i="6"/>
  <c r="F1914" i="6"/>
  <c r="F1930" i="6"/>
  <c r="F1946" i="6"/>
  <c r="F1962" i="6"/>
  <c r="F1994" i="6"/>
  <c r="F2010" i="6"/>
  <c r="F1820" i="6"/>
  <c r="F3319" i="6"/>
  <c r="F597" i="6"/>
  <c r="F613" i="6"/>
  <c r="F629" i="6"/>
  <c r="F661" i="6"/>
  <c r="F677" i="6"/>
  <c r="F693" i="6"/>
  <c r="F709" i="6"/>
  <c r="F725" i="6"/>
  <c r="F741" i="6"/>
  <c r="F758" i="6"/>
  <c r="F774" i="6"/>
  <c r="F806" i="6"/>
  <c r="F854" i="6"/>
  <c r="F934" i="6"/>
  <c r="F1015" i="6"/>
  <c r="F1031" i="6"/>
  <c r="F1063" i="6"/>
  <c r="F1095" i="6"/>
  <c r="F1143" i="6"/>
  <c r="F1159" i="6"/>
  <c r="F1225" i="6"/>
  <c r="F1289" i="6"/>
  <c r="F1305" i="6"/>
  <c r="F1321" i="6"/>
  <c r="F1403" i="6"/>
  <c r="F1435" i="6"/>
  <c r="F1467" i="6"/>
  <c r="F1515" i="6"/>
  <c r="F1595" i="6"/>
  <c r="F1691" i="6"/>
  <c r="F1755" i="6"/>
  <c r="F1771" i="6"/>
  <c r="F1819" i="6"/>
  <c r="F1835" i="6"/>
  <c r="F1867" i="6"/>
  <c r="F1915" i="6"/>
  <c r="F1931" i="6"/>
  <c r="F1995" i="6"/>
  <c r="F2011" i="6"/>
  <c r="F2059" i="6"/>
  <c r="F2022" i="6"/>
  <c r="F630" i="6"/>
  <c r="F646" i="6"/>
  <c r="F662" i="6"/>
  <c r="F694" i="6"/>
  <c r="F710" i="6"/>
  <c r="F726" i="6"/>
  <c r="F742" i="6"/>
  <c r="F759" i="6"/>
  <c r="F775" i="6"/>
  <c r="F807" i="6"/>
  <c r="F823" i="6"/>
  <c r="F839" i="6"/>
  <c r="F855" i="6"/>
  <c r="F935" i="6"/>
  <c r="F951" i="6"/>
  <c r="F999" i="6"/>
  <c r="F1016" i="6"/>
  <c r="F1032" i="6"/>
  <c r="F1096" i="6"/>
  <c r="F1112" i="6"/>
  <c r="F1144" i="6"/>
  <c r="F1160" i="6"/>
  <c r="F1226" i="6"/>
  <c r="F1242" i="6"/>
  <c r="F1258" i="6"/>
  <c r="F1388" i="6"/>
  <c r="F1404" i="6"/>
  <c r="F1436" i="6"/>
  <c r="F1468" i="6"/>
  <c r="F1516" i="6"/>
  <c r="F1580" i="6"/>
  <c r="F1596" i="6"/>
  <c r="F1644" i="6"/>
  <c r="F1692" i="6"/>
  <c r="F1724" i="6"/>
  <c r="F1772" i="6"/>
  <c r="F1788" i="6"/>
  <c r="F1868" i="6"/>
  <c r="F1916" i="6"/>
  <c r="F1932" i="6"/>
  <c r="F1980" i="6"/>
  <c r="F1996" i="6"/>
  <c r="F2012" i="6"/>
  <c r="F2044" i="6"/>
  <c r="F2060" i="6"/>
  <c r="F1728" i="6"/>
  <c r="F2037" i="6"/>
  <c r="F2945" i="6"/>
  <c r="F3257" i="6"/>
  <c r="F663" i="6"/>
  <c r="F679" i="6"/>
  <c r="F695" i="6"/>
  <c r="F727" i="6"/>
  <c r="F743" i="6"/>
  <c r="F760" i="6"/>
  <c r="F776" i="6"/>
  <c r="F792" i="6"/>
  <c r="F824" i="6"/>
  <c r="F856" i="6"/>
  <c r="F872" i="6"/>
  <c r="F1000" i="6"/>
  <c r="F1017" i="6"/>
  <c r="F1033" i="6"/>
  <c r="F1081" i="6"/>
  <c r="F1113" i="6"/>
  <c r="F1145" i="6"/>
  <c r="F1161" i="6"/>
  <c r="F1178" i="6"/>
  <c r="F1243" i="6"/>
  <c r="F1259" i="6"/>
  <c r="F1307" i="6"/>
  <c r="F1389" i="6"/>
  <c r="F1405" i="6"/>
  <c r="F1437" i="6"/>
  <c r="F1453" i="6"/>
  <c r="F1469" i="6"/>
  <c r="F1517" i="6"/>
  <c r="F1533" i="6"/>
  <c r="F1581" i="6"/>
  <c r="F1597" i="6"/>
  <c r="F1613" i="6"/>
  <c r="F1645" i="6"/>
  <c r="F1661" i="6"/>
  <c r="F1725" i="6"/>
  <c r="F1773" i="6"/>
  <c r="F1789" i="6"/>
  <c r="F1821" i="6"/>
  <c r="F1869" i="6"/>
  <c r="F1917" i="6"/>
  <c r="F1965" i="6"/>
  <c r="F1981" i="6"/>
  <c r="F2013" i="6"/>
  <c r="F2045" i="6"/>
  <c r="F696" i="6"/>
  <c r="F712" i="6"/>
  <c r="F728" i="6"/>
  <c r="F761" i="6"/>
  <c r="F793" i="6"/>
  <c r="F825" i="6"/>
  <c r="F841" i="6"/>
  <c r="F857" i="6"/>
  <c r="F873" i="6"/>
  <c r="F889" i="6"/>
  <c r="F969" i="6"/>
  <c r="F1018" i="6"/>
  <c r="F1082" i="6"/>
  <c r="F1098" i="6"/>
  <c r="F1114" i="6"/>
  <c r="F1179" i="6"/>
  <c r="F1228" i="6"/>
  <c r="F1244" i="6"/>
  <c r="F1260" i="6"/>
  <c r="F1308" i="6"/>
  <c r="F1324" i="6"/>
  <c r="F1341" i="6"/>
  <c r="F1390" i="6"/>
  <c r="F1470" i="6"/>
  <c r="F1486" i="6"/>
  <c r="F1518" i="6"/>
  <c r="F1534" i="6"/>
  <c r="F1550" i="6"/>
  <c r="F1598" i="6"/>
  <c r="F1614" i="6"/>
  <c r="F1646" i="6"/>
  <c r="F1662" i="6"/>
  <c r="F1710" i="6"/>
  <c r="F1726" i="6"/>
  <c r="F1774" i="6"/>
  <c r="F1790" i="6"/>
  <c r="F1822" i="6"/>
  <c r="F1838" i="6"/>
  <c r="F1870" i="6"/>
  <c r="F1886" i="6"/>
  <c r="F1918" i="6"/>
  <c r="F1845" i="6"/>
  <c r="F585" i="6"/>
  <c r="F729" i="6"/>
  <c r="F745" i="6"/>
  <c r="F762" i="6"/>
  <c r="F778" i="6"/>
  <c r="F794" i="6"/>
  <c r="F810" i="6"/>
  <c r="F826" i="6"/>
  <c r="F858" i="6"/>
  <c r="F874" i="6"/>
  <c r="F890" i="6"/>
  <c r="F938" i="6"/>
  <c r="F954" i="6"/>
  <c r="F970" i="6"/>
  <c r="F1019" i="6"/>
  <c r="F1051" i="6"/>
  <c r="F1099" i="6"/>
  <c r="F1163" i="6"/>
  <c r="F1180" i="6"/>
  <c r="F1196" i="6"/>
  <c r="F1229" i="6"/>
  <c r="F1245" i="6"/>
  <c r="F1261" i="6"/>
  <c r="F1309" i="6"/>
  <c r="F1325" i="6"/>
  <c r="F1342" i="6"/>
  <c r="F1391" i="6"/>
  <c r="F1455" i="6"/>
  <c r="F1471" i="6"/>
  <c r="F1487" i="6"/>
  <c r="F1519" i="6"/>
  <c r="F1535" i="6"/>
  <c r="F1551" i="6"/>
  <c r="F1599" i="6"/>
  <c r="F1615" i="6"/>
  <c r="F1647" i="6"/>
  <c r="F1663" i="6"/>
  <c r="F1711" i="6"/>
  <c r="F1727" i="6"/>
  <c r="F1775" i="6"/>
  <c r="F1823" i="6"/>
  <c r="F1839" i="6"/>
  <c r="F1871" i="6"/>
  <c r="F1887" i="6"/>
  <c r="F1919" i="6"/>
  <c r="F1935" i="6"/>
  <c r="F1967" i="6"/>
  <c r="F2838" i="6"/>
  <c r="F2946" i="6"/>
  <c r="F763" i="6"/>
  <c r="F795" i="6"/>
  <c r="F843" i="6"/>
  <c r="F891" i="6"/>
  <c r="F939" i="6"/>
  <c r="F971" i="6"/>
  <c r="F1020" i="6"/>
  <c r="F1036" i="6"/>
  <c r="F1052" i="6"/>
  <c r="F1100" i="6"/>
  <c r="F1164" i="6"/>
  <c r="F1181" i="6"/>
  <c r="F1197" i="6"/>
  <c r="F1262" i="6"/>
  <c r="F1278" i="6"/>
  <c r="F1310" i="6"/>
  <c r="F1326" i="6"/>
  <c r="F1343" i="6"/>
  <c r="F1392" i="6"/>
  <c r="F1456" i="6"/>
  <c r="F1488" i="6"/>
  <c r="F1520" i="6"/>
  <c r="F1536" i="6"/>
  <c r="F1600" i="6"/>
  <c r="F1648" i="6"/>
  <c r="F1680" i="6"/>
  <c r="F1744" i="6"/>
  <c r="F1776" i="6"/>
  <c r="F1824" i="6"/>
  <c r="F1840" i="6"/>
  <c r="F1888" i="6"/>
  <c r="F1936" i="6"/>
  <c r="F2016" i="6"/>
  <c r="F2032" i="6"/>
  <c r="F1860" i="6"/>
  <c r="F3003" i="6"/>
  <c r="F3074" i="6"/>
  <c r="F587" i="6"/>
  <c r="F619" i="6"/>
  <c r="F844" i="6"/>
  <c r="F860" i="6"/>
  <c r="F876" i="6"/>
  <c r="F892" i="6"/>
  <c r="F940" i="6"/>
  <c r="F972" i="6"/>
  <c r="F1021" i="6"/>
  <c r="F1037" i="6"/>
  <c r="F1053" i="6"/>
  <c r="F1101" i="6"/>
  <c r="F1117" i="6"/>
  <c r="F1133" i="6"/>
  <c r="F1182" i="6"/>
  <c r="F1247" i="6"/>
  <c r="F1263" i="6"/>
  <c r="F1279" i="6"/>
  <c r="F1311" i="6"/>
  <c r="F1344" i="6"/>
  <c r="F1409" i="6"/>
  <c r="F1425" i="6"/>
  <c r="F1553" i="6"/>
  <c r="F1601" i="6"/>
  <c r="F1681" i="6"/>
  <c r="F1745" i="6"/>
  <c r="F1777" i="6"/>
  <c r="F1793" i="6"/>
  <c r="F1825" i="6"/>
  <c r="F1921" i="6"/>
  <c r="F1937" i="6"/>
  <c r="F1969" i="6"/>
  <c r="F2017" i="6"/>
  <c r="F2065" i="6"/>
  <c r="F1964" i="6"/>
  <c r="F3196" i="6"/>
  <c r="F1968" i="6"/>
  <c r="F2326" i="6"/>
  <c r="F2598" i="6"/>
  <c r="F2716" i="6"/>
  <c r="F2832" i="6"/>
  <c r="F588" i="6"/>
  <c r="F620" i="6"/>
  <c r="F652" i="6"/>
  <c r="F684" i="6"/>
  <c r="F861" i="6"/>
  <c r="F893" i="6"/>
  <c r="F909" i="6"/>
  <c r="F941" i="6"/>
  <c r="F989" i="6"/>
  <c r="F1022" i="6"/>
  <c r="F1038" i="6"/>
  <c r="F1054" i="6"/>
  <c r="F1118" i="6"/>
  <c r="F1183" i="6"/>
  <c r="F1264" i="6"/>
  <c r="F1280" i="6"/>
  <c r="F1345" i="6"/>
  <c r="F1361" i="6"/>
  <c r="F1410" i="6"/>
  <c r="F1426" i="6"/>
  <c r="F1474" i="6"/>
  <c r="F1538" i="6"/>
  <c r="F1554" i="6"/>
  <c r="F1602" i="6"/>
  <c r="F1618" i="6"/>
  <c r="F1666" i="6"/>
  <c r="F1682" i="6"/>
  <c r="F1730" i="6"/>
  <c r="F1746" i="6"/>
  <c r="F1778" i="6"/>
  <c r="F1794" i="6"/>
  <c r="F1842" i="6"/>
  <c r="F1858" i="6"/>
  <c r="F1890" i="6"/>
  <c r="F1922" i="6"/>
  <c r="F1938" i="6"/>
  <c r="F1970" i="6"/>
  <c r="F1986" i="6"/>
  <c r="F2066" i="6"/>
  <c r="F3019" i="6"/>
  <c r="F2064" i="6"/>
  <c r="F2164" i="6"/>
  <c r="F2175" i="6"/>
  <c r="F2273" i="6"/>
  <c r="F2503" i="6"/>
  <c r="F3010" i="6"/>
  <c r="F589" i="6"/>
  <c r="F605" i="6"/>
  <c r="F621" i="6"/>
  <c r="F653" i="6"/>
  <c r="F685" i="6"/>
  <c r="F717" i="6"/>
  <c r="F862" i="6"/>
  <c r="F894" i="6"/>
  <c r="F910" i="6"/>
  <c r="F958" i="6"/>
  <c r="F990" i="6"/>
  <c r="F1023" i="6"/>
  <c r="F1055" i="6"/>
  <c r="F1071" i="6"/>
  <c r="F1119" i="6"/>
  <c r="F1135" i="6"/>
  <c r="F1184" i="6"/>
  <c r="F1200" i="6"/>
  <c r="F1217" i="6"/>
  <c r="F1265" i="6"/>
  <c r="F1329" i="6"/>
  <c r="F1346" i="6"/>
  <c r="F1362" i="6"/>
  <c r="F1395" i="6"/>
  <c r="F1411" i="6"/>
  <c r="F1475" i="6"/>
  <c r="F1539" i="6"/>
  <c r="F1555" i="6"/>
  <c r="F1603" i="6"/>
  <c r="F1619" i="6"/>
  <c r="F1667" i="6"/>
  <c r="F1731" i="6"/>
  <c r="F1779" i="6"/>
  <c r="F1795" i="6"/>
  <c r="F1859" i="6"/>
  <c r="F1891" i="6"/>
  <c r="F1971" i="6"/>
  <c r="F1987" i="6"/>
  <c r="F2019" i="6"/>
  <c r="F2035" i="6"/>
  <c r="F2067" i="6"/>
  <c r="F1966" i="6"/>
  <c r="F1982" i="6"/>
  <c r="F2014" i="6"/>
  <c r="F2030" i="6"/>
  <c r="F2046" i="6"/>
  <c r="F2062" i="6"/>
  <c r="F2015" i="6"/>
  <c r="F2031" i="6"/>
  <c r="F2063" i="6"/>
  <c r="F2444" i="6"/>
  <c r="F3016" i="6"/>
  <c r="F3334" i="6"/>
  <c r="F3326" i="6"/>
  <c r="F3318" i="6"/>
  <c r="F2717" i="6"/>
  <c r="F2955" i="6"/>
  <c r="F3197" i="6"/>
  <c r="F3258" i="6"/>
  <c r="F3333" i="6"/>
  <c r="F3325" i="6"/>
  <c r="F3317" i="6"/>
  <c r="F2956" i="6"/>
  <c r="F3011" i="6"/>
  <c r="F3073" i="6"/>
  <c r="F3079" i="6"/>
  <c r="F3203" i="6"/>
  <c r="F528" i="6"/>
  <c r="F2176" i="6"/>
  <c r="F2390" i="6"/>
  <c r="F3332" i="6"/>
  <c r="F3324" i="6"/>
  <c r="F3316" i="6"/>
  <c r="F2888" i="6"/>
  <c r="F3143" i="6"/>
  <c r="F2498" i="6"/>
  <c r="F2664" i="6"/>
  <c r="F2951" i="6"/>
  <c r="F2957" i="6"/>
  <c r="F3080" i="6"/>
  <c r="F3204" i="6"/>
  <c r="F3331" i="6"/>
  <c r="F3323" i="6"/>
  <c r="F2713" i="6"/>
  <c r="F2839" i="6"/>
  <c r="F2122" i="6"/>
  <c r="F2600" i="6"/>
  <c r="F2283" i="6"/>
  <c r="F2439" i="6"/>
  <c r="F3017" i="6"/>
  <c r="F2604" i="6"/>
  <c r="F2434" i="6"/>
  <c r="F541" i="6"/>
  <c r="F3330" i="6"/>
  <c r="F3202" i="6"/>
  <c r="F2333" i="6"/>
  <c r="F2445" i="6"/>
  <c r="F2714" i="6"/>
  <c r="F2222" i="6"/>
  <c r="F3069" i="6"/>
  <c r="F3144" i="6"/>
  <c r="F2330" i="6"/>
  <c r="F2721" i="6"/>
  <c r="F2123" i="6"/>
  <c r="F2380" i="6"/>
  <c r="F2392" i="6"/>
  <c r="F2436" i="6"/>
  <c r="F2601" i="6"/>
  <c r="F2652" i="6"/>
  <c r="F2829" i="6"/>
  <c r="F3194" i="6"/>
  <c r="F3329" i="6"/>
  <c r="F3321" i="6"/>
  <c r="F2446" i="6"/>
  <c r="F2171" i="6"/>
  <c r="F3018" i="6"/>
  <c r="F3259" i="6"/>
  <c r="F2896" i="6"/>
  <c r="F2229" i="6"/>
  <c r="F492" i="6"/>
  <c r="F2337" i="6"/>
  <c r="F2493" i="6"/>
  <c r="F2885" i="6"/>
  <c r="F2897" i="6"/>
  <c r="F2947" i="6"/>
  <c r="F3070" i="6"/>
  <c r="F3267" i="6"/>
  <c r="F2887" i="6"/>
  <c r="F2284" i="6"/>
  <c r="F2657" i="6"/>
  <c r="F3193" i="6"/>
  <c r="F2116" i="6"/>
  <c r="F2492" i="6"/>
  <c r="F3272" i="6"/>
  <c r="F2499" i="6"/>
  <c r="F2218" i="6"/>
  <c r="F2230" i="6"/>
  <c r="F2387" i="6"/>
  <c r="F2608" i="6"/>
  <c r="F2722" i="6"/>
  <c r="F2891" i="6"/>
  <c r="F3021" i="6"/>
  <c r="F3133" i="6"/>
  <c r="F3256" i="6"/>
  <c r="F3320" i="6"/>
  <c r="F2118" i="6"/>
  <c r="F3141" i="6"/>
  <c r="F2663" i="6"/>
  <c r="F2221" i="6"/>
  <c r="F2833" i="6"/>
  <c r="F2278" i="6"/>
  <c r="F2385" i="6"/>
  <c r="F2391" i="6"/>
  <c r="F2665" i="6"/>
  <c r="F470" i="6"/>
  <c r="F515" i="6"/>
  <c r="F2168" i="6"/>
  <c r="F2224" i="6"/>
  <c r="F2275" i="6"/>
  <c r="F2830" i="6"/>
  <c r="F3262" i="6"/>
  <c r="F2502" i="6"/>
  <c r="F2667" i="6"/>
  <c r="F3207" i="6"/>
  <c r="F2111" i="6"/>
  <c r="F2272" i="6"/>
  <c r="F2449" i="6"/>
  <c r="F2497" i="6"/>
  <c r="F2597" i="6"/>
  <c r="F2662" i="6"/>
  <c r="F2710" i="6"/>
  <c r="F2950" i="6"/>
  <c r="F3020" i="6"/>
  <c r="F3068" i="6"/>
  <c r="F3138" i="6"/>
  <c r="F3261" i="6"/>
  <c r="F2124" i="6"/>
  <c r="F2226" i="6"/>
  <c r="F2285" i="6"/>
  <c r="F2494" i="6"/>
  <c r="F2610" i="6"/>
  <c r="F2659" i="6"/>
  <c r="F2723" i="6"/>
  <c r="F2893" i="6"/>
  <c r="F3065" i="6"/>
  <c r="F3081" i="6"/>
  <c r="F3135" i="6"/>
  <c r="F3199" i="6"/>
  <c r="F2119" i="6"/>
  <c r="F2167" i="6"/>
  <c r="F2280" i="6"/>
  <c r="F2329" i="6"/>
  <c r="F2393" i="6"/>
  <c r="F2441" i="6"/>
  <c r="F2489" i="6"/>
  <c r="F2605" i="6"/>
  <c r="F2654" i="6"/>
  <c r="F2718" i="6"/>
  <c r="F2835" i="6"/>
  <c r="F2840" i="6"/>
  <c r="F2958" i="6"/>
  <c r="F3006" i="6"/>
  <c r="F3130" i="6"/>
  <c r="F3146" i="6"/>
  <c r="F3075" i="6"/>
  <c r="F3129" i="6"/>
  <c r="F2125" i="6"/>
  <c r="F2381" i="6"/>
  <c r="F2653" i="6"/>
  <c r="F2231" i="6"/>
  <c r="F2611" i="6"/>
  <c r="F3066" i="6"/>
  <c r="F2836" i="6"/>
  <c r="F2841" i="6"/>
  <c r="F2943" i="6"/>
  <c r="F2959" i="6"/>
  <c r="F3007" i="6"/>
  <c r="F3131" i="6"/>
  <c r="F3254" i="6"/>
  <c r="F3270" i="6"/>
  <c r="F2232" i="6"/>
  <c r="F2883" i="6"/>
  <c r="F2953" i="6"/>
  <c r="F3189" i="6"/>
  <c r="F3205" i="6"/>
  <c r="F3264" i="6"/>
  <c r="F2173" i="6"/>
  <c r="F2335" i="6"/>
  <c r="F2495" i="6"/>
  <c r="F2660" i="6"/>
  <c r="F2389" i="6"/>
  <c r="F2437" i="6"/>
  <c r="F2666" i="6"/>
  <c r="F2227" i="6"/>
  <c r="F2286" i="6"/>
  <c r="F2447" i="6"/>
  <c r="F2281" i="6"/>
  <c r="F2115" i="6"/>
  <c r="F2501" i="6"/>
  <c r="F2884" i="6"/>
  <c r="F3072" i="6"/>
  <c r="F3142" i="6"/>
  <c r="F3190" i="6"/>
  <c r="F3206" i="6"/>
  <c r="F2126" i="6"/>
  <c r="F2228" i="6"/>
  <c r="F2336" i="6"/>
  <c r="F2384" i="6"/>
  <c r="F2448" i="6"/>
  <c r="F2496" i="6"/>
  <c r="F2596" i="6"/>
  <c r="F2612" i="6"/>
  <c r="F2661" i="6"/>
  <c r="F2709" i="6"/>
  <c r="F2725" i="6"/>
  <c r="F2895" i="6"/>
  <c r="F3067" i="6"/>
  <c r="F3083" i="6"/>
  <c r="F3137" i="6"/>
  <c r="F3145" i="6"/>
  <c r="F2274" i="6"/>
  <c r="F2435" i="6"/>
  <c r="F2599" i="6"/>
  <c r="F2712" i="6"/>
  <c r="F2898" i="6"/>
  <c r="F2114" i="6"/>
  <c r="F2340" i="6"/>
  <c r="F2899" i="6"/>
  <c r="F2179" i="6"/>
  <c r="F2383" i="6"/>
  <c r="F2724" i="6"/>
  <c r="F2894" i="6"/>
  <c r="F3082" i="6"/>
  <c r="F2120" i="6"/>
  <c r="F2394" i="6"/>
  <c r="F2606" i="6"/>
  <c r="F2655" i="6"/>
  <c r="F2719" i="6"/>
  <c r="F2825" i="6"/>
  <c r="F2217" i="6"/>
  <c r="F2341" i="6"/>
  <c r="F2954" i="6"/>
  <c r="F2174" i="6"/>
  <c r="F3013" i="6"/>
  <c r="F2121" i="6"/>
  <c r="F2169" i="6"/>
  <c r="F2223" i="6"/>
  <c r="F2282" i="6"/>
  <c r="F2331" i="6"/>
  <c r="F2607" i="6"/>
  <c r="F2656" i="6"/>
  <c r="F2720" i="6"/>
  <c r="F2826" i="6"/>
  <c r="F2890" i="6"/>
  <c r="F2944" i="6"/>
  <c r="AJ3" i="6" l="1" a="1"/>
  <c r="AJ3" i="6" s="1"/>
  <c r="Y49" i="32" l="1"/>
  <c r="Y46" i="32"/>
  <c r="S40" i="32"/>
  <c r="B7" i="32"/>
  <c r="B5" i="32"/>
  <c r="O1" i="32"/>
  <c r="P1" i="32" s="1"/>
  <c r="Q1" i="32" s="1"/>
  <c r="R1" i="32" s="1"/>
  <c r="S1" i="32" s="1"/>
  <c r="T1" i="32" s="1"/>
  <c r="U1" i="32" s="1"/>
  <c r="V1" i="32" s="1"/>
  <c r="C1" i="32"/>
  <c r="D1" i="32" s="1"/>
  <c r="E1" i="32" s="1"/>
  <c r="F1" i="32" s="1"/>
  <c r="G1" i="32" s="1"/>
  <c r="H1" i="32" s="1"/>
  <c r="I1" i="32" s="1"/>
  <c r="J1" i="32" s="1"/>
  <c r="K1" i="32" s="1"/>
  <c r="L1" i="32" s="1"/>
  <c r="M1" i="32" s="1"/>
  <c r="N1" i="32" s="1"/>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A16" i="21"/>
  <c r="A15" i="21"/>
  <c r="Q41" i="16"/>
  <c r="I36" i="16"/>
  <c r="I37" i="16" s="1"/>
  <c r="F36" i="16"/>
  <c r="F37" i="16" s="1"/>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F4" i="7"/>
  <c r="AR62" i="2"/>
  <c r="AR56" i="2"/>
  <c r="AR52" i="2"/>
  <c r="AT47" i="2"/>
  <c r="AR47" i="2"/>
  <c r="AN39" i="2"/>
  <c r="AR36" i="2"/>
  <c r="AR27" i="2"/>
  <c r="AN18" i="2"/>
  <c r="AR17" i="2"/>
  <c r="F7" i="2"/>
  <c r="B5" i="2"/>
  <c r="E3" i="2"/>
  <c r="C1" i="2"/>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BN129" i="3"/>
  <c r="AO118" i="3"/>
  <c r="AO117" i="3"/>
  <c r="AO116" i="3"/>
  <c r="AO115" i="3"/>
  <c r="AO114" i="3"/>
  <c r="AO113" i="3"/>
  <c r="AO112" i="3"/>
  <c r="AO111" i="3"/>
  <c r="AO110" i="3"/>
  <c r="AO109" i="3"/>
  <c r="AO108" i="3"/>
  <c r="AO107" i="3"/>
  <c r="AO105" i="3"/>
  <c r="AO98" i="3"/>
  <c r="AO97" i="3"/>
  <c r="AO96" i="3"/>
  <c r="AO95" i="3"/>
  <c r="AO94" i="3"/>
  <c r="AO93" i="3"/>
  <c r="AO91" i="3"/>
  <c r="AO89" i="3"/>
  <c r="AQ79" i="3"/>
  <c r="AQ78" i="3"/>
  <c r="AQ70" i="3"/>
  <c r="AQ69" i="3"/>
  <c r="C7" i="3"/>
  <c r="AK7" i="3" s="1"/>
  <c r="AO5" i="3"/>
  <c r="AQ5" i="3" s="1"/>
  <c r="BH2" i="3"/>
  <c r="BC2" i="3"/>
  <c r="BB2" i="3"/>
  <c r="AX2" i="3"/>
  <c r="AT2" i="3"/>
  <c r="AS2" i="3"/>
  <c r="AR2" i="3"/>
  <c r="AP2" i="3"/>
  <c r="AN2" i="3"/>
  <c r="AM2" i="3"/>
  <c r="AL2" i="3"/>
  <c r="AJ2" i="3"/>
  <c r="AI2" i="3"/>
  <c r="AG2" i="3"/>
  <c r="Y2" i="3"/>
  <c r="X2" i="3"/>
  <c r="W2" i="3"/>
  <c r="V2" i="3"/>
  <c r="U2" i="3"/>
  <c r="D1" i="3"/>
  <c r="E1" i="3" s="1"/>
  <c r="F1" i="3" s="1"/>
  <c r="G1" i="3" s="1"/>
  <c r="H1" i="3" s="1"/>
  <c r="I1" i="3" s="1"/>
  <c r="J1" i="3" s="1"/>
  <c r="K1" i="3" s="1"/>
  <c r="L1" i="3" s="1"/>
  <c r="M1" i="3" s="1"/>
  <c r="N1" i="3" s="1"/>
  <c r="O1" i="3" s="1"/>
  <c r="P1" i="3" s="1"/>
  <c r="Q1" i="3" s="1"/>
  <c r="R1" i="3" s="1"/>
  <c r="S1" i="3" s="1"/>
  <c r="T1" i="3" s="1"/>
  <c r="U1" i="3" s="1"/>
  <c r="V1" i="3" s="1"/>
  <c r="W1" i="3" s="1"/>
  <c r="X1" i="3" s="1"/>
  <c r="Y1" i="3" s="1"/>
  <c r="Z1" i="3" s="1"/>
  <c r="AA1" i="3" s="1"/>
  <c r="AB1" i="3" s="1"/>
  <c r="AC1" i="3" s="1"/>
  <c r="AD1" i="3" s="1"/>
  <c r="AE1" i="3" s="1"/>
  <c r="AF1" i="3" s="1"/>
  <c r="AG1" i="3" s="1"/>
  <c r="AH1" i="3" s="1"/>
  <c r="AI1" i="3" s="1"/>
  <c r="AJ1" i="3" s="1"/>
  <c r="Z43" i="10"/>
  <c r="Z42" i="10"/>
  <c r="Z41" i="10"/>
  <c r="H4970" i="10" s="1"/>
  <c r="Z36" i="10"/>
  <c r="Z35" i="10"/>
  <c r="Z34" i="10"/>
  <c r="Z16" i="10"/>
  <c r="Z15" i="10"/>
  <c r="Z14" i="10"/>
  <c r="X4" i="10"/>
  <c r="AE3" i="10" a="1"/>
  <c r="AE3" i="10" s="1"/>
  <c r="F5" i="5"/>
  <c r="E5" i="5"/>
  <c r="D5" i="5"/>
  <c r="H4982" i="10" l="1"/>
  <c r="H4980" i="10"/>
  <c r="H4969" i="10"/>
  <c r="H4968" i="10"/>
  <c r="H4966" i="10"/>
  <c r="H4967" i="10"/>
  <c r="H4981" i="10"/>
  <c r="H4979" i="10"/>
  <c r="H4936" i="10"/>
  <c r="R4936" i="10" s="1"/>
  <c r="H4971" i="10"/>
  <c r="H4964" i="10"/>
  <c r="H4965" i="10"/>
  <c r="H4911" i="10"/>
  <c r="R4911" i="10" s="1"/>
  <c r="H4945" i="10"/>
  <c r="R4945" i="10" s="1"/>
  <c r="H4901" i="10"/>
  <c r="R4901" i="10" s="1"/>
  <c r="H4935" i="10"/>
  <c r="R4935" i="10" s="1"/>
  <c r="H4900" i="10"/>
  <c r="R4900" i="10" s="1"/>
  <c r="H4934" i="10"/>
  <c r="R4934" i="10" s="1"/>
  <c r="H4910" i="10"/>
  <c r="R4910" i="10" s="1"/>
  <c r="H4944" i="10"/>
  <c r="R4944" i="10" s="1"/>
  <c r="H4898" i="10"/>
  <c r="R4898" i="10" s="1"/>
  <c r="H4933" i="10"/>
  <c r="R4933" i="10" s="1"/>
  <c r="H4932" i="10"/>
  <c r="T4932" i="10" s="1"/>
  <c r="H4867" i="10"/>
  <c r="R4867" i="10" s="1"/>
  <c r="H4902" i="10"/>
  <c r="R4902" i="10" s="1"/>
  <c r="H4895" i="10"/>
  <c r="R4895" i="10" s="1"/>
  <c r="H4896" i="10"/>
  <c r="R4896" i="10" s="1"/>
  <c r="H4843" i="10"/>
  <c r="R4843" i="10" s="1"/>
  <c r="H4876" i="10"/>
  <c r="R4876" i="10" s="1"/>
  <c r="H4652" i="10"/>
  <c r="R4652" i="10" s="1"/>
  <c r="H4866" i="10"/>
  <c r="R4866" i="10" s="1"/>
  <c r="H4842" i="10"/>
  <c r="R4842" i="10" s="1"/>
  <c r="H4875" i="10"/>
  <c r="H4650" i="10"/>
  <c r="H4865" i="10"/>
  <c r="R4865" i="10" s="1"/>
  <c r="H4684" i="10"/>
  <c r="R4684" i="10" s="1"/>
  <c r="H4864" i="10"/>
  <c r="H4647" i="10"/>
  <c r="H4862" i="10"/>
  <c r="R4862" i="10" s="1"/>
  <c r="H4863" i="10"/>
  <c r="H4649" i="10"/>
  <c r="R4649" i="10" s="1"/>
  <c r="H4648" i="10"/>
  <c r="R4648" i="10" s="1"/>
  <c r="H4662" i="10"/>
  <c r="R4662" i="10" s="1"/>
  <c r="H4661" i="10"/>
  <c r="R4661" i="10" s="1"/>
  <c r="H4653" i="10"/>
  <c r="R4653" i="10" s="1"/>
  <c r="H4651" i="10"/>
  <c r="T4651" i="10" s="1"/>
  <c r="H4614" i="10"/>
  <c r="R4614" i="10" s="1"/>
  <c r="H4613" i="10"/>
  <c r="H4616" i="10"/>
  <c r="R4616" i="10" s="1"/>
  <c r="H4593" i="10"/>
  <c r="H4626" i="10"/>
  <c r="R4626" i="10" s="1"/>
  <c r="H4592" i="10"/>
  <c r="H4625" i="10"/>
  <c r="R4625" i="10" s="1"/>
  <c r="H4584" i="10"/>
  <c r="H4617" i="10"/>
  <c r="R4617" i="10" s="1"/>
  <c r="H4582" i="10"/>
  <c r="T4582" i="10" s="1"/>
  <c r="H4615" i="10"/>
  <c r="T4615" i="10" s="1"/>
  <c r="AK1" i="3"/>
  <c r="H4549" i="10"/>
  <c r="R4549" i="10" s="1"/>
  <c r="H4583" i="10"/>
  <c r="H4547" i="10"/>
  <c r="R4547" i="10" s="1"/>
  <c r="H4581" i="10"/>
  <c r="R4581" i="10" s="1"/>
  <c r="H4546" i="10"/>
  <c r="R4546" i="10" s="1"/>
  <c r="H4580" i="10"/>
  <c r="R4580" i="10" s="1"/>
  <c r="H4514" i="10"/>
  <c r="H4548" i="10"/>
  <c r="T4548" i="10" s="1"/>
  <c r="H4525" i="10"/>
  <c r="R4525" i="10" s="1"/>
  <c r="H4559" i="10"/>
  <c r="R4559" i="10" s="1"/>
  <c r="H4524" i="10"/>
  <c r="R4524" i="10" s="1"/>
  <c r="H4558" i="10"/>
  <c r="R4558" i="10" s="1"/>
  <c r="H4516" i="10"/>
  <c r="R4516" i="10" s="1"/>
  <c r="H4550" i="10"/>
  <c r="R4550" i="10" s="1"/>
  <c r="H4513" i="10"/>
  <c r="R4513" i="10" s="1"/>
  <c r="H4512" i="10"/>
  <c r="R4512" i="10" s="1"/>
  <c r="H4482" i="10"/>
  <c r="R4482" i="10" s="1"/>
  <c r="H4515" i="10"/>
  <c r="R4515" i="10" s="1"/>
  <c r="H4458" i="10"/>
  <c r="R4458" i="10" s="1"/>
  <c r="H4491" i="10"/>
  <c r="R4491" i="10" s="1"/>
  <c r="H4446" i="10"/>
  <c r="H4478" i="10"/>
  <c r="R4478" i="10" s="1"/>
  <c r="H4481" i="10"/>
  <c r="R4481" i="10" s="1"/>
  <c r="H4459" i="10"/>
  <c r="R4459" i="10" s="1"/>
  <c r="H4492" i="10"/>
  <c r="R4492" i="10" s="1"/>
  <c r="H4447" i="10"/>
  <c r="T4447" i="10" s="1"/>
  <c r="H4479" i="10"/>
  <c r="T4479" i="10" s="1"/>
  <c r="H4483" i="10"/>
  <c r="R4483" i="10" s="1"/>
  <c r="H4480" i="10"/>
  <c r="R4480" i="10" s="1"/>
  <c r="H4477" i="10"/>
  <c r="D6" i="5"/>
  <c r="AE39" i="8" s="1"/>
  <c r="H4410" i="10"/>
  <c r="R4410" i="10" s="1"/>
  <c r="H4448" i="10"/>
  <c r="H4411" i="10"/>
  <c r="R4411" i="10" s="1"/>
  <c r="H4449" i="10"/>
  <c r="R4449" i="10" s="1"/>
  <c r="H4407" i="10"/>
  <c r="R4407" i="10" s="1"/>
  <c r="H4445" i="10"/>
  <c r="T4445" i="10" s="1"/>
  <c r="H4389" i="10"/>
  <c r="R4389" i="10" s="1"/>
  <c r="H4419" i="10"/>
  <c r="R4419" i="10" s="1"/>
  <c r="H4379" i="10"/>
  <c r="R4379" i="10" s="1"/>
  <c r="H4409" i="10"/>
  <c r="H4378" i="10"/>
  <c r="R4378" i="10" s="1"/>
  <c r="H4408" i="10"/>
  <c r="R4408" i="10" s="1"/>
  <c r="H4390" i="10"/>
  <c r="H4420" i="10"/>
  <c r="AH7" i="3"/>
  <c r="J7" i="3"/>
  <c r="R7" i="3"/>
  <c r="H4344" i="10"/>
  <c r="H4381" i="10"/>
  <c r="R4381" i="10" s="1"/>
  <c r="H4340" i="10"/>
  <c r="H4377" i="10"/>
  <c r="H4343" i="10"/>
  <c r="H4380" i="10"/>
  <c r="R4380" i="10" s="1"/>
  <c r="H4320" i="10"/>
  <c r="R4320" i="10" s="1"/>
  <c r="H4353" i="10"/>
  <c r="H4308" i="10"/>
  <c r="R4308" i="10" s="1"/>
  <c r="H4341" i="10"/>
  <c r="H4319" i="10"/>
  <c r="H4352" i="10"/>
  <c r="H4309" i="10"/>
  <c r="T4309" i="10" s="1"/>
  <c r="H4342" i="10"/>
  <c r="H4278" i="10"/>
  <c r="R4278" i="10" s="1"/>
  <c r="H4311" i="10"/>
  <c r="R4311" i="10" s="1"/>
  <c r="H4277" i="10"/>
  <c r="R4277" i="10" s="1"/>
  <c r="H4310" i="10"/>
  <c r="R4310" i="10" s="1"/>
  <c r="H4274" i="10"/>
  <c r="R4274" i="10" s="1"/>
  <c r="H4307" i="10"/>
  <c r="R4307" i="10" s="1"/>
  <c r="H4257" i="10"/>
  <c r="H4287" i="10"/>
  <c r="H4275" i="10"/>
  <c r="R4275" i="10" s="1"/>
  <c r="H4256" i="10"/>
  <c r="R4256" i="10" s="1"/>
  <c r="H4286" i="10"/>
  <c r="R4286" i="10" s="1"/>
  <c r="H4246" i="10"/>
  <c r="T4246" i="10" s="1"/>
  <c r="H4276" i="10"/>
  <c r="H4211" i="10"/>
  <c r="R4211" i="10" s="1"/>
  <c r="H4248" i="10"/>
  <c r="R4248" i="10" s="1"/>
  <c r="H4207" i="10"/>
  <c r="R4207" i="10" s="1"/>
  <c r="H4245" i="10"/>
  <c r="R4245" i="10" s="1"/>
  <c r="H4244" i="10"/>
  <c r="R4244" i="10" s="1"/>
  <c r="H4206" i="10"/>
  <c r="R4206" i="10" s="1"/>
  <c r="H4243" i="10"/>
  <c r="R4243" i="10" s="1"/>
  <c r="H4210" i="10"/>
  <c r="R4210" i="10" s="1"/>
  <c r="H4247" i="10"/>
  <c r="R4247" i="10" s="1"/>
  <c r="H4222" i="10"/>
  <c r="R4222" i="10" s="1"/>
  <c r="H4221" i="10"/>
  <c r="R4221" i="10" s="1"/>
  <c r="H4209" i="10"/>
  <c r="T4209" i="10" s="1"/>
  <c r="A13" i="2"/>
  <c r="A14" i="32"/>
  <c r="AQ2" i="3"/>
  <c r="A13" i="32"/>
  <c r="A12" i="2"/>
  <c r="AO2" i="3"/>
  <c r="A10" i="2"/>
  <c r="A11" i="32"/>
  <c r="A11" i="2"/>
  <c r="A12" i="32"/>
  <c r="A9" i="2"/>
  <c r="A10" i="32"/>
  <c r="C8" i="3"/>
  <c r="AK8" i="3" s="1"/>
  <c r="F3" i="2"/>
  <c r="G7" i="2"/>
  <c r="G4" i="7"/>
  <c r="F56" i="7"/>
  <c r="F61" i="7"/>
  <c r="F63" i="7"/>
  <c r="F69" i="7"/>
  <c r="F67" i="7"/>
  <c r="F54" i="7"/>
  <c r="F70" i="7"/>
  <c r="F68" i="7"/>
  <c r="F58" i="7"/>
  <c r="F59" i="7"/>
  <c r="F66" i="7"/>
  <c r="F60" i="7"/>
  <c r="F57" i="7"/>
  <c r="F64" i="7"/>
  <c r="F55" i="7"/>
  <c r="F62" i="7"/>
  <c r="F65" i="7"/>
  <c r="E3" i="32"/>
  <c r="M29" i="8"/>
  <c r="AL30" i="16"/>
  <c r="AS11" i="8"/>
  <c r="AN14" i="8"/>
  <c r="AK24" i="8"/>
  <c r="X19" i="8"/>
  <c r="BA8" i="8"/>
  <c r="S6" i="8"/>
  <c r="AZ5" i="8"/>
  <c r="AR8" i="8"/>
  <c r="U11" i="8"/>
  <c r="K14" i="8"/>
  <c r="AQ18" i="8"/>
  <c r="C24" i="8"/>
  <c r="G53" i="7"/>
  <c r="G51" i="7"/>
  <c r="G49" i="7"/>
  <c r="G47" i="7"/>
  <c r="F47" i="7"/>
  <c r="F45" i="7"/>
  <c r="F43" i="7"/>
  <c r="F41" i="7"/>
  <c r="F39" i="7"/>
  <c r="F37" i="7"/>
  <c r="F53" i="7"/>
  <c r="E51" i="7"/>
  <c r="E53" i="7"/>
  <c r="G48" i="7"/>
  <c r="F46" i="7"/>
  <c r="F44" i="7"/>
  <c r="G50" i="7"/>
  <c r="F48" i="7"/>
  <c r="E46" i="7"/>
  <c r="E44" i="7"/>
  <c r="E42" i="7"/>
  <c r="E40" i="7"/>
  <c r="E38" i="7"/>
  <c r="E36" i="7"/>
  <c r="E34" i="7"/>
  <c r="E32" i="7"/>
  <c r="E30" i="7"/>
  <c r="E28" i="7"/>
  <c r="E26" i="7"/>
  <c r="G44" i="7"/>
  <c r="G37" i="7"/>
  <c r="E35" i="7"/>
  <c r="G52" i="7"/>
  <c r="E37" i="7"/>
  <c r="G24" i="7"/>
  <c r="G22" i="7"/>
  <c r="G20" i="7"/>
  <c r="G18" i="7"/>
  <c r="G16" i="7"/>
  <c r="G14" i="7"/>
  <c r="F52" i="7"/>
  <c r="F49" i="7"/>
  <c r="G39" i="7"/>
  <c r="E52" i="7"/>
  <c r="E49" i="7"/>
  <c r="E39" i="7"/>
  <c r="G28" i="7"/>
  <c r="F26" i="7"/>
  <c r="E24" i="7"/>
  <c r="E22" i="7"/>
  <c r="E20" i="7"/>
  <c r="E18" i="7"/>
  <c r="E16" i="7"/>
  <c r="G46" i="7"/>
  <c r="G41" i="7"/>
  <c r="G30" i="7"/>
  <c r="F28" i="7"/>
  <c r="E41" i="7"/>
  <c r="G32" i="7"/>
  <c r="F30" i="7"/>
  <c r="G43" i="7"/>
  <c r="E43" i="7"/>
  <c r="G36" i="7"/>
  <c r="F34" i="7"/>
  <c r="E48" i="7"/>
  <c r="G38" i="7"/>
  <c r="G45" i="7"/>
  <c r="F38" i="7"/>
  <c r="G27" i="7"/>
  <c r="F42" i="7"/>
  <c r="G35" i="7"/>
  <c r="F33" i="7"/>
  <c r="E31" i="7"/>
  <c r="E47" i="7"/>
  <c r="G42" i="7"/>
  <c r="G26" i="7"/>
  <c r="G29" i="7"/>
  <c r="F23" i="7"/>
  <c r="F15" i="7"/>
  <c r="G10" i="7"/>
  <c r="F8" i="7"/>
  <c r="G33" i="7"/>
  <c r="F29" i="7"/>
  <c r="E23" i="7"/>
  <c r="F20" i="7"/>
  <c r="E33" i="7"/>
  <c r="E29" i="7"/>
  <c r="G12" i="7"/>
  <c r="E10" i="7"/>
  <c r="F50" i="7"/>
  <c r="F36" i="7"/>
  <c r="G25" i="7"/>
  <c r="G17" i="7"/>
  <c r="F12" i="7"/>
  <c r="E50" i="7"/>
  <c r="E45" i="7"/>
  <c r="G40" i="7"/>
  <c r="F25" i="7"/>
  <c r="F17" i="7"/>
  <c r="F40" i="7"/>
  <c r="F32" i="7"/>
  <c r="E25" i="7"/>
  <c r="F22" i="7"/>
  <c r="E17" i="7"/>
  <c r="F14" i="7"/>
  <c r="E14" i="7"/>
  <c r="G19" i="7"/>
  <c r="F19" i="7"/>
  <c r="G9" i="7"/>
  <c r="E27" i="7"/>
  <c r="F10" i="7"/>
  <c r="F51" i="7"/>
  <c r="G21" i="7"/>
  <c r="G31" i="7"/>
  <c r="F21" i="7"/>
  <c r="F16" i="7"/>
  <c r="F31" i="7"/>
  <c r="E21" i="7"/>
  <c r="F9" i="7"/>
  <c r="E9" i="7"/>
  <c r="F24" i="7"/>
  <c r="E12" i="7"/>
  <c r="F35" i="7"/>
  <c r="G15" i="7"/>
  <c r="E19" i="7"/>
  <c r="E15" i="7"/>
  <c r="G8" i="7"/>
  <c r="G11" i="7"/>
  <c r="E8" i="7"/>
  <c r="G34" i="7"/>
  <c r="G23" i="7"/>
  <c r="F11" i="7"/>
  <c r="E11" i="7"/>
  <c r="F18" i="7"/>
  <c r="F27" i="7"/>
  <c r="Q6" i="8"/>
  <c r="AS8" i="8"/>
  <c r="AB11" i="8"/>
  <c r="AC14" i="8"/>
  <c r="M19" i="8"/>
  <c r="AA24" i="8"/>
  <c r="AU180" i="3" s="1"/>
  <c r="AA6" i="8"/>
  <c r="AU162" i="3" s="1"/>
  <c r="S9" i="8"/>
  <c r="AU11" i="8"/>
  <c r="H15" i="8"/>
  <c r="AU19" i="8"/>
  <c r="K25" i="8"/>
  <c r="AQ6" i="8"/>
  <c r="T9" i="8"/>
  <c r="D12" i="8"/>
  <c r="P15" i="8"/>
  <c r="D20" i="8"/>
  <c r="W25" i="8"/>
  <c r="AU150" i="3" s="1"/>
  <c r="AR6" i="8"/>
  <c r="AA9" i="8"/>
  <c r="AU165" i="3" s="1"/>
  <c r="T12" i="8"/>
  <c r="AI15" i="8"/>
  <c r="AA20" i="8"/>
  <c r="AU176" i="3" s="1"/>
  <c r="H26" i="8"/>
  <c r="AZ6" i="8"/>
  <c r="AR9" i="8"/>
  <c r="U12" i="8"/>
  <c r="AR15" i="8"/>
  <c r="AK20" i="8"/>
  <c r="AV26" i="8"/>
  <c r="Q7" i="8"/>
  <c r="AS9" i="8"/>
  <c r="AE12" i="8"/>
  <c r="M16" i="8"/>
  <c r="H21" i="8"/>
  <c r="AJ27" i="8"/>
  <c r="S7" i="8"/>
  <c r="C10" i="8"/>
  <c r="AW12" i="8"/>
  <c r="X16" i="8"/>
  <c r="S21" i="8"/>
  <c r="U28" i="8"/>
  <c r="AA7" i="8"/>
  <c r="AU163" i="3" s="1"/>
  <c r="Q10" i="8"/>
  <c r="AY12" i="8"/>
  <c r="AR16" i="8"/>
  <c r="AO21" i="8"/>
  <c r="G7" i="7"/>
  <c r="F7" i="7"/>
  <c r="E7" i="7"/>
  <c r="AC35" i="8"/>
  <c r="AC34" i="8"/>
  <c r="AW37" i="8"/>
  <c r="L28" i="8"/>
  <c r="U27" i="8"/>
  <c r="AJ26" i="8"/>
  <c r="AV25" i="8"/>
  <c r="D15" i="8"/>
  <c r="AB14" i="8"/>
  <c r="AQ7" i="8"/>
  <c r="T10" i="8"/>
  <c r="H13" i="8"/>
  <c r="AZ16" i="8"/>
  <c r="AZ21" i="8"/>
  <c r="C30" i="8"/>
  <c r="P5" i="8"/>
  <c r="AR7" i="8"/>
  <c r="AB10" i="8"/>
  <c r="Y13" i="8"/>
  <c r="U17" i="8"/>
  <c r="X22" i="8"/>
  <c r="AW30" i="8"/>
  <c r="E13" i="7"/>
  <c r="G13" i="7"/>
  <c r="F13" i="7"/>
  <c r="Q5" i="8"/>
  <c r="BA7" i="8"/>
  <c r="AS10" i="8"/>
  <c r="AA13" i="8"/>
  <c r="AU169" i="3" s="1"/>
  <c r="AF17" i="8"/>
  <c r="AI22" i="8"/>
  <c r="AS31" i="8"/>
  <c r="AA5" i="8"/>
  <c r="Q8" i="8"/>
  <c r="AU10" i="8"/>
  <c r="AI13" i="8"/>
  <c r="BA17" i="8"/>
  <c r="H23" i="8"/>
  <c r="AI32" i="8"/>
  <c r="AO5" i="8"/>
  <c r="T8" i="8"/>
  <c r="C11" i="8"/>
  <c r="BA13" i="8"/>
  <c r="K18" i="8"/>
  <c r="Q23" i="8"/>
  <c r="AC33" i="8"/>
  <c r="AQ5" i="8"/>
  <c r="AB8" i="8"/>
  <c r="S11" i="8"/>
  <c r="C14" i="8"/>
  <c r="AG18" i="8"/>
  <c r="AO23" i="8"/>
  <c r="I5" i="8"/>
  <c r="AJ5" i="8"/>
  <c r="I6" i="8"/>
  <c r="AJ6" i="8"/>
  <c r="K7" i="8"/>
  <c r="AK7" i="8"/>
  <c r="K8" i="8"/>
  <c r="AJ8" i="8"/>
  <c r="L9" i="8"/>
  <c r="AK9" i="8"/>
  <c r="L10" i="8"/>
  <c r="AK10" i="8"/>
  <c r="M11" i="8"/>
  <c r="AM11" i="8"/>
  <c r="O12" i="8"/>
  <c r="AO12" i="8"/>
  <c r="Q13" i="8"/>
  <c r="AU13" i="8"/>
  <c r="W14" i="8"/>
  <c r="AU139" i="3" s="1"/>
  <c r="AW14" i="8"/>
  <c r="X15" i="8"/>
  <c r="D16" i="8"/>
  <c r="AI16" i="8"/>
  <c r="L17" i="8"/>
  <c r="AQ17" i="8"/>
  <c r="W18" i="8"/>
  <c r="AU143" i="3" s="1"/>
  <c r="D19" i="8"/>
  <c r="AJ19" i="8"/>
  <c r="Q20" i="8"/>
  <c r="AW20" i="8"/>
  <c r="AE21" i="8"/>
  <c r="AU208" i="3" s="1"/>
  <c r="L22" i="8"/>
  <c r="AV22" i="8"/>
  <c r="AF23" i="8"/>
  <c r="O24" i="8"/>
  <c r="AY24" i="8"/>
  <c r="AJ25" i="8"/>
  <c r="W26" i="8"/>
  <c r="AU151" i="3" s="1"/>
  <c r="K27" i="8"/>
  <c r="AV27" i="8"/>
  <c r="AM28" i="8"/>
  <c r="Y29" i="8"/>
  <c r="S30" i="8"/>
  <c r="P31" i="8"/>
  <c r="D32" i="8"/>
  <c r="AZ32" i="8"/>
  <c r="AQ33" i="8"/>
  <c r="AO34" i="8"/>
  <c r="G6" i="16"/>
  <c r="AC34" i="16"/>
  <c r="AI32" i="16"/>
  <c r="K32" i="16"/>
  <c r="AB31" i="16"/>
  <c r="AK29" i="16"/>
  <c r="AC28" i="16"/>
  <c r="V27" i="16"/>
  <c r="AL26" i="16"/>
  <c r="AE25" i="16"/>
  <c r="G25" i="16"/>
  <c r="W24" i="16"/>
  <c r="AN23" i="16"/>
  <c r="AF22" i="16"/>
  <c r="Y21" i="16"/>
  <c r="AO20" i="16"/>
  <c r="AH19" i="16"/>
  <c r="J19" i="16"/>
  <c r="Z18" i="16"/>
  <c r="AI16" i="16"/>
  <c r="K16" i="16"/>
  <c r="AB15" i="16"/>
  <c r="AK13" i="16"/>
  <c r="AC12" i="16"/>
  <c r="V11" i="16"/>
  <c r="AL10" i="16"/>
  <c r="AE9" i="16"/>
  <c r="G9" i="16"/>
  <c r="W8" i="16"/>
  <c r="Z34" i="16"/>
  <c r="AO34" i="16"/>
  <c r="AE33" i="16"/>
  <c r="G33" i="16"/>
  <c r="W32" i="16"/>
  <c r="AN31" i="16"/>
  <c r="AF30" i="16"/>
  <c r="Y29" i="16"/>
  <c r="AO28" i="16"/>
  <c r="AH27" i="16"/>
  <c r="J27" i="16"/>
  <c r="Z26" i="16"/>
  <c r="AI24" i="16"/>
  <c r="K24" i="16"/>
  <c r="AB23" i="16"/>
  <c r="AK21" i="16"/>
  <c r="AC20" i="16"/>
  <c r="V19" i="16"/>
  <c r="AL18" i="16"/>
  <c r="AE17" i="16"/>
  <c r="G17" i="16"/>
  <c r="W16" i="16"/>
  <c r="AN15" i="16"/>
  <c r="AF14" i="16"/>
  <c r="Y13" i="16"/>
  <c r="AO12" i="16"/>
  <c r="AH11" i="16"/>
  <c r="J11" i="16"/>
  <c r="Z10" i="16"/>
  <c r="AI8" i="16"/>
  <c r="K8" i="16"/>
  <c r="AB7" i="16"/>
  <c r="AK5" i="16"/>
  <c r="AN34" i="16"/>
  <c r="Y33" i="16"/>
  <c r="AN32" i="16"/>
  <c r="Y31" i="16"/>
  <c r="AO30" i="16"/>
  <c r="AE29" i="16"/>
  <c r="AI27" i="16"/>
  <c r="G27" i="16"/>
  <c r="AK25" i="16"/>
  <c r="K25" i="16"/>
  <c r="Y24" i="16"/>
  <c r="AK23" i="16"/>
  <c r="K23" i="16"/>
  <c r="Z22" i="16"/>
  <c r="AE20" i="16"/>
  <c r="AF18" i="16"/>
  <c r="G18" i="16"/>
  <c r="V17" i="16"/>
  <c r="AK16" i="16"/>
  <c r="V15" i="16"/>
  <c r="AL14" i="16"/>
  <c r="AB13" i="16"/>
  <c r="AE11" i="16"/>
  <c r="AH9" i="16"/>
  <c r="AI7" i="16"/>
  <c r="J7" i="16"/>
  <c r="Z6" i="16"/>
  <c r="W35" i="16"/>
  <c r="AI34" i="16"/>
  <c r="AH32" i="16"/>
  <c r="G32" i="16"/>
  <c r="AK30" i="16"/>
  <c r="K30" i="16"/>
  <c r="Z29" i="16"/>
  <c r="AN28" i="16"/>
  <c r="AC27" i="16"/>
  <c r="AF25" i="16"/>
  <c r="AF23" i="16"/>
  <c r="G23" i="16"/>
  <c r="V22" i="16"/>
  <c r="AL21" i="16"/>
  <c r="K21" i="16"/>
  <c r="Y20" i="16"/>
  <c r="AO19" i="16"/>
  <c r="AB18" i="16"/>
  <c r="AE16" i="16"/>
  <c r="AH14" i="16"/>
  <c r="V13" i="16"/>
  <c r="AK12" i="16"/>
  <c r="K12" i="16"/>
  <c r="Z11" i="16"/>
  <c r="AN10" i="16"/>
  <c r="AB9" i="16"/>
  <c r="AE7" i="16"/>
  <c r="V6" i="16"/>
  <c r="AL5" i="16"/>
  <c r="AA37" i="8"/>
  <c r="I35" i="8"/>
  <c r="AJ34" i="8"/>
  <c r="O34" i="8"/>
  <c r="AO33" i="8"/>
  <c r="T33" i="8"/>
  <c r="AY32" i="8"/>
  <c r="AC32" i="8"/>
  <c r="H32" i="8"/>
  <c r="AM31" i="8"/>
  <c r="Q31" i="8"/>
  <c r="AV30" i="8"/>
  <c r="AA30" i="8"/>
  <c r="AU186" i="3" s="1"/>
  <c r="E30" i="8"/>
  <c r="AJ29" i="8"/>
  <c r="O29" i="8"/>
  <c r="AS28" i="8"/>
  <c r="X28" i="8"/>
  <c r="C28" i="8"/>
  <c r="AG27" i="8"/>
  <c r="L27" i="8"/>
  <c r="AQ26" i="8"/>
  <c r="U26" i="8"/>
  <c r="AZ25" i="8"/>
  <c r="AE25" i="8"/>
  <c r="I25" i="8"/>
  <c r="AN24" i="8"/>
  <c r="S24" i="8"/>
  <c r="AW23" i="8"/>
  <c r="AB23" i="8"/>
  <c r="G23" i="8"/>
  <c r="AK22" i="8"/>
  <c r="P22" i="8"/>
  <c r="V35" i="16"/>
  <c r="AH34" i="16"/>
  <c r="G34" i="16"/>
  <c r="AF32" i="16"/>
  <c r="AI30" i="16"/>
  <c r="J30" i="16"/>
  <c r="W29" i="16"/>
  <c r="AL28" i="16"/>
  <c r="AB27" i="16"/>
  <c r="AO26" i="16"/>
  <c r="AC25" i="16"/>
  <c r="AE23" i="16"/>
  <c r="AI21" i="16"/>
  <c r="J21" i="16"/>
  <c r="W20" i="16"/>
  <c r="AN19" i="16"/>
  <c r="Y18" i="16"/>
  <c r="AO17" i="16"/>
  <c r="AC16" i="16"/>
  <c r="AE14" i="16"/>
  <c r="G14" i="16"/>
  <c r="AI12" i="16"/>
  <c r="J12" i="16"/>
  <c r="Y11" i="16"/>
  <c r="AK10" i="16"/>
  <c r="K10" i="16"/>
  <c r="Z9" i="16"/>
  <c r="AO8" i="16"/>
  <c r="AC7" i="16"/>
  <c r="AI5" i="16"/>
  <c r="K5" i="16"/>
  <c r="S35" i="16"/>
  <c r="AE34" i="16"/>
  <c r="AO33" i="16"/>
  <c r="AC32" i="16"/>
  <c r="AE30" i="16"/>
  <c r="G30" i="16"/>
  <c r="AI28" i="16"/>
  <c r="J28" i="16"/>
  <c r="Y27" i="16"/>
  <c r="AK26" i="16"/>
  <c r="K26" i="16"/>
  <c r="Z25" i="16"/>
  <c r="AO24" i="16"/>
  <c r="Z23" i="16"/>
  <c r="AF21" i="16"/>
  <c r="G21" i="16"/>
  <c r="AK19" i="16"/>
  <c r="V18" i="16"/>
  <c r="AL17" i="16"/>
  <c r="Z16" i="16"/>
  <c r="AL15" i="16"/>
  <c r="AB14" i="16"/>
  <c r="AF12" i="16"/>
  <c r="G12" i="16"/>
  <c r="AH10" i="16"/>
  <c r="W9" i="16"/>
  <c r="AL8" i="16"/>
  <c r="J8" i="16"/>
  <c r="Y7" i="16"/>
  <c r="AO6" i="16"/>
  <c r="AF5" i="16"/>
  <c r="AB34" i="16"/>
  <c r="AN33" i="16"/>
  <c r="AB32" i="16"/>
  <c r="AO31" i="16"/>
  <c r="AC30" i="16"/>
  <c r="AH28" i="16"/>
  <c r="W27" i="16"/>
  <c r="AI26" i="16"/>
  <c r="J26" i="16"/>
  <c r="Y25" i="16"/>
  <c r="AN24" i="16"/>
  <c r="Y23" i="16"/>
  <c r="AO22" i="16"/>
  <c r="AE21" i="16"/>
  <c r="AI19" i="16"/>
  <c r="G19" i="16"/>
  <c r="AK17" i="16"/>
  <c r="K17" i="16"/>
  <c r="Y16" i="16"/>
  <c r="AK15" i="16"/>
  <c r="K15" i="16"/>
  <c r="Z14" i="16"/>
  <c r="AE12" i="16"/>
  <c r="AF10" i="16"/>
  <c r="G10" i="16"/>
  <c r="V9" i="16"/>
  <c r="AK8" i="16"/>
  <c r="W7" i="16"/>
  <c r="Y34" i="16"/>
  <c r="AL33" i="16"/>
  <c r="Z32" i="16"/>
  <c r="AL31" i="16"/>
  <c r="AB30" i="16"/>
  <c r="AF28" i="16"/>
  <c r="G28" i="16"/>
  <c r="AH26" i="16"/>
  <c r="W25" i="16"/>
  <c r="AL24" i="16"/>
  <c r="J24" i="16"/>
  <c r="W23" i="16"/>
  <c r="AN22" i="16"/>
  <c r="AC21" i="16"/>
  <c r="AF19" i="16"/>
  <c r="AI17" i="16"/>
  <c r="J17" i="16"/>
  <c r="V16" i="16"/>
  <c r="AI15" i="16"/>
  <c r="J15" i="16"/>
  <c r="Y14" i="16"/>
  <c r="AO13" i="16"/>
  <c r="AB12" i="16"/>
  <c r="AE10" i="16"/>
  <c r="AH8" i="16"/>
  <c r="G8" i="16"/>
  <c r="V7" i="16"/>
  <c r="AL6" i="16"/>
  <c r="AC5" i="16"/>
  <c r="W34" i="16"/>
  <c r="AK33" i="16"/>
  <c r="K33" i="16"/>
  <c r="Y32" i="16"/>
  <c r="AK31" i="16"/>
  <c r="K31" i="16"/>
  <c r="Z30" i="16"/>
  <c r="AE28" i="16"/>
  <c r="AF26" i="16"/>
  <c r="G26" i="16"/>
  <c r="V25" i="16"/>
  <c r="AK24" i="16"/>
  <c r="V23" i="16"/>
  <c r="AL22" i="16"/>
  <c r="AB21" i="16"/>
  <c r="AE19" i="16"/>
  <c r="AH17" i="16"/>
  <c r="AH15" i="16"/>
  <c r="W14" i="16"/>
  <c r="AN13" i="16"/>
  <c r="Z12" i="16"/>
  <c r="AC10" i="16"/>
  <c r="AF8" i="16"/>
  <c r="AK6" i="16"/>
  <c r="AB5" i="16"/>
  <c r="V34" i="16"/>
  <c r="AI33" i="16"/>
  <c r="J33" i="16"/>
  <c r="V32" i="16"/>
  <c r="AI31" i="16"/>
  <c r="J31" i="16"/>
  <c r="Y30" i="16"/>
  <c r="AO29" i="16"/>
  <c r="AB28" i="16"/>
  <c r="AE26" i="16"/>
  <c r="AH24" i="16"/>
  <c r="G24" i="16"/>
  <c r="AK22" i="16"/>
  <c r="K22" i="16"/>
  <c r="Z21" i="16"/>
  <c r="AN20" i="16"/>
  <c r="AC19" i="16"/>
  <c r="AF17" i="16"/>
  <c r="AF15" i="16"/>
  <c r="G15" i="16"/>
  <c r="V14" i="16"/>
  <c r="AL13" i="16"/>
  <c r="K13" i="16"/>
  <c r="Y12" i="16"/>
  <c r="AO11" i="16"/>
  <c r="AB10" i="16"/>
  <c r="AE8" i="16"/>
  <c r="AI6" i="16"/>
  <c r="V33" i="16"/>
  <c r="V31" i="16"/>
  <c r="V30" i="16"/>
  <c r="AC29" i="16"/>
  <c r="AK28" i="16"/>
  <c r="AO27" i="16"/>
  <c r="J22" i="16"/>
  <c r="AC18" i="16"/>
  <c r="AB17" i="16"/>
  <c r="AL16" i="16"/>
  <c r="AO15" i="16"/>
  <c r="AO14" i="16"/>
  <c r="G13" i="16"/>
  <c r="V8" i="16"/>
  <c r="AF7" i="16"/>
  <c r="AF6" i="16"/>
  <c r="BA37" i="8"/>
  <c r="S37" i="8"/>
  <c r="Y35" i="8"/>
  <c r="AY34" i="8"/>
  <c r="AB34" i="8"/>
  <c r="BA33" i="8"/>
  <c r="AE33" i="8"/>
  <c r="AU220" i="3" s="1"/>
  <c r="H33" i="8"/>
  <c r="AK32" i="8"/>
  <c r="O32" i="8"/>
  <c r="AR31" i="8"/>
  <c r="U31" i="8"/>
  <c r="AY30" i="8"/>
  <c r="AB30" i="8"/>
  <c r="D30" i="8"/>
  <c r="AG29" i="8"/>
  <c r="K29" i="8"/>
  <c r="AN28" i="8"/>
  <c r="Q28" i="8"/>
  <c r="AB29" i="16"/>
  <c r="Z28" i="16"/>
  <c r="AN27" i="16"/>
  <c r="W18" i="16"/>
  <c r="Z17" i="16"/>
  <c r="AH16" i="16"/>
  <c r="AE15" i="16"/>
  <c r="AN14" i="16"/>
  <c r="AI13" i="16"/>
  <c r="K11" i="16"/>
  <c r="Z7" i="16"/>
  <c r="AE6" i="16"/>
  <c r="J5" i="16"/>
  <c r="V29" i="16"/>
  <c r="Y28" i="16"/>
  <c r="AL27" i="16"/>
  <c r="AN26" i="16"/>
  <c r="AO25" i="16"/>
  <c r="G22" i="16"/>
  <c r="Y17" i="16"/>
  <c r="AF16" i="16"/>
  <c r="AC15" i="16"/>
  <c r="AK14" i="16"/>
  <c r="AH13" i="16"/>
  <c r="J10" i="16"/>
  <c r="AC6" i="16"/>
  <c r="W28" i="16"/>
  <c r="AK27" i="16"/>
  <c r="AC26" i="16"/>
  <c r="AN25" i="16"/>
  <c r="AF24" i="16"/>
  <c r="AO23" i="16"/>
  <c r="AI22" i="16"/>
  <c r="K20" i="16"/>
  <c r="W17" i="16"/>
  <c r="AB16" i="16"/>
  <c r="Z15" i="16"/>
  <c r="AI14" i="16"/>
  <c r="AF13" i="16"/>
  <c r="AN11" i="16"/>
  <c r="G11" i="16"/>
  <c r="AB6" i="16"/>
  <c r="AO5" i="16"/>
  <c r="G5" i="16"/>
  <c r="V28" i="16"/>
  <c r="AF27" i="16"/>
  <c r="AB26" i="16"/>
  <c r="AL25" i="16"/>
  <c r="AE24" i="16"/>
  <c r="AL23" i="16"/>
  <c r="AH22" i="16"/>
  <c r="J20" i="16"/>
  <c r="Y15" i="16"/>
  <c r="AC14" i="16"/>
  <c r="AE13" i="16"/>
  <c r="AN12" i="16"/>
  <c r="AL11" i="16"/>
  <c r="Y6" i="16"/>
  <c r="AN5" i="16"/>
  <c r="AS37" i="8"/>
  <c r="G37" i="8"/>
  <c r="T35" i="8"/>
  <c r="AS34" i="8"/>
  <c r="AU159" i="3"/>
  <c r="AV33" i="8"/>
  <c r="Y33" i="8"/>
  <c r="C33" i="8"/>
  <c r="AF32" i="8"/>
  <c r="I32" i="8"/>
  <c r="AK31" i="8"/>
  <c r="O31" i="8"/>
  <c r="AR30" i="8"/>
  <c r="U30" i="8"/>
  <c r="AY29" i="8"/>
  <c r="AB29" i="8"/>
  <c r="J32" i="16"/>
  <c r="AE27" i="16"/>
  <c r="Y26" i="16"/>
  <c r="AI25" i="16"/>
  <c r="AC24" i="16"/>
  <c r="AI23" i="16"/>
  <c r="AE22" i="16"/>
  <c r="AL20" i="16"/>
  <c r="K19" i="16"/>
  <c r="W15" i="16"/>
  <c r="AC13" i="16"/>
  <c r="AL12" i="16"/>
  <c r="AK11" i="16"/>
  <c r="K9" i="16"/>
  <c r="W6" i="16"/>
  <c r="AH5" i="16"/>
  <c r="AQ37" i="8"/>
  <c r="C37" i="8"/>
  <c r="S35" i="8"/>
  <c r="AR34" i="8"/>
  <c r="U34" i="8"/>
  <c r="AU33" i="8"/>
  <c r="X33" i="8"/>
  <c r="BA32" i="8"/>
  <c r="AE32" i="8"/>
  <c r="AU219" i="3" s="1"/>
  <c r="G32" i="8"/>
  <c r="AJ31" i="8"/>
  <c r="M31" i="8"/>
  <c r="AQ30" i="8"/>
  <c r="T30" i="8"/>
  <c r="AW29" i="8"/>
  <c r="AA29" i="8"/>
  <c r="AU185" i="3" s="1"/>
  <c r="D29" i="8"/>
  <c r="AG28" i="8"/>
  <c r="K28" i="8"/>
  <c r="AN27" i="8"/>
  <c r="Q27" i="8"/>
  <c r="AU26" i="8"/>
  <c r="X26" i="8"/>
  <c r="BA25" i="8"/>
  <c r="AC25" i="8"/>
  <c r="G25" i="8"/>
  <c r="AJ24" i="8"/>
  <c r="M24" i="8"/>
  <c r="AQ23" i="8"/>
  <c r="T23" i="8"/>
  <c r="AW22" i="8"/>
  <c r="AA22" i="8"/>
  <c r="AU178" i="3" s="1"/>
  <c r="D22" i="8"/>
  <c r="AI21" i="8"/>
  <c r="M21" i="8"/>
  <c r="AR20" i="8"/>
  <c r="W20" i="8"/>
  <c r="AU145" i="3" s="1"/>
  <c r="BA19" i="8"/>
  <c r="AF19" i="8"/>
  <c r="K19" i="8"/>
  <c r="AO18" i="8"/>
  <c r="T18" i="8"/>
  <c r="AY17" i="8"/>
  <c r="AC17" i="8"/>
  <c r="H17" i="8"/>
  <c r="AM16" i="8"/>
  <c r="Q16" i="8"/>
  <c r="AV15" i="8"/>
  <c r="AA15" i="8"/>
  <c r="AU171" i="3" s="1"/>
  <c r="E15" i="8"/>
  <c r="AJ14" i="8"/>
  <c r="O14" i="8"/>
  <c r="AS13" i="8"/>
  <c r="X13" i="8"/>
  <c r="C13" i="8"/>
  <c r="AG12" i="8"/>
  <c r="L12" i="8"/>
  <c r="K34" i="16"/>
  <c r="Z27" i="16"/>
  <c r="W26" i="16"/>
  <c r="AH25" i="16"/>
  <c r="AB24" i="16"/>
  <c r="AH23" i="16"/>
  <c r="AC22" i="16"/>
  <c r="AO21" i="16"/>
  <c r="AK20" i="16"/>
  <c r="G20" i="16"/>
  <c r="Z13" i="16"/>
  <c r="AH12" i="16"/>
  <c r="AI11" i="16"/>
  <c r="J9" i="16"/>
  <c r="AE5" i="16"/>
  <c r="J34" i="16"/>
  <c r="V26" i="16"/>
  <c r="AB25" i="16"/>
  <c r="Z24" i="16"/>
  <c r="AC23" i="16"/>
  <c r="AB22" i="16"/>
  <c r="AN21" i="16"/>
  <c r="AI20" i="16"/>
  <c r="W13" i="16"/>
  <c r="W12" i="16"/>
  <c r="AF11" i="16"/>
  <c r="AO10" i="16"/>
  <c r="AO9" i="16"/>
  <c r="Z5" i="16"/>
  <c r="K35" i="16"/>
  <c r="G31" i="16"/>
  <c r="V24" i="16"/>
  <c r="Y22" i="16"/>
  <c r="AH21" i="16"/>
  <c r="AH20" i="16"/>
  <c r="K18" i="16"/>
  <c r="V12" i="16"/>
  <c r="AC11" i="16"/>
  <c r="AI10" i="16"/>
  <c r="AN9" i="16"/>
  <c r="K7" i="16"/>
  <c r="Y5" i="16"/>
  <c r="J35" i="16"/>
  <c r="K29" i="16"/>
  <c r="W22" i="16"/>
  <c r="W21" i="16"/>
  <c r="AF20" i="16"/>
  <c r="J18" i="16"/>
  <c r="AB11" i="16"/>
  <c r="Y10" i="16"/>
  <c r="AL9" i="16"/>
  <c r="AH33" i="16"/>
  <c r="AH31" i="16"/>
  <c r="J29" i="16"/>
  <c r="V21" i="16"/>
  <c r="AB20" i="16"/>
  <c r="AL19" i="16"/>
  <c r="AO18" i="16"/>
  <c r="J16" i="16"/>
  <c r="W11" i="16"/>
  <c r="W10" i="16"/>
  <c r="AK9" i="16"/>
  <c r="G7" i="16"/>
  <c r="V5" i="16"/>
  <c r="AK34" i="16"/>
  <c r="Z33" i="16"/>
  <c r="AE32" i="16"/>
  <c r="Z31" i="16"/>
  <c r="AH30" i="16"/>
  <c r="AH29" i="16"/>
  <c r="J25" i="16"/>
  <c r="J23" i="16"/>
  <c r="W19" i="16"/>
  <c r="AH18" i="16"/>
  <c r="AN17" i="16"/>
  <c r="AO16" i="16"/>
  <c r="J13" i="16"/>
  <c r="Y9" i="16"/>
  <c r="Z8" i="16"/>
  <c r="AK7" i="16"/>
  <c r="AN6" i="16"/>
  <c r="AF31" i="16"/>
  <c r="W30" i="16"/>
  <c r="K28" i="16"/>
  <c r="AE31" i="16"/>
  <c r="AY37" i="8"/>
  <c r="M35" i="8"/>
  <c r="AG34" i="8"/>
  <c r="G34" i="8"/>
  <c r="AA33" i="8"/>
  <c r="AU189" i="3" s="1"/>
  <c r="AV32" i="8"/>
  <c r="U32" i="8"/>
  <c r="AU31" i="8"/>
  <c r="S31" i="8"/>
  <c r="AN30" i="8"/>
  <c r="M30" i="8"/>
  <c r="AM29" i="8"/>
  <c r="I29" i="8"/>
  <c r="AJ28" i="8"/>
  <c r="I28" i="8"/>
  <c r="AK27" i="8"/>
  <c r="M27" i="8"/>
  <c r="AN26" i="8"/>
  <c r="P26" i="8"/>
  <c r="AR25" i="8"/>
  <c r="T25" i="8"/>
  <c r="AV24" i="8"/>
  <c r="X24" i="8"/>
  <c r="AZ23" i="8"/>
  <c r="AA23" i="8"/>
  <c r="AU179" i="3" s="1"/>
  <c r="C23" i="8"/>
  <c r="AE22" i="8"/>
  <c r="G22" i="8"/>
  <c r="AJ21" i="8"/>
  <c r="L21" i="8"/>
  <c r="AO20" i="8"/>
  <c r="S20" i="8"/>
  <c r="AV19" i="8"/>
  <c r="Y19" i="8"/>
  <c r="C19" i="8"/>
  <c r="AF18" i="8"/>
  <c r="I18" i="8"/>
  <c r="AM17" i="8"/>
  <c r="P17" i="8"/>
  <c r="AS16" i="8"/>
  <c r="W16" i="8"/>
  <c r="AU141" i="3" s="1"/>
  <c r="AZ15" i="8"/>
  <c r="AC15" i="8"/>
  <c r="G15" i="8"/>
  <c r="AI14" i="8"/>
  <c r="L14" i="8"/>
  <c r="AO13" i="8"/>
  <c r="S13" i="8"/>
  <c r="AV12" i="8"/>
  <c r="Y12" i="8"/>
  <c r="C12" i="8"/>
  <c r="AG11" i="8"/>
  <c r="L11" i="8"/>
  <c r="AQ10" i="8"/>
  <c r="U10" i="8"/>
  <c r="AZ9" i="8"/>
  <c r="AE9" i="8"/>
  <c r="AU196" i="3" s="1"/>
  <c r="I9" i="8"/>
  <c r="AN8" i="8"/>
  <c r="S8" i="8"/>
  <c r="AW7" i="8"/>
  <c r="AB7" i="8"/>
  <c r="G7" i="8"/>
  <c r="AK6" i="8"/>
  <c r="P6" i="8"/>
  <c r="AU5" i="8"/>
  <c r="Y5" i="8"/>
  <c r="D5" i="8"/>
  <c r="AO32" i="16"/>
  <c r="W31" i="16"/>
  <c r="AC17" i="16"/>
  <c r="AU37" i="8"/>
  <c r="K35" i="8"/>
  <c r="AE34" i="8"/>
  <c r="AU221" i="3" s="1"/>
  <c r="AY33" i="8"/>
  <c r="U33" i="8"/>
  <c r="AS32" i="8"/>
  <c r="S32" i="8"/>
  <c r="AQ31" i="8"/>
  <c r="L31" i="8"/>
  <c r="AK30" i="8"/>
  <c r="K30" i="8"/>
  <c r="AI29" i="8"/>
  <c r="G29" i="8"/>
  <c r="AF28" i="8"/>
  <c r="G28" i="8"/>
  <c r="AI27" i="8"/>
  <c r="I27" i="8"/>
  <c r="AK26" i="8"/>
  <c r="M26" i="8"/>
  <c r="AO25" i="8"/>
  <c r="Q25" i="8"/>
  <c r="AS24" i="8"/>
  <c r="U24" i="8"/>
  <c r="AV23" i="8"/>
  <c r="X23" i="8"/>
  <c r="AZ22" i="8"/>
  <c r="AB22" i="8"/>
  <c r="C22" i="8"/>
  <c r="AF21" i="8"/>
  <c r="I21" i="8"/>
  <c r="AM20" i="8"/>
  <c r="P20" i="8"/>
  <c r="AS19" i="8"/>
  <c r="W19" i="8"/>
  <c r="AU144" i="3" s="1"/>
  <c r="AZ18" i="8"/>
  <c r="AC18" i="8"/>
  <c r="G18" i="8"/>
  <c r="AJ17" i="8"/>
  <c r="M17" i="8"/>
  <c r="AQ16" i="8"/>
  <c r="T16" i="8"/>
  <c r="AW15" i="8"/>
  <c r="Y15" i="8"/>
  <c r="C15" i="8"/>
  <c r="AF14" i="8"/>
  <c r="I14" i="8"/>
  <c r="AM13" i="8"/>
  <c r="P13" i="8"/>
  <c r="AS12" i="8"/>
  <c r="W12" i="8"/>
  <c r="AU137" i="3" s="1"/>
  <c r="AZ11" i="8"/>
  <c r="AE11" i="8"/>
  <c r="I11" i="8"/>
  <c r="AN10" i="8"/>
  <c r="S10" i="8"/>
  <c r="AW9" i="8"/>
  <c r="AB9" i="8"/>
  <c r="G9" i="8"/>
  <c r="AK8" i="8"/>
  <c r="P8" i="8"/>
  <c r="AU7" i="8"/>
  <c r="Y7" i="8"/>
  <c r="D7" i="8"/>
  <c r="AI6" i="8"/>
  <c r="M6" i="8"/>
  <c r="AR5" i="8"/>
  <c r="W5" i="8"/>
  <c r="AL32" i="16"/>
  <c r="AO7" i="16"/>
  <c r="AF33" i="16"/>
  <c r="AK32" i="16"/>
  <c r="AN18" i="16"/>
  <c r="AN7" i="16"/>
  <c r="AM37" i="8"/>
  <c r="G35" i="8"/>
  <c r="AA34" i="8"/>
  <c r="AU190" i="3" s="1"/>
  <c r="AS33" i="8"/>
  <c r="Q33" i="8"/>
  <c r="AQ32" i="8"/>
  <c r="P32" i="8"/>
  <c r="AN31" i="8"/>
  <c r="I31" i="8"/>
  <c r="AI30" i="8"/>
  <c r="H30" i="8"/>
  <c r="AE29" i="8"/>
  <c r="AU216" i="3" s="1"/>
  <c r="C29" i="8"/>
  <c r="AC28" i="8"/>
  <c r="D28" i="8"/>
  <c r="AE27" i="8"/>
  <c r="G27" i="8"/>
  <c r="AI26" i="8"/>
  <c r="K26" i="8"/>
  <c r="AM25" i="8"/>
  <c r="O25" i="8"/>
  <c r="AC33" i="16"/>
  <c r="G29" i="16"/>
  <c r="AK18" i="16"/>
  <c r="G16" i="16"/>
  <c r="AN8" i="16"/>
  <c r="AL7" i="16"/>
  <c r="AK37" i="8"/>
  <c r="BA34" i="8"/>
  <c r="Y34" i="8"/>
  <c r="AR33" i="8"/>
  <c r="P33" i="8"/>
  <c r="AO32" i="8"/>
  <c r="M32" i="8"/>
  <c r="AI31" i="8"/>
  <c r="H31" i="8"/>
  <c r="AG30" i="8"/>
  <c r="G30" i="8"/>
  <c r="AC29" i="8"/>
  <c r="BA28" i="8"/>
  <c r="AB28" i="8"/>
  <c r="BA27" i="8"/>
  <c r="AC27" i="8"/>
  <c r="E27" i="8"/>
  <c r="AG26" i="8"/>
  <c r="I26" i="8"/>
  <c r="AK25" i="8"/>
  <c r="M25" i="8"/>
  <c r="AO24" i="8"/>
  <c r="P24" i="8"/>
  <c r="AR23" i="8"/>
  <c r="S23" i="8"/>
  <c r="AU22" i="8"/>
  <c r="W22" i="8"/>
  <c r="AU147" i="3" s="1"/>
  <c r="AY21" i="8"/>
  <c r="AB21" i="8"/>
  <c r="E21" i="8"/>
  <c r="AI20" i="8"/>
  <c r="L20" i="8"/>
  <c r="AO19" i="8"/>
  <c r="S19" i="8"/>
  <c r="AV18" i="8"/>
  <c r="Y18" i="8"/>
  <c r="AB33" i="16"/>
  <c r="AI18" i="16"/>
  <c r="AC8" i="16"/>
  <c r="AH7" i="16"/>
  <c r="W33" i="16"/>
  <c r="AB19" i="16"/>
  <c r="AE18" i="16"/>
  <c r="AB8" i="16"/>
  <c r="G35" i="16"/>
  <c r="Z19" i="16"/>
  <c r="AI9" i="16"/>
  <c r="Y8" i="16"/>
  <c r="K6" i="16"/>
  <c r="AE37" i="8"/>
  <c r="AB35" i="8"/>
  <c r="AV34" i="8"/>
  <c r="S34" i="8"/>
  <c r="AM33" i="8"/>
  <c r="L33" i="8"/>
  <c r="AJ32" i="8"/>
  <c r="E32" i="8"/>
  <c r="AE31" i="8"/>
  <c r="AU218" i="3" s="1"/>
  <c r="D31" i="8"/>
  <c r="AC30" i="8"/>
  <c r="AZ29" i="8"/>
  <c r="W29" i="8"/>
  <c r="AU154" i="3" s="1"/>
  <c r="AW28" i="8"/>
  <c r="W28" i="8"/>
  <c r="AU153" i="3" s="1"/>
  <c r="AW27" i="8"/>
  <c r="Y27" i="8"/>
  <c r="BA26" i="8"/>
  <c r="AC26" i="8"/>
  <c r="E26" i="8"/>
  <c r="AG25" i="8"/>
  <c r="H25" i="8"/>
  <c r="AI24" i="8"/>
  <c r="K24" i="8"/>
  <c r="AM23" i="8"/>
  <c r="O23" i="8"/>
  <c r="AQ22" i="8"/>
  <c r="S22" i="8"/>
  <c r="AU21" i="8"/>
  <c r="X21" i="8"/>
  <c r="BA20" i="8"/>
  <c r="AE20" i="8"/>
  <c r="H20" i="8"/>
  <c r="AK19" i="8"/>
  <c r="O19" i="8"/>
  <c r="AR18" i="8"/>
  <c r="U18" i="8"/>
  <c r="AW17" i="8"/>
  <c r="AA17" i="8"/>
  <c r="AU173" i="3" s="1"/>
  <c r="D17" i="8"/>
  <c r="AG16" i="8"/>
  <c r="K16" i="8"/>
  <c r="AN15" i="8"/>
  <c r="Y19" i="16"/>
  <c r="K14" i="16"/>
  <c r="AF9" i="16"/>
  <c r="J6" i="16"/>
  <c r="AC37" i="8"/>
  <c r="AA35" i="8"/>
  <c r="AU191" i="3" s="1"/>
  <c r="AU34" i="8"/>
  <c r="Q34" i="8"/>
  <c r="AL34" i="16"/>
  <c r="AN29" i="16"/>
  <c r="K27" i="16"/>
  <c r="J14" i="16"/>
  <c r="AC9" i="16"/>
  <c r="Y37" i="8"/>
  <c r="X35" i="8"/>
  <c r="AQ34" i="8"/>
  <c r="P34" i="8"/>
  <c r="AJ33" i="8"/>
  <c r="I33" i="8"/>
  <c r="AG32" i="8"/>
  <c r="C32" i="8"/>
  <c r="AB31" i="8"/>
  <c r="BA30" i="8"/>
  <c r="X30" i="8"/>
  <c r="AU29" i="8"/>
  <c r="T29" i="8"/>
  <c r="AU28" i="8"/>
  <c r="T28" i="8"/>
  <c r="AU27" i="8"/>
  <c r="W27" i="8"/>
  <c r="AU152" i="3" s="1"/>
  <c r="AY26" i="8"/>
  <c r="AA26" i="8"/>
  <c r="AU182" i="3" s="1"/>
  <c r="C26" i="8"/>
  <c r="AB25" i="8"/>
  <c r="D25" i="8"/>
  <c r="AF24" i="8"/>
  <c r="H24" i="8"/>
  <c r="AJ23" i="8"/>
  <c r="L23" i="8"/>
  <c r="AN22" i="8"/>
  <c r="O22" i="8"/>
  <c r="AR21" i="8"/>
  <c r="U21" i="8"/>
  <c r="AY20" i="8"/>
  <c r="AB20" i="8"/>
  <c r="E20" i="8"/>
  <c r="AI19" i="8"/>
  <c r="L19" i="8"/>
  <c r="AN18" i="8"/>
  <c r="Q18" i="8"/>
  <c r="AU17" i="8"/>
  <c r="X17" i="8"/>
  <c r="BA16" i="8"/>
  <c r="AE16" i="8"/>
  <c r="AU203" i="3" s="1"/>
  <c r="H16" i="8"/>
  <c r="AK15" i="8"/>
  <c r="O15" i="8"/>
  <c r="AR14" i="8"/>
  <c r="U14" i="8"/>
  <c r="AY13" i="8"/>
  <c r="AB13" i="8"/>
  <c r="E13" i="8"/>
  <c r="AI12" i="8"/>
  <c r="K12" i="8"/>
  <c r="AO11" i="8"/>
  <c r="T11" i="8"/>
  <c r="AY10" i="8"/>
  <c r="AC10" i="8"/>
  <c r="H10" i="8"/>
  <c r="AM9" i="8"/>
  <c r="Q9" i="8"/>
  <c r="AV8" i="8"/>
  <c r="AA8" i="8"/>
  <c r="AU164" i="3" s="1"/>
  <c r="E8" i="8"/>
  <c r="AJ7" i="8"/>
  <c r="O7" i="8"/>
  <c r="AS6" i="8"/>
  <c r="X6" i="8"/>
  <c r="C6" i="8"/>
  <c r="AG5" i="8"/>
  <c r="L5" i="8"/>
  <c r="K5" i="8"/>
  <c r="AK5" i="8"/>
  <c r="K6" i="8"/>
  <c r="AM6" i="8"/>
  <c r="L7" i="8"/>
  <c r="AM7" i="8"/>
  <c r="L8" i="8"/>
  <c r="AM8" i="8"/>
  <c r="M9" i="8"/>
  <c r="AN9" i="8"/>
  <c r="M10" i="8"/>
  <c r="AM10" i="8"/>
  <c r="O11" i="8"/>
  <c r="AN11" i="8"/>
  <c r="P12" i="8"/>
  <c r="AQ12" i="8"/>
  <c r="T13" i="8"/>
  <c r="AV13" i="8"/>
  <c r="X14" i="8"/>
  <c r="AY14" i="8"/>
  <c r="AB15" i="8"/>
  <c r="E16" i="8"/>
  <c r="AJ16" i="8"/>
  <c r="O17" i="8"/>
  <c r="AR17" i="8"/>
  <c r="X18" i="8"/>
  <c r="E19" i="8"/>
  <c r="AM19" i="8"/>
  <c r="T20" i="8"/>
  <c r="AZ20" i="8"/>
  <c r="AG21" i="8"/>
  <c r="M22" i="8"/>
  <c r="AY22" i="8"/>
  <c r="AG23" i="8"/>
  <c r="Q24" i="8"/>
  <c r="AZ24" i="8"/>
  <c r="AN25" i="8"/>
  <c r="Y26" i="8"/>
  <c r="O27" i="8"/>
  <c r="AY27" i="8"/>
  <c r="AO28" i="8"/>
  <c r="AF29" i="8"/>
  <c r="W30" i="8"/>
  <c r="AU155" i="3" s="1"/>
  <c r="T31" i="8"/>
  <c r="K32" i="8"/>
  <c r="D33" i="8"/>
  <c r="AW33" i="8"/>
  <c r="AW34" i="8"/>
  <c r="V10" i="16"/>
  <c r="AN30" i="16"/>
  <c r="M5" i="8"/>
  <c r="AM5" i="8"/>
  <c r="L6" i="8"/>
  <c r="AN6" i="8"/>
  <c r="M7" i="8"/>
  <c r="AN7" i="8"/>
  <c r="M8" i="8"/>
  <c r="AO8" i="8"/>
  <c r="O9" i="8"/>
  <c r="AO9" i="8"/>
  <c r="O10" i="8"/>
  <c r="AO10" i="8"/>
  <c r="P11" i="8"/>
  <c r="AQ11" i="8"/>
  <c r="Q12" i="8"/>
  <c r="AR12" i="8"/>
  <c r="U13" i="8"/>
  <c r="AW13" i="8"/>
  <c r="Y14" i="8"/>
  <c r="AZ14" i="8"/>
  <c r="AE15" i="8"/>
  <c r="G16" i="8"/>
  <c r="AK16" i="8"/>
  <c r="Q17" i="8"/>
  <c r="AS17" i="8"/>
  <c r="AA18" i="8"/>
  <c r="AU174" i="3" s="1"/>
  <c r="G19" i="8"/>
  <c r="AN19" i="8"/>
  <c r="U20" i="8"/>
  <c r="C21" i="8"/>
  <c r="AK21" i="8"/>
  <c r="Q22" i="8"/>
  <c r="BA22" i="8"/>
  <c r="AI23" i="8"/>
  <c r="T24" i="8"/>
  <c r="BA24" i="8"/>
  <c r="AQ25" i="8"/>
  <c r="AB26" i="8"/>
  <c r="P27" i="8"/>
  <c r="AZ27" i="8"/>
  <c r="AQ28" i="8"/>
  <c r="AK29" i="8"/>
  <c r="Y30" i="8"/>
  <c r="W31" i="8"/>
  <c r="AU156" i="3" s="1"/>
  <c r="L32" i="8"/>
  <c r="E33" i="8"/>
  <c r="AZ33" i="8"/>
  <c r="AZ34" i="8"/>
  <c r="K37" i="8"/>
  <c r="O5" i="8"/>
  <c r="AN5" i="8"/>
  <c r="O6" i="8"/>
  <c r="AO6" i="8"/>
  <c r="P7" i="8"/>
  <c r="AO7" i="8"/>
  <c r="O8" i="8"/>
  <c r="AQ8" i="8"/>
  <c r="P9" i="8"/>
  <c r="AQ9" i="8"/>
  <c r="P10" i="8"/>
  <c r="AR10" i="8"/>
  <c r="Q11" i="8"/>
  <c r="AR11" i="8"/>
  <c r="S12" i="8"/>
  <c r="AU12" i="8"/>
  <c r="W13" i="8"/>
  <c r="AU138" i="3" s="1"/>
  <c r="AZ13" i="8"/>
  <c r="AA14" i="8"/>
  <c r="AU170" i="3" s="1"/>
  <c r="BA14" i="8"/>
  <c r="AF15" i="8"/>
  <c r="I16" i="8"/>
  <c r="AN16" i="8"/>
  <c r="S17" i="8"/>
  <c r="AV17" i="8"/>
  <c r="AB18" i="8"/>
  <c r="H19" i="8"/>
  <c r="AQ19" i="8"/>
  <c r="X20" i="8"/>
  <c r="D21" i="8"/>
  <c r="AM21" i="8"/>
  <c r="T22" i="8"/>
  <c r="D23" i="8"/>
  <c r="AK23" i="8"/>
  <c r="W24" i="8"/>
  <c r="AU149" i="3" s="1"/>
  <c r="C25" i="8"/>
  <c r="AS25" i="8"/>
  <c r="AE26" i="8"/>
  <c r="S27" i="8"/>
  <c r="E28" i="8"/>
  <c r="AR28" i="8"/>
  <c r="AN29" i="8"/>
  <c r="AE30" i="8"/>
  <c r="AU217" i="3" s="1"/>
  <c r="X31" i="8"/>
  <c r="Q32" i="8"/>
  <c r="G33" i="8"/>
  <c r="H34" i="8"/>
  <c r="H35" i="8"/>
  <c r="O37" i="8"/>
  <c r="AF29" i="16"/>
  <c r="AG15" i="8"/>
  <c r="L16" i="8"/>
  <c r="AO16" i="8"/>
  <c r="T17" i="8"/>
  <c r="AZ17" i="8"/>
  <c r="AE18" i="8"/>
  <c r="I19" i="8"/>
  <c r="AR19" i="8"/>
  <c r="Y20" i="8"/>
  <c r="G21" i="8"/>
  <c r="AN21" i="8"/>
  <c r="U22" i="8"/>
  <c r="E23" i="8"/>
  <c r="AN23" i="8"/>
  <c r="Y24" i="8"/>
  <c r="E25" i="8"/>
  <c r="AU25" i="8"/>
  <c r="AF26" i="8"/>
  <c r="T27" i="8"/>
  <c r="H28" i="8"/>
  <c r="AV28" i="8"/>
  <c r="AO29" i="8"/>
  <c r="AF30" i="8"/>
  <c r="Y31" i="8"/>
  <c r="T32" i="8"/>
  <c r="K33" i="8"/>
  <c r="I34" i="8"/>
  <c r="L35" i="8"/>
  <c r="Q37" i="8"/>
  <c r="AI29" i="16"/>
  <c r="AY28" i="8"/>
  <c r="AQ29" i="8"/>
  <c r="AJ30" i="8"/>
  <c r="AA31" i="8"/>
  <c r="AU187" i="3" s="1"/>
  <c r="W32" i="8"/>
  <c r="AU157" i="3" s="1"/>
  <c r="M33" i="8"/>
  <c r="K34" i="8"/>
  <c r="O35" i="8"/>
  <c r="U37" i="8"/>
  <c r="AL29" i="16"/>
  <c r="S5" i="8"/>
  <c r="AS5" i="8"/>
  <c r="T6" i="8"/>
  <c r="AU6" i="8"/>
  <c r="T7" i="8"/>
  <c r="AS7" i="8"/>
  <c r="U8" i="8"/>
  <c r="AU8" i="8"/>
  <c r="U9" i="8"/>
  <c r="AU9" i="8"/>
  <c r="W10" i="8"/>
  <c r="AU135" i="3" s="1"/>
  <c r="AV10" i="8"/>
  <c r="W11" i="8"/>
  <c r="AU136" i="3" s="1"/>
  <c r="AV11" i="8"/>
  <c r="X12" i="8"/>
  <c r="AZ12" i="8"/>
  <c r="AC13" i="8"/>
  <c r="D14" i="8"/>
  <c r="AE14" i="8"/>
  <c r="I15" i="8"/>
  <c r="AJ15" i="8"/>
  <c r="O16" i="8"/>
  <c r="AU16" i="8"/>
  <c r="W17" i="8"/>
  <c r="AU142" i="3" s="1"/>
  <c r="C18" i="8"/>
  <c r="AI18" i="8"/>
  <c r="P19" i="8"/>
  <c r="AW19" i="8"/>
  <c r="AC20" i="8"/>
  <c r="K21" i="8"/>
  <c r="AQ21" i="8"/>
  <c r="Y22" i="8"/>
  <c r="I23" i="8"/>
  <c r="AS23" i="8"/>
  <c r="AB24" i="8"/>
  <c r="L25" i="8"/>
  <c r="AW25" i="8"/>
  <c r="AM26" i="8"/>
  <c r="X27" i="8"/>
  <c r="M28" i="8"/>
  <c r="AZ28" i="8"/>
  <c r="AR29" i="8"/>
  <c r="AM30" i="8"/>
  <c r="AC31" i="8"/>
  <c r="X32" i="8"/>
  <c r="O33" i="8"/>
  <c r="L34" i="8"/>
  <c r="P35" i="8"/>
  <c r="W37" i="8"/>
  <c r="T5" i="8"/>
  <c r="AV5" i="8"/>
  <c r="U6" i="8"/>
  <c r="AV6" i="8"/>
  <c r="U7" i="8"/>
  <c r="AV7" i="8"/>
  <c r="W8" i="8"/>
  <c r="AU133" i="3" s="1"/>
  <c r="AW8" i="8"/>
  <c r="W9" i="8"/>
  <c r="AU134" i="3" s="1"/>
  <c r="AV9" i="8"/>
  <c r="X10" i="8"/>
  <c r="AW10" i="8"/>
  <c r="X11" i="8"/>
  <c r="AW11" i="8"/>
  <c r="AA12" i="8"/>
  <c r="AU168" i="3" s="1"/>
  <c r="BA12" i="8"/>
  <c r="AE13" i="8"/>
  <c r="E14" i="8"/>
  <c r="AG14" i="8"/>
  <c r="K15" i="8"/>
  <c r="AM15" i="8"/>
  <c r="P16" i="8"/>
  <c r="AV16" i="8"/>
  <c r="Y17" i="8"/>
  <c r="D18" i="8"/>
  <c r="AJ18" i="8"/>
  <c r="Q19" i="8"/>
  <c r="AY19" i="8"/>
  <c r="AF20" i="8"/>
  <c r="O21" i="8"/>
  <c r="AS21" i="8"/>
  <c r="AC22" i="8"/>
  <c r="K23" i="8"/>
  <c r="AU23" i="8"/>
  <c r="AC24" i="8"/>
  <c r="P25" i="8"/>
  <c r="AY25" i="8"/>
  <c r="AO26" i="8"/>
  <c r="AA27" i="8"/>
  <c r="AU183" i="3" s="1"/>
  <c r="O28" i="8"/>
  <c r="E29" i="8"/>
  <c r="AS29" i="8"/>
  <c r="AO30" i="8"/>
  <c r="AF31" i="8"/>
  <c r="Y32" i="8"/>
  <c r="S33" i="8"/>
  <c r="M34" i="8"/>
  <c r="Q35" i="8"/>
  <c r="AG37" i="8"/>
  <c r="V20" i="16"/>
  <c r="U5" i="8"/>
  <c r="AW5" i="8"/>
  <c r="AU131" i="3"/>
  <c r="AW6" i="8"/>
  <c r="W7" i="8"/>
  <c r="AU132" i="3" s="1"/>
  <c r="AY7" i="8"/>
  <c r="X8" i="8"/>
  <c r="AY8" i="8"/>
  <c r="X9" i="8"/>
  <c r="AY9" i="8"/>
  <c r="Y10" i="8"/>
  <c r="AZ10" i="8"/>
  <c r="Y11" i="8"/>
  <c r="AY11" i="8"/>
  <c r="AB12" i="8"/>
  <c r="D13" i="8"/>
  <c r="AF13" i="8"/>
  <c r="G14" i="8"/>
  <c r="AK14" i="8"/>
  <c r="L15" i="8"/>
  <c r="AO15" i="8"/>
  <c r="S16" i="8"/>
  <c r="AW16" i="8"/>
  <c r="AB17" i="8"/>
  <c r="E18" i="8"/>
  <c r="AK18" i="8"/>
  <c r="T19" i="8"/>
  <c r="AZ19" i="8"/>
  <c r="AG20" i="8"/>
  <c r="P21" i="8"/>
  <c r="AV21" i="8"/>
  <c r="AF22" i="8"/>
  <c r="M23" i="8"/>
  <c r="AY23" i="8"/>
  <c r="AE24" i="8"/>
  <c r="AU211" i="3" s="1"/>
  <c r="D26" i="8"/>
  <c r="AR26" i="8"/>
  <c r="AB27" i="8"/>
  <c r="P28" i="8"/>
  <c r="H29" i="8"/>
  <c r="AV29" i="8"/>
  <c r="AS30" i="8"/>
  <c r="AG31" i="8"/>
  <c r="AA32" i="8"/>
  <c r="AU188" i="3" s="1"/>
  <c r="W33" i="8"/>
  <c r="AU158" i="3" s="1"/>
  <c r="T34" i="8"/>
  <c r="U35" i="8"/>
  <c r="AI37" i="8"/>
  <c r="AH6" i="16"/>
  <c r="Z20" i="16"/>
  <c r="X5" i="8"/>
  <c r="AY5" i="8"/>
  <c r="Y6" i="8"/>
  <c r="AY6" i="8"/>
  <c r="X7" i="8"/>
  <c r="AZ7" i="8"/>
  <c r="Y8" i="8"/>
  <c r="AZ8" i="8"/>
  <c r="Y9" i="8"/>
  <c r="BA9" i="8"/>
  <c r="AA10" i="8"/>
  <c r="AU166" i="3" s="1"/>
  <c r="BA10" i="8"/>
  <c r="AA11" i="8"/>
  <c r="AU167" i="3" s="1"/>
  <c r="BA11" i="8"/>
  <c r="AC12" i="8"/>
  <c r="G13" i="8"/>
  <c r="AG13" i="8"/>
  <c r="H14" i="8"/>
  <c r="AM14" i="8"/>
  <c r="M15" i="8"/>
  <c r="AQ15" i="8"/>
  <c r="U16" i="8"/>
  <c r="AY16" i="8"/>
  <c r="AE17" i="8"/>
  <c r="H18" i="8"/>
  <c r="AM18" i="8"/>
  <c r="U19" i="8"/>
  <c r="C20" i="8"/>
  <c r="AJ20" i="8"/>
  <c r="Q21" i="8"/>
  <c r="AW21" i="8"/>
  <c r="AG22" i="8"/>
  <c r="P23" i="8"/>
  <c r="BA23" i="8"/>
  <c r="AG24" i="8"/>
  <c r="U25" i="8"/>
  <c r="G26" i="8"/>
  <c r="AS26" i="8"/>
  <c r="AF27" i="8"/>
  <c r="S28" i="8"/>
  <c r="L29" i="8"/>
  <c r="BA29" i="8"/>
  <c r="AU30" i="8"/>
  <c r="AO31" i="8"/>
  <c r="AB32" i="8"/>
  <c r="AB33" i="8"/>
  <c r="X34" i="8"/>
  <c r="W35" i="8"/>
  <c r="AU160" i="3" s="1"/>
  <c r="AO37" i="8"/>
  <c r="AF34" i="16"/>
  <c r="AB5" i="8"/>
  <c r="BA5" i="8"/>
  <c r="AB6" i="8"/>
  <c r="BA6" i="8"/>
  <c r="AC7" i="8"/>
  <c r="C8" i="8"/>
  <c r="AC8" i="8"/>
  <c r="C9" i="8"/>
  <c r="AC9" i="8"/>
  <c r="D10" i="8"/>
  <c r="AE10" i="8"/>
  <c r="AU197" i="3" s="1"/>
  <c r="D11" i="8"/>
  <c r="AC11" i="8"/>
  <c r="E12" i="8"/>
  <c r="AF12" i="8"/>
  <c r="I13" i="8"/>
  <c r="AJ13" i="8"/>
  <c r="M14" i="8"/>
  <c r="AO14" i="8"/>
  <c r="Q15" i="8"/>
  <c r="AS15" i="8"/>
  <c r="Y16" i="8"/>
  <c r="C17" i="8"/>
  <c r="AG17" i="8"/>
  <c r="L18" i="8"/>
  <c r="AS18" i="8"/>
  <c r="AA19" i="8"/>
  <c r="AU175" i="3" s="1"/>
  <c r="G20" i="8"/>
  <c r="AN20" i="8"/>
  <c r="T21" i="8"/>
  <c r="BA21" i="8"/>
  <c r="AJ22" i="8"/>
  <c r="U23" i="8"/>
  <c r="D24" i="8"/>
  <c r="AM24" i="8"/>
  <c r="X25" i="8"/>
  <c r="L26" i="8"/>
  <c r="AW26" i="8"/>
  <c r="AM27" i="8"/>
  <c r="Y28" i="8"/>
  <c r="P29" i="8"/>
  <c r="I30" i="8"/>
  <c r="AZ30" i="8"/>
  <c r="AV31" i="8"/>
  <c r="AM32" i="8"/>
  <c r="AF33" i="8"/>
  <c r="AF34" i="8"/>
  <c r="C5" i="8"/>
  <c r="AC5" i="8"/>
  <c r="D6" i="8"/>
  <c r="AC6" i="8"/>
  <c r="C7" i="8"/>
  <c r="AE7" i="8"/>
  <c r="AU194" i="3" s="1"/>
  <c r="D8" i="8"/>
  <c r="AE8" i="8"/>
  <c r="AU195" i="3" s="1"/>
  <c r="D9" i="8"/>
  <c r="AF9" i="8"/>
  <c r="E10" i="8"/>
  <c r="AF10" i="8"/>
  <c r="E11" i="8"/>
  <c r="AF11" i="8"/>
  <c r="G12" i="8"/>
  <c r="AJ12" i="8"/>
  <c r="K13" i="8"/>
  <c r="AK13" i="8"/>
  <c r="P14" i="8"/>
  <c r="AQ14" i="8"/>
  <c r="S15" i="8"/>
  <c r="AU15" i="8"/>
  <c r="AA16" i="8"/>
  <c r="AU172" i="3" s="1"/>
  <c r="E17" i="8"/>
  <c r="AI17" i="8"/>
  <c r="M18" i="8"/>
  <c r="AU18" i="8"/>
  <c r="AB19" i="8"/>
  <c r="I20" i="8"/>
  <c r="AQ20" i="8"/>
  <c r="W21" i="8"/>
  <c r="AU146" i="3" s="1"/>
  <c r="E22" i="8"/>
  <c r="AM22" i="8"/>
  <c r="W23" i="8"/>
  <c r="AU148" i="3" s="1"/>
  <c r="E24" i="8"/>
  <c r="AQ24" i="8"/>
  <c r="Y25" i="8"/>
  <c r="O26" i="8"/>
  <c r="AZ26" i="8"/>
  <c r="AO27" i="8"/>
  <c r="AA28" i="8"/>
  <c r="AU184" i="3" s="1"/>
  <c r="Q29" i="8"/>
  <c r="L30" i="8"/>
  <c r="C31" i="8"/>
  <c r="AW31" i="8"/>
  <c r="AN32" i="8"/>
  <c r="AG33" i="8"/>
  <c r="AI34" i="8"/>
  <c r="AC31" i="16"/>
  <c r="E5" i="8"/>
  <c r="AE5" i="8"/>
  <c r="AU192" i="3" s="1"/>
  <c r="E6" i="8"/>
  <c r="AE6" i="8"/>
  <c r="AU193" i="3" s="1"/>
  <c r="E7" i="8"/>
  <c r="AF7" i="8"/>
  <c r="G8" i="8"/>
  <c r="AF8" i="8"/>
  <c r="E9" i="8"/>
  <c r="AG9" i="8"/>
  <c r="G10" i="8"/>
  <c r="AG10" i="8"/>
  <c r="G11" i="8"/>
  <c r="AI11" i="8"/>
  <c r="H12" i="8"/>
  <c r="AK12" i="8"/>
  <c r="L13" i="8"/>
  <c r="AN13" i="8"/>
  <c r="Q14" i="8"/>
  <c r="AS14" i="8"/>
  <c r="T15" i="8"/>
  <c r="AY15" i="8"/>
  <c r="AB16" i="8"/>
  <c r="G17" i="8"/>
  <c r="AK17" i="8"/>
  <c r="O18" i="8"/>
  <c r="AW18" i="8"/>
  <c r="AC19" i="8"/>
  <c r="K20" i="8"/>
  <c r="AS20" i="8"/>
  <c r="Y21" i="8"/>
  <c r="H22" i="8"/>
  <c r="AO22" i="8"/>
  <c r="Y23" i="8"/>
  <c r="G24" i="8"/>
  <c r="AR24" i="8"/>
  <c r="AA25" i="8"/>
  <c r="AU181" i="3" s="1"/>
  <c r="Q26" i="8"/>
  <c r="C27" i="8"/>
  <c r="AQ27" i="8"/>
  <c r="AE28" i="8"/>
  <c r="S29" i="8"/>
  <c r="O30" i="8"/>
  <c r="E31" i="8"/>
  <c r="AY31" i="8"/>
  <c r="AR32" i="8"/>
  <c r="AI33" i="8"/>
  <c r="AK34" i="8"/>
  <c r="G5" i="8"/>
  <c r="AF5" i="8"/>
  <c r="G6" i="8"/>
  <c r="AU7" i="3" s="1"/>
  <c r="AF6" i="8"/>
  <c r="H7" i="8"/>
  <c r="AG7" i="8"/>
  <c r="H8" i="8"/>
  <c r="AG8" i="8"/>
  <c r="H9" i="8"/>
  <c r="AI9" i="8"/>
  <c r="I10" i="8"/>
  <c r="AI10" i="8"/>
  <c r="H11" i="8"/>
  <c r="AJ11" i="8"/>
  <c r="I12" i="8"/>
  <c r="AM12" i="8"/>
  <c r="M13" i="8"/>
  <c r="AQ13" i="8"/>
  <c r="S14" i="8"/>
  <c r="AU14" i="8"/>
  <c r="U15" i="8"/>
  <c r="BA15" i="8"/>
  <c r="AC16" i="8"/>
  <c r="I17" i="8"/>
  <c r="AN17" i="8"/>
  <c r="P18" i="8"/>
  <c r="AY18" i="8"/>
  <c r="AE19" i="8"/>
  <c r="M20" i="8"/>
  <c r="AU20" i="8"/>
  <c r="AA21" i="8"/>
  <c r="AU177" i="3" s="1"/>
  <c r="I22" i="8"/>
  <c r="AR22" i="8"/>
  <c r="AC23" i="8"/>
  <c r="I24" i="8"/>
  <c r="AU24" i="8"/>
  <c r="AF25" i="8"/>
  <c r="S26" i="8"/>
  <c r="D27" i="8"/>
  <c r="AR27" i="8"/>
  <c r="AI28" i="8"/>
  <c r="U29" i="8"/>
  <c r="P30" i="8"/>
  <c r="G31" i="8"/>
  <c r="AZ31" i="8"/>
  <c r="AU32" i="8"/>
  <c r="AK33" i="8"/>
  <c r="AM34" i="8"/>
  <c r="AN16" i="16"/>
  <c r="H5" i="8"/>
  <c r="AI5" i="8"/>
  <c r="H6" i="8"/>
  <c r="AG6" i="8"/>
  <c r="I7" i="8"/>
  <c r="AI7" i="8"/>
  <c r="I8" i="8"/>
  <c r="AI8" i="8"/>
  <c r="K9" i="8"/>
  <c r="AJ9" i="8"/>
  <c r="K10" i="8"/>
  <c r="AJ10" i="8"/>
  <c r="K11" i="8"/>
  <c r="AK11" i="8"/>
  <c r="M12" i="8"/>
  <c r="AN12" i="8"/>
  <c r="O13" i="8"/>
  <c r="AR13" i="8"/>
  <c r="T14" i="8"/>
  <c r="AV14" i="8"/>
  <c r="W15" i="8"/>
  <c r="AU140" i="3" s="1"/>
  <c r="C16" i="8"/>
  <c r="AF16" i="8"/>
  <c r="K17" i="8"/>
  <c r="AO17" i="8"/>
  <c r="S18" i="8"/>
  <c r="BA18" i="8"/>
  <c r="AG19" i="8"/>
  <c r="O20" i="8"/>
  <c r="AV20" i="8"/>
  <c r="AC21" i="8"/>
  <c r="K22" i="8"/>
  <c r="AS22" i="8"/>
  <c r="AE23" i="8"/>
  <c r="L24" i="8"/>
  <c r="AW24" i="8"/>
  <c r="AI25" i="8"/>
  <c r="T26" i="8"/>
  <c r="H27" i="8"/>
  <c r="AS27" i="8"/>
  <c r="AK28" i="8"/>
  <c r="X29" i="8"/>
  <c r="Q30" i="8"/>
  <c r="K31" i="8"/>
  <c r="BA31" i="8"/>
  <c r="AW32" i="8"/>
  <c r="AN33" i="8"/>
  <c r="AN34" i="8"/>
  <c r="F8" i="32"/>
  <c r="AF45" i="8" l="1"/>
  <c r="AL1" i="3"/>
  <c r="AM1" i="3" s="1"/>
  <c r="AN1" i="3" s="1"/>
  <c r="AO1" i="3" s="1"/>
  <c r="AP1" i="3" s="1"/>
  <c r="AQ1" i="3" s="1"/>
  <c r="AR1" i="3" s="1"/>
  <c r="AS1" i="3" s="1"/>
  <c r="AT1" i="3" s="1"/>
  <c r="AU1" i="3" s="1"/>
  <c r="AV1" i="3" s="1"/>
  <c r="AW1" i="3" s="1"/>
  <c r="A71" i="32" s="1"/>
  <c r="A53" i="32"/>
  <c r="AG36" i="8"/>
  <c r="C73" i="7"/>
  <c r="O39" i="8"/>
  <c r="S39" i="8"/>
  <c r="AH8" i="3"/>
  <c r="R8" i="3"/>
  <c r="J8" i="3"/>
  <c r="A15" i="2"/>
  <c r="A16" i="32"/>
  <c r="R4377" i="10"/>
  <c r="T4377" i="10"/>
  <c r="A24" i="32"/>
  <c r="AU161" i="3"/>
  <c r="AA36" i="8"/>
  <c r="AA41" i="8" s="1"/>
  <c r="AC36" i="8"/>
  <c r="C9" i="3"/>
  <c r="AK9" i="3" s="1"/>
  <c r="AU8" i="3"/>
  <c r="A15" i="32"/>
  <c r="A14" i="2"/>
  <c r="H7" i="2"/>
  <c r="G3" i="2"/>
  <c r="H4" i="7"/>
  <c r="G65" i="7"/>
  <c r="G56" i="7"/>
  <c r="G54" i="7"/>
  <c r="G68" i="7"/>
  <c r="G60" i="7"/>
  <c r="G63" i="7"/>
  <c r="G70" i="7"/>
  <c r="G61" i="7"/>
  <c r="G67" i="7"/>
  <c r="G59" i="7"/>
  <c r="G62" i="7"/>
  <c r="G69" i="7"/>
  <c r="G66" i="7"/>
  <c r="G57" i="7"/>
  <c r="G64" i="7"/>
  <c r="G55" i="7"/>
  <c r="G58" i="7"/>
  <c r="D36" i="8"/>
  <c r="AS36" i="8"/>
  <c r="AM36" i="8"/>
  <c r="AM41" i="8" s="1"/>
  <c r="AC36" i="16"/>
  <c r="AK36" i="16"/>
  <c r="AK37" i="16" s="1"/>
  <c r="C36" i="8"/>
  <c r="Q36" i="8"/>
  <c r="AE36" i="8"/>
  <c r="AE41" i="8" s="1"/>
  <c r="AN36" i="16"/>
  <c r="AN37" i="16" s="1"/>
  <c r="M36" i="8"/>
  <c r="AY36" i="8"/>
  <c r="AY41" i="8" s="1"/>
  <c r="AK36" i="8"/>
  <c r="AZ36" i="8"/>
  <c r="BA36" i="8"/>
  <c r="AH36" i="16"/>
  <c r="AH37" i="16" s="1"/>
  <c r="AI36" i="8"/>
  <c r="AI41" i="8" s="1"/>
  <c r="X36" i="8"/>
  <c r="AO36" i="16"/>
  <c r="H36" i="8"/>
  <c r="AF36" i="8"/>
  <c r="V36" i="16"/>
  <c r="V37" i="16" s="1"/>
  <c r="AR36" i="8"/>
  <c r="AE36" i="16"/>
  <c r="AE37" i="16" s="1"/>
  <c r="L36" i="8"/>
  <c r="Z36" i="16"/>
  <c r="AB36" i="16"/>
  <c r="AB37" i="16" s="1"/>
  <c r="AO36" i="8"/>
  <c r="K36" i="16"/>
  <c r="AL36" i="16"/>
  <c r="J36" i="16"/>
  <c r="I40" i="16" s="1"/>
  <c r="U36" i="8"/>
  <c r="AN36" i="8"/>
  <c r="AF36" i="16"/>
  <c r="AI36" i="16"/>
  <c r="Y36" i="16"/>
  <c r="Y37" i="16" s="1"/>
  <c r="E36" i="8"/>
  <c r="AW36" i="8"/>
  <c r="Y36" i="8"/>
  <c r="G36" i="16"/>
  <c r="F40" i="16" s="1"/>
  <c r="AQ36" i="8"/>
  <c r="AQ41" i="8" s="1"/>
  <c r="P36" i="8"/>
  <c r="AU36" i="8"/>
  <c r="AU41" i="8" s="1"/>
  <c r="AJ36" i="8"/>
  <c r="AB36" i="8"/>
  <c r="AV36" i="8"/>
  <c r="I36" i="8"/>
  <c r="T36" i="8"/>
  <c r="G71" i="7"/>
  <c r="E71" i="7"/>
  <c r="F71" i="7"/>
  <c r="G36" i="8"/>
  <c r="AU6" i="3"/>
  <c r="S36" i="8"/>
  <c r="S41" i="8" s="1"/>
  <c r="C72" i="7"/>
  <c r="O36" i="8"/>
  <c r="L47" i="8" s="1"/>
  <c r="K36" i="8"/>
  <c r="W36" i="8"/>
  <c r="AU130" i="3"/>
  <c r="F3" i="32"/>
  <c r="G8" i="32"/>
  <c r="AX1" i="3" l="1"/>
  <c r="AY1" i="3" s="1"/>
  <c r="AZ1" i="3" s="1"/>
  <c r="BA1" i="3" s="1"/>
  <c r="BB1" i="3" s="1"/>
  <c r="BC1" i="3" s="1"/>
  <c r="BD1" i="3" s="1"/>
  <c r="BE1" i="3" s="1"/>
  <c r="BF1" i="3" s="1"/>
  <c r="BG1" i="3" s="1"/>
  <c r="BH1" i="3" s="1"/>
  <c r="BI1" i="3" s="1"/>
  <c r="AH9" i="3"/>
  <c r="R9" i="3"/>
  <c r="J9" i="3"/>
  <c r="A25" i="2"/>
  <c r="A26" i="32"/>
  <c r="A25" i="32"/>
  <c r="AU9" i="3"/>
  <c r="A19" i="32"/>
  <c r="A18" i="2"/>
  <c r="C10" i="3"/>
  <c r="AK10" i="3" s="1"/>
  <c r="W41" i="8"/>
  <c r="I7" i="2"/>
  <c r="H3" i="2"/>
  <c r="H58" i="7"/>
  <c r="H63" i="7"/>
  <c r="H65" i="7"/>
  <c r="H69" i="7"/>
  <c r="H67" i="7"/>
  <c r="H56" i="7"/>
  <c r="H70" i="7"/>
  <c r="H62" i="7"/>
  <c r="H54" i="7"/>
  <c r="H61" i="7"/>
  <c r="H68" i="7"/>
  <c r="H55" i="7"/>
  <c r="H59" i="7"/>
  <c r="H66" i="7"/>
  <c r="H57" i="7"/>
  <c r="H64" i="7"/>
  <c r="H60" i="7"/>
  <c r="H10" i="7"/>
  <c r="H32" i="7"/>
  <c r="H25" i="7"/>
  <c r="H44" i="7"/>
  <c r="H8" i="7"/>
  <c r="H26" i="7"/>
  <c r="I4" i="7"/>
  <c r="H51" i="7"/>
  <c r="H45" i="7"/>
  <c r="H38" i="7"/>
  <c r="H7" i="7"/>
  <c r="H15" i="7"/>
  <c r="H49" i="7"/>
  <c r="H30" i="7"/>
  <c r="H43" i="7"/>
  <c r="H47" i="7"/>
  <c r="H9" i="7"/>
  <c r="H16" i="7"/>
  <c r="H42" i="7"/>
  <c r="H28" i="7"/>
  <c r="H52" i="7"/>
  <c r="H35" i="7"/>
  <c r="H21" i="7"/>
  <c r="H50" i="7"/>
  <c r="H39" i="7"/>
  <c r="H34" i="7"/>
  <c r="H27" i="7"/>
  <c r="H31" i="7"/>
  <c r="H24" i="7"/>
  <c r="H37" i="7"/>
  <c r="H20" i="7"/>
  <c r="H22" i="7"/>
  <c r="H18" i="7"/>
  <c r="H23" i="7"/>
  <c r="H19" i="7"/>
  <c r="H48" i="7"/>
  <c r="H46" i="7"/>
  <c r="H36" i="7"/>
  <c r="H14" i="7"/>
  <c r="H13" i="7"/>
  <c r="H17" i="7"/>
  <c r="H11" i="7"/>
  <c r="H12" i="7"/>
  <c r="H41" i="7"/>
  <c r="H29" i="7"/>
  <c r="H33" i="7"/>
  <c r="H53" i="7"/>
  <c r="H40" i="7"/>
  <c r="C38" i="8"/>
  <c r="D44" i="8" s="1"/>
  <c r="AV5" i="3" s="1"/>
  <c r="AV6" i="3" s="1"/>
  <c r="AV7" i="3" s="1"/>
  <c r="AV8" i="3" s="1"/>
  <c r="C44" i="8"/>
  <c r="AU5" i="3"/>
  <c r="C41" i="8"/>
  <c r="K41" i="8"/>
  <c r="K44" i="8"/>
  <c r="O44" i="8"/>
  <c r="O41" i="8"/>
  <c r="G41" i="8"/>
  <c r="G44" i="8"/>
  <c r="G3" i="32"/>
  <c r="H8" i="32"/>
  <c r="J10" i="3" l="1"/>
  <c r="R10" i="3"/>
  <c r="AH10" i="3"/>
  <c r="A47" i="32"/>
  <c r="C11" i="3"/>
  <c r="AK11" i="3" s="1"/>
  <c r="AU10" i="3"/>
  <c r="A20" i="32"/>
  <c r="A19" i="2"/>
  <c r="AV9" i="3"/>
  <c r="J7" i="2"/>
  <c r="I3" i="2"/>
  <c r="H71" i="7"/>
  <c r="J4" i="7"/>
  <c r="K4" i="7" s="1"/>
  <c r="I67" i="7"/>
  <c r="I56" i="7"/>
  <c r="I70" i="7"/>
  <c r="I58" i="7"/>
  <c r="I61" i="7"/>
  <c r="I64" i="7"/>
  <c r="I62" i="7"/>
  <c r="I69" i="7"/>
  <c r="I65" i="7"/>
  <c r="I63" i="7"/>
  <c r="I60" i="7"/>
  <c r="I54" i="7"/>
  <c r="I55" i="7"/>
  <c r="I68" i="7"/>
  <c r="I59" i="7"/>
  <c r="I66" i="7"/>
  <c r="I57" i="7"/>
  <c r="I51" i="7"/>
  <c r="I32" i="7"/>
  <c r="I20" i="7"/>
  <c r="I14" i="7"/>
  <c r="I11" i="7"/>
  <c r="I18" i="7"/>
  <c r="I48" i="7"/>
  <c r="I40" i="7"/>
  <c r="I21" i="7"/>
  <c r="I39" i="7"/>
  <c r="I46" i="7"/>
  <c r="I47" i="7"/>
  <c r="I17" i="7"/>
  <c r="I23" i="7"/>
  <c r="I49" i="7"/>
  <c r="I41" i="7"/>
  <c r="I44" i="7"/>
  <c r="I45" i="7"/>
  <c r="I53" i="7"/>
  <c r="I52" i="7"/>
  <c r="I36" i="7"/>
  <c r="I38" i="7"/>
  <c r="I29" i="7"/>
  <c r="I42" i="7"/>
  <c r="I37" i="7"/>
  <c r="I15" i="7"/>
  <c r="I26" i="7"/>
  <c r="I30" i="7"/>
  <c r="I19" i="7"/>
  <c r="I27" i="7"/>
  <c r="I24" i="7"/>
  <c r="I28" i="7"/>
  <c r="I25" i="7"/>
  <c r="I43" i="7"/>
  <c r="I50" i="7"/>
  <c r="I16" i="7"/>
  <c r="I31" i="7"/>
  <c r="I8" i="7"/>
  <c r="I9" i="7"/>
  <c r="I7" i="7"/>
  <c r="I35" i="7"/>
  <c r="I10" i="7"/>
  <c r="I12" i="7"/>
  <c r="I33" i="7"/>
  <c r="I34" i="7"/>
  <c r="I22" i="7"/>
  <c r="I13" i="7"/>
  <c r="G38" i="8"/>
  <c r="K38" i="8" s="1"/>
  <c r="K40" i="8" s="1"/>
  <c r="H3" i="32"/>
  <c r="I8" i="32"/>
  <c r="AH11" i="3" l="1"/>
  <c r="R11" i="3"/>
  <c r="J11" i="3"/>
  <c r="L4" i="7"/>
  <c r="K61" i="7"/>
  <c r="K13" i="7"/>
  <c r="K58" i="7"/>
  <c r="K60" i="7"/>
  <c r="K44" i="7"/>
  <c r="K42" i="7"/>
  <c r="K55" i="7"/>
  <c r="K26" i="7"/>
  <c r="K59" i="7"/>
  <c r="K10" i="7"/>
  <c r="K23" i="7"/>
  <c r="K43" i="7"/>
  <c r="K57" i="7"/>
  <c r="K66" i="7"/>
  <c r="K65" i="7"/>
  <c r="K28" i="7"/>
  <c r="K41" i="7"/>
  <c r="K69" i="7"/>
  <c r="K67" i="7"/>
  <c r="K50" i="7"/>
  <c r="K49" i="7"/>
  <c r="K64" i="7"/>
  <c r="K62" i="7"/>
  <c r="K7" i="7"/>
  <c r="K27" i="7"/>
  <c r="K25" i="7"/>
  <c r="K53" i="7"/>
  <c r="K68" i="7"/>
  <c r="K51" i="7"/>
  <c r="K34" i="7"/>
  <c r="K33" i="7"/>
  <c r="K48" i="7"/>
  <c r="K56" i="7"/>
  <c r="K21" i="7"/>
  <c r="K36" i="7"/>
  <c r="K19" i="7"/>
  <c r="K16" i="7"/>
  <c r="K12" i="7"/>
  <c r="K9" i="7"/>
  <c r="K37" i="7"/>
  <c r="K52" i="7"/>
  <c r="K35" i="7"/>
  <c r="K18" i="7"/>
  <c r="K17" i="7"/>
  <c r="K32" i="7"/>
  <c r="K11" i="7"/>
  <c r="K40" i="7"/>
  <c r="K70" i="7"/>
  <c r="K20" i="7"/>
  <c r="K63" i="7"/>
  <c r="K46" i="7"/>
  <c r="K29" i="7"/>
  <c r="K24" i="7"/>
  <c r="K54" i="7"/>
  <c r="K47" i="7"/>
  <c r="K30" i="7"/>
  <c r="K22" i="7"/>
  <c r="K8" i="7"/>
  <c r="K38" i="7"/>
  <c r="K31" i="7"/>
  <c r="K14" i="7"/>
  <c r="K45" i="7"/>
  <c r="K15" i="7"/>
  <c r="K39" i="7"/>
  <c r="AV10" i="3"/>
  <c r="A21" i="32"/>
  <c r="A20" i="2"/>
  <c r="C12" i="3"/>
  <c r="AK12" i="3" s="1"/>
  <c r="AU11" i="3"/>
  <c r="K7" i="2"/>
  <c r="J3" i="2"/>
  <c r="I71" i="7"/>
  <c r="J60" i="7"/>
  <c r="J65" i="7"/>
  <c r="J64" i="7"/>
  <c r="J67" i="7"/>
  <c r="J57" i="7"/>
  <c r="J55" i="7"/>
  <c r="J58" i="7"/>
  <c r="J56" i="7"/>
  <c r="J63" i="7"/>
  <c r="J70" i="7"/>
  <c r="J54" i="7"/>
  <c r="J61" i="7"/>
  <c r="J68" i="7"/>
  <c r="J59" i="7"/>
  <c r="J66" i="7"/>
  <c r="J62" i="7"/>
  <c r="J69" i="7"/>
  <c r="J38" i="7"/>
  <c r="J14" i="7"/>
  <c r="J19" i="7"/>
  <c r="J53" i="7"/>
  <c r="J52" i="7"/>
  <c r="J34" i="7"/>
  <c r="J12" i="7"/>
  <c r="J24" i="7"/>
  <c r="J49" i="7"/>
  <c r="J10" i="7"/>
  <c r="J17" i="7"/>
  <c r="J11" i="7"/>
  <c r="J13" i="7"/>
  <c r="J45" i="7"/>
  <c r="J15" i="7"/>
  <c r="J8" i="7"/>
  <c r="J31" i="7"/>
  <c r="J39" i="7"/>
  <c r="J41" i="7"/>
  <c r="J26" i="7"/>
  <c r="J40" i="7"/>
  <c r="J44" i="7"/>
  <c r="J9" i="7"/>
  <c r="J28" i="7"/>
  <c r="J32" i="7"/>
  <c r="J29" i="7"/>
  <c r="J30" i="7"/>
  <c r="J27" i="7"/>
  <c r="J25" i="7"/>
  <c r="J33" i="7"/>
  <c r="J42" i="7"/>
  <c r="J37" i="7"/>
  <c r="J21" i="7"/>
  <c r="J46" i="7"/>
  <c r="J50" i="7"/>
  <c r="J22" i="7"/>
  <c r="J47" i="7"/>
  <c r="J20" i="7"/>
  <c r="J43" i="7"/>
  <c r="J36" i="7"/>
  <c r="J48" i="7"/>
  <c r="J18" i="7"/>
  <c r="J23" i="7"/>
  <c r="J16" i="7"/>
  <c r="J7" i="7"/>
  <c r="J35" i="7"/>
  <c r="J51" i="7"/>
  <c r="O38" i="8"/>
  <c r="S38" i="8" s="1"/>
  <c r="I3" i="32"/>
  <c r="J8" i="32"/>
  <c r="AH12" i="3" l="1"/>
  <c r="J12" i="3"/>
  <c r="R12" i="3"/>
  <c r="A48" i="2"/>
  <c r="A50" i="32"/>
  <c r="L24" i="7"/>
  <c r="L54" i="7"/>
  <c r="L47" i="7"/>
  <c r="L30" i="7"/>
  <c r="L27" i="7"/>
  <c r="L45" i="7"/>
  <c r="L9" i="7"/>
  <c r="L43" i="7"/>
  <c r="L61" i="7"/>
  <c r="L8" i="7"/>
  <c r="L38" i="7"/>
  <c r="L31" i="7"/>
  <c r="L14" i="7"/>
  <c r="L29" i="7"/>
  <c r="L11" i="7"/>
  <c r="L13" i="7"/>
  <c r="L60" i="7"/>
  <c r="L44" i="7"/>
  <c r="L58" i="7"/>
  <c r="L7" i="7"/>
  <c r="L28" i="7"/>
  <c r="L42" i="7"/>
  <c r="L55" i="7"/>
  <c r="L22" i="7"/>
  <c r="L12" i="7"/>
  <c r="L26" i="7"/>
  <c r="L39" i="7"/>
  <c r="L57" i="7"/>
  <c r="L66" i="7"/>
  <c r="L65" i="7"/>
  <c r="L10" i="7"/>
  <c r="L23" i="7"/>
  <c r="L41" i="7"/>
  <c r="L69" i="7"/>
  <c r="L67" i="7"/>
  <c r="L50" i="7"/>
  <c r="L49" i="7"/>
  <c r="L64" i="7"/>
  <c r="L17" i="7"/>
  <c r="L32" i="7"/>
  <c r="L56" i="7"/>
  <c r="L19" i="7"/>
  <c r="L25" i="7"/>
  <c r="L40" i="7"/>
  <c r="L70" i="7"/>
  <c r="L63" i="7"/>
  <c r="L59" i="7"/>
  <c r="L53" i="7"/>
  <c r="L68" i="7"/>
  <c r="L51" i="7"/>
  <c r="L34" i="7"/>
  <c r="L33" i="7"/>
  <c r="L48" i="7"/>
  <c r="L35" i="7"/>
  <c r="L18" i="7"/>
  <c r="L21" i="7"/>
  <c r="L36" i="7"/>
  <c r="L62" i="7"/>
  <c r="L37" i="7"/>
  <c r="L52" i="7"/>
  <c r="L16" i="7"/>
  <c r="L20" i="7"/>
  <c r="L46" i="7"/>
  <c r="L15" i="7"/>
  <c r="K71" i="7"/>
  <c r="AV11" i="3"/>
  <c r="C13" i="3"/>
  <c r="AK13" i="3" s="1"/>
  <c r="AU12" i="3"/>
  <c r="A22" i="32"/>
  <c r="A21" i="2"/>
  <c r="W38" i="8"/>
  <c r="AA38" i="8" s="1"/>
  <c r="AE38" i="8" s="1"/>
  <c r="L7" i="2"/>
  <c r="K3" i="2"/>
  <c r="J71" i="7"/>
  <c r="S40" i="8"/>
  <c r="J3" i="32"/>
  <c r="K8" i="32"/>
  <c r="J13" i="3" l="1"/>
  <c r="R13" i="3"/>
  <c r="AH13" i="3"/>
  <c r="A71" i="2"/>
  <c r="L71" i="7"/>
  <c r="AV12" i="3"/>
  <c r="C14" i="3"/>
  <c r="AK14" i="3" s="1"/>
  <c r="AU13" i="3"/>
  <c r="A23" i="32"/>
  <c r="A22" i="2"/>
  <c r="W40" i="8"/>
  <c r="AA40" i="8"/>
  <c r="L3" i="2"/>
  <c r="M7" i="2"/>
  <c r="K3" i="32"/>
  <c r="L8" i="32"/>
  <c r="AI38" i="8" l="1"/>
  <c r="AI40" i="8" s="1"/>
  <c r="AE40" i="8"/>
  <c r="AH14" i="3"/>
  <c r="R14" i="3"/>
  <c r="J14" i="3"/>
  <c r="A72" i="2"/>
  <c r="C15" i="3"/>
  <c r="AK15" i="3" s="1"/>
  <c r="AU14" i="3"/>
  <c r="AV13" i="3"/>
  <c r="A23" i="2"/>
  <c r="M3" i="2"/>
  <c r="N7" i="2"/>
  <c r="L3" i="32"/>
  <c r="M8" i="32"/>
  <c r="N8" i="32" s="1"/>
  <c r="AM38" i="8" l="1"/>
  <c r="AM40" i="8" s="1"/>
  <c r="AH15" i="3"/>
  <c r="R15" i="3"/>
  <c r="J15" i="3"/>
  <c r="A73" i="2"/>
  <c r="AV14" i="3"/>
  <c r="A24" i="2"/>
  <c r="C16" i="3"/>
  <c r="AK16" i="3" s="1"/>
  <c r="AU15" i="3"/>
  <c r="N3" i="2"/>
  <c r="O7" i="2"/>
  <c r="M3" i="32"/>
  <c r="AQ38" i="8" l="1"/>
  <c r="AQ40" i="8" s="1"/>
  <c r="AH16" i="3"/>
  <c r="J16" i="3"/>
  <c r="R16" i="3"/>
  <c r="AV15" i="3"/>
  <c r="A28" i="2"/>
  <c r="A29" i="32"/>
  <c r="C17" i="3"/>
  <c r="AK17" i="3" s="1"/>
  <c r="AU16" i="3"/>
  <c r="O3" i="2"/>
  <c r="P7" i="2"/>
  <c r="N3" i="32"/>
  <c r="AU38" i="8" l="1"/>
  <c r="AY38" i="8" s="1"/>
  <c r="AY40" i="8" s="1"/>
  <c r="AH17" i="3"/>
  <c r="R17" i="3"/>
  <c r="J17" i="3"/>
  <c r="AV16" i="3"/>
  <c r="A29" i="2"/>
  <c r="A30" i="32"/>
  <c r="C18" i="3"/>
  <c r="AK18" i="3" s="1"/>
  <c r="AU17" i="3"/>
  <c r="Q7" i="2"/>
  <c r="P3" i="2"/>
  <c r="AU40" i="8"/>
  <c r="AH18" i="3" l="1"/>
  <c r="J18" i="3"/>
  <c r="R18" i="3"/>
  <c r="AV17" i="3"/>
  <c r="C19" i="3"/>
  <c r="AK19" i="3" s="1"/>
  <c r="AU18" i="3"/>
  <c r="A31" i="32"/>
  <c r="Y31" i="32" s="1"/>
  <c r="A30" i="2"/>
  <c r="AL30" i="2" s="1"/>
  <c r="AT30" i="2" s="1"/>
  <c r="R7" i="2"/>
  <c r="Q3" i="2"/>
  <c r="R19" i="3" l="1"/>
  <c r="J19" i="3"/>
  <c r="AH19" i="3"/>
  <c r="AV18" i="3"/>
  <c r="A32" i="32"/>
  <c r="Y32" i="32" s="1"/>
  <c r="A31" i="2"/>
  <c r="AL31" i="2" s="1"/>
  <c r="AT31" i="2" s="1"/>
  <c r="C20" i="3"/>
  <c r="AK20" i="3" s="1"/>
  <c r="AU19" i="3"/>
  <c r="S7" i="2"/>
  <c r="R3" i="2"/>
  <c r="AH20" i="3" l="1"/>
  <c r="J20" i="3"/>
  <c r="R20" i="3"/>
  <c r="AV19" i="3"/>
  <c r="A33" i="32"/>
  <c r="Y33" i="32" s="1"/>
  <c r="A32" i="2"/>
  <c r="AL32" i="2" s="1"/>
  <c r="AT32" i="2" s="1"/>
  <c r="C21" i="3"/>
  <c r="AK21" i="3" s="1"/>
  <c r="AU20" i="3"/>
  <c r="T7" i="2"/>
  <c r="S3" i="2"/>
  <c r="AH21" i="3" l="1"/>
  <c r="R21" i="3"/>
  <c r="J21" i="3"/>
  <c r="AV20" i="3"/>
  <c r="A37" i="2"/>
  <c r="AL37" i="2" s="1"/>
  <c r="AP37" i="2" s="1"/>
  <c r="A38" i="32"/>
  <c r="C22" i="3"/>
  <c r="AK22" i="3" s="1"/>
  <c r="AU21" i="3"/>
  <c r="A33" i="2"/>
  <c r="AL33" i="2" s="1"/>
  <c r="A34" i="32"/>
  <c r="U7" i="2"/>
  <c r="T3" i="2"/>
  <c r="AH22" i="3" l="1"/>
  <c r="R22" i="3"/>
  <c r="J22" i="3"/>
  <c r="Q38" i="32"/>
  <c r="U38" i="32" s="1"/>
  <c r="AV21" i="3"/>
  <c r="A75" i="32"/>
  <c r="A39" i="2"/>
  <c r="A40" i="32"/>
  <c r="C23" i="3"/>
  <c r="AK23" i="3" s="1"/>
  <c r="AU22" i="3"/>
  <c r="V7" i="2"/>
  <c r="U3" i="2"/>
  <c r="AH23" i="3" l="1"/>
  <c r="J23" i="3"/>
  <c r="R23" i="3"/>
  <c r="AV22" i="3"/>
  <c r="A76" i="32"/>
  <c r="C24" i="3"/>
  <c r="AK24" i="3" s="1"/>
  <c r="AU23" i="3"/>
  <c r="A40" i="2"/>
  <c r="A41" i="32"/>
  <c r="W7" i="2"/>
  <c r="V3" i="2"/>
  <c r="AV23" i="3" l="1"/>
  <c r="AH24" i="3"/>
  <c r="R24" i="3"/>
  <c r="J24" i="3"/>
  <c r="A77" i="32"/>
  <c r="C25" i="3"/>
  <c r="AK25" i="3" s="1"/>
  <c r="AU24" i="3"/>
  <c r="AV24" i="3" s="1"/>
  <c r="A42" i="32"/>
  <c r="A41" i="2"/>
  <c r="X7" i="2"/>
  <c r="W3" i="2"/>
  <c r="AH25" i="3" l="1"/>
  <c r="J25" i="3"/>
  <c r="R25" i="3"/>
  <c r="A73" i="32"/>
  <c r="C26" i="3"/>
  <c r="AK26" i="3" s="1"/>
  <c r="AU25" i="3"/>
  <c r="AV25" i="3" s="1"/>
  <c r="A43" i="32"/>
  <c r="A42" i="2"/>
  <c r="Y7" i="2"/>
  <c r="X3" i="2"/>
  <c r="AH26" i="3" l="1"/>
  <c r="J26" i="3"/>
  <c r="R26" i="3"/>
  <c r="A74" i="32"/>
  <c r="A44" i="32"/>
  <c r="A43" i="2"/>
  <c r="C27" i="3"/>
  <c r="AK27" i="3" s="1"/>
  <c r="AU26" i="3"/>
  <c r="AV26" i="3" s="1"/>
  <c r="Z7" i="2"/>
  <c r="Y3" i="2"/>
  <c r="AH27" i="3" l="1"/>
  <c r="J27" i="3"/>
  <c r="R27" i="3"/>
  <c r="C28" i="3"/>
  <c r="AK28" i="3" s="1"/>
  <c r="AU27" i="3"/>
  <c r="AV27" i="3" s="1"/>
  <c r="A46" i="32"/>
  <c r="A44" i="2"/>
  <c r="AA7" i="2"/>
  <c r="Z3" i="2"/>
  <c r="J28" i="3" l="1"/>
  <c r="R28" i="3"/>
  <c r="AH28" i="3"/>
  <c r="A45" i="2"/>
  <c r="AL45" i="2" s="1"/>
  <c r="C29" i="3"/>
  <c r="AK29" i="3" s="1"/>
  <c r="AU28" i="3"/>
  <c r="AV28" i="3" s="1"/>
  <c r="AB7" i="2"/>
  <c r="AA3" i="2"/>
  <c r="AH29" i="3" l="1"/>
  <c r="J29" i="3"/>
  <c r="R29" i="3"/>
  <c r="AC7" i="2"/>
  <c r="A49" i="2"/>
  <c r="A51" i="32"/>
  <c r="Q51" i="32" s="1"/>
  <c r="U51" i="32" s="1"/>
  <c r="C30" i="3"/>
  <c r="AK30" i="3" s="1"/>
  <c r="AU29" i="3"/>
  <c r="AV29" i="3" s="1"/>
  <c r="AB3" i="2"/>
  <c r="AH30" i="3" l="1"/>
  <c r="J30" i="3"/>
  <c r="R30" i="3"/>
  <c r="AD7" i="2"/>
  <c r="C31" i="3"/>
  <c r="AK31" i="3" s="1"/>
  <c r="AU30" i="3"/>
  <c r="AV30" i="3" s="1"/>
  <c r="A50" i="2"/>
  <c r="AL50" i="2" s="1"/>
  <c r="AP50" i="2" s="1"/>
  <c r="A52" i="32"/>
  <c r="Q52" i="32" s="1"/>
  <c r="U52" i="32" s="1"/>
  <c r="AL49" i="2"/>
  <c r="AP49" i="2" s="1"/>
  <c r="AC3" i="2"/>
  <c r="E9" i="11"/>
  <c r="E29" i="11"/>
  <c r="D14" i="11"/>
  <c r="D35" i="11"/>
  <c r="E8" i="11"/>
  <c r="E13" i="11"/>
  <c r="D27" i="11"/>
  <c r="E34" i="11"/>
  <c r="D15" i="11"/>
  <c r="D9" i="11"/>
  <c r="E23" i="11"/>
  <c r="E7" i="11"/>
  <c r="D21" i="11"/>
  <c r="E17" i="11"/>
  <c r="E14" i="11"/>
  <c r="D16" i="11"/>
  <c r="D11" i="11"/>
  <c r="D23" i="11"/>
  <c r="D22" i="11"/>
  <c r="E20" i="11"/>
  <c r="E15" i="11"/>
  <c r="E27" i="11"/>
  <c r="D26" i="11"/>
  <c r="E21" i="11"/>
  <c r="E35" i="11"/>
  <c r="E36" i="11"/>
  <c r="D10" i="11"/>
  <c r="D28" i="11"/>
  <c r="E11" i="11"/>
  <c r="D18" i="11"/>
  <c r="E33" i="11"/>
  <c r="D19" i="11"/>
  <c r="E26" i="11"/>
  <c r="D30" i="11"/>
  <c r="D12" i="11"/>
  <c r="E10" i="11"/>
  <c r="D6" i="11"/>
  <c r="E22" i="11"/>
  <c r="E18" i="11"/>
  <c r="E19" i="11"/>
  <c r="D29" i="11"/>
  <c r="D31" i="11"/>
  <c r="D8" i="11"/>
  <c r="D25" i="11"/>
  <c r="E6" i="11"/>
  <c r="E32" i="11"/>
  <c r="E24" i="11"/>
  <c r="D13" i="11"/>
  <c r="E30" i="11"/>
  <c r="D17" i="11"/>
  <c r="E12" i="11"/>
  <c r="E31" i="11"/>
  <c r="E28" i="11"/>
  <c r="D34" i="11"/>
  <c r="E25" i="11"/>
  <c r="D20" i="11"/>
  <c r="D33" i="11"/>
  <c r="D7" i="11"/>
  <c r="D24" i="11"/>
  <c r="D36" i="11"/>
  <c r="D32" i="11"/>
  <c r="E16" i="11"/>
  <c r="AH31" i="3" l="1"/>
  <c r="J31" i="3"/>
  <c r="R31" i="3"/>
  <c r="A51" i="2"/>
  <c r="C32" i="3"/>
  <c r="AK32" i="3" s="1"/>
  <c r="AU31" i="3"/>
  <c r="AV31" i="3" s="1"/>
  <c r="AD3" i="2"/>
  <c r="AE7" i="2"/>
  <c r="T5100" i="10"/>
  <c r="Q5100" i="10"/>
  <c r="S5100" i="10"/>
  <c r="K19" i="11"/>
  <c r="R5100" i="10"/>
  <c r="AH32" i="3" l="1"/>
  <c r="R32" i="3"/>
  <c r="J32" i="3"/>
  <c r="AH5" i="3"/>
  <c r="C33" i="3"/>
  <c r="AK33" i="3" s="1"/>
  <c r="AU32" i="3"/>
  <c r="AV32" i="3" s="1"/>
  <c r="A53" i="2"/>
  <c r="AL53" i="2" s="1"/>
  <c r="AP53" i="2" s="1"/>
  <c r="A55" i="32"/>
  <c r="Q55" i="32" s="1"/>
  <c r="U55" i="32" s="1"/>
  <c r="AE3" i="2"/>
  <c r="AF7" i="2"/>
  <c r="AH33" i="3" l="1"/>
  <c r="R33" i="3"/>
  <c r="J33" i="3"/>
  <c r="C34" i="3"/>
  <c r="AK34" i="3" s="1"/>
  <c r="AU33" i="3"/>
  <c r="AV33" i="3" s="1"/>
  <c r="A56" i="32"/>
  <c r="A54" i="2"/>
  <c r="AG7" i="2"/>
  <c r="AF3" i="2"/>
  <c r="AH34" i="3" l="1"/>
  <c r="J34" i="3"/>
  <c r="R34" i="3"/>
  <c r="A57" i="32"/>
  <c r="A55" i="2"/>
  <c r="C35" i="3"/>
  <c r="AK35" i="3" s="1"/>
  <c r="AU34" i="3"/>
  <c r="AV34" i="3" s="1"/>
  <c r="AH7" i="2"/>
  <c r="AG3" i="2"/>
  <c r="R35" i="3" l="1"/>
  <c r="J35" i="3"/>
  <c r="AH35" i="3"/>
  <c r="A59" i="32"/>
  <c r="A57" i="2"/>
  <c r="C36" i="3"/>
  <c r="AK36" i="3" s="1"/>
  <c r="AU35" i="3"/>
  <c r="AV35" i="3" s="1"/>
  <c r="AI7" i="2"/>
  <c r="AH3" i="2"/>
  <c r="AH36" i="3" l="1"/>
  <c r="R36" i="3"/>
  <c r="J36" i="3"/>
  <c r="C37" i="3"/>
  <c r="AK37" i="3" s="1"/>
  <c r="AU36" i="3"/>
  <c r="AV36" i="3" s="1"/>
  <c r="A60" i="32"/>
  <c r="A58" i="2"/>
  <c r="AI3" i="2"/>
  <c r="AH37" i="3" l="1"/>
  <c r="R37" i="3"/>
  <c r="J37" i="3"/>
  <c r="A63" i="32"/>
  <c r="A61" i="2"/>
  <c r="C38" i="3"/>
  <c r="AK38" i="3" s="1"/>
  <c r="AU37" i="3"/>
  <c r="AV37" i="3" s="1"/>
  <c r="AH38" i="3" l="1"/>
  <c r="R38" i="3"/>
  <c r="J38" i="3"/>
  <c r="A62" i="32"/>
  <c r="A60" i="2"/>
  <c r="C39" i="3"/>
  <c r="AK39" i="3" s="1"/>
  <c r="AU38" i="3"/>
  <c r="AV38" i="3" s="1"/>
  <c r="AH39" i="3" l="1"/>
  <c r="C40" i="3"/>
  <c r="AK40" i="3" s="1"/>
  <c r="AU39" i="3"/>
  <c r="AV39" i="3" s="1"/>
  <c r="A65" i="32"/>
  <c r="A63" i="2"/>
  <c r="AH40" i="3" l="1"/>
  <c r="J40" i="3"/>
  <c r="R40" i="3"/>
  <c r="C41" i="3"/>
  <c r="AK41" i="3" s="1"/>
  <c r="AU40" i="3"/>
  <c r="AV40" i="3" s="1"/>
  <c r="A66" i="32"/>
  <c r="A64" i="2"/>
  <c r="AH41" i="3" l="1"/>
  <c r="J41" i="3"/>
  <c r="R41" i="3"/>
  <c r="A68" i="32"/>
  <c r="A66" i="2"/>
  <c r="C42" i="3"/>
  <c r="AK42" i="3" s="1"/>
  <c r="AU41" i="3"/>
  <c r="AV41" i="3" s="1"/>
  <c r="AH42" i="3" l="1"/>
  <c r="J42" i="3"/>
  <c r="R42" i="3"/>
  <c r="C43" i="3"/>
  <c r="AK43" i="3" s="1"/>
  <c r="AU42" i="3"/>
  <c r="AV42" i="3" s="1"/>
  <c r="A70" i="32"/>
  <c r="A68" i="2"/>
  <c r="AH43" i="3" l="1"/>
  <c r="R43" i="3"/>
  <c r="J43" i="3"/>
  <c r="A69" i="2"/>
  <c r="C44" i="3"/>
  <c r="AK44" i="3" s="1"/>
  <c r="AU43" i="3"/>
  <c r="AV43" i="3" s="1"/>
  <c r="AH44" i="3" l="1"/>
  <c r="J44" i="3"/>
  <c r="R44" i="3"/>
  <c r="C45" i="3"/>
  <c r="AK45" i="3" s="1"/>
  <c r="AU44" i="3"/>
  <c r="AV44" i="3" s="1"/>
  <c r="A72" i="32"/>
  <c r="A70" i="2"/>
  <c r="AH45" i="3" l="1"/>
  <c r="J45" i="3"/>
  <c r="R45" i="3"/>
  <c r="C46" i="3"/>
  <c r="AK46" i="3" s="1"/>
  <c r="AU45" i="3"/>
  <c r="AV45" i="3" s="1"/>
  <c r="AH46" i="3" l="1"/>
  <c r="R46" i="3"/>
  <c r="J46" i="3"/>
  <c r="C47" i="3"/>
  <c r="AK47" i="3" s="1"/>
  <c r="AU46" i="3"/>
  <c r="AV46" i="3" s="1"/>
  <c r="AH47" i="3" l="1"/>
  <c r="J47" i="3"/>
  <c r="R47" i="3"/>
  <c r="C48" i="3"/>
  <c r="AK48" i="3" s="1"/>
  <c r="AU47" i="3"/>
  <c r="AV47" i="3" s="1"/>
  <c r="AH48" i="3" l="1"/>
  <c r="J48" i="3"/>
  <c r="R48" i="3"/>
  <c r="C49" i="3"/>
  <c r="AK49" i="3" s="1"/>
  <c r="AU48" i="3"/>
  <c r="AV48" i="3" s="1"/>
  <c r="A5" i="2"/>
  <c r="A5" i="32"/>
  <c r="AH49" i="3" l="1"/>
  <c r="R49" i="3"/>
  <c r="J49" i="3"/>
  <c r="C50" i="3"/>
  <c r="AK50" i="3" s="1"/>
  <c r="AU49" i="3"/>
  <c r="AV49" i="3" s="1"/>
  <c r="AH50" i="3" l="1"/>
  <c r="J50" i="3"/>
  <c r="R50" i="3"/>
  <c r="C51" i="3"/>
  <c r="AK51" i="3" s="1"/>
  <c r="AU50" i="3"/>
  <c r="AV50" i="3" s="1"/>
  <c r="AH51" i="3" l="1"/>
  <c r="R51" i="3"/>
  <c r="J51" i="3"/>
  <c r="C52" i="3"/>
  <c r="AK52" i="3" s="1"/>
  <c r="AU51" i="3"/>
  <c r="AV51" i="3" s="1"/>
  <c r="AH52" i="3" l="1"/>
  <c r="J52" i="3"/>
  <c r="R52" i="3"/>
  <c r="C53" i="3"/>
  <c r="AK53" i="3" s="1"/>
  <c r="AU52" i="3"/>
  <c r="AV52" i="3" s="1"/>
  <c r="AH53" i="3" l="1"/>
  <c r="R53" i="3"/>
  <c r="J53" i="3"/>
  <c r="C54" i="3"/>
  <c r="AK54" i="3" s="1"/>
  <c r="AU53" i="3"/>
  <c r="AV53" i="3" s="1"/>
  <c r="AH54" i="3" l="1"/>
  <c r="R54" i="3"/>
  <c r="J54" i="3"/>
  <c r="C55" i="3"/>
  <c r="AK55" i="3" s="1"/>
  <c r="AU54" i="3"/>
  <c r="AV54" i="3" s="1"/>
  <c r="AH55" i="3" l="1"/>
  <c r="J55" i="3"/>
  <c r="R55" i="3"/>
  <c r="C56" i="3"/>
  <c r="AK56" i="3" s="1"/>
  <c r="AU55" i="3"/>
  <c r="AV55" i="3" s="1"/>
  <c r="AH56" i="3" l="1"/>
  <c r="R56" i="3"/>
  <c r="J56" i="3"/>
  <c r="C57" i="3"/>
  <c r="AK57" i="3" s="1"/>
  <c r="AU56" i="3"/>
  <c r="AV56" i="3" s="1"/>
  <c r="AH57" i="3" l="1"/>
  <c r="J57" i="3"/>
  <c r="R57" i="3"/>
  <c r="C58" i="3"/>
  <c r="AK58" i="3" s="1"/>
  <c r="AU57" i="3"/>
  <c r="AV57" i="3" s="1"/>
  <c r="AH58" i="3" l="1"/>
  <c r="J58" i="3"/>
  <c r="R58" i="3"/>
  <c r="C59" i="3"/>
  <c r="AK59" i="3" s="1"/>
  <c r="AU58" i="3"/>
  <c r="AV58" i="3" s="1"/>
  <c r="AH59" i="3" l="1"/>
  <c r="R59" i="3"/>
  <c r="J59" i="3"/>
  <c r="C60" i="3"/>
  <c r="AK60" i="3" s="1"/>
  <c r="AU59" i="3"/>
  <c r="AV59" i="3" s="1"/>
  <c r="AH60" i="3" l="1"/>
  <c r="R60" i="3"/>
  <c r="J60" i="3"/>
  <c r="C61" i="3"/>
  <c r="AK61" i="3" s="1"/>
  <c r="AU60" i="3"/>
  <c r="AV60" i="3" s="1"/>
  <c r="AH61" i="3" l="1"/>
  <c r="J61" i="3"/>
  <c r="R61" i="3"/>
  <c r="C62" i="3"/>
  <c r="AK62" i="3" s="1"/>
  <c r="AU61" i="3"/>
  <c r="AV61" i="3" s="1"/>
  <c r="AH62" i="3" l="1"/>
  <c r="J62" i="3"/>
  <c r="R62" i="3"/>
  <c r="C63" i="3"/>
  <c r="AK63" i="3" s="1"/>
  <c r="AU62" i="3"/>
  <c r="AV62" i="3" s="1"/>
  <c r="AH63" i="3" l="1"/>
  <c r="R63" i="3"/>
  <c r="J63" i="3"/>
  <c r="C64" i="3"/>
  <c r="AK64" i="3" s="1"/>
  <c r="AU63" i="3"/>
  <c r="AV63" i="3" s="1"/>
  <c r="AH64" i="3" l="1"/>
  <c r="R64" i="3"/>
  <c r="J64" i="3"/>
  <c r="C65" i="3"/>
  <c r="AK65" i="3" s="1"/>
  <c r="AU64" i="3"/>
  <c r="AV64" i="3" s="1"/>
  <c r="AH65" i="3" l="1"/>
  <c r="R65" i="3"/>
  <c r="J65" i="3"/>
  <c r="C66" i="3"/>
  <c r="AK66" i="3" s="1"/>
  <c r="AU65" i="3"/>
  <c r="AV65" i="3" s="1"/>
  <c r="AH66" i="3" l="1"/>
  <c r="J66" i="3"/>
  <c r="R66" i="3"/>
  <c r="C67" i="3"/>
  <c r="AK67" i="3" s="1"/>
  <c r="AU66" i="3"/>
  <c r="AV66" i="3" s="1"/>
  <c r="AH67" i="3" l="1"/>
  <c r="R67" i="3"/>
  <c r="J67" i="3"/>
  <c r="C68" i="3"/>
  <c r="AK68" i="3" s="1"/>
  <c r="AU67" i="3"/>
  <c r="AV67" i="3" s="1"/>
  <c r="AH68" i="3" l="1"/>
  <c r="R68" i="3"/>
  <c r="J68" i="3"/>
  <c r="C69" i="3"/>
  <c r="AK69" i="3" s="1"/>
  <c r="AU68" i="3"/>
  <c r="AV68" i="3" s="1"/>
  <c r="AH69" i="3" l="1"/>
  <c r="J69" i="3"/>
  <c r="R69" i="3"/>
  <c r="C70" i="3"/>
  <c r="AK70" i="3" s="1"/>
  <c r="AU69" i="3"/>
  <c r="AV69" i="3" s="1"/>
  <c r="AH70" i="3" l="1"/>
  <c r="R70" i="3"/>
  <c r="J70" i="3"/>
  <c r="C71" i="3"/>
  <c r="AK71" i="3" s="1"/>
  <c r="AU70" i="3"/>
  <c r="AV70" i="3" s="1"/>
  <c r="AH71" i="3" l="1"/>
  <c r="R71" i="3"/>
  <c r="J71" i="3"/>
  <c r="C72" i="3"/>
  <c r="AK72" i="3" s="1"/>
  <c r="AU71" i="3"/>
  <c r="AV71" i="3" s="1"/>
  <c r="AH72" i="3" l="1"/>
  <c r="C73" i="3"/>
  <c r="AK73" i="3" s="1"/>
  <c r="AU72" i="3"/>
  <c r="AV72" i="3" s="1"/>
  <c r="AH73" i="3" l="1"/>
  <c r="J73" i="3"/>
  <c r="R73" i="3"/>
  <c r="C74" i="3"/>
  <c r="AK74" i="3" s="1"/>
  <c r="AU73" i="3"/>
  <c r="AV73" i="3" s="1"/>
  <c r="AH74" i="3" l="1"/>
  <c r="C75" i="3"/>
  <c r="AK75" i="3" s="1"/>
  <c r="AU74" i="3"/>
  <c r="AV74" i="3" s="1"/>
  <c r="AH75" i="3" l="1"/>
  <c r="J75" i="3"/>
  <c r="R75" i="3"/>
  <c r="C76" i="3"/>
  <c r="AK76" i="3" s="1"/>
  <c r="AU75" i="3"/>
  <c r="AV75" i="3" s="1"/>
  <c r="AH76" i="3" l="1"/>
  <c r="R76" i="3"/>
  <c r="J76" i="3"/>
  <c r="C77" i="3"/>
  <c r="AK77" i="3" s="1"/>
  <c r="AU76" i="3"/>
  <c r="AV76" i="3" s="1"/>
  <c r="AH77" i="3" l="1"/>
  <c r="J77" i="3"/>
  <c r="R77" i="3"/>
  <c r="C78" i="3"/>
  <c r="AK78" i="3" s="1"/>
  <c r="AU77" i="3"/>
  <c r="AV77" i="3" s="1"/>
  <c r="AH78" i="3" l="1"/>
  <c r="J78" i="3"/>
  <c r="R78" i="3"/>
  <c r="C79" i="3"/>
  <c r="AK79" i="3" s="1"/>
  <c r="AU78" i="3"/>
  <c r="AV78" i="3" s="1"/>
  <c r="AH79" i="3" l="1"/>
  <c r="R79" i="3"/>
  <c r="J79" i="3"/>
  <c r="C80" i="3"/>
  <c r="AK80" i="3" s="1"/>
  <c r="AU79" i="3"/>
  <c r="AV79" i="3" s="1"/>
  <c r="AH80" i="3" l="1"/>
  <c r="R80" i="3"/>
  <c r="J80" i="3"/>
  <c r="C81" i="3"/>
  <c r="AK81" i="3" s="1"/>
  <c r="AU80" i="3"/>
  <c r="AV80" i="3" s="1"/>
  <c r="AH81" i="3" l="1"/>
  <c r="J81" i="3"/>
  <c r="R81" i="3"/>
  <c r="C82" i="3"/>
  <c r="AK82" i="3" s="1"/>
  <c r="AU81" i="3"/>
  <c r="AV81" i="3" s="1"/>
  <c r="AH82" i="3" l="1"/>
  <c r="J82" i="3"/>
  <c r="R82" i="3"/>
  <c r="C83" i="3"/>
  <c r="AK83" i="3" s="1"/>
  <c r="AU82" i="3"/>
  <c r="AV82" i="3" s="1"/>
  <c r="AH83" i="3" l="1"/>
  <c r="J83" i="3"/>
  <c r="R83" i="3"/>
  <c r="C84" i="3"/>
  <c r="AK84" i="3" s="1"/>
  <c r="AU83" i="3"/>
  <c r="AV83" i="3" s="1"/>
  <c r="AH84" i="3" l="1"/>
  <c r="R84" i="3"/>
  <c r="J84" i="3"/>
  <c r="C85" i="3"/>
  <c r="AK85" i="3" s="1"/>
  <c r="AU84" i="3"/>
  <c r="AV84" i="3" s="1"/>
  <c r="AH85" i="3" l="1"/>
  <c r="R85" i="3"/>
  <c r="J85" i="3"/>
  <c r="C86" i="3"/>
  <c r="AK86" i="3" s="1"/>
  <c r="AU85" i="3"/>
  <c r="AV85" i="3" s="1"/>
  <c r="AH86" i="3" l="1"/>
  <c r="R86" i="3"/>
  <c r="J86" i="3"/>
  <c r="C87" i="3"/>
  <c r="AK87" i="3" s="1"/>
  <c r="AU86" i="3"/>
  <c r="AV86" i="3" s="1"/>
  <c r="AH87" i="3" l="1"/>
  <c r="R87" i="3"/>
  <c r="J87" i="3"/>
  <c r="C88" i="3"/>
  <c r="AK88" i="3" s="1"/>
  <c r="AU87" i="3"/>
  <c r="AV87" i="3" s="1"/>
  <c r="AH88" i="3" l="1"/>
  <c r="R88" i="3"/>
  <c r="J88" i="3"/>
  <c r="C89" i="3"/>
  <c r="AK89" i="3" s="1"/>
  <c r="AU88" i="3"/>
  <c r="AV88" i="3" s="1"/>
  <c r="AH89" i="3" l="1"/>
  <c r="J89" i="3"/>
  <c r="R89" i="3"/>
  <c r="C90" i="3"/>
  <c r="AK90" i="3" s="1"/>
  <c r="AU89" i="3"/>
  <c r="AV89" i="3" s="1"/>
  <c r="AH90" i="3" l="1"/>
  <c r="R90" i="3"/>
  <c r="J90" i="3"/>
  <c r="C91" i="3"/>
  <c r="AK91" i="3" s="1"/>
  <c r="AU90" i="3"/>
  <c r="AV90" i="3" s="1"/>
  <c r="AH91" i="3" l="1"/>
  <c r="J91" i="3"/>
  <c r="R91" i="3"/>
  <c r="C92" i="3"/>
  <c r="AK92" i="3" s="1"/>
  <c r="AU91" i="3"/>
  <c r="AV91" i="3" s="1"/>
  <c r="AH92" i="3" l="1"/>
  <c r="R92" i="3"/>
  <c r="J92" i="3"/>
  <c r="C93" i="3"/>
  <c r="AK93" i="3" s="1"/>
  <c r="AU92" i="3"/>
  <c r="AV92" i="3" s="1"/>
  <c r="AH93" i="3" l="1"/>
  <c r="J93" i="3"/>
  <c r="R93" i="3"/>
  <c r="C94" i="3"/>
  <c r="AK94" i="3" s="1"/>
  <c r="AU93" i="3"/>
  <c r="AV93" i="3" s="1"/>
  <c r="AH94" i="3" l="1"/>
  <c r="R94" i="3"/>
  <c r="J94" i="3"/>
  <c r="C95" i="3"/>
  <c r="AK95" i="3" s="1"/>
  <c r="AU94" i="3"/>
  <c r="AV94" i="3" s="1"/>
  <c r="AH95" i="3" l="1"/>
  <c r="J95" i="3"/>
  <c r="R95" i="3"/>
  <c r="C96" i="3"/>
  <c r="AK96" i="3" s="1"/>
  <c r="AU95" i="3"/>
  <c r="AV95" i="3" s="1"/>
  <c r="AH96" i="3" l="1"/>
  <c r="R96" i="3"/>
  <c r="J96" i="3"/>
  <c r="C97" i="3"/>
  <c r="AK97" i="3" s="1"/>
  <c r="AU96" i="3"/>
  <c r="AV96" i="3" s="1"/>
  <c r="AH97" i="3" l="1"/>
  <c r="J97" i="3"/>
  <c r="R97" i="3"/>
  <c r="C98" i="3"/>
  <c r="AK98" i="3" s="1"/>
  <c r="AU97" i="3"/>
  <c r="AV97" i="3" s="1"/>
  <c r="AH98" i="3" l="1"/>
  <c r="R98" i="3"/>
  <c r="J98" i="3"/>
  <c r="C99" i="3"/>
  <c r="AK99" i="3" s="1"/>
  <c r="AU98" i="3"/>
  <c r="AV98" i="3" s="1"/>
  <c r="AH99" i="3" l="1"/>
  <c r="R99" i="3"/>
  <c r="J99" i="3"/>
  <c r="C100" i="3"/>
  <c r="AK100" i="3" s="1"/>
  <c r="AU99" i="3"/>
  <c r="AV99" i="3" s="1"/>
  <c r="AH100" i="3" l="1"/>
  <c r="J100" i="3"/>
  <c r="R100" i="3"/>
  <c r="C101" i="3"/>
  <c r="AK101" i="3" s="1"/>
  <c r="AU100" i="3"/>
  <c r="AV100" i="3" s="1"/>
  <c r="AH101" i="3" l="1"/>
  <c r="R101" i="3"/>
  <c r="J101" i="3"/>
  <c r="C102" i="3"/>
  <c r="AK102" i="3" s="1"/>
  <c r="AU101" i="3"/>
  <c r="AV101" i="3" s="1"/>
  <c r="AH102" i="3" l="1"/>
  <c r="R102" i="3"/>
  <c r="J102" i="3"/>
  <c r="C103" i="3"/>
  <c r="AK103" i="3" s="1"/>
  <c r="AU102" i="3"/>
  <c r="AV102" i="3" s="1"/>
  <c r="AH103" i="3" l="1"/>
  <c r="J103" i="3"/>
  <c r="R103" i="3"/>
  <c r="C104" i="3"/>
  <c r="AK104" i="3" s="1"/>
  <c r="AU103" i="3"/>
  <c r="AV103" i="3" s="1"/>
  <c r="AH104" i="3" l="1"/>
  <c r="J104" i="3"/>
  <c r="R104" i="3"/>
  <c r="C105" i="3"/>
  <c r="AK105" i="3" s="1"/>
  <c r="AU104" i="3"/>
  <c r="AV104" i="3" s="1"/>
  <c r="AH105" i="3" l="1"/>
  <c r="R105" i="3"/>
  <c r="J105" i="3"/>
  <c r="C106" i="3"/>
  <c r="AK106" i="3" s="1"/>
  <c r="AU105" i="3"/>
  <c r="AV105" i="3" s="1"/>
  <c r="AH106" i="3" l="1"/>
  <c r="R106" i="3"/>
  <c r="J106" i="3"/>
  <c r="C107" i="3"/>
  <c r="AK107" i="3" s="1"/>
  <c r="AU106" i="3"/>
  <c r="AV106" i="3" s="1"/>
  <c r="AH107" i="3" l="1"/>
  <c r="R107" i="3"/>
  <c r="J107" i="3"/>
  <c r="C108" i="3"/>
  <c r="AK108" i="3" s="1"/>
  <c r="AU107" i="3"/>
  <c r="AV107" i="3" s="1"/>
  <c r="AH108" i="3" l="1"/>
  <c r="J108" i="3"/>
  <c r="R108" i="3"/>
  <c r="C109" i="3"/>
  <c r="AK109" i="3" s="1"/>
  <c r="AU108" i="3"/>
  <c r="AV108" i="3" s="1"/>
  <c r="AH109" i="3" l="1"/>
  <c r="R109" i="3"/>
  <c r="J109" i="3"/>
  <c r="C110" i="3"/>
  <c r="AK110" i="3" s="1"/>
  <c r="AU109" i="3"/>
  <c r="AV109" i="3" s="1"/>
  <c r="AH110" i="3" l="1"/>
  <c r="R110" i="3"/>
  <c r="J110" i="3"/>
  <c r="C111" i="3"/>
  <c r="AK111" i="3" s="1"/>
  <c r="AU110" i="3"/>
  <c r="AV110" i="3" s="1"/>
  <c r="AH111" i="3" l="1"/>
  <c r="R111" i="3"/>
  <c r="J111" i="3"/>
  <c r="C112" i="3"/>
  <c r="AK112" i="3" s="1"/>
  <c r="AU111" i="3"/>
  <c r="AV111" i="3" s="1"/>
  <c r="AH112" i="3" l="1"/>
  <c r="J112" i="3"/>
  <c r="R112" i="3"/>
  <c r="C113" i="3"/>
  <c r="AK113" i="3" s="1"/>
  <c r="AU112" i="3"/>
  <c r="AV112" i="3" s="1"/>
  <c r="AH113" i="3" l="1"/>
  <c r="J113" i="3"/>
  <c r="R113" i="3"/>
  <c r="C114" i="3"/>
  <c r="AK114" i="3" s="1"/>
  <c r="AU113" i="3"/>
  <c r="AV113" i="3" s="1"/>
  <c r="AH114" i="3" l="1"/>
  <c r="R114" i="3"/>
  <c r="J114" i="3"/>
  <c r="C115" i="3"/>
  <c r="AK115" i="3" s="1"/>
  <c r="AU114" i="3"/>
  <c r="AV114" i="3" s="1"/>
  <c r="AH115" i="3" l="1"/>
  <c r="J115" i="3"/>
  <c r="R115" i="3"/>
  <c r="C116" i="3"/>
  <c r="AK116" i="3" s="1"/>
  <c r="AU115" i="3"/>
  <c r="AV115" i="3" s="1"/>
  <c r="AH116" i="3" l="1"/>
  <c r="J116" i="3"/>
  <c r="R116" i="3"/>
  <c r="C117" i="3"/>
  <c r="AK117" i="3" s="1"/>
  <c r="AU116" i="3"/>
  <c r="AV116" i="3" s="1"/>
  <c r="AH117" i="3" l="1"/>
  <c r="R117" i="3"/>
  <c r="J117" i="3"/>
  <c r="C118" i="3"/>
  <c r="AK118" i="3" s="1"/>
  <c r="AU117" i="3"/>
  <c r="AV117" i="3" s="1"/>
  <c r="AW118" i="3" l="1"/>
  <c r="AH118" i="3"/>
  <c r="R118" i="3"/>
  <c r="J118" i="3"/>
  <c r="C119" i="3"/>
  <c r="AK119" i="3" s="1"/>
  <c r="AU118" i="3"/>
  <c r="AV118" i="3" s="1"/>
  <c r="BA119" i="3" l="1"/>
  <c r="AH119" i="3"/>
  <c r="C120" i="3"/>
  <c r="AK120" i="3" s="1"/>
  <c r="AU119" i="3"/>
  <c r="AW119" i="3" l="1"/>
  <c r="AZ119" i="3"/>
  <c r="AY119" i="3"/>
  <c r="AH120" i="3"/>
  <c r="R120" i="3"/>
  <c r="J120" i="3"/>
  <c r="C121" i="3"/>
  <c r="AK121" i="3" s="1"/>
  <c r="AU120" i="3"/>
  <c r="AV120" i="3" s="1"/>
  <c r="AY120" i="3" l="1"/>
  <c r="AZ120" i="3"/>
  <c r="BA120" i="3"/>
  <c r="AW120" i="3"/>
  <c r="AH121" i="3"/>
  <c r="J121" i="3"/>
  <c r="R121" i="3"/>
  <c r="C122" i="3"/>
  <c r="AK122" i="3" s="1"/>
  <c r="AU121" i="3"/>
  <c r="AV121" i="3" s="1"/>
  <c r="BA121" i="3" l="1"/>
  <c r="AY121" i="3"/>
  <c r="AY122" i="3" s="1"/>
  <c r="AZ121" i="3"/>
  <c r="AW121" i="3"/>
  <c r="AH122" i="3"/>
  <c r="R122" i="3"/>
  <c r="J122" i="3"/>
  <c r="C123" i="3"/>
  <c r="AK123" i="3" s="1"/>
  <c r="AU122" i="3"/>
  <c r="AV122" i="3" s="1"/>
  <c r="BA122" i="3" l="1"/>
  <c r="AW122" i="3"/>
  <c r="AZ122" i="3"/>
  <c r="AH123" i="3"/>
  <c r="J123" i="3"/>
  <c r="R123" i="3"/>
  <c r="C124" i="3"/>
  <c r="AK124" i="3" s="1"/>
  <c r="AU123" i="3"/>
  <c r="AV123" i="3" s="1"/>
  <c r="BA123" i="3" l="1"/>
  <c r="AY123" i="3"/>
  <c r="AZ123" i="3"/>
  <c r="AW123" i="3"/>
  <c r="AY124" i="3"/>
  <c r="AH124" i="3"/>
  <c r="R124" i="3"/>
  <c r="J124" i="3"/>
  <c r="C125" i="3"/>
  <c r="AK125" i="3" s="1"/>
  <c r="AU124" i="3"/>
  <c r="AV124" i="3" s="1"/>
  <c r="BA124" i="3" l="1"/>
  <c r="AW124" i="3"/>
  <c r="AZ124" i="3"/>
  <c r="BA125" i="3"/>
  <c r="AH125" i="3"/>
  <c r="J125" i="3"/>
  <c r="R125" i="3"/>
  <c r="C126" i="3"/>
  <c r="AK126" i="3" s="1"/>
  <c r="AU125" i="3"/>
  <c r="AV125" i="3" s="1"/>
  <c r="AY125" i="3" l="1"/>
  <c r="AZ125" i="3"/>
  <c r="AW125" i="3"/>
  <c r="AH126" i="3"/>
  <c r="J126" i="3"/>
  <c r="R126" i="3"/>
  <c r="C127" i="3"/>
  <c r="AK127" i="3" s="1"/>
  <c r="AU126" i="3"/>
  <c r="AV126" i="3" s="1"/>
  <c r="AY126" i="3" l="1"/>
  <c r="BA126" i="3"/>
  <c r="BA127" i="3" s="1"/>
  <c r="AW126" i="3"/>
  <c r="AZ126" i="3"/>
  <c r="AH127" i="3"/>
  <c r="C128" i="3"/>
  <c r="AK128" i="3" s="1"/>
  <c r="AU127" i="3"/>
  <c r="AV127" i="3" s="1"/>
  <c r="AY127" i="3" l="1"/>
  <c r="AZ127" i="3"/>
  <c r="AW127" i="3"/>
  <c r="AH128" i="3"/>
  <c r="J128" i="3"/>
  <c r="R128" i="3"/>
  <c r="C129" i="3"/>
  <c r="AK129" i="3" s="1"/>
  <c r="AU128" i="3"/>
  <c r="AV128" i="3" s="1"/>
  <c r="AY128" i="3" l="1"/>
  <c r="BA128" i="3"/>
  <c r="AW128" i="3"/>
  <c r="AZ128" i="3"/>
  <c r="BA129" i="3"/>
  <c r="AH129" i="3"/>
  <c r="C130" i="3"/>
  <c r="AK130" i="3" s="1"/>
  <c r="AU129" i="3"/>
  <c r="AU2" i="3" s="1"/>
  <c r="AY129" i="3" l="1"/>
  <c r="AZ129" i="3"/>
  <c r="AW129" i="3"/>
  <c r="AH130" i="3"/>
  <c r="C131" i="3"/>
  <c r="AK131" i="3" s="1"/>
  <c r="AV129" i="3"/>
  <c r="AV130" i="3" s="1"/>
  <c r="AV131" i="3" s="1"/>
  <c r="AV132" i="3" s="1"/>
  <c r="AV133" i="3" s="1"/>
  <c r="AV134" i="3" s="1"/>
  <c r="AV135" i="3" s="1"/>
  <c r="AV136" i="3" s="1"/>
  <c r="AV137" i="3" s="1"/>
  <c r="AV138" i="3" s="1"/>
  <c r="AV139" i="3" s="1"/>
  <c r="AV140" i="3" s="1"/>
  <c r="AV141" i="3" s="1"/>
  <c r="AV142" i="3" s="1"/>
  <c r="AV143" i="3" s="1"/>
  <c r="AV144" i="3" s="1"/>
  <c r="AY130" i="3" l="1"/>
  <c r="BA130" i="3"/>
  <c r="AW130" i="3"/>
  <c r="AZ130" i="3"/>
  <c r="AH131" i="3"/>
  <c r="AV145" i="3"/>
  <c r="C132" i="3"/>
  <c r="AK132" i="3" s="1"/>
  <c r="BA131" i="3" l="1"/>
  <c r="AZ131" i="3"/>
  <c r="AW131" i="3"/>
  <c r="AH132" i="3"/>
  <c r="C133" i="3"/>
  <c r="AK133" i="3" s="1"/>
  <c r="AV146" i="3"/>
  <c r="AV147" i="3" s="1"/>
  <c r="AV148" i="3" s="1"/>
  <c r="AV149" i="3" s="1"/>
  <c r="AV150" i="3" s="1"/>
  <c r="AZ132" i="3" l="1"/>
  <c r="BA132" i="3"/>
  <c r="AW132" i="3"/>
  <c r="AH133" i="3"/>
  <c r="AV151" i="3"/>
  <c r="C134" i="3"/>
  <c r="AK134" i="3" s="1"/>
  <c r="BA133" i="3" l="1"/>
  <c r="AZ133" i="3"/>
  <c r="AW133" i="3"/>
  <c r="AH134" i="3"/>
  <c r="R134" i="3"/>
  <c r="J134" i="3"/>
  <c r="C135" i="3"/>
  <c r="AK135" i="3" s="1"/>
  <c r="AV152" i="3"/>
  <c r="AV153" i="3" s="1"/>
  <c r="AV154" i="3" s="1"/>
  <c r="AV155" i="3" s="1"/>
  <c r="AV156" i="3" s="1"/>
  <c r="AV157" i="3" s="1"/>
  <c r="AV158" i="3" s="1"/>
  <c r="AV159" i="3" s="1"/>
  <c r="AV160" i="3" s="1"/>
  <c r="AV161" i="3" s="1"/>
  <c r="AV162" i="3" s="1"/>
  <c r="AV163" i="3" s="1"/>
  <c r="AV164" i="3" s="1"/>
  <c r="AV165" i="3" s="1"/>
  <c r="AV166" i="3" s="1"/>
  <c r="AV167" i="3" s="1"/>
  <c r="AV168" i="3" s="1"/>
  <c r="AV169" i="3" s="1"/>
  <c r="AV170" i="3" s="1"/>
  <c r="AV171" i="3" s="1"/>
  <c r="AV172" i="3" s="1"/>
  <c r="AV173" i="3" s="1"/>
  <c r="AV174" i="3" s="1"/>
  <c r="AV175" i="3" s="1"/>
  <c r="AV176" i="3" s="1"/>
  <c r="AV177" i="3" s="1"/>
  <c r="AV178" i="3" s="1"/>
  <c r="AV179" i="3" s="1"/>
  <c r="AV180" i="3" s="1"/>
  <c r="AV181" i="3" s="1"/>
  <c r="AV182" i="3" s="1"/>
  <c r="AV183" i="3" s="1"/>
  <c r="AV184" i="3" s="1"/>
  <c r="AV185" i="3" s="1"/>
  <c r="AV186" i="3" s="1"/>
  <c r="AV187" i="3" s="1"/>
  <c r="AV188" i="3" s="1"/>
  <c r="AV189" i="3" s="1"/>
  <c r="AV190" i="3" s="1"/>
  <c r="AV191" i="3" s="1"/>
  <c r="AZ134" i="3" l="1"/>
  <c r="BA134" i="3"/>
  <c r="BA135" i="3" s="1"/>
  <c r="AW134" i="3"/>
  <c r="AV192" i="3"/>
  <c r="AV193" i="3" s="1"/>
  <c r="AH135" i="3"/>
  <c r="J135" i="3"/>
  <c r="R135" i="3"/>
  <c r="C136" i="3"/>
  <c r="AK136" i="3" s="1"/>
  <c r="AZ135" i="3" l="1"/>
  <c r="AW135" i="3"/>
  <c r="AV194" i="3"/>
  <c r="AV195" i="3" s="1"/>
  <c r="AV196" i="3" s="1"/>
  <c r="AV197" i="3" s="1"/>
  <c r="AV198" i="3" s="1"/>
  <c r="AV199" i="3" s="1"/>
  <c r="AV200" i="3" s="1"/>
  <c r="AV201" i="3" s="1"/>
  <c r="AV202" i="3" s="1"/>
  <c r="AV203" i="3" s="1"/>
  <c r="AV204" i="3" s="1"/>
  <c r="AV205" i="3" s="1"/>
  <c r="AV206" i="3" s="1"/>
  <c r="AV207" i="3" s="1"/>
  <c r="AV208" i="3" s="1"/>
  <c r="AV209" i="3" s="1"/>
  <c r="AV210" i="3" s="1"/>
  <c r="AV211" i="3" s="1"/>
  <c r="AV212" i="3" s="1"/>
  <c r="AV213" i="3" s="1"/>
  <c r="AV214" i="3" s="1"/>
  <c r="AV215" i="3" s="1"/>
  <c r="AH136" i="3"/>
  <c r="J136" i="3"/>
  <c r="R136" i="3"/>
  <c r="C137" i="3"/>
  <c r="AK137" i="3" s="1"/>
  <c r="AZ136" i="3" l="1"/>
  <c r="BA136" i="3"/>
  <c r="AW136" i="3"/>
  <c r="BA137" i="3"/>
  <c r="AV2" i="3"/>
  <c r="AH137" i="3"/>
  <c r="J137" i="3"/>
  <c r="R137" i="3"/>
  <c r="C138" i="3"/>
  <c r="AK138" i="3" s="1"/>
  <c r="AZ137" i="3" l="1"/>
  <c r="AW137" i="3"/>
  <c r="AH138" i="3"/>
  <c r="J138" i="3"/>
  <c r="R138" i="3"/>
  <c r="C139" i="3"/>
  <c r="AK139" i="3" s="1"/>
  <c r="AZ138" i="3" l="1"/>
  <c r="BA138" i="3"/>
  <c r="BA139" i="3" s="1"/>
  <c r="AW138" i="3"/>
  <c r="AH139" i="3"/>
  <c r="J139" i="3"/>
  <c r="R139" i="3"/>
  <c r="C140" i="3"/>
  <c r="AK140" i="3" s="1"/>
  <c r="AZ139" i="3" l="1"/>
  <c r="AW139" i="3"/>
  <c r="AH140" i="3"/>
  <c r="R140" i="3"/>
  <c r="J140" i="3"/>
  <c r="C141" i="3"/>
  <c r="AK141" i="3" s="1"/>
  <c r="AZ140" i="3" l="1"/>
  <c r="BA140" i="3"/>
  <c r="BA141" i="3" s="1"/>
  <c r="AW140" i="3"/>
  <c r="AH141" i="3"/>
  <c r="J141" i="3"/>
  <c r="R141" i="3"/>
  <c r="C142" i="3"/>
  <c r="AK142" i="3" s="1"/>
  <c r="AZ141" i="3" l="1"/>
  <c r="AZ142" i="3" s="1"/>
  <c r="AW141" i="3"/>
  <c r="AH142" i="3"/>
  <c r="R142" i="3"/>
  <c r="J142" i="3"/>
  <c r="C143" i="3"/>
  <c r="AK143" i="3" s="1"/>
  <c r="BA142" i="3" l="1"/>
  <c r="AW142" i="3"/>
  <c r="AZ143" i="3"/>
  <c r="AH143" i="3"/>
  <c r="R143" i="3"/>
  <c r="J143" i="3"/>
  <c r="C144" i="3"/>
  <c r="AK144" i="3" s="1"/>
  <c r="AW143" i="3" l="1"/>
  <c r="BA143" i="3"/>
  <c r="AZ144" i="3"/>
  <c r="AH144" i="3"/>
  <c r="R144" i="3"/>
  <c r="J144" i="3"/>
  <c r="C145" i="3"/>
  <c r="AK145" i="3" s="1"/>
  <c r="BA144" i="3" l="1"/>
  <c r="AW144" i="3"/>
  <c r="AZ145" i="3"/>
  <c r="AH145" i="3"/>
  <c r="J145" i="3"/>
  <c r="R145" i="3"/>
  <c r="C146" i="3"/>
  <c r="AK146" i="3" s="1"/>
  <c r="AW145" i="3" l="1"/>
  <c r="BA145" i="3"/>
  <c r="AZ146" i="3"/>
  <c r="AH146" i="3"/>
  <c r="J146" i="3"/>
  <c r="R146" i="3"/>
  <c r="C147" i="3"/>
  <c r="AK147" i="3" s="1"/>
  <c r="BA146" i="3" l="1"/>
  <c r="AW146" i="3"/>
  <c r="AZ147" i="3"/>
  <c r="AH147" i="3"/>
  <c r="R147" i="3"/>
  <c r="J147" i="3"/>
  <c r="C148" i="3"/>
  <c r="AK148" i="3" s="1"/>
  <c r="AW147" i="3" l="1"/>
  <c r="BA147" i="3"/>
  <c r="AZ148" i="3"/>
  <c r="AH148" i="3"/>
  <c r="J148" i="3"/>
  <c r="R148" i="3"/>
  <c r="C149" i="3"/>
  <c r="AK149" i="3" s="1"/>
  <c r="BA148" i="3" l="1"/>
  <c r="AW148" i="3"/>
  <c r="AZ149" i="3"/>
  <c r="AH149" i="3"/>
  <c r="R149" i="3"/>
  <c r="J149" i="3"/>
  <c r="C150" i="3"/>
  <c r="AK150" i="3" s="1"/>
  <c r="AW149" i="3" l="1"/>
  <c r="BA149" i="3"/>
  <c r="AZ150" i="3"/>
  <c r="AH150" i="3"/>
  <c r="J150" i="3"/>
  <c r="R150" i="3"/>
  <c r="C151" i="3"/>
  <c r="AK151" i="3" s="1"/>
  <c r="BA150" i="3" l="1"/>
  <c r="AW150" i="3"/>
  <c r="AH151" i="3"/>
  <c r="C152" i="3"/>
  <c r="AK152" i="3" s="1"/>
  <c r="AH152" i="3" l="1"/>
  <c r="R152" i="3"/>
  <c r="J152" i="3"/>
  <c r="C153" i="3"/>
  <c r="AK153" i="3" s="1"/>
  <c r="AH153" i="3" l="1"/>
  <c r="J153" i="3"/>
  <c r="R153" i="3"/>
  <c r="C154" i="3"/>
  <c r="AK154" i="3" s="1"/>
  <c r="AH154" i="3" l="1"/>
  <c r="J154" i="3"/>
  <c r="R154" i="3"/>
  <c r="C155" i="3"/>
  <c r="AK155" i="3" s="1"/>
  <c r="AH155" i="3" l="1"/>
  <c r="J155" i="3"/>
  <c r="R155" i="3"/>
  <c r="C156" i="3"/>
  <c r="AK156" i="3" s="1"/>
  <c r="AH156" i="3" l="1"/>
  <c r="J156" i="3"/>
  <c r="R156" i="3"/>
  <c r="C157" i="3"/>
  <c r="AK157" i="3" s="1"/>
  <c r="AH157" i="3" l="1"/>
  <c r="J157" i="3"/>
  <c r="R157" i="3"/>
  <c r="C158" i="3"/>
  <c r="AK158" i="3" s="1"/>
  <c r="AH158" i="3" l="1"/>
  <c r="R158" i="3"/>
  <c r="J158" i="3"/>
  <c r="C159" i="3"/>
  <c r="AK159" i="3" s="1"/>
  <c r="AH159" i="3" l="1"/>
  <c r="J159" i="3"/>
  <c r="R159" i="3"/>
  <c r="C160" i="3"/>
  <c r="AK160" i="3" s="1"/>
  <c r="AH160" i="3" l="1"/>
  <c r="J160" i="3"/>
  <c r="R160" i="3"/>
  <c r="C161" i="3"/>
  <c r="AK161" i="3" s="1"/>
  <c r="AH161" i="3" l="1"/>
  <c r="J161" i="3"/>
  <c r="R161" i="3"/>
  <c r="C162" i="3"/>
  <c r="AK162" i="3" s="1"/>
  <c r="AH162" i="3" l="1"/>
  <c r="J162" i="3"/>
  <c r="R162" i="3"/>
  <c r="C163" i="3"/>
  <c r="AK163" i="3" s="1"/>
  <c r="AH163" i="3" l="1"/>
  <c r="R163" i="3"/>
  <c r="J163" i="3"/>
  <c r="C164" i="3"/>
  <c r="AK164" i="3" s="1"/>
  <c r="AH164" i="3" l="1"/>
  <c r="R164" i="3"/>
  <c r="J164" i="3"/>
  <c r="C165" i="3"/>
  <c r="AK165" i="3" s="1"/>
  <c r="AH165" i="3" l="1"/>
  <c r="J165" i="3"/>
  <c r="R165" i="3"/>
  <c r="C166" i="3"/>
  <c r="AK166" i="3" s="1"/>
  <c r="AH166" i="3" l="1"/>
  <c r="R166" i="3"/>
  <c r="J166" i="3"/>
  <c r="C167" i="3"/>
  <c r="AK167" i="3" s="1"/>
  <c r="AH167" i="3" l="1"/>
  <c r="J167" i="3"/>
  <c r="R167" i="3"/>
  <c r="C168" i="3"/>
  <c r="AK168" i="3" s="1"/>
  <c r="AH168" i="3" l="1"/>
  <c r="J168" i="3"/>
  <c r="R168" i="3"/>
  <c r="C169" i="3"/>
  <c r="AK169" i="3" s="1"/>
  <c r="AH169" i="3" l="1"/>
  <c r="J169" i="3"/>
  <c r="R169" i="3"/>
  <c r="C170" i="3"/>
  <c r="AK170" i="3" s="1"/>
  <c r="AH170" i="3" l="1"/>
  <c r="J170" i="3"/>
  <c r="R170" i="3"/>
  <c r="C171" i="3"/>
  <c r="AK171" i="3" s="1"/>
  <c r="AH171" i="3" l="1"/>
  <c r="J171" i="3"/>
  <c r="R171" i="3"/>
  <c r="C172" i="3"/>
  <c r="AK172" i="3" s="1"/>
  <c r="AH172" i="3" l="1"/>
  <c r="J172" i="3"/>
  <c r="R172" i="3"/>
  <c r="C173" i="3"/>
  <c r="AK173" i="3" s="1"/>
  <c r="AH173" i="3" l="1"/>
  <c r="J173" i="3"/>
  <c r="R173" i="3"/>
  <c r="C174" i="3"/>
  <c r="AK174" i="3" s="1"/>
  <c r="AH174" i="3" l="1"/>
  <c r="R174" i="3"/>
  <c r="J174" i="3"/>
  <c r="C175" i="3"/>
  <c r="AK175" i="3" s="1"/>
  <c r="AH175" i="3" l="1"/>
  <c r="J175" i="3"/>
  <c r="R175" i="3"/>
  <c r="C176" i="3"/>
  <c r="AK176" i="3" s="1"/>
  <c r="AH176" i="3" l="1"/>
  <c r="R176" i="3"/>
  <c r="J176" i="3"/>
  <c r="C177" i="3"/>
  <c r="AK177" i="3" s="1"/>
  <c r="AH177" i="3" l="1"/>
  <c r="J177" i="3"/>
  <c r="R177" i="3"/>
  <c r="C178" i="3"/>
  <c r="AK178" i="3" s="1"/>
  <c r="AH178" i="3" l="1"/>
  <c r="C179" i="3"/>
  <c r="AK179" i="3" s="1"/>
  <c r="AH179" i="3" l="1"/>
  <c r="C180" i="3"/>
  <c r="AK180" i="3" s="1"/>
  <c r="AH180" i="3" l="1"/>
  <c r="C181" i="3"/>
  <c r="AK181" i="3" s="1"/>
  <c r="AH181" i="3" l="1"/>
  <c r="C182" i="3"/>
  <c r="AK182" i="3" s="1"/>
  <c r="AH182" i="3" l="1"/>
  <c r="R182" i="3"/>
  <c r="J182" i="3"/>
  <c r="C183" i="3"/>
  <c r="AK183" i="3" s="1"/>
  <c r="AH183" i="3" l="1"/>
  <c r="J183" i="3"/>
  <c r="R183" i="3"/>
  <c r="C184" i="3"/>
  <c r="AK184" i="3" s="1"/>
  <c r="AH184" i="3" l="1"/>
  <c r="C185" i="3"/>
  <c r="AK185" i="3" s="1"/>
  <c r="AH185" i="3" l="1"/>
  <c r="J185" i="3"/>
  <c r="R185" i="3"/>
  <c r="C186" i="3"/>
  <c r="AK186" i="3" s="1"/>
  <c r="AH186" i="3" l="1"/>
  <c r="C187" i="3"/>
  <c r="AK187" i="3" s="1"/>
  <c r="C188" i="3" l="1"/>
  <c r="AK188" i="3" s="1"/>
  <c r="AH188" i="3" l="1"/>
  <c r="C189" i="3"/>
  <c r="AK189" i="3" s="1"/>
  <c r="AH189" i="3" l="1"/>
  <c r="C190" i="3"/>
  <c r="AK190" i="3" s="1"/>
  <c r="AH190" i="3" l="1"/>
  <c r="C191" i="3"/>
  <c r="AK191" i="3" s="1"/>
  <c r="AH191" i="3" l="1"/>
  <c r="C192" i="3"/>
  <c r="AK192" i="3" s="1"/>
  <c r="AH192" i="3" l="1"/>
  <c r="C193" i="3"/>
  <c r="AK193" i="3" s="1"/>
  <c r="AH193" i="3" l="1"/>
  <c r="J193" i="3"/>
  <c r="F15" i="2" s="1"/>
  <c r="R193" i="3"/>
  <c r="C194" i="3"/>
  <c r="AK194" i="3" s="1"/>
  <c r="AH194" i="3" l="1"/>
  <c r="C195" i="3"/>
  <c r="AK195" i="3" s="1"/>
  <c r="AH195" i="3" l="1"/>
  <c r="C196" i="3"/>
  <c r="AK196" i="3" s="1"/>
  <c r="AH196" i="3" l="1"/>
  <c r="C197" i="3"/>
  <c r="AK197" i="3" s="1"/>
  <c r="AH197" i="3" l="1"/>
  <c r="C198" i="3"/>
  <c r="AK198" i="3" s="1"/>
  <c r="AH198" i="3" l="1"/>
  <c r="C199" i="3"/>
  <c r="AK199" i="3" s="1"/>
  <c r="AH199" i="3" l="1"/>
  <c r="C200" i="3"/>
  <c r="AK200" i="3" s="1"/>
  <c r="AH200" i="3" l="1"/>
  <c r="C201" i="3"/>
  <c r="AK201" i="3" s="1"/>
  <c r="AH201" i="3" l="1"/>
  <c r="C202" i="3"/>
  <c r="AK202" i="3" s="1"/>
  <c r="AH202" i="3" l="1"/>
  <c r="C203" i="3"/>
  <c r="AK203" i="3" s="1"/>
  <c r="AH203" i="3" l="1"/>
  <c r="C204" i="3"/>
  <c r="AK204" i="3" s="1"/>
  <c r="AH204" i="3" l="1"/>
  <c r="C205" i="3"/>
  <c r="AK205" i="3" s="1"/>
  <c r="AH205" i="3" l="1"/>
  <c r="C206" i="3"/>
  <c r="AK206" i="3" s="1"/>
  <c r="AH206" i="3" l="1"/>
  <c r="R206" i="3"/>
  <c r="J206" i="3"/>
  <c r="S15" i="2" s="1"/>
  <c r="C207" i="3"/>
  <c r="AK207" i="3" s="1"/>
  <c r="AH207" i="3" l="1"/>
  <c r="C208" i="3"/>
  <c r="AK208" i="3" s="1"/>
  <c r="C209" i="3" l="1"/>
  <c r="AK209" i="3" s="1"/>
  <c r="C210" i="3" l="1"/>
  <c r="AK210" i="3" s="1"/>
  <c r="C211" i="3" l="1"/>
  <c r="AK211" i="3" s="1"/>
  <c r="AH211" i="3" l="1"/>
  <c r="C212" i="3"/>
  <c r="AK212" i="3" s="1"/>
  <c r="AH212" i="3" l="1"/>
  <c r="C213" i="3"/>
  <c r="AK213" i="3" s="1"/>
  <c r="AH213" i="3" l="1"/>
  <c r="C214" i="3"/>
  <c r="AK214" i="3" s="1"/>
  <c r="AH214" i="3" l="1"/>
  <c r="C215" i="3"/>
  <c r="AK215" i="3" s="1"/>
  <c r="AH215" i="3" l="1"/>
  <c r="C216" i="3"/>
  <c r="AK216" i="3" s="1"/>
  <c r="AH216" i="3" l="1"/>
  <c r="C217" i="3"/>
  <c r="AK217" i="3" s="1"/>
  <c r="AH217" i="3" l="1"/>
  <c r="J217" i="3"/>
  <c r="AD15" i="2" s="1"/>
  <c r="R217" i="3"/>
  <c r="C218" i="3"/>
  <c r="AK218" i="3" s="1"/>
  <c r="AH218" i="3" l="1"/>
  <c r="J218" i="3"/>
  <c r="AE15" i="2" s="1"/>
  <c r="R218" i="3"/>
  <c r="C219" i="3"/>
  <c r="AK219" i="3" s="1"/>
  <c r="AH219" i="3" l="1"/>
  <c r="R219" i="3"/>
  <c r="J219" i="3"/>
  <c r="AF15" i="2" s="1"/>
  <c r="C220" i="3"/>
  <c r="AK220" i="3" s="1"/>
  <c r="AH220" i="3" l="1"/>
  <c r="J220" i="3"/>
  <c r="AG15" i="2" s="1"/>
  <c r="R220" i="3"/>
  <c r="C221" i="3"/>
  <c r="AK221" i="3" s="1"/>
  <c r="AH221" i="3" l="1"/>
  <c r="J221" i="3"/>
  <c r="AH15" i="2" s="1"/>
  <c r="R221" i="3"/>
  <c r="C222" i="3"/>
  <c r="AK222" i="3" s="1"/>
  <c r="AH222" i="3" l="1"/>
  <c r="J222" i="3"/>
  <c r="AI15" i="2" s="1"/>
  <c r="R222" i="3"/>
  <c r="C223" i="3"/>
  <c r="AK223" i="3" s="1"/>
  <c r="AH223" i="3" l="1"/>
  <c r="R223" i="3"/>
  <c r="J223" i="3"/>
  <c r="C224" i="3"/>
  <c r="AK224" i="3" s="1"/>
  <c r="AH224" i="3" l="1"/>
  <c r="R224" i="3"/>
  <c r="J224" i="3"/>
  <c r="C225" i="3"/>
  <c r="AK225" i="3" s="1"/>
  <c r="AH225" i="3" l="1"/>
  <c r="J225" i="3"/>
  <c r="R225" i="3"/>
  <c r="C226" i="3"/>
  <c r="AK226" i="3" s="1"/>
  <c r="AH226" i="3" l="1"/>
  <c r="R226" i="3"/>
  <c r="J226" i="3"/>
  <c r="C227" i="3"/>
  <c r="AK227" i="3" s="1"/>
  <c r="AH227" i="3" l="1"/>
  <c r="R227" i="3"/>
  <c r="J227" i="3"/>
  <c r="C228" i="3"/>
  <c r="AK228" i="3" s="1"/>
  <c r="AH228" i="3" l="1"/>
  <c r="J228" i="3"/>
  <c r="R228" i="3"/>
  <c r="C229" i="3"/>
  <c r="AK229" i="3" s="1"/>
  <c r="AH229" i="3" l="1"/>
  <c r="J229" i="3"/>
  <c r="R229" i="3"/>
  <c r="C230" i="3"/>
  <c r="AK230" i="3" s="1"/>
  <c r="AH230" i="3" l="1"/>
  <c r="R230" i="3"/>
  <c r="J230" i="3"/>
  <c r="C231" i="3"/>
  <c r="AK231" i="3" s="1"/>
  <c r="AH231" i="3" l="1"/>
  <c r="J231" i="3"/>
  <c r="R231" i="3"/>
  <c r="C232" i="3"/>
  <c r="AK232" i="3" s="1"/>
  <c r="AH232" i="3" l="1"/>
  <c r="R232" i="3"/>
  <c r="J232" i="3"/>
  <c r="C233" i="3"/>
  <c r="AK233" i="3" s="1"/>
  <c r="AH233" i="3" l="1"/>
  <c r="J233" i="3"/>
  <c r="R233" i="3"/>
  <c r="C234" i="3"/>
  <c r="AK234" i="3" s="1"/>
  <c r="AH234" i="3" l="1"/>
  <c r="R234" i="3"/>
  <c r="J234" i="3"/>
  <c r="C235" i="3"/>
  <c r="AK235" i="3" s="1"/>
  <c r="AH235" i="3" l="1"/>
  <c r="R235" i="3"/>
  <c r="J235" i="3"/>
  <c r="C236" i="3"/>
  <c r="AK236" i="3" s="1"/>
  <c r="AH236" i="3" l="1"/>
  <c r="J236" i="3"/>
  <c r="R236" i="3"/>
  <c r="C237" i="3"/>
  <c r="AK237" i="3" s="1"/>
  <c r="AH237" i="3" l="1"/>
  <c r="R237" i="3"/>
  <c r="J237" i="3"/>
  <c r="C238" i="3"/>
  <c r="AK238" i="3" s="1"/>
  <c r="AH238" i="3" l="1"/>
  <c r="R238" i="3"/>
  <c r="J238" i="3"/>
  <c r="C239" i="3"/>
  <c r="AK239" i="3" s="1"/>
  <c r="AH239" i="3" l="1"/>
  <c r="R239" i="3"/>
  <c r="J239" i="3"/>
  <c r="C240" i="3"/>
  <c r="AK240" i="3" s="1"/>
  <c r="AH240" i="3" l="1"/>
  <c r="R240" i="3"/>
  <c r="J240" i="3"/>
  <c r="C241" i="3"/>
  <c r="AK241" i="3" s="1"/>
  <c r="AH241" i="3" l="1"/>
  <c r="R241" i="3"/>
  <c r="J241" i="3"/>
  <c r="C242" i="3"/>
  <c r="AK242" i="3" s="1"/>
  <c r="AH242" i="3" l="1"/>
  <c r="R242" i="3"/>
  <c r="J242" i="3"/>
  <c r="C243" i="3"/>
  <c r="AK243" i="3" s="1"/>
  <c r="AH243" i="3" l="1"/>
  <c r="R243" i="3"/>
  <c r="J243" i="3"/>
  <c r="C244" i="3"/>
  <c r="AK244" i="3" s="1"/>
  <c r="AH244" i="3" l="1"/>
  <c r="R244" i="3"/>
  <c r="J244" i="3"/>
  <c r="C245" i="3"/>
  <c r="AK245" i="3" s="1"/>
  <c r="AH245" i="3" l="1"/>
  <c r="J245" i="3"/>
  <c r="R245" i="3"/>
  <c r="C246" i="3"/>
  <c r="AK246" i="3" s="1"/>
  <c r="AH246" i="3" l="1"/>
  <c r="R246" i="3"/>
  <c r="J246" i="3"/>
  <c r="C247" i="3"/>
  <c r="AK247" i="3" s="1"/>
  <c r="AH247" i="3" l="1"/>
  <c r="R247" i="3"/>
  <c r="J247" i="3"/>
  <c r="C248" i="3"/>
  <c r="AK248" i="3" s="1"/>
  <c r="AH248" i="3" l="1"/>
  <c r="R248" i="3"/>
  <c r="J248" i="3"/>
  <c r="C249" i="3"/>
  <c r="AK249" i="3" s="1"/>
  <c r="AH249" i="3" l="1"/>
  <c r="J249" i="3"/>
  <c r="R249" i="3"/>
  <c r="C250" i="3"/>
  <c r="AK250" i="3" s="1"/>
  <c r="AH250" i="3" l="1"/>
  <c r="R250" i="3"/>
  <c r="J250" i="3"/>
  <c r="C251" i="3"/>
  <c r="AK251" i="3" s="1"/>
  <c r="AH251" i="3" l="1"/>
  <c r="R251" i="3"/>
  <c r="J251" i="3"/>
  <c r="C252" i="3"/>
  <c r="AK252" i="3" s="1"/>
  <c r="AH252" i="3" l="1"/>
  <c r="R252" i="3"/>
  <c r="J252" i="3"/>
  <c r="C253" i="3"/>
  <c r="AK253" i="3" s="1"/>
  <c r="AH253" i="3" l="1"/>
  <c r="R253" i="3"/>
  <c r="J253" i="3"/>
  <c r="C254" i="3"/>
  <c r="AK254" i="3" s="1"/>
  <c r="AH254" i="3" l="1"/>
  <c r="R254" i="3"/>
  <c r="J254" i="3"/>
  <c r="C255" i="3"/>
  <c r="AK255" i="3" s="1"/>
  <c r="AH255" i="3" l="1"/>
  <c r="J255" i="3"/>
  <c r="R255" i="3"/>
  <c r="C256" i="3"/>
  <c r="AK256" i="3" s="1"/>
  <c r="AH256" i="3" l="1"/>
  <c r="J256" i="3"/>
  <c r="R256" i="3"/>
  <c r="C257" i="3"/>
  <c r="AK257" i="3" s="1"/>
  <c r="AH257" i="3" l="1"/>
  <c r="J257" i="3"/>
  <c r="R257" i="3"/>
  <c r="C258" i="3"/>
  <c r="AK258" i="3" s="1"/>
  <c r="AH258" i="3" l="1"/>
  <c r="R258" i="3"/>
  <c r="J258" i="3"/>
  <c r="C259" i="3"/>
  <c r="AK259" i="3" s="1"/>
  <c r="AH259" i="3" l="1"/>
  <c r="J259" i="3"/>
  <c r="R259" i="3"/>
  <c r="C260" i="3"/>
  <c r="AK260" i="3" s="1"/>
  <c r="AH260" i="3" l="1"/>
  <c r="J260" i="3"/>
  <c r="R260" i="3"/>
  <c r="C261" i="3"/>
  <c r="AK261" i="3" s="1"/>
  <c r="AH261" i="3" l="1"/>
  <c r="J261" i="3"/>
  <c r="R261" i="3"/>
  <c r="C262" i="3"/>
  <c r="AK262" i="3" s="1"/>
  <c r="AH262" i="3" l="1"/>
  <c r="R262" i="3"/>
  <c r="J262" i="3"/>
  <c r="C263" i="3"/>
  <c r="AK263" i="3" s="1"/>
  <c r="AH263" i="3" l="1"/>
  <c r="R263" i="3"/>
  <c r="J263" i="3"/>
  <c r="C264" i="3"/>
  <c r="AK264" i="3" s="1"/>
  <c r="AH264" i="3" l="1"/>
  <c r="R264" i="3"/>
  <c r="J264" i="3"/>
  <c r="C265" i="3"/>
  <c r="AK265" i="3" s="1"/>
  <c r="AH265" i="3" l="1"/>
  <c r="J265" i="3"/>
  <c r="R265" i="3"/>
  <c r="C266" i="3"/>
  <c r="AK266" i="3" s="1"/>
  <c r="AH266" i="3" l="1"/>
  <c r="J266" i="3"/>
  <c r="R266" i="3"/>
  <c r="C267" i="3"/>
  <c r="AK267" i="3" s="1"/>
  <c r="AH267" i="3" l="1"/>
  <c r="R267" i="3"/>
  <c r="J267" i="3"/>
  <c r="C268" i="3"/>
  <c r="AK268" i="3" s="1"/>
  <c r="AH268" i="3" l="1"/>
  <c r="R268" i="3"/>
  <c r="J268" i="3"/>
  <c r="C269" i="3"/>
  <c r="AK269" i="3" s="1"/>
  <c r="AH269" i="3" l="1"/>
  <c r="R269" i="3"/>
  <c r="J269" i="3"/>
  <c r="C270" i="3"/>
  <c r="AK270" i="3" s="1"/>
  <c r="AH270" i="3" l="1"/>
  <c r="R270" i="3"/>
  <c r="J270" i="3"/>
  <c r="C271" i="3"/>
  <c r="AK271" i="3" s="1"/>
  <c r="AH271" i="3" l="1"/>
  <c r="R271" i="3"/>
  <c r="J271" i="3"/>
  <c r="C272" i="3"/>
  <c r="AK272" i="3" s="1"/>
  <c r="AH272" i="3" l="1"/>
  <c r="R272" i="3"/>
  <c r="J272" i="3"/>
  <c r="C273" i="3"/>
  <c r="AK273" i="3" s="1"/>
  <c r="AH273" i="3" l="1"/>
  <c r="R273" i="3"/>
  <c r="J273" i="3"/>
  <c r="C274" i="3"/>
  <c r="AK274" i="3" s="1"/>
  <c r="AH274" i="3" l="1"/>
  <c r="R274" i="3"/>
  <c r="J274" i="3"/>
  <c r="C275" i="3"/>
  <c r="AK275" i="3" s="1"/>
  <c r="AH275" i="3" l="1"/>
  <c r="J275" i="3"/>
  <c r="R275" i="3"/>
  <c r="C276" i="3"/>
  <c r="AK276" i="3" s="1"/>
  <c r="AH276" i="3" l="1"/>
  <c r="J276" i="3"/>
  <c r="R276" i="3"/>
  <c r="C277" i="3"/>
  <c r="AK277" i="3" s="1"/>
  <c r="AH277" i="3" l="1"/>
  <c r="J277" i="3"/>
  <c r="R277" i="3"/>
  <c r="C278" i="3"/>
  <c r="AK278" i="3" s="1"/>
  <c r="AH278" i="3" l="1"/>
  <c r="R278" i="3"/>
  <c r="J278" i="3"/>
  <c r="C279" i="3"/>
  <c r="AK279" i="3" s="1"/>
  <c r="AH279" i="3" l="1"/>
  <c r="J279" i="3"/>
  <c r="R279" i="3"/>
  <c r="C280" i="3"/>
  <c r="AK280" i="3" s="1"/>
  <c r="AH280" i="3" l="1"/>
  <c r="R280" i="3"/>
  <c r="J280" i="3"/>
  <c r="C281" i="3"/>
  <c r="AK281" i="3" s="1"/>
  <c r="AH281" i="3" l="1"/>
  <c r="J281" i="3"/>
  <c r="R281" i="3"/>
  <c r="C282" i="3"/>
  <c r="AK282" i="3" s="1"/>
  <c r="AH282" i="3" l="1"/>
  <c r="R282" i="3"/>
  <c r="J282" i="3"/>
  <c r="C283" i="3"/>
  <c r="AK283" i="3" s="1"/>
  <c r="AH283" i="3" l="1"/>
  <c r="R283" i="3"/>
  <c r="J283" i="3"/>
  <c r="C284" i="3"/>
  <c r="AK284" i="3" s="1"/>
  <c r="AH284" i="3" l="1"/>
  <c r="R284" i="3"/>
  <c r="J284" i="3"/>
  <c r="C285" i="3"/>
  <c r="AK285" i="3" s="1"/>
  <c r="AH285" i="3" l="1"/>
  <c r="R285" i="3"/>
  <c r="J285" i="3"/>
  <c r="C286" i="3"/>
  <c r="AK286" i="3" s="1"/>
  <c r="AH286" i="3" l="1"/>
  <c r="R286" i="3"/>
  <c r="J286" i="3"/>
  <c r="C287" i="3"/>
  <c r="AK287" i="3" s="1"/>
  <c r="AH287" i="3" l="1"/>
  <c r="R287" i="3"/>
  <c r="J287" i="3"/>
  <c r="C288" i="3"/>
  <c r="AK288" i="3" s="1"/>
  <c r="AH288" i="3" l="1"/>
  <c r="R288" i="3"/>
  <c r="J288" i="3"/>
  <c r="C289" i="3"/>
  <c r="AK289" i="3" s="1"/>
  <c r="AH289" i="3" l="1"/>
  <c r="R289" i="3"/>
  <c r="J289" i="3"/>
  <c r="C290" i="3"/>
  <c r="AK290" i="3" s="1"/>
  <c r="AH290" i="3" l="1"/>
  <c r="R290" i="3"/>
  <c r="J290" i="3"/>
  <c r="C291" i="3"/>
  <c r="AK291" i="3" s="1"/>
  <c r="AH291" i="3" l="1"/>
  <c r="R291" i="3"/>
  <c r="J291" i="3"/>
  <c r="C292" i="3"/>
  <c r="AK292" i="3" s="1"/>
  <c r="AH292" i="3" l="1"/>
  <c r="R292" i="3"/>
  <c r="J292" i="3"/>
  <c r="C293" i="3"/>
  <c r="AK293" i="3" s="1"/>
  <c r="AH293" i="3" l="1"/>
  <c r="J293" i="3"/>
  <c r="R293" i="3"/>
  <c r="C294" i="3"/>
  <c r="AK294" i="3" s="1"/>
  <c r="AH294" i="3" l="1"/>
  <c r="R294" i="3"/>
  <c r="J294" i="3"/>
  <c r="C295" i="3"/>
  <c r="AK295" i="3" s="1"/>
  <c r="AH295" i="3" l="1"/>
  <c r="J295" i="3"/>
  <c r="R295" i="3"/>
  <c r="C296" i="3"/>
  <c r="AK296" i="3" s="1"/>
  <c r="AH296" i="3" l="1"/>
  <c r="R296" i="3"/>
  <c r="J296" i="3"/>
  <c r="C297" i="3"/>
  <c r="AK297" i="3" s="1"/>
  <c r="AH297" i="3" l="1"/>
  <c r="J297" i="3"/>
  <c r="R297" i="3"/>
  <c r="C298" i="3"/>
  <c r="AK298" i="3" s="1"/>
  <c r="AH298" i="3" l="1"/>
  <c r="J298" i="3"/>
  <c r="R298" i="3"/>
  <c r="C299" i="3"/>
  <c r="AK299" i="3" s="1"/>
  <c r="AH299" i="3" l="1"/>
  <c r="J299" i="3"/>
  <c r="R299" i="3"/>
  <c r="C300" i="3"/>
  <c r="AK300" i="3" s="1"/>
  <c r="AH300" i="3" l="1"/>
  <c r="J300" i="3"/>
  <c r="R300" i="3"/>
  <c r="C301" i="3"/>
  <c r="AK301" i="3" s="1"/>
  <c r="AH301" i="3" l="1"/>
  <c r="J301" i="3"/>
  <c r="R301" i="3"/>
  <c r="C302" i="3"/>
  <c r="AK302" i="3" s="1"/>
  <c r="AH302" i="3" l="1"/>
  <c r="R302" i="3"/>
  <c r="J302" i="3"/>
  <c r="C303" i="3"/>
  <c r="AK303" i="3" s="1"/>
  <c r="AH303" i="3" l="1"/>
  <c r="R303" i="3"/>
  <c r="J303" i="3"/>
  <c r="C304" i="3"/>
  <c r="AK304" i="3" s="1"/>
  <c r="AH304" i="3" l="1"/>
  <c r="J304" i="3"/>
  <c r="R304" i="3"/>
  <c r="C305" i="3"/>
  <c r="AK305" i="3" s="1"/>
  <c r="AH305" i="3" l="1"/>
  <c r="R305" i="3"/>
  <c r="J305" i="3"/>
  <c r="C306" i="3"/>
  <c r="AK306" i="3" s="1"/>
  <c r="AH306" i="3" l="1"/>
  <c r="R306" i="3"/>
  <c r="J306" i="3"/>
  <c r="C307" i="3"/>
  <c r="AK307" i="3" s="1"/>
  <c r="AH307" i="3" l="1"/>
  <c r="R307" i="3"/>
  <c r="J307" i="3"/>
  <c r="C308" i="3"/>
  <c r="AK308" i="3" s="1"/>
  <c r="AH308" i="3" l="1"/>
  <c r="R308" i="3"/>
  <c r="J308" i="3"/>
  <c r="C309" i="3"/>
  <c r="AK309" i="3" s="1"/>
  <c r="AH309" i="3" l="1"/>
  <c r="R309" i="3"/>
  <c r="J309" i="3"/>
  <c r="C310" i="3"/>
  <c r="AK310" i="3" s="1"/>
  <c r="AH310" i="3" l="1"/>
  <c r="J310" i="3"/>
  <c r="R310" i="3"/>
  <c r="C311" i="3"/>
  <c r="AK311" i="3" s="1"/>
  <c r="AH311" i="3" l="1"/>
  <c r="R311" i="3"/>
  <c r="J311" i="3"/>
  <c r="C312" i="3"/>
  <c r="AK312" i="3" s="1"/>
  <c r="AH312" i="3" l="1"/>
  <c r="R312" i="3"/>
  <c r="J312" i="3"/>
  <c r="C313" i="3"/>
  <c r="AK313" i="3" s="1"/>
  <c r="AH313" i="3" l="1"/>
  <c r="J313" i="3"/>
  <c r="R313" i="3"/>
  <c r="C314" i="3"/>
  <c r="AK314" i="3" s="1"/>
  <c r="AH314" i="3" l="1"/>
  <c r="J314" i="3"/>
  <c r="R314" i="3"/>
  <c r="C315" i="3"/>
  <c r="AK315" i="3" s="1"/>
  <c r="AH315" i="3" l="1"/>
  <c r="J315" i="3"/>
  <c r="R315" i="3"/>
  <c r="C316" i="3"/>
  <c r="AK316" i="3" s="1"/>
  <c r="AH316" i="3" l="1"/>
  <c r="R316" i="3"/>
  <c r="J316" i="3"/>
  <c r="C317" i="3"/>
  <c r="AK317" i="3" s="1"/>
  <c r="AH317" i="3" l="1"/>
  <c r="J317" i="3"/>
  <c r="R317" i="3"/>
  <c r="C318" i="3"/>
  <c r="AK318" i="3" s="1"/>
  <c r="AH318" i="3" l="1"/>
  <c r="J318" i="3"/>
  <c r="R318" i="3"/>
  <c r="C319" i="3"/>
  <c r="AK319" i="3" s="1"/>
  <c r="AH319" i="3" l="1"/>
  <c r="J319" i="3"/>
  <c r="R319" i="3"/>
  <c r="C320" i="3"/>
  <c r="AK320" i="3" s="1"/>
  <c r="AH320" i="3" l="1"/>
  <c r="R320" i="3"/>
  <c r="J320" i="3"/>
  <c r="C321" i="3"/>
  <c r="AK321" i="3" s="1"/>
  <c r="AH321" i="3" l="1"/>
  <c r="R321" i="3"/>
  <c r="J321" i="3"/>
  <c r="C322" i="3"/>
  <c r="AK322" i="3" s="1"/>
  <c r="AH322" i="3" l="1"/>
  <c r="R322" i="3"/>
  <c r="J322" i="3"/>
  <c r="C323" i="3"/>
  <c r="AK323" i="3" s="1"/>
  <c r="AH323" i="3" l="1"/>
  <c r="R323" i="3"/>
  <c r="J323" i="3"/>
  <c r="C324" i="3"/>
  <c r="AK324" i="3" s="1"/>
  <c r="AH324" i="3" l="1"/>
  <c r="R324" i="3"/>
  <c r="J324" i="3"/>
  <c r="C325" i="3"/>
  <c r="AK325" i="3" s="1"/>
  <c r="AH325" i="3" l="1"/>
  <c r="R325" i="3"/>
  <c r="J325" i="3"/>
  <c r="C326" i="3"/>
  <c r="AK326" i="3" s="1"/>
  <c r="AH326" i="3" l="1"/>
  <c r="R326" i="3"/>
  <c r="J326" i="3"/>
  <c r="C327" i="3"/>
  <c r="AK327" i="3" s="1"/>
  <c r="AH327" i="3" l="1"/>
  <c r="J327" i="3"/>
  <c r="R327" i="3"/>
  <c r="C328" i="3"/>
  <c r="AK328" i="3" s="1"/>
  <c r="AH328" i="3" l="1"/>
  <c r="R328" i="3"/>
  <c r="J328" i="3"/>
  <c r="C329" i="3"/>
  <c r="AK329" i="3" s="1"/>
  <c r="AH329" i="3" l="1"/>
  <c r="J329" i="3"/>
  <c r="R329" i="3"/>
  <c r="C330" i="3"/>
  <c r="AK330" i="3" s="1"/>
  <c r="AH330" i="3" l="1"/>
  <c r="R330" i="3"/>
  <c r="J330" i="3"/>
  <c r="C331" i="3"/>
  <c r="AK331" i="3" s="1"/>
  <c r="AH331" i="3" l="1"/>
  <c r="J331" i="3"/>
  <c r="R331" i="3"/>
  <c r="C332" i="3"/>
  <c r="AK332" i="3" s="1"/>
  <c r="AH332" i="3" l="1"/>
  <c r="J332" i="3"/>
  <c r="R332" i="3"/>
  <c r="C333" i="3"/>
  <c r="AK333" i="3" s="1"/>
  <c r="AH333" i="3" l="1"/>
  <c r="R333" i="3"/>
  <c r="J333" i="3"/>
  <c r="C334" i="3"/>
  <c r="AK334" i="3" s="1"/>
  <c r="AH334" i="3" l="1"/>
  <c r="J334" i="3"/>
  <c r="R334" i="3"/>
  <c r="C335" i="3"/>
  <c r="AK335" i="3" s="1"/>
  <c r="AH335" i="3" l="1"/>
  <c r="J335" i="3"/>
  <c r="R335" i="3"/>
  <c r="C336" i="3"/>
  <c r="AK336" i="3" s="1"/>
  <c r="AH336" i="3" l="1"/>
  <c r="R336" i="3"/>
  <c r="J336" i="3"/>
  <c r="C337" i="3"/>
  <c r="AK337" i="3" s="1"/>
  <c r="AH337" i="3" l="1"/>
  <c r="R337" i="3"/>
  <c r="J337" i="3"/>
  <c r="C338" i="3"/>
  <c r="AK338" i="3" s="1"/>
  <c r="AH338" i="3" l="1"/>
  <c r="R338" i="3"/>
  <c r="J338" i="3"/>
  <c r="C339" i="3"/>
  <c r="AK339" i="3" s="1"/>
  <c r="AH339" i="3" l="1"/>
  <c r="R339" i="3"/>
  <c r="J339" i="3"/>
  <c r="C340" i="3"/>
  <c r="AK340" i="3" s="1"/>
  <c r="AH340" i="3" l="1"/>
  <c r="R340" i="3"/>
  <c r="J340" i="3"/>
  <c r="C341" i="3"/>
  <c r="AK341" i="3" s="1"/>
  <c r="AH341" i="3" l="1"/>
  <c r="R341" i="3"/>
  <c r="J341" i="3"/>
  <c r="C342" i="3"/>
  <c r="AK342" i="3" s="1"/>
  <c r="AH342" i="3" l="1"/>
  <c r="R342" i="3"/>
  <c r="J342" i="3"/>
  <c r="C343" i="3"/>
  <c r="AK343" i="3" s="1"/>
  <c r="AH343" i="3" l="1"/>
  <c r="R343" i="3"/>
  <c r="J343" i="3"/>
  <c r="C344" i="3"/>
  <c r="AK344" i="3" s="1"/>
  <c r="AH344" i="3" l="1"/>
  <c r="R344" i="3"/>
  <c r="J344" i="3"/>
  <c r="C345" i="3"/>
  <c r="AK345" i="3" s="1"/>
  <c r="AH345" i="3" l="1"/>
  <c r="J345" i="3"/>
  <c r="R345" i="3"/>
  <c r="C346" i="3"/>
  <c r="AK346" i="3" s="1"/>
  <c r="AH346" i="3" l="1"/>
  <c r="R346" i="3"/>
  <c r="J346" i="3"/>
  <c r="C347" i="3"/>
  <c r="AK347" i="3" s="1"/>
  <c r="AH347" i="3" l="1"/>
  <c r="R347" i="3"/>
  <c r="J347" i="3"/>
  <c r="C348" i="3"/>
  <c r="AK348" i="3" s="1"/>
  <c r="AH348" i="3" l="1"/>
  <c r="J348" i="3"/>
  <c r="R348" i="3"/>
  <c r="C349" i="3"/>
  <c r="AK349" i="3" s="1"/>
  <c r="AH349" i="3" l="1"/>
  <c r="J349" i="3"/>
  <c r="R349" i="3"/>
  <c r="C350" i="3"/>
  <c r="AK350" i="3" s="1"/>
  <c r="AH350" i="3" l="1"/>
  <c r="R350" i="3"/>
  <c r="J350" i="3"/>
  <c r="C351" i="3"/>
  <c r="AK351" i="3" s="1"/>
  <c r="AH351" i="3" l="1"/>
  <c r="J351" i="3"/>
  <c r="R351" i="3"/>
  <c r="C352" i="3"/>
  <c r="AK352" i="3" s="1"/>
  <c r="AH352" i="3" l="1"/>
  <c r="J352" i="3"/>
  <c r="R352" i="3"/>
  <c r="C353" i="3"/>
  <c r="AK353" i="3" s="1"/>
  <c r="AH353" i="3" l="1"/>
  <c r="J353" i="3"/>
  <c r="R353" i="3"/>
  <c r="C354" i="3"/>
  <c r="AK354" i="3" s="1"/>
  <c r="AH354" i="3" l="1"/>
  <c r="R354" i="3"/>
  <c r="J354" i="3"/>
  <c r="C355" i="3"/>
  <c r="AK355" i="3" s="1"/>
  <c r="AH355" i="3" l="1"/>
  <c r="J355" i="3"/>
  <c r="R355" i="3"/>
  <c r="C356" i="3"/>
  <c r="AK356" i="3" s="1"/>
  <c r="AH356" i="3" l="1"/>
  <c r="J356" i="3"/>
  <c r="R356" i="3"/>
  <c r="C357" i="3"/>
  <c r="AK357" i="3" s="1"/>
  <c r="AH357" i="3" l="1"/>
  <c r="J357" i="3"/>
  <c r="R357" i="3"/>
  <c r="C358" i="3"/>
  <c r="AK358" i="3" s="1"/>
  <c r="AH358" i="3" l="1"/>
  <c r="J358" i="3"/>
  <c r="R358" i="3"/>
  <c r="C359" i="3"/>
  <c r="AK359" i="3" s="1"/>
  <c r="AH359" i="3" l="1"/>
  <c r="R359" i="3"/>
  <c r="J359" i="3"/>
  <c r="C360" i="3"/>
  <c r="AK360" i="3" s="1"/>
  <c r="AH360" i="3" l="1"/>
  <c r="R360" i="3"/>
  <c r="J360" i="3"/>
  <c r="C361" i="3"/>
  <c r="AK361" i="3" s="1"/>
  <c r="AH361" i="3" l="1"/>
  <c r="J361" i="3"/>
  <c r="R361" i="3"/>
  <c r="C362" i="3"/>
  <c r="AK362" i="3" s="1"/>
  <c r="AH362" i="3" l="1"/>
  <c r="R362" i="3"/>
  <c r="J362" i="3"/>
  <c r="C363" i="3"/>
  <c r="AK363" i="3" s="1"/>
  <c r="AH363" i="3" l="1"/>
  <c r="R363" i="3"/>
  <c r="J363" i="3"/>
  <c r="C364" i="3"/>
  <c r="AK364" i="3" s="1"/>
  <c r="AH364" i="3" l="1"/>
  <c r="R364" i="3"/>
  <c r="J364" i="3"/>
  <c r="C365" i="3"/>
  <c r="AK365" i="3" s="1"/>
  <c r="AH365" i="3" l="1"/>
  <c r="R365" i="3"/>
  <c r="J365" i="3"/>
  <c r="C366" i="3"/>
  <c r="AK366" i="3" s="1"/>
  <c r="AH366" i="3" l="1"/>
  <c r="R366" i="3"/>
  <c r="J366" i="3"/>
  <c r="C367" i="3"/>
  <c r="AK367" i="3" s="1"/>
  <c r="AH367" i="3" l="1"/>
  <c r="R367" i="3"/>
  <c r="J367" i="3"/>
  <c r="C368" i="3"/>
  <c r="AK368" i="3" s="1"/>
  <c r="AH368" i="3" l="1"/>
  <c r="R368" i="3"/>
  <c r="J368" i="3"/>
  <c r="C369" i="3"/>
  <c r="AK369" i="3" s="1"/>
  <c r="AH369" i="3" l="1"/>
  <c r="R369" i="3"/>
  <c r="J369" i="3"/>
  <c r="C370" i="3"/>
  <c r="AK370" i="3" s="1"/>
  <c r="AH370" i="3" l="1"/>
  <c r="R370" i="3"/>
  <c r="J370" i="3"/>
  <c r="C371" i="3"/>
  <c r="AK371" i="3" s="1"/>
  <c r="AH371" i="3" l="1"/>
  <c r="R371" i="3"/>
  <c r="J371" i="3"/>
  <c r="C372" i="3"/>
  <c r="AK372" i="3" s="1"/>
  <c r="AH372" i="3" l="1"/>
  <c r="R372" i="3"/>
  <c r="J372" i="3"/>
  <c r="C373" i="3"/>
  <c r="AK373" i="3" s="1"/>
  <c r="AH373" i="3" l="1"/>
  <c r="J373" i="3"/>
  <c r="R373" i="3"/>
  <c r="C374" i="3"/>
  <c r="AK374" i="3" s="1"/>
  <c r="AH374" i="3" l="1"/>
  <c r="J374" i="3"/>
  <c r="R374" i="3"/>
  <c r="C375" i="3"/>
  <c r="AK375" i="3" s="1"/>
  <c r="AH375" i="3" l="1"/>
  <c r="J375" i="3"/>
  <c r="R375" i="3"/>
  <c r="C376" i="3"/>
  <c r="AK376" i="3" s="1"/>
  <c r="AH376" i="3" l="1"/>
  <c r="R376" i="3"/>
  <c r="J376" i="3"/>
  <c r="C377" i="3"/>
  <c r="AK377" i="3" s="1"/>
  <c r="AH377" i="3" l="1"/>
  <c r="J377" i="3"/>
  <c r="R377" i="3"/>
  <c r="C378" i="3"/>
  <c r="AK378" i="3" s="1"/>
  <c r="AH378" i="3" l="1"/>
  <c r="R378" i="3"/>
  <c r="J378" i="3"/>
  <c r="C379" i="3"/>
  <c r="AK379" i="3" s="1"/>
  <c r="AH379" i="3" l="1"/>
  <c r="J379" i="3"/>
  <c r="R379" i="3"/>
  <c r="C380" i="3"/>
  <c r="AK380" i="3" s="1"/>
  <c r="AH380" i="3" l="1"/>
  <c r="J380" i="3"/>
  <c r="R380" i="3"/>
  <c r="C381" i="3"/>
  <c r="AK381" i="3" s="1"/>
  <c r="AH381" i="3" l="1"/>
  <c r="R381" i="3"/>
  <c r="J381" i="3"/>
  <c r="C382" i="3"/>
  <c r="AK382" i="3" s="1"/>
  <c r="AH382" i="3" l="1"/>
  <c r="R382" i="3"/>
  <c r="J382" i="3"/>
  <c r="C383" i="3"/>
  <c r="AK383" i="3" s="1"/>
  <c r="AH383" i="3" l="1"/>
  <c r="J383" i="3"/>
  <c r="R383" i="3"/>
  <c r="C384" i="3"/>
  <c r="AK384" i="3" s="1"/>
  <c r="AH384" i="3" l="1"/>
  <c r="R384" i="3"/>
  <c r="J384" i="3"/>
  <c r="C385" i="3"/>
  <c r="AK385" i="3" s="1"/>
  <c r="AH385" i="3" l="1"/>
  <c r="R385" i="3"/>
  <c r="J385" i="3"/>
  <c r="C386" i="3"/>
  <c r="AK386" i="3" s="1"/>
  <c r="AH386" i="3" l="1"/>
  <c r="R386" i="3"/>
  <c r="J386" i="3"/>
  <c r="C387" i="3"/>
  <c r="AK387" i="3" s="1"/>
  <c r="AH387" i="3" l="1"/>
  <c r="R387" i="3"/>
  <c r="J387" i="3"/>
  <c r="C388" i="3"/>
  <c r="AK388" i="3" s="1"/>
  <c r="AH388" i="3" l="1"/>
  <c r="R388" i="3"/>
  <c r="J388" i="3"/>
  <c r="C389" i="3"/>
  <c r="AK389" i="3" s="1"/>
  <c r="AH389" i="3" l="1"/>
  <c r="R389" i="3"/>
  <c r="J389" i="3"/>
  <c r="C390" i="3"/>
  <c r="AK390" i="3" s="1"/>
  <c r="AH390" i="3" l="1"/>
  <c r="R390" i="3"/>
  <c r="J390" i="3"/>
  <c r="C391" i="3"/>
  <c r="AK391" i="3" s="1"/>
  <c r="AH391" i="3" l="1"/>
  <c r="R391" i="3"/>
  <c r="J391" i="3"/>
  <c r="C392" i="3"/>
  <c r="AK392" i="3" s="1"/>
  <c r="AH392" i="3" l="1"/>
  <c r="R392" i="3"/>
  <c r="J392" i="3"/>
  <c r="C393" i="3"/>
  <c r="AK393" i="3" s="1"/>
  <c r="AH393" i="3" l="1"/>
  <c r="J393" i="3"/>
  <c r="R393" i="3"/>
  <c r="C394" i="3"/>
  <c r="AK394" i="3" s="1"/>
  <c r="AH394" i="3" l="1"/>
  <c r="R394" i="3"/>
  <c r="J394" i="3"/>
  <c r="C395" i="3"/>
  <c r="AK395" i="3" s="1"/>
  <c r="AH395" i="3" l="1"/>
  <c r="J395" i="3"/>
  <c r="R395" i="3"/>
  <c r="C396" i="3"/>
  <c r="AK396" i="3" s="1"/>
  <c r="AH396" i="3" l="1"/>
  <c r="J396" i="3"/>
  <c r="R396" i="3"/>
  <c r="C397" i="3"/>
  <c r="AK397" i="3" s="1"/>
  <c r="AH397" i="3" l="1"/>
  <c r="J397" i="3"/>
  <c r="R397" i="3"/>
  <c r="C398" i="3"/>
  <c r="AK398" i="3" s="1"/>
  <c r="AH398" i="3" l="1"/>
  <c r="J398" i="3"/>
  <c r="R398" i="3"/>
  <c r="C399" i="3"/>
  <c r="AK399" i="3" s="1"/>
  <c r="AH399" i="3" l="1"/>
  <c r="J399" i="3"/>
  <c r="R399" i="3"/>
  <c r="C400" i="3"/>
  <c r="AK400" i="3" s="1"/>
  <c r="AH400" i="3" l="1"/>
  <c r="R400" i="3"/>
  <c r="J400" i="3"/>
  <c r="C401" i="3"/>
  <c r="AK401" i="3" s="1"/>
  <c r="AH401" i="3" l="1"/>
  <c r="R401" i="3"/>
  <c r="J401" i="3"/>
  <c r="C402" i="3"/>
  <c r="AK402" i="3" s="1"/>
  <c r="AH402" i="3" l="1"/>
  <c r="R402" i="3"/>
  <c r="J402" i="3"/>
  <c r="C403" i="3"/>
  <c r="AK403" i="3" s="1"/>
  <c r="AH403" i="3" l="1"/>
  <c r="J403" i="3"/>
  <c r="R403" i="3"/>
  <c r="C404" i="3"/>
  <c r="AK404" i="3" s="1"/>
  <c r="AH404" i="3" l="1"/>
  <c r="R404" i="3"/>
  <c r="J404" i="3"/>
  <c r="C405" i="3"/>
  <c r="AK405" i="3" s="1"/>
  <c r="AH405" i="3" l="1"/>
  <c r="R405" i="3"/>
  <c r="J405" i="3"/>
  <c r="C406" i="3"/>
  <c r="AK406" i="3" s="1"/>
  <c r="AH406" i="3" l="1"/>
  <c r="R406" i="3"/>
  <c r="J406" i="3"/>
  <c r="C407" i="3"/>
  <c r="AK407" i="3" s="1"/>
  <c r="AH407" i="3" l="1"/>
  <c r="R407" i="3"/>
  <c r="J407" i="3"/>
  <c r="C408" i="3"/>
  <c r="AK408" i="3" s="1"/>
  <c r="AH408" i="3" l="1"/>
  <c r="R408" i="3"/>
  <c r="J408" i="3"/>
  <c r="C409" i="3"/>
  <c r="AK409" i="3" s="1"/>
  <c r="AH409" i="3" l="1"/>
  <c r="J409" i="3"/>
  <c r="R409" i="3"/>
  <c r="C410" i="3"/>
  <c r="AK410" i="3" s="1"/>
  <c r="AH410" i="3" l="1"/>
  <c r="R410" i="3"/>
  <c r="J410" i="3"/>
  <c r="C411" i="3"/>
  <c r="AK411" i="3" s="1"/>
  <c r="AH411" i="3" l="1"/>
  <c r="R411" i="3"/>
  <c r="J411" i="3"/>
  <c r="C412" i="3"/>
  <c r="AK412" i="3" s="1"/>
  <c r="AH412" i="3" l="1"/>
  <c r="R412" i="3"/>
  <c r="J412" i="3"/>
  <c r="C413" i="3"/>
  <c r="AK413" i="3" s="1"/>
  <c r="AH413" i="3" l="1"/>
  <c r="J413" i="3"/>
  <c r="R413" i="3"/>
  <c r="C414" i="3"/>
  <c r="AK414" i="3" s="1"/>
  <c r="AH414" i="3" l="1"/>
  <c r="R414" i="3"/>
  <c r="J414" i="3"/>
  <c r="C415" i="3"/>
  <c r="AK415" i="3" s="1"/>
  <c r="AH415" i="3" l="1"/>
  <c r="R415" i="3"/>
  <c r="J415" i="3"/>
  <c r="C416" i="3"/>
  <c r="AK416" i="3" s="1"/>
  <c r="AH416" i="3" l="1"/>
  <c r="J416" i="3"/>
  <c r="R416" i="3"/>
  <c r="C417" i="3"/>
  <c r="AK417" i="3" s="1"/>
  <c r="AH417" i="3" l="1"/>
  <c r="J417" i="3"/>
  <c r="R417" i="3"/>
  <c r="C418" i="3"/>
  <c r="AK418" i="3" s="1"/>
  <c r="AH418" i="3" l="1"/>
  <c r="R418" i="3"/>
  <c r="J418" i="3"/>
  <c r="C419" i="3"/>
  <c r="AK419" i="3" s="1"/>
  <c r="AH419" i="3" l="1"/>
  <c r="J419" i="3"/>
  <c r="R419" i="3"/>
  <c r="C420" i="3"/>
  <c r="AK420" i="3" s="1"/>
  <c r="AH420" i="3" l="1"/>
  <c r="R420" i="3"/>
  <c r="J420" i="3"/>
  <c r="C421" i="3"/>
  <c r="AK421" i="3" s="1"/>
  <c r="AH421" i="3" l="1"/>
  <c r="R421" i="3"/>
  <c r="J421" i="3"/>
  <c r="C422" i="3"/>
  <c r="AK422" i="3" s="1"/>
  <c r="AH422" i="3" l="1"/>
  <c r="J422" i="3"/>
  <c r="R422" i="3"/>
  <c r="C423" i="3"/>
  <c r="AK423" i="3" s="1"/>
  <c r="AH423" i="3" l="1"/>
  <c r="R423" i="3"/>
  <c r="J423" i="3"/>
  <c r="C424" i="3"/>
  <c r="AK424" i="3" s="1"/>
  <c r="AH424" i="3" l="1"/>
  <c r="R424" i="3"/>
  <c r="J424" i="3"/>
  <c r="C425" i="3"/>
  <c r="AK425" i="3" s="1"/>
  <c r="AH425" i="3" l="1"/>
  <c r="J425" i="3"/>
  <c r="R425" i="3"/>
  <c r="C426" i="3"/>
  <c r="AK426" i="3" s="1"/>
  <c r="AH426" i="3" l="1"/>
  <c r="R426" i="3"/>
  <c r="J426" i="3"/>
  <c r="C427" i="3"/>
  <c r="AK427" i="3" s="1"/>
  <c r="AH427" i="3" l="1"/>
  <c r="R427" i="3"/>
  <c r="J427" i="3"/>
  <c r="C428" i="3"/>
  <c r="AK428" i="3" s="1"/>
  <c r="AH428" i="3" l="1"/>
  <c r="R428" i="3"/>
  <c r="J428" i="3"/>
  <c r="C429" i="3"/>
  <c r="AK429" i="3" s="1"/>
  <c r="AH429" i="3" l="1"/>
  <c r="R429" i="3"/>
  <c r="J429" i="3"/>
  <c r="C430" i="3"/>
  <c r="AK430" i="3" s="1"/>
  <c r="AH430" i="3" l="1"/>
  <c r="J430" i="3"/>
  <c r="R430" i="3"/>
  <c r="C431" i="3"/>
  <c r="AK431" i="3" s="1"/>
  <c r="AH431" i="3" l="1"/>
  <c r="R431" i="3"/>
  <c r="J431" i="3"/>
  <c r="C432" i="3"/>
  <c r="AK432" i="3" s="1"/>
  <c r="AH432" i="3" l="1"/>
  <c r="J432" i="3"/>
  <c r="R432" i="3"/>
  <c r="C433" i="3"/>
  <c r="AK433" i="3" s="1"/>
  <c r="AH433" i="3" l="1"/>
  <c r="J433" i="3"/>
  <c r="R433" i="3"/>
  <c r="C434" i="3"/>
  <c r="AK434" i="3" s="1"/>
  <c r="AH434" i="3" l="1"/>
  <c r="R434" i="3"/>
  <c r="J434" i="3"/>
  <c r="C435" i="3"/>
  <c r="AK435" i="3" s="1"/>
  <c r="AH435" i="3" l="1"/>
  <c r="J435" i="3"/>
  <c r="R435" i="3"/>
  <c r="C436" i="3"/>
  <c r="AK436" i="3" s="1"/>
  <c r="AH436" i="3" l="1"/>
  <c r="J436" i="3"/>
  <c r="R436" i="3"/>
  <c r="C437" i="3"/>
  <c r="AK437" i="3" s="1"/>
  <c r="AH437" i="3" l="1"/>
  <c r="J437" i="3"/>
  <c r="R437" i="3"/>
  <c r="C438" i="3"/>
  <c r="AK438" i="3" s="1"/>
  <c r="AH438" i="3" l="1"/>
  <c r="J438" i="3"/>
  <c r="R438" i="3"/>
  <c r="C439" i="3"/>
  <c r="AK439" i="3" s="1"/>
  <c r="AH439" i="3" l="1"/>
  <c r="R439" i="3"/>
  <c r="J439" i="3"/>
  <c r="C440" i="3"/>
  <c r="AK440" i="3" s="1"/>
  <c r="AH440" i="3" l="1"/>
  <c r="R440" i="3"/>
  <c r="J440" i="3"/>
  <c r="C441" i="3"/>
  <c r="AK441" i="3" s="1"/>
  <c r="AH441" i="3" l="1"/>
  <c r="J441" i="3"/>
  <c r="R441" i="3"/>
  <c r="C442" i="3"/>
  <c r="AK442" i="3" s="1"/>
  <c r="AH442" i="3" l="1"/>
  <c r="R442" i="3"/>
  <c r="J442" i="3"/>
  <c r="C443" i="3"/>
  <c r="AK443" i="3" s="1"/>
  <c r="AH443" i="3" l="1"/>
  <c r="J443" i="3"/>
  <c r="R443" i="3"/>
  <c r="C444" i="3"/>
  <c r="AK444" i="3" s="1"/>
  <c r="AH444" i="3" l="1"/>
  <c r="R444" i="3"/>
  <c r="J444" i="3"/>
  <c r="C445" i="3"/>
  <c r="AK445" i="3" s="1"/>
  <c r="AH445" i="3" l="1"/>
  <c r="R445" i="3"/>
  <c r="J445" i="3"/>
  <c r="C446" i="3"/>
  <c r="AK446" i="3" s="1"/>
  <c r="AH446" i="3" l="1"/>
  <c r="R446" i="3"/>
  <c r="J446" i="3"/>
  <c r="C447" i="3"/>
  <c r="AK447" i="3" s="1"/>
  <c r="AH447" i="3" l="1"/>
  <c r="J447" i="3"/>
  <c r="R447" i="3"/>
  <c r="C448" i="3"/>
  <c r="AK448" i="3" s="1"/>
  <c r="AH448" i="3" l="1"/>
  <c r="R448" i="3"/>
  <c r="J448" i="3"/>
  <c r="C449" i="3"/>
  <c r="AK449" i="3" s="1"/>
  <c r="AH449" i="3" l="1"/>
  <c r="R449" i="3"/>
  <c r="J449" i="3"/>
  <c r="C450" i="3"/>
  <c r="AK450" i="3" s="1"/>
  <c r="AH450" i="3" l="1"/>
  <c r="R450" i="3"/>
  <c r="J450" i="3"/>
  <c r="C451" i="3"/>
  <c r="AK451" i="3" s="1"/>
  <c r="AH451" i="3" l="1"/>
  <c r="J451" i="3"/>
  <c r="R451" i="3"/>
  <c r="C452" i="3"/>
  <c r="AK452" i="3" s="1"/>
  <c r="AH452" i="3" l="1"/>
  <c r="R452" i="3"/>
  <c r="J452" i="3"/>
  <c r="C453" i="3"/>
  <c r="AK453" i="3" s="1"/>
  <c r="AH453" i="3" l="1"/>
  <c r="J453" i="3"/>
  <c r="R453" i="3"/>
  <c r="C454" i="3"/>
  <c r="AK454" i="3" s="1"/>
  <c r="AH454" i="3" l="1"/>
  <c r="J454" i="3"/>
  <c r="R454" i="3"/>
  <c r="C455" i="3"/>
  <c r="AK455" i="3" s="1"/>
  <c r="AH455" i="3" l="1"/>
  <c r="R455" i="3"/>
  <c r="J455" i="3"/>
  <c r="C456" i="3"/>
  <c r="AK456" i="3" s="1"/>
  <c r="AH456" i="3" l="1"/>
  <c r="R456" i="3"/>
  <c r="J456" i="3"/>
  <c r="C457" i="3"/>
  <c r="AK457" i="3" s="1"/>
  <c r="AH457" i="3" l="1"/>
  <c r="J457" i="3"/>
  <c r="R457" i="3"/>
  <c r="C458" i="3"/>
  <c r="AK458" i="3" s="1"/>
  <c r="AH458" i="3" l="1"/>
  <c r="R458" i="3"/>
  <c r="J458" i="3"/>
  <c r="C459" i="3"/>
  <c r="AK459" i="3" s="1"/>
  <c r="AH459" i="3" l="1"/>
  <c r="R459" i="3"/>
  <c r="J459" i="3"/>
  <c r="C460" i="3"/>
  <c r="AK460" i="3" s="1"/>
  <c r="AH460" i="3" l="1"/>
  <c r="R460" i="3"/>
  <c r="J460" i="3"/>
  <c r="C461" i="3"/>
  <c r="AK461" i="3" s="1"/>
  <c r="AH461" i="3" l="1"/>
  <c r="R461" i="3"/>
  <c r="J461" i="3"/>
  <c r="C462" i="3"/>
  <c r="AK462" i="3" s="1"/>
  <c r="AH462" i="3" l="1"/>
  <c r="R462" i="3"/>
  <c r="J462" i="3"/>
  <c r="C463" i="3"/>
  <c r="AK463" i="3" s="1"/>
  <c r="AH463" i="3" l="1"/>
  <c r="R463" i="3"/>
  <c r="J463" i="3"/>
  <c r="C464" i="3"/>
  <c r="AK464" i="3" s="1"/>
  <c r="AH464" i="3" l="1"/>
  <c r="J464" i="3"/>
  <c r="R464" i="3"/>
  <c r="C465" i="3"/>
  <c r="AK465" i="3" s="1"/>
  <c r="AH465" i="3" l="1"/>
  <c r="R465" i="3"/>
  <c r="J465" i="3"/>
  <c r="C466" i="3"/>
  <c r="AK466" i="3" s="1"/>
  <c r="AH466" i="3" l="1"/>
  <c r="R466" i="3"/>
  <c r="J466" i="3"/>
  <c r="C467" i="3"/>
  <c r="AK467" i="3" s="1"/>
  <c r="AH467" i="3" l="1"/>
  <c r="J467" i="3"/>
  <c r="R467" i="3"/>
  <c r="C468" i="3"/>
  <c r="AK468" i="3" s="1"/>
  <c r="AH468" i="3" l="1"/>
  <c r="J468" i="3"/>
  <c r="R468" i="3"/>
  <c r="C469" i="3"/>
  <c r="AK469" i="3" s="1"/>
  <c r="AH469" i="3" l="1"/>
  <c r="R469" i="3"/>
  <c r="J469" i="3"/>
  <c r="C470" i="3"/>
  <c r="AK470" i="3" s="1"/>
  <c r="AH470" i="3" l="1"/>
  <c r="J470" i="3"/>
  <c r="R470" i="3"/>
  <c r="C471" i="3"/>
  <c r="AK471" i="3" s="1"/>
  <c r="AH471" i="3" l="1"/>
  <c r="J471" i="3"/>
  <c r="R471" i="3"/>
  <c r="C472" i="3"/>
  <c r="AK472" i="3" s="1"/>
  <c r="AH472" i="3" l="1"/>
  <c r="R472" i="3"/>
  <c r="J472" i="3"/>
  <c r="C473" i="3"/>
  <c r="AK473" i="3" s="1"/>
  <c r="AH473" i="3" l="1"/>
  <c r="J473" i="3"/>
  <c r="R473" i="3"/>
  <c r="C474" i="3"/>
  <c r="AK474" i="3" s="1"/>
  <c r="AH474" i="3" l="1"/>
  <c r="J474" i="3"/>
  <c r="R474" i="3"/>
  <c r="C475" i="3"/>
  <c r="AK475" i="3" s="1"/>
  <c r="AH475" i="3" l="1"/>
  <c r="J475" i="3"/>
  <c r="R475" i="3"/>
  <c r="C476" i="3"/>
  <c r="AK476" i="3" s="1"/>
  <c r="AH476" i="3" l="1"/>
  <c r="J476" i="3"/>
  <c r="R476" i="3"/>
  <c r="C477" i="3"/>
  <c r="AK477" i="3" s="1"/>
  <c r="AH477" i="3" l="1"/>
  <c r="R477" i="3"/>
  <c r="J477" i="3"/>
  <c r="C478" i="3"/>
  <c r="AK478" i="3" s="1"/>
  <c r="AH478" i="3" l="1"/>
  <c r="R478" i="3"/>
  <c r="J478" i="3"/>
  <c r="C479" i="3"/>
  <c r="AK479" i="3" s="1"/>
  <c r="AH479" i="3" l="1"/>
  <c r="J479" i="3"/>
  <c r="R479" i="3"/>
  <c r="C480" i="3"/>
  <c r="AK480" i="3" s="1"/>
  <c r="AH480" i="3" l="1"/>
  <c r="R480" i="3"/>
  <c r="J480" i="3"/>
  <c r="C481" i="3"/>
  <c r="AK481" i="3" s="1"/>
  <c r="AH481" i="3" l="1"/>
  <c r="J481" i="3"/>
  <c r="R481" i="3"/>
  <c r="C482" i="3"/>
  <c r="AK482" i="3" s="1"/>
  <c r="AH482" i="3" l="1"/>
  <c r="R482" i="3"/>
  <c r="J482" i="3"/>
  <c r="C483" i="3"/>
  <c r="AK483" i="3" s="1"/>
  <c r="AH483" i="3" l="1"/>
  <c r="R483" i="3"/>
  <c r="J483" i="3"/>
  <c r="C484" i="3"/>
  <c r="AK484" i="3" s="1"/>
  <c r="AH484" i="3" l="1"/>
  <c r="J484" i="3"/>
  <c r="R484" i="3"/>
  <c r="C485" i="3"/>
  <c r="AK485" i="3" s="1"/>
  <c r="AH485" i="3" l="1"/>
  <c r="J485" i="3"/>
  <c r="R485" i="3"/>
  <c r="C486" i="3"/>
  <c r="AK486" i="3" s="1"/>
  <c r="AH486" i="3" l="1"/>
  <c r="R486" i="3"/>
  <c r="J486" i="3"/>
  <c r="C487" i="3"/>
  <c r="AK487" i="3" s="1"/>
  <c r="AH487" i="3" l="1"/>
  <c r="J487" i="3"/>
  <c r="R487" i="3"/>
  <c r="C488" i="3"/>
  <c r="AK488" i="3" s="1"/>
  <c r="AH488" i="3" l="1"/>
  <c r="R488" i="3"/>
  <c r="J488" i="3"/>
  <c r="C489" i="3"/>
  <c r="AK489" i="3" s="1"/>
  <c r="AH489" i="3" l="1"/>
  <c r="J489" i="3"/>
  <c r="R489" i="3"/>
  <c r="C490" i="3"/>
  <c r="AK490" i="3" s="1"/>
  <c r="AH490" i="3" l="1"/>
  <c r="R490" i="3"/>
  <c r="J490" i="3"/>
  <c r="C491" i="3"/>
  <c r="AK491" i="3" s="1"/>
  <c r="AH491" i="3" l="1"/>
  <c r="R491" i="3"/>
  <c r="J491" i="3"/>
  <c r="C492" i="3"/>
  <c r="AK492" i="3" s="1"/>
  <c r="AH492" i="3" l="1"/>
  <c r="R492" i="3"/>
  <c r="J492" i="3"/>
  <c r="C493" i="3"/>
  <c r="AK493" i="3" s="1"/>
  <c r="AH493" i="3" l="1"/>
  <c r="R493" i="3"/>
  <c r="J493" i="3"/>
  <c r="C494" i="3"/>
  <c r="AK494" i="3" s="1"/>
  <c r="AH494" i="3" l="1"/>
  <c r="R494" i="3"/>
  <c r="J494" i="3"/>
  <c r="C495" i="3"/>
  <c r="AK495" i="3" s="1"/>
  <c r="AH495" i="3" l="1"/>
  <c r="R495" i="3"/>
  <c r="J495" i="3"/>
  <c r="C496" i="3"/>
  <c r="AK496" i="3" s="1"/>
  <c r="AH496" i="3" l="1"/>
  <c r="R496" i="3"/>
  <c r="J496" i="3"/>
  <c r="C497" i="3"/>
  <c r="AK497" i="3" s="1"/>
  <c r="AH497" i="3" l="1"/>
  <c r="J497" i="3"/>
  <c r="R497" i="3"/>
  <c r="C498" i="3"/>
  <c r="AK498" i="3" s="1"/>
  <c r="AH498" i="3" l="1"/>
  <c r="J498" i="3"/>
  <c r="R498" i="3"/>
  <c r="C499" i="3"/>
  <c r="AK499" i="3" s="1"/>
  <c r="AH499" i="3" l="1"/>
  <c r="R499" i="3"/>
  <c r="J499" i="3"/>
  <c r="C500" i="3"/>
  <c r="AK500" i="3" s="1"/>
  <c r="AH500" i="3" l="1"/>
  <c r="R500" i="3"/>
  <c r="J500" i="3"/>
  <c r="C501" i="3"/>
  <c r="AK501" i="3" s="1"/>
  <c r="AH501" i="3" l="1"/>
  <c r="J501" i="3"/>
  <c r="R501" i="3"/>
  <c r="C502" i="3"/>
  <c r="AK502" i="3" s="1"/>
  <c r="AH502" i="3" l="1"/>
  <c r="J502" i="3"/>
  <c r="R502" i="3"/>
  <c r="C503" i="3"/>
  <c r="AK503" i="3" s="1"/>
  <c r="AH503" i="3" l="1"/>
  <c r="J503" i="3"/>
  <c r="R503" i="3"/>
  <c r="C504" i="3"/>
  <c r="AK504" i="3" s="1"/>
  <c r="AH504" i="3" l="1"/>
  <c r="R504" i="3"/>
  <c r="J504" i="3"/>
  <c r="C505" i="3"/>
  <c r="AK505" i="3" s="1"/>
  <c r="AH505" i="3" l="1"/>
  <c r="J505" i="3"/>
  <c r="R505" i="3"/>
  <c r="C506" i="3"/>
  <c r="AK506" i="3" s="1"/>
  <c r="AH506" i="3" l="1"/>
  <c r="J506" i="3"/>
  <c r="R506" i="3"/>
  <c r="C507" i="3"/>
  <c r="AK507" i="3" s="1"/>
  <c r="AH507" i="3" l="1"/>
  <c r="J507" i="3"/>
  <c r="R507" i="3"/>
  <c r="C508" i="3"/>
  <c r="AK508" i="3" s="1"/>
  <c r="AH508" i="3" l="1"/>
  <c r="J508" i="3"/>
  <c r="R508" i="3"/>
  <c r="C509" i="3"/>
  <c r="AK509" i="3" s="1"/>
  <c r="AH509" i="3" l="1"/>
  <c r="J509" i="3"/>
  <c r="R509" i="3"/>
  <c r="C510" i="3"/>
  <c r="AK510" i="3" s="1"/>
  <c r="AH510" i="3" l="1"/>
  <c r="J510" i="3"/>
  <c r="R510" i="3"/>
  <c r="C511" i="3"/>
  <c r="AK511" i="3" s="1"/>
  <c r="AH511" i="3" l="1"/>
  <c r="J511" i="3"/>
  <c r="R511" i="3"/>
  <c r="C512" i="3"/>
  <c r="AK512" i="3" s="1"/>
  <c r="AH512" i="3" l="1"/>
  <c r="R512" i="3"/>
  <c r="J512" i="3"/>
  <c r="C513" i="3"/>
  <c r="AK513" i="3" s="1"/>
  <c r="AH513" i="3" l="1"/>
  <c r="R513" i="3"/>
  <c r="J513" i="3"/>
  <c r="C514" i="3"/>
  <c r="AK514" i="3" s="1"/>
  <c r="AH514" i="3" l="1"/>
  <c r="J514" i="3"/>
  <c r="R514" i="3"/>
  <c r="C515" i="3"/>
  <c r="AK515" i="3" s="1"/>
  <c r="AH515" i="3" l="1"/>
  <c r="J515" i="3"/>
  <c r="R515" i="3"/>
  <c r="C516" i="3"/>
  <c r="AK516" i="3" s="1"/>
  <c r="AH516" i="3" l="1"/>
  <c r="R516" i="3"/>
  <c r="J516" i="3"/>
  <c r="C517" i="3"/>
  <c r="AK517" i="3" s="1"/>
  <c r="AH517" i="3" l="1"/>
  <c r="R517" i="3"/>
  <c r="J517" i="3"/>
  <c r="C518" i="3"/>
  <c r="AK518" i="3" s="1"/>
  <c r="AH518" i="3" l="1"/>
  <c r="J518" i="3"/>
  <c r="R518" i="3"/>
  <c r="C519" i="3"/>
  <c r="AK519" i="3" s="1"/>
  <c r="AH519" i="3" l="1"/>
  <c r="J519" i="3"/>
  <c r="R519" i="3"/>
  <c r="C520" i="3"/>
  <c r="AK520" i="3" s="1"/>
  <c r="AH520" i="3" l="1"/>
  <c r="R520" i="3"/>
  <c r="J520" i="3"/>
  <c r="C521" i="3"/>
  <c r="AK521" i="3" s="1"/>
  <c r="AH521" i="3" l="1"/>
  <c r="J521" i="3"/>
  <c r="R521" i="3"/>
  <c r="C522" i="3"/>
  <c r="AK522" i="3" s="1"/>
  <c r="AH522" i="3" l="1"/>
  <c r="J522" i="3"/>
  <c r="R522" i="3"/>
  <c r="C523" i="3"/>
  <c r="AK523" i="3" s="1"/>
  <c r="AH523" i="3" l="1"/>
  <c r="J523" i="3"/>
  <c r="R523" i="3"/>
  <c r="C524" i="3"/>
  <c r="AK524" i="3" s="1"/>
  <c r="AH524" i="3" l="1"/>
  <c r="J524" i="3"/>
  <c r="R524" i="3"/>
  <c r="C525" i="3"/>
  <c r="AK525" i="3" s="1"/>
  <c r="AH525" i="3" l="1"/>
  <c r="J525" i="3"/>
  <c r="R525" i="3"/>
  <c r="C526" i="3"/>
  <c r="AK526" i="3" s="1"/>
  <c r="AH526" i="3" l="1"/>
  <c r="J526" i="3"/>
  <c r="R526" i="3"/>
  <c r="C527" i="3"/>
  <c r="AK527" i="3" s="1"/>
  <c r="AH527" i="3" l="1"/>
  <c r="J527" i="3"/>
  <c r="R527" i="3"/>
  <c r="C528" i="3"/>
  <c r="AK528" i="3" s="1"/>
  <c r="AH528" i="3" l="1"/>
  <c r="J528" i="3"/>
  <c r="R528" i="3"/>
  <c r="C529" i="3"/>
  <c r="AK529" i="3" s="1"/>
  <c r="AH529" i="3" l="1"/>
  <c r="R529" i="3"/>
  <c r="J529" i="3"/>
  <c r="C530" i="3"/>
  <c r="AK530" i="3" s="1"/>
  <c r="AH530" i="3" l="1"/>
  <c r="R530" i="3"/>
  <c r="J530" i="3"/>
  <c r="C531" i="3"/>
  <c r="AK531" i="3" s="1"/>
  <c r="AH531" i="3" l="1"/>
  <c r="R531" i="3"/>
  <c r="J531" i="3"/>
  <c r="C532" i="3"/>
  <c r="AK532" i="3" s="1"/>
  <c r="AH532" i="3" l="1"/>
  <c r="J532" i="3"/>
  <c r="R532" i="3"/>
  <c r="C533" i="3"/>
  <c r="AK533" i="3" s="1"/>
  <c r="AH533" i="3" l="1"/>
  <c r="R533" i="3"/>
  <c r="J533" i="3"/>
  <c r="C534" i="3"/>
  <c r="AK534" i="3" s="1"/>
  <c r="AH534" i="3" l="1"/>
  <c r="R534" i="3"/>
  <c r="J534" i="3"/>
  <c r="C535" i="3"/>
  <c r="AK535" i="3" s="1"/>
  <c r="AH535" i="3" l="1"/>
  <c r="J535" i="3"/>
  <c r="R535" i="3"/>
  <c r="C536" i="3"/>
  <c r="AK536" i="3" s="1"/>
  <c r="AH536" i="3" l="1"/>
  <c r="R536" i="3"/>
  <c r="J536" i="3"/>
  <c r="C537" i="3"/>
  <c r="AK537" i="3" s="1"/>
  <c r="AH537" i="3" l="1"/>
  <c r="J537" i="3"/>
  <c r="R537" i="3"/>
  <c r="C538" i="3"/>
  <c r="AK538" i="3" s="1"/>
  <c r="AH538" i="3" l="1"/>
  <c r="R538" i="3"/>
  <c r="J538" i="3"/>
  <c r="C539" i="3"/>
  <c r="AK539" i="3" s="1"/>
  <c r="AH539" i="3" l="1"/>
  <c r="J539" i="3"/>
  <c r="R539" i="3"/>
  <c r="C540" i="3"/>
  <c r="AK540" i="3" s="1"/>
  <c r="AH540" i="3" l="1"/>
  <c r="J540" i="3"/>
  <c r="R540" i="3"/>
  <c r="C541" i="3"/>
  <c r="AK541" i="3" s="1"/>
  <c r="AH541" i="3" l="1"/>
  <c r="J541" i="3"/>
  <c r="R541" i="3"/>
  <c r="C542" i="3"/>
  <c r="AK542" i="3" s="1"/>
  <c r="AH542" i="3" l="1"/>
  <c r="R542" i="3"/>
  <c r="J542" i="3"/>
  <c r="C543" i="3"/>
  <c r="AK543" i="3" s="1"/>
  <c r="AH543" i="3" l="1"/>
  <c r="R543" i="3"/>
  <c r="J543" i="3"/>
  <c r="C544" i="3"/>
  <c r="AK544" i="3" s="1"/>
  <c r="AH544" i="3" l="1"/>
  <c r="R544" i="3"/>
  <c r="J544" i="3"/>
  <c r="C545" i="3"/>
  <c r="AK545" i="3" s="1"/>
  <c r="AH545" i="3" l="1"/>
  <c r="J545" i="3"/>
  <c r="R545" i="3"/>
  <c r="C546" i="3"/>
  <c r="AK546" i="3" s="1"/>
  <c r="AH546" i="3" l="1"/>
  <c r="R546" i="3"/>
  <c r="J546" i="3"/>
  <c r="C547" i="3"/>
  <c r="AK547" i="3" s="1"/>
  <c r="AH547" i="3" l="1"/>
  <c r="R547" i="3"/>
  <c r="J547" i="3"/>
  <c r="C548" i="3"/>
  <c r="AK548" i="3" s="1"/>
  <c r="AH548" i="3" l="1"/>
  <c r="J548" i="3"/>
  <c r="R548" i="3"/>
  <c r="C549" i="3"/>
  <c r="AK549" i="3" s="1"/>
  <c r="AH549" i="3" l="1"/>
  <c r="J549" i="3"/>
  <c r="R549" i="3"/>
  <c r="C550" i="3"/>
  <c r="AK550" i="3" s="1"/>
  <c r="AH550" i="3" l="1"/>
  <c r="R550" i="3"/>
  <c r="J550" i="3"/>
  <c r="C551" i="3"/>
  <c r="AK551" i="3" s="1"/>
  <c r="AH551" i="3" l="1"/>
  <c r="R551" i="3"/>
  <c r="J551" i="3"/>
  <c r="C552" i="3"/>
  <c r="AK552" i="3" s="1"/>
  <c r="AH552" i="3" l="1"/>
  <c r="R552" i="3"/>
  <c r="J552" i="3"/>
  <c r="C553" i="3"/>
  <c r="AK553" i="3" s="1"/>
  <c r="AH553" i="3" l="1"/>
  <c r="J553" i="3"/>
  <c r="R553" i="3"/>
  <c r="C554" i="3"/>
  <c r="AK554" i="3" s="1"/>
  <c r="AH554" i="3" l="1"/>
  <c r="J554" i="3"/>
  <c r="R554" i="3"/>
  <c r="C555" i="3"/>
  <c r="AK555" i="3" s="1"/>
  <c r="AH555" i="3" l="1"/>
  <c r="R555" i="3"/>
  <c r="J555" i="3"/>
  <c r="C556" i="3"/>
  <c r="AK556" i="3" s="1"/>
  <c r="AH556" i="3" l="1"/>
  <c r="J556" i="3"/>
  <c r="R556" i="3"/>
  <c r="C557" i="3"/>
  <c r="AK557" i="3" s="1"/>
  <c r="AH557" i="3" l="1"/>
  <c r="J557" i="3"/>
  <c r="R557" i="3"/>
  <c r="C558" i="3"/>
  <c r="AK558" i="3" s="1"/>
  <c r="AH558" i="3" l="1"/>
  <c r="R558" i="3"/>
  <c r="J558" i="3"/>
  <c r="C559" i="3"/>
  <c r="AK559" i="3" s="1"/>
  <c r="AH559" i="3" l="1"/>
  <c r="R559" i="3"/>
  <c r="J559" i="3"/>
  <c r="C560" i="3"/>
  <c r="AK560" i="3" s="1"/>
  <c r="AH560" i="3" l="1"/>
  <c r="R560" i="3"/>
  <c r="J560" i="3"/>
  <c r="C561" i="3"/>
  <c r="AK561" i="3" s="1"/>
  <c r="AH561" i="3" l="1"/>
  <c r="R561" i="3"/>
  <c r="J561" i="3"/>
  <c r="C562" i="3"/>
  <c r="AK562" i="3" s="1"/>
  <c r="AH562" i="3" l="1"/>
  <c r="R562" i="3"/>
  <c r="J562" i="3"/>
  <c r="C563" i="3"/>
  <c r="AK563" i="3" s="1"/>
  <c r="AH563" i="3" l="1"/>
  <c r="R563" i="3"/>
  <c r="J563" i="3"/>
  <c r="C564" i="3"/>
  <c r="AK564" i="3" s="1"/>
  <c r="AH564" i="3" l="1"/>
  <c r="R564" i="3"/>
  <c r="J564" i="3"/>
  <c r="C565" i="3"/>
  <c r="AK565" i="3" s="1"/>
  <c r="AH565" i="3" l="1"/>
  <c r="R565" i="3"/>
  <c r="J565" i="3"/>
  <c r="C566" i="3"/>
  <c r="AK566" i="3" s="1"/>
  <c r="AH566" i="3" l="1"/>
  <c r="J566" i="3"/>
  <c r="R566" i="3"/>
  <c r="C567" i="3"/>
  <c r="AK567" i="3" s="1"/>
  <c r="AH567" i="3" l="1"/>
  <c r="R567" i="3"/>
  <c r="J567" i="3"/>
  <c r="C568" i="3"/>
  <c r="AK568" i="3" s="1"/>
  <c r="AH568" i="3" l="1"/>
  <c r="R568" i="3"/>
  <c r="J568" i="3"/>
  <c r="C569" i="3"/>
  <c r="AK569" i="3" s="1"/>
  <c r="AH569" i="3" l="1"/>
  <c r="J569" i="3"/>
  <c r="R569" i="3"/>
  <c r="C570" i="3"/>
  <c r="AK570" i="3" s="1"/>
  <c r="AH570" i="3" l="1"/>
  <c r="R570" i="3"/>
  <c r="J570" i="3"/>
  <c r="C571" i="3"/>
  <c r="AK571" i="3" s="1"/>
  <c r="AH571" i="3" l="1"/>
  <c r="J571" i="3"/>
  <c r="R571" i="3"/>
  <c r="C572" i="3"/>
  <c r="AK572" i="3" s="1"/>
  <c r="AH572" i="3" l="1"/>
  <c r="J572" i="3"/>
  <c r="R572" i="3"/>
  <c r="C573" i="3"/>
  <c r="AK573" i="3" s="1"/>
  <c r="AH573" i="3" l="1"/>
  <c r="J573" i="3"/>
  <c r="R573" i="3"/>
  <c r="C574" i="3"/>
  <c r="AK574" i="3" s="1"/>
  <c r="AH574" i="3" l="1"/>
  <c r="J574" i="3"/>
  <c r="R574" i="3"/>
  <c r="C575" i="3"/>
  <c r="AK575" i="3" s="1"/>
  <c r="AH575" i="3" l="1"/>
  <c r="J575" i="3"/>
  <c r="R575" i="3"/>
  <c r="C576" i="3"/>
  <c r="AK576" i="3" s="1"/>
  <c r="AH576" i="3" l="1"/>
  <c r="J576" i="3"/>
  <c r="R576" i="3"/>
  <c r="C577" i="3"/>
  <c r="AK577" i="3" s="1"/>
  <c r="AH577" i="3" l="1"/>
  <c r="J577" i="3"/>
  <c r="R577" i="3"/>
  <c r="C578" i="3"/>
  <c r="AK578" i="3" s="1"/>
  <c r="AH578" i="3" l="1"/>
  <c r="J578" i="3"/>
  <c r="R578" i="3"/>
  <c r="C579" i="3"/>
  <c r="AK579" i="3" s="1"/>
  <c r="AH579" i="3" l="1"/>
  <c r="J579" i="3"/>
  <c r="R579" i="3"/>
  <c r="C580" i="3"/>
  <c r="AK580" i="3" s="1"/>
  <c r="AH580" i="3" l="1"/>
  <c r="R580" i="3"/>
  <c r="J580" i="3"/>
  <c r="C581" i="3"/>
  <c r="AK581" i="3" s="1"/>
  <c r="AH581" i="3" l="1"/>
  <c r="R581" i="3"/>
  <c r="J581" i="3"/>
  <c r="C582" i="3"/>
  <c r="AK582" i="3" s="1"/>
  <c r="AH582" i="3" l="1"/>
  <c r="J582" i="3"/>
  <c r="R582" i="3"/>
  <c r="C583" i="3"/>
  <c r="AK583" i="3" s="1"/>
  <c r="AH583" i="3" l="1"/>
  <c r="J583" i="3"/>
  <c r="R583" i="3"/>
  <c r="C584" i="3"/>
  <c r="AK584" i="3" s="1"/>
  <c r="AH584" i="3" l="1"/>
  <c r="R584" i="3"/>
  <c r="J584" i="3"/>
  <c r="C585" i="3"/>
  <c r="AK585" i="3" s="1"/>
  <c r="AH585" i="3" l="1"/>
  <c r="J585" i="3"/>
  <c r="R585" i="3"/>
  <c r="C586" i="3"/>
  <c r="AK586" i="3" s="1"/>
  <c r="AH586" i="3" l="1"/>
  <c r="R586" i="3"/>
  <c r="J586" i="3"/>
  <c r="C587" i="3"/>
  <c r="AK587" i="3" s="1"/>
  <c r="AH587" i="3" l="1"/>
  <c r="R587" i="3"/>
  <c r="J587" i="3"/>
  <c r="C588" i="3"/>
  <c r="AK588" i="3" s="1"/>
  <c r="AH588" i="3" l="1"/>
  <c r="J588" i="3"/>
  <c r="R588" i="3"/>
  <c r="C589" i="3"/>
  <c r="AK589" i="3" s="1"/>
  <c r="AH589" i="3" l="1"/>
  <c r="R589" i="3"/>
  <c r="J589" i="3"/>
  <c r="C590" i="3"/>
  <c r="AK590" i="3" s="1"/>
  <c r="AH590" i="3" l="1"/>
  <c r="J590" i="3"/>
  <c r="R590" i="3"/>
  <c r="C591" i="3"/>
  <c r="AK591" i="3" s="1"/>
  <c r="AH591" i="3" l="1"/>
  <c r="J591" i="3"/>
  <c r="R591" i="3"/>
  <c r="C592" i="3"/>
  <c r="AK592" i="3" s="1"/>
  <c r="AH592" i="3" l="1"/>
  <c r="R592" i="3"/>
  <c r="J592" i="3"/>
  <c r="C593" i="3"/>
  <c r="AK593" i="3" s="1"/>
  <c r="AH593" i="3" l="1"/>
  <c r="J593" i="3"/>
  <c r="R593" i="3"/>
  <c r="C594" i="3"/>
  <c r="AK594" i="3" s="1"/>
  <c r="AH594" i="3" l="1"/>
  <c r="J594" i="3"/>
  <c r="R594" i="3"/>
  <c r="C595" i="3"/>
  <c r="AK595" i="3" s="1"/>
  <c r="AH595" i="3" l="1"/>
  <c r="J595" i="3"/>
  <c r="R595" i="3"/>
  <c r="C596" i="3"/>
  <c r="AK596" i="3" s="1"/>
  <c r="AH596" i="3" l="1"/>
  <c r="J596" i="3"/>
  <c r="R596" i="3"/>
  <c r="C597" i="3"/>
  <c r="AK597" i="3" s="1"/>
  <c r="AH597" i="3" l="1"/>
  <c r="R597" i="3"/>
  <c r="J597" i="3"/>
  <c r="C598" i="3"/>
  <c r="AK598" i="3" s="1"/>
  <c r="AH598" i="3" l="1"/>
  <c r="R598" i="3"/>
  <c r="J598" i="3"/>
  <c r="C599" i="3"/>
  <c r="AK599" i="3" s="1"/>
  <c r="AH599" i="3" l="1"/>
  <c r="J599" i="3"/>
  <c r="R599" i="3"/>
  <c r="C600" i="3"/>
  <c r="AK600" i="3" s="1"/>
  <c r="AH600" i="3" l="1"/>
  <c r="R600" i="3"/>
  <c r="J600" i="3"/>
  <c r="C601" i="3"/>
  <c r="AK601" i="3" s="1"/>
  <c r="AH601" i="3" l="1"/>
  <c r="J601" i="3"/>
  <c r="R601" i="3"/>
  <c r="C602" i="3"/>
  <c r="AK602" i="3" s="1"/>
  <c r="AH602" i="3" l="1"/>
  <c r="R602" i="3"/>
  <c r="J602" i="3"/>
  <c r="C603" i="3"/>
  <c r="AK603" i="3" s="1"/>
  <c r="AH603" i="3" l="1"/>
  <c r="R603" i="3"/>
  <c r="J603" i="3"/>
  <c r="C604" i="3"/>
  <c r="AK604" i="3" s="1"/>
  <c r="AH604" i="3" l="1"/>
  <c r="R604" i="3"/>
  <c r="J604" i="3"/>
  <c r="C605" i="3"/>
  <c r="AK605" i="3" s="1"/>
  <c r="AH605" i="3" l="1"/>
  <c r="J605" i="3"/>
  <c r="R605" i="3"/>
  <c r="C606" i="3"/>
  <c r="AK606" i="3" s="1"/>
  <c r="AH606" i="3" l="1"/>
  <c r="R606" i="3"/>
  <c r="J606" i="3"/>
  <c r="C607" i="3"/>
  <c r="AK607" i="3" s="1"/>
  <c r="AH607" i="3" l="1"/>
  <c r="J607" i="3"/>
  <c r="R607" i="3"/>
  <c r="C608" i="3"/>
  <c r="AK608" i="3" s="1"/>
  <c r="AH608" i="3" l="1"/>
  <c r="J608" i="3"/>
  <c r="R608" i="3"/>
  <c r="C609" i="3"/>
  <c r="AK609" i="3" s="1"/>
  <c r="AH609" i="3" l="1"/>
  <c r="J609" i="3"/>
  <c r="R609" i="3"/>
  <c r="C610" i="3"/>
  <c r="AK610" i="3" s="1"/>
  <c r="AH610" i="3" l="1"/>
  <c r="R610" i="3"/>
  <c r="J610" i="3"/>
  <c r="C611" i="3"/>
  <c r="AK611" i="3" s="1"/>
  <c r="AH611" i="3" l="1"/>
  <c r="R611" i="3"/>
  <c r="J611" i="3"/>
  <c r="C612" i="3"/>
  <c r="AK612" i="3" s="1"/>
  <c r="AH612" i="3" l="1"/>
  <c r="R612" i="3"/>
  <c r="J612" i="3"/>
  <c r="C613" i="3"/>
  <c r="AK613" i="3" s="1"/>
  <c r="AH613" i="3" l="1"/>
  <c r="R613" i="3"/>
  <c r="J613" i="3"/>
  <c r="C614" i="3"/>
  <c r="AK614" i="3" s="1"/>
  <c r="AH614" i="3" l="1"/>
  <c r="R614" i="3"/>
  <c r="J614" i="3"/>
  <c r="C615" i="3"/>
  <c r="AK615" i="3" s="1"/>
  <c r="AH615" i="3" l="1"/>
  <c r="R615" i="3"/>
  <c r="J615" i="3"/>
  <c r="C616" i="3"/>
  <c r="AK616" i="3" s="1"/>
  <c r="AH616" i="3" l="1"/>
  <c r="R616" i="3"/>
  <c r="J616" i="3"/>
  <c r="C617" i="3"/>
  <c r="AK617" i="3" s="1"/>
  <c r="AH617" i="3" l="1"/>
  <c r="J617" i="3"/>
  <c r="R617" i="3"/>
  <c r="C618" i="3"/>
  <c r="AK618" i="3" s="1"/>
  <c r="AH618" i="3" l="1"/>
  <c r="J618" i="3"/>
  <c r="R618" i="3"/>
  <c r="C619" i="3"/>
  <c r="AK619" i="3" s="1"/>
  <c r="AH619" i="3" l="1"/>
  <c r="R619" i="3"/>
  <c r="J619" i="3"/>
  <c r="C620" i="3"/>
  <c r="AK620" i="3" s="1"/>
  <c r="AH620" i="3" l="1"/>
  <c r="R620" i="3"/>
  <c r="J620" i="3"/>
  <c r="C621" i="3"/>
  <c r="AK621" i="3" s="1"/>
  <c r="AH621" i="3" l="1"/>
  <c r="R621" i="3"/>
  <c r="J621" i="3"/>
  <c r="C622" i="3"/>
  <c r="AK622" i="3" s="1"/>
  <c r="AH622" i="3" l="1"/>
  <c r="J622" i="3"/>
  <c r="R622" i="3"/>
  <c r="C623" i="3"/>
  <c r="AK623" i="3" s="1"/>
  <c r="AH623" i="3" l="1"/>
  <c r="R623" i="3"/>
  <c r="J623" i="3"/>
  <c r="C624" i="3"/>
  <c r="AK624" i="3" s="1"/>
  <c r="AH624" i="3" l="1"/>
  <c r="J624" i="3"/>
  <c r="R624" i="3"/>
  <c r="C625" i="3"/>
  <c r="AK625" i="3" s="1"/>
  <c r="AH625" i="3" l="1"/>
  <c r="J625" i="3"/>
  <c r="R625" i="3"/>
  <c r="C626" i="3"/>
  <c r="AK626" i="3" s="1"/>
  <c r="AH626" i="3" l="1"/>
  <c r="R626" i="3"/>
  <c r="J626" i="3"/>
  <c r="C627" i="3"/>
  <c r="AK627" i="3" s="1"/>
  <c r="AH627" i="3" l="1"/>
  <c r="R627" i="3"/>
  <c r="J627" i="3"/>
  <c r="C628" i="3"/>
  <c r="AK628" i="3" s="1"/>
  <c r="AH628" i="3" l="1"/>
  <c r="R628" i="3"/>
  <c r="J628" i="3"/>
  <c r="C629" i="3"/>
  <c r="AK629" i="3" s="1"/>
  <c r="AH629" i="3" l="1"/>
  <c r="R629" i="3"/>
  <c r="J629" i="3"/>
  <c r="C630" i="3"/>
  <c r="AK630" i="3" s="1"/>
  <c r="AH630" i="3" l="1"/>
  <c r="R630" i="3"/>
  <c r="J630" i="3"/>
  <c r="C631" i="3"/>
  <c r="AK631" i="3" s="1"/>
  <c r="AH631" i="3" l="1"/>
  <c r="R631" i="3"/>
  <c r="J631" i="3"/>
  <c r="C632" i="3"/>
  <c r="AK632" i="3" s="1"/>
  <c r="AH632" i="3" l="1"/>
  <c r="R632" i="3"/>
  <c r="J632" i="3"/>
  <c r="C633" i="3"/>
  <c r="AK633" i="3" s="1"/>
  <c r="AH633" i="3" l="1"/>
  <c r="J633" i="3"/>
  <c r="R633" i="3"/>
  <c r="C634" i="3"/>
  <c r="AK634" i="3" s="1"/>
  <c r="AH634" i="3" l="1"/>
  <c r="R634" i="3"/>
  <c r="J634" i="3"/>
  <c r="C635" i="3"/>
  <c r="AK635" i="3" s="1"/>
  <c r="AH635" i="3" l="1"/>
  <c r="J635" i="3"/>
  <c r="R635" i="3"/>
  <c r="C636" i="3"/>
  <c r="AK636" i="3" s="1"/>
  <c r="AH636" i="3" l="1"/>
  <c r="R636" i="3"/>
  <c r="J636" i="3"/>
  <c r="C637" i="3"/>
  <c r="AK637" i="3" s="1"/>
  <c r="AH637" i="3" l="1"/>
  <c r="R637" i="3"/>
  <c r="J637" i="3"/>
  <c r="C638" i="3"/>
  <c r="AK638" i="3" s="1"/>
  <c r="AH638" i="3" l="1"/>
  <c r="R638" i="3"/>
  <c r="J638" i="3"/>
  <c r="C639" i="3"/>
  <c r="AK639" i="3" s="1"/>
  <c r="AH639" i="3" l="1"/>
  <c r="J639" i="3"/>
  <c r="R639" i="3"/>
  <c r="C640" i="3"/>
  <c r="AK640" i="3" s="1"/>
  <c r="AH640" i="3" l="1"/>
  <c r="J640" i="3"/>
  <c r="R640" i="3"/>
  <c r="C641" i="3"/>
  <c r="AK641" i="3" s="1"/>
  <c r="AH641" i="3" l="1"/>
  <c r="J641" i="3"/>
  <c r="R641" i="3"/>
  <c r="C642" i="3"/>
  <c r="AK642" i="3" s="1"/>
  <c r="AH642" i="3" l="1"/>
  <c r="J642" i="3"/>
  <c r="R642" i="3"/>
  <c r="C643" i="3"/>
  <c r="AK643" i="3" s="1"/>
  <c r="AH643" i="3" l="1"/>
  <c r="J643" i="3"/>
  <c r="R643" i="3"/>
  <c r="C644" i="3"/>
  <c r="AK644" i="3" s="1"/>
  <c r="AH644" i="3" l="1"/>
  <c r="J644" i="3"/>
  <c r="R644" i="3"/>
  <c r="C645" i="3"/>
  <c r="AK645" i="3" s="1"/>
  <c r="AH645" i="3" l="1"/>
  <c r="J645" i="3"/>
  <c r="R645" i="3"/>
  <c r="C646" i="3"/>
  <c r="AK646" i="3" s="1"/>
  <c r="AH646" i="3" l="1"/>
  <c r="J646" i="3"/>
  <c r="R646" i="3"/>
  <c r="C647" i="3"/>
  <c r="AK647" i="3" s="1"/>
  <c r="AH647" i="3" l="1"/>
  <c r="J647" i="3"/>
  <c r="R647" i="3"/>
  <c r="C648" i="3"/>
  <c r="AK648" i="3" s="1"/>
  <c r="AH648" i="3" l="1"/>
  <c r="R648" i="3"/>
  <c r="J648" i="3"/>
  <c r="C649" i="3"/>
  <c r="AK649" i="3" s="1"/>
  <c r="AH649" i="3" l="1"/>
  <c r="J649" i="3"/>
  <c r="R649" i="3"/>
  <c r="C650" i="3"/>
  <c r="AK650" i="3" s="1"/>
  <c r="AH650" i="3" l="1"/>
  <c r="R650" i="3"/>
  <c r="J650" i="3"/>
  <c r="C651" i="3"/>
  <c r="AK651" i="3" s="1"/>
  <c r="AH651" i="3" l="1"/>
  <c r="R651" i="3"/>
  <c r="J651" i="3"/>
  <c r="C652" i="3"/>
  <c r="AK652" i="3" s="1"/>
  <c r="AH652" i="3" l="1"/>
  <c r="J652" i="3"/>
  <c r="R652" i="3"/>
  <c r="C653" i="3"/>
  <c r="AK653" i="3" s="1"/>
  <c r="AH653" i="3" l="1"/>
  <c r="R653" i="3"/>
  <c r="J653" i="3"/>
  <c r="C654" i="3"/>
  <c r="AK654" i="3" s="1"/>
  <c r="AH654" i="3" l="1"/>
  <c r="R654" i="3"/>
  <c r="J654" i="3"/>
  <c r="C655" i="3"/>
  <c r="AK655" i="3" s="1"/>
  <c r="AH655" i="3" l="1"/>
  <c r="R655" i="3"/>
  <c r="J655" i="3"/>
  <c r="C656" i="3"/>
  <c r="AK656" i="3" s="1"/>
  <c r="AH656" i="3" l="1"/>
  <c r="J656" i="3"/>
  <c r="R656" i="3"/>
  <c r="C657" i="3"/>
  <c r="AK657" i="3" s="1"/>
  <c r="AH657" i="3" l="1"/>
  <c r="R657" i="3"/>
  <c r="J657" i="3"/>
  <c r="C658" i="3"/>
  <c r="AK658" i="3" s="1"/>
  <c r="AH658" i="3" l="1"/>
  <c r="J658" i="3"/>
  <c r="R658" i="3"/>
  <c r="C659" i="3"/>
  <c r="AK659" i="3" s="1"/>
  <c r="AH659" i="3" l="1"/>
  <c r="J659" i="3"/>
  <c r="R659" i="3"/>
  <c r="C660" i="3"/>
  <c r="AK660" i="3" s="1"/>
  <c r="AH660" i="3" l="1"/>
  <c r="R660" i="3"/>
  <c r="J660" i="3"/>
  <c r="C661" i="3"/>
  <c r="AK661" i="3" s="1"/>
  <c r="AH661" i="3" l="1"/>
  <c r="J661" i="3"/>
  <c r="R661" i="3"/>
  <c r="C662" i="3"/>
  <c r="AK662" i="3" s="1"/>
  <c r="AH662" i="3" l="1"/>
  <c r="J662" i="3"/>
  <c r="R662" i="3"/>
  <c r="C663" i="3"/>
  <c r="AK663" i="3" s="1"/>
  <c r="AH663" i="3" l="1"/>
  <c r="J663" i="3"/>
  <c r="R663" i="3"/>
  <c r="C664" i="3"/>
  <c r="AK664" i="3" s="1"/>
  <c r="AH664" i="3" l="1"/>
  <c r="R664" i="3"/>
  <c r="J664" i="3"/>
  <c r="C665" i="3"/>
  <c r="AK665" i="3" s="1"/>
  <c r="AH665" i="3" l="1"/>
  <c r="J665" i="3"/>
  <c r="R665" i="3"/>
  <c r="C666" i="3"/>
  <c r="AK666" i="3" s="1"/>
  <c r="AH666" i="3" l="1"/>
  <c r="R666" i="3"/>
  <c r="J666" i="3"/>
  <c r="C667" i="3"/>
  <c r="AK667" i="3" s="1"/>
  <c r="AH667" i="3" l="1"/>
  <c r="J667" i="3"/>
  <c r="R667" i="3"/>
  <c r="C668" i="3"/>
  <c r="AK668" i="3" s="1"/>
  <c r="AH668" i="3" l="1"/>
  <c r="J668" i="3"/>
  <c r="R668" i="3"/>
  <c r="C669" i="3"/>
  <c r="AK669" i="3" s="1"/>
  <c r="AH669" i="3" l="1"/>
  <c r="J669" i="3"/>
  <c r="R669" i="3"/>
  <c r="C670" i="3"/>
  <c r="AK670" i="3" s="1"/>
  <c r="AH670" i="3" l="1"/>
  <c r="R670" i="3"/>
  <c r="J670" i="3"/>
  <c r="C671" i="3"/>
  <c r="AK671" i="3" s="1"/>
  <c r="AH671" i="3" l="1"/>
  <c r="J671" i="3"/>
  <c r="R671" i="3"/>
  <c r="C672" i="3"/>
  <c r="AK672" i="3" s="1"/>
  <c r="AH672" i="3" l="1"/>
  <c r="R672" i="3"/>
  <c r="J672" i="3"/>
  <c r="C673" i="3"/>
  <c r="AK673" i="3" s="1"/>
  <c r="AH673" i="3" l="1"/>
  <c r="J673" i="3"/>
  <c r="R673" i="3"/>
  <c r="C674" i="3"/>
  <c r="AK674" i="3" s="1"/>
  <c r="AH674" i="3" l="1"/>
  <c r="J674" i="3"/>
  <c r="R674" i="3"/>
  <c r="C675" i="3"/>
  <c r="AK675" i="3" s="1"/>
  <c r="AH675" i="3" l="1"/>
  <c r="J675" i="3"/>
  <c r="R675" i="3"/>
  <c r="C676" i="3"/>
  <c r="AK676" i="3" s="1"/>
  <c r="AH676" i="3" l="1"/>
  <c r="J676" i="3"/>
  <c r="R676" i="3"/>
  <c r="C677" i="3"/>
  <c r="AK677" i="3" s="1"/>
  <c r="AH677" i="3" l="1"/>
  <c r="J677" i="3"/>
  <c r="R677" i="3"/>
  <c r="C678" i="3"/>
  <c r="AK678" i="3" s="1"/>
  <c r="AH678" i="3" l="1"/>
  <c r="J678" i="3"/>
  <c r="R678" i="3"/>
  <c r="C679" i="3"/>
  <c r="AK679" i="3" s="1"/>
  <c r="AH679" i="3" l="1"/>
  <c r="R679" i="3"/>
  <c r="J679" i="3"/>
  <c r="C680" i="3"/>
  <c r="AK680" i="3" s="1"/>
  <c r="AH680" i="3" l="1"/>
  <c r="R680" i="3"/>
  <c r="J680" i="3"/>
  <c r="C681" i="3"/>
  <c r="AK681" i="3" s="1"/>
  <c r="AH681" i="3" l="1"/>
  <c r="J681" i="3"/>
  <c r="R681" i="3"/>
  <c r="C682" i="3"/>
  <c r="AK682" i="3" s="1"/>
  <c r="AH682" i="3" l="1"/>
  <c r="R682" i="3"/>
  <c r="J682" i="3"/>
  <c r="C683" i="3"/>
  <c r="AK683" i="3" s="1"/>
  <c r="AH683" i="3" l="1"/>
  <c r="R683" i="3"/>
  <c r="J683" i="3"/>
  <c r="C684" i="3"/>
  <c r="AK684" i="3" s="1"/>
  <c r="AH684" i="3" l="1"/>
  <c r="J684" i="3"/>
  <c r="R684" i="3"/>
  <c r="C685" i="3"/>
  <c r="AK685" i="3" s="1"/>
  <c r="AH685" i="3" l="1"/>
  <c r="J685" i="3"/>
  <c r="R685" i="3"/>
  <c r="C686" i="3"/>
  <c r="AK686" i="3" s="1"/>
  <c r="AH686" i="3" l="1"/>
  <c r="J686" i="3"/>
  <c r="R686" i="3"/>
  <c r="C687" i="3"/>
  <c r="AK687" i="3" s="1"/>
  <c r="AH687" i="3" l="1"/>
  <c r="R687" i="3"/>
  <c r="J687" i="3"/>
  <c r="C688" i="3"/>
  <c r="AK688" i="3" s="1"/>
  <c r="AH688" i="3" l="1"/>
  <c r="J688" i="3"/>
  <c r="R688" i="3"/>
  <c r="C689" i="3"/>
  <c r="AK689" i="3" s="1"/>
  <c r="AH689" i="3" l="1"/>
  <c r="R689" i="3"/>
  <c r="J689" i="3"/>
  <c r="C690" i="3"/>
  <c r="AK690" i="3" s="1"/>
  <c r="AH690" i="3" l="1"/>
  <c r="J690" i="3"/>
  <c r="R690" i="3"/>
  <c r="C691" i="3"/>
  <c r="AK691" i="3" s="1"/>
  <c r="AH691" i="3" l="1"/>
  <c r="R691" i="3"/>
  <c r="J691" i="3"/>
  <c r="C692" i="3"/>
  <c r="AK692" i="3" s="1"/>
  <c r="AH692" i="3" l="1"/>
  <c r="J692" i="3"/>
  <c r="R692" i="3"/>
  <c r="C693" i="3"/>
  <c r="AK693" i="3" s="1"/>
  <c r="AH693" i="3" l="1"/>
  <c r="J693" i="3"/>
  <c r="R693" i="3"/>
  <c r="C694" i="3"/>
  <c r="AK694" i="3" s="1"/>
  <c r="AH694" i="3" l="1"/>
  <c r="J694" i="3"/>
  <c r="R694" i="3"/>
  <c r="C695" i="3"/>
  <c r="AK695" i="3" s="1"/>
  <c r="AH695" i="3" l="1"/>
  <c r="J695" i="3"/>
  <c r="R695" i="3"/>
  <c r="C696" i="3"/>
  <c r="AK696" i="3" s="1"/>
  <c r="AH696" i="3" l="1"/>
  <c r="R696" i="3"/>
  <c r="J696" i="3"/>
  <c r="C697" i="3"/>
  <c r="AK697" i="3" s="1"/>
  <c r="AH697" i="3" l="1"/>
  <c r="J697" i="3"/>
  <c r="R697" i="3"/>
  <c r="C698" i="3"/>
  <c r="AK698" i="3" s="1"/>
  <c r="AH698" i="3" l="1"/>
  <c r="J698" i="3"/>
  <c r="R698" i="3"/>
  <c r="C699" i="3"/>
  <c r="AK699" i="3" s="1"/>
  <c r="AH699" i="3" l="1"/>
  <c r="J699" i="3"/>
  <c r="R699" i="3"/>
  <c r="C700" i="3"/>
  <c r="AK700" i="3" s="1"/>
  <c r="AH700" i="3" l="1"/>
  <c r="R700" i="3"/>
  <c r="J700" i="3"/>
  <c r="C701" i="3"/>
  <c r="AK701" i="3" s="1"/>
  <c r="AH701" i="3" l="1"/>
  <c r="R701" i="3"/>
  <c r="J701" i="3"/>
  <c r="C702" i="3"/>
  <c r="AK702" i="3" s="1"/>
  <c r="AH702" i="3" l="1"/>
  <c r="R702" i="3"/>
  <c r="J702" i="3"/>
  <c r="C703" i="3"/>
  <c r="AK703" i="3" s="1"/>
  <c r="AH703" i="3" l="1"/>
  <c r="J703" i="3"/>
  <c r="R703" i="3"/>
  <c r="C704" i="3"/>
  <c r="AK704" i="3" s="1"/>
  <c r="AH704" i="3" l="1"/>
  <c r="R704" i="3"/>
  <c r="J704" i="3"/>
  <c r="C705" i="3"/>
  <c r="AK705" i="3" s="1"/>
  <c r="AH705" i="3" l="1"/>
  <c r="J705" i="3"/>
  <c r="R705" i="3"/>
  <c r="C706" i="3"/>
  <c r="AK706" i="3" s="1"/>
  <c r="AH706" i="3" l="1"/>
  <c r="R706" i="3"/>
  <c r="J706" i="3"/>
  <c r="C707" i="3"/>
  <c r="AK707" i="3" s="1"/>
  <c r="AH707" i="3" l="1"/>
  <c r="J707" i="3"/>
  <c r="R707" i="3"/>
  <c r="C708" i="3"/>
  <c r="AK708" i="3" s="1"/>
  <c r="AH708" i="3" l="1"/>
  <c r="R708" i="3"/>
  <c r="J708" i="3"/>
  <c r="C709" i="3"/>
  <c r="AK709" i="3" s="1"/>
  <c r="AH709" i="3" l="1"/>
  <c r="J709" i="3"/>
  <c r="R709" i="3"/>
  <c r="C710" i="3"/>
  <c r="AK710" i="3" s="1"/>
  <c r="AH710" i="3" l="1"/>
  <c r="J710" i="3"/>
  <c r="R710" i="3"/>
  <c r="C711" i="3"/>
  <c r="AK711" i="3" s="1"/>
  <c r="AH711" i="3" l="1"/>
  <c r="R711" i="3"/>
  <c r="J711" i="3"/>
  <c r="C712" i="3"/>
  <c r="AK712" i="3" s="1"/>
  <c r="AH712" i="3" l="1"/>
  <c r="R712" i="3"/>
  <c r="J712" i="3"/>
  <c r="C713" i="3"/>
  <c r="AK713" i="3" s="1"/>
  <c r="AH713" i="3" l="1"/>
  <c r="J713" i="3"/>
  <c r="R713" i="3"/>
  <c r="C714" i="3"/>
  <c r="AK714" i="3" s="1"/>
  <c r="AH714" i="3" l="1"/>
  <c r="R714" i="3"/>
  <c r="J714" i="3"/>
  <c r="C715" i="3"/>
  <c r="AK715" i="3" s="1"/>
  <c r="AH715" i="3" l="1"/>
  <c r="R715" i="3"/>
  <c r="J715" i="3"/>
  <c r="C716" i="3"/>
  <c r="AK716" i="3" s="1"/>
  <c r="AH716" i="3" l="1"/>
  <c r="R716" i="3"/>
  <c r="J716" i="3"/>
  <c r="C717" i="3"/>
  <c r="AK717" i="3" s="1"/>
  <c r="AH717" i="3" l="1"/>
  <c r="R717" i="3"/>
  <c r="J717" i="3"/>
  <c r="C718" i="3"/>
  <c r="AK718" i="3" s="1"/>
  <c r="AH718" i="3" l="1"/>
  <c r="R718" i="3"/>
  <c r="J718" i="3"/>
  <c r="C719" i="3"/>
  <c r="AK719" i="3" s="1"/>
  <c r="AH719" i="3" l="1"/>
  <c r="R719" i="3"/>
  <c r="J719" i="3"/>
  <c r="C720" i="3"/>
  <c r="AK720" i="3" s="1"/>
  <c r="AH720" i="3" l="1"/>
  <c r="J720" i="3"/>
  <c r="R720" i="3"/>
  <c r="C721" i="3"/>
  <c r="AK721" i="3" s="1"/>
  <c r="AH721" i="3" l="1"/>
  <c r="R721" i="3"/>
  <c r="J721" i="3"/>
  <c r="C722" i="3"/>
  <c r="AK722" i="3" s="1"/>
  <c r="AH722" i="3" l="1"/>
  <c r="R722" i="3"/>
  <c r="J722" i="3"/>
  <c r="C723" i="3"/>
  <c r="AK723" i="3" s="1"/>
  <c r="AH723" i="3" l="1"/>
  <c r="R723" i="3"/>
  <c r="J723" i="3"/>
  <c r="C724" i="3"/>
  <c r="AK724" i="3" s="1"/>
  <c r="AH724" i="3" l="1"/>
  <c r="J724" i="3"/>
  <c r="R724" i="3"/>
  <c r="C725" i="3"/>
  <c r="AK725" i="3" s="1"/>
  <c r="AH725" i="3" l="1"/>
  <c r="R725" i="3"/>
  <c r="J725" i="3"/>
  <c r="C726" i="3"/>
  <c r="AK726" i="3" s="1"/>
  <c r="AH726" i="3" l="1"/>
  <c r="J726" i="3"/>
  <c r="R726" i="3"/>
  <c r="C727" i="3"/>
  <c r="AK727" i="3" s="1"/>
  <c r="AH727" i="3" l="1"/>
  <c r="J727" i="3"/>
  <c r="R727" i="3"/>
  <c r="C728" i="3"/>
  <c r="AK728" i="3" s="1"/>
  <c r="AH728" i="3" l="1"/>
  <c r="R728" i="3"/>
  <c r="J728" i="3"/>
  <c r="C729" i="3"/>
  <c r="AK729" i="3" s="1"/>
  <c r="AH729" i="3" l="1"/>
  <c r="J729" i="3"/>
  <c r="R729" i="3"/>
  <c r="C730" i="3"/>
  <c r="AK730" i="3" s="1"/>
  <c r="AH730" i="3" l="1"/>
  <c r="J730" i="3"/>
  <c r="R730" i="3"/>
  <c r="C731" i="3"/>
  <c r="AK731" i="3" s="1"/>
  <c r="AH731" i="3" l="1"/>
  <c r="J731" i="3"/>
  <c r="R731" i="3"/>
  <c r="C732" i="3"/>
  <c r="AK732" i="3" s="1"/>
  <c r="AH732" i="3" l="1"/>
  <c r="J732" i="3"/>
  <c r="R732" i="3"/>
  <c r="C733" i="3"/>
  <c r="AK733" i="3" s="1"/>
  <c r="AH733" i="3" l="1"/>
  <c r="R733" i="3"/>
  <c r="J733" i="3"/>
  <c r="C734" i="3"/>
  <c r="AK734" i="3" s="1"/>
  <c r="AH734" i="3" l="1"/>
  <c r="R734" i="3"/>
  <c r="J734" i="3"/>
  <c r="C735" i="3"/>
  <c r="AK735" i="3" s="1"/>
  <c r="AH735" i="3" l="1"/>
  <c r="R735" i="3"/>
  <c r="J735" i="3"/>
  <c r="C736" i="3"/>
  <c r="AK736" i="3" l="1"/>
  <c r="AK2" i="3" s="1"/>
  <c r="Q53" i="32" s="1"/>
  <c r="E53" i="32"/>
  <c r="AH736" i="3"/>
  <c r="R736" i="3"/>
  <c r="J736" i="3"/>
  <c r="AB37" i="2"/>
  <c r="AE37" i="2"/>
  <c r="AF37" i="2"/>
  <c r="U37" i="2"/>
  <c r="F37" i="2"/>
  <c r="X37" i="2"/>
  <c r="AC37" i="2"/>
  <c r="E38" i="32"/>
  <c r="H38" i="32"/>
  <c r="G37" i="2"/>
  <c r="P37" i="2"/>
  <c r="Y37" i="2"/>
  <c r="O37" i="2"/>
  <c r="M37" i="2"/>
  <c r="AA37" i="2"/>
  <c r="I37" i="2"/>
  <c r="Z37" i="2"/>
  <c r="AG37" i="2"/>
  <c r="AI37" i="2"/>
  <c r="E37" i="2"/>
  <c r="R37" i="2"/>
  <c r="N37" i="2"/>
  <c r="Q37" i="2"/>
  <c r="AH37" i="2"/>
  <c r="AD37" i="2"/>
  <c r="V37" i="2"/>
  <c r="H37" i="2"/>
  <c r="S37" i="2"/>
  <c r="T37" i="2"/>
  <c r="L37" i="2"/>
  <c r="K37" i="2"/>
  <c r="J37" i="2"/>
  <c r="W37" i="2"/>
  <c r="F38" i="32"/>
  <c r="G38" i="32"/>
  <c r="I38" i="32"/>
  <c r="M38" i="32"/>
  <c r="J38" i="32"/>
  <c r="L38" i="32"/>
  <c r="K38" i="32"/>
  <c r="N38" i="32"/>
  <c r="E32" i="2"/>
  <c r="E50" i="2"/>
  <c r="E53" i="2"/>
  <c r="E33" i="2"/>
  <c r="E34" i="32"/>
  <c r="F33" i="32"/>
  <c r="F59" i="32"/>
  <c r="G33" i="2"/>
  <c r="F51" i="2"/>
  <c r="F63" i="2"/>
  <c r="E52" i="32"/>
  <c r="F32" i="2"/>
  <c r="F49" i="2"/>
  <c r="F57" i="32"/>
  <c r="F53" i="2"/>
  <c r="E55" i="32"/>
  <c r="E33" i="32"/>
  <c r="F33" i="2"/>
  <c r="E51" i="32"/>
  <c r="G51" i="2"/>
  <c r="F50" i="2"/>
  <c r="G50" i="2"/>
  <c r="F68" i="32"/>
  <c r="F55" i="32"/>
  <c r="F56" i="32"/>
  <c r="G49" i="2"/>
  <c r="G52" i="32"/>
  <c r="F74" i="32"/>
  <c r="F63" i="32"/>
  <c r="G32" i="2"/>
  <c r="G53" i="2"/>
  <c r="F65" i="32"/>
  <c r="H49" i="2"/>
  <c r="H32" i="2"/>
  <c r="H51" i="32"/>
  <c r="H53" i="2"/>
  <c r="I50" i="2"/>
  <c r="H51" i="2"/>
  <c r="G51" i="32"/>
  <c r="G33" i="32"/>
  <c r="F34" i="32"/>
  <c r="G34" i="32"/>
  <c r="I51" i="32"/>
  <c r="I54" i="2"/>
  <c r="G55" i="32"/>
  <c r="H50" i="2"/>
  <c r="I51" i="2"/>
  <c r="I53" i="2"/>
  <c r="H33" i="2"/>
  <c r="J50" i="2"/>
  <c r="I55" i="2"/>
  <c r="I52" i="32"/>
  <c r="J33" i="2"/>
  <c r="H55" i="32"/>
  <c r="K50" i="2"/>
  <c r="H52" i="32"/>
  <c r="J49" i="2"/>
  <c r="I33" i="32"/>
  <c r="I63" i="2"/>
  <c r="I55" i="32"/>
  <c r="K49" i="2"/>
  <c r="K51" i="2"/>
  <c r="I33" i="2"/>
  <c r="J34" i="32"/>
  <c r="I32" i="2"/>
  <c r="I57" i="2"/>
  <c r="H34" i="32"/>
  <c r="L51" i="2"/>
  <c r="J53" i="2"/>
  <c r="I66" i="2"/>
  <c r="H33" i="32"/>
  <c r="J32" i="2"/>
  <c r="I61" i="2"/>
  <c r="I34" i="32"/>
  <c r="J51" i="2"/>
  <c r="I49" i="2"/>
  <c r="K33" i="2"/>
  <c r="L32" i="2"/>
  <c r="L53" i="2"/>
  <c r="K32" i="2"/>
  <c r="J55" i="32"/>
  <c r="K33" i="32"/>
  <c r="J52" i="32"/>
  <c r="K51" i="32"/>
  <c r="J33" i="32"/>
  <c r="L33" i="2"/>
  <c r="N33" i="2"/>
  <c r="K52" i="32"/>
  <c r="K34" i="32"/>
  <c r="N32" i="2"/>
  <c r="K53" i="2"/>
  <c r="M32" i="2"/>
  <c r="L49" i="2"/>
  <c r="L51" i="32"/>
  <c r="K55" i="32"/>
  <c r="J51" i="32"/>
  <c r="L50" i="2"/>
  <c r="M49" i="2"/>
  <c r="M50" i="2"/>
  <c r="M55" i="32"/>
  <c r="N52" i="32"/>
  <c r="M33" i="2"/>
  <c r="M52" i="32"/>
  <c r="L34" i="32"/>
  <c r="L33" i="32"/>
  <c r="N53" i="2"/>
  <c r="N49" i="2"/>
  <c r="M53" i="2"/>
  <c r="O33" i="2"/>
  <c r="N55" i="32"/>
  <c r="M34" i="32"/>
  <c r="O49" i="2"/>
  <c r="O53" i="2"/>
  <c r="L52" i="32"/>
  <c r="M51" i="32"/>
  <c r="N50" i="2"/>
  <c r="N34" i="32"/>
  <c r="L55" i="32"/>
  <c r="P53" i="2"/>
  <c r="P50" i="2"/>
  <c r="M33" i="32"/>
  <c r="Q49" i="2"/>
  <c r="P32" i="2"/>
  <c r="N51" i="32"/>
  <c r="P49" i="2"/>
  <c r="Q53" i="2"/>
  <c r="Q32" i="2"/>
  <c r="N33" i="32"/>
  <c r="O50" i="2"/>
  <c r="O32" i="2"/>
  <c r="P33" i="2"/>
  <c r="R32" i="2"/>
  <c r="Q33" i="2"/>
  <c r="R63" i="2"/>
  <c r="Q50" i="2"/>
  <c r="S53" i="2"/>
  <c r="R49" i="2"/>
  <c r="S32" i="2"/>
  <c r="S50" i="2"/>
  <c r="S63" i="2"/>
  <c r="R50" i="2"/>
  <c r="U49" i="2"/>
  <c r="S49" i="2"/>
  <c r="S33" i="2"/>
  <c r="T32" i="2"/>
  <c r="R53" i="2"/>
  <c r="S51" i="2"/>
  <c r="U63" i="2"/>
  <c r="R33" i="2"/>
  <c r="T50" i="2"/>
  <c r="T49" i="2"/>
  <c r="U53" i="2"/>
  <c r="U32" i="2"/>
  <c r="T33" i="2"/>
  <c r="W50" i="2"/>
  <c r="I68" i="2"/>
  <c r="U50" i="2"/>
  <c r="T53" i="2"/>
  <c r="U33" i="2"/>
  <c r="V32" i="2"/>
  <c r="T63" i="2"/>
  <c r="W33" i="2"/>
  <c r="W49" i="2"/>
  <c r="W63" i="2"/>
  <c r="V63" i="2"/>
  <c r="V33" i="2"/>
  <c r="V53" i="2"/>
  <c r="V50" i="2"/>
  <c r="X50" i="2"/>
  <c r="W32" i="2"/>
  <c r="W53" i="2"/>
  <c r="V49" i="2"/>
  <c r="Z49" i="2"/>
  <c r="X63" i="2"/>
  <c r="X49" i="2"/>
  <c r="X33" i="2"/>
  <c r="X53" i="2"/>
  <c r="Y33" i="2"/>
  <c r="X51" i="2"/>
  <c r="X32" i="2"/>
  <c r="Y53" i="2"/>
  <c r="Y50" i="2"/>
  <c r="Z32" i="2"/>
  <c r="Z50" i="2"/>
  <c r="Y49" i="2"/>
  <c r="Z53" i="2"/>
  <c r="Z51" i="2"/>
  <c r="Z63" i="2"/>
  <c r="Y63" i="2"/>
  <c r="AA50" i="2"/>
  <c r="AA33" i="2"/>
  <c r="Z33" i="2"/>
  <c r="AA32" i="2"/>
  <c r="AA63" i="2"/>
  <c r="Y32" i="2"/>
  <c r="AB53" i="2"/>
  <c r="AB32" i="2"/>
  <c r="AA49" i="2"/>
  <c r="AB33" i="2"/>
  <c r="AA51" i="2"/>
  <c r="AB63" i="2"/>
  <c r="AA53" i="2"/>
  <c r="AB49" i="2"/>
  <c r="AD63" i="2"/>
  <c r="AC32" i="2"/>
  <c r="AF33" i="2"/>
  <c r="AD73" i="2"/>
  <c r="AB50" i="2"/>
  <c r="AC51" i="2"/>
  <c r="AC73" i="2"/>
  <c r="E49" i="2"/>
  <c r="AC63" i="2"/>
  <c r="AC53" i="2"/>
  <c r="AC33" i="2"/>
  <c r="AB51" i="2"/>
  <c r="AD51" i="2"/>
  <c r="AC50" i="2"/>
  <c r="AC49" i="2"/>
  <c r="AD50" i="2"/>
  <c r="AE50" i="2"/>
  <c r="AF53" i="2"/>
  <c r="AE63" i="2"/>
  <c r="AF50" i="2"/>
  <c r="AD53" i="2"/>
  <c r="AE51" i="2"/>
  <c r="AD49" i="2"/>
  <c r="AF51" i="2"/>
  <c r="AE32" i="2"/>
  <c r="AD32" i="2"/>
  <c r="AD33" i="2"/>
  <c r="AE49" i="2"/>
  <c r="AE53" i="2"/>
  <c r="AE73" i="2"/>
  <c r="E51" i="2"/>
  <c r="AE33" i="2"/>
  <c r="AF32" i="2"/>
  <c r="AG49" i="2"/>
  <c r="AH51" i="2"/>
  <c r="AH32" i="2"/>
  <c r="AG53" i="2"/>
  <c r="AF73" i="2"/>
  <c r="AG33" i="2"/>
  <c r="AF63" i="2"/>
  <c r="AF49" i="2"/>
  <c r="AG32" i="2"/>
  <c r="AG63" i="2"/>
  <c r="AG73" i="2"/>
  <c r="AG51" i="2"/>
  <c r="AI53" i="2"/>
  <c r="AH33" i="2"/>
  <c r="AG50" i="2"/>
  <c r="AH53" i="2"/>
  <c r="AH63" i="2"/>
  <c r="AI51" i="2"/>
  <c r="AH49" i="2"/>
  <c r="AI49" i="2"/>
  <c r="AI50" i="2"/>
  <c r="AI33" i="2"/>
  <c r="AI73" i="2"/>
  <c r="AH73" i="2"/>
  <c r="AH50" i="2"/>
  <c r="AI32" i="2"/>
  <c r="AI63" i="2"/>
  <c r="F70" i="32"/>
  <c r="F11" i="18" l="1"/>
  <c r="J11" i="18"/>
  <c r="L11" i="18"/>
  <c r="I11" i="18"/>
  <c r="G11" i="18"/>
  <c r="K11" i="18"/>
  <c r="H11" i="18"/>
  <c r="AJ37" i="2"/>
  <c r="AJ53" i="2"/>
  <c r="AR53" i="2" s="1"/>
  <c r="O55" i="32" s="1"/>
  <c r="AJ49" i="2"/>
  <c r="AR49" i="2" s="1"/>
  <c r="O51" i="32" s="1"/>
  <c r="AJ32" i="2"/>
  <c r="AR32" i="2" s="1"/>
  <c r="AJ50" i="2"/>
  <c r="AR50" i="2" s="1"/>
  <c r="O52" i="32" s="1"/>
  <c r="AJ33" i="2"/>
  <c r="AR33" i="2" s="1"/>
  <c r="AR37" i="2" l="1"/>
  <c r="O38" i="32"/>
  <c r="F165" i="3" l="1"/>
  <c r="O174" i="3"/>
  <c r="O166" i="3"/>
  <c r="E168" i="3"/>
  <c r="N171" i="3"/>
  <c r="O161" i="3"/>
  <c r="K165" i="3"/>
  <c r="AE161" i="3"/>
  <c r="AB173" i="3"/>
  <c r="D640" i="3"/>
  <c r="P162" i="3"/>
  <c r="H173" i="3"/>
  <c r="AC183" i="3"/>
  <c r="K172" i="3"/>
  <c r="AB161" i="3"/>
  <c r="I161" i="3"/>
  <c r="F174" i="3"/>
  <c r="AA172" i="3"/>
  <c r="I174" i="3"/>
  <c r="AC163" i="3"/>
  <c r="D696" i="3"/>
  <c r="I170" i="3"/>
  <c r="O164" i="3"/>
  <c r="AC170" i="3"/>
  <c r="AB172" i="3"/>
  <c r="AE174" i="3"/>
  <c r="Q182" i="3"/>
  <c r="K164" i="3"/>
  <c r="O163" i="3"/>
  <c r="AA169" i="3"/>
  <c r="N163" i="3"/>
  <c r="AA164" i="3"/>
  <c r="F169" i="3"/>
  <c r="AA163" i="3"/>
  <c r="E169" i="3"/>
  <c r="AF173" i="3"/>
  <c r="D636" i="3"/>
  <c r="D688" i="3"/>
  <c r="E174" i="3"/>
  <c r="AF161" i="3"/>
  <c r="O165" i="3"/>
  <c r="K166" i="3"/>
  <c r="F161" i="3"/>
  <c r="K168" i="3"/>
  <c r="O167" i="3"/>
  <c r="K173" i="3"/>
  <c r="D170" i="3"/>
  <c r="E161" i="3"/>
  <c r="G161" i="3"/>
  <c r="O172" i="3"/>
  <c r="AF5" i="3"/>
  <c r="AF168" i="3"/>
  <c r="AE171" i="3"/>
  <c r="L174" i="3"/>
  <c r="I169" i="3"/>
  <c r="L167" i="3"/>
  <c r="AB174" i="3"/>
  <c r="N169" i="3"/>
  <c r="AA161" i="3"/>
  <c r="K176" i="3"/>
  <c r="D165" i="3"/>
  <c r="AB171" i="3"/>
  <c r="N167" i="3"/>
  <c r="M164" i="3"/>
  <c r="T164" i="3" s="1"/>
  <c r="AC161" i="3"/>
  <c r="AE173" i="3"/>
  <c r="AC166" i="3"/>
  <c r="H165" i="3"/>
  <c r="D511" i="3"/>
  <c r="M679" i="3"/>
  <c r="T679" i="3" s="1"/>
  <c r="I165" i="3"/>
  <c r="D675" i="3"/>
  <c r="D528" i="3"/>
  <c r="M731" i="3"/>
  <c r="T731" i="3" s="1"/>
  <c r="AF174" i="3"/>
  <c r="D172" i="3"/>
  <c r="AF162" i="3"/>
  <c r="D692" i="3"/>
  <c r="AA171" i="3"/>
  <c r="G162" i="3"/>
  <c r="AD161" i="3"/>
  <c r="E173" i="3"/>
  <c r="AA182" i="3"/>
  <c r="L161" i="3"/>
  <c r="AC164" i="3"/>
  <c r="O5" i="3"/>
  <c r="AE169" i="3"/>
  <c r="L164" i="3"/>
  <c r="M159" i="3"/>
  <c r="T159" i="3" s="1"/>
  <c r="D539" i="3"/>
  <c r="M715" i="3"/>
  <c r="T715" i="3" s="1"/>
  <c r="D331" i="3"/>
  <c r="D619" i="3"/>
  <c r="H176" i="3"/>
  <c r="I171" i="3"/>
  <c r="AD163" i="3"/>
  <c r="P171" i="3"/>
  <c r="O170" i="3"/>
  <c r="D720" i="3"/>
  <c r="AC171" i="3"/>
  <c r="E172" i="3"/>
  <c r="D708" i="3"/>
  <c r="D719" i="3"/>
  <c r="M155" i="3"/>
  <c r="T155" i="3" s="1"/>
  <c r="N173" i="3"/>
  <c r="D299" i="3"/>
  <c r="M359" i="3"/>
  <c r="T359" i="3" s="1"/>
  <c r="AD166" i="3"/>
  <c r="H167" i="3"/>
  <c r="F177" i="3"/>
  <c r="D177" i="3"/>
  <c r="AE165" i="3"/>
  <c r="D167" i="3"/>
  <c r="Q170" i="3"/>
  <c r="Q172" i="3"/>
  <c r="D447" i="3"/>
  <c r="D507" i="3"/>
  <c r="M348" i="3"/>
  <c r="T348" i="3" s="1"/>
  <c r="D732" i="3"/>
  <c r="AC172" i="3"/>
  <c r="AB176" i="3"/>
  <c r="L169" i="3"/>
  <c r="D672" i="3"/>
  <c r="AC168" i="3"/>
  <c r="D668" i="3"/>
  <c r="K174" i="3"/>
  <c r="K162" i="3"/>
  <c r="M666" i="3"/>
  <c r="T666" i="3" s="1"/>
  <c r="M653" i="3"/>
  <c r="T653" i="3" s="1"/>
  <c r="D670" i="3"/>
  <c r="F163" i="3"/>
  <c r="D531" i="3"/>
  <c r="D458" i="3"/>
  <c r="M688" i="3"/>
  <c r="T688" i="3" s="1"/>
  <c r="D534" i="3"/>
  <c r="M412" i="3"/>
  <c r="T412" i="3" s="1"/>
  <c r="H177" i="3"/>
  <c r="E165" i="3"/>
  <c r="Q165" i="3"/>
  <c r="Q169" i="3"/>
  <c r="AD182" i="3"/>
  <c r="K170" i="3"/>
  <c r="P177" i="3"/>
  <c r="AC176" i="3"/>
  <c r="AF164" i="3"/>
  <c r="D598" i="3"/>
  <c r="D657" i="3"/>
  <c r="D474" i="3"/>
  <c r="G166" i="3"/>
  <c r="M687" i="3"/>
  <c r="T687" i="3" s="1"/>
  <c r="D327" i="3"/>
  <c r="M285" i="3"/>
  <c r="T285" i="3" s="1"/>
  <c r="AA183" i="3"/>
  <c r="D680" i="3"/>
  <c r="D724" i="3"/>
  <c r="E163" i="3"/>
  <c r="D168" i="3"/>
  <c r="D164" i="3"/>
  <c r="D173" i="3"/>
  <c r="O171" i="3"/>
  <c r="Q166" i="3"/>
  <c r="M5" i="3"/>
  <c r="T5" i="3" s="1"/>
  <c r="D383" i="3"/>
  <c r="D566" i="3"/>
  <c r="D443" i="3"/>
  <c r="D567" i="3"/>
  <c r="D414" i="3"/>
  <c r="M711" i="3"/>
  <c r="T711" i="3" s="1"/>
  <c r="D467" i="3"/>
  <c r="D614" i="3"/>
  <c r="M174" i="3"/>
  <c r="P167" i="3"/>
  <c r="M171" i="3"/>
  <c r="T171" i="3" s="1"/>
  <c r="K167" i="3"/>
  <c r="H161" i="3"/>
  <c r="AD171" i="3"/>
  <c r="G163" i="3"/>
  <c r="AE172" i="3"/>
  <c r="D526" i="3"/>
  <c r="O177" i="3"/>
  <c r="D403" i="3"/>
  <c r="P164" i="3"/>
  <c r="M648" i="3"/>
  <c r="T648" i="3" s="1"/>
  <c r="P161" i="3"/>
  <c r="D632" i="3"/>
  <c r="N161" i="3"/>
  <c r="D728" i="3"/>
  <c r="AA168" i="3"/>
  <c r="D620" i="3"/>
  <c r="D676" i="3"/>
  <c r="D162" i="3"/>
  <c r="M161" i="3"/>
  <c r="L163" i="3"/>
  <c r="K161" i="3"/>
  <c r="M671" i="3"/>
  <c r="T671" i="3" s="1"/>
  <c r="D351" i="3"/>
  <c r="D482" i="3"/>
  <c r="D430" i="3"/>
  <c r="H174" i="3"/>
  <c r="H162" i="3"/>
  <c r="D503" i="3"/>
  <c r="M667" i="3"/>
  <c r="T667" i="3" s="1"/>
  <c r="D339" i="3"/>
  <c r="AB183" i="3"/>
  <c r="K163" i="3"/>
  <c r="N182" i="3"/>
  <c r="AD168" i="3"/>
  <c r="D163" i="3"/>
  <c r="M167" i="3"/>
  <c r="T167" i="3" s="1"/>
  <c r="AD173" i="3"/>
  <c r="E167" i="3"/>
  <c r="M730" i="3"/>
  <c r="T730" i="3" s="1"/>
  <c r="P5" i="3"/>
  <c r="D379" i="3"/>
  <c r="D426" i="3"/>
  <c r="D471" i="3"/>
  <c r="E170" i="3"/>
  <c r="M710" i="3"/>
  <c r="T710" i="3" s="1"/>
  <c r="D307" i="3"/>
  <c r="F171" i="3"/>
  <c r="D559" i="3"/>
  <c r="AE170" i="3"/>
  <c r="G173" i="3"/>
  <c r="AA170" i="3"/>
  <c r="D628" i="3"/>
  <c r="D684" i="3"/>
  <c r="D616" i="3"/>
  <c r="M736" i="3"/>
  <c r="T736" i="3" s="1"/>
  <c r="M182" i="3"/>
  <c r="AA166" i="3"/>
  <c r="Q161" i="3"/>
  <c r="AF171" i="3"/>
  <c r="AA162" i="3"/>
  <c r="L171" i="3"/>
  <c r="D607" i="3"/>
  <c r="D319" i="3"/>
  <c r="D434" i="3"/>
  <c r="M673" i="3"/>
  <c r="T673" i="3" s="1"/>
  <c r="AF163" i="3"/>
  <c r="O169" i="3"/>
  <c r="D418" i="3"/>
  <c r="D527" i="3"/>
  <c r="D225" i="3"/>
  <c r="K177" i="3"/>
  <c r="AD170" i="3"/>
  <c r="P166" i="3"/>
  <c r="M168" i="3"/>
  <c r="G171" i="3"/>
  <c r="K182" i="3"/>
  <c r="M177" i="3"/>
  <c r="T177" i="3" s="1"/>
  <c r="F166" i="3"/>
  <c r="K171" i="3"/>
  <c r="D654" i="3"/>
  <c r="AF167" i="3"/>
  <c r="D630" i="3"/>
  <c r="M407" i="3"/>
  <c r="T407" i="3" s="1"/>
  <c r="D243" i="3"/>
  <c r="F172" i="3"/>
  <c r="K5" i="3"/>
  <c r="Q162" i="3"/>
  <c r="D624" i="3"/>
  <c r="H182" i="3"/>
  <c r="AF170" i="3"/>
  <c r="AE5" i="3"/>
  <c r="AC165" i="3"/>
  <c r="Q168" i="3"/>
  <c r="I176" i="3"/>
  <c r="Q173" i="3"/>
  <c r="I164" i="3"/>
  <c r="AA167" i="3"/>
  <c r="G168" i="3"/>
  <c r="D700" i="3"/>
  <c r="D575" i="3"/>
  <c r="D287" i="3"/>
  <c r="M684" i="3"/>
  <c r="T684" i="3" s="1"/>
  <c r="P174" i="3"/>
  <c r="D731" i="3"/>
  <c r="D375" i="3"/>
  <c r="M692" i="3"/>
  <c r="T692" i="3" s="1"/>
  <c r="D271" i="3"/>
  <c r="I166" i="3"/>
  <c r="D176" i="3"/>
  <c r="M170" i="3"/>
  <c r="T170" i="3" s="1"/>
  <c r="AA177" i="3"/>
  <c r="Q163" i="3"/>
  <c r="D716" i="3"/>
  <c r="D660" i="3"/>
  <c r="D656" i="3"/>
  <c r="F183" i="3"/>
  <c r="D704" i="3"/>
  <c r="AD165" i="3"/>
  <c r="D662" i="3"/>
  <c r="D283" i="3"/>
  <c r="D592" i="3"/>
  <c r="F167" i="3"/>
  <c r="D470" i="3"/>
  <c r="M728" i="3"/>
  <c r="T728" i="3" s="1"/>
  <c r="D239" i="3"/>
  <c r="D610" i="3"/>
  <c r="M436" i="3"/>
  <c r="T436" i="3" s="1"/>
  <c r="P173" i="3"/>
  <c r="D644" i="3"/>
  <c r="G176" i="3"/>
  <c r="L183" i="3"/>
  <c r="AA173" i="3"/>
  <c r="K183" i="3"/>
  <c r="AB163" i="3"/>
  <c r="N174" i="3"/>
  <c r="O183" i="3"/>
  <c r="K169" i="3"/>
  <c r="I177" i="3"/>
  <c r="AA5" i="3"/>
  <c r="D171" i="3"/>
  <c r="AA165" i="3"/>
  <c r="F164" i="3"/>
  <c r="D652" i="3"/>
  <c r="D648" i="3"/>
  <c r="D543" i="3"/>
  <c r="D255" i="3"/>
  <c r="M721" i="3"/>
  <c r="T721" i="3" s="1"/>
  <c r="D410" i="3"/>
  <c r="D653" i="3"/>
  <c r="M624" i="3"/>
  <c r="T624" i="3" s="1"/>
  <c r="D450" i="3"/>
  <c r="L173" i="3"/>
  <c r="D356" i="3"/>
  <c r="G177" i="3"/>
  <c r="AB167" i="3"/>
  <c r="I162" i="3"/>
  <c r="Q174" i="3"/>
  <c r="H163" i="3"/>
  <c r="D161" i="3"/>
  <c r="AD176" i="3"/>
  <c r="E182" i="3"/>
  <c r="G172" i="3"/>
  <c r="N165" i="3"/>
  <c r="AA174" i="3"/>
  <c r="AA176" i="3"/>
  <c r="D182" i="3"/>
  <c r="AE167" i="3"/>
  <c r="D664" i="3"/>
  <c r="P168" i="3"/>
  <c r="M163" i="3"/>
  <c r="T163" i="3" s="1"/>
  <c r="D169" i="3"/>
  <c r="D183" i="3"/>
  <c r="P169" i="3"/>
  <c r="D649" i="3"/>
  <c r="Q177" i="3"/>
  <c r="D251" i="3"/>
  <c r="D247" i="3"/>
  <c r="P172" i="3"/>
  <c r="M644" i="3"/>
  <c r="T644" i="3" s="1"/>
  <c r="M533" i="3"/>
  <c r="T533" i="3" s="1"/>
  <c r="D587" i="3"/>
  <c r="D279" i="3"/>
  <c r="D514" i="3"/>
  <c r="AB164" i="3"/>
  <c r="D736" i="3"/>
  <c r="D563" i="3"/>
  <c r="D658" i="3"/>
  <c r="D406" i="3"/>
  <c r="M637" i="3"/>
  <c r="T637" i="3" s="1"/>
  <c r="D709" i="3"/>
  <c r="N5" i="3"/>
  <c r="D606" i="3"/>
  <c r="D674" i="3"/>
  <c r="D490" i="3"/>
  <c r="M316" i="3"/>
  <c r="T316" i="3" s="1"/>
  <c r="M322" i="3"/>
  <c r="T322" i="3" s="1"/>
  <c r="M723" i="3"/>
  <c r="T723" i="3" s="1"/>
  <c r="M665" i="3"/>
  <c r="T665" i="3" s="1"/>
  <c r="AE166" i="3"/>
  <c r="AC174" i="3"/>
  <c r="D535" i="3"/>
  <c r="E183" i="3"/>
  <c r="D275" i="3"/>
  <c r="M668" i="3"/>
  <c r="T668" i="3" s="1"/>
  <c r="D718" i="3"/>
  <c r="D303" i="3"/>
  <c r="D402" i="3"/>
  <c r="M645" i="3"/>
  <c r="T645" i="3" s="1"/>
  <c r="D363" i="3"/>
  <c r="D542" i="3"/>
  <c r="AB182" i="3"/>
  <c r="D678" i="3"/>
  <c r="D446" i="3"/>
  <c r="P165" i="3"/>
  <c r="N164" i="3"/>
  <c r="D725" i="3"/>
  <c r="M524" i="3"/>
  <c r="T524" i="3" s="1"/>
  <c r="M350" i="3"/>
  <c r="T350" i="3" s="1"/>
  <c r="D496" i="3"/>
  <c r="D475" i="3"/>
  <c r="D219" i="3"/>
  <c r="AF54" i="2" s="1"/>
  <c r="M641" i="3"/>
  <c r="T641" i="3" s="1"/>
  <c r="AF183" i="3"/>
  <c r="F173" i="3"/>
  <c r="M681" i="3"/>
  <c r="T681" i="3" s="1"/>
  <c r="D499" i="3"/>
  <c r="O162" i="3"/>
  <c r="Q167" i="3"/>
  <c r="AB165" i="3"/>
  <c r="H170" i="3"/>
  <c r="L177" i="3"/>
  <c r="D263" i="3"/>
  <c r="M172" i="3"/>
  <c r="T172" i="3" s="1"/>
  <c r="D432" i="3"/>
  <c r="M417" i="3"/>
  <c r="T417" i="3" s="1"/>
  <c r="D548" i="3"/>
  <c r="M589" i="3"/>
  <c r="T589" i="3" s="1"/>
  <c r="D348" i="3"/>
  <c r="M147" i="3"/>
  <c r="T147" i="3" s="1"/>
  <c r="Q176" i="3"/>
  <c r="N176" i="3"/>
  <c r="I172" i="3"/>
  <c r="AC5" i="3"/>
  <c r="D231" i="3"/>
  <c r="I168" i="3"/>
  <c r="M586" i="3"/>
  <c r="T586" i="3" s="1"/>
  <c r="D497" i="3"/>
  <c r="D284" i="3"/>
  <c r="M702" i="3"/>
  <c r="T702" i="3" s="1"/>
  <c r="D439" i="3"/>
  <c r="E176" i="3"/>
  <c r="AB168" i="3"/>
  <c r="D435" i="3"/>
  <c r="D695" i="3"/>
  <c r="H164" i="3"/>
  <c r="L170" i="3"/>
  <c r="D495" i="3"/>
  <c r="F168" i="3"/>
  <c r="D506" i="3"/>
  <c r="H166" i="3"/>
  <c r="AF166" i="3"/>
  <c r="D555" i="3"/>
  <c r="M680" i="3"/>
  <c r="T680" i="3" s="1"/>
  <c r="AB5" i="3"/>
  <c r="H172" i="3"/>
  <c r="M256" i="3"/>
  <c r="T256" i="3" s="1"/>
  <c r="M724" i="3"/>
  <c r="T724" i="3" s="1"/>
  <c r="M521" i="3"/>
  <c r="T521" i="3" s="1"/>
  <c r="M508" i="3"/>
  <c r="T508" i="3" s="1"/>
  <c r="G174" i="3"/>
  <c r="D174" i="3"/>
  <c r="D712" i="3"/>
  <c r="G164" i="3"/>
  <c r="AF165" i="3"/>
  <c r="AF182" i="3"/>
  <c r="AC167" i="3"/>
  <c r="D479" i="3"/>
  <c r="D223" i="3"/>
  <c r="F5" i="3"/>
  <c r="H169" i="3"/>
  <c r="M729" i="3"/>
  <c r="T729" i="3" s="1"/>
  <c r="D411" i="3"/>
  <c r="D727" i="3"/>
  <c r="Q183" i="3"/>
  <c r="M714" i="3"/>
  <c r="T714" i="3" s="1"/>
  <c r="H171" i="3"/>
  <c r="M720" i="3"/>
  <c r="T720" i="3" s="1"/>
  <c r="P176" i="3"/>
  <c r="AF169" i="3"/>
  <c r="D714" i="3"/>
  <c r="E5" i="3"/>
  <c r="AE182" i="3"/>
  <c r="M143" i="3"/>
  <c r="T143" i="3" s="1"/>
  <c r="D398" i="3"/>
  <c r="D235" i="3"/>
  <c r="D715" i="3"/>
  <c r="M638" i="3"/>
  <c r="T638" i="3" s="1"/>
  <c r="D583" i="3"/>
  <c r="D679" i="3"/>
  <c r="D316" i="3"/>
  <c r="M704" i="3"/>
  <c r="T704" i="3" s="1"/>
  <c r="M600" i="3"/>
  <c r="T600" i="3" s="1"/>
  <c r="AF172" i="3"/>
  <c r="Q171" i="3"/>
  <c r="M623" i="3"/>
  <c r="T623" i="3" s="1"/>
  <c r="F170" i="3"/>
  <c r="M693" i="3"/>
  <c r="T693" i="3" s="1"/>
  <c r="L162" i="3"/>
  <c r="M633" i="3"/>
  <c r="T633" i="3" s="1"/>
  <c r="AE162" i="3"/>
  <c r="M268" i="3"/>
  <c r="T268" i="3" s="1"/>
  <c r="M640" i="3"/>
  <c r="T640" i="3" s="1"/>
  <c r="D721" i="3"/>
  <c r="M649" i="3"/>
  <c r="T649" i="3" s="1"/>
  <c r="F176" i="3"/>
  <c r="M709" i="3"/>
  <c r="T709" i="3" s="1"/>
  <c r="D710" i="3"/>
  <c r="M636" i="3"/>
  <c r="T636" i="3" s="1"/>
  <c r="D586" i="3"/>
  <c r="G169" i="3"/>
  <c r="D431" i="3"/>
  <c r="M700" i="3"/>
  <c r="T700" i="3" s="1"/>
  <c r="M722" i="3"/>
  <c r="T722" i="3" s="1"/>
  <c r="D711" i="3"/>
  <c r="D491" i="3"/>
  <c r="D641" i="3"/>
  <c r="D519" i="3"/>
  <c r="Q164" i="3"/>
  <c r="D579" i="3"/>
  <c r="M339" i="3"/>
  <c r="T339" i="3" s="1"/>
  <c r="D473" i="3"/>
  <c r="D541" i="3"/>
  <c r="M283" i="3"/>
  <c r="T283" i="3" s="1"/>
  <c r="D371" i="3"/>
  <c r="D554" i="3"/>
  <c r="H183" i="3"/>
  <c r="N166" i="3"/>
  <c r="L172" i="3"/>
  <c r="O176" i="3"/>
  <c r="M675" i="3"/>
  <c r="T675" i="3" s="1"/>
  <c r="E164" i="3"/>
  <c r="AE163" i="3"/>
  <c r="M683" i="3"/>
  <c r="T683" i="3" s="1"/>
  <c r="D666" i="3"/>
  <c r="AC169" i="3"/>
  <c r="D451" i="3"/>
  <c r="M458" i="3"/>
  <c r="T458" i="3" s="1"/>
  <c r="M612" i="3"/>
  <c r="T612" i="3" s="1"/>
  <c r="AE183" i="3"/>
  <c r="D166" i="3"/>
  <c r="M176" i="3"/>
  <c r="T176" i="3" s="1"/>
  <c r="M166" i="3"/>
  <c r="T166" i="3" s="1"/>
  <c r="O173" i="3"/>
  <c r="D415" i="3"/>
  <c r="D735" i="3"/>
  <c r="D603" i="3"/>
  <c r="D347" i="3"/>
  <c r="D562" i="3"/>
  <c r="D722" i="3"/>
  <c r="D594" i="3"/>
  <c r="G167" i="3"/>
  <c r="M165" i="3"/>
  <c r="T165" i="3" s="1"/>
  <c r="M654" i="3"/>
  <c r="T654" i="3" s="1"/>
  <c r="D631" i="3"/>
  <c r="D645" i="3"/>
  <c r="D701" i="3"/>
  <c r="D510" i="3"/>
  <c r="D399" i="3"/>
  <c r="D627" i="3"/>
  <c r="AD172" i="3"/>
  <c r="M650" i="3"/>
  <c r="T650" i="3" s="1"/>
  <c r="AD164" i="3"/>
  <c r="D459" i="3"/>
  <c r="D139" i="3"/>
  <c r="N170" i="3"/>
  <c r="D487" i="3"/>
  <c r="D387" i="3"/>
  <c r="M450" i="3"/>
  <c r="T450" i="3" s="1"/>
  <c r="M718" i="3"/>
  <c r="T718" i="3" s="1"/>
  <c r="D576" i="3"/>
  <c r="N177" i="3"/>
  <c r="M705" i="3"/>
  <c r="T705" i="3" s="1"/>
  <c r="D538" i="3"/>
  <c r="M696" i="3"/>
  <c r="T696" i="3" s="1"/>
  <c r="I5" i="3"/>
  <c r="M663" i="3"/>
  <c r="T663" i="3" s="1"/>
  <c r="M548" i="3"/>
  <c r="T548" i="3" s="1"/>
  <c r="M716" i="3"/>
  <c r="T716" i="3" s="1"/>
  <c r="D374" i="3"/>
  <c r="M258" i="3"/>
  <c r="T258" i="3" s="1"/>
  <c r="D571" i="3"/>
  <c r="D315" i="3"/>
  <c r="D478" i="3"/>
  <c r="M646" i="3"/>
  <c r="T646" i="3" s="1"/>
  <c r="D522" i="3"/>
  <c r="AB162" i="3"/>
  <c r="D311" i="3"/>
  <c r="D590" i="3"/>
  <c r="G165" i="3"/>
  <c r="I173" i="3"/>
  <c r="D595" i="3"/>
  <c r="E171" i="3"/>
  <c r="D729" i="3"/>
  <c r="D466" i="3"/>
  <c r="H168" i="3"/>
  <c r="D705" i="3"/>
  <c r="D367" i="3"/>
  <c r="D683" i="3"/>
  <c r="N168" i="3"/>
  <c r="D427" i="3"/>
  <c r="M173" i="3"/>
  <c r="T173" i="3" s="1"/>
  <c r="I167" i="3"/>
  <c r="D455" i="3"/>
  <c r="D323" i="3"/>
  <c r="M658" i="3"/>
  <c r="T658" i="3" s="1"/>
  <c r="M590" i="3"/>
  <c r="T590" i="3" s="1"/>
  <c r="M634" i="3"/>
  <c r="T634" i="3" s="1"/>
  <c r="M561" i="3"/>
  <c r="T561" i="3" s="1"/>
  <c r="M580" i="3"/>
  <c r="T580" i="3" s="1"/>
  <c r="D5" i="3"/>
  <c r="D462" i="3"/>
  <c r="AB177" i="3"/>
  <c r="D578" i="3"/>
  <c r="P170" i="3"/>
  <c r="D391" i="3"/>
  <c r="D498" i="3"/>
  <c r="M145" i="3"/>
  <c r="T145" i="3" s="1"/>
  <c r="M136" i="3"/>
  <c r="T136" i="3" s="1"/>
  <c r="M455" i="3"/>
  <c r="T455" i="3" s="1"/>
  <c r="D537" i="3"/>
  <c r="D309" i="3"/>
  <c r="D452" i="3"/>
  <c r="M487" i="3"/>
  <c r="T487" i="3" s="1"/>
  <c r="M343" i="3"/>
  <c r="T343" i="3" s="1"/>
  <c r="M452" i="3"/>
  <c r="T452" i="3" s="1"/>
  <c r="M126" i="3"/>
  <c r="T126" i="3" s="1"/>
  <c r="D581" i="3"/>
  <c r="D617" i="3"/>
  <c r="M588" i="3"/>
  <c r="T588" i="3" s="1"/>
  <c r="D373" i="3"/>
  <c r="D493" i="3"/>
  <c r="M158" i="3"/>
  <c r="T158" i="3" s="1"/>
  <c r="M541" i="3"/>
  <c r="T541" i="3" s="1"/>
  <c r="D618" i="3"/>
  <c r="D405" i="3"/>
  <c r="M686" i="3"/>
  <c r="T686" i="3" s="1"/>
  <c r="M255" i="3"/>
  <c r="T255" i="3" s="1"/>
  <c r="D317" i="3"/>
  <c r="M617" i="3"/>
  <c r="T617" i="3" s="1"/>
  <c r="M651" i="3"/>
  <c r="T651" i="3" s="1"/>
  <c r="M532" i="3"/>
  <c r="T532" i="3" s="1"/>
  <c r="D350" i="3"/>
  <c r="M153" i="3"/>
  <c r="T153" i="3" s="1"/>
  <c r="D333" i="3"/>
  <c r="M726" i="3"/>
  <c r="T726" i="3" s="1"/>
  <c r="D733" i="3"/>
  <c r="M409" i="3"/>
  <c r="T409" i="3" s="1"/>
  <c r="M577" i="3"/>
  <c r="T577" i="3" s="1"/>
  <c r="I182" i="3"/>
  <c r="G182" i="3"/>
  <c r="D611" i="3"/>
  <c r="D355" i="3"/>
  <c r="D570" i="3"/>
  <c r="D687" i="3"/>
  <c r="M676" i="3"/>
  <c r="T676" i="3" s="1"/>
  <c r="M310" i="3"/>
  <c r="T310" i="3" s="1"/>
  <c r="M476" i="3"/>
  <c r="T476" i="3" s="1"/>
  <c r="D565" i="3"/>
  <c r="D659" i="3"/>
  <c r="M496" i="3"/>
  <c r="T496" i="3" s="1"/>
  <c r="M531" i="3"/>
  <c r="T531" i="3" s="1"/>
  <c r="M367" i="3"/>
  <c r="T367" i="3" s="1"/>
  <c r="D669" i="3"/>
  <c r="M685" i="3"/>
  <c r="T685" i="3" s="1"/>
  <c r="D682" i="3"/>
  <c r="M537" i="3"/>
  <c r="T537" i="3" s="1"/>
  <c r="D457" i="3"/>
  <c r="M592" i="3"/>
  <c r="T592" i="3" s="1"/>
  <c r="D512" i="3"/>
  <c r="D638" i="3"/>
  <c r="M591" i="3"/>
  <c r="T591" i="3" s="1"/>
  <c r="D422" i="3"/>
  <c r="M628" i="3"/>
  <c r="T628" i="3" s="1"/>
  <c r="M402" i="3"/>
  <c r="T402" i="3" s="1"/>
  <c r="M475" i="3"/>
  <c r="T475" i="3" s="1"/>
  <c r="D589" i="3"/>
  <c r="D341" i="3"/>
  <c r="M346" i="3"/>
  <c r="T346" i="3" s="1"/>
  <c r="M386" i="3"/>
  <c r="T386" i="3" s="1"/>
  <c r="M727" i="3"/>
  <c r="T727" i="3" s="1"/>
  <c r="M596" i="3"/>
  <c r="T596" i="3" s="1"/>
  <c r="D342" i="3"/>
  <c r="D460" i="3"/>
  <c r="D693" i="3"/>
  <c r="D382" i="3"/>
  <c r="D521" i="3"/>
  <c r="M632" i="3"/>
  <c r="T632" i="3" s="1"/>
  <c r="D703" i="3"/>
  <c r="M396" i="3"/>
  <c r="T396" i="3" s="1"/>
  <c r="AE176" i="3"/>
  <c r="M432" i="3"/>
  <c r="T432" i="3" s="1"/>
  <c r="M567" i="3"/>
  <c r="T567" i="3" s="1"/>
  <c r="D477" i="3"/>
  <c r="M317" i="3"/>
  <c r="T317" i="3" s="1"/>
  <c r="M606" i="3"/>
  <c r="T606" i="3" s="1"/>
  <c r="D549" i="3"/>
  <c r="M509" i="3"/>
  <c r="T509" i="3" s="1"/>
  <c r="D428" i="3"/>
  <c r="M725" i="3"/>
  <c r="T725" i="3" s="1"/>
  <c r="M544" i="3"/>
  <c r="T544" i="3" s="1"/>
  <c r="M290" i="3"/>
  <c r="T290" i="3" s="1"/>
  <c r="M160" i="3"/>
  <c r="T160" i="3" s="1"/>
  <c r="M735" i="3"/>
  <c r="T735" i="3" s="1"/>
  <c r="I163" i="3"/>
  <c r="L166" i="3"/>
  <c r="L165" i="3"/>
  <c r="AD183" i="3"/>
  <c r="L5" i="3"/>
  <c r="D293" i="3"/>
  <c r="M481" i="3"/>
  <c r="T481" i="3" s="1"/>
  <c r="M502" i="3"/>
  <c r="T502" i="3" s="1"/>
  <c r="D269" i="3"/>
  <c r="M327" i="3"/>
  <c r="T327" i="3" s="1"/>
  <c r="M485" i="3"/>
  <c r="T485" i="3" s="1"/>
  <c r="M584" i="3"/>
  <c r="T584" i="3" s="1"/>
  <c r="M505" i="3"/>
  <c r="T505" i="3" s="1"/>
  <c r="M595" i="3"/>
  <c r="T595" i="3" s="1"/>
  <c r="D388" i="3"/>
  <c r="D635" i="3"/>
  <c r="D357" i="3"/>
  <c r="M472" i="3"/>
  <c r="T472" i="3" s="1"/>
  <c r="M552" i="3"/>
  <c r="T552" i="3" s="1"/>
  <c r="D153" i="3"/>
  <c r="D292" i="3"/>
  <c r="M372" i="3"/>
  <c r="T372" i="3" s="1"/>
  <c r="M260" i="3"/>
  <c r="T260" i="3" s="1"/>
  <c r="D436" i="3"/>
  <c r="M462" i="3"/>
  <c r="T462" i="3" s="1"/>
  <c r="M483" i="3"/>
  <c r="T483" i="3" s="1"/>
  <c r="M659" i="3"/>
  <c r="T659" i="3" s="1"/>
  <c r="M614" i="3"/>
  <c r="T614" i="3" s="1"/>
  <c r="M484" i="3"/>
  <c r="T484" i="3" s="1"/>
  <c r="M375" i="3"/>
  <c r="T375" i="3" s="1"/>
  <c r="D634" i="3"/>
  <c r="D633" i="3"/>
  <c r="M527" i="3"/>
  <c r="T527" i="3" s="1"/>
  <c r="D324" i="3"/>
  <c r="M114" i="3"/>
  <c r="T114" i="3" s="1"/>
  <c r="D264" i="3"/>
  <c r="M338" i="3"/>
  <c r="T338" i="3" s="1"/>
  <c r="M360" i="3"/>
  <c r="T360" i="3" s="1"/>
  <c r="L168" i="3"/>
  <c r="L176" i="3"/>
  <c r="D599" i="3"/>
  <c r="D343" i="3"/>
  <c r="D558" i="3"/>
  <c r="M662" i="3"/>
  <c r="T662" i="3" s="1"/>
  <c r="N183" i="3"/>
  <c r="G183" i="3"/>
  <c r="AF176" i="3"/>
  <c r="AE168" i="3"/>
  <c r="AC177" i="3"/>
  <c r="D591" i="3"/>
  <c r="D335" i="3"/>
  <c r="D546" i="3"/>
  <c r="G5" i="3"/>
  <c r="M701" i="3"/>
  <c r="T701" i="3" s="1"/>
  <c r="D395" i="3"/>
  <c r="D691" i="3"/>
  <c r="D502" i="3"/>
  <c r="AB169" i="3"/>
  <c r="D423" i="3"/>
  <c r="M135" i="3"/>
  <c r="T135" i="3" s="1"/>
  <c r="M169" i="3"/>
  <c r="T169" i="3" s="1"/>
  <c r="D547" i="3"/>
  <c r="D291" i="3"/>
  <c r="D442" i="3"/>
  <c r="M661" i="3"/>
  <c r="T661" i="3" s="1"/>
  <c r="M664" i="3"/>
  <c r="T664" i="3" s="1"/>
  <c r="D481" i="3"/>
  <c r="M594" i="3"/>
  <c r="T594" i="3" s="1"/>
  <c r="M515" i="3"/>
  <c r="T515" i="3" s="1"/>
  <c r="D730" i="3"/>
  <c r="M555" i="3"/>
  <c r="T555" i="3" s="1"/>
  <c r="D416" i="3"/>
  <c r="M506" i="3"/>
  <c r="T506" i="3" s="1"/>
  <c r="M635" i="3"/>
  <c r="T635" i="3" s="1"/>
  <c r="M334" i="3"/>
  <c r="T334" i="3" s="1"/>
  <c r="M141" i="3"/>
  <c r="T141" i="3" s="1"/>
  <c r="D358" i="3"/>
  <c r="M699" i="3"/>
  <c r="T699" i="3" s="1"/>
  <c r="M293" i="3"/>
  <c r="T293" i="3" s="1"/>
  <c r="M707" i="3"/>
  <c r="T707" i="3" s="1"/>
  <c r="D365" i="3"/>
  <c r="M501" i="3"/>
  <c r="T501" i="3" s="1"/>
  <c r="D604" i="3"/>
  <c r="M575" i="3"/>
  <c r="T575" i="3" s="1"/>
  <c r="D285" i="3"/>
  <c r="D464" i="3"/>
  <c r="M459" i="3"/>
  <c r="T459" i="3" s="1"/>
  <c r="M435" i="3"/>
  <c r="T435" i="3" s="1"/>
  <c r="M221" i="3"/>
  <c r="M286" i="3"/>
  <c r="T286" i="3" s="1"/>
  <c r="O182" i="3"/>
  <c r="E177" i="3"/>
  <c r="M670" i="3"/>
  <c r="T670" i="3" s="1"/>
  <c r="L182" i="3"/>
  <c r="D689" i="3"/>
  <c r="M569" i="3"/>
  <c r="T569" i="3" s="1"/>
  <c r="D613" i="3"/>
  <c r="M397" i="3"/>
  <c r="T397" i="3" s="1"/>
  <c r="M605" i="3"/>
  <c r="T605" i="3" s="1"/>
  <c r="M364" i="3"/>
  <c r="T364" i="3" s="1"/>
  <c r="D469" i="3"/>
  <c r="M400" i="3"/>
  <c r="T400" i="3" s="1"/>
  <c r="M540" i="3"/>
  <c r="T540" i="3" s="1"/>
  <c r="M479" i="3"/>
  <c r="T479" i="3" s="1"/>
  <c r="D686" i="3"/>
  <c r="M560" i="3"/>
  <c r="T560" i="3" s="1"/>
  <c r="D334" i="3"/>
  <c r="M438" i="3"/>
  <c r="T438" i="3" s="1"/>
  <c r="M321" i="3"/>
  <c r="T321" i="3" s="1"/>
  <c r="D517" i="3"/>
  <c r="M598" i="3"/>
  <c r="T598" i="3" s="1"/>
  <c r="D312" i="3"/>
  <c r="D301" i="3"/>
  <c r="M530" i="3"/>
  <c r="T530" i="3" s="1"/>
  <c r="M616" i="3"/>
  <c r="T616" i="3" s="1"/>
  <c r="D508" i="3"/>
  <c r="D623" i="3"/>
  <c r="AD177" i="3"/>
  <c r="M331" i="3"/>
  <c r="T331" i="3" s="1"/>
  <c r="M712" i="3"/>
  <c r="T712" i="3" s="1"/>
  <c r="M559" i="3"/>
  <c r="T559" i="3" s="1"/>
  <c r="D540" i="3"/>
  <c r="M643" i="3"/>
  <c r="T643" i="3" s="1"/>
  <c r="M434" i="3"/>
  <c r="T434" i="3" s="1"/>
  <c r="M78" i="3"/>
  <c r="T78" i="3" s="1"/>
  <c r="M447" i="3"/>
  <c r="T447" i="3" s="1"/>
  <c r="D515" i="3"/>
  <c r="D259" i="3"/>
  <c r="D685" i="3"/>
  <c r="AC173" i="3"/>
  <c r="N172" i="3"/>
  <c r="D602" i="3"/>
  <c r="M574" i="3"/>
  <c r="T574" i="3" s="1"/>
  <c r="M365" i="3"/>
  <c r="T365" i="3" s="1"/>
  <c r="D429" i="3"/>
  <c r="D149" i="3"/>
  <c r="D667" i="3"/>
  <c r="D536" i="3"/>
  <c r="M613" i="3"/>
  <c r="T613" i="3" s="1"/>
  <c r="M324" i="3"/>
  <c r="T324" i="3" s="1"/>
  <c r="D677" i="3"/>
  <c r="M582" i="3"/>
  <c r="T582" i="3" s="1"/>
  <c r="M305" i="3"/>
  <c r="T305" i="3" s="1"/>
  <c r="M442" i="3"/>
  <c r="T442" i="3" s="1"/>
  <c r="D626" i="3"/>
  <c r="D577" i="3"/>
  <c r="D642" i="3"/>
  <c r="M491" i="3"/>
  <c r="T491" i="3" s="1"/>
  <c r="M674" i="3"/>
  <c r="T674" i="3" s="1"/>
  <c r="D396" i="3"/>
  <c r="M490" i="3"/>
  <c r="T490" i="3" s="1"/>
  <c r="M488" i="3"/>
  <c r="T488" i="3" s="1"/>
  <c r="M437" i="3"/>
  <c r="T437" i="3" s="1"/>
  <c r="D409" i="3"/>
  <c r="M456" i="3"/>
  <c r="T456" i="3" s="1"/>
  <c r="M251" i="3"/>
  <c r="T251" i="3" s="1"/>
  <c r="M266" i="3"/>
  <c r="T266" i="3" s="1"/>
  <c r="AD167" i="3"/>
  <c r="D404" i="3"/>
  <c r="D544" i="3"/>
  <c r="M511" i="3"/>
  <c r="T511" i="3" s="1"/>
  <c r="D90" i="3"/>
  <c r="M500" i="3"/>
  <c r="T500" i="3" s="1"/>
  <c r="D698" i="3"/>
  <c r="D349" i="3"/>
  <c r="M610" i="3"/>
  <c r="T610" i="3" s="1"/>
  <c r="D425" i="3"/>
  <c r="D524" i="3"/>
  <c r="M713" i="3"/>
  <c r="T713" i="3" s="1"/>
  <c r="D445" i="3"/>
  <c r="D585" i="3"/>
  <c r="M303" i="3"/>
  <c r="T303" i="3" s="1"/>
  <c r="D605" i="3"/>
  <c r="D412" i="3"/>
  <c r="M493" i="3"/>
  <c r="T493" i="3" s="1"/>
  <c r="D699" i="3"/>
  <c r="M477" i="3"/>
  <c r="T477" i="3" s="1"/>
  <c r="M425" i="3"/>
  <c r="T425" i="3" s="1"/>
  <c r="M460" i="3"/>
  <c r="T460" i="3" s="1"/>
  <c r="M390" i="3"/>
  <c r="T390" i="3" s="1"/>
  <c r="M311" i="3"/>
  <c r="T311" i="3" s="1"/>
  <c r="M630" i="3"/>
  <c r="T630" i="3" s="1"/>
  <c r="M703" i="3"/>
  <c r="T703" i="3" s="1"/>
  <c r="M399" i="3"/>
  <c r="T399" i="3" s="1"/>
  <c r="D608" i="3"/>
  <c r="D110" i="3"/>
  <c r="M695" i="3"/>
  <c r="T695" i="3" s="1"/>
  <c r="M183" i="3"/>
  <c r="T183" i="3" s="1"/>
  <c r="D615" i="3"/>
  <c r="D359" i="3"/>
  <c r="AB170" i="3"/>
  <c r="G170" i="3"/>
  <c r="E166" i="3"/>
  <c r="AE177" i="3"/>
  <c r="AD169" i="3"/>
  <c r="D483" i="3"/>
  <c r="D227" i="3"/>
  <c r="M689" i="3"/>
  <c r="T689" i="3" s="1"/>
  <c r="AC182" i="3"/>
  <c r="P163" i="3"/>
  <c r="D530" i="3"/>
  <c r="M469" i="3"/>
  <c r="T469" i="3" s="1"/>
  <c r="D572" i="3"/>
  <c r="D612" i="3"/>
  <c r="D313" i="3"/>
  <c r="D622" i="3"/>
  <c r="M422" i="3"/>
  <c r="T422" i="3" s="1"/>
  <c r="D484" i="3"/>
  <c r="M243" i="3"/>
  <c r="T243" i="3" s="1"/>
  <c r="M732" i="3"/>
  <c r="T732" i="3" s="1"/>
  <c r="M247" i="3"/>
  <c r="T247" i="3" s="1"/>
  <c r="M499" i="3"/>
  <c r="T499" i="3" s="1"/>
  <c r="M669" i="3"/>
  <c r="T669" i="3" s="1"/>
  <c r="D424" i="3"/>
  <c r="M672" i="3"/>
  <c r="T672" i="3" s="1"/>
  <c r="M470" i="3"/>
  <c r="T470" i="3" s="1"/>
  <c r="M734" i="3"/>
  <c r="T734" i="3" s="1"/>
  <c r="M535" i="3"/>
  <c r="T535" i="3" s="1"/>
  <c r="M230" i="3"/>
  <c r="T230" i="3" s="1"/>
  <c r="D366" i="3"/>
  <c r="M492" i="3"/>
  <c r="T492" i="3" s="1"/>
  <c r="M604" i="3"/>
  <c r="T604" i="3" s="1"/>
  <c r="M401" i="3"/>
  <c r="T401" i="3" s="1"/>
  <c r="D78" i="3"/>
  <c r="D42" i="3"/>
  <c r="D60" i="3"/>
  <c r="D671" i="3"/>
  <c r="D494" i="3"/>
  <c r="AD5" i="3"/>
  <c r="D646" i="3"/>
  <c r="M615" i="3"/>
  <c r="T615" i="3" s="1"/>
  <c r="M430" i="3"/>
  <c r="T430" i="3" s="1"/>
  <c r="M529" i="3"/>
  <c r="T529" i="3" s="1"/>
  <c r="M234" i="3"/>
  <c r="T234" i="3" s="1"/>
  <c r="M382" i="3"/>
  <c r="T382" i="3" s="1"/>
  <c r="M498" i="3"/>
  <c r="T498" i="3" s="1"/>
  <c r="D305" i="3"/>
  <c r="D545" i="3"/>
  <c r="M626" i="3"/>
  <c r="T626" i="3" s="1"/>
  <c r="M410" i="3"/>
  <c r="T410" i="3" s="1"/>
  <c r="M652" i="3"/>
  <c r="T652" i="3" s="1"/>
  <c r="D318" i="3"/>
  <c r="D480" i="3"/>
  <c r="M570" i="3"/>
  <c r="T570" i="3" s="1"/>
  <c r="D500" i="3"/>
  <c r="M563" i="3"/>
  <c r="T563" i="3" s="1"/>
  <c r="M380" i="3"/>
  <c r="T380" i="3" s="1"/>
  <c r="M678" i="3"/>
  <c r="T678" i="3" s="1"/>
  <c r="D655" i="3"/>
  <c r="D651" i="3"/>
  <c r="M603" i="3"/>
  <c r="T603" i="3" s="1"/>
  <c r="M332" i="3"/>
  <c r="T332" i="3" s="1"/>
  <c r="M517" i="3"/>
  <c r="T517" i="3" s="1"/>
  <c r="D234" i="3"/>
  <c r="D441" i="3"/>
  <c r="M619" i="3"/>
  <c r="T619" i="3" s="1"/>
  <c r="M562" i="3"/>
  <c r="T562" i="3" s="1"/>
  <c r="M274" i="3"/>
  <c r="T274" i="3" s="1"/>
  <c r="D276" i="3"/>
  <c r="M43" i="3"/>
  <c r="T43" i="3" s="1"/>
  <c r="M107" i="3"/>
  <c r="T107" i="3" s="1"/>
  <c r="D246" i="3"/>
  <c r="D65" i="3"/>
  <c r="M443" i="3"/>
  <c r="T443" i="3" s="1"/>
  <c r="D574" i="3"/>
  <c r="M706" i="3"/>
  <c r="T706" i="3" s="1"/>
  <c r="D713" i="3"/>
  <c r="AF177" i="3"/>
  <c r="D697" i="3"/>
  <c r="M550" i="3"/>
  <c r="T550" i="3" s="1"/>
  <c r="D637" i="3"/>
  <c r="M424" i="3"/>
  <c r="T424" i="3" s="1"/>
  <c r="M478" i="3"/>
  <c r="T478" i="3" s="1"/>
  <c r="M495" i="3"/>
  <c r="T495" i="3" s="1"/>
  <c r="M389" i="3"/>
  <c r="T389" i="3" s="1"/>
  <c r="D330" i="3"/>
  <c r="D440" i="3"/>
  <c r="M553" i="3"/>
  <c r="T553" i="3" s="1"/>
  <c r="M579" i="3"/>
  <c r="T579" i="3" s="1"/>
  <c r="D694" i="3"/>
  <c r="D600" i="3"/>
  <c r="M351" i="3"/>
  <c r="T351" i="3" s="1"/>
  <c r="M465" i="3"/>
  <c r="T465" i="3" s="1"/>
  <c r="M391" i="3"/>
  <c r="T391" i="3" s="1"/>
  <c r="M526" i="3"/>
  <c r="T526" i="3" s="1"/>
  <c r="D681" i="3"/>
  <c r="M708" i="3"/>
  <c r="T708" i="3" s="1"/>
  <c r="D569" i="3"/>
  <c r="M568" i="3"/>
  <c r="T568" i="3" s="1"/>
  <c r="M534" i="3"/>
  <c r="T534" i="3" s="1"/>
  <c r="D596" i="3"/>
  <c r="M585" i="3"/>
  <c r="T585" i="3" s="1"/>
  <c r="D310" i="3"/>
  <c r="M381" i="3"/>
  <c r="T381" i="3" s="1"/>
  <c r="D278" i="3"/>
  <c r="D242" i="3"/>
  <c r="M516" i="3"/>
  <c r="T516" i="3" s="1"/>
  <c r="M547" i="3"/>
  <c r="T547" i="3" s="1"/>
  <c r="D273" i="3"/>
  <c r="D12" i="3"/>
  <c r="D156" i="3"/>
  <c r="D463" i="3"/>
  <c r="P183" i="3"/>
  <c r="AB166" i="3"/>
  <c r="D523" i="3"/>
  <c r="D267" i="3"/>
  <c r="M428" i="3"/>
  <c r="T428" i="3" s="1"/>
  <c r="M414" i="3"/>
  <c r="T414" i="3" s="1"/>
  <c r="AE164" i="3"/>
  <c r="D551" i="3"/>
  <c r="D295" i="3"/>
  <c r="AD174" i="3"/>
  <c r="D419" i="3"/>
  <c r="O168" i="3"/>
  <c r="F182" i="3"/>
  <c r="M697" i="3"/>
  <c r="T697" i="3" s="1"/>
  <c r="D438" i="3"/>
  <c r="M546" i="3"/>
  <c r="T546" i="3" s="1"/>
  <c r="M326" i="3"/>
  <c r="T326" i="3" s="1"/>
  <c r="D433" i="3"/>
  <c r="M304" i="3"/>
  <c r="T304" i="3" s="1"/>
  <c r="D340" i="3"/>
  <c r="M513" i="3"/>
  <c r="T513" i="3" s="1"/>
  <c r="D593" i="3"/>
  <c r="D289" i="3"/>
  <c r="M482" i="3"/>
  <c r="T482" i="3" s="1"/>
  <c r="M309" i="3"/>
  <c r="T309" i="3" s="1"/>
  <c r="M497" i="3"/>
  <c r="T497" i="3" s="1"/>
  <c r="D381" i="3"/>
  <c r="D552" i="3"/>
  <c r="D513" i="3"/>
  <c r="D734" i="3"/>
  <c r="M564" i="3"/>
  <c r="T564" i="3" s="1"/>
  <c r="M325" i="3"/>
  <c r="T325" i="3" s="1"/>
  <c r="M284" i="3"/>
  <c r="T284" i="3" s="1"/>
  <c r="M281" i="3"/>
  <c r="T281" i="3" s="1"/>
  <c r="I183" i="3"/>
  <c r="P182" i="3"/>
  <c r="M625" i="3"/>
  <c r="T625" i="3" s="1"/>
  <c r="M445" i="3"/>
  <c r="T445" i="3" s="1"/>
  <c r="D557" i="3"/>
  <c r="M631" i="3"/>
  <c r="T631" i="3" s="1"/>
  <c r="M366" i="3"/>
  <c r="T366" i="3" s="1"/>
  <c r="M536" i="3"/>
  <c r="T536" i="3" s="1"/>
  <c r="M557" i="3"/>
  <c r="T557" i="3" s="1"/>
  <c r="M301" i="3"/>
  <c r="T301" i="3" s="1"/>
  <c r="M448" i="3"/>
  <c r="T448" i="3" s="1"/>
  <c r="M265" i="3"/>
  <c r="T265" i="3" s="1"/>
  <c r="M677" i="3"/>
  <c r="T677" i="3" s="1"/>
  <c r="M486" i="3"/>
  <c r="T486" i="3" s="1"/>
  <c r="M608" i="3"/>
  <c r="T608" i="3" s="1"/>
  <c r="M341" i="3"/>
  <c r="T341" i="3" s="1"/>
  <c r="M587" i="3"/>
  <c r="T587" i="3" s="1"/>
  <c r="M421" i="3"/>
  <c r="T421" i="3" s="1"/>
  <c r="M520" i="3"/>
  <c r="T520" i="3" s="1"/>
  <c r="D643" i="3"/>
  <c r="M405" i="3"/>
  <c r="T405" i="3" s="1"/>
  <c r="D453" i="3"/>
  <c r="M429" i="3"/>
  <c r="T429" i="3" s="1"/>
  <c r="M374" i="3"/>
  <c r="T374" i="3" s="1"/>
  <c r="M480" i="3"/>
  <c r="T480" i="3" s="1"/>
  <c r="M539" i="3"/>
  <c r="T539" i="3" s="1"/>
  <c r="M503" i="3"/>
  <c r="T503" i="3" s="1"/>
  <c r="M719" i="3"/>
  <c r="T719" i="3" s="1"/>
  <c r="M514" i="3"/>
  <c r="T514" i="3" s="1"/>
  <c r="M461" i="3"/>
  <c r="T461" i="3" s="1"/>
  <c r="D154" i="3"/>
  <c r="M441" i="3"/>
  <c r="T441" i="3" s="1"/>
  <c r="M581" i="3"/>
  <c r="T581" i="3" s="1"/>
  <c r="D294" i="3"/>
  <c r="D723" i="3"/>
  <c r="M601" i="3"/>
  <c r="T601" i="3" s="1"/>
  <c r="M408" i="3"/>
  <c r="T408" i="3" s="1"/>
  <c r="D488" i="3"/>
  <c r="M691" i="3"/>
  <c r="T691" i="3" s="1"/>
  <c r="M717" i="3"/>
  <c r="T717" i="3" s="1"/>
  <c r="M523" i="3"/>
  <c r="T523" i="3" s="1"/>
  <c r="M572" i="3"/>
  <c r="T572" i="3" s="1"/>
  <c r="M388" i="3"/>
  <c r="T388" i="3" s="1"/>
  <c r="D707" i="3"/>
  <c r="D437" i="3"/>
  <c r="D408" i="3"/>
  <c r="D454" i="3"/>
  <c r="M473" i="3"/>
  <c r="T473" i="3" s="1"/>
  <c r="D449" i="3"/>
  <c r="D397" i="3"/>
  <c r="M296" i="3"/>
  <c r="T296" i="3" s="1"/>
  <c r="M328" i="3"/>
  <c r="T328" i="3" s="1"/>
  <c r="M379" i="3"/>
  <c r="T379" i="3" s="1"/>
  <c r="M245" i="3"/>
  <c r="T245" i="3" s="1"/>
  <c r="M384" i="3"/>
  <c r="T384" i="3" s="1"/>
  <c r="M93" i="3"/>
  <c r="T93" i="3" s="1"/>
  <c r="D252" i="3"/>
  <c r="D94" i="3"/>
  <c r="D64" i="3"/>
  <c r="D254" i="3"/>
  <c r="M121" i="3"/>
  <c r="T121" i="3" s="1"/>
  <c r="M206" i="3"/>
  <c r="D111" i="3"/>
  <c r="D24" i="3"/>
  <c r="M157" i="3"/>
  <c r="T157" i="3" s="1"/>
  <c r="M140" i="3"/>
  <c r="T140" i="3" s="1"/>
  <c r="D407" i="3"/>
  <c r="D296" i="3"/>
  <c r="M451" i="3"/>
  <c r="T451" i="3" s="1"/>
  <c r="D253" i="3"/>
  <c r="D392" i="3"/>
  <c r="M363" i="3"/>
  <c r="T363" i="3" s="1"/>
  <c r="M148" i="3"/>
  <c r="T148" i="3" s="1"/>
  <c r="M276" i="3"/>
  <c r="T276" i="3" s="1"/>
  <c r="F13" i="11"/>
  <c r="F162" i="3"/>
  <c r="M352" i="3"/>
  <c r="T352" i="3" s="1"/>
  <c r="D218" i="3"/>
  <c r="AE54" i="2" s="1"/>
  <c r="M224" i="3"/>
  <c r="T224" i="3" s="1"/>
  <c r="D281" i="3"/>
  <c r="M225" i="3"/>
  <c r="T225" i="3" s="1"/>
  <c r="D141" i="3"/>
  <c r="D368" i="3"/>
  <c r="D69" i="3"/>
  <c r="D8" i="3"/>
  <c r="D97" i="3"/>
  <c r="D67" i="3"/>
  <c r="M288" i="3"/>
  <c r="T288" i="3" s="1"/>
  <c r="M138" i="3"/>
  <c r="T138" i="3" s="1"/>
  <c r="M257" i="3"/>
  <c r="T257" i="3" s="1"/>
  <c r="M56" i="3"/>
  <c r="T56" i="3" s="1"/>
  <c r="M146" i="3"/>
  <c r="T146" i="3" s="1"/>
  <c r="M59" i="3"/>
  <c r="T59" i="3" s="1"/>
  <c r="M27" i="11"/>
  <c r="D20" i="3"/>
  <c r="D152" i="3"/>
  <c r="D79" i="3"/>
  <c r="M42" i="3"/>
  <c r="T42" i="3" s="1"/>
  <c r="M463" i="3"/>
  <c r="T463" i="3" s="1"/>
  <c r="D384" i="3"/>
  <c r="D116" i="3"/>
  <c r="D135" i="3"/>
  <c r="D50" i="3"/>
  <c r="M106" i="3"/>
  <c r="T106" i="3" s="1"/>
  <c r="M295" i="3"/>
  <c r="T295" i="3" s="1"/>
  <c r="D261" i="3"/>
  <c r="D250" i="3"/>
  <c r="M353" i="3"/>
  <c r="T353" i="3" s="1"/>
  <c r="D155" i="3"/>
  <c r="M362" i="3"/>
  <c r="T362" i="3" s="1"/>
  <c r="M228" i="3"/>
  <c r="T228" i="3" s="1"/>
  <c r="M299" i="3"/>
  <c r="T299" i="3" s="1"/>
  <c r="M84" i="3"/>
  <c r="T84" i="3" s="1"/>
  <c r="M280" i="3"/>
  <c r="T280" i="3" s="1"/>
  <c r="M219" i="3"/>
  <c r="D16" i="3"/>
  <c r="V3419" i="10"/>
  <c r="D298" i="3"/>
  <c r="M55" i="3"/>
  <c r="T55" i="3" s="1"/>
  <c r="D353" i="3"/>
  <c r="M37" i="3"/>
  <c r="T37" i="3" s="1"/>
  <c r="M111" i="3"/>
  <c r="T111" i="3" s="1"/>
  <c r="D288" i="3"/>
  <c r="M431" i="3"/>
  <c r="T431" i="3" s="1"/>
  <c r="M75" i="3"/>
  <c r="T75" i="3" s="1"/>
  <c r="D336" i="3"/>
  <c r="M262" i="3"/>
  <c r="T262" i="3" s="1"/>
  <c r="M416" i="3"/>
  <c r="T416" i="3" s="1"/>
  <c r="D290" i="3"/>
  <c r="D702" i="3"/>
  <c r="M578" i="3"/>
  <c r="T578" i="3" s="1"/>
  <c r="M373" i="3"/>
  <c r="T373" i="3" s="1"/>
  <c r="D465" i="3"/>
  <c r="D665" i="3"/>
  <c r="D601" i="3"/>
  <c r="M404" i="3"/>
  <c r="T404" i="3" s="1"/>
  <c r="D516" i="3"/>
  <c r="D322" i="3"/>
  <c r="M542" i="3"/>
  <c r="T542" i="3" s="1"/>
  <c r="M318" i="3"/>
  <c r="T318" i="3" s="1"/>
  <c r="M457" i="3"/>
  <c r="T457" i="3" s="1"/>
  <c r="D673" i="3"/>
  <c r="M519" i="3"/>
  <c r="T519" i="3" s="1"/>
  <c r="M426" i="3"/>
  <c r="T426" i="3" s="1"/>
  <c r="D456" i="3"/>
  <c r="M217" i="3"/>
  <c r="M349" i="3"/>
  <c r="T349" i="3" s="1"/>
  <c r="M629" i="3"/>
  <c r="T629" i="3" s="1"/>
  <c r="M627" i="3"/>
  <c r="T627" i="3" s="1"/>
  <c r="D553" i="3"/>
  <c r="M489" i="3"/>
  <c r="T489" i="3" s="1"/>
  <c r="M406" i="3"/>
  <c r="T406" i="3" s="1"/>
  <c r="D332" i="3"/>
  <c r="D106" i="3"/>
  <c r="M98" i="3"/>
  <c r="T98" i="3" s="1"/>
  <c r="M90" i="3"/>
  <c r="T90" i="3" s="1"/>
  <c r="D229" i="3"/>
  <c r="D320" i="3"/>
  <c r="D46" i="3"/>
  <c r="D286" i="3"/>
  <c r="D148" i="3"/>
  <c r="M254" i="3"/>
  <c r="T254" i="3" s="1"/>
  <c r="M300" i="3"/>
  <c r="T300" i="3" s="1"/>
  <c r="D66" i="3"/>
  <c r="D241" i="3"/>
  <c r="M394" i="3"/>
  <c r="T394" i="3" s="1"/>
  <c r="M244" i="3"/>
  <c r="T244" i="3" s="1"/>
  <c r="M38" i="3"/>
  <c r="T38" i="3" s="1"/>
  <c r="D385" i="3"/>
  <c r="M231" i="3"/>
  <c r="T231" i="3" s="1"/>
  <c r="M275" i="3"/>
  <c r="T275" i="3" s="1"/>
  <c r="S5" i="16"/>
  <c r="D329" i="3"/>
  <c r="D378" i="3"/>
  <c r="M392" i="3"/>
  <c r="T392" i="3" s="1"/>
  <c r="V3617" i="10"/>
  <c r="M289" i="3"/>
  <c r="T289" i="3" s="1"/>
  <c r="D361" i="3"/>
  <c r="D193" i="3"/>
  <c r="F54" i="2" s="1"/>
  <c r="D306" i="3"/>
  <c r="M6" i="11"/>
  <c r="M306" i="3"/>
  <c r="T306" i="3" s="1"/>
  <c r="D120" i="3"/>
  <c r="D62" i="3"/>
  <c r="M233" i="3"/>
  <c r="T233" i="3" s="1"/>
  <c r="D55" i="3"/>
  <c r="M246" i="3"/>
  <c r="T246" i="3" s="1"/>
  <c r="M33" i="3"/>
  <c r="T33" i="3" s="1"/>
  <c r="D92" i="3"/>
  <c r="N14" i="11"/>
  <c r="D338" i="3"/>
  <c r="D321" i="3"/>
  <c r="D304" i="3"/>
  <c r="M82" i="3"/>
  <c r="T82" i="3" s="1"/>
  <c r="M312" i="3"/>
  <c r="T312" i="3" s="1"/>
  <c r="M370" i="3"/>
  <c r="T370" i="3" s="1"/>
  <c r="M315" i="3"/>
  <c r="T315" i="3" s="1"/>
  <c r="J25" i="11"/>
  <c r="M337" i="3"/>
  <c r="T337" i="3" s="1"/>
  <c r="M152" i="3"/>
  <c r="T152" i="3" s="1"/>
  <c r="M236" i="3"/>
  <c r="T236" i="3" s="1"/>
  <c r="M287" i="3"/>
  <c r="T287" i="3" s="1"/>
  <c r="D354" i="3"/>
  <c r="M139" i="3"/>
  <c r="T139" i="3" s="1"/>
  <c r="M249" i="3"/>
  <c r="T249" i="3" s="1"/>
  <c r="D137" i="3"/>
  <c r="D240" i="3"/>
  <c r="V3192" i="10"/>
  <c r="D206" i="3"/>
  <c r="S54" i="2" s="1"/>
  <c r="D222" i="3"/>
  <c r="AI54" i="2" s="1"/>
  <c r="M47" i="3"/>
  <c r="T47" i="3" s="1"/>
  <c r="M193" i="3"/>
  <c r="M46" i="3"/>
  <c r="T46" i="3" s="1"/>
  <c r="D272" i="3"/>
  <c r="M385" i="3"/>
  <c r="T385" i="3" s="1"/>
  <c r="L9" i="11"/>
  <c r="D157" i="3"/>
  <c r="D258" i="3"/>
  <c r="M368" i="3"/>
  <c r="T368" i="3" s="1"/>
  <c r="D314" i="3"/>
  <c r="N6" i="11"/>
  <c r="D256" i="3"/>
  <c r="D346" i="3"/>
  <c r="D128" i="3"/>
  <c r="M235" i="3"/>
  <c r="T235" i="3" s="1"/>
  <c r="M387" i="3"/>
  <c r="T387" i="3" s="1"/>
  <c r="D270" i="3"/>
  <c r="V3635" i="10"/>
  <c r="D30" i="3"/>
  <c r="D68" i="3"/>
  <c r="D91" i="3"/>
  <c r="M647" i="3"/>
  <c r="T647" i="3" s="1"/>
  <c r="M413" i="3"/>
  <c r="T413" i="3" s="1"/>
  <c r="D525" i="3"/>
  <c r="M427" i="3"/>
  <c r="T427" i="3" s="1"/>
  <c r="D650" i="3"/>
  <c r="M468" i="3"/>
  <c r="T468" i="3" s="1"/>
  <c r="D580" i="3"/>
  <c r="D302" i="3"/>
  <c r="D690" i="3"/>
  <c r="M583" i="3"/>
  <c r="T583" i="3" s="1"/>
  <c r="D444" i="3"/>
  <c r="M525" i="3"/>
  <c r="T525" i="3" s="1"/>
  <c r="D582" i="3"/>
  <c r="D663" i="3"/>
  <c r="M357" i="3"/>
  <c r="T357" i="3" s="1"/>
  <c r="D448" i="3"/>
  <c r="M538" i="3"/>
  <c r="T538" i="3" s="1"/>
  <c r="D639" i="3"/>
  <c r="M383" i="3"/>
  <c r="T383" i="3" s="1"/>
  <c r="M545" i="3"/>
  <c r="T545" i="3" s="1"/>
  <c r="M507" i="3"/>
  <c r="T507" i="3" s="1"/>
  <c r="D221" i="3"/>
  <c r="AH54" i="2" s="1"/>
  <c r="M302" i="3"/>
  <c r="T302" i="3" s="1"/>
  <c r="D485" i="3"/>
  <c r="M566" i="3"/>
  <c r="T566" i="3" s="1"/>
  <c r="M639" i="3"/>
  <c r="T639" i="3" s="1"/>
  <c r="M340" i="3"/>
  <c r="T340" i="3" s="1"/>
  <c r="D489" i="3"/>
  <c r="D588" i="3"/>
  <c r="D136" i="3"/>
  <c r="D629" i="3"/>
  <c r="M573" i="3"/>
  <c r="T573" i="3" s="1"/>
  <c r="M522" i="3"/>
  <c r="T522" i="3" s="1"/>
  <c r="M453" i="3"/>
  <c r="T453" i="3" s="1"/>
  <c r="D380" i="3"/>
  <c r="M607" i="3"/>
  <c r="T607" i="3" s="1"/>
  <c r="D297" i="3"/>
  <c r="M162" i="3"/>
  <c r="T162" i="3" s="1"/>
  <c r="M149" i="3"/>
  <c r="T149" i="3" s="1"/>
  <c r="M355" i="3"/>
  <c r="T355" i="3" s="1"/>
  <c r="D362" i="3"/>
  <c r="M263" i="3"/>
  <c r="T263" i="3" s="1"/>
  <c r="D376" i="3"/>
  <c r="M323" i="3"/>
  <c r="T323" i="3" s="1"/>
  <c r="M264" i="3"/>
  <c r="T264" i="3" s="1"/>
  <c r="M361" i="3"/>
  <c r="T361" i="3" s="1"/>
  <c r="M69" i="3"/>
  <c r="T69" i="3" s="1"/>
  <c r="M242" i="3"/>
  <c r="T242" i="3" s="1"/>
  <c r="D344" i="3"/>
  <c r="D142" i="3"/>
  <c r="M248" i="3"/>
  <c r="T248" i="3" s="1"/>
  <c r="J7" i="11"/>
  <c r="D134" i="3"/>
  <c r="V3423" i="10"/>
  <c r="M345" i="3"/>
  <c r="T345" i="3" s="1"/>
  <c r="M377" i="3"/>
  <c r="T377" i="3" s="1"/>
  <c r="D54" i="3"/>
  <c r="D36" i="3"/>
  <c r="M118" i="3"/>
  <c r="T118" i="3" s="1"/>
  <c r="M13" i="11"/>
  <c r="L7" i="11"/>
  <c r="D257" i="3"/>
  <c r="M270" i="3"/>
  <c r="T270" i="3" s="1"/>
  <c r="D345" i="3"/>
  <c r="D160" i="3"/>
  <c r="D244" i="3"/>
  <c r="M261" i="3"/>
  <c r="T261" i="3" s="1"/>
  <c r="V3305" i="10"/>
  <c r="M154" i="3"/>
  <c r="T154" i="3" s="1"/>
  <c r="D233" i="3"/>
  <c r="M336" i="3"/>
  <c r="T336" i="3" s="1"/>
  <c r="M291" i="3"/>
  <c r="T291" i="3" s="1"/>
  <c r="D25" i="3"/>
  <c r="V3406" i="10"/>
  <c r="D505" i="3"/>
  <c r="M620" i="3"/>
  <c r="T620" i="3" s="1"/>
  <c r="D420" i="3"/>
  <c r="M297" i="3"/>
  <c r="T297" i="3" s="1"/>
  <c r="D560" i="3"/>
  <c r="M335" i="3"/>
  <c r="T335" i="3" s="1"/>
  <c r="M466" i="3"/>
  <c r="T466" i="3" s="1"/>
  <c r="M226" i="3"/>
  <c r="T226" i="3" s="1"/>
  <c r="M618" i="3"/>
  <c r="T618" i="3" s="1"/>
  <c r="D532" i="3"/>
  <c r="D300" i="3"/>
  <c r="M420" i="3"/>
  <c r="T420" i="3" s="1"/>
  <c r="D550" i="3"/>
  <c r="D706" i="3"/>
  <c r="D568" i="3"/>
  <c r="D308" i="3"/>
  <c r="M433" i="3"/>
  <c r="T433" i="3" s="1"/>
  <c r="M682" i="3"/>
  <c r="T682" i="3" s="1"/>
  <c r="M551" i="3"/>
  <c r="T551" i="3" s="1"/>
  <c r="M440" i="3"/>
  <c r="T440" i="3" s="1"/>
  <c r="D520" i="3"/>
  <c r="M698" i="3"/>
  <c r="T698" i="3" s="1"/>
  <c r="D573" i="3"/>
  <c r="D364" i="3"/>
  <c r="D401" i="3"/>
  <c r="M694" i="3"/>
  <c r="T694" i="3" s="1"/>
  <c r="D609" i="3"/>
  <c r="D372" i="3"/>
  <c r="M474" i="3"/>
  <c r="T474" i="3" s="1"/>
  <c r="M611" i="3"/>
  <c r="T611" i="3" s="1"/>
  <c r="D564" i="3"/>
  <c r="M518" i="3"/>
  <c r="T518" i="3" s="1"/>
  <c r="D476" i="3"/>
  <c r="M398" i="3"/>
  <c r="T398" i="3" s="1"/>
  <c r="M308" i="3"/>
  <c r="T308" i="3" s="1"/>
  <c r="M602" i="3"/>
  <c r="T602" i="3" s="1"/>
  <c r="M278" i="3"/>
  <c r="T278" i="3" s="1"/>
  <c r="M269" i="3"/>
  <c r="T269" i="3" s="1"/>
  <c r="D260" i="3"/>
  <c r="M238" i="3"/>
  <c r="T238" i="3" s="1"/>
  <c r="D277" i="3"/>
  <c r="M354" i="3"/>
  <c r="T354" i="3" s="1"/>
  <c r="M253" i="3"/>
  <c r="T253" i="3" s="1"/>
  <c r="D265" i="3"/>
  <c r="D98" i="3"/>
  <c r="D360" i="3"/>
  <c r="D11" i="3"/>
  <c r="D140" i="3"/>
  <c r="D245" i="3"/>
  <c r="D280" i="3"/>
  <c r="M298" i="3"/>
  <c r="T298" i="3" s="1"/>
  <c r="L6" i="11"/>
  <c r="M271" i="3"/>
  <c r="T271" i="3" s="1"/>
  <c r="V3461" i="10"/>
  <c r="D86" i="3"/>
  <c r="D224" i="3"/>
  <c r="M232" i="3"/>
  <c r="T232" i="3" s="1"/>
  <c r="M329" i="3"/>
  <c r="T329" i="3" s="1"/>
  <c r="M220" i="3"/>
  <c r="V3458" i="10"/>
  <c r="M41" i="3"/>
  <c r="T41" i="3" s="1"/>
  <c r="D386" i="3"/>
  <c r="D159" i="3"/>
  <c r="P5" i="16"/>
  <c r="D268" i="3"/>
  <c r="D369" i="3"/>
  <c r="D138" i="3"/>
  <c r="M227" i="3"/>
  <c r="T227" i="3" s="1"/>
  <c r="M467" i="3"/>
  <c r="T467" i="3" s="1"/>
  <c r="M237" i="3"/>
  <c r="T237" i="3" s="1"/>
  <c r="M239" i="3"/>
  <c r="T239" i="3" s="1"/>
  <c r="D226" i="3"/>
  <c r="D15" i="3"/>
  <c r="M395" i="3"/>
  <c r="T395" i="3" s="1"/>
  <c r="M419" i="3"/>
  <c r="T419" i="3" s="1"/>
  <c r="M150" i="3"/>
  <c r="T150" i="3" s="1"/>
  <c r="D400" i="3"/>
  <c r="M554" i="3"/>
  <c r="T554" i="3" s="1"/>
  <c r="M571" i="3"/>
  <c r="T571" i="3" s="1"/>
  <c r="D238" i="3"/>
  <c r="M446" i="3"/>
  <c r="T446" i="3" s="1"/>
  <c r="M609" i="3"/>
  <c r="T609" i="3" s="1"/>
  <c r="M342" i="3"/>
  <c r="T342" i="3" s="1"/>
  <c r="M656" i="3"/>
  <c r="T656" i="3" s="1"/>
  <c r="M418" i="3"/>
  <c r="T418" i="3" s="1"/>
  <c r="M558" i="3"/>
  <c r="T558" i="3" s="1"/>
  <c r="D597" i="3"/>
  <c r="D518" i="3"/>
  <c r="M642" i="3"/>
  <c r="T642" i="3" s="1"/>
  <c r="M454" i="3"/>
  <c r="T454" i="3" s="1"/>
  <c r="M576" i="3"/>
  <c r="T576" i="3" s="1"/>
  <c r="M294" i="3"/>
  <c r="T294" i="3" s="1"/>
  <c r="M733" i="3"/>
  <c r="T733" i="3" s="1"/>
  <c r="M528" i="3"/>
  <c r="T528" i="3" s="1"/>
  <c r="M292" i="3"/>
  <c r="T292" i="3" s="1"/>
  <c r="M333" i="3"/>
  <c r="T333" i="3" s="1"/>
  <c r="D625" i="3"/>
  <c r="D468" i="3"/>
  <c r="M549" i="3"/>
  <c r="T549" i="3" s="1"/>
  <c r="M543" i="3"/>
  <c r="T543" i="3" s="1"/>
  <c r="D726" i="3"/>
  <c r="D621" i="3"/>
  <c r="D504" i="3"/>
  <c r="M471" i="3"/>
  <c r="T471" i="3" s="1"/>
  <c r="M358" i="3"/>
  <c r="T358" i="3" s="1"/>
  <c r="M565" i="3"/>
  <c r="T565" i="3" s="1"/>
  <c r="D509" i="3"/>
  <c r="D472" i="3"/>
  <c r="D421" i="3"/>
  <c r="D325" i="3"/>
  <c r="M690" i="3"/>
  <c r="T690" i="3" s="1"/>
  <c r="D556" i="3"/>
  <c r="M110" i="3"/>
  <c r="T110" i="3" s="1"/>
  <c r="M102" i="3"/>
  <c r="T102" i="3" s="1"/>
  <c r="M94" i="3"/>
  <c r="T94" i="3" s="1"/>
  <c r="M86" i="3"/>
  <c r="T86" i="3" s="1"/>
  <c r="M229" i="3"/>
  <c r="T229" i="3" s="1"/>
  <c r="V3520" i="10"/>
  <c r="M273" i="3"/>
  <c r="T273" i="3" s="1"/>
  <c r="M378" i="3"/>
  <c r="T378" i="3" s="1"/>
  <c r="D146" i="3"/>
  <c r="M83" i="3"/>
  <c r="T83" i="3" s="1"/>
  <c r="M63" i="3"/>
  <c r="T63" i="3" s="1"/>
  <c r="D370" i="3"/>
  <c r="D236" i="3"/>
  <c r="D88" i="3"/>
  <c r="D328" i="3"/>
  <c r="D143" i="3"/>
  <c r="M223" i="3"/>
  <c r="T223" i="3" s="1"/>
  <c r="M252" i="3"/>
  <c r="T252" i="3" s="1"/>
  <c r="V3630" i="10"/>
  <c r="D115" i="3"/>
  <c r="M51" i="3"/>
  <c r="T51" i="3" s="1"/>
  <c r="D58" i="3"/>
  <c r="M423" i="3"/>
  <c r="T423" i="3" s="1"/>
  <c r="M439" i="3"/>
  <c r="T439" i="3" s="1"/>
  <c r="M279" i="3"/>
  <c r="T279" i="3" s="1"/>
  <c r="D274" i="3"/>
  <c r="V3464" i="10"/>
  <c r="D112" i="3"/>
  <c r="M369" i="3"/>
  <c r="T369" i="3" s="1"/>
  <c r="M240" i="3"/>
  <c r="T240" i="3" s="1"/>
  <c r="T5" i="16"/>
  <c r="M307" i="3"/>
  <c r="T307" i="3" s="1"/>
  <c r="M320" i="3"/>
  <c r="T320" i="3" s="1"/>
  <c r="M137" i="3"/>
  <c r="T137" i="3" s="1"/>
  <c r="D114" i="3"/>
  <c r="M371" i="3"/>
  <c r="T371" i="3" s="1"/>
  <c r="D262" i="3"/>
  <c r="M222" i="3"/>
  <c r="M66" i="3"/>
  <c r="T66" i="3" s="1"/>
  <c r="D661" i="3"/>
  <c r="M622" i="3"/>
  <c r="T622" i="3" s="1"/>
  <c r="M449" i="3"/>
  <c r="T449" i="3" s="1"/>
  <c r="D529" i="3"/>
  <c r="D144" i="3"/>
  <c r="M319" i="3"/>
  <c r="T319" i="3" s="1"/>
  <c r="M504" i="3"/>
  <c r="T504" i="3" s="1"/>
  <c r="D584" i="3"/>
  <c r="D717" i="3"/>
  <c r="M660" i="3"/>
  <c r="T660" i="3" s="1"/>
  <c r="D389" i="3"/>
  <c r="D492" i="3"/>
  <c r="D486" i="3"/>
  <c r="M556" i="3"/>
  <c r="T556" i="3" s="1"/>
  <c r="D326" i="3"/>
  <c r="D461" i="3"/>
  <c r="D217" i="3"/>
  <c r="AD54" i="2" s="1"/>
  <c r="D647" i="3"/>
  <c r="D413" i="3"/>
  <c r="M494" i="3"/>
  <c r="T494" i="3" s="1"/>
  <c r="M593" i="3"/>
  <c r="T593" i="3" s="1"/>
  <c r="M655" i="3"/>
  <c r="T655" i="3" s="1"/>
  <c r="M621" i="3"/>
  <c r="T621" i="3" s="1"/>
  <c r="M444" i="3"/>
  <c r="T444" i="3" s="1"/>
  <c r="D533" i="3"/>
  <c r="M657" i="3"/>
  <c r="T657" i="3" s="1"/>
  <c r="M597" i="3"/>
  <c r="T597" i="3" s="1"/>
  <c r="D390" i="3"/>
  <c r="M512" i="3"/>
  <c r="T512" i="3" s="1"/>
  <c r="M314" i="3"/>
  <c r="T314" i="3" s="1"/>
  <c r="M510" i="3"/>
  <c r="T510" i="3" s="1"/>
  <c r="M464" i="3"/>
  <c r="T464" i="3" s="1"/>
  <c r="D417" i="3"/>
  <c r="M356" i="3"/>
  <c r="T356" i="3" s="1"/>
  <c r="M599" i="3"/>
  <c r="T599" i="3" s="1"/>
  <c r="D561" i="3"/>
  <c r="D501" i="3"/>
  <c r="M347" i="3"/>
  <c r="T347" i="3" s="1"/>
  <c r="M330" i="3"/>
  <c r="T330" i="3" s="1"/>
  <c r="M313" i="3"/>
  <c r="T313" i="3" s="1"/>
  <c r="D102" i="3"/>
  <c r="M88" i="3"/>
  <c r="T88" i="3" s="1"/>
  <c r="D220" i="3"/>
  <c r="AG54" i="2" s="1"/>
  <c r="D377" i="3"/>
  <c r="D248" i="3"/>
  <c r="Q5" i="16"/>
  <c r="N20" i="11"/>
  <c r="L20" i="11"/>
  <c r="D70" i="3"/>
  <c r="M250" i="3"/>
  <c r="T250" i="3" s="1"/>
  <c r="M403" i="3"/>
  <c r="T403" i="3" s="1"/>
  <c r="D51" i="3"/>
  <c r="M259" i="3"/>
  <c r="T259" i="3" s="1"/>
  <c r="D352" i="3"/>
  <c r="M411" i="3"/>
  <c r="T411" i="3" s="1"/>
  <c r="D145" i="3"/>
  <c r="V3435" i="10"/>
  <c r="M344" i="3"/>
  <c r="T344" i="3" s="1"/>
  <c r="M393" i="3"/>
  <c r="T393" i="3" s="1"/>
  <c r="D337" i="3"/>
  <c r="M282" i="3"/>
  <c r="T282" i="3" s="1"/>
  <c r="D230" i="3"/>
  <c r="D282" i="3"/>
  <c r="D73" i="3"/>
  <c r="D18" i="3"/>
  <c r="M96" i="3"/>
  <c r="T96" i="3" s="1"/>
  <c r="M53" i="3"/>
  <c r="T53" i="3" s="1"/>
  <c r="F8" i="11"/>
  <c r="M95" i="3"/>
  <c r="T95" i="3" s="1"/>
  <c r="N25" i="11"/>
  <c r="F12" i="11"/>
  <c r="M142" i="3"/>
  <c r="T142" i="3" s="1"/>
  <c r="V3563" i="10"/>
  <c r="D33" i="3"/>
  <c r="D17" i="3"/>
  <c r="L18" i="11"/>
  <c r="F25" i="11"/>
  <c r="M48" i="3"/>
  <c r="T48" i="3" s="1"/>
  <c r="V3236" i="10"/>
  <c r="V3260" i="10"/>
  <c r="D81" i="3"/>
  <c r="D147" i="3"/>
  <c r="D47" i="3"/>
  <c r="V3324" i="10"/>
  <c r="L36" i="11"/>
  <c r="L8" i="11"/>
  <c r="D87" i="3"/>
  <c r="D41" i="3"/>
  <c r="M50" i="3"/>
  <c r="T50" i="3" s="1"/>
  <c r="N21" i="11"/>
  <c r="D71" i="3"/>
  <c r="M40" i="3"/>
  <c r="T40" i="3" s="1"/>
  <c r="M44" i="3"/>
  <c r="T44" i="3" s="1"/>
  <c r="D93" i="3"/>
  <c r="J20" i="11"/>
  <c r="M77" i="3"/>
  <c r="T77" i="3" s="1"/>
  <c r="V3399" i="10"/>
  <c r="V3507" i="10"/>
  <c r="V3375" i="10"/>
  <c r="V3636" i="10"/>
  <c r="V3218" i="10"/>
  <c r="V3290" i="10"/>
  <c r="V3367" i="10"/>
  <c r="V3524" i="10"/>
  <c r="V3440" i="10"/>
  <c r="AC162" i="3"/>
  <c r="D113" i="3"/>
  <c r="D38" i="3"/>
  <c r="M117" i="3"/>
  <c r="T117" i="3" s="1"/>
  <c r="M80" i="3"/>
  <c r="T80" i="3" s="1"/>
  <c r="M134" i="3"/>
  <c r="T134" i="3" s="1"/>
  <c r="O27" i="11"/>
  <c r="M113" i="3"/>
  <c r="T113" i="3" s="1"/>
  <c r="M70" i="3"/>
  <c r="T70" i="3" s="1"/>
  <c r="D6" i="3"/>
  <c r="D103" i="3"/>
  <c r="M100" i="3"/>
  <c r="T100" i="3" s="1"/>
  <c r="M5" i="16"/>
  <c r="F14" i="11"/>
  <c r="N24" i="11"/>
  <c r="M85" i="3"/>
  <c r="T85" i="3" s="1"/>
  <c r="M10" i="11"/>
  <c r="M144" i="3"/>
  <c r="T144" i="3" s="1"/>
  <c r="M267" i="3"/>
  <c r="T267" i="3" s="1"/>
  <c r="D82" i="3"/>
  <c r="D237" i="3"/>
  <c r="D394" i="3"/>
  <c r="M376" i="3"/>
  <c r="T376" i="3" s="1"/>
  <c r="M122" i="3"/>
  <c r="T122" i="3" s="1"/>
  <c r="M97" i="3"/>
  <c r="T97" i="3" s="1"/>
  <c r="L12" i="11"/>
  <c r="M81" i="3"/>
  <c r="T81" i="3" s="1"/>
  <c r="D105" i="3"/>
  <c r="V3403" i="10"/>
  <c r="D35" i="3"/>
  <c r="M65" i="3"/>
  <c r="T65" i="3" s="1"/>
  <c r="M272" i="3"/>
  <c r="T272" i="3" s="1"/>
  <c r="L11" i="11"/>
  <c r="M14" i="11"/>
  <c r="V3463" i="10"/>
  <c r="D109" i="3"/>
  <c r="N15" i="11"/>
  <c r="M25" i="11"/>
  <c r="M156" i="3"/>
  <c r="T156" i="3" s="1"/>
  <c r="V3449" i="10"/>
  <c r="V3320" i="10"/>
  <c r="V3392" i="10"/>
  <c r="V3361" i="10"/>
  <c r="V3402" i="10"/>
  <c r="F24" i="11"/>
  <c r="D84" i="3"/>
  <c r="M67" i="3"/>
  <c r="T67" i="3" s="1"/>
  <c r="V3592" i="10"/>
  <c r="D76" i="3"/>
  <c r="F36" i="11"/>
  <c r="M62" i="3"/>
  <c r="T62" i="3" s="1"/>
  <c r="J21" i="11"/>
  <c r="M57" i="3"/>
  <c r="T57" i="3" s="1"/>
  <c r="V3591" i="10"/>
  <c r="V3446" i="10"/>
  <c r="M49" i="3"/>
  <c r="T49" i="3" s="1"/>
  <c r="M99" i="3"/>
  <c r="T99" i="3" s="1"/>
  <c r="M103" i="3"/>
  <c r="T103" i="3" s="1"/>
  <c r="D28" i="3"/>
  <c r="V3479" i="10"/>
  <c r="D34" i="3"/>
  <c r="V3296" i="10"/>
  <c r="V3485" i="10"/>
  <c r="V3545" i="10"/>
  <c r="M116" i="3"/>
  <c r="T116" i="3" s="1"/>
  <c r="V3590" i="10"/>
  <c r="M109" i="3"/>
  <c r="T109" i="3" s="1"/>
  <c r="M64" i="3"/>
  <c r="T64" i="3" s="1"/>
  <c r="V3421" i="10"/>
  <c r="D104" i="3"/>
  <c r="V3448" i="10"/>
  <c r="H5" i="3"/>
  <c r="D7" i="3"/>
  <c r="M68" i="3"/>
  <c r="T68" i="3" s="1"/>
  <c r="N27" i="11"/>
  <c r="M105" i="3"/>
  <c r="T105" i="3" s="1"/>
  <c r="O17" i="11"/>
  <c r="V3346" i="10"/>
  <c r="V3611" i="10"/>
  <c r="O21" i="11"/>
  <c r="V3475" i="10"/>
  <c r="V3497" i="10"/>
  <c r="M24" i="3"/>
  <c r="T24" i="3" s="1"/>
  <c r="F27" i="11"/>
  <c r="M115" i="3"/>
  <c r="T115" i="3" s="1"/>
  <c r="V3297" i="10"/>
  <c r="F21" i="11"/>
  <c r="D13" i="3"/>
  <c r="F18" i="11"/>
  <c r="J18" i="11"/>
  <c r="D52" i="3"/>
  <c r="M61" i="3"/>
  <c r="T61" i="3" s="1"/>
  <c r="F17" i="11"/>
  <c r="M128" i="3"/>
  <c r="T128" i="3" s="1"/>
  <c r="V3355" i="10"/>
  <c r="D32" i="3"/>
  <c r="M123" i="3"/>
  <c r="T123" i="3" s="1"/>
  <c r="N11" i="11"/>
  <c r="V3471" i="10"/>
  <c r="D75" i="3"/>
  <c r="V3215" i="10"/>
  <c r="V3386" i="10"/>
  <c r="V3504" i="10"/>
  <c r="D29" i="3"/>
  <c r="M58" i="3"/>
  <c r="T58" i="3" s="1"/>
  <c r="F7" i="11"/>
  <c r="D53" i="3"/>
  <c r="D125" i="3"/>
  <c r="D19" i="3"/>
  <c r="D40" i="3"/>
  <c r="V3422" i="10"/>
  <c r="D63" i="3"/>
  <c r="D83" i="3"/>
  <c r="D80" i="3"/>
  <c r="N7" i="11"/>
  <c r="M19" i="3"/>
  <c r="T19" i="3" s="1"/>
  <c r="V3525" i="10"/>
  <c r="V3271" i="10"/>
  <c r="N18" i="11"/>
  <c r="V3613" i="10"/>
  <c r="D22" i="3"/>
  <c r="M101" i="3"/>
  <c r="T101" i="3" s="1"/>
  <c r="J14" i="11"/>
  <c r="D10" i="3"/>
  <c r="D85" i="3"/>
  <c r="D26" i="3"/>
  <c r="D100" i="3"/>
  <c r="V3241" i="10"/>
  <c r="M36" i="11"/>
  <c r="E162" i="3"/>
  <c r="V3281" i="10"/>
  <c r="N12" i="11"/>
  <c r="D126" i="3"/>
  <c r="D108" i="3"/>
  <c r="D77" i="3"/>
  <c r="M124" i="3"/>
  <c r="T124" i="3" s="1"/>
  <c r="V3542" i="10"/>
  <c r="M73" i="3"/>
  <c r="T73" i="3" s="1"/>
  <c r="D249" i="3"/>
  <c r="J9" i="11"/>
  <c r="D150" i="3"/>
  <c r="D158" i="3"/>
  <c r="O6" i="11"/>
  <c r="D31" i="3"/>
  <c r="M34" i="3"/>
  <c r="T34" i="3" s="1"/>
  <c r="D23" i="3"/>
  <c r="J11" i="11"/>
  <c r="V3286" i="10"/>
  <c r="V3552" i="10"/>
  <c r="V3587" i="10"/>
  <c r="V3347" i="10"/>
  <c r="V3377" i="10"/>
  <c r="V3553" i="10"/>
  <c r="D122" i="3"/>
  <c r="M108" i="3"/>
  <c r="T108" i="3" s="1"/>
  <c r="D59" i="3"/>
  <c r="V3277" i="10"/>
  <c r="D121" i="3"/>
  <c r="V3418" i="10"/>
  <c r="D107" i="3"/>
  <c r="D21" i="3"/>
  <c r="D43" i="3"/>
  <c r="D101" i="3"/>
  <c r="M52" i="3"/>
  <c r="T52" i="3" s="1"/>
  <c r="M54" i="3"/>
  <c r="T54" i="3" s="1"/>
  <c r="M9" i="11"/>
  <c r="V3538" i="10"/>
  <c r="V3640" i="10"/>
  <c r="V3510" i="10"/>
  <c r="V3622" i="10"/>
  <c r="V3366" i="10"/>
  <c r="D14" i="3"/>
  <c r="L13" i="11"/>
  <c r="D57" i="3"/>
  <c r="M71" i="3"/>
  <c r="T71" i="3" s="1"/>
  <c r="D118" i="3"/>
  <c r="J27" i="11"/>
  <c r="V3185" i="10"/>
  <c r="D99" i="3"/>
  <c r="V3237" i="10"/>
  <c r="M91" i="3"/>
  <c r="T91" i="3" s="1"/>
  <c r="M87" i="3"/>
  <c r="T87" i="3" s="1"/>
  <c r="L14" i="11"/>
  <c r="M21" i="11"/>
  <c r="O16" i="11"/>
  <c r="J13" i="11"/>
  <c r="V3415" i="10"/>
  <c r="M10" i="3"/>
  <c r="T10" i="3" s="1"/>
  <c r="N5" i="16"/>
  <c r="D117" i="3"/>
  <c r="D96" i="3"/>
  <c r="F10" i="11"/>
  <c r="N17" i="11"/>
  <c r="L10" i="11"/>
  <c r="D61" i="3"/>
  <c r="M79" i="3"/>
  <c r="T79" i="3" s="1"/>
  <c r="F6" i="11"/>
  <c r="D95" i="3"/>
  <c r="M92" i="3"/>
  <c r="T92" i="3" s="1"/>
  <c r="M241" i="3"/>
  <c r="T241" i="3" s="1"/>
  <c r="L17" i="11"/>
  <c r="D56" i="3"/>
  <c r="L21" i="11"/>
  <c r="M60" i="3"/>
  <c r="T60" i="3" s="1"/>
  <c r="D27" i="3"/>
  <c r="J10" i="11"/>
  <c r="V3239" i="10"/>
  <c r="J36" i="11"/>
  <c r="V3244" i="10"/>
  <c r="F15" i="11"/>
  <c r="V3254" i="10"/>
  <c r="V3247" i="10"/>
  <c r="Q5" i="3"/>
  <c r="M415" i="3"/>
  <c r="T415" i="3" s="1"/>
  <c r="D228" i="3"/>
  <c r="D266" i="3"/>
  <c r="M277" i="3"/>
  <c r="T277" i="3" s="1"/>
  <c r="D393" i="3"/>
  <c r="M218" i="3"/>
  <c r="M120" i="3"/>
  <c r="T120" i="3" s="1"/>
  <c r="M45" i="3"/>
  <c r="T45" i="3" s="1"/>
  <c r="V3193" i="10"/>
  <c r="V3574" i="10"/>
  <c r="M16" i="11"/>
  <c r="M112" i="3"/>
  <c r="T112" i="3" s="1"/>
  <c r="M125" i="3"/>
  <c r="T125" i="3" s="1"/>
  <c r="M104" i="3"/>
  <c r="T104" i="3" s="1"/>
  <c r="D48" i="3"/>
  <c r="M35" i="3"/>
  <c r="T35" i="3" s="1"/>
  <c r="M36" i="3"/>
  <c r="T36" i="3" s="1"/>
  <c r="M89" i="3"/>
  <c r="T89" i="3" s="1"/>
  <c r="V3222" i="10"/>
  <c r="M24" i="11"/>
  <c r="V3610" i="10"/>
  <c r="V3609" i="10"/>
  <c r="V3233" i="10"/>
  <c r="V3378" i="10"/>
  <c r="L16" i="11"/>
  <c r="V3234" i="10"/>
  <c r="V3209" i="10"/>
  <c r="J8" i="11"/>
  <c r="N9" i="11"/>
  <c r="M76" i="3"/>
  <c r="T76" i="3" s="1"/>
  <c r="D49" i="3"/>
  <c r="D9" i="3"/>
  <c r="D123" i="3"/>
  <c r="N16" i="11"/>
  <c r="N36" i="11"/>
  <c r="V3582" i="10"/>
  <c r="D44" i="3"/>
  <c r="D45" i="3"/>
  <c r="D89" i="3"/>
  <c r="V3618" i="10"/>
  <c r="T30" i="11"/>
  <c r="W30" i="11"/>
  <c r="O30" i="11"/>
  <c r="L30" i="11"/>
  <c r="S30" i="11"/>
  <c r="R30" i="11"/>
  <c r="Q30" i="11"/>
  <c r="AA30" i="11"/>
  <c r="AB30" i="11"/>
  <c r="M30" i="11"/>
  <c r="V30" i="11"/>
  <c r="X30" i="11"/>
  <c r="AC30" i="11"/>
  <c r="AD30" i="11"/>
  <c r="I30" i="11"/>
  <c r="AE30" i="11"/>
  <c r="J30" i="11"/>
  <c r="N30" i="11"/>
  <c r="V3195" i="10"/>
  <c r="Y30" i="11"/>
  <c r="P30" i="11"/>
  <c r="F30" i="11"/>
  <c r="K30" i="11"/>
  <c r="G30" i="11"/>
  <c r="H30" i="11"/>
  <c r="Z30" i="11"/>
  <c r="V3319" i="10"/>
  <c r="D124" i="3"/>
  <c r="V3526" i="10"/>
  <c r="V3182" i="10"/>
  <c r="D232" i="3"/>
  <c r="M17" i="11"/>
  <c r="AD162" i="3"/>
  <c r="V3250" i="10"/>
  <c r="V3614" i="10"/>
  <c r="V3432" i="10"/>
  <c r="V3632" i="10"/>
  <c r="V3499" i="10"/>
  <c r="V3284" i="10"/>
  <c r="O25" i="11"/>
  <c r="V3467" i="10"/>
  <c r="F11" i="11"/>
  <c r="M9" i="3"/>
  <c r="T9" i="3" s="1"/>
  <c r="F16" i="11"/>
  <c r="V3619" i="10"/>
  <c r="J24" i="11"/>
  <c r="V3452" i="10"/>
  <c r="V3573" i="10"/>
  <c r="V3265" i="10"/>
  <c r="V3549" i="10"/>
  <c r="V3344" i="10"/>
  <c r="O10" i="11"/>
  <c r="V3278" i="10"/>
  <c r="V3268" i="10"/>
  <c r="V3544" i="10"/>
  <c r="V3314" i="10"/>
  <c r="O11" i="11"/>
  <c r="O36" i="11"/>
  <c r="L15" i="11"/>
  <c r="V3454" i="10"/>
  <c r="V3352" i="10"/>
  <c r="V3472" i="10"/>
  <c r="V3393" i="10"/>
  <c r="V3339" i="10"/>
  <c r="V3282" i="10"/>
  <c r="V3325" i="10"/>
  <c r="V3229" i="10"/>
  <c r="V3530" i="10"/>
  <c r="V3445" i="10"/>
  <c r="V3376" i="10"/>
  <c r="O34" i="11"/>
  <c r="V3276" i="10"/>
  <c r="V3595" i="10"/>
  <c r="V3584" i="10"/>
  <c r="M13" i="3"/>
  <c r="T13" i="3" s="1"/>
  <c r="M16" i="3"/>
  <c r="T16" i="3" s="1"/>
  <c r="V3486" i="10"/>
  <c r="V3342" i="10"/>
  <c r="V3321" i="10"/>
  <c r="V3217" i="10"/>
  <c r="J6" i="11"/>
  <c r="V3384" i="10"/>
  <c r="V3340" i="10"/>
  <c r="M31" i="3"/>
  <c r="T31" i="3" s="1"/>
  <c r="V3578" i="10"/>
  <c r="V3326" i="10"/>
  <c r="V3213" i="10"/>
  <c r="V3308" i="10"/>
  <c r="V3493" i="10"/>
  <c r="V3289" i="10"/>
  <c r="V3242" i="10"/>
  <c r="N13" i="11"/>
  <c r="V3264" i="10"/>
  <c r="V3258" i="10"/>
  <c r="V3532" i="10"/>
  <c r="V3509" i="10"/>
  <c r="V3257" i="10"/>
  <c r="M32" i="3"/>
  <c r="T32" i="3" s="1"/>
  <c r="V3535" i="10"/>
  <c r="V3323" i="10"/>
  <c r="V3380" i="10"/>
  <c r="M8" i="11"/>
  <c r="V3450" i="10"/>
  <c r="V3420" i="10"/>
  <c r="V3269" i="10"/>
  <c r="V3451" i="10"/>
  <c r="V3492" i="10"/>
  <c r="O18" i="11"/>
  <c r="V3551" i="10"/>
  <c r="V3230" i="10"/>
  <c r="M22" i="3"/>
  <c r="T22" i="3" s="1"/>
  <c r="V3534" i="10"/>
  <c r="V3379" i="10"/>
  <c r="V3317" i="10"/>
  <c r="V3477" i="10"/>
  <c r="V3455" i="10"/>
  <c r="V3371" i="10"/>
  <c r="V3255" i="10"/>
  <c r="V3637" i="10"/>
  <c r="V3580" i="10"/>
  <c r="O13" i="11"/>
  <c r="V3291" i="10"/>
  <c r="V3517" i="10"/>
  <c r="V3443" i="10"/>
  <c r="F20" i="11"/>
  <c r="M7" i="3"/>
  <c r="T7" i="3" s="1"/>
  <c r="V3259" i="10"/>
  <c r="V3225" i="10"/>
  <c r="V3252" i="10"/>
  <c r="V3312" i="10"/>
  <c r="O8" i="11"/>
  <c r="V3439" i="10"/>
  <c r="V3359" i="10"/>
  <c r="V3593" i="10"/>
  <c r="V3424" i="10"/>
  <c r="V3243" i="10"/>
  <c r="V3624" i="10"/>
  <c r="V3348" i="10"/>
  <c r="V3383" i="10"/>
  <c r="V3514" i="10"/>
  <c r="O15" i="11"/>
  <c r="N162" i="3"/>
  <c r="V3483" i="10"/>
  <c r="V3594" i="10"/>
  <c r="V3246" i="10"/>
  <c r="V3481" i="10"/>
  <c r="V3620" i="10"/>
  <c r="V3554" i="10"/>
  <c r="V3316" i="10"/>
  <c r="O24" i="11"/>
  <c r="V3581" i="10"/>
  <c r="V3645" i="10"/>
  <c r="V3565" i="10"/>
  <c r="V3357" i="10"/>
  <c r="V3586" i="10"/>
  <c r="V3539" i="10"/>
  <c r="V3537" i="10"/>
  <c r="V3263" i="10"/>
  <c r="V3638" i="10"/>
  <c r="V3235" i="10"/>
  <c r="V3575" i="10"/>
  <c r="V3623" i="10"/>
  <c r="V3398" i="10"/>
  <c r="V3279" i="10"/>
  <c r="J15" i="11"/>
  <c r="V3585" i="10"/>
  <c r="V3646" i="10"/>
  <c r="N10" i="11"/>
  <c r="V3307" i="10"/>
  <c r="V3410" i="10"/>
  <c r="V3331" i="10"/>
  <c r="O20" i="11"/>
  <c r="V3557" i="10"/>
  <c r="V3460" i="10"/>
  <c r="V3489" i="10"/>
  <c r="V3427" i="10"/>
  <c r="V3330" i="10"/>
  <c r="V3567" i="10"/>
  <c r="M7" i="11"/>
  <c r="V3232" i="10"/>
  <c r="V3322" i="10"/>
  <c r="V3496" i="10"/>
  <c r="V3417" i="10"/>
  <c r="V3389" i="10"/>
  <c r="V3568" i="10"/>
  <c r="V3606" i="10"/>
  <c r="V3523" i="10"/>
  <c r="L24" i="11"/>
  <c r="V3599" i="10"/>
  <c r="V3283" i="10"/>
  <c r="J16" i="11"/>
  <c r="V3293" i="10"/>
  <c r="M20" i="3"/>
  <c r="T20" i="3" s="1"/>
  <c r="V3302" i="10"/>
  <c r="V3405" i="10"/>
  <c r="V3583" i="10"/>
  <c r="V3629" i="10"/>
  <c r="D37" i="3"/>
  <c r="V3476" i="10"/>
  <c r="V3597" i="10"/>
  <c r="V3627" i="10"/>
  <c r="V3409" i="10"/>
  <c r="V3626" i="10"/>
  <c r="V3219" i="10"/>
  <c r="V3518" i="10"/>
  <c r="V3644" i="10"/>
  <c r="V3529" i="10"/>
  <c r="N8" i="11"/>
  <c r="V3304" i="10"/>
  <c r="V3531" i="10"/>
  <c r="V3404" i="10"/>
  <c r="V3391" i="10"/>
  <c r="V3298" i="10"/>
  <c r="V3469" i="10"/>
  <c r="V3453" i="10"/>
  <c r="V3434" i="10"/>
  <c r="V3468" i="10"/>
  <c r="M27" i="3"/>
  <c r="T27" i="3" s="1"/>
  <c r="V3272" i="10"/>
  <c r="J12" i="11"/>
  <c r="M12" i="3"/>
  <c r="T12" i="3" s="1"/>
  <c r="V3251" i="10"/>
  <c r="V3508" i="10"/>
  <c r="V3310" i="10"/>
  <c r="M20" i="11"/>
  <c r="V3576" i="10"/>
  <c r="V3373" i="10"/>
  <c r="V3647" i="10"/>
  <c r="V3413" i="10"/>
  <c r="V3503" i="10"/>
  <c r="M11" i="11"/>
  <c r="V3338" i="10"/>
  <c r="V3572" i="10"/>
  <c r="V3625" i="10"/>
  <c r="V3385" i="10"/>
  <c r="V3335" i="10"/>
  <c r="V3208" i="10"/>
  <c r="V3400" i="10"/>
  <c r="V3365" i="10"/>
  <c r="V3328" i="10"/>
  <c r="V3431" i="10"/>
  <c r="V3430" i="10"/>
  <c r="V3318" i="10"/>
  <c r="V3502" i="10"/>
  <c r="M18" i="11"/>
  <c r="V3412" i="10"/>
  <c r="P10" i="11"/>
  <c r="K10" i="11"/>
  <c r="R10" i="11"/>
  <c r="O31" i="11"/>
  <c r="V10" i="11"/>
  <c r="X10" i="11"/>
  <c r="W10" i="11"/>
  <c r="Q10" i="11"/>
  <c r="N31" i="11"/>
  <c r="V3220" i="10"/>
  <c r="I10" i="11"/>
  <c r="G10" i="11"/>
  <c r="Y10" i="11"/>
  <c r="AD10" i="11"/>
  <c r="AB10" i="11"/>
  <c r="H10" i="11"/>
  <c r="AE10" i="11"/>
  <c r="AA10" i="11"/>
  <c r="AC10" i="11"/>
  <c r="S10" i="11"/>
  <c r="T10" i="11"/>
  <c r="Z10" i="11"/>
  <c r="V3522" i="10"/>
  <c r="L25" i="11"/>
  <c r="V3505" i="10"/>
  <c r="V3261" i="10"/>
  <c r="V3309" i="10"/>
  <c r="V3528" i="10"/>
  <c r="V3488" i="10"/>
  <c r="V3436" i="10"/>
  <c r="V3602" i="10"/>
  <c r="V3648" i="10"/>
  <c r="V3408" i="10"/>
  <c r="V3358" i="10"/>
  <c r="V3311" i="10"/>
  <c r="V3550" i="10"/>
  <c r="V3334" i="10"/>
  <c r="V3428" i="10"/>
  <c r="V3634" i="10"/>
  <c r="V3256" i="10"/>
  <c r="V3240" i="10"/>
  <c r="V3577" i="10"/>
  <c r="V3480" i="10"/>
  <c r="V3183" i="10"/>
  <c r="M12" i="11"/>
  <c r="V3465" i="10"/>
  <c r="V3511" i="10"/>
  <c r="V3362" i="10"/>
  <c r="O22" i="11"/>
  <c r="V3374" i="10"/>
  <c r="V3559" i="10"/>
  <c r="V3484" i="10"/>
  <c r="V3411" i="10"/>
  <c r="V3397" i="10"/>
  <c r="V3506" i="10"/>
  <c r="L27" i="11"/>
  <c r="O12" i="11"/>
  <c r="V3516" i="10"/>
  <c r="V3444" i="10"/>
  <c r="V3407" i="10"/>
  <c r="V3491" i="10"/>
  <c r="V3345" i="10"/>
  <c r="V3536" i="10"/>
  <c r="V3354" i="10"/>
  <c r="V3570" i="10"/>
  <c r="V3231" i="10"/>
  <c r="V3287" i="10"/>
  <c r="V3315" i="10"/>
  <c r="V3470" i="10"/>
  <c r="V3564" i="10"/>
  <c r="M23" i="3"/>
  <c r="T23" i="3" s="1"/>
  <c r="V3249" i="10"/>
  <c r="M29" i="3"/>
  <c r="T29" i="3" s="1"/>
  <c r="V3519" i="10"/>
  <c r="V3350" i="10"/>
  <c r="V3596" i="10"/>
  <c r="V3615" i="10"/>
  <c r="V3364" i="10"/>
  <c r="V3356" i="10"/>
  <c r="V3437" i="10"/>
  <c r="V3639" i="10"/>
  <c r="V3343" i="10"/>
  <c r="V3426" i="10"/>
  <c r="V3267" i="10"/>
  <c r="V3628" i="10"/>
  <c r="V3561" i="10"/>
  <c r="V3245" i="10"/>
  <c r="V3540" i="10"/>
  <c r="V3498" i="10"/>
  <c r="V3555" i="10"/>
  <c r="V3546" i="10"/>
  <c r="V3394" i="10"/>
  <c r="M11" i="3"/>
  <c r="T11" i="3" s="1"/>
  <c r="M25" i="3"/>
  <c r="T25" i="3" s="1"/>
  <c r="R34" i="11"/>
  <c r="P34" i="11"/>
  <c r="V3197" i="10"/>
  <c r="Q34" i="11"/>
  <c r="S34" i="11"/>
  <c r="V3329" i="10"/>
  <c r="M30" i="3"/>
  <c r="T30" i="3" s="1"/>
  <c r="V3228" i="10"/>
  <c r="V3372" i="10"/>
  <c r="V3462" i="10"/>
  <c r="F9" i="11"/>
  <c r="V3560" i="10"/>
  <c r="V3274" i="10"/>
  <c r="V3238" i="10"/>
  <c r="V3395" i="10"/>
  <c r="V3474" i="10"/>
  <c r="V3388" i="10"/>
  <c r="V3607" i="10"/>
  <c r="V3456" i="10"/>
  <c r="O7" i="11"/>
  <c r="O9" i="11"/>
  <c r="M18" i="3"/>
  <c r="T18" i="3" s="1"/>
  <c r="N22" i="11"/>
  <c r="V3382" i="10"/>
  <c r="V3512" i="10"/>
  <c r="V3351" i="10"/>
  <c r="V3482" i="10"/>
  <c r="V3621" i="10"/>
  <c r="V3253" i="10"/>
  <c r="V3447" i="10"/>
  <c r="V3473" i="10"/>
  <c r="V3571" i="10"/>
  <c r="V3490" i="10"/>
  <c r="V3327" i="10"/>
  <c r="V3223" i="10"/>
  <c r="O14" i="11"/>
  <c r="M6" i="3"/>
  <c r="T6" i="3" s="1"/>
  <c r="V3333" i="10"/>
  <c r="W5" i="16"/>
  <c r="W36" i="16" s="1"/>
  <c r="V3341" i="10"/>
  <c r="V3390" i="10"/>
  <c r="M15" i="11"/>
  <c r="M14" i="3"/>
  <c r="T14" i="3" s="1"/>
  <c r="V3332" i="10"/>
  <c r="V3280" i="10"/>
  <c r="V3466" i="10"/>
  <c r="M8" i="3"/>
  <c r="T8" i="3" s="1"/>
  <c r="V3604" i="10"/>
  <c r="V3608" i="10"/>
  <c r="V3643" i="10"/>
  <c r="M21" i="3"/>
  <c r="T21" i="3" s="1"/>
  <c r="V3248" i="10"/>
  <c r="V3313" i="10"/>
  <c r="V3273" i="10"/>
  <c r="V3605" i="10"/>
  <c r="V3547" i="10"/>
  <c r="V3527" i="10"/>
  <c r="V3207" i="10"/>
  <c r="V3429" i="10"/>
  <c r="N34" i="11"/>
  <c r="V3387" i="10"/>
  <c r="V3641" i="10"/>
  <c r="V3363" i="10"/>
  <c r="V3495" i="10"/>
  <c r="V3459" i="10"/>
  <c r="V3306" i="10"/>
  <c r="V3294" i="10"/>
  <c r="AE25" i="11"/>
  <c r="P25" i="11"/>
  <c r="W25" i="11"/>
  <c r="V3199" i="10"/>
  <c r="V25" i="11"/>
  <c r="X25" i="11"/>
  <c r="Q25" i="11"/>
  <c r="T25" i="11"/>
  <c r="Y25" i="11"/>
  <c r="Z25" i="11"/>
  <c r="AA25" i="11"/>
  <c r="K25" i="11"/>
  <c r="AB25" i="11"/>
  <c r="AD25" i="11"/>
  <c r="R25" i="11"/>
  <c r="H25" i="11"/>
  <c r="G25" i="11"/>
  <c r="S25" i="11"/>
  <c r="I25" i="11"/>
  <c r="AC25" i="11"/>
  <c r="U25" i="11"/>
  <c r="V3299" i="10"/>
  <c r="V3441" i="10"/>
  <c r="V3198" i="10"/>
  <c r="V3275" i="10"/>
  <c r="V3442" i="10"/>
  <c r="AC14" i="11"/>
  <c r="Q14" i="11"/>
  <c r="T14" i="11"/>
  <c r="Y14" i="11"/>
  <c r="K14" i="11"/>
  <c r="V14" i="11"/>
  <c r="X14" i="11"/>
  <c r="AD14" i="11"/>
  <c r="G14" i="11"/>
  <c r="H14" i="11"/>
  <c r="Z14" i="11"/>
  <c r="S14" i="11"/>
  <c r="W14" i="11"/>
  <c r="V3212" i="10"/>
  <c r="AA14" i="11"/>
  <c r="I14" i="11"/>
  <c r="AB14" i="11"/>
  <c r="AE14" i="11"/>
  <c r="P14" i="11"/>
  <c r="R14" i="11"/>
  <c r="V3603" i="10"/>
  <c r="V3562" i="10"/>
  <c r="V3588" i="10"/>
  <c r="V3598" i="10"/>
  <c r="V3184" i="10"/>
  <c r="V3353" i="10"/>
  <c r="V3438" i="10"/>
  <c r="K13" i="11"/>
  <c r="AD13" i="11"/>
  <c r="R13" i="11"/>
  <c r="H13" i="11"/>
  <c r="V3206" i="10"/>
  <c r="X13" i="11"/>
  <c r="Q13" i="11"/>
  <c r="Y13" i="11"/>
  <c r="S13" i="11"/>
  <c r="P13" i="11"/>
  <c r="V13" i="11"/>
  <c r="W13" i="11"/>
  <c r="AA13" i="11"/>
  <c r="Z13" i="11"/>
  <c r="G13" i="11"/>
  <c r="AB13" i="11"/>
  <c r="AC13" i="11"/>
  <c r="T13" i="11"/>
  <c r="AE13" i="11"/>
  <c r="I13" i="11"/>
  <c r="AA12" i="11"/>
  <c r="AC12" i="11"/>
  <c r="AE12" i="11"/>
  <c r="K12" i="11"/>
  <c r="P12" i="11"/>
  <c r="I12" i="11"/>
  <c r="R12" i="11"/>
  <c r="T12" i="11"/>
  <c r="AB12" i="11"/>
  <c r="G12" i="11"/>
  <c r="Q12" i="11"/>
  <c r="AD12" i="11"/>
  <c r="Y12" i="11"/>
  <c r="X12" i="11"/>
  <c r="V3205" i="10"/>
  <c r="V12" i="11"/>
  <c r="Z12" i="11"/>
  <c r="W12" i="11"/>
  <c r="H12" i="11"/>
  <c r="S12" i="11"/>
  <c r="V3270" i="10"/>
  <c r="M26" i="3"/>
  <c r="T26" i="3" s="1"/>
  <c r="X28" i="11"/>
  <c r="I29" i="11"/>
  <c r="W28" i="11"/>
  <c r="M29" i="11"/>
  <c r="H28" i="11"/>
  <c r="R27" i="11"/>
  <c r="X27" i="11"/>
  <c r="S29" i="11"/>
  <c r="R29" i="11"/>
  <c r="O28" i="11"/>
  <c r="O29" i="11"/>
  <c r="G27" i="11"/>
  <c r="G29" i="11"/>
  <c r="Y27" i="11"/>
  <c r="AA28" i="11"/>
  <c r="L28" i="11"/>
  <c r="S27" i="11"/>
  <c r="Z27" i="11"/>
  <c r="R28" i="11"/>
  <c r="P28" i="11"/>
  <c r="I27" i="11"/>
  <c r="J29" i="11"/>
  <c r="S28" i="11"/>
  <c r="P27" i="11"/>
  <c r="AB29" i="11"/>
  <c r="V3196" i="10"/>
  <c r="V29" i="11"/>
  <c r="V27" i="11"/>
  <c r="F29" i="11"/>
  <c r="U28" i="11"/>
  <c r="K29" i="11"/>
  <c r="AD29" i="11"/>
  <c r="Y29" i="11"/>
  <c r="AC27" i="11"/>
  <c r="L29" i="11"/>
  <c r="AE29" i="11"/>
  <c r="T27" i="11"/>
  <c r="AE28" i="11"/>
  <c r="X29" i="11"/>
  <c r="M28" i="11"/>
  <c r="K27" i="11"/>
  <c r="J28" i="11"/>
  <c r="Z29" i="11"/>
  <c r="AA29" i="11"/>
  <c r="AE27" i="11"/>
  <c r="N29" i="11"/>
  <c r="Y28" i="11"/>
  <c r="P29" i="11"/>
  <c r="T29" i="11"/>
  <c r="K28" i="11"/>
  <c r="Q28" i="11"/>
  <c r="Q29" i="11"/>
  <c r="Q27" i="11"/>
  <c r="AB27" i="11"/>
  <c r="AA27" i="11"/>
  <c r="T28" i="11"/>
  <c r="AC29" i="11"/>
  <c r="H29" i="11"/>
  <c r="AC28" i="11"/>
  <c r="N28" i="11"/>
  <c r="G28" i="11"/>
  <c r="F28" i="11"/>
  <c r="H27" i="11"/>
  <c r="AD27" i="11"/>
  <c r="I28" i="11"/>
  <c r="AB28" i="11"/>
  <c r="U29" i="11"/>
  <c r="Z28" i="11"/>
  <c r="W27" i="11"/>
  <c r="U27" i="11"/>
  <c r="AD28" i="11"/>
  <c r="W29" i="11"/>
  <c r="V28" i="11"/>
  <c r="V3642" i="10"/>
  <c r="V3214" i="10"/>
  <c r="V3204" i="10"/>
  <c r="K11" i="11"/>
  <c r="V11" i="11"/>
  <c r="X11" i="11"/>
  <c r="I11" i="11"/>
  <c r="Z11" i="11"/>
  <c r="Y11" i="11"/>
  <c r="AB11" i="11"/>
  <c r="AC11" i="11"/>
  <c r="AA11" i="11"/>
  <c r="Q11" i="11"/>
  <c r="G11" i="11"/>
  <c r="H11" i="11"/>
  <c r="AE11" i="11"/>
  <c r="AD11" i="11"/>
  <c r="P11" i="11"/>
  <c r="R11" i="11"/>
  <c r="W11" i="11"/>
  <c r="T11" i="11"/>
  <c r="J17" i="11"/>
  <c r="V3227" i="10"/>
  <c r="V3285" i="10"/>
  <c r="V3200" i="10"/>
  <c r="X35" i="11"/>
  <c r="W24" i="11"/>
  <c r="K35" i="11"/>
  <c r="S24" i="11"/>
  <c r="K24" i="11"/>
  <c r="Q24" i="11"/>
  <c r="T24" i="11"/>
  <c r="H35" i="11"/>
  <c r="Y24" i="11"/>
  <c r="G24" i="11"/>
  <c r="F35" i="11"/>
  <c r="AD24" i="11"/>
  <c r="H24" i="11"/>
  <c r="R35" i="11"/>
  <c r="Z24" i="11"/>
  <c r="Q35" i="11"/>
  <c r="Y35" i="11"/>
  <c r="AB35" i="11"/>
  <c r="AE24" i="11"/>
  <c r="I24" i="11"/>
  <c r="O35" i="11"/>
  <c r="S35" i="11"/>
  <c r="W35" i="11"/>
  <c r="AC35" i="11"/>
  <c r="V35" i="11"/>
  <c r="M35" i="11"/>
  <c r="N35" i="11"/>
  <c r="T35" i="11"/>
  <c r="AD35" i="11"/>
  <c r="P35" i="11"/>
  <c r="AA35" i="11"/>
  <c r="G35" i="11"/>
  <c r="Z35" i="11"/>
  <c r="AB24" i="11"/>
  <c r="AC24" i="11"/>
  <c r="I35" i="11"/>
  <c r="R24" i="11"/>
  <c r="J35" i="11"/>
  <c r="P24" i="11"/>
  <c r="L35" i="11"/>
  <c r="AE35" i="11"/>
  <c r="X24" i="11"/>
  <c r="U24" i="11"/>
  <c r="U35" i="11"/>
  <c r="AA24" i="11"/>
  <c r="V24" i="11"/>
  <c r="X20" i="11"/>
  <c r="T20" i="11"/>
  <c r="K20" i="11"/>
  <c r="Y20" i="11"/>
  <c r="V20" i="11"/>
  <c r="I20" i="11"/>
  <c r="G20" i="11"/>
  <c r="W20" i="11"/>
  <c r="AC20" i="11"/>
  <c r="Z20" i="11"/>
  <c r="H20" i="11"/>
  <c r="AA20" i="11"/>
  <c r="AD20" i="11"/>
  <c r="AB20" i="11"/>
  <c r="Q20" i="11"/>
  <c r="V3191" i="10"/>
  <c r="AE20" i="11"/>
  <c r="P20" i="11"/>
  <c r="S20" i="11"/>
  <c r="R20" i="11"/>
  <c r="V3478" i="10"/>
  <c r="AB6" i="11"/>
  <c r="I6" i="11"/>
  <c r="V6" i="11"/>
  <c r="AD6" i="11"/>
  <c r="W6" i="11"/>
  <c r="X6" i="11"/>
  <c r="V3189" i="10"/>
  <c r="Y6" i="11"/>
  <c r="H6" i="11"/>
  <c r="P6" i="11"/>
  <c r="R6" i="11"/>
  <c r="T6" i="11"/>
  <c r="K6" i="11"/>
  <c r="Q6" i="11"/>
  <c r="Z6" i="11"/>
  <c r="AA6" i="11"/>
  <c r="G6" i="11"/>
  <c r="AC6" i="11"/>
  <c r="AE6" i="11"/>
  <c r="V3633" i="10"/>
  <c r="H8" i="11"/>
  <c r="P8" i="11"/>
  <c r="Y8" i="11"/>
  <c r="V3187" i="10"/>
  <c r="AD8" i="11"/>
  <c r="R8" i="11"/>
  <c r="K8" i="11"/>
  <c r="T8" i="11"/>
  <c r="V8" i="11"/>
  <c r="I8" i="11"/>
  <c r="Z8" i="11"/>
  <c r="W8" i="11"/>
  <c r="AA8" i="11"/>
  <c r="Q8" i="11"/>
  <c r="AB8" i="11"/>
  <c r="G8" i="11"/>
  <c r="AC8" i="11"/>
  <c r="AE8" i="11"/>
  <c r="X8" i="11"/>
  <c r="V3500" i="10"/>
  <c r="V3381" i="10"/>
  <c r="V3288" i="10"/>
  <c r="V3515" i="10"/>
  <c r="V3589" i="10"/>
  <c r="V3416" i="10"/>
  <c r="Q32" i="11"/>
  <c r="K32" i="11"/>
  <c r="V3221" i="10"/>
  <c r="X32" i="11"/>
  <c r="Q9" i="11"/>
  <c r="P9" i="11"/>
  <c r="Y32" i="11"/>
  <c r="I32" i="11"/>
  <c r="AB32" i="11"/>
  <c r="S9" i="11"/>
  <c r="AE9" i="11"/>
  <c r="O32" i="11"/>
  <c r="J32" i="11"/>
  <c r="AC32" i="11"/>
  <c r="T32" i="11"/>
  <c r="K9" i="11"/>
  <c r="N32" i="11"/>
  <c r="M32" i="11"/>
  <c r="G32" i="11"/>
  <c r="H9" i="11"/>
  <c r="F32" i="11"/>
  <c r="X9" i="11"/>
  <c r="P32" i="11"/>
  <c r="L32" i="11"/>
  <c r="S32" i="11"/>
  <c r="T9" i="11"/>
  <c r="I9" i="11"/>
  <c r="AA32" i="11"/>
  <c r="AB9" i="11"/>
  <c r="Z32" i="11"/>
  <c r="Y9" i="11"/>
  <c r="V32" i="11"/>
  <c r="W32" i="11"/>
  <c r="H32" i="11"/>
  <c r="AC9" i="11"/>
  <c r="G9" i="11"/>
  <c r="AA9" i="11"/>
  <c r="AD9" i="11"/>
  <c r="Z9" i="11"/>
  <c r="AE32" i="11"/>
  <c r="R32" i="11"/>
  <c r="V9" i="11"/>
  <c r="W9" i="11"/>
  <c r="R9" i="11"/>
  <c r="AD32" i="11"/>
  <c r="K17" i="11"/>
  <c r="P17" i="11"/>
  <c r="R17" i="11"/>
  <c r="V3202" i="10"/>
  <c r="T17" i="11"/>
  <c r="W17" i="11"/>
  <c r="Y17" i="11"/>
  <c r="AB17" i="11"/>
  <c r="X17" i="11"/>
  <c r="Z17" i="11"/>
  <c r="V17" i="11"/>
  <c r="AD17" i="11"/>
  <c r="G17" i="11"/>
  <c r="Q17" i="11"/>
  <c r="AC17" i="11"/>
  <c r="I17" i="11"/>
  <c r="H17" i="11"/>
  <c r="AE17" i="11"/>
  <c r="AA17" i="11"/>
  <c r="I22" i="11"/>
  <c r="S22" i="11"/>
  <c r="F22" i="11"/>
  <c r="K22" i="11"/>
  <c r="L22" i="11"/>
  <c r="Q22" i="11"/>
  <c r="M22" i="11"/>
  <c r="R22" i="11"/>
  <c r="H22" i="11"/>
  <c r="J22" i="11"/>
  <c r="V3541" i="10"/>
  <c r="P22" i="11"/>
  <c r="G22" i="11"/>
  <c r="V3521" i="10"/>
  <c r="T36" i="11"/>
  <c r="Y36" i="11"/>
  <c r="AA36" i="11"/>
  <c r="AE36" i="11"/>
  <c r="AB36" i="11"/>
  <c r="Z36" i="11"/>
  <c r="G36" i="11"/>
  <c r="Q36" i="11"/>
  <c r="AC36" i="11"/>
  <c r="V3203" i="10"/>
  <c r="S36" i="11"/>
  <c r="V36" i="11"/>
  <c r="H36" i="11"/>
  <c r="K36" i="11"/>
  <c r="AD36" i="11"/>
  <c r="I36" i="11"/>
  <c r="P36" i="11"/>
  <c r="W36" i="11"/>
  <c r="R36" i="11"/>
  <c r="X36" i="11"/>
  <c r="V3295" i="10"/>
  <c r="V3631" i="10"/>
  <c r="V3349" i="10"/>
  <c r="AD15" i="11"/>
  <c r="R15" i="11"/>
  <c r="Y15" i="11"/>
  <c r="AE15" i="11"/>
  <c r="T15" i="11"/>
  <c r="G15" i="11"/>
  <c r="Z15" i="11"/>
  <c r="V3211" i="10"/>
  <c r="I15" i="11"/>
  <c r="V15" i="11"/>
  <c r="AB15" i="11"/>
  <c r="W15" i="11"/>
  <c r="Q15" i="11"/>
  <c r="H15" i="11"/>
  <c r="AC15" i="11"/>
  <c r="X15" i="11"/>
  <c r="S15" i="11"/>
  <c r="K15" i="11"/>
  <c r="P15" i="11"/>
  <c r="AA15" i="11"/>
  <c r="V3600" i="10"/>
  <c r="M17" i="3"/>
  <c r="T17" i="3" s="1"/>
  <c r="V3579" i="10"/>
  <c r="V3226" i="10"/>
  <c r="V3292" i="10"/>
  <c r="V3487" i="10"/>
  <c r="V3494" i="10"/>
  <c r="V3425" i="10"/>
  <c r="V3548" i="10"/>
  <c r="Q21" i="16"/>
  <c r="N10" i="16"/>
  <c r="Q15" i="16"/>
  <c r="Q31" i="16"/>
  <c r="N24" i="16"/>
  <c r="T12" i="16"/>
  <c r="Q8" i="16"/>
  <c r="N33" i="16"/>
  <c r="T13" i="16"/>
  <c r="Q11" i="16"/>
  <c r="T31" i="16"/>
  <c r="Q33" i="16"/>
  <c r="T6" i="16"/>
  <c r="Q10" i="16"/>
  <c r="Q26" i="16"/>
  <c r="N19" i="16"/>
  <c r="T19" i="16"/>
  <c r="N30" i="16"/>
  <c r="Q13" i="16"/>
  <c r="T10" i="16"/>
  <c r="T18" i="16"/>
  <c r="T11" i="16"/>
  <c r="Q24" i="16"/>
  <c r="T14" i="16"/>
  <c r="N8" i="16"/>
  <c r="Q35" i="16"/>
  <c r="N20" i="16"/>
  <c r="N25" i="16"/>
  <c r="T9" i="16"/>
  <c r="V3194" i="10"/>
  <c r="T7" i="16"/>
  <c r="N14" i="16"/>
  <c r="Q7" i="16"/>
  <c r="Q19" i="16"/>
  <c r="T34" i="16"/>
  <c r="Q23" i="16"/>
  <c r="N13" i="16"/>
  <c r="N15" i="16"/>
  <c r="N23" i="16"/>
  <c r="Q14" i="16"/>
  <c r="Q34" i="16"/>
  <c r="N21" i="16"/>
  <c r="N17" i="16"/>
  <c r="N31" i="16"/>
  <c r="N34" i="16"/>
  <c r="Q9" i="16"/>
  <c r="N35" i="16"/>
  <c r="T35" i="16"/>
  <c r="T29" i="16"/>
  <c r="Q27" i="16"/>
  <c r="N16" i="16"/>
  <c r="N27" i="16"/>
  <c r="N9" i="16"/>
  <c r="N18" i="16"/>
  <c r="Q18" i="16"/>
  <c r="Q20" i="16"/>
  <c r="Q28" i="16"/>
  <c r="T16" i="16"/>
  <c r="N11" i="16"/>
  <c r="Q6" i="16"/>
  <c r="Q32" i="16"/>
  <c r="Q25" i="16"/>
  <c r="T28" i="16"/>
  <c r="N12" i="16"/>
  <c r="T8" i="16"/>
  <c r="Q22" i="16"/>
  <c r="N32" i="16"/>
  <c r="Q17" i="16"/>
  <c r="T25" i="16"/>
  <c r="N28" i="16"/>
  <c r="N7" i="16"/>
  <c r="T15" i="16"/>
  <c r="T32" i="16"/>
  <c r="T21" i="16"/>
  <c r="V3566" i="10"/>
  <c r="V3414" i="10"/>
  <c r="V3337" i="10"/>
  <c r="V3266" i="10"/>
  <c r="M28" i="3"/>
  <c r="T28" i="3" s="1"/>
  <c r="V3396" i="10"/>
  <c r="V3616" i="10"/>
  <c r="V3457" i="10"/>
  <c r="V3303" i="10"/>
  <c r="V3513" i="10"/>
  <c r="M15" i="3"/>
  <c r="T15" i="3" s="1"/>
  <c r="V3612" i="10"/>
  <c r="V3543" i="10"/>
  <c r="V3360" i="10"/>
  <c r="V3556" i="10"/>
  <c r="AA16" i="11"/>
  <c r="Y16" i="11"/>
  <c r="W16" i="11"/>
  <c r="I16" i="11"/>
  <c r="V16" i="11"/>
  <c r="AE16" i="11"/>
  <c r="Q16" i="11"/>
  <c r="T16" i="11"/>
  <c r="R16" i="11"/>
  <c r="P16" i="11"/>
  <c r="AD16" i="11"/>
  <c r="K16" i="11"/>
  <c r="AC16" i="11"/>
  <c r="G16" i="11"/>
  <c r="S16" i="11"/>
  <c r="V3210" i="10"/>
  <c r="Z16" i="11"/>
  <c r="H16" i="11"/>
  <c r="X16" i="11"/>
  <c r="AB16" i="11"/>
  <c r="V3370" i="10"/>
  <c r="Q7" i="11"/>
  <c r="G7" i="11"/>
  <c r="AE7" i="11"/>
  <c r="H7" i="11"/>
  <c r="AB7" i="11"/>
  <c r="Y7" i="11"/>
  <c r="AD7" i="11"/>
  <c r="V7" i="11"/>
  <c r="I7" i="11"/>
  <c r="AC7" i="11"/>
  <c r="P7" i="11"/>
  <c r="X7" i="11"/>
  <c r="K7" i="11"/>
  <c r="AA7" i="11"/>
  <c r="S7" i="11"/>
  <c r="W7" i="11"/>
  <c r="T7" i="11"/>
  <c r="Z7" i="11"/>
  <c r="R7" i="11"/>
  <c r="V3188" i="10"/>
  <c r="V3216" i="10"/>
  <c r="Y18" i="11"/>
  <c r="T18" i="11"/>
  <c r="X18" i="11"/>
  <c r="R18" i="11"/>
  <c r="AD18" i="11"/>
  <c r="W18" i="11"/>
  <c r="K18" i="11"/>
  <c r="P18" i="11"/>
  <c r="H18" i="11"/>
  <c r="I18" i="11"/>
  <c r="AE18" i="11"/>
  <c r="AC18" i="11"/>
  <c r="Q18" i="11"/>
  <c r="G18" i="11"/>
  <c r="AA18" i="11"/>
  <c r="V18" i="11"/>
  <c r="AB18" i="11"/>
  <c r="Z18" i="11"/>
  <c r="V3201" i="10"/>
  <c r="V3558" i="10"/>
  <c r="AD21" i="11"/>
  <c r="Z21" i="11"/>
  <c r="Y21" i="11"/>
  <c r="V3190" i="10"/>
  <c r="X21" i="11"/>
  <c r="T21" i="11"/>
  <c r="W21" i="11"/>
  <c r="S21" i="11"/>
  <c r="V21" i="11"/>
  <c r="H21" i="11"/>
  <c r="I21" i="11"/>
  <c r="R21" i="11"/>
  <c r="AC21" i="11"/>
  <c r="K21" i="11"/>
  <c r="P21" i="11"/>
  <c r="Q21" i="11"/>
  <c r="AA21" i="11"/>
  <c r="G21" i="11"/>
  <c r="AE21" i="11"/>
  <c r="AB21" i="11"/>
  <c r="V3186" i="10"/>
  <c r="AA699" i="3"/>
  <c r="H710" i="3"/>
  <c r="Q730" i="3"/>
  <c r="Q714" i="3"/>
  <c r="G724" i="3"/>
  <c r="O735" i="3"/>
  <c r="AE711" i="3"/>
  <c r="AA719" i="3"/>
  <c r="L717" i="3"/>
  <c r="AC715" i="3"/>
  <c r="O703" i="3"/>
  <c r="K701" i="3"/>
  <c r="E711" i="3"/>
  <c r="AC736" i="3"/>
  <c r="E633" i="3"/>
  <c r="O669" i="3"/>
  <c r="AD636" i="3"/>
  <c r="Q711" i="3"/>
  <c r="AF736" i="3"/>
  <c r="P632" i="3"/>
  <c r="AB668" i="3"/>
  <c r="O635" i="3"/>
  <c r="H736" i="3"/>
  <c r="AF720" i="3"/>
  <c r="G631" i="3"/>
  <c r="L667" i="3"/>
  <c r="K634" i="3"/>
  <c r="H724" i="3"/>
  <c r="N721" i="3"/>
  <c r="AD675" i="3"/>
  <c r="O641" i="3"/>
  <c r="AF679" i="3"/>
  <c r="N642" i="3"/>
  <c r="O706" i="3"/>
  <c r="AD704" i="3"/>
  <c r="AD670" i="3"/>
  <c r="E638" i="3"/>
  <c r="H674" i="3"/>
  <c r="Q721" i="3"/>
  <c r="K718" i="3"/>
  <c r="Q685" i="3"/>
  <c r="O652" i="3"/>
  <c r="AE688" i="3"/>
  <c r="I735" i="3"/>
  <c r="P708" i="3"/>
  <c r="I645" i="3"/>
  <c r="L681" i="3"/>
  <c r="N647" i="3"/>
  <c r="AF708" i="3"/>
  <c r="I709" i="3"/>
  <c r="AC674" i="3"/>
  <c r="P642" i="3"/>
  <c r="O677" i="3"/>
  <c r="K711" i="3"/>
  <c r="AE723" i="3"/>
  <c r="K650" i="3"/>
  <c r="E686" i="3"/>
  <c r="K652" i="3"/>
  <c r="AC714" i="3"/>
  <c r="O701" i="3"/>
  <c r="AA639" i="3"/>
  <c r="AA676" i="3"/>
  <c r="G643" i="3"/>
  <c r="N728" i="3"/>
  <c r="G700" i="3"/>
  <c r="K654" i="3"/>
  <c r="O690" i="3"/>
  <c r="P657" i="3"/>
  <c r="F662" i="3"/>
  <c r="G715" i="3"/>
  <c r="AF713" i="3"/>
  <c r="G679" i="3"/>
  <c r="AF647" i="3"/>
  <c r="AD682" i="3"/>
  <c r="P714" i="3"/>
  <c r="E717" i="3"/>
  <c r="L654" i="3"/>
  <c r="AC691" i="3"/>
  <c r="I657" i="3"/>
  <c r="AC702" i="3"/>
  <c r="AB718" i="3"/>
  <c r="E714" i="3"/>
  <c r="K666" i="3"/>
  <c r="O632" i="3"/>
  <c r="E721" i="3"/>
  <c r="E708" i="3"/>
  <c r="E690" i="3"/>
  <c r="O714" i="3"/>
  <c r="AF728" i="3"/>
  <c r="G721" i="3"/>
  <c r="P704" i="3"/>
  <c r="N702" i="3"/>
  <c r="AE700" i="3"/>
  <c r="Q729" i="3"/>
  <c r="AF727" i="3"/>
  <c r="H723" i="3"/>
  <c r="O721" i="3"/>
  <c r="Q688" i="3"/>
  <c r="AE654" i="3"/>
  <c r="AC690" i="3"/>
  <c r="K736" i="3"/>
  <c r="N720" i="3"/>
  <c r="Q687" i="3"/>
  <c r="AD653" i="3"/>
  <c r="AD689" i="3"/>
  <c r="F721" i="3"/>
  <c r="N704" i="3"/>
  <c r="AF686" i="3"/>
  <c r="AE652" i="3"/>
  <c r="AC688" i="3"/>
  <c r="H709" i="3"/>
  <c r="N706" i="3"/>
  <c r="AC660" i="3"/>
  <c r="N698" i="3"/>
  <c r="Q664" i="3"/>
  <c r="F644" i="3"/>
  <c r="F736" i="3"/>
  <c r="L690" i="3"/>
  <c r="K655" i="3"/>
  <c r="K693" i="3"/>
  <c r="Q659" i="3"/>
  <c r="AF706" i="3"/>
  <c r="N703" i="3"/>
  <c r="F669" i="3"/>
  <c r="O637" i="3"/>
  <c r="I673" i="3"/>
  <c r="H720" i="3"/>
  <c r="AC732" i="3"/>
  <c r="K713" i="3"/>
  <c r="L666" i="3"/>
  <c r="AB632" i="3"/>
  <c r="AB692" i="3"/>
  <c r="AE722" i="3"/>
  <c r="F659" i="3"/>
  <c r="F697" i="3"/>
  <c r="Q662" i="3"/>
  <c r="H722" i="3"/>
  <c r="E723" i="3"/>
  <c r="H635" i="3"/>
  <c r="AB671" i="3"/>
  <c r="P637" i="3"/>
  <c r="E699" i="3"/>
  <c r="AE728" i="3"/>
  <c r="AE695" i="3"/>
  <c r="F661" i="3"/>
  <c r="E698" i="3"/>
  <c r="AB713" i="3"/>
  <c r="AB727" i="3"/>
  <c r="AF639" i="3"/>
  <c r="P675" i="3"/>
  <c r="I642" i="3"/>
  <c r="AE731" i="3"/>
  <c r="N700" i="3"/>
  <c r="AA705" i="3"/>
  <c r="F664" i="3"/>
  <c r="AF632" i="3"/>
  <c r="P667" i="3"/>
  <c r="I699" i="3"/>
  <c r="F702" i="3"/>
  <c r="AD639" i="3"/>
  <c r="N676" i="3"/>
  <c r="G642" i="3"/>
  <c r="I687" i="3"/>
  <c r="F703" i="3"/>
  <c r="AB684" i="3"/>
  <c r="K651" i="3"/>
  <c r="N686" i="3"/>
  <c r="E706" i="3"/>
  <c r="AF733" i="3"/>
  <c r="AB674" i="3"/>
  <c r="L713" i="3"/>
  <c r="G706" i="3"/>
  <c r="K729" i="3"/>
  <c r="Q728" i="3"/>
  <c r="AF726" i="3"/>
  <c r="N713" i="3"/>
  <c r="L712" i="3"/>
  <c r="Q708" i="3"/>
  <c r="AA706" i="3"/>
  <c r="O672" i="3"/>
  <c r="AC639" i="3"/>
  <c r="AC675" i="3"/>
  <c r="L722" i="3"/>
  <c r="O705" i="3"/>
  <c r="K671" i="3"/>
  <c r="AD638" i="3"/>
  <c r="O674" i="3"/>
  <c r="L706" i="3"/>
  <c r="G729" i="3"/>
  <c r="AC670" i="3"/>
  <c r="L637" i="3"/>
  <c r="G673" i="3"/>
  <c r="P735" i="3"/>
  <c r="AF734" i="3"/>
  <c r="L645" i="3"/>
  <c r="AF682" i="3"/>
  <c r="L648" i="3"/>
  <c r="O708" i="3"/>
  <c r="AF721" i="3"/>
  <c r="E674" i="3"/>
  <c r="K640" i="3"/>
  <c r="AF678" i="3"/>
  <c r="F640" i="3"/>
  <c r="H735" i="3"/>
  <c r="K689" i="3"/>
  <c r="AD654" i="3"/>
  <c r="AE692" i="3"/>
  <c r="H658" i="3"/>
  <c r="Q705" i="3"/>
  <c r="F717" i="3"/>
  <c r="Q684" i="3"/>
  <c r="L651" i="3"/>
  <c r="AA687" i="3"/>
  <c r="G734" i="3"/>
  <c r="P707" i="3"/>
  <c r="AD644" i="3"/>
  <c r="Q681" i="3"/>
  <c r="AA646" i="3"/>
  <c r="O707" i="3"/>
  <c r="K708" i="3"/>
  <c r="L689" i="3"/>
  <c r="AE656" i="3"/>
  <c r="E691" i="3"/>
  <c r="AE725" i="3"/>
  <c r="I713" i="3"/>
  <c r="P679" i="3"/>
  <c r="N646" i="3"/>
  <c r="O681" i="3"/>
  <c r="AF725" i="3"/>
  <c r="I712" i="3"/>
  <c r="AD694" i="3"/>
  <c r="P660" i="3"/>
  <c r="K696" i="3"/>
  <c r="F716" i="3"/>
  <c r="AE729" i="3"/>
  <c r="K683" i="3"/>
  <c r="H649" i="3"/>
  <c r="K686" i="3"/>
  <c r="P652" i="3"/>
  <c r="AD729" i="3"/>
  <c r="AE727" i="3"/>
  <c r="AF694" i="3"/>
  <c r="O661" i="3"/>
  <c r="AF698" i="3"/>
  <c r="AB728" i="3"/>
  <c r="Q732" i="3"/>
  <c r="Q669" i="3"/>
  <c r="AA636" i="3"/>
  <c r="I671" i="3"/>
  <c r="P731" i="3"/>
  <c r="H718" i="3"/>
  <c r="E659" i="3"/>
  <c r="O725" i="3"/>
  <c r="L723" i="3"/>
  <c r="AD731" i="3"/>
  <c r="O713" i="3"/>
  <c r="Q712" i="3"/>
  <c r="Q709" i="3"/>
  <c r="O724" i="3"/>
  <c r="K722" i="3"/>
  <c r="I734" i="3"/>
  <c r="K731" i="3"/>
  <c r="F657" i="3"/>
  <c r="AB694" i="3"/>
  <c r="H660" i="3"/>
  <c r="H707" i="3"/>
  <c r="K730" i="3"/>
  <c r="AB656" i="3"/>
  <c r="AE693" i="3"/>
  <c r="O659" i="3"/>
  <c r="L732" i="3"/>
  <c r="F714" i="3"/>
  <c r="AD655" i="3"/>
  <c r="AC692" i="3"/>
  <c r="AA658" i="3"/>
  <c r="L720" i="3"/>
  <c r="AD719" i="3"/>
  <c r="E730" i="3"/>
  <c r="Q667" i="3"/>
  <c r="L633" i="3"/>
  <c r="P734" i="3"/>
  <c r="N705" i="3"/>
  <c r="AE659" i="3"/>
  <c r="H697" i="3"/>
  <c r="AF663" i="3"/>
  <c r="AA630" i="3"/>
  <c r="K720" i="3"/>
  <c r="E673" i="3"/>
  <c r="AB639" i="3"/>
  <c r="Q677" i="3"/>
  <c r="G639" i="3"/>
  <c r="AE735" i="3"/>
  <c r="K702" i="3"/>
  <c r="AA668" i="3"/>
  <c r="E636" i="3"/>
  <c r="AB672" i="3"/>
  <c r="AE719" i="3"/>
  <c r="AB731" i="3"/>
  <c r="AB704" i="3"/>
  <c r="AD665" i="3"/>
  <c r="O631" i="3"/>
  <c r="AF692" i="3"/>
  <c r="G736" i="3"/>
  <c r="O673" i="3"/>
  <c r="P641" i="3"/>
  <c r="Q676" i="3"/>
  <c r="E710" i="3"/>
  <c r="K698" i="3"/>
  <c r="L664" i="3"/>
  <c r="AC631" i="3"/>
  <c r="O666" i="3"/>
  <c r="AE709" i="3"/>
  <c r="AD736" i="3"/>
  <c r="P678" i="3"/>
  <c r="N645" i="3"/>
  <c r="N680" i="3"/>
  <c r="P701" i="3"/>
  <c r="G714" i="3"/>
  <c r="H668" i="3"/>
  <c r="H634" i="3"/>
  <c r="P671" i="3"/>
  <c r="G623" i="3"/>
  <c r="I714" i="3"/>
  <c r="H712" i="3"/>
  <c r="AC678" i="3"/>
  <c r="H646" i="3"/>
  <c r="AC681" i="3"/>
  <c r="AD713" i="3"/>
  <c r="AB716" i="3"/>
  <c r="K653" i="3"/>
  <c r="AA690" i="3"/>
  <c r="E656" i="3"/>
  <c r="P716" i="3"/>
  <c r="AD733" i="3"/>
  <c r="O704" i="3"/>
  <c r="G708" i="3"/>
  <c r="AD715" i="3"/>
  <c r="AB730" i="3"/>
  <c r="L728" i="3"/>
  <c r="K723" i="3"/>
  <c r="N707" i="3"/>
  <c r="I705" i="3"/>
  <c r="G719" i="3"/>
  <c r="H716" i="3"/>
  <c r="O642" i="3"/>
  <c r="AE679" i="3"/>
  <c r="H645" i="3"/>
  <c r="G733" i="3"/>
  <c r="K715" i="3"/>
  <c r="AE641" i="3"/>
  <c r="AD678" i="3"/>
  <c r="G644" i="3"/>
  <c r="G717" i="3"/>
  <c r="F729" i="3"/>
  <c r="AB640" i="3"/>
  <c r="AB677" i="3"/>
  <c r="E643" i="3"/>
  <c r="F705" i="3"/>
  <c r="AF704" i="3"/>
  <c r="AF685" i="3"/>
  <c r="AC651" i="3"/>
  <c r="N687" i="3"/>
  <c r="P719" i="3"/>
  <c r="H733" i="3"/>
  <c r="AC644" i="3"/>
  <c r="AF681" i="3"/>
  <c r="Q648" i="3"/>
  <c r="I733" i="3"/>
  <c r="AF705" i="3"/>
  <c r="AE658" i="3"/>
  <c r="Q696" i="3"/>
  <c r="AF662" i="3"/>
  <c r="AA629" i="3"/>
  <c r="Q720" i="3"/>
  <c r="H688" i="3"/>
  <c r="F653" i="3"/>
  <c r="AD691" i="3"/>
  <c r="E657" i="3"/>
  <c r="H704" i="3"/>
  <c r="AC716" i="3"/>
  <c r="O683" i="3"/>
  <c r="N650" i="3"/>
  <c r="O686" i="3"/>
  <c r="AA733" i="3"/>
  <c r="AE721" i="3"/>
  <c r="AC658" i="3"/>
  <c r="F695" i="3"/>
  <c r="AA661" i="3"/>
  <c r="N736" i="3"/>
  <c r="AB722" i="3"/>
  <c r="I649" i="3"/>
  <c r="E685" i="3"/>
  <c r="AE651" i="3"/>
  <c r="AD735" i="3"/>
  <c r="AA721" i="3"/>
  <c r="P663" i="3"/>
  <c r="I726" i="3"/>
  <c r="AB665" i="3"/>
  <c r="F727" i="3"/>
  <c r="L699" i="3"/>
  <c r="H653" i="3"/>
  <c r="N689" i="3"/>
  <c r="I656" i="3"/>
  <c r="AE661" i="3"/>
  <c r="G699" i="3"/>
  <c r="K699" i="3"/>
  <c r="E663" i="3"/>
  <c r="H631" i="3"/>
  <c r="AC666" i="3"/>
  <c r="P698" i="3"/>
  <c r="E701" i="3"/>
  <c r="AA638" i="3"/>
  <c r="AB675" i="3"/>
  <c r="L641" i="3"/>
  <c r="AB701" i="3"/>
  <c r="Q718" i="3"/>
  <c r="O668" i="3"/>
  <c r="AB735" i="3"/>
  <c r="N733" i="3"/>
  <c r="AB725" i="3"/>
  <c r="G723" i="3"/>
  <c r="P721" i="3"/>
  <c r="I736" i="3"/>
  <c r="P717" i="3"/>
  <c r="AA702" i="3"/>
  <c r="E704" i="3"/>
  <c r="H731" i="3"/>
  <c r="G697" i="3"/>
  <c r="AF664" i="3"/>
  <c r="G709" i="3"/>
  <c r="AE718" i="3"/>
  <c r="L730" i="3"/>
  <c r="AF696" i="3"/>
  <c r="F663" i="3"/>
  <c r="AE701" i="3"/>
  <c r="I702" i="3"/>
  <c r="L714" i="3"/>
  <c r="H695" i="3"/>
  <c r="AC662" i="3"/>
  <c r="H698" i="3"/>
  <c r="F731" i="3"/>
  <c r="P728" i="3"/>
  <c r="Q670" i="3"/>
  <c r="AC636" i="3"/>
  <c r="P672" i="3"/>
  <c r="L704" i="3"/>
  <c r="AF718" i="3"/>
  <c r="AF715" i="3"/>
  <c r="F666" i="3"/>
  <c r="AA632" i="3"/>
  <c r="P718" i="3"/>
  <c r="O732" i="3"/>
  <c r="AA643" i="3"/>
  <c r="H680" i="3"/>
  <c r="AB647" i="3"/>
  <c r="AF711" i="3"/>
  <c r="L705" i="3"/>
  <c r="K672" i="3"/>
  <c r="AC638" i="3"/>
  <c r="G676" i="3"/>
  <c r="G638" i="3"/>
  <c r="AC734" i="3"/>
  <c r="F701" i="3"/>
  <c r="Q668" i="3"/>
  <c r="N635" i="3"/>
  <c r="F671" i="3"/>
  <c r="AC718" i="3"/>
  <c r="AE706" i="3"/>
  <c r="AC643" i="3"/>
  <c r="F680" i="3"/>
  <c r="Q646" i="3"/>
  <c r="K721" i="3"/>
  <c r="AC722" i="3"/>
  <c r="G634" i="3"/>
  <c r="E670" i="3"/>
  <c r="AE636" i="3"/>
  <c r="F720" i="3"/>
  <c r="AE736" i="3"/>
  <c r="G648" i="3"/>
  <c r="AC684" i="3"/>
  <c r="AA650" i="3"/>
  <c r="AA712" i="3"/>
  <c r="O726" i="3"/>
  <c r="O638" i="3"/>
  <c r="P674" i="3"/>
  <c r="I641" i="3"/>
  <c r="AE715" i="3"/>
  <c r="AD728" i="3"/>
  <c r="F682" i="3"/>
  <c r="E648" i="3"/>
  <c r="K685" i="3"/>
  <c r="F651" i="3"/>
  <c r="AC728" i="3"/>
  <c r="G726" i="3"/>
  <c r="AD693" i="3"/>
  <c r="N660" i="3"/>
  <c r="N696" i="3"/>
  <c r="AE686" i="3"/>
  <c r="AB702" i="3"/>
  <c r="Q653" i="3"/>
  <c r="G720" i="3"/>
  <c r="O718" i="3"/>
  <c r="AD710" i="3"/>
  <c r="N708" i="3"/>
  <c r="I706" i="3"/>
  <c r="O719" i="3"/>
  <c r="AD732" i="3"/>
  <c r="L734" i="3"/>
  <c r="AC729" i="3"/>
  <c r="AF716" i="3"/>
  <c r="AB681" i="3"/>
  <c r="K649" i="3"/>
  <c r="E683" i="3"/>
  <c r="G703" i="3"/>
  <c r="H715" i="3"/>
  <c r="O680" i="3"/>
  <c r="AF648" i="3"/>
  <c r="AC682" i="3"/>
  <c r="L727" i="3"/>
  <c r="H699" i="3"/>
  <c r="AD679" i="3"/>
  <c r="H647" i="3"/>
  <c r="AA681" i="3"/>
  <c r="L716" i="3"/>
  <c r="E713" i="3"/>
  <c r="AC654" i="3"/>
  <c r="AA691" i="3"/>
  <c r="G657" i="3"/>
  <c r="AD730" i="3"/>
  <c r="AD703" i="3"/>
  <c r="AF684" i="3"/>
  <c r="Q651" i="3"/>
  <c r="L686" i="3"/>
  <c r="P703" i="3"/>
  <c r="H717" i="3"/>
  <c r="AD705" i="3"/>
  <c r="AF665" i="3"/>
  <c r="Q632" i="3"/>
  <c r="L721" i="3"/>
  <c r="H734" i="3"/>
  <c r="AD657" i="3"/>
  <c r="Q695" i="3"/>
  <c r="Q661" i="3"/>
  <c r="AB693" i="3"/>
  <c r="H719" i="3"/>
  <c r="H687" i="3"/>
  <c r="E652" i="3"/>
  <c r="AB690" i="3"/>
  <c r="F656" i="3"/>
  <c r="AE703" i="3"/>
  <c r="Q731" i="3"/>
  <c r="Q699" i="3"/>
  <c r="Q665" i="3"/>
  <c r="P736" i="3"/>
  <c r="H706" i="3"/>
  <c r="E707" i="3"/>
  <c r="K688" i="3"/>
  <c r="AA655" i="3"/>
  <c r="AD690" i="3"/>
  <c r="H705" i="3"/>
  <c r="AB721" i="3"/>
  <c r="I633" i="3"/>
  <c r="L669" i="3"/>
  <c r="AA635" i="3"/>
  <c r="AA724" i="3"/>
  <c r="AB711" i="3"/>
  <c r="O693" i="3"/>
  <c r="I659" i="3"/>
  <c r="N695" i="3"/>
  <c r="F700" i="3"/>
  <c r="G713" i="3"/>
  <c r="AA667" i="3"/>
  <c r="H633" i="3"/>
  <c r="L670" i="3"/>
  <c r="P691" i="3"/>
  <c r="P713" i="3"/>
  <c r="I711" i="3"/>
  <c r="AA677" i="3"/>
  <c r="AA645" i="3"/>
  <c r="AB680" i="3"/>
  <c r="N727" i="3"/>
  <c r="O731" i="3"/>
  <c r="N692" i="3"/>
  <c r="AB703" i="3"/>
  <c r="AD699" i="3"/>
  <c r="AA735" i="3"/>
  <c r="L733" i="3"/>
  <c r="AC731" i="3"/>
  <c r="AE704" i="3"/>
  <c r="K717" i="3"/>
  <c r="O730" i="3"/>
  <c r="AE714" i="3"/>
  <c r="AD701" i="3"/>
  <c r="AE666" i="3"/>
  <c r="Q634" i="3"/>
  <c r="K668" i="3"/>
  <c r="AA728" i="3"/>
  <c r="AF700" i="3"/>
  <c r="E665" i="3"/>
  <c r="K633" i="3"/>
  <c r="F667" i="3"/>
  <c r="AC712" i="3"/>
  <c r="I727" i="3"/>
  <c r="AA664" i="3"/>
  <c r="H632" i="3"/>
  <c r="AB666" i="3"/>
  <c r="G701" i="3"/>
  <c r="I728" i="3"/>
  <c r="O639" i="3"/>
  <c r="I676" i="3"/>
  <c r="L642" i="3"/>
  <c r="F715" i="3"/>
  <c r="AC727" i="3"/>
  <c r="AD669" i="3"/>
  <c r="F635" i="3"/>
  <c r="G671" i="3"/>
  <c r="AA729" i="3"/>
  <c r="H702" i="3"/>
  <c r="H683" i="3"/>
  <c r="AF650" i="3"/>
  <c r="L685" i="3"/>
  <c r="F706" i="3"/>
  <c r="Q719" i="3"/>
  <c r="F642" i="3"/>
  <c r="I679" i="3"/>
  <c r="AF646" i="3"/>
  <c r="AC735" i="3"/>
  <c r="Q704" i="3"/>
  <c r="AD671" i="3"/>
  <c r="F637" i="3"/>
  <c r="G675" i="3"/>
  <c r="O629" i="3"/>
  <c r="AC733" i="3"/>
  <c r="AB715" i="3"/>
  <c r="H682" i="3"/>
  <c r="AD649" i="3"/>
  <c r="P685" i="3"/>
  <c r="O691" i="3"/>
  <c r="L735" i="3"/>
  <c r="L672" i="3"/>
  <c r="N640" i="3"/>
  <c r="H675" i="3"/>
  <c r="H690" i="3"/>
  <c r="AC706" i="3"/>
  <c r="AD687" i="3"/>
  <c r="E654" i="3"/>
  <c r="AE689" i="3"/>
  <c r="AF709" i="3"/>
  <c r="E735" i="3"/>
  <c r="I677" i="3"/>
  <c r="P644" i="3"/>
  <c r="E679" i="3"/>
  <c r="AB726" i="3"/>
  <c r="G698" i="3"/>
  <c r="H652" i="3"/>
  <c r="N688" i="3"/>
  <c r="AC655" i="3"/>
  <c r="AA647" i="3"/>
  <c r="I698" i="3"/>
  <c r="AA697" i="3"/>
  <c r="AB662" i="3"/>
  <c r="L724" i="3"/>
  <c r="AA665" i="3"/>
  <c r="AD712" i="3"/>
  <c r="Q716" i="3"/>
  <c r="P676" i="3"/>
  <c r="E729" i="3"/>
  <c r="P720" i="3"/>
  <c r="N718" i="3"/>
  <c r="AE716" i="3"/>
  <c r="L729" i="3"/>
  <c r="L702" i="3"/>
  <c r="AA715" i="3"/>
  <c r="P699" i="3"/>
  <c r="H729" i="3"/>
  <c r="AF651" i="3"/>
  <c r="K687" i="3"/>
  <c r="I653" i="3"/>
  <c r="AE713" i="3"/>
  <c r="G728" i="3"/>
  <c r="L650" i="3"/>
  <c r="F686" i="3"/>
  <c r="L652" i="3"/>
  <c r="AC697" i="3"/>
  <c r="F712" i="3"/>
  <c r="N649" i="3"/>
  <c r="F685" i="3"/>
  <c r="E651" i="3"/>
  <c r="F726" i="3"/>
  <c r="F713" i="3"/>
  <c r="H694" i="3"/>
  <c r="K661" i="3"/>
  <c r="L696" i="3"/>
  <c r="L700" i="3"/>
  <c r="G712" i="3"/>
  <c r="Q654" i="3"/>
  <c r="N690" i="3"/>
  <c r="G656" i="3"/>
  <c r="AD714" i="3"/>
  <c r="AA726" i="3"/>
  <c r="AF668" i="3"/>
  <c r="Q635" i="3"/>
  <c r="N670" i="3"/>
  <c r="K732" i="3"/>
  <c r="K704" i="3"/>
  <c r="AF699" i="3"/>
  <c r="H664" i="3"/>
  <c r="F723" i="3"/>
  <c r="I720" i="3"/>
  <c r="O733" i="3"/>
  <c r="K656" i="3"/>
  <c r="Q694" i="3"/>
  <c r="G660" i="3"/>
  <c r="I692" i="3"/>
  <c r="G718" i="3"/>
  <c r="AC700" i="3"/>
  <c r="K667" i="3"/>
  <c r="F634" i="3"/>
  <c r="AA670" i="3"/>
  <c r="I732" i="3"/>
  <c r="AC720" i="3"/>
  <c r="K657" i="3"/>
  <c r="E694" i="3"/>
  <c r="Q660" i="3"/>
  <c r="I731" i="3"/>
  <c r="F734" i="3"/>
  <c r="L671" i="3"/>
  <c r="E639" i="3"/>
  <c r="AA674" i="3"/>
  <c r="AE734" i="3"/>
  <c r="O720" i="3"/>
  <c r="P662" i="3"/>
  <c r="G711" i="3"/>
  <c r="E664" i="3"/>
  <c r="F711" i="3"/>
  <c r="N725" i="3"/>
  <c r="AF637" i="3"/>
  <c r="K673" i="3"/>
  <c r="I640" i="3"/>
  <c r="AB714" i="3"/>
  <c r="AA727" i="3"/>
  <c r="E681" i="3"/>
  <c r="AD647" i="3"/>
  <c r="E684" i="3"/>
  <c r="O649" i="3"/>
  <c r="AB697" i="3"/>
  <c r="AB700" i="3"/>
  <c r="E661" i="3"/>
  <c r="H727" i="3"/>
  <c r="G705" i="3"/>
  <c r="AA703" i="3"/>
  <c r="L701" i="3"/>
  <c r="N714" i="3"/>
  <c r="F728" i="3"/>
  <c r="AD700" i="3"/>
  <c r="I684" i="3"/>
  <c r="H714" i="3"/>
  <c r="AB636" i="3"/>
  <c r="AD672" i="3"/>
  <c r="I638" i="3"/>
  <c r="AE698" i="3"/>
  <c r="H713" i="3"/>
  <c r="K635" i="3"/>
  <c r="AC671" i="3"/>
  <c r="I637" i="3"/>
  <c r="AB723" i="3"/>
  <c r="E736" i="3"/>
  <c r="AE634" i="3"/>
  <c r="F670" i="3"/>
  <c r="F636" i="3"/>
  <c r="L711" i="3"/>
  <c r="L698" i="3"/>
  <c r="G678" i="3"/>
  <c r="L646" i="3"/>
  <c r="AA680" i="3"/>
  <c r="E725" i="3"/>
  <c r="P727" i="3"/>
  <c r="AB638" i="3"/>
  <c r="I675" i="3"/>
  <c r="K641" i="3"/>
  <c r="AB724" i="3"/>
  <c r="AC711" i="3"/>
  <c r="AF653" i="3"/>
  <c r="O689" i="3"/>
  <c r="P655" i="3"/>
  <c r="I717" i="3"/>
  <c r="N731" i="3"/>
  <c r="L682" i="3"/>
  <c r="AF649" i="3"/>
  <c r="F684" i="3"/>
  <c r="E705" i="3"/>
  <c r="AD718" i="3"/>
  <c r="AD641" i="3"/>
  <c r="I678" i="3"/>
  <c r="Q645" i="3"/>
  <c r="AA734" i="3"/>
  <c r="H703" i="3"/>
  <c r="H686" i="3"/>
  <c r="Q652" i="3"/>
  <c r="AB689" i="3"/>
  <c r="I655" i="3"/>
  <c r="AA717" i="3"/>
  <c r="AE705" i="3"/>
  <c r="AA642" i="3"/>
  <c r="H679" i="3"/>
  <c r="AD645" i="3"/>
  <c r="I716" i="3"/>
  <c r="L719" i="3"/>
  <c r="N656" i="3"/>
  <c r="F693" i="3"/>
  <c r="H659" i="3"/>
  <c r="I719" i="3"/>
  <c r="F735" i="3"/>
  <c r="I647" i="3"/>
  <c r="AA683" i="3"/>
  <c r="AC649" i="3"/>
  <c r="Q723" i="3"/>
  <c r="O710" i="3"/>
  <c r="H692" i="3"/>
  <c r="I658" i="3"/>
  <c r="L694" i="3"/>
  <c r="AE699" i="3"/>
  <c r="P712" i="3"/>
  <c r="AD666" i="3"/>
  <c r="G632" i="3"/>
  <c r="P669" i="3"/>
  <c r="P690" i="3"/>
  <c r="O727" i="3"/>
  <c r="AC725" i="3"/>
  <c r="AE646" i="3"/>
  <c r="O698" i="3"/>
  <c r="AF712" i="3"/>
  <c r="AA730" i="3"/>
  <c r="K728" i="3"/>
  <c r="AD727" i="3"/>
  <c r="AC699" i="3"/>
  <c r="Q713" i="3"/>
  <c r="H726" i="3"/>
  <c r="F725" i="3"/>
  <c r="I723" i="3"/>
  <c r="AF690" i="3"/>
  <c r="AE657" i="3"/>
  <c r="P693" i="3"/>
  <c r="AC724" i="3"/>
  <c r="P722" i="3"/>
  <c r="AF689" i="3"/>
  <c r="P656" i="3"/>
  <c r="K692" i="3"/>
  <c r="AC708" i="3"/>
  <c r="AC721" i="3"/>
  <c r="AF688" i="3"/>
  <c r="AB655" i="3"/>
  <c r="F691" i="3"/>
  <c r="AA696" i="3"/>
  <c r="AE726" i="3"/>
  <c r="G663" i="3"/>
  <c r="G725" i="3"/>
  <c r="AC665" i="3"/>
  <c r="F710" i="3"/>
  <c r="K712" i="3"/>
  <c r="H693" i="3"/>
  <c r="I660" i="3"/>
  <c r="O695" i="3"/>
  <c r="E709" i="3"/>
  <c r="P726" i="3"/>
  <c r="Q638" i="3"/>
  <c r="I674" i="3"/>
  <c r="AE640" i="3"/>
  <c r="P702" i="3"/>
  <c r="O716" i="3"/>
  <c r="H667" i="3"/>
  <c r="AF634" i="3"/>
  <c r="I669" i="3"/>
  <c r="E731" i="3"/>
  <c r="Q703" i="3"/>
  <c r="P697" i="3"/>
  <c r="I663" i="3"/>
  <c r="P709" i="3"/>
  <c r="AC719" i="3"/>
  <c r="G732" i="3"/>
  <c r="AF671" i="3"/>
  <c r="O636" i="3"/>
  <c r="N674" i="3"/>
  <c r="AB628" i="3"/>
  <c r="G702" i="3"/>
  <c r="AF730" i="3"/>
  <c r="E697" i="3"/>
  <c r="K664" i="3"/>
  <c r="AD721" i="3"/>
  <c r="AC701" i="3"/>
  <c r="AC704" i="3"/>
  <c r="N641" i="3"/>
  <c r="H678" i="3"/>
  <c r="H644" i="3"/>
  <c r="F704" i="3"/>
  <c r="AA720" i="3"/>
  <c r="I632" i="3"/>
  <c r="AC668" i="3"/>
  <c r="L634" i="3"/>
  <c r="AA708" i="3"/>
  <c r="AF735" i="3"/>
  <c r="K676" i="3"/>
  <c r="AE643" i="3"/>
  <c r="Q679" i="3"/>
  <c r="Q726" i="3"/>
  <c r="AE697" i="3"/>
  <c r="AA651" i="3"/>
  <c r="E687" i="3"/>
  <c r="N654" i="3"/>
  <c r="Q733" i="3"/>
  <c r="AE712" i="3"/>
  <c r="G710" i="3"/>
  <c r="AA671" i="3"/>
  <c r="G722" i="3"/>
  <c r="AA714" i="3"/>
  <c r="N712" i="3"/>
  <c r="AF710" i="3"/>
  <c r="Q725" i="3"/>
  <c r="N723" i="3"/>
  <c r="H711" i="3"/>
  <c r="K710" i="3"/>
  <c r="I708" i="3"/>
  <c r="AE674" i="3"/>
  <c r="K642" i="3"/>
  <c r="AE677" i="3"/>
  <c r="F709" i="3"/>
  <c r="I707" i="3"/>
  <c r="AA673" i="3"/>
  <c r="G641" i="3"/>
  <c r="AF677" i="3"/>
  <c r="AA723" i="3"/>
  <c r="P706" i="3"/>
  <c r="N672" i="3"/>
  <c r="P640" i="3"/>
  <c r="H676" i="3"/>
  <c r="AF723" i="3"/>
  <c r="AD711" i="3"/>
  <c r="I648" i="3"/>
  <c r="AE684" i="3"/>
  <c r="AD650" i="3"/>
  <c r="L695" i="3"/>
  <c r="I697" i="3"/>
  <c r="G677" i="3"/>
  <c r="O645" i="3"/>
  <c r="F679" i="3"/>
  <c r="F694" i="3"/>
  <c r="P711" i="3"/>
  <c r="Q692" i="3"/>
  <c r="G659" i="3"/>
  <c r="N694" i="3"/>
  <c r="O728" i="3"/>
  <c r="H701" i="3"/>
  <c r="AF652" i="3"/>
  <c r="O688" i="3"/>
  <c r="O654" i="3"/>
  <c r="K716" i="3"/>
  <c r="F730" i="3"/>
  <c r="F681" i="3"/>
  <c r="H648" i="3"/>
  <c r="AE683" i="3"/>
  <c r="G704" i="3"/>
  <c r="O717" i="3"/>
  <c r="O655" i="3"/>
  <c r="AF693" i="3"/>
  <c r="N659" i="3"/>
  <c r="K677" i="3"/>
  <c r="N732" i="3"/>
  <c r="Q715" i="3"/>
  <c r="H681" i="3"/>
  <c r="Q649" i="3"/>
  <c r="L684" i="3"/>
  <c r="G731" i="3"/>
  <c r="AF729" i="3"/>
  <c r="E696" i="3"/>
  <c r="H663" i="3"/>
  <c r="F708" i="3"/>
  <c r="H689" i="3"/>
  <c r="AB705" i="3"/>
  <c r="AD686" i="3"/>
  <c r="AE653" i="3"/>
  <c r="AD688" i="3"/>
  <c r="AB733" i="3"/>
  <c r="E719" i="3"/>
  <c r="I661" i="3"/>
  <c r="K703" i="3"/>
  <c r="N663" i="3"/>
  <c r="AB710" i="3"/>
  <c r="E724" i="3"/>
  <c r="H636" i="3"/>
  <c r="AA672" i="3"/>
  <c r="K639" i="3"/>
  <c r="AA713" i="3"/>
  <c r="AD697" i="3"/>
  <c r="I696" i="3"/>
  <c r="AF697" i="3"/>
  <c r="O709" i="3"/>
  <c r="L707" i="3"/>
  <c r="F732" i="3"/>
  <c r="N729" i="3"/>
  <c r="H725" i="3"/>
  <c r="H708" i="3"/>
  <c r="K706" i="3"/>
  <c r="I721" i="3"/>
  <c r="K725" i="3"/>
  <c r="G694" i="3"/>
  <c r="P659" i="3"/>
  <c r="F698" i="3"/>
  <c r="K662" i="3"/>
  <c r="AD724" i="3"/>
  <c r="Q693" i="3"/>
  <c r="P658" i="3"/>
  <c r="Q697" i="3"/>
  <c r="AC661" i="3"/>
  <c r="AD708" i="3"/>
  <c r="AA692" i="3"/>
  <c r="L657" i="3"/>
  <c r="K695" i="3"/>
  <c r="AF661" i="3"/>
  <c r="AB707" i="3"/>
  <c r="N735" i="3"/>
  <c r="F633" i="3"/>
  <c r="N669" i="3"/>
  <c r="AB635" i="3"/>
  <c r="Q722" i="3"/>
  <c r="AA725" i="3"/>
  <c r="I662" i="3"/>
  <c r="AA710" i="3"/>
  <c r="N664" i="3"/>
  <c r="O736" i="3"/>
  <c r="G696" i="3"/>
  <c r="L676" i="3"/>
  <c r="E644" i="3"/>
  <c r="K678" i="3"/>
  <c r="AC713" i="3"/>
  <c r="P725" i="3"/>
  <c r="E637" i="3"/>
  <c r="AC673" i="3"/>
  <c r="L639" i="3"/>
  <c r="I701" i="3"/>
  <c r="N715" i="3"/>
  <c r="H666" i="3"/>
  <c r="AF633" i="3"/>
  <c r="F668" i="3"/>
  <c r="AC730" i="3"/>
  <c r="AF702" i="3"/>
  <c r="AA640" i="3"/>
  <c r="E677" i="3"/>
  <c r="N644" i="3"/>
  <c r="P733" i="3"/>
  <c r="AB717" i="3"/>
  <c r="AF731" i="3"/>
  <c r="AF666" i="3"/>
  <c r="AD633" i="3"/>
  <c r="AE669" i="3"/>
  <c r="N716" i="3"/>
  <c r="AF714" i="3"/>
  <c r="E680" i="3"/>
  <c r="F648" i="3"/>
  <c r="F683" i="3"/>
  <c r="P730" i="3"/>
  <c r="E733" i="3"/>
  <c r="AE670" i="3"/>
  <c r="AE638" i="3"/>
  <c r="L673" i="3"/>
  <c r="I718" i="3"/>
  <c r="AB734" i="3"/>
  <c r="I646" i="3"/>
  <c r="O682" i="3"/>
  <c r="K648" i="3"/>
  <c r="E722" i="3"/>
  <c r="N709" i="3"/>
  <c r="H691" i="3"/>
  <c r="O657" i="3"/>
  <c r="L693" i="3"/>
  <c r="AB698" i="3"/>
  <c r="N726" i="3"/>
  <c r="I680" i="3"/>
  <c r="Q666" i="3"/>
  <c r="O734" i="3"/>
  <c r="E732" i="3"/>
  <c r="N724" i="3"/>
  <c r="I722" i="3"/>
  <c r="AE720" i="3"/>
  <c r="F722" i="3"/>
  <c r="K707" i="3"/>
  <c r="I704" i="3"/>
  <c r="L710" i="3"/>
  <c r="AA678" i="3"/>
  <c r="AE644" i="3"/>
  <c r="N681" i="3"/>
  <c r="AF645" i="3"/>
  <c r="K709" i="3"/>
  <c r="P677" i="3"/>
  <c r="AD643" i="3"/>
  <c r="L680" i="3"/>
  <c r="Q644" i="3"/>
  <c r="N722" i="3"/>
  <c r="F676" i="3"/>
  <c r="AB642" i="3"/>
  <c r="Q680" i="3"/>
  <c r="Q643" i="3"/>
  <c r="O722" i="3"/>
  <c r="AD720" i="3"/>
  <c r="AF687" i="3"/>
  <c r="F654" i="3"/>
  <c r="AE690" i="3"/>
  <c r="AF707" i="3"/>
  <c r="AC710" i="3"/>
  <c r="E647" i="3"/>
  <c r="AC683" i="3"/>
  <c r="E649" i="3"/>
  <c r="H721" i="3"/>
  <c r="P724" i="3"/>
  <c r="G661" i="3"/>
  <c r="AF703" i="3"/>
  <c r="O663" i="3"/>
  <c r="AF724" i="3"/>
  <c r="I725" i="3"/>
  <c r="Q691" i="3"/>
  <c r="G658" i="3"/>
  <c r="N693" i="3"/>
  <c r="K727" i="3"/>
  <c r="O700" i="3"/>
  <c r="H651" i="3"/>
  <c r="F687" i="3"/>
  <c r="P653" i="3"/>
  <c r="E715" i="3"/>
  <c r="P729" i="3"/>
  <c r="H696" i="3"/>
  <c r="G662" i="3"/>
  <c r="AE702" i="3"/>
  <c r="AA718" i="3"/>
  <c r="AD702" i="3"/>
  <c r="H685" i="3"/>
  <c r="AB651" i="3"/>
  <c r="AB688" i="3"/>
  <c r="P654" i="3"/>
  <c r="AA701" i="3"/>
  <c r="AA716" i="3"/>
  <c r="H665" i="3"/>
  <c r="Q633" i="3"/>
  <c r="L668" i="3"/>
  <c r="I715" i="3"/>
  <c r="F718" i="3"/>
  <c r="AE655" i="3"/>
  <c r="AD692" i="3"/>
  <c r="E658" i="3"/>
  <c r="I703" i="3"/>
  <c r="F719" i="3"/>
  <c r="I729" i="3"/>
  <c r="N667" i="3"/>
  <c r="AE633" i="3"/>
  <c r="Q707" i="3"/>
  <c r="AD734" i="3"/>
  <c r="AE675" i="3"/>
  <c r="AC642" i="3"/>
  <c r="AE678" i="3"/>
  <c r="AD725" i="3"/>
  <c r="AA711" i="3"/>
  <c r="K665" i="3"/>
  <c r="E635" i="3"/>
  <c r="AB719" i="3"/>
  <c r="E716" i="3"/>
  <c r="AC709" i="3"/>
  <c r="G707" i="3"/>
  <c r="P705" i="3"/>
  <c r="K733" i="3"/>
  <c r="AA731" i="3"/>
  <c r="N701" i="3"/>
  <c r="AE724" i="3"/>
  <c r="AC663" i="3"/>
  <c r="G727" i="3"/>
  <c r="N666" i="3"/>
  <c r="AD660" i="3"/>
  <c r="AC723" i="3"/>
  <c r="AA662" i="3"/>
  <c r="E712" i="3"/>
  <c r="N665" i="3"/>
  <c r="AF660" i="3"/>
  <c r="AC707" i="3"/>
  <c r="P661" i="3"/>
  <c r="E703" i="3"/>
  <c r="O664" i="3"/>
  <c r="AE645" i="3"/>
  <c r="AA707" i="3"/>
  <c r="AC705" i="3"/>
  <c r="N671" i="3"/>
  <c r="F639" i="3"/>
  <c r="Q675" i="3"/>
  <c r="AA736" i="3"/>
  <c r="K734" i="3"/>
  <c r="F632" i="3"/>
  <c r="AD668" i="3"/>
  <c r="N634" i="3"/>
  <c r="Q706" i="3"/>
  <c r="AB709" i="3"/>
  <c r="G646" i="3"/>
  <c r="N682" i="3"/>
  <c r="O648" i="3"/>
  <c r="AB708" i="3"/>
  <c r="P710" i="3"/>
  <c r="E675" i="3"/>
  <c r="P643" i="3"/>
  <c r="Q678" i="3"/>
  <c r="AB712" i="3"/>
  <c r="F724" i="3"/>
  <c r="AF636" i="3"/>
  <c r="AC672" i="3"/>
  <c r="P638" i="3"/>
  <c r="K700" i="3"/>
  <c r="K714" i="3"/>
  <c r="K680" i="3"/>
  <c r="AE647" i="3"/>
  <c r="AB682" i="3"/>
  <c r="AC703" i="3"/>
  <c r="L731" i="3"/>
  <c r="H670" i="3"/>
  <c r="Q636" i="3"/>
  <c r="P673" i="3"/>
  <c r="Q627" i="3"/>
  <c r="G730" i="3"/>
  <c r="H684" i="3"/>
  <c r="H650" i="3"/>
  <c r="L687" i="3"/>
  <c r="G653" i="3"/>
  <c r="I700" i="3"/>
  <c r="L703" i="3"/>
  <c r="AC640" i="3"/>
  <c r="AC677" i="3"/>
  <c r="H643" i="3"/>
  <c r="F688" i="3"/>
  <c r="AA704" i="3"/>
  <c r="AD685" i="3"/>
  <c r="N652" i="3"/>
  <c r="O687" i="3"/>
  <c r="P732" i="3"/>
  <c r="AF719" i="3"/>
  <c r="F660" i="3"/>
  <c r="AC698" i="3"/>
  <c r="Q663" i="3"/>
  <c r="Q710" i="3"/>
  <c r="AD696" i="3"/>
  <c r="E650" i="3"/>
  <c r="O670" i="3"/>
  <c r="E700" i="3"/>
  <c r="AC726" i="3"/>
  <c r="N734" i="3"/>
  <c r="AE732" i="3"/>
  <c r="N730" i="3"/>
  <c r="L718" i="3"/>
  <c r="AD716" i="3"/>
  <c r="Q727" i="3"/>
  <c r="L709" i="3"/>
  <c r="P648" i="3"/>
  <c r="AD684" i="3"/>
  <c r="AD651" i="3"/>
  <c r="AD726" i="3"/>
  <c r="AE708" i="3"/>
  <c r="G647" i="3"/>
  <c r="AB683" i="3"/>
  <c r="O650" i="3"/>
  <c r="AE710" i="3"/>
  <c r="Q735" i="3"/>
  <c r="P646" i="3"/>
  <c r="Q683" i="3"/>
  <c r="AB649" i="3"/>
  <c r="AA698" i="3"/>
  <c r="AB736" i="3"/>
  <c r="K691" i="3"/>
  <c r="AC656" i="3"/>
  <c r="K694" i="3"/>
  <c r="E660" i="3"/>
  <c r="AF722" i="3"/>
  <c r="N719" i="3"/>
  <c r="Q686" i="3"/>
  <c r="L653" i="3"/>
  <c r="AC689" i="3"/>
  <c r="Q736" i="3"/>
  <c r="F733" i="3"/>
  <c r="E728" i="3"/>
  <c r="AD667" i="3"/>
  <c r="AB633" i="3"/>
  <c r="E693" i="3"/>
  <c r="P723" i="3"/>
  <c r="K660" i="3"/>
  <c r="AD698" i="3"/>
  <c r="AE662" i="3"/>
  <c r="O723" i="3"/>
  <c r="K724" i="3"/>
  <c r="Q690" i="3"/>
  <c r="AA657" i="3"/>
  <c r="F692" i="3"/>
  <c r="E726" i="3"/>
  <c r="N699" i="3"/>
  <c r="L665" i="3"/>
  <c r="E632" i="3"/>
  <c r="E667" i="3"/>
  <c r="O729" i="3"/>
  <c r="G716" i="3"/>
  <c r="AF655" i="3"/>
  <c r="AB691" i="3"/>
  <c r="L658" i="3"/>
  <c r="AC676" i="3"/>
  <c r="L715" i="3"/>
  <c r="AF669" i="3"/>
  <c r="AF635" i="3"/>
  <c r="AE672" i="3"/>
  <c r="AB625" i="3"/>
  <c r="I730" i="3"/>
  <c r="H728" i="3"/>
  <c r="AF695" i="3"/>
  <c r="H662" i="3"/>
  <c r="AF701" i="3"/>
  <c r="AB729" i="3"/>
  <c r="AB732" i="3"/>
  <c r="E669" i="3"/>
  <c r="N637" i="3"/>
  <c r="I672" i="3"/>
  <c r="AC717" i="3"/>
  <c r="Q734" i="3"/>
  <c r="P645" i="3"/>
  <c r="Q682" i="3"/>
  <c r="F647" i="3"/>
  <c r="L736" i="3"/>
  <c r="AD723" i="3"/>
  <c r="G635" i="3"/>
  <c r="N631" i="3"/>
  <c r="AD709" i="3"/>
  <c r="AD707" i="3"/>
  <c r="Q689" i="3"/>
  <c r="L655" i="3"/>
  <c r="AE691" i="3"/>
  <c r="L662" i="3"/>
  <c r="L635" i="3"/>
  <c r="AF582" i="3"/>
  <c r="P587" i="3"/>
  <c r="AC622" i="3"/>
  <c r="AE566" i="3"/>
  <c r="AA656" i="3"/>
  <c r="N608" i="3"/>
  <c r="O615" i="3"/>
  <c r="L647" i="3"/>
  <c r="Q589" i="3"/>
  <c r="G633" i="3"/>
  <c r="G580" i="3"/>
  <c r="O585" i="3"/>
  <c r="O620" i="3"/>
  <c r="AE564" i="3"/>
  <c r="E588" i="3"/>
  <c r="G595" i="3"/>
  <c r="P602" i="3"/>
  <c r="AE574" i="3"/>
  <c r="E641" i="3"/>
  <c r="G692" i="3"/>
  <c r="L575" i="3"/>
  <c r="O582" i="3"/>
  <c r="F598" i="3"/>
  <c r="K619" i="3"/>
  <c r="AB699" i="3"/>
  <c r="F588" i="3"/>
  <c r="H596" i="3"/>
  <c r="I602" i="3"/>
  <c r="F631" i="3"/>
  <c r="H642" i="3"/>
  <c r="H616" i="3"/>
  <c r="F622" i="3"/>
  <c r="AD630" i="3"/>
  <c r="AE601" i="3"/>
  <c r="G542" i="3"/>
  <c r="E689" i="3"/>
  <c r="O572" i="3"/>
  <c r="Q580" i="3"/>
  <c r="O595" i="3"/>
  <c r="I616" i="3"/>
  <c r="N657" i="3"/>
  <c r="AF616" i="3"/>
  <c r="L623" i="3"/>
  <c r="E630" i="3"/>
  <c r="K602" i="3"/>
  <c r="P684" i="3"/>
  <c r="L656" i="3"/>
  <c r="AA603" i="3"/>
  <c r="K609" i="3"/>
  <c r="N563" i="3"/>
  <c r="AB584" i="3"/>
  <c r="Q640" i="3"/>
  <c r="AA599" i="3"/>
  <c r="P606" i="3"/>
  <c r="E612" i="3"/>
  <c r="I585" i="3"/>
  <c r="I667" i="3"/>
  <c r="AF640" i="3"/>
  <c r="AA586" i="3"/>
  <c r="AE592" i="3"/>
  <c r="O627" i="3"/>
  <c r="AC571" i="3"/>
  <c r="N675" i="3"/>
  <c r="F629" i="3"/>
  <c r="F574" i="3"/>
  <c r="AC580" i="3"/>
  <c r="F608" i="3"/>
  <c r="AD635" i="3"/>
  <c r="AE609" i="3"/>
  <c r="F615" i="3"/>
  <c r="I623" i="3"/>
  <c r="AA594" i="3"/>
  <c r="H498" i="3"/>
  <c r="N658" i="3"/>
  <c r="Q615" i="3"/>
  <c r="AF683" i="3"/>
  <c r="AE650" i="3"/>
  <c r="N685" i="3"/>
  <c r="G735" i="3"/>
  <c r="H732" i="3"/>
  <c r="F673" i="3"/>
  <c r="L640" i="3"/>
  <c r="O676" i="3"/>
  <c r="K647" i="3"/>
  <c r="AB621" i="3"/>
  <c r="K628" i="3"/>
  <c r="P572" i="3"/>
  <c r="AF607" i="3"/>
  <c r="AF549" i="3"/>
  <c r="AF641" i="3"/>
  <c r="G593" i="3"/>
  <c r="AE600" i="3"/>
  <c r="N616" i="3"/>
  <c r="AC573" i="3"/>
  <c r="L619" i="3"/>
  <c r="O626" i="3"/>
  <c r="AD680" i="3"/>
  <c r="AF605" i="3"/>
  <c r="H546" i="3"/>
  <c r="AE573" i="3"/>
  <c r="AE580" i="3"/>
  <c r="I587" i="3"/>
  <c r="Q622" i="3"/>
  <c r="H626" i="3"/>
  <c r="E676" i="3"/>
  <c r="E623" i="3"/>
  <c r="AD629" i="3"/>
  <c r="P583" i="3"/>
  <c r="Q604" i="3"/>
  <c r="G682" i="3"/>
  <c r="E573" i="3"/>
  <c r="K581" i="3"/>
  <c r="G587" i="3"/>
  <c r="AA615" i="3"/>
  <c r="E627" i="3"/>
  <c r="AF601" i="3"/>
  <c r="G607" i="3"/>
  <c r="AB614" i="3"/>
  <c r="G586" i="3"/>
  <c r="I524" i="3"/>
  <c r="AB673" i="3"/>
  <c r="N620" i="3"/>
  <c r="AC626" i="3"/>
  <c r="K580" i="3"/>
  <c r="H601" i="3"/>
  <c r="AF642" i="3"/>
  <c r="AD601" i="3"/>
  <c r="AA608" i="3"/>
  <c r="O614" i="3"/>
  <c r="K587" i="3"/>
  <c r="AA669" i="3"/>
  <c r="AB641" i="3"/>
  <c r="L588" i="3"/>
  <c r="Q594" i="3"/>
  <c r="L629" i="3"/>
  <c r="AE582" i="3"/>
  <c r="AA693" i="3"/>
  <c r="AF584" i="3"/>
  <c r="P591" i="3"/>
  <c r="E597" i="3"/>
  <c r="AF626" i="3"/>
  <c r="I652" i="3"/>
  <c r="K626" i="3"/>
  <c r="K669" i="3"/>
  <c r="I577" i="3"/>
  <c r="AB611" i="3"/>
  <c r="AA555" i="3"/>
  <c r="AA660" i="3"/>
  <c r="L613" i="3"/>
  <c r="AB620" i="3"/>
  <c r="I629" i="3"/>
  <c r="N593" i="3"/>
  <c r="AA700" i="3"/>
  <c r="O594" i="3"/>
  <c r="O600" i="3"/>
  <c r="H608" i="3"/>
  <c r="K579" i="3"/>
  <c r="K499" i="3"/>
  <c r="N643" i="3"/>
  <c r="K599" i="3"/>
  <c r="E720" i="3"/>
  <c r="AF717" i="3"/>
  <c r="AB658" i="3"/>
  <c r="E695" i="3"/>
  <c r="H661" i="3"/>
  <c r="AD632" i="3"/>
  <c r="AC606" i="3"/>
  <c r="H613" i="3"/>
  <c r="AD620" i="3"/>
  <c r="K591" i="3"/>
  <c r="N533" i="3"/>
  <c r="AD695" i="3"/>
  <c r="G578" i="3"/>
  <c r="N585" i="3"/>
  <c r="N601" i="3"/>
  <c r="L621" i="3"/>
  <c r="N604" i="3"/>
  <c r="O611" i="3"/>
  <c r="AB618" i="3"/>
  <c r="E590" i="3"/>
  <c r="N503" i="3"/>
  <c r="L620" i="3"/>
  <c r="L628" i="3"/>
  <c r="AC695" i="3"/>
  <c r="AA606" i="3"/>
  <c r="P689" i="3"/>
  <c r="N661" i="3"/>
  <c r="P608" i="3"/>
  <c r="F613" i="3"/>
  <c r="I568" i="3"/>
  <c r="AE588" i="3"/>
  <c r="AB667" i="3"/>
  <c r="O619" i="3"/>
  <c r="AE627" i="3"/>
  <c r="AE572" i="3"/>
  <c r="L600" i="3"/>
  <c r="I689" i="3"/>
  <c r="K586" i="3"/>
  <c r="AB592" i="3"/>
  <c r="AC599" i="3"/>
  <c r="I691" i="3"/>
  <c r="AA686" i="3"/>
  <c r="AD658" i="3"/>
  <c r="AA605" i="3"/>
  <c r="AC611" i="3"/>
  <c r="AC565" i="3"/>
  <c r="AF586" i="3"/>
  <c r="G695" i="3"/>
  <c r="Q586" i="3"/>
  <c r="AC593" i="3"/>
  <c r="AE599" i="3"/>
  <c r="AA628" i="3"/>
  <c r="G654" i="3"/>
  <c r="Q629" i="3"/>
  <c r="K719" i="3"/>
  <c r="AB579" i="3"/>
  <c r="AE613" i="3"/>
  <c r="AE557" i="3"/>
  <c r="L677" i="3"/>
  <c r="I631" i="3"/>
  <c r="G576" i="3"/>
  <c r="AD582" i="3"/>
  <c r="AE610" i="3"/>
  <c r="AC637" i="3"/>
  <c r="I611" i="3"/>
  <c r="L617" i="3"/>
  <c r="G625" i="3"/>
  <c r="F596" i="3"/>
  <c r="AC528" i="3"/>
  <c r="F645" i="3"/>
  <c r="H598" i="3"/>
  <c r="G605" i="3"/>
  <c r="H621" i="3"/>
  <c r="F578" i="3"/>
  <c r="I682" i="3"/>
  <c r="I579" i="3"/>
  <c r="K585" i="3"/>
  <c r="Q593" i="3"/>
  <c r="O628" i="3"/>
  <c r="AB646" i="3"/>
  <c r="F699" i="3"/>
  <c r="N617" i="3"/>
  <c r="AA689" i="3"/>
  <c r="G655" i="3"/>
  <c r="K705" i="3"/>
  <c r="AF732" i="3"/>
  <c r="AB643" i="3"/>
  <c r="AF680" i="3"/>
  <c r="O646" i="3"/>
  <c r="P695" i="3"/>
  <c r="AB591" i="3"/>
  <c r="AE598" i="3"/>
  <c r="AD605" i="3"/>
  <c r="F576" i="3"/>
  <c r="AF629" i="3"/>
  <c r="AB679" i="3"/>
  <c r="AE626" i="3"/>
  <c r="I651" i="3"/>
  <c r="L586" i="3"/>
  <c r="AB606" i="3"/>
  <c r="L589" i="3"/>
  <c r="Q596" i="3"/>
  <c r="AE603" i="3"/>
  <c r="AF575" i="3"/>
  <c r="E646" i="3"/>
  <c r="N605" i="3"/>
  <c r="O613" i="3"/>
  <c r="G619" i="3"/>
  <c r="O591" i="3"/>
  <c r="Q674" i="3"/>
  <c r="F646" i="3"/>
  <c r="I593" i="3"/>
  <c r="O598" i="3"/>
  <c r="AB676" i="3"/>
  <c r="AA573" i="3"/>
  <c r="AB652" i="3"/>
  <c r="F604" i="3"/>
  <c r="AB612" i="3"/>
  <c r="G628" i="3"/>
  <c r="E585" i="3"/>
  <c r="AF674" i="3"/>
  <c r="H672" i="3"/>
  <c r="P577" i="3"/>
  <c r="N584" i="3"/>
  <c r="H619" i="3"/>
  <c r="E671" i="3"/>
  <c r="O643" i="3"/>
  <c r="AE590" i="3"/>
  <c r="AF596" i="3"/>
  <c r="K632" i="3"/>
  <c r="K612" i="3"/>
  <c r="AA679" i="3"/>
  <c r="H656" i="3"/>
  <c r="AA578" i="3"/>
  <c r="P584" i="3"/>
  <c r="AA612" i="3"/>
  <c r="AE639" i="3"/>
  <c r="K613" i="3"/>
  <c r="AB619" i="3"/>
  <c r="G627" i="3"/>
  <c r="P598" i="3"/>
  <c r="N537" i="3"/>
  <c r="N662" i="3"/>
  <c r="AF615" i="3"/>
  <c r="G622" i="3"/>
  <c r="O633" i="3"/>
  <c r="AB595" i="3"/>
  <c r="E718" i="3"/>
  <c r="G596" i="3"/>
  <c r="AE602" i="3"/>
  <c r="Q610" i="3"/>
  <c r="AC581" i="3"/>
  <c r="AF530" i="3"/>
  <c r="Q717" i="3"/>
  <c r="AF583" i="3"/>
  <c r="I590" i="3"/>
  <c r="AF606" i="3"/>
  <c r="AF627" i="3"/>
  <c r="AC667" i="3"/>
  <c r="N626" i="3"/>
  <c r="G683" i="3"/>
  <c r="AB578" i="3"/>
  <c r="O612" i="3"/>
  <c r="AA631" i="3"/>
  <c r="K682" i="3"/>
  <c r="O602" i="3"/>
  <c r="K637" i="3"/>
  <c r="G674" i="3"/>
  <c r="G640" i="3"/>
  <c r="AE730" i="3"/>
  <c r="AD717" i="3"/>
  <c r="O699" i="3"/>
  <c r="F665" i="3"/>
  <c r="AD722" i="3"/>
  <c r="O679" i="3"/>
  <c r="AD576" i="3"/>
  <c r="Q583" i="3"/>
  <c r="L590" i="3"/>
  <c r="AF625" i="3"/>
  <c r="L692" i="3"/>
  <c r="AB664" i="3"/>
  <c r="N611" i="3"/>
  <c r="AC616" i="3"/>
  <c r="N571" i="3"/>
  <c r="AC591" i="3"/>
  <c r="AC574" i="3"/>
  <c r="H581" i="3"/>
  <c r="O588" i="3"/>
  <c r="AE622" i="3"/>
  <c r="AE717" i="3"/>
  <c r="AC590" i="3"/>
  <c r="Q598" i="3"/>
  <c r="AA604" i="3"/>
  <c r="AC659" i="3"/>
  <c r="AA659" i="3"/>
  <c r="Q673" i="3"/>
  <c r="N578" i="3"/>
  <c r="AC583" i="3"/>
  <c r="AE618" i="3"/>
  <c r="N562" i="3"/>
  <c r="AE637" i="3"/>
  <c r="O589" i="3"/>
  <c r="AF597" i="3"/>
  <c r="L612" i="3"/>
  <c r="F674" i="3"/>
  <c r="K658" i="3"/>
  <c r="Q618" i="3"/>
  <c r="O625" i="3"/>
  <c r="AA649" i="3"/>
  <c r="AF604" i="3"/>
  <c r="O656" i="3"/>
  <c r="L631" i="3"/>
  <c r="P575" i="3"/>
  <c r="AB580" i="3"/>
  <c r="I615" i="3"/>
  <c r="K559" i="3"/>
  <c r="I664" i="3"/>
  <c r="Q617" i="3"/>
  <c r="G624" i="3"/>
  <c r="K663" i="3"/>
  <c r="P597" i="3"/>
  <c r="F624" i="3"/>
  <c r="E598" i="3"/>
  <c r="K604" i="3"/>
  <c r="AA611" i="3"/>
  <c r="G583" i="3"/>
  <c r="L560" i="3"/>
  <c r="AC647" i="3"/>
  <c r="AF600" i="3"/>
  <c r="F607" i="3"/>
  <c r="F623" i="3"/>
  <c r="O580" i="3"/>
  <c r="N684" i="3"/>
  <c r="E581" i="3"/>
  <c r="AD587" i="3"/>
  <c r="AF595" i="3"/>
  <c r="G630" i="3"/>
  <c r="AC633" i="3"/>
  <c r="O684" i="3"/>
  <c r="H640" i="3"/>
  <c r="E575" i="3"/>
  <c r="F591" i="3"/>
  <c r="P611" i="3"/>
  <c r="AA652" i="3"/>
  <c r="G611" i="3"/>
  <c r="F618" i="3"/>
  <c r="AC625" i="3"/>
  <c r="N597" i="3"/>
  <c r="AB695" i="3"/>
  <c r="O667" i="3"/>
  <c r="AB587" i="3"/>
  <c r="L659" i="3"/>
  <c r="AA695" i="3"/>
  <c r="P715" i="3"/>
  <c r="Q702" i="3"/>
  <c r="E682" i="3"/>
  <c r="Q650" i="3"/>
  <c r="K684" i="3"/>
  <c r="P664" i="3"/>
  <c r="AD623" i="3"/>
  <c r="K638" i="3"/>
  <c r="AD575" i="3"/>
  <c r="AB609" i="3"/>
  <c r="AE676" i="3"/>
  <c r="G649" i="3"/>
  <c r="N596" i="3"/>
  <c r="AA601" i="3"/>
  <c r="K556" i="3"/>
  <c r="AC576" i="3"/>
  <c r="AC621" i="3"/>
  <c r="AB629" i="3"/>
  <c r="AD573" i="3"/>
  <c r="AA607" i="3"/>
  <c r="AA684" i="3"/>
  <c r="AC575" i="3"/>
  <c r="AA582" i="3"/>
  <c r="AB589" i="3"/>
  <c r="I617" i="3"/>
  <c r="AF644" i="3"/>
  <c r="AF618" i="3"/>
  <c r="N624" i="3"/>
  <c r="P650" i="3"/>
  <c r="G603" i="3"/>
  <c r="G544" i="3"/>
  <c r="N691" i="3"/>
  <c r="L574" i="3"/>
  <c r="L581" i="3"/>
  <c r="K597" i="3"/>
  <c r="H618" i="3"/>
  <c r="L643" i="3"/>
  <c r="N602" i="3"/>
  <c r="G610" i="3"/>
  <c r="AE616" i="3"/>
  <c r="AD589" i="3"/>
  <c r="H641" i="3"/>
  <c r="AD615" i="3"/>
  <c r="E621" i="3"/>
  <c r="AE629" i="3"/>
  <c r="G600" i="3"/>
  <c r="P540" i="3"/>
  <c r="P649" i="3"/>
  <c r="E601" i="3"/>
  <c r="I609" i="3"/>
  <c r="Q625" i="3"/>
  <c r="G582" i="3"/>
  <c r="G686" i="3"/>
  <c r="F583" i="3"/>
  <c r="P589" i="3"/>
  <c r="AA596" i="3"/>
  <c r="AC645" i="3"/>
  <c r="AB650" i="3"/>
  <c r="L632" i="3"/>
  <c r="Q585" i="3"/>
  <c r="AD592" i="3"/>
  <c r="AF608" i="3"/>
  <c r="E629" i="3"/>
  <c r="AB669" i="3"/>
  <c r="H629" i="3"/>
  <c r="AC572" i="3"/>
  <c r="AD579" i="3"/>
  <c r="P614" i="3"/>
  <c r="Q698" i="3"/>
  <c r="H669" i="3"/>
  <c r="Q616" i="3"/>
  <c r="P621" i="3"/>
  <c r="AF576" i="3"/>
  <c r="I596" i="3"/>
  <c r="AD637" i="3"/>
  <c r="K596" i="3"/>
  <c r="AC603" i="3"/>
  <c r="AF610" i="3"/>
  <c r="I582" i="3"/>
  <c r="L679" i="3"/>
  <c r="AC652" i="3"/>
  <c r="H624" i="3"/>
  <c r="I644" i="3"/>
  <c r="K679" i="3"/>
  <c r="P700" i="3"/>
  <c r="H730" i="3"/>
  <c r="AF667" i="3"/>
  <c r="E634" i="3"/>
  <c r="G669" i="3"/>
  <c r="AE649" i="3"/>
  <c r="K608" i="3"/>
  <c r="N615" i="3"/>
  <c r="AB622" i="3"/>
  <c r="AB594" i="3"/>
  <c r="AB661" i="3"/>
  <c r="I634" i="3"/>
  <c r="Q581" i="3"/>
  <c r="O586" i="3"/>
  <c r="AF621" i="3"/>
  <c r="AA565" i="3"/>
  <c r="AD606" i="3"/>
  <c r="Q614" i="3"/>
  <c r="P620" i="3"/>
  <c r="E592" i="3"/>
  <c r="AC669" i="3"/>
  <c r="O621" i="3"/>
  <c r="AC629" i="3"/>
  <c r="AD574" i="3"/>
  <c r="H602" i="3"/>
  <c r="F628" i="3"/>
  <c r="Q603" i="3"/>
  <c r="G609" i="3"/>
  <c r="AD616" i="3"/>
  <c r="H588" i="3"/>
  <c r="AB554" i="3"/>
  <c r="K675" i="3"/>
  <c r="E622" i="3"/>
  <c r="AE628" i="3"/>
  <c r="F582" i="3"/>
  <c r="AF603" i="3"/>
  <c r="N697" i="3"/>
  <c r="N587" i="3"/>
  <c r="H595" i="3"/>
  <c r="G601" i="3"/>
  <c r="AC630" i="3"/>
  <c r="Q626" i="3"/>
  <c r="F600" i="3"/>
  <c r="F606" i="3"/>
  <c r="AA613" i="3"/>
  <c r="G585" i="3"/>
  <c r="F509" i="3"/>
  <c r="P634" i="3"/>
  <c r="E586" i="3"/>
  <c r="H594" i="3"/>
  <c r="L609" i="3"/>
  <c r="K631" i="3"/>
  <c r="H671" i="3"/>
  <c r="P631" i="3"/>
  <c r="O574" i="3"/>
  <c r="N581" i="3"/>
  <c r="G616" i="3"/>
  <c r="AC635" i="3"/>
  <c r="AC686" i="3"/>
  <c r="I670" i="3"/>
  <c r="K577" i="3"/>
  <c r="O592" i="3"/>
  <c r="G613" i="3"/>
  <c r="AB654" i="3"/>
  <c r="E613" i="3"/>
  <c r="AC620" i="3"/>
  <c r="I627" i="3"/>
  <c r="P599" i="3"/>
  <c r="AE681" i="3"/>
  <c r="H654" i="3"/>
  <c r="AA600" i="3"/>
  <c r="G606" i="3"/>
  <c r="AA560" i="3"/>
  <c r="I581" i="3"/>
  <c r="K690" i="3"/>
  <c r="G581" i="3"/>
  <c r="P588" i="3"/>
  <c r="L594" i="3"/>
  <c r="AD622" i="3"/>
  <c r="AD664" i="3"/>
  <c r="H637" i="3"/>
  <c r="Q609" i="3"/>
  <c r="I710" i="3"/>
  <c r="AC664" i="3"/>
  <c r="AB685" i="3"/>
  <c r="O715" i="3"/>
  <c r="AD652" i="3"/>
  <c r="AA688" i="3"/>
  <c r="AA654" i="3"/>
  <c r="AC634" i="3"/>
  <c r="P593" i="3"/>
  <c r="AC600" i="3"/>
  <c r="H607" i="3"/>
  <c r="L579" i="3"/>
  <c r="AC646" i="3"/>
  <c r="E620" i="3"/>
  <c r="AC627" i="3"/>
  <c r="AC696" i="3"/>
  <c r="O606" i="3"/>
  <c r="Q548" i="3"/>
  <c r="AE591" i="3"/>
  <c r="K598" i="3"/>
  <c r="AB605" i="3"/>
  <c r="AF675" i="3"/>
  <c r="AF654" i="3"/>
  <c r="AE606" i="3"/>
  <c r="N613" i="3"/>
  <c r="P630" i="3"/>
  <c r="H587" i="3"/>
  <c r="G691" i="3"/>
  <c r="O587" i="3"/>
  <c r="I594" i="3"/>
  <c r="P601" i="3"/>
  <c r="AF573" i="3"/>
  <c r="P688" i="3"/>
  <c r="AB660" i="3"/>
  <c r="P607" i="3"/>
  <c r="AE612" i="3"/>
  <c r="G567" i="3"/>
  <c r="Q588" i="3"/>
  <c r="G681" i="3"/>
  <c r="P686" i="3"/>
  <c r="H580" i="3"/>
  <c r="P586" i="3"/>
  <c r="G614" i="3"/>
  <c r="G688" i="3"/>
  <c r="AF585" i="3"/>
  <c r="L591" i="3"/>
  <c r="AA598" i="3"/>
  <c r="AA675" i="3"/>
  <c r="G637" i="3"/>
  <c r="E688" i="3"/>
  <c r="E734" i="3"/>
  <c r="Q579" i="3"/>
  <c r="N594" i="3"/>
  <c r="AC615" i="3"/>
  <c r="Q656" i="3"/>
  <c r="H615" i="3"/>
  <c r="P622" i="3"/>
  <c r="P629" i="3"/>
  <c r="AB601" i="3"/>
  <c r="L708" i="3"/>
  <c r="Q671" i="3"/>
  <c r="E617" i="3"/>
  <c r="N623" i="3"/>
  <c r="E577" i="3"/>
  <c r="L598" i="3"/>
  <c r="H639" i="3"/>
  <c r="AD598" i="3"/>
  <c r="I605" i="3"/>
  <c r="E611" i="3"/>
  <c r="AE584" i="3"/>
  <c r="P666" i="3"/>
  <c r="N639" i="3"/>
  <c r="AD585" i="3"/>
  <c r="N591" i="3"/>
  <c r="F626" i="3"/>
  <c r="AA570" i="3"/>
  <c r="K674" i="3"/>
  <c r="N627" i="3"/>
  <c r="H700" i="3"/>
  <c r="AC579" i="3"/>
  <c r="AE607" i="3"/>
  <c r="F649" i="3"/>
  <c r="AC623" i="3"/>
  <c r="AD581" i="3"/>
  <c r="AD683" i="3"/>
  <c r="AA648" i="3"/>
  <c r="K726" i="3"/>
  <c r="Q700" i="3"/>
  <c r="Q637" i="3"/>
  <c r="AE673" i="3"/>
  <c r="P639" i="3"/>
  <c r="G687" i="3"/>
  <c r="I578" i="3"/>
  <c r="L585" i="3"/>
  <c r="Q592" i="3"/>
  <c r="AF620" i="3"/>
  <c r="E631" i="3"/>
  <c r="L605" i="3"/>
  <c r="Q612" i="3"/>
  <c r="I619" i="3"/>
  <c r="AF591" i="3"/>
  <c r="AB518" i="3"/>
  <c r="AE576" i="3"/>
  <c r="O583" i="3"/>
  <c r="N590" i="3"/>
  <c r="L618" i="3"/>
  <c r="Q639" i="3"/>
  <c r="AD591" i="3"/>
  <c r="N598" i="3"/>
  <c r="E614" i="3"/>
  <c r="AD572" i="3"/>
  <c r="L675" i="3"/>
  <c r="F572" i="3"/>
  <c r="AA579" i="3"/>
  <c r="AC586" i="3"/>
  <c r="K621" i="3"/>
  <c r="H673" i="3"/>
  <c r="K645" i="3"/>
  <c r="G592" i="3"/>
  <c r="AC597" i="3"/>
  <c r="AD661" i="3"/>
  <c r="L572" i="3"/>
  <c r="AA666" i="3"/>
  <c r="N618" i="3"/>
  <c r="AB626" i="3"/>
  <c r="P694" i="3"/>
  <c r="G599" i="3"/>
  <c r="N673" i="3"/>
  <c r="Q657" i="3"/>
  <c r="I576" i="3"/>
  <c r="AD583" i="3"/>
  <c r="G618" i="3"/>
  <c r="K735" i="3"/>
  <c r="F672" i="3"/>
  <c r="AA619" i="3"/>
  <c r="P625" i="3"/>
  <c r="F579" i="3"/>
  <c r="E600" i="3"/>
  <c r="F641" i="3"/>
  <c r="H600" i="3"/>
  <c r="I607" i="3"/>
  <c r="AB613" i="3"/>
  <c r="F586" i="3"/>
  <c r="P683" i="3"/>
  <c r="AF656" i="3"/>
  <c r="AD602" i="3"/>
  <c r="AB608" i="3"/>
  <c r="K562" i="3"/>
  <c r="K583" i="3"/>
  <c r="O692" i="3"/>
  <c r="H583" i="3"/>
  <c r="P590" i="3"/>
  <c r="AC596" i="3"/>
  <c r="O624" i="3"/>
  <c r="P651" i="3"/>
  <c r="E625" i="3"/>
  <c r="I654" i="3"/>
  <c r="AA576" i="3"/>
  <c r="AD610" i="3"/>
  <c r="O554" i="3"/>
  <c r="K659" i="3"/>
  <c r="G612" i="3"/>
  <c r="AE619" i="3"/>
  <c r="I628" i="3"/>
  <c r="F592" i="3"/>
  <c r="AA634" i="3"/>
  <c r="O608" i="3"/>
  <c r="E678" i="3"/>
  <c r="AE631" i="3"/>
  <c r="AE668" i="3"/>
  <c r="AF676" i="3"/>
  <c r="N711" i="3"/>
  <c r="I724" i="3"/>
  <c r="AF691" i="3"/>
  <c r="O658" i="3"/>
  <c r="O694" i="3"/>
  <c r="E672" i="3"/>
  <c r="K624" i="3"/>
  <c r="G652" i="3"/>
  <c r="Q577" i="3"/>
  <c r="Q605" i="3"/>
  <c r="AE694" i="3"/>
  <c r="AB590" i="3"/>
  <c r="H597" i="3"/>
  <c r="AC604" i="3"/>
  <c r="AE575" i="3"/>
  <c r="K670" i="3"/>
  <c r="O622" i="3"/>
  <c r="Q631" i="3"/>
  <c r="F575" i="3"/>
  <c r="H603" i="3"/>
  <c r="AC693" i="3"/>
  <c r="N576" i="3"/>
  <c r="AB583" i="3"/>
  <c r="E599" i="3"/>
  <c r="Q620" i="3"/>
  <c r="O660" i="3"/>
  <c r="N619" i="3"/>
  <c r="AD627" i="3"/>
  <c r="N679" i="3"/>
  <c r="Q606" i="3"/>
  <c r="Q658" i="3"/>
  <c r="F658" i="3"/>
  <c r="AA577" i="3"/>
  <c r="AB582" i="3"/>
  <c r="G617" i="3"/>
  <c r="K561" i="3"/>
  <c r="N651" i="3"/>
  <c r="N603" i="3"/>
  <c r="Q611" i="3"/>
  <c r="K627" i="3"/>
  <c r="AA584" i="3"/>
  <c r="AF658" i="3"/>
  <c r="AF617" i="3"/>
  <c r="P624" i="3"/>
  <c r="AB634" i="3"/>
  <c r="K603" i="3"/>
  <c r="I685" i="3"/>
  <c r="AB657" i="3"/>
  <c r="AD604" i="3"/>
  <c r="H610" i="3"/>
  <c r="AC564" i="3"/>
  <c r="H585" i="3"/>
  <c r="I694" i="3"/>
  <c r="F585" i="3"/>
  <c r="AC592" i="3"/>
  <c r="AB598" i="3"/>
  <c r="H627" i="3"/>
  <c r="P668" i="3"/>
  <c r="O640" i="3"/>
  <c r="AC587" i="3"/>
  <c r="H593" i="3"/>
  <c r="AC628" i="3"/>
  <c r="K573" i="3"/>
  <c r="AD676" i="3"/>
  <c r="AF630" i="3"/>
  <c r="I575" i="3"/>
  <c r="O581" i="3"/>
  <c r="AC609" i="3"/>
  <c r="I636" i="3"/>
  <c r="AB610" i="3"/>
  <c r="O616" i="3"/>
  <c r="AE624" i="3"/>
  <c r="AD595" i="3"/>
  <c r="G513" i="3"/>
  <c r="O644" i="3"/>
  <c r="AA597" i="3"/>
  <c r="I604" i="3"/>
  <c r="G620" i="3"/>
  <c r="AB577" i="3"/>
  <c r="K697" i="3"/>
  <c r="AA593" i="3"/>
  <c r="O651" i="3"/>
  <c r="AB686" i="3"/>
  <c r="N653" i="3"/>
  <c r="AC685" i="3"/>
  <c r="AB696" i="3"/>
  <c r="AA709" i="3"/>
  <c r="F675" i="3"/>
  <c r="I643" i="3"/>
  <c r="AB678" i="3"/>
  <c r="AF657" i="3"/>
  <c r="AA609" i="3"/>
  <c r="AB616" i="3"/>
  <c r="E662" i="3"/>
  <c r="K589" i="3"/>
  <c r="L678" i="3"/>
  <c r="AB575" i="3"/>
  <c r="N582" i="3"/>
  <c r="F589" i="3"/>
  <c r="O623" i="3"/>
  <c r="Q655" i="3"/>
  <c r="L607" i="3"/>
  <c r="N614" i="3"/>
  <c r="AE632" i="3"/>
  <c r="AB588" i="3"/>
  <c r="N677" i="3"/>
  <c r="L624" i="3"/>
  <c r="N630" i="3"/>
  <c r="G584" i="3"/>
  <c r="L604" i="3"/>
  <c r="E645" i="3"/>
  <c r="E604" i="3"/>
  <c r="H612" i="3"/>
  <c r="AC618" i="3"/>
  <c r="K590" i="3"/>
  <c r="F643" i="3"/>
  <c r="H617" i="3"/>
  <c r="K623" i="3"/>
  <c r="AE635" i="3"/>
  <c r="F602" i="3"/>
  <c r="AA543" i="3"/>
  <c r="N636" i="3"/>
  <c r="K588" i="3"/>
  <c r="O596" i="3"/>
  <c r="K611" i="3"/>
  <c r="AF659" i="3"/>
  <c r="AD642" i="3"/>
  <c r="Q602" i="3"/>
  <c r="E609" i="3"/>
  <c r="L615" i="3"/>
  <c r="AF588" i="3"/>
  <c r="P670" i="3"/>
  <c r="E642" i="3"/>
  <c r="AA589" i="3"/>
  <c r="Q595" i="3"/>
  <c r="I630" i="3"/>
  <c r="F597" i="3"/>
  <c r="N678" i="3"/>
  <c r="Q641" i="3"/>
  <c r="G577" i="3"/>
  <c r="E583" i="3"/>
  <c r="AE611" i="3"/>
  <c r="E653" i="3"/>
  <c r="Q628" i="3"/>
  <c r="G684" i="3"/>
  <c r="Q578" i="3"/>
  <c r="N612" i="3"/>
  <c r="AD556" i="3"/>
  <c r="L661" i="3"/>
  <c r="H614" i="3"/>
  <c r="F621" i="3"/>
  <c r="F630" i="3"/>
  <c r="AD594" i="3"/>
  <c r="F707" i="3"/>
  <c r="P595" i="3"/>
  <c r="K601" i="3"/>
  <c r="H609" i="3"/>
  <c r="L580" i="3"/>
  <c r="E514" i="3"/>
  <c r="AD706" i="3"/>
  <c r="H582" i="3"/>
  <c r="G589" i="3"/>
  <c r="H605" i="3"/>
  <c r="AE625" i="3"/>
  <c r="P681" i="3"/>
  <c r="F625" i="3"/>
  <c r="AF598" i="3"/>
  <c r="F638" i="3"/>
  <c r="N717" i="3"/>
  <c r="L726" i="3"/>
  <c r="I695" i="3"/>
  <c r="L660" i="3"/>
  <c r="E702" i="3"/>
  <c r="AD663" i="3"/>
  <c r="AC641" i="3"/>
  <c r="P594" i="3"/>
  <c r="O601" i="3"/>
  <c r="P617" i="3"/>
  <c r="AA574" i="3"/>
  <c r="L663" i="3"/>
  <c r="N622" i="3"/>
  <c r="AF631" i="3"/>
  <c r="G574" i="3"/>
  <c r="E608" i="3"/>
  <c r="E640" i="3"/>
  <c r="I592" i="3"/>
  <c r="O599" i="3"/>
  <c r="G615" i="3"/>
  <c r="Q573" i="3"/>
  <c r="O662" i="3"/>
  <c r="P609" i="3"/>
  <c r="AA614" i="3"/>
  <c r="G569" i="3"/>
  <c r="AE589" i="3"/>
  <c r="AB706" i="3"/>
  <c r="N589" i="3"/>
  <c r="AB597" i="3"/>
  <c r="P603" i="3"/>
  <c r="K644" i="3"/>
  <c r="AF628" i="3"/>
  <c r="L602" i="3"/>
  <c r="G608" i="3"/>
  <c r="K615" i="3"/>
  <c r="F587" i="3"/>
  <c r="P539" i="3"/>
  <c r="F690" i="3"/>
  <c r="F573" i="3"/>
  <c r="AF581" i="3"/>
  <c r="E596" i="3"/>
  <c r="AD617" i="3"/>
  <c r="P696" i="3"/>
  <c r="N586" i="3"/>
  <c r="G594" i="3"/>
  <c r="N600" i="3"/>
  <c r="N629" i="3"/>
  <c r="E655" i="3"/>
  <c r="K630" i="3"/>
  <c r="N574" i="3"/>
  <c r="AF580" i="3"/>
  <c r="F614" i="3"/>
  <c r="AE558" i="3"/>
  <c r="AA663" i="3"/>
  <c r="L616" i="3"/>
  <c r="P623" i="3"/>
  <c r="N648" i="3"/>
  <c r="P596" i="3"/>
  <c r="N638" i="3"/>
  <c r="P612" i="3"/>
  <c r="E618" i="3"/>
  <c r="P626" i="3"/>
  <c r="L597" i="3"/>
  <c r="AB535" i="3"/>
  <c r="K646" i="3"/>
  <c r="H599" i="3"/>
  <c r="I606" i="3"/>
  <c r="AF622" i="3"/>
  <c r="AE579" i="3"/>
  <c r="I683" i="3"/>
  <c r="P580" i="3"/>
  <c r="AB586" i="3"/>
  <c r="F594" i="3"/>
  <c r="K629" i="3"/>
  <c r="AC632" i="3"/>
  <c r="L683" i="3"/>
  <c r="AB631" i="3"/>
  <c r="P574" i="3"/>
  <c r="AF590" i="3"/>
  <c r="O610" i="3"/>
  <c r="G666" i="3"/>
  <c r="AC610" i="3"/>
  <c r="AD603" i="3"/>
  <c r="AD656" i="3"/>
  <c r="E692" i="3"/>
  <c r="O702" i="3"/>
  <c r="O711" i="3"/>
  <c r="AC679" i="3"/>
  <c r="G645" i="3"/>
  <c r="AA682" i="3"/>
  <c r="O647" i="3"/>
  <c r="F696" i="3"/>
  <c r="N579" i="3"/>
  <c r="AD586" i="3"/>
  <c r="E602" i="3"/>
  <c r="K622" i="3"/>
  <c r="AC648" i="3"/>
  <c r="K607" i="3"/>
  <c r="L614" i="3"/>
  <c r="G621" i="3"/>
  <c r="L593" i="3"/>
  <c r="AC694" i="3"/>
  <c r="N577" i="3"/>
  <c r="L584" i="3"/>
  <c r="I600" i="3"/>
  <c r="K620" i="3"/>
  <c r="P647" i="3"/>
  <c r="E594" i="3"/>
  <c r="AB599" i="3"/>
  <c r="P692" i="3"/>
  <c r="AB574" i="3"/>
  <c r="N683" i="3"/>
  <c r="K574" i="3"/>
  <c r="Q582" i="3"/>
  <c r="AC588" i="3"/>
  <c r="E616" i="3"/>
  <c r="G690" i="3"/>
  <c r="Q587" i="3"/>
  <c r="AE593" i="3"/>
  <c r="K600" i="3"/>
  <c r="H572" i="3"/>
  <c r="E624" i="3"/>
  <c r="AD674" i="3"/>
  <c r="AA621" i="3"/>
  <c r="P627" i="3"/>
  <c r="AB581" i="3"/>
  <c r="AF602" i="3"/>
  <c r="P680" i="3"/>
  <c r="O671" i="3"/>
  <c r="H579" i="3"/>
  <c r="AC585" i="3"/>
  <c r="I613" i="3"/>
  <c r="AD640" i="3"/>
  <c r="I614" i="3"/>
  <c r="AA620" i="3"/>
  <c r="AD628" i="3"/>
  <c r="L599" i="3"/>
  <c r="AE538" i="3"/>
  <c r="AD648" i="3"/>
  <c r="Q601" i="3"/>
  <c r="I608" i="3"/>
  <c r="AB624" i="3"/>
  <c r="P581" i="3"/>
  <c r="AE733" i="3"/>
  <c r="O597" i="3"/>
  <c r="O603" i="3"/>
  <c r="AF611" i="3"/>
  <c r="P582" i="3"/>
  <c r="E545" i="3"/>
  <c r="AA732" i="3"/>
  <c r="AC584" i="3"/>
  <c r="G591" i="3"/>
  <c r="O607" i="3"/>
  <c r="H628" i="3"/>
  <c r="I668" i="3"/>
  <c r="F627" i="3"/>
  <c r="AE707" i="3"/>
  <c r="AF579" i="3"/>
  <c r="P613" i="3"/>
  <c r="O696" i="3"/>
  <c r="E668" i="3"/>
  <c r="AE615" i="3"/>
  <c r="AE620" i="3"/>
  <c r="Q575" i="3"/>
  <c r="AE595" i="3"/>
  <c r="G651" i="3"/>
  <c r="F595" i="3"/>
  <c r="H558" i="3"/>
  <c r="AA641" i="3"/>
  <c r="H677" i="3"/>
  <c r="E727" i="3"/>
  <c r="L725" i="3"/>
  <c r="G664" i="3"/>
  <c r="AB630" i="3"/>
  <c r="AE667" i="3"/>
  <c r="O675" i="3"/>
  <c r="G680" i="3"/>
  <c r="AB627" i="3"/>
  <c r="I666" i="3"/>
  <c r="L587" i="3"/>
  <c r="AD607" i="3"/>
  <c r="AA633" i="3"/>
  <c r="P592" i="3"/>
  <c r="F599" i="3"/>
  <c r="L606" i="3"/>
  <c r="I690" i="3"/>
  <c r="O678" i="3"/>
  <c r="L625" i="3"/>
  <c r="G636" i="3"/>
  <c r="P585" i="3"/>
  <c r="E605" i="3"/>
  <c r="I688" i="3"/>
  <c r="O579" i="3"/>
  <c r="K584" i="3"/>
  <c r="AC619" i="3"/>
  <c r="O563" i="3"/>
  <c r="G668" i="3"/>
  <c r="F620" i="3"/>
  <c r="N628" i="3"/>
  <c r="AB573" i="3"/>
  <c r="AC601" i="3"/>
  <c r="L674" i="3"/>
  <c r="AC687" i="3"/>
  <c r="O578" i="3"/>
  <c r="AB585" i="3"/>
  <c r="H620" i="3"/>
  <c r="AB687" i="3"/>
  <c r="AD659" i="3"/>
  <c r="E606" i="3"/>
  <c r="AF612" i="3"/>
  <c r="P566" i="3"/>
  <c r="AF587" i="3"/>
  <c r="G665" i="3"/>
  <c r="F617" i="3"/>
  <c r="AA625" i="3"/>
  <c r="F678" i="3"/>
  <c r="I598" i="3"/>
  <c r="H625" i="3"/>
  <c r="I599" i="3"/>
  <c r="P605" i="3"/>
  <c r="AC612" i="3"/>
  <c r="O584" i="3"/>
  <c r="I625" i="3"/>
  <c r="P633" i="3"/>
  <c r="AE585" i="3"/>
  <c r="AB593" i="3"/>
  <c r="AE608" i="3"/>
  <c r="AE630" i="3"/>
  <c r="AA685" i="3"/>
  <c r="E582" i="3"/>
  <c r="AD588" i="3"/>
  <c r="L595" i="3"/>
  <c r="N632" i="3"/>
  <c r="O634" i="3"/>
  <c r="O685" i="3"/>
  <c r="F655" i="3"/>
  <c r="O576" i="3"/>
  <c r="AF592" i="3"/>
  <c r="AD612" i="3"/>
  <c r="AC653" i="3"/>
  <c r="I612" i="3"/>
  <c r="AD619" i="3"/>
  <c r="I626" i="3"/>
  <c r="G598" i="3"/>
  <c r="AC680" i="3"/>
  <c r="AB653" i="3"/>
  <c r="Q600" i="3"/>
  <c r="F605" i="3"/>
  <c r="AF560" i="3"/>
  <c r="AA580" i="3"/>
  <c r="K636" i="3"/>
  <c r="I580" i="3"/>
  <c r="AC578" i="3"/>
  <c r="AD662" i="3"/>
  <c r="O712" i="3"/>
  <c r="N710" i="3"/>
  <c r="L649" i="3"/>
  <c r="AE685" i="3"/>
  <c r="F652" i="3"/>
  <c r="I693" i="3"/>
  <c r="I665" i="3"/>
  <c r="F612" i="3"/>
  <c r="AC617" i="3"/>
  <c r="K572" i="3"/>
  <c r="K592" i="3"/>
  <c r="I686" i="3"/>
  <c r="AE577" i="3"/>
  <c r="F584" i="3"/>
  <c r="H591" i="3"/>
  <c r="AF619" i="3"/>
  <c r="AB663" i="3"/>
  <c r="I610" i="3"/>
  <c r="E615" i="3"/>
  <c r="I570" i="3"/>
  <c r="AA590" i="3"/>
  <c r="Q619" i="3"/>
  <c r="N625" i="3"/>
  <c r="O665" i="3"/>
  <c r="H604" i="3"/>
  <c r="N545" i="3"/>
  <c r="AA653" i="3"/>
  <c r="O605" i="3"/>
  <c r="AF613" i="3"/>
  <c r="G629" i="3"/>
  <c r="H586" i="3"/>
  <c r="AB659" i="3"/>
  <c r="AA618" i="3"/>
  <c r="AA626" i="3"/>
  <c r="AE664" i="3"/>
  <c r="AE605" i="3"/>
  <c r="G672" i="3"/>
  <c r="AA644" i="3"/>
  <c r="E591" i="3"/>
  <c r="AB596" i="3"/>
  <c r="AD646" i="3"/>
  <c r="Q572" i="3"/>
  <c r="G650" i="3"/>
  <c r="AA602" i="3"/>
  <c r="F610" i="3"/>
  <c r="G626" i="3"/>
  <c r="AE583" i="3"/>
  <c r="P687" i="3"/>
  <c r="H584" i="3"/>
  <c r="F590" i="3"/>
  <c r="AE597" i="3"/>
  <c r="AE660" i="3"/>
  <c r="P636" i="3"/>
  <c r="AE687" i="3"/>
  <c r="G685" i="3"/>
  <c r="H578" i="3"/>
  <c r="F593" i="3"/>
  <c r="AC614" i="3"/>
  <c r="G670" i="3"/>
  <c r="H630" i="3"/>
  <c r="L573" i="3"/>
  <c r="F580" i="3"/>
  <c r="AB615" i="3"/>
  <c r="Q701" i="3"/>
  <c r="AF670" i="3"/>
  <c r="F616" i="3"/>
  <c r="AA622" i="3"/>
  <c r="K576" i="3"/>
  <c r="I597" i="3"/>
  <c r="L638" i="3"/>
  <c r="G597" i="3"/>
  <c r="P604" i="3"/>
  <c r="K610" i="3"/>
  <c r="I583" i="3"/>
  <c r="AE665" i="3"/>
  <c r="H638" i="3"/>
  <c r="AD584" i="3"/>
  <c r="G590" i="3"/>
  <c r="AD625" i="3"/>
  <c r="N569" i="3"/>
  <c r="F689" i="3"/>
  <c r="L630" i="3"/>
  <c r="AD511" i="3"/>
  <c r="AB644" i="3"/>
  <c r="K681" i="3"/>
  <c r="Q647" i="3"/>
  <c r="Q724" i="3"/>
  <c r="AA722" i="3"/>
  <c r="AD634" i="3"/>
  <c r="AB670" i="3"/>
  <c r="AA637" i="3"/>
  <c r="AD677" i="3"/>
  <c r="F650" i="3"/>
  <c r="Q597" i="3"/>
  <c r="AC602" i="3"/>
  <c r="H557" i="3"/>
  <c r="AC577" i="3"/>
  <c r="AE671" i="3"/>
  <c r="AE623" i="3"/>
  <c r="AB637" i="3"/>
  <c r="Q576" i="3"/>
  <c r="AE604" i="3"/>
  <c r="AE648" i="3"/>
  <c r="E595" i="3"/>
  <c r="AD600" i="3"/>
  <c r="F555" i="3"/>
  <c r="AA575" i="3"/>
  <c r="L603" i="3"/>
  <c r="N610" i="3"/>
  <c r="AE617" i="3"/>
  <c r="AF589" i="3"/>
  <c r="AD570" i="3"/>
  <c r="AF638" i="3"/>
  <c r="AD590" i="3"/>
  <c r="AD597" i="3"/>
  <c r="AD613" i="3"/>
  <c r="G689" i="3"/>
  <c r="L644" i="3"/>
  <c r="F603" i="3"/>
  <c r="H611" i="3"/>
  <c r="O617" i="3"/>
  <c r="Q590" i="3"/>
  <c r="H657" i="3"/>
  <c r="AF643" i="3"/>
  <c r="P576" i="3"/>
  <c r="AE581" i="3"/>
  <c r="P616" i="3"/>
  <c r="E560" i="3"/>
  <c r="I635" i="3"/>
  <c r="AA587" i="3"/>
  <c r="K595" i="3"/>
  <c r="L610" i="3"/>
  <c r="K643" i="3"/>
  <c r="Q672" i="3"/>
  <c r="Q642" i="3"/>
  <c r="G575" i="3"/>
  <c r="AC582" i="3"/>
  <c r="AB617" i="3"/>
  <c r="AB720" i="3"/>
  <c r="AF672" i="3"/>
  <c r="AD618" i="3"/>
  <c r="I624" i="3"/>
  <c r="K578" i="3"/>
  <c r="N599" i="3"/>
  <c r="H655" i="3"/>
  <c r="AE614" i="3"/>
  <c r="AD621" i="3"/>
  <c r="P628" i="3"/>
  <c r="AB600" i="3"/>
  <c r="AE682" i="3"/>
  <c r="N655" i="3"/>
  <c r="F601" i="3"/>
  <c r="AC607" i="3"/>
  <c r="AA561" i="3"/>
  <c r="K582" i="3"/>
  <c r="L691" i="3"/>
  <c r="L582" i="3"/>
  <c r="I589" i="3"/>
  <c r="N595" i="3"/>
  <c r="AA623" i="3"/>
  <c r="AC650" i="3"/>
  <c r="AA624" i="3"/>
  <c r="I639" i="3"/>
  <c r="K575" i="3"/>
  <c r="N609" i="3"/>
  <c r="AE553" i="3"/>
  <c r="AD673" i="3"/>
  <c r="Q584" i="3"/>
  <c r="N668" i="3"/>
  <c r="H577" i="3"/>
  <c r="AD611" i="3"/>
  <c r="O630" i="3"/>
  <c r="I681" i="3"/>
  <c r="E628" i="3"/>
  <c r="AD681" i="3"/>
  <c r="AA588" i="3"/>
  <c r="L608" i="3"/>
  <c r="L541" i="3"/>
  <c r="G537" i="3"/>
  <c r="L536" i="3"/>
  <c r="P528" i="3"/>
  <c r="AD525" i="3"/>
  <c r="F534" i="3"/>
  <c r="AE532" i="3"/>
  <c r="AD530" i="3"/>
  <c r="L526" i="3"/>
  <c r="AC522" i="3"/>
  <c r="F546" i="3"/>
  <c r="AB544" i="3"/>
  <c r="E540" i="3"/>
  <c r="AB536" i="3"/>
  <c r="Q472" i="3"/>
  <c r="Q544" i="3"/>
  <c r="AA537" i="3"/>
  <c r="AF538" i="3"/>
  <c r="G531" i="3"/>
  <c r="E517" i="3"/>
  <c r="E552" i="3"/>
  <c r="AB548" i="3"/>
  <c r="AA547" i="3"/>
  <c r="E539" i="3"/>
  <c r="AA536" i="3"/>
  <c r="Q546" i="3"/>
  <c r="L544" i="3"/>
  <c r="Q542" i="3"/>
  <c r="E538" i="3"/>
  <c r="H534" i="3"/>
  <c r="L426" i="3"/>
  <c r="G556" i="3"/>
  <c r="AE549" i="3"/>
  <c r="N550" i="3"/>
  <c r="P543" i="3"/>
  <c r="E529" i="3"/>
  <c r="L549" i="3"/>
  <c r="F545" i="3"/>
  <c r="AC544" i="3"/>
  <c r="AC537" i="3"/>
  <c r="AF534" i="3"/>
  <c r="AC543" i="3"/>
  <c r="E541" i="3"/>
  <c r="H539" i="3"/>
  <c r="F535" i="3"/>
  <c r="L531" i="3"/>
  <c r="O460" i="3"/>
  <c r="AA569" i="3"/>
  <c r="AE562" i="3"/>
  <c r="H563" i="3"/>
  <c r="K555" i="3"/>
  <c r="P541" i="3"/>
  <c r="AA562" i="3"/>
  <c r="K558" i="3"/>
  <c r="AF557" i="3"/>
  <c r="AB549" i="3"/>
  <c r="G546" i="3"/>
  <c r="O504" i="3"/>
  <c r="I506" i="3"/>
  <c r="O499" i="3"/>
  <c r="P500" i="3"/>
  <c r="P600" i="3"/>
  <c r="N480" i="3"/>
  <c r="AF515" i="3"/>
  <c r="AE511" i="3"/>
  <c r="AB509" i="3"/>
  <c r="I502" i="3"/>
  <c r="L569" i="3"/>
  <c r="AB523" i="3"/>
  <c r="P521" i="3"/>
  <c r="I519" i="3"/>
  <c r="G515" i="3"/>
  <c r="K511" i="3"/>
  <c r="H547" i="3"/>
  <c r="AB533" i="3"/>
  <c r="AD596" i="3"/>
  <c r="AA694" i="3"/>
  <c r="E666" i="3"/>
  <c r="Q613" i="3"/>
  <c r="O618" i="3"/>
  <c r="H573" i="3"/>
  <c r="O593" i="3"/>
  <c r="AE526" i="3"/>
  <c r="F522" i="3"/>
  <c r="F521" i="3"/>
  <c r="O513" i="3"/>
  <c r="I510" i="3"/>
  <c r="AD519" i="3"/>
  <c r="O517" i="3"/>
  <c r="AB515" i="3"/>
  <c r="AB511" i="3"/>
  <c r="N507" i="3"/>
  <c r="E531" i="3"/>
  <c r="AB529" i="3"/>
  <c r="E525" i="3"/>
  <c r="AB521" i="3"/>
  <c r="O527" i="3"/>
  <c r="Q529" i="3"/>
  <c r="G522" i="3"/>
  <c r="E523" i="3"/>
  <c r="AE516" i="3"/>
  <c r="Q502" i="3"/>
  <c r="L537" i="3"/>
  <c r="AE533" i="3"/>
  <c r="P532" i="3"/>
  <c r="O524" i="3"/>
  <c r="AC521" i="3"/>
  <c r="N531" i="3"/>
  <c r="AF529" i="3"/>
  <c r="AD526" i="3"/>
  <c r="Q523" i="3"/>
  <c r="AA519" i="3"/>
  <c r="AB539" i="3"/>
  <c r="F541" i="3"/>
  <c r="I534" i="3"/>
  <c r="AE535" i="3"/>
  <c r="G528" i="3"/>
  <c r="AC514" i="3"/>
  <c r="K534" i="3"/>
  <c r="AA530" i="3"/>
  <c r="AC529" i="3"/>
  <c r="Q522" i="3"/>
  <c r="Q519" i="3"/>
  <c r="N528" i="3"/>
  <c r="H526" i="3"/>
  <c r="AF524" i="3"/>
  <c r="H520" i="3"/>
  <c r="Q516" i="3"/>
  <c r="AC551" i="3"/>
  <c r="N553" i="3"/>
  <c r="L546" i="3"/>
  <c r="AB547" i="3"/>
  <c r="L540" i="3"/>
  <c r="E526" i="3"/>
  <c r="AF547" i="3"/>
  <c r="AE543" i="3"/>
  <c r="N541" i="3"/>
  <c r="AE534" i="3"/>
  <c r="I531" i="3"/>
  <c r="AD571" i="3"/>
  <c r="P569" i="3"/>
  <c r="AD567" i="3"/>
  <c r="Q563" i="3"/>
  <c r="AB558" i="3"/>
  <c r="AD463" i="3"/>
  <c r="F499" i="3"/>
  <c r="Q607" i="3"/>
  <c r="F619" i="3"/>
  <c r="AE568" i="3"/>
  <c r="E553" i="3"/>
  <c r="AD508" i="3"/>
  <c r="G506" i="3"/>
  <c r="G504" i="3"/>
  <c r="I500" i="3"/>
  <c r="AD599" i="3"/>
  <c r="L532" i="3"/>
  <c r="AD518" i="3"/>
  <c r="E507" i="3"/>
  <c r="L506" i="3"/>
  <c r="P498" i="3"/>
  <c r="O565" i="3"/>
  <c r="AA504" i="3"/>
  <c r="AE502" i="3"/>
  <c r="AE500" i="3"/>
  <c r="E587" i="3"/>
  <c r="N570" i="3"/>
  <c r="AC516" i="3"/>
  <c r="AA514" i="3"/>
  <c r="K510" i="3"/>
  <c r="AE506" i="3"/>
  <c r="G512" i="3"/>
  <c r="AF514" i="3"/>
  <c r="AE507" i="3"/>
  <c r="Q508" i="3"/>
  <c r="O501" i="3"/>
  <c r="AC488" i="3"/>
  <c r="AB522" i="3"/>
  <c r="E518" i="3"/>
  <c r="I517" i="3"/>
  <c r="O509" i="3"/>
  <c r="E506" i="3"/>
  <c r="AF516" i="3"/>
  <c r="AE513" i="3"/>
  <c r="N511" i="3"/>
  <c r="F507" i="3"/>
  <c r="Q504" i="3"/>
  <c r="AD524" i="3"/>
  <c r="G526" i="3"/>
  <c r="G519" i="3"/>
  <c r="AD520" i="3"/>
  <c r="P513" i="3"/>
  <c r="AE499" i="3"/>
  <c r="F519" i="3"/>
  <c r="O515" i="3"/>
  <c r="N514" i="3"/>
  <c r="AD506" i="3"/>
  <c r="AC598" i="3"/>
  <c r="AB513" i="3"/>
  <c r="Q511" i="3"/>
  <c r="AF509" i="3"/>
  <c r="AF505" i="3"/>
  <c r="Q501" i="3"/>
  <c r="AE536" i="3"/>
  <c r="AB538" i="3"/>
  <c r="K531" i="3"/>
  <c r="I532" i="3"/>
  <c r="K525" i="3"/>
  <c r="G511" i="3"/>
  <c r="AE531" i="3"/>
  <c r="AF528" i="3"/>
  <c r="AC526" i="3"/>
  <c r="H519" i="3"/>
  <c r="K516" i="3"/>
  <c r="AB555" i="3"/>
  <c r="O553" i="3"/>
  <c r="I551" i="3"/>
  <c r="AD547" i="3"/>
  <c r="G543" i="3"/>
  <c r="O420" i="3"/>
  <c r="G566" i="3"/>
  <c r="N559" i="3"/>
  <c r="Q560" i="3"/>
  <c r="Q553" i="3"/>
  <c r="AD538" i="3"/>
  <c r="E610" i="3"/>
  <c r="G571" i="3"/>
  <c r="K570" i="3"/>
  <c r="AF562" i="3"/>
  <c r="AC558" i="3"/>
  <c r="AF517" i="3"/>
  <c r="K503" i="3"/>
  <c r="AF594" i="3"/>
  <c r="N621" i="3"/>
  <c r="AE663" i="3"/>
  <c r="L636" i="3"/>
  <c r="N583" i="3"/>
  <c r="G588" i="3"/>
  <c r="AF623" i="3"/>
  <c r="F567" i="3"/>
  <c r="H496" i="3"/>
  <c r="O571" i="3"/>
  <c r="I572" i="3"/>
  <c r="E564" i="3"/>
  <c r="Q550" i="3"/>
  <c r="AE571" i="3"/>
  <c r="AE567" i="3"/>
  <c r="H566" i="3"/>
  <c r="K557" i="3"/>
  <c r="F554" i="3"/>
  <c r="AC501" i="3"/>
  <c r="AA499" i="3"/>
  <c r="N575" i="3"/>
  <c r="F569" i="3"/>
  <c r="N497" i="3"/>
  <c r="AA498" i="3"/>
  <c r="H606" i="3"/>
  <c r="L571" i="3"/>
  <c r="O566" i="3"/>
  <c r="H473" i="3"/>
  <c r="I507" i="3"/>
  <c r="G503" i="3"/>
  <c r="P502" i="3"/>
  <c r="N494" i="3"/>
  <c r="AD561" i="3"/>
  <c r="E500" i="3"/>
  <c r="AC498" i="3"/>
  <c r="F496" i="3"/>
  <c r="Q570" i="3"/>
  <c r="AB566" i="3"/>
  <c r="I509" i="3"/>
  <c r="H511" i="3"/>
  <c r="P504" i="3"/>
  <c r="H505" i="3"/>
  <c r="I498" i="3"/>
  <c r="G485" i="3"/>
  <c r="AB504" i="3"/>
  <c r="AD500" i="3"/>
  <c r="AD499" i="3"/>
  <c r="I586" i="3"/>
  <c r="AD558" i="3"/>
  <c r="Q498" i="3"/>
  <c r="Q623" i="3"/>
  <c r="AC605" i="3"/>
  <c r="Q567" i="3"/>
  <c r="L563" i="3"/>
  <c r="AE521" i="3"/>
  <c r="P523" i="3"/>
  <c r="AB516" i="3"/>
  <c r="G517" i="3"/>
  <c r="E510" i="3"/>
  <c r="I496" i="3"/>
  <c r="F516" i="3"/>
  <c r="E512" i="3"/>
  <c r="O511" i="3"/>
  <c r="AF504" i="3"/>
  <c r="F571" i="3"/>
  <c r="I540" i="3"/>
  <c r="P538" i="3"/>
  <c r="AC536" i="3"/>
  <c r="G532" i="3"/>
  <c r="I528" i="3"/>
  <c r="Q496" i="3"/>
  <c r="AD550" i="3"/>
  <c r="F543" i="3"/>
  <c r="AD544" i="3"/>
  <c r="AE537" i="3"/>
  <c r="O523" i="3"/>
  <c r="G559" i="3"/>
  <c r="I555" i="3"/>
  <c r="H554" i="3"/>
  <c r="P546" i="3"/>
  <c r="I543" i="3"/>
  <c r="E501" i="3"/>
  <c r="AC566" i="3"/>
  <c r="AD626" i="3"/>
  <c r="P682" i="3"/>
  <c r="AE578" i="3"/>
  <c r="N606" i="3"/>
  <c r="AB648" i="3"/>
  <c r="L622" i="3"/>
  <c r="Q630" i="3"/>
  <c r="G573" i="3"/>
  <c r="AB607" i="3"/>
  <c r="AA550" i="3"/>
  <c r="AB562" i="3"/>
  <c r="G555" i="3"/>
  <c r="L556" i="3"/>
  <c r="AC549" i="3"/>
  <c r="AD534" i="3"/>
  <c r="AC555" i="3"/>
  <c r="P551" i="3"/>
  <c r="G550" i="3"/>
  <c r="AD542" i="3"/>
  <c r="O539" i="3"/>
  <c r="AA566" i="3"/>
  <c r="Q565" i="3"/>
  <c r="N556" i="3"/>
  <c r="AD553" i="3"/>
  <c r="AA563" i="3"/>
  <c r="P561" i="3"/>
  <c r="AA559" i="3"/>
  <c r="Q555" i="3"/>
  <c r="AA551" i="3"/>
  <c r="F443" i="3"/>
  <c r="K594" i="3"/>
  <c r="AC567" i="3"/>
  <c r="AF568" i="3"/>
  <c r="AB560" i="3"/>
  <c r="AC546" i="3"/>
  <c r="P567" i="3"/>
  <c r="P563" i="3"/>
  <c r="AD562" i="3"/>
  <c r="Q554" i="3"/>
  <c r="Q551" i="3"/>
  <c r="L627" i="3"/>
  <c r="E593" i="3"/>
  <c r="AB572" i="3"/>
  <c r="AC568" i="3"/>
  <c r="E563" i="3"/>
  <c r="G470" i="3"/>
  <c r="P571" i="3"/>
  <c r="AA564" i="3"/>
  <c r="H565" i="3"/>
  <c r="F557" i="3"/>
  <c r="AB543" i="3"/>
  <c r="P564" i="3"/>
  <c r="I560" i="3"/>
  <c r="H559" i="3"/>
  <c r="H551" i="3"/>
  <c r="L548" i="3"/>
  <c r="O506" i="3"/>
  <c r="I508" i="3"/>
  <c r="AE501" i="3"/>
  <c r="G502" i="3"/>
  <c r="K495" i="3"/>
  <c r="P482" i="3"/>
  <c r="K501" i="3"/>
  <c r="F497" i="3"/>
  <c r="O496" i="3"/>
  <c r="L570" i="3"/>
  <c r="O555" i="3"/>
  <c r="G525" i="3"/>
  <c r="G523" i="3"/>
  <c r="G521" i="3"/>
  <c r="AC517" i="3"/>
  <c r="AC513" i="3"/>
  <c r="AA533" i="3"/>
  <c r="E535" i="3"/>
  <c r="AD528" i="3"/>
  <c r="AD529" i="3"/>
  <c r="AA522" i="3"/>
  <c r="AB508" i="3"/>
  <c r="H544" i="3"/>
  <c r="AA540" i="3"/>
  <c r="AF539" i="3"/>
  <c r="P531" i="3"/>
  <c r="AB528" i="3"/>
  <c r="L568" i="3"/>
  <c r="AE550" i="3"/>
  <c r="L611" i="3"/>
  <c r="K618" i="3"/>
  <c r="G693" i="3"/>
  <c r="AA591" i="3"/>
  <c r="N633" i="3"/>
  <c r="E607" i="3"/>
  <c r="K614" i="3"/>
  <c r="I621" i="3"/>
  <c r="AA592" i="3"/>
  <c r="AA548" i="3"/>
  <c r="E546" i="3"/>
  <c r="AE540" i="3"/>
  <c r="F540" i="3"/>
  <c r="AA534" i="3"/>
  <c r="AB519" i="3"/>
  <c r="G540" i="3"/>
  <c r="G536" i="3"/>
  <c r="I535" i="3"/>
  <c r="E527" i="3"/>
  <c r="AE524" i="3"/>
  <c r="E550" i="3"/>
  <c r="I549" i="3"/>
  <c r="AB541" i="3"/>
  <c r="AC538" i="3"/>
  <c r="AF548" i="3"/>
  <c r="AA545" i="3"/>
  <c r="L543" i="3"/>
  <c r="AE539" i="3"/>
  <c r="Q536" i="3"/>
  <c r="AD456" i="3"/>
  <c r="I558" i="3"/>
  <c r="G551" i="3"/>
  <c r="G552" i="3"/>
  <c r="O545" i="3"/>
  <c r="H531" i="3"/>
  <c r="F551" i="3"/>
  <c r="AC547" i="3"/>
  <c r="N546" i="3"/>
  <c r="L538" i="3"/>
  <c r="O535" i="3"/>
  <c r="F560" i="3"/>
  <c r="G558" i="3"/>
  <c r="H556" i="3"/>
  <c r="AD552" i="3"/>
  <c r="K548" i="3"/>
  <c r="AA496" i="3"/>
  <c r="AD555" i="3"/>
  <c r="AD548" i="3"/>
  <c r="G549" i="3"/>
  <c r="AE542" i="3"/>
  <c r="AA528" i="3"/>
  <c r="O548" i="3"/>
  <c r="AA544" i="3"/>
  <c r="N543" i="3"/>
  <c r="AF536" i="3"/>
  <c r="H533" i="3"/>
  <c r="AA581" i="3"/>
  <c r="I571" i="3"/>
  <c r="K569" i="3"/>
  <c r="E565" i="3"/>
  <c r="AC560" i="3"/>
  <c r="K465" i="3"/>
  <c r="P568" i="3"/>
  <c r="G561" i="3"/>
  <c r="H562" i="3"/>
  <c r="AE554" i="3"/>
  <c r="AC540" i="3"/>
  <c r="AE510" i="3"/>
  <c r="K508" i="3"/>
  <c r="K506" i="3"/>
  <c r="L502" i="3"/>
  <c r="G498" i="3"/>
  <c r="AA518" i="3"/>
  <c r="F520" i="3"/>
  <c r="F513" i="3"/>
  <c r="O514" i="3"/>
  <c r="L507" i="3"/>
  <c r="L494" i="3"/>
  <c r="H529" i="3"/>
  <c r="H525" i="3"/>
  <c r="L524" i="3"/>
  <c r="AA516" i="3"/>
  <c r="I513" i="3"/>
  <c r="AB552" i="3"/>
  <c r="K535" i="3"/>
  <c r="L596" i="3"/>
  <c r="AB603" i="3"/>
  <c r="E619" i="3"/>
  <c r="AB576" i="3"/>
  <c r="AE696" i="3"/>
  <c r="N592" i="3"/>
  <c r="Q599" i="3"/>
  <c r="K606" i="3"/>
  <c r="L577" i="3"/>
  <c r="H530" i="3"/>
  <c r="AC531" i="3"/>
  <c r="AF525" i="3"/>
  <c r="N525" i="3"/>
  <c r="AF519" i="3"/>
  <c r="N504" i="3"/>
  <c r="AC525" i="3"/>
  <c r="I521" i="3"/>
  <c r="I520" i="3"/>
  <c r="F512" i="3"/>
  <c r="AE509" i="3"/>
  <c r="P535" i="3"/>
  <c r="N534" i="3"/>
  <c r="N526" i="3"/>
  <c r="AC523" i="3"/>
  <c r="N532" i="3"/>
  <c r="F530" i="3"/>
  <c r="L528" i="3"/>
  <c r="E524" i="3"/>
  <c r="L520" i="3"/>
  <c r="I541" i="3"/>
  <c r="H543" i="3"/>
  <c r="I536" i="3"/>
  <c r="H537" i="3"/>
  <c r="P530" i="3"/>
  <c r="H516" i="3"/>
  <c r="F536" i="3"/>
  <c r="AB532" i="3"/>
  <c r="AA531" i="3"/>
  <c r="K523" i="3"/>
  <c r="N520" i="3"/>
  <c r="H545" i="3"/>
  <c r="Q543" i="3"/>
  <c r="K541" i="3"/>
  <c r="AF537" i="3"/>
  <c r="Q533" i="3"/>
  <c r="F490" i="3"/>
  <c r="O540" i="3"/>
  <c r="AD533" i="3"/>
  <c r="O534" i="3"/>
  <c r="K527" i="3"/>
  <c r="AA513" i="3"/>
  <c r="O533" i="3"/>
  <c r="N529" i="3"/>
  <c r="E528" i="3"/>
  <c r="N521" i="3"/>
  <c r="L518" i="3"/>
  <c r="AD557" i="3"/>
  <c r="P555" i="3"/>
  <c r="F553" i="3"/>
  <c r="AA549" i="3"/>
  <c r="P545" i="3"/>
  <c r="P450" i="3"/>
  <c r="F552" i="3"/>
  <c r="AE545" i="3"/>
  <c r="O546" i="3"/>
  <c r="N539" i="3"/>
  <c r="P525" i="3"/>
  <c r="O495" i="3"/>
  <c r="E578" i="3"/>
  <c r="E572" i="3"/>
  <c r="AF564" i="3"/>
  <c r="AD560" i="3"/>
  <c r="L503" i="3"/>
  <c r="L505" i="3"/>
  <c r="E498" i="3"/>
  <c r="P499" i="3"/>
  <c r="AA585" i="3"/>
  <c r="O479" i="3"/>
  <c r="AD514" i="3"/>
  <c r="AF510" i="3"/>
  <c r="Q509" i="3"/>
  <c r="N501" i="3"/>
  <c r="F568" i="3"/>
  <c r="K537" i="3"/>
  <c r="K520" i="3"/>
  <c r="F581" i="3"/>
  <c r="I588" i="3"/>
  <c r="AB604" i="3"/>
  <c r="AC624" i="3"/>
  <c r="AE680" i="3"/>
  <c r="AD577" i="3"/>
  <c r="AA583" i="3"/>
  <c r="I591" i="3"/>
  <c r="L626" i="3"/>
  <c r="Q515" i="3"/>
  <c r="E516" i="3"/>
  <c r="O510" i="3"/>
  <c r="F510" i="3"/>
  <c r="E504" i="3"/>
  <c r="Q491" i="3"/>
  <c r="AD510" i="3"/>
  <c r="AC506" i="3"/>
  <c r="E505" i="3"/>
  <c r="O497" i="3"/>
  <c r="AB564" i="3"/>
  <c r="P520" i="3"/>
  <c r="N519" i="3"/>
  <c r="AC511" i="3"/>
  <c r="AE508" i="3"/>
  <c r="F517" i="3"/>
  <c r="AE515" i="3"/>
  <c r="K513" i="3"/>
  <c r="N509" i="3"/>
  <c r="N505" i="3"/>
  <c r="P526" i="3"/>
  <c r="Q528" i="3"/>
  <c r="AA521" i="3"/>
  <c r="AF522" i="3"/>
  <c r="E515" i="3"/>
  <c r="AA501" i="3"/>
  <c r="L521" i="3"/>
  <c r="AE517" i="3"/>
  <c r="I516" i="3"/>
  <c r="N508" i="3"/>
  <c r="AA505" i="3"/>
  <c r="Q530" i="3"/>
  <c r="O528" i="3"/>
  <c r="Q526" i="3"/>
  <c r="L522" i="3"/>
  <c r="AF518" i="3"/>
  <c r="AA523" i="3"/>
  <c r="AA525" i="3"/>
  <c r="P518" i="3"/>
  <c r="L519" i="3"/>
  <c r="K512" i="3"/>
  <c r="AE498" i="3"/>
  <c r="AC518" i="3"/>
  <c r="K514" i="3"/>
  <c r="N513" i="3"/>
  <c r="Q506" i="3"/>
  <c r="L583" i="3"/>
  <c r="F542" i="3"/>
  <c r="N540" i="3"/>
  <c r="F538" i="3"/>
  <c r="AB534" i="3"/>
  <c r="I530" i="3"/>
  <c r="AD445" i="3"/>
  <c r="O537" i="3"/>
  <c r="AC530" i="3"/>
  <c r="AB531" i="3"/>
  <c r="AA524" i="3"/>
  <c r="G510" i="3"/>
  <c r="N561" i="3"/>
  <c r="AA557" i="3"/>
  <c r="AF556" i="3"/>
  <c r="F548" i="3"/>
  <c r="G545" i="3"/>
  <c r="AB570" i="3"/>
  <c r="G568" i="3"/>
  <c r="F566" i="3"/>
  <c r="Q562" i="3"/>
  <c r="L557" i="3"/>
  <c r="AB461" i="3"/>
  <c r="AF499" i="3"/>
  <c r="L592" i="3"/>
  <c r="O604" i="3"/>
  <c r="N567" i="3"/>
  <c r="O552" i="3"/>
  <c r="O522" i="3"/>
  <c r="P570" i="3"/>
  <c r="L697" i="3"/>
  <c r="H589" i="3"/>
  <c r="AD609" i="3"/>
  <c r="P665" i="3"/>
  <c r="AD624" i="3"/>
  <c r="O653" i="3"/>
  <c r="H576" i="3"/>
  <c r="AA610" i="3"/>
  <c r="L500" i="3"/>
  <c r="AB501" i="3"/>
  <c r="AF495" i="3"/>
  <c r="N588" i="3"/>
  <c r="E569" i="3"/>
  <c r="L475" i="3"/>
  <c r="F495" i="3"/>
  <c r="E570" i="3"/>
  <c r="AF571" i="3"/>
  <c r="F563" i="3"/>
  <c r="E549" i="3"/>
  <c r="P505" i="3"/>
  <c r="K504" i="3"/>
  <c r="AB496" i="3"/>
  <c r="AE563" i="3"/>
  <c r="N502" i="3"/>
  <c r="AA500" i="3"/>
  <c r="F498" i="3"/>
  <c r="AF572" i="3"/>
  <c r="E568" i="3"/>
  <c r="F511" i="3"/>
  <c r="Q513" i="3"/>
  <c r="F506" i="3"/>
  <c r="AF507" i="3"/>
  <c r="G500" i="3"/>
  <c r="N487" i="3"/>
  <c r="P506" i="3"/>
  <c r="F502" i="3"/>
  <c r="I501" i="3"/>
  <c r="K616" i="3"/>
  <c r="AE560" i="3"/>
  <c r="L515" i="3"/>
  <c r="AF513" i="3"/>
  <c r="AB510" i="3"/>
  <c r="Q507" i="3"/>
  <c r="AB503" i="3"/>
  <c r="AC508" i="3"/>
  <c r="AA510" i="3"/>
  <c r="I503" i="3"/>
  <c r="I504" i="3"/>
  <c r="P497" i="3"/>
  <c r="I484" i="3"/>
  <c r="O503" i="3"/>
  <c r="N499" i="3"/>
  <c r="K498" i="3"/>
  <c r="H575" i="3"/>
  <c r="O557" i="3"/>
  <c r="F527" i="3"/>
  <c r="AB525" i="3"/>
  <c r="H523" i="3"/>
  <c r="O519" i="3"/>
  <c r="F515" i="3"/>
  <c r="AA520" i="3"/>
  <c r="P522" i="3"/>
  <c r="AA515" i="3"/>
  <c r="G516" i="3"/>
  <c r="AC509" i="3"/>
  <c r="I495" i="3"/>
  <c r="AE546" i="3"/>
  <c r="AF542" i="3"/>
  <c r="Q541" i="3"/>
  <c r="F533" i="3"/>
  <c r="L530" i="3"/>
  <c r="AA554" i="3"/>
  <c r="K552" i="3"/>
  <c r="I550" i="3"/>
  <c r="AB546" i="3"/>
  <c r="E542" i="3"/>
  <c r="G484" i="3"/>
  <c r="AE565" i="3"/>
  <c r="F558" i="3"/>
  <c r="Q559" i="3"/>
  <c r="AF552" i="3"/>
  <c r="F537" i="3"/>
  <c r="P507" i="3"/>
  <c r="L554" i="3"/>
  <c r="AF614" i="3"/>
  <c r="P619" i="3"/>
  <c r="AF574" i="3"/>
  <c r="AE594" i="3"/>
  <c r="I650" i="3"/>
  <c r="O609" i="3"/>
  <c r="AA616" i="3"/>
  <c r="H623" i="3"/>
  <c r="AC595" i="3"/>
  <c r="E566" i="3"/>
  <c r="G564" i="3"/>
  <c r="G562" i="3"/>
  <c r="Q558" i="3"/>
  <c r="AC553" i="3"/>
  <c r="P452" i="3"/>
  <c r="O561" i="3"/>
  <c r="G554" i="3"/>
  <c r="E555" i="3"/>
  <c r="N548" i="3"/>
  <c r="Q534" i="3"/>
  <c r="I569" i="3"/>
  <c r="H570" i="3"/>
  <c r="E562" i="3"/>
  <c r="H548" i="3"/>
  <c r="AB569" i="3"/>
  <c r="I565" i="3"/>
  <c r="H564" i="3"/>
  <c r="L555" i="3"/>
  <c r="N552" i="3"/>
  <c r="K496" i="3"/>
  <c r="Q624" i="3"/>
  <c r="Q591" i="3"/>
  <c r="AF570" i="3"/>
  <c r="F565" i="3"/>
  <c r="H472" i="3"/>
  <c r="E579" i="3"/>
  <c r="K566" i="3"/>
  <c r="AF567" i="3"/>
  <c r="AC559" i="3"/>
  <c r="I545" i="3"/>
  <c r="AF500" i="3"/>
  <c r="K497" i="3"/>
  <c r="N495" i="3"/>
  <c r="Q569" i="3"/>
  <c r="N565" i="3"/>
  <c r="F611" i="3"/>
  <c r="AD578" i="3"/>
  <c r="K571" i="3"/>
  <c r="L567" i="3"/>
  <c r="F562" i="3"/>
  <c r="G468" i="3"/>
  <c r="AE570" i="3"/>
  <c r="I563" i="3"/>
  <c r="Q564" i="3"/>
  <c r="AA556" i="3"/>
  <c r="I542" i="3"/>
  <c r="O512" i="3"/>
  <c r="H510" i="3"/>
  <c r="H508" i="3"/>
  <c r="H504" i="3"/>
  <c r="K500" i="3"/>
  <c r="AC505" i="3"/>
  <c r="G507" i="3"/>
  <c r="AB500" i="3"/>
  <c r="G501" i="3"/>
  <c r="P615" i="3"/>
  <c r="K481" i="3"/>
  <c r="AF531" i="3"/>
  <c r="N527" i="3"/>
  <c r="O525" i="3"/>
  <c r="K518" i="3"/>
  <c r="K515" i="3"/>
  <c r="AD539" i="3"/>
  <c r="P537" i="3"/>
  <c r="L535" i="3"/>
  <c r="AD531" i="3"/>
  <c r="P527" i="3"/>
  <c r="E480" i="3"/>
  <c r="N549" i="3"/>
  <c r="AF543" i="3"/>
  <c r="O543" i="3"/>
  <c r="Q537" i="3"/>
  <c r="E522" i="3"/>
  <c r="AA595" i="3"/>
  <c r="K524" i="3"/>
  <c r="AF599" i="3"/>
  <c r="G604" i="3"/>
  <c r="AB559" i="3"/>
  <c r="P579" i="3"/>
  <c r="P635" i="3"/>
  <c r="AC594" i="3"/>
  <c r="L601" i="3"/>
  <c r="Q608" i="3"/>
  <c r="N580" i="3"/>
  <c r="AB550" i="3"/>
  <c r="E548" i="3"/>
  <c r="AA546" i="3"/>
  <c r="AB542" i="3"/>
  <c r="AA538" i="3"/>
  <c r="O424" i="3"/>
  <c r="AF546" i="3"/>
  <c r="K539" i="3"/>
  <c r="Q540" i="3"/>
  <c r="K533" i="3"/>
  <c r="O518" i="3"/>
  <c r="G553" i="3"/>
  <c r="AF554" i="3"/>
  <c r="I547" i="3"/>
  <c r="L533" i="3"/>
  <c r="L553" i="3"/>
  <c r="AD549" i="3"/>
  <c r="P548" i="3"/>
  <c r="K540" i="3"/>
  <c r="E537" i="3"/>
  <c r="O562" i="3"/>
  <c r="P560" i="3"/>
  <c r="O558" i="3"/>
  <c r="AD554" i="3"/>
  <c r="AF550" i="3"/>
  <c r="AD433" i="3"/>
  <c r="I557" i="3"/>
  <c r="P550" i="3"/>
  <c r="O551" i="3"/>
  <c r="F544" i="3"/>
  <c r="G530" i="3"/>
  <c r="I566" i="3"/>
  <c r="I562" i="3"/>
  <c r="E561" i="3"/>
  <c r="AB553" i="3"/>
  <c r="K550" i="3"/>
  <c r="P559" i="3"/>
  <c r="G557" i="3"/>
  <c r="H555" i="3"/>
  <c r="N551" i="3"/>
  <c r="F547" i="3"/>
  <c r="P480" i="3"/>
  <c r="P554" i="3"/>
  <c r="AE547" i="3"/>
  <c r="I548" i="3"/>
  <c r="AC541" i="3"/>
  <c r="I527" i="3"/>
  <c r="H497" i="3"/>
  <c r="AC608" i="3"/>
  <c r="H590" i="3"/>
  <c r="Q566" i="3"/>
  <c r="L562" i="3"/>
  <c r="P573" i="3"/>
  <c r="AC570" i="3"/>
  <c r="AA568" i="3"/>
  <c r="O564" i="3"/>
  <c r="L559" i="3"/>
  <c r="F464" i="3"/>
  <c r="N515" i="3"/>
  <c r="AF512" i="3"/>
  <c r="AC510" i="3"/>
  <c r="H503" i="3"/>
  <c r="O570" i="3"/>
  <c r="P524" i="3"/>
  <c r="I522" i="3"/>
  <c r="AC520" i="3"/>
  <c r="O516" i="3"/>
  <c r="P512" i="3"/>
  <c r="AF533" i="3"/>
  <c r="L534" i="3"/>
  <c r="AB527" i="3"/>
  <c r="F528" i="3"/>
  <c r="E521" i="3"/>
  <c r="AB507" i="3"/>
  <c r="P558" i="3"/>
  <c r="AF527" i="3"/>
  <c r="E589" i="3"/>
  <c r="AF624" i="3"/>
  <c r="K568" i="3"/>
  <c r="L688" i="3"/>
  <c r="G579" i="3"/>
  <c r="AE586" i="3"/>
  <c r="AD593" i="3"/>
  <c r="Q621" i="3"/>
  <c r="AC535" i="3"/>
  <c r="AC533" i="3"/>
  <c r="O531" i="3"/>
  <c r="AE527" i="3"/>
  <c r="N523" i="3"/>
  <c r="G529" i="3"/>
  <c r="K530" i="3"/>
  <c r="H524" i="3"/>
  <c r="N524" i="3"/>
  <c r="H518" i="3"/>
  <c r="F503" i="3"/>
  <c r="G538" i="3"/>
  <c r="L539" i="3"/>
  <c r="F532" i="3"/>
  <c r="Q518" i="3"/>
  <c r="O538" i="3"/>
  <c r="P534" i="3"/>
  <c r="I533" i="3"/>
  <c r="F525" i="3"/>
  <c r="AD522" i="3"/>
  <c r="Q547" i="3"/>
  <c r="AF545" i="3"/>
  <c r="O542" i="3"/>
  <c r="Q539" i="3"/>
  <c r="N535" i="3"/>
  <c r="AA441" i="3"/>
  <c r="L542" i="3"/>
  <c r="G535" i="3"/>
  <c r="N536" i="3"/>
  <c r="O529" i="3"/>
  <c r="H515" i="3"/>
  <c r="AC550" i="3"/>
  <c r="K546" i="3"/>
  <c r="AC545" i="3"/>
  <c r="Q538" i="3"/>
  <c r="Q535" i="3"/>
  <c r="N544" i="3"/>
  <c r="H542" i="3"/>
  <c r="H540" i="3"/>
  <c r="H536" i="3"/>
  <c r="K532" i="3"/>
  <c r="F475" i="3"/>
  <c r="I539" i="3"/>
  <c r="AD532" i="3"/>
  <c r="G533" i="3"/>
  <c r="AA526" i="3"/>
  <c r="N512" i="3"/>
  <c r="AB563" i="3"/>
  <c r="O559" i="3"/>
  <c r="L558" i="3"/>
  <c r="F550" i="3"/>
  <c r="G547" i="3"/>
  <c r="P556" i="3"/>
  <c r="I554" i="3"/>
  <c r="I552" i="3"/>
  <c r="G548" i="3"/>
  <c r="K544" i="3"/>
  <c r="AA435" i="3"/>
  <c r="N500" i="3"/>
  <c r="H622" i="3"/>
  <c r="AB495" i="3"/>
  <c r="AE569" i="3"/>
  <c r="N554" i="3"/>
  <c r="G509" i="3"/>
  <c r="AC507" i="3"/>
  <c r="G505" i="3"/>
  <c r="L501" i="3"/>
  <c r="AD614" i="3"/>
  <c r="K517" i="3"/>
  <c r="E519" i="3"/>
  <c r="AA512" i="3"/>
  <c r="E513" i="3"/>
  <c r="AA506" i="3"/>
  <c r="O493" i="3"/>
  <c r="AD543" i="3"/>
  <c r="N496" i="3"/>
  <c r="AD631" i="3"/>
  <c r="I574" i="3"/>
  <c r="AD608" i="3"/>
  <c r="AA552" i="3"/>
  <c r="AF673" i="3"/>
  <c r="K625" i="3"/>
  <c r="G667" i="3"/>
  <c r="AF578" i="3"/>
  <c r="K605" i="3"/>
  <c r="AB520" i="3"/>
  <c r="AE518" i="3"/>
  <c r="P516" i="3"/>
  <c r="AE512" i="3"/>
  <c r="AA508" i="3"/>
  <c r="H514" i="3"/>
  <c r="AC515" i="3"/>
  <c r="H509" i="3"/>
  <c r="AA509" i="3"/>
  <c r="AF503" i="3"/>
  <c r="AA490" i="3"/>
  <c r="AE523" i="3"/>
  <c r="Q524" i="3"/>
  <c r="AA517" i="3"/>
  <c r="AB502" i="3"/>
  <c r="AD523" i="3"/>
  <c r="P519" i="3"/>
  <c r="I518" i="3"/>
  <c r="L510" i="3"/>
  <c r="AA507" i="3"/>
  <c r="AF532" i="3"/>
  <c r="F529" i="3"/>
  <c r="AA527" i="3"/>
  <c r="F523" i="3"/>
  <c r="Q520" i="3"/>
  <c r="I525" i="3"/>
  <c r="H527" i="3"/>
  <c r="G520" i="3"/>
  <c r="H521" i="3"/>
  <c r="I514" i="3"/>
  <c r="H500" i="3"/>
  <c r="AD535" i="3"/>
  <c r="F531" i="3"/>
  <c r="AE530" i="3"/>
  <c r="AE522" i="3"/>
  <c r="AE519" i="3"/>
  <c r="AE529" i="3"/>
  <c r="Q527" i="3"/>
  <c r="L525" i="3"/>
  <c r="AF521" i="3"/>
  <c r="Q517" i="3"/>
  <c r="N522" i="3"/>
  <c r="F524" i="3"/>
  <c r="AD517" i="3"/>
  <c r="N518" i="3"/>
  <c r="E511" i="3"/>
  <c r="G497" i="3"/>
  <c r="K547" i="3"/>
  <c r="AF544" i="3"/>
  <c r="AC542" i="3"/>
  <c r="H535" i="3"/>
  <c r="H532" i="3"/>
  <c r="G541" i="3"/>
  <c r="F539" i="3"/>
  <c r="I537" i="3"/>
  <c r="E533" i="3"/>
  <c r="P529" i="3"/>
  <c r="P430" i="3"/>
  <c r="AB567" i="3"/>
  <c r="G560" i="3"/>
  <c r="H561" i="3"/>
  <c r="AA553" i="3"/>
  <c r="AA539" i="3"/>
  <c r="E626" i="3"/>
  <c r="N572" i="3"/>
  <c r="H571" i="3"/>
  <c r="AF563" i="3"/>
  <c r="E559" i="3"/>
  <c r="AA502" i="3"/>
  <c r="AC504" i="3"/>
  <c r="L497" i="3"/>
  <c r="L498" i="3"/>
  <c r="E574" i="3"/>
  <c r="AA478" i="3"/>
  <c r="H528" i="3"/>
  <c r="P533" i="3"/>
  <c r="I622" i="3"/>
  <c r="K593" i="3"/>
  <c r="AD564" i="3"/>
  <c r="AC657" i="3"/>
  <c r="P610" i="3"/>
  <c r="K617" i="3"/>
  <c r="F677" i="3"/>
  <c r="O590" i="3"/>
  <c r="AE505" i="3"/>
  <c r="P503" i="3"/>
  <c r="P501" i="3"/>
  <c r="G602" i="3"/>
  <c r="E571" i="3"/>
  <c r="Q499" i="3"/>
  <c r="O500" i="3"/>
  <c r="AF494" i="3"/>
  <c r="E576" i="3"/>
  <c r="AD568" i="3"/>
  <c r="Q475" i="3"/>
  <c r="L508" i="3"/>
  <c r="F508" i="3"/>
  <c r="AC502" i="3"/>
  <c r="H489" i="3"/>
  <c r="P508" i="3"/>
  <c r="F504" i="3"/>
  <c r="AA503" i="3"/>
  <c r="AE495" i="3"/>
  <c r="AC562" i="3"/>
  <c r="N516" i="3"/>
  <c r="F514" i="3"/>
  <c r="AB512" i="3"/>
  <c r="E508" i="3"/>
  <c r="AE504" i="3"/>
  <c r="N510" i="3"/>
  <c r="Q512" i="3"/>
  <c r="I505" i="3"/>
  <c r="H506" i="3"/>
  <c r="AB499" i="3"/>
  <c r="G486" i="3"/>
  <c r="E520" i="3"/>
  <c r="AD516" i="3"/>
  <c r="AD515" i="3"/>
  <c r="K507" i="3"/>
  <c r="AC613" i="3"/>
  <c r="Q514" i="3"/>
  <c r="L512" i="3"/>
  <c r="Q510" i="3"/>
  <c r="AF506" i="3"/>
  <c r="H502" i="3"/>
  <c r="AD507" i="3"/>
  <c r="E509" i="3"/>
  <c r="K502" i="3"/>
  <c r="AE503" i="3"/>
  <c r="AD496" i="3"/>
  <c r="AD483" i="3"/>
  <c r="O532" i="3"/>
  <c r="AE528" i="3"/>
  <c r="AC527" i="3"/>
  <c r="AF520" i="3"/>
  <c r="H517" i="3"/>
  <c r="I526" i="3"/>
  <c r="G524" i="3"/>
  <c r="K522" i="3"/>
  <c r="F518" i="3"/>
  <c r="AE514" i="3"/>
  <c r="K549" i="3"/>
  <c r="E551" i="3"/>
  <c r="O544" i="3"/>
  <c r="AD545" i="3"/>
  <c r="K538" i="3"/>
  <c r="AC524" i="3"/>
  <c r="K560" i="3"/>
  <c r="E556" i="3"/>
  <c r="AF555" i="3"/>
  <c r="P547" i="3"/>
  <c r="P544" i="3"/>
  <c r="O569" i="3"/>
  <c r="I567" i="3"/>
  <c r="G565" i="3"/>
  <c r="Q561" i="3"/>
  <c r="AB556" i="3"/>
  <c r="AD460" i="3"/>
  <c r="H513" i="3"/>
  <c r="H569" i="3"/>
  <c r="N607" i="3"/>
  <c r="L578" i="3"/>
  <c r="P562" i="3"/>
  <c r="AE642" i="3"/>
  <c r="I595" i="3"/>
  <c r="AB602" i="3"/>
  <c r="I618" i="3"/>
  <c r="O575" i="3"/>
  <c r="I573" i="3"/>
  <c r="AB568" i="3"/>
  <c r="H567" i="3"/>
  <c r="AA558" i="3"/>
  <c r="AE555" i="3"/>
  <c r="AB565" i="3"/>
  <c r="AD563" i="3"/>
  <c r="I561" i="3"/>
  <c r="Q557" i="3"/>
  <c r="L552" i="3"/>
  <c r="AB448" i="3"/>
  <c r="AE621" i="3"/>
  <c r="G572" i="3"/>
  <c r="O567" i="3"/>
  <c r="N474" i="3"/>
  <c r="F609" i="3"/>
  <c r="O568" i="3"/>
  <c r="AF569" i="3"/>
  <c r="AE561" i="3"/>
  <c r="L547" i="3"/>
  <c r="F501" i="3"/>
  <c r="L499" i="3"/>
  <c r="AC497" i="3"/>
  <c r="Q571" i="3"/>
  <c r="AA567" i="3"/>
  <c r="L495" i="3"/>
  <c r="AF609" i="3"/>
  <c r="O577" i="3"/>
  <c r="AD569" i="3"/>
  <c r="F564" i="3"/>
  <c r="AE471" i="3"/>
  <c r="AD505" i="3"/>
  <c r="AD501" i="3"/>
  <c r="AC500" i="3"/>
  <c r="I601" i="3"/>
  <c r="F559" i="3"/>
  <c r="E499" i="3"/>
  <c r="AF497" i="3"/>
  <c r="I620" i="3"/>
  <c r="Q568" i="3"/>
  <c r="K564" i="3"/>
  <c r="AE596" i="3"/>
  <c r="O573" i="3"/>
  <c r="G570" i="3"/>
  <c r="L566" i="3"/>
  <c r="AB561" i="3"/>
  <c r="AD467" i="3"/>
  <c r="L517" i="3"/>
  <c r="AD513" i="3"/>
  <c r="AC512" i="3"/>
  <c r="F505" i="3"/>
  <c r="Q574" i="3"/>
  <c r="I511" i="3"/>
  <c r="K509" i="3"/>
  <c r="O507" i="3"/>
  <c r="AC503" i="3"/>
  <c r="AC499" i="3"/>
  <c r="AC534" i="3"/>
  <c r="K536" i="3"/>
  <c r="AA529" i="3"/>
  <c r="N530" i="3"/>
  <c r="L523" i="3"/>
  <c r="P509" i="3"/>
  <c r="Q545" i="3"/>
  <c r="H541" i="3"/>
  <c r="AF540" i="3"/>
  <c r="E532" i="3"/>
  <c r="I529" i="3"/>
  <c r="K553" i="3"/>
  <c r="K551" i="3"/>
  <c r="P549" i="3"/>
  <c r="K545" i="3"/>
  <c r="AE541" i="3"/>
  <c r="N469" i="3"/>
  <c r="O498" i="3"/>
  <c r="I553" i="3"/>
  <c r="P578" i="3"/>
  <c r="E584" i="3"/>
  <c r="H592" i="3"/>
  <c r="AA627" i="3"/>
  <c r="AB645" i="3"/>
  <c r="O697" i="3"/>
  <c r="E580" i="3"/>
  <c r="AE587" i="3"/>
  <c r="E603" i="3"/>
  <c r="AB623" i="3"/>
  <c r="I556" i="3"/>
  <c r="P552" i="3"/>
  <c r="L551" i="3"/>
  <c r="K543" i="3"/>
  <c r="AD540" i="3"/>
  <c r="F549" i="3"/>
  <c r="N547" i="3"/>
  <c r="AB545" i="3"/>
  <c r="AA541" i="3"/>
  <c r="AD537" i="3"/>
  <c r="O487" i="3"/>
  <c r="N560" i="3"/>
  <c r="Q556" i="3"/>
  <c r="Q552" i="3"/>
  <c r="O446" i="3"/>
  <c r="I559" i="3"/>
  <c r="AE552" i="3"/>
  <c r="H553" i="3"/>
  <c r="I546" i="3"/>
  <c r="Q532" i="3"/>
  <c r="N568" i="3"/>
  <c r="L564" i="3"/>
  <c r="G563" i="3"/>
  <c r="K554" i="3"/>
  <c r="AB551" i="3"/>
  <c r="L561" i="3"/>
  <c r="AE559" i="3"/>
  <c r="AC557" i="3"/>
  <c r="AF553" i="3"/>
  <c r="Q549" i="3"/>
  <c r="AE431" i="3"/>
  <c r="N573" i="3"/>
  <c r="K565" i="3"/>
  <c r="AF566" i="3"/>
  <c r="N558" i="3"/>
  <c r="I544" i="3"/>
  <c r="AD565" i="3"/>
  <c r="F561" i="3"/>
  <c r="H560" i="3"/>
  <c r="H552" i="3"/>
  <c r="H549" i="3"/>
  <c r="E558" i="3"/>
  <c r="F556" i="3"/>
  <c r="AC554" i="3"/>
  <c r="L550" i="3"/>
  <c r="AD546" i="3"/>
  <c r="L465" i="3"/>
  <c r="O502" i="3"/>
  <c r="AD498" i="3"/>
  <c r="AD497" i="3"/>
  <c r="AB571" i="3"/>
  <c r="AE556" i="3"/>
  <c r="G496" i="3"/>
  <c r="AF593" i="3"/>
  <c r="AF577" i="3"/>
  <c r="AF565" i="3"/>
  <c r="AC561" i="3"/>
  <c r="AC519" i="3"/>
  <c r="O521" i="3"/>
  <c r="L514" i="3"/>
  <c r="P515" i="3"/>
  <c r="O508" i="3"/>
  <c r="E496" i="3"/>
  <c r="E530" i="3"/>
  <c r="AF526" i="3"/>
  <c r="Q525" i="3"/>
  <c r="AB517" i="3"/>
  <c r="G514" i="3"/>
  <c r="N538" i="3"/>
  <c r="P536" i="3"/>
  <c r="G534" i="3"/>
  <c r="O530" i="3"/>
  <c r="O526" i="3"/>
  <c r="G465" i="3"/>
  <c r="AE548" i="3"/>
  <c r="I564" i="3"/>
  <c r="AB557" i="3"/>
  <c r="AF558" i="3"/>
  <c r="AF551" i="3"/>
  <c r="AD536" i="3"/>
  <c r="AD580" i="3"/>
  <c r="AC569" i="3"/>
  <c r="H568" i="3"/>
  <c r="AD559" i="3"/>
  <c r="AC556" i="3"/>
  <c r="I482" i="3"/>
  <c r="P477" i="3"/>
  <c r="P474" i="3"/>
  <c r="AD469" i="3"/>
  <c r="N466" i="3"/>
  <c r="AE381" i="3"/>
  <c r="AC457" i="3"/>
  <c r="AD455" i="3"/>
  <c r="AB450" i="3"/>
  <c r="AF447" i="3"/>
  <c r="AD444" i="3"/>
  <c r="AD427" i="3"/>
  <c r="N422" i="3"/>
  <c r="AC419" i="3"/>
  <c r="L432" i="3"/>
  <c r="AC425" i="3"/>
  <c r="AB423" i="3"/>
  <c r="N418" i="3"/>
  <c r="Q494" i="3"/>
  <c r="K412" i="3"/>
  <c r="K455" i="3"/>
  <c r="AF453" i="3"/>
  <c r="Q448" i="3"/>
  <c r="L444" i="3"/>
  <c r="H442" i="3"/>
  <c r="F436" i="3"/>
  <c r="O432" i="3"/>
  <c r="P427" i="3"/>
  <c r="F423" i="3"/>
  <c r="I422" i="3"/>
  <c r="E431" i="3"/>
  <c r="N426" i="3"/>
  <c r="AC423" i="3"/>
  <c r="AD418" i="3"/>
  <c r="AC415" i="3"/>
  <c r="N475" i="3"/>
  <c r="Q471" i="3"/>
  <c r="AF468" i="3"/>
  <c r="Q463" i="3"/>
  <c r="AF460" i="3"/>
  <c r="AD369" i="3"/>
  <c r="K451" i="3"/>
  <c r="N449" i="3"/>
  <c r="I444" i="3"/>
  <c r="AC440" i="3"/>
  <c r="AA438" i="3"/>
  <c r="L447" i="3"/>
  <c r="AB443" i="3"/>
  <c r="AC438" i="3"/>
  <c r="L434" i="3"/>
  <c r="AB433" i="3"/>
  <c r="AA442" i="3"/>
  <c r="F438" i="3"/>
  <c r="Q435" i="3"/>
  <c r="H430" i="3"/>
  <c r="H427" i="3"/>
  <c r="H440" i="3"/>
  <c r="P433" i="3"/>
  <c r="I431" i="3"/>
  <c r="AB426" i="3"/>
  <c r="E422" i="3"/>
  <c r="I420" i="3"/>
  <c r="E444" i="3"/>
  <c r="AE440" i="3"/>
  <c r="AE435" i="3"/>
  <c r="AF432" i="3"/>
  <c r="AA430" i="3"/>
  <c r="AF440" i="3"/>
  <c r="N435" i="3"/>
  <c r="AC432" i="3"/>
  <c r="K427" i="3"/>
  <c r="E424" i="3"/>
  <c r="G422" i="3"/>
  <c r="G449" i="3"/>
  <c r="L418" i="3"/>
  <c r="N542" i="3"/>
  <c r="AA542" i="3"/>
  <c r="O536" i="3"/>
  <c r="AD521" i="3"/>
  <c r="P557" i="3"/>
  <c r="P553" i="3"/>
  <c r="AC552" i="3"/>
  <c r="E544" i="3"/>
  <c r="AD541" i="3"/>
  <c r="P467" i="3"/>
  <c r="I462" i="3"/>
  <c r="AA459" i="3"/>
  <c r="AD454" i="3"/>
  <c r="AE451" i="3"/>
  <c r="K449" i="3"/>
  <c r="AE442" i="3"/>
  <c r="E440" i="3"/>
  <c r="E435" i="3"/>
  <c r="AA431" i="3"/>
  <c r="AC429" i="3"/>
  <c r="AB490" i="3"/>
  <c r="AD486" i="3"/>
  <c r="P485" i="3"/>
  <c r="AE494" i="3"/>
  <c r="K489" i="3"/>
  <c r="L486" i="3"/>
  <c r="L481" i="3"/>
  <c r="N478" i="3"/>
  <c r="Q397" i="3"/>
  <c r="Q440" i="3"/>
  <c r="E437" i="3"/>
  <c r="Q433" i="3"/>
  <c r="AF429" i="3"/>
  <c r="E427" i="3"/>
  <c r="AA421" i="3"/>
  <c r="G417" i="3"/>
  <c r="L492" i="3"/>
  <c r="P488" i="3"/>
  <c r="I486" i="3"/>
  <c r="AC496" i="3"/>
  <c r="AB491" i="3"/>
  <c r="AA486" i="3"/>
  <c r="AE482" i="3"/>
  <c r="E481" i="3"/>
  <c r="K460" i="3"/>
  <c r="AA455" i="3"/>
  <c r="F452" i="3"/>
  <c r="O448" i="3"/>
  <c r="E445" i="3"/>
  <c r="Q443" i="3"/>
  <c r="G436" i="3"/>
  <c r="H434" i="3"/>
  <c r="G429" i="3"/>
  <c r="L425" i="3"/>
  <c r="I423" i="3"/>
  <c r="I432" i="3"/>
  <c r="AD428" i="3"/>
  <c r="AD423" i="3"/>
  <c r="AA419" i="3"/>
  <c r="O418" i="3"/>
  <c r="L427" i="3"/>
  <c r="Q423" i="3"/>
  <c r="AF420" i="3"/>
  <c r="AD494" i="3"/>
  <c r="Q493" i="3"/>
  <c r="AF425" i="3"/>
  <c r="AC418" i="3"/>
  <c r="P494" i="3"/>
  <c r="O489" i="3"/>
  <c r="E486" i="3"/>
  <c r="AD404" i="3"/>
  <c r="L429" i="3"/>
  <c r="E425" i="3"/>
  <c r="N420" i="3"/>
  <c r="F416" i="3"/>
  <c r="F494" i="3"/>
  <c r="AA425" i="3"/>
  <c r="H420" i="3"/>
  <c r="AC495" i="3"/>
  <c r="AC491" i="3"/>
  <c r="H490" i="3"/>
  <c r="F484" i="3"/>
  <c r="AE419" i="3"/>
  <c r="L452" i="3"/>
  <c r="AD527" i="3"/>
  <c r="Q521" i="3"/>
  <c r="N506" i="3"/>
  <c r="K542" i="3"/>
  <c r="I538" i="3"/>
  <c r="AB537" i="3"/>
  <c r="L529" i="3"/>
  <c r="AB526" i="3"/>
  <c r="I452" i="3"/>
  <c r="G447" i="3"/>
  <c r="AC444" i="3"/>
  <c r="E439" i="3"/>
  <c r="N436" i="3"/>
  <c r="AA434" i="3"/>
  <c r="AA427" i="3"/>
  <c r="F425" i="3"/>
  <c r="AA420" i="3"/>
  <c r="I497" i="3"/>
  <c r="L413" i="3"/>
  <c r="I475" i="3"/>
  <c r="P471" i="3"/>
  <c r="P470" i="3"/>
  <c r="AD479" i="3"/>
  <c r="AA474" i="3"/>
  <c r="N471" i="3"/>
  <c r="L466" i="3"/>
  <c r="O463" i="3"/>
  <c r="H379" i="3"/>
  <c r="AA424" i="3"/>
  <c r="AD422" i="3"/>
  <c r="AF498" i="3"/>
  <c r="AE493" i="3"/>
  <c r="AF411" i="3"/>
  <c r="K484" i="3"/>
  <c r="H482" i="3"/>
  <c r="AD477" i="3"/>
  <c r="P473" i="3"/>
  <c r="AD471" i="3"/>
  <c r="I480" i="3"/>
  <c r="F476" i="3"/>
  <c r="O471" i="3"/>
  <c r="K467" i="3"/>
  <c r="O466" i="3"/>
  <c r="AA445" i="3"/>
  <c r="AA440" i="3"/>
  <c r="N437" i="3"/>
  <c r="AF433" i="3"/>
  <c r="Q430" i="3"/>
  <c r="F427" i="3"/>
  <c r="Q421" i="3"/>
  <c r="Q419" i="3"/>
  <c r="N492" i="3"/>
  <c r="I489" i="3"/>
  <c r="E407" i="3"/>
  <c r="AE496" i="3"/>
  <c r="G493" i="3"/>
  <c r="N488" i="3"/>
  <c r="AB484" i="3"/>
  <c r="AB482" i="3"/>
  <c r="N491" i="3"/>
  <c r="AA487" i="3"/>
  <c r="AF483" i="3"/>
  <c r="Q479" i="3"/>
  <c r="AE477" i="3"/>
  <c r="H487" i="3"/>
  <c r="F482" i="3"/>
  <c r="AB479" i="3"/>
  <c r="L474" i="3"/>
  <c r="I471" i="3"/>
  <c r="G389" i="3"/>
  <c r="E492" i="3"/>
  <c r="E490" i="3"/>
  <c r="E485" i="3"/>
  <c r="AD481" i="3"/>
  <c r="AC479" i="3"/>
  <c r="Q489" i="3"/>
  <c r="O485" i="3"/>
  <c r="H480" i="3"/>
  <c r="AA476" i="3"/>
  <c r="AF475" i="3"/>
  <c r="K469" i="3"/>
  <c r="K438" i="3"/>
  <c r="H494" i="3"/>
  <c r="L511" i="3"/>
  <c r="AD512" i="3"/>
  <c r="K505" i="3"/>
  <c r="AD492" i="3"/>
  <c r="L527" i="3"/>
  <c r="I523" i="3"/>
  <c r="H522" i="3"/>
  <c r="P514" i="3"/>
  <c r="P511" i="3"/>
  <c r="F437" i="3"/>
  <c r="AA432" i="3"/>
  <c r="I429" i="3"/>
  <c r="P424" i="3"/>
  <c r="P421" i="3"/>
  <c r="L504" i="3"/>
  <c r="AA491" i="3"/>
  <c r="AB488" i="3"/>
  <c r="L483" i="3"/>
  <c r="F480" i="3"/>
  <c r="K398" i="3"/>
  <c r="P460" i="3"/>
  <c r="K456" i="3"/>
  <c r="N455" i="3"/>
  <c r="P464" i="3"/>
  <c r="L459" i="3"/>
  <c r="E456" i="3"/>
  <c r="F451" i="3"/>
  <c r="K448" i="3"/>
  <c r="K493" i="3"/>
  <c r="E488" i="3"/>
  <c r="AB485" i="3"/>
  <c r="AF481" i="3"/>
  <c r="Q478" i="3"/>
  <c r="E396" i="3"/>
  <c r="Q469" i="3"/>
  <c r="Q467" i="3"/>
  <c r="K462" i="3"/>
  <c r="O458" i="3"/>
  <c r="AA456" i="3"/>
  <c r="O465" i="3"/>
  <c r="I461" i="3"/>
  <c r="F456" i="3"/>
  <c r="AE452" i="3"/>
  <c r="N451" i="3"/>
  <c r="AD430" i="3"/>
  <c r="AE425" i="3"/>
  <c r="F422" i="3"/>
  <c r="E417" i="3"/>
  <c r="AB497" i="3"/>
  <c r="Q490" i="3"/>
  <c r="H485" i="3"/>
  <c r="Q482" i="3"/>
  <c r="L477" i="3"/>
  <c r="K474" i="3"/>
  <c r="F392" i="3"/>
  <c r="G480" i="3"/>
  <c r="I478" i="3"/>
  <c r="AE473" i="3"/>
  <c r="E469" i="3"/>
  <c r="AE467" i="3"/>
  <c r="AD476" i="3"/>
  <c r="F472" i="3"/>
  <c r="O467" i="3"/>
  <c r="AF464" i="3"/>
  <c r="AA462" i="3"/>
  <c r="AF472" i="3"/>
  <c r="I467" i="3"/>
  <c r="O464" i="3"/>
  <c r="AB459" i="3"/>
  <c r="AB456" i="3"/>
  <c r="G361" i="3"/>
  <c r="AA477" i="3"/>
  <c r="P475" i="3"/>
  <c r="AB470" i="3"/>
  <c r="AD466" i="3"/>
  <c r="E464" i="3"/>
  <c r="F473" i="3"/>
  <c r="Q470" i="3"/>
  <c r="Q465" i="3"/>
  <c r="H461" i="3"/>
  <c r="E460" i="3"/>
  <c r="F454" i="3"/>
  <c r="K488" i="3"/>
  <c r="AD448" i="3"/>
  <c r="P618" i="3"/>
  <c r="AA571" i="3"/>
  <c r="E477" i="3"/>
  <c r="H512" i="3"/>
  <c r="G508" i="3"/>
  <c r="H507" i="3"/>
  <c r="I499" i="3"/>
  <c r="AD566" i="3"/>
  <c r="AB422" i="3"/>
  <c r="K417" i="3"/>
  <c r="G492" i="3"/>
  <c r="AA488" i="3"/>
  <c r="G487" i="3"/>
  <c r="O481" i="3"/>
  <c r="K476" i="3"/>
  <c r="AC473" i="3"/>
  <c r="AB468" i="3"/>
  <c r="AB465" i="3"/>
  <c r="Q381" i="3"/>
  <c r="G445" i="3"/>
  <c r="I441" i="3"/>
  <c r="F440" i="3"/>
  <c r="L449" i="3"/>
  <c r="O444" i="3"/>
  <c r="E441" i="3"/>
  <c r="AB436" i="3"/>
  <c r="AA433" i="3"/>
  <c r="AB478" i="3"/>
  <c r="N473" i="3"/>
  <c r="O470" i="3"/>
  <c r="AE465" i="3"/>
  <c r="AB462" i="3"/>
  <c r="AD377" i="3"/>
  <c r="AF454" i="3"/>
  <c r="E452" i="3"/>
  <c r="H447" i="3"/>
  <c r="AE443" i="3"/>
  <c r="H441" i="3"/>
  <c r="AE450" i="3"/>
  <c r="I446" i="3"/>
  <c r="N441" i="3"/>
  <c r="AB437" i="3"/>
  <c r="AD436" i="3"/>
  <c r="K494" i="3"/>
  <c r="AD490" i="3"/>
  <c r="AD485" i="3"/>
  <c r="AC481" i="3"/>
  <c r="K480" i="3"/>
  <c r="AD474" i="3"/>
  <c r="AD470" i="3"/>
  <c r="L467" i="3"/>
  <c r="H462" i="3"/>
  <c r="H459" i="3"/>
  <c r="AB367" i="3"/>
  <c r="P465" i="3"/>
  <c r="AB463" i="3"/>
  <c r="N458" i="3"/>
  <c r="AC454" i="3"/>
  <c r="AC452" i="3"/>
  <c r="AD461" i="3"/>
  <c r="AE457" i="3"/>
  <c r="K452" i="3"/>
  <c r="AE448" i="3"/>
  <c r="AD447" i="3"/>
  <c r="AF457" i="3"/>
  <c r="H452" i="3"/>
  <c r="H449" i="3"/>
  <c r="K444" i="3"/>
  <c r="G441" i="3"/>
  <c r="L469" i="3"/>
  <c r="P462" i="3"/>
  <c r="AB460" i="3"/>
  <c r="AB455" i="3"/>
  <c r="AD451" i="3"/>
  <c r="F449" i="3"/>
  <c r="F458" i="3"/>
  <c r="K454" i="3"/>
  <c r="Q450" i="3"/>
  <c r="AF446" i="3"/>
  <c r="Q445" i="3"/>
  <c r="H439" i="3"/>
  <c r="P491" i="3"/>
  <c r="Q492" i="3"/>
  <c r="N564" i="3"/>
  <c r="O560" i="3"/>
  <c r="N555" i="3"/>
  <c r="Q459" i="3"/>
  <c r="Q497" i="3"/>
  <c r="AA572" i="3"/>
  <c r="L576" i="3"/>
  <c r="L565" i="3"/>
  <c r="O550" i="3"/>
  <c r="H486" i="3"/>
  <c r="O482" i="3"/>
  <c r="F477" i="3"/>
  <c r="O473" i="3"/>
  <c r="I472" i="3"/>
  <c r="P466" i="3"/>
  <c r="P461" i="3"/>
  <c r="K458" i="3"/>
  <c r="K453" i="3"/>
  <c r="F450" i="3"/>
  <c r="O435" i="3"/>
  <c r="N430" i="3"/>
  <c r="I426" i="3"/>
  <c r="AB425" i="3"/>
  <c r="AB434" i="3"/>
  <c r="O429" i="3"/>
  <c r="O426" i="3"/>
  <c r="AD421" i="3"/>
  <c r="K418" i="3"/>
  <c r="AE463" i="3"/>
  <c r="AC458" i="3"/>
  <c r="AE455" i="3"/>
  <c r="O450" i="3"/>
  <c r="AB447" i="3"/>
  <c r="O445" i="3"/>
  <c r="L439" i="3"/>
  <c r="AF437" i="3"/>
  <c r="Q432" i="3"/>
  <c r="H428" i="3"/>
  <c r="H426" i="3"/>
  <c r="K435" i="3"/>
  <c r="G431" i="3"/>
  <c r="AA426" i="3"/>
  <c r="O422" i="3"/>
  <c r="I421" i="3"/>
  <c r="AA479" i="3"/>
  <c r="AD475" i="3"/>
  <c r="AA470" i="3"/>
  <c r="AC466" i="3"/>
  <c r="AC465" i="3"/>
  <c r="E459" i="3"/>
  <c r="Q455" i="3"/>
  <c r="AF452" i="3"/>
  <c r="Q447" i="3"/>
  <c r="H444" i="3"/>
  <c r="H457" i="3"/>
  <c r="I450" i="3"/>
  <c r="I448" i="3"/>
  <c r="P443" i="3"/>
  <c r="K439" i="3"/>
  <c r="G437" i="3"/>
  <c r="AD446" i="3"/>
  <c r="AB442" i="3"/>
  <c r="O437" i="3"/>
  <c r="K433" i="3"/>
  <c r="N432" i="3"/>
  <c r="Q442" i="3"/>
  <c r="H437" i="3"/>
  <c r="Q434" i="3"/>
  <c r="AA429" i="3"/>
  <c r="G426" i="3"/>
  <c r="E454" i="3"/>
  <c r="P447" i="3"/>
  <c r="P445" i="3"/>
  <c r="P440" i="3"/>
  <c r="O436" i="3"/>
  <c r="O434" i="3"/>
  <c r="L443" i="3"/>
  <c r="AA439" i="3"/>
  <c r="AF435" i="3"/>
  <c r="Q431" i="3"/>
  <c r="AD429" i="3"/>
  <c r="AF424" i="3"/>
  <c r="F446" i="3"/>
  <c r="E446" i="3"/>
  <c r="AC548" i="3"/>
  <c r="AE544" i="3"/>
  <c r="AB540" i="3"/>
  <c r="H454" i="3"/>
  <c r="AC563" i="3"/>
  <c r="O556" i="3"/>
  <c r="E557" i="3"/>
  <c r="H550" i="3"/>
  <c r="AA535" i="3"/>
  <c r="AF471" i="3"/>
  <c r="H467" i="3"/>
  <c r="E462" i="3"/>
  <c r="I458" i="3"/>
  <c r="O457" i="3"/>
  <c r="P451" i="3"/>
  <c r="P446" i="3"/>
  <c r="N443" i="3"/>
  <c r="E438" i="3"/>
  <c r="AD435" i="3"/>
  <c r="Q420" i="3"/>
  <c r="AD495" i="3"/>
  <c r="L491" i="3"/>
  <c r="N489" i="3"/>
  <c r="F419" i="3"/>
  <c r="AB494" i="3"/>
  <c r="AC489" i="3"/>
  <c r="K485" i="3"/>
  <c r="AE484" i="3"/>
  <c r="AC448" i="3"/>
  <c r="AD443" i="3"/>
  <c r="K440" i="3"/>
  <c r="F435" i="3"/>
  <c r="F432" i="3"/>
  <c r="AC430" i="3"/>
  <c r="Q424" i="3"/>
  <c r="AE421" i="3"/>
  <c r="P495" i="3"/>
  <c r="AF492" i="3"/>
  <c r="H410" i="3"/>
  <c r="E420" i="3"/>
  <c r="Q500" i="3"/>
  <c r="I491" i="3"/>
  <c r="K487" i="3"/>
  <c r="I485" i="3"/>
  <c r="I464" i="3"/>
  <c r="AA460" i="3"/>
  <c r="E455" i="3"/>
  <c r="AC451" i="3"/>
  <c r="K450" i="3"/>
  <c r="AE444" i="3"/>
  <c r="N439" i="3"/>
  <c r="L436" i="3"/>
  <c r="AD432" i="3"/>
  <c r="AB429" i="3"/>
  <c r="AF442" i="3"/>
  <c r="L435" i="3"/>
  <c r="G433" i="3"/>
  <c r="O428" i="3"/>
  <c r="I424" i="3"/>
  <c r="AA422" i="3"/>
  <c r="F431" i="3"/>
  <c r="AB427" i="3"/>
  <c r="K422" i="3"/>
  <c r="E418" i="3"/>
  <c r="AC417" i="3"/>
  <c r="E426" i="3"/>
  <c r="AC422" i="3"/>
  <c r="K419" i="3"/>
  <c r="H493" i="3"/>
  <c r="AC492" i="3"/>
  <c r="O439" i="3"/>
  <c r="G432" i="3"/>
  <c r="F430" i="3"/>
  <c r="O425" i="3"/>
  <c r="E421" i="3"/>
  <c r="P419" i="3"/>
  <c r="E428" i="3"/>
  <c r="AB424" i="3"/>
  <c r="L419" i="3"/>
  <c r="E497" i="3"/>
  <c r="F493" i="3"/>
  <c r="AF488" i="3"/>
  <c r="AC486" i="3"/>
  <c r="N415" i="3"/>
  <c r="K529" i="3"/>
  <c r="AE525" i="3"/>
  <c r="G450" i="3"/>
  <c r="E547" i="3"/>
  <c r="AF541" i="3"/>
  <c r="O541" i="3"/>
  <c r="AF535" i="3"/>
  <c r="O520" i="3"/>
  <c r="AC456" i="3"/>
  <c r="Q452" i="3"/>
  <c r="O447" i="3"/>
  <c r="I443" i="3"/>
  <c r="O442" i="3"/>
  <c r="I436" i="3"/>
  <c r="P431" i="3"/>
  <c r="I428" i="3"/>
  <c r="E423" i="3"/>
  <c r="AD420" i="3"/>
  <c r="AF485" i="3"/>
  <c r="Q480" i="3"/>
  <c r="H476" i="3"/>
  <c r="AF474" i="3"/>
  <c r="G483" i="3"/>
  <c r="P479" i="3"/>
  <c r="I474" i="3"/>
  <c r="K470" i="3"/>
  <c r="I469" i="3"/>
  <c r="N433" i="3"/>
  <c r="AE428" i="3"/>
  <c r="K425" i="3"/>
  <c r="AB420" i="3"/>
  <c r="AB417" i="3"/>
  <c r="AA492" i="3"/>
  <c r="AB487" i="3"/>
  <c r="AA484" i="3"/>
  <c r="AC480" i="3"/>
  <c r="AB477" i="3"/>
  <c r="AF395" i="3"/>
  <c r="I483" i="3"/>
  <c r="AB481" i="3"/>
  <c r="E476" i="3"/>
  <c r="G472" i="3"/>
  <c r="I470" i="3"/>
  <c r="P449" i="3"/>
  <c r="AE445" i="3"/>
  <c r="L440" i="3"/>
  <c r="AC436" i="3"/>
  <c r="P435" i="3"/>
  <c r="F429" i="3"/>
  <c r="AD424" i="3"/>
  <c r="O421" i="3"/>
  <c r="AE497" i="3"/>
  <c r="AA495" i="3"/>
  <c r="Q427" i="3"/>
  <c r="F420" i="3"/>
  <c r="H499" i="3"/>
  <c r="K491" i="3"/>
  <c r="AD488" i="3"/>
  <c r="I406" i="3"/>
  <c r="O494" i="3"/>
  <c r="P492" i="3"/>
  <c r="E487" i="3"/>
  <c r="N483" i="3"/>
  <c r="F481" i="3"/>
  <c r="O490" i="3"/>
  <c r="O486" i="3"/>
  <c r="AA482" i="3"/>
  <c r="AF478" i="3"/>
  <c r="Q477" i="3"/>
  <c r="H424" i="3"/>
  <c r="AF502" i="3"/>
  <c r="AA493" i="3"/>
  <c r="O488" i="3"/>
  <c r="L485" i="3"/>
  <c r="AB403" i="3"/>
  <c r="O491" i="3"/>
  <c r="AA489" i="3"/>
  <c r="E484" i="3"/>
  <c r="AD480" i="3"/>
  <c r="AE478" i="3"/>
  <c r="Q473" i="3"/>
  <c r="P441" i="3"/>
  <c r="AB370" i="3"/>
  <c r="G518" i="3"/>
  <c r="AB514" i="3"/>
  <c r="P510" i="3"/>
  <c r="Q531" i="3"/>
  <c r="AA532" i="3"/>
  <c r="F526" i="3"/>
  <c r="K526" i="3"/>
  <c r="AE520" i="3"/>
  <c r="AB505" i="3"/>
  <c r="Q441" i="3"/>
  <c r="AD437" i="3"/>
  <c r="H432" i="3"/>
  <c r="L428" i="3"/>
  <c r="AF427" i="3"/>
  <c r="K421" i="3"/>
  <c r="H501" i="3"/>
  <c r="G491" i="3"/>
  <c r="L487" i="3"/>
  <c r="P486" i="3"/>
  <c r="AA469" i="3"/>
  <c r="N465" i="3"/>
  <c r="AF461" i="3"/>
  <c r="AD459" i="3"/>
  <c r="O468" i="3"/>
  <c r="K464" i="3"/>
  <c r="P459" i="3"/>
  <c r="P455" i="3"/>
  <c r="I454" i="3"/>
  <c r="P418" i="3"/>
  <c r="I493" i="3"/>
  <c r="L488" i="3"/>
  <c r="AC484" i="3"/>
  <c r="AA483" i="3"/>
  <c r="N477" i="3"/>
  <c r="E472" i="3"/>
  <c r="O469" i="3"/>
  <c r="AF465" i="3"/>
  <c r="Q462" i="3"/>
  <c r="I376" i="3"/>
  <c r="E468" i="3"/>
  <c r="H466" i="3"/>
  <c r="AA461" i="3"/>
  <c r="G457" i="3"/>
  <c r="O455" i="3"/>
  <c r="P434" i="3"/>
  <c r="I430" i="3"/>
  <c r="N425" i="3"/>
  <c r="F421" i="3"/>
  <c r="P420" i="3"/>
  <c r="L493" i="3"/>
  <c r="L489" i="3"/>
  <c r="O484" i="3"/>
  <c r="AE480" i="3"/>
  <c r="N479" i="3"/>
  <c r="AF489" i="3"/>
  <c r="Q484" i="3"/>
  <c r="H481" i="3"/>
  <c r="G476" i="3"/>
  <c r="I473" i="3"/>
  <c r="G391" i="3"/>
  <c r="AE479" i="3"/>
  <c r="G477" i="3"/>
  <c r="AB472" i="3"/>
  <c r="AE468" i="3"/>
  <c r="AA466" i="3"/>
  <c r="O475" i="3"/>
  <c r="AA471" i="3"/>
  <c r="AF467" i="3"/>
  <c r="L463" i="3"/>
  <c r="L461" i="3"/>
  <c r="AE486" i="3"/>
  <c r="AA481" i="3"/>
  <c r="F478" i="3"/>
  <c r="AD473" i="3"/>
  <c r="E470" i="3"/>
  <c r="I388" i="3"/>
  <c r="AE476" i="3"/>
  <c r="AB474" i="3"/>
  <c r="AC469" i="3"/>
  <c r="AA465" i="3"/>
  <c r="AC463" i="3"/>
  <c r="N457" i="3"/>
  <c r="O483" i="3"/>
  <c r="K415" i="3"/>
  <c r="O505" i="3"/>
  <c r="AD503" i="3"/>
  <c r="G499" i="3"/>
  <c r="I584" i="3"/>
  <c r="L516" i="3"/>
  <c r="N517" i="3"/>
  <c r="AF511" i="3"/>
  <c r="AA511" i="3"/>
  <c r="Q505" i="3"/>
  <c r="E491" i="3"/>
  <c r="AD425" i="3"/>
  <c r="Q422" i="3"/>
  <c r="Q417" i="3"/>
  <c r="AF493" i="3"/>
  <c r="AE491" i="3"/>
  <c r="N485" i="3"/>
  <c r="G481" i="3"/>
  <c r="I476" i="3"/>
  <c r="P472" i="3"/>
  <c r="AC471" i="3"/>
  <c r="O454" i="3"/>
  <c r="AF450" i="3"/>
  <c r="H446" i="3"/>
  <c r="Q444" i="3"/>
  <c r="G453" i="3"/>
  <c r="O449" i="3"/>
  <c r="P444" i="3"/>
  <c r="I440" i="3"/>
  <c r="G439" i="3"/>
  <c r="G482" i="3"/>
  <c r="P478" i="3"/>
  <c r="L473" i="3"/>
  <c r="F469" i="3"/>
  <c r="P468" i="3"/>
  <c r="AE462" i="3"/>
  <c r="AD457" i="3"/>
  <c r="L454" i="3"/>
  <c r="AE449" i="3"/>
  <c r="N446" i="3"/>
  <c r="AE459" i="3"/>
  <c r="E453" i="3"/>
  <c r="Q451" i="3"/>
  <c r="K446" i="3"/>
  <c r="E442" i="3"/>
  <c r="N440" i="3"/>
  <c r="I419" i="3"/>
  <c r="L496" i="3"/>
  <c r="P490" i="3"/>
  <c r="F486" i="3"/>
  <c r="P484" i="3"/>
  <c r="AC478" i="3"/>
  <c r="AC474" i="3"/>
  <c r="AB469" i="3"/>
  <c r="AD465" i="3"/>
  <c r="AE464" i="3"/>
  <c r="Q474" i="3"/>
  <c r="H469" i="3"/>
  <c r="Q466" i="3"/>
  <c r="E461" i="3"/>
  <c r="G458" i="3"/>
  <c r="AE365" i="3"/>
  <c r="G464" i="3"/>
  <c r="AC462" i="3"/>
  <c r="L457" i="3"/>
  <c r="AB453" i="3"/>
  <c r="O451" i="3"/>
  <c r="L460" i="3"/>
  <c r="L456" i="3"/>
  <c r="AB451" i="3"/>
  <c r="AF448" i="3"/>
  <c r="AC446" i="3"/>
  <c r="H471" i="3"/>
  <c r="G466" i="3"/>
  <c r="F463" i="3"/>
  <c r="P458" i="3"/>
  <c r="I455" i="3"/>
  <c r="AA354" i="3"/>
  <c r="AE461" i="3"/>
  <c r="O459" i="3"/>
  <c r="AB454" i="3"/>
  <c r="E450" i="3"/>
  <c r="AA448" i="3"/>
  <c r="N442" i="3"/>
  <c r="G438" i="3"/>
  <c r="E370" i="3"/>
  <c r="AF561" i="3"/>
  <c r="N557" i="3"/>
  <c r="AF501" i="3"/>
  <c r="AD502" i="3"/>
  <c r="E495" i="3"/>
  <c r="I603" i="3"/>
  <c r="F570" i="3"/>
  <c r="N476" i="3"/>
  <c r="AE488" i="3"/>
  <c r="K486" i="3"/>
  <c r="AF482" i="3"/>
  <c r="L478" i="3"/>
  <c r="Q476" i="3"/>
  <c r="H470" i="3"/>
  <c r="F466" i="3"/>
  <c r="N461" i="3"/>
  <c r="I457" i="3"/>
  <c r="O456" i="3"/>
  <c r="AB439" i="3"/>
  <c r="K434" i="3"/>
  <c r="AF431" i="3"/>
  <c r="AB428" i="3"/>
  <c r="H438" i="3"/>
  <c r="E434" i="3"/>
  <c r="E429" i="3"/>
  <c r="I425" i="3"/>
  <c r="F424" i="3"/>
  <c r="G467" i="3"/>
  <c r="E463" i="3"/>
  <c r="L458" i="3"/>
  <c r="AE454" i="3"/>
  <c r="AD453" i="3"/>
  <c r="K447" i="3"/>
  <c r="F442" i="3"/>
  <c r="AC439" i="3"/>
  <c r="F434" i="3"/>
  <c r="O431" i="3"/>
  <c r="N444" i="3"/>
  <c r="AF438" i="3"/>
  <c r="E436" i="3"/>
  <c r="L431" i="3"/>
  <c r="O427" i="3"/>
  <c r="H425" i="3"/>
  <c r="E482" i="3"/>
  <c r="O480" i="3"/>
  <c r="AA475" i="3"/>
  <c r="G471" i="3"/>
  <c r="G469" i="3"/>
  <c r="P463" i="3"/>
  <c r="N459" i="3"/>
  <c r="AA454" i="3"/>
  <c r="AA450" i="3"/>
  <c r="E449" i="3"/>
  <c r="AA458" i="3"/>
  <c r="N454" i="3"/>
  <c r="L451" i="3"/>
  <c r="L446" i="3"/>
  <c r="H443" i="3"/>
  <c r="H456" i="3"/>
  <c r="I449" i="3"/>
  <c r="E447" i="3"/>
  <c r="L442" i="3"/>
  <c r="I438" i="3"/>
  <c r="AE436" i="3"/>
  <c r="AB445" i="3"/>
  <c r="AC441" i="3"/>
  <c r="K436" i="3"/>
  <c r="AE432" i="3"/>
  <c r="AB431" i="3"/>
  <c r="AF456" i="3"/>
  <c r="I451" i="3"/>
  <c r="N448" i="3"/>
  <c r="G443" i="3"/>
  <c r="AB440" i="3"/>
  <c r="P453" i="3"/>
  <c r="AE446" i="3"/>
  <c r="AB444" i="3"/>
  <c r="AE439" i="3"/>
  <c r="AC435" i="3"/>
  <c r="AC433" i="3"/>
  <c r="N427" i="3"/>
  <c r="AE401" i="3"/>
  <c r="K369" i="3"/>
  <c r="L545" i="3"/>
  <c r="P542" i="3"/>
  <c r="K567" i="3"/>
  <c r="P565" i="3"/>
  <c r="K563" i="3"/>
  <c r="AF559" i="3"/>
  <c r="E554" i="3"/>
  <c r="E458" i="3"/>
  <c r="E473" i="3"/>
  <c r="L471" i="3"/>
  <c r="AE466" i="3"/>
  <c r="AF463" i="3"/>
  <c r="F460" i="3"/>
  <c r="AF455" i="3"/>
  <c r="H451" i="3"/>
  <c r="AB446" i="3"/>
  <c r="I442" i="3"/>
  <c r="AE441" i="3"/>
  <c r="AC424" i="3"/>
  <c r="N419" i="3"/>
  <c r="Q495" i="3"/>
  <c r="Q413" i="3"/>
  <c r="AF423" i="3"/>
  <c r="H419" i="3"/>
  <c r="AC494" i="3"/>
  <c r="G490" i="3"/>
  <c r="I488" i="3"/>
  <c r="G452" i="3"/>
  <c r="G448" i="3"/>
  <c r="AA443" i="3"/>
  <c r="F439" i="3"/>
  <c r="AE438" i="3"/>
  <c r="P432" i="3"/>
  <c r="AE427" i="3"/>
  <c r="AE424" i="3"/>
  <c r="O419" i="3"/>
  <c r="AA416" i="3"/>
  <c r="AE429" i="3"/>
  <c r="L423" i="3"/>
  <c r="AF421" i="3"/>
  <c r="G494" i="3"/>
  <c r="H491" i="3"/>
  <c r="G409" i="3"/>
  <c r="N467" i="3"/>
  <c r="E465" i="3"/>
  <c r="I460" i="3"/>
  <c r="I456" i="3"/>
  <c r="G454" i="3"/>
  <c r="E448" i="3"/>
  <c r="AA444" i="3"/>
  <c r="AD439" i="3"/>
  <c r="AB435" i="3"/>
  <c r="AE434" i="3"/>
  <c r="K443" i="3"/>
  <c r="Q439" i="3"/>
  <c r="AF436" i="3"/>
  <c r="H431" i="3"/>
  <c r="AF428" i="3"/>
  <c r="AF441" i="3"/>
  <c r="I434" i="3"/>
  <c r="AB432" i="3"/>
  <c r="G427" i="3"/>
  <c r="K423" i="3"/>
  <c r="G421" i="3"/>
  <c r="AE430" i="3"/>
  <c r="AC426" i="3"/>
  <c r="AB421" i="3"/>
  <c r="F417" i="3"/>
  <c r="AA497" i="3"/>
  <c r="K441" i="3"/>
  <c r="H436" i="3"/>
  <c r="AE433" i="3"/>
  <c r="K428" i="3"/>
  <c r="G425" i="3"/>
  <c r="O438" i="3"/>
  <c r="K431" i="3"/>
  <c r="P429" i="3"/>
  <c r="L424" i="3"/>
  <c r="AE420" i="3"/>
  <c r="AA418" i="3"/>
  <c r="AC490" i="3"/>
  <c r="AB466" i="3"/>
  <c r="AE369" i="3"/>
  <c r="G539" i="3"/>
  <c r="H538" i="3"/>
  <c r="AB530" i="3"/>
  <c r="G527" i="3"/>
  <c r="AD551" i="3"/>
  <c r="O549" i="3"/>
  <c r="O547" i="3"/>
  <c r="E543" i="3"/>
  <c r="AC539" i="3"/>
  <c r="AF439" i="3"/>
  <c r="AB458" i="3"/>
  <c r="N456" i="3"/>
  <c r="E451" i="3"/>
  <c r="AC447" i="3"/>
  <c r="N445" i="3"/>
  <c r="O440" i="3"/>
  <c r="Q436" i="3"/>
  <c r="AD431" i="3"/>
  <c r="I427" i="3"/>
  <c r="AE426" i="3"/>
  <c r="AC487" i="3"/>
  <c r="AC482" i="3"/>
  <c r="F479" i="3"/>
  <c r="N397" i="3"/>
  <c r="AF486" i="3"/>
  <c r="L484" i="3"/>
  <c r="E479" i="3"/>
  <c r="AC475" i="3"/>
  <c r="K473" i="3"/>
  <c r="L437" i="3"/>
  <c r="F433" i="3"/>
  <c r="G428" i="3"/>
  <c r="G424" i="3"/>
  <c r="G423" i="3"/>
  <c r="E503" i="3"/>
  <c r="F492" i="3"/>
  <c r="AD487" i="3"/>
  <c r="AC483" i="3"/>
  <c r="N482" i="3"/>
  <c r="F491" i="3"/>
  <c r="Q487" i="3"/>
  <c r="AF484" i="3"/>
  <c r="H479" i="3"/>
  <c r="AF476" i="3"/>
  <c r="AD394" i="3"/>
  <c r="N452" i="3"/>
  <c r="AD450" i="3"/>
  <c r="K445" i="3"/>
  <c r="F441" i="3"/>
  <c r="I439" i="3"/>
  <c r="O433" i="3"/>
  <c r="N429" i="3"/>
  <c r="K424" i="3"/>
  <c r="AC420" i="3"/>
  <c r="AD419" i="3"/>
  <c r="AC428" i="3"/>
  <c r="O423" i="3"/>
  <c r="L420" i="3"/>
  <c r="G495" i="3"/>
  <c r="E493" i="3"/>
  <c r="AF426" i="3"/>
  <c r="E419" i="3"/>
  <c r="AF496" i="3"/>
  <c r="I490" i="3"/>
  <c r="P487" i="3"/>
  <c r="I405" i="3"/>
  <c r="N493" i="3"/>
  <c r="AD491" i="3"/>
  <c r="AB486" i="3"/>
  <c r="K482" i="3"/>
  <c r="L480" i="3"/>
  <c r="Q426" i="3"/>
  <c r="H421" i="3"/>
  <c r="AB498" i="3"/>
  <c r="O492" i="3"/>
  <c r="AF491" i="3"/>
  <c r="N423" i="3"/>
  <c r="P496" i="3"/>
  <c r="I492" i="3"/>
  <c r="F487" i="3"/>
  <c r="AD484" i="3"/>
  <c r="AB402" i="3"/>
  <c r="E475" i="3"/>
  <c r="K426" i="3"/>
  <c r="F368" i="3"/>
  <c r="AF523" i="3"/>
  <c r="I515" i="3"/>
  <c r="I512" i="3"/>
  <c r="E536" i="3"/>
  <c r="E534" i="3"/>
  <c r="AC532" i="3"/>
  <c r="K528" i="3"/>
  <c r="AB524" i="3"/>
  <c r="N450" i="3"/>
  <c r="O443" i="3"/>
  <c r="AD441" i="3"/>
  <c r="AA436" i="3"/>
  <c r="E432" i="3"/>
  <c r="AB430" i="3"/>
  <c r="Q425" i="3"/>
  <c r="N421" i="3"/>
  <c r="N498" i="3"/>
  <c r="H492" i="3"/>
  <c r="AF490" i="3"/>
  <c r="AA472" i="3"/>
  <c r="F467" i="3"/>
  <c r="AD464" i="3"/>
  <c r="AB380" i="3"/>
  <c r="E471" i="3"/>
  <c r="AF469" i="3"/>
  <c r="Q464" i="3"/>
  <c r="H460" i="3"/>
  <c r="AF458" i="3"/>
  <c r="H422" i="3"/>
  <c r="AE418" i="3"/>
  <c r="AC493" i="3"/>
  <c r="AE489" i="3"/>
  <c r="I487" i="3"/>
  <c r="P481" i="3"/>
  <c r="I477" i="3"/>
  <c r="L472" i="3"/>
  <c r="AC468" i="3"/>
  <c r="AC467" i="3"/>
  <c r="O476" i="3"/>
  <c r="AB471" i="3"/>
  <c r="K468" i="3"/>
  <c r="AA464" i="3"/>
  <c r="F461" i="3"/>
  <c r="I373" i="3"/>
  <c r="Q437" i="3"/>
  <c r="H435" i="3"/>
  <c r="K430" i="3"/>
  <c r="F426" i="3"/>
  <c r="N424" i="3"/>
  <c r="Q503" i="3"/>
  <c r="E494" i="3"/>
  <c r="AD489" i="3"/>
  <c r="AE485" i="3"/>
  <c r="AB483" i="3"/>
  <c r="AB492" i="3"/>
  <c r="F488" i="3"/>
  <c r="AE483" i="3"/>
  <c r="AF480" i="3"/>
  <c r="O478" i="3"/>
  <c r="H488" i="3"/>
  <c r="E483" i="3"/>
  <c r="AB480" i="3"/>
  <c r="K475" i="3"/>
  <c r="AD472" i="3"/>
  <c r="G390" i="3"/>
  <c r="AD478" i="3"/>
  <c r="L476" i="3"/>
  <c r="K471" i="3"/>
  <c r="AA467" i="3"/>
  <c r="F465" i="3"/>
  <c r="F489" i="3"/>
  <c r="Q486" i="3"/>
  <c r="Q481" i="3"/>
  <c r="H477" i="3"/>
  <c r="AB476" i="3"/>
  <c r="AA485" i="3"/>
  <c r="AA480" i="3"/>
  <c r="K477" i="3"/>
  <c r="AC472" i="3"/>
  <c r="P469" i="3"/>
  <c r="AA384" i="3"/>
  <c r="AC445" i="3"/>
  <c r="K459" i="3"/>
  <c r="O349" i="3"/>
  <c r="L509" i="3"/>
  <c r="AF508" i="3"/>
  <c r="F500" i="3"/>
  <c r="E567" i="3"/>
  <c r="K521" i="3"/>
  <c r="K519" i="3"/>
  <c r="P517" i="3"/>
  <c r="L513" i="3"/>
  <c r="AD509" i="3"/>
  <c r="I435" i="3"/>
  <c r="F428" i="3"/>
  <c r="AD426" i="3"/>
  <c r="AC421" i="3"/>
  <c r="AA417" i="3"/>
  <c r="AD414" i="3"/>
  <c r="Q488" i="3"/>
  <c r="AC485" i="3"/>
  <c r="N481" i="3"/>
  <c r="AF477" i="3"/>
  <c r="AE475" i="3"/>
  <c r="F457" i="3"/>
  <c r="AD452" i="3"/>
  <c r="AC449" i="3"/>
  <c r="N462" i="3"/>
  <c r="Q456" i="3"/>
  <c r="O453" i="3"/>
  <c r="AA449" i="3"/>
  <c r="AF445" i="3"/>
  <c r="E443" i="3"/>
  <c r="Q485" i="3"/>
  <c r="Q483" i="3"/>
  <c r="K478" i="3"/>
  <c r="E474" i="3"/>
  <c r="K472" i="3"/>
  <c r="I466" i="3"/>
  <c r="G462" i="3"/>
  <c r="K457" i="3"/>
  <c r="L453" i="3"/>
  <c r="AB452" i="3"/>
  <c r="AC461" i="3"/>
  <c r="AE456" i="3"/>
  <c r="N453" i="3"/>
  <c r="AF449" i="3"/>
  <c r="Q446" i="3"/>
  <c r="AA428" i="3"/>
  <c r="AF422" i="3"/>
  <c r="K420" i="3"/>
  <c r="AD493" i="3"/>
  <c r="L490" i="3"/>
  <c r="E408" i="3"/>
  <c r="I481" i="3"/>
  <c r="G479" i="3"/>
  <c r="G474" i="3"/>
  <c r="L470" i="3"/>
  <c r="I468" i="3"/>
  <c r="O477" i="3"/>
  <c r="AA473" i="3"/>
  <c r="L468" i="3"/>
  <c r="AC464" i="3"/>
  <c r="N463" i="3"/>
  <c r="AF473" i="3"/>
  <c r="Q468" i="3"/>
  <c r="H465" i="3"/>
  <c r="G460" i="3"/>
  <c r="AB457" i="3"/>
  <c r="Q365" i="3"/>
  <c r="G463" i="3"/>
  <c r="G461" i="3"/>
  <c r="P456" i="3"/>
  <c r="O452" i="3"/>
  <c r="L450" i="3"/>
  <c r="O474" i="3"/>
  <c r="AE470" i="3"/>
  <c r="K466" i="3"/>
  <c r="AF462" i="3"/>
  <c r="Q461" i="3"/>
  <c r="AC470" i="3"/>
  <c r="I465" i="3"/>
  <c r="F462" i="3"/>
  <c r="P457" i="3"/>
  <c r="P454" i="3"/>
  <c r="AB352" i="3"/>
  <c r="E430" i="3"/>
  <c r="AE422" i="3"/>
  <c r="AE350" i="3"/>
  <c r="F577" i="3"/>
  <c r="AC589" i="3"/>
  <c r="N566" i="3"/>
  <c r="AE551" i="3"/>
  <c r="AB506" i="3"/>
  <c r="AD504" i="3"/>
  <c r="E502" i="3"/>
  <c r="AA617" i="3"/>
  <c r="H574" i="3"/>
  <c r="G420" i="3"/>
  <c r="K492" i="3"/>
  <c r="AB489" i="3"/>
  <c r="N484" i="3"/>
  <c r="AE481" i="3"/>
  <c r="N399" i="3"/>
  <c r="AE472" i="3"/>
  <c r="N470" i="3"/>
  <c r="AF466" i="3"/>
  <c r="O462" i="3"/>
  <c r="Q460" i="3"/>
  <c r="AD442" i="3"/>
  <c r="AA437" i="3"/>
  <c r="AD434" i="3"/>
  <c r="F447" i="3"/>
  <c r="AD440" i="3"/>
  <c r="L438" i="3"/>
  <c r="AF434" i="3"/>
  <c r="L430" i="3"/>
  <c r="Q428" i="3"/>
  <c r="AF470" i="3"/>
  <c r="F468" i="3"/>
  <c r="H463" i="3"/>
  <c r="AC459" i="3"/>
  <c r="AA457" i="3"/>
  <c r="G451" i="3"/>
  <c r="I447" i="3"/>
  <c r="K442" i="3"/>
  <c r="P438" i="3"/>
  <c r="I437" i="3"/>
  <c r="AA446" i="3"/>
  <c r="AB441" i="3"/>
  <c r="N438" i="3"/>
  <c r="E433" i="3"/>
  <c r="O430" i="3"/>
  <c r="N490" i="3"/>
  <c r="N486" i="3"/>
  <c r="F483" i="3"/>
  <c r="H478" i="3"/>
  <c r="H475" i="3"/>
  <c r="G393" i="3"/>
  <c r="E466" i="3"/>
  <c r="N464" i="3"/>
  <c r="I459" i="3"/>
  <c r="G455" i="3"/>
  <c r="AE453" i="3"/>
  <c r="AD462" i="3"/>
  <c r="AD458" i="3"/>
  <c r="AA453" i="3"/>
  <c r="AD449" i="3"/>
  <c r="L448" i="3"/>
  <c r="Q458" i="3"/>
  <c r="Q453" i="3"/>
  <c r="H450" i="3"/>
  <c r="L445" i="3"/>
  <c r="G442" i="3"/>
  <c r="F455" i="3"/>
  <c r="F448" i="3"/>
  <c r="G446" i="3"/>
  <c r="O441" i="3"/>
  <c r="AE437" i="3"/>
  <c r="G435" i="3"/>
  <c r="F459" i="3"/>
  <c r="L455" i="3"/>
  <c r="AF451" i="3"/>
  <c r="AA447" i="3"/>
  <c r="F445" i="3"/>
  <c r="H455" i="3"/>
  <c r="AC450" i="3"/>
  <c r="N447" i="3"/>
  <c r="P442" i="3"/>
  <c r="P439" i="3"/>
  <c r="K437" i="3"/>
  <c r="AA494" i="3"/>
  <c r="E457" i="3"/>
  <c r="AC443" i="3"/>
  <c r="AD438" i="3"/>
  <c r="N434" i="3"/>
  <c r="K432" i="3"/>
  <c r="Q457" i="3"/>
  <c r="H453" i="3"/>
  <c r="H448" i="3"/>
  <c r="G444" i="3"/>
  <c r="AF443" i="3"/>
  <c r="N365" i="3"/>
  <c r="E366" i="3"/>
  <c r="P365" i="3"/>
  <c r="G363" i="3"/>
  <c r="E364" i="3"/>
  <c r="G343" i="3"/>
  <c r="H343" i="3"/>
  <c r="O343" i="3"/>
  <c r="AA343" i="3"/>
  <c r="AC343" i="3"/>
  <c r="I341" i="3"/>
  <c r="AD353" i="3"/>
  <c r="P353" i="3"/>
  <c r="F352" i="3"/>
  <c r="H352" i="3"/>
  <c r="E351" i="3"/>
  <c r="N363" i="3"/>
  <c r="E363" i="3"/>
  <c r="AC362" i="3"/>
  <c r="O360" i="3"/>
  <c r="O361" i="3"/>
  <c r="AD370" i="3"/>
  <c r="P370" i="3"/>
  <c r="F371" i="3"/>
  <c r="Q371" i="3"/>
  <c r="L370" i="3"/>
  <c r="K368" i="3"/>
  <c r="K414" i="3"/>
  <c r="P415" i="3"/>
  <c r="I415" i="3"/>
  <c r="Q415" i="3"/>
  <c r="F413" i="3"/>
  <c r="AC410" i="3"/>
  <c r="AD409" i="3"/>
  <c r="AA408" i="3"/>
  <c r="AE408" i="3"/>
  <c r="P408" i="3"/>
  <c r="G374" i="3"/>
  <c r="AF375" i="3"/>
  <c r="Q374" i="3"/>
  <c r="O371" i="3"/>
  <c r="L372" i="3"/>
  <c r="AA366" i="3"/>
  <c r="AE366" i="3"/>
  <c r="G367" i="3"/>
  <c r="AE367" i="3"/>
  <c r="Q367" i="3"/>
  <c r="L365" i="3"/>
  <c r="Q347" i="3"/>
  <c r="AE346" i="3"/>
  <c r="E345" i="3"/>
  <c r="P345" i="3"/>
  <c r="O345" i="3"/>
  <c r="G406" i="3"/>
  <c r="AF406" i="3"/>
  <c r="AF405" i="3"/>
  <c r="L404" i="3"/>
  <c r="AC404" i="3"/>
  <c r="AA400" i="3"/>
  <c r="P401" i="3"/>
  <c r="G400" i="3"/>
  <c r="AC398" i="3"/>
  <c r="Q399" i="3"/>
  <c r="L314" i="3"/>
  <c r="H408" i="3"/>
  <c r="F408" i="3"/>
  <c r="AB408" i="3"/>
  <c r="AD408" i="3"/>
  <c r="P406" i="3"/>
  <c r="AD403" i="3"/>
  <c r="AE403" i="3"/>
  <c r="H402" i="3"/>
  <c r="AF402" i="3"/>
  <c r="AC401" i="3"/>
  <c r="AC367" i="3"/>
  <c r="P428" i="3"/>
  <c r="AE423" i="3"/>
  <c r="AB419" i="3"/>
  <c r="O416" i="3"/>
  <c r="L441" i="3"/>
  <c r="Q438" i="3"/>
  <c r="H433" i="3"/>
  <c r="H429" i="3"/>
  <c r="N428" i="3"/>
  <c r="AB350" i="3"/>
  <c r="P351" i="3"/>
  <c r="E350" i="3"/>
  <c r="P348" i="3"/>
  <c r="AF349" i="3"/>
  <c r="AF410" i="3"/>
  <c r="AD410" i="3"/>
  <c r="AA409" i="3"/>
  <c r="AA407" i="3"/>
  <c r="L408" i="3"/>
  <c r="AC326" i="3"/>
  <c r="I418" i="3"/>
  <c r="I338" i="3"/>
  <c r="G337" i="3"/>
  <c r="N337" i="3"/>
  <c r="AE415" i="3"/>
  <c r="Q348" i="3"/>
  <c r="O348" i="3"/>
  <c r="N347" i="3"/>
  <c r="N345" i="3"/>
  <c r="N346" i="3"/>
  <c r="AC355" i="3"/>
  <c r="G355" i="3"/>
  <c r="K356" i="3"/>
  <c r="AF356" i="3"/>
  <c r="E355" i="3"/>
  <c r="F353" i="3"/>
  <c r="AB399" i="3"/>
  <c r="P400" i="3"/>
  <c r="K400" i="3"/>
  <c r="E400" i="3"/>
  <c r="Q398" i="3"/>
  <c r="Q395" i="3"/>
  <c r="L394" i="3"/>
  <c r="F393" i="3"/>
  <c r="O393" i="3"/>
  <c r="I393" i="3"/>
  <c r="AD359" i="3"/>
  <c r="AF360" i="3"/>
  <c r="L358" i="3"/>
  <c r="F356" i="3"/>
  <c r="AC357" i="3"/>
  <c r="N351" i="3"/>
  <c r="K351" i="3"/>
  <c r="G352" i="3"/>
  <c r="K352" i="3"/>
  <c r="AE352" i="3"/>
  <c r="H350" i="3"/>
  <c r="AE410" i="3"/>
  <c r="N411" i="3"/>
  <c r="AD411" i="3"/>
  <c r="AA411" i="3"/>
  <c r="I409" i="3"/>
  <c r="E391" i="3"/>
  <c r="L391" i="3"/>
  <c r="AE389" i="3"/>
  <c r="F389" i="3"/>
  <c r="P389" i="3"/>
  <c r="L385" i="3"/>
  <c r="P386" i="3"/>
  <c r="G385" i="3"/>
  <c r="O383" i="3"/>
  <c r="AF384" i="3"/>
  <c r="AA266" i="3"/>
  <c r="AF393" i="3"/>
  <c r="AB393" i="3"/>
  <c r="K393" i="3"/>
  <c r="P393" i="3"/>
  <c r="P391" i="3"/>
  <c r="AC388" i="3"/>
  <c r="F388" i="3"/>
  <c r="Q387" i="3"/>
  <c r="K386" i="3"/>
  <c r="N386" i="3"/>
  <c r="AC352" i="3"/>
  <c r="N414" i="3"/>
  <c r="AB414" i="3"/>
  <c r="L414" i="3"/>
  <c r="F395" i="3"/>
  <c r="N395" i="3"/>
  <c r="O394" i="3"/>
  <c r="AE392" i="3"/>
  <c r="AE393" i="3"/>
  <c r="AA300" i="3"/>
  <c r="G402" i="3"/>
  <c r="I403" i="3"/>
  <c r="Q403" i="3"/>
  <c r="F402" i="3"/>
  <c r="N400" i="3"/>
  <c r="L412" i="3"/>
  <c r="AB412" i="3"/>
  <c r="AC411" i="3"/>
  <c r="I411" i="3"/>
  <c r="AB411" i="3"/>
  <c r="L340" i="3"/>
  <c r="I340" i="3"/>
  <c r="H341" i="3"/>
  <c r="AB340" i="3"/>
  <c r="AD340" i="3"/>
  <c r="AB338" i="3"/>
  <c r="P384" i="3"/>
  <c r="AB385" i="3"/>
  <c r="H385" i="3"/>
  <c r="AF385" i="3"/>
  <c r="K382" i="3"/>
  <c r="F379" i="3"/>
  <c r="N379" i="3"/>
  <c r="AE378" i="3"/>
  <c r="AB378" i="3"/>
  <c r="K378" i="3"/>
  <c r="E344" i="3"/>
  <c r="Q345" i="3"/>
  <c r="N343" i="3"/>
  <c r="K341" i="3"/>
  <c r="AB342" i="3"/>
  <c r="AE336" i="3"/>
  <c r="AA336" i="3"/>
  <c r="I337" i="3"/>
  <c r="I416" i="3"/>
  <c r="H417" i="3"/>
  <c r="K334" i="3"/>
  <c r="L395" i="3"/>
  <c r="AC396" i="3"/>
  <c r="P396" i="3"/>
  <c r="L396" i="3"/>
  <c r="AC394" i="3"/>
  <c r="H376" i="3"/>
  <c r="Q376" i="3"/>
  <c r="N374" i="3"/>
  <c r="AB374" i="3"/>
  <c r="AD374" i="3"/>
  <c r="AA370" i="3"/>
  <c r="K371" i="3"/>
  <c r="F370" i="3"/>
  <c r="H368" i="3"/>
  <c r="E368" i="3"/>
  <c r="L378" i="3"/>
  <c r="Q378" i="3"/>
  <c r="O378" i="3"/>
  <c r="AC378" i="3"/>
  <c r="P378" i="3"/>
  <c r="AB376" i="3"/>
  <c r="E373" i="3"/>
  <c r="Q373" i="3"/>
  <c r="AB372" i="3"/>
  <c r="AA371" i="3"/>
  <c r="E371" i="3"/>
  <c r="AB418" i="3"/>
  <c r="K479" i="3"/>
  <c r="P476" i="3"/>
  <c r="F471" i="3"/>
  <c r="AD468" i="3"/>
  <c r="AB383" i="3"/>
  <c r="E489" i="3"/>
  <c r="AE487" i="3"/>
  <c r="AD482" i="3"/>
  <c r="AF479" i="3"/>
  <c r="AC476" i="3"/>
  <c r="AC400" i="3"/>
  <c r="L400" i="3"/>
  <c r="P399" i="3"/>
  <c r="AE399" i="3"/>
  <c r="AF399" i="3"/>
  <c r="Q380" i="3"/>
  <c r="N380" i="3"/>
  <c r="AA379" i="3"/>
  <c r="O377" i="3"/>
  <c r="I378" i="3"/>
  <c r="AC387" i="3"/>
  <c r="G387" i="3"/>
  <c r="H388" i="3"/>
  <c r="AF388" i="3"/>
  <c r="N387" i="3"/>
  <c r="F385" i="3"/>
  <c r="AC397" i="3"/>
  <c r="E397" i="3"/>
  <c r="AD396" i="3"/>
  <c r="G396" i="3"/>
  <c r="H396" i="3"/>
  <c r="I407" i="3"/>
  <c r="AF408" i="3"/>
  <c r="AB406" i="3"/>
  <c r="K404" i="3"/>
  <c r="AE405" i="3"/>
  <c r="F323" i="3"/>
  <c r="P369" i="3"/>
  <c r="G370" i="3"/>
  <c r="Q370" i="3"/>
  <c r="L369" i="3"/>
  <c r="AA367" i="3"/>
  <c r="AC364" i="3"/>
  <c r="O364" i="3"/>
  <c r="AD363" i="3"/>
  <c r="AB363" i="3"/>
  <c r="L363" i="3"/>
  <c r="H409" i="3"/>
  <c r="K408" i="3"/>
  <c r="N407" i="3"/>
  <c r="AB407" i="3"/>
  <c r="P407" i="3"/>
  <c r="AC403" i="3"/>
  <c r="G404" i="3"/>
  <c r="K403" i="3"/>
  <c r="Q401" i="3"/>
  <c r="AB401" i="3"/>
  <c r="F317" i="3"/>
  <c r="L380" i="3"/>
  <c r="O381" i="3"/>
  <c r="G381" i="3"/>
  <c r="AA381" i="3"/>
  <c r="K379" i="3"/>
  <c r="AF361" i="3"/>
  <c r="AE360" i="3"/>
  <c r="E359" i="3"/>
  <c r="K359" i="3"/>
  <c r="I359" i="3"/>
  <c r="AD355" i="3"/>
  <c r="E356" i="3"/>
  <c r="Q355" i="3"/>
  <c r="Q353" i="3"/>
  <c r="AA353" i="3"/>
  <c r="AF363" i="3"/>
  <c r="O362" i="3"/>
  <c r="K363" i="3"/>
  <c r="P363" i="3"/>
  <c r="I363" i="3"/>
  <c r="I361" i="3"/>
  <c r="F358" i="3"/>
  <c r="AF358" i="3"/>
  <c r="AF357" i="3"/>
  <c r="AD356" i="3"/>
  <c r="AA356" i="3"/>
  <c r="I402" i="3"/>
  <c r="L464" i="3"/>
  <c r="O461" i="3"/>
  <c r="G456" i="3"/>
  <c r="AC453" i="3"/>
  <c r="H346" i="3"/>
  <c r="AE474" i="3"/>
  <c r="O472" i="3"/>
  <c r="E467" i="3"/>
  <c r="AA463" i="3"/>
  <c r="K461" i="3"/>
  <c r="N385" i="3"/>
  <c r="I385" i="3"/>
  <c r="AD384" i="3"/>
  <c r="Q384" i="3"/>
  <c r="AA383" i="3"/>
  <c r="F364" i="3"/>
  <c r="AB365" i="3"/>
  <c r="N364" i="3"/>
  <c r="AA362" i="3"/>
  <c r="AE363" i="3"/>
  <c r="I372" i="3"/>
  <c r="N372" i="3"/>
  <c r="H373" i="3"/>
  <c r="AC372" i="3"/>
  <c r="K372" i="3"/>
  <c r="AE370" i="3"/>
  <c r="O382" i="3"/>
  <c r="AC382" i="3"/>
  <c r="I381" i="3"/>
  <c r="E381" i="3"/>
  <c r="AF381" i="3"/>
  <c r="E392" i="3"/>
  <c r="Q393" i="3"/>
  <c r="N391" i="3"/>
  <c r="E389" i="3"/>
  <c r="AB390" i="3"/>
  <c r="P290" i="3"/>
  <c r="I354" i="3"/>
  <c r="AA355" i="3"/>
  <c r="AB355" i="3"/>
  <c r="O354" i="3"/>
  <c r="AA352" i="3"/>
  <c r="E349" i="3"/>
  <c r="AE349" i="3"/>
  <c r="AD348" i="3"/>
  <c r="I348" i="3"/>
  <c r="H348" i="3"/>
  <c r="AF394" i="3"/>
  <c r="AA393" i="3"/>
  <c r="AB392" i="3"/>
  <c r="L392" i="3"/>
  <c r="I392" i="3"/>
  <c r="G388" i="3"/>
  <c r="O389" i="3"/>
  <c r="K388" i="3"/>
  <c r="F386" i="3"/>
  <c r="L386" i="3"/>
  <c r="F312" i="3"/>
  <c r="AA365" i="3"/>
  <c r="I366" i="3"/>
  <c r="K366" i="3"/>
  <c r="H366" i="3"/>
  <c r="AF364" i="3"/>
  <c r="AB346" i="3"/>
  <c r="AC345" i="3"/>
  <c r="AB344" i="3"/>
  <c r="AE344" i="3"/>
  <c r="G344" i="3"/>
  <c r="AE340" i="3"/>
  <c r="AC341" i="3"/>
  <c r="H340" i="3"/>
  <c r="H338" i="3"/>
  <c r="N338" i="3"/>
  <c r="F348" i="3"/>
  <c r="AD347" i="3"/>
  <c r="AC348" i="3"/>
  <c r="AE348" i="3"/>
  <c r="E348" i="3"/>
  <c r="O346" i="3"/>
  <c r="I343" i="3"/>
  <c r="AF343" i="3"/>
  <c r="AE341" i="3"/>
  <c r="L341" i="3"/>
  <c r="P341" i="3"/>
  <c r="O372" i="3"/>
  <c r="P349" i="3"/>
  <c r="AC347" i="3"/>
  <c r="G348" i="3"/>
  <c r="P357" i="3"/>
  <c r="O357" i="3"/>
  <c r="O358" i="3"/>
  <c r="F357" i="3"/>
  <c r="AB357" i="3"/>
  <c r="L355" i="3"/>
  <c r="E367" i="3"/>
  <c r="P367" i="3"/>
  <c r="L366" i="3"/>
  <c r="AB366" i="3"/>
  <c r="F366" i="3"/>
  <c r="H377" i="3"/>
  <c r="F377" i="3"/>
  <c r="AE376" i="3"/>
  <c r="AA374" i="3"/>
  <c r="K375" i="3"/>
  <c r="AC339" i="3"/>
  <c r="I339" i="3"/>
  <c r="Q340" i="3"/>
  <c r="AF340" i="3"/>
  <c r="F339" i="3"/>
  <c r="O337" i="3"/>
  <c r="N413" i="3"/>
  <c r="I414" i="3"/>
  <c r="O414" i="3"/>
  <c r="AF414" i="3"/>
  <c r="AF412" i="3"/>
  <c r="Q379" i="3"/>
  <c r="N378" i="3"/>
  <c r="AB377" i="3"/>
  <c r="P377" i="3"/>
  <c r="E377" i="3"/>
  <c r="G373" i="3"/>
  <c r="L374" i="3"/>
  <c r="AC373" i="3"/>
  <c r="AF371" i="3"/>
  <c r="AE371" i="3"/>
  <c r="AA350" i="3"/>
  <c r="AD350" i="3"/>
  <c r="AB351" i="3"/>
  <c r="AC351" i="3"/>
  <c r="H351" i="3"/>
  <c r="L349" i="3"/>
  <c r="Q410" i="3"/>
  <c r="F410" i="3"/>
  <c r="AB410" i="3"/>
  <c r="G410" i="3"/>
  <c r="G408" i="3"/>
  <c r="N405" i="3"/>
  <c r="Q405" i="3"/>
  <c r="F404" i="3"/>
  <c r="F403" i="3"/>
  <c r="O403" i="3"/>
  <c r="AE414" i="3"/>
  <c r="F415" i="3"/>
  <c r="G414" i="3"/>
  <c r="I412" i="3"/>
  <c r="H413" i="3"/>
  <c r="O330" i="3"/>
  <c r="H407" i="3"/>
  <c r="AE407" i="3"/>
  <c r="O407" i="3"/>
  <c r="F407" i="3"/>
  <c r="P405" i="3"/>
  <c r="G357" i="3"/>
  <c r="G434" i="3"/>
  <c r="N431" i="3"/>
  <c r="P426" i="3"/>
  <c r="P423" i="3"/>
  <c r="AA451" i="3"/>
  <c r="F444" i="3"/>
  <c r="AC442" i="3"/>
  <c r="AC437" i="3"/>
  <c r="L433" i="3"/>
  <c r="AC431" i="3"/>
  <c r="P355" i="3"/>
  <c r="I355" i="3"/>
  <c r="Q354" i="3"/>
  <c r="AF354" i="3"/>
  <c r="E353" i="3"/>
  <c r="F414" i="3"/>
  <c r="P414" i="3"/>
  <c r="AE413" i="3"/>
  <c r="E413" i="3"/>
  <c r="AF413" i="3"/>
  <c r="I342" i="3"/>
  <c r="E342" i="3"/>
  <c r="Q343" i="3"/>
  <c r="AE342" i="3"/>
  <c r="AA342" i="3"/>
  <c r="K340" i="3"/>
  <c r="AD352" i="3"/>
  <c r="I352" i="3"/>
  <c r="AD351" i="3"/>
  <c r="Q351" i="3"/>
  <c r="AF351" i="3"/>
  <c r="H362" i="3"/>
  <c r="K362" i="3"/>
  <c r="AA361" i="3"/>
  <c r="F359" i="3"/>
  <c r="L360" i="3"/>
  <c r="AA406" i="3"/>
  <c r="AF407" i="3"/>
  <c r="Q406" i="3"/>
  <c r="E403" i="3"/>
  <c r="AB404" i="3"/>
  <c r="I322" i="3"/>
  <c r="O398" i="3"/>
  <c r="F399" i="3"/>
  <c r="G399" i="3"/>
  <c r="H399" i="3"/>
  <c r="AB397" i="3"/>
  <c r="O363" i="3"/>
  <c r="F363" i="3"/>
  <c r="AE362" i="3"/>
  <c r="AB362" i="3"/>
  <c r="E362" i="3"/>
  <c r="I358" i="3"/>
  <c r="AF359" i="3"/>
  <c r="Q358" i="3"/>
  <c r="AE355" i="3"/>
  <c r="N356" i="3"/>
  <c r="G419" i="3"/>
  <c r="N335" i="3"/>
  <c r="AE417" i="3"/>
  <c r="AD415" i="3"/>
  <c r="Q416" i="3"/>
  <c r="AB333" i="3"/>
  <c r="F394" i="3"/>
  <c r="AA395" i="3"/>
  <c r="AC395" i="3"/>
  <c r="G395" i="3"/>
  <c r="AC393" i="3"/>
  <c r="I390" i="3"/>
  <c r="AF390" i="3"/>
  <c r="AF389" i="3"/>
  <c r="O388" i="3"/>
  <c r="E388" i="3"/>
  <c r="O399" i="3"/>
  <c r="AD400" i="3"/>
  <c r="K399" i="3"/>
  <c r="L397" i="3"/>
  <c r="H398" i="3"/>
  <c r="AF313" i="3"/>
  <c r="AF392" i="3"/>
  <c r="O392" i="3"/>
  <c r="AC392" i="3"/>
  <c r="P392" i="3"/>
  <c r="P390" i="3"/>
  <c r="G342" i="3"/>
  <c r="I494" i="3"/>
  <c r="K490" i="3"/>
  <c r="G489" i="3"/>
  <c r="P436" i="3"/>
  <c r="K429" i="3"/>
  <c r="AC427" i="3"/>
  <c r="L422" i="3"/>
  <c r="F418" i="3"/>
  <c r="E415" i="3"/>
  <c r="P340" i="3"/>
  <c r="G340" i="3"/>
  <c r="H339" i="3"/>
  <c r="K338" i="3"/>
  <c r="O338" i="3"/>
  <c r="AA399" i="3"/>
  <c r="AD399" i="3"/>
  <c r="AB398" i="3"/>
  <c r="AD398" i="3"/>
  <c r="AE398" i="3"/>
  <c r="E409" i="3"/>
  <c r="F409" i="3"/>
  <c r="N408" i="3"/>
  <c r="AE406" i="3"/>
  <c r="K407" i="3"/>
  <c r="N325" i="3"/>
  <c r="AD416" i="3"/>
  <c r="AF418" i="3"/>
  <c r="O417" i="3"/>
  <c r="L417" i="3"/>
  <c r="AC414" i="3"/>
  <c r="AF347" i="3"/>
  <c r="AE347" i="3"/>
  <c r="F346" i="3"/>
  <c r="AD344" i="3"/>
  <c r="G345" i="3"/>
  <c r="I391" i="3"/>
  <c r="K392" i="3"/>
  <c r="AE390" i="3"/>
  <c r="N388" i="3"/>
  <c r="L389" i="3"/>
  <c r="AB275" i="3"/>
  <c r="AE383" i="3"/>
  <c r="AC384" i="3"/>
  <c r="AE384" i="3"/>
  <c r="F384" i="3"/>
  <c r="Q382" i="3"/>
  <c r="K348" i="3"/>
  <c r="AA348" i="3"/>
  <c r="O347" i="3"/>
  <c r="P347" i="3"/>
  <c r="E347" i="3"/>
  <c r="K343" i="3"/>
  <c r="AF344" i="3"/>
  <c r="AD342" i="3"/>
  <c r="AA340" i="3"/>
  <c r="O341" i="3"/>
  <c r="P402" i="3"/>
  <c r="G403" i="3"/>
  <c r="O402" i="3"/>
  <c r="H400" i="3"/>
  <c r="AB400" i="3"/>
  <c r="AC316" i="3"/>
  <c r="E379" i="3"/>
  <c r="E380" i="3"/>
  <c r="P380" i="3"/>
  <c r="G380" i="3"/>
  <c r="G378" i="3"/>
  <c r="L375" i="3"/>
  <c r="N375" i="3"/>
  <c r="AE373" i="3"/>
  <c r="N373" i="3"/>
  <c r="AB373" i="3"/>
  <c r="E384" i="3"/>
  <c r="P385" i="3"/>
  <c r="AB384" i="3"/>
  <c r="AE382" i="3"/>
  <c r="L383" i="3"/>
  <c r="AB331" i="3"/>
  <c r="AF377" i="3"/>
  <c r="L377" i="3"/>
  <c r="N377" i="3"/>
  <c r="I377" i="3"/>
  <c r="G375" i="3"/>
  <c r="AC406" i="3"/>
  <c r="H484" i="3"/>
  <c r="I479" i="3"/>
  <c r="AB475" i="3"/>
  <c r="H474" i="3"/>
  <c r="L421" i="3"/>
  <c r="P493" i="3"/>
  <c r="AE490" i="3"/>
  <c r="F485" i="3"/>
  <c r="L482" i="3"/>
  <c r="O400" i="3"/>
  <c r="I404" i="3"/>
  <c r="H405" i="3"/>
  <c r="O404" i="3"/>
  <c r="N404" i="3"/>
  <c r="AA402" i="3"/>
  <c r="L384" i="3"/>
  <c r="I384" i="3"/>
  <c r="I383" i="3"/>
  <c r="H383" i="3"/>
  <c r="AF383" i="3"/>
  <c r="H394" i="3"/>
  <c r="K394" i="3"/>
  <c r="E393" i="3"/>
  <c r="AC391" i="3"/>
  <c r="G392" i="3"/>
  <c r="AF297" i="3"/>
  <c r="O401" i="3"/>
  <c r="AD402" i="3"/>
  <c r="Q402" i="3"/>
  <c r="AA401" i="3"/>
  <c r="L399" i="3"/>
  <c r="E411" i="3"/>
  <c r="L411" i="3"/>
  <c r="AA410" i="3"/>
  <c r="I410" i="3"/>
  <c r="N410" i="3"/>
  <c r="O376" i="3"/>
  <c r="Q377" i="3"/>
  <c r="O375" i="3"/>
  <c r="L373" i="3"/>
  <c r="AE374" i="3"/>
  <c r="N368" i="3"/>
  <c r="P368" i="3"/>
  <c r="E369" i="3"/>
  <c r="H369" i="3"/>
  <c r="AF369" i="3"/>
  <c r="N366" i="3"/>
  <c r="O412" i="3"/>
  <c r="AA413" i="3"/>
  <c r="P413" i="3"/>
  <c r="G413" i="3"/>
  <c r="H411" i="3"/>
  <c r="O408" i="3"/>
  <c r="Q408" i="3"/>
  <c r="O406" i="3"/>
  <c r="F406" i="3"/>
  <c r="E406" i="3"/>
  <c r="AD387" i="3"/>
  <c r="AD388" i="3"/>
  <c r="H387" i="3"/>
  <c r="Q385" i="3"/>
  <c r="AC385" i="3"/>
  <c r="Q297" i="3"/>
  <c r="K364" i="3"/>
  <c r="AD365" i="3"/>
  <c r="G365" i="3"/>
  <c r="F365" i="3"/>
  <c r="H363" i="3"/>
  <c r="AD360" i="3"/>
  <c r="Q360" i="3"/>
  <c r="K358" i="3"/>
  <c r="AB358" i="3"/>
  <c r="AE358" i="3"/>
  <c r="N369" i="3"/>
  <c r="I370" i="3"/>
  <c r="F369" i="3"/>
  <c r="L367" i="3"/>
  <c r="AF368" i="3"/>
  <c r="F362" i="3"/>
  <c r="Q362" i="3"/>
  <c r="N362" i="3"/>
  <c r="AD362" i="3"/>
  <c r="P362" i="3"/>
  <c r="G360" i="3"/>
  <c r="H391" i="3"/>
  <c r="AE469" i="3"/>
  <c r="H464" i="3"/>
  <c r="N460" i="3"/>
  <c r="AF459" i="3"/>
  <c r="P483" i="3"/>
  <c r="E478" i="3"/>
  <c r="G475" i="3"/>
  <c r="F470" i="3"/>
  <c r="AB467" i="3"/>
  <c r="L382" i="3"/>
  <c r="N389" i="3"/>
  <c r="AD390" i="3"/>
  <c r="AC389" i="3"/>
  <c r="K389" i="3"/>
  <c r="AE387" i="3"/>
  <c r="O369" i="3"/>
  <c r="G369" i="3"/>
  <c r="AD368" i="3"/>
  <c r="Q368" i="3"/>
  <c r="O367" i="3"/>
  <c r="AF379" i="3"/>
  <c r="L379" i="3"/>
  <c r="AD378" i="3"/>
  <c r="F376" i="3"/>
  <c r="G377" i="3"/>
  <c r="AC386" i="3"/>
  <c r="AB386" i="3"/>
  <c r="F387" i="3"/>
  <c r="O387" i="3"/>
  <c r="AE386" i="3"/>
  <c r="O384" i="3"/>
  <c r="F396" i="3"/>
  <c r="AA396" i="3"/>
  <c r="AB395" i="3"/>
  <c r="P395" i="3"/>
  <c r="E395" i="3"/>
  <c r="H361" i="3"/>
  <c r="K361" i="3"/>
  <c r="F360" i="3"/>
  <c r="AA358" i="3"/>
  <c r="G359" i="3"/>
  <c r="AC353" i="3"/>
  <c r="N353" i="3"/>
  <c r="F354" i="3"/>
  <c r="H354" i="3"/>
  <c r="AB353" i="3"/>
  <c r="L351" i="3"/>
  <c r="AD397" i="3"/>
  <c r="I398" i="3"/>
  <c r="AA398" i="3"/>
  <c r="AF398" i="3"/>
  <c r="AF396" i="3"/>
  <c r="H393" i="3"/>
  <c r="AA392" i="3"/>
  <c r="AA391" i="3"/>
  <c r="AE391" i="3"/>
  <c r="K391" i="3"/>
  <c r="G372" i="3"/>
  <c r="K373" i="3"/>
  <c r="Q372" i="3"/>
  <c r="K370" i="3"/>
  <c r="N370" i="3"/>
  <c r="AA349" i="3"/>
  <c r="F349" i="3"/>
  <c r="K350" i="3"/>
  <c r="N350" i="3"/>
  <c r="G350" i="3"/>
  <c r="AF348" i="3"/>
  <c r="AF345" i="3"/>
  <c r="O344" i="3"/>
  <c r="E343" i="3"/>
  <c r="AD343" i="3"/>
  <c r="F343" i="3"/>
  <c r="AB354" i="3"/>
  <c r="O355" i="3"/>
  <c r="L354" i="3"/>
  <c r="Q352" i="3"/>
  <c r="N352" i="3"/>
  <c r="F347" i="3"/>
  <c r="AD346" i="3"/>
  <c r="L347" i="3"/>
  <c r="AA347" i="3"/>
  <c r="G347" i="3"/>
  <c r="L345" i="3"/>
  <c r="AF376" i="3"/>
  <c r="Q454" i="3"/>
  <c r="Q449" i="3"/>
  <c r="H445" i="3"/>
  <c r="AF444" i="3"/>
  <c r="N468" i="3"/>
  <c r="I463" i="3"/>
  <c r="AC460" i="3"/>
  <c r="AC455" i="3"/>
  <c r="AA452" i="3"/>
  <c r="P374" i="3"/>
  <c r="I374" i="3"/>
  <c r="Q375" i="3"/>
  <c r="F374" i="3"/>
  <c r="AC374" i="3"/>
  <c r="P372" i="3"/>
  <c r="P354" i="3"/>
  <c r="K354" i="3"/>
  <c r="G353" i="3"/>
  <c r="H353" i="3"/>
  <c r="O352" i="3"/>
  <c r="Q364" i="3"/>
  <c r="L364" i="3"/>
  <c r="AC363" i="3"/>
  <c r="AE361" i="3"/>
  <c r="I362" i="3"/>
  <c r="AD371" i="3"/>
  <c r="I371" i="3"/>
  <c r="H372" i="3"/>
  <c r="AF372" i="3"/>
  <c r="AB371" i="3"/>
  <c r="AC369" i="3"/>
  <c r="F381" i="3"/>
  <c r="N381" i="3"/>
  <c r="AE380" i="3"/>
  <c r="O380" i="3"/>
  <c r="H380" i="3"/>
  <c r="AF346" i="3"/>
  <c r="AC346" i="3"/>
  <c r="K345" i="3"/>
  <c r="AB343" i="3"/>
  <c r="P344" i="3"/>
  <c r="AD338" i="3"/>
  <c r="AA338" i="3"/>
  <c r="N339" i="3"/>
  <c r="O339" i="3"/>
  <c r="E338" i="3"/>
  <c r="N336" i="3"/>
  <c r="AA382" i="3"/>
  <c r="P383" i="3"/>
  <c r="E383" i="3"/>
  <c r="Q383" i="3"/>
  <c r="AC381" i="3"/>
  <c r="AF378" i="3"/>
  <c r="K377" i="3"/>
  <c r="N376" i="3"/>
  <c r="K376" i="3"/>
  <c r="G376" i="3"/>
  <c r="I357" i="3"/>
  <c r="H358" i="3"/>
  <c r="E357" i="3"/>
  <c r="AF355" i="3"/>
  <c r="F355" i="3"/>
  <c r="AB416" i="3"/>
  <c r="H418" i="3"/>
  <c r="P416" i="3"/>
  <c r="AA414" i="3"/>
  <c r="AA415" i="3"/>
  <c r="AB332" i="3"/>
  <c r="AF409" i="3"/>
  <c r="K409" i="3"/>
  <c r="AE409" i="3"/>
  <c r="O409" i="3"/>
  <c r="G407" i="3"/>
  <c r="P339" i="3"/>
  <c r="N340" i="3"/>
  <c r="Q339" i="3"/>
  <c r="H337" i="3"/>
  <c r="F337" i="3"/>
  <c r="K413" i="3"/>
  <c r="E414" i="3"/>
  <c r="AD413" i="3"/>
  <c r="P411" i="3"/>
  <c r="F412" i="3"/>
  <c r="Q330" i="3"/>
  <c r="Q346" i="3"/>
  <c r="AC434" i="3"/>
  <c r="AF430" i="3"/>
  <c r="Q429" i="3"/>
  <c r="I453" i="3"/>
  <c r="P448" i="3"/>
  <c r="I445" i="3"/>
  <c r="G440" i="3"/>
  <c r="P437" i="3"/>
  <c r="AB359" i="3"/>
  <c r="H359" i="3"/>
  <c r="O359" i="3"/>
  <c r="L359" i="3"/>
  <c r="P359" i="3"/>
  <c r="AD357" i="3"/>
  <c r="G339" i="3"/>
  <c r="AA339" i="3"/>
  <c r="L338" i="3"/>
  <c r="AF338" i="3"/>
  <c r="AF417" i="3"/>
  <c r="L348" i="3"/>
  <c r="AC349" i="3"/>
  <c r="AB348" i="3"/>
  <c r="AA346" i="3"/>
  <c r="I347" i="3"/>
  <c r="AB356" i="3"/>
  <c r="I356" i="3"/>
  <c r="H357" i="3"/>
  <c r="AC356" i="3"/>
  <c r="L356" i="3"/>
  <c r="E354" i="3"/>
  <c r="AD366" i="3"/>
  <c r="P366" i="3"/>
  <c r="I365" i="3"/>
  <c r="E365" i="3"/>
  <c r="AF365" i="3"/>
  <c r="Q411" i="3"/>
  <c r="E410" i="3"/>
  <c r="AC409" i="3"/>
  <c r="N409" i="3"/>
  <c r="L409" i="3"/>
  <c r="G405" i="3"/>
  <c r="H406" i="3"/>
  <c r="F405" i="3"/>
  <c r="AF403" i="3"/>
  <c r="N403" i="3"/>
  <c r="AD321" i="3"/>
  <c r="F367" i="3"/>
  <c r="G368" i="3"/>
  <c r="AB368" i="3"/>
  <c r="AE368" i="3"/>
  <c r="Q366" i="3"/>
  <c r="Q363" i="3"/>
  <c r="L362" i="3"/>
  <c r="AB361" i="3"/>
  <c r="AD361" i="3"/>
  <c r="P361" i="3"/>
  <c r="F342" i="3"/>
  <c r="L343" i="3"/>
  <c r="Q342" i="3"/>
  <c r="AD339" i="3"/>
  <c r="E340" i="3"/>
  <c r="E401" i="3"/>
  <c r="AC402" i="3"/>
  <c r="G401" i="3"/>
  <c r="I399" i="3"/>
  <c r="AF400" i="3"/>
  <c r="E315" i="3"/>
  <c r="Q394" i="3"/>
  <c r="N394" i="3"/>
  <c r="AB394" i="3"/>
  <c r="G394" i="3"/>
  <c r="N392" i="3"/>
  <c r="P404" i="3"/>
  <c r="E404" i="3"/>
  <c r="H403" i="3"/>
  <c r="E402" i="3"/>
  <c r="L402" i="3"/>
  <c r="L398" i="3"/>
  <c r="AC399" i="3"/>
  <c r="G398" i="3"/>
  <c r="I396" i="3"/>
  <c r="H397" i="3"/>
  <c r="AF312" i="3"/>
  <c r="AD372" i="3"/>
  <c r="AA423" i="3"/>
  <c r="AF419" i="3"/>
  <c r="H495" i="3"/>
  <c r="AE492" i="3"/>
  <c r="AB438" i="3"/>
  <c r="I433" i="3"/>
  <c r="G430" i="3"/>
  <c r="P425" i="3"/>
  <c r="P422" i="3"/>
  <c r="K344" i="3"/>
  <c r="H344" i="3"/>
  <c r="N344" i="3"/>
  <c r="AC344" i="3"/>
  <c r="L344" i="3"/>
  <c r="P342" i="3"/>
  <c r="P403" i="3"/>
  <c r="H404" i="3"/>
  <c r="AF404" i="3"/>
  <c r="L403" i="3"/>
  <c r="AD401" i="3"/>
  <c r="AB413" i="3"/>
  <c r="AC413" i="3"/>
  <c r="AD412" i="3"/>
  <c r="G412" i="3"/>
  <c r="H412" i="3"/>
  <c r="G341" i="3"/>
  <c r="AA341" i="3"/>
  <c r="K342" i="3"/>
  <c r="F341" i="3"/>
  <c r="N341" i="3"/>
  <c r="E339" i="3"/>
  <c r="F351" i="3"/>
  <c r="G351" i="3"/>
  <c r="P350" i="3"/>
  <c r="L350" i="3"/>
  <c r="Q350" i="3"/>
  <c r="K395" i="3"/>
  <c r="O395" i="3"/>
  <c r="AA394" i="3"/>
  <c r="I394" i="3"/>
  <c r="AE394" i="3"/>
  <c r="K390" i="3"/>
  <c r="AF391" i="3"/>
  <c r="Q390" i="3"/>
  <c r="L387" i="3"/>
  <c r="AE388" i="3"/>
  <c r="N260" i="3"/>
  <c r="L352" i="3"/>
  <c r="I353" i="3"/>
  <c r="L353" i="3"/>
  <c r="AF353" i="3"/>
  <c r="O350" i="3"/>
  <c r="AB347" i="3"/>
  <c r="K347" i="3"/>
  <c r="K346" i="3"/>
  <c r="P346" i="3"/>
  <c r="G346" i="3"/>
  <c r="AC407" i="3"/>
  <c r="AD407" i="3"/>
  <c r="L405" i="3"/>
  <c r="AB405" i="3"/>
  <c r="E405" i="3"/>
  <c r="AD386" i="3"/>
  <c r="I387" i="3"/>
  <c r="G386" i="3"/>
  <c r="H384" i="3"/>
  <c r="K384" i="3"/>
  <c r="E281" i="3"/>
  <c r="E378" i="3"/>
  <c r="O379" i="3"/>
  <c r="AB379" i="3"/>
  <c r="P379" i="3"/>
  <c r="AC377" i="3"/>
  <c r="AB389" i="3"/>
  <c r="Q389" i="3"/>
  <c r="Q388" i="3"/>
  <c r="K387" i="3"/>
  <c r="AB387" i="3"/>
  <c r="AC383" i="3"/>
  <c r="G384" i="3"/>
  <c r="G383" i="3"/>
  <c r="AB381" i="3"/>
  <c r="H382" i="3"/>
  <c r="AE316" i="3"/>
  <c r="AF342" i="3"/>
  <c r="K483" i="3"/>
  <c r="L479" i="3"/>
  <c r="AC477" i="3"/>
  <c r="H423" i="3"/>
  <c r="G418" i="3"/>
  <c r="AB493" i="3"/>
  <c r="P489" i="3"/>
  <c r="G488" i="3"/>
  <c r="AE411" i="3"/>
  <c r="K411" i="3"/>
  <c r="K410" i="3"/>
  <c r="AC408" i="3"/>
  <c r="P409" i="3"/>
  <c r="H327" i="3"/>
  <c r="AB388" i="3"/>
  <c r="H389" i="3"/>
  <c r="L388" i="3"/>
  <c r="AA388" i="3"/>
  <c r="O386" i="3"/>
  <c r="N398" i="3"/>
  <c r="P398" i="3"/>
  <c r="P397" i="3"/>
  <c r="G397" i="3"/>
  <c r="AF397" i="3"/>
  <c r="I408" i="3"/>
  <c r="Q409" i="3"/>
  <c r="L407" i="3"/>
  <c r="AA405" i="3"/>
  <c r="L406" i="3"/>
  <c r="AD324" i="3"/>
  <c r="O415" i="3"/>
  <c r="L416" i="3"/>
  <c r="E416" i="3"/>
  <c r="H416" i="3"/>
  <c r="Q414" i="3"/>
  <c r="AC380" i="3"/>
  <c r="F380" i="3"/>
  <c r="AE379" i="3"/>
  <c r="AD379" i="3"/>
  <c r="I379" i="3"/>
  <c r="E375" i="3"/>
  <c r="AA376" i="3"/>
  <c r="O374" i="3"/>
  <c r="E372" i="3"/>
  <c r="AA373" i="3"/>
  <c r="AA337" i="3"/>
  <c r="AD337" i="3"/>
  <c r="F338" i="3"/>
  <c r="P417" i="3"/>
  <c r="E337" i="3"/>
  <c r="L335" i="3"/>
  <c r="F411" i="3"/>
  <c r="AC412" i="3"/>
  <c r="P412" i="3"/>
  <c r="E412" i="3"/>
  <c r="O410" i="3"/>
  <c r="H392" i="3"/>
  <c r="Q392" i="3"/>
  <c r="F390" i="3"/>
  <c r="O390" i="3"/>
  <c r="E390" i="3"/>
  <c r="P371" i="3"/>
  <c r="AA372" i="3"/>
  <c r="L371" i="3"/>
  <c r="Q369" i="3"/>
  <c r="AA369" i="3"/>
  <c r="AA364" i="3"/>
  <c r="AA363" i="3"/>
  <c r="AE364" i="3"/>
  <c r="I364" i="3"/>
  <c r="AD364" i="3"/>
  <c r="G362" i="3"/>
  <c r="K374" i="3"/>
  <c r="H374" i="3"/>
  <c r="AF373" i="3"/>
  <c r="F372" i="3"/>
  <c r="AE372" i="3"/>
  <c r="O368" i="3"/>
  <c r="I369" i="3"/>
  <c r="AC368" i="3"/>
  <c r="O366" i="3"/>
  <c r="N367" i="3"/>
  <c r="N412" i="3"/>
  <c r="Q407" i="3"/>
  <c r="AB473" i="3"/>
  <c r="AA468" i="3"/>
  <c r="AB464" i="3"/>
  <c r="L462" i="3"/>
  <c r="AF487" i="3"/>
  <c r="H483" i="3"/>
  <c r="G478" i="3"/>
  <c r="F474" i="3"/>
  <c r="G473" i="3"/>
  <c r="Q396" i="3"/>
  <c r="O396" i="3"/>
  <c r="AE395" i="3"/>
  <c r="N393" i="3"/>
  <c r="E394" i="3"/>
  <c r="AD305" i="3"/>
  <c r="F373" i="3"/>
  <c r="AF374" i="3"/>
  <c r="AD373" i="3"/>
  <c r="O373" i="3"/>
  <c r="AC371" i="3"/>
  <c r="AD383" i="3"/>
  <c r="K383" i="3"/>
  <c r="P382" i="3"/>
  <c r="G382" i="3"/>
  <c r="F382" i="3"/>
  <c r="AD393" i="3"/>
  <c r="L393" i="3"/>
  <c r="AD392" i="3"/>
  <c r="N390" i="3"/>
  <c r="F391" i="3"/>
  <c r="L295" i="3"/>
  <c r="AE400" i="3"/>
  <c r="F401" i="3"/>
  <c r="H401" i="3"/>
  <c r="AF401" i="3"/>
  <c r="F398" i="3"/>
  <c r="O365" i="3"/>
  <c r="AC365" i="3"/>
  <c r="P364" i="3"/>
  <c r="AB364" i="3"/>
  <c r="H364" i="3"/>
  <c r="I360" i="3"/>
  <c r="Q361" i="3"/>
  <c r="AA359" i="3"/>
  <c r="L357" i="3"/>
  <c r="AD358" i="3"/>
  <c r="AE404" i="3"/>
  <c r="AD405" i="3"/>
  <c r="Q404" i="3"/>
  <c r="N402" i="3"/>
  <c r="K402" i="3"/>
  <c r="AA320" i="3"/>
  <c r="N396" i="3"/>
  <c r="F397" i="3"/>
  <c r="I397" i="3"/>
  <c r="O397" i="3"/>
  <c r="H395" i="3"/>
  <c r="AE377" i="3"/>
  <c r="AC376" i="3"/>
  <c r="AB375" i="3"/>
  <c r="AE375" i="3"/>
  <c r="P375" i="3"/>
  <c r="AE356" i="3"/>
  <c r="N357" i="3"/>
  <c r="H356" i="3"/>
  <c r="N354" i="3"/>
  <c r="AD354" i="3"/>
  <c r="H349" i="3"/>
  <c r="N348" i="3"/>
  <c r="AD349" i="3"/>
  <c r="G349" i="3"/>
  <c r="K349" i="3"/>
  <c r="H347" i="3"/>
  <c r="AE359" i="3"/>
  <c r="N359" i="3"/>
  <c r="K357" i="3"/>
  <c r="AA357" i="3"/>
  <c r="AE357" i="3"/>
  <c r="AE353" i="3"/>
  <c r="G354" i="3"/>
  <c r="K353" i="3"/>
  <c r="AA351" i="3"/>
  <c r="AF352" i="3"/>
  <c r="AA397" i="3"/>
  <c r="O391" i="3"/>
  <c r="AE460" i="3"/>
  <c r="AE458" i="3"/>
  <c r="F453" i="3"/>
  <c r="AB449" i="3"/>
  <c r="AE447" i="3"/>
  <c r="N472" i="3"/>
  <c r="H468" i="3"/>
  <c r="K463" i="3"/>
  <c r="G459" i="3"/>
  <c r="H458" i="3"/>
  <c r="AD380" i="3"/>
  <c r="L381" i="3"/>
  <c r="K380" i="3"/>
  <c r="AA378" i="3"/>
  <c r="G379" i="3"/>
  <c r="P358" i="3"/>
  <c r="G358" i="3"/>
  <c r="Q359" i="3"/>
  <c r="N358" i="3"/>
  <c r="AC358" i="3"/>
  <c r="O356" i="3"/>
  <c r="L368" i="3"/>
  <c r="AA368" i="3"/>
  <c r="I367" i="3"/>
  <c r="H367" i="3"/>
  <c r="AF367" i="3"/>
  <c r="H378" i="3"/>
  <c r="F378" i="3"/>
  <c r="AA377" i="3"/>
  <c r="AD375" i="3"/>
  <c r="P376" i="3"/>
  <c r="K385" i="3"/>
  <c r="O385" i="3"/>
  <c r="E386" i="3"/>
  <c r="Q386" i="3"/>
  <c r="AE385" i="3"/>
  <c r="N383" i="3"/>
  <c r="AC350" i="3"/>
  <c r="F350" i="3"/>
  <c r="I349" i="3"/>
  <c r="N349" i="3"/>
  <c r="Q349" i="3"/>
  <c r="H345" i="3"/>
  <c r="AB345" i="3"/>
  <c r="AA344" i="3"/>
  <c r="N342" i="3"/>
  <c r="AE343" i="3"/>
  <c r="AD389" i="3"/>
  <c r="H390" i="3"/>
  <c r="AA389" i="3"/>
  <c r="AF387" i="3"/>
  <c r="AA387" i="3"/>
  <c r="AF327" i="3"/>
  <c r="K381" i="3"/>
  <c r="AD382" i="3"/>
  <c r="I382" i="3"/>
  <c r="AF382" i="3"/>
  <c r="AF380" i="3"/>
  <c r="AF362" i="3"/>
  <c r="F361" i="3"/>
  <c r="K360" i="3"/>
  <c r="AA360" i="3"/>
  <c r="P360" i="3"/>
  <c r="E341" i="3"/>
  <c r="H342" i="3"/>
  <c r="AD341" i="3"/>
  <c r="AF339" i="3"/>
  <c r="K339" i="3"/>
  <c r="L415" i="3"/>
  <c r="AE416" i="3"/>
  <c r="G415" i="3"/>
  <c r="I413" i="3"/>
  <c r="H414" i="3"/>
  <c r="O331" i="3"/>
  <c r="F344" i="3"/>
  <c r="Q344" i="3"/>
  <c r="L342" i="3"/>
  <c r="O342" i="3"/>
  <c r="AC342" i="3"/>
  <c r="AC338" i="3"/>
  <c r="AE339" i="3"/>
  <c r="N417" i="3"/>
  <c r="I417" i="3"/>
  <c r="AD417" i="3"/>
  <c r="N382" i="3"/>
  <c r="I368" i="3"/>
  <c r="AD367" i="3"/>
  <c r="K365" i="3"/>
  <c r="AF366" i="3"/>
  <c r="I375" i="3"/>
  <c r="H375" i="3"/>
  <c r="AA375" i="3"/>
  <c r="AC375" i="3"/>
  <c r="F375" i="3"/>
  <c r="P373" i="3"/>
  <c r="AA303" i="3"/>
  <c r="I301" i="3"/>
  <c r="K300" i="3"/>
  <c r="K299" i="3"/>
  <c r="L299" i="3"/>
  <c r="AE282" i="3"/>
  <c r="O280" i="3"/>
  <c r="F278" i="3"/>
  <c r="P278" i="3"/>
  <c r="AE278" i="3"/>
  <c r="I321" i="3"/>
  <c r="I319" i="3"/>
  <c r="AF318" i="3"/>
  <c r="H318" i="3"/>
  <c r="AA316" i="3"/>
  <c r="L315" i="3"/>
  <c r="AA313" i="3"/>
  <c r="AC312" i="3"/>
  <c r="AA311" i="3"/>
  <c r="AE311" i="3"/>
  <c r="H310" i="3"/>
  <c r="H308" i="3"/>
  <c r="AA306" i="3"/>
  <c r="K305" i="3"/>
  <c r="AA305" i="3"/>
  <c r="AB287" i="3"/>
  <c r="I288" i="3"/>
  <c r="O286" i="3"/>
  <c r="E285" i="3"/>
  <c r="Q285" i="3"/>
  <c r="F283" i="3"/>
  <c r="E267" i="3"/>
  <c r="AB265" i="3"/>
  <c r="AC264" i="3"/>
  <c r="AD263" i="3"/>
  <c r="G263" i="3"/>
  <c r="Q312" i="3"/>
  <c r="O309" i="3"/>
  <c r="AE308" i="3"/>
  <c r="AA307" i="3"/>
  <c r="AB307" i="3"/>
  <c r="AA291" i="3"/>
  <c r="AA289" i="3"/>
  <c r="L287" i="3"/>
  <c r="O287" i="3"/>
  <c r="AA286" i="3"/>
  <c r="AC283" i="3"/>
  <c r="N284" i="3"/>
  <c r="AC282" i="3"/>
  <c r="I281" i="3"/>
  <c r="AA281" i="3"/>
  <c r="I280" i="3"/>
  <c r="Q264" i="3"/>
  <c r="N261" i="3"/>
  <c r="AB260" i="3"/>
  <c r="O259" i="3"/>
  <c r="AA259" i="3"/>
  <c r="N308" i="3"/>
  <c r="L306" i="3"/>
  <c r="H305" i="3"/>
  <c r="AE303" i="3"/>
  <c r="K303" i="3"/>
  <c r="AA287" i="3"/>
  <c r="P285" i="3"/>
  <c r="I283" i="3"/>
  <c r="AE283" i="3"/>
  <c r="AF283" i="3"/>
  <c r="AA331" i="3"/>
  <c r="O329" i="3"/>
  <c r="K327" i="3"/>
  <c r="O327" i="3"/>
  <c r="G327" i="3"/>
  <c r="G155" i="3"/>
  <c r="Q295" i="3"/>
  <c r="O353" i="3"/>
  <c r="E352" i="3"/>
  <c r="I350" i="3"/>
  <c r="AE351" i="3"/>
  <c r="E360" i="3"/>
  <c r="H360" i="3"/>
  <c r="AC360" i="3"/>
  <c r="N360" i="3"/>
  <c r="AB360" i="3"/>
  <c r="E358" i="3"/>
  <c r="G288" i="3"/>
  <c r="G286" i="3"/>
  <c r="N285" i="3"/>
  <c r="K284" i="3"/>
  <c r="Q284" i="3"/>
  <c r="AD267" i="3"/>
  <c r="O265" i="3"/>
  <c r="E263" i="3"/>
  <c r="AC263" i="3"/>
  <c r="P263" i="3"/>
  <c r="N306" i="3"/>
  <c r="AD304" i="3"/>
  <c r="H303" i="3"/>
  <c r="O302" i="3"/>
  <c r="AB301" i="3"/>
  <c r="E300" i="3"/>
  <c r="AC298" i="3"/>
  <c r="AB297" i="3"/>
  <c r="G296" i="3"/>
  <c r="AE296" i="3"/>
  <c r="H295" i="3"/>
  <c r="AB293" i="3"/>
  <c r="AF291" i="3"/>
  <c r="E290" i="3"/>
  <c r="AB290" i="3"/>
  <c r="L272" i="3"/>
  <c r="K273" i="3"/>
  <c r="F271" i="3"/>
  <c r="AF270" i="3"/>
  <c r="H270" i="3"/>
  <c r="AF265" i="3"/>
  <c r="E332" i="3"/>
  <c r="AD330" i="3"/>
  <c r="AE329" i="3"/>
  <c r="G329" i="3"/>
  <c r="H328" i="3"/>
  <c r="F296" i="3"/>
  <c r="L294" i="3"/>
  <c r="F293" i="3"/>
  <c r="F292" i="3"/>
  <c r="O292" i="3"/>
  <c r="L276" i="3"/>
  <c r="G274" i="3"/>
  <c r="AD272" i="3"/>
  <c r="AF272" i="3"/>
  <c r="AE271" i="3"/>
  <c r="O268" i="3"/>
  <c r="P269" i="3"/>
  <c r="N267" i="3"/>
  <c r="G266" i="3"/>
  <c r="N266" i="3"/>
  <c r="AA260" i="3"/>
  <c r="AD328" i="3"/>
  <c r="O326" i="3"/>
  <c r="F325" i="3"/>
  <c r="P325" i="3"/>
  <c r="AA324" i="3"/>
  <c r="H293" i="3"/>
  <c r="H291" i="3"/>
  <c r="AF290" i="3"/>
  <c r="AA288" i="3"/>
  <c r="F288" i="3"/>
  <c r="AC272" i="3"/>
  <c r="I270" i="3"/>
  <c r="P268" i="3"/>
  <c r="G268" i="3"/>
  <c r="AF268" i="3"/>
  <c r="AD316" i="3"/>
  <c r="AB314" i="3"/>
  <c r="AB312" i="3"/>
  <c r="G312" i="3"/>
  <c r="L312" i="3"/>
  <c r="G309" i="3"/>
  <c r="F279" i="3"/>
  <c r="Q418" i="3"/>
  <c r="G416" i="3"/>
  <c r="N416" i="3"/>
  <c r="AF416" i="3"/>
  <c r="AA345" i="3"/>
  <c r="AD345" i="3"/>
  <c r="AE345" i="3"/>
  <c r="F345" i="3"/>
  <c r="I345" i="3"/>
  <c r="P343" i="3"/>
  <c r="I273" i="3"/>
  <c r="K271" i="3"/>
  <c r="E270" i="3"/>
  <c r="AF269" i="3"/>
  <c r="L268" i="3"/>
  <c r="AE332" i="3"/>
  <c r="AE330" i="3"/>
  <c r="AD329" i="3"/>
  <c r="G328" i="3"/>
  <c r="K328" i="3"/>
  <c r="E291" i="3"/>
  <c r="Q289" i="3"/>
  <c r="K288" i="3"/>
  <c r="F287" i="3"/>
  <c r="K286" i="3"/>
  <c r="AC285" i="3"/>
  <c r="P283" i="3"/>
  <c r="P282" i="3"/>
  <c r="AB281" i="3"/>
  <c r="F281" i="3"/>
  <c r="AF280" i="3"/>
  <c r="Q278" i="3"/>
  <c r="O275" i="3"/>
  <c r="N275" i="3"/>
  <c r="P275" i="3"/>
  <c r="I257" i="3"/>
  <c r="Q338" i="3"/>
  <c r="AD335" i="3"/>
  <c r="AE335" i="3"/>
  <c r="AD334" i="3"/>
  <c r="P317" i="3"/>
  <c r="G315" i="3"/>
  <c r="P314" i="3"/>
  <c r="N314" i="3"/>
  <c r="H313" i="3"/>
  <c r="K281" i="3"/>
  <c r="N279" i="3"/>
  <c r="L278" i="3"/>
  <c r="E277" i="3"/>
  <c r="P277" i="3"/>
  <c r="F261" i="3"/>
  <c r="Q259" i="3"/>
  <c r="H257" i="3"/>
  <c r="Q337" i="3"/>
  <c r="E336" i="3"/>
  <c r="O335" i="3"/>
  <c r="L333" i="3"/>
  <c r="G331" i="3"/>
  <c r="E331" i="3"/>
  <c r="AF331" i="3"/>
  <c r="F247" i="3"/>
  <c r="L313" i="3"/>
  <c r="AD311" i="3"/>
  <c r="K310" i="3"/>
  <c r="P310" i="3"/>
  <c r="I309" i="3"/>
  <c r="AF278" i="3"/>
  <c r="H276" i="3"/>
  <c r="AD274" i="3"/>
  <c r="AC273" i="3"/>
  <c r="N273" i="3"/>
  <c r="P338" i="3"/>
  <c r="AC335" i="3"/>
  <c r="O334" i="3"/>
  <c r="Q333" i="3"/>
  <c r="O332" i="3"/>
  <c r="F301" i="3"/>
  <c r="AE299" i="3"/>
  <c r="L297" i="3"/>
  <c r="P297" i="3"/>
  <c r="G297" i="3"/>
  <c r="AA294" i="3"/>
  <c r="AB264" i="3"/>
  <c r="AE402" i="3"/>
  <c r="K401" i="3"/>
  <c r="L401" i="3"/>
  <c r="F400" i="3"/>
  <c r="Q412" i="3"/>
  <c r="AA412" i="3"/>
  <c r="O411" i="3"/>
  <c r="AB409" i="3"/>
  <c r="L410" i="3"/>
  <c r="AF328" i="3"/>
  <c r="AA258" i="3"/>
  <c r="I336" i="3"/>
  <c r="H335" i="3"/>
  <c r="AE334" i="3"/>
  <c r="AA333" i="3"/>
  <c r="L317" i="3"/>
  <c r="P315" i="3"/>
  <c r="AC314" i="3"/>
  <c r="I313" i="3"/>
  <c r="N313" i="3"/>
  <c r="AA276" i="3"/>
  <c r="H274" i="3"/>
  <c r="AF273" i="3"/>
  <c r="AA272" i="3"/>
  <c r="AD271" i="3"/>
  <c r="N270" i="3"/>
  <c r="AB268" i="3"/>
  <c r="G267" i="3"/>
  <c r="E266" i="3"/>
  <c r="AF266" i="3"/>
  <c r="Q265" i="3"/>
  <c r="AE262" i="3"/>
  <c r="L260" i="3"/>
  <c r="E260" i="3"/>
  <c r="I260" i="3"/>
  <c r="AB324" i="3"/>
  <c r="F322" i="3"/>
  <c r="Q320" i="3"/>
  <c r="AF320" i="3"/>
  <c r="AD319" i="3"/>
  <c r="E301" i="3"/>
  <c r="N302" i="3"/>
  <c r="G300" i="3"/>
  <c r="AA299" i="3"/>
  <c r="H299" i="3"/>
  <c r="K298" i="3"/>
  <c r="AB266" i="3"/>
  <c r="L264" i="3"/>
  <c r="K263" i="3"/>
  <c r="N262" i="3"/>
  <c r="F262" i="3"/>
  <c r="AF326" i="3"/>
  <c r="AE324" i="3"/>
  <c r="L322" i="3"/>
  <c r="L321" i="3"/>
  <c r="AB321" i="3"/>
  <c r="AB320" i="3"/>
  <c r="N318" i="3"/>
  <c r="G316" i="3"/>
  <c r="K316" i="3"/>
  <c r="O316" i="3"/>
  <c r="Q298" i="3"/>
  <c r="O298" i="3"/>
  <c r="AD296" i="3"/>
  <c r="AD295" i="3"/>
  <c r="P295" i="3"/>
  <c r="I294" i="3"/>
  <c r="L263" i="3"/>
  <c r="AF261" i="3"/>
  <c r="F259" i="3"/>
  <c r="K258" i="3"/>
  <c r="AE258" i="3"/>
  <c r="AA322" i="3"/>
  <c r="G320" i="3"/>
  <c r="Q319" i="3"/>
  <c r="AA318" i="3"/>
  <c r="AC317" i="3"/>
  <c r="AE286" i="3"/>
  <c r="O284" i="3"/>
  <c r="E282" i="3"/>
  <c r="F282" i="3"/>
  <c r="H282" i="3"/>
  <c r="AE279" i="3"/>
  <c r="AA298" i="3"/>
  <c r="P387" i="3"/>
  <c r="E387" i="3"/>
  <c r="H386" i="3"/>
  <c r="AF386" i="3"/>
  <c r="E385" i="3"/>
  <c r="K396" i="3"/>
  <c r="AE397" i="3"/>
  <c r="AE396" i="3"/>
  <c r="P394" i="3"/>
  <c r="I395" i="3"/>
  <c r="AE310" i="3"/>
  <c r="N323" i="3"/>
  <c r="N321" i="3"/>
  <c r="F320" i="3"/>
  <c r="AC319" i="3"/>
  <c r="AE318" i="3"/>
  <c r="L302" i="3"/>
  <c r="I300" i="3"/>
  <c r="AC299" i="3"/>
  <c r="G298" i="3"/>
  <c r="AF298" i="3"/>
  <c r="H261" i="3"/>
  <c r="E259" i="3"/>
  <c r="AD257" i="3"/>
  <c r="AA257" i="3"/>
  <c r="E228" i="3"/>
  <c r="P335" i="3"/>
  <c r="I333" i="3"/>
  <c r="K332" i="3"/>
  <c r="AF332" i="3"/>
  <c r="Q331" i="3"/>
  <c r="K329" i="3"/>
  <c r="AD327" i="3"/>
  <c r="F326" i="3"/>
  <c r="L325" i="3"/>
  <c r="G325" i="3"/>
  <c r="AE309" i="3"/>
  <c r="L307" i="3"/>
  <c r="Q305" i="3"/>
  <c r="E304" i="3"/>
  <c r="N304" i="3"/>
  <c r="AC286" i="3"/>
  <c r="G287" i="3"/>
  <c r="AE285" i="3"/>
  <c r="AC284" i="3"/>
  <c r="H284" i="3"/>
  <c r="Q283" i="3"/>
  <c r="AD331" i="3"/>
  <c r="AB329" i="3"/>
  <c r="AC328" i="3"/>
  <c r="F328" i="3"/>
  <c r="F327" i="3"/>
  <c r="AF311" i="3"/>
  <c r="AF309" i="3"/>
  <c r="E307" i="3"/>
  <c r="K306" i="3"/>
  <c r="AE306" i="3"/>
  <c r="AE305" i="3"/>
  <c r="G303" i="3"/>
  <c r="AA301" i="3"/>
  <c r="AF301" i="3"/>
  <c r="H301" i="3"/>
  <c r="N282" i="3"/>
  <c r="K283" i="3"/>
  <c r="AD281" i="3"/>
  <c r="AD280" i="3"/>
  <c r="P280" i="3"/>
  <c r="I279" i="3"/>
  <c r="AC327" i="3"/>
  <c r="AC325" i="3"/>
  <c r="O324" i="3"/>
  <c r="P324" i="3"/>
  <c r="I323" i="3"/>
  <c r="F307" i="3"/>
  <c r="G305" i="3"/>
  <c r="H304" i="3"/>
  <c r="AF303" i="3"/>
  <c r="AB302" i="3"/>
  <c r="AA271" i="3"/>
  <c r="I269" i="3"/>
  <c r="P267" i="3"/>
  <c r="I267" i="3"/>
  <c r="AF267" i="3"/>
  <c r="AF264" i="3"/>
  <c r="L283" i="3"/>
  <c r="H371" i="3"/>
  <c r="O370" i="3"/>
  <c r="AC370" i="3"/>
  <c r="AD381" i="3"/>
  <c r="AB382" i="3"/>
  <c r="P381" i="3"/>
  <c r="AC379" i="3"/>
  <c r="AA380" i="3"/>
  <c r="P307" i="3"/>
  <c r="Q308" i="3"/>
  <c r="H306" i="3"/>
  <c r="AF305" i="3"/>
  <c r="K304" i="3"/>
  <c r="L303" i="3"/>
  <c r="P287" i="3"/>
  <c r="I285" i="3"/>
  <c r="G284" i="3"/>
  <c r="AA283" i="3"/>
  <c r="AB283" i="3"/>
  <c r="AB325" i="3"/>
  <c r="AF323" i="3"/>
  <c r="O322" i="3"/>
  <c r="AE322" i="3"/>
  <c r="N319" i="3"/>
  <c r="P320" i="3"/>
  <c r="I318" i="3"/>
  <c r="AB317" i="3"/>
  <c r="AE317" i="3"/>
  <c r="F315" i="3"/>
  <c r="F314" i="3"/>
  <c r="O312" i="3"/>
  <c r="L311" i="3"/>
  <c r="N310" i="3"/>
  <c r="I310" i="3"/>
  <c r="H294" i="3"/>
  <c r="H292" i="3"/>
  <c r="F290" i="3"/>
  <c r="L289" i="3"/>
  <c r="N289" i="3"/>
  <c r="E271" i="3"/>
  <c r="G272" i="3"/>
  <c r="G270" i="3"/>
  <c r="E269" i="3"/>
  <c r="Q269" i="3"/>
  <c r="H264" i="3"/>
  <c r="E316" i="3"/>
  <c r="AD314" i="3"/>
  <c r="AE313" i="3"/>
  <c r="E313" i="3"/>
  <c r="H312" i="3"/>
  <c r="Q296" i="3"/>
  <c r="AD293" i="3"/>
  <c r="AB292" i="3"/>
  <c r="AC291" i="3"/>
  <c r="AD291" i="3"/>
  <c r="I290" i="3"/>
  <c r="AB288" i="3"/>
  <c r="E286" i="3"/>
  <c r="Q286" i="3"/>
  <c r="AA285" i="3"/>
  <c r="AB267" i="3"/>
  <c r="N268" i="3"/>
  <c r="K266" i="3"/>
  <c r="AA265" i="3"/>
  <c r="AD265" i="3"/>
  <c r="P258" i="3"/>
  <c r="AD312" i="3"/>
  <c r="AD310" i="3"/>
  <c r="AD309" i="3"/>
  <c r="K309" i="3"/>
  <c r="P308" i="3"/>
  <c r="AC292" i="3"/>
  <c r="Q290" i="3"/>
  <c r="F289" i="3"/>
  <c r="AC287" i="3"/>
  <c r="AE287" i="3"/>
  <c r="AB336" i="3"/>
  <c r="G334" i="3"/>
  <c r="G333" i="3"/>
  <c r="H332" i="3"/>
  <c r="Q332" i="3"/>
  <c r="N330" i="3"/>
  <c r="F303" i="3"/>
  <c r="Q357" i="3"/>
  <c r="Q356" i="3"/>
  <c r="N355" i="3"/>
  <c r="K355" i="3"/>
  <c r="AC366" i="3"/>
  <c r="K367" i="3"/>
  <c r="G366" i="3"/>
  <c r="G364" i="3"/>
  <c r="H365" i="3"/>
  <c r="K292" i="3"/>
  <c r="Q293" i="3"/>
  <c r="F291" i="3"/>
  <c r="O289" i="3"/>
  <c r="K289" i="3"/>
  <c r="O288" i="3"/>
  <c r="P272" i="3"/>
  <c r="O270" i="3"/>
  <c r="O269" i="3"/>
  <c r="AD268" i="3"/>
  <c r="Q268" i="3"/>
  <c r="Q310" i="3"/>
  <c r="K307" i="3"/>
  <c r="O307" i="3"/>
  <c r="AD307" i="3"/>
  <c r="AB304" i="3"/>
  <c r="I305" i="3"/>
  <c r="I303" i="3"/>
  <c r="AF302" i="3"/>
  <c r="H302" i="3"/>
  <c r="O300" i="3"/>
  <c r="E299" i="3"/>
  <c r="E297" i="3"/>
  <c r="O296" i="3"/>
  <c r="AA295" i="3"/>
  <c r="F295" i="3"/>
  <c r="H279" i="3"/>
  <c r="H277" i="3"/>
  <c r="AF275" i="3"/>
  <c r="F274" i="3"/>
  <c r="K274" i="3"/>
  <c r="AC256" i="3"/>
  <c r="P336" i="3"/>
  <c r="AC334" i="3"/>
  <c r="Q334" i="3"/>
  <c r="N333" i="3"/>
  <c r="L301" i="3"/>
  <c r="G299" i="3"/>
  <c r="P298" i="3"/>
  <c r="F298" i="3"/>
  <c r="H297" i="3"/>
  <c r="N280" i="3"/>
  <c r="E278" i="3"/>
  <c r="AD277" i="3"/>
  <c r="AB276" i="3"/>
  <c r="I276" i="3"/>
  <c r="E275" i="3"/>
  <c r="G273" i="3"/>
  <c r="L271" i="3"/>
  <c r="N271" i="3"/>
  <c r="AB270" i="3"/>
  <c r="L334" i="3"/>
  <c r="F332" i="3"/>
  <c r="P330" i="3"/>
  <c r="AA330" i="3"/>
  <c r="H330" i="3"/>
  <c r="Q232" i="3"/>
  <c r="AC297" i="3"/>
  <c r="AC295" i="3"/>
  <c r="AC294" i="3"/>
  <c r="N294" i="3"/>
  <c r="O293" i="3"/>
  <c r="AA277" i="3"/>
  <c r="H275" i="3"/>
  <c r="AF274" i="3"/>
  <c r="O272" i="3"/>
  <c r="E272" i="3"/>
  <c r="P321" i="3"/>
  <c r="F319" i="3"/>
  <c r="O318" i="3"/>
  <c r="Q317" i="3"/>
  <c r="AB316" i="3"/>
  <c r="K315" i="3"/>
  <c r="AA323" i="3"/>
  <c r="AF341" i="3"/>
  <c r="AC340" i="3"/>
  <c r="F340" i="3"/>
  <c r="O351" i="3"/>
  <c r="P352" i="3"/>
  <c r="I351" i="3"/>
  <c r="AB349" i="3"/>
  <c r="AF350" i="3"/>
  <c r="O277" i="3"/>
  <c r="AB278" i="3"/>
  <c r="AF276" i="3"/>
  <c r="AE274" i="3"/>
  <c r="E274" i="3"/>
  <c r="O273" i="3"/>
  <c r="G338" i="3"/>
  <c r="I335" i="3"/>
  <c r="AF334" i="3"/>
  <c r="H334" i="3"/>
  <c r="N332" i="3"/>
  <c r="F294" i="3"/>
  <c r="N292" i="3"/>
  <c r="E292" i="3"/>
  <c r="I292" i="3"/>
  <c r="P289" i="3"/>
  <c r="G290" i="3"/>
  <c r="AE288" i="3"/>
  <c r="H287" i="3"/>
  <c r="AB286" i="3"/>
  <c r="F285" i="3"/>
  <c r="L284" i="3"/>
  <c r="AA282" i="3"/>
  <c r="P281" i="3"/>
  <c r="AC280" i="3"/>
  <c r="K280" i="3"/>
  <c r="F264" i="3"/>
  <c r="Q262" i="3"/>
  <c r="K259" i="3"/>
  <c r="AD259" i="3"/>
  <c r="N259" i="3"/>
  <c r="E323" i="3"/>
  <c r="K321" i="3"/>
  <c r="AB319" i="3"/>
  <c r="AE319" i="3"/>
  <c r="AB318" i="3"/>
  <c r="O285" i="3"/>
  <c r="P286" i="3"/>
  <c r="P284" i="3"/>
  <c r="N283" i="3"/>
  <c r="H283" i="3"/>
  <c r="L282" i="3"/>
  <c r="L265" i="3"/>
  <c r="AB263" i="3"/>
  <c r="L262" i="3"/>
  <c r="E261" i="3"/>
  <c r="P261" i="3"/>
  <c r="AC260" i="3"/>
  <c r="E258" i="3"/>
  <c r="AE337" i="3"/>
  <c r="AF336" i="3"/>
  <c r="AB335" i="3"/>
  <c r="O319" i="3"/>
  <c r="I317" i="3"/>
  <c r="I315" i="3"/>
  <c r="O315" i="3"/>
  <c r="AF315" i="3"/>
  <c r="Q282" i="3"/>
  <c r="AB282" i="3"/>
  <c r="F280" i="3"/>
  <c r="O279" i="3"/>
  <c r="P279" i="3"/>
  <c r="O278" i="3"/>
  <c r="AF262" i="3"/>
  <c r="O260" i="3"/>
  <c r="F258" i="3"/>
  <c r="N257" i="3"/>
  <c r="AE257" i="3"/>
  <c r="O306" i="3"/>
  <c r="G304" i="3"/>
  <c r="Q303" i="3"/>
  <c r="AD302" i="3"/>
  <c r="N301" i="3"/>
  <c r="AB300" i="3"/>
  <c r="AF308" i="3"/>
  <c r="AD406" i="3"/>
  <c r="K406" i="3"/>
  <c r="AA404" i="3"/>
  <c r="AC416" i="3"/>
  <c r="K416" i="3"/>
  <c r="AB415" i="3"/>
  <c r="H415" i="3"/>
  <c r="AF415" i="3"/>
  <c r="K262" i="3"/>
  <c r="Q263" i="3"/>
  <c r="K260" i="3"/>
  <c r="AC259" i="3"/>
  <c r="AB259" i="3"/>
  <c r="Q233" i="3"/>
  <c r="E322" i="3"/>
  <c r="E320" i="3"/>
  <c r="H319" i="3"/>
  <c r="AC318" i="3"/>
  <c r="E317" i="3"/>
  <c r="K279" i="3"/>
  <c r="AB277" i="3"/>
  <c r="AE277" i="3"/>
  <c r="L277" i="3"/>
  <c r="AC274" i="3"/>
  <c r="F275" i="3"/>
  <c r="Q273" i="3"/>
  <c r="H272" i="3"/>
  <c r="O271" i="3"/>
  <c r="AB269" i="3"/>
  <c r="L269" i="3"/>
  <c r="K267" i="3"/>
  <c r="I266" i="3"/>
  <c r="F265" i="3"/>
  <c r="H265" i="3"/>
  <c r="AE328" i="3"/>
  <c r="AD326" i="3"/>
  <c r="E325" i="3"/>
  <c r="F324" i="3"/>
  <c r="G324" i="3"/>
  <c r="G308" i="3"/>
  <c r="Q306" i="3"/>
  <c r="Q304" i="3"/>
  <c r="AF304" i="3"/>
  <c r="AB303" i="3"/>
  <c r="AA270" i="3"/>
  <c r="G271" i="3"/>
  <c r="N269" i="3"/>
  <c r="AC268" i="3"/>
  <c r="H268" i="3"/>
  <c r="I263" i="3"/>
  <c r="AB330" i="3"/>
  <c r="O328" i="3"/>
  <c r="N327" i="3"/>
  <c r="P327" i="3"/>
  <c r="G326" i="3"/>
  <c r="Q325" i="3"/>
  <c r="H323" i="3"/>
  <c r="AF322" i="3"/>
  <c r="K320" i="3"/>
  <c r="N320" i="3"/>
  <c r="AC304" i="3"/>
  <c r="P302" i="3"/>
  <c r="L300" i="3"/>
  <c r="AD300" i="3"/>
  <c r="AE300" i="3"/>
  <c r="AD266" i="3"/>
  <c r="F267" i="3"/>
  <c r="AE265" i="3"/>
  <c r="P264" i="3"/>
  <c r="AA264" i="3"/>
  <c r="P257" i="3"/>
  <c r="Q327" i="3"/>
  <c r="L324" i="3"/>
  <c r="AB323" i="3"/>
  <c r="AE323" i="3"/>
  <c r="P322" i="3"/>
  <c r="I291" i="3"/>
  <c r="AC289" i="3"/>
  <c r="H288" i="3"/>
  <c r="AF287" i="3"/>
  <c r="AD286" i="3"/>
  <c r="AB285" i="3"/>
  <c r="L292" i="3"/>
  <c r="AB391" i="3"/>
  <c r="AD391" i="3"/>
  <c r="I389" i="3"/>
  <c r="N401" i="3"/>
  <c r="I401" i="3"/>
  <c r="I400" i="3"/>
  <c r="Q400" i="3"/>
  <c r="E399" i="3"/>
  <c r="Q329" i="3"/>
  <c r="AE326" i="3"/>
  <c r="K324" i="3"/>
  <c r="E324" i="3"/>
  <c r="I324" i="3"/>
  <c r="I306" i="3"/>
  <c r="I307" i="3"/>
  <c r="L305" i="3"/>
  <c r="AE304" i="3"/>
  <c r="E303" i="3"/>
  <c r="E302" i="3"/>
  <c r="AE264" i="3"/>
  <c r="AC262" i="3"/>
  <c r="AA262" i="3"/>
  <c r="G262" i="3"/>
  <c r="P259" i="3"/>
  <c r="Q260" i="3"/>
  <c r="AC337" i="3"/>
  <c r="L337" i="3"/>
  <c r="K336" i="3"/>
  <c r="E217" i="3"/>
  <c r="AD55" i="2" s="1"/>
  <c r="P334" i="3"/>
  <c r="I332" i="3"/>
  <c r="F331" i="3"/>
  <c r="H331" i="3"/>
  <c r="L330" i="3"/>
  <c r="K313" i="3"/>
  <c r="AC311" i="3"/>
  <c r="F310" i="3"/>
  <c r="F309" i="3"/>
  <c r="P309" i="3"/>
  <c r="AA293" i="3"/>
  <c r="Q291" i="3"/>
  <c r="H289" i="3"/>
  <c r="N288" i="3"/>
  <c r="E288" i="3"/>
  <c r="AE338" i="3"/>
  <c r="G335" i="3"/>
  <c r="AC333" i="3"/>
  <c r="AF333" i="3"/>
  <c r="H333" i="3"/>
  <c r="AD315" i="3"/>
  <c r="AB313" i="3"/>
  <c r="P312" i="3"/>
  <c r="E312" i="3"/>
  <c r="I311" i="3"/>
  <c r="AF310" i="3"/>
  <c r="L308" i="3"/>
  <c r="E306" i="3"/>
  <c r="N305" i="3"/>
  <c r="AB305" i="3"/>
  <c r="I289" i="3"/>
  <c r="I287" i="3"/>
  <c r="G285" i="3"/>
  <c r="K285" i="3"/>
  <c r="H285" i="3"/>
  <c r="E333" i="3"/>
  <c r="AE331" i="3"/>
  <c r="AC329" i="3"/>
  <c r="P329" i="3"/>
  <c r="F329" i="3"/>
  <c r="F311" i="3"/>
  <c r="AA309" i="3"/>
  <c r="AA308" i="3"/>
  <c r="K308" i="3"/>
  <c r="AE307" i="3"/>
  <c r="N276" i="3"/>
  <c r="Q274" i="3"/>
  <c r="F273" i="3"/>
  <c r="AC271" i="3"/>
  <c r="AB271" i="3"/>
  <c r="AE270" i="3"/>
  <c r="N277" i="3"/>
  <c r="AD376" i="3"/>
  <c r="E376" i="3"/>
  <c r="L376" i="3"/>
  <c r="E374" i="3"/>
  <c r="AA386" i="3"/>
  <c r="I386" i="3"/>
  <c r="AD385" i="3"/>
  <c r="AA385" i="3"/>
  <c r="N384" i="3"/>
  <c r="F313" i="3"/>
  <c r="AB311" i="3"/>
  <c r="AB309" i="3"/>
  <c r="E309" i="3"/>
  <c r="L309" i="3"/>
  <c r="G291" i="3"/>
  <c r="Q292" i="3"/>
  <c r="H290" i="3"/>
  <c r="AF289" i="3"/>
  <c r="AD288" i="3"/>
  <c r="N287" i="3"/>
  <c r="AA329" i="3"/>
  <c r="AB328" i="3"/>
  <c r="AA327" i="3"/>
  <c r="I327" i="3"/>
  <c r="H326" i="3"/>
  <c r="H324" i="3"/>
  <c r="K322" i="3"/>
  <c r="E321" i="3"/>
  <c r="AA321" i="3"/>
  <c r="E318" i="3"/>
  <c r="P319" i="3"/>
  <c r="O317" i="3"/>
  <c r="N316" i="3"/>
  <c r="AF316" i="3"/>
  <c r="Q315" i="3"/>
  <c r="E298" i="3"/>
  <c r="AA296" i="3"/>
  <c r="K295" i="3"/>
  <c r="K294" i="3"/>
  <c r="G294" i="3"/>
  <c r="H278" i="3"/>
  <c r="Q276" i="3"/>
  <c r="AA274" i="3"/>
  <c r="E273" i="3"/>
  <c r="L273" i="3"/>
  <c r="G322" i="3"/>
  <c r="I320" i="3"/>
  <c r="G318" i="3"/>
  <c r="Q318" i="3"/>
  <c r="AD317" i="3"/>
  <c r="O299" i="3"/>
  <c r="F300" i="3"/>
  <c r="AB298" i="3"/>
  <c r="AE297" i="3"/>
  <c r="N297" i="3"/>
  <c r="H296" i="3"/>
  <c r="AF295" i="3"/>
  <c r="AF293" i="3"/>
  <c r="K291" i="3"/>
  <c r="K290" i="3"/>
  <c r="AC290" i="3"/>
  <c r="P274" i="3"/>
  <c r="I272" i="3"/>
  <c r="F270" i="3"/>
  <c r="Q270" i="3"/>
  <c r="AA269" i="3"/>
  <c r="F318" i="3"/>
  <c r="F316" i="3"/>
  <c r="AE314" i="3"/>
  <c r="O314" i="3"/>
  <c r="G314" i="3"/>
  <c r="AF296" i="3"/>
  <c r="K296" i="3"/>
  <c r="E294" i="3"/>
  <c r="N293" i="3"/>
  <c r="P293" i="3"/>
  <c r="G292" i="3"/>
  <c r="Q261" i="3"/>
  <c r="H259" i="3"/>
  <c r="AF258" i="3"/>
  <c r="O256" i="3"/>
  <c r="AD336" i="3"/>
  <c r="AA335" i="3"/>
  <c r="AB262" i="3"/>
  <c r="E361" i="3"/>
  <c r="L361" i="3"/>
  <c r="AC361" i="3"/>
  <c r="N361" i="3"/>
  <c r="AC359" i="3"/>
  <c r="G371" i="3"/>
  <c r="N371" i="3"/>
  <c r="H370" i="3"/>
  <c r="AF370" i="3"/>
  <c r="AB369" i="3"/>
  <c r="L298" i="3"/>
  <c r="L296" i="3"/>
  <c r="O294" i="3"/>
  <c r="AD294" i="3"/>
  <c r="P294" i="3"/>
  <c r="AC276" i="3"/>
  <c r="Q277" i="3"/>
  <c r="K275" i="3"/>
  <c r="AA273" i="3"/>
  <c r="AD273" i="3"/>
  <c r="K272" i="3"/>
  <c r="AA314" i="3"/>
  <c r="AD313" i="3"/>
  <c r="I312" i="3"/>
  <c r="AE312" i="3"/>
  <c r="H311" i="3"/>
  <c r="N309" i="3"/>
  <c r="AF307" i="3"/>
  <c r="AB306" i="3"/>
  <c r="AD306" i="3"/>
  <c r="N303" i="3"/>
  <c r="L304" i="3"/>
  <c r="AC302" i="3"/>
  <c r="AD301" i="3"/>
  <c r="AE301" i="3"/>
  <c r="N299" i="3"/>
  <c r="E283" i="3"/>
  <c r="O281" i="3"/>
  <c r="AA280" i="3"/>
  <c r="AA279" i="3"/>
  <c r="L279" i="3"/>
  <c r="AF263" i="3"/>
  <c r="AA261" i="3"/>
  <c r="AF259" i="3"/>
  <c r="N258" i="3"/>
  <c r="AD258" i="3"/>
  <c r="G307" i="3"/>
  <c r="F305" i="3"/>
  <c r="AC303" i="3"/>
  <c r="AD303" i="3"/>
  <c r="AA302" i="3"/>
  <c r="AD284" i="3"/>
  <c r="L285" i="3"/>
  <c r="G283" i="3"/>
  <c r="I282" i="3"/>
  <c r="K282" i="3"/>
  <c r="H281" i="3"/>
  <c r="Q280" i="3"/>
  <c r="K277" i="3"/>
  <c r="E276" i="3"/>
  <c r="AC275" i="3"/>
  <c r="G275" i="3"/>
  <c r="I259" i="3"/>
  <c r="K337" i="3"/>
  <c r="G336" i="3"/>
  <c r="AF335" i="3"/>
  <c r="E334" i="3"/>
  <c r="O303" i="3"/>
  <c r="P301" i="3"/>
  <c r="I299" i="3"/>
  <c r="F299" i="3"/>
  <c r="AF299" i="3"/>
  <c r="AF281" i="3"/>
  <c r="L281" i="3"/>
  <c r="AC279" i="3"/>
  <c r="N278" i="3"/>
  <c r="G278" i="3"/>
  <c r="I277" i="3"/>
  <c r="AA326" i="3"/>
  <c r="AF324" i="3"/>
  <c r="N322" i="3"/>
  <c r="AC322" i="3"/>
  <c r="AC321" i="3"/>
  <c r="AC320" i="3"/>
  <c r="AE281" i="3"/>
  <c r="E346" i="3"/>
  <c r="L346" i="3"/>
  <c r="I346" i="3"/>
  <c r="I344" i="3"/>
  <c r="P356" i="3"/>
  <c r="G356" i="3"/>
  <c r="H355" i="3"/>
  <c r="AC354" i="3"/>
  <c r="AE354" i="3"/>
  <c r="AD283" i="3"/>
  <c r="N281" i="3"/>
  <c r="AD279" i="3"/>
  <c r="AB279" i="3"/>
  <c r="G279" i="3"/>
  <c r="G261" i="3"/>
  <c r="AD262" i="3"/>
  <c r="AF260" i="3"/>
  <c r="L258" i="3"/>
  <c r="AB258" i="3"/>
  <c r="H230" i="3"/>
  <c r="P299" i="3"/>
  <c r="AE298" i="3"/>
  <c r="I297" i="3"/>
  <c r="O297" i="3"/>
  <c r="N296" i="3"/>
  <c r="Q294" i="3"/>
  <c r="L291" i="3"/>
  <c r="AB291" i="3"/>
  <c r="O291" i="3"/>
  <c r="AC288" i="3"/>
  <c r="E289" i="3"/>
  <c r="E287" i="3"/>
  <c r="AF286" i="3"/>
  <c r="H286" i="3"/>
  <c r="AA284" i="3"/>
  <c r="E268" i="3"/>
  <c r="F266" i="3"/>
  <c r="I265" i="3"/>
  <c r="I264" i="3"/>
  <c r="E264" i="3"/>
  <c r="Q328" i="3"/>
  <c r="AD325" i="3"/>
  <c r="N324" i="3"/>
  <c r="AD323" i="3"/>
  <c r="G323" i="3"/>
  <c r="AA292" i="3"/>
  <c r="AE290" i="3"/>
  <c r="Q288" i="3"/>
  <c r="AF288" i="3"/>
  <c r="AD287" i="3"/>
  <c r="AD269" i="3"/>
  <c r="P270" i="3"/>
  <c r="F268" i="3"/>
  <c r="O267" i="3"/>
  <c r="H267" i="3"/>
  <c r="I261" i="3"/>
  <c r="K264" i="3"/>
  <c r="E262" i="3"/>
  <c r="AC261" i="3"/>
  <c r="F260" i="3"/>
  <c r="G260" i="3"/>
  <c r="AC324" i="3"/>
  <c r="Q322" i="3"/>
  <c r="H321" i="3"/>
  <c r="E319" i="3"/>
  <c r="K319" i="3"/>
  <c r="P288" i="3"/>
  <c r="I286" i="3"/>
  <c r="I284" i="3"/>
  <c r="E284" i="3"/>
  <c r="AF284" i="3"/>
  <c r="Q266" i="3"/>
  <c r="AC266" i="3"/>
  <c r="N264" i="3"/>
  <c r="O263" i="3"/>
  <c r="AA263" i="3"/>
  <c r="AC254" i="3"/>
  <c r="Q311" i="3"/>
  <c r="AC308" i="3"/>
  <c r="N307" i="3"/>
  <c r="AC307" i="3"/>
  <c r="P306" i="3"/>
  <c r="P305" i="3"/>
  <c r="F306" i="3"/>
  <c r="O413" i="3"/>
  <c r="AE412" i="3"/>
  <c r="P410" i="3"/>
  <c r="G411" i="3"/>
  <c r="E329" i="3"/>
  <c r="AB341" i="3"/>
  <c r="Q341" i="3"/>
  <c r="O340" i="3"/>
  <c r="AB339" i="3"/>
  <c r="L339" i="3"/>
  <c r="AE268" i="3"/>
  <c r="AE266" i="3"/>
  <c r="AD264" i="3"/>
  <c r="G264" i="3"/>
  <c r="O264" i="3"/>
  <c r="L328" i="3"/>
  <c r="Q326" i="3"/>
  <c r="L323" i="3"/>
  <c r="AC323" i="3"/>
  <c r="P323" i="3"/>
  <c r="N286" i="3"/>
  <c r="F284" i="3"/>
  <c r="O283" i="3"/>
  <c r="G282" i="3"/>
  <c r="AF282" i="3"/>
  <c r="Q281" i="3"/>
  <c r="AC278" i="3"/>
  <c r="AD276" i="3"/>
  <c r="O276" i="3"/>
  <c r="P276" i="3"/>
  <c r="AE273" i="3"/>
  <c r="N274" i="3"/>
  <c r="F272" i="3"/>
  <c r="H271" i="3"/>
  <c r="K270" i="3"/>
  <c r="AC267" i="3"/>
  <c r="K333" i="3"/>
  <c r="I331" i="3"/>
  <c r="G330" i="3"/>
  <c r="K330" i="3"/>
  <c r="AF329" i="3"/>
  <c r="K312" i="3"/>
  <c r="AB310" i="3"/>
  <c r="AC309" i="3"/>
  <c r="AD308" i="3"/>
  <c r="F308" i="3"/>
  <c r="G277" i="3"/>
  <c r="Q275" i="3"/>
  <c r="H273" i="3"/>
  <c r="N272" i="3"/>
  <c r="AE272" i="3"/>
  <c r="O336" i="3"/>
  <c r="I334" i="3"/>
  <c r="G332" i="3"/>
  <c r="AA332" i="3"/>
  <c r="AC332" i="3"/>
  <c r="N329" i="3"/>
  <c r="AE327" i="3"/>
  <c r="K326" i="3"/>
  <c r="P326" i="3"/>
  <c r="AA325" i="3"/>
  <c r="Q309" i="3"/>
  <c r="Q307" i="3"/>
  <c r="AF306" i="3"/>
  <c r="F304" i="3"/>
  <c r="O304" i="3"/>
  <c r="P273" i="3"/>
  <c r="I271" i="3"/>
  <c r="AC269" i="3"/>
  <c r="K269" i="3"/>
  <c r="H269" i="3"/>
  <c r="AD332" i="3"/>
  <c r="AC330" i="3"/>
  <c r="AA328" i="3"/>
  <c r="P328" i="3"/>
  <c r="I328" i="3"/>
  <c r="O295" i="3"/>
  <c r="AC293" i="3"/>
  <c r="AD292" i="3"/>
  <c r="P292" i="3"/>
  <c r="P291" i="3"/>
  <c r="AD275" i="3"/>
  <c r="K276" i="3"/>
  <c r="E398" i="3"/>
  <c r="K397" i="3"/>
  <c r="AD395" i="3"/>
  <c r="AB396" i="3"/>
  <c r="E311" i="3"/>
  <c r="O405" i="3"/>
  <c r="N406" i="3"/>
  <c r="K405" i="3"/>
  <c r="AC405" i="3"/>
  <c r="AA403" i="3"/>
  <c r="F333" i="3"/>
  <c r="P331" i="3"/>
  <c r="I330" i="3"/>
  <c r="I329" i="3"/>
  <c r="H329" i="3"/>
  <c r="Q313" i="3"/>
  <c r="AA310" i="3"/>
  <c r="O308" i="3"/>
  <c r="AB308" i="3"/>
  <c r="E308" i="3"/>
  <c r="P271" i="3"/>
  <c r="G269" i="3"/>
  <c r="I268" i="3"/>
  <c r="AA267" i="3"/>
  <c r="AE267" i="3"/>
  <c r="E265" i="3"/>
  <c r="N263" i="3"/>
  <c r="O261" i="3"/>
  <c r="AE261" i="3"/>
  <c r="L261" i="3"/>
  <c r="I258" i="3"/>
  <c r="G259" i="3"/>
  <c r="F336" i="3"/>
  <c r="H336" i="3"/>
  <c r="F335" i="3"/>
  <c r="L318" i="3"/>
  <c r="I316" i="3"/>
  <c r="AB315" i="3"/>
  <c r="H315" i="3"/>
  <c r="AF314" i="3"/>
  <c r="F297" i="3"/>
  <c r="AB295" i="3"/>
  <c r="AB294" i="3"/>
  <c r="L293" i="3"/>
  <c r="G293" i="3"/>
  <c r="H262" i="3"/>
  <c r="H260" i="3"/>
  <c r="AC258" i="3"/>
  <c r="F257" i="3"/>
  <c r="AB257" i="3"/>
  <c r="AE321" i="3"/>
  <c r="G319" i="3"/>
  <c r="N317" i="3"/>
  <c r="AF317" i="3"/>
  <c r="H317" i="3"/>
  <c r="Q314" i="3"/>
  <c r="K314" i="3"/>
  <c r="AA312" i="3"/>
  <c r="N311" i="3"/>
  <c r="P311" i="3"/>
  <c r="G310" i="3"/>
  <c r="AF294" i="3"/>
  <c r="AE292" i="3"/>
  <c r="L290" i="3"/>
  <c r="AD289" i="3"/>
  <c r="AB289" i="3"/>
  <c r="G258" i="3"/>
  <c r="L336" i="3"/>
  <c r="Q335" i="3"/>
  <c r="AB334" i="3"/>
  <c r="O333" i="3"/>
  <c r="K317" i="3"/>
  <c r="AE315" i="3"/>
  <c r="AC313" i="3"/>
  <c r="P313" i="3"/>
  <c r="G313" i="3"/>
  <c r="H280" i="3"/>
  <c r="E280" i="3"/>
  <c r="K278" i="3"/>
  <c r="AC277" i="3"/>
  <c r="F277" i="3"/>
  <c r="G276" i="3"/>
  <c r="H325" i="3"/>
  <c r="AD261" i="3"/>
  <c r="F383" i="3"/>
  <c r="E382" i="3"/>
  <c r="I380" i="3"/>
  <c r="H381" i="3"/>
  <c r="K301" i="3"/>
  <c r="AC390" i="3"/>
  <c r="Q391" i="3"/>
  <c r="L390" i="3"/>
  <c r="AA390" i="3"/>
  <c r="P388" i="3"/>
  <c r="K318" i="3"/>
  <c r="P316" i="3"/>
  <c r="N315" i="3"/>
  <c r="I314" i="3"/>
  <c r="H314" i="3"/>
  <c r="AA297" i="3"/>
  <c r="E295" i="3"/>
  <c r="AE293" i="3"/>
  <c r="E293" i="3"/>
  <c r="I293" i="3"/>
  <c r="AC336" i="3"/>
  <c r="AA334" i="3"/>
  <c r="AE333" i="3"/>
  <c r="AD333" i="3"/>
  <c r="N331" i="3"/>
  <c r="E330" i="3"/>
  <c r="N328" i="3"/>
  <c r="L327" i="3"/>
  <c r="N326" i="3"/>
  <c r="AB326" i="3"/>
  <c r="O325" i="3"/>
  <c r="Q323" i="3"/>
  <c r="Q321" i="3"/>
  <c r="L320" i="3"/>
  <c r="AE320" i="3"/>
  <c r="F302" i="3"/>
  <c r="P303" i="3"/>
  <c r="G301" i="3"/>
  <c r="AC300" i="3"/>
  <c r="AF300" i="3"/>
  <c r="Q299" i="3"/>
  <c r="O282" i="3"/>
  <c r="AB280" i="3"/>
  <c r="E279" i="3"/>
  <c r="I278" i="3"/>
  <c r="AD278" i="3"/>
  <c r="E327" i="3"/>
  <c r="AF325" i="3"/>
  <c r="O323" i="3"/>
  <c r="AB322" i="3"/>
  <c r="AD322" i="3"/>
  <c r="G306" i="3"/>
  <c r="I304" i="3"/>
  <c r="G302" i="3"/>
  <c r="Q302" i="3"/>
  <c r="O301" i="3"/>
  <c r="N298" i="3"/>
  <c r="AD299" i="3"/>
  <c r="K297" i="3"/>
  <c r="AC296" i="3"/>
  <c r="AB296" i="3"/>
  <c r="I295" i="3"/>
  <c r="AF279" i="3"/>
  <c r="AF277" i="3"/>
  <c r="AA275" i="3"/>
  <c r="L274" i="3"/>
  <c r="O274" i="3"/>
  <c r="K323" i="3"/>
  <c r="G321" i="3"/>
  <c r="H320" i="3"/>
  <c r="AF319" i="3"/>
  <c r="AD318" i="3"/>
  <c r="K302" i="3"/>
  <c r="P300" i="3"/>
  <c r="AD298" i="3"/>
  <c r="I298" i="3"/>
  <c r="H298" i="3"/>
  <c r="K265" i="3"/>
  <c r="N265" i="3"/>
  <c r="AE263" i="3"/>
  <c r="O262" i="3"/>
  <c r="P262" i="3"/>
  <c r="L248" i="3"/>
  <c r="AC310" i="3"/>
  <c r="AE302" i="3"/>
  <c r="Q301" i="3"/>
  <c r="N300" i="3"/>
  <c r="AB299" i="3"/>
  <c r="AD297" i="3"/>
  <c r="AE295" i="3"/>
  <c r="N295" i="3"/>
  <c r="G295" i="3"/>
  <c r="P160" i="3"/>
  <c r="I153" i="3"/>
  <c r="O114" i="3"/>
  <c r="E155" i="3"/>
  <c r="N150" i="3"/>
  <c r="Q250" i="3"/>
  <c r="AD149" i="3"/>
  <c r="I253" i="3"/>
  <c r="N245" i="3"/>
  <c r="AB240" i="3"/>
  <c r="N231" i="3"/>
  <c r="AA255" i="3"/>
  <c r="E249" i="3"/>
  <c r="AF242" i="3"/>
  <c r="E236" i="3"/>
  <c r="I231" i="3"/>
  <c r="O250" i="3"/>
  <c r="AC245" i="3"/>
  <c r="O238" i="3"/>
  <c r="P232" i="3"/>
  <c r="F226" i="3"/>
  <c r="I225" i="3"/>
  <c r="O220" i="3"/>
  <c r="AG70" i="2" s="1"/>
  <c r="AD156" i="3"/>
  <c r="E206" i="3"/>
  <c r="S55" i="2" s="1"/>
  <c r="N193" i="3"/>
  <c r="AE155" i="3"/>
  <c r="K256" i="3"/>
  <c r="AB158" i="3"/>
  <c r="Q153" i="3"/>
  <c r="AB256" i="3"/>
  <c r="I110" i="3"/>
  <c r="G255" i="3"/>
  <c r="AA248" i="3"/>
  <c r="E242" i="3"/>
  <c r="H237" i="3"/>
  <c r="I227" i="3"/>
  <c r="AF160" i="3"/>
  <c r="Q155" i="3"/>
  <c r="L257" i="3"/>
  <c r="AF251" i="3"/>
  <c r="AC241" i="3"/>
  <c r="O156" i="3"/>
  <c r="I252" i="3"/>
  <c r="I247" i="3"/>
  <c r="E237" i="3"/>
  <c r="P237" i="3"/>
  <c r="AA230" i="3"/>
  <c r="N224" i="3"/>
  <c r="AF219" i="3"/>
  <c r="K217" i="3"/>
  <c r="AD64" i="2" s="1"/>
  <c r="AD65" i="2" s="1"/>
  <c r="I159" i="3"/>
  <c r="N153" i="3"/>
  <c r="AA290" i="3"/>
  <c r="L288" i="3"/>
  <c r="Q287" i="3"/>
  <c r="L286" i="3"/>
  <c r="AD285" i="3"/>
  <c r="AE284" i="3"/>
  <c r="AD282" i="3"/>
  <c r="L280" i="3"/>
  <c r="AE280" i="3"/>
  <c r="G280" i="3"/>
  <c r="K158" i="3"/>
  <c r="K254" i="3"/>
  <c r="AC249" i="3"/>
  <c r="K268" i="3"/>
  <c r="F153" i="3"/>
  <c r="Q256" i="3"/>
  <c r="N250" i="3"/>
  <c r="I244" i="3"/>
  <c r="L234" i="3"/>
  <c r="K243" i="3"/>
  <c r="K238" i="3"/>
  <c r="E230" i="3"/>
  <c r="E225" i="3"/>
  <c r="P240" i="3"/>
  <c r="AB234" i="3"/>
  <c r="L226" i="3"/>
  <c r="Q221" i="3"/>
  <c r="AH72" i="2" s="1"/>
  <c r="F235" i="3"/>
  <c r="Q230" i="3"/>
  <c r="L223" i="3"/>
  <c r="P217" i="3"/>
  <c r="AD71" i="2" s="1"/>
  <c r="AF156" i="3"/>
  <c r="Q257" i="3"/>
  <c r="AF252" i="3"/>
  <c r="AD242" i="3"/>
  <c r="Q160" i="3"/>
  <c r="H155" i="3"/>
  <c r="AE256" i="3"/>
  <c r="H251" i="3"/>
  <c r="AA241" i="3"/>
  <c r="P155" i="3"/>
  <c r="AB150" i="3"/>
  <c r="AE252" i="3"/>
  <c r="I246" i="3"/>
  <c r="L241" i="3"/>
  <c r="H246" i="3"/>
  <c r="K240" i="3"/>
  <c r="L233" i="3"/>
  <c r="F227" i="3"/>
  <c r="E221" i="3"/>
  <c r="AH55" i="2" s="1"/>
  <c r="I254" i="3"/>
  <c r="AC247" i="3"/>
  <c r="E241" i="3"/>
  <c r="AF236" i="3"/>
  <c r="AB226" i="3"/>
  <c r="AB249" i="3"/>
  <c r="E244" i="3"/>
  <c r="K237" i="3"/>
  <c r="AC232" i="3"/>
  <c r="AA222" i="3"/>
  <c r="I222" i="3"/>
  <c r="AI60" i="2" s="1"/>
  <c r="AE159" i="3"/>
  <c r="AB153" i="3"/>
  <c r="AE253" i="3"/>
  <c r="Q247" i="3"/>
  <c r="AE153" i="3"/>
  <c r="AB273" i="3"/>
  <c r="Q272" i="3"/>
  <c r="AF271" i="3"/>
  <c r="AC270" i="3"/>
  <c r="AE269" i="3"/>
  <c r="L267" i="3"/>
  <c r="P265" i="3"/>
  <c r="G265" i="3"/>
  <c r="AC265" i="3"/>
  <c r="N147" i="3"/>
  <c r="AD252" i="3"/>
  <c r="AD244" i="3"/>
  <c r="AF239" i="3"/>
  <c r="AF234" i="3"/>
  <c r="E253" i="3"/>
  <c r="O247" i="3"/>
  <c r="Q241" i="3"/>
  <c r="O235" i="3"/>
  <c r="P229" i="3"/>
  <c r="O219" i="3"/>
  <c r="AF70" i="2" s="1"/>
  <c r="Q228" i="3"/>
  <c r="AA223" i="3"/>
  <c r="K225" i="3"/>
  <c r="AD219" i="3"/>
  <c r="AA206" i="3"/>
  <c r="AC220" i="3"/>
  <c r="E159" i="3"/>
  <c r="H152" i="3"/>
  <c r="AE255" i="3"/>
  <c r="K246" i="3"/>
  <c r="P254" i="3"/>
  <c r="F249" i="3"/>
  <c r="K241" i="3"/>
  <c r="N237" i="3"/>
  <c r="P227" i="3"/>
  <c r="AD253" i="3"/>
  <c r="N248" i="3"/>
  <c r="AF241" i="3"/>
  <c r="H236" i="3"/>
  <c r="AA226" i="3"/>
  <c r="E250" i="3"/>
  <c r="AF245" i="3"/>
  <c r="AC237" i="3"/>
  <c r="K231" i="3"/>
  <c r="N226" i="3"/>
  <c r="AF231" i="3"/>
  <c r="G225" i="3"/>
  <c r="E218" i="3"/>
  <c r="AE55" i="2" s="1"/>
  <c r="L206" i="3"/>
  <c r="S66" i="2" s="1"/>
  <c r="I239" i="3"/>
  <c r="AE232" i="3"/>
  <c r="AE226" i="3"/>
  <c r="H221" i="3"/>
  <c r="AH61" i="2" s="1"/>
  <c r="N234" i="3"/>
  <c r="E229" i="3"/>
  <c r="AF222" i="3"/>
  <c r="L217" i="3"/>
  <c r="AD66" i="2" s="1"/>
  <c r="L157" i="3"/>
  <c r="AE134" i="3"/>
  <c r="H157" i="3"/>
  <c r="F152" i="3"/>
  <c r="Q254" i="3"/>
  <c r="F248" i="3"/>
  <c r="E238" i="3"/>
  <c r="AC231" i="3"/>
  <c r="AE260" i="3"/>
  <c r="Q258" i="3"/>
  <c r="P337" i="3"/>
  <c r="AF337" i="3"/>
  <c r="K335" i="3"/>
  <c r="N334" i="3"/>
  <c r="P332" i="3"/>
  <c r="AC331" i="3"/>
  <c r="F330" i="3"/>
  <c r="AF330" i="3"/>
  <c r="AE243" i="3"/>
  <c r="I237" i="3"/>
  <c r="O229" i="3"/>
  <c r="AE223" i="3"/>
  <c r="AE219" i="3"/>
  <c r="F238" i="3"/>
  <c r="AB232" i="3"/>
  <c r="H226" i="3"/>
  <c r="AE220" i="3"/>
  <c r="AD154" i="3"/>
  <c r="P159" i="3"/>
  <c r="AC154" i="3"/>
  <c r="H193" i="3"/>
  <c r="F61" i="2" s="1"/>
  <c r="AC156" i="3"/>
  <c r="Q150" i="3"/>
  <c r="K91" i="3"/>
  <c r="AE149" i="3"/>
  <c r="P252" i="3"/>
  <c r="P246" i="3"/>
  <c r="AD240" i="3"/>
  <c r="H231" i="3"/>
  <c r="G239" i="3"/>
  <c r="P234" i="3"/>
  <c r="K226" i="3"/>
  <c r="H222" i="3"/>
  <c r="AI61" i="2" s="1"/>
  <c r="P238" i="3"/>
  <c r="AD233" i="3"/>
  <c r="F225" i="3"/>
  <c r="O221" i="3"/>
  <c r="AH70" i="2" s="1"/>
  <c r="L235" i="3"/>
  <c r="AC229" i="3"/>
  <c r="F222" i="3"/>
  <c r="AI57" i="2" s="1"/>
  <c r="G160" i="3"/>
  <c r="H139" i="3"/>
  <c r="AA224" i="3"/>
  <c r="AD217" i="3"/>
  <c r="K219" i="3"/>
  <c r="AF64" i="2" s="1"/>
  <c r="AF65" i="2" s="1"/>
  <c r="K155" i="3"/>
  <c r="E149" i="3"/>
  <c r="K252" i="3"/>
  <c r="Q138" i="3"/>
  <c r="E251" i="3"/>
  <c r="AB244" i="3"/>
  <c r="AE239" i="3"/>
  <c r="E233" i="3"/>
  <c r="AD223" i="3"/>
  <c r="G156" i="3"/>
  <c r="F321" i="3"/>
  <c r="O321" i="3"/>
  <c r="O320" i="3"/>
  <c r="AA319" i="3"/>
  <c r="G317" i="3"/>
  <c r="L316" i="3"/>
  <c r="AA315" i="3"/>
  <c r="AC315" i="3"/>
  <c r="O228" i="3"/>
  <c r="G222" i="3"/>
  <c r="AI58" i="2" s="1"/>
  <c r="K223" i="3"/>
  <c r="N217" i="3"/>
  <c r="AD69" i="2" s="1"/>
  <c r="P154" i="3"/>
  <c r="Q193" i="3"/>
  <c r="AE154" i="3"/>
  <c r="H149" i="3"/>
  <c r="AF249" i="3"/>
  <c r="AA158" i="3"/>
  <c r="L254" i="3"/>
  <c r="E245" i="3"/>
  <c r="H159" i="3"/>
  <c r="K154" i="3"/>
  <c r="H256" i="3"/>
  <c r="I250" i="3"/>
  <c r="G245" i="3"/>
  <c r="N249" i="3"/>
  <c r="H244" i="3"/>
  <c r="AD237" i="3"/>
  <c r="F231" i="3"/>
  <c r="L225" i="3"/>
  <c r="I224" i="3"/>
  <c r="P219" i="3"/>
  <c r="AF71" i="2" s="1"/>
  <c r="AB206" i="3"/>
  <c r="G223" i="3"/>
  <c r="AE218" i="3"/>
  <c r="H206" i="3"/>
  <c r="S61" i="2" s="1"/>
  <c r="AD220" i="3"/>
  <c r="AB157" i="3"/>
  <c r="AB152" i="3"/>
  <c r="E255" i="3"/>
  <c r="H95" i="3"/>
  <c r="G159" i="3"/>
  <c r="AD137" i="3"/>
  <c r="N155" i="3"/>
  <c r="F255" i="3"/>
  <c r="L256" i="3"/>
  <c r="AC248" i="3"/>
  <c r="K242" i="3"/>
  <c r="AA237" i="3"/>
  <c r="I242" i="3"/>
  <c r="AC236" i="3"/>
  <c r="L229" i="3"/>
  <c r="AF224" i="3"/>
  <c r="L218" i="3"/>
  <c r="AE66" i="2" s="1"/>
  <c r="AB250" i="3"/>
  <c r="E158" i="3"/>
  <c r="AC306" i="3"/>
  <c r="AC305" i="3"/>
  <c r="P304" i="3"/>
  <c r="I302" i="3"/>
  <c r="AC301" i="3"/>
  <c r="H300" i="3"/>
  <c r="Q300" i="3"/>
  <c r="K193" i="3"/>
  <c r="F64" i="2" s="1"/>
  <c r="F65" i="2" s="1"/>
  <c r="P157" i="3"/>
  <c r="N159" i="3"/>
  <c r="AE152" i="3"/>
  <c r="G106" i="3"/>
  <c r="P152" i="3"/>
  <c r="N255" i="3"/>
  <c r="G249" i="3"/>
  <c r="E243" i="3"/>
  <c r="Q234" i="3"/>
  <c r="H258" i="3"/>
  <c r="F252" i="3"/>
  <c r="K244" i="3"/>
  <c r="AC239" i="3"/>
  <c r="O230" i="3"/>
  <c r="N254" i="3"/>
  <c r="AE248" i="3"/>
  <c r="H241" i="3"/>
  <c r="AB235" i="3"/>
  <c r="F230" i="3"/>
  <c r="AE234" i="3"/>
  <c r="AB229" i="3"/>
  <c r="AC222" i="3"/>
  <c r="AC160" i="3"/>
  <c r="AE150" i="3"/>
  <c r="O159" i="3"/>
  <c r="AA149" i="3"/>
  <c r="F154" i="3"/>
  <c r="AD255" i="3"/>
  <c r="I154" i="3"/>
  <c r="N149" i="3"/>
  <c r="I251" i="3"/>
  <c r="L245" i="3"/>
  <c r="E240" i="3"/>
  <c r="L156" i="3"/>
  <c r="AD254" i="3"/>
  <c r="AA80" i="3"/>
  <c r="L159" i="3"/>
  <c r="AF154" i="3"/>
  <c r="AF256" i="3"/>
  <c r="K250" i="3"/>
  <c r="AA240" i="3"/>
  <c r="G241" i="3"/>
  <c r="N233" i="3"/>
  <c r="L227" i="3"/>
  <c r="O222" i="3"/>
  <c r="AI70" i="2" s="1"/>
  <c r="O227" i="3"/>
  <c r="P221" i="3"/>
  <c r="AH71" i="2" s="1"/>
  <c r="L125" i="3"/>
  <c r="F220" i="3"/>
  <c r="AG57" i="2" s="1"/>
  <c r="AF253" i="3"/>
  <c r="N291" i="3"/>
  <c r="AE291" i="3"/>
  <c r="AD290" i="3"/>
  <c r="G289" i="3"/>
  <c r="K287" i="3"/>
  <c r="F286" i="3"/>
  <c r="AF285" i="3"/>
  <c r="AB284" i="3"/>
  <c r="O154" i="3"/>
  <c r="O147" i="3"/>
  <c r="H248" i="3"/>
  <c r="AD193" i="3"/>
  <c r="AF157" i="3"/>
  <c r="G150" i="3"/>
  <c r="Q253" i="3"/>
  <c r="E248" i="3"/>
  <c r="E252" i="3"/>
  <c r="AE246" i="3"/>
  <c r="Q240" i="3"/>
  <c r="E234" i="3"/>
  <c r="N228" i="3"/>
  <c r="F218" i="3"/>
  <c r="AE57" i="2" s="1"/>
  <c r="G242" i="3"/>
  <c r="G237" i="3"/>
  <c r="AD229" i="3"/>
  <c r="AC224" i="3"/>
  <c r="P239" i="3"/>
  <c r="AC233" i="3"/>
  <c r="AF226" i="3"/>
  <c r="H220" i="3"/>
  <c r="AG61" i="2" s="1"/>
  <c r="AA219" i="3"/>
  <c r="AB149" i="3"/>
  <c r="O158" i="3"/>
  <c r="AB254" i="3"/>
  <c r="F245" i="3"/>
  <c r="I193" i="3"/>
  <c r="F60" i="2" s="1"/>
  <c r="AC157" i="3"/>
  <c r="E150" i="3"/>
  <c r="AB253" i="3"/>
  <c r="N244" i="3"/>
  <c r="Q159" i="3"/>
  <c r="N154" i="3"/>
  <c r="H255" i="3"/>
  <c r="G250" i="3"/>
  <c r="O240" i="3"/>
  <c r="O249" i="3"/>
  <c r="AA244" i="3"/>
  <c r="G236" i="3"/>
  <c r="I230" i="3"/>
  <c r="AA225" i="3"/>
  <c r="L153" i="3"/>
  <c r="AA148" i="3"/>
  <c r="L250" i="3"/>
  <c r="F244" i="3"/>
  <c r="O239" i="3"/>
  <c r="AE259" i="3"/>
  <c r="L253" i="3"/>
  <c r="AB246" i="3"/>
  <c r="F240" i="3"/>
  <c r="AF235" i="3"/>
  <c r="O225" i="3"/>
  <c r="Q226" i="3"/>
  <c r="AB218" i="3"/>
  <c r="G206" i="3"/>
  <c r="S58" i="2" s="1"/>
  <c r="F193" i="3"/>
  <c r="F57" i="2" s="1"/>
  <c r="E156" i="3"/>
  <c r="O115" i="3"/>
  <c r="F276" i="3"/>
  <c r="I275" i="3"/>
  <c r="I274" i="3"/>
  <c r="AB272" i="3"/>
  <c r="Q271" i="3"/>
  <c r="L270" i="3"/>
  <c r="F269" i="3"/>
  <c r="I255" i="3"/>
  <c r="AA247" i="3"/>
  <c r="N242" i="3"/>
  <c r="AF233" i="3"/>
  <c r="O258" i="3"/>
  <c r="O251" i="3"/>
  <c r="N243" i="3"/>
  <c r="L238" i="3"/>
  <c r="H233" i="3"/>
  <c r="O237" i="3"/>
  <c r="L231" i="3"/>
  <c r="H225" i="3"/>
  <c r="AB219" i="3"/>
  <c r="N227" i="3"/>
  <c r="AB222" i="3"/>
  <c r="P224" i="3"/>
  <c r="AD218" i="3"/>
  <c r="L155" i="3"/>
  <c r="F149" i="3"/>
  <c r="O76" i="3"/>
  <c r="O148" i="3"/>
  <c r="P251" i="3"/>
  <c r="O245" i="3"/>
  <c r="N239" i="3"/>
  <c r="AB230" i="3"/>
  <c r="G257" i="3"/>
  <c r="F250" i="3"/>
  <c r="L244" i="3"/>
  <c r="AD238" i="3"/>
  <c r="G229" i="3"/>
  <c r="AA252" i="3"/>
  <c r="K247" i="3"/>
  <c r="AE240" i="3"/>
  <c r="H235" i="3"/>
  <c r="N225" i="3"/>
  <c r="F234" i="3"/>
  <c r="AF229" i="3"/>
  <c r="AD221" i="3"/>
  <c r="O248" i="3"/>
  <c r="Q243" i="3"/>
  <c r="G235" i="3"/>
  <c r="AA229" i="3"/>
  <c r="AE224" i="3"/>
  <c r="AE244" i="3"/>
  <c r="I238" i="3"/>
  <c r="AA231" i="3"/>
  <c r="AD225" i="3"/>
  <c r="K220" i="3"/>
  <c r="AG64" i="2" s="1"/>
  <c r="AG65" i="2" s="1"/>
  <c r="E160" i="3"/>
  <c r="H154" i="3"/>
  <c r="AF257" i="3"/>
  <c r="Q252" i="3"/>
  <c r="P256" i="3"/>
  <c r="AC159" i="3"/>
  <c r="AC255" i="3"/>
  <c r="K261" i="3"/>
  <c r="AB245" i="3"/>
  <c r="L259" i="3"/>
  <c r="AB337" i="3"/>
  <c r="Q336" i="3"/>
  <c r="E335" i="3"/>
  <c r="F334" i="3"/>
  <c r="H245" i="3"/>
  <c r="L240" i="3"/>
  <c r="L232" i="3"/>
  <c r="AA227" i="3"/>
  <c r="AF218" i="3"/>
  <c r="AE242" i="3"/>
  <c r="AE236" i="3"/>
  <c r="AB228" i="3"/>
  <c r="AF223" i="3"/>
  <c r="H218" i="3"/>
  <c r="AE61" i="2" s="1"/>
  <c r="AE222" i="3"/>
  <c r="AC153" i="3"/>
  <c r="O153" i="3"/>
  <c r="N158" i="3"/>
  <c r="P153" i="3"/>
  <c r="F158" i="3"/>
  <c r="AD153" i="3"/>
  <c r="Q255" i="3"/>
  <c r="L249" i="3"/>
  <c r="G244" i="3"/>
  <c r="Q249" i="3"/>
  <c r="L243" i="3"/>
  <c r="I236" i="3"/>
  <c r="P230" i="3"/>
  <c r="AD224" i="3"/>
  <c r="F242" i="3"/>
  <c r="I235" i="3"/>
  <c r="N229" i="3"/>
  <c r="E223" i="3"/>
  <c r="L237" i="3"/>
  <c r="E232" i="3"/>
  <c r="AF225" i="3"/>
  <c r="AF220" i="3"/>
  <c r="F219" i="3"/>
  <c r="AF57" i="2" s="1"/>
  <c r="O206" i="3"/>
  <c r="F233" i="3"/>
  <c r="F228" i="3"/>
  <c r="I220" i="3"/>
  <c r="AG60" i="2" s="1"/>
  <c r="K229" i="3"/>
  <c r="I223" i="3"/>
  <c r="AC193" i="3"/>
  <c r="N157" i="3"/>
  <c r="AC251" i="3"/>
  <c r="L150" i="3"/>
  <c r="L255" i="3"/>
  <c r="AE247" i="3"/>
  <c r="O241" i="3"/>
  <c r="AD236" i="3"/>
  <c r="AD241" i="3"/>
  <c r="AB239" i="3"/>
  <c r="AE225" i="3"/>
  <c r="E328" i="3"/>
  <c r="E326" i="3"/>
  <c r="L326" i="3"/>
  <c r="I326" i="3"/>
  <c r="AB248" i="3"/>
  <c r="Q324" i="3"/>
  <c r="H322" i="3"/>
  <c r="AF321" i="3"/>
  <c r="AD320" i="3"/>
  <c r="L319" i="3"/>
  <c r="AD230" i="3"/>
  <c r="Q225" i="3"/>
  <c r="O217" i="3"/>
  <c r="AD70" i="2" s="1"/>
  <c r="G227" i="3"/>
  <c r="I221" i="3"/>
  <c r="AH60" i="2" s="1"/>
  <c r="L158" i="3"/>
  <c r="AC100" i="3"/>
  <c r="Q154" i="3"/>
  <c r="AF148" i="3"/>
  <c r="AF248" i="3"/>
  <c r="Q158" i="3"/>
  <c r="F150" i="3"/>
  <c r="H254" i="3"/>
  <c r="AC244" i="3"/>
  <c r="O253" i="3"/>
  <c r="AD247" i="3"/>
  <c r="H240" i="3"/>
  <c r="AD234" i="3"/>
  <c r="I229" i="3"/>
  <c r="AE233" i="3"/>
  <c r="H228" i="3"/>
  <c r="N221" i="3"/>
  <c r="AH69" i="2" s="1"/>
  <c r="Q227" i="3"/>
  <c r="P220" i="3"/>
  <c r="AG71" i="2" s="1"/>
  <c r="P222" i="3"/>
  <c r="AI71" i="2" s="1"/>
  <c r="AB217" i="3"/>
  <c r="N160" i="3"/>
  <c r="G153" i="3"/>
  <c r="AE254" i="3"/>
  <c r="O218" i="3"/>
  <c r="AE70" i="2" s="1"/>
  <c r="I158" i="3"/>
  <c r="K136" i="3"/>
  <c r="P150" i="3"/>
  <c r="AD251" i="3"/>
  <c r="G246" i="3"/>
  <c r="AB236" i="3"/>
  <c r="AF246" i="3"/>
  <c r="G240" i="3"/>
  <c r="F232" i="3"/>
  <c r="O226" i="3"/>
  <c r="F221" i="3"/>
  <c r="AH57" i="2" s="1"/>
  <c r="P226" i="3"/>
  <c r="G224" i="3"/>
  <c r="O313" i="3"/>
  <c r="K311" i="3"/>
  <c r="O311" i="3"/>
  <c r="G311" i="3"/>
  <c r="I308" i="3"/>
  <c r="H309" i="3"/>
  <c r="H307" i="3"/>
  <c r="E305" i="3"/>
  <c r="O305" i="3"/>
  <c r="AA304" i="3"/>
  <c r="P156" i="3"/>
  <c r="I206" i="3"/>
  <c r="S60" i="2" s="1"/>
  <c r="F156" i="3"/>
  <c r="AA156" i="3"/>
  <c r="P149" i="3"/>
  <c r="H252" i="3"/>
  <c r="L247" i="3"/>
  <c r="Q267" i="3"/>
  <c r="E254" i="3"/>
  <c r="G248" i="3"/>
  <c r="L242" i="3"/>
  <c r="AA233" i="3"/>
  <c r="I256" i="3"/>
  <c r="AA251" i="3"/>
  <c r="O243" i="3"/>
  <c r="AB238" i="3"/>
  <c r="F229" i="3"/>
  <c r="N238" i="3"/>
  <c r="K232" i="3"/>
  <c r="AC225" i="3"/>
  <c r="AC219" i="3"/>
  <c r="N218" i="3"/>
  <c r="AE69" i="2" s="1"/>
  <c r="N206" i="3"/>
  <c r="L146" i="3"/>
  <c r="O193" i="3"/>
  <c r="AB144" i="3"/>
  <c r="P158" i="3"/>
  <c r="K148" i="3"/>
  <c r="H158" i="3"/>
  <c r="AA153" i="3"/>
  <c r="AF254" i="3"/>
  <c r="K249" i="3"/>
  <c r="F239" i="3"/>
  <c r="F159" i="3"/>
  <c r="N152" i="3"/>
  <c r="AC253" i="3"/>
  <c r="G193" i="3"/>
  <c r="F58" i="2" s="1"/>
  <c r="Q156" i="3"/>
  <c r="AF150" i="3"/>
  <c r="AA253" i="3"/>
  <c r="H63" i="3"/>
  <c r="AF244" i="3"/>
  <c r="K236" i="3"/>
  <c r="P231" i="3"/>
  <c r="K221" i="3"/>
  <c r="AH64" i="2" s="1"/>
  <c r="AH65" i="2" s="1"/>
  <c r="E231" i="3"/>
  <c r="AB225" i="3"/>
  <c r="AC217" i="3"/>
  <c r="AC206" i="3"/>
  <c r="L152" i="3"/>
  <c r="E296" i="3"/>
  <c r="P296" i="3"/>
  <c r="I296" i="3"/>
  <c r="K293" i="3"/>
  <c r="AE294" i="3"/>
  <c r="AF292" i="3"/>
  <c r="N290" i="3"/>
  <c r="O290" i="3"/>
  <c r="AE289" i="3"/>
  <c r="AB156" i="3"/>
  <c r="AA250" i="3"/>
  <c r="AD160" i="3"/>
  <c r="AF153" i="3"/>
  <c r="E256" i="3"/>
  <c r="E247" i="3"/>
  <c r="G256" i="3"/>
  <c r="AC250" i="3"/>
  <c r="AC242" i="3"/>
  <c r="Q237" i="3"/>
  <c r="AD232" i="3"/>
  <c r="F251" i="3"/>
  <c r="Q246" i="3"/>
  <c r="AD239" i="3"/>
  <c r="P233" i="3"/>
  <c r="AC227" i="3"/>
  <c r="Q218" i="3"/>
  <c r="AE72" i="2" s="1"/>
  <c r="P241" i="3"/>
  <c r="P236" i="3"/>
  <c r="AD228" i="3"/>
  <c r="O223" i="3"/>
  <c r="P223" i="3"/>
  <c r="AA217" i="3"/>
  <c r="AB160" i="3"/>
  <c r="E154" i="3"/>
  <c r="Q148" i="3"/>
  <c r="AC150" i="3"/>
  <c r="AA159" i="3"/>
  <c r="K153" i="3"/>
  <c r="E147" i="3"/>
  <c r="N128" i="3"/>
  <c r="Q157" i="3"/>
  <c r="I149" i="3"/>
  <c r="H253" i="3"/>
  <c r="G243" i="3"/>
  <c r="L251" i="3"/>
  <c r="O246" i="3"/>
  <c r="H239" i="3"/>
  <c r="AC234" i="3"/>
  <c r="E224" i="3"/>
  <c r="O157" i="3"/>
  <c r="AC152" i="3"/>
  <c r="N253" i="3"/>
  <c r="K248" i="3"/>
  <c r="AE238" i="3"/>
  <c r="G152" i="3"/>
  <c r="O257" i="3"/>
  <c r="P249" i="3"/>
  <c r="AA243" i="3"/>
  <c r="AC238" i="3"/>
  <c r="K233" i="3"/>
  <c r="AA228" i="3"/>
  <c r="AE221" i="3"/>
  <c r="AD206" i="3"/>
  <c r="F160" i="3"/>
  <c r="H242" i="3"/>
  <c r="N247" i="3"/>
  <c r="G281" i="3"/>
  <c r="AC281" i="3"/>
  <c r="AA278" i="3"/>
  <c r="Q279" i="3"/>
  <c r="AE276" i="3"/>
  <c r="L275" i="3"/>
  <c r="AE275" i="3"/>
  <c r="AB274" i="3"/>
  <c r="AA154" i="3"/>
  <c r="AC257" i="3"/>
  <c r="G251" i="3"/>
  <c r="I245" i="3"/>
  <c r="N235" i="3"/>
  <c r="O150" i="3"/>
  <c r="F254" i="3"/>
  <c r="N246" i="3"/>
  <c r="AB241" i="3"/>
  <c r="H232" i="3"/>
  <c r="AE241" i="3"/>
  <c r="AD235" i="3"/>
  <c r="K227" i="3"/>
  <c r="K222" i="3"/>
  <c r="AI64" i="2" s="1"/>
  <c r="AI65" i="2" s="1"/>
  <c r="H217" i="3"/>
  <c r="AD61" i="2" s="1"/>
  <c r="AA236" i="3"/>
  <c r="AE230" i="3"/>
  <c r="Q224" i="3"/>
  <c r="I218" i="3"/>
  <c r="AE60" i="2" s="1"/>
  <c r="I226" i="3"/>
  <c r="G221" i="3"/>
  <c r="AH58" i="2" s="1"/>
  <c r="F157" i="3"/>
  <c r="AD152" i="3"/>
  <c r="E157" i="3"/>
  <c r="E152" i="3"/>
  <c r="O254" i="3"/>
  <c r="I248" i="3"/>
  <c r="P243" i="3"/>
  <c r="I156" i="3"/>
  <c r="G253" i="3"/>
  <c r="G247" i="3"/>
  <c r="O242" i="3"/>
  <c r="I262" i="3"/>
  <c r="F256" i="3"/>
  <c r="AE249" i="3"/>
  <c r="AB243" i="3"/>
  <c r="AE237" i="3"/>
  <c r="G228" i="3"/>
  <c r="N236" i="3"/>
  <c r="O231" i="3"/>
  <c r="AB224" i="3"/>
  <c r="H219" i="3"/>
  <c r="AF61" i="2" s="1"/>
  <c r="AD250" i="3"/>
  <c r="AD245" i="3"/>
  <c r="AF238" i="3"/>
  <c r="G233" i="3"/>
  <c r="AC223" i="3"/>
  <c r="Q248" i="3"/>
  <c r="Q242" i="3"/>
  <c r="G234" i="3"/>
  <c r="AC228" i="3"/>
  <c r="F223" i="3"/>
  <c r="AA218" i="3"/>
  <c r="AF206" i="3"/>
  <c r="I160" i="3"/>
  <c r="N156" i="3"/>
  <c r="H150" i="3"/>
  <c r="Q251" i="3"/>
  <c r="Q245" i="3"/>
  <c r="AA220" i="3"/>
  <c r="AA268" i="3"/>
  <c r="P266" i="3"/>
  <c r="L266" i="3"/>
  <c r="H266" i="3"/>
  <c r="H263" i="3"/>
  <c r="F263" i="3"/>
  <c r="AB261" i="3"/>
  <c r="AD260" i="3"/>
  <c r="P260" i="3"/>
  <c r="F243" i="3"/>
  <c r="AD248" i="3"/>
  <c r="AA242" i="3"/>
  <c r="F236" i="3"/>
  <c r="K230" i="3"/>
  <c r="AB220" i="3"/>
  <c r="Q244" i="3"/>
  <c r="E239" i="3"/>
  <c r="AE231" i="3"/>
  <c r="AC226" i="3"/>
  <c r="AF217" i="3"/>
  <c r="AD226" i="3"/>
  <c r="N220" i="3"/>
  <c r="AG69" i="2" s="1"/>
  <c r="AA221" i="3"/>
  <c r="AA152" i="3"/>
  <c r="K206" i="3"/>
  <c r="S64" i="2" s="1"/>
  <c r="S65" i="2" s="1"/>
  <c r="L193" i="3"/>
  <c r="F66" i="2" s="1"/>
  <c r="K152" i="3"/>
  <c r="P193" i="3"/>
  <c r="AA157" i="3"/>
  <c r="G149" i="3"/>
  <c r="F253" i="3"/>
  <c r="I243" i="3"/>
  <c r="L252" i="3"/>
  <c r="F246" i="3"/>
  <c r="Q239" i="3"/>
  <c r="I233" i="3"/>
  <c r="P228" i="3"/>
  <c r="K251" i="3"/>
  <c r="AA245" i="3"/>
  <c r="AA238" i="3"/>
  <c r="I232" i="3"/>
  <c r="AD227" i="3"/>
  <c r="AF247" i="3"/>
  <c r="I241" i="3"/>
  <c r="I234" i="3"/>
  <c r="L228" i="3"/>
  <c r="N222" i="3"/>
  <c r="AI69" i="2" s="1"/>
  <c r="AC221" i="3"/>
  <c r="AA235" i="3"/>
  <c r="N230" i="3"/>
  <c r="N223" i="3"/>
  <c r="G218" i="3"/>
  <c r="AE58" i="2" s="1"/>
  <c r="AA232" i="3"/>
  <c r="H227" i="3"/>
  <c r="G219" i="3"/>
  <c r="AF58" i="2" s="1"/>
  <c r="K160" i="3"/>
  <c r="L154" i="3"/>
  <c r="AA254" i="3"/>
  <c r="G154" i="3"/>
  <c r="K149" i="3"/>
  <c r="P250" i="3"/>
  <c r="P245" i="3"/>
  <c r="K235" i="3"/>
  <c r="AF230" i="3"/>
  <c r="K255" i="3"/>
  <c r="P333" i="3"/>
  <c r="L332" i="3"/>
  <c r="K331" i="3"/>
  <c r="L331" i="3"/>
  <c r="L329" i="3"/>
  <c r="AB327" i="3"/>
  <c r="AE325" i="3"/>
  <c r="K325" i="3"/>
  <c r="I325" i="3"/>
  <c r="AA239" i="3"/>
  <c r="AB233" i="3"/>
  <c r="AF227" i="3"/>
  <c r="AF221" i="3"/>
  <c r="H229" i="3"/>
  <c r="K224" i="3"/>
  <c r="L160" i="3"/>
  <c r="AB155" i="3"/>
  <c r="F206" i="3"/>
  <c r="S57" i="2" s="1"/>
  <c r="AE157" i="3"/>
  <c r="AD150" i="3"/>
  <c r="N98" i="3"/>
  <c r="AA160" i="3"/>
  <c r="H153" i="3"/>
  <c r="AA256" i="3"/>
  <c r="H247" i="3"/>
  <c r="P255" i="3"/>
  <c r="AE250" i="3"/>
  <c r="AB242" i="3"/>
  <c r="H238" i="3"/>
  <c r="I228" i="3"/>
  <c r="AB237" i="3"/>
  <c r="AD231" i="3"/>
  <c r="H224" i="3"/>
  <c r="K218" i="3"/>
  <c r="AE64" i="2" s="1"/>
  <c r="AE65" i="2" s="1"/>
  <c r="L236" i="3"/>
  <c r="L230" i="3"/>
  <c r="Q223" i="3"/>
  <c r="I217" i="3"/>
  <c r="AD60" i="2" s="1"/>
  <c r="N232" i="3"/>
  <c r="G226" i="3"/>
  <c r="I219" i="3"/>
  <c r="AF60" i="2" s="1"/>
  <c r="P206" i="3"/>
  <c r="E193" i="3"/>
  <c r="F55" i="2" s="1"/>
  <c r="K157" i="3"/>
  <c r="H148" i="3"/>
  <c r="E220" i="3"/>
  <c r="AG55" i="2" s="1"/>
  <c r="AB193" i="3"/>
  <c r="F217" i="3"/>
  <c r="AD57" i="2" s="1"/>
  <c r="AA193" i="3"/>
  <c r="AF158" i="3"/>
  <c r="E153" i="3"/>
  <c r="O255" i="3"/>
  <c r="AA249" i="3"/>
  <c r="L239" i="3"/>
  <c r="AB247" i="3"/>
  <c r="H243" i="3"/>
  <c r="E235" i="3"/>
  <c r="G230" i="3"/>
  <c r="L220" i="3"/>
  <c r="AG66" i="2" s="1"/>
  <c r="AD243" i="3"/>
  <c r="AD249" i="3"/>
  <c r="P318" i="3"/>
  <c r="AA317" i="3"/>
  <c r="H316" i="3"/>
  <c r="Q316" i="3"/>
  <c r="E314" i="3"/>
  <c r="N312" i="3"/>
  <c r="E310" i="3"/>
  <c r="L310" i="3"/>
  <c r="O310" i="3"/>
  <c r="L224" i="3"/>
  <c r="AC218" i="3"/>
  <c r="Q206" i="3"/>
  <c r="I157" i="3"/>
  <c r="AC155" i="3"/>
  <c r="AD159" i="3"/>
  <c r="AF152" i="3"/>
  <c r="AB255" i="3"/>
  <c r="E246" i="3"/>
  <c r="H160" i="3"/>
  <c r="I155" i="3"/>
  <c r="K257" i="3"/>
  <c r="AE251" i="3"/>
  <c r="AA246" i="3"/>
  <c r="O266" i="3"/>
  <c r="AA150" i="3"/>
  <c r="K253" i="3"/>
  <c r="P247" i="3"/>
  <c r="F241" i="3"/>
  <c r="AF232" i="3"/>
  <c r="I240" i="3"/>
  <c r="P235" i="3"/>
  <c r="E227" i="3"/>
  <c r="L222" i="3"/>
  <c r="AI66" i="2" s="1"/>
  <c r="E222" i="3"/>
  <c r="AI55" i="2" s="1"/>
  <c r="AB221" i="3"/>
  <c r="Q217" i="3"/>
  <c r="AD72" i="2" s="1"/>
  <c r="L141" i="3"/>
  <c r="O160" i="3"/>
  <c r="H156" i="3"/>
  <c r="AC148" i="3"/>
  <c r="AB252" i="3"/>
  <c r="P242" i="3"/>
  <c r="AF193" i="3"/>
  <c r="AE156" i="3"/>
  <c r="N256" i="3"/>
  <c r="AC158" i="3"/>
  <c r="Q152" i="3"/>
  <c r="N252" i="3"/>
  <c r="AC252" i="3"/>
  <c r="AE245" i="3"/>
  <c r="AF240" i="3"/>
  <c r="H234" i="3"/>
  <c r="F224" i="3"/>
  <c r="O232" i="3"/>
  <c r="AF228" i="3"/>
  <c r="G220" i="3"/>
  <c r="AG58" i="2" s="1"/>
  <c r="O252" i="3"/>
  <c r="G158" i="3"/>
  <c r="K64" i="3"/>
  <c r="AC60" i="3"/>
  <c r="AA144" i="3"/>
  <c r="G120" i="3"/>
  <c r="AF117" i="3"/>
  <c r="Q111" i="3"/>
  <c r="AB106" i="3"/>
  <c r="H102" i="3"/>
  <c r="AE98" i="3"/>
  <c r="AF111" i="3"/>
  <c r="AA105" i="3"/>
  <c r="AF102" i="3"/>
  <c r="I97" i="3"/>
  <c r="AE92" i="3"/>
  <c r="L143" i="3"/>
  <c r="AC140" i="3"/>
  <c r="AD136" i="3"/>
  <c r="AA126" i="3"/>
  <c r="K120" i="3"/>
  <c r="AA68" i="3"/>
  <c r="AD66" i="3"/>
  <c r="O60" i="3"/>
  <c r="AA146" i="3"/>
  <c r="AA141" i="3"/>
  <c r="AF138" i="3"/>
  <c r="Q30" i="16"/>
  <c r="Q16" i="16"/>
  <c r="E29" i="3"/>
  <c r="AD26" i="3"/>
  <c r="O16" i="3"/>
  <c r="P35" i="3"/>
  <c r="AC56" i="3"/>
  <c r="I7" i="3"/>
  <c r="S21" i="16"/>
  <c r="G15" i="3"/>
  <c r="S9" i="16"/>
  <c r="N19" i="3"/>
  <c r="Q37" i="3"/>
  <c r="AC43" i="3"/>
  <c r="E51" i="3"/>
  <c r="AB48" i="3"/>
  <c r="K53" i="3"/>
  <c r="AE13" i="3"/>
  <c r="N36" i="3"/>
  <c r="Q34" i="3"/>
  <c r="AB38" i="3"/>
  <c r="N13" i="3"/>
  <c r="P13" i="16"/>
  <c r="P23" i="3"/>
  <c r="AC16" i="3"/>
  <c r="P15" i="16"/>
  <c r="AA25" i="3"/>
  <c r="K15" i="3"/>
  <c r="AE31" i="3"/>
  <c r="I13" i="3"/>
  <c r="H14" i="3"/>
  <c r="G24" i="3"/>
  <c r="N26" i="3"/>
  <c r="I16" i="3"/>
  <c r="G17" i="3"/>
  <c r="N8" i="3"/>
  <c r="F26" i="3"/>
  <c r="F237" i="3"/>
  <c r="AE193" i="3"/>
  <c r="AF155" i="3"/>
  <c r="AE148" i="3"/>
  <c r="H249" i="3"/>
  <c r="I146" i="3"/>
  <c r="G143" i="3"/>
  <c r="N139" i="3"/>
  <c r="P135" i="3"/>
  <c r="AE123" i="3"/>
  <c r="AE95" i="3"/>
  <c r="AE91" i="3"/>
  <c r="O86" i="3"/>
  <c r="AA77" i="3"/>
  <c r="Q96" i="3"/>
  <c r="AF90" i="3"/>
  <c r="AB87" i="3"/>
  <c r="K82" i="3"/>
  <c r="L77" i="3"/>
  <c r="I122" i="3"/>
  <c r="Q118" i="3"/>
  <c r="AA113" i="3"/>
  <c r="AE109" i="3"/>
  <c r="O103" i="3"/>
  <c r="AB142" i="3"/>
  <c r="K139" i="3"/>
  <c r="AE135" i="3"/>
  <c r="AC125" i="3"/>
  <c r="I118" i="3"/>
  <c r="AA115" i="3"/>
  <c r="N29" i="16"/>
  <c r="AC41" i="3"/>
  <c r="Q45" i="3"/>
  <c r="AA43" i="3"/>
  <c r="AF51" i="3"/>
  <c r="O13" i="3"/>
  <c r="P13" i="3"/>
  <c r="P26" i="3"/>
  <c r="P34" i="16"/>
  <c r="N42" i="3"/>
  <c r="AD50" i="3"/>
  <c r="Q48" i="3"/>
  <c r="O52" i="3"/>
  <c r="N58" i="3"/>
  <c r="AF11" i="3"/>
  <c r="C21" i="16"/>
  <c r="AF22" i="3"/>
  <c r="AD52" i="3"/>
  <c r="AC49" i="3"/>
  <c r="AB54" i="3"/>
  <c r="AB14" i="3"/>
  <c r="AA34" i="3"/>
  <c r="AB20" i="3"/>
  <c r="AD40" i="3"/>
  <c r="L23" i="3"/>
  <c r="AC34" i="3"/>
  <c r="E33" i="3"/>
  <c r="G41" i="3"/>
  <c r="P8" i="16"/>
  <c r="AA10" i="3"/>
  <c r="P19" i="16"/>
  <c r="L32" i="3"/>
  <c r="P14" i="3"/>
  <c r="AC9" i="3"/>
  <c r="G38" i="3"/>
  <c r="K49" i="3"/>
  <c r="Q238" i="3"/>
  <c r="G232" i="3"/>
  <c r="AD222" i="3"/>
  <c r="I152" i="3"/>
  <c r="AD256" i="3"/>
  <c r="P248" i="3"/>
  <c r="AC243" i="3"/>
  <c r="K234" i="3"/>
  <c r="O125" i="3"/>
  <c r="AF122" i="3"/>
  <c r="F116" i="3"/>
  <c r="AB112" i="3"/>
  <c r="AD106" i="3"/>
  <c r="AB86" i="3"/>
  <c r="AD80" i="3"/>
  <c r="N76" i="3"/>
  <c r="H70" i="3"/>
  <c r="F51" i="3"/>
  <c r="F80" i="3"/>
  <c r="H75" i="3"/>
  <c r="L70" i="3"/>
  <c r="AE65" i="3"/>
  <c r="G60" i="3"/>
  <c r="AC105" i="3"/>
  <c r="G102" i="3"/>
  <c r="G98" i="3"/>
  <c r="I94" i="3"/>
  <c r="K88" i="3"/>
  <c r="F121" i="3"/>
  <c r="Q117" i="3"/>
  <c r="L112" i="3"/>
  <c r="F108" i="3"/>
  <c r="AE102" i="3"/>
  <c r="AD99" i="3"/>
  <c r="T22" i="16"/>
  <c r="Q57" i="3"/>
  <c r="S23" i="16"/>
  <c r="G58" i="3"/>
  <c r="I12" i="3"/>
  <c r="AB24" i="3"/>
  <c r="AE30" i="3"/>
  <c r="L30" i="3"/>
  <c r="AF36" i="3"/>
  <c r="E57" i="3"/>
  <c r="Q9" i="3"/>
  <c r="S28" i="16"/>
  <c r="H19" i="3"/>
  <c r="M25" i="16"/>
  <c r="M26" i="16"/>
  <c r="AA7" i="3"/>
  <c r="F23" i="3"/>
  <c r="I6" i="3"/>
  <c r="Q14" i="3"/>
  <c r="C23" i="16"/>
  <c r="AF25" i="3"/>
  <c r="AA46" i="3"/>
  <c r="AB49" i="3"/>
  <c r="AC48" i="3"/>
  <c r="AE55" i="3"/>
  <c r="F47" i="3"/>
  <c r="H49" i="3"/>
  <c r="G35" i="3"/>
  <c r="AD35" i="3"/>
  <c r="F37" i="3"/>
  <c r="Q38" i="3"/>
  <c r="G36" i="3"/>
  <c r="K36" i="3"/>
  <c r="G13" i="3"/>
  <c r="AC235" i="3"/>
  <c r="K228" i="3"/>
  <c r="H223" i="3"/>
  <c r="G217" i="3"/>
  <c r="AD58" i="2" s="1"/>
  <c r="AE206" i="3"/>
  <c r="L246" i="3"/>
  <c r="N241" i="3"/>
  <c r="O233" i="3"/>
  <c r="AE228" i="3"/>
  <c r="Q219" i="3"/>
  <c r="AF72" i="2" s="1"/>
  <c r="AC108" i="3"/>
  <c r="AB105" i="3"/>
  <c r="AB101" i="3"/>
  <c r="G97" i="3"/>
  <c r="G91" i="3"/>
  <c r="F71" i="3"/>
  <c r="I69" i="3"/>
  <c r="AB63" i="3"/>
  <c r="AA59" i="3"/>
  <c r="P143" i="3"/>
  <c r="K156" i="3"/>
  <c r="Q64" i="3"/>
  <c r="AB148" i="3"/>
  <c r="AF144" i="3"/>
  <c r="I139" i="3"/>
  <c r="AA135" i="3"/>
  <c r="AE90" i="3"/>
  <c r="AC87" i="3"/>
  <c r="AB83" i="3"/>
  <c r="G79" i="3"/>
  <c r="AE71" i="3"/>
  <c r="I104" i="3"/>
  <c r="I101" i="3"/>
  <c r="AA87" i="3"/>
  <c r="E84" i="3"/>
  <c r="T20" i="16"/>
  <c r="L28" i="3"/>
  <c r="F28" i="3"/>
  <c r="P9" i="16"/>
  <c r="F15" i="3"/>
  <c r="AB42" i="3"/>
  <c r="AA45" i="3"/>
  <c r="AC44" i="3"/>
  <c r="N52" i="3"/>
  <c r="N10" i="3"/>
  <c r="E17" i="3"/>
  <c r="S11" i="16"/>
  <c r="O17" i="3"/>
  <c r="K7" i="3"/>
  <c r="M30" i="16"/>
  <c r="N17" i="3"/>
  <c r="H38" i="3"/>
  <c r="E25" i="3"/>
  <c r="K28" i="3"/>
  <c r="M22" i="16"/>
  <c r="AC30" i="3"/>
  <c r="S27" i="16"/>
  <c r="AF9" i="3"/>
  <c r="H18" i="3"/>
  <c r="I28" i="3"/>
  <c r="C32" i="16"/>
  <c r="G11" i="3"/>
  <c r="G21" i="3"/>
  <c r="P19" i="3"/>
  <c r="L51" i="3"/>
  <c r="AD51" i="3"/>
  <c r="AB53" i="3"/>
  <c r="Q54" i="3"/>
  <c r="AA52" i="3"/>
  <c r="L52" i="3"/>
  <c r="P21" i="16"/>
  <c r="AD34" i="3"/>
  <c r="K159" i="3"/>
  <c r="Q231" i="3"/>
  <c r="E226" i="3"/>
  <c r="P218" i="3"/>
  <c r="AE71" i="2" s="1"/>
  <c r="AF93" i="3"/>
  <c r="K90" i="3"/>
  <c r="N86" i="3"/>
  <c r="AA82" i="3"/>
  <c r="G76" i="3"/>
  <c r="AA145" i="3"/>
  <c r="AE142" i="3"/>
  <c r="AA138" i="3"/>
  <c r="AC134" i="3"/>
  <c r="AD122" i="3"/>
  <c r="L140" i="3"/>
  <c r="L138" i="3"/>
  <c r="Q128" i="3"/>
  <c r="N122" i="3"/>
  <c r="AB116" i="3"/>
  <c r="AC112" i="3"/>
  <c r="N75" i="3"/>
  <c r="I70" i="3"/>
  <c r="AC66" i="3"/>
  <c r="G62" i="3"/>
  <c r="AE144" i="3"/>
  <c r="G89" i="3"/>
  <c r="I86" i="3"/>
  <c r="G82" i="3"/>
  <c r="AC78" i="3"/>
  <c r="K70" i="3"/>
  <c r="AC67" i="3"/>
  <c r="N22" i="16"/>
  <c r="L21" i="3"/>
  <c r="K9" i="3"/>
  <c r="AD6" i="3"/>
  <c r="AE14" i="3"/>
  <c r="F57" i="3"/>
  <c r="S32" i="16"/>
  <c r="Q60" i="3"/>
  <c r="AF16" i="3"/>
  <c r="AA14" i="3"/>
  <c r="K18" i="3"/>
  <c r="K24" i="3"/>
  <c r="P37" i="3"/>
  <c r="L44" i="3"/>
  <c r="AA47" i="3"/>
  <c r="AF46" i="3"/>
  <c r="E53" i="3"/>
  <c r="AC14" i="3"/>
  <c r="Q33" i="3"/>
  <c r="P35" i="16"/>
  <c r="AA38" i="3"/>
  <c r="AC22" i="3"/>
  <c r="AE19" i="3"/>
  <c r="AA31" i="3"/>
  <c r="K13" i="3"/>
  <c r="AA27" i="3"/>
  <c r="AA8" i="3"/>
  <c r="L11" i="3"/>
  <c r="AF19" i="3"/>
  <c r="G29" i="3"/>
  <c r="G14" i="3"/>
  <c r="L9" i="3"/>
  <c r="G22" i="3"/>
  <c r="E21" i="3"/>
  <c r="I17" i="3"/>
  <c r="E41" i="3"/>
  <c r="I50" i="3"/>
  <c r="O155" i="3"/>
  <c r="F123" i="3"/>
  <c r="G157" i="3"/>
  <c r="AF78" i="3"/>
  <c r="AA75" i="3"/>
  <c r="AA69" i="3"/>
  <c r="N65" i="3"/>
  <c r="G147" i="3"/>
  <c r="F124" i="3"/>
  <c r="K121" i="3"/>
  <c r="AC115" i="3"/>
  <c r="AD111" i="3"/>
  <c r="K105" i="3"/>
  <c r="AC118" i="3"/>
  <c r="AF116" i="3"/>
  <c r="Q110" i="3"/>
  <c r="AE105" i="3"/>
  <c r="Q101" i="3"/>
  <c r="AF96" i="3"/>
  <c r="O149" i="3"/>
  <c r="P142" i="3"/>
  <c r="P139" i="3"/>
  <c r="AB134" i="3"/>
  <c r="AC123" i="3"/>
  <c r="G73" i="3"/>
  <c r="L69" i="3"/>
  <c r="G65" i="3"/>
  <c r="AC143" i="3"/>
  <c r="AB141" i="3"/>
  <c r="Q29" i="16"/>
  <c r="Q13" i="3"/>
  <c r="AA44" i="3"/>
  <c r="N45" i="3"/>
  <c r="AF47" i="3"/>
  <c r="O47" i="3"/>
  <c r="AA22" i="3"/>
  <c r="O29" i="3"/>
  <c r="AA11" i="3"/>
  <c r="H32" i="3"/>
  <c r="L43" i="3"/>
  <c r="N46" i="3"/>
  <c r="AF45" i="3"/>
  <c r="H53" i="3"/>
  <c r="G6" i="3"/>
  <c r="M29" i="16"/>
  <c r="Q12" i="3"/>
  <c r="Q22" i="3"/>
  <c r="F48" i="3"/>
  <c r="Q47" i="3"/>
  <c r="K54" i="3"/>
  <c r="L33" i="3"/>
  <c r="AE34" i="3"/>
  <c r="AD36" i="3"/>
  <c r="P36" i="3"/>
  <c r="I34" i="3"/>
  <c r="O34" i="3"/>
  <c r="AB36" i="3"/>
  <c r="AB11" i="3"/>
  <c r="E28" i="3"/>
  <c r="AE6" i="3"/>
  <c r="AC12" i="3"/>
  <c r="K19" i="3"/>
  <c r="F21" i="3"/>
  <c r="O18" i="3"/>
  <c r="AB23" i="3"/>
  <c r="O27" i="3"/>
  <c r="N251" i="3"/>
  <c r="E99" i="3"/>
  <c r="AD157" i="3"/>
  <c r="AB251" i="3"/>
  <c r="F61" i="3"/>
  <c r="F145" i="3"/>
  <c r="L142" i="3"/>
  <c r="P137" i="3"/>
  <c r="L126" i="3"/>
  <c r="O107" i="3"/>
  <c r="K104" i="3"/>
  <c r="F100" i="3"/>
  <c r="G96" i="3"/>
  <c r="L90" i="3"/>
  <c r="O102" i="3"/>
  <c r="L100" i="3"/>
  <c r="F94" i="3"/>
  <c r="O90" i="3"/>
  <c r="H86" i="3"/>
  <c r="O75" i="3"/>
  <c r="K128" i="3"/>
  <c r="Q121" i="3"/>
  <c r="AD116" i="3"/>
  <c r="AA111" i="3"/>
  <c r="AE106" i="3"/>
  <c r="AC147" i="3"/>
  <c r="F141" i="3"/>
  <c r="E138" i="3"/>
  <c r="E128" i="3"/>
  <c r="AC122" i="3"/>
  <c r="E120" i="3"/>
  <c r="N6" i="16"/>
  <c r="C7" i="16"/>
  <c r="C15" i="16"/>
  <c r="P29" i="16"/>
  <c r="S34" i="16"/>
  <c r="N64" i="3"/>
  <c r="AE12" i="3"/>
  <c r="N31" i="3"/>
  <c r="F19" i="3"/>
  <c r="K48" i="3"/>
  <c r="Q59" i="3"/>
  <c r="C13" i="16"/>
  <c r="C20" i="16"/>
  <c r="Q19" i="3"/>
  <c r="P16" i="16"/>
  <c r="P7" i="3"/>
  <c r="AC18" i="3"/>
  <c r="AD32" i="3"/>
  <c r="C30" i="16"/>
  <c r="C31" i="16"/>
  <c r="H15" i="3"/>
  <c r="G25" i="3"/>
  <c r="I49" i="3"/>
  <c r="AE49" i="3"/>
  <c r="AC51" i="3"/>
  <c r="Q52" i="3"/>
  <c r="AB50" i="3"/>
  <c r="AA50" i="3"/>
  <c r="AB52" i="3"/>
  <c r="AF40" i="3"/>
  <c r="O40" i="3"/>
  <c r="P34" i="3"/>
  <c r="Q41" i="3"/>
  <c r="AB37" i="3"/>
  <c r="E31" i="3"/>
  <c r="E37" i="3"/>
  <c r="AC149" i="3"/>
  <c r="G254" i="3"/>
  <c r="AC246" i="3"/>
  <c r="N240" i="3"/>
  <c r="Q236" i="3"/>
  <c r="AD270" i="3"/>
  <c r="AA155" i="3"/>
  <c r="I150" i="3"/>
  <c r="G252" i="3"/>
  <c r="AD246" i="3"/>
  <c r="O236" i="3"/>
  <c r="F136" i="3"/>
  <c r="Q124" i="3"/>
  <c r="O120" i="3"/>
  <c r="AA114" i="3"/>
  <c r="G109" i="3"/>
  <c r="AB92" i="3"/>
  <c r="K89" i="3"/>
  <c r="F85" i="3"/>
  <c r="E81" i="3"/>
  <c r="I75" i="3"/>
  <c r="G87" i="3"/>
  <c r="I85" i="3"/>
  <c r="L79" i="3"/>
  <c r="F75" i="3"/>
  <c r="N69" i="3"/>
  <c r="N49" i="3"/>
  <c r="F110" i="3"/>
  <c r="AD104" i="3"/>
  <c r="AC101" i="3"/>
  <c r="I96" i="3"/>
  <c r="I91" i="3"/>
  <c r="AC126" i="3"/>
  <c r="AC120" i="3"/>
  <c r="N115" i="3"/>
  <c r="AB110" i="3"/>
  <c r="G103" i="3"/>
  <c r="T24" i="16"/>
  <c r="F11" i="3"/>
  <c r="L19" i="3"/>
  <c r="AA17" i="3"/>
  <c r="P27" i="3"/>
  <c r="AC81" i="3"/>
  <c r="AD45" i="3"/>
  <c r="Q46" i="3"/>
  <c r="H48" i="3"/>
  <c r="Q65" i="3"/>
  <c r="K32" i="3"/>
  <c r="M16" i="16"/>
  <c r="AB15" i="3"/>
  <c r="E30" i="3"/>
  <c r="O10" i="3"/>
  <c r="H34" i="3"/>
  <c r="K34" i="3"/>
  <c r="M8" i="16"/>
  <c r="P20" i="16"/>
  <c r="P10" i="3"/>
  <c r="G10" i="3"/>
  <c r="H23" i="3"/>
  <c r="H9" i="3"/>
  <c r="Q25" i="3"/>
  <c r="Q16" i="3"/>
  <c r="I26" i="3"/>
  <c r="I11" i="3"/>
  <c r="H28" i="3"/>
  <c r="E49" i="3"/>
  <c r="AF55" i="3"/>
  <c r="AE52" i="3"/>
  <c r="I55" i="3"/>
  <c r="AC50" i="3"/>
  <c r="AA56" i="3"/>
  <c r="AC53" i="3"/>
  <c r="K58" i="3"/>
  <c r="AE53" i="3"/>
  <c r="AF243" i="3"/>
  <c r="AF237" i="3"/>
  <c r="G231" i="3"/>
  <c r="L221" i="3"/>
  <c r="AH66" i="2" s="1"/>
  <c r="E113" i="3"/>
  <c r="H107" i="3"/>
  <c r="AA104" i="3"/>
  <c r="F99" i="3"/>
  <c r="E94" i="3"/>
  <c r="AF77" i="3"/>
  <c r="AB73" i="3"/>
  <c r="I68" i="3"/>
  <c r="I64" i="3"/>
  <c r="O146" i="3"/>
  <c r="O70" i="3"/>
  <c r="O68" i="3"/>
  <c r="E58" i="3"/>
  <c r="Q143" i="3"/>
  <c r="AE217" i="3"/>
  <c r="AA95" i="3"/>
  <c r="N89" i="3"/>
  <c r="AF86" i="3"/>
  <c r="AD81" i="3"/>
  <c r="F76" i="3"/>
  <c r="AF109" i="3"/>
  <c r="N103" i="3"/>
  <c r="K100" i="3"/>
  <c r="N95" i="3"/>
  <c r="E88" i="3"/>
  <c r="N26" i="16"/>
  <c r="AC24" i="3"/>
  <c r="H33" i="3"/>
  <c r="E26" i="3"/>
  <c r="G33" i="3"/>
  <c r="C12" i="16"/>
  <c r="Q11" i="3"/>
  <c r="C6" i="16"/>
  <c r="H12" i="3"/>
  <c r="AE82" i="3"/>
  <c r="O12" i="3"/>
  <c r="M24" i="16"/>
  <c r="N33" i="3"/>
  <c r="I47" i="3"/>
  <c r="AB47" i="3"/>
  <c r="Q50" i="3"/>
  <c r="F50" i="3"/>
  <c r="K33" i="3"/>
  <c r="L35" i="3"/>
  <c r="O25" i="3"/>
  <c r="P6" i="3"/>
  <c r="AE23" i="3"/>
  <c r="P28" i="16"/>
  <c r="M9" i="16"/>
  <c r="P31" i="3"/>
  <c r="AA15" i="3"/>
  <c r="N16" i="3"/>
  <c r="I10" i="3"/>
  <c r="P33" i="16"/>
  <c r="AF24" i="3"/>
  <c r="K27" i="3"/>
  <c r="AF13" i="3"/>
  <c r="AA20" i="3"/>
  <c r="I27" i="3"/>
  <c r="AC15" i="3"/>
  <c r="AE27" i="3"/>
  <c r="AC240" i="3"/>
  <c r="AA234" i="3"/>
  <c r="AE227" i="3"/>
  <c r="Q222" i="3"/>
  <c r="AI72" i="2" s="1"/>
  <c r="AD97" i="3"/>
  <c r="Q92" i="3"/>
  <c r="AE89" i="3"/>
  <c r="O84" i="3"/>
  <c r="O79" i="3"/>
  <c r="N60" i="3"/>
  <c r="F144" i="3"/>
  <c r="K141" i="3"/>
  <c r="I136" i="3"/>
  <c r="G125" i="3"/>
  <c r="K144" i="3"/>
  <c r="AC141" i="3"/>
  <c r="F137" i="3"/>
  <c r="AC128" i="3"/>
  <c r="AB121" i="3"/>
  <c r="Q80" i="3"/>
  <c r="N73" i="3"/>
  <c r="AD69" i="3"/>
  <c r="AA64" i="3"/>
  <c r="G59" i="3"/>
  <c r="H94" i="3"/>
  <c r="L88" i="3"/>
  <c r="AA85" i="3"/>
  <c r="L80" i="3"/>
  <c r="G75" i="3"/>
  <c r="T26" i="16"/>
  <c r="O48" i="3"/>
  <c r="H46" i="3"/>
  <c r="Q49" i="3"/>
  <c r="L15" i="3"/>
  <c r="P7" i="16"/>
  <c r="P20" i="3"/>
  <c r="AB30" i="3"/>
  <c r="H97" i="3"/>
  <c r="AD46" i="3"/>
  <c r="AE46" i="3"/>
  <c r="L49" i="3"/>
  <c r="AF7" i="3"/>
  <c r="AF17" i="3"/>
  <c r="C18" i="16"/>
  <c r="I18" i="3"/>
  <c r="H67" i="3"/>
  <c r="I48" i="3"/>
  <c r="N48" i="3"/>
  <c r="L50" i="3"/>
  <c r="S7" i="16"/>
  <c r="K37" i="3"/>
  <c r="H35" i="3"/>
  <c r="N37" i="3"/>
  <c r="AF32" i="3"/>
  <c r="AE38" i="3"/>
  <c r="AE9" i="3"/>
  <c r="L26" i="3"/>
  <c r="AD30" i="3"/>
  <c r="G31" i="3"/>
  <c r="AC17" i="3"/>
  <c r="N21" i="3"/>
  <c r="P29" i="3"/>
  <c r="G43" i="3"/>
  <c r="G37" i="3"/>
  <c r="AB159" i="3"/>
  <c r="P225" i="3"/>
  <c r="L219" i="3"/>
  <c r="AF66" i="2" s="1"/>
  <c r="AE158" i="3"/>
  <c r="AC82" i="3"/>
  <c r="Q77" i="3"/>
  <c r="AD73" i="3"/>
  <c r="N67" i="3"/>
  <c r="AA62" i="3"/>
  <c r="AF135" i="3"/>
  <c r="Q123" i="3"/>
  <c r="L118" i="3"/>
  <c r="AC113" i="3"/>
  <c r="G108" i="3"/>
  <c r="I123" i="3"/>
  <c r="Q120" i="3"/>
  <c r="AB114" i="3"/>
  <c r="O110" i="3"/>
  <c r="AC104" i="3"/>
  <c r="AD155" i="3"/>
  <c r="K63" i="3"/>
  <c r="AB147" i="3"/>
  <c r="F143" i="3"/>
  <c r="F138" i="3"/>
  <c r="O134" i="3"/>
  <c r="H79" i="3"/>
  <c r="L71" i="3"/>
  <c r="G68" i="3"/>
  <c r="N63" i="3"/>
  <c r="AA58" i="3"/>
  <c r="G146" i="3"/>
  <c r="T33" i="16"/>
  <c r="AB57" i="3"/>
  <c r="AF14" i="3"/>
  <c r="C14" i="16"/>
  <c r="I15" i="3"/>
  <c r="AB6" i="3"/>
  <c r="O33" i="3"/>
  <c r="P24" i="3"/>
  <c r="AF34" i="3"/>
  <c r="C17" i="16"/>
  <c r="H13" i="3"/>
  <c r="C33" i="16"/>
  <c r="AF15" i="3"/>
  <c r="M32" i="16"/>
  <c r="AE26" i="3"/>
  <c r="O11" i="3"/>
  <c r="M11" i="16"/>
  <c r="AF8" i="3"/>
  <c r="Q20" i="3"/>
  <c r="C11" i="16"/>
  <c r="H21" i="3"/>
  <c r="AE47" i="3"/>
  <c r="AD53" i="3"/>
  <c r="AE50" i="3"/>
  <c r="F53" i="3"/>
  <c r="AE54" i="3"/>
  <c r="G51" i="3"/>
  <c r="AC54" i="3"/>
  <c r="O20" i="3"/>
  <c r="AE40" i="3"/>
  <c r="L36" i="3"/>
  <c r="I42" i="3"/>
  <c r="I32" i="3"/>
  <c r="AF41" i="3"/>
  <c r="AD58" i="3"/>
  <c r="AE32" i="3"/>
  <c r="F155" i="3"/>
  <c r="Q149" i="3"/>
  <c r="AF250" i="3"/>
  <c r="AB154" i="3"/>
  <c r="I116" i="3"/>
  <c r="K65" i="3"/>
  <c r="K60" i="3"/>
  <c r="AC146" i="3"/>
  <c r="AF141" i="3"/>
  <c r="K137" i="3"/>
  <c r="AA112" i="3"/>
  <c r="K106" i="3"/>
  <c r="L103" i="3"/>
  <c r="AC98" i="3"/>
  <c r="G93" i="3"/>
  <c r="I106" i="3"/>
  <c r="AE103" i="3"/>
  <c r="G99" i="3"/>
  <c r="E89" i="3"/>
  <c r="H140" i="3"/>
  <c r="N137" i="3"/>
  <c r="Q126" i="3"/>
  <c r="L121" i="3"/>
  <c r="K115" i="3"/>
  <c r="O111" i="3"/>
  <c r="H62" i="3"/>
  <c r="AD146" i="3"/>
  <c r="E142" i="3"/>
  <c r="AE137" i="3"/>
  <c r="AD128" i="3"/>
  <c r="E125" i="3"/>
  <c r="T23" i="16"/>
  <c r="AE15" i="3"/>
  <c r="AB17" i="3"/>
  <c r="AE17" i="3"/>
  <c r="O6" i="3"/>
  <c r="I43" i="3"/>
  <c r="F49" i="3"/>
  <c r="H47" i="3"/>
  <c r="O50" i="3"/>
  <c r="AB12" i="3"/>
  <c r="M13" i="16"/>
  <c r="AB32" i="3"/>
  <c r="E9" i="3"/>
  <c r="AC19" i="3"/>
  <c r="AA35" i="3"/>
  <c r="AF33" i="3"/>
  <c r="Q36" i="3"/>
  <c r="L20" i="3"/>
  <c r="O15" i="3"/>
  <c r="N29" i="3"/>
  <c r="E7" i="3"/>
  <c r="G7" i="3"/>
  <c r="Q30" i="3"/>
  <c r="AF18" i="3"/>
  <c r="AE11" i="3"/>
  <c r="H8" i="3"/>
  <c r="F13" i="3"/>
  <c r="Q21" i="3"/>
  <c r="F10" i="3"/>
  <c r="G47" i="3"/>
  <c r="AA55" i="3"/>
  <c r="E52" i="3"/>
  <c r="AD57" i="3"/>
  <c r="G48" i="3"/>
  <c r="AF56" i="3"/>
  <c r="E12" i="3"/>
  <c r="L53" i="3"/>
  <c r="E257" i="3"/>
  <c r="I249" i="3"/>
  <c r="P244" i="3"/>
  <c r="Q235" i="3"/>
  <c r="AF159" i="3"/>
  <c r="O152" i="3"/>
  <c r="AF255" i="3"/>
  <c r="H250" i="3"/>
  <c r="O142" i="3"/>
  <c r="O140" i="3"/>
  <c r="F134" i="3"/>
  <c r="AA124" i="3"/>
  <c r="E118" i="3"/>
  <c r="AC114" i="3"/>
  <c r="L96" i="3"/>
  <c r="Q91" i="3"/>
  <c r="Q88" i="3"/>
  <c r="AF83" i="3"/>
  <c r="AE78" i="3"/>
  <c r="AC91" i="3"/>
  <c r="AA88" i="3"/>
  <c r="K84" i="3"/>
  <c r="AB80" i="3"/>
  <c r="AE73" i="3"/>
  <c r="AA117" i="3"/>
  <c r="L115" i="3"/>
  <c r="Q109" i="3"/>
  <c r="Q105" i="3"/>
  <c r="Q100" i="3"/>
  <c r="F95" i="3"/>
  <c r="Q137" i="3"/>
  <c r="Q125" i="3"/>
  <c r="AD120" i="3"/>
  <c r="F114" i="3"/>
  <c r="G110" i="3"/>
  <c r="AE108" i="3"/>
  <c r="T17" i="16"/>
  <c r="P32" i="3"/>
  <c r="AE33" i="3"/>
  <c r="O9" i="3"/>
  <c r="N35" i="3"/>
  <c r="O58" i="3"/>
  <c r="H17" i="3"/>
  <c r="C22" i="16"/>
  <c r="G18" i="3"/>
  <c r="K12" i="3"/>
  <c r="G34" i="3"/>
  <c r="AD28" i="3"/>
  <c r="O35" i="3"/>
  <c r="AC45" i="3"/>
  <c r="N51" i="3"/>
  <c r="AA48" i="3"/>
  <c r="K51" i="3"/>
  <c r="AD25" i="3"/>
  <c r="E36" i="3"/>
  <c r="N34" i="3"/>
  <c r="H37" i="3"/>
  <c r="N18" i="3"/>
  <c r="AA32" i="3"/>
  <c r="F8" i="3"/>
  <c r="AD15" i="3"/>
  <c r="AA18" i="3"/>
  <c r="N11" i="3"/>
  <c r="AF31" i="3"/>
  <c r="E10" i="3"/>
  <c r="S20" i="16"/>
  <c r="I23" i="3"/>
  <c r="Q18" i="3"/>
  <c r="L13" i="3"/>
  <c r="I8" i="3"/>
  <c r="Q27" i="3"/>
  <c r="I21" i="3"/>
  <c r="I25" i="3"/>
  <c r="H36" i="3"/>
  <c r="O234" i="3"/>
  <c r="AE229" i="3"/>
  <c r="N219" i="3"/>
  <c r="AF69" i="2" s="1"/>
  <c r="L148" i="3"/>
  <c r="P253" i="3"/>
  <c r="K245" i="3"/>
  <c r="K239" i="3"/>
  <c r="AE235" i="3"/>
  <c r="G121" i="3"/>
  <c r="AF118" i="3"/>
  <c r="Q112" i="3"/>
  <c r="AA107" i="3"/>
  <c r="AD102" i="3"/>
  <c r="H99" i="3"/>
  <c r="L81" i="3"/>
  <c r="AC76" i="3"/>
  <c r="AF71" i="3"/>
  <c r="K66" i="3"/>
  <c r="O61" i="3"/>
  <c r="E76" i="3"/>
  <c r="G71" i="3"/>
  <c r="AE67" i="3"/>
  <c r="G63" i="3"/>
  <c r="AB145" i="3"/>
  <c r="O101" i="3"/>
  <c r="N99" i="3"/>
  <c r="F93" i="3"/>
  <c r="AA89" i="3"/>
  <c r="E85" i="3"/>
  <c r="K73" i="3"/>
  <c r="AF114" i="3"/>
  <c r="Q108" i="3"/>
  <c r="H104" i="3"/>
  <c r="AF99" i="3"/>
  <c r="N94" i="3"/>
  <c r="AB93" i="3"/>
  <c r="T30" i="16"/>
  <c r="L40" i="3"/>
  <c r="L48" i="3"/>
  <c r="F46" i="3"/>
  <c r="Q51" i="3"/>
  <c r="AE18" i="3"/>
  <c r="AB7" i="3"/>
  <c r="AA26" i="3"/>
  <c r="O28" i="3"/>
  <c r="F44" i="3"/>
  <c r="G50" i="3"/>
  <c r="E47" i="3"/>
  <c r="H51" i="3"/>
  <c r="C28" i="16"/>
  <c r="G23" i="3"/>
  <c r="G9" i="3"/>
  <c r="H25" i="3"/>
  <c r="K46" i="3"/>
  <c r="I52" i="3"/>
  <c r="F52" i="3"/>
  <c r="K20" i="3"/>
  <c r="I37" i="3"/>
  <c r="Q35" i="3"/>
  <c r="N40" i="3"/>
  <c r="AD20" i="3"/>
  <c r="O38" i="3"/>
  <c r="AC35" i="3"/>
  <c r="L41" i="3"/>
  <c r="AD22" i="3"/>
  <c r="AD12" i="3"/>
  <c r="AC25" i="3"/>
  <c r="L10" i="3"/>
  <c r="L6" i="3"/>
  <c r="AB31" i="3"/>
  <c r="AF35" i="3"/>
  <c r="AB25" i="3"/>
  <c r="K55" i="3"/>
  <c r="AB231" i="3"/>
  <c r="AB227" i="3"/>
  <c r="E219" i="3"/>
  <c r="AF55" i="2" s="1"/>
  <c r="O244" i="3"/>
  <c r="G238" i="3"/>
  <c r="AC230" i="3"/>
  <c r="O224" i="3"/>
  <c r="Q220" i="3"/>
  <c r="AG72" i="2" s="1"/>
  <c r="I102" i="3"/>
  <c r="N96" i="3"/>
  <c r="E92" i="3"/>
  <c r="AD87" i="3"/>
  <c r="N79" i="3"/>
  <c r="O64" i="3"/>
  <c r="H59" i="3"/>
  <c r="Q145" i="3"/>
  <c r="AD140" i="3"/>
  <c r="AE136" i="3"/>
  <c r="AB59" i="3"/>
  <c r="AE143" i="3"/>
  <c r="I140" i="3"/>
  <c r="G135" i="3"/>
  <c r="AC124" i="3"/>
  <c r="AD86" i="3"/>
  <c r="F78" i="3"/>
  <c r="E73" i="3"/>
  <c r="F68" i="3"/>
  <c r="O46" i="3"/>
  <c r="AA98" i="3"/>
  <c r="F92" i="3"/>
  <c r="Q89" i="3"/>
  <c r="Q84" i="3"/>
  <c r="E71" i="3"/>
  <c r="T27" i="16"/>
  <c r="Q56" i="3"/>
  <c r="C16" i="16"/>
  <c r="C9" i="16"/>
  <c r="G12" i="3"/>
  <c r="M21" i="16"/>
  <c r="AC33" i="3"/>
  <c r="F17" i="3"/>
  <c r="AE36" i="3"/>
  <c r="Q6" i="3"/>
  <c r="AF20" i="3"/>
  <c r="H7" i="3"/>
  <c r="H22" i="3"/>
  <c r="AE8" i="3"/>
  <c r="O8" i="3"/>
  <c r="K6" i="3"/>
  <c r="M19" i="16"/>
  <c r="C27" i="16"/>
  <c r="G26" i="3"/>
  <c r="I14" i="3"/>
  <c r="AF28" i="3"/>
  <c r="G45" i="3"/>
  <c r="I53" i="3"/>
  <c r="N50" i="3"/>
  <c r="AC55" i="3"/>
  <c r="AC46" i="3"/>
  <c r="AD54" i="3"/>
  <c r="O51" i="3"/>
  <c r="AD56" i="3"/>
  <c r="G32" i="3"/>
  <c r="F35" i="3"/>
  <c r="F34" i="3"/>
  <c r="AD42" i="3"/>
  <c r="P33" i="3"/>
  <c r="O36" i="3"/>
  <c r="K50" i="3"/>
  <c r="AE35" i="3"/>
  <c r="AA36" i="3"/>
  <c r="AE160" i="3"/>
  <c r="AD158" i="3"/>
  <c r="Q229" i="3"/>
  <c r="AB223" i="3"/>
  <c r="I89" i="3"/>
  <c r="K87" i="3"/>
  <c r="AE81" i="3"/>
  <c r="F77" i="3"/>
  <c r="AC70" i="3"/>
  <c r="N53" i="3"/>
  <c r="F139" i="3"/>
  <c r="H134" i="3"/>
  <c r="AA123" i="3"/>
  <c r="E117" i="3"/>
  <c r="I113" i="3"/>
  <c r="K134" i="3"/>
  <c r="H122" i="3"/>
  <c r="AB117" i="3"/>
  <c r="E112" i="3"/>
  <c r="I107" i="3"/>
  <c r="AE69" i="3"/>
  <c r="K67" i="3"/>
  <c r="E61" i="3"/>
  <c r="AD148" i="3"/>
  <c r="H142" i="3"/>
  <c r="O85" i="3"/>
  <c r="AC77" i="3"/>
  <c r="Q73" i="3"/>
  <c r="AF67" i="3"/>
  <c r="O43" i="3"/>
  <c r="Q12" i="16"/>
  <c r="AA28" i="3"/>
  <c r="F22" i="3"/>
  <c r="S8" i="16"/>
  <c r="AE22" i="3"/>
  <c r="AA41" i="3"/>
  <c r="AA49" i="3"/>
  <c r="AC47" i="3"/>
  <c r="H52" i="3"/>
  <c r="AE20" i="3"/>
  <c r="O23" i="3"/>
  <c r="M34" i="16"/>
  <c r="E27" i="3"/>
  <c r="M28" i="16"/>
  <c r="AB35" i="3"/>
  <c r="AB33" i="3"/>
  <c r="AD37" i="3"/>
  <c r="K8" i="3"/>
  <c r="AD21" i="3"/>
  <c r="O14" i="3"/>
  <c r="E18" i="3"/>
  <c r="C26" i="16"/>
  <c r="Q17" i="3"/>
  <c r="I9" i="3"/>
  <c r="G28" i="3"/>
  <c r="S30" i="16"/>
  <c r="I20" i="3"/>
  <c r="Q15" i="3"/>
  <c r="L24" i="3"/>
  <c r="E48" i="3"/>
  <c r="I51" i="3"/>
  <c r="O49" i="3"/>
  <c r="AC57" i="3"/>
  <c r="G49" i="3"/>
  <c r="G52" i="3"/>
  <c r="Q28" i="3"/>
  <c r="AB51" i="3"/>
  <c r="G53" i="3"/>
  <c r="H61" i="3"/>
  <c r="AC38" i="3"/>
  <c r="F38" i="3"/>
  <c r="K41" i="3"/>
  <c r="S15" i="16"/>
  <c r="L14" i="3"/>
  <c r="AF27" i="3"/>
  <c r="F24" i="3"/>
  <c r="K76" i="3"/>
  <c r="AB41" i="3"/>
  <c r="O41" i="3"/>
  <c r="N43" i="3"/>
  <c r="O21" i="3"/>
  <c r="AA30" i="3"/>
  <c r="P24" i="16"/>
  <c r="L27" i="3"/>
  <c r="E78" i="3"/>
  <c r="O42" i="3"/>
  <c r="AE43" i="3"/>
  <c r="E45" i="3"/>
  <c r="I45" i="3"/>
  <c r="H44" i="3"/>
  <c r="L46" i="3"/>
  <c r="AA54" i="3"/>
  <c r="O71" i="3"/>
  <c r="K78" i="3"/>
  <c r="AB82" i="3"/>
  <c r="G88" i="3"/>
  <c r="G90" i="3"/>
  <c r="I78" i="3"/>
  <c r="AF84" i="3"/>
  <c r="F88" i="3"/>
  <c r="K92" i="3"/>
  <c r="AE140" i="3"/>
  <c r="Q144" i="3"/>
  <c r="K59" i="3"/>
  <c r="AE62" i="3"/>
  <c r="K68" i="3"/>
  <c r="O7" i="3"/>
  <c r="G64" i="3"/>
  <c r="E68" i="3"/>
  <c r="AA76" i="3"/>
  <c r="AB78" i="3"/>
  <c r="O96" i="3"/>
  <c r="Q102" i="3"/>
  <c r="L106" i="3"/>
  <c r="AF110" i="3"/>
  <c r="F113" i="3"/>
  <c r="H100" i="3"/>
  <c r="F104" i="3"/>
  <c r="E109" i="3"/>
  <c r="L113" i="3"/>
  <c r="L120" i="3"/>
  <c r="G105" i="3"/>
  <c r="AA109" i="3"/>
  <c r="AD114" i="3"/>
  <c r="H120" i="3"/>
  <c r="N126" i="3"/>
  <c r="AF37" i="3"/>
  <c r="E63" i="3"/>
  <c r="AB68" i="3"/>
  <c r="AF73" i="3"/>
  <c r="E79" i="3"/>
  <c r="Q82" i="3"/>
  <c r="Q68" i="3"/>
  <c r="AD75" i="3"/>
  <c r="K79" i="3"/>
  <c r="I83" i="3"/>
  <c r="K86" i="3"/>
  <c r="E103" i="3"/>
  <c r="K108" i="3"/>
  <c r="AE113" i="3"/>
  <c r="AE117" i="3"/>
  <c r="I124" i="3"/>
  <c r="AB89" i="3"/>
  <c r="AB94" i="3"/>
  <c r="O99" i="3"/>
  <c r="AB102" i="3"/>
  <c r="P9" i="3"/>
  <c r="O26" i="3"/>
  <c r="H20" i="3"/>
  <c r="G20" i="3"/>
  <c r="AB29" i="3"/>
  <c r="AE28" i="3"/>
  <c r="AF54" i="3"/>
  <c r="I54" i="3"/>
  <c r="L56" i="3"/>
  <c r="S6" i="16"/>
  <c r="L8" i="3"/>
  <c r="AC27" i="3"/>
  <c r="S12" i="16"/>
  <c r="AD91" i="3"/>
  <c r="H56" i="3"/>
  <c r="K56" i="3"/>
  <c r="I58" i="3"/>
  <c r="P14" i="16"/>
  <c r="E20" i="3"/>
  <c r="F12" i="3"/>
  <c r="K22" i="3"/>
  <c r="AA93" i="3"/>
  <c r="Q58" i="3"/>
  <c r="F58" i="3"/>
  <c r="S24" i="16"/>
  <c r="H6" i="3"/>
  <c r="L59" i="3"/>
  <c r="I59" i="3"/>
  <c r="S33" i="16"/>
  <c r="AC80" i="3"/>
  <c r="O88" i="3"/>
  <c r="AC93" i="3"/>
  <c r="K97" i="3"/>
  <c r="I103" i="3"/>
  <c r="I105" i="3"/>
  <c r="I93" i="3"/>
  <c r="AE99" i="3"/>
  <c r="AF103" i="3"/>
  <c r="AB107" i="3"/>
  <c r="AC65" i="3"/>
  <c r="Q70" i="3"/>
  <c r="AB76" i="3"/>
  <c r="AB79" i="3"/>
  <c r="AC58" i="3"/>
  <c r="I76" i="3"/>
  <c r="G81" i="3"/>
  <c r="N85" i="3"/>
  <c r="AF91" i="3"/>
  <c r="K93" i="3"/>
  <c r="I111" i="3"/>
  <c r="O117" i="3"/>
  <c r="O122" i="3"/>
  <c r="H128" i="3"/>
  <c r="AF136" i="3"/>
  <c r="I115" i="3"/>
  <c r="AE121" i="3"/>
  <c r="AD126" i="3"/>
  <c r="N135" i="3"/>
  <c r="G141" i="3"/>
  <c r="E122" i="3"/>
  <c r="O126" i="3"/>
  <c r="E137" i="3"/>
  <c r="N141" i="3"/>
  <c r="AA147" i="3"/>
  <c r="O67" i="3"/>
  <c r="N80" i="3"/>
  <c r="K85" i="3"/>
  <c r="AF89" i="3"/>
  <c r="Q95" i="3"/>
  <c r="E97" i="3"/>
  <c r="H85" i="3"/>
  <c r="N90" i="3"/>
  <c r="AE94" i="3"/>
  <c r="E98" i="3"/>
  <c r="AD101" i="3"/>
  <c r="F120" i="3"/>
  <c r="N125" i="3"/>
  <c r="E136" i="3"/>
  <c r="AE139" i="3"/>
  <c r="I145" i="3"/>
  <c r="O104" i="3"/>
  <c r="AC109" i="3"/>
  <c r="E114" i="3"/>
  <c r="F118" i="3"/>
  <c r="P6" i="16"/>
  <c r="Q29" i="3"/>
  <c r="M23" i="16"/>
  <c r="H24" i="3"/>
  <c r="AB19" i="3"/>
  <c r="AC37" i="3"/>
  <c r="AB43" i="3"/>
  <c r="AD41" i="3"/>
  <c r="E44" i="3"/>
  <c r="AE10" i="3"/>
  <c r="M7" i="16"/>
  <c r="I30" i="3"/>
  <c r="AA19" i="3"/>
  <c r="O45" i="3"/>
  <c r="AF43" i="3"/>
  <c r="G46" i="3"/>
  <c r="AD17" i="3"/>
  <c r="L18" i="3"/>
  <c r="O22" i="3"/>
  <c r="AD19" i="3"/>
  <c r="L25" i="3"/>
  <c r="AD29" i="3"/>
  <c r="P17" i="3"/>
  <c r="AC26" i="3"/>
  <c r="K99" i="3"/>
  <c r="AB103" i="3"/>
  <c r="AB108" i="3"/>
  <c r="H113" i="3"/>
  <c r="AF120" i="3"/>
  <c r="G122" i="3"/>
  <c r="AD108" i="3"/>
  <c r="K114" i="3"/>
  <c r="N118" i="3"/>
  <c r="H124" i="3"/>
  <c r="H82" i="3"/>
  <c r="H87" i="3"/>
  <c r="O91" i="3"/>
  <c r="L94" i="3"/>
  <c r="N100" i="3"/>
  <c r="L84" i="3"/>
  <c r="I100" i="3"/>
  <c r="F106" i="3"/>
  <c r="L108" i="3"/>
  <c r="G134" i="3"/>
  <c r="K140" i="3"/>
  <c r="E144" i="3"/>
  <c r="AF149" i="3"/>
  <c r="O62" i="3"/>
  <c r="N138" i="3"/>
  <c r="H143" i="3"/>
  <c r="I148" i="3"/>
  <c r="AE63" i="3"/>
  <c r="F66" i="3"/>
  <c r="AD143" i="3"/>
  <c r="AD147" i="3"/>
  <c r="I63" i="3"/>
  <c r="AA66" i="3"/>
  <c r="F73" i="3"/>
  <c r="AC88" i="3"/>
  <c r="G95" i="3"/>
  <c r="O100" i="3"/>
  <c r="N104" i="3"/>
  <c r="AD110" i="3"/>
  <c r="AD112" i="3"/>
  <c r="AD100" i="3"/>
  <c r="F105" i="3"/>
  <c r="F109" i="3"/>
  <c r="H114" i="3"/>
  <c r="AC117" i="3"/>
  <c r="Q142" i="3"/>
  <c r="K146" i="3"/>
  <c r="AE70" i="3"/>
  <c r="AD121" i="3"/>
  <c r="AE126" i="3"/>
  <c r="L137" i="3"/>
  <c r="P140" i="3"/>
  <c r="AA37" i="3"/>
  <c r="E40" i="3"/>
  <c r="P12" i="3"/>
  <c r="AB27" i="3"/>
  <c r="N32" i="3"/>
  <c r="AB10" i="3"/>
  <c r="Q53" i="3"/>
  <c r="AF59" i="3"/>
  <c r="E56" i="3"/>
  <c r="F60" i="3"/>
  <c r="I31" i="3"/>
  <c r="N20" i="3"/>
  <c r="AD27" i="3"/>
  <c r="K31" i="3"/>
  <c r="Q55" i="3"/>
  <c r="S18" i="16"/>
  <c r="AB58" i="3"/>
  <c r="G8" i="3"/>
  <c r="P25" i="3"/>
  <c r="L22" i="3"/>
  <c r="E8" i="3"/>
  <c r="E24" i="3"/>
  <c r="F6" i="3"/>
  <c r="AE16" i="3"/>
  <c r="P22" i="16"/>
  <c r="P27" i="16"/>
  <c r="F115" i="3"/>
  <c r="AE120" i="3"/>
  <c r="AA125" i="3"/>
  <c r="AC135" i="3"/>
  <c r="E141" i="3"/>
  <c r="N143" i="3"/>
  <c r="AB125" i="3"/>
  <c r="AC137" i="3"/>
  <c r="AE141" i="3"/>
  <c r="E145" i="3"/>
  <c r="AF97" i="3"/>
  <c r="E102" i="3"/>
  <c r="N106" i="3"/>
  <c r="H110" i="3"/>
  <c r="AE116" i="3"/>
  <c r="AA106" i="3"/>
  <c r="E111" i="3"/>
  <c r="H116" i="3"/>
  <c r="K123" i="3"/>
  <c r="AD31" i="3"/>
  <c r="AE60" i="3"/>
  <c r="AA65" i="3"/>
  <c r="E69" i="3"/>
  <c r="H77" i="3"/>
  <c r="AF79" i="3"/>
  <c r="AF65" i="3"/>
  <c r="H71" i="3"/>
  <c r="AE76" i="3"/>
  <c r="E80" i="3"/>
  <c r="N83" i="3"/>
  <c r="AE68" i="3"/>
  <c r="AC75" i="3"/>
  <c r="G80" i="3"/>
  <c r="G83" i="3"/>
  <c r="O89" i="3"/>
  <c r="E110" i="3"/>
  <c r="AE115" i="3"/>
  <c r="H121" i="3"/>
  <c r="AF128" i="3"/>
  <c r="K135" i="3"/>
  <c r="G115" i="3"/>
  <c r="AB122" i="3"/>
  <c r="K126" i="3"/>
  <c r="L136" i="3"/>
  <c r="AB139" i="3"/>
  <c r="H69" i="3"/>
  <c r="L76" i="3"/>
  <c r="AC84" i="3"/>
  <c r="I87" i="3"/>
  <c r="AA142" i="3"/>
  <c r="F148" i="3"/>
  <c r="AB64" i="3"/>
  <c r="AD68" i="3"/>
  <c r="H43" i="3"/>
  <c r="I40" i="3"/>
  <c r="F43" i="3"/>
  <c r="I22" i="3"/>
  <c r="E15" i="3"/>
  <c r="P8" i="3"/>
  <c r="N15" i="3"/>
  <c r="AD38" i="3"/>
  <c r="K44" i="3"/>
  <c r="AE42" i="3"/>
  <c r="AB45" i="3"/>
  <c r="H29" i="3"/>
  <c r="AA6" i="3"/>
  <c r="AD11" i="3"/>
  <c r="N7" i="3"/>
  <c r="F40" i="3"/>
  <c r="AD44" i="3"/>
  <c r="L47" i="3"/>
  <c r="K47" i="3"/>
  <c r="H45" i="3"/>
  <c r="AD48" i="3"/>
  <c r="O138" i="3"/>
  <c r="AF142" i="3"/>
  <c r="H147" i="3"/>
  <c r="Q61" i="3"/>
  <c r="L66" i="3"/>
  <c r="P18" i="3"/>
  <c r="P146" i="3"/>
  <c r="K62" i="3"/>
  <c r="I73" i="3"/>
  <c r="I112" i="3"/>
  <c r="N117" i="3"/>
  <c r="O123" i="3"/>
  <c r="F128" i="3"/>
  <c r="K138" i="3"/>
  <c r="AD118" i="3"/>
  <c r="AD123" i="3"/>
  <c r="AA134" i="3"/>
  <c r="AE138" i="3"/>
  <c r="AD144" i="3"/>
  <c r="AB62" i="3"/>
  <c r="G77" i="3"/>
  <c r="I82" i="3"/>
  <c r="G86" i="3"/>
  <c r="AF92" i="3"/>
  <c r="AF94" i="3"/>
  <c r="AF82" i="3"/>
  <c r="H88" i="3"/>
  <c r="AB91" i="3"/>
  <c r="L95" i="3"/>
  <c r="L98" i="3"/>
  <c r="L85" i="3"/>
  <c r="AB90" i="3"/>
  <c r="E95" i="3"/>
  <c r="G104" i="3"/>
  <c r="E123" i="3"/>
  <c r="AE128" i="3"/>
  <c r="AB138" i="3"/>
  <c r="I142" i="3"/>
  <c r="L149" i="3"/>
  <c r="K150" i="3"/>
  <c r="AC138" i="3"/>
  <c r="H144" i="3"/>
  <c r="P148" i="3"/>
  <c r="AD63" i="3"/>
  <c r="Q66" i="3"/>
  <c r="AD85" i="3"/>
  <c r="N91" i="3"/>
  <c r="AD95" i="3"/>
  <c r="AC102" i="3"/>
  <c r="AC69" i="3"/>
  <c r="G85" i="3"/>
  <c r="N23" i="3"/>
  <c r="AF21" i="3"/>
  <c r="F32" i="3"/>
  <c r="AC52" i="3"/>
  <c r="L58" i="3"/>
  <c r="L55" i="3"/>
  <c r="L16" i="3"/>
  <c r="AC13" i="3"/>
  <c r="AA16" i="3"/>
  <c r="N28" i="3"/>
  <c r="E54" i="3"/>
  <c r="C19" i="16"/>
  <c r="AE57" i="3"/>
  <c r="S22" i="16"/>
  <c r="O31" i="3"/>
  <c r="E23" i="3"/>
  <c r="K16" i="3"/>
  <c r="AC32" i="3"/>
  <c r="AB55" i="3"/>
  <c r="Q7" i="3"/>
  <c r="O59" i="3"/>
  <c r="AF10" i="3"/>
  <c r="AB56" i="3"/>
  <c r="H11" i="3"/>
  <c r="C25" i="16"/>
  <c r="AF12" i="3"/>
  <c r="L63" i="3"/>
  <c r="AF68" i="3"/>
  <c r="K77" i="3"/>
  <c r="L83" i="3"/>
  <c r="O73" i="3"/>
  <c r="I79" i="3"/>
  <c r="K83" i="3"/>
  <c r="L89" i="3"/>
  <c r="F135" i="3"/>
  <c r="F140" i="3"/>
  <c r="AF145" i="3"/>
  <c r="N148" i="3"/>
  <c r="L64" i="3"/>
  <c r="Q141" i="3"/>
  <c r="P144" i="3"/>
  <c r="E60" i="3"/>
  <c r="O63" i="3"/>
  <c r="G69" i="3"/>
  <c r="AE85" i="3"/>
  <c r="I92" i="3"/>
  <c r="AA97" i="3"/>
  <c r="F101" i="3"/>
  <c r="AF107" i="3"/>
  <c r="N109" i="3"/>
  <c r="L97" i="3"/>
  <c r="AD103" i="3"/>
  <c r="Q107" i="3"/>
  <c r="H111" i="3"/>
  <c r="AE114" i="3"/>
  <c r="AA100" i="3"/>
  <c r="AD105" i="3"/>
  <c r="AC110" i="3"/>
  <c r="N114" i="3"/>
  <c r="O121" i="3"/>
  <c r="L144" i="3"/>
  <c r="N59" i="3"/>
  <c r="F64" i="3"/>
  <c r="I67" i="3"/>
  <c r="AE75" i="3"/>
  <c r="N38" i="3"/>
  <c r="AD64" i="3"/>
  <c r="AF69" i="3"/>
  <c r="L75" i="3"/>
  <c r="K80" i="3"/>
  <c r="E82" i="3"/>
  <c r="H101" i="3"/>
  <c r="AC106" i="3"/>
  <c r="K110" i="3"/>
  <c r="AF115" i="3"/>
  <c r="AA118" i="3"/>
  <c r="L86" i="3"/>
  <c r="L92" i="3"/>
  <c r="E96" i="3"/>
  <c r="AC8" i="3"/>
  <c r="N6" i="3"/>
  <c r="M27" i="16"/>
  <c r="G19" i="3"/>
  <c r="AD10" i="3"/>
  <c r="P18" i="16"/>
  <c r="AC23" i="3"/>
  <c r="E35" i="3"/>
  <c r="Q44" i="3"/>
  <c r="N41" i="3"/>
  <c r="E46" i="3"/>
  <c r="Q26" i="3"/>
  <c r="L31" i="3"/>
  <c r="M14" i="16"/>
  <c r="AD23" i="3"/>
  <c r="O37" i="3"/>
  <c r="AE45" i="3"/>
  <c r="K43" i="3"/>
  <c r="AF48" i="3"/>
  <c r="AE24" i="3"/>
  <c r="S14" i="16"/>
  <c r="M35" i="16"/>
  <c r="AE29" i="3"/>
  <c r="AD13" i="3"/>
  <c r="Q31" i="3"/>
  <c r="M31" i="16"/>
  <c r="M6" i="16"/>
  <c r="AF80" i="3"/>
  <c r="Q85" i="3"/>
  <c r="Q90" i="3"/>
  <c r="Q93" i="3"/>
  <c r="K98" i="3"/>
  <c r="H83" i="3"/>
  <c r="F89" i="3"/>
  <c r="G94" i="3"/>
  <c r="I98" i="3"/>
  <c r="AE104" i="3"/>
  <c r="E62" i="3"/>
  <c r="AC68" i="3"/>
  <c r="H73" i="3"/>
  <c r="Q78" i="3"/>
  <c r="H81" i="3"/>
  <c r="H66" i="3"/>
  <c r="Q71" i="3"/>
  <c r="E77" i="3"/>
  <c r="AE80" i="3"/>
  <c r="AA103" i="3"/>
  <c r="AE112" i="3"/>
  <c r="H117" i="3"/>
  <c r="N124" i="3"/>
  <c r="G126" i="3"/>
  <c r="G112" i="3"/>
  <c r="K118" i="3"/>
  <c r="N123" i="3"/>
  <c r="AF134" i="3"/>
  <c r="AF137" i="3"/>
  <c r="O116" i="3"/>
  <c r="L122" i="3"/>
  <c r="AA128" i="3"/>
  <c r="AA136" i="3"/>
  <c r="AC142" i="3"/>
  <c r="AB69" i="3"/>
  <c r="I81" i="3"/>
  <c r="I84" i="3"/>
  <c r="AD90" i="3"/>
  <c r="N68" i="3"/>
  <c r="AB81" i="3"/>
  <c r="AE86" i="3"/>
  <c r="H90" i="3"/>
  <c r="O95" i="3"/>
  <c r="Q98" i="3"/>
  <c r="AA116" i="3"/>
  <c r="AB123" i="3"/>
  <c r="O128" i="3"/>
  <c r="O137" i="3"/>
  <c r="AA140" i="3"/>
  <c r="E101" i="3"/>
  <c r="L107" i="3"/>
  <c r="AC111" i="3"/>
  <c r="Q116" i="3"/>
  <c r="AA42" i="3"/>
  <c r="L38" i="3"/>
  <c r="F42" i="3"/>
  <c r="K23" i="3"/>
  <c r="E16" i="3"/>
  <c r="AA13" i="3"/>
  <c r="AB26" i="3"/>
  <c r="AA51" i="3"/>
  <c r="AC59" i="3"/>
  <c r="F56" i="3"/>
  <c r="P12" i="16"/>
  <c r="M18" i="16"/>
  <c r="S10" i="16"/>
  <c r="AB16" i="3"/>
  <c r="AE21" i="3"/>
  <c r="O53" i="3"/>
  <c r="S26" i="16"/>
  <c r="AE58" i="3"/>
  <c r="C29" i="16"/>
  <c r="P22" i="3"/>
  <c r="AA9" i="3"/>
  <c r="P11" i="3"/>
  <c r="I33" i="3"/>
  <c r="P31" i="16"/>
  <c r="O19" i="3"/>
  <c r="O32" i="3"/>
  <c r="L34" i="3"/>
  <c r="K95" i="3"/>
  <c r="AF100" i="3"/>
  <c r="H105" i="3"/>
  <c r="H108" i="3"/>
  <c r="L114" i="3"/>
  <c r="E100" i="3"/>
  <c r="E104" i="3"/>
  <c r="AD109" i="3"/>
  <c r="Q114" i="3"/>
  <c r="AF121" i="3"/>
  <c r="AA79" i="3"/>
  <c r="AF85" i="3"/>
  <c r="H89" i="3"/>
  <c r="L93" i="3"/>
  <c r="AA96" i="3"/>
  <c r="AE83" i="3"/>
  <c r="F87" i="3"/>
  <c r="O92" i="3"/>
  <c r="AC95" i="3"/>
  <c r="N101" i="3"/>
  <c r="I120" i="3"/>
  <c r="O124" i="3"/>
  <c r="O135" i="3"/>
  <c r="O139" i="3"/>
  <c r="N145" i="3"/>
  <c r="K147" i="3"/>
  <c r="AB135" i="3"/>
  <c r="P141" i="3"/>
  <c r="G145" i="3"/>
  <c r="AD61" i="3"/>
  <c r="AF63" i="3"/>
  <c r="AF139" i="3"/>
  <c r="AC144" i="3"/>
  <c r="AB60" i="3"/>
  <c r="AA67" i="3"/>
  <c r="AA86" i="3"/>
  <c r="L91" i="3"/>
  <c r="AD96" i="3"/>
  <c r="AB99" i="3"/>
  <c r="L105" i="3"/>
  <c r="AB96" i="3"/>
  <c r="K101" i="3"/>
  <c r="AF105" i="3"/>
  <c r="N111" i="3"/>
  <c r="G113" i="3"/>
  <c r="AA139" i="3"/>
  <c r="P145" i="3"/>
  <c r="F59" i="3"/>
  <c r="AE64" i="3"/>
  <c r="O66" i="3"/>
  <c r="L117" i="3"/>
  <c r="AB124" i="3"/>
  <c r="E134" i="3"/>
  <c r="AD138" i="3"/>
  <c r="H57" i="3"/>
  <c r="O54" i="3"/>
  <c r="E34" i="3"/>
  <c r="AD43" i="3"/>
  <c r="G40" i="3"/>
  <c r="K45" i="3"/>
  <c r="I19" i="3"/>
  <c r="AC20" i="3"/>
  <c r="M15" i="16"/>
  <c r="N14" i="3"/>
  <c r="F36" i="3"/>
  <c r="N44" i="3"/>
  <c r="L42" i="3"/>
  <c r="N47" i="3"/>
  <c r="H26" i="3"/>
  <c r="AC11" i="3"/>
  <c r="AC29" i="3"/>
  <c r="E14" i="3"/>
  <c r="AF38" i="3"/>
  <c r="AB46" i="3"/>
  <c r="AF44" i="3"/>
  <c r="AD49" i="3"/>
  <c r="Q40" i="3"/>
  <c r="F45" i="3"/>
  <c r="H50" i="3"/>
  <c r="L110" i="3"/>
  <c r="E115" i="3"/>
  <c r="AC121" i="3"/>
  <c r="F125" i="3"/>
  <c r="H137" i="3"/>
  <c r="G116" i="3"/>
  <c r="N121" i="3"/>
  <c r="F126" i="3"/>
  <c r="N136" i="3"/>
  <c r="AD142" i="3"/>
  <c r="K94" i="3"/>
  <c r="AE100" i="3"/>
  <c r="AF104" i="3"/>
  <c r="AF108" i="3"/>
  <c r="L111" i="3"/>
  <c r="H98" i="3"/>
  <c r="H103" i="3"/>
  <c r="AE107" i="3"/>
  <c r="K111" i="3"/>
  <c r="F117" i="3"/>
  <c r="I141" i="3"/>
  <c r="O145" i="3"/>
  <c r="AA61" i="3"/>
  <c r="E64" i="3"/>
  <c r="E70" i="3"/>
  <c r="AD33" i="3"/>
  <c r="I61" i="3"/>
  <c r="I66" i="3"/>
  <c r="AB70" i="3"/>
  <c r="H78" i="3"/>
  <c r="H80" i="3"/>
  <c r="AF66" i="3"/>
  <c r="AD77" i="3"/>
  <c r="F81" i="3"/>
  <c r="AB84" i="3"/>
  <c r="AE101" i="3"/>
  <c r="O106" i="3"/>
  <c r="AE111" i="3"/>
  <c r="H115" i="3"/>
  <c r="K122" i="3"/>
  <c r="G107" i="3"/>
  <c r="G111" i="3"/>
  <c r="AC116" i="3"/>
  <c r="Q122" i="3"/>
  <c r="Q134" i="3"/>
  <c r="AC40" i="3"/>
  <c r="AB65" i="3"/>
  <c r="N70" i="3"/>
  <c r="Q76" i="3"/>
  <c r="N81" i="3"/>
  <c r="E83" i="3"/>
  <c r="AF140" i="3"/>
  <c r="Q146" i="3"/>
  <c r="H60" i="3"/>
  <c r="O65" i="3"/>
  <c r="O30" i="3"/>
  <c r="H16" i="3"/>
  <c r="P17" i="16"/>
  <c r="G30" i="3"/>
  <c r="L7" i="3"/>
  <c r="E50" i="3"/>
  <c r="H58" i="3"/>
  <c r="AD55" i="3"/>
  <c r="AF6" i="3"/>
  <c r="N24" i="3"/>
  <c r="AD7" i="3"/>
  <c r="K17" i="3"/>
  <c r="P11" i="16"/>
  <c r="AF52" i="3"/>
  <c r="P30" i="16"/>
  <c r="G57" i="3"/>
  <c r="S17" i="16"/>
  <c r="AD9" i="3"/>
  <c r="AB13" i="3"/>
  <c r="F16" i="3"/>
  <c r="Q32" i="3"/>
  <c r="H54" i="3"/>
  <c r="C10" i="16"/>
  <c r="AE59" i="3"/>
  <c r="Q8" i="3"/>
  <c r="F55" i="3"/>
  <c r="S16" i="16"/>
  <c r="S25" i="16"/>
  <c r="H10" i="3"/>
  <c r="I128" i="3"/>
  <c r="G138" i="3"/>
  <c r="E143" i="3"/>
  <c r="E146" i="3"/>
  <c r="AF62" i="3"/>
  <c r="AD139" i="3"/>
  <c r="I143" i="3"/>
  <c r="G148" i="3"/>
  <c r="K61" i="3"/>
  <c r="E67" i="3"/>
  <c r="I109" i="3"/>
  <c r="AD115" i="3"/>
  <c r="AA120" i="3"/>
  <c r="H125" i="3"/>
  <c r="L134" i="3"/>
  <c r="O113" i="3"/>
  <c r="AE118" i="3"/>
  <c r="K124" i="3"/>
  <c r="P134" i="3"/>
  <c r="AC139" i="3"/>
  <c r="AB67" i="3"/>
  <c r="N71" i="3"/>
  <c r="L78" i="3"/>
  <c r="K81" i="3"/>
  <c r="AE87" i="3"/>
  <c r="AC63" i="3"/>
  <c r="G78" i="3"/>
  <c r="AC83" i="3"/>
  <c r="N87" i="3"/>
  <c r="H93" i="3"/>
  <c r="AF95" i="3"/>
  <c r="Q83" i="3"/>
  <c r="N88" i="3"/>
  <c r="AD92" i="3"/>
  <c r="AE96" i="3"/>
  <c r="AC99" i="3"/>
  <c r="I117" i="3"/>
  <c r="L123" i="3"/>
  <c r="N134" i="3"/>
  <c r="G137" i="3"/>
  <c r="AB143" i="3"/>
  <c r="AD124" i="3"/>
  <c r="AD134" i="3"/>
  <c r="L139" i="3"/>
  <c r="K143" i="3"/>
  <c r="E59" i="3"/>
  <c r="F69" i="3"/>
  <c r="N82" i="3"/>
  <c r="Q87" i="3"/>
  <c r="F91" i="3"/>
  <c r="K96" i="3"/>
  <c r="I41" i="3"/>
  <c r="E66" i="3"/>
  <c r="AC71" i="3"/>
  <c r="AD76" i="3"/>
  <c r="O82" i="3"/>
  <c r="K29" i="3"/>
  <c r="F9" i="3"/>
  <c r="G16" i="3"/>
  <c r="F25" i="3"/>
  <c r="G27" i="3"/>
  <c r="P10" i="16"/>
  <c r="I36" i="3"/>
  <c r="K40" i="3"/>
  <c r="AE37" i="3"/>
  <c r="I46" i="3"/>
  <c r="AF23" i="3"/>
  <c r="K21" i="3"/>
  <c r="N30" i="3"/>
  <c r="AB8" i="3"/>
  <c r="E38" i="3"/>
  <c r="AF42" i="3"/>
  <c r="AE48" i="3"/>
  <c r="AF29" i="3"/>
  <c r="S13" i="16"/>
  <c r="E32" i="3"/>
  <c r="F27" i="3"/>
  <c r="AA12" i="3"/>
  <c r="P21" i="3"/>
  <c r="AA24" i="3"/>
  <c r="H31" i="3"/>
  <c r="AB66" i="3"/>
  <c r="AD70" i="3"/>
  <c r="H76" i="3"/>
  <c r="AC79" i="3"/>
  <c r="AF64" i="3"/>
  <c r="Q69" i="3"/>
  <c r="K75" i="3"/>
  <c r="O78" i="3"/>
  <c r="F84" i="3"/>
  <c r="E126" i="3"/>
  <c r="I138" i="3"/>
  <c r="N142" i="3"/>
  <c r="AE146" i="3"/>
  <c r="I60" i="3"/>
  <c r="O136" i="3"/>
  <c r="AD141" i="3"/>
  <c r="H146" i="3"/>
  <c r="Q62" i="3"/>
  <c r="H65" i="3"/>
  <c r="H84" i="3"/>
  <c r="AD88" i="3"/>
  <c r="E93" i="3"/>
  <c r="F96" i="3"/>
  <c r="N102" i="3"/>
  <c r="E86" i="3"/>
  <c r="AE93" i="3"/>
  <c r="AB98" i="3"/>
  <c r="AA102" i="3"/>
  <c r="N108" i="3"/>
  <c r="N110" i="3"/>
  <c r="O98" i="3"/>
  <c r="Q104" i="3"/>
  <c r="K107" i="3"/>
  <c r="H112" i="3"/>
  <c r="AB115" i="3"/>
  <c r="Q140" i="3"/>
  <c r="H145" i="3"/>
  <c r="AC61" i="3"/>
  <c r="AD65" i="3"/>
  <c r="L68" i="3"/>
  <c r="AE145" i="3"/>
  <c r="AD60" i="3"/>
  <c r="I65" i="3"/>
  <c r="AF76" i="3"/>
  <c r="I90" i="3"/>
  <c r="O97" i="3"/>
  <c r="F102" i="3"/>
  <c r="Q106" i="3"/>
  <c r="AF112" i="3"/>
  <c r="F70" i="3"/>
  <c r="O83" i="3"/>
  <c r="AB88" i="3"/>
  <c r="H92" i="3"/>
  <c r="N97" i="3"/>
  <c r="I56" i="3"/>
  <c r="F33" i="3"/>
  <c r="Q42" i="3"/>
  <c r="I38" i="3"/>
  <c r="G44" i="3"/>
  <c r="AC7" i="3"/>
  <c r="L29" i="3"/>
  <c r="P16" i="3"/>
  <c r="K30" i="3"/>
  <c r="K52" i="3"/>
  <c r="O55" i="3"/>
  <c r="AA53" i="3"/>
  <c r="S19" i="16"/>
  <c r="F18" i="3"/>
  <c r="M20" i="16"/>
  <c r="AC6" i="3"/>
  <c r="E19" i="3"/>
  <c r="N54" i="3"/>
  <c r="O57" i="3"/>
  <c r="G55" i="3"/>
  <c r="C8" i="16"/>
  <c r="K11" i="3"/>
  <c r="N22" i="3"/>
  <c r="P23" i="16"/>
  <c r="AA33" i="3"/>
  <c r="N9" i="3"/>
  <c r="AE25" i="3"/>
  <c r="AB18" i="3"/>
  <c r="AB34" i="3"/>
  <c r="O77" i="3"/>
  <c r="AD83" i="3"/>
  <c r="AF87" i="3"/>
  <c r="AA91" i="3"/>
  <c r="AD94" i="3"/>
  <c r="AF81" i="3"/>
  <c r="F86" i="3"/>
  <c r="AC90" i="3"/>
  <c r="AD93" i="3"/>
  <c r="AC31" i="3"/>
  <c r="I147" i="3"/>
  <c r="F63" i="3"/>
  <c r="G67" i="3"/>
  <c r="AF75" i="3"/>
  <c r="N77" i="3"/>
  <c r="AA63" i="3"/>
  <c r="K69" i="3"/>
  <c r="Q75" i="3"/>
  <c r="AD78" i="3"/>
  <c r="AA81" i="3"/>
  <c r="Q99" i="3"/>
  <c r="AC103" i="3"/>
  <c r="E108" i="3"/>
  <c r="F112" i="3"/>
  <c r="O118" i="3"/>
  <c r="AB104" i="3"/>
  <c r="O108" i="3"/>
  <c r="AD113" i="3"/>
  <c r="H118" i="3"/>
  <c r="AF125" i="3"/>
  <c r="L128" i="3"/>
  <c r="K113" i="3"/>
  <c r="AB120" i="3"/>
  <c r="L124" i="3"/>
  <c r="H135" i="3"/>
  <c r="H138" i="3"/>
  <c r="Q67" i="3"/>
  <c r="AA73" i="3"/>
  <c r="AA78" i="3"/>
  <c r="AB85" i="3"/>
  <c r="AA70" i="3"/>
  <c r="I77" i="3"/>
  <c r="L82" i="3"/>
  <c r="AC85" i="3"/>
  <c r="E91" i="3"/>
  <c r="I108" i="3"/>
  <c r="N112" i="3"/>
  <c r="AD117" i="3"/>
  <c r="AF123" i="3"/>
  <c r="AD135" i="3"/>
  <c r="AC92" i="3"/>
  <c r="AF98" i="3"/>
  <c r="Q103" i="3"/>
  <c r="E107" i="3"/>
  <c r="AF113" i="3"/>
  <c r="AF57" i="3"/>
  <c r="G54" i="3"/>
  <c r="L60" i="3"/>
  <c r="I35" i="3"/>
  <c r="P38" i="3"/>
  <c r="AC36" i="3"/>
  <c r="L45" i="3"/>
  <c r="AF26" i="3"/>
  <c r="H27" i="3"/>
  <c r="F14" i="3"/>
  <c r="O24" i="3"/>
  <c r="L37" i="3"/>
  <c r="AE41" i="3"/>
  <c r="K38" i="3"/>
  <c r="AD47" i="3"/>
  <c r="P32" i="16"/>
  <c r="AA23" i="3"/>
  <c r="E11" i="3"/>
  <c r="P25" i="16"/>
  <c r="AB40" i="3"/>
  <c r="Q43" i="3"/>
  <c r="F41" i="3"/>
  <c r="AF49" i="3"/>
  <c r="H41" i="3"/>
  <c r="AB44" i="3"/>
  <c r="K42" i="3"/>
  <c r="AF50" i="3"/>
  <c r="G92" i="3"/>
  <c r="AD98" i="3"/>
  <c r="L102" i="3"/>
  <c r="H106" i="3"/>
  <c r="L109" i="3"/>
  <c r="AC96" i="3"/>
  <c r="L101" i="3"/>
  <c r="AF106" i="3"/>
  <c r="K109" i="3"/>
  <c r="AE56" i="3"/>
  <c r="I80" i="3"/>
  <c r="G84" i="3"/>
  <c r="E90" i="3"/>
  <c r="N92" i="3"/>
  <c r="O80" i="3"/>
  <c r="Q86" i="3"/>
  <c r="F90" i="3"/>
  <c r="Q94" i="3"/>
  <c r="Q97" i="3"/>
  <c r="G114" i="3"/>
  <c r="N120" i="3"/>
  <c r="AD125" i="3"/>
  <c r="Q135" i="3"/>
  <c r="E140" i="3"/>
  <c r="I121" i="3"/>
  <c r="K125" i="3"/>
  <c r="AC136" i="3"/>
  <c r="G140" i="3"/>
  <c r="F146" i="3"/>
  <c r="E148" i="3"/>
  <c r="AB136" i="3"/>
  <c r="G142" i="3"/>
  <c r="AF146" i="3"/>
  <c r="N62" i="3"/>
  <c r="H64" i="3"/>
  <c r="AE84" i="3"/>
  <c r="AD89" i="3"/>
  <c r="O93" i="3"/>
  <c r="AC97" i="3"/>
  <c r="AB100" i="3"/>
  <c r="E87" i="3"/>
  <c r="AE97" i="3"/>
  <c r="G100" i="3"/>
  <c r="E106" i="3"/>
  <c r="I125" i="3"/>
  <c r="I135" i="3"/>
  <c r="N140" i="3"/>
  <c r="N144" i="3"/>
  <c r="AA60" i="3"/>
  <c r="AB109" i="3"/>
  <c r="AB113" i="3"/>
  <c r="AB118" i="3"/>
  <c r="AF124" i="3"/>
  <c r="H136" i="3"/>
  <c r="H30" i="3"/>
  <c r="I24" i="3"/>
  <c r="AD14" i="3"/>
  <c r="AE51" i="3"/>
  <c r="F54" i="3"/>
  <c r="C24" i="16"/>
  <c r="K26" i="3"/>
  <c r="AC28" i="3"/>
  <c r="K10" i="3"/>
  <c r="F29" i="3"/>
  <c r="AF53" i="3"/>
  <c r="O56" i="3"/>
  <c r="L54" i="3"/>
  <c r="S31" i="16"/>
  <c r="E6" i="3"/>
  <c r="K14" i="3"/>
  <c r="AB28" i="3"/>
  <c r="H55" i="3"/>
  <c r="AF58" i="3"/>
  <c r="G56" i="3"/>
  <c r="S29" i="16"/>
  <c r="N56" i="3"/>
  <c r="AD59" i="3"/>
  <c r="I57" i="3"/>
  <c r="Q10" i="3"/>
  <c r="AD107" i="3"/>
  <c r="N113" i="3"/>
  <c r="K117" i="3"/>
  <c r="H123" i="3"/>
  <c r="AB126" i="3"/>
  <c r="F111" i="3"/>
  <c r="L116" i="3"/>
  <c r="AE122" i="3"/>
  <c r="H126" i="3"/>
  <c r="F83" i="3"/>
  <c r="AA90" i="3"/>
  <c r="AB95" i="3"/>
  <c r="AA99" i="3"/>
  <c r="E105" i="3"/>
  <c r="N107" i="3"/>
  <c r="I95" i="3"/>
  <c r="AF101" i="3"/>
  <c r="N105" i="3"/>
  <c r="H109" i="3"/>
  <c r="O112" i="3"/>
  <c r="AB137" i="3"/>
  <c r="K142" i="3"/>
  <c r="Q147" i="3"/>
  <c r="AD62" i="3"/>
  <c r="E65" i="3"/>
  <c r="F142" i="3"/>
  <c r="AB146" i="3"/>
  <c r="I62" i="3"/>
  <c r="F65" i="3"/>
  <c r="I71" i="3"/>
  <c r="K35" i="3"/>
  <c r="AC62" i="3"/>
  <c r="F67" i="3"/>
  <c r="K71" i="3"/>
  <c r="Q79" i="3"/>
  <c r="Q81" i="3"/>
  <c r="L99" i="3"/>
  <c r="L104" i="3"/>
  <c r="AA108" i="3"/>
  <c r="Q113" i="3"/>
  <c r="E116" i="3"/>
  <c r="K102" i="3"/>
  <c r="F107" i="3"/>
  <c r="K112" i="3"/>
  <c r="K116" i="3"/>
  <c r="G123" i="3"/>
  <c r="N146" i="3"/>
  <c r="G61" i="3"/>
  <c r="G66" i="3"/>
  <c r="O69" i="3"/>
  <c r="AB77" i="3"/>
  <c r="I126" i="3"/>
  <c r="G136" i="3"/>
  <c r="O141" i="3"/>
  <c r="L145" i="3"/>
  <c r="AF61" i="3"/>
  <c r="E43" i="3"/>
  <c r="M17" i="16"/>
  <c r="F7" i="3"/>
  <c r="E22" i="3"/>
  <c r="P15" i="3"/>
  <c r="Q23" i="3"/>
  <c r="Q24" i="3"/>
  <c r="AB22" i="3"/>
  <c r="AD8" i="3"/>
  <c r="H40" i="3"/>
  <c r="AA40" i="3"/>
  <c r="AC42" i="3"/>
  <c r="G42" i="3"/>
  <c r="I29" i="3"/>
  <c r="AF30" i="3"/>
  <c r="M10" i="16"/>
  <c r="N27" i="3"/>
  <c r="H42" i="3"/>
  <c r="E42" i="3"/>
  <c r="AE44" i="3"/>
  <c r="I44" i="3"/>
  <c r="L17" i="3"/>
  <c r="P26" i="16"/>
  <c r="M33" i="16"/>
  <c r="N25" i="3"/>
  <c r="K25" i="3"/>
  <c r="AA29" i="3"/>
  <c r="M12" i="16"/>
  <c r="L12" i="3"/>
  <c r="E124" i="3"/>
  <c r="P136" i="3"/>
  <c r="AB140" i="3"/>
  <c r="O144" i="3"/>
  <c r="L147" i="3"/>
  <c r="I134" i="3"/>
  <c r="E139" i="3"/>
  <c r="G144" i="3"/>
  <c r="F147" i="3"/>
  <c r="AA101" i="3"/>
  <c r="O105" i="3"/>
  <c r="AA110" i="3"/>
  <c r="Q115" i="3"/>
  <c r="F122" i="3"/>
  <c r="G124" i="3"/>
  <c r="AE110" i="3"/>
  <c r="N116" i="3"/>
  <c r="AA121" i="3"/>
  <c r="AF126" i="3"/>
  <c r="L135" i="3"/>
  <c r="AC64" i="3"/>
  <c r="AF70" i="3"/>
  <c r="AB75" i="3"/>
  <c r="F79" i="3"/>
  <c r="AD82" i="3"/>
  <c r="H68" i="3"/>
  <c r="AC73" i="3"/>
  <c r="F82" i="3"/>
  <c r="I88" i="3"/>
  <c r="N66" i="3"/>
  <c r="AD79" i="3"/>
  <c r="AD84" i="3"/>
  <c r="AF88" i="3"/>
  <c r="O94" i="3"/>
  <c r="H96" i="3"/>
  <c r="I114" i="3"/>
  <c r="E121" i="3"/>
  <c r="AE125" i="3"/>
  <c r="Q136" i="3"/>
  <c r="Q139" i="3"/>
  <c r="G118" i="3"/>
  <c r="AE124" i="3"/>
  <c r="E135" i="3"/>
  <c r="P138" i="3"/>
  <c r="I144" i="3"/>
  <c r="AA71" i="3"/>
  <c r="AA83" i="3"/>
  <c r="AC86" i="3"/>
  <c r="AA92" i="3"/>
  <c r="AE147" i="3"/>
  <c r="F62" i="3"/>
  <c r="L67" i="3"/>
  <c r="G70" i="3"/>
  <c r="N78" i="3"/>
  <c r="O44" i="3"/>
  <c r="P28" i="3"/>
  <c r="AB21" i="3"/>
  <c r="AD18" i="3"/>
  <c r="AB9" i="3"/>
  <c r="E55" i="3"/>
  <c r="N55" i="3"/>
  <c r="N57" i="3"/>
  <c r="L57" i="3"/>
  <c r="P30" i="3"/>
  <c r="AC21" i="3"/>
  <c r="F30" i="3"/>
  <c r="F31" i="3"/>
  <c r="AA57" i="3"/>
  <c r="K57" i="3"/>
  <c r="AF60" i="3"/>
  <c r="AE61" i="3"/>
  <c r="AE7" i="3"/>
  <c r="AD16" i="3"/>
  <c r="AC10" i="3"/>
  <c r="AA21" i="3"/>
  <c r="N12" i="3"/>
  <c r="F20" i="3"/>
  <c r="AD24" i="3"/>
  <c r="E13" i="3"/>
  <c r="AD145" i="3"/>
  <c r="AB61" i="3"/>
  <c r="AB71" i="3"/>
  <c r="E75" i="3"/>
  <c r="L61" i="3"/>
  <c r="AD67" i="3"/>
  <c r="AD71" i="3"/>
  <c r="AE77" i="3"/>
  <c r="G117" i="3"/>
  <c r="AA122" i="3"/>
  <c r="AB128" i="3"/>
  <c r="AA137" i="3"/>
  <c r="O143" i="3"/>
  <c r="K145" i="3"/>
  <c r="G128" i="3"/>
  <c r="G139" i="3"/>
  <c r="AA143" i="3"/>
  <c r="P147" i="3"/>
  <c r="N61" i="3"/>
  <c r="O81" i="3"/>
  <c r="O87" i="3"/>
  <c r="H91" i="3"/>
  <c r="AC94" i="3"/>
  <c r="F97" i="3"/>
  <c r="N84" i="3"/>
  <c r="AC89" i="3"/>
  <c r="AB97" i="3"/>
  <c r="F103" i="3"/>
  <c r="AA94" i="3"/>
  <c r="I99" i="3"/>
  <c r="K103" i="3"/>
  <c r="O109" i="3"/>
  <c r="AB111" i="3"/>
  <c r="I137" i="3"/>
  <c r="AF143" i="3"/>
  <c r="AF147" i="3"/>
  <c r="Q63" i="3"/>
  <c r="L65" i="3"/>
  <c r="H141" i="3"/>
  <c r="AC145" i="3"/>
  <c r="L62" i="3"/>
  <c r="AE66" i="3"/>
  <c r="AE88" i="3"/>
  <c r="N93" i="3"/>
  <c r="F98" i="3"/>
  <c r="G101" i="3"/>
  <c r="AC107" i="3"/>
  <c r="L73" i="3"/>
  <c r="AE79" i="3"/>
  <c r="AA84" i="3"/>
  <c r="L87" i="3"/>
  <c r="E4960" i="10" l="1"/>
  <c r="F4960" i="10"/>
  <c r="F4961" i="10"/>
  <c r="G4960" i="10"/>
  <c r="G4961" i="10"/>
  <c r="H4960" i="10"/>
  <c r="H4961" i="10"/>
  <c r="E4961" i="10"/>
  <c r="E4928" i="10"/>
  <c r="F4928" i="10"/>
  <c r="G4928" i="10"/>
  <c r="H4928" i="10"/>
  <c r="R4928" i="10" s="1"/>
  <c r="E4912" i="10"/>
  <c r="F4912" i="10"/>
  <c r="G4912" i="10"/>
  <c r="H4912" i="10"/>
  <c r="R4912" i="10" s="1"/>
  <c r="H4913" i="10"/>
  <c r="R4913" i="10" s="1"/>
  <c r="E4913" i="10"/>
  <c r="F4913" i="10"/>
  <c r="G4913" i="10"/>
  <c r="E4899" i="10"/>
  <c r="F4899" i="10"/>
  <c r="G4899" i="10"/>
  <c r="H4899" i="10"/>
  <c r="R4899" i="10" s="1"/>
  <c r="E4897" i="10"/>
  <c r="G4897" i="10"/>
  <c r="F4897" i="10"/>
  <c r="H4897" i="10"/>
  <c r="R4897" i="10" s="1"/>
  <c r="G4891" i="10"/>
  <c r="E4891" i="10"/>
  <c r="F4891" i="10"/>
  <c r="H4891" i="10"/>
  <c r="R4891" i="10" s="1"/>
  <c r="E4858" i="10"/>
  <c r="F4858" i="10"/>
  <c r="G4858" i="10"/>
  <c r="H4858" i="10"/>
  <c r="R4858" i="10" s="1"/>
  <c r="E4821" i="10"/>
  <c r="G4821" i="10"/>
  <c r="F4821" i="10"/>
  <c r="H4821" i="10"/>
  <c r="Q4821" i="10" s="1"/>
  <c r="E4822" i="10"/>
  <c r="F4822" i="10"/>
  <c r="G4822" i="10"/>
  <c r="H4822" i="10"/>
  <c r="S4822" i="10" s="1"/>
  <c r="H4760" i="10"/>
  <c r="T4760" i="10" s="1"/>
  <c r="AH209" i="3" s="1"/>
  <c r="V48" i="2" s="1"/>
  <c r="F4794" i="10"/>
  <c r="G4790" i="10"/>
  <c r="E4791" i="10"/>
  <c r="E4792" i="10"/>
  <c r="E4793" i="10"/>
  <c r="H4793" i="10"/>
  <c r="R4793" i="10" s="1"/>
  <c r="H4794" i="10"/>
  <c r="F4793" i="10"/>
  <c r="G4791" i="10"/>
  <c r="G4792" i="10"/>
  <c r="G4793" i="10"/>
  <c r="E4790" i="10"/>
  <c r="G4794" i="10"/>
  <c r="H4790" i="10"/>
  <c r="R4790" i="10" s="1"/>
  <c r="H4791" i="10"/>
  <c r="R4791" i="10" s="1"/>
  <c r="H4792" i="10"/>
  <c r="E4794" i="10"/>
  <c r="F4790" i="10"/>
  <c r="F4791" i="10"/>
  <c r="F4792" i="10"/>
  <c r="F4799" i="10"/>
  <c r="F4800" i="10"/>
  <c r="G4795" i="10"/>
  <c r="G4798" i="10"/>
  <c r="E4795" i="10"/>
  <c r="E4796" i="10"/>
  <c r="H4795" i="10"/>
  <c r="R4795" i="10" s="1"/>
  <c r="H4796" i="10"/>
  <c r="R4796" i="10" s="1"/>
  <c r="H4797" i="10"/>
  <c r="R4797" i="10" s="1"/>
  <c r="G4796" i="10"/>
  <c r="G4797" i="10"/>
  <c r="G4799" i="10"/>
  <c r="G4800" i="10"/>
  <c r="E4797" i="10"/>
  <c r="E4798" i="10"/>
  <c r="E4799" i="10"/>
  <c r="E4800" i="10"/>
  <c r="H4798" i="10"/>
  <c r="S4798" i="10" s="1"/>
  <c r="F4795" i="10"/>
  <c r="H4799" i="10"/>
  <c r="Q4799" i="10" s="1"/>
  <c r="F4796" i="10"/>
  <c r="H4800" i="10"/>
  <c r="F4797" i="10"/>
  <c r="F4798" i="10"/>
  <c r="F4805" i="10"/>
  <c r="G4809" i="10"/>
  <c r="E4815" i="10"/>
  <c r="H4813" i="10"/>
  <c r="Q4813" i="10" s="1"/>
  <c r="F4819" i="10"/>
  <c r="Y51" i="2"/>
  <c r="G4801" i="10"/>
  <c r="E4807" i="10"/>
  <c r="G4811" i="10"/>
  <c r="E4817" i="10"/>
  <c r="H4815" i="10"/>
  <c r="Q4815" i="10" s="1"/>
  <c r="F4823" i="10"/>
  <c r="G4805" i="10"/>
  <c r="E4802" i="10"/>
  <c r="G4820" i="10"/>
  <c r="E4803" i="10"/>
  <c r="F4807" i="10"/>
  <c r="F4817" i="10"/>
  <c r="E4804" i="10"/>
  <c r="F4808" i="10"/>
  <c r="G4824" i="10"/>
  <c r="H4803" i="10"/>
  <c r="H4804" i="10"/>
  <c r="F4810" i="10"/>
  <c r="G4814" i="10"/>
  <c r="F4801" i="10"/>
  <c r="F4811" i="10"/>
  <c r="G4815" i="10"/>
  <c r="E4823" i="10"/>
  <c r="H4819" i="10"/>
  <c r="S4819" i="10" s="1"/>
  <c r="H4806" i="10"/>
  <c r="R4806" i="10" s="1"/>
  <c r="E4824" i="10"/>
  <c r="E4813" i="10"/>
  <c r="H4823" i="10"/>
  <c r="F4804" i="10"/>
  <c r="G4808" i="10"/>
  <c r="E4814" i="10"/>
  <c r="G4818" i="10"/>
  <c r="E4825" i="10"/>
  <c r="H4824" i="10"/>
  <c r="F4806" i="10"/>
  <c r="G4810" i="10"/>
  <c r="E4816" i="10"/>
  <c r="H4814" i="10"/>
  <c r="R4814" i="10" s="1"/>
  <c r="F4820" i="10"/>
  <c r="H4825" i="10"/>
  <c r="R4825" i="10" s="1"/>
  <c r="E4812" i="10"/>
  <c r="H4812" i="10"/>
  <c r="Q4812" i="10" s="1"/>
  <c r="G4802" i="10"/>
  <c r="E4808" i="10"/>
  <c r="G4812" i="10"/>
  <c r="E4818" i="10"/>
  <c r="H4816" i="10"/>
  <c r="Q4816" i="10" s="1"/>
  <c r="F4824" i="10"/>
  <c r="H4805" i="10"/>
  <c r="R4805" i="10" s="1"/>
  <c r="G4803" i="10"/>
  <c r="E4809" i="10"/>
  <c r="H4807" i="10"/>
  <c r="S4807" i="10" s="1"/>
  <c r="F4813" i="10"/>
  <c r="H4817" i="10"/>
  <c r="Q4817" i="10" s="1"/>
  <c r="G4804" i="10"/>
  <c r="E4810" i="10"/>
  <c r="H4808" i="10"/>
  <c r="Q4808" i="10" s="1"/>
  <c r="F4814" i="10"/>
  <c r="H4818" i="10"/>
  <c r="S4818" i="10" s="1"/>
  <c r="F4825" i="10"/>
  <c r="E4801" i="10"/>
  <c r="E4811" i="10"/>
  <c r="H4809" i="10"/>
  <c r="Q4809" i="10" s="1"/>
  <c r="F4815" i="10"/>
  <c r="G4819" i="10"/>
  <c r="G4806" i="10"/>
  <c r="H4810" i="10"/>
  <c r="Q4810" i="10" s="1"/>
  <c r="F4816" i="10"/>
  <c r="H4801" i="10"/>
  <c r="S4801" i="10" s="1"/>
  <c r="H4811" i="10"/>
  <c r="Q4811" i="10" s="1"/>
  <c r="G4823" i="10"/>
  <c r="H4802" i="10"/>
  <c r="F4818" i="10"/>
  <c r="E4805" i="10"/>
  <c r="F4809" i="10"/>
  <c r="G4813" i="10"/>
  <c r="E4819" i="10"/>
  <c r="E4806" i="10"/>
  <c r="E4820" i="10"/>
  <c r="G4825" i="10"/>
  <c r="F4802" i="10"/>
  <c r="G4816" i="10"/>
  <c r="H4820" i="10"/>
  <c r="S4820" i="10" s="1"/>
  <c r="F4803" i="10"/>
  <c r="G4807" i="10"/>
  <c r="G4817" i="10"/>
  <c r="F4812" i="10"/>
  <c r="F4759" i="10"/>
  <c r="F4761" i="10"/>
  <c r="G4759" i="10"/>
  <c r="E4756" i="10"/>
  <c r="E4757" i="10"/>
  <c r="E4758" i="10"/>
  <c r="E4759" i="10"/>
  <c r="H4758" i="10"/>
  <c r="R4758" i="10" s="1"/>
  <c r="H4759" i="10"/>
  <c r="R4759" i="10" s="1"/>
  <c r="F4756" i="10"/>
  <c r="F4758" i="10"/>
  <c r="G4755" i="10"/>
  <c r="G4756" i="10"/>
  <c r="G4757" i="10"/>
  <c r="G4758" i="10"/>
  <c r="E4755" i="10"/>
  <c r="G4761" i="10"/>
  <c r="H4755" i="10"/>
  <c r="H4756" i="10"/>
  <c r="H4757" i="10"/>
  <c r="R4757" i="10" s="1"/>
  <c r="E4761" i="10"/>
  <c r="F4755" i="10"/>
  <c r="H4761" i="10"/>
  <c r="R4761" i="10" s="1"/>
  <c r="F4757" i="10"/>
  <c r="F4766" i="10"/>
  <c r="F4767" i="10"/>
  <c r="G4762" i="10"/>
  <c r="G4763" i="10"/>
  <c r="G4764" i="10"/>
  <c r="G4765" i="10"/>
  <c r="E4762" i="10"/>
  <c r="E4763" i="10"/>
  <c r="G4767" i="10"/>
  <c r="E4764" i="10"/>
  <c r="E4765" i="10"/>
  <c r="H4763" i="10"/>
  <c r="S4763" i="10" s="1"/>
  <c r="E4766" i="10"/>
  <c r="H4764" i="10"/>
  <c r="Q4764" i="10" s="1"/>
  <c r="E4767" i="10"/>
  <c r="H4765" i="10"/>
  <c r="F4762" i="10"/>
  <c r="F4763" i="10"/>
  <c r="H4767" i="10"/>
  <c r="F4764" i="10"/>
  <c r="F4765" i="10"/>
  <c r="H4762" i="10"/>
  <c r="R4762" i="10" s="1"/>
  <c r="H4766" i="10"/>
  <c r="S4766" i="10" s="1"/>
  <c r="G4766" i="10"/>
  <c r="F4772" i="10"/>
  <c r="G4770" i="10"/>
  <c r="E4769" i="10"/>
  <c r="E4772" i="10"/>
  <c r="E4773" i="10"/>
  <c r="F4768" i="10"/>
  <c r="F4770" i="10"/>
  <c r="F4773" i="10"/>
  <c r="E4768" i="10"/>
  <c r="G4773" i="10"/>
  <c r="H4768" i="10"/>
  <c r="H4772" i="10"/>
  <c r="S4772" i="10" s="1"/>
  <c r="H4773" i="10"/>
  <c r="Q4773" i="10" s="1"/>
  <c r="F4771" i="10"/>
  <c r="G4768" i="10"/>
  <c r="G4769" i="10"/>
  <c r="G4771" i="10"/>
  <c r="G4772" i="10"/>
  <c r="E4770" i="10"/>
  <c r="H4769" i="10"/>
  <c r="H4770" i="10"/>
  <c r="R4770" i="10" s="1"/>
  <c r="H4771" i="10"/>
  <c r="R4771" i="10" s="1"/>
  <c r="E4771" i="10"/>
  <c r="F4769" i="10"/>
  <c r="F4778" i="10"/>
  <c r="F4779" i="10"/>
  <c r="G4774" i="10"/>
  <c r="E4776" i="10"/>
  <c r="H4775" i="10"/>
  <c r="Q4775" i="10" s="1"/>
  <c r="H4778" i="10"/>
  <c r="Q4778" i="10" s="1"/>
  <c r="H4779" i="10"/>
  <c r="R4779" i="10" s="1"/>
  <c r="G4775" i="10"/>
  <c r="G4777" i="10"/>
  <c r="E4774" i="10"/>
  <c r="G4779" i="10"/>
  <c r="E4777" i="10"/>
  <c r="H4776" i="10"/>
  <c r="Q4776" i="10" s="1"/>
  <c r="H4777" i="10"/>
  <c r="Q4777" i="10" s="1"/>
  <c r="G4776" i="10"/>
  <c r="G4778" i="10"/>
  <c r="E4775" i="10"/>
  <c r="H4774" i="10"/>
  <c r="Q4774" i="10" s="1"/>
  <c r="E4778" i="10"/>
  <c r="E4779" i="10"/>
  <c r="F4774" i="10"/>
  <c r="F4775" i="10"/>
  <c r="F4776" i="10"/>
  <c r="F4777" i="10"/>
  <c r="H4722" i="10"/>
  <c r="T4722" i="10" s="1"/>
  <c r="AH208" i="3" s="1"/>
  <c r="U48" i="2" s="1"/>
  <c r="E4686" i="10"/>
  <c r="E4702" i="10"/>
  <c r="E4721" i="10"/>
  <c r="E4737" i="10"/>
  <c r="E4750" i="10"/>
  <c r="E4828" i="10"/>
  <c r="F4682" i="10"/>
  <c r="F4697" i="10"/>
  <c r="F4716" i="10"/>
  <c r="F4732" i="10"/>
  <c r="F4786" i="10"/>
  <c r="G4677" i="10"/>
  <c r="G4692" i="10"/>
  <c r="G4708" i="10"/>
  <c r="G4727" i="10"/>
  <c r="G4743" i="10"/>
  <c r="G4781" i="10"/>
  <c r="G4834" i="10"/>
  <c r="H4687" i="10"/>
  <c r="R4687" i="10" s="1"/>
  <c r="H4703" i="10"/>
  <c r="Q4703" i="10" s="1"/>
  <c r="H4723" i="10"/>
  <c r="H4738" i="10"/>
  <c r="Q4738" i="10" s="1"/>
  <c r="H4751" i="10"/>
  <c r="V51" i="2" s="1"/>
  <c r="H4829" i="10"/>
  <c r="E4687" i="10"/>
  <c r="E4703" i="10"/>
  <c r="E4723" i="10"/>
  <c r="E4738" i="10"/>
  <c r="E4751" i="10"/>
  <c r="E4829" i="10"/>
  <c r="F4683" i="10"/>
  <c r="F4698" i="10"/>
  <c r="F4717" i="10"/>
  <c r="F4733" i="10"/>
  <c r="F4788" i="10"/>
  <c r="G4678" i="10"/>
  <c r="G4693" i="10"/>
  <c r="G4712" i="10"/>
  <c r="G4728" i="10"/>
  <c r="G4744" i="10"/>
  <c r="G4782" i="10"/>
  <c r="G4835" i="10"/>
  <c r="H4688" i="10"/>
  <c r="R4688" i="10" s="1"/>
  <c r="H4704" i="10"/>
  <c r="Q4704" i="10" s="1"/>
  <c r="H4724" i="10"/>
  <c r="H4739" i="10"/>
  <c r="Q4739" i="10" s="1"/>
  <c r="H4752" i="10"/>
  <c r="R4752" i="10" s="1"/>
  <c r="H4830" i="10"/>
  <c r="R4830" i="10" s="1"/>
  <c r="E4688" i="10"/>
  <c r="E4704" i="10"/>
  <c r="E4724" i="10"/>
  <c r="E4739" i="10"/>
  <c r="E4752" i="10"/>
  <c r="E4830" i="10"/>
  <c r="F4699" i="10"/>
  <c r="F4718" i="10"/>
  <c r="F4734" i="10"/>
  <c r="F4747" i="10"/>
  <c r="F4789" i="10"/>
  <c r="G4679" i="10"/>
  <c r="E4677" i="10"/>
  <c r="E4695" i="10"/>
  <c r="E4717" i="10"/>
  <c r="E4736" i="10"/>
  <c r="E4780" i="10"/>
  <c r="E4836" i="10"/>
  <c r="F4680" i="10"/>
  <c r="F4701" i="10"/>
  <c r="F4724" i="10"/>
  <c r="F4742" i="10"/>
  <c r="F4783" i="10"/>
  <c r="G4685" i="10"/>
  <c r="G4703" i="10"/>
  <c r="G4742" i="10"/>
  <c r="G4784" i="10"/>
  <c r="H4681" i="10"/>
  <c r="R4681" i="10" s="1"/>
  <c r="H4698" i="10"/>
  <c r="S4698" i="10" s="1"/>
  <c r="H4719" i="10"/>
  <c r="R4719" i="10" s="1"/>
  <c r="H4737" i="10"/>
  <c r="Q4737" i="10" s="1"/>
  <c r="H4754" i="10"/>
  <c r="R4754" i="10" s="1"/>
  <c r="H4834" i="10"/>
  <c r="R4834" i="10" s="1"/>
  <c r="H4742" i="10"/>
  <c r="Q4742" i="10" s="1"/>
  <c r="H4782" i="10"/>
  <c r="Q4782" i="10" s="1"/>
  <c r="F4727" i="10"/>
  <c r="G4707" i="10"/>
  <c r="G4789" i="10"/>
  <c r="H4743" i="10"/>
  <c r="R4743" i="10" s="1"/>
  <c r="E4705" i="10"/>
  <c r="F4708" i="10"/>
  <c r="F4749" i="10"/>
  <c r="G4715" i="10"/>
  <c r="G4748" i="10"/>
  <c r="H4746" i="10"/>
  <c r="Q4746" i="10" s="1"/>
  <c r="F4693" i="10"/>
  <c r="G4681" i="10"/>
  <c r="G4752" i="10"/>
  <c r="G4832" i="10"/>
  <c r="H4714" i="10"/>
  <c r="S4714" i="10" s="1"/>
  <c r="H4747" i="10"/>
  <c r="S4747" i="10" s="1"/>
  <c r="E4732" i="10"/>
  <c r="F4694" i="10"/>
  <c r="G4699" i="10"/>
  <c r="G4753" i="10"/>
  <c r="H4715" i="10"/>
  <c r="E4714" i="10"/>
  <c r="E4749" i="10"/>
  <c r="F4677" i="10"/>
  <c r="G4754" i="10"/>
  <c r="H4734" i="10"/>
  <c r="E4678" i="10"/>
  <c r="E4696" i="10"/>
  <c r="E4718" i="10"/>
  <c r="E4740" i="10"/>
  <c r="E4781" i="10"/>
  <c r="E4837" i="10"/>
  <c r="F4681" i="10"/>
  <c r="F4702" i="10"/>
  <c r="F4743" i="10"/>
  <c r="F4784" i="10"/>
  <c r="G4686" i="10"/>
  <c r="G4704" i="10"/>
  <c r="G4725" i="10"/>
  <c r="G4745" i="10"/>
  <c r="G4785" i="10"/>
  <c r="H4682" i="10"/>
  <c r="R4682" i="10" s="1"/>
  <c r="H4699" i="10"/>
  <c r="Q4699" i="10" s="1"/>
  <c r="H4720" i="10"/>
  <c r="H4740" i="10"/>
  <c r="Q4740" i="10" s="1"/>
  <c r="H4780" i="10"/>
  <c r="Q4780" i="10" s="1"/>
  <c r="H4835" i="10"/>
  <c r="G4706" i="10"/>
  <c r="H4837" i="10"/>
  <c r="E4743" i="10"/>
  <c r="F4705" i="10"/>
  <c r="F4827" i="10"/>
  <c r="G4689" i="10"/>
  <c r="H4725" i="10"/>
  <c r="R4725" i="10" s="1"/>
  <c r="E4727" i="10"/>
  <c r="F4730" i="10"/>
  <c r="G4694" i="10"/>
  <c r="H4732" i="10"/>
  <c r="E4713" i="10"/>
  <c r="G4833" i="10"/>
  <c r="F4780" i="10"/>
  <c r="G4739" i="10"/>
  <c r="H4678" i="10"/>
  <c r="T51" i="2" s="1"/>
  <c r="E4679" i="10"/>
  <c r="E4697" i="10"/>
  <c r="E4719" i="10"/>
  <c r="E4741" i="10"/>
  <c r="E4782" i="10"/>
  <c r="F4703" i="10"/>
  <c r="F4725" i="10"/>
  <c r="F4744" i="10"/>
  <c r="F4785" i="10"/>
  <c r="G4687" i="10"/>
  <c r="G4705" i="10"/>
  <c r="G4726" i="10"/>
  <c r="G4746" i="10"/>
  <c r="G4786" i="10"/>
  <c r="H4683" i="10"/>
  <c r="H4700" i="10"/>
  <c r="Q4700" i="10" s="1"/>
  <c r="H4721" i="10"/>
  <c r="R4721" i="10" s="1"/>
  <c r="H4741" i="10"/>
  <c r="Q4741" i="10" s="1"/>
  <c r="H4781" i="10"/>
  <c r="Q4781" i="10" s="1"/>
  <c r="H4836" i="10"/>
  <c r="Q4836" i="10" s="1"/>
  <c r="H4827" i="10"/>
  <c r="R4827" i="10" s="1"/>
  <c r="H4677" i="10"/>
  <c r="F4739" i="10"/>
  <c r="G4721" i="10"/>
  <c r="H4716" i="10"/>
  <c r="U51" i="2" s="1"/>
  <c r="E4680" i="10"/>
  <c r="E4698" i="10"/>
  <c r="E4720" i="10"/>
  <c r="E4742" i="10"/>
  <c r="E4783" i="10"/>
  <c r="F4685" i="10"/>
  <c r="F4704" i="10"/>
  <c r="F4726" i="10"/>
  <c r="F4745" i="10"/>
  <c r="F4826" i="10"/>
  <c r="G4688" i="10"/>
  <c r="G4729" i="10"/>
  <c r="G4788" i="10"/>
  <c r="H4701" i="10"/>
  <c r="Q4701" i="10" s="1"/>
  <c r="E4699" i="10"/>
  <c r="E4784" i="10"/>
  <c r="F4686" i="10"/>
  <c r="H4783" i="10"/>
  <c r="G4698" i="10"/>
  <c r="H4828" i="10"/>
  <c r="E4682" i="10"/>
  <c r="E4700" i="10"/>
  <c r="E4725" i="10"/>
  <c r="E4744" i="10"/>
  <c r="E4785" i="10"/>
  <c r="F4687" i="10"/>
  <c r="F4706" i="10"/>
  <c r="F4728" i="10"/>
  <c r="F4828" i="10"/>
  <c r="G4690" i="10"/>
  <c r="G4713" i="10"/>
  <c r="G4731" i="10"/>
  <c r="G4826" i="10"/>
  <c r="H4685" i="10"/>
  <c r="R4685" i="10" s="1"/>
  <c r="H4705" i="10"/>
  <c r="R4705" i="10" s="1"/>
  <c r="H4726" i="10"/>
  <c r="R4726" i="10" s="1"/>
  <c r="H4744" i="10"/>
  <c r="Q4744" i="10" s="1"/>
  <c r="H4784" i="10"/>
  <c r="S4784" i="10" s="1"/>
  <c r="E4788" i="10"/>
  <c r="H4786" i="10"/>
  <c r="G4682" i="10"/>
  <c r="F4695" i="10"/>
  <c r="H4695" i="10"/>
  <c r="E4683" i="10"/>
  <c r="E4701" i="10"/>
  <c r="E4726" i="10"/>
  <c r="E4745" i="10"/>
  <c r="E4786" i="10"/>
  <c r="F4688" i="10"/>
  <c r="F4707" i="10"/>
  <c r="F4729" i="10"/>
  <c r="F4748" i="10"/>
  <c r="F4829" i="10"/>
  <c r="G4691" i="10"/>
  <c r="G4714" i="10"/>
  <c r="G4732" i="10"/>
  <c r="G4747" i="10"/>
  <c r="G4827" i="10"/>
  <c r="H4686" i="10"/>
  <c r="H4706" i="10"/>
  <c r="Q4706" i="10" s="1"/>
  <c r="H4727" i="10"/>
  <c r="S4727" i="10" s="1"/>
  <c r="H4745" i="10"/>
  <c r="Q4745" i="10" s="1"/>
  <c r="H4785" i="10"/>
  <c r="S4785" i="10" s="1"/>
  <c r="F4830" i="10"/>
  <c r="H4689" i="10"/>
  <c r="S4689" i="10" s="1"/>
  <c r="F4834" i="10"/>
  <c r="F4835" i="10"/>
  <c r="H4748" i="10"/>
  <c r="S4748" i="10" s="1"/>
  <c r="H4831" i="10"/>
  <c r="R4831" i="10" s="1"/>
  <c r="E4706" i="10"/>
  <c r="E4728" i="10"/>
  <c r="E4789" i="10"/>
  <c r="F4690" i="10"/>
  <c r="F4712" i="10"/>
  <c r="F4731" i="10"/>
  <c r="F4750" i="10"/>
  <c r="F4831" i="10"/>
  <c r="G4695" i="10"/>
  <c r="G4716" i="10"/>
  <c r="G4734" i="10"/>
  <c r="G4749" i="10"/>
  <c r="G4829" i="10"/>
  <c r="H4690" i="10"/>
  <c r="Q4690" i="10" s="1"/>
  <c r="H4729" i="10"/>
  <c r="H4788" i="10"/>
  <c r="E4690" i="10"/>
  <c r="E4731" i="10"/>
  <c r="F4715" i="10"/>
  <c r="G4719" i="10"/>
  <c r="F4719" i="10"/>
  <c r="F4836" i="10"/>
  <c r="E4685" i="10"/>
  <c r="E4707" i="10"/>
  <c r="E4729" i="10"/>
  <c r="E4826" i="10"/>
  <c r="F4691" i="10"/>
  <c r="F4713" i="10"/>
  <c r="F4735" i="10"/>
  <c r="F4751" i="10"/>
  <c r="F4832" i="10"/>
  <c r="G4696" i="10"/>
  <c r="G4717" i="10"/>
  <c r="G4735" i="10"/>
  <c r="G4750" i="10"/>
  <c r="G4830" i="10"/>
  <c r="H4691" i="10"/>
  <c r="H4712" i="10"/>
  <c r="S4712" i="10" s="1"/>
  <c r="H4730" i="10"/>
  <c r="S4730" i="10" s="1"/>
  <c r="H4789" i="10"/>
  <c r="R4789" i="10" s="1"/>
  <c r="E4689" i="10"/>
  <c r="E4708" i="10"/>
  <c r="E4730" i="10"/>
  <c r="E4827" i="10"/>
  <c r="F4692" i="10"/>
  <c r="F4714" i="10"/>
  <c r="F4736" i="10"/>
  <c r="F4752" i="10"/>
  <c r="F4833" i="10"/>
  <c r="G4680" i="10"/>
  <c r="G4697" i="10"/>
  <c r="G4718" i="10"/>
  <c r="G4736" i="10"/>
  <c r="G4751" i="10"/>
  <c r="G4831" i="10"/>
  <c r="H4692" i="10"/>
  <c r="S4692" i="10" s="1"/>
  <c r="H4713" i="10"/>
  <c r="S4713" i="10" s="1"/>
  <c r="H4731" i="10"/>
  <c r="H4826" i="10"/>
  <c r="R4826" i="10" s="1"/>
  <c r="E4712" i="10"/>
  <c r="E4747" i="10"/>
  <c r="E4831" i="10"/>
  <c r="F4737" i="10"/>
  <c r="G4737" i="10"/>
  <c r="E4748" i="10"/>
  <c r="E4733" i="10"/>
  <c r="F4720" i="10"/>
  <c r="G4836" i="10"/>
  <c r="E4693" i="10"/>
  <c r="E4715" i="10"/>
  <c r="E4734" i="10"/>
  <c r="E4753" i="10"/>
  <c r="E4834" i="10"/>
  <c r="F4678" i="10"/>
  <c r="F4696" i="10"/>
  <c r="F4721" i="10"/>
  <c r="F4740" i="10"/>
  <c r="F4781" i="10"/>
  <c r="F4837" i="10"/>
  <c r="G4701" i="10"/>
  <c r="G4723" i="10"/>
  <c r="G4740" i="10"/>
  <c r="G4780" i="10"/>
  <c r="G4837" i="10"/>
  <c r="H4679" i="10"/>
  <c r="R4679" i="10" s="1"/>
  <c r="H4696" i="10"/>
  <c r="H4717" i="10"/>
  <c r="R4717" i="10" s="1"/>
  <c r="H4735" i="10"/>
  <c r="R4735" i="10" s="1"/>
  <c r="H4750" i="10"/>
  <c r="H4832" i="10"/>
  <c r="E4746" i="10"/>
  <c r="F4689" i="10"/>
  <c r="G4733" i="10"/>
  <c r="G4828" i="10"/>
  <c r="H4707" i="10"/>
  <c r="Q4707" i="10" s="1"/>
  <c r="F4754" i="10"/>
  <c r="G4720" i="10"/>
  <c r="H4694" i="10"/>
  <c r="G4683" i="10"/>
  <c r="H4749" i="10"/>
  <c r="S4749" i="10" s="1"/>
  <c r="E4694" i="10"/>
  <c r="E4716" i="10"/>
  <c r="E4735" i="10"/>
  <c r="E4754" i="10"/>
  <c r="E4835" i="10"/>
  <c r="F4679" i="10"/>
  <c r="F4700" i="10"/>
  <c r="F4723" i="10"/>
  <c r="F4741" i="10"/>
  <c r="F4782" i="10"/>
  <c r="G4702" i="10"/>
  <c r="G4724" i="10"/>
  <c r="G4741" i="10"/>
  <c r="G4783" i="10"/>
  <c r="H4680" i="10"/>
  <c r="R4680" i="10" s="1"/>
  <c r="H4697" i="10"/>
  <c r="R4697" i="10" s="1"/>
  <c r="H4718" i="10"/>
  <c r="R4718" i="10" s="1"/>
  <c r="H4736" i="10"/>
  <c r="S4736" i="10" s="1"/>
  <c r="H4753" i="10"/>
  <c r="R4753" i="10" s="1"/>
  <c r="H4833" i="10"/>
  <c r="R4833" i="10" s="1"/>
  <c r="E4681" i="10"/>
  <c r="F4746" i="10"/>
  <c r="G4730" i="10"/>
  <c r="H4702" i="10"/>
  <c r="Q4702" i="10" s="1"/>
  <c r="H4728" i="10"/>
  <c r="Q4728" i="10" s="1"/>
  <c r="F4753" i="10"/>
  <c r="H4693" i="10"/>
  <c r="E4691" i="10"/>
  <c r="E4832" i="10"/>
  <c r="F4738" i="10"/>
  <c r="G4738" i="10"/>
  <c r="H4733" i="10"/>
  <c r="E4692" i="10"/>
  <c r="E4833" i="10"/>
  <c r="G4700" i="10"/>
  <c r="E4608" i="10"/>
  <c r="F4608" i="10"/>
  <c r="G4608" i="10"/>
  <c r="H4608" i="10"/>
  <c r="AE59" i="2"/>
  <c r="AH59" i="2"/>
  <c r="F59" i="2"/>
  <c r="S59" i="2"/>
  <c r="T218" i="3"/>
  <c r="AE68" i="2"/>
  <c r="X68" i="2"/>
  <c r="Y68" i="2"/>
  <c r="AA68" i="2"/>
  <c r="T193" i="3"/>
  <c r="F68" i="2"/>
  <c r="Z68" i="2"/>
  <c r="AD59" i="2"/>
  <c r="U68" i="2"/>
  <c r="R68" i="2"/>
  <c r="T220" i="3"/>
  <c r="AG68" i="2"/>
  <c r="T221" i="3"/>
  <c r="AH68" i="2"/>
  <c r="T222" i="3"/>
  <c r="AI68" i="2"/>
  <c r="T217" i="3"/>
  <c r="AD68" i="2"/>
  <c r="T219" i="3"/>
  <c r="AF68" i="2"/>
  <c r="AF59" i="2"/>
  <c r="AB68" i="2"/>
  <c r="AC68" i="2"/>
  <c r="W68" i="2"/>
  <c r="AI59" i="2"/>
  <c r="V68" i="2"/>
  <c r="AG59" i="2"/>
  <c r="T68" i="2"/>
  <c r="T206" i="3"/>
  <c r="S68" i="2"/>
  <c r="E2820" i="10"/>
  <c r="F2820" i="10"/>
  <c r="G2820" i="10"/>
  <c r="H2820" i="10"/>
  <c r="E4574" i="10"/>
  <c r="F4574" i="10"/>
  <c r="G4574" i="10"/>
  <c r="H4574" i="10"/>
  <c r="E4575" i="10"/>
  <c r="F4575" i="10"/>
  <c r="G4575" i="10"/>
  <c r="H4575" i="10"/>
  <c r="E4541" i="10"/>
  <c r="F4541" i="10"/>
  <c r="G4541" i="10"/>
  <c r="H4541" i="10"/>
  <c r="E4540" i="10"/>
  <c r="F4540" i="10"/>
  <c r="G4540" i="10"/>
  <c r="H4540" i="10"/>
  <c r="E4510" i="10"/>
  <c r="F4510" i="10"/>
  <c r="G4510" i="10"/>
  <c r="H4510" i="10"/>
  <c r="R4510" i="10" s="1"/>
  <c r="E4511" i="10"/>
  <c r="F4511" i="10"/>
  <c r="G4511" i="10"/>
  <c r="H4511" i="10"/>
  <c r="R4511" i="10" s="1"/>
  <c r="E4507" i="10"/>
  <c r="F4507" i="10"/>
  <c r="G4507" i="10"/>
  <c r="H4507" i="10"/>
  <c r="E4474" i="10"/>
  <c r="F4474" i="10"/>
  <c r="G4474" i="10"/>
  <c r="H4474" i="10"/>
  <c r="E4450" i="10"/>
  <c r="F4450" i="10"/>
  <c r="G4450" i="10"/>
  <c r="H4450" i="10"/>
  <c r="R4450" i="10" s="1"/>
  <c r="G4467" i="10"/>
  <c r="H4467" i="10"/>
  <c r="R4467" i="10" s="1"/>
  <c r="F4467" i="10"/>
  <c r="E4467" i="10"/>
  <c r="G4397" i="10"/>
  <c r="F4360" i="10"/>
  <c r="G4428" i="10"/>
  <c r="F4397" i="10"/>
  <c r="G4360" i="10"/>
  <c r="F4428" i="10"/>
  <c r="H4428" i="10"/>
  <c r="R4428" i="10" s="1"/>
  <c r="E4397" i="10"/>
  <c r="H4397" i="10"/>
  <c r="R4397" i="10" s="1"/>
  <c r="E4360" i="10"/>
  <c r="E4428" i="10"/>
  <c r="H4360" i="10"/>
  <c r="H4327" i="10"/>
  <c r="R4327" i="10" s="1"/>
  <c r="E4327" i="10"/>
  <c r="G4294" i="10"/>
  <c r="F4294" i="10"/>
  <c r="G4327" i="10"/>
  <c r="E4294" i="10"/>
  <c r="H4294" i="10"/>
  <c r="R4294" i="10" s="1"/>
  <c r="F4327" i="10"/>
  <c r="E4442" i="10"/>
  <c r="F4442" i="10"/>
  <c r="G4442" i="10"/>
  <c r="H4442" i="10"/>
  <c r="R4442" i="10" s="1"/>
  <c r="E4443" i="10"/>
  <c r="F4443" i="10"/>
  <c r="G4443" i="10"/>
  <c r="H4443" i="10"/>
  <c r="R4443" i="10" s="1"/>
  <c r="E4444" i="10"/>
  <c r="F4444" i="10"/>
  <c r="G4444" i="10"/>
  <c r="H4444" i="10"/>
  <c r="R4444" i="10" s="1"/>
  <c r="E4439" i="10"/>
  <c r="F4439" i="10"/>
  <c r="G4439" i="10"/>
  <c r="H4439" i="10"/>
  <c r="E4440" i="10"/>
  <c r="F4440" i="10"/>
  <c r="G4440" i="10"/>
  <c r="H4440" i="10"/>
  <c r="F4441" i="10"/>
  <c r="E4441" i="10"/>
  <c r="G4441" i="10"/>
  <c r="H4441" i="10"/>
  <c r="E4438" i="10"/>
  <c r="F4438" i="10"/>
  <c r="G4438" i="10"/>
  <c r="H4438" i="10"/>
  <c r="G4435" i="10"/>
  <c r="E4435" i="10"/>
  <c r="F4435" i="10"/>
  <c r="H4435" i="10"/>
  <c r="F4427" i="10"/>
  <c r="E4427" i="10"/>
  <c r="G4427" i="10"/>
  <c r="H4427" i="10"/>
  <c r="Q4427" i="10" s="1"/>
  <c r="E4404" i="10"/>
  <c r="F4404" i="10"/>
  <c r="G4404" i="10"/>
  <c r="H4404" i="10"/>
  <c r="E4367" i="10"/>
  <c r="F4367" i="10"/>
  <c r="G4367" i="10"/>
  <c r="H4367" i="10"/>
  <c r="Q4367" i="10" s="1"/>
  <c r="AH45" i="2"/>
  <c r="AH48" i="2"/>
  <c r="P45" i="2"/>
  <c r="P48" i="2"/>
  <c r="AG45" i="2"/>
  <c r="AG48" i="2"/>
  <c r="M45" i="2"/>
  <c r="M48" i="2"/>
  <c r="L31" i="2"/>
  <c r="AB31" i="2"/>
  <c r="Q31" i="2"/>
  <c r="AH31" i="2"/>
  <c r="X45" i="2"/>
  <c r="X48" i="2"/>
  <c r="AA31" i="2"/>
  <c r="P31" i="2"/>
  <c r="AG31" i="2"/>
  <c r="R45" i="2"/>
  <c r="R48" i="2"/>
  <c r="U45" i="2"/>
  <c r="AC45" i="2"/>
  <c r="AC48" i="2"/>
  <c r="V31" i="2"/>
  <c r="W31" i="2"/>
  <c r="M31" i="2"/>
  <c r="Z31" i="2"/>
  <c r="F31" i="2"/>
  <c r="L32" i="32"/>
  <c r="O31" i="2"/>
  <c r="V45" i="2"/>
  <c r="Q45" i="2"/>
  <c r="Q48" i="2"/>
  <c r="S31" i="2"/>
  <c r="Y45" i="2"/>
  <c r="Y48" i="2"/>
  <c r="X31" i="2"/>
  <c r="U31" i="2"/>
  <c r="O45" i="2"/>
  <c r="O48" i="2"/>
  <c r="Z45" i="2"/>
  <c r="Z48" i="2"/>
  <c r="Y31" i="2"/>
  <c r="J45" i="2"/>
  <c r="J48" i="2"/>
  <c r="AE45" i="2"/>
  <c r="F45" i="2"/>
  <c r="F48" i="2"/>
  <c r="S45" i="2"/>
  <c r="S48" i="2"/>
  <c r="K45" i="2"/>
  <c r="K48" i="2"/>
  <c r="N45" i="2"/>
  <c r="N48" i="2"/>
  <c r="AE31" i="2"/>
  <c r="N31" i="2"/>
  <c r="AB45" i="2"/>
  <c r="AB48" i="2"/>
  <c r="K31" i="2"/>
  <c r="I31" i="2"/>
  <c r="AA45" i="2"/>
  <c r="AA48" i="2"/>
  <c r="T45" i="2"/>
  <c r="T48" i="2"/>
  <c r="AF45" i="2"/>
  <c r="AF48" i="2"/>
  <c r="AD45" i="2"/>
  <c r="AD48" i="2"/>
  <c r="T31" i="2"/>
  <c r="L45" i="2"/>
  <c r="L48" i="2"/>
  <c r="AI31" i="2"/>
  <c r="AC31" i="2"/>
  <c r="AD31" i="2"/>
  <c r="AF31" i="2"/>
  <c r="I45" i="2"/>
  <c r="I48" i="2"/>
  <c r="W45" i="2"/>
  <c r="AI45" i="2"/>
  <c r="AI48" i="2"/>
  <c r="R31" i="2"/>
  <c r="J31" i="2"/>
  <c r="E4305" i="10"/>
  <c r="F4305" i="10"/>
  <c r="G4305" i="10"/>
  <c r="H4305" i="10"/>
  <c r="R4305" i="10" s="1"/>
  <c r="E4306" i="10"/>
  <c r="F4306" i="10"/>
  <c r="G4306" i="10"/>
  <c r="H4306" i="10"/>
  <c r="R4306" i="10" s="1"/>
  <c r="F9" i="2"/>
  <c r="F18" i="2"/>
  <c r="F12" i="2"/>
  <c r="F21" i="2"/>
  <c r="F41" i="2"/>
  <c r="F40" i="2"/>
  <c r="F44" i="2"/>
  <c r="F23" i="2"/>
  <c r="F14" i="2"/>
  <c r="F39" i="2"/>
  <c r="F11" i="2"/>
  <c r="F13" i="2"/>
  <c r="F42" i="2"/>
  <c r="F43" i="2"/>
  <c r="F19" i="2"/>
  <c r="F24" i="2"/>
  <c r="F22" i="2"/>
  <c r="E4231" i="10"/>
  <c r="F4231" i="10"/>
  <c r="G4231" i="10"/>
  <c r="H4231" i="10"/>
  <c r="Q4231" i="10" s="1"/>
  <c r="E4212" i="10"/>
  <c r="F4212" i="10"/>
  <c r="G4212" i="10"/>
  <c r="H4212" i="10"/>
  <c r="R4212" i="10" s="1"/>
  <c r="E4213" i="10"/>
  <c r="F4213" i="10"/>
  <c r="G4213" i="10"/>
  <c r="H4213" i="10"/>
  <c r="R4213" i="10" s="1"/>
  <c r="E4208" i="10"/>
  <c r="F4208" i="10"/>
  <c r="G4208" i="10"/>
  <c r="H4208" i="10"/>
  <c r="R4208" i="10" s="1"/>
  <c r="S11" i="11"/>
  <c r="S18" i="11"/>
  <c r="AH187" i="3"/>
  <c r="S8" i="11"/>
  <c r="S382" i="3"/>
  <c r="S502" i="3"/>
  <c r="S335" i="3"/>
  <c r="S626" i="3"/>
  <c r="S536" i="3"/>
  <c r="S398" i="3"/>
  <c r="S543" i="3"/>
  <c r="S13" i="3"/>
  <c r="S467" i="3"/>
  <c r="S666" i="3"/>
  <c r="S34" i="3"/>
  <c r="S328" i="3"/>
  <c r="S226" i="3"/>
  <c r="S227" i="3"/>
  <c r="F20" i="2"/>
  <c r="T161" i="3"/>
  <c r="S389" i="3"/>
  <c r="S625" i="3"/>
  <c r="S647" i="3"/>
  <c r="S138" i="3"/>
  <c r="S228" i="3"/>
  <c r="S501" i="3"/>
  <c r="S393" i="3"/>
  <c r="S147" i="3"/>
  <c r="S266" i="3"/>
  <c r="S468" i="3"/>
  <c r="S509" i="3"/>
  <c r="C36" i="16"/>
  <c r="C37" i="16" s="1"/>
  <c r="S296" i="3"/>
  <c r="S262" i="3"/>
  <c r="S145" i="3"/>
  <c r="S9" i="3"/>
  <c r="S27" i="3"/>
  <c r="S21" i="3"/>
  <c r="S237" i="3"/>
  <c r="S352" i="3"/>
  <c r="S14" i="3"/>
  <c r="S23" i="3"/>
  <c r="S529" i="3"/>
  <c r="S621" i="3"/>
  <c r="S224" i="3"/>
  <c r="S284" i="3"/>
  <c r="S303" i="3"/>
  <c r="S325" i="3"/>
  <c r="S413" i="3"/>
  <c r="S585" i="3"/>
  <c r="S37" i="3"/>
  <c r="S144" i="3"/>
  <c r="P36" i="16"/>
  <c r="P37" i="16" s="1"/>
  <c r="S492" i="3"/>
  <c r="S561" i="3"/>
  <c r="S31" i="3"/>
  <c r="M36" i="16"/>
  <c r="J43" i="16" s="1"/>
  <c r="S220" i="3"/>
  <c r="AG30" i="2" s="1"/>
  <c r="S232" i="3"/>
  <c r="S26" i="3"/>
  <c r="S17" i="3"/>
  <c r="S143" i="3"/>
  <c r="S33" i="3"/>
  <c r="S29" i="3"/>
  <c r="S377" i="3"/>
  <c r="S461" i="3"/>
  <c r="S584" i="3"/>
  <c r="S158" i="3"/>
  <c r="S7" i="3"/>
  <c r="S326" i="3"/>
  <c r="S390" i="3"/>
  <c r="N36" i="16"/>
  <c r="S206" i="3"/>
  <c r="S30" i="2" s="1"/>
  <c r="S486" i="3"/>
  <c r="T36" i="16"/>
  <c r="Q36" i="16"/>
  <c r="S249" i="3"/>
  <c r="S38" i="3"/>
  <c r="S22" i="3"/>
  <c r="S340" i="3"/>
  <c r="S383" i="3"/>
  <c r="S343" i="3"/>
  <c r="S369" i="3"/>
  <c r="S381" i="3"/>
  <c r="S443" i="3"/>
  <c r="S482" i="3"/>
  <c r="S450" i="3"/>
  <c r="S452" i="3"/>
  <c r="S522" i="3"/>
  <c r="S616" i="3"/>
  <c r="S581" i="3"/>
  <c r="S728" i="3"/>
  <c r="S709" i="3"/>
  <c r="S651" i="3"/>
  <c r="S150" i="3"/>
  <c r="S277" i="3"/>
  <c r="S532" i="3"/>
  <c r="S525" i="3"/>
  <c r="S288" i="3"/>
  <c r="S449" i="3"/>
  <c r="S723" i="3"/>
  <c r="S545" i="3"/>
  <c r="S272" i="3"/>
  <c r="S270" i="3"/>
  <c r="S391" i="3"/>
  <c r="S458" i="3"/>
  <c r="S421" i="3"/>
  <c r="S424" i="3"/>
  <c r="S537" i="3"/>
  <c r="S593" i="3"/>
  <c r="S646" i="3"/>
  <c r="S633" i="3"/>
  <c r="S236" i="3"/>
  <c r="S401" i="3"/>
  <c r="S639" i="3"/>
  <c r="S332" i="3"/>
  <c r="S322" i="3"/>
  <c r="S294" i="3"/>
  <c r="S574" i="3"/>
  <c r="S305" i="3"/>
  <c r="S152" i="3"/>
  <c r="S333" i="3"/>
  <c r="S323" i="3"/>
  <c r="S472" i="3"/>
  <c r="S481" i="3"/>
  <c r="S722" i="3"/>
  <c r="S664" i="3"/>
  <c r="S370" i="3"/>
  <c r="S260" i="3"/>
  <c r="S364" i="3"/>
  <c r="S36" i="3"/>
  <c r="S314" i="3"/>
  <c r="S516" i="3"/>
  <c r="S453" i="3"/>
  <c r="S463" i="3"/>
  <c r="S416" i="3"/>
  <c r="S395" i="3"/>
  <c r="S406" i="3"/>
  <c r="S349" i="3"/>
  <c r="S475" i="3"/>
  <c r="S503" i="3"/>
  <c r="S518" i="3"/>
  <c r="S615" i="3"/>
  <c r="S668" i="3"/>
  <c r="S726" i="3"/>
  <c r="S713" i="3"/>
  <c r="S394" i="3"/>
  <c r="S573" i="3"/>
  <c r="S629" i="3"/>
  <c r="S448" i="3"/>
  <c r="S241" i="3"/>
  <c r="S353" i="3"/>
  <c r="S8" i="3"/>
  <c r="S440" i="3"/>
  <c r="S222" i="3"/>
  <c r="AI30" i="2" s="1"/>
  <c r="S268" i="3"/>
  <c r="S309" i="3"/>
  <c r="S261" i="3"/>
  <c r="S378" i="3"/>
  <c r="S338" i="3"/>
  <c r="S350" i="3"/>
  <c r="S436" i="3"/>
  <c r="S434" i="3"/>
  <c r="S533" i="3"/>
  <c r="S549" i="3"/>
  <c r="S610" i="3"/>
  <c r="S655" i="3"/>
  <c r="S608" i="3"/>
  <c r="S687" i="3"/>
  <c r="S661" i="3"/>
  <c r="S679" i="3"/>
  <c r="S707" i="3"/>
  <c r="S656" i="3"/>
  <c r="S717" i="3"/>
  <c r="S18" i="3"/>
  <c r="S136" i="3"/>
  <c r="S258" i="3"/>
  <c r="S553" i="3"/>
  <c r="S601" i="3"/>
  <c r="S154" i="3"/>
  <c r="S643" i="3"/>
  <c r="S433" i="3"/>
  <c r="S330" i="3"/>
  <c r="S412" i="3"/>
  <c r="S246" i="3"/>
  <c r="S155" i="3"/>
  <c r="S321" i="3"/>
  <c r="S275" i="3"/>
  <c r="S466" i="3"/>
  <c r="S396" i="3"/>
  <c r="S605" i="3"/>
  <c r="S602" i="3"/>
  <c r="S592" i="3"/>
  <c r="S729" i="3"/>
  <c r="S670" i="3"/>
  <c r="S28" i="3"/>
  <c r="S280" i="3"/>
  <c r="S520" i="3"/>
  <c r="S560" i="3"/>
  <c r="S376" i="3"/>
  <c r="S588" i="3"/>
  <c r="S663" i="3"/>
  <c r="S30" i="3"/>
  <c r="S157" i="3"/>
  <c r="S665" i="3"/>
  <c r="S368" i="3"/>
  <c r="S569" i="3"/>
  <c r="S366" i="3"/>
  <c r="S16" i="3"/>
  <c r="S231" i="3"/>
  <c r="S269" i="3"/>
  <c r="S357" i="3"/>
  <c r="S498" i="3"/>
  <c r="S672" i="3"/>
  <c r="S631" i="3"/>
  <c r="S590" i="3"/>
  <c r="S695" i="3"/>
  <c r="S731" i="3"/>
  <c r="S648" i="3"/>
  <c r="S704" i="3"/>
  <c r="S19" i="3"/>
  <c r="S35" i="3"/>
  <c r="S146" i="3"/>
  <c r="S245" i="3"/>
  <c r="S489" i="3"/>
  <c r="S582" i="3"/>
  <c r="S465" i="3"/>
  <c r="S141" i="3"/>
  <c r="S295" i="3"/>
  <c r="S156" i="3"/>
  <c r="S293" i="3"/>
  <c r="S319" i="3"/>
  <c r="S217" i="3"/>
  <c r="AD30" i="2" s="1"/>
  <c r="S384" i="3"/>
  <c r="S415" i="3"/>
  <c r="S495" i="3"/>
  <c r="S423" i="3"/>
  <c r="S417" i="3"/>
  <c r="S556" i="3"/>
  <c r="S570" i="3"/>
  <c r="S618" i="3"/>
  <c r="S642" i="3"/>
  <c r="S635" i="3"/>
  <c r="S282" i="3"/>
  <c r="S140" i="3"/>
  <c r="S420" i="3"/>
  <c r="S244" i="3"/>
  <c r="S240" i="3"/>
  <c r="S148" i="3"/>
  <c r="S20" i="3"/>
  <c r="S734" i="3"/>
  <c r="S438" i="3"/>
  <c r="S551" i="3"/>
  <c r="S12" i="3"/>
  <c r="S254" i="3"/>
  <c r="S233" i="3"/>
  <c r="S287" i="3"/>
  <c r="S400" i="3"/>
  <c r="S419" i="3"/>
  <c r="S531" i="3"/>
  <c r="S540" i="3"/>
  <c r="S594" i="3"/>
  <c r="S613" i="3"/>
  <c r="S586" i="3"/>
  <c r="S622" i="3"/>
  <c r="S660" i="3"/>
  <c r="S644" i="3"/>
  <c r="S685" i="3"/>
  <c r="S6" i="3"/>
  <c r="S230" i="3"/>
  <c r="S11" i="3"/>
  <c r="S160" i="3"/>
  <c r="S362" i="3"/>
  <c r="S444" i="3"/>
  <c r="S137" i="3"/>
  <c r="S252" i="3"/>
  <c r="S273" i="3"/>
  <c r="S276" i="3"/>
  <c r="S153" i="3"/>
  <c r="S271" i="3"/>
  <c r="S291" i="3"/>
  <c r="S471" i="3"/>
  <c r="S451" i="3"/>
  <c r="S454" i="3"/>
  <c r="S513" i="3"/>
  <c r="S617" i="3"/>
  <c r="S575" i="3"/>
  <c r="S677" i="3"/>
  <c r="S719" i="3"/>
  <c r="S697" i="3"/>
  <c r="S636" i="3"/>
  <c r="S10" i="3"/>
  <c r="S360" i="3"/>
  <c r="S476" i="3"/>
  <c r="S505" i="3"/>
  <c r="S345" i="3"/>
  <c r="S286" i="3"/>
  <c r="S456" i="3"/>
  <c r="S702" i="3"/>
  <c r="S552" i="3"/>
  <c r="S637" i="3"/>
  <c r="S135" i="3"/>
  <c r="S250" i="3"/>
  <c r="S311" i="3"/>
  <c r="S493" i="3"/>
  <c r="S470" i="3"/>
  <c r="S484" i="3"/>
  <c r="S426" i="3"/>
  <c r="S541" i="3"/>
  <c r="S682" i="3"/>
  <c r="S681" i="3"/>
  <c r="S162" i="3"/>
  <c r="S337" i="3"/>
  <c r="S308" i="3"/>
  <c r="S134" i="3"/>
  <c r="S690" i="3"/>
  <c r="S290" i="3"/>
  <c r="S281" i="3"/>
  <c r="S557" i="3"/>
  <c r="S15" i="3"/>
  <c r="S242" i="3"/>
  <c r="S405" i="3"/>
  <c r="S365" i="3"/>
  <c r="S351" i="3"/>
  <c r="S408" i="3"/>
  <c r="S479" i="3"/>
  <c r="S572" i="3"/>
  <c r="S721" i="3"/>
  <c r="S638" i="3"/>
  <c r="F10" i="2"/>
  <c r="S564" i="3"/>
  <c r="S568" i="3"/>
  <c r="S257" i="3"/>
  <c r="S485" i="3"/>
  <c r="S302" i="3"/>
  <c r="S354" i="3"/>
  <c r="S407" i="3"/>
  <c r="S480" i="3"/>
  <c r="S612" i="3"/>
  <c r="S24" i="3"/>
  <c r="S238" i="3"/>
  <c r="S267" i="3"/>
  <c r="S388" i="3"/>
  <c r="S474" i="3"/>
  <c r="S435" i="3"/>
  <c r="S521" i="3"/>
  <c r="S500" i="3"/>
  <c r="S604" i="3"/>
  <c r="S671" i="3"/>
  <c r="S669" i="3"/>
  <c r="S265" i="3"/>
  <c r="S706" i="3"/>
  <c r="S580" i="3"/>
  <c r="S320" i="3"/>
  <c r="S673" i="3"/>
  <c r="S218" i="3"/>
  <c r="AE30" i="2" s="1"/>
  <c r="S278" i="3"/>
  <c r="S441" i="3"/>
  <c r="S318" i="3"/>
  <c r="S298" i="3"/>
  <c r="S347" i="3"/>
  <c r="S455" i="3"/>
  <c r="S694" i="3"/>
  <c r="S652" i="3"/>
  <c r="S710" i="3"/>
  <c r="S274" i="3"/>
  <c r="S550" i="3"/>
  <c r="S297" i="3"/>
  <c r="S221" i="3"/>
  <c r="AH30" i="2" s="1"/>
  <c r="S306" i="3"/>
  <c r="S229" i="3"/>
  <c r="S336" i="3"/>
  <c r="S488" i="3"/>
  <c r="S234" i="3"/>
  <c r="S359" i="3"/>
  <c r="S36" i="16"/>
  <c r="S37" i="16" s="1"/>
  <c r="S25" i="3"/>
  <c r="S248" i="3"/>
  <c r="S304" i="3"/>
  <c r="S392" i="3"/>
  <c r="S494" i="3"/>
  <c r="S439" i="3"/>
  <c r="S530" i="3"/>
  <c r="S504" i="3"/>
  <c r="S563" i="3"/>
  <c r="S595" i="3"/>
  <c r="S662" i="3"/>
  <c r="S597" i="3"/>
  <c r="S630" i="3"/>
  <c r="S698" i="3"/>
  <c r="S159" i="3"/>
  <c r="S372" i="3"/>
  <c r="S142" i="3"/>
  <c r="S650" i="3"/>
  <c r="S346" i="3"/>
  <c r="S193" i="3"/>
  <c r="S523" i="3"/>
  <c r="S600" i="3"/>
  <c r="S253" i="3"/>
  <c r="S329" i="3"/>
  <c r="S307" i="3"/>
  <c r="S428" i="3"/>
  <c r="S437" i="3"/>
  <c r="S603" i="3"/>
  <c r="S583" i="3"/>
  <c r="S678" i="3"/>
  <c r="S667" i="3"/>
  <c r="S680" i="3"/>
  <c r="S32" i="3"/>
  <c r="S386" i="3"/>
  <c r="S609" i="3"/>
  <c r="S300" i="3"/>
  <c r="S344" i="3"/>
  <c r="S380" i="3"/>
  <c r="S256" i="3"/>
  <c r="S361" i="3"/>
  <c r="S385" i="3"/>
  <c r="S397" i="3"/>
  <c r="S289" i="3"/>
  <c r="S310" i="3"/>
  <c r="S544" i="3"/>
  <c r="S334" i="3"/>
  <c r="S324" i="3"/>
  <c r="S555" i="3"/>
  <c r="S718" i="3"/>
  <c r="S404" i="3"/>
  <c r="S442" i="3"/>
  <c r="S546" i="3"/>
  <c r="S733" i="3"/>
  <c r="S538" i="3"/>
  <c r="S139" i="3"/>
  <c r="S473" i="3"/>
  <c r="S223" i="3"/>
  <c r="S496" i="3"/>
  <c r="S313" i="3"/>
  <c r="S483" i="3"/>
  <c r="S445" i="3"/>
  <c r="S686" i="3"/>
  <c r="S464" i="3"/>
  <c r="S292" i="3"/>
  <c r="S477" i="3"/>
  <c r="S512" i="3"/>
  <c r="S459" i="3"/>
  <c r="S715" i="3"/>
  <c r="S514" i="3"/>
  <c r="S259" i="3"/>
  <c r="S285" i="3"/>
  <c r="S547" i="3"/>
  <c r="S591" i="3"/>
  <c r="S578" i="3"/>
  <c r="S579" i="3"/>
  <c r="S674" i="3"/>
  <c r="S279" i="3"/>
  <c r="S255" i="3"/>
  <c r="S515" i="3"/>
  <c r="S558" i="3"/>
  <c r="S634" i="3"/>
  <c r="S457" i="3"/>
  <c r="S235" i="3"/>
  <c r="S548" i="3"/>
  <c r="S725" i="3"/>
  <c r="S606" i="3"/>
  <c r="S524" i="3"/>
  <c r="S730" i="3"/>
  <c r="S519" i="3"/>
  <c r="S506" i="3"/>
  <c r="S497" i="3"/>
  <c r="S499" i="3"/>
  <c r="S425" i="3"/>
  <c r="S149" i="3"/>
  <c r="S623" i="3"/>
  <c r="S469" i="3"/>
  <c r="S599" i="3"/>
  <c r="S355" i="3"/>
  <c r="S373" i="3"/>
  <c r="S478" i="3"/>
  <c r="S627" i="3"/>
  <c r="S641" i="3"/>
  <c r="S432" i="3"/>
  <c r="S577" i="3"/>
  <c r="S429" i="3"/>
  <c r="S508" i="3"/>
  <c r="S611" i="3"/>
  <c r="S462" i="3"/>
  <c r="S315" i="3"/>
  <c r="S399" i="3"/>
  <c r="S562" i="3"/>
  <c r="S446" i="3"/>
  <c r="S341" i="3"/>
  <c r="S427" i="3"/>
  <c r="S571" i="3"/>
  <c r="S491" i="3"/>
  <c r="S263" i="3"/>
  <c r="S535" i="3"/>
  <c r="S703" i="3"/>
  <c r="S589" i="3"/>
  <c r="S576" i="3"/>
  <c r="S711" i="3"/>
  <c r="S283" i="3"/>
  <c r="S166" i="3"/>
  <c r="S699" i="3"/>
  <c r="S409" i="3"/>
  <c r="S301" i="3"/>
  <c r="S735" i="3"/>
  <c r="S312" i="3"/>
  <c r="S374" i="3"/>
  <c r="S510" i="3"/>
  <c r="S727" i="3"/>
  <c r="S712" i="3"/>
  <c r="S542" i="3"/>
  <c r="S251" i="3"/>
  <c r="S358" i="3"/>
  <c r="S691" i="3"/>
  <c r="S317" i="3"/>
  <c r="S683" i="3"/>
  <c r="S701" i="3"/>
  <c r="S431" i="3"/>
  <c r="S714" i="3"/>
  <c r="S411" i="3"/>
  <c r="S363" i="3"/>
  <c r="S596" i="3"/>
  <c r="S517" i="3"/>
  <c r="S264" i="3"/>
  <c r="S693" i="3"/>
  <c r="S659" i="3"/>
  <c r="S387" i="3"/>
  <c r="S645" i="3"/>
  <c r="S554" i="3"/>
  <c r="S316" i="3"/>
  <c r="S658" i="3"/>
  <c r="S689" i="3"/>
  <c r="S460" i="3"/>
  <c r="S422" i="3"/>
  <c r="S565" i="3"/>
  <c r="S367" i="3"/>
  <c r="S487" i="3"/>
  <c r="S371" i="3"/>
  <c r="S402" i="3"/>
  <c r="S649" i="3"/>
  <c r="S342" i="3"/>
  <c r="S705" i="3"/>
  <c r="S219" i="3"/>
  <c r="AF30" i="2" s="1"/>
  <c r="S410" i="3"/>
  <c r="S161" i="3"/>
  <c r="S403" i="3"/>
  <c r="S708" i="3"/>
  <c r="S692" i="3"/>
  <c r="S173" i="3"/>
  <c r="S183" i="3"/>
  <c r="S716" i="3"/>
  <c r="S676" i="3"/>
  <c r="S566" i="3"/>
  <c r="S507" i="3"/>
  <c r="S247" i="3"/>
  <c r="S375" i="3"/>
  <c r="S620" i="3"/>
  <c r="S327" i="3"/>
  <c r="S447" i="3"/>
  <c r="S619" i="3"/>
  <c r="S172" i="3"/>
  <c r="S640" i="3"/>
  <c r="S243" i="3"/>
  <c r="S526" i="3"/>
  <c r="S331" i="3"/>
  <c r="S736" i="3"/>
  <c r="S559" i="3"/>
  <c r="S688" i="3"/>
  <c r="S225" i="3"/>
  <c r="S299" i="3"/>
  <c r="S164" i="3"/>
  <c r="S356" i="3"/>
  <c r="S527" i="3"/>
  <c r="S5" i="3"/>
  <c r="S418" i="3"/>
  <c r="S430" i="3"/>
  <c r="S614" i="3"/>
  <c r="S657" i="3"/>
  <c r="S167" i="3"/>
  <c r="S720" i="3"/>
  <c r="S528" i="3"/>
  <c r="S598" i="3"/>
  <c r="S539" i="3"/>
  <c r="S675" i="3"/>
  <c r="S169" i="3"/>
  <c r="S239" i="3"/>
  <c r="S654" i="3"/>
  <c r="S170" i="3"/>
  <c r="S176" i="3"/>
  <c r="S490" i="3"/>
  <c r="S700" i="3"/>
  <c r="S632" i="3"/>
  <c r="S174" i="3"/>
  <c r="S587" i="3"/>
  <c r="S414" i="3"/>
  <c r="S168" i="3"/>
  <c r="S684" i="3"/>
  <c r="S379" i="3"/>
  <c r="S567" i="3"/>
  <c r="S696" i="3"/>
  <c r="S182" i="3"/>
  <c r="S653" i="3"/>
  <c r="S624" i="3"/>
  <c r="S628" i="3"/>
  <c r="S724" i="3"/>
  <c r="S534" i="3"/>
  <c r="S607" i="3"/>
  <c r="S732" i="3"/>
  <c r="S511" i="3"/>
  <c r="S348" i="3"/>
  <c r="S339" i="3"/>
  <c r="S177" i="3"/>
  <c r="S171" i="3"/>
  <c r="S163" i="3"/>
  <c r="T174" i="3"/>
  <c r="T168" i="3"/>
  <c r="T182" i="3"/>
  <c r="S165" i="3"/>
  <c r="R216" i="3" l="1"/>
  <c r="J216" i="3"/>
  <c r="AC15" i="2" s="1"/>
  <c r="AD216" i="3"/>
  <c r="I216" i="3"/>
  <c r="AC60" i="2" s="1"/>
  <c r="F216" i="3"/>
  <c r="AC57" i="2" s="1"/>
  <c r="AC216" i="3"/>
  <c r="L216" i="3"/>
  <c r="AC66" i="2" s="1"/>
  <c r="AF216" i="3"/>
  <c r="AB216" i="3"/>
  <c r="K216" i="3"/>
  <c r="AC64" i="2" s="1"/>
  <c r="AC65" i="2" s="1"/>
  <c r="P216" i="3"/>
  <c r="AC71" i="2" s="1"/>
  <c r="AA216" i="3"/>
  <c r="D216" i="3"/>
  <c r="Q216" i="3"/>
  <c r="AC72" i="2" s="1"/>
  <c r="M216" i="3"/>
  <c r="T216" i="3" s="1"/>
  <c r="AE216" i="3"/>
  <c r="E216" i="3"/>
  <c r="AC55" i="2" s="1"/>
  <c r="H216" i="3"/>
  <c r="AC61" i="2" s="1"/>
  <c r="G216" i="3"/>
  <c r="AC58" i="2" s="1"/>
  <c r="O216" i="3"/>
  <c r="AC70" i="2" s="1"/>
  <c r="N216" i="3"/>
  <c r="AC69" i="2" s="1"/>
  <c r="J215" i="3"/>
  <c r="AB15" i="2" s="1"/>
  <c r="R215" i="3"/>
  <c r="M215" i="3"/>
  <c r="T215" i="3" s="1"/>
  <c r="AB215" i="3"/>
  <c r="Q215" i="3"/>
  <c r="K215" i="3"/>
  <c r="AB64" i="2" s="1"/>
  <c r="AB65" i="2" s="1"/>
  <c r="N215" i="3"/>
  <c r="AE215" i="3"/>
  <c r="AA215" i="3"/>
  <c r="O215" i="3"/>
  <c r="H215" i="3"/>
  <c r="AB61" i="2" s="1"/>
  <c r="L215" i="3"/>
  <c r="AB66" i="2" s="1"/>
  <c r="E215" i="3"/>
  <c r="AB55" i="2" s="1"/>
  <c r="P215" i="3"/>
  <c r="AD215" i="3"/>
  <c r="I215" i="3"/>
  <c r="AB60" i="2" s="1"/>
  <c r="D215" i="3"/>
  <c r="G215" i="3"/>
  <c r="AB58" i="2" s="1"/>
  <c r="AF215" i="3"/>
  <c r="AC215" i="3"/>
  <c r="F215" i="3"/>
  <c r="AB57" i="2" s="1"/>
  <c r="J214" i="3"/>
  <c r="AA15" i="2" s="1"/>
  <c r="R214" i="3"/>
  <c r="M214" i="3"/>
  <c r="AC214" i="3"/>
  <c r="AA41" i="2" s="1"/>
  <c r="AE214" i="3"/>
  <c r="AA43" i="2" s="1"/>
  <c r="L214" i="3"/>
  <c r="E214" i="3"/>
  <c r="O214" i="3"/>
  <c r="G214" i="3"/>
  <c r="K214" i="3"/>
  <c r="AB214" i="3"/>
  <c r="AA40" i="2" s="1"/>
  <c r="H214" i="3"/>
  <c r="D214" i="3"/>
  <c r="F214" i="3"/>
  <c r="Q214" i="3"/>
  <c r="AA24" i="2" s="1"/>
  <c r="AF214" i="3"/>
  <c r="AA44" i="2" s="1"/>
  <c r="AA214" i="3"/>
  <c r="AA39" i="2" s="1"/>
  <c r="N214" i="3"/>
  <c r="AA21" i="2" s="1"/>
  <c r="I214" i="3"/>
  <c r="P214" i="3"/>
  <c r="AA23" i="2" s="1"/>
  <c r="AD214" i="3"/>
  <c r="AA42" i="2" s="1"/>
  <c r="R213" i="3"/>
  <c r="J213" i="3"/>
  <c r="Z15" i="2" s="1"/>
  <c r="L213" i="3"/>
  <c r="H213" i="3"/>
  <c r="N213" i="3"/>
  <c r="Z21" i="2" s="1"/>
  <c r="P213" i="3"/>
  <c r="Z23" i="2" s="1"/>
  <c r="F213" i="3"/>
  <c r="M213" i="3"/>
  <c r="E213" i="3"/>
  <c r="I213" i="3"/>
  <c r="D213" i="3"/>
  <c r="AA213" i="3"/>
  <c r="Z39" i="2" s="1"/>
  <c r="G213" i="3"/>
  <c r="AD213" i="3"/>
  <c r="Z42" i="2" s="1"/>
  <c r="K213" i="3"/>
  <c r="AE213" i="3"/>
  <c r="Z43" i="2" s="1"/>
  <c r="Q213" i="3"/>
  <c r="Z24" i="2" s="1"/>
  <c r="AC213" i="3"/>
  <c r="Z41" i="2" s="1"/>
  <c r="O213" i="3"/>
  <c r="AF213" i="3"/>
  <c r="Z44" i="2" s="1"/>
  <c r="AB213" i="3"/>
  <c r="Z40" i="2" s="1"/>
  <c r="R4794" i="10"/>
  <c r="U7" i="11" s="1"/>
  <c r="T4794" i="10"/>
  <c r="AH210" i="3" s="1"/>
  <c r="W48" i="2" s="1"/>
  <c r="Q4835" i="10"/>
  <c r="P212" i="3" s="1"/>
  <c r="S4835" i="10"/>
  <c r="D5" i="16" s="1"/>
  <c r="U18" i="11"/>
  <c r="W51" i="2"/>
  <c r="J212" i="3"/>
  <c r="Y15" i="2" s="1"/>
  <c r="R212" i="3"/>
  <c r="AB212" i="3"/>
  <c r="I212" i="3"/>
  <c r="Y60" i="2" s="1"/>
  <c r="Q212" i="3"/>
  <c r="K212" i="3"/>
  <c r="Y64" i="2" s="1"/>
  <c r="Y65" i="2" s="1"/>
  <c r="AA212" i="3"/>
  <c r="O212" i="3"/>
  <c r="M212" i="3"/>
  <c r="T212" i="3" s="1"/>
  <c r="E212" i="3"/>
  <c r="Y55" i="2" s="1"/>
  <c r="D212" i="3"/>
  <c r="N212" i="3"/>
  <c r="G212" i="3"/>
  <c r="Y58" i="2" s="1"/>
  <c r="F212" i="3"/>
  <c r="Y57" i="2" s="1"/>
  <c r="H212" i="3"/>
  <c r="Y61" i="2" s="1"/>
  <c r="L212" i="3"/>
  <c r="Y66" i="2" s="1"/>
  <c r="AF212" i="3"/>
  <c r="AC212" i="3"/>
  <c r="AE212" i="3"/>
  <c r="J211" i="3"/>
  <c r="X15" i="2" s="1"/>
  <c r="R211" i="3"/>
  <c r="D211" i="3"/>
  <c r="P211" i="3"/>
  <c r="H211" i="3"/>
  <c r="X61" i="2" s="1"/>
  <c r="AF211" i="3"/>
  <c r="AB211" i="3"/>
  <c r="E211" i="3"/>
  <c r="X55" i="2" s="1"/>
  <c r="M211" i="3"/>
  <c r="T211" i="3" s="1"/>
  <c r="K211" i="3"/>
  <c r="X64" i="2" s="1"/>
  <c r="X65" i="2" s="1"/>
  <c r="AD211" i="3"/>
  <c r="AE211" i="3"/>
  <c r="AC211" i="3"/>
  <c r="AA211" i="3"/>
  <c r="G211" i="3"/>
  <c r="X58" i="2" s="1"/>
  <c r="Q211" i="3"/>
  <c r="I211" i="3"/>
  <c r="X60" i="2" s="1"/>
  <c r="F211" i="3"/>
  <c r="X57" i="2" s="1"/>
  <c r="N211" i="3"/>
  <c r="L211" i="3"/>
  <c r="X66" i="2" s="1"/>
  <c r="O211" i="3"/>
  <c r="R210" i="3"/>
  <c r="J210" i="3"/>
  <c r="W15" i="2" s="1"/>
  <c r="M210" i="3"/>
  <c r="T210" i="3" s="1"/>
  <c r="AB210" i="3"/>
  <c r="P210" i="3"/>
  <c r="K210" i="3"/>
  <c r="W64" i="2" s="1"/>
  <c r="W65" i="2" s="1"/>
  <c r="N210" i="3"/>
  <c r="AA210" i="3"/>
  <c r="AE210" i="3"/>
  <c r="F210" i="3"/>
  <c r="W57" i="2" s="1"/>
  <c r="AC210" i="3"/>
  <c r="E210" i="3"/>
  <c r="W55" i="2" s="1"/>
  <c r="I210" i="3"/>
  <c r="W60" i="2" s="1"/>
  <c r="L210" i="3"/>
  <c r="W66" i="2" s="1"/>
  <c r="AF210" i="3"/>
  <c r="AD210" i="3"/>
  <c r="Q210" i="3"/>
  <c r="H210" i="3"/>
  <c r="W61" i="2" s="1"/>
  <c r="O210" i="3"/>
  <c r="G210" i="3"/>
  <c r="W58" i="2" s="1"/>
  <c r="R209" i="3"/>
  <c r="J209" i="3"/>
  <c r="V15" i="2" s="1"/>
  <c r="I209" i="3"/>
  <c r="V60" i="2" s="1"/>
  <c r="AA209" i="3"/>
  <c r="P209" i="3"/>
  <c r="G209" i="3"/>
  <c r="V58" i="2" s="1"/>
  <c r="AB209" i="3"/>
  <c r="Q209" i="3"/>
  <c r="AE209" i="3"/>
  <c r="N209" i="3"/>
  <c r="AC209" i="3"/>
  <c r="AF209" i="3"/>
  <c r="K209" i="3"/>
  <c r="V64" i="2" s="1"/>
  <c r="V65" i="2" s="1"/>
  <c r="E209" i="3"/>
  <c r="V55" i="2" s="1"/>
  <c r="H209" i="3"/>
  <c r="V61" i="2" s="1"/>
  <c r="F209" i="3"/>
  <c r="V57" i="2" s="1"/>
  <c r="O209" i="3"/>
  <c r="D209" i="3"/>
  <c r="L209" i="3"/>
  <c r="V66" i="2" s="1"/>
  <c r="AD209" i="3"/>
  <c r="M209" i="3"/>
  <c r="T209" i="3" s="1"/>
  <c r="U12" i="11"/>
  <c r="U36" i="11"/>
  <c r="U10" i="11"/>
  <c r="U11" i="11"/>
  <c r="U16" i="11"/>
  <c r="U13" i="11"/>
  <c r="U15" i="11"/>
  <c r="U17" i="11"/>
  <c r="U8" i="11"/>
  <c r="J208" i="3"/>
  <c r="U15" i="2" s="1"/>
  <c r="R208" i="3"/>
  <c r="O208" i="3"/>
  <c r="AC208" i="3"/>
  <c r="U41" i="2" s="1"/>
  <c r="N208" i="3"/>
  <c r="AE208" i="3"/>
  <c r="U43" i="2" s="1"/>
  <c r="AD208" i="3"/>
  <c r="U42" i="2" s="1"/>
  <c r="Q208" i="3"/>
  <c r="U24" i="2" s="1"/>
  <c r="D208" i="3"/>
  <c r="F208" i="3"/>
  <c r="G208" i="3"/>
  <c r="M208" i="3"/>
  <c r="P208" i="3"/>
  <c r="U23" i="2" s="1"/>
  <c r="K208" i="3"/>
  <c r="L208" i="3"/>
  <c r="AB208" i="3"/>
  <c r="U40" i="2" s="1"/>
  <c r="AA208" i="3"/>
  <c r="U39" i="2" s="1"/>
  <c r="I208" i="3"/>
  <c r="AF208" i="3"/>
  <c r="U44" i="2" s="1"/>
  <c r="H208" i="3"/>
  <c r="E208" i="3"/>
  <c r="U32" i="11"/>
  <c r="U9" i="11"/>
  <c r="U14" i="11"/>
  <c r="U20" i="11"/>
  <c r="U30" i="11"/>
  <c r="R51" i="2"/>
  <c r="R207" i="3"/>
  <c r="J207" i="3"/>
  <c r="T15" i="2" s="1"/>
  <c r="D207" i="3"/>
  <c r="AD207" i="3"/>
  <c r="T42" i="2" s="1"/>
  <c r="AC207" i="3"/>
  <c r="T41" i="2" s="1"/>
  <c r="AF207" i="3"/>
  <c r="T44" i="2" s="1"/>
  <c r="N207" i="3"/>
  <c r="T21" i="2" s="1"/>
  <c r="AB207" i="3"/>
  <c r="T40" i="2" s="1"/>
  <c r="AE207" i="3"/>
  <c r="T43" i="2" s="1"/>
  <c r="F207" i="3"/>
  <c r="P207" i="3"/>
  <c r="T23" i="2" s="1"/>
  <c r="O207" i="3"/>
  <c r="E207" i="3"/>
  <c r="Q207" i="3"/>
  <c r="T24" i="2" s="1"/>
  <c r="L207" i="3"/>
  <c r="I207" i="3"/>
  <c r="K207" i="3"/>
  <c r="H207" i="3"/>
  <c r="AA207" i="3"/>
  <c r="T39" i="2" s="1"/>
  <c r="G207" i="3"/>
  <c r="M207" i="3"/>
  <c r="F29" i="2"/>
  <c r="R205" i="3"/>
  <c r="J205" i="3"/>
  <c r="R15" i="2" s="1"/>
  <c r="AD205" i="3"/>
  <c r="R42" i="2" s="1"/>
  <c r="I205" i="3"/>
  <c r="H205" i="3"/>
  <c r="N205" i="3"/>
  <c r="AC205" i="3"/>
  <c r="R41" i="2" s="1"/>
  <c r="K205" i="3"/>
  <c r="G205" i="3"/>
  <c r="AB205" i="3"/>
  <c r="R40" i="2" s="1"/>
  <c r="P205" i="3"/>
  <c r="M205" i="3"/>
  <c r="AE205" i="3"/>
  <c r="R43" i="2" s="1"/>
  <c r="AF205" i="3"/>
  <c r="R44" i="2" s="1"/>
  <c r="Q205" i="3"/>
  <c r="D205" i="3"/>
  <c r="L205" i="3"/>
  <c r="E205" i="3"/>
  <c r="O205" i="3"/>
  <c r="F205" i="3"/>
  <c r="AA205" i="3"/>
  <c r="R39" i="2" s="1"/>
  <c r="L53" i="32"/>
  <c r="AZ151" i="3"/>
  <c r="AZ152" i="3" s="1"/>
  <c r="AZ153" i="3" s="1"/>
  <c r="AZ154" i="3" s="1"/>
  <c r="AZ155" i="3" s="1"/>
  <c r="AZ156" i="3" s="1"/>
  <c r="AZ157" i="3" s="1"/>
  <c r="AZ158" i="3" s="1"/>
  <c r="AZ159" i="3" s="1"/>
  <c r="AZ160" i="3" s="1"/>
  <c r="AZ161" i="3" s="1"/>
  <c r="AZ162" i="3" s="1"/>
  <c r="AZ163" i="3" s="1"/>
  <c r="AZ164" i="3" s="1"/>
  <c r="AZ165" i="3" s="1"/>
  <c r="AZ166" i="3" s="1"/>
  <c r="AZ167" i="3" s="1"/>
  <c r="AZ168" i="3" s="1"/>
  <c r="AZ169" i="3" s="1"/>
  <c r="AZ170" i="3" s="1"/>
  <c r="AZ171" i="3" s="1"/>
  <c r="AZ172" i="3" s="1"/>
  <c r="AZ173" i="3" s="1"/>
  <c r="AZ174" i="3" s="1"/>
  <c r="AZ175" i="3" s="1"/>
  <c r="AZ176" i="3" s="1"/>
  <c r="AZ177" i="3" s="1"/>
  <c r="AZ178" i="3" s="1"/>
  <c r="AZ179" i="3" s="1"/>
  <c r="AZ180" i="3" s="1"/>
  <c r="AZ181" i="3" s="1"/>
  <c r="AZ182" i="3" s="1"/>
  <c r="AZ183" i="3" s="1"/>
  <c r="AZ184" i="3" s="1"/>
  <c r="AZ185" i="3" s="1"/>
  <c r="AZ186" i="3" s="1"/>
  <c r="AZ187" i="3" s="1"/>
  <c r="AZ188" i="3" s="1"/>
  <c r="AZ189" i="3" s="1"/>
  <c r="AZ190" i="3" s="1"/>
  <c r="AZ191" i="3" s="1"/>
  <c r="AZ192" i="3" s="1"/>
  <c r="AZ193" i="3" s="1"/>
  <c r="AZ194" i="3" s="1"/>
  <c r="AZ195" i="3" s="1"/>
  <c r="AZ196" i="3" s="1"/>
  <c r="AZ197" i="3" s="1"/>
  <c r="AZ198" i="3" s="1"/>
  <c r="AZ199" i="3" s="1"/>
  <c r="BA151" i="3"/>
  <c r="BA152" i="3" s="1"/>
  <c r="BA153" i="3" s="1"/>
  <c r="BA154" i="3" s="1"/>
  <c r="BA155" i="3" s="1"/>
  <c r="BA156" i="3" s="1"/>
  <c r="BA157" i="3" s="1"/>
  <c r="BA158" i="3" s="1"/>
  <c r="BA159" i="3" s="1"/>
  <c r="BA160" i="3" s="1"/>
  <c r="BA161" i="3" s="1"/>
  <c r="BA162" i="3" s="1"/>
  <c r="BA163" i="3" s="1"/>
  <c r="BA164" i="3" s="1"/>
  <c r="BA165" i="3" s="1"/>
  <c r="BA166" i="3" s="1"/>
  <c r="BA167" i="3" s="1"/>
  <c r="BA168" i="3" s="1"/>
  <c r="BA169" i="3" s="1"/>
  <c r="BA170" i="3" s="1"/>
  <c r="BA171" i="3" s="1"/>
  <c r="BA172" i="3" s="1"/>
  <c r="BA173" i="3" s="1"/>
  <c r="BA174" i="3" s="1"/>
  <c r="BA175" i="3" s="1"/>
  <c r="BA176" i="3" s="1"/>
  <c r="BA177" i="3" s="1"/>
  <c r="BA178" i="3" s="1"/>
  <c r="BA179" i="3" s="1"/>
  <c r="BA180" i="3" s="1"/>
  <c r="BA181" i="3" s="1"/>
  <c r="BA182" i="3" s="1"/>
  <c r="BA183" i="3" s="1"/>
  <c r="BA184" i="3" s="1"/>
  <c r="BA185" i="3" s="1"/>
  <c r="BA186" i="3" s="1"/>
  <c r="BA187" i="3" s="1"/>
  <c r="BA188" i="3" s="1"/>
  <c r="BA189" i="3" s="1"/>
  <c r="BA190" i="3" s="1"/>
  <c r="BA191" i="3" s="1"/>
  <c r="BA192" i="3" s="1"/>
  <c r="BA193" i="3" s="1"/>
  <c r="BA194" i="3" s="1"/>
  <c r="BA195" i="3" s="1"/>
  <c r="BA196" i="3" s="1"/>
  <c r="BA197" i="3" s="1"/>
  <c r="BA198" i="3" s="1"/>
  <c r="BA199" i="3" s="1"/>
  <c r="AW151" i="3"/>
  <c r="AW152" i="3" s="1"/>
  <c r="AW153" i="3" s="1"/>
  <c r="AW154" i="3" s="1"/>
  <c r="AW155" i="3" s="1"/>
  <c r="AW156" i="3" s="1"/>
  <c r="AW157" i="3" s="1"/>
  <c r="AW158" i="3" s="1"/>
  <c r="AW159" i="3" s="1"/>
  <c r="AW160" i="3" s="1"/>
  <c r="AW161" i="3" s="1"/>
  <c r="AW162" i="3" s="1"/>
  <c r="AW163" i="3" s="1"/>
  <c r="AW164" i="3" s="1"/>
  <c r="AW165" i="3" s="1"/>
  <c r="AW166" i="3" s="1"/>
  <c r="AW167" i="3" s="1"/>
  <c r="AW168" i="3" s="1"/>
  <c r="AW169" i="3" s="1"/>
  <c r="AW170" i="3" s="1"/>
  <c r="AW171" i="3" s="1"/>
  <c r="AW172" i="3" s="1"/>
  <c r="AW173" i="3" s="1"/>
  <c r="AW174" i="3" s="1"/>
  <c r="AW175" i="3" s="1"/>
  <c r="AW176" i="3" s="1"/>
  <c r="AW177" i="3" s="1"/>
  <c r="AW178" i="3" s="1"/>
  <c r="AW179" i="3" s="1"/>
  <c r="AW180" i="3" s="1"/>
  <c r="AW181" i="3" s="1"/>
  <c r="AW182" i="3" s="1"/>
  <c r="AW183" i="3" s="1"/>
  <c r="AW184" i="3" s="1"/>
  <c r="AW185" i="3" s="1"/>
  <c r="AW186" i="3" s="1"/>
  <c r="AW187" i="3" s="1"/>
  <c r="AW188" i="3" s="1"/>
  <c r="AW189" i="3" s="1"/>
  <c r="AW190" i="3" s="1"/>
  <c r="AW191" i="3" s="1"/>
  <c r="AW192" i="3" s="1"/>
  <c r="AW193" i="3" s="1"/>
  <c r="N53" i="32"/>
  <c r="J151" i="3"/>
  <c r="R151" i="3"/>
  <c r="L151" i="3"/>
  <c r="AA151" i="3"/>
  <c r="G151" i="3"/>
  <c r="AF151" i="3"/>
  <c r="Q151" i="3"/>
  <c r="AB151" i="3"/>
  <c r="N151" i="3"/>
  <c r="H151" i="3"/>
  <c r="E151" i="3"/>
  <c r="K151" i="3"/>
  <c r="AC151" i="3"/>
  <c r="P151" i="3"/>
  <c r="O151" i="3"/>
  <c r="M151" i="3"/>
  <c r="T151" i="3" s="1"/>
  <c r="AD151" i="3"/>
  <c r="D151" i="3"/>
  <c r="F151" i="3"/>
  <c r="I151" i="3"/>
  <c r="AE151" i="3"/>
  <c r="N51" i="2"/>
  <c r="O51" i="2"/>
  <c r="R204" i="3"/>
  <c r="J204" i="3"/>
  <c r="I204" i="3"/>
  <c r="AB204" i="3"/>
  <c r="Q40" i="2" s="1"/>
  <c r="AE204" i="3"/>
  <c r="Q43" i="2" s="1"/>
  <c r="K204" i="3"/>
  <c r="N204" i="3"/>
  <c r="AA204" i="3"/>
  <c r="Q39" i="2" s="1"/>
  <c r="Q204" i="3"/>
  <c r="D204" i="3"/>
  <c r="H204" i="3"/>
  <c r="AD204" i="3"/>
  <c r="Q42" i="2" s="1"/>
  <c r="O204" i="3"/>
  <c r="M204" i="3"/>
  <c r="G204" i="3"/>
  <c r="F204" i="3"/>
  <c r="P204" i="3"/>
  <c r="E204" i="3"/>
  <c r="AF204" i="3"/>
  <c r="Q44" i="2" s="1"/>
  <c r="AC204" i="3"/>
  <c r="Q41" i="2" s="1"/>
  <c r="L204" i="3"/>
  <c r="R203" i="3"/>
  <c r="J203" i="3"/>
  <c r="G203" i="3"/>
  <c r="K203" i="3"/>
  <c r="F203" i="3"/>
  <c r="D203" i="3"/>
  <c r="H203" i="3"/>
  <c r="O203" i="3"/>
  <c r="P203" i="3"/>
  <c r="AE203" i="3"/>
  <c r="P43" i="2" s="1"/>
  <c r="L203" i="3"/>
  <c r="AA203" i="3"/>
  <c r="P39" i="2" s="1"/>
  <c r="I203" i="3"/>
  <c r="AD203" i="3"/>
  <c r="P42" i="2" s="1"/>
  <c r="Q203" i="3"/>
  <c r="AB203" i="3"/>
  <c r="P40" i="2" s="1"/>
  <c r="E203" i="3"/>
  <c r="N203" i="3"/>
  <c r="M203" i="3"/>
  <c r="AC203" i="3"/>
  <c r="P41" i="2" s="1"/>
  <c r="AF203" i="3"/>
  <c r="P44" i="2" s="1"/>
  <c r="R202" i="3"/>
  <c r="J202" i="3"/>
  <c r="N202" i="3"/>
  <c r="P202" i="3"/>
  <c r="M202" i="3"/>
  <c r="AD202" i="3"/>
  <c r="O42" i="2" s="1"/>
  <c r="F202" i="3"/>
  <c r="H202" i="3"/>
  <c r="L202" i="3"/>
  <c r="E202" i="3"/>
  <c r="O202" i="3"/>
  <c r="AE202" i="3"/>
  <c r="O43" i="2" s="1"/>
  <c r="G202" i="3"/>
  <c r="AB202" i="3"/>
  <c r="O40" i="2" s="1"/>
  <c r="AF202" i="3"/>
  <c r="O44" i="2" s="1"/>
  <c r="Q202" i="3"/>
  <c r="K202" i="3"/>
  <c r="AC202" i="3"/>
  <c r="O41" i="2" s="1"/>
  <c r="I202" i="3"/>
  <c r="AA202" i="3"/>
  <c r="O39" i="2" s="1"/>
  <c r="D202" i="3"/>
  <c r="J201" i="3"/>
  <c r="R201" i="3"/>
  <c r="M201" i="3"/>
  <c r="F201" i="3"/>
  <c r="H201" i="3"/>
  <c r="AE201" i="3"/>
  <c r="N43" i="2" s="1"/>
  <c r="Q201" i="3"/>
  <c r="O201" i="3"/>
  <c r="AB201" i="3"/>
  <c r="N40" i="2" s="1"/>
  <c r="D201" i="3"/>
  <c r="P201" i="3"/>
  <c r="I201" i="3"/>
  <c r="G201" i="3"/>
  <c r="AC201" i="3"/>
  <c r="N41" i="2" s="1"/>
  <c r="AA201" i="3"/>
  <c r="N39" i="2" s="1"/>
  <c r="K201" i="3"/>
  <c r="L201" i="3"/>
  <c r="AD201" i="3"/>
  <c r="N42" i="2" s="1"/>
  <c r="E201" i="3"/>
  <c r="AF201" i="3"/>
  <c r="N44" i="2" s="1"/>
  <c r="N201" i="3"/>
  <c r="U21" i="11"/>
  <c r="Q4440" i="10"/>
  <c r="R4440" i="10"/>
  <c r="Q4439" i="10"/>
  <c r="R4439" i="10"/>
  <c r="Q4438" i="10"/>
  <c r="R4438" i="10"/>
  <c r="Q4441" i="10"/>
  <c r="R4441" i="10"/>
  <c r="U6" i="11"/>
  <c r="R200" i="3"/>
  <c r="J200" i="3"/>
  <c r="AE200" i="3"/>
  <c r="M43" i="2" s="1"/>
  <c r="O200" i="3"/>
  <c r="D200" i="3"/>
  <c r="P200" i="3"/>
  <c r="N200" i="3"/>
  <c r="F200" i="3"/>
  <c r="AC200" i="3"/>
  <c r="M41" i="2" s="1"/>
  <c r="K200" i="3"/>
  <c r="E200" i="3"/>
  <c r="M200" i="3"/>
  <c r="G200" i="3"/>
  <c r="L200" i="3"/>
  <c r="AB200" i="3"/>
  <c r="M40" i="2" s="1"/>
  <c r="AD200" i="3"/>
  <c r="M42" i="2" s="1"/>
  <c r="AA200" i="3"/>
  <c r="M39" i="2" s="1"/>
  <c r="I200" i="3"/>
  <c r="AF200" i="3"/>
  <c r="M44" i="2" s="1"/>
  <c r="Y19" i="11"/>
  <c r="N19" i="11"/>
  <c r="F19" i="11"/>
  <c r="K31" i="11"/>
  <c r="F31" i="11"/>
  <c r="AC26" i="11"/>
  <c r="U26" i="11"/>
  <c r="N26" i="11"/>
  <c r="K26" i="11"/>
  <c r="AC23" i="11"/>
  <c r="X23" i="11"/>
  <c r="U23" i="11"/>
  <c r="G23" i="11"/>
  <c r="AB19" i="11"/>
  <c r="K23" i="11"/>
  <c r="I23" i="11"/>
  <c r="S23" i="11"/>
  <c r="S19" i="11"/>
  <c r="S33" i="11"/>
  <c r="W3" i="10"/>
  <c r="Q26" i="11"/>
  <c r="O26" i="11"/>
  <c r="Q19" i="11"/>
  <c r="I1" i="10"/>
  <c r="I19" i="11"/>
  <c r="Q33" i="11"/>
  <c r="M19" i="11"/>
  <c r="O23" i="11"/>
  <c r="O19" i="11"/>
  <c r="O33" i="11"/>
  <c r="Q23" i="11"/>
  <c r="M23" i="11"/>
  <c r="D14" i="16"/>
  <c r="W31" i="11"/>
  <c r="AE26" i="11"/>
  <c r="M26" i="11"/>
  <c r="W23" i="11"/>
  <c r="AA19" i="11"/>
  <c r="V31" i="11"/>
  <c r="AD26" i="11"/>
  <c r="L26" i="11"/>
  <c r="V23" i="11"/>
  <c r="Z19" i="11"/>
  <c r="U31" i="11"/>
  <c r="T31" i="11"/>
  <c r="AB26" i="11"/>
  <c r="J26" i="11"/>
  <c r="T23" i="11"/>
  <c r="X19" i="11"/>
  <c r="S31" i="11"/>
  <c r="AA26" i="11"/>
  <c r="I26" i="11"/>
  <c r="R23" i="11"/>
  <c r="W19" i="11"/>
  <c r="R33" i="11"/>
  <c r="R31" i="11"/>
  <c r="Z26" i="11"/>
  <c r="H26" i="11"/>
  <c r="P23" i="11"/>
  <c r="V19" i="11"/>
  <c r="P33" i="11"/>
  <c r="Q31" i="11"/>
  <c r="Y26" i="11"/>
  <c r="G26" i="11"/>
  <c r="N23" i="11"/>
  <c r="U19" i="11"/>
  <c r="N33" i="11"/>
  <c r="P31" i="11"/>
  <c r="X26" i="11"/>
  <c r="F26" i="11"/>
  <c r="L23" i="11"/>
  <c r="T19" i="11"/>
  <c r="AE31" i="11"/>
  <c r="M31" i="11"/>
  <c r="W26" i="11"/>
  <c r="AE23" i="11"/>
  <c r="J23" i="11"/>
  <c r="R19" i="11"/>
  <c r="AD31" i="11"/>
  <c r="L31" i="11"/>
  <c r="V26" i="11"/>
  <c r="AD23" i="11"/>
  <c r="H23" i="11"/>
  <c r="P19" i="11"/>
  <c r="AC31" i="11"/>
  <c r="AB31" i="11"/>
  <c r="J31" i="11"/>
  <c r="T26" i="11"/>
  <c r="AB23" i="11"/>
  <c r="F23" i="11"/>
  <c r="L19" i="11"/>
  <c r="AA31" i="11"/>
  <c r="I31" i="11"/>
  <c r="S26" i="11"/>
  <c r="AA23" i="11"/>
  <c r="AE19" i="11"/>
  <c r="J19" i="11"/>
  <c r="Z31" i="11"/>
  <c r="H31" i="11"/>
  <c r="R26" i="11"/>
  <c r="Z23" i="11"/>
  <c r="AD19" i="11"/>
  <c r="H19" i="11"/>
  <c r="Y31" i="11"/>
  <c r="G31" i="11"/>
  <c r="P26" i="11"/>
  <c r="Y23" i="11"/>
  <c r="AC19" i="11"/>
  <c r="G19" i="11"/>
  <c r="X31" i="11"/>
  <c r="R199" i="3"/>
  <c r="J199" i="3"/>
  <c r="L199" i="3"/>
  <c r="G199" i="3"/>
  <c r="E199" i="3"/>
  <c r="F199" i="3"/>
  <c r="O199" i="3"/>
  <c r="Q199" i="3"/>
  <c r="P199" i="3"/>
  <c r="AC199" i="3"/>
  <c r="L41" i="2" s="1"/>
  <c r="AB199" i="3"/>
  <c r="L40" i="2" s="1"/>
  <c r="D199" i="3"/>
  <c r="M199" i="3"/>
  <c r="AE199" i="3"/>
  <c r="L43" i="2" s="1"/>
  <c r="H199" i="3"/>
  <c r="I199" i="3"/>
  <c r="AD199" i="3"/>
  <c r="L42" i="2" s="1"/>
  <c r="K199" i="3"/>
  <c r="N199" i="3"/>
  <c r="AA199" i="3"/>
  <c r="L39" i="2" s="1"/>
  <c r="AF199" i="3"/>
  <c r="L44" i="2" s="1"/>
  <c r="R198" i="3"/>
  <c r="J198" i="3"/>
  <c r="M198" i="3"/>
  <c r="I198" i="3"/>
  <c r="P198" i="3"/>
  <c r="AE198" i="3"/>
  <c r="K43" i="2" s="1"/>
  <c r="O198" i="3"/>
  <c r="AC198" i="3"/>
  <c r="K41" i="2" s="1"/>
  <c r="N198" i="3"/>
  <c r="AF198" i="3"/>
  <c r="K44" i="2" s="1"/>
  <c r="AB198" i="3"/>
  <c r="K40" i="2" s="1"/>
  <c r="AA198" i="3"/>
  <c r="K39" i="2" s="1"/>
  <c r="D198" i="3"/>
  <c r="E198" i="3"/>
  <c r="H198" i="3"/>
  <c r="L198" i="3"/>
  <c r="AD198" i="3"/>
  <c r="K42" i="2" s="1"/>
  <c r="G198" i="3"/>
  <c r="Q198" i="3"/>
  <c r="K198" i="3"/>
  <c r="F198" i="3"/>
  <c r="R197" i="3"/>
  <c r="J197" i="3"/>
  <c r="F197" i="3"/>
  <c r="AC197" i="3"/>
  <c r="J41" i="2" s="1"/>
  <c r="E197" i="3"/>
  <c r="O197" i="3"/>
  <c r="L197" i="3"/>
  <c r="G197" i="3"/>
  <c r="AF197" i="3"/>
  <c r="J44" i="2" s="1"/>
  <c r="AA197" i="3"/>
  <c r="J39" i="2" s="1"/>
  <c r="H197" i="3"/>
  <c r="D197" i="3"/>
  <c r="AB197" i="3"/>
  <c r="J40" i="2" s="1"/>
  <c r="AE197" i="3"/>
  <c r="J43" i="2" s="1"/>
  <c r="K197" i="3"/>
  <c r="P197" i="3"/>
  <c r="N197" i="3"/>
  <c r="Q197" i="3"/>
  <c r="AD197" i="3"/>
  <c r="J42" i="2" s="1"/>
  <c r="I197" i="3"/>
  <c r="M197" i="3"/>
  <c r="R196" i="3"/>
  <c r="I15" i="2"/>
  <c r="I41" i="2"/>
  <c r="Q196" i="3"/>
  <c r="G196" i="3"/>
  <c r="I42" i="2"/>
  <c r="I10" i="2"/>
  <c r="I39" i="2"/>
  <c r="N196" i="3"/>
  <c r="I23" i="2"/>
  <c r="I11" i="2"/>
  <c r="I44" i="2"/>
  <c r="O196" i="3"/>
  <c r="I40" i="2"/>
  <c r="I13" i="2"/>
  <c r="I19" i="2"/>
  <c r="AE196" i="3"/>
  <c r="I43" i="2" s="1"/>
  <c r="I196" i="3"/>
  <c r="K196" i="3"/>
  <c r="J130" i="3"/>
  <c r="R130" i="3"/>
  <c r="R181" i="3"/>
  <c r="J181" i="3"/>
  <c r="R195" i="3"/>
  <c r="J195" i="3"/>
  <c r="AA39" i="3"/>
  <c r="J39" i="3"/>
  <c r="R39" i="3"/>
  <c r="R192" i="3"/>
  <c r="J192" i="3"/>
  <c r="E63" i="2" s="1"/>
  <c r="R132" i="3"/>
  <c r="J132" i="3"/>
  <c r="R190" i="3"/>
  <c r="J190" i="3"/>
  <c r="R131" i="3"/>
  <c r="J131" i="3"/>
  <c r="R127" i="3"/>
  <c r="J127" i="3"/>
  <c r="R180" i="3"/>
  <c r="J180" i="3"/>
  <c r="J72" i="3"/>
  <c r="R72" i="3"/>
  <c r="J188" i="3"/>
  <c r="R188" i="3"/>
  <c r="F74" i="3"/>
  <c r="J74" i="3"/>
  <c r="R74" i="3"/>
  <c r="J186" i="3"/>
  <c r="R186" i="3"/>
  <c r="R179" i="3"/>
  <c r="J179" i="3"/>
  <c r="R133" i="3"/>
  <c r="J133" i="3"/>
  <c r="J119" i="3"/>
  <c r="R119" i="3"/>
  <c r="J187" i="3"/>
  <c r="R187" i="3"/>
  <c r="J178" i="3"/>
  <c r="R178" i="3"/>
  <c r="J129" i="3"/>
  <c r="R129" i="3"/>
  <c r="J194" i="3"/>
  <c r="G63" i="2" s="1"/>
  <c r="R194" i="3"/>
  <c r="J184" i="3"/>
  <c r="R184" i="3"/>
  <c r="J189" i="3"/>
  <c r="R189" i="3"/>
  <c r="R191" i="3"/>
  <c r="J191" i="3"/>
  <c r="F51" i="32"/>
  <c r="C11" i="18" s="1"/>
  <c r="F52" i="32"/>
  <c r="F30" i="2"/>
  <c r="I30" i="2"/>
  <c r="J30" i="2"/>
  <c r="K30" i="2"/>
  <c r="Q30" i="2"/>
  <c r="T30" i="2"/>
  <c r="O30" i="2"/>
  <c r="U30" i="2"/>
  <c r="P30" i="2"/>
  <c r="M30" i="2"/>
  <c r="AA30" i="2"/>
  <c r="L31" i="32"/>
  <c r="K195" i="3"/>
  <c r="G195" i="3"/>
  <c r="E195" i="3"/>
  <c r="O195" i="3"/>
  <c r="N195" i="3"/>
  <c r="H195" i="3"/>
  <c r="AD195" i="3"/>
  <c r="Q195" i="3"/>
  <c r="AE195" i="3"/>
  <c r="F195" i="3"/>
  <c r="AA195" i="3"/>
  <c r="H39" i="2" s="1"/>
  <c r="D195" i="3"/>
  <c r="P195" i="3"/>
  <c r="AB195" i="3"/>
  <c r="H40" i="2" s="1"/>
  <c r="AC195" i="3"/>
  <c r="M195" i="3"/>
  <c r="AF195" i="3"/>
  <c r="H48" i="2" s="1"/>
  <c r="L195" i="3"/>
  <c r="I195" i="3"/>
  <c r="G50" i="32"/>
  <c r="F50" i="32"/>
  <c r="F46" i="2"/>
  <c r="M194" i="3"/>
  <c r="G68" i="2" s="1"/>
  <c r="K194" i="3"/>
  <c r="AB194" i="3"/>
  <c r="AD194" i="3"/>
  <c r="E194" i="3"/>
  <c r="F194" i="3"/>
  <c r="Q194" i="3"/>
  <c r="N194" i="3"/>
  <c r="O194" i="3"/>
  <c r="AF194" i="3"/>
  <c r="G48" i="2" s="1"/>
  <c r="AE194" i="3"/>
  <c r="L194" i="3"/>
  <c r="G66" i="2" s="1"/>
  <c r="I194" i="3"/>
  <c r="G194" i="3"/>
  <c r="P194" i="3"/>
  <c r="D194" i="3"/>
  <c r="G54" i="2" s="1"/>
  <c r="H194" i="3"/>
  <c r="AC194" i="3"/>
  <c r="G41" i="2" s="1"/>
  <c r="AA194" i="3"/>
  <c r="G39" i="2" s="1"/>
  <c r="F16" i="2"/>
  <c r="H50" i="32"/>
  <c r="F26" i="2"/>
  <c r="Q192" i="3"/>
  <c r="F28" i="2"/>
  <c r="I192" i="3"/>
  <c r="AB192" i="3"/>
  <c r="AA192" i="3"/>
  <c r="E39" i="2" s="1"/>
  <c r="AD192" i="3"/>
  <c r="M192" i="3"/>
  <c r="E68" i="2" s="1"/>
  <c r="AE192" i="3"/>
  <c r="E43" i="2" s="1"/>
  <c r="AC192" i="3"/>
  <c r="E41" i="2" s="1"/>
  <c r="E192" i="3"/>
  <c r="F192" i="3"/>
  <c r="L192" i="3"/>
  <c r="E66" i="2" s="1"/>
  <c r="P192" i="3"/>
  <c r="D192" i="3"/>
  <c r="H192" i="3"/>
  <c r="K192" i="3"/>
  <c r="O192" i="3"/>
  <c r="G192" i="3"/>
  <c r="N192" i="3"/>
  <c r="AF192" i="3"/>
  <c r="E48" i="2" s="1"/>
  <c r="AD191" i="3"/>
  <c r="AI42" i="2" s="1"/>
  <c r="F191" i="3"/>
  <c r="AI11" i="2" s="1"/>
  <c r="AC191" i="3"/>
  <c r="AI41" i="2" s="1"/>
  <c r="AB191" i="3"/>
  <c r="AI40" i="2" s="1"/>
  <c r="P191" i="3"/>
  <c r="AI23" i="2" s="1"/>
  <c r="K191" i="3"/>
  <c r="AI18" i="2" s="1"/>
  <c r="AA191" i="3"/>
  <c r="AI39" i="2" s="1"/>
  <c r="E191" i="3"/>
  <c r="AI10" i="2" s="1"/>
  <c r="D191" i="3"/>
  <c r="L191" i="3"/>
  <c r="AI19" i="2" s="1"/>
  <c r="Q191" i="3"/>
  <c r="AI24" i="2" s="1"/>
  <c r="O191" i="3"/>
  <c r="AI22" i="2" s="1"/>
  <c r="AF191" i="3"/>
  <c r="AI44" i="2" s="1"/>
  <c r="I191" i="3"/>
  <c r="AI14" i="2" s="1"/>
  <c r="G191" i="3"/>
  <c r="AI12" i="2" s="1"/>
  <c r="AE191" i="3"/>
  <c r="AI43" i="2" s="1"/>
  <c r="N191" i="3"/>
  <c r="AI21" i="2" s="1"/>
  <c r="M191" i="3"/>
  <c r="H191" i="3"/>
  <c r="AI13" i="2" s="1"/>
  <c r="K190" i="3"/>
  <c r="AH18" i="2" s="1"/>
  <c r="AE190" i="3"/>
  <c r="AH43" i="2" s="1"/>
  <c r="F190" i="3"/>
  <c r="AH11" i="2" s="1"/>
  <c r="O190" i="3"/>
  <c r="AH22" i="2" s="1"/>
  <c r="P190" i="3"/>
  <c r="AH23" i="2" s="1"/>
  <c r="N190" i="3"/>
  <c r="AH21" i="2" s="1"/>
  <c r="AC190" i="3"/>
  <c r="AH41" i="2" s="1"/>
  <c r="E190" i="3"/>
  <c r="AH10" i="2" s="1"/>
  <c r="G190" i="3"/>
  <c r="AH12" i="2" s="1"/>
  <c r="AA190" i="3"/>
  <c r="AH39" i="2" s="1"/>
  <c r="I190" i="3"/>
  <c r="AH14" i="2" s="1"/>
  <c r="AF190" i="3"/>
  <c r="AH44" i="2" s="1"/>
  <c r="L190" i="3"/>
  <c r="AH19" i="2" s="1"/>
  <c r="AD190" i="3"/>
  <c r="AH42" i="2" s="1"/>
  <c r="Q190" i="3"/>
  <c r="AH24" i="2" s="1"/>
  <c r="AB190" i="3"/>
  <c r="AH40" i="2" s="1"/>
  <c r="M190" i="3"/>
  <c r="D190" i="3"/>
  <c r="H190" i="3"/>
  <c r="AH13" i="2" s="1"/>
  <c r="H189" i="3"/>
  <c r="AG13" i="2" s="1"/>
  <c r="M189" i="3"/>
  <c r="E189" i="3"/>
  <c r="AG10" i="2" s="1"/>
  <c r="P189" i="3"/>
  <c r="AG23" i="2" s="1"/>
  <c r="AF189" i="3"/>
  <c r="AG44" i="2" s="1"/>
  <c r="AB189" i="3"/>
  <c r="AG40" i="2" s="1"/>
  <c r="F189" i="3"/>
  <c r="AG11" i="2" s="1"/>
  <c r="D189" i="3"/>
  <c r="L189" i="3"/>
  <c r="AG19" i="2" s="1"/>
  <c r="K189" i="3"/>
  <c r="AG18" i="2" s="1"/>
  <c r="Q189" i="3"/>
  <c r="AG24" i="2" s="1"/>
  <c r="AA189" i="3"/>
  <c r="AG39" i="2" s="1"/>
  <c r="AD189" i="3"/>
  <c r="AG42" i="2" s="1"/>
  <c r="AC189" i="3"/>
  <c r="AG41" i="2" s="1"/>
  <c r="G189" i="3"/>
  <c r="AG12" i="2" s="1"/>
  <c r="N189" i="3"/>
  <c r="AG21" i="2" s="1"/>
  <c r="AE189" i="3"/>
  <c r="AG43" i="2" s="1"/>
  <c r="I189" i="3"/>
  <c r="AG14" i="2" s="1"/>
  <c r="O189" i="3"/>
  <c r="AG22" i="2" s="1"/>
  <c r="M50" i="32"/>
  <c r="L50" i="32"/>
  <c r="AB188" i="3"/>
  <c r="AF40" i="2" s="1"/>
  <c r="I188" i="3"/>
  <c r="AF14" i="2" s="1"/>
  <c r="AA188" i="3"/>
  <c r="AF39" i="2" s="1"/>
  <c r="AF188" i="3"/>
  <c r="AF44" i="2" s="1"/>
  <c r="O188" i="3"/>
  <c r="AF22" i="2" s="1"/>
  <c r="E188" i="3"/>
  <c r="AF10" i="2" s="1"/>
  <c r="F188" i="3"/>
  <c r="AF11" i="2" s="1"/>
  <c r="H188" i="3"/>
  <c r="AF13" i="2" s="1"/>
  <c r="AC188" i="3"/>
  <c r="AF41" i="2" s="1"/>
  <c r="N188" i="3"/>
  <c r="AF21" i="2" s="1"/>
  <c r="G188" i="3"/>
  <c r="AF12" i="2" s="1"/>
  <c r="AD188" i="3"/>
  <c r="AF42" i="2" s="1"/>
  <c r="P188" i="3"/>
  <c r="AF23" i="2" s="1"/>
  <c r="K188" i="3"/>
  <c r="AF18" i="2" s="1"/>
  <c r="D188" i="3"/>
  <c r="L188" i="3"/>
  <c r="AF19" i="2" s="1"/>
  <c r="Q188" i="3"/>
  <c r="AF24" i="2" s="1"/>
  <c r="M188" i="3"/>
  <c r="AE188" i="3"/>
  <c r="AF43" i="2" s="1"/>
  <c r="S17" i="11"/>
  <c r="AE48" i="2"/>
  <c r="N50" i="32"/>
  <c r="P187" i="3"/>
  <c r="AE23" i="2" s="1"/>
  <c r="AC187" i="3"/>
  <c r="AE41" i="2" s="1"/>
  <c r="O187" i="3"/>
  <c r="AE22" i="2" s="1"/>
  <c r="I187" i="3"/>
  <c r="AE14" i="2" s="1"/>
  <c r="E187" i="3"/>
  <c r="AE10" i="2" s="1"/>
  <c r="N187" i="3"/>
  <c r="AE21" i="2" s="1"/>
  <c r="H187" i="3"/>
  <c r="AE13" i="2" s="1"/>
  <c r="AE187" i="3"/>
  <c r="AE43" i="2" s="1"/>
  <c r="L187" i="3"/>
  <c r="AE19" i="2" s="1"/>
  <c r="AB187" i="3"/>
  <c r="AE40" i="2" s="1"/>
  <c r="Q187" i="3"/>
  <c r="AE24" i="2" s="1"/>
  <c r="K187" i="3"/>
  <c r="AE18" i="2" s="1"/>
  <c r="D187" i="3"/>
  <c r="F187" i="3"/>
  <c r="AE11" i="2" s="1"/>
  <c r="AF187" i="3"/>
  <c r="AE44" i="2" s="1"/>
  <c r="G187" i="3"/>
  <c r="AE12" i="2" s="1"/>
  <c r="AD187" i="3"/>
  <c r="AE42" i="2" s="1"/>
  <c r="AA187" i="3"/>
  <c r="AE39" i="2" s="1"/>
  <c r="M187" i="3"/>
  <c r="K186" i="3"/>
  <c r="AD18" i="2" s="1"/>
  <c r="D186" i="3"/>
  <c r="G186" i="3"/>
  <c r="AD12" i="2" s="1"/>
  <c r="F186" i="3"/>
  <c r="AD11" i="2" s="1"/>
  <c r="M186" i="3"/>
  <c r="P186" i="3"/>
  <c r="AD23" i="2" s="1"/>
  <c r="AA186" i="3"/>
  <c r="AD39" i="2" s="1"/>
  <c r="I186" i="3"/>
  <c r="AD14" i="2" s="1"/>
  <c r="H186" i="3"/>
  <c r="AD13" i="2" s="1"/>
  <c r="AC186" i="3"/>
  <c r="AD41" i="2" s="1"/>
  <c r="AB186" i="3"/>
  <c r="AD40" i="2" s="1"/>
  <c r="AD186" i="3"/>
  <c r="AD42" i="2" s="1"/>
  <c r="O186" i="3"/>
  <c r="AD22" i="2" s="1"/>
  <c r="L186" i="3"/>
  <c r="AD19" i="2" s="1"/>
  <c r="AE186" i="3"/>
  <c r="AD43" i="2" s="1"/>
  <c r="Q186" i="3"/>
  <c r="AD24" i="2" s="1"/>
  <c r="AF186" i="3"/>
  <c r="E186" i="3"/>
  <c r="AD10" i="2" s="1"/>
  <c r="N186" i="3"/>
  <c r="AD21" i="2" s="1"/>
  <c r="P40" i="3"/>
  <c r="S40" i="3" s="1"/>
  <c r="P57" i="3"/>
  <c r="S57" i="3" s="1"/>
  <c r="P42" i="3"/>
  <c r="S42" i="3" s="1"/>
  <c r="AC39" i="3"/>
  <c r="P59" i="3"/>
  <c r="S59" i="3" s="1"/>
  <c r="P62" i="3"/>
  <c r="S62" i="3" s="1"/>
  <c r="N39" i="3"/>
  <c r="M39" i="3"/>
  <c r="T39" i="3" s="1"/>
  <c r="P55" i="3"/>
  <c r="S55" i="3" s="1"/>
  <c r="H39" i="3"/>
  <c r="O39" i="3"/>
  <c r="P69" i="3"/>
  <c r="S69" i="3" s="1"/>
  <c r="AB39" i="3"/>
  <c r="P41" i="3"/>
  <c r="S41" i="3" s="1"/>
  <c r="P71" i="3"/>
  <c r="S71" i="3" s="1"/>
  <c r="P70" i="3"/>
  <c r="S70" i="3" s="1"/>
  <c r="AE39" i="3"/>
  <c r="P64" i="3"/>
  <c r="S64" i="3" s="1"/>
  <c r="AF39" i="3"/>
  <c r="P63" i="3"/>
  <c r="S63" i="3" s="1"/>
  <c r="P50" i="3"/>
  <c r="S50" i="3" s="1"/>
  <c r="P49" i="3"/>
  <c r="S49" i="3" s="1"/>
  <c r="P52" i="3"/>
  <c r="S52" i="3" s="1"/>
  <c r="AD39" i="3"/>
  <c r="P46" i="3"/>
  <c r="S46" i="3" s="1"/>
  <c r="Q39" i="3"/>
  <c r="P68" i="3"/>
  <c r="S68" i="3" s="1"/>
  <c r="F39" i="3"/>
  <c r="K39" i="3"/>
  <c r="P54" i="3"/>
  <c r="S54" i="3" s="1"/>
  <c r="P61" i="3"/>
  <c r="S61" i="3" s="1"/>
  <c r="P45" i="3"/>
  <c r="S45" i="3" s="1"/>
  <c r="P47" i="3"/>
  <c r="S47" i="3" s="1"/>
  <c r="E39" i="3"/>
  <c r="P56" i="3"/>
  <c r="S56" i="3" s="1"/>
  <c r="P58" i="3"/>
  <c r="S58" i="3" s="1"/>
  <c r="D39" i="3"/>
  <c r="P67" i="3"/>
  <c r="S67" i="3" s="1"/>
  <c r="I39" i="3"/>
  <c r="P43" i="3"/>
  <c r="S43" i="3" s="1"/>
  <c r="P66" i="3"/>
  <c r="S66" i="3" s="1"/>
  <c r="P53" i="3"/>
  <c r="S53" i="3" s="1"/>
  <c r="P60" i="3"/>
  <c r="S60" i="3" s="1"/>
  <c r="P39" i="3"/>
  <c r="P65" i="3"/>
  <c r="S65" i="3" s="1"/>
  <c r="L39" i="3"/>
  <c r="P48" i="3"/>
  <c r="S48" i="3" s="1"/>
  <c r="P44" i="3"/>
  <c r="S44" i="3" s="1"/>
  <c r="P51" i="3"/>
  <c r="S51" i="3" s="1"/>
  <c r="G39" i="3"/>
  <c r="S6" i="11"/>
  <c r="AA185" i="3"/>
  <c r="AF185" i="3"/>
  <c r="F185" i="3"/>
  <c r="D185" i="3"/>
  <c r="O185" i="3"/>
  <c r="N185" i="3"/>
  <c r="AC185" i="3"/>
  <c r="K185" i="3"/>
  <c r="AC18" i="2" s="1"/>
  <c r="H185" i="3"/>
  <c r="AC13" i="2" s="1"/>
  <c r="AE185" i="3"/>
  <c r="AD185" i="3"/>
  <c r="E185" i="3"/>
  <c r="L185" i="3"/>
  <c r="Q185" i="3"/>
  <c r="P185" i="3"/>
  <c r="M185" i="3"/>
  <c r="I185" i="3"/>
  <c r="AB185" i="3"/>
  <c r="G185" i="3"/>
  <c r="M40" i="16"/>
  <c r="M37" i="16"/>
  <c r="H184" i="3"/>
  <c r="I184" i="3"/>
  <c r="AA184" i="3"/>
  <c r="Q184" i="3"/>
  <c r="P184" i="3"/>
  <c r="AD184" i="3"/>
  <c r="AE184" i="3"/>
  <c r="K184" i="3"/>
  <c r="AF184" i="3"/>
  <c r="E184" i="3"/>
  <c r="F184" i="3"/>
  <c r="L184" i="3"/>
  <c r="AB184" i="3"/>
  <c r="N184" i="3"/>
  <c r="O184" i="3"/>
  <c r="AC184" i="3"/>
  <c r="D184" i="3"/>
  <c r="G184" i="3"/>
  <c r="M184" i="3"/>
  <c r="AE175" i="3"/>
  <c r="AF175" i="3"/>
  <c r="AD175" i="3"/>
  <c r="L175" i="3"/>
  <c r="I175" i="3"/>
  <c r="E175" i="3"/>
  <c r="O175" i="3"/>
  <c r="AC175" i="3"/>
  <c r="Q175" i="3"/>
  <c r="AB175" i="3"/>
  <c r="H175" i="3"/>
  <c r="P175" i="3"/>
  <c r="K175" i="3"/>
  <c r="D175" i="3"/>
  <c r="M175" i="3"/>
  <c r="G175" i="3"/>
  <c r="N175" i="3"/>
  <c r="AA175" i="3"/>
  <c r="F175" i="3"/>
  <c r="L74" i="3"/>
  <c r="K74" i="3"/>
  <c r="P79" i="3"/>
  <c r="S79" i="3" s="1"/>
  <c r="I74" i="3"/>
  <c r="AC74" i="3"/>
  <c r="AF74" i="3"/>
  <c r="Q74" i="3"/>
  <c r="M74" i="3"/>
  <c r="T74" i="3" s="1"/>
  <c r="G74" i="3"/>
  <c r="D74" i="3"/>
  <c r="AA74" i="3"/>
  <c r="H74" i="3"/>
  <c r="AE74" i="3"/>
  <c r="E74" i="3"/>
  <c r="N74" i="3"/>
  <c r="AB74" i="3"/>
  <c r="O74" i="3"/>
  <c r="AD74" i="3"/>
  <c r="P97" i="3"/>
  <c r="S97" i="3" s="1"/>
  <c r="P125" i="3"/>
  <c r="S125" i="3" s="1"/>
  <c r="P129" i="3"/>
  <c r="P83" i="3"/>
  <c r="S83" i="3" s="1"/>
  <c r="P116" i="3"/>
  <c r="S116" i="3" s="1"/>
  <c r="P85" i="3"/>
  <c r="S85" i="3" s="1"/>
  <c r="P119" i="3"/>
  <c r="P86" i="3"/>
  <c r="S86" i="3" s="1"/>
  <c r="P87" i="3"/>
  <c r="S87" i="3" s="1"/>
  <c r="P78" i="3"/>
  <c r="S78" i="3" s="1"/>
  <c r="P84" i="3"/>
  <c r="S84" i="3" s="1"/>
  <c r="P81" i="3"/>
  <c r="S81" i="3" s="1"/>
  <c r="P77" i="3"/>
  <c r="S77" i="3" s="1"/>
  <c r="L180" i="3"/>
  <c r="G180" i="3"/>
  <c r="AA180" i="3"/>
  <c r="F180" i="3"/>
  <c r="AD180" i="3"/>
  <c r="H180" i="3"/>
  <c r="I180" i="3"/>
  <c r="AE180" i="3"/>
  <c r="AC180" i="3"/>
  <c r="N180" i="3"/>
  <c r="K180" i="3"/>
  <c r="M180" i="3"/>
  <c r="AB180" i="3"/>
  <c r="D180" i="3"/>
  <c r="O180" i="3"/>
  <c r="P180" i="3"/>
  <c r="AF180" i="3"/>
  <c r="E180" i="3"/>
  <c r="Q180" i="3"/>
  <c r="P117" i="3"/>
  <c r="S117" i="3" s="1"/>
  <c r="P118" i="3"/>
  <c r="S118" i="3" s="1"/>
  <c r="P73" i="3"/>
  <c r="S73" i="3" s="1"/>
  <c r="I132" i="3"/>
  <c r="D132" i="3"/>
  <c r="E132" i="3"/>
  <c r="K132" i="3"/>
  <c r="M132" i="3"/>
  <c r="T132" i="3" s="1"/>
  <c r="F132" i="3"/>
  <c r="O132" i="3"/>
  <c r="AD132" i="3"/>
  <c r="H132" i="3"/>
  <c r="AC132" i="3"/>
  <c r="P132" i="3"/>
  <c r="L132" i="3"/>
  <c r="N132" i="3"/>
  <c r="Q132" i="3"/>
  <c r="G132" i="3"/>
  <c r="AB132" i="3"/>
  <c r="AA132" i="3"/>
  <c r="AE132" i="3"/>
  <c r="AF132" i="3"/>
  <c r="P76" i="3"/>
  <c r="S76" i="3" s="1"/>
  <c r="P101" i="3"/>
  <c r="S101" i="3" s="1"/>
  <c r="P106" i="3"/>
  <c r="S106" i="3" s="1"/>
  <c r="P92" i="3"/>
  <c r="S92" i="3" s="1"/>
  <c r="P88" i="3"/>
  <c r="S88" i="3" s="1"/>
  <c r="P127" i="3"/>
  <c r="P111" i="3"/>
  <c r="S111" i="3" s="1"/>
  <c r="P108" i="3"/>
  <c r="S108" i="3" s="1"/>
  <c r="P99" i="3"/>
  <c r="S99" i="3" s="1"/>
  <c r="P100" i="3"/>
  <c r="S100" i="3" s="1"/>
  <c r="D127" i="3"/>
  <c r="M127" i="3"/>
  <c r="T127" i="3" s="1"/>
  <c r="N127" i="3"/>
  <c r="AC127" i="3"/>
  <c r="AF127" i="3"/>
  <c r="H127" i="3"/>
  <c r="F127" i="3"/>
  <c r="I127" i="3"/>
  <c r="AD127" i="3"/>
  <c r="Q127" i="3"/>
  <c r="AE127" i="3"/>
  <c r="AB127" i="3"/>
  <c r="L127" i="3"/>
  <c r="O127" i="3"/>
  <c r="G127" i="3"/>
  <c r="AA127" i="3"/>
  <c r="E127" i="3"/>
  <c r="K127" i="3"/>
  <c r="P130" i="3"/>
  <c r="N131" i="3"/>
  <c r="G131" i="3"/>
  <c r="AA131" i="3"/>
  <c r="E131" i="3"/>
  <c r="AE131" i="3"/>
  <c r="I131" i="3"/>
  <c r="L131" i="3"/>
  <c r="F131" i="3"/>
  <c r="K131" i="3"/>
  <c r="M131" i="3"/>
  <c r="T131" i="3" s="1"/>
  <c r="Q131" i="3"/>
  <c r="D131" i="3"/>
  <c r="AD131" i="3"/>
  <c r="AB131" i="3"/>
  <c r="AF131" i="3"/>
  <c r="O131" i="3"/>
  <c r="P131" i="3"/>
  <c r="H131" i="3"/>
  <c r="AC131" i="3"/>
  <c r="P91" i="3"/>
  <c r="S91" i="3" s="1"/>
  <c r="P112" i="3"/>
  <c r="S112" i="3" s="1"/>
  <c r="P110" i="3"/>
  <c r="S110" i="3" s="1"/>
  <c r="P126" i="3"/>
  <c r="S126" i="3" s="1"/>
  <c r="E179" i="3"/>
  <c r="K179" i="3"/>
  <c r="N179" i="3"/>
  <c r="P179" i="3"/>
  <c r="O179" i="3"/>
  <c r="AA179" i="3"/>
  <c r="D179" i="3"/>
  <c r="M179" i="3"/>
  <c r="AC179" i="3"/>
  <c r="H179" i="3"/>
  <c r="AD179" i="3"/>
  <c r="L179" i="3"/>
  <c r="F179" i="3"/>
  <c r="AF179" i="3"/>
  <c r="AE179" i="3"/>
  <c r="I179" i="3"/>
  <c r="Q179" i="3"/>
  <c r="G179" i="3"/>
  <c r="AB179" i="3"/>
  <c r="P120" i="3"/>
  <c r="S120" i="3" s="1"/>
  <c r="P74" i="3"/>
  <c r="P103" i="3"/>
  <c r="S103" i="3" s="1"/>
  <c r="P93" i="3"/>
  <c r="S93" i="3" s="1"/>
  <c r="P123" i="3"/>
  <c r="S123" i="3" s="1"/>
  <c r="P102" i="3"/>
  <c r="S102" i="3" s="1"/>
  <c r="P124" i="3"/>
  <c r="S124" i="3" s="1"/>
  <c r="P98" i="3"/>
  <c r="S98" i="3" s="1"/>
  <c r="M129" i="3"/>
  <c r="T129" i="3" s="1"/>
  <c r="D129" i="3"/>
  <c r="AE129" i="3"/>
  <c r="AB129" i="3"/>
  <c r="AC129" i="3"/>
  <c r="G129" i="3"/>
  <c r="F129" i="3"/>
  <c r="L129" i="3"/>
  <c r="H129" i="3"/>
  <c r="I129" i="3"/>
  <c r="Q129" i="3"/>
  <c r="AF129" i="3"/>
  <c r="N129" i="3"/>
  <c r="AD129" i="3"/>
  <c r="K129" i="3"/>
  <c r="E129" i="3"/>
  <c r="AA129" i="3"/>
  <c r="O129" i="3"/>
  <c r="M72" i="3"/>
  <c r="AB72" i="3"/>
  <c r="G72" i="3"/>
  <c r="D72" i="3"/>
  <c r="L72" i="3"/>
  <c r="H72" i="3"/>
  <c r="Q72" i="3"/>
  <c r="AF72" i="3"/>
  <c r="AD72" i="3"/>
  <c r="AC72" i="3"/>
  <c r="K72" i="3"/>
  <c r="N72" i="3"/>
  <c r="AA72" i="3"/>
  <c r="I72" i="3"/>
  <c r="E72" i="3"/>
  <c r="O72" i="3"/>
  <c r="F72" i="3"/>
  <c r="AE72" i="3"/>
  <c r="I181" i="3"/>
  <c r="AF181" i="3"/>
  <c r="D181" i="3"/>
  <c r="G181" i="3"/>
  <c r="F181" i="3"/>
  <c r="M181" i="3"/>
  <c r="K181" i="3"/>
  <c r="P181" i="3"/>
  <c r="AA181" i="3"/>
  <c r="O181" i="3"/>
  <c r="AD181" i="3"/>
  <c r="L181" i="3"/>
  <c r="AB181" i="3"/>
  <c r="AC181" i="3"/>
  <c r="N181" i="3"/>
  <c r="Q181" i="3"/>
  <c r="H181" i="3"/>
  <c r="E181" i="3"/>
  <c r="AE181" i="3"/>
  <c r="P122" i="3"/>
  <c r="S122" i="3" s="1"/>
  <c r="P96" i="3"/>
  <c r="S96" i="3" s="1"/>
  <c r="AB178" i="3"/>
  <c r="K178" i="3"/>
  <c r="O178" i="3"/>
  <c r="AA178" i="3"/>
  <c r="E178" i="3"/>
  <c r="M178" i="3"/>
  <c r="G178" i="3"/>
  <c r="AD178" i="3"/>
  <c r="F178" i="3"/>
  <c r="AF178" i="3"/>
  <c r="N178" i="3"/>
  <c r="L178" i="3"/>
  <c r="D178" i="3"/>
  <c r="AE178" i="3"/>
  <c r="I178" i="3"/>
  <c r="AC178" i="3"/>
  <c r="Q178" i="3"/>
  <c r="P178" i="3"/>
  <c r="H178" i="3"/>
  <c r="M133" i="3"/>
  <c r="T133" i="3" s="1"/>
  <c r="F133" i="3"/>
  <c r="AA133" i="3"/>
  <c r="G133" i="3"/>
  <c r="D133" i="3"/>
  <c r="AD133" i="3"/>
  <c r="O133" i="3"/>
  <c r="E133" i="3"/>
  <c r="P133" i="3"/>
  <c r="I133" i="3"/>
  <c r="AF133" i="3"/>
  <c r="L133" i="3"/>
  <c r="AB133" i="3"/>
  <c r="Q133" i="3"/>
  <c r="H133" i="3"/>
  <c r="AC133" i="3"/>
  <c r="N133" i="3"/>
  <c r="K133" i="3"/>
  <c r="AE133" i="3"/>
  <c r="AA130" i="3"/>
  <c r="G130" i="3"/>
  <c r="H130" i="3"/>
  <c r="AF130" i="3"/>
  <c r="D130" i="3"/>
  <c r="Q130" i="3"/>
  <c r="M130" i="3"/>
  <c r="T130" i="3" s="1"/>
  <c r="N130" i="3"/>
  <c r="O130" i="3"/>
  <c r="K130" i="3"/>
  <c r="AD130" i="3"/>
  <c r="AB130" i="3"/>
  <c r="AC130" i="3"/>
  <c r="AE130" i="3"/>
  <c r="E130" i="3"/>
  <c r="L130" i="3"/>
  <c r="F130" i="3"/>
  <c r="I130" i="3"/>
  <c r="AD119" i="3"/>
  <c r="E119" i="3"/>
  <c r="AC119" i="3"/>
  <c r="F119" i="3"/>
  <c r="AB119" i="3"/>
  <c r="L119" i="3"/>
  <c r="H119" i="3"/>
  <c r="M119" i="3"/>
  <c r="T119" i="3" s="1"/>
  <c r="AE119" i="3"/>
  <c r="N119" i="3"/>
  <c r="G119" i="3"/>
  <c r="I119" i="3"/>
  <c r="D119" i="3"/>
  <c r="O119" i="3"/>
  <c r="Q119" i="3"/>
  <c r="AF119" i="3"/>
  <c r="AA119" i="3"/>
  <c r="K119" i="3"/>
  <c r="P72" i="3"/>
  <c r="P107" i="3"/>
  <c r="S107" i="3" s="1"/>
  <c r="P89" i="3"/>
  <c r="S89" i="3" s="1"/>
  <c r="P80" i="3"/>
  <c r="S80" i="3" s="1"/>
  <c r="P115" i="3"/>
  <c r="S115" i="3" s="1"/>
  <c r="P82" i="3"/>
  <c r="S82" i="3" s="1"/>
  <c r="P95" i="3"/>
  <c r="S95" i="3" s="1"/>
  <c r="P94" i="3"/>
  <c r="S94" i="3" s="1"/>
  <c r="P128" i="3"/>
  <c r="S128" i="3" s="1"/>
  <c r="P113" i="3"/>
  <c r="S113" i="3" s="1"/>
  <c r="P105" i="3"/>
  <c r="S105" i="3" s="1"/>
  <c r="P109" i="3"/>
  <c r="S109" i="3" s="1"/>
  <c r="P90" i="3"/>
  <c r="S90" i="3" s="1"/>
  <c r="P75" i="3"/>
  <c r="S75" i="3" s="1"/>
  <c r="P114" i="3"/>
  <c r="S114" i="3" s="1"/>
  <c r="P104" i="3"/>
  <c r="S104" i="3" s="1"/>
  <c r="P121" i="3"/>
  <c r="S121" i="3" s="1"/>
  <c r="AC42" i="2" l="1"/>
  <c r="AC43" i="2"/>
  <c r="AC12" i="2"/>
  <c r="AC24" i="2"/>
  <c r="AC39" i="2"/>
  <c r="AC41" i="2"/>
  <c r="AC40" i="2"/>
  <c r="AC21" i="2"/>
  <c r="AC11" i="2"/>
  <c r="AC44" i="2"/>
  <c r="AC19" i="2"/>
  <c r="W4" i="10"/>
  <c r="AC22" i="2"/>
  <c r="AC14" i="2"/>
  <c r="AC10" i="2"/>
  <c r="AC23" i="2"/>
  <c r="AC54" i="2"/>
  <c r="S216" i="3"/>
  <c r="AC30" i="2" s="1"/>
  <c r="AC59" i="2"/>
  <c r="I50" i="32"/>
  <c r="AW194" i="3"/>
  <c r="AW195" i="3" s="1"/>
  <c r="AW196" i="3" s="1"/>
  <c r="AW197" i="3" s="1"/>
  <c r="AW198" i="3" s="1"/>
  <c r="AW199" i="3" s="1"/>
  <c r="L70" i="2" s="1"/>
  <c r="F70" i="2"/>
  <c r="AB59" i="2"/>
  <c r="AB54" i="2"/>
  <c r="S215" i="3"/>
  <c r="AB30" i="2" s="1"/>
  <c r="J50" i="32"/>
  <c r="D18" i="16"/>
  <c r="AA46" i="2"/>
  <c r="D210" i="3"/>
  <c r="S210" i="3" s="1"/>
  <c r="W30" i="2" s="1"/>
  <c r="K50" i="32"/>
  <c r="AA57" i="2"/>
  <c r="AA11" i="2"/>
  <c r="D23" i="16"/>
  <c r="D16" i="16"/>
  <c r="AA54" i="2"/>
  <c r="AA9" i="2"/>
  <c r="S214" i="3"/>
  <c r="AA28" i="2" s="1"/>
  <c r="D26" i="16"/>
  <c r="D32" i="16"/>
  <c r="AA61" i="2"/>
  <c r="AA13" i="2"/>
  <c r="D31" i="16"/>
  <c r="D21" i="16"/>
  <c r="D27" i="16"/>
  <c r="D29" i="16"/>
  <c r="AA64" i="2"/>
  <c r="AA65" i="2" s="1"/>
  <c r="AA18" i="2"/>
  <c r="D7" i="16"/>
  <c r="D25" i="16"/>
  <c r="AA58" i="2"/>
  <c r="AA12" i="2"/>
  <c r="D6" i="16"/>
  <c r="D9" i="16"/>
  <c r="AA22" i="2"/>
  <c r="D33" i="16"/>
  <c r="D28" i="16"/>
  <c r="AA55" i="2"/>
  <c r="AA10" i="2"/>
  <c r="D12" i="16"/>
  <c r="D22" i="16"/>
  <c r="AA66" i="2"/>
  <c r="AA19" i="2"/>
  <c r="D17" i="16"/>
  <c r="D8" i="16"/>
  <c r="D10" i="16"/>
  <c r="D15" i="16"/>
  <c r="D13" i="16"/>
  <c r="D30" i="16"/>
  <c r="AA60" i="2"/>
  <c r="AA14" i="2"/>
  <c r="AA20" i="2"/>
  <c r="T214" i="3"/>
  <c r="AA29" i="2" s="1"/>
  <c r="D11" i="16"/>
  <c r="AD212" i="3"/>
  <c r="M43" i="32" s="1"/>
  <c r="D19" i="16"/>
  <c r="D24" i="16"/>
  <c r="D20" i="16"/>
  <c r="Z46" i="2"/>
  <c r="AH2" i="3"/>
  <c r="AL48" i="2" s="1"/>
  <c r="AP48" i="2" s="1"/>
  <c r="Z58" i="2"/>
  <c r="Z12" i="2"/>
  <c r="Z54" i="2"/>
  <c r="Z9" i="2"/>
  <c r="S213" i="3"/>
  <c r="Z60" i="2"/>
  <c r="Z14" i="2"/>
  <c r="Z55" i="2"/>
  <c r="Z10" i="2"/>
  <c r="Z20" i="2"/>
  <c r="T213" i="3"/>
  <c r="Z29" i="2" s="1"/>
  <c r="Z57" i="2"/>
  <c r="Z11" i="2"/>
  <c r="Z61" i="2"/>
  <c r="Z13" i="2"/>
  <c r="Z22" i="2"/>
  <c r="Z66" i="2"/>
  <c r="Z19" i="2"/>
  <c r="Z64" i="2"/>
  <c r="Z65" i="2" s="1"/>
  <c r="Z18" i="2"/>
  <c r="X59" i="2"/>
  <c r="Y59" i="2"/>
  <c r="Y54" i="2"/>
  <c r="S212" i="3"/>
  <c r="Y30" i="2" s="1"/>
  <c r="X54" i="2"/>
  <c r="S211" i="3"/>
  <c r="X30" i="2" s="1"/>
  <c r="W59" i="2"/>
  <c r="W54" i="2"/>
  <c r="V59" i="2"/>
  <c r="V54" i="2"/>
  <c r="S209" i="3"/>
  <c r="V30" i="2" s="1"/>
  <c r="P51" i="2"/>
  <c r="U46" i="2"/>
  <c r="U66" i="2"/>
  <c r="U19" i="2"/>
  <c r="U64" i="2"/>
  <c r="U65" i="2" s="1"/>
  <c r="U18" i="2"/>
  <c r="T208" i="3"/>
  <c r="U29" i="2" s="1"/>
  <c r="S208" i="3"/>
  <c r="U28" i="2" s="1"/>
  <c r="U20" i="2"/>
  <c r="U58" i="2"/>
  <c r="U12" i="2"/>
  <c r="U57" i="2"/>
  <c r="U11" i="2"/>
  <c r="U54" i="2"/>
  <c r="U9" i="2"/>
  <c r="G53" i="32"/>
  <c r="F53" i="32"/>
  <c r="U55" i="2"/>
  <c r="U10" i="2"/>
  <c r="U21" i="2"/>
  <c r="U61" i="2"/>
  <c r="U13" i="2"/>
  <c r="U22" i="2"/>
  <c r="U60" i="2"/>
  <c r="U14" i="2"/>
  <c r="T46" i="2"/>
  <c r="T60" i="2"/>
  <c r="T14" i="2"/>
  <c r="T66" i="2"/>
  <c r="T19" i="2"/>
  <c r="T55" i="2"/>
  <c r="T10" i="2"/>
  <c r="T22" i="2"/>
  <c r="T57" i="2"/>
  <c r="T11" i="2"/>
  <c r="T207" i="3"/>
  <c r="T29" i="2" s="1"/>
  <c r="T20" i="2"/>
  <c r="S207" i="3"/>
  <c r="T28" i="2" s="1"/>
  <c r="T58" i="2"/>
  <c r="T12" i="2"/>
  <c r="T54" i="2"/>
  <c r="T9" i="2"/>
  <c r="T61" i="2"/>
  <c r="T13" i="2"/>
  <c r="T64" i="2"/>
  <c r="T65" i="2" s="1"/>
  <c r="T18" i="2"/>
  <c r="K53" i="32"/>
  <c r="AZ200" i="3"/>
  <c r="AZ201" i="3" s="1"/>
  <c r="AZ202" i="3" s="1"/>
  <c r="AZ203" i="3" s="1"/>
  <c r="AZ204" i="3" s="1"/>
  <c r="I53" i="32"/>
  <c r="H53" i="32"/>
  <c r="D11" i="18"/>
  <c r="E11" i="18"/>
  <c r="BA200" i="3"/>
  <c r="BA201" i="3" s="1"/>
  <c r="BA202" i="3" s="1"/>
  <c r="BA203" i="3" s="1"/>
  <c r="BA204" i="3" s="1"/>
  <c r="BA205" i="3" s="1"/>
  <c r="BA206" i="3" s="1"/>
  <c r="E73" i="2"/>
  <c r="R46" i="2"/>
  <c r="R54" i="2"/>
  <c r="R9" i="2"/>
  <c r="S205" i="3"/>
  <c r="R24" i="2"/>
  <c r="R20" i="2"/>
  <c r="T205" i="3"/>
  <c r="R29" i="2" s="1"/>
  <c r="R23" i="2"/>
  <c r="R58" i="2"/>
  <c r="R12" i="2"/>
  <c r="R64" i="2"/>
  <c r="R65" i="2" s="1"/>
  <c r="R18" i="2"/>
  <c r="R21" i="2"/>
  <c r="R61" i="2"/>
  <c r="R13" i="2"/>
  <c r="R57" i="2"/>
  <c r="R11" i="2"/>
  <c r="R60" i="2"/>
  <c r="R14" i="2"/>
  <c r="R22" i="2"/>
  <c r="R55" i="2"/>
  <c r="R10" i="2"/>
  <c r="R66" i="2"/>
  <c r="R19" i="2"/>
  <c r="F69" i="2"/>
  <c r="F73" i="2"/>
  <c r="G12" i="2"/>
  <c r="G58" i="2"/>
  <c r="H22" i="2"/>
  <c r="J18" i="2"/>
  <c r="G66" i="32"/>
  <c r="J64" i="2"/>
  <c r="K18" i="2"/>
  <c r="K64" i="2"/>
  <c r="H66" i="32"/>
  <c r="H62" i="32"/>
  <c r="K60" i="2"/>
  <c r="L23" i="2"/>
  <c r="J56" i="32"/>
  <c r="M54" i="2"/>
  <c r="N11" i="2"/>
  <c r="K59" i="32"/>
  <c r="N57" i="2"/>
  <c r="O19" i="2"/>
  <c r="O66" i="2"/>
  <c r="L68" i="32"/>
  <c r="Q14" i="2"/>
  <c r="N62" i="32"/>
  <c r="Q60" i="2"/>
  <c r="E21" i="2"/>
  <c r="E69" i="2"/>
  <c r="E14" i="2"/>
  <c r="E60" i="2"/>
  <c r="G14" i="2"/>
  <c r="G60" i="2"/>
  <c r="H14" i="2"/>
  <c r="E62" i="32"/>
  <c r="H60" i="2"/>
  <c r="H10" i="2"/>
  <c r="E57" i="32"/>
  <c r="H55" i="2"/>
  <c r="E65" i="32"/>
  <c r="H63" i="2"/>
  <c r="I21" i="2"/>
  <c r="K24" i="2"/>
  <c r="H70" i="32"/>
  <c r="K68" i="2"/>
  <c r="L24" i="2"/>
  <c r="M22" i="2"/>
  <c r="N10" i="2"/>
  <c r="K57" i="32"/>
  <c r="N55" i="2"/>
  <c r="N68" i="2"/>
  <c r="K70" i="32"/>
  <c r="O13" i="2"/>
  <c r="L63" i="32"/>
  <c r="O61" i="2"/>
  <c r="P14" i="2"/>
  <c r="P60" i="2"/>
  <c r="M62" i="32"/>
  <c r="Q10" i="2"/>
  <c r="N57" i="32"/>
  <c r="Q55" i="2"/>
  <c r="Q15" i="2"/>
  <c r="Q63" i="2"/>
  <c r="N65" i="32"/>
  <c r="E12" i="2"/>
  <c r="E58" i="2"/>
  <c r="H19" i="2"/>
  <c r="H66" i="2"/>
  <c r="E68" i="32"/>
  <c r="H12" i="2"/>
  <c r="E60" i="32"/>
  <c r="H58" i="2"/>
  <c r="K12" i="2"/>
  <c r="H60" i="32"/>
  <c r="K58" i="2"/>
  <c r="K63" i="2"/>
  <c r="H65" i="32"/>
  <c r="L22" i="2"/>
  <c r="O11" i="2"/>
  <c r="L59" i="32"/>
  <c r="O57" i="2"/>
  <c r="Q23" i="2"/>
  <c r="E22" i="2"/>
  <c r="E70" i="2"/>
  <c r="H64" i="2"/>
  <c r="E66" i="32"/>
  <c r="G56" i="32"/>
  <c r="J54" i="2"/>
  <c r="L11" i="2"/>
  <c r="I59" i="32"/>
  <c r="L57" i="2"/>
  <c r="M14" i="2"/>
  <c r="M60" i="2"/>
  <c r="J62" i="32"/>
  <c r="M15" i="2"/>
  <c r="J65" i="32"/>
  <c r="M63" i="2"/>
  <c r="N19" i="2"/>
  <c r="N66" i="2"/>
  <c r="K68" i="32"/>
  <c r="N15" i="2"/>
  <c r="K65" i="32"/>
  <c r="N63" i="2"/>
  <c r="P19" i="2"/>
  <c r="M68" i="32"/>
  <c r="P66" i="2"/>
  <c r="Q11" i="2"/>
  <c r="N59" i="32"/>
  <c r="Q57" i="2"/>
  <c r="E18" i="2"/>
  <c r="E64" i="2"/>
  <c r="E65" i="2" s="1"/>
  <c r="E70" i="32"/>
  <c r="H68" i="2"/>
  <c r="J13" i="2"/>
  <c r="G63" i="32"/>
  <c r="J61" i="2"/>
  <c r="K19" i="2"/>
  <c r="K66" i="2"/>
  <c r="H68" i="32"/>
  <c r="L10" i="2"/>
  <c r="L55" i="2"/>
  <c r="I57" i="32"/>
  <c r="N18" i="2"/>
  <c r="K66" i="32"/>
  <c r="N64" i="2"/>
  <c r="O54" i="2"/>
  <c r="L56" i="32"/>
  <c r="O68" i="2"/>
  <c r="L70" i="32"/>
  <c r="Q12" i="2"/>
  <c r="N60" i="32"/>
  <c r="Q58" i="2"/>
  <c r="E13" i="2"/>
  <c r="E61" i="2"/>
  <c r="I12" i="2"/>
  <c r="F60" i="32"/>
  <c r="F61" i="32" s="1"/>
  <c r="I58" i="2"/>
  <c r="I59" i="2" s="1"/>
  <c r="K13" i="2"/>
  <c r="H63" i="32"/>
  <c r="K61" i="2"/>
  <c r="L12" i="2"/>
  <c r="L58" i="2"/>
  <c r="I60" i="32"/>
  <c r="O23" i="2"/>
  <c r="P23" i="2"/>
  <c r="N70" i="32"/>
  <c r="Q68" i="2"/>
  <c r="E9" i="2"/>
  <c r="E54" i="2"/>
  <c r="G21" i="2"/>
  <c r="I24" i="2"/>
  <c r="K10" i="2"/>
  <c r="H57" i="32"/>
  <c r="K55" i="2"/>
  <c r="L21" i="2"/>
  <c r="L19" i="2"/>
  <c r="I68" i="32"/>
  <c r="L66" i="2"/>
  <c r="O14" i="2"/>
  <c r="O60" i="2"/>
  <c r="L62" i="32"/>
  <c r="O21" i="2"/>
  <c r="P22" i="2"/>
  <c r="Q22" i="2"/>
  <c r="G24" i="2"/>
  <c r="I18" i="2"/>
  <c r="I64" i="2"/>
  <c r="I65" i="2" s="1"/>
  <c r="F66" i="32"/>
  <c r="F67" i="32" s="1"/>
  <c r="J12" i="2"/>
  <c r="J58" i="2"/>
  <c r="G60" i="32"/>
  <c r="H56" i="32"/>
  <c r="K54" i="2"/>
  <c r="L18" i="2"/>
  <c r="I66" i="32"/>
  <c r="L64" i="2"/>
  <c r="L15" i="2"/>
  <c r="I65" i="32"/>
  <c r="L63" i="2"/>
  <c r="M19" i="2"/>
  <c r="J68" i="32"/>
  <c r="M66" i="2"/>
  <c r="N12" i="2"/>
  <c r="K60" i="32"/>
  <c r="N58" i="2"/>
  <c r="O15" i="2"/>
  <c r="L65" i="32"/>
  <c r="O63" i="2"/>
  <c r="P13" i="2"/>
  <c r="M63" i="32"/>
  <c r="P61" i="2"/>
  <c r="G11" i="2"/>
  <c r="G57" i="2"/>
  <c r="E56" i="32"/>
  <c r="H54" i="2"/>
  <c r="I14" i="2"/>
  <c r="F62" i="32"/>
  <c r="I60" i="2"/>
  <c r="J19" i="2"/>
  <c r="G68" i="32"/>
  <c r="J66" i="2"/>
  <c r="M12" i="2"/>
  <c r="M58" i="2"/>
  <c r="J60" i="32"/>
  <c r="N14" i="2"/>
  <c r="N60" i="2"/>
  <c r="K62" i="32"/>
  <c r="O18" i="2"/>
  <c r="O64" i="2"/>
  <c r="L66" i="32"/>
  <c r="P54" i="2"/>
  <c r="M56" i="32"/>
  <c r="Q13" i="2"/>
  <c r="N63" i="32"/>
  <c r="Q61" i="2"/>
  <c r="E11" i="2"/>
  <c r="E57" i="2"/>
  <c r="G10" i="2"/>
  <c r="G55" i="2"/>
  <c r="J22" i="2"/>
  <c r="J70" i="2"/>
  <c r="L14" i="2"/>
  <c r="I62" i="32"/>
  <c r="L60" i="2"/>
  <c r="J70" i="32"/>
  <c r="M68" i="2"/>
  <c r="N23" i="2"/>
  <c r="O24" i="2"/>
  <c r="P11" i="2"/>
  <c r="P57" i="2"/>
  <c r="M59" i="32"/>
  <c r="N56" i="32"/>
  <c r="Q54" i="2"/>
  <c r="E10" i="2"/>
  <c r="E55" i="2"/>
  <c r="H11" i="2"/>
  <c r="H57" i="2"/>
  <c r="E59" i="32"/>
  <c r="G70" i="32"/>
  <c r="J68" i="2"/>
  <c r="J10" i="2"/>
  <c r="J55" i="2"/>
  <c r="G57" i="32"/>
  <c r="L13" i="2"/>
  <c r="I63" i="32"/>
  <c r="L61" i="2"/>
  <c r="M10" i="2"/>
  <c r="M55" i="2"/>
  <c r="J57" i="32"/>
  <c r="N54" i="2"/>
  <c r="K56" i="32"/>
  <c r="P18" i="2"/>
  <c r="M66" i="32"/>
  <c r="P64" i="2"/>
  <c r="Q24" i="2"/>
  <c r="J14" i="2"/>
  <c r="J60" i="2"/>
  <c r="G62" i="32"/>
  <c r="K21" i="2"/>
  <c r="M18" i="2"/>
  <c r="M64" i="2"/>
  <c r="J66" i="32"/>
  <c r="P68" i="2"/>
  <c r="M70" i="32"/>
  <c r="P12" i="2"/>
  <c r="M60" i="32"/>
  <c r="P58" i="2"/>
  <c r="G18" i="2"/>
  <c r="G64" i="2"/>
  <c r="G65" i="2" s="1"/>
  <c r="J11" i="2"/>
  <c r="G59" i="32"/>
  <c r="J57" i="2"/>
  <c r="I70" i="32"/>
  <c r="L68" i="2"/>
  <c r="N22" i="2"/>
  <c r="O12" i="2"/>
  <c r="O58" i="2"/>
  <c r="L60" i="32"/>
  <c r="P21" i="2"/>
  <c r="P15" i="2"/>
  <c r="P63" i="2"/>
  <c r="M65" i="32"/>
  <c r="Q21" i="2"/>
  <c r="G13" i="2"/>
  <c r="G61" i="2"/>
  <c r="I22" i="2"/>
  <c r="I70" i="2"/>
  <c r="J24" i="2"/>
  <c r="J15" i="2"/>
  <c r="G65" i="32"/>
  <c r="J63" i="2"/>
  <c r="K22" i="2"/>
  <c r="K70" i="2"/>
  <c r="L54" i="2"/>
  <c r="I56" i="32"/>
  <c r="M11" i="2"/>
  <c r="J59" i="32"/>
  <c r="M57" i="2"/>
  <c r="N24" i="2"/>
  <c r="P10" i="2"/>
  <c r="P55" i="2"/>
  <c r="M57" i="32"/>
  <c r="Q18" i="2"/>
  <c r="N66" i="32"/>
  <c r="Q64" i="2"/>
  <c r="H13" i="2"/>
  <c r="H61" i="2"/>
  <c r="E63" i="32"/>
  <c r="J21" i="2"/>
  <c r="M21" i="2"/>
  <c r="O22" i="2"/>
  <c r="Q19" i="2"/>
  <c r="Q66" i="2"/>
  <c r="N68" i="32"/>
  <c r="J23" i="2"/>
  <c r="K11" i="2"/>
  <c r="K57" i="2"/>
  <c r="H59" i="32"/>
  <c r="K23" i="2"/>
  <c r="M23" i="2"/>
  <c r="N21" i="2"/>
  <c r="N13" i="2"/>
  <c r="K63" i="32"/>
  <c r="N61" i="2"/>
  <c r="O10" i="2"/>
  <c r="L57" i="32"/>
  <c r="O55" i="2"/>
  <c r="P24" i="2"/>
  <c r="Q51" i="2"/>
  <c r="S151" i="3"/>
  <c r="M53" i="32"/>
  <c r="K12" i="18" s="1"/>
  <c r="J53" i="32"/>
  <c r="M51" i="2"/>
  <c r="R2" i="3"/>
  <c r="AL25" i="2" s="1"/>
  <c r="Q46" i="2"/>
  <c r="T204" i="3"/>
  <c r="N74" i="32" s="1"/>
  <c r="Q20" i="2"/>
  <c r="Q9" i="2"/>
  <c r="S204" i="3"/>
  <c r="P46" i="2"/>
  <c r="S203" i="3"/>
  <c r="P9" i="2"/>
  <c r="T203" i="3"/>
  <c r="M74" i="32" s="1"/>
  <c r="P20" i="2"/>
  <c r="O46" i="2"/>
  <c r="S202" i="3"/>
  <c r="O9" i="2"/>
  <c r="T202" i="3"/>
  <c r="L74" i="32" s="1"/>
  <c r="O20" i="2"/>
  <c r="Q200" i="3"/>
  <c r="I25" i="32" s="1"/>
  <c r="N46" i="2"/>
  <c r="H200" i="3"/>
  <c r="I14" i="32" s="1"/>
  <c r="N9" i="2"/>
  <c r="S201" i="3"/>
  <c r="T201" i="3"/>
  <c r="N20" i="2"/>
  <c r="M46" i="2"/>
  <c r="T200" i="3"/>
  <c r="J74" i="32" s="1"/>
  <c r="M20" i="2"/>
  <c r="M9" i="2"/>
  <c r="K16" i="32"/>
  <c r="L46" i="2"/>
  <c r="N26" i="32"/>
  <c r="T199" i="3"/>
  <c r="L20" i="2"/>
  <c r="S199" i="3"/>
  <c r="L9" i="2"/>
  <c r="I26" i="32"/>
  <c r="I16" i="32"/>
  <c r="F34" i="2"/>
  <c r="K46" i="2"/>
  <c r="J46" i="2"/>
  <c r="S198" i="3"/>
  <c r="K9" i="2"/>
  <c r="K14" i="2"/>
  <c r="N15" i="32"/>
  <c r="T198" i="3"/>
  <c r="H74" i="32" s="1"/>
  <c r="K20" i="2"/>
  <c r="K15" i="2"/>
  <c r="N16" i="32"/>
  <c r="S197" i="3"/>
  <c r="J9" i="2"/>
  <c r="T197" i="3"/>
  <c r="G74" i="32" s="1"/>
  <c r="J20" i="2"/>
  <c r="L26" i="32"/>
  <c r="F26" i="32"/>
  <c r="I46" i="2"/>
  <c r="F16" i="32"/>
  <c r="E16" i="32"/>
  <c r="I9" i="2"/>
  <c r="S196" i="3"/>
  <c r="T196" i="3"/>
  <c r="I20" i="2"/>
  <c r="E26" i="32"/>
  <c r="G26" i="32"/>
  <c r="G16" i="32"/>
  <c r="H16" i="32"/>
  <c r="H26" i="32"/>
  <c r="M26" i="32"/>
  <c r="K26" i="32"/>
  <c r="G15" i="2"/>
  <c r="L16" i="32"/>
  <c r="E15" i="2"/>
  <c r="J16" i="32"/>
  <c r="E24" i="2"/>
  <c r="J26" i="32"/>
  <c r="J2" i="3"/>
  <c r="H15" i="2"/>
  <c r="M16" i="32"/>
  <c r="AJ48" i="2"/>
  <c r="AR48" i="2" s="1"/>
  <c r="O50" i="32" s="1"/>
  <c r="AD44" i="2"/>
  <c r="AD46" i="2" s="1"/>
  <c r="E50" i="32"/>
  <c r="G23" i="2"/>
  <c r="H42" i="2"/>
  <c r="G43" i="2"/>
  <c r="H23" i="2"/>
  <c r="H43" i="2"/>
  <c r="E42" i="2"/>
  <c r="H24" i="2"/>
  <c r="G19" i="2"/>
  <c r="E44" i="2"/>
  <c r="E45" i="2"/>
  <c r="E40" i="2"/>
  <c r="G44" i="2"/>
  <c r="G45" i="2"/>
  <c r="H21" i="2"/>
  <c r="G22" i="2"/>
  <c r="H44" i="2"/>
  <c r="H45" i="2"/>
  <c r="H18" i="2"/>
  <c r="E23" i="2"/>
  <c r="G42" i="2"/>
  <c r="H41" i="2"/>
  <c r="E19" i="2"/>
  <c r="G40" i="2"/>
  <c r="H9" i="2"/>
  <c r="S195" i="3"/>
  <c r="H28" i="2" s="1"/>
  <c r="T195" i="3"/>
  <c r="E74" i="32" s="1"/>
  <c r="H20" i="2"/>
  <c r="T194" i="3"/>
  <c r="G20" i="2"/>
  <c r="S194" i="3"/>
  <c r="G28" i="2" s="1"/>
  <c r="G9" i="2"/>
  <c r="T192" i="3"/>
  <c r="E20" i="2"/>
  <c r="S192" i="3"/>
  <c r="E28" i="2" s="1"/>
  <c r="AI9" i="2"/>
  <c r="AI16" i="2" s="1"/>
  <c r="S191" i="3"/>
  <c r="AI28" i="2" s="1"/>
  <c r="AI46" i="2"/>
  <c r="T191" i="3"/>
  <c r="J32" i="32" s="1"/>
  <c r="AI20" i="2"/>
  <c r="AI26" i="2" s="1"/>
  <c r="AH46" i="2"/>
  <c r="AH9" i="2"/>
  <c r="AH16" i="2" s="1"/>
  <c r="S190" i="3"/>
  <c r="AH28" i="2" s="1"/>
  <c r="AH20" i="2"/>
  <c r="AH26" i="2" s="1"/>
  <c r="T190" i="3"/>
  <c r="I32" i="32" s="1"/>
  <c r="AG46" i="2"/>
  <c r="S189" i="3"/>
  <c r="AG28" i="2" s="1"/>
  <c r="AG9" i="2"/>
  <c r="AG16" i="2" s="1"/>
  <c r="T189" i="3"/>
  <c r="H32" i="32" s="1"/>
  <c r="AG20" i="2"/>
  <c r="AG26" i="2" s="1"/>
  <c r="AF9" i="2"/>
  <c r="AF16" i="2" s="1"/>
  <c r="S188" i="3"/>
  <c r="AF28" i="2" s="1"/>
  <c r="AF46" i="2"/>
  <c r="T188" i="3"/>
  <c r="G32" i="32" s="1"/>
  <c r="AF20" i="2"/>
  <c r="AF26" i="2" s="1"/>
  <c r="AE9" i="2"/>
  <c r="AE16" i="2" s="1"/>
  <c r="S187" i="3"/>
  <c r="AE28" i="2" s="1"/>
  <c r="T187" i="3"/>
  <c r="F32" i="32" s="1"/>
  <c r="AE20" i="2"/>
  <c r="AE26" i="2" s="1"/>
  <c r="AE46" i="2"/>
  <c r="S39" i="3"/>
  <c r="AD20" i="2"/>
  <c r="AD26" i="2" s="1"/>
  <c r="T186" i="3"/>
  <c r="E32" i="32" s="1"/>
  <c r="AD9" i="2"/>
  <c r="AD16" i="2" s="1"/>
  <c r="S186" i="3"/>
  <c r="AD28" i="2" s="1"/>
  <c r="G20" i="32"/>
  <c r="F20" i="32"/>
  <c r="M21" i="32"/>
  <c r="L21" i="32"/>
  <c r="M40" i="32"/>
  <c r="L40" i="32"/>
  <c r="G22" i="32"/>
  <c r="F22" i="32"/>
  <c r="M13" i="32"/>
  <c r="L13" i="32"/>
  <c r="M15" i="32"/>
  <c r="L15" i="32"/>
  <c r="G21" i="32"/>
  <c r="F21" i="32"/>
  <c r="F46" i="32"/>
  <c r="F47" i="32"/>
  <c r="M10" i="32"/>
  <c r="L10" i="32"/>
  <c r="G40" i="32"/>
  <c r="F40" i="32"/>
  <c r="G12" i="32"/>
  <c r="F12" i="32"/>
  <c r="M42" i="32"/>
  <c r="L42" i="32"/>
  <c r="G43" i="32"/>
  <c r="F43" i="32"/>
  <c r="M23" i="32"/>
  <c r="L23" i="32"/>
  <c r="G13" i="32"/>
  <c r="F13" i="32"/>
  <c r="M22" i="32"/>
  <c r="L22" i="32"/>
  <c r="M41" i="32"/>
  <c r="L41" i="32"/>
  <c r="G11" i="32"/>
  <c r="F11" i="32"/>
  <c r="M20" i="32"/>
  <c r="L20" i="32"/>
  <c r="M12" i="32"/>
  <c r="L12" i="32"/>
  <c r="G23" i="32"/>
  <c r="F23" i="32"/>
  <c r="M11" i="32"/>
  <c r="L11" i="32"/>
  <c r="G24" i="32"/>
  <c r="F24" i="32"/>
  <c r="G19" i="32"/>
  <c r="F19" i="32"/>
  <c r="L47" i="32"/>
  <c r="L46" i="32"/>
  <c r="M19" i="32"/>
  <c r="L19" i="32"/>
  <c r="G42" i="32"/>
  <c r="F42" i="32"/>
  <c r="M44" i="32"/>
  <c r="L44" i="32"/>
  <c r="G15" i="32"/>
  <c r="F15" i="32"/>
  <c r="G41" i="32"/>
  <c r="F41" i="32"/>
  <c r="G44" i="32"/>
  <c r="F44" i="32"/>
  <c r="M24" i="32"/>
  <c r="L24" i="32"/>
  <c r="G10" i="32"/>
  <c r="F10" i="32"/>
  <c r="T185" i="3"/>
  <c r="AC29" i="2" s="1"/>
  <c r="AC20" i="2"/>
  <c r="AC9" i="2"/>
  <c r="S185" i="3"/>
  <c r="AC28" i="2" s="1"/>
  <c r="AC46" i="2"/>
  <c r="G47" i="32"/>
  <c r="G46" i="32"/>
  <c r="M47" i="32"/>
  <c r="M46" i="32"/>
  <c r="N21" i="32"/>
  <c r="AB20" i="2"/>
  <c r="T184" i="3"/>
  <c r="AB12" i="2"/>
  <c r="N13" i="32"/>
  <c r="N10" i="32"/>
  <c r="AB9" i="2"/>
  <c r="S184" i="3"/>
  <c r="AB41" i="2"/>
  <c r="N42" i="32"/>
  <c r="AB22" i="2"/>
  <c r="N23" i="32"/>
  <c r="N22" i="32"/>
  <c r="AB21" i="2"/>
  <c r="AB40" i="2"/>
  <c r="N41" i="32"/>
  <c r="AB19" i="2"/>
  <c r="N20" i="32"/>
  <c r="AB11" i="2"/>
  <c r="N12" i="32"/>
  <c r="N11" i="32"/>
  <c r="AB10" i="2"/>
  <c r="N46" i="32"/>
  <c r="AB44" i="2"/>
  <c r="N47" i="32"/>
  <c r="AB18" i="2"/>
  <c r="N19" i="32"/>
  <c r="AB43" i="2"/>
  <c r="N44" i="32"/>
  <c r="N43" i="32"/>
  <c r="AB42" i="2"/>
  <c r="AB23" i="2"/>
  <c r="N24" i="32"/>
  <c r="AB24" i="2"/>
  <c r="N25" i="32"/>
  <c r="AB39" i="2"/>
  <c r="N40" i="32"/>
  <c r="AB14" i="2"/>
  <c r="N14" i="32"/>
  <c r="AB13" i="2"/>
  <c r="S12" i="2"/>
  <c r="E13" i="32"/>
  <c r="T175" i="3"/>
  <c r="S20" i="2"/>
  <c r="E21" i="32"/>
  <c r="S9" i="2"/>
  <c r="E10" i="32"/>
  <c r="S175" i="3"/>
  <c r="E19" i="32"/>
  <c r="S18" i="2"/>
  <c r="S23" i="2"/>
  <c r="E24" i="32"/>
  <c r="S13" i="2"/>
  <c r="E14" i="32"/>
  <c r="E41" i="32"/>
  <c r="S40" i="2"/>
  <c r="E25" i="32"/>
  <c r="S24" i="2"/>
  <c r="E42" i="32"/>
  <c r="S41" i="2"/>
  <c r="S22" i="2"/>
  <c r="E23" i="32"/>
  <c r="E11" i="32"/>
  <c r="S10" i="2"/>
  <c r="E15" i="32"/>
  <c r="S14" i="2"/>
  <c r="S19" i="2"/>
  <c r="E20" i="32"/>
  <c r="S11" i="2"/>
  <c r="E12" i="32"/>
  <c r="S42" i="2"/>
  <c r="E43" i="32"/>
  <c r="E40" i="32"/>
  <c r="S39" i="2"/>
  <c r="E46" i="32"/>
  <c r="E47" i="32"/>
  <c r="S44" i="2"/>
  <c r="E22" i="32"/>
  <c r="S21" i="2"/>
  <c r="E44" i="32"/>
  <c r="S43" i="2"/>
  <c r="S74" i="3"/>
  <c r="F2" i="3"/>
  <c r="O2" i="3"/>
  <c r="Q23" i="32" s="1"/>
  <c r="Y23" i="32" s="1"/>
  <c r="AE2" i="3"/>
  <c r="AL43" i="2" s="1"/>
  <c r="AT43" i="2" s="1"/>
  <c r="AB2" i="3"/>
  <c r="AL40" i="2" s="1"/>
  <c r="AT40" i="2" s="1"/>
  <c r="V43" i="2"/>
  <c r="H44" i="32"/>
  <c r="V23" i="2"/>
  <c r="H24" i="32"/>
  <c r="V18" i="2"/>
  <c r="H19" i="32"/>
  <c r="K23" i="32"/>
  <c r="Y22" i="2"/>
  <c r="S72" i="3"/>
  <c r="I15" i="32"/>
  <c r="W14" i="2"/>
  <c r="J42" i="32"/>
  <c r="X41" i="2"/>
  <c r="I46" i="32"/>
  <c r="I47" i="32"/>
  <c r="W44" i="2"/>
  <c r="V24" i="2"/>
  <c r="V40" i="2"/>
  <c r="H41" i="32"/>
  <c r="K40" i="32"/>
  <c r="Y39" i="2"/>
  <c r="G2" i="3"/>
  <c r="W43" i="2"/>
  <c r="I44" i="32"/>
  <c r="S132" i="3"/>
  <c r="X43" i="2"/>
  <c r="J44" i="32"/>
  <c r="S130" i="3"/>
  <c r="H15" i="32"/>
  <c r="V14" i="2"/>
  <c r="K19" i="32"/>
  <c r="Y18" i="2"/>
  <c r="T72" i="3"/>
  <c r="M2" i="3"/>
  <c r="W11" i="2"/>
  <c r="I12" i="32"/>
  <c r="X13" i="2"/>
  <c r="H10" i="32"/>
  <c r="V9" i="2"/>
  <c r="S178" i="3"/>
  <c r="X11" i="2"/>
  <c r="J12" i="32"/>
  <c r="Y12" i="2"/>
  <c r="K13" i="32"/>
  <c r="I2" i="3"/>
  <c r="W13" i="2"/>
  <c r="X24" i="2"/>
  <c r="X39" i="2"/>
  <c r="J40" i="32"/>
  <c r="W41" i="2"/>
  <c r="I42" i="32"/>
  <c r="S127" i="3"/>
  <c r="X10" i="2"/>
  <c r="J11" i="32"/>
  <c r="J13" i="32"/>
  <c r="X12" i="2"/>
  <c r="H46" i="32"/>
  <c r="V44" i="2"/>
  <c r="H47" i="32"/>
  <c r="S129" i="3"/>
  <c r="W20" i="2"/>
  <c r="I21" i="32"/>
  <c r="T179" i="3"/>
  <c r="J46" i="32"/>
  <c r="X44" i="2"/>
  <c r="J47" i="32"/>
  <c r="X19" i="2"/>
  <c r="J20" i="32"/>
  <c r="K24" i="32"/>
  <c r="Y23" i="2"/>
  <c r="T181" i="3"/>
  <c r="Y20" i="2"/>
  <c r="K21" i="32"/>
  <c r="J43" i="32"/>
  <c r="X42" i="2"/>
  <c r="K12" i="32"/>
  <c r="Y11" i="2"/>
  <c r="H22" i="32"/>
  <c r="V21" i="2"/>
  <c r="H12" i="32"/>
  <c r="V11" i="2"/>
  <c r="Y13" i="2"/>
  <c r="K15" i="32"/>
  <c r="Y14" i="2"/>
  <c r="K2" i="3"/>
  <c r="S179" i="3"/>
  <c r="X23" i="2"/>
  <c r="J24" i="32"/>
  <c r="J15" i="32"/>
  <c r="X14" i="2"/>
  <c r="E2" i="3"/>
  <c r="S133" i="3"/>
  <c r="N2" i="3"/>
  <c r="V42" i="2"/>
  <c r="H43" i="32"/>
  <c r="Y24" i="2"/>
  <c r="AC2" i="3"/>
  <c r="W39" i="2"/>
  <c r="I40" i="32"/>
  <c r="X22" i="2"/>
  <c r="J23" i="32"/>
  <c r="H42" i="32"/>
  <c r="V41" i="2"/>
  <c r="V12" i="2"/>
  <c r="H13" i="32"/>
  <c r="I23" i="32"/>
  <c r="W22" i="2"/>
  <c r="S131" i="3"/>
  <c r="X9" i="2"/>
  <c r="S180" i="3"/>
  <c r="J10" i="32"/>
  <c r="W19" i="2"/>
  <c r="I20" i="32"/>
  <c r="Y9" i="2"/>
  <c r="S181" i="3"/>
  <c r="K10" i="32"/>
  <c r="K47" i="32"/>
  <c r="K46" i="32"/>
  <c r="Y44" i="2"/>
  <c r="Y21" i="2"/>
  <c r="K22" i="32"/>
  <c r="T178" i="3"/>
  <c r="H21" i="32"/>
  <c r="V20" i="2"/>
  <c r="Y41" i="2"/>
  <c r="K42" i="32"/>
  <c r="AF2" i="3"/>
  <c r="W23" i="2"/>
  <c r="I24" i="32"/>
  <c r="J41" i="32"/>
  <c r="X40" i="2"/>
  <c r="AA2" i="3"/>
  <c r="Y10" i="2"/>
  <c r="K11" i="32"/>
  <c r="V10" i="2"/>
  <c r="H11" i="32"/>
  <c r="K41" i="32"/>
  <c r="Y40" i="2"/>
  <c r="I41" i="32"/>
  <c r="W40" i="2"/>
  <c r="I22" i="32"/>
  <c r="W21" i="2"/>
  <c r="J21" i="32"/>
  <c r="T180" i="3"/>
  <c r="X20" i="2"/>
  <c r="W42" i="2"/>
  <c r="I43" i="32"/>
  <c r="V19" i="2"/>
  <c r="H20" i="32"/>
  <c r="K44" i="32"/>
  <c r="Y43" i="2"/>
  <c r="V39" i="2"/>
  <c r="H40" i="32"/>
  <c r="K20" i="32"/>
  <c r="Y19" i="2"/>
  <c r="I13" i="32"/>
  <c r="W12" i="2"/>
  <c r="I19" i="32"/>
  <c r="W18" i="2"/>
  <c r="X18" i="2"/>
  <c r="J19" i="32"/>
  <c r="S119" i="3"/>
  <c r="P2" i="3"/>
  <c r="V13" i="2"/>
  <c r="H23" i="32"/>
  <c r="V22" i="2"/>
  <c r="L2" i="3"/>
  <c r="W24" i="2"/>
  <c r="W10" i="2"/>
  <c r="I11" i="32"/>
  <c r="J22" i="32"/>
  <c r="X21" i="2"/>
  <c r="AC16" i="2" l="1"/>
  <c r="D2" i="3"/>
  <c r="Q10" i="32" s="1"/>
  <c r="W9" i="2"/>
  <c r="AJ9" i="2" s="1"/>
  <c r="I10" i="32"/>
  <c r="I17" i="32" s="1"/>
  <c r="AC26" i="2"/>
  <c r="I69" i="2"/>
  <c r="AW200" i="3"/>
  <c r="AW201" i="3" s="1"/>
  <c r="G70" i="2"/>
  <c r="H70" i="2"/>
  <c r="K43" i="32"/>
  <c r="K48" i="32" s="1"/>
  <c r="AA34" i="2"/>
  <c r="L43" i="32"/>
  <c r="L48" i="32" s="1"/>
  <c r="AD2" i="3"/>
  <c r="AL42" i="2" s="1"/>
  <c r="AT42" i="2" s="1"/>
  <c r="Y42" i="2"/>
  <c r="AJ42" i="2" s="1"/>
  <c r="AR42" i="2" s="1"/>
  <c r="O43" i="32" s="1"/>
  <c r="D36" i="16"/>
  <c r="C40" i="16" s="1"/>
  <c r="Q50" i="32"/>
  <c r="U50" i="32" s="1"/>
  <c r="AA16" i="2"/>
  <c r="AA26" i="2"/>
  <c r="AA59" i="2"/>
  <c r="Z59" i="2"/>
  <c r="Z26" i="2"/>
  <c r="Z30" i="2"/>
  <c r="Z28" i="2"/>
  <c r="Z16" i="2"/>
  <c r="E12" i="18"/>
  <c r="F12" i="18"/>
  <c r="F9" i="18"/>
  <c r="D12" i="18"/>
  <c r="C12" i="18"/>
  <c r="E9" i="18"/>
  <c r="H12" i="18"/>
  <c r="G12" i="18"/>
  <c r="J12" i="18"/>
  <c r="F25" i="32"/>
  <c r="F27" i="32" s="1"/>
  <c r="U34" i="2"/>
  <c r="F14" i="32"/>
  <c r="F17" i="32" s="1"/>
  <c r="U16" i="2"/>
  <c r="U59" i="2"/>
  <c r="U26" i="2"/>
  <c r="G25" i="32"/>
  <c r="G27" i="32" s="1"/>
  <c r="AZ205" i="3"/>
  <c r="AZ206" i="3" s="1"/>
  <c r="AZ207" i="3" s="1"/>
  <c r="AZ208" i="3" s="1"/>
  <c r="BA207" i="3"/>
  <c r="BA208" i="3" s="1"/>
  <c r="T26" i="2"/>
  <c r="T34" i="2"/>
  <c r="T59" i="2"/>
  <c r="G14" i="32"/>
  <c r="G17" i="32" s="1"/>
  <c r="T16" i="2"/>
  <c r="H25" i="32"/>
  <c r="H27" i="32" s="1"/>
  <c r="H14" i="32"/>
  <c r="H17" i="32" s="1"/>
  <c r="L9" i="18"/>
  <c r="I9" i="18"/>
  <c r="J9" i="18"/>
  <c r="C9" i="18"/>
  <c r="D9" i="18"/>
  <c r="G9" i="18"/>
  <c r="I12" i="18"/>
  <c r="H9" i="18"/>
  <c r="K9" i="18"/>
  <c r="L12" i="18"/>
  <c r="H69" i="2"/>
  <c r="P73" i="2"/>
  <c r="I73" i="2"/>
  <c r="L73" i="2"/>
  <c r="J73" i="2"/>
  <c r="O73" i="2"/>
  <c r="R59" i="2"/>
  <c r="R26" i="2"/>
  <c r="R30" i="2"/>
  <c r="R28" i="2"/>
  <c r="R16" i="2"/>
  <c r="G61" i="32"/>
  <c r="G59" i="2"/>
  <c r="M73" i="2"/>
  <c r="G73" i="2"/>
  <c r="G69" i="2"/>
  <c r="H73" i="2"/>
  <c r="Q73" i="2"/>
  <c r="K73" i="2"/>
  <c r="N73" i="2"/>
  <c r="G67" i="32"/>
  <c r="H59" i="2"/>
  <c r="J65" i="2"/>
  <c r="H61" i="32"/>
  <c r="E16" i="2"/>
  <c r="J61" i="32"/>
  <c r="I67" i="32"/>
  <c r="L16" i="2"/>
  <c r="L26" i="2"/>
  <c r="I26" i="2"/>
  <c r="I16" i="2"/>
  <c r="G16" i="2"/>
  <c r="O16" i="2"/>
  <c r="Q16" i="2"/>
  <c r="M67" i="32"/>
  <c r="K65" i="2"/>
  <c r="P26" i="2"/>
  <c r="O65" i="2"/>
  <c r="H16" i="2"/>
  <c r="P16" i="2"/>
  <c r="E61" i="32"/>
  <c r="AJ66" i="2"/>
  <c r="AR66" i="2" s="1"/>
  <c r="O68" i="32" s="1"/>
  <c r="J26" i="2"/>
  <c r="N16" i="2"/>
  <c r="Q26" i="2"/>
  <c r="J16" i="2"/>
  <c r="O26" i="2"/>
  <c r="J59" i="2"/>
  <c r="P65" i="2"/>
  <c r="H65" i="2"/>
  <c r="N26" i="2"/>
  <c r="K59" i="2"/>
  <c r="M13" i="2"/>
  <c r="M16" i="2" s="1"/>
  <c r="J63" i="32"/>
  <c r="M61" i="2"/>
  <c r="AJ61" i="2" s="1"/>
  <c r="AR61" i="2" s="1"/>
  <c r="O63" i="32" s="1"/>
  <c r="N61" i="32"/>
  <c r="AJ55" i="2"/>
  <c r="AR55" i="2" s="1"/>
  <c r="O57" i="32" s="1"/>
  <c r="AJ54" i="2"/>
  <c r="AR54" i="2" s="1"/>
  <c r="O56" i="32" s="1"/>
  <c r="L59" i="2"/>
  <c r="O59" i="2"/>
  <c r="AJ60" i="2"/>
  <c r="AR60" i="2" s="1"/>
  <c r="O62" i="32" s="1"/>
  <c r="M24" i="2"/>
  <c r="M26" i="2" s="1"/>
  <c r="I61" i="32"/>
  <c r="L61" i="32"/>
  <c r="L29" i="2"/>
  <c r="I74" i="32"/>
  <c r="Q68" i="32"/>
  <c r="AL66" i="2"/>
  <c r="AL55" i="2"/>
  <c r="AP55" i="2" s="1"/>
  <c r="Q57" i="32"/>
  <c r="U57" i="32" s="1"/>
  <c r="K26" i="2"/>
  <c r="M61" i="32"/>
  <c r="L65" i="2"/>
  <c r="N65" i="2"/>
  <c r="P59" i="2"/>
  <c r="K67" i="32"/>
  <c r="AJ58" i="2"/>
  <c r="AR58" i="2" s="1"/>
  <c r="O60" i="32" s="1"/>
  <c r="AL14" i="2"/>
  <c r="Q62" i="32"/>
  <c r="AL60" i="2"/>
  <c r="AL63" i="2"/>
  <c r="Q65" i="32"/>
  <c r="AJ63" i="2"/>
  <c r="AR63" i="2" s="1"/>
  <c r="O65" i="32" s="1"/>
  <c r="N67" i="32"/>
  <c r="E67" i="32"/>
  <c r="H67" i="32"/>
  <c r="Q65" i="2"/>
  <c r="E59" i="2"/>
  <c r="AJ57" i="2"/>
  <c r="AR57" i="2" s="1"/>
  <c r="O59" i="32" s="1"/>
  <c r="AL11" i="2"/>
  <c r="AT11" i="2" s="1"/>
  <c r="Q59" i="32"/>
  <c r="AL57" i="2"/>
  <c r="M65" i="2"/>
  <c r="N59" i="2"/>
  <c r="J67" i="32"/>
  <c r="K61" i="32"/>
  <c r="AL64" i="2"/>
  <c r="Q66" i="32"/>
  <c r="AL54" i="2"/>
  <c r="AP54" i="2" s="1"/>
  <c r="Q56" i="32"/>
  <c r="U56" i="32" s="1"/>
  <c r="N29" i="2"/>
  <c r="K74" i="32"/>
  <c r="L67" i="32"/>
  <c r="AJ64" i="2"/>
  <c r="AR64" i="2" s="1"/>
  <c r="O66" i="32" s="1"/>
  <c r="Q60" i="32"/>
  <c r="AL58" i="2"/>
  <c r="M59" i="2"/>
  <c r="Q59" i="2"/>
  <c r="U53" i="32"/>
  <c r="AL51" i="2"/>
  <c r="AP51" i="2" s="1"/>
  <c r="AJ51" i="2"/>
  <c r="AR51" i="2" s="1"/>
  <c r="O53" i="32" s="1"/>
  <c r="Q2" i="3"/>
  <c r="AL24" i="2" s="1"/>
  <c r="J25" i="32"/>
  <c r="J27" i="32" s="1"/>
  <c r="J14" i="32"/>
  <c r="J17" i="32" s="1"/>
  <c r="Q29" i="2"/>
  <c r="Q28" i="2"/>
  <c r="P29" i="2"/>
  <c r="P28" i="2"/>
  <c r="K14" i="32"/>
  <c r="K17" i="32" s="1"/>
  <c r="K25" i="32"/>
  <c r="K27" i="32" s="1"/>
  <c r="O29" i="2"/>
  <c r="O28" i="2"/>
  <c r="L25" i="32"/>
  <c r="L27" i="32" s="1"/>
  <c r="L14" i="32"/>
  <c r="L17" i="32" s="1"/>
  <c r="M25" i="32"/>
  <c r="M27" i="32" s="1"/>
  <c r="H2" i="3"/>
  <c r="S200" i="3"/>
  <c r="M28" i="2" s="1"/>
  <c r="M14" i="32"/>
  <c r="M17" i="32" s="1"/>
  <c r="N30" i="2"/>
  <c r="N28" i="2"/>
  <c r="M29" i="2"/>
  <c r="L30" i="2"/>
  <c r="L28" i="2"/>
  <c r="K16" i="2"/>
  <c r="K29" i="2"/>
  <c r="K28" i="2"/>
  <c r="J29" i="2"/>
  <c r="J28" i="2"/>
  <c r="I29" i="2"/>
  <c r="I28" i="2"/>
  <c r="AJ14" i="2"/>
  <c r="AR14" i="2" s="1"/>
  <c r="O15" i="32" s="1"/>
  <c r="AL15" i="2"/>
  <c r="Q16" i="32"/>
  <c r="AJ15" i="2"/>
  <c r="AR15" i="2" s="1"/>
  <c r="O16" i="32" s="1"/>
  <c r="M11" i="18"/>
  <c r="E31" i="2"/>
  <c r="K32" i="32"/>
  <c r="M32" i="32"/>
  <c r="G31" i="2"/>
  <c r="H31" i="2"/>
  <c r="N32" i="32"/>
  <c r="E26" i="2"/>
  <c r="G26" i="2"/>
  <c r="E46" i="2"/>
  <c r="G46" i="2"/>
  <c r="H46" i="2"/>
  <c r="E29" i="2"/>
  <c r="E30" i="2"/>
  <c r="K31" i="32"/>
  <c r="AH29" i="2"/>
  <c r="AH34" i="2" s="1"/>
  <c r="I31" i="32"/>
  <c r="AE29" i="2"/>
  <c r="AE34" i="2" s="1"/>
  <c r="F31" i="32"/>
  <c r="G29" i="2"/>
  <c r="M31" i="32"/>
  <c r="G30" i="2"/>
  <c r="H26" i="2"/>
  <c r="AI29" i="2"/>
  <c r="AI34" i="2" s="1"/>
  <c r="J31" i="32"/>
  <c r="H29" i="2"/>
  <c r="N31" i="32"/>
  <c r="H30" i="2"/>
  <c r="AF29" i="2"/>
  <c r="AF34" i="2" s="1"/>
  <c r="G31" i="32"/>
  <c r="AJ45" i="2"/>
  <c r="AR45" i="2" s="1"/>
  <c r="O46" i="32" s="1"/>
  <c r="AD29" i="2"/>
  <c r="AD34" i="2" s="1"/>
  <c r="E31" i="32"/>
  <c r="AG29" i="2"/>
  <c r="AG34" i="2" s="1"/>
  <c r="H31" i="32"/>
  <c r="G30" i="32"/>
  <c r="F30" i="32"/>
  <c r="M30" i="32"/>
  <c r="L30" i="32"/>
  <c r="F48" i="32"/>
  <c r="L29" i="32"/>
  <c r="G48" i="32"/>
  <c r="AC34" i="2"/>
  <c r="M48" i="32"/>
  <c r="N27" i="32"/>
  <c r="AB46" i="2"/>
  <c r="AB28" i="2"/>
  <c r="N29" i="32"/>
  <c r="AB16" i="2"/>
  <c r="N17" i="32"/>
  <c r="N48" i="32"/>
  <c r="AB29" i="2"/>
  <c r="N30" i="32"/>
  <c r="AB26" i="2"/>
  <c r="S26" i="2"/>
  <c r="E27" i="32"/>
  <c r="E29" i="32"/>
  <c r="S28" i="2"/>
  <c r="E17" i="32"/>
  <c r="S16" i="2"/>
  <c r="E30" i="32"/>
  <c r="S29" i="2"/>
  <c r="S46" i="2"/>
  <c r="E48" i="32"/>
  <c r="Q12" i="32"/>
  <c r="Y12" i="32" s="1"/>
  <c r="Q41" i="32"/>
  <c r="Y41" i="32" s="1"/>
  <c r="Q44" i="32"/>
  <c r="Y44" i="32" s="1"/>
  <c r="W26" i="2"/>
  <c r="AJ41" i="2"/>
  <c r="AR41" i="2" s="1"/>
  <c r="O42" i="32" s="1"/>
  <c r="I27" i="32"/>
  <c r="AL22" i="2"/>
  <c r="AT22" i="2" s="1"/>
  <c r="X29" i="2"/>
  <c r="J30" i="32"/>
  <c r="AL18" i="2"/>
  <c r="Q19" i="32"/>
  <c r="Q15" i="32"/>
  <c r="AL21" i="2"/>
  <c r="AT21" i="2" s="1"/>
  <c r="Q22" i="32"/>
  <c r="Y22" i="32" s="1"/>
  <c r="Y26" i="2"/>
  <c r="AJ40" i="2"/>
  <c r="AR40" i="2" s="1"/>
  <c r="O41" i="32" s="1"/>
  <c r="T2" i="3"/>
  <c r="V28" i="2"/>
  <c r="V26" i="2"/>
  <c r="AJ18" i="2"/>
  <c r="V16" i="2"/>
  <c r="AJ22" i="2"/>
  <c r="AR22" i="2" s="1"/>
  <c r="O23" i="32" s="1"/>
  <c r="AJ23" i="2"/>
  <c r="AR23" i="2" s="1"/>
  <c r="O24" i="32" s="1"/>
  <c r="AJ11" i="2"/>
  <c r="AR11" i="2" s="1"/>
  <c r="O12" i="32" s="1"/>
  <c r="V46" i="2"/>
  <c r="AJ39" i="2"/>
  <c r="X28" i="2"/>
  <c r="Q21" i="32"/>
  <c r="Y21" i="32" s="1"/>
  <c r="AL20" i="2"/>
  <c r="AT20" i="2" s="1"/>
  <c r="AJ12" i="2"/>
  <c r="AR12" i="2" s="1"/>
  <c r="O13" i="32" s="1"/>
  <c r="Q47" i="32"/>
  <c r="AL44" i="2"/>
  <c r="AT44" i="2" s="1"/>
  <c r="X16" i="2"/>
  <c r="I30" i="32"/>
  <c r="W29" i="2"/>
  <c r="J48" i="32"/>
  <c r="AJ43" i="2"/>
  <c r="AR43" i="2" s="1"/>
  <c r="O44" i="32" s="1"/>
  <c r="Q24" i="32"/>
  <c r="Y24" i="32" s="1"/>
  <c r="AL23" i="2"/>
  <c r="AT23" i="2" s="1"/>
  <c r="X46" i="2"/>
  <c r="K30" i="32"/>
  <c r="Y29" i="2"/>
  <c r="Q11" i="32"/>
  <c r="Y11" i="32" s="1"/>
  <c r="AL10" i="2"/>
  <c r="AT10" i="2" s="1"/>
  <c r="H48" i="32"/>
  <c r="AJ20" i="2"/>
  <c r="AR20" i="2" s="1"/>
  <c r="O21" i="32" s="1"/>
  <c r="AJ10" i="2"/>
  <c r="AR10" i="2" s="1"/>
  <c r="O11" i="32" s="1"/>
  <c r="V29" i="2"/>
  <c r="H30" i="32"/>
  <c r="Q20" i="32"/>
  <c r="Y20" i="32" s="1"/>
  <c r="AL19" i="2"/>
  <c r="AT19" i="2" s="1"/>
  <c r="Y28" i="2"/>
  <c r="I48" i="32"/>
  <c r="Y16" i="2"/>
  <c r="AJ21" i="2"/>
  <c r="AR21" i="2" s="1"/>
  <c r="O22" i="32" s="1"/>
  <c r="AJ19" i="2"/>
  <c r="AR19" i="2" s="1"/>
  <c r="O20" i="32" s="1"/>
  <c r="X26" i="2"/>
  <c r="W46" i="2"/>
  <c r="Q40" i="32"/>
  <c r="AL39" i="2"/>
  <c r="AL41" i="2"/>
  <c r="AT41" i="2" s="1"/>
  <c r="Q42" i="32"/>
  <c r="Y42" i="32" s="1"/>
  <c r="W28" i="2"/>
  <c r="AJ44" i="2"/>
  <c r="AR44" i="2" s="1"/>
  <c r="AL12" i="2"/>
  <c r="AT12" i="2" s="1"/>
  <c r="Q13" i="32"/>
  <c r="Y13" i="32" s="1"/>
  <c r="W16" i="2" l="1"/>
  <c r="AL9" i="2"/>
  <c r="AT9" i="2" s="1"/>
  <c r="BP2" i="3"/>
  <c r="M70" i="2"/>
  <c r="AW202" i="3"/>
  <c r="N70" i="2"/>
  <c r="F77" i="32"/>
  <c r="E77" i="32"/>
  <c r="G77" i="32"/>
  <c r="Q43" i="32"/>
  <c r="Y43" i="32" s="1"/>
  <c r="Y46" i="2"/>
  <c r="Z34" i="2"/>
  <c r="H13" i="18"/>
  <c r="C13" i="18"/>
  <c r="E8" i="18"/>
  <c r="C10" i="18"/>
  <c r="J10" i="18"/>
  <c r="G10" i="18"/>
  <c r="G5" i="18"/>
  <c r="I5" i="18"/>
  <c r="F5" i="18"/>
  <c r="F13" i="18"/>
  <c r="E13" i="18"/>
  <c r="E10" i="18"/>
  <c r="C8" i="18"/>
  <c r="K5" i="18"/>
  <c r="F29" i="32"/>
  <c r="F35" i="32" s="1"/>
  <c r="G29" i="32"/>
  <c r="G35" i="32" s="1"/>
  <c r="T73" i="2"/>
  <c r="AZ209" i="3"/>
  <c r="BA209" i="3"/>
  <c r="BA210" i="3" s="1"/>
  <c r="U73" i="2"/>
  <c r="H29" i="32"/>
  <c r="H35" i="32" s="1"/>
  <c r="M9" i="18"/>
  <c r="M12" i="18"/>
  <c r="F10" i="18"/>
  <c r="H8" i="18"/>
  <c r="E5" i="18"/>
  <c r="J8" i="18"/>
  <c r="H10" i="18"/>
  <c r="J13" i="18"/>
  <c r="K10" i="18"/>
  <c r="D10" i="18"/>
  <c r="G13" i="18"/>
  <c r="J5" i="18"/>
  <c r="I10" i="18"/>
  <c r="D8" i="18"/>
  <c r="H5" i="18"/>
  <c r="F8" i="18"/>
  <c r="I13" i="18"/>
  <c r="I8" i="18"/>
  <c r="L8" i="18"/>
  <c r="G8" i="18"/>
  <c r="D5" i="18"/>
  <c r="D13" i="18"/>
  <c r="K8" i="18"/>
  <c r="K13" i="18"/>
  <c r="L5" i="18"/>
  <c r="L13" i="18"/>
  <c r="L10" i="18"/>
  <c r="S73" i="2"/>
  <c r="R73" i="2"/>
  <c r="R34" i="2"/>
  <c r="I29" i="32"/>
  <c r="I35" i="32" s="1"/>
  <c r="AL65" i="2"/>
  <c r="J69" i="2"/>
  <c r="Q67" i="32"/>
  <c r="AJ13" i="2"/>
  <c r="AR13" i="2" s="1"/>
  <c r="O14" i="32" s="1"/>
  <c r="AJ24" i="2"/>
  <c r="AR24" i="2" s="1"/>
  <c r="AL59" i="2"/>
  <c r="AJ65" i="2"/>
  <c r="AR65" i="2" s="1"/>
  <c r="O67" i="32" s="1"/>
  <c r="Q61" i="32"/>
  <c r="AJ59" i="2"/>
  <c r="AR59" i="2" s="1"/>
  <c r="O61" i="32" s="1"/>
  <c r="Q14" i="32"/>
  <c r="Q17" i="32" s="1"/>
  <c r="U10" i="32" s="1"/>
  <c r="Q63" i="32"/>
  <c r="AL61" i="2"/>
  <c r="J29" i="32"/>
  <c r="J35" i="32" s="1"/>
  <c r="K29" i="32"/>
  <c r="K35" i="32" s="1"/>
  <c r="Q34" i="2"/>
  <c r="P34" i="2"/>
  <c r="O34" i="2"/>
  <c r="AL13" i="2"/>
  <c r="S2" i="3"/>
  <c r="Q29" i="32" s="1"/>
  <c r="Y29" i="32" s="1"/>
  <c r="M29" i="32"/>
  <c r="M35" i="32" s="1"/>
  <c r="N34" i="2"/>
  <c r="M34" i="2"/>
  <c r="L34" i="2"/>
  <c r="K34" i="2"/>
  <c r="J34" i="2"/>
  <c r="I34" i="2"/>
  <c r="AJ31" i="2"/>
  <c r="AR31" i="2" s="1"/>
  <c r="E34" i="2"/>
  <c r="G34" i="2"/>
  <c r="H34" i="2"/>
  <c r="AJ30" i="2"/>
  <c r="AR30" i="2" s="1"/>
  <c r="L35" i="32"/>
  <c r="AB34" i="2"/>
  <c r="N35" i="32"/>
  <c r="S34" i="2"/>
  <c r="E35" i="32"/>
  <c r="C7" i="18"/>
  <c r="Q30" i="32"/>
  <c r="Y30" i="32" s="1"/>
  <c r="AL29" i="2"/>
  <c r="AT29" i="2" s="1"/>
  <c r="AJ29" i="2"/>
  <c r="AR29" i="2" s="1"/>
  <c r="O30" i="32" s="1"/>
  <c r="Y10" i="32"/>
  <c r="AR9" i="2"/>
  <c r="O10" i="32" s="1"/>
  <c r="X34" i="2"/>
  <c r="Q27" i="32"/>
  <c r="U19" i="32" s="1"/>
  <c r="Y19" i="32"/>
  <c r="Y40" i="32"/>
  <c r="AR18" i="2"/>
  <c r="O19" i="32" s="1"/>
  <c r="O27" i="32" s="1"/>
  <c r="AT18" i="2"/>
  <c r="AL26" i="2"/>
  <c r="AP18" i="2" s="1"/>
  <c r="O45" i="32"/>
  <c r="O47" i="32"/>
  <c r="W34" i="2"/>
  <c r="AL46" i="2"/>
  <c r="AP39" i="2" s="1"/>
  <c r="AT39" i="2"/>
  <c r="Y34" i="2"/>
  <c r="AJ46" i="2"/>
  <c r="AR46" i="2" s="1"/>
  <c r="AR39" i="2"/>
  <c r="O40" i="32" s="1"/>
  <c r="V34" i="2"/>
  <c r="AJ28" i="2"/>
  <c r="AL16" i="2" l="1"/>
  <c r="AP9" i="2" s="1"/>
  <c r="AW203" i="3"/>
  <c r="O70" i="2"/>
  <c r="H77" i="32"/>
  <c r="Q48" i="32"/>
  <c r="U40" i="32" s="1"/>
  <c r="K6" i="18"/>
  <c r="F6" i="18"/>
  <c r="H6" i="18"/>
  <c r="AZ210" i="3"/>
  <c r="I77" i="32" s="1"/>
  <c r="BA211" i="3"/>
  <c r="V73" i="2"/>
  <c r="M10" i="18"/>
  <c r="M8" i="18"/>
  <c r="M13" i="18"/>
  <c r="C5" i="18"/>
  <c r="M5" i="18" s="1"/>
  <c r="I6" i="18"/>
  <c r="D6" i="18"/>
  <c r="G6" i="18"/>
  <c r="J6" i="18"/>
  <c r="E6" i="18"/>
  <c r="L6" i="18"/>
  <c r="R35" i="2"/>
  <c r="K69" i="2"/>
  <c r="O17" i="32"/>
  <c r="AJ16" i="2"/>
  <c r="AR16" i="2" s="1"/>
  <c r="AJ26" i="2"/>
  <c r="AR26" i="2" s="1"/>
  <c r="Q35" i="2"/>
  <c r="P35" i="2"/>
  <c r="O35" i="2"/>
  <c r="AL28" i="2"/>
  <c r="AT28" i="2" s="1"/>
  <c r="N35" i="2"/>
  <c r="M35" i="2"/>
  <c r="J35" i="2"/>
  <c r="L35" i="2"/>
  <c r="K35" i="2"/>
  <c r="I35" i="2"/>
  <c r="E36" i="32"/>
  <c r="C6" i="18"/>
  <c r="H35" i="2"/>
  <c r="G35" i="2"/>
  <c r="F35" i="2"/>
  <c r="E35" i="2"/>
  <c r="AI35" i="2"/>
  <c r="AH35" i="2"/>
  <c r="AG35" i="2"/>
  <c r="AF35" i="2"/>
  <c r="AE35" i="2"/>
  <c r="AD35" i="2"/>
  <c r="AC35" i="2"/>
  <c r="AB35" i="2"/>
  <c r="N36" i="32"/>
  <c r="S35" i="2"/>
  <c r="T35" i="2"/>
  <c r="V35" i="2"/>
  <c r="U35" i="2"/>
  <c r="G36" i="32"/>
  <c r="F36" i="32"/>
  <c r="I36" i="32"/>
  <c r="K36" i="32"/>
  <c r="Q35" i="32"/>
  <c r="X35" i="2"/>
  <c r="AJ34" i="2"/>
  <c r="AR28" i="2"/>
  <c r="O29" i="32" s="1"/>
  <c r="O35" i="32" s="1"/>
  <c r="W35" i="2"/>
  <c r="AA35" i="2"/>
  <c r="Z35" i="2"/>
  <c r="L36" i="32"/>
  <c r="M36" i="32"/>
  <c r="H36" i="32"/>
  <c r="O48" i="32"/>
  <c r="J36" i="32"/>
  <c r="Y35" i="2"/>
  <c r="AW204" i="3" l="1"/>
  <c r="P70" i="2"/>
  <c r="W73" i="2"/>
  <c r="H7" i="18"/>
  <c r="K7" i="18"/>
  <c r="AZ211" i="3"/>
  <c r="J77" i="32" s="1"/>
  <c r="BA212" i="3"/>
  <c r="G7" i="18"/>
  <c r="D7" i="18"/>
  <c r="E7" i="18"/>
  <c r="J7" i="18"/>
  <c r="I7" i="18"/>
  <c r="L69" i="2"/>
  <c r="AL34" i="2"/>
  <c r="AP28" i="2" s="1"/>
  <c r="U29" i="32"/>
  <c r="F7" i="18"/>
  <c r="M6" i="18"/>
  <c r="AR34" i="2"/>
  <c r="AJ35" i="2"/>
  <c r="AR35" i="2" s="1"/>
  <c r="O36" i="32" s="1"/>
  <c r="AW205" i="3" l="1"/>
  <c r="Q70" i="2"/>
  <c r="X73" i="2"/>
  <c r="BA213" i="3"/>
  <c r="AZ212" i="3"/>
  <c r="Y73" i="2" s="1"/>
  <c r="M7" i="18"/>
  <c r="M69" i="2"/>
  <c r="K77" i="32" l="1"/>
  <c r="BA214" i="3"/>
  <c r="AZ213" i="3"/>
  <c r="Z73" i="2" s="1"/>
  <c r="N69" i="2"/>
  <c r="L77" i="32" l="1"/>
  <c r="BA215" i="3"/>
  <c r="BA2" i="3" s="1"/>
  <c r="AZ214" i="3"/>
  <c r="M77" i="32" s="1"/>
  <c r="O69" i="2"/>
  <c r="AA73" i="2" l="1"/>
  <c r="AZ215" i="3"/>
  <c r="R70" i="2"/>
  <c r="P69" i="2"/>
  <c r="AB73" i="2" l="1"/>
  <c r="N77" i="32"/>
  <c r="AW206" i="3"/>
  <c r="R69" i="2"/>
  <c r="Q69" i="2"/>
  <c r="AY131" i="3"/>
  <c r="AY132" i="3" s="1"/>
  <c r="AY133" i="3" s="1"/>
  <c r="AY134" i="3" s="1"/>
  <c r="AY135" i="3" s="1"/>
  <c r="AY136" i="3" s="1"/>
  <c r="AY137" i="3" s="1"/>
  <c r="AY138" i="3" s="1"/>
  <c r="AY139" i="3" s="1"/>
  <c r="AY140" i="3" s="1"/>
  <c r="AY141" i="3" s="1"/>
  <c r="AY142" i="3" s="1"/>
  <c r="AY143" i="3" s="1"/>
  <c r="AY144" i="3" s="1"/>
  <c r="AY145" i="3" s="1"/>
  <c r="AY146" i="3" s="1"/>
  <c r="AY147" i="3" s="1"/>
  <c r="AY148" i="3" s="1"/>
  <c r="AY149" i="3" s="1"/>
  <c r="AY150" i="3" s="1"/>
  <c r="AY151" i="3" s="1"/>
  <c r="AY152" i="3" s="1"/>
  <c r="AY153" i="3" s="1"/>
  <c r="AY154" i="3" s="1"/>
  <c r="AY155" i="3" s="1"/>
  <c r="AY156" i="3" s="1"/>
  <c r="AY157" i="3" s="1"/>
  <c r="AY158" i="3" s="1"/>
  <c r="AY159" i="3" s="1"/>
  <c r="AY160" i="3" s="1"/>
  <c r="AY161" i="3" s="1"/>
  <c r="AY162" i="3" s="1"/>
  <c r="AY163" i="3" s="1"/>
  <c r="AY164" i="3" s="1"/>
  <c r="AY165" i="3" s="1"/>
  <c r="AY166" i="3" s="1"/>
  <c r="AY167" i="3" s="1"/>
  <c r="AY168" i="3" s="1"/>
  <c r="AY169" i="3" s="1"/>
  <c r="AY170" i="3" s="1"/>
  <c r="AY171" i="3" s="1"/>
  <c r="AY172" i="3" s="1"/>
  <c r="AY173" i="3" s="1"/>
  <c r="AY174" i="3" s="1"/>
  <c r="AY175" i="3" s="1"/>
  <c r="AY176" i="3" s="1"/>
  <c r="AY177" i="3" s="1"/>
  <c r="AY178" i="3" s="1"/>
  <c r="AY179" i="3" s="1"/>
  <c r="AY180" i="3" s="1"/>
  <c r="AY181" i="3" s="1"/>
  <c r="AY182" i="3" s="1"/>
  <c r="AY183" i="3" s="1"/>
  <c r="AY184" i="3" s="1"/>
  <c r="AY185" i="3" s="1"/>
  <c r="AY186" i="3" s="1"/>
  <c r="AY187" i="3" s="1"/>
  <c r="AY188" i="3" s="1"/>
  <c r="AY189" i="3" s="1"/>
  <c r="AY190" i="3" s="1"/>
  <c r="AY191" i="3" s="1"/>
  <c r="AY192" i="3" s="1"/>
  <c r="AY193" i="3" l="1"/>
  <c r="E72" i="2"/>
  <c r="S70" i="2"/>
  <c r="E72" i="32"/>
  <c r="E71" i="32"/>
  <c r="S69" i="2"/>
  <c r="AW207" i="3"/>
  <c r="E71" i="2"/>
  <c r="F71" i="32" l="1"/>
  <c r="F72" i="32"/>
  <c r="T70" i="2"/>
  <c r="AY194" i="3"/>
  <c r="F72" i="2"/>
  <c r="AW208" i="3"/>
  <c r="G71" i="32" s="1"/>
  <c r="T69" i="2"/>
  <c r="F71" i="2"/>
  <c r="U70" i="2" l="1"/>
  <c r="G72" i="32"/>
  <c r="AY195" i="3"/>
  <c r="G72" i="2"/>
  <c r="U69" i="2"/>
  <c r="AW209" i="3"/>
  <c r="G71" i="2"/>
  <c r="AY196" i="3" l="1"/>
  <c r="H72" i="2"/>
  <c r="H71" i="32"/>
  <c r="V70" i="2"/>
  <c r="H72" i="32"/>
  <c r="V69" i="2"/>
  <c r="AW210" i="3"/>
  <c r="I71" i="32" s="1"/>
  <c r="H71" i="2"/>
  <c r="W70" i="2" l="1"/>
  <c r="I72" i="32"/>
  <c r="AY197" i="3"/>
  <c r="I72" i="2"/>
  <c r="AW211" i="3"/>
  <c r="W69" i="2"/>
  <c r="I71" i="2"/>
  <c r="X70" i="2" l="1"/>
  <c r="J72" i="32"/>
  <c r="AY198" i="3"/>
  <c r="J72" i="2"/>
  <c r="J71" i="32"/>
  <c r="AW212" i="3"/>
  <c r="X69" i="2"/>
  <c r="J71" i="2"/>
  <c r="AY199" i="3" l="1"/>
  <c r="K72" i="2"/>
  <c r="K71" i="32"/>
  <c r="Y70" i="2"/>
  <c r="K72" i="32"/>
  <c r="AW213" i="3"/>
  <c r="L71" i="32" s="1"/>
  <c r="Y69" i="2"/>
  <c r="K71" i="2"/>
  <c r="Z69" i="2" l="1"/>
  <c r="Z70" i="2"/>
  <c r="L72" i="32"/>
  <c r="AY200" i="3"/>
  <c r="L72" i="2"/>
  <c r="AW214" i="3"/>
  <c r="AW215" i="3" s="1"/>
  <c r="L71" i="2"/>
  <c r="M71" i="32" l="1"/>
  <c r="AA70" i="2"/>
  <c r="M72" i="32"/>
  <c r="AY201" i="3"/>
  <c r="M72" i="2"/>
  <c r="AA69" i="2"/>
  <c r="AB69" i="2"/>
  <c r="AW2" i="3"/>
  <c r="M71" i="2"/>
  <c r="N71" i="32" l="1"/>
  <c r="AB70" i="2"/>
  <c r="N72" i="32"/>
  <c r="AY202" i="3"/>
  <c r="N72" i="2"/>
  <c r="N71" i="2"/>
  <c r="AY203" i="3" l="1"/>
  <c r="O72" i="2"/>
  <c r="O71" i="2"/>
  <c r="AY204" i="3" l="1"/>
  <c r="AY205" i="3" s="1"/>
  <c r="P72" i="2"/>
  <c r="P71" i="2"/>
  <c r="Q72" i="2" l="1"/>
  <c r="Q71" i="2"/>
  <c r="AY206" i="3" l="1"/>
  <c r="R72" i="2"/>
  <c r="R71" i="2"/>
  <c r="E75" i="32" l="1"/>
  <c r="S71" i="2"/>
  <c r="E76" i="32"/>
  <c r="S72" i="2"/>
  <c r="AY207" i="3"/>
  <c r="T71" i="2" l="1"/>
  <c r="F75" i="32"/>
  <c r="AY208" i="3"/>
  <c r="F76" i="32"/>
  <c r="T72" i="2"/>
  <c r="U71" i="2" l="1"/>
  <c r="G75" i="32"/>
  <c r="G76" i="32"/>
  <c r="U72" i="2"/>
  <c r="AY209" i="3"/>
  <c r="V71" i="2" l="1"/>
  <c r="H75" i="32"/>
  <c r="V72" i="2"/>
  <c r="H76" i="32"/>
  <c r="AY210" i="3"/>
  <c r="W71" i="2" l="1"/>
  <c r="I75" i="32"/>
  <c r="I76" i="32"/>
  <c r="W72" i="2"/>
  <c r="AY211" i="3"/>
  <c r="X71" i="2" l="1"/>
  <c r="J75" i="32"/>
  <c r="J76" i="32"/>
  <c r="X72" i="2"/>
  <c r="AY212" i="3"/>
  <c r="Y71" i="2" l="1"/>
  <c r="K75" i="32"/>
  <c r="K76" i="32"/>
  <c r="Y72" i="2"/>
  <c r="AY213" i="3"/>
  <c r="Z71" i="2" l="1"/>
  <c r="L75" i="32"/>
  <c r="L76" i="32"/>
  <c r="Z72" i="2"/>
  <c r="AY214" i="3"/>
  <c r="AY215" i="3" s="1"/>
  <c r="AA71" i="2" l="1"/>
  <c r="M75" i="32"/>
  <c r="AA72" i="2"/>
  <c r="M76" i="32"/>
  <c r="N75" i="32"/>
  <c r="AB71" i="2" l="1"/>
  <c r="AB72" i="2"/>
  <c r="N76" i="32"/>
  <c r="M214" i="48"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<sst xmlns="http://schemas.openxmlformats.org/spreadsheetml/2006/main" count="38831" uniqueCount="581">
  <si>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</si>
  <si>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</si>
  <si>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</si>
  <si>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</si>
  <si>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</si>
  <si>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</si>
  <si>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</si>
  <si>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</si>
  <si>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</si>
  <si>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</si>
  <si>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</si>
  <si>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</si>
  <si>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</si>
  <si>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</si>
  <si>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</si>
  <si>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</si>
  <si>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</si>
  <si>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</si>
  <si>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</si>
  <si>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</si>
  <si>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</si>
  <si>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</si>
  <si>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</si>
  <si>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</si>
  <si>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</si>
  <si>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</si>
  <si>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</si>
  <si>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</si>
  <si>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</si>
  <si>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</si>
  <si>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</si>
  <si>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</si>
  <si>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</si>
  <si>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</si>
  <si>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</si>
  <si>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</si>
  <si>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</si>
  <si>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</si>
  <si>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</si>
  <si>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</si>
  <si>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</si>
  <si>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</si>
  <si>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</si>
  <si>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</si>
  <si>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</si>
  <si>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</si>
  <si>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</si>
  <si>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</si>
  <si>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</si>
  <si>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</si>
  <si>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</si>
  <si>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</si>
  <si>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</si>
  <si>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</si>
  <si>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</si>
  <si>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</si>
  <si>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</si>
  <si>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</si>
  <si>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</si>
  <si>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</si>
  <si>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</si>
  <si>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</si>
  <si>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</si>
  <si>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</si>
  <si>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</si>
  <si>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</si>
  <si>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</si>
  <si>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</si>
  <si>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</si>
  <si>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</si>
  <si>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</si>
  <si>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</si>
  <si>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</si>
  <si>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</si>
  <si>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</si>
  <si>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</si>
  <si>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</si>
  <si>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</si>
  <si>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</si>
  <si>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</si>
  <si>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</si>
  <si>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</si>
  <si>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</si>
  <si>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</si>
  <si>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</si>
  <si>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</si>
  <si>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</si>
  <si>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</si>
  <si>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</si>
  <si>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</si>
  <si>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</si>
  <si>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</si>
  <si>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</si>
  <si>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</si>
  <si>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</si>
  <si>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</si>
  <si>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</si>
  <si>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</si>
  <si>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</si>
  <si>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</si>
  <si>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</si>
  <si>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</si>
  <si>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</si>
  <si>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</si>
  <si>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</si>
  <si>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</si>
  <si>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</si>
  <si>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</si>
  <si>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</si>
  <si>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</si>
  <si>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</si>
  <si>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</si>
  <si>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</si>
  <si>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</si>
  <si>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</si>
  <si>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</si>
  <si>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</si>
  <si>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</si>
  <si>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</si>
  <si>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</si>
  <si>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</si>
  <si>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</si>
  <si>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</si>
  <si>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</si>
  <si>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</si>
  <si>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</si>
  <si>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</si>
  <si>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</si>
  <si>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</si>
  <si>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</si>
  <si>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</si>
  <si>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</si>
  <si>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</si>
  <si>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</si>
  <si>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</si>
  <si>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</si>
  <si>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</si>
  <si>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</si>
  <si>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</si>
  <si>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</si>
  <si>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</si>
  <si>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</si>
  <si>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</si>
  <si>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</si>
  <si>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</si>
  <si>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</si>
  <si>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</si>
  <si>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</si>
  <si>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</si>
  <si>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</si>
  <si>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</si>
  <si>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</si>
  <si>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</si>
  <si>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</si>
  <si>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</si>
  <si>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</si>
  <si>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</si>
  <si>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</si>
  <si>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</si>
  <si>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</si>
  <si>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</si>
  <si>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</si>
  <si>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</si>
  <si>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</si>
  <si>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</si>
  <si>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</si>
  <si>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</si>
  <si>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</si>
  <si>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</si>
  <si>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</si>
  <si>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</si>
  <si>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</si>
  <si>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</si>
  <si>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</si>
  <si>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</si>
  <si>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</si>
  <si>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</si>
  <si>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</si>
  <si>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</si>
  <si>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</si>
  <si>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</si>
  <si>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</si>
  <si>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</si>
  <si>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</si>
  <si>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</si>
  <si>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</si>
  <si>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</si>
  <si>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</si>
  <si>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</si>
  <si>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</si>
  <si>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</si>
  <si>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</si>
  <si>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</si>
  <si>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</si>
  <si>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</si>
  <si>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</si>
  <si>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</si>
  <si>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</si>
  <si>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</si>
  <si>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</si>
  <si>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</si>
  <si>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</si>
  <si>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</si>
  <si>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</si>
  <si>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</si>
  <si>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</si>
  <si>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</si>
  <si>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</si>
  <si>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</si>
  <si>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</si>
  <si>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</si>
  <si>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</si>
  <si>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</si>
  <si>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</si>
  <si>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</si>
  <si>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فاصله حمل</t>
  </si>
  <si>
    <t>مالکیت</t>
  </si>
  <si>
    <t>ظرفیت</t>
  </si>
  <si>
    <t>نوع مصالح</t>
  </si>
  <si>
    <t>محل تخلیه</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</si>
  <si>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</si>
  <si>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</si>
  <si>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</si>
  <si>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</si>
  <si>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</si>
  <si>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</si>
  <si>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</si>
  <si>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</si>
  <si>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</si>
  <si>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</si>
  <si>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</si>
  <si>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</si>
  <si>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</si>
  <si>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</si>
  <si>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</si>
  <si>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</si>
  <si>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</si>
  <si>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</si>
  <si>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</si>
  <si>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</si>
  <si>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</si>
  <si>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</si>
  <si>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</si>
  <si>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</si>
  <si>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</si>
  <si>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</si>
  <si>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</si>
  <si>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</si>
  <si>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</si>
  <si>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</si>
  <si>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</si>
  <si>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</si>
  <si>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</si>
  <si>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</si>
  <si>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</si>
  <si>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</si>
  <si>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</si>
  <si>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</si>
  <si>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</si>
  <si>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</si>
  <si>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</si>
  <si>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</si>
  <si>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شرکت توسعه راه‌های پارس</t>
  </si>
  <si>
    <t>میکسرآتکو</t>
  </si>
  <si>
    <t>میکسر آمیکو</t>
  </si>
  <si>
    <t>سایت</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</si>
  <si>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</si>
  <si>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</si>
  <si>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</si>
  <si>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</si>
  <si>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</si>
  <si>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</si>
  <si>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</si>
  <si>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</si>
  <si>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</si>
  <si>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</si>
  <si>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</si>
  <si>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</si>
  <si>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</si>
  <si>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</si>
  <si>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</si>
  <si>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</si>
  <si>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</si>
  <si>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</si>
  <si>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</si>
  <si>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</si>
  <si>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</si>
  <si>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</si>
  <si>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</si>
  <si>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</si>
  <si>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</si>
  <si>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</si>
  <si>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</si>
  <si>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</si>
  <si>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</si>
  <si>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</si>
  <si>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</si>
  <si>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</si>
  <si>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</si>
  <si>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گزارش مصرف آب</t>
  </si>
  <si>
    <t>تحت تعمیر(نبود گریدر)</t>
  </si>
  <si>
    <t>03-26-01</t>
  </si>
  <si>
    <t>SE-03-T</t>
  </si>
  <si>
    <t>.</t>
  </si>
  <si>
    <t>سخت</t>
  </si>
  <si>
    <t>نرم</t>
  </si>
  <si>
    <t>تاریخ ورود محمدپور به پروژه 23 خرداد</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</si>
  <si>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</si>
  <si>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</si>
  <si>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</si>
  <si>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</si>
  <si>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</si>
  <si>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</si>
  <si>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</si>
  <si>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</si>
  <si>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</si>
  <si>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</si>
  <si>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</si>
  <si>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</si>
  <si>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</si>
  <si>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</si>
  <si>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</si>
  <si>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</si>
  <si>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</si>
  <si>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</si>
  <si>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</si>
  <si>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</si>
  <si>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</si>
  <si>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</si>
  <si>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</si>
  <si>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</si>
  <si>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</si>
  <si>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</si>
  <si>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</si>
  <si>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</si>
  <si>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</si>
  <si>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</si>
  <si>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</si>
  <si>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</si>
  <si>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</si>
  <si>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</si>
  <si>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</si>
  <si>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</si>
  <si>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</si>
  <si>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</si>
  <si>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</si>
  <si>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</si>
  <si>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</si>
  <si>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</si>
  <si>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</si>
  <si>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</si>
  <si>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</si>
  <si>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</si>
  <si>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</si>
  <si>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</si>
  <si>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</si>
  <si>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</si>
  <si>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</si>
  <si>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</si>
  <si>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</si>
  <si>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RE-03-D</t>
  </si>
  <si>
    <t>MO-13-L</t>
  </si>
  <si>
    <t>کیلومتر بارگیری</t>
  </si>
  <si>
    <t>آب منطقه</t>
  </si>
  <si>
    <t>اعلام نشده</t>
  </si>
  <si>
    <t>احجام کل  طبق لیست کوپاژ</t>
  </si>
  <si>
    <t>احجام کل طبق لیست کوپاژ</t>
  </si>
  <si>
    <t>پیمانکار : شرکت توسعه راه های پارس</t>
  </si>
  <si>
    <t>میکسر اتکو</t>
  </si>
  <si>
    <t>در اختیار بچینگ</t>
  </si>
  <si>
    <t xml:space="preserve"> نخودی</t>
  </si>
  <si>
    <t>بادامی</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</si>
  <si>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</si>
  <si>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</si>
  <si>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</si>
  <si>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</si>
  <si>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AB-Baching</t>
  </si>
  <si>
    <t>شهرداری</t>
  </si>
  <si>
    <t>TR-136-‌Baching</t>
  </si>
  <si>
    <t>RE-01-Baching</t>
  </si>
  <si>
    <t>04-97-016</t>
  </si>
  <si>
    <t>04-97-017</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</si>
  <si>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</si>
  <si>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</si>
  <si>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</si>
  <si>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</si>
  <si>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</si>
  <si>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</si>
  <si>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</si>
  <si>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</si>
  <si>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</si>
  <si>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</si>
  <si>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</si>
  <si>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</si>
  <si>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</si>
  <si>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</si>
  <si>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</si>
  <si>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</si>
  <si>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</si>
  <si>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CLN039</t>
  </si>
  <si>
    <t>شرکتی-پیروزی</t>
  </si>
  <si>
    <t>بارگیری به وسیله بیل تکبری</t>
  </si>
  <si>
    <t>نبود معدن</t>
  </si>
  <si>
    <t>آغاز به کار جواد رضاپور</t>
  </si>
  <si>
    <t xml:space="preserve">تعطیلی جمعه </t>
  </si>
  <si>
    <t>عدم فعالیت</t>
  </si>
  <si>
    <t>لازم است که اصلاح شود</t>
  </si>
  <si>
    <t>خاکبرداری شرکتی</t>
  </si>
  <si>
    <t xml:space="preserve">استفاده از دپو ترانشه شرکتی </t>
  </si>
  <si>
    <t>591 ع 33</t>
  </si>
  <si>
    <t>478 ع 92</t>
  </si>
  <si>
    <t>753 ع 85</t>
  </si>
  <si>
    <t>291 ع 83</t>
  </si>
  <si>
    <t>957 ع 22</t>
  </si>
  <si>
    <t>959 ع 22</t>
  </si>
  <si>
    <t>526 ع 71</t>
  </si>
  <si>
    <t>865 ع 33</t>
  </si>
  <si>
    <t>382 ع 37</t>
  </si>
  <si>
    <t>161 ع 19</t>
  </si>
  <si>
    <t>366 ع 37</t>
  </si>
  <si>
    <t>194 ع 12</t>
  </si>
  <si>
    <t>392 ع 43</t>
  </si>
  <si>
    <t>759 ع 17</t>
  </si>
  <si>
    <t>718 ع 36</t>
  </si>
  <si>
    <t>313 ع 52</t>
  </si>
  <si>
    <t>166 ع 14</t>
  </si>
  <si>
    <t>129 ع 97</t>
  </si>
  <si>
    <t>435 ع 38</t>
  </si>
  <si>
    <t>913 ع 74</t>
  </si>
  <si>
    <t>725 ع 27</t>
  </si>
  <si>
    <t>351 ع 27</t>
  </si>
  <si>
    <t>775 ع 24</t>
  </si>
  <si>
    <t>554 ع 23</t>
  </si>
  <si>
    <t>224 ع 24</t>
  </si>
  <si>
    <t>دپو شرکتی</t>
  </si>
  <si>
    <t>JRE-05-D</t>
  </si>
  <si>
    <t>JRE-06-W</t>
  </si>
  <si>
    <t>تغییر کد تانکر آب جواد رضاپور از RE-02-W به JRE-06-W</t>
  </si>
  <si>
    <t>آغاز بکار رضاپور با بلدوزر 2 مرداد , کمپرسی ها در ۸ مرداد</t>
  </si>
  <si>
    <t>گزارش اجرا(حقیقی)</t>
  </si>
  <si>
    <t>تعداد ماشین آلات فعال</t>
  </si>
  <si>
    <t>قالب بندی - متر مربع</t>
  </si>
  <si>
    <t>بتن ریزی - متر مکعب</t>
  </si>
  <si>
    <t>اب مصرفی - متر مکعب</t>
  </si>
  <si>
    <t>خاکریزی - متر مکعب</t>
  </si>
  <si>
    <t>مجموع 10 روز گذشته</t>
  </si>
  <si>
    <t>مغایرت گزارش  فاصله حمل کنترل چی و اجرا (ثبت شده بر اساس گزارش اجرا)</t>
  </si>
  <si>
    <t>طبق شیت 32 متر مکعب</t>
  </si>
  <si>
    <t>ماسه شسته</t>
  </si>
  <si>
    <t>ـ</t>
  </si>
  <si>
    <t xml:space="preserve">به منظور تسریع در روند تحویل ماسه شسته این کامیون در اختیار شن شویی شهرداری </t>
  </si>
  <si>
    <t>انتقال به معدن 717300 که خاکبرداری توسط جواد رضاپور انجام شده</t>
  </si>
  <si>
    <t>معدن بستر رودخانه - خاکریزی در مسیر جاده دسترسی که بعدا کسر شود</t>
  </si>
  <si>
    <t>Search Box</t>
  </si>
  <si>
    <t>جاده دسترسی که حجم از قرضه به دسترسی تغییر کند</t>
  </si>
  <si>
    <t>افزایش راندمان کاری انصاری به لحاظ بازگشت ماشین آلات تحت تعمیر به پروژه ( یک دستگاه بلدوزر D85 و دو دستگاه بیل مکانیکی )</t>
  </si>
  <si>
    <t>انتقال رضاپور به معدن بستر رودخانه</t>
  </si>
  <si>
    <t>به لحاظ پی کنی بیش از حد</t>
  </si>
  <si>
    <t>خاکسارنژاد</t>
  </si>
  <si>
    <t>عدم گزارش</t>
  </si>
  <si>
    <t>TM-072</t>
  </si>
  <si>
    <t>کد به دیتا بیس اضافه شود</t>
  </si>
  <si>
    <t xml:space="preserve">کار فولادی </t>
  </si>
  <si>
    <t>بسترسازی (مترمربع)</t>
  </si>
  <si>
    <t>بسترسازی</t>
  </si>
  <si>
    <r>
      <t xml:space="preserve">پخش و کوب
</t>
    </r>
    <r>
      <rPr>
        <sz val="26"/>
        <color theme="1"/>
        <rFont val="B Zar"/>
        <charset val="178"/>
      </rPr>
      <t>(متر مکعب)</t>
    </r>
  </si>
  <si>
    <r>
      <t xml:space="preserve">حمل از قرضه
</t>
    </r>
    <r>
      <rPr>
        <sz val="26"/>
        <color theme="1"/>
        <rFont val="B Zar"/>
        <charset val="178"/>
      </rPr>
      <t>(متر مکعب)</t>
    </r>
  </si>
  <si>
    <r>
      <rPr>
        <b/>
        <sz val="28"/>
        <color theme="1"/>
        <rFont val="B Zar"/>
        <charset val="178"/>
      </rPr>
      <t xml:space="preserve">حمل از خاکبرداری </t>
    </r>
    <r>
      <rPr>
        <b/>
        <sz val="26"/>
        <color theme="1"/>
        <rFont val="B Zar"/>
        <charset val="178"/>
      </rPr>
      <t xml:space="preserve">
</t>
    </r>
    <r>
      <rPr>
        <sz val="26"/>
        <color theme="1"/>
        <rFont val="B Zar"/>
        <charset val="178"/>
      </rPr>
      <t>(متر مکعب)</t>
    </r>
  </si>
  <si>
    <r>
      <t xml:space="preserve">حمل آب عملیات خاکی
</t>
    </r>
    <r>
      <rPr>
        <sz val="26"/>
        <color theme="1"/>
        <rFont val="B Zar"/>
        <charset val="178"/>
      </rPr>
      <t>(مترمکعب)</t>
    </r>
  </si>
  <si>
    <r>
      <t xml:space="preserve">قالب بندی </t>
    </r>
    <r>
      <rPr>
        <sz val="24"/>
        <color theme="1"/>
        <rFont val="B Zar"/>
        <charset val="178"/>
      </rPr>
      <t>(متر مربع)</t>
    </r>
  </si>
  <si>
    <r>
      <t xml:space="preserve">آرماتوربندی </t>
    </r>
    <r>
      <rPr>
        <sz val="24"/>
        <color theme="1"/>
        <rFont val="B Zar"/>
        <charset val="178"/>
      </rPr>
      <t>(کیلوگرم)</t>
    </r>
  </si>
  <si>
    <r>
      <t xml:space="preserve">بتن ریزی </t>
    </r>
    <r>
      <rPr>
        <sz val="24"/>
        <color theme="1"/>
        <rFont val="B Zar"/>
        <charset val="178"/>
      </rPr>
      <t>(متر مکعب)</t>
    </r>
  </si>
  <si>
    <t xml:space="preserve">بتن </t>
  </si>
  <si>
    <r>
      <t xml:space="preserve">گازوییل </t>
    </r>
    <r>
      <rPr>
        <sz val="24"/>
        <color theme="1"/>
        <rFont val="B Zar"/>
        <charset val="178"/>
      </rPr>
      <t>(لیتر)</t>
    </r>
  </si>
  <si>
    <r>
      <t xml:space="preserve">سیمان </t>
    </r>
    <r>
      <rPr>
        <sz val="24"/>
        <color theme="1"/>
        <rFont val="B Zar"/>
        <charset val="178"/>
      </rPr>
      <t>(تن)</t>
    </r>
  </si>
  <si>
    <r>
      <t xml:space="preserve">آرماتور </t>
    </r>
    <r>
      <rPr>
        <sz val="24"/>
        <color theme="1"/>
        <rFont val="B Zar"/>
        <charset val="178"/>
      </rPr>
      <t>(کیلوگرم)</t>
    </r>
  </si>
  <si>
    <r>
      <t xml:space="preserve">فولاد سبک </t>
    </r>
    <r>
      <rPr>
        <sz val="24"/>
        <color theme="1"/>
        <rFont val="B Zar"/>
        <charset val="178"/>
      </rPr>
      <t>(تن)</t>
    </r>
  </si>
  <si>
    <r>
      <t xml:space="preserve">فولاد سنگین </t>
    </r>
    <r>
      <rPr>
        <sz val="24"/>
        <color theme="1"/>
        <rFont val="B Zar"/>
        <charset val="178"/>
      </rPr>
      <t>(کیلوگرم)</t>
    </r>
  </si>
  <si>
    <t>MI-05-W</t>
  </si>
  <si>
    <t>آب فاضلاب</t>
  </si>
  <si>
    <t xml:space="preserve">نرم </t>
  </si>
  <si>
    <t>رمضانی مقدم</t>
  </si>
  <si>
    <t xml:space="preserve">اغاز بکار رمضانی مقدم با یک لودر </t>
  </si>
  <si>
    <t>پیکور زنی 713450 توسط بیل رضاپور</t>
  </si>
  <si>
    <t xml:space="preserve">اعلام نشده </t>
  </si>
  <si>
    <t>پیمانکار خاکبرداری</t>
  </si>
  <si>
    <t>شروع به کار ماشین آلات پیمانکار  رمضانی مقدم در بچینگ</t>
  </si>
  <si>
    <t>RA-01-T</t>
  </si>
  <si>
    <t>RA-02-T</t>
  </si>
  <si>
    <t>RA-03-T</t>
  </si>
  <si>
    <t>RA-04-T</t>
  </si>
  <si>
    <t>RA-05-L</t>
  </si>
  <si>
    <t xml:space="preserve">شرکتی </t>
  </si>
  <si>
    <t xml:space="preserve"> شرکتی</t>
  </si>
  <si>
    <t xml:space="preserve">حسن پور </t>
  </si>
  <si>
    <t>145 ع 17</t>
  </si>
  <si>
    <t>934 ع 23</t>
  </si>
  <si>
    <t>433 ع 34</t>
  </si>
  <si>
    <t>پی</t>
  </si>
  <si>
    <t>176 متر مکعب ماسه نامرغوب</t>
  </si>
  <si>
    <t>۱) در محاسبه حجم خاکریزی،‌ خاک جانشین دکاپاژ و بستر منظور نشده است.</t>
  </si>
  <si>
    <t>کیلومتر خاکبرداری</t>
  </si>
  <si>
    <t>نوع معدن</t>
  </si>
  <si>
    <t>در اختیار</t>
  </si>
  <si>
    <t>تریلی</t>
  </si>
  <si>
    <t>JRE-03-T</t>
  </si>
  <si>
    <t>ایجاد رمپ  713320</t>
  </si>
  <si>
    <t>طرح اختلاط 1</t>
  </si>
  <si>
    <r>
      <t>پی کنی</t>
    </r>
    <r>
      <rPr>
        <sz val="24"/>
        <color theme="1"/>
        <rFont val="B Zar"/>
        <charset val="178"/>
      </rPr>
      <t xml:space="preserve"> (مترمکعب)</t>
    </r>
  </si>
  <si>
    <t>خاکبرداری و بارگیری و حمل رضاپور از معدن قرضه 719500</t>
  </si>
  <si>
    <t>بلدوزر D155</t>
  </si>
  <si>
    <t>بلدوزر TD-250</t>
  </si>
  <si>
    <t>بیل هیوندای 220</t>
  </si>
  <si>
    <t>بلدوزر D8K</t>
  </si>
  <si>
    <t>ثمری</t>
  </si>
  <si>
    <t>بیل 220 هیتاچی</t>
  </si>
  <si>
    <t>بیل PC300</t>
  </si>
  <si>
    <t>بیل PC400</t>
  </si>
  <si>
    <t>بیل مکانیکی تکبری و کامیون تک رمضانی مقدم. 14 سرویس جهت ساخت ماسه شور کنار بچینگ</t>
  </si>
  <si>
    <t>بیل مکانیکی تکبری و  دوکامیون تک رمضانی مقدم. 000 سرویس جهت ساخت ماسه شور کنار بچینگ</t>
  </si>
  <si>
    <t>کمپرسی</t>
  </si>
  <si>
    <t>شهرکی</t>
  </si>
  <si>
    <t>BACHING</t>
  </si>
  <si>
    <t>گزارش بچینگ 103 مترمکعب</t>
  </si>
  <si>
    <t>SH-02-T</t>
  </si>
  <si>
    <t>482 ع 44</t>
  </si>
  <si>
    <t>RA-05-T</t>
  </si>
  <si>
    <t>448 ع 82</t>
  </si>
  <si>
    <t>ایران 12</t>
  </si>
  <si>
    <t>بالانسینگ شهریور</t>
  </si>
  <si>
    <t>بالانسیگ سوخت از ۱ تیر الی 1 مهر -5000</t>
  </si>
  <si>
    <t>کوله</t>
  </si>
  <si>
    <t>محل آبرو یا پل خاص</t>
  </si>
  <si>
    <t>نوع سازه</t>
  </si>
  <si>
    <t>سقف</t>
  </si>
  <si>
    <t xml:space="preserve">مجموع : </t>
  </si>
  <si>
    <t>SH-01-L</t>
  </si>
  <si>
    <t xml:space="preserve">تغییر کد غلطک شرکتی </t>
  </si>
  <si>
    <t>98-004</t>
  </si>
  <si>
    <t>98-005</t>
  </si>
  <si>
    <t>98-006</t>
  </si>
  <si>
    <t>تعداد سرویس نخودی</t>
  </si>
  <si>
    <t>تعداد سرویس بادامی</t>
  </si>
  <si>
    <t>تعداد سرویس ماسه</t>
  </si>
  <si>
    <t>در تاریخ روز احجام با نقشه برداری چک و تبدیل به تن گردید.</t>
  </si>
  <si>
    <t>Ghaleb</t>
  </si>
  <si>
    <r>
      <t xml:space="preserve">نخودی </t>
    </r>
    <r>
      <rPr>
        <sz val="24"/>
        <color theme="1"/>
        <rFont val="B Zar"/>
        <charset val="178"/>
      </rPr>
      <t>(تن)</t>
    </r>
  </si>
  <si>
    <r>
      <t xml:space="preserve">بادامی </t>
    </r>
    <r>
      <rPr>
        <sz val="24"/>
        <color theme="1"/>
        <rFont val="B Zar"/>
        <charset val="178"/>
      </rPr>
      <t>(تن)</t>
    </r>
  </si>
  <si>
    <r>
      <t xml:space="preserve">ماسه شسته </t>
    </r>
    <r>
      <rPr>
        <sz val="24"/>
        <color theme="1"/>
        <rFont val="B Zar"/>
        <charset val="178"/>
      </rPr>
      <t>(تن)</t>
    </r>
  </si>
  <si>
    <t>خرابی چرثقیل</t>
  </si>
  <si>
    <t>SH-01-T</t>
  </si>
  <si>
    <t>دستک</t>
  </si>
  <si>
    <t>؟</t>
  </si>
  <si>
    <t>۶ سرویس صورتی</t>
  </si>
  <si>
    <t>۲) کاهش حجم خاکریزی به علت نقص فنی ماشین آلات حمل محمدپور</t>
  </si>
  <si>
    <t>۳) هشدار موجودی سوخت</t>
  </si>
  <si>
    <t>گزارش ابنیه فنی</t>
  </si>
  <si>
    <t>محل اجرا</t>
  </si>
  <si>
    <t>آرماتور بندی</t>
  </si>
  <si>
    <t>RO-123</t>
  </si>
  <si>
    <t>RO-089</t>
  </si>
  <si>
    <t>نوع خاک</t>
  </si>
  <si>
    <t>آرماتور بندی - کیلوگرم</t>
  </si>
  <si>
    <t>سال</t>
  </si>
  <si>
    <t>ماه</t>
  </si>
  <si>
    <t>روز</t>
  </si>
  <si>
    <t>فعالیت (واحد)</t>
  </si>
  <si>
    <t>کارکرد روز</t>
  </si>
  <si>
    <t>کارکرد شب</t>
  </si>
  <si>
    <t>جمع کارکرد</t>
  </si>
  <si>
    <t>از کیلومتر</t>
  </si>
  <si>
    <t>تا کیلومتر</t>
  </si>
  <si>
    <t>پی کنی آبرو</t>
  </si>
  <si>
    <t>مقدار</t>
  </si>
  <si>
    <t>نوع فعالیت</t>
  </si>
  <si>
    <t>متر مربع</t>
  </si>
  <si>
    <t>متر مکعب</t>
  </si>
  <si>
    <t>بازه گزارش گیری از تاریخ :</t>
  </si>
  <si>
    <t xml:space="preserve">الی تاریخ : </t>
  </si>
  <si>
    <t xml:space="preserve">کوله </t>
  </si>
  <si>
    <t>طرح اختلاط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</si>
</sst>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 numFmtId="175" formatCode="[$-160429]yyyy;@"/>
    <numFmt numFmtId="176" formatCode="[$-160429]dd;@"/>
    <numFmt numFmtId="177" formatCode="[$-160429]mm\ mmmm;@"/>
    <numFmt numFmtId="178" formatCode="000\+000"/>
  </numFmts>
  <fonts count="87"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name val="Calibri"/>
      <family val="2"/>
      <scheme val="minor"/>
    </font>
    <font>
      <sz val="11"/>
      <color theme="4" tint="-0.499984740745262"/>
      <name val="Calibri"/>
      <family val="2"/>
      <scheme val="minor"/>
    </font>
    <font>
      <sz val="11"/>
      <color theme="4" tint="-0.499984740745262"/>
      <name val="B Zar"/>
      <charset val="178"/>
    </font>
    <font>
      <sz val="11"/>
      <color theme="4" tint="0.39997558519241921"/>
      <name val="Calibri"/>
      <family val="2"/>
      <scheme val="minor"/>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9"/>
      <color rgb="FF002060"/>
      <name val="B Zar"/>
      <charset val="178"/>
    </font>
    <font>
      <b/>
      <sz val="20"/>
      <color rgb="FF002060"/>
      <name val="B Zar"/>
      <charset val="178"/>
    </font>
    <font>
      <b/>
      <sz val="14"/>
      <color rgb="FF002060"/>
      <name val="B Zar"/>
      <charset val="178"/>
    </font>
    <font>
      <sz val="20"/>
      <color theme="1"/>
      <name val="B Zar"/>
      <charset val="178"/>
    </font>
    <font>
      <sz val="24"/>
      <color theme="1"/>
      <name val="B Zar"/>
      <charset val="178"/>
    </font>
    <font>
      <b/>
      <sz val="26"/>
      <color theme="1"/>
      <name val="B Zar"/>
      <charset val="178"/>
    </font>
    <font>
      <b/>
      <sz val="5"/>
      <color theme="1"/>
      <name val="B Zar"/>
      <charset val="178"/>
    </font>
    <font>
      <b/>
      <sz val="5"/>
      <color theme="1"/>
      <name val="Calibri"/>
      <family val="2"/>
      <scheme val="minor"/>
    </font>
    <font>
      <sz val="26"/>
      <color theme="1"/>
      <name val="B Zar"/>
      <charset val="178"/>
    </font>
    <font>
      <sz val="28"/>
      <color rgb="FFFF0000"/>
      <name val="B Zar"/>
      <charset val="178"/>
    </font>
    <font>
      <b/>
      <sz val="28"/>
      <color rgb="FFFF0000"/>
      <name val="B Zar"/>
      <charset val="178"/>
    </font>
    <font>
      <sz val="11"/>
      <color theme="4" tint="-0.249977111117893"/>
      <name val="Calibri"/>
      <family val="2"/>
      <scheme val="minor"/>
    </font>
    <font>
      <b/>
      <sz val="11"/>
      <color theme="0"/>
      <name val="Calibri"/>
      <family val="2"/>
      <scheme val="minor"/>
    </font>
    <font>
      <sz val="12"/>
      <color rgb="FFFF0000"/>
      <name val="Calibri"/>
      <family val="2"/>
      <scheme val="minor"/>
    </font>
  </fonts>
  <fills count="30">
    <fill>
      <patternFill patternType="none"/>
    </fill>
    <fill>
      <patternFill patternType="gray125"/>
    </fill>
    <fill>
      <patternFill patternType="solid">
        <fgColor theme="7" tint="0.59999389629810485"/>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
      <patternFill patternType="solid">
        <fgColor rgb="FF00B050"/>
        <bgColor indexed="64"/>
      </patternFill>
    </fill>
    <fill>
      <patternFill patternType="solid">
        <fgColor rgb="FF92D050"/>
        <bgColor indexed="64"/>
      </patternFill>
    </fill>
    <fill>
      <patternFill patternType="solid">
        <fgColor theme="2" tint="-0.249977111117893"/>
        <bgColor indexed="64"/>
      </patternFill>
    </fill>
    <fill>
      <patternFill patternType="solid">
        <fgColor theme="4"/>
        <bgColor theme="4"/>
      </patternFill>
    </fill>
  </fills>
  <borders count="118">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top style="thin">
        <color auto="1"/>
      </top>
      <bottom style="double">
        <color auto="1"/>
      </bottom>
      <diagonal/>
    </border>
    <border>
      <left style="thin">
        <color auto="1"/>
      </left>
      <right/>
      <top style="medium">
        <color auto="1"/>
      </top>
      <bottom style="medium">
        <color auto="1"/>
      </bottom>
      <diagonal/>
    </border>
    <border>
      <left style="thin">
        <color auto="1"/>
      </left>
      <right/>
      <top style="thin">
        <color auto="1"/>
      </top>
      <bottom style="double">
        <color auto="1"/>
      </bottom>
      <diagonal/>
    </border>
    <border>
      <left/>
      <right style="thin">
        <color auto="1"/>
      </right>
      <top/>
      <bottom style="thin">
        <color auto="1"/>
      </bottom>
      <diagonal/>
    </border>
    <border>
      <left style="medium">
        <color auto="1"/>
      </left>
      <right style="medium">
        <color auto="1"/>
      </right>
      <top/>
      <bottom style="thin">
        <color auto="1"/>
      </bottom>
      <diagonal/>
    </border>
    <border>
      <left style="thin">
        <color auto="1"/>
      </left>
      <right style="double">
        <color auto="1"/>
      </right>
      <top/>
      <bottom style="thin">
        <color auto="1"/>
      </bottom>
      <diagonal/>
    </border>
    <border>
      <left style="double">
        <color auto="1"/>
      </left>
      <right/>
      <top style="medium">
        <color auto="1"/>
      </top>
      <bottom style="thin">
        <color indexed="64"/>
      </bottom>
      <diagonal/>
    </border>
    <border>
      <left style="thin">
        <color auto="1"/>
      </left>
      <right style="thin">
        <color auto="1"/>
      </right>
      <top style="thin">
        <color auto="1"/>
      </top>
      <bottom style="thin">
        <color theme="4" tint="0.39997558519241921"/>
      </bottom>
      <diagonal/>
    </border>
    <border>
      <left style="double">
        <color auto="1"/>
      </left>
      <right style="thin">
        <color auto="1"/>
      </right>
      <top style="double">
        <color auto="1"/>
      </top>
      <bottom style="medium">
        <color auto="1"/>
      </bottom>
      <diagonal/>
    </border>
    <border>
      <left style="double">
        <color auto="1"/>
      </left>
      <right/>
      <top style="double">
        <color auto="1"/>
      </top>
      <bottom style="medium">
        <color auto="1"/>
      </bottom>
      <diagonal/>
    </border>
    <border>
      <left/>
      <right/>
      <top style="double">
        <color auto="1"/>
      </top>
      <bottom/>
      <diagonal/>
    </border>
    <border>
      <left style="thin">
        <color theme="4" tint="0.39997558519241921"/>
      </left>
      <right/>
      <top style="thin">
        <color theme="4" tint="0.39997558519241921"/>
      </top>
      <bottom style="thin">
        <color theme="4" tint="0.39997558519241921"/>
      </bottom>
      <diagonal/>
    </border>
    <border>
      <left style="thin">
        <color auto="1"/>
      </left>
      <right/>
      <top style="double">
        <color auto="1"/>
      </top>
      <bottom/>
      <diagonal/>
    </border>
    <border>
      <left/>
      <right style="thin">
        <color auto="1"/>
      </right>
      <top style="double">
        <color auto="1"/>
      </top>
      <bottom/>
      <diagonal/>
    </border>
  </borders>
  <cellStyleXfs count="4">
    <xf numFmtId="0" fontId="0" fillId="0" borderId="0"/>
    <xf numFmtId="9" fontId="1" fillId="0" borderId="0" applyFont="0" applyFill="0" applyBorder="0" applyAlignment="0" applyProtection="0"/>
    <xf numFmtId="0" fontId="1" fillId="0" borderId="0"/>
    <xf numFmtId="0" fontId="47" fillId="0" borderId="0"/>
  </cellStyleXfs>
  <cellXfs count="972">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0"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1" xfId="0" applyFont="1" applyBorder="1" applyAlignment="1">
      <alignment horizontal="center" vertical="center"/>
    </xf>
    <xf numFmtId="164" fontId="5" fillId="4" borderId="1" xfId="0" applyNumberFormat="1" applyFont="1" applyFill="1" applyBorder="1" applyAlignment="1">
      <alignment horizontal="center" vertical="center"/>
    </xf>
    <xf numFmtId="164" fontId="5" fillId="4"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9"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60" xfId="0" applyNumberFormat="1" applyFont="1" applyBorder="1" applyAlignment="1">
      <alignment horizontal="center" vertical="center"/>
    </xf>
    <xf numFmtId="3" fontId="9" fillId="0" borderId="64"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1" fontId="22" fillId="0" borderId="45"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66" xfId="0" applyNumberFormat="1" applyFont="1" applyBorder="1" applyAlignment="1">
      <alignment horizontal="center" vertical="center"/>
    </xf>
    <xf numFmtId="3" fontId="23" fillId="3" borderId="31" xfId="0" applyNumberFormat="1" applyFont="1" applyFill="1" applyBorder="1" applyAlignment="1">
      <alignment horizontal="center" vertical="center"/>
    </xf>
    <xf numFmtId="3" fontId="23" fillId="3"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7" xfId="0" applyNumberFormat="1" applyFont="1" applyBorder="1" applyAlignment="1">
      <alignment horizontal="center" vertical="center"/>
    </xf>
    <xf numFmtId="1" fontId="9" fillId="0" borderId="20" xfId="0" applyNumberFormat="1" applyFont="1" applyBorder="1" applyAlignment="1">
      <alignment horizontal="center" vertical="center"/>
    </xf>
    <xf numFmtId="1" fontId="9" fillId="0" borderId="48"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0" fontId="33" fillId="0" borderId="0" xfId="0" applyFont="1" applyAlignment="1">
      <alignment horizontal="center" vertical="center"/>
    </xf>
    <xf numFmtId="1" fontId="9" fillId="0" borderId="66"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3"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7" borderId="74" xfId="0" applyFont="1" applyFill="1" applyBorder="1" applyAlignment="1">
      <alignment horizontal="center" vertical="center"/>
    </xf>
    <xf numFmtId="168" fontId="0" fillId="0" borderId="0" xfId="0" applyNumberFormat="1"/>
    <xf numFmtId="169" fontId="0" fillId="0" borderId="0" xfId="0" applyNumberFormat="1" applyAlignment="1">
      <alignment horizontal="center" vertical="center"/>
    </xf>
    <xf numFmtId="169" fontId="13" fillId="0" borderId="0" xfId="0" applyNumberFormat="1" applyFont="1" applyAlignment="1">
      <alignment horizontal="center" vertical="center"/>
    </xf>
    <xf numFmtId="0" fontId="13" fillId="0" borderId="0" xfId="0" applyFont="1" applyAlignment="1">
      <alignment horizontal="center" vertical="center" wrapText="1"/>
    </xf>
    <xf numFmtId="0" fontId="37" fillId="0" borderId="0" xfId="0" applyFont="1" applyAlignment="1">
      <alignment horizontal="center" vertical="center"/>
    </xf>
    <xf numFmtId="0" fontId="0" fillId="5" borderId="8" xfId="0" applyFill="1" applyBorder="1" applyAlignment="1">
      <alignment horizontal="center" vertical="center"/>
    </xf>
    <xf numFmtId="49" fontId="0" fillId="5" borderId="8" xfId="0" applyNumberFormat="1" applyFill="1" applyBorder="1" applyAlignment="1">
      <alignment horizontal="center" vertical="center"/>
    </xf>
    <xf numFmtId="0" fontId="13" fillId="5" borderId="8" xfId="0" applyFont="1" applyFill="1" applyBorder="1" applyAlignment="1">
      <alignment horizontal="center" vertical="center" readingOrder="2"/>
    </xf>
    <xf numFmtId="2" fontId="0" fillId="5" borderId="8" xfId="0" applyNumberFormat="1" applyFill="1" applyBorder="1" applyAlignment="1">
      <alignment horizontal="center" vertical="center" readingOrder="2"/>
    </xf>
    <xf numFmtId="2" fontId="0" fillId="5" borderId="8" xfId="0" applyNumberFormat="1" applyFill="1" applyBorder="1" applyAlignment="1">
      <alignment horizontal="center" vertical="center"/>
    </xf>
    <xf numFmtId="0" fontId="13" fillId="5"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164" fontId="0" fillId="9" borderId="8" xfId="0" applyNumberFormat="1" applyFill="1" applyBorder="1" applyAlignment="1">
      <alignment horizontal="center" vertical="center" readingOrder="2"/>
    </xf>
    <xf numFmtId="0" fontId="13" fillId="9" borderId="8" xfId="0" applyFont="1" applyFill="1" applyBorder="1" applyAlignment="1">
      <alignment horizontal="center" vertical="center"/>
    </xf>
    <xf numFmtId="2" fontId="0" fillId="9" borderId="8" xfId="0" applyNumberFormat="1" applyFill="1" applyBorder="1" applyAlignment="1">
      <alignment horizontal="center" vertical="center"/>
    </xf>
    <xf numFmtId="0" fontId="13" fillId="5"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2" fontId="0" fillId="0" borderId="1" xfId="0" applyNumberFormat="1" applyBorder="1" applyAlignment="1">
      <alignment horizontal="center" vertical="center"/>
    </xf>
    <xf numFmtId="0" fontId="38" fillId="0" borderId="8" xfId="0" applyFont="1" applyBorder="1" applyAlignment="1">
      <alignment horizontal="center" vertical="center"/>
    </xf>
    <xf numFmtId="2" fontId="0" fillId="0" borderId="3" xfId="0" applyNumberFormat="1" applyBorder="1" applyAlignment="1">
      <alignment horizontal="center" vertical="center"/>
    </xf>
    <xf numFmtId="170" fontId="0" fillId="5" borderId="8" xfId="0" applyNumberFormat="1" applyFill="1" applyBorder="1" applyAlignment="1">
      <alignment horizontal="center" vertical="center"/>
    </xf>
    <xf numFmtId="0" fontId="0" fillId="15" borderId="8" xfId="0" applyFill="1" applyBorder="1" applyAlignment="1">
      <alignment horizontal="center" vertical="center"/>
    </xf>
    <xf numFmtId="0" fontId="41" fillId="15" borderId="8" xfId="0" applyFont="1" applyFill="1" applyBorder="1" applyAlignment="1">
      <alignment horizontal="center" vertical="center"/>
    </xf>
    <xf numFmtId="49" fontId="42" fillId="0" borderId="8" xfId="0" applyNumberFormat="1" applyFont="1" applyBorder="1" applyAlignment="1">
      <alignment horizontal="center" vertical="center"/>
    </xf>
    <xf numFmtId="0" fontId="43" fillId="0" borderId="8" xfId="0" applyFont="1" applyBorder="1" applyAlignment="1">
      <alignment horizontal="center" vertical="center"/>
    </xf>
    <xf numFmtId="0" fontId="42" fillId="0" borderId="8" xfId="0" applyFont="1" applyBorder="1" applyAlignment="1">
      <alignment horizontal="center" vertical="center"/>
    </xf>
    <xf numFmtId="3" fontId="0" fillId="0" borderId="8" xfId="0" applyNumberFormat="1" applyBorder="1" applyAlignment="1">
      <alignment horizontal="center" vertical="center"/>
    </xf>
    <xf numFmtId="3" fontId="42" fillId="0" borderId="8" xfId="0" applyNumberFormat="1" applyFont="1" applyBorder="1" applyAlignment="1">
      <alignment horizontal="center" vertical="center"/>
    </xf>
    <xf numFmtId="3" fontId="44" fillId="0" borderId="8" xfId="0" applyNumberFormat="1" applyFont="1" applyBorder="1" applyAlignment="1">
      <alignment horizontal="center" vertical="center"/>
    </xf>
    <xf numFmtId="3" fontId="42" fillId="5" borderId="8" xfId="0" applyNumberFormat="1" applyFont="1" applyFill="1" applyBorder="1" applyAlignment="1">
      <alignment horizontal="center" vertical="center"/>
    </xf>
    <xf numFmtId="3" fontId="44" fillId="5" borderId="8" xfId="0" applyNumberFormat="1" applyFont="1" applyFill="1" applyBorder="1" applyAlignment="1">
      <alignment horizontal="center" vertical="center"/>
    </xf>
    <xf numFmtId="49" fontId="45" fillId="0" borderId="8" xfId="0" applyNumberFormat="1" applyFont="1" applyBorder="1" applyAlignment="1">
      <alignment horizontal="center" vertical="center"/>
    </xf>
    <xf numFmtId="0" fontId="45" fillId="0" borderId="8" xfId="0" applyFont="1" applyBorder="1" applyAlignment="1">
      <alignment horizontal="center" vertical="center" wrapText="1"/>
    </xf>
    <xf numFmtId="0" fontId="45" fillId="0" borderId="8" xfId="0" applyFont="1" applyBorder="1" applyAlignment="1">
      <alignment horizontal="center" vertical="center"/>
    </xf>
    <xf numFmtId="0" fontId="0" fillId="16" borderId="8" xfId="0" applyFill="1" applyBorder="1" applyAlignment="1">
      <alignment horizontal="center" vertical="center"/>
    </xf>
    <xf numFmtId="0" fontId="13" fillId="16"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7" borderId="75" xfId="0" applyFont="1" applyFill="1" applyBorder="1" applyAlignment="1">
      <alignment horizontal="center" vertical="center"/>
    </xf>
    <xf numFmtId="0" fontId="14" fillId="7" borderId="78" xfId="0" applyFont="1" applyFill="1" applyBorder="1" applyAlignment="1">
      <alignment horizontal="center" vertical="center"/>
    </xf>
    <xf numFmtId="3" fontId="31" fillId="0" borderId="75" xfId="0" applyNumberFormat="1" applyFont="1" applyBorder="1" applyAlignment="1">
      <alignment horizontal="center" vertical="center"/>
    </xf>
    <xf numFmtId="0" fontId="50" fillId="7" borderId="74" xfId="0" applyFont="1" applyFill="1" applyBorder="1" applyAlignment="1">
      <alignment horizontal="center" vertical="center"/>
    </xf>
    <xf numFmtId="0" fontId="48" fillId="0" borderId="0" xfId="0" applyFont="1"/>
    <xf numFmtId="0" fontId="26" fillId="0" borderId="0" xfId="0" applyFont="1"/>
    <xf numFmtId="0" fontId="51" fillId="7" borderId="76" xfId="0" applyFont="1" applyFill="1" applyBorder="1" applyAlignment="1">
      <alignment horizontal="center" vertical="center"/>
    </xf>
    <xf numFmtId="0" fontId="34" fillId="6" borderId="82" xfId="0" applyFont="1" applyFill="1" applyBorder="1" applyAlignment="1">
      <alignment horizontal="center" vertical="center" readingOrder="2"/>
    </xf>
    <xf numFmtId="0" fontId="52" fillId="6" borderId="81"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8" fillId="0" borderId="0" xfId="0" applyFont="1" applyAlignment="1">
      <alignment horizontal="center" vertical="center"/>
    </xf>
    <xf numFmtId="0" fontId="4" fillId="17" borderId="83" xfId="0" applyFont="1" applyFill="1" applyBorder="1" applyAlignment="1">
      <alignment horizontal="center" vertical="center"/>
    </xf>
    <xf numFmtId="0" fontId="4" fillId="17" borderId="84" xfId="0" applyFont="1" applyFill="1" applyBorder="1" applyAlignment="1">
      <alignment horizontal="center" vertical="center"/>
    </xf>
    <xf numFmtId="0" fontId="4" fillId="17" borderId="85" xfId="0" applyFont="1" applyFill="1" applyBorder="1" applyAlignment="1">
      <alignment horizontal="center" vertical="center"/>
    </xf>
    <xf numFmtId="0" fontId="4" fillId="17" borderId="86"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72" xfId="0" applyFont="1" applyBorder="1" applyAlignment="1">
      <alignment horizontal="center" vertical="center"/>
    </xf>
    <xf numFmtId="0" fontId="37" fillId="0" borderId="19" xfId="0" applyFont="1" applyBorder="1" applyAlignment="1">
      <alignment horizontal="center" vertical="center"/>
    </xf>
    <xf numFmtId="0" fontId="37" fillId="0" borderId="60" xfId="0" applyFont="1" applyBorder="1" applyAlignment="1">
      <alignment horizontal="center" vertical="center"/>
    </xf>
    <xf numFmtId="0" fontId="37" fillId="0" borderId="87" xfId="0" applyFont="1" applyBorder="1" applyAlignment="1">
      <alignment horizontal="center" vertical="center"/>
    </xf>
    <xf numFmtId="0" fontId="23" fillId="0" borderId="0" xfId="0" applyFont="1" applyAlignment="1">
      <alignment horizontal="center" vertical="center"/>
    </xf>
    <xf numFmtId="0" fontId="54" fillId="0" borderId="88" xfId="0" applyFont="1" applyBorder="1" applyAlignment="1">
      <alignment horizontal="center" vertical="center" shrinkToFit="1"/>
    </xf>
    <xf numFmtId="3" fontId="55" fillId="0" borderId="20"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29" fillId="0" borderId="7" xfId="0" applyFont="1" applyBorder="1" applyAlignment="1">
      <alignment horizontal="right" vertical="center" indent="1"/>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4" fillId="0" borderId="7" xfId="0" applyFont="1" applyBorder="1" applyAlignment="1">
      <alignment horizontal="center" vertical="center" shrinkToFit="1"/>
    </xf>
    <xf numFmtId="3" fontId="55" fillId="0" borderId="8" xfId="0" applyNumberFormat="1" applyFont="1" applyBorder="1" applyAlignment="1">
      <alignment vertical="center"/>
    </xf>
    <xf numFmtId="0" fontId="29" fillId="0" borderId="72" xfId="0" applyFont="1" applyBorder="1" applyAlignment="1">
      <alignment horizontal="right" vertical="center" indent="1"/>
    </xf>
    <xf numFmtId="3" fontId="55" fillId="0" borderId="19" xfId="0" applyNumberFormat="1" applyFont="1" applyBorder="1" applyAlignment="1">
      <alignment horizontal="center" vertical="center"/>
    </xf>
    <xf numFmtId="3" fontId="55" fillId="0" borderId="87" xfId="0" applyNumberFormat="1" applyFont="1" applyBorder="1" applyAlignment="1">
      <alignment horizontal="center" vertical="center"/>
    </xf>
    <xf numFmtId="0" fontId="54" fillId="18" borderId="72" xfId="0" applyFont="1" applyFill="1" applyBorder="1" applyAlignment="1">
      <alignment horizontal="center" vertical="center" shrinkToFit="1"/>
    </xf>
    <xf numFmtId="0" fontId="29" fillId="0" borderId="30" xfId="0" applyFont="1" applyBorder="1" applyAlignment="1">
      <alignment horizontal="right" vertical="center" indent="1"/>
    </xf>
    <xf numFmtId="0" fontId="54"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6" fillId="0" borderId="0" xfId="0" applyNumberFormat="1" applyFont="1" applyAlignment="1">
      <alignment horizontal="center" vertical="center"/>
    </xf>
    <xf numFmtId="170" fontId="13" fillId="0" borderId="0" xfId="0" applyNumberFormat="1" applyFont="1" applyAlignment="1">
      <alignment horizontal="center" vertical="center"/>
    </xf>
    <xf numFmtId="3" fontId="57"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6" borderId="1" xfId="0" applyNumberFormat="1" applyFont="1" applyFill="1" applyBorder="1" applyAlignment="1">
      <alignment horizontal="center" vertical="center"/>
    </xf>
    <xf numFmtId="3" fontId="5" fillId="6" borderId="1" xfId="0" applyNumberFormat="1" applyFont="1" applyFill="1" applyBorder="1" applyAlignment="1">
      <alignment horizontal="center" vertical="center"/>
    </xf>
    <xf numFmtId="3" fontId="5" fillId="6" borderId="28" xfId="0" applyNumberFormat="1" applyFont="1" applyFill="1" applyBorder="1" applyAlignment="1">
      <alignment horizontal="center" vertical="center"/>
    </xf>
    <xf numFmtId="3" fontId="5" fillId="6" borderId="7" xfId="0" applyNumberFormat="1" applyFont="1" applyFill="1" applyBorder="1" applyAlignment="1">
      <alignment horizontal="center" vertical="center"/>
    </xf>
    <xf numFmtId="3" fontId="5" fillId="6" borderId="8" xfId="0" applyNumberFormat="1" applyFont="1" applyFill="1" applyBorder="1" applyAlignment="1">
      <alignment horizontal="center" vertical="center"/>
    </xf>
    <xf numFmtId="3" fontId="5" fillId="6"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60" fillId="19"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0" xfId="0" applyNumberFormat="1" applyFont="1" applyBorder="1" applyAlignment="1">
      <alignment horizontal="center" vertical="center"/>
    </xf>
    <xf numFmtId="3" fontId="37" fillId="0" borderId="32" xfId="0" applyNumberFormat="1" applyFont="1" applyBorder="1" applyAlignment="1">
      <alignment horizontal="center" vertical="center"/>
    </xf>
    <xf numFmtId="0" fontId="36" fillId="0" borderId="7" xfId="0" applyFont="1" applyBorder="1" applyAlignment="1">
      <alignment horizontal="center" vertical="center"/>
    </xf>
    <xf numFmtId="164" fontId="5" fillId="20" borderId="1" xfId="0" applyNumberFormat="1" applyFont="1" applyFill="1" applyBorder="1" applyAlignment="1">
      <alignment horizontal="center" vertical="center"/>
    </xf>
    <xf numFmtId="3" fontId="5" fillId="20" borderId="7" xfId="0" applyNumberFormat="1" applyFont="1" applyFill="1" applyBorder="1" applyAlignment="1">
      <alignment horizontal="center" vertical="center"/>
    </xf>
    <xf numFmtId="3" fontId="5" fillId="20" borderId="8" xfId="0" applyNumberFormat="1" applyFont="1" applyFill="1" applyBorder="1" applyAlignment="1">
      <alignment horizontal="center" vertical="center"/>
    </xf>
    <xf numFmtId="3" fontId="5" fillId="20" borderId="28" xfId="0" applyNumberFormat="1" applyFont="1" applyFill="1" applyBorder="1" applyAlignment="1">
      <alignment horizontal="center" vertical="center"/>
    </xf>
    <xf numFmtId="3" fontId="5" fillId="20" borderId="1" xfId="0" applyNumberFormat="1" applyFont="1" applyFill="1" applyBorder="1" applyAlignment="1">
      <alignment horizontal="center" vertical="center"/>
    </xf>
    <xf numFmtId="3" fontId="5" fillId="20" borderId="3" xfId="0" applyNumberFormat="1" applyFont="1" applyFill="1" applyBorder="1" applyAlignment="1">
      <alignment horizontal="center" vertical="center"/>
    </xf>
    <xf numFmtId="164" fontId="5" fillId="20" borderId="2" xfId="0" applyNumberFormat="1" applyFont="1" applyFill="1" applyBorder="1" applyAlignment="1">
      <alignment horizontal="center" vertical="center"/>
    </xf>
    <xf numFmtId="0" fontId="46" fillId="17" borderId="7" xfId="0" applyFont="1" applyFill="1" applyBorder="1" applyAlignment="1">
      <alignment horizontal="center" vertical="center"/>
    </xf>
    <xf numFmtId="0" fontId="46" fillId="17" borderId="28" xfId="0" applyFont="1" applyFill="1" applyBorder="1" applyAlignment="1">
      <alignment horizontal="center" vertical="center"/>
    </xf>
    <xf numFmtId="3" fontId="15" fillId="0" borderId="28" xfId="0" applyNumberFormat="1" applyFont="1" applyBorder="1" applyAlignment="1">
      <alignment horizontal="center" vertical="center"/>
    </xf>
    <xf numFmtId="164" fontId="36" fillId="17" borderId="7" xfId="0" applyNumberFormat="1" applyFont="1" applyFill="1" applyBorder="1" applyAlignment="1">
      <alignment horizontal="center" vertical="center"/>
    </xf>
    <xf numFmtId="164" fontId="36" fillId="17" borderId="28" xfId="0" applyNumberFormat="1" applyFont="1" applyFill="1" applyBorder="1" applyAlignment="1">
      <alignment horizontal="center" vertical="center"/>
    </xf>
    <xf numFmtId="0" fontId="37" fillId="0" borderId="0" xfId="0" applyFont="1"/>
    <xf numFmtId="0" fontId="66" fillId="0" borderId="43" xfId="0" applyFont="1" applyBorder="1" applyAlignment="1">
      <alignment horizontal="center" vertical="center"/>
    </xf>
    <xf numFmtId="3" fontId="67" fillId="0" borderId="20" xfId="0" applyNumberFormat="1" applyFont="1" applyBorder="1" applyAlignment="1">
      <alignment horizontal="center" vertical="center"/>
    </xf>
    <xf numFmtId="0" fontId="60" fillId="0" borderId="0" xfId="0" applyFont="1" applyAlignment="1">
      <alignment horizontal="center" vertical="center"/>
    </xf>
    <xf numFmtId="0" fontId="59" fillId="0" borderId="8" xfId="0" applyFont="1" applyBorder="1" applyAlignment="1">
      <alignment horizontal="center" vertical="center"/>
    </xf>
    <xf numFmtId="0" fontId="60" fillId="0" borderId="8" xfId="0" applyFont="1" applyBorder="1" applyAlignment="1">
      <alignment horizontal="center" vertical="center"/>
    </xf>
    <xf numFmtId="0" fontId="60" fillId="0" borderId="8" xfId="0" applyFont="1" applyBorder="1" applyAlignment="1">
      <alignment horizontal="center" vertical="center" readingOrder="2"/>
    </xf>
    <xf numFmtId="0" fontId="60" fillId="0" borderId="19" xfId="0" applyFont="1" applyBorder="1" applyAlignment="1">
      <alignment horizontal="center" vertical="center"/>
    </xf>
    <xf numFmtId="0" fontId="36" fillId="0" borderId="0" xfId="0" applyFont="1" applyAlignment="1">
      <alignment horizontal="center" vertical="center"/>
    </xf>
    <xf numFmtId="49" fontId="0" fillId="15" borderId="8" xfId="0" applyNumberFormat="1" applyFill="1" applyBorder="1" applyAlignment="1">
      <alignment horizontal="center" vertical="center"/>
    </xf>
    <xf numFmtId="0" fontId="13" fillId="15" borderId="8" xfId="0" applyFont="1" applyFill="1" applyBorder="1" applyAlignment="1">
      <alignment horizontal="center" vertical="center"/>
    </xf>
    <xf numFmtId="2" fontId="0" fillId="15" borderId="8" xfId="0" applyNumberFormat="1" applyFill="1" applyBorder="1" applyAlignment="1">
      <alignment horizontal="center" vertical="center"/>
    </xf>
    <xf numFmtId="0" fontId="0" fillId="9" borderId="8" xfId="0" applyFill="1" applyBorder="1" applyAlignment="1">
      <alignment horizontal="center" vertical="center"/>
    </xf>
    <xf numFmtId="0" fontId="59" fillId="15" borderId="8" xfId="0" applyFont="1" applyFill="1" applyBorder="1" applyAlignment="1">
      <alignment horizontal="center" vertical="center"/>
    </xf>
    <xf numFmtId="0" fontId="60" fillId="15" borderId="8" xfId="0" applyFont="1" applyFill="1" applyBorder="1" applyAlignment="1">
      <alignment horizontal="center" vertical="center"/>
    </xf>
    <xf numFmtId="0" fontId="43" fillId="15" borderId="8" xfId="0" applyFont="1" applyFill="1" applyBorder="1" applyAlignment="1">
      <alignment horizontal="center" vertical="center"/>
    </xf>
    <xf numFmtId="0" fontId="72" fillId="0" borderId="8" xfId="0" applyFont="1" applyBorder="1" applyAlignment="1">
      <alignment horizontal="center" vertical="center"/>
    </xf>
    <xf numFmtId="3" fontId="5" fillId="15" borderId="7" xfId="0" applyNumberFormat="1" applyFont="1" applyFill="1" applyBorder="1" applyAlignment="1">
      <alignment horizontal="center" vertical="center"/>
    </xf>
    <xf numFmtId="3" fontId="5" fillId="15" borderId="8" xfId="0" applyNumberFormat="1" applyFont="1" applyFill="1" applyBorder="1" applyAlignment="1">
      <alignment horizontal="center" vertical="center"/>
    </xf>
    <xf numFmtId="3" fontId="5" fillId="15" borderId="28" xfId="0" applyNumberFormat="1" applyFont="1" applyFill="1" applyBorder="1" applyAlignment="1">
      <alignment horizontal="center" vertical="center"/>
    </xf>
    <xf numFmtId="3" fontId="5" fillId="15" borderId="1" xfId="0" applyNumberFormat="1" applyFont="1" applyFill="1" applyBorder="1" applyAlignment="1">
      <alignment horizontal="center" vertical="center"/>
    </xf>
    <xf numFmtId="3" fontId="55" fillId="0" borderId="66" xfId="0" applyNumberFormat="1" applyFont="1" applyBorder="1" applyAlignment="1">
      <alignment horizontal="center" vertical="center"/>
    </xf>
    <xf numFmtId="0" fontId="4" fillId="17" borderId="8" xfId="0" applyFont="1" applyFill="1" applyBorder="1" applyAlignment="1">
      <alignment horizontal="center" vertical="center"/>
    </xf>
    <xf numFmtId="49" fontId="45" fillId="15" borderId="8" xfId="0" applyNumberFormat="1" applyFont="1" applyFill="1" applyBorder="1" applyAlignment="1">
      <alignment horizontal="center" vertical="center"/>
    </xf>
    <xf numFmtId="0" fontId="45" fillId="15" borderId="8" xfId="0" applyFont="1" applyFill="1" applyBorder="1" applyAlignment="1">
      <alignment horizontal="center" vertical="center" wrapText="1"/>
    </xf>
    <xf numFmtId="0" fontId="45" fillId="15" borderId="8" xfId="0" applyFont="1" applyFill="1" applyBorder="1" applyAlignment="1">
      <alignment horizontal="center" vertical="center"/>
    </xf>
    <xf numFmtId="3" fontId="5" fillId="15" borderId="3" xfId="0" applyNumberFormat="1" applyFont="1" applyFill="1" applyBorder="1" applyAlignment="1">
      <alignment horizontal="center" vertical="center"/>
    </xf>
    <xf numFmtId="171" fontId="60" fillId="0" borderId="8" xfId="0" applyNumberFormat="1" applyFont="1" applyBorder="1" applyAlignment="1">
      <alignment horizontal="center" vertical="center"/>
    </xf>
    <xf numFmtId="172" fontId="60" fillId="15" borderId="8" xfId="0" applyNumberFormat="1" applyFont="1" applyFill="1" applyBorder="1" applyAlignment="1">
      <alignment horizontal="center" vertical="center"/>
    </xf>
    <xf numFmtId="171" fontId="60" fillId="0" borderId="19" xfId="0" applyNumberFormat="1" applyFont="1" applyBorder="1" applyAlignment="1">
      <alignment horizontal="center" vertical="center"/>
    </xf>
    <xf numFmtId="0" fontId="74" fillId="0" borderId="39" xfId="0" applyFont="1" applyBorder="1" applyAlignment="1">
      <alignment horizontal="center" vertical="center"/>
    </xf>
    <xf numFmtId="3" fontId="75" fillId="0" borderId="20" xfId="0" applyNumberFormat="1" applyFont="1" applyBorder="1" applyAlignment="1">
      <alignment horizontal="center" vertical="center"/>
    </xf>
    <xf numFmtId="172" fontId="60" fillId="0" borderId="8" xfId="0" applyNumberFormat="1" applyFont="1" applyBorder="1" applyAlignment="1">
      <alignment horizontal="center" vertical="center"/>
    </xf>
    <xf numFmtId="3" fontId="0" fillId="5" borderId="8" xfId="0" applyNumberFormat="1" applyFill="1" applyBorder="1" applyAlignment="1">
      <alignment horizontal="center" vertical="center"/>
    </xf>
    <xf numFmtId="3" fontId="0" fillId="9" borderId="8" xfId="0" applyNumberFormat="1" applyFill="1" applyBorder="1" applyAlignment="1">
      <alignment horizontal="center" vertical="center"/>
    </xf>
    <xf numFmtId="3" fontId="0" fillId="15" borderId="8" xfId="0" applyNumberFormat="1" applyFill="1" applyBorder="1" applyAlignment="1">
      <alignment horizontal="center" vertical="center"/>
    </xf>
    <xf numFmtId="3" fontId="0" fillId="0" borderId="0" xfId="0" applyNumberFormat="1" applyAlignment="1">
      <alignment horizontal="center" vertical="center"/>
    </xf>
    <xf numFmtId="0" fontId="62" fillId="0" borderId="58" xfId="0" applyFont="1" applyBorder="1" applyAlignment="1">
      <alignment vertical="center"/>
    </xf>
    <xf numFmtId="164" fontId="54" fillId="17" borderId="7" xfId="0" applyNumberFormat="1" applyFont="1" applyFill="1" applyBorder="1" applyAlignment="1">
      <alignment horizontal="center" vertical="center"/>
    </xf>
    <xf numFmtId="164" fontId="54" fillId="17" borderId="28" xfId="0" applyNumberFormat="1" applyFont="1" applyFill="1" applyBorder="1" applyAlignment="1">
      <alignment horizontal="center" vertical="center"/>
    </xf>
    <xf numFmtId="0" fontId="54" fillId="18" borderId="92" xfId="0" applyFont="1" applyFill="1" applyBorder="1" applyAlignment="1">
      <alignment horizontal="center" vertical="center" shrinkToFit="1"/>
    </xf>
    <xf numFmtId="164" fontId="37" fillId="0" borderId="0" xfId="0" applyNumberFormat="1" applyFont="1" applyAlignment="1">
      <alignment horizontal="center" vertical="center"/>
    </xf>
    <xf numFmtId="0" fontId="13" fillId="0" borderId="0" xfId="0" applyFont="1"/>
    <xf numFmtId="3" fontId="57" fillId="0" borderId="8" xfId="0" applyNumberFormat="1" applyFont="1" applyBorder="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60" fillId="0" borderId="3" xfId="0" applyFont="1" applyBorder="1" applyAlignment="1">
      <alignment horizontal="center" vertical="center"/>
    </xf>
    <xf numFmtId="0" fontId="60" fillId="15" borderId="3" xfId="0" applyFont="1" applyFill="1" applyBorder="1" applyAlignment="1">
      <alignment horizontal="center" vertical="center"/>
    </xf>
    <xf numFmtId="0" fontId="60" fillId="0" borderId="1" xfId="0" applyFont="1" applyBorder="1" applyAlignment="1">
      <alignment horizontal="center" vertical="center" readingOrder="2"/>
    </xf>
    <xf numFmtId="169" fontId="36" fillId="8" borderId="84" xfId="0" applyNumberFormat="1" applyFont="1" applyFill="1" applyBorder="1" applyAlignment="1">
      <alignment horizontal="center" vertical="center"/>
    </xf>
    <xf numFmtId="49" fontId="36" fillId="8" borderId="84" xfId="0" applyNumberFormat="1" applyFont="1" applyFill="1" applyBorder="1" applyAlignment="1">
      <alignment horizontal="center" vertical="center"/>
    </xf>
    <xf numFmtId="0" fontId="36" fillId="8" borderId="84" xfId="0" applyFont="1" applyFill="1" applyBorder="1" applyAlignment="1">
      <alignment horizontal="center" vertical="center"/>
    </xf>
    <xf numFmtId="0" fontId="36" fillId="8" borderId="84" xfId="0" applyFont="1" applyFill="1" applyBorder="1" applyAlignment="1">
      <alignment horizontal="center" vertical="center" wrapText="1"/>
    </xf>
    <xf numFmtId="0" fontId="13" fillId="23" borderId="96" xfId="0" applyFont="1" applyFill="1" applyBorder="1" applyAlignment="1">
      <alignment horizontal="center" vertical="center"/>
    </xf>
    <xf numFmtId="0" fontId="13" fillId="0" borderId="96" xfId="0" applyFont="1" applyBorder="1" applyAlignment="1">
      <alignment horizontal="center" vertical="center"/>
    </xf>
    <xf numFmtId="0" fontId="60" fillId="0" borderId="3" xfId="0" applyFont="1" applyBorder="1" applyAlignment="1">
      <alignment horizontal="center" vertical="center" readingOrder="2"/>
    </xf>
    <xf numFmtId="0" fontId="60" fillId="0" borderId="2" xfId="0" applyFont="1" applyBorder="1" applyAlignment="1">
      <alignment horizontal="center" vertical="center" readingOrder="2"/>
    </xf>
    <xf numFmtId="171" fontId="60" fillId="0" borderId="1" xfId="0" applyNumberFormat="1" applyFont="1" applyBorder="1" applyAlignment="1">
      <alignment horizontal="center" vertical="center"/>
    </xf>
    <xf numFmtId="171" fontId="60" fillId="0" borderId="3" xfId="0" applyNumberFormat="1" applyFont="1" applyBorder="1" applyAlignment="1">
      <alignment horizontal="center" vertical="center"/>
    </xf>
    <xf numFmtId="49" fontId="13" fillId="0" borderId="8" xfId="0" applyNumberFormat="1" applyFont="1" applyBorder="1" applyAlignment="1">
      <alignment horizontal="center" vertical="center"/>
    </xf>
    <xf numFmtId="173" fontId="0" fillId="0" borderId="0" xfId="0" applyNumberFormat="1" applyAlignment="1">
      <alignment horizontal="center" vertical="center"/>
    </xf>
    <xf numFmtId="169" fontId="67" fillId="8" borderId="8" xfId="0" applyNumberFormat="1" applyFont="1" applyFill="1" applyBorder="1" applyAlignment="1">
      <alignment horizontal="center" vertical="center"/>
    </xf>
    <xf numFmtId="49" fontId="67" fillId="8" borderId="8" xfId="0" applyNumberFormat="1" applyFont="1" applyFill="1" applyBorder="1" applyAlignment="1">
      <alignment horizontal="center" vertical="center"/>
    </xf>
    <xf numFmtId="0" fontId="67" fillId="8" borderId="8" xfId="0" applyFont="1" applyFill="1" applyBorder="1" applyAlignment="1">
      <alignment horizontal="center" vertical="center"/>
    </xf>
    <xf numFmtId="0" fontId="67" fillId="8" borderId="8" xfId="0" applyFont="1" applyFill="1" applyBorder="1" applyAlignment="1">
      <alignment horizontal="center" vertical="center" wrapText="1"/>
    </xf>
    <xf numFmtId="3" fontId="76" fillId="0" borderId="8" xfId="0" applyNumberFormat="1" applyFont="1" applyBorder="1" applyAlignment="1">
      <alignment horizontal="center" vertical="center"/>
    </xf>
    <xf numFmtId="0" fontId="4" fillId="22" borderId="8" xfId="0" applyFont="1" applyFill="1" applyBorder="1" applyAlignment="1">
      <alignment horizontal="center" vertical="center" wrapText="1"/>
    </xf>
    <xf numFmtId="0" fontId="4" fillId="15" borderId="8" xfId="0" applyFont="1" applyFill="1" applyBorder="1" applyAlignment="1">
      <alignment horizontal="center" vertical="center"/>
    </xf>
    <xf numFmtId="3" fontId="5" fillId="0" borderId="2" xfId="0" applyNumberFormat="1" applyFont="1" applyBorder="1" applyAlignment="1">
      <alignment horizontal="center" vertical="center"/>
    </xf>
    <xf numFmtId="3" fontId="5" fillId="20" borderId="2" xfId="0" applyNumberFormat="1" applyFont="1" applyFill="1" applyBorder="1" applyAlignment="1">
      <alignment horizontal="center" vertical="center"/>
    </xf>
    <xf numFmtId="3" fontId="5" fillId="0" borderId="71" xfId="0" applyNumberFormat="1" applyFont="1" applyBorder="1" applyAlignment="1">
      <alignment horizontal="center" vertical="center"/>
    </xf>
    <xf numFmtId="174" fontId="13" fillId="0" borderId="8" xfId="0" applyNumberFormat="1" applyFont="1" applyBorder="1" applyAlignment="1">
      <alignment horizontal="center" vertical="center"/>
    </xf>
    <xf numFmtId="49" fontId="0" fillId="0" borderId="84" xfId="0" applyNumberFormat="1" applyBorder="1" applyAlignment="1">
      <alignment horizontal="center" vertical="center"/>
    </xf>
    <xf numFmtId="0" fontId="13" fillId="0" borderId="84" xfId="0" applyFont="1" applyBorder="1" applyAlignment="1">
      <alignment horizontal="center" vertical="center" readingOrder="2"/>
    </xf>
    <xf numFmtId="0" fontId="0" fillId="0" borderId="0" xfId="0" applyAlignment="1">
      <alignment horizontal="center" vertical="center" wrapText="1"/>
    </xf>
    <xf numFmtId="0" fontId="0" fillId="4" borderId="8" xfId="0" applyFill="1" applyBorder="1" applyAlignment="1">
      <alignment horizontal="center" vertical="center"/>
    </xf>
    <xf numFmtId="49" fontId="45" fillId="4" borderId="0" xfId="0" applyNumberFormat="1" applyFont="1" applyFill="1" applyAlignment="1">
      <alignment horizontal="center" vertical="center"/>
    </xf>
    <xf numFmtId="0" fontId="13" fillId="4" borderId="8" xfId="0" applyFont="1" applyFill="1" applyBorder="1" applyAlignment="1">
      <alignment horizontal="center" vertical="center"/>
    </xf>
    <xf numFmtId="0" fontId="0" fillId="4" borderId="0" xfId="0" applyFill="1" applyAlignment="1">
      <alignment horizontal="center" vertical="center"/>
    </xf>
    <xf numFmtId="3" fontId="0" fillId="4" borderId="0" xfId="0" applyNumberFormat="1" applyFill="1" applyAlignment="1">
      <alignment horizontal="center" vertical="center"/>
    </xf>
    <xf numFmtId="0" fontId="13" fillId="4" borderId="0" xfId="0" applyFont="1" applyFill="1" applyAlignment="1">
      <alignment horizontal="center" vertical="center"/>
    </xf>
    <xf numFmtId="3" fontId="15" fillId="0" borderId="8" xfId="0" applyNumberFormat="1" applyFont="1" applyBorder="1" applyAlignment="1">
      <alignment horizontal="center" vertical="center"/>
    </xf>
    <xf numFmtId="0" fontId="59" fillId="15" borderId="0" xfId="0" applyFont="1" applyFill="1" applyAlignment="1">
      <alignment horizontal="center" vertical="center"/>
    </xf>
    <xf numFmtId="0" fontId="0" fillId="0" borderId="0" xfId="0" applyAlignment="1">
      <alignment vertical="center"/>
    </xf>
    <xf numFmtId="3" fontId="4" fillId="0" borderId="0" xfId="0" applyNumberFormat="1" applyFont="1"/>
    <xf numFmtId="0" fontId="61" fillId="0" borderId="0" xfId="0" applyFont="1" applyAlignment="1">
      <alignment vertical="center"/>
    </xf>
    <xf numFmtId="3" fontId="9" fillId="0" borderId="76" xfId="0" applyNumberFormat="1" applyFont="1" applyBorder="1" applyAlignment="1">
      <alignment horizontal="center" vertical="center"/>
    </xf>
    <xf numFmtId="3" fontId="9" fillId="0" borderId="100" xfId="0" applyNumberFormat="1" applyFont="1" applyBorder="1" applyAlignment="1">
      <alignment horizontal="center" vertical="center"/>
    </xf>
    <xf numFmtId="1" fontId="15" fillId="0" borderId="0" xfId="0" applyNumberFormat="1" applyFont="1" applyAlignment="1">
      <alignment horizontal="center" vertical="center"/>
    </xf>
    <xf numFmtId="3" fontId="23" fillId="15" borderId="31" xfId="0" applyNumberFormat="1" applyFont="1" applyFill="1" applyBorder="1" applyAlignment="1">
      <alignment horizontal="center" vertical="center"/>
    </xf>
    <xf numFmtId="3" fontId="23" fillId="15" borderId="15" xfId="0" applyNumberFormat="1" applyFont="1" applyFill="1" applyBorder="1" applyAlignment="1">
      <alignment horizontal="center" vertical="center"/>
    </xf>
    <xf numFmtId="3" fontId="23" fillId="15" borderId="101" xfId="0" applyNumberFormat="1" applyFont="1" applyFill="1" applyBorder="1" applyAlignment="1">
      <alignment horizontal="center" vertical="center"/>
    </xf>
    <xf numFmtId="0" fontId="76" fillId="0" borderId="8" xfId="0" applyFont="1" applyBorder="1" applyAlignment="1">
      <alignment horizontal="center" vertical="center"/>
    </xf>
    <xf numFmtId="49" fontId="70" fillId="25" borderId="84" xfId="0" applyNumberFormat="1" applyFont="1" applyFill="1" applyBorder="1" applyAlignment="1">
      <alignment horizontal="center" vertical="center"/>
    </xf>
    <xf numFmtId="0" fontId="70" fillId="25" borderId="84" xfId="0" applyFont="1" applyFill="1" applyBorder="1" applyAlignment="1">
      <alignment horizontal="center" vertical="center"/>
    </xf>
    <xf numFmtId="0" fontId="70" fillId="25" borderId="85" xfId="0" applyFont="1" applyFill="1" applyBorder="1" applyAlignment="1">
      <alignment horizontal="center" vertical="center"/>
    </xf>
    <xf numFmtId="0" fontId="13" fillId="25" borderId="85" xfId="0" applyFont="1" applyFill="1" applyBorder="1" applyAlignment="1">
      <alignment horizontal="center" vertical="center" wrapText="1" readingOrder="2"/>
    </xf>
    <xf numFmtId="0" fontId="45" fillId="15" borderId="19" xfId="0" applyFont="1" applyFill="1" applyBorder="1" applyAlignment="1">
      <alignment horizontal="center" vertical="center"/>
    </xf>
    <xf numFmtId="0" fontId="43" fillId="15" borderId="19" xfId="0" applyFont="1" applyFill="1" applyBorder="1" applyAlignment="1">
      <alignment horizontal="center" vertical="center"/>
    </xf>
    <xf numFmtId="49" fontId="45" fillId="15" borderId="19" xfId="0" applyNumberFormat="1" applyFont="1" applyFill="1" applyBorder="1" applyAlignment="1">
      <alignment horizontal="center" vertical="center"/>
    </xf>
    <xf numFmtId="49" fontId="45" fillId="15" borderId="84" xfId="0" applyNumberFormat="1" applyFont="1" applyFill="1" applyBorder="1" applyAlignment="1">
      <alignment horizontal="center" vertical="center"/>
    </xf>
    <xf numFmtId="0" fontId="43" fillId="15" borderId="84" xfId="0" applyFont="1" applyFill="1" applyBorder="1" applyAlignment="1">
      <alignment horizontal="center" vertical="center"/>
    </xf>
    <xf numFmtId="0" fontId="45" fillId="15" borderId="84" xfId="0" applyFont="1" applyFill="1" applyBorder="1" applyAlignment="1">
      <alignment horizontal="center" vertical="center"/>
    </xf>
    <xf numFmtId="0" fontId="0" fillId="0" borderId="3" xfId="0" applyBorder="1" applyAlignment="1">
      <alignment horizontal="center" vertical="center" readingOrder="2"/>
    </xf>
    <xf numFmtId="0" fontId="0" fillId="24" borderId="8" xfId="0" applyFill="1" applyBorder="1" applyAlignment="1">
      <alignment horizontal="center" vertical="center"/>
    </xf>
    <xf numFmtId="0" fontId="0" fillId="0" borderId="0" xfId="0" applyAlignment="1">
      <alignment horizontal="center" vertical="center" readingOrder="2"/>
    </xf>
    <xf numFmtId="0" fontId="37" fillId="0" borderId="0" xfId="0" applyFont="1" applyAlignment="1">
      <alignment horizontal="center" vertical="center" readingOrder="2"/>
    </xf>
    <xf numFmtId="0" fontId="13" fillId="15" borderId="0" xfId="0" applyFont="1" applyFill="1" applyAlignment="1">
      <alignment horizontal="center" vertical="center"/>
    </xf>
    <xf numFmtId="0" fontId="60" fillId="15" borderId="2" xfId="0" applyFont="1" applyFill="1" applyBorder="1" applyAlignment="1">
      <alignment horizontal="center" vertical="center"/>
    </xf>
    <xf numFmtId="0" fontId="60" fillId="15" borderId="1" xfId="0" applyFont="1" applyFill="1" applyBorder="1" applyAlignment="1">
      <alignment horizontal="center" vertical="center"/>
    </xf>
    <xf numFmtId="0" fontId="66" fillId="15" borderId="66" xfId="0" applyFont="1" applyFill="1" applyBorder="1" applyAlignment="1">
      <alignment horizontal="center" vertical="center"/>
    </xf>
    <xf numFmtId="0" fontId="59" fillId="23" borderId="8" xfId="0" applyFont="1" applyFill="1" applyBorder="1" applyAlignment="1">
      <alignment horizontal="center" vertical="center"/>
    </xf>
    <xf numFmtId="0" fontId="11" fillId="0" borderId="0" xfId="0" applyFont="1" applyAlignment="1">
      <alignment horizontal="center" vertical="center"/>
    </xf>
    <xf numFmtId="164" fontId="57" fillId="0" borderId="0" xfId="0" applyNumberFormat="1" applyFont="1" applyAlignment="1">
      <alignment horizontal="center" vertical="center" textRotation="180"/>
    </xf>
    <xf numFmtId="3" fontId="76" fillId="0" borderId="0" xfId="0" applyNumberFormat="1" applyFont="1" applyAlignment="1">
      <alignment horizontal="center" vertical="center"/>
    </xf>
    <xf numFmtId="0" fontId="76" fillId="0" borderId="0" xfId="0" applyFont="1" applyAlignment="1">
      <alignment horizontal="center" vertical="center"/>
    </xf>
    <xf numFmtId="3" fontId="76" fillId="3" borderId="8" xfId="0" applyNumberFormat="1" applyFont="1" applyFill="1" applyBorder="1" applyAlignment="1">
      <alignment horizontal="center" vertical="center"/>
    </xf>
    <xf numFmtId="164" fontId="57" fillId="15" borderId="8" xfId="0" applyNumberFormat="1" applyFont="1" applyFill="1" applyBorder="1" applyAlignment="1">
      <alignment horizontal="center" vertical="center" textRotation="180"/>
    </xf>
    <xf numFmtId="0" fontId="2" fillId="0" borderId="71" xfId="0" applyFont="1" applyBorder="1" applyAlignment="1">
      <alignment vertical="center"/>
    </xf>
    <xf numFmtId="173" fontId="78" fillId="0" borderId="36" xfId="0" applyNumberFormat="1" applyFont="1" applyBorder="1" applyAlignment="1">
      <alignment horizontal="center" vertical="center" textRotation="90"/>
    </xf>
    <xf numFmtId="0" fontId="37" fillId="0" borderId="78" xfId="0" applyFont="1" applyBorder="1" applyAlignment="1">
      <alignment horizontal="center" vertical="center"/>
    </xf>
    <xf numFmtId="173" fontId="67" fillId="8" borderId="8" xfId="0" applyNumberFormat="1" applyFont="1" applyFill="1" applyBorder="1" applyAlignment="1">
      <alignment horizontal="center" vertical="center"/>
    </xf>
    <xf numFmtId="173" fontId="6" fillId="0" borderId="36" xfId="0" applyNumberFormat="1" applyFont="1" applyBorder="1" applyAlignment="1">
      <alignment horizontal="center" vertical="center" textRotation="90"/>
    </xf>
    <xf numFmtId="173" fontId="6" fillId="15" borderId="36" xfId="0" applyNumberFormat="1" applyFont="1" applyFill="1" applyBorder="1" applyAlignment="1">
      <alignment horizontal="center" vertical="center" textRotation="90"/>
    </xf>
    <xf numFmtId="173" fontId="6" fillId="0" borderId="40" xfId="0" applyNumberFormat="1" applyFont="1" applyBorder="1" applyAlignment="1">
      <alignment horizontal="center" vertical="center" textRotation="90"/>
    </xf>
    <xf numFmtId="0" fontId="43" fillId="15" borderId="1" xfId="0" applyFont="1" applyFill="1" applyBorder="1" applyAlignment="1">
      <alignment horizontal="center" vertical="center"/>
    </xf>
    <xf numFmtId="0" fontId="43" fillId="15" borderId="85" xfId="0" applyFont="1" applyFill="1" applyBorder="1" applyAlignment="1">
      <alignment horizontal="center" vertical="center"/>
    </xf>
    <xf numFmtId="0" fontId="43" fillId="15" borderId="60" xfId="0" applyFont="1" applyFill="1" applyBorder="1" applyAlignment="1">
      <alignment horizontal="center" vertical="center"/>
    </xf>
    <xf numFmtId="0" fontId="13" fillId="15" borderId="1" xfId="0" applyFont="1" applyFill="1" applyBorder="1" applyAlignment="1">
      <alignment horizontal="center" vertical="center"/>
    </xf>
    <xf numFmtId="173" fontId="13" fillId="15" borderId="0" xfId="0" applyNumberFormat="1" applyFont="1" applyFill="1" applyAlignment="1">
      <alignment horizontal="center" vertical="center"/>
    </xf>
    <xf numFmtId="173" fontId="70" fillId="25" borderId="84" xfId="0" applyNumberFormat="1" applyFont="1" applyFill="1" applyBorder="1" applyAlignment="1">
      <alignment horizontal="center" vertical="center"/>
    </xf>
    <xf numFmtId="173" fontId="60" fillId="15" borderId="8" xfId="0" applyNumberFormat="1" applyFont="1" applyFill="1" applyBorder="1" applyAlignment="1">
      <alignment horizontal="center" vertical="center" readingOrder="2"/>
    </xf>
    <xf numFmtId="173" fontId="66" fillId="15" borderId="43" xfId="0" applyNumberFormat="1" applyFont="1" applyFill="1" applyBorder="1" applyAlignment="1">
      <alignment horizontal="center" vertical="center" readingOrder="2"/>
    </xf>
    <xf numFmtId="0" fontId="60" fillId="0" borderId="1" xfId="0" applyFont="1" applyBorder="1" applyAlignment="1">
      <alignment horizontal="center" vertical="center"/>
    </xf>
    <xf numFmtId="49" fontId="0" fillId="0" borderId="19" xfId="0" applyNumberFormat="1" applyBorder="1" applyAlignment="1">
      <alignment horizontal="center" vertical="center"/>
    </xf>
    <xf numFmtId="0" fontId="3" fillId="2" borderId="10" xfId="0" applyFont="1" applyFill="1" applyBorder="1" applyAlignment="1">
      <alignment horizontal="center" vertical="center"/>
    </xf>
    <xf numFmtId="164" fontId="79" fillId="0" borderId="0" xfId="0" applyNumberFormat="1" applyFont="1" applyAlignment="1">
      <alignment horizontal="center" vertical="center" textRotation="90"/>
    </xf>
    <xf numFmtId="164" fontId="79" fillId="0" borderId="0" xfId="0" applyNumberFormat="1" applyFont="1" applyAlignment="1">
      <alignment horizontal="center" vertical="center" shrinkToFit="1"/>
    </xf>
    <xf numFmtId="1" fontId="80" fillId="0" borderId="0" xfId="0" applyNumberFormat="1" applyFont="1" applyAlignment="1">
      <alignment horizontal="center" vertical="center"/>
    </xf>
    <xf numFmtId="3" fontId="80" fillId="0" borderId="0" xfId="0" applyNumberFormat="1" applyFont="1" applyAlignment="1">
      <alignment horizontal="center" vertical="center"/>
    </xf>
    <xf numFmtId="0" fontId="80" fillId="0" borderId="0" xfId="0" applyFont="1" applyAlignment="1">
      <alignment horizontal="center" vertical="center"/>
    </xf>
    <xf numFmtId="0" fontId="79" fillId="0" borderId="0" xfId="0" applyFont="1" applyAlignment="1">
      <alignment horizontal="center" vertical="center"/>
    </xf>
    <xf numFmtId="1" fontId="22" fillId="0" borderId="36" xfId="0" applyNumberFormat="1" applyFont="1" applyBorder="1" applyAlignment="1">
      <alignment horizontal="center" vertical="center"/>
    </xf>
    <xf numFmtId="0" fontId="15" fillId="2" borderId="2" xfId="0" applyFont="1" applyFill="1" applyBorder="1" applyAlignment="1">
      <alignment horizontal="center" vertical="center"/>
    </xf>
    <xf numFmtId="1" fontId="22" fillId="0" borderId="40" xfId="0" applyNumberFormat="1" applyFont="1" applyBorder="1" applyAlignment="1">
      <alignment horizontal="center" vertical="center"/>
    </xf>
    <xf numFmtId="0" fontId="13" fillId="15" borderId="19" xfId="0" applyFont="1" applyFill="1" applyBorder="1" applyAlignment="1">
      <alignment horizontal="center" vertical="center"/>
    </xf>
    <xf numFmtId="49" fontId="0" fillId="0" borderId="2" xfId="0" applyNumberFormat="1" applyBorder="1" applyAlignment="1">
      <alignment horizontal="center" vertical="center"/>
    </xf>
    <xf numFmtId="49" fontId="0" fillId="23" borderId="96" xfId="0" applyNumberFormat="1" applyFill="1" applyBorder="1" applyAlignment="1">
      <alignment horizontal="center" vertical="center"/>
    </xf>
    <xf numFmtId="49" fontId="0" fillId="0" borderId="96" xfId="0" applyNumberFormat="1" applyBorder="1" applyAlignment="1">
      <alignment horizontal="center" vertical="center"/>
    </xf>
    <xf numFmtId="173" fontId="36" fillId="8" borderId="84" xfId="0" applyNumberFormat="1" applyFont="1" applyFill="1" applyBorder="1" applyAlignment="1">
      <alignment horizontal="center" vertical="center"/>
    </xf>
    <xf numFmtId="173" fontId="0" fillId="5" borderId="8" xfId="0" applyNumberFormat="1" applyFill="1" applyBorder="1" applyAlignment="1">
      <alignment horizontal="center" vertical="center" readingOrder="2"/>
    </xf>
    <xf numFmtId="173" fontId="0" fillId="0" borderId="8" xfId="0" applyNumberFormat="1" applyBorder="1" applyAlignment="1">
      <alignment horizontal="center" vertical="center" readingOrder="2"/>
    </xf>
    <xf numFmtId="173" fontId="0" fillId="9" borderId="8" xfId="0" applyNumberFormat="1" applyFill="1" applyBorder="1" applyAlignment="1">
      <alignment horizontal="center" vertical="center" readingOrder="2"/>
    </xf>
    <xf numFmtId="173" fontId="0" fillId="15" borderId="8" xfId="0" applyNumberFormat="1" applyFill="1" applyBorder="1" applyAlignment="1">
      <alignment horizontal="center" vertical="center" readingOrder="2"/>
    </xf>
    <xf numFmtId="173" fontId="42" fillId="15" borderId="8" xfId="0" applyNumberFormat="1" applyFont="1" applyFill="1" applyBorder="1" applyAlignment="1">
      <alignment horizontal="center" vertical="center" readingOrder="2"/>
    </xf>
    <xf numFmtId="173" fontId="42" fillId="0" borderId="8" xfId="0" applyNumberFormat="1" applyFont="1" applyBorder="1" applyAlignment="1">
      <alignment horizontal="center" vertical="center" readingOrder="2"/>
    </xf>
    <xf numFmtId="173" fontId="42" fillId="5" borderId="8" xfId="0" applyNumberFormat="1" applyFont="1" applyFill="1" applyBorder="1" applyAlignment="1">
      <alignment horizontal="center" vertical="center" readingOrder="2"/>
    </xf>
    <xf numFmtId="173" fontId="42" fillId="4" borderId="8" xfId="0" applyNumberFormat="1" applyFont="1" applyFill="1" applyBorder="1" applyAlignment="1">
      <alignment horizontal="center" vertical="center" readingOrder="2"/>
    </xf>
    <xf numFmtId="173" fontId="42" fillId="15" borderId="19" xfId="0" applyNumberFormat="1" applyFont="1" applyFill="1" applyBorder="1" applyAlignment="1">
      <alignment horizontal="center" vertical="center" readingOrder="2"/>
    </xf>
    <xf numFmtId="173" fontId="42" fillId="15" borderId="84" xfId="0" applyNumberFormat="1" applyFont="1" applyFill="1" applyBorder="1" applyAlignment="1">
      <alignment horizontal="center" vertical="center" readingOrder="2"/>
    </xf>
    <xf numFmtId="173" fontId="42" fillId="15" borderId="8" xfId="0" applyNumberFormat="1" applyFont="1" applyFill="1" applyBorder="1" applyAlignment="1">
      <alignment horizontal="center" vertical="center"/>
    </xf>
    <xf numFmtId="173" fontId="42" fillId="15" borderId="19" xfId="0" applyNumberFormat="1" applyFont="1" applyFill="1" applyBorder="1" applyAlignment="1">
      <alignment horizontal="center" vertical="center"/>
    </xf>
    <xf numFmtId="0" fontId="37" fillId="0" borderId="74" xfId="0" applyFont="1" applyBorder="1" applyAlignment="1">
      <alignment horizontal="center" vertical="center"/>
    </xf>
    <xf numFmtId="171" fontId="60" fillId="0" borderId="85" xfId="0" applyNumberFormat="1" applyFont="1" applyBorder="1" applyAlignment="1">
      <alignment horizontal="center" vertical="center"/>
    </xf>
    <xf numFmtId="3" fontId="0" fillId="0" borderId="20" xfId="0" applyNumberFormat="1" applyBorder="1" applyAlignment="1">
      <alignment horizontal="center" vertical="center"/>
    </xf>
    <xf numFmtId="3" fontId="0" fillId="0" borderId="1" xfId="0" applyNumberFormat="1" applyBorder="1" applyAlignment="1">
      <alignment horizontal="center" vertical="center"/>
    </xf>
    <xf numFmtId="0" fontId="60" fillId="0" borderId="70" xfId="0" applyFont="1" applyBorder="1" applyAlignment="1">
      <alignment horizontal="center" vertical="center"/>
    </xf>
    <xf numFmtId="0" fontId="60" fillId="0" borderId="107" xfId="0" applyFont="1" applyBorder="1" applyAlignment="1">
      <alignment horizontal="center" vertical="center"/>
    </xf>
    <xf numFmtId="0" fontId="60" fillId="0" borderId="84" xfId="0" applyFont="1" applyBorder="1" applyAlignment="1">
      <alignment horizontal="center" vertical="center"/>
    </xf>
    <xf numFmtId="171" fontId="60" fillId="0" borderId="84" xfId="0" applyNumberFormat="1" applyFont="1" applyBorder="1" applyAlignment="1">
      <alignment horizontal="center" vertical="center"/>
    </xf>
    <xf numFmtId="0" fontId="60" fillId="0" borderId="4" xfId="0" applyFont="1" applyBorder="1" applyAlignment="1">
      <alignment horizontal="center" vertical="center"/>
    </xf>
    <xf numFmtId="173" fontId="60" fillId="0" borderId="19" xfId="0" applyNumberFormat="1" applyFont="1" applyBorder="1" applyAlignment="1">
      <alignment horizontal="center" vertical="center" readingOrder="2"/>
    </xf>
    <xf numFmtId="0" fontId="59" fillId="0" borderId="19" xfId="0" applyFont="1" applyBorder="1" applyAlignment="1">
      <alignment horizontal="center" vertical="center"/>
    </xf>
    <xf numFmtId="171" fontId="60" fillId="0" borderId="60" xfId="0" applyNumberFormat="1" applyFont="1" applyBorder="1" applyAlignment="1">
      <alignment horizontal="center" vertical="center"/>
    </xf>
    <xf numFmtId="0" fontId="60" fillId="0" borderId="60" xfId="0" applyFont="1" applyBorder="1" applyAlignment="1">
      <alignment horizontal="center" vertical="center" readingOrder="2"/>
    </xf>
    <xf numFmtId="49" fontId="70" fillId="25" borderId="107" xfId="0" applyNumberFormat="1" applyFont="1" applyFill="1" applyBorder="1" applyAlignment="1">
      <alignment horizontal="center" vertical="center"/>
    </xf>
    <xf numFmtId="173" fontId="60" fillId="15" borderId="19" xfId="0" applyNumberFormat="1" applyFont="1" applyFill="1" applyBorder="1" applyAlignment="1">
      <alignment horizontal="center" vertical="center" readingOrder="2"/>
    </xf>
    <xf numFmtId="0" fontId="60" fillId="0" borderId="60" xfId="0" applyFont="1" applyBorder="1" applyAlignment="1">
      <alignment horizontal="center" vertical="center"/>
    </xf>
    <xf numFmtId="0" fontId="7" fillId="0" borderId="103" xfId="0" applyFont="1" applyBorder="1" applyAlignment="1">
      <alignment horizontal="left" vertical="center" wrapText="1" indent="10" readingOrder="2"/>
    </xf>
    <xf numFmtId="0" fontId="7" fillId="0" borderId="58" xfId="0" applyFont="1" applyBorder="1" applyAlignment="1">
      <alignment horizontal="left" vertical="center" wrapText="1" indent="10" readingOrder="2"/>
    </xf>
    <xf numFmtId="0" fontId="7" fillId="0" borderId="56" xfId="0" applyFont="1" applyBorder="1" applyAlignment="1">
      <alignment horizontal="left" vertical="center" wrapText="1" indent="10" readingOrder="2"/>
    </xf>
    <xf numFmtId="0" fontId="60" fillId="0" borderId="3" xfId="0" applyFont="1" applyFill="1" applyBorder="1" applyAlignment="1">
      <alignment horizontal="center" vertical="center"/>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171" fontId="60" fillId="0" borderId="8"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60" fillId="0" borderId="4" xfId="0" applyFont="1" applyFill="1" applyBorder="1" applyAlignment="1">
      <alignment horizontal="center" vertical="center"/>
    </xf>
    <xf numFmtId="0" fontId="59" fillId="0" borderId="19" xfId="0" applyFont="1" applyFill="1" applyBorder="1" applyAlignment="1">
      <alignment horizontal="center" vertical="center"/>
    </xf>
    <xf numFmtId="0" fontId="60" fillId="0" borderId="19" xfId="0" applyFont="1" applyFill="1" applyBorder="1" applyAlignment="1">
      <alignment horizontal="center" vertical="center"/>
    </xf>
    <xf numFmtId="171" fontId="60" fillId="0" borderId="19" xfId="0" applyNumberFormat="1" applyFont="1" applyFill="1" applyBorder="1" applyAlignment="1">
      <alignment horizontal="center" vertical="center"/>
    </xf>
    <xf numFmtId="0" fontId="60" fillId="0" borderId="60" xfId="0" applyFont="1" applyFill="1" applyBorder="1" applyAlignment="1">
      <alignment horizontal="center" vertical="center" readingOrder="2"/>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173" fontId="57" fillId="15" borderId="8" xfId="0" applyNumberFormat="1" applyFont="1" applyFill="1" applyBorder="1" applyAlignment="1">
      <alignment horizontal="center" vertical="center" textRotation="180"/>
    </xf>
    <xf numFmtId="173" fontId="60" fillId="0" borderId="8" xfId="0" applyNumberFormat="1" applyFont="1" applyFill="1" applyBorder="1" applyAlignment="1">
      <alignment horizontal="center" vertical="center" readingOrder="2"/>
    </xf>
    <xf numFmtId="173" fontId="60" fillId="0" borderId="19" xfId="0" applyNumberFormat="1" applyFont="1" applyFill="1" applyBorder="1" applyAlignment="1">
      <alignment horizontal="center" vertical="center" readingOrder="2"/>
    </xf>
    <xf numFmtId="172" fontId="60" fillId="0" borderId="8" xfId="0" applyNumberFormat="1" applyFont="1" applyFill="1" applyBorder="1" applyAlignment="1">
      <alignment horizontal="center" vertical="center"/>
    </xf>
    <xf numFmtId="0" fontId="0" fillId="0" borderId="0" xfId="0" applyAlignment="1">
      <alignment horizontal="center" vertical="center"/>
    </xf>
    <xf numFmtId="0" fontId="0" fillId="0" borderId="19" xfId="0" applyBorder="1" applyAlignment="1">
      <alignment horizontal="center" vertical="center"/>
    </xf>
    <xf numFmtId="0" fontId="0" fillId="0" borderId="8" xfId="0" applyBorder="1" applyAlignment="1">
      <alignment horizontal="center" vertical="center"/>
    </xf>
    <xf numFmtId="0" fontId="0" fillId="0" borderId="19" xfId="0" applyBorder="1" applyAlignment="1">
      <alignment horizontal="center" vertical="center"/>
    </xf>
    <xf numFmtId="3" fontId="5" fillId="0" borderId="8" xfId="0" applyNumberFormat="1" applyFont="1" applyBorder="1" applyAlignment="1">
      <alignment horizontal="center" vertical="center"/>
    </xf>
    <xf numFmtId="49" fontId="0" fillId="0" borderId="8" xfId="0" applyNumberFormat="1" applyBorder="1" applyAlignment="1">
      <alignment horizontal="center" vertical="center"/>
    </xf>
    <xf numFmtId="0" fontId="0" fillId="15" borderId="8" xfId="0" applyFill="1" applyBorder="1" applyAlignment="1">
      <alignment horizontal="center" vertical="center"/>
    </xf>
    <xf numFmtId="3" fontId="5" fillId="15" borderId="28" xfId="0" applyNumberFormat="1" applyFont="1" applyFill="1" applyBorder="1" applyAlignment="1">
      <alignment horizontal="center" vertical="center"/>
    </xf>
    <xf numFmtId="49" fontId="45" fillId="15" borderId="8" xfId="0" applyNumberFormat="1" applyFont="1" applyFill="1" applyBorder="1" applyAlignment="1">
      <alignment horizontal="center" vertical="center"/>
    </xf>
    <xf numFmtId="49" fontId="0" fillId="0" borderId="2" xfId="0" applyNumberFormat="1" applyBorder="1" applyAlignment="1">
      <alignment horizontal="center" vertical="center"/>
    </xf>
    <xf numFmtId="173" fontId="42" fillId="15" borderId="19" xfId="0" applyNumberFormat="1" applyFont="1" applyFill="1" applyBorder="1" applyAlignment="1">
      <alignment horizontal="center" vertical="center"/>
    </xf>
    <xf numFmtId="0" fontId="60" fillId="0" borderId="8" xfId="0" applyFont="1" applyFill="1" applyBorder="1" applyAlignment="1">
      <alignment horizontal="center" vertical="center"/>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0" fontId="0" fillId="0" borderId="0" xfId="0" applyAlignment="1">
      <alignment horizontal="center" vertical="center"/>
    </xf>
    <xf numFmtId="1" fontId="22" fillId="0" borderId="84" xfId="0" applyNumberFormat="1" applyFont="1" applyBorder="1" applyAlignment="1">
      <alignment horizontal="center" vertical="center"/>
    </xf>
    <xf numFmtId="3" fontId="5" fillId="0" borderId="14" xfId="0" applyNumberFormat="1" applyFont="1" applyBorder="1" applyAlignment="1">
      <alignment horizontal="center" vertical="center"/>
    </xf>
    <xf numFmtId="1" fontId="22" fillId="0" borderId="109" xfId="0" applyNumberFormat="1" applyFont="1" applyBorder="1" applyAlignment="1">
      <alignment horizontal="center" vertical="center"/>
    </xf>
    <xf numFmtId="0" fontId="0" fillId="0" borderId="19" xfId="0" applyBorder="1" applyAlignment="1">
      <alignment horizontal="center" vertical="center"/>
    </xf>
    <xf numFmtId="0" fontId="0" fillId="0" borderId="19" xfId="0" applyBorder="1" applyAlignment="1">
      <alignment horizontal="center" vertical="center"/>
    </xf>
    <xf numFmtId="0" fontId="60" fillId="23" borderId="8" xfId="0" applyFont="1" applyFill="1" applyBorder="1" applyAlignment="1">
      <alignment horizontal="center" vertical="center"/>
    </xf>
    <xf numFmtId="0" fontId="59" fillId="0" borderId="111" xfId="0" applyFont="1" applyBorder="1" applyAlignment="1">
      <alignment horizontal="center" vertical="center"/>
    </xf>
    <xf numFmtId="0" fontId="0" fillId="0" borderId="19" xfId="0" applyBorder="1" applyAlignment="1">
      <alignment horizontal="center" vertical="center"/>
    </xf>
    <xf numFmtId="0" fontId="0" fillId="0" borderId="8" xfId="0" applyBorder="1" applyAlignment="1">
      <alignment horizontal="center" vertical="center"/>
    </xf>
    <xf numFmtId="0" fontId="0" fillId="0" borderId="0" xfId="0" applyAlignment="1">
      <alignment horizontal="center" vertical="center"/>
    </xf>
    <xf numFmtId="0" fontId="0" fillId="0" borderId="19" xfId="0" applyBorder="1" applyAlignment="1">
      <alignment horizontal="center" vertical="center"/>
    </xf>
    <xf numFmtId="0" fontId="13" fillId="0" borderId="8" xfId="0" applyFont="1" applyBorder="1" applyAlignment="1">
      <alignment horizontal="center" vertical="center"/>
    </xf>
    <xf numFmtId="0" fontId="60" fillId="0" borderId="1" xfId="0" applyFont="1" applyFill="1" applyBorder="1" applyAlignment="1">
      <alignment horizontal="center" vertical="center"/>
    </xf>
    <xf numFmtId="0" fontId="60" fillId="0" borderId="3" xfId="0" applyFont="1" applyFill="1" applyBorder="1" applyAlignment="1">
      <alignment horizontal="center" vertical="center" readingOrder="2"/>
    </xf>
    <xf numFmtId="49" fontId="84" fillId="23" borderId="8" xfId="0" applyNumberFormat="1" applyFont="1" applyFill="1" applyBorder="1" applyAlignment="1">
      <alignment horizontal="center" vertical="center"/>
    </xf>
    <xf numFmtId="49" fontId="84" fillId="0" borderId="8" xfId="0" applyNumberFormat="1" applyFont="1" applyBorder="1" applyAlignment="1">
      <alignment horizontal="center" vertical="center"/>
    </xf>
    <xf numFmtId="0" fontId="84" fillId="23" borderId="8" xfId="0" applyFont="1" applyFill="1" applyBorder="1" applyAlignment="1">
      <alignment horizontal="center" vertical="center" wrapText="1"/>
    </xf>
    <xf numFmtId="0" fontId="84" fillId="0" borderId="8" xfId="0" applyFont="1" applyBorder="1" applyAlignment="1">
      <alignment horizontal="center" vertical="center" wrapText="1"/>
    </xf>
    <xf numFmtId="0" fontId="38" fillId="23" borderId="8" xfId="0" applyFont="1" applyFill="1" applyBorder="1" applyAlignment="1">
      <alignment horizontal="center" vertical="center"/>
    </xf>
    <xf numFmtId="0" fontId="84" fillId="0" borderId="8" xfId="0" applyFont="1" applyBorder="1" applyAlignment="1">
      <alignment horizontal="center" vertical="center"/>
    </xf>
    <xf numFmtId="0" fontId="84" fillId="23" borderId="8" xfId="0" applyFont="1" applyFill="1" applyBorder="1" applyAlignment="1">
      <alignment horizontal="center" vertical="center"/>
    </xf>
    <xf numFmtId="0" fontId="0" fillId="0" borderId="19" xfId="0" applyBorder="1" applyAlignment="1">
      <alignment horizontal="center" vertical="center"/>
    </xf>
    <xf numFmtId="0" fontId="0" fillId="0" borderId="19" xfId="0" applyBorder="1" applyAlignment="1">
      <alignment horizontal="center" vertical="center"/>
    </xf>
    <xf numFmtId="49" fontId="0" fillId="0" borderId="8" xfId="0" applyNumberFormat="1" applyBorder="1" applyAlignment="1">
      <alignment horizontal="center" vertical="center"/>
    </xf>
    <xf numFmtId="0" fontId="0" fillId="15" borderId="8" xfId="0" applyFill="1" applyBorder="1" applyAlignment="1">
      <alignment horizontal="center" vertical="center"/>
    </xf>
    <xf numFmtId="0" fontId="60" fillId="0" borderId="8" xfId="0" applyFont="1" applyBorder="1" applyAlignment="1">
      <alignment horizontal="center" vertical="center"/>
    </xf>
    <xf numFmtId="0" fontId="60" fillId="0" borderId="19" xfId="0" applyFont="1" applyBorder="1" applyAlignment="1">
      <alignment horizontal="center" vertical="center"/>
    </xf>
    <xf numFmtId="3" fontId="5" fillId="15" borderId="28" xfId="0" applyNumberFormat="1" applyFont="1" applyFill="1" applyBorder="1" applyAlignment="1">
      <alignment horizontal="center" vertical="center"/>
    </xf>
    <xf numFmtId="49" fontId="45" fillId="15" borderId="8" xfId="0" applyNumberFormat="1" applyFont="1" applyFill="1" applyBorder="1" applyAlignment="1">
      <alignment horizontal="center" vertical="center"/>
    </xf>
    <xf numFmtId="171" fontId="60" fillId="0" borderId="1" xfId="0" applyNumberFormat="1" applyFont="1" applyBorder="1" applyAlignment="1">
      <alignment horizontal="center" vertical="center"/>
    </xf>
    <xf numFmtId="49" fontId="0" fillId="0" borderId="2" xfId="0" applyNumberFormat="1" applyBorder="1" applyAlignment="1">
      <alignment horizontal="center" vertical="center"/>
    </xf>
    <xf numFmtId="173" fontId="42" fillId="15" borderId="19" xfId="0" applyNumberFormat="1" applyFont="1" applyFill="1" applyBorder="1" applyAlignment="1">
      <alignment horizontal="center" vertical="center"/>
    </xf>
    <xf numFmtId="171" fontId="60" fillId="0" borderId="60" xfId="0" applyNumberFormat="1" applyFont="1" applyBorder="1" applyAlignment="1">
      <alignment horizontal="center" vertical="center"/>
    </xf>
    <xf numFmtId="0" fontId="60" fillId="0" borderId="3" xfId="0" applyFont="1" applyFill="1" applyBorder="1" applyAlignment="1">
      <alignment horizontal="center" vertical="center"/>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171" fontId="60" fillId="0" borderId="8"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60" fillId="0" borderId="4" xfId="0" applyFont="1" applyFill="1" applyBorder="1" applyAlignment="1">
      <alignment horizontal="center" vertical="center"/>
    </xf>
    <xf numFmtId="0" fontId="59" fillId="0" borderId="19" xfId="0" applyFont="1" applyFill="1" applyBorder="1" applyAlignment="1">
      <alignment horizontal="center" vertical="center"/>
    </xf>
    <xf numFmtId="0" fontId="60" fillId="0" borderId="19" xfId="0" applyFont="1" applyFill="1" applyBorder="1" applyAlignment="1">
      <alignment horizontal="center" vertical="center"/>
    </xf>
    <xf numFmtId="171" fontId="60" fillId="0" borderId="19" xfId="0" applyNumberFormat="1" applyFont="1" applyFill="1" applyBorder="1" applyAlignment="1">
      <alignment horizontal="center" vertical="center"/>
    </xf>
    <xf numFmtId="0" fontId="60" fillId="0" borderId="60" xfId="0" applyFont="1" applyFill="1" applyBorder="1" applyAlignment="1">
      <alignment horizontal="center" vertical="center" readingOrder="2"/>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173" fontId="60" fillId="0" borderId="19" xfId="0" applyNumberFormat="1" applyFont="1" applyFill="1" applyBorder="1" applyAlignment="1">
      <alignment horizontal="center" vertical="center" readingOrder="2"/>
    </xf>
    <xf numFmtId="0" fontId="0" fillId="0" borderId="8" xfId="0" applyBorder="1" applyAlignment="1">
      <alignment horizontal="center" vertical="center"/>
    </xf>
    <xf numFmtId="0" fontId="0" fillId="0" borderId="0" xfId="0" applyAlignment="1">
      <alignment horizontal="center" vertical="center"/>
    </xf>
    <xf numFmtId="3" fontId="5" fillId="6" borderId="2" xfId="0" applyNumberFormat="1" applyFont="1" applyFill="1" applyBorder="1" applyAlignment="1">
      <alignment horizontal="center" vertical="center"/>
    </xf>
    <xf numFmtId="0" fontId="21" fillId="14" borderId="0" xfId="0" applyFont="1" applyFill="1" applyAlignment="1">
      <alignment horizontal="center" vertical="center"/>
    </xf>
    <xf numFmtId="164" fontId="5" fillId="14" borderId="1" xfId="0" applyNumberFormat="1" applyFont="1" applyFill="1" applyBorder="1" applyAlignment="1">
      <alignment horizontal="center" vertical="center"/>
    </xf>
    <xf numFmtId="3" fontId="5" fillId="14" borderId="7" xfId="0" applyNumberFormat="1" applyFont="1" applyFill="1" applyBorder="1" applyAlignment="1">
      <alignment horizontal="center" vertical="center"/>
    </xf>
    <xf numFmtId="3" fontId="5" fillId="14" borderId="8" xfId="0" applyNumberFormat="1" applyFont="1" applyFill="1" applyBorder="1" applyAlignment="1">
      <alignment horizontal="center" vertical="center"/>
    </xf>
    <xf numFmtId="3" fontId="5" fillId="14" borderId="1" xfId="0" applyNumberFormat="1" applyFont="1" applyFill="1" applyBorder="1" applyAlignment="1">
      <alignment horizontal="center" vertical="center"/>
    </xf>
    <xf numFmtId="3" fontId="5" fillId="14" borderId="2" xfId="0" applyNumberFormat="1" applyFont="1" applyFill="1" applyBorder="1" applyAlignment="1">
      <alignment horizontal="center" vertical="center"/>
    </xf>
    <xf numFmtId="3" fontId="5" fillId="14" borderId="28" xfId="0" applyNumberFormat="1" applyFont="1" applyFill="1" applyBorder="1" applyAlignment="1">
      <alignment horizontal="center" vertical="center"/>
    </xf>
    <xf numFmtId="3" fontId="5" fillId="14" borderId="3" xfId="0" applyNumberFormat="1" applyFont="1" applyFill="1" applyBorder="1" applyAlignment="1">
      <alignment horizontal="center" vertical="center"/>
    </xf>
    <xf numFmtId="164" fontId="5" fillId="14" borderId="2" xfId="0" applyNumberFormat="1" applyFont="1" applyFill="1" applyBorder="1" applyAlignment="1">
      <alignment horizontal="center" vertical="center"/>
    </xf>
    <xf numFmtId="0" fontId="5" fillId="14" borderId="0" xfId="0" applyFont="1" applyFill="1" applyAlignment="1">
      <alignment horizontal="center" vertical="center"/>
    </xf>
    <xf numFmtId="0" fontId="0" fillId="0" borderId="5" xfId="0" applyBorder="1" applyAlignment="1">
      <alignment horizontal="center" vertical="center"/>
    </xf>
    <xf numFmtId="3" fontId="5" fillId="14" borderId="12" xfId="0" applyNumberFormat="1" applyFont="1" applyFill="1" applyBorder="1" applyAlignment="1">
      <alignment horizontal="center" vertical="center"/>
    </xf>
    <xf numFmtId="1" fontId="22" fillId="0" borderId="63" xfId="0" applyNumberFormat="1" applyFont="1" applyBorder="1" applyAlignment="1">
      <alignment horizontal="center" vertical="center"/>
    </xf>
    <xf numFmtId="3" fontId="33" fillId="0" borderId="0" xfId="0" applyNumberFormat="1" applyFont="1" applyAlignment="1">
      <alignment horizontal="center" vertical="center"/>
    </xf>
    <xf numFmtId="0" fontId="21" fillId="26" borderId="0" xfId="0" applyFont="1" applyFill="1" applyAlignment="1">
      <alignment horizontal="center" vertical="center"/>
    </xf>
    <xf numFmtId="164" fontId="5" fillId="26" borderId="1" xfId="0" applyNumberFormat="1" applyFont="1" applyFill="1" applyBorder="1" applyAlignment="1">
      <alignment horizontal="center" vertical="center"/>
    </xf>
    <xf numFmtId="3" fontId="5" fillId="26" borderId="7" xfId="0" applyNumberFormat="1" applyFont="1" applyFill="1" applyBorder="1" applyAlignment="1">
      <alignment horizontal="center" vertical="center"/>
    </xf>
    <xf numFmtId="3" fontId="5" fillId="26" borderId="8" xfId="0" applyNumberFormat="1" applyFont="1" applyFill="1" applyBorder="1" applyAlignment="1">
      <alignment horizontal="center" vertical="center"/>
    </xf>
    <xf numFmtId="3" fontId="5" fillId="26" borderId="1" xfId="0" applyNumberFormat="1" applyFont="1" applyFill="1" applyBorder="1" applyAlignment="1">
      <alignment horizontal="center" vertical="center"/>
    </xf>
    <xf numFmtId="3" fontId="5" fillId="26" borderId="2" xfId="0" applyNumberFormat="1" applyFont="1" applyFill="1" applyBorder="1" applyAlignment="1">
      <alignment horizontal="center" vertical="center"/>
    </xf>
    <xf numFmtId="3" fontId="5" fillId="26" borderId="28" xfId="0" applyNumberFormat="1" applyFont="1" applyFill="1" applyBorder="1" applyAlignment="1">
      <alignment horizontal="center" vertical="center"/>
    </xf>
    <xf numFmtId="3" fontId="5" fillId="26" borderId="3" xfId="0" applyNumberFormat="1" applyFont="1" applyFill="1" applyBorder="1" applyAlignment="1">
      <alignment horizontal="center" vertical="center"/>
    </xf>
    <xf numFmtId="164" fontId="5" fillId="26" borderId="2" xfId="0" applyNumberFormat="1" applyFont="1" applyFill="1" applyBorder="1" applyAlignment="1">
      <alignment horizontal="center" vertical="center"/>
    </xf>
    <xf numFmtId="0" fontId="5" fillId="26" borderId="0" xfId="0" applyFont="1" applyFill="1" applyAlignment="1">
      <alignment horizontal="center" vertical="center"/>
    </xf>
    <xf numFmtId="0" fontId="0" fillId="0" borderId="19" xfId="0"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0" fillId="0" borderId="19" xfId="0" applyBorder="1" applyAlignment="1">
      <alignment horizontal="center" vertical="center"/>
    </xf>
    <xf numFmtId="0" fontId="21" fillId="20" borderId="0" xfId="0" applyFont="1" applyFill="1" applyAlignment="1">
      <alignment horizontal="center" vertical="center"/>
    </xf>
    <xf numFmtId="0" fontId="5" fillId="20" borderId="0" xfId="0" applyFont="1" applyFill="1" applyAlignment="1">
      <alignment horizontal="center" vertical="center"/>
    </xf>
    <xf numFmtId="0" fontId="21" fillId="27" borderId="0" xfId="0" applyFont="1" applyFill="1" applyAlignment="1">
      <alignment horizontal="center" vertical="center"/>
    </xf>
    <xf numFmtId="164" fontId="5" fillId="27" borderId="1" xfId="0" applyNumberFormat="1" applyFont="1" applyFill="1" applyBorder="1" applyAlignment="1">
      <alignment horizontal="center" vertical="center"/>
    </xf>
    <xf numFmtId="3" fontId="5" fillId="27" borderId="7" xfId="0" applyNumberFormat="1" applyFont="1" applyFill="1" applyBorder="1" applyAlignment="1">
      <alignment horizontal="center" vertical="center"/>
    </xf>
    <xf numFmtId="3" fontId="5" fillId="27" borderId="8" xfId="0" applyNumberFormat="1" applyFont="1" applyFill="1" applyBorder="1" applyAlignment="1">
      <alignment horizontal="center" vertical="center"/>
    </xf>
    <xf numFmtId="3" fontId="5" fillId="27" borderId="1" xfId="0" applyNumberFormat="1" applyFont="1" applyFill="1" applyBorder="1" applyAlignment="1">
      <alignment horizontal="center" vertical="center"/>
    </xf>
    <xf numFmtId="3" fontId="5" fillId="27" borderId="2" xfId="0" applyNumberFormat="1" applyFont="1" applyFill="1" applyBorder="1" applyAlignment="1">
      <alignment horizontal="center" vertical="center"/>
    </xf>
    <xf numFmtId="3" fontId="5" fillId="27" borderId="28" xfId="0" applyNumberFormat="1" applyFont="1" applyFill="1" applyBorder="1" applyAlignment="1">
      <alignment horizontal="center" vertical="center"/>
    </xf>
    <xf numFmtId="3" fontId="5" fillId="27" borderId="3" xfId="0" applyNumberFormat="1" applyFont="1" applyFill="1" applyBorder="1" applyAlignment="1">
      <alignment horizontal="center" vertical="center"/>
    </xf>
    <xf numFmtId="164" fontId="5" fillId="27" borderId="2" xfId="0" applyNumberFormat="1" applyFont="1" applyFill="1" applyBorder="1" applyAlignment="1">
      <alignment horizontal="center" vertical="center"/>
    </xf>
    <xf numFmtId="0" fontId="5" fillId="27" borderId="0" xfId="0" applyFont="1" applyFill="1" applyAlignment="1">
      <alignment horizontal="center" vertical="center"/>
    </xf>
    <xf numFmtId="0" fontId="0" fillId="0" borderId="111" xfId="0" applyBorder="1" applyAlignment="1">
      <alignment horizontal="center" vertical="center"/>
    </xf>
    <xf numFmtId="173" fontId="42" fillId="15" borderId="111" xfId="0" applyNumberFormat="1" applyFont="1" applyFill="1" applyBorder="1" applyAlignment="1">
      <alignment horizontal="center" vertical="center"/>
    </xf>
    <xf numFmtId="0" fontId="0" fillId="23" borderId="111" xfId="0" applyFill="1" applyBorder="1" applyAlignment="1">
      <alignment horizontal="center" vertical="center"/>
    </xf>
    <xf numFmtId="0" fontId="0" fillId="0" borderId="19" xfId="0" applyBorder="1" applyAlignment="1">
      <alignment horizontal="center" vertical="center"/>
    </xf>
    <xf numFmtId="49" fontId="0" fillId="0" borderId="8" xfId="0" applyNumberFormat="1" applyBorder="1" applyAlignment="1">
      <alignment horizontal="center" vertical="center"/>
    </xf>
    <xf numFmtId="0" fontId="13" fillId="15" borderId="8" xfId="0" applyFont="1" applyFill="1" applyBorder="1" applyAlignment="1">
      <alignment horizontal="center" vertical="center"/>
    </xf>
    <xf numFmtId="49" fontId="45" fillId="15" borderId="8" xfId="0" applyNumberFormat="1" applyFont="1" applyFill="1" applyBorder="1" applyAlignment="1">
      <alignment horizontal="center" vertical="center"/>
    </xf>
    <xf numFmtId="0" fontId="13" fillId="23" borderId="96" xfId="0" applyFont="1" applyFill="1" applyBorder="1" applyAlignment="1">
      <alignment horizontal="center" vertical="center"/>
    </xf>
    <xf numFmtId="49" fontId="0" fillId="0" borderId="2" xfId="0" applyNumberFormat="1" applyBorder="1" applyAlignment="1">
      <alignment horizontal="center" vertical="center"/>
    </xf>
    <xf numFmtId="49" fontId="0" fillId="23" borderId="96" xfId="0" applyNumberFormat="1" applyFill="1" applyBorder="1" applyAlignment="1">
      <alignment horizontal="center" vertical="center"/>
    </xf>
    <xf numFmtId="49" fontId="0" fillId="0" borderId="96" xfId="0" applyNumberFormat="1" applyBorder="1" applyAlignment="1">
      <alignment horizontal="center" vertical="center"/>
    </xf>
    <xf numFmtId="173" fontId="42" fillId="15" borderId="19" xfId="0" applyNumberFormat="1" applyFont="1" applyFill="1" applyBorder="1" applyAlignment="1">
      <alignment horizontal="center" vertical="center"/>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49" fontId="0" fillId="23" borderId="8" xfId="0" applyNumberFormat="1" applyFill="1" applyBorder="1" applyAlignment="1">
      <alignment horizontal="center" vertical="center"/>
    </xf>
    <xf numFmtId="0" fontId="13" fillId="15" borderId="111" xfId="0" applyFont="1" applyFill="1" applyBorder="1" applyAlignment="1">
      <alignment horizontal="center" vertical="center"/>
    </xf>
    <xf numFmtId="0" fontId="13" fillId="15" borderId="96" xfId="0" applyFont="1" applyFill="1" applyBorder="1" applyAlignment="1">
      <alignment horizontal="center" vertical="center"/>
    </xf>
    <xf numFmtId="0" fontId="0" fillId="0" borderId="8" xfId="0" applyBorder="1" applyAlignment="1">
      <alignment horizontal="center" vertical="center"/>
    </xf>
    <xf numFmtId="0" fontId="0" fillId="0" borderId="8" xfId="0" applyBorder="1" applyAlignment="1">
      <alignment horizontal="center" vertical="center"/>
    </xf>
    <xf numFmtId="0" fontId="0" fillId="0" borderId="19" xfId="0" applyBorder="1" applyAlignment="1">
      <alignment horizontal="center" vertical="center"/>
    </xf>
    <xf numFmtId="0" fontId="0" fillId="0" borderId="0" xfId="0" applyAlignment="1">
      <alignment horizontal="center" vertical="center"/>
    </xf>
    <xf numFmtId="0" fontId="60" fillId="0" borderId="0" xfId="0" applyFont="1" applyAlignment="1">
      <alignment horizontal="center" vertical="center"/>
    </xf>
    <xf numFmtId="0" fontId="36" fillId="0" borderId="8" xfId="0" applyFont="1" applyBorder="1" applyAlignment="1">
      <alignment horizontal="center" vertical="center"/>
    </xf>
    <xf numFmtId="49" fontId="0" fillId="23" borderId="2" xfId="0" applyNumberFormat="1" applyFill="1" applyBorder="1" applyAlignment="1">
      <alignment horizontal="center" vertical="center"/>
    </xf>
    <xf numFmtId="0" fontId="0" fillId="0" borderId="91" xfId="0" applyBorder="1"/>
    <xf numFmtId="0" fontId="0" fillId="0" borderId="0" xfId="0" applyBorder="1"/>
    <xf numFmtId="0" fontId="0" fillId="0" borderId="103" xfId="0" applyBorder="1"/>
    <xf numFmtId="0" fontId="0" fillId="0" borderId="58" xfId="0" applyBorder="1"/>
    <xf numFmtId="0" fontId="36" fillId="28" borderId="8" xfId="0" applyFont="1" applyFill="1" applyBorder="1" applyAlignment="1">
      <alignment horizontal="center" vertical="center"/>
    </xf>
    <xf numFmtId="3" fontId="9" fillId="0" borderId="26" xfId="0" applyNumberFormat="1" applyFont="1" applyBorder="1" applyAlignment="1">
      <alignment horizontal="center" vertical="center"/>
    </xf>
    <xf numFmtId="3" fontId="9" fillId="0" borderId="20" xfId="0" applyNumberFormat="1" applyFont="1" applyBorder="1" applyAlignment="1">
      <alignment horizontal="center" vertical="center"/>
    </xf>
    <xf numFmtId="3" fontId="9" fillId="0" borderId="64" xfId="0" applyNumberFormat="1" applyFont="1" applyBorder="1" applyAlignment="1">
      <alignment horizontal="center" vertical="center"/>
    </xf>
    <xf numFmtId="0" fontId="13" fillId="0" borderId="0" xfId="0" applyFont="1" applyAlignment="1">
      <alignment horizontal="center" vertical="center"/>
    </xf>
    <xf numFmtId="0" fontId="0" fillId="0" borderId="19" xfId="0" applyBorder="1" applyAlignment="1">
      <alignment horizontal="center" vertical="center"/>
    </xf>
    <xf numFmtId="49" fontId="0" fillId="0" borderId="8" xfId="0" applyNumberFormat="1" applyBorder="1" applyAlignment="1">
      <alignment horizontal="center" vertical="center"/>
    </xf>
    <xf numFmtId="49" fontId="0" fillId="0" borderId="0" xfId="0" applyNumberFormat="1" applyAlignment="1">
      <alignment horizontal="center" vertical="center"/>
    </xf>
    <xf numFmtId="0" fontId="13" fillId="15" borderId="8" xfId="0" applyFont="1" applyFill="1" applyBorder="1" applyAlignment="1">
      <alignment horizontal="center" vertical="center"/>
    </xf>
    <xf numFmtId="49" fontId="45" fillId="15" borderId="8" xfId="0" applyNumberFormat="1" applyFont="1" applyFill="1" applyBorder="1" applyAlignment="1">
      <alignment horizontal="center" vertical="center"/>
    </xf>
    <xf numFmtId="0" fontId="13" fillId="15" borderId="19" xfId="0" applyFont="1" applyFill="1" applyBorder="1" applyAlignment="1">
      <alignment horizontal="center" vertical="center"/>
    </xf>
    <xf numFmtId="49" fontId="0" fillId="0" borderId="2" xfId="0" applyNumberFormat="1" applyBorder="1" applyAlignment="1">
      <alignment horizontal="center" vertical="center"/>
    </xf>
    <xf numFmtId="173" fontId="42" fillId="15" borderId="19" xfId="0" applyNumberFormat="1" applyFont="1" applyFill="1" applyBorder="1" applyAlignment="1">
      <alignment horizontal="center" vertical="center"/>
    </xf>
    <xf numFmtId="0" fontId="13" fillId="0" borderId="0" xfId="0" applyFont="1" applyBorder="1" applyAlignment="1">
      <alignment horizontal="center" vertical="center"/>
    </xf>
    <xf numFmtId="0" fontId="13" fillId="15" borderId="0" xfId="0" applyFont="1" applyFill="1" applyBorder="1" applyAlignment="1">
      <alignment horizontal="center" vertical="center"/>
    </xf>
    <xf numFmtId="3" fontId="22" fillId="0" borderId="23" xfId="0" applyNumberFormat="1" applyFont="1" applyBorder="1" applyAlignment="1">
      <alignment horizontal="center" vertical="center"/>
    </xf>
    <xf numFmtId="3" fontId="22" fillId="0" borderId="59" xfId="0" applyNumberFormat="1" applyFont="1" applyBorder="1" applyAlignment="1">
      <alignment horizontal="center" vertical="center"/>
    </xf>
    <xf numFmtId="3" fontId="22" fillId="0" borderId="97" xfId="0" applyNumberFormat="1" applyFont="1" applyBorder="1" applyAlignment="1">
      <alignment horizontal="center" vertical="center"/>
    </xf>
    <xf numFmtId="3" fontId="22" fillId="0" borderId="8" xfId="0" applyNumberFormat="1" applyFont="1" applyBorder="1" applyAlignment="1">
      <alignment horizontal="center" vertical="center"/>
    </xf>
    <xf numFmtId="3" fontId="22" fillId="0" borderId="1" xfId="0" applyNumberFormat="1" applyFont="1" applyBorder="1" applyAlignment="1">
      <alignment horizontal="center" vertical="center"/>
    </xf>
    <xf numFmtId="3" fontId="22" fillId="0" borderId="98" xfId="0" applyNumberFormat="1" applyFont="1" applyBorder="1" applyAlignment="1">
      <alignment horizontal="center" vertical="center"/>
    </xf>
    <xf numFmtId="3" fontId="22" fillId="0" borderId="19" xfId="0" applyNumberFormat="1" applyFont="1" applyBorder="1" applyAlignment="1">
      <alignment horizontal="center" vertical="center"/>
    </xf>
    <xf numFmtId="3" fontId="10" fillId="0" borderId="0" xfId="0" applyNumberFormat="1" applyFont="1" applyAlignment="1">
      <alignment horizontal="center" vertical="center"/>
    </xf>
    <xf numFmtId="3" fontId="22" fillId="0" borderId="60" xfId="0" applyNumberFormat="1" applyFont="1" applyBorder="1" applyAlignment="1">
      <alignment horizontal="center" vertical="center"/>
    </xf>
    <xf numFmtId="3" fontId="22" fillId="0" borderId="99" xfId="0" applyNumberFormat="1" applyFont="1" applyBorder="1" applyAlignment="1">
      <alignment horizontal="center" vertical="center"/>
    </xf>
    <xf numFmtId="3" fontId="22" fillId="0" borderId="36" xfId="0" applyNumberFormat="1" applyFont="1" applyBorder="1" applyAlignment="1">
      <alignment horizontal="center" vertical="center"/>
    </xf>
    <xf numFmtId="3" fontId="22" fillId="0" borderId="105" xfId="0" applyNumberFormat="1" applyFont="1" applyBorder="1" applyAlignment="1">
      <alignment horizontal="center" vertical="center"/>
    </xf>
    <xf numFmtId="3" fontId="22" fillId="0" borderId="74" xfId="0" applyNumberFormat="1" applyFont="1" applyBorder="1" applyAlignment="1">
      <alignment horizontal="center" vertical="center"/>
    </xf>
    <xf numFmtId="3" fontId="22" fillId="0" borderId="84" xfId="0" applyNumberFormat="1" applyFont="1" applyBorder="1" applyAlignment="1">
      <alignment horizontal="center" vertical="center"/>
    </xf>
    <xf numFmtId="3" fontId="22" fillId="0" borderId="85" xfId="0" applyNumberFormat="1" applyFont="1" applyBorder="1" applyAlignment="1">
      <alignment horizontal="center" vertical="center"/>
    </xf>
    <xf numFmtId="3" fontId="22" fillId="0" borderId="108" xfId="0" applyNumberFormat="1" applyFont="1" applyBorder="1" applyAlignment="1">
      <alignment horizontal="center" vertical="center"/>
    </xf>
    <xf numFmtId="3" fontId="22" fillId="0" borderId="31" xfId="0" applyNumberFormat="1" applyFont="1" applyBorder="1" applyAlignment="1">
      <alignment horizontal="center" vertical="center"/>
    </xf>
    <xf numFmtId="3" fontId="22" fillId="0" borderId="15" xfId="0" applyNumberFormat="1" applyFont="1" applyBorder="1" applyAlignment="1">
      <alignment horizontal="center" vertical="center"/>
    </xf>
    <xf numFmtId="3" fontId="22" fillId="0" borderId="101" xfId="0" applyNumberFormat="1" applyFont="1" applyBorder="1" applyAlignment="1">
      <alignment horizontal="center" vertical="center"/>
    </xf>
    <xf numFmtId="3" fontId="9" fillId="0" borderId="63" xfId="0" applyNumberFormat="1" applyFont="1" applyBorder="1" applyAlignment="1">
      <alignment horizontal="center" vertical="center"/>
    </xf>
    <xf numFmtId="3" fontId="9" fillId="0" borderId="5" xfId="0" applyNumberFormat="1" applyFont="1" applyBorder="1" applyAlignment="1">
      <alignment horizontal="center" vertical="center"/>
    </xf>
    <xf numFmtId="3" fontId="9" fillId="0" borderId="102" xfId="0" applyNumberFormat="1" applyFont="1" applyBorder="1" applyAlignment="1">
      <alignment horizontal="center" vertical="center"/>
    </xf>
    <xf numFmtId="0" fontId="13" fillId="0" borderId="8" xfId="0" applyFont="1" applyBorder="1" applyAlignment="1">
      <alignment horizontal="center" vertical="center"/>
    </xf>
    <xf numFmtId="0" fontId="13" fillId="0" borderId="8" xfId="0" applyFont="1" applyBorder="1" applyAlignment="1">
      <alignment horizontal="center" vertical="center"/>
    </xf>
    <xf numFmtId="0" fontId="5" fillId="0" borderId="0" xfId="0" applyFont="1" applyAlignment="1">
      <alignment horizontal="center" vertical="center"/>
    </xf>
    <xf numFmtId="167" fontId="0" fillId="0" borderId="0" xfId="0" applyNumberFormat="1" applyAlignment="1">
      <alignment horizontal="center" vertical="center"/>
    </xf>
    <xf numFmtId="0" fontId="5" fillId="5" borderId="0" xfId="0" applyFont="1" applyFill="1" applyAlignment="1">
      <alignment horizontal="center" vertical="center"/>
    </xf>
    <xf numFmtId="0" fontId="5" fillId="0" borderId="90" xfId="0" applyFont="1" applyBorder="1" applyAlignment="1">
      <alignment horizontal="center" vertical="center"/>
    </xf>
    <xf numFmtId="0" fontId="5" fillId="0" borderId="57" xfId="0" applyFont="1" applyBorder="1" applyAlignment="1">
      <alignment horizontal="center" vertical="center"/>
    </xf>
    <xf numFmtId="0" fontId="5" fillId="0" borderId="54" xfId="0" applyFont="1" applyBorder="1" applyAlignment="1">
      <alignment horizontal="center" vertical="center"/>
    </xf>
    <xf numFmtId="0" fontId="5" fillId="0" borderId="91" xfId="0" applyFont="1" applyBorder="1" applyAlignment="1">
      <alignment horizontal="center" vertical="center"/>
    </xf>
    <xf numFmtId="0" fontId="5" fillId="0" borderId="0" xfId="0" applyFont="1" applyBorder="1" applyAlignment="1">
      <alignment horizontal="center" vertical="center"/>
    </xf>
    <xf numFmtId="0" fontId="5" fillId="0" borderId="55" xfId="0" applyFont="1" applyBorder="1" applyAlignment="1">
      <alignment horizontal="center" vertical="center"/>
    </xf>
    <xf numFmtId="0" fontId="5" fillId="0" borderId="103" xfId="0" applyFont="1" applyBorder="1" applyAlignment="1">
      <alignment horizontal="center" vertical="center"/>
    </xf>
    <xf numFmtId="0" fontId="5" fillId="0" borderId="58" xfId="0" applyFont="1" applyBorder="1" applyAlignment="1">
      <alignment horizontal="center" vertical="center"/>
    </xf>
    <xf numFmtId="0" fontId="5" fillId="0" borderId="56" xfId="0" applyFont="1" applyBorder="1" applyAlignment="1">
      <alignment horizontal="center" vertical="center"/>
    </xf>
    <xf numFmtId="173" fontId="60" fillId="0" borderId="111" xfId="0" applyNumberFormat="1" applyFont="1" applyBorder="1" applyAlignment="1">
      <alignment horizontal="center" vertical="center" readingOrder="2"/>
    </xf>
    <xf numFmtId="0" fontId="60" fillId="0" borderId="0" xfId="0" applyFont="1" applyBorder="1" applyAlignment="1">
      <alignment horizontal="center" vertical="center"/>
    </xf>
    <xf numFmtId="0" fontId="13" fillId="0" borderId="114" xfId="0" applyFont="1" applyBorder="1" applyAlignment="1">
      <alignment horizontal="center" vertical="center"/>
    </xf>
    <xf numFmtId="0" fontId="0" fillId="0" borderId="8" xfId="0" applyBorder="1" applyAlignment="1">
      <alignment horizontal="center" vertical="center"/>
    </xf>
    <xf numFmtId="0" fontId="13" fillId="0" borderId="0" xfId="0" applyFont="1" applyAlignment="1">
      <alignment horizontal="center" vertical="center"/>
    </xf>
    <xf numFmtId="0" fontId="0" fillId="0" borderId="19" xfId="0" applyBorder="1" applyAlignment="1">
      <alignment horizontal="center" vertical="center"/>
    </xf>
    <xf numFmtId="49" fontId="0" fillId="0" borderId="8" xfId="0" applyNumberFormat="1" applyBorder="1" applyAlignment="1">
      <alignment horizontal="center" vertical="center"/>
    </xf>
    <xf numFmtId="49" fontId="0" fillId="0" borderId="0" xfId="0" applyNumberFormat="1" applyAlignment="1">
      <alignment horizontal="center" vertical="center"/>
    </xf>
    <xf numFmtId="0" fontId="13" fillId="15" borderId="8" xfId="0" applyFont="1" applyFill="1" applyBorder="1" applyAlignment="1">
      <alignment horizontal="center" vertical="center"/>
    </xf>
    <xf numFmtId="49" fontId="45" fillId="15" borderId="8" xfId="0" applyNumberFormat="1" applyFont="1" applyFill="1" applyBorder="1" applyAlignment="1">
      <alignment horizontal="center" vertical="center"/>
    </xf>
    <xf numFmtId="0" fontId="13" fillId="15" borderId="19" xfId="0" applyFont="1" applyFill="1" applyBorder="1" applyAlignment="1">
      <alignment horizontal="center" vertical="center"/>
    </xf>
    <xf numFmtId="49" fontId="0" fillId="0" borderId="2" xfId="0" applyNumberFormat="1" applyBorder="1" applyAlignment="1">
      <alignment horizontal="center" vertical="center"/>
    </xf>
    <xf numFmtId="173" fontId="42" fillId="15" borderId="19" xfId="0" applyNumberFormat="1" applyFont="1" applyFill="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0" fontId="13" fillId="15" borderId="0" xfId="0" applyFont="1" applyFill="1" applyBorder="1" applyAlignment="1">
      <alignment horizontal="center" vertical="center"/>
    </xf>
    <xf numFmtId="0" fontId="13" fillId="5" borderId="0" xfId="0" applyFont="1" applyFill="1" applyAlignment="1">
      <alignment horizontal="center" vertical="center"/>
    </xf>
    <xf numFmtId="0" fontId="60" fillId="5" borderId="3" xfId="0" applyFont="1" applyFill="1" applyBorder="1" applyAlignment="1">
      <alignment horizontal="center" vertical="center"/>
    </xf>
    <xf numFmtId="173" fontId="60" fillId="5" borderId="111" xfId="0" applyNumberFormat="1" applyFont="1" applyFill="1" applyBorder="1" applyAlignment="1">
      <alignment horizontal="center" vertical="center" readingOrder="2"/>
    </xf>
    <xf numFmtId="0" fontId="59" fillId="5" borderId="8" xfId="0" applyFont="1" applyFill="1" applyBorder="1" applyAlignment="1">
      <alignment horizontal="center" vertical="center"/>
    </xf>
    <xf numFmtId="0" fontId="60" fillId="5" borderId="8" xfId="0" applyFont="1" applyFill="1" applyBorder="1" applyAlignment="1">
      <alignment horizontal="center" vertical="center"/>
    </xf>
    <xf numFmtId="171" fontId="60" fillId="5" borderId="19" xfId="0" applyNumberFormat="1" applyFont="1" applyFill="1" applyBorder="1" applyAlignment="1">
      <alignment horizontal="center" vertical="center"/>
    </xf>
    <xf numFmtId="171" fontId="60" fillId="5" borderId="60" xfId="0" applyNumberFormat="1" applyFont="1" applyFill="1" applyBorder="1" applyAlignment="1">
      <alignment horizontal="center" vertical="center"/>
    </xf>
    <xf numFmtId="0" fontId="60" fillId="5" borderId="1" xfId="0" applyFont="1" applyFill="1" applyBorder="1" applyAlignment="1">
      <alignment horizontal="center" vertical="center" readingOrder="2"/>
    </xf>
    <xf numFmtId="173" fontId="60" fillId="23" borderId="8" xfId="0" applyNumberFormat="1" applyFont="1" applyFill="1" applyBorder="1" applyAlignment="1">
      <alignment horizontal="center" vertical="center" readingOrder="2"/>
    </xf>
    <xf numFmtId="3" fontId="4" fillId="4" borderId="20" xfId="0" applyNumberFormat="1" applyFont="1" applyFill="1" applyBorder="1" applyAlignment="1">
      <alignment horizontal="center" vertical="center"/>
    </xf>
    <xf numFmtId="3" fontId="4" fillId="15" borderId="20" xfId="0" applyNumberFormat="1" applyFont="1" applyFill="1" applyBorder="1" applyAlignment="1">
      <alignment horizontal="center" vertical="center"/>
    </xf>
    <xf numFmtId="0" fontId="0" fillId="0" borderId="8" xfId="0" applyBorder="1" applyAlignment="1">
      <alignment horizontal="center" vertical="center"/>
    </xf>
    <xf numFmtId="0" fontId="59" fillId="0" borderId="3" xfId="0" applyFont="1" applyBorder="1" applyAlignment="1">
      <alignment horizontal="center" vertical="center"/>
    </xf>
    <xf numFmtId="171" fontId="60" fillId="23" borderId="8" xfId="0" applyNumberFormat="1" applyFont="1" applyFill="1" applyBorder="1" applyAlignment="1">
      <alignment horizontal="center" vertical="center"/>
    </xf>
    <xf numFmtId="173" fontId="60" fillId="0" borderId="8" xfId="0" applyNumberFormat="1" applyFont="1" applyBorder="1" applyAlignment="1">
      <alignment horizontal="center" vertical="center" readingOrder="2"/>
    </xf>
    <xf numFmtId="0" fontId="0" fillId="23" borderId="8" xfId="0" applyFill="1" applyBorder="1" applyAlignment="1">
      <alignment horizontal="center" vertical="center"/>
    </xf>
    <xf numFmtId="0" fontId="36" fillId="0" borderId="8" xfId="0" applyFont="1" applyBorder="1" applyAlignment="1">
      <alignment horizontal="center" vertical="center"/>
    </xf>
    <xf numFmtId="3" fontId="36" fillId="0" borderId="8" xfId="0" applyNumberFormat="1" applyFont="1" applyBorder="1" applyAlignment="1">
      <alignment horizontal="center" vertical="center"/>
    </xf>
    <xf numFmtId="173" fontId="60" fillId="23" borderId="111" xfId="0" applyNumberFormat="1" applyFont="1" applyFill="1" applyBorder="1" applyAlignment="1">
      <alignment horizontal="center" vertical="center" readingOrder="2"/>
    </xf>
    <xf numFmtId="173" fontId="0" fillId="0" borderId="0" xfId="0" applyNumberFormat="1"/>
    <xf numFmtId="0" fontId="13" fillId="23" borderId="96" xfId="0" applyNumberFormat="1" applyFont="1" applyFill="1" applyBorder="1" applyAlignment="1">
      <alignment horizontal="center" vertical="center"/>
    </xf>
    <xf numFmtId="175" fontId="13" fillId="23" borderId="115" xfId="0" applyNumberFormat="1" applyFont="1" applyFill="1" applyBorder="1" applyAlignment="1">
      <alignment horizontal="center" vertical="center"/>
    </xf>
    <xf numFmtId="176" fontId="13" fillId="23" borderId="115" xfId="0" applyNumberFormat="1" applyFont="1" applyFill="1" applyBorder="1" applyAlignment="1">
      <alignment horizontal="center" vertical="center"/>
    </xf>
    <xf numFmtId="0" fontId="85" fillId="29" borderId="115" xfId="0" applyFont="1" applyFill="1" applyBorder="1"/>
    <xf numFmtId="0" fontId="85" fillId="29" borderId="96" xfId="0" applyFont="1" applyFill="1" applyBorder="1"/>
    <xf numFmtId="177" fontId="13" fillId="23" borderId="115" xfId="0" applyNumberFormat="1" applyFont="1" applyFill="1" applyBorder="1" applyAlignment="1">
      <alignment horizontal="center" vertical="center"/>
    </xf>
    <xf numFmtId="175" fontId="0" fillId="0" borderId="0" xfId="0" applyNumberFormat="1"/>
    <xf numFmtId="177" fontId="0" fillId="0" borderId="0" xfId="0" applyNumberFormat="1"/>
    <xf numFmtId="176" fontId="0" fillId="0" borderId="0" xfId="0" applyNumberFormat="1"/>
    <xf numFmtId="0" fontId="60" fillId="0" borderId="2" xfId="0" applyFont="1" applyFill="1" applyBorder="1" applyAlignment="1">
      <alignment horizontal="center" vertical="center"/>
    </xf>
    <xf numFmtId="171" fontId="60" fillId="0" borderId="2" xfId="0" applyNumberFormat="1" applyFont="1" applyBorder="1" applyAlignment="1">
      <alignment horizontal="center" vertical="center"/>
    </xf>
    <xf numFmtId="0" fontId="60" fillId="0" borderId="2" xfId="0" applyFont="1" applyFill="1" applyBorder="1" applyAlignment="1">
      <alignment horizontal="center" vertical="center" readingOrder="2"/>
    </xf>
    <xf numFmtId="0" fontId="0" fillId="0" borderId="19" xfId="0" applyBorder="1" applyAlignment="1">
      <alignment horizontal="center" vertical="center"/>
    </xf>
    <xf numFmtId="0" fontId="5" fillId="0" borderId="0" xfId="0" applyFont="1" applyBorder="1" applyAlignment="1">
      <alignment horizontal="center" vertical="center"/>
    </xf>
    <xf numFmtId="0" fontId="36" fillId="28" borderId="8" xfId="0" applyFont="1" applyFill="1" applyBorder="1" applyAlignment="1">
      <alignment horizontal="center" vertical="center"/>
    </xf>
    <xf numFmtId="0" fontId="46" fillId="0" borderId="70" xfId="0" applyFont="1" applyBorder="1" applyAlignment="1">
      <alignment horizontal="center" vertical="center"/>
    </xf>
    <xf numFmtId="0" fontId="60" fillId="0" borderId="0" xfId="0" applyFont="1" applyBorder="1" applyAlignment="1">
      <alignment horizontal="center" vertical="center" readingOrder="2"/>
    </xf>
    <xf numFmtId="0" fontId="36" fillId="0" borderId="0" xfId="0" applyFont="1" applyBorder="1" applyAlignment="1">
      <alignment horizontal="center" vertical="center"/>
    </xf>
    <xf numFmtId="0" fontId="46" fillId="0" borderId="70" xfId="0" applyFont="1" applyBorder="1" applyAlignment="1">
      <alignment vertical="center"/>
    </xf>
    <xf numFmtId="178" fontId="36" fillId="0" borderId="8" xfId="0" applyNumberFormat="1" applyFont="1" applyBorder="1" applyAlignment="1">
      <alignment horizontal="center" vertical="center"/>
    </xf>
    <xf numFmtId="178" fontId="36" fillId="0" borderId="84" xfId="0" applyNumberFormat="1" applyFont="1" applyBorder="1" applyAlignment="1">
      <alignment horizontal="center" vertical="center"/>
    </xf>
    <xf numFmtId="0" fontId="0" fillId="0" borderId="70" xfId="0" applyBorder="1" applyAlignment="1">
      <alignment vertical="center"/>
    </xf>
    <xf numFmtId="3" fontId="5" fillId="14" borderId="0" xfId="0" applyNumberFormat="1" applyFont="1" applyFill="1" applyBorder="1" applyAlignment="1">
      <alignment horizontal="center" vertical="center"/>
    </xf>
    <xf numFmtId="0" fontId="5" fillId="14" borderId="34" xfId="0" applyFont="1" applyFill="1" applyBorder="1" applyAlignment="1">
      <alignment horizontal="center" vertical="center"/>
    </xf>
    <xf numFmtId="0" fontId="5" fillId="14" borderId="36" xfId="0" applyFont="1" applyFill="1" applyBorder="1" applyAlignment="1">
      <alignment horizontal="center" vertical="center"/>
    </xf>
    <xf numFmtId="0" fontId="5" fillId="14" borderId="37" xfId="0" applyFont="1" applyFill="1" applyBorder="1" applyAlignment="1">
      <alignment horizontal="center" vertical="center"/>
    </xf>
    <xf numFmtId="0" fontId="60" fillId="0" borderId="0" xfId="0" applyFont="1" applyFill="1" applyBorder="1" applyAlignment="1">
      <alignment horizontal="center" vertical="center"/>
    </xf>
    <xf numFmtId="0" fontId="60" fillId="0" borderId="6" xfId="0" applyFont="1" applyFill="1" applyBorder="1" applyAlignment="1">
      <alignment horizontal="center" vertical="center"/>
    </xf>
    <xf numFmtId="0" fontId="60" fillId="0" borderId="63" xfId="0" applyFont="1" applyFill="1" applyBorder="1" applyAlignment="1">
      <alignment horizontal="center" vertical="center"/>
    </xf>
    <xf numFmtId="171" fontId="60" fillId="23" borderId="84" xfId="0" applyNumberFormat="1" applyFont="1" applyFill="1" applyBorder="1" applyAlignment="1">
      <alignment horizontal="center" vertical="center"/>
    </xf>
    <xf numFmtId="171" fontId="60" fillId="23" borderId="85" xfId="0" applyNumberFormat="1" applyFont="1" applyFill="1" applyBorder="1" applyAlignment="1">
      <alignment horizontal="center" vertical="center"/>
    </xf>
    <xf numFmtId="0" fontId="60" fillId="0" borderId="8" xfId="0" applyNumberFormat="1" applyFont="1" applyFill="1" applyBorder="1" applyAlignment="1">
      <alignment horizontal="center" vertical="center"/>
    </xf>
    <xf numFmtId="0" fontId="60" fillId="0" borderId="8" xfId="0" applyFont="1" applyFill="1" applyBorder="1" applyAlignment="1">
      <alignment horizontal="center" vertical="center" readingOrder="2"/>
    </xf>
    <xf numFmtId="0" fontId="60" fillId="0" borderId="19" xfId="0" applyNumberFormat="1" applyFont="1" applyFill="1" applyBorder="1" applyAlignment="1">
      <alignment horizontal="center" vertical="center"/>
    </xf>
    <xf numFmtId="0" fontId="60" fillId="23" borderId="8" xfId="0" applyNumberFormat="1" applyFont="1" applyFill="1" applyBorder="1" applyAlignment="1">
      <alignment horizontal="center" vertical="center"/>
    </xf>
    <xf numFmtId="0" fontId="60" fillId="0" borderId="8" xfId="0" applyNumberFormat="1" applyFont="1" applyBorder="1" applyAlignment="1">
      <alignment horizontal="center" vertical="center"/>
    </xf>
    <xf numFmtId="173" fontId="60" fillId="15" borderId="111" xfId="0" applyNumberFormat="1" applyFont="1" applyFill="1" applyBorder="1" applyAlignment="1">
      <alignment horizontal="center" vertical="center" readingOrder="2"/>
    </xf>
    <xf numFmtId="0" fontId="59" fillId="23" borderId="111" xfId="0" applyFont="1" applyFill="1" applyBorder="1" applyAlignment="1">
      <alignment horizontal="center" vertical="center"/>
    </xf>
    <xf numFmtId="0" fontId="60" fillId="23" borderId="111" xfId="0" applyNumberFormat="1" applyFont="1" applyFill="1" applyBorder="1" applyAlignment="1">
      <alignment horizontal="center" vertical="center"/>
    </xf>
    <xf numFmtId="0" fontId="60" fillId="23" borderId="111" xfId="0" applyFont="1" applyFill="1" applyBorder="1" applyAlignment="1">
      <alignment horizontal="center" vertical="center"/>
    </xf>
    <xf numFmtId="49" fontId="59" fillId="0" borderId="8" xfId="0" applyNumberFormat="1" applyFont="1" applyFill="1" applyBorder="1" applyAlignment="1">
      <alignment horizontal="center" vertical="center"/>
    </xf>
    <xf numFmtId="49" fontId="59" fillId="0" borderId="19" xfId="0" applyNumberFormat="1" applyFont="1" applyFill="1" applyBorder="1" applyAlignment="1">
      <alignment horizontal="center" vertical="center"/>
    </xf>
    <xf numFmtId="0" fontId="60" fillId="19" borderId="1" xfId="0" applyFont="1" applyFill="1" applyBorder="1" applyAlignment="1">
      <alignment horizontal="center" vertical="center" readingOrder="2"/>
    </xf>
    <xf numFmtId="173" fontId="60" fillId="0" borderId="0" xfId="0" applyNumberFormat="1" applyFont="1" applyBorder="1" applyAlignment="1">
      <alignment horizontal="center" vertical="center" readingOrder="2"/>
    </xf>
    <xf numFmtId="173" fontId="60" fillId="23" borderId="0" xfId="0" applyNumberFormat="1" applyFont="1" applyFill="1" applyBorder="1" applyAlignment="1">
      <alignment horizontal="center" vertical="center" readingOrder="2"/>
    </xf>
    <xf numFmtId="3" fontId="86" fillId="0" borderId="28" xfId="0" applyNumberFormat="1" applyFont="1" applyBorder="1" applyAlignment="1">
      <alignment horizontal="center" vertical="center"/>
    </xf>
    <xf numFmtId="0" fontId="0" fillId="0" borderId="8" xfId="0" applyBorder="1" applyAlignment="1">
      <alignment horizontal="center" vertical="center"/>
    </xf>
    <xf numFmtId="0" fontId="13" fillId="0" borderId="8" xfId="0" applyFont="1" applyBorder="1" applyAlignment="1">
      <alignment horizontal="center" vertical="center"/>
    </xf>
    <xf numFmtId="3" fontId="49" fillId="0" borderId="79" xfId="0" applyNumberFormat="1" applyFont="1" applyBorder="1" applyAlignment="1">
      <alignment horizontal="center"/>
    </xf>
    <xf numFmtId="0" fontId="49" fillId="0" borderId="42" xfId="0" applyFont="1" applyBorder="1" applyAlignment="1">
      <alignment horizontal="center"/>
    </xf>
    <xf numFmtId="0" fontId="49" fillId="0" borderId="77" xfId="0" applyFont="1" applyBorder="1" applyAlignment="1">
      <alignment horizontal="center"/>
    </xf>
    <xf numFmtId="0" fontId="14" fillId="0" borderId="54" xfId="0" applyFont="1" applyBorder="1" applyAlignment="1">
      <alignment horizontal="center" vertical="center"/>
    </xf>
    <xf numFmtId="0" fontId="14" fillId="0" borderId="56" xfId="0" applyFont="1" applyBorder="1" applyAlignment="1">
      <alignment horizontal="center" vertical="center"/>
    </xf>
    <xf numFmtId="0" fontId="34" fillId="6" borderId="75" xfId="0" applyFont="1" applyFill="1" applyBorder="1" applyAlignment="1">
      <alignment horizontal="center" vertical="center"/>
    </xf>
    <xf numFmtId="0" fontId="34" fillId="6" borderId="80" xfId="0" applyFont="1" applyFill="1" applyBorder="1" applyAlignment="1">
      <alignment horizontal="center" vertical="center"/>
    </xf>
    <xf numFmtId="0" fontId="35" fillId="7" borderId="75" xfId="0" applyFont="1" applyFill="1" applyBorder="1" applyAlignment="1">
      <alignment horizontal="center" vertical="center"/>
    </xf>
    <xf numFmtId="0" fontId="35" fillId="7" borderId="80" xfId="0" applyFont="1" applyFill="1" applyBorder="1" applyAlignment="1">
      <alignment horizontal="center" vertical="center"/>
    </xf>
    <xf numFmtId="0" fontId="0" fillId="0" borderId="19" xfId="0" applyBorder="1" applyAlignment="1">
      <alignment horizontal="center" vertical="center"/>
    </xf>
    <xf numFmtId="0" fontId="0" fillId="0" borderId="63" xfId="0" applyBorder="1" applyAlignment="1">
      <alignment horizontal="center" vertical="center"/>
    </xf>
    <xf numFmtId="0" fontId="0" fillId="0" borderId="84" xfId="0" applyBorder="1" applyAlignment="1">
      <alignment horizontal="center" vertical="center"/>
    </xf>
    <xf numFmtId="0" fontId="13" fillId="0" borderId="8" xfId="0" applyFont="1" applyBorder="1" applyAlignment="1">
      <alignment horizontal="center" vertical="center"/>
    </xf>
    <xf numFmtId="0" fontId="0" fillId="11" borderId="8" xfId="0" applyFill="1" applyBorder="1" applyAlignment="1">
      <alignment horizontal="center" vertical="center"/>
    </xf>
    <xf numFmtId="0" fontId="0" fillId="10" borderId="8" xfId="0" applyFill="1" applyBorder="1" applyAlignment="1">
      <alignment horizontal="center" vertical="center"/>
    </xf>
    <xf numFmtId="0" fontId="0" fillId="12" borderId="8" xfId="0" applyFill="1" applyBorder="1" applyAlignment="1">
      <alignment horizontal="center" vertical="center"/>
    </xf>
    <xf numFmtId="0" fontId="0" fillId="5" borderId="19" xfId="0" applyFill="1" applyBorder="1" applyAlignment="1">
      <alignment horizontal="center" vertical="center"/>
    </xf>
    <xf numFmtId="0" fontId="0" fillId="5" borderId="63" xfId="0" applyFill="1" applyBorder="1" applyAlignment="1">
      <alignment horizontal="center" vertical="center"/>
    </xf>
    <xf numFmtId="0" fontId="0" fillId="5" borderId="84" xfId="0" applyFill="1" applyBorder="1" applyAlignment="1">
      <alignment horizontal="center" vertical="center"/>
    </xf>
    <xf numFmtId="0" fontId="39" fillId="0" borderId="0" xfId="2" applyFont="1" applyAlignment="1">
      <alignment horizontal="center" vertical="center" wrapText="1"/>
    </xf>
    <xf numFmtId="0" fontId="0" fillId="13" borderId="8" xfId="0" applyFill="1" applyBorder="1" applyAlignment="1">
      <alignment horizontal="center" vertical="center"/>
    </xf>
    <xf numFmtId="0" fontId="0" fillId="7" borderId="8" xfId="0" applyFill="1" applyBorder="1" applyAlignment="1">
      <alignment horizontal="center" vertical="center"/>
    </xf>
    <xf numFmtId="0" fontId="40" fillId="0" borderId="0" xfId="2" applyFont="1" applyAlignment="1">
      <alignment horizontal="center" vertical="center" wrapText="1"/>
    </xf>
    <xf numFmtId="0" fontId="0" fillId="14" borderId="8" xfId="0" applyFill="1" applyBorder="1" applyAlignment="1">
      <alignment horizontal="center" vertical="center"/>
    </xf>
    <xf numFmtId="0" fontId="0" fillId="0" borderId="8" xfId="0" applyBorder="1" applyAlignment="1">
      <alignment horizontal="center" vertical="center"/>
    </xf>
    <xf numFmtId="0" fontId="0" fillId="21" borderId="8" xfId="0" applyFill="1" applyBorder="1" applyAlignment="1">
      <alignment horizontal="center" vertical="center"/>
    </xf>
    <xf numFmtId="0" fontId="73" fillId="0" borderId="8" xfId="0" applyFont="1" applyBorder="1" applyAlignment="1">
      <alignment horizontal="center" vertical="center"/>
    </xf>
    <xf numFmtId="0" fontId="68" fillId="0" borderId="0" xfId="0" applyFont="1" applyAlignment="1">
      <alignment horizontal="center" vertical="center"/>
    </xf>
    <xf numFmtId="0" fontId="69" fillId="0" borderId="0" xfId="0" applyFont="1" applyAlignment="1">
      <alignment horizontal="center" vertical="center"/>
    </xf>
    <xf numFmtId="0" fontId="68" fillId="0" borderId="0" xfId="0" applyFont="1" applyAlignment="1">
      <alignment horizontal="right" vertical="center"/>
    </xf>
    <xf numFmtId="0" fontId="68" fillId="0" borderId="6" xfId="0" applyFont="1" applyBorder="1" applyAlignment="1">
      <alignment horizontal="right" vertical="center"/>
    </xf>
    <xf numFmtId="0" fontId="68" fillId="0" borderId="0" xfId="0" applyFont="1" applyBorder="1" applyAlignment="1">
      <alignment horizontal="right" vertical="center"/>
    </xf>
    <xf numFmtId="0" fontId="73" fillId="0" borderId="3" xfId="0" applyFont="1" applyBorder="1" applyAlignment="1">
      <alignment horizontal="center" vertical="center"/>
    </xf>
    <xf numFmtId="0" fontId="66" fillId="15" borderId="116" xfId="0" applyFont="1" applyFill="1" applyBorder="1" applyAlignment="1">
      <alignment horizontal="center" vertical="center"/>
    </xf>
    <xf numFmtId="0" fontId="66" fillId="15" borderId="114" xfId="0" applyFont="1" applyFill="1" applyBorder="1" applyAlignment="1">
      <alignment horizontal="center" vertical="center"/>
    </xf>
    <xf numFmtId="0" fontId="66" fillId="15" borderId="117" xfId="0" applyFont="1" applyFill="1" applyBorder="1" applyAlignment="1">
      <alignment horizontal="center" vertical="center"/>
    </xf>
    <xf numFmtId="0" fontId="5" fillId="0" borderId="91" xfId="0" applyFont="1" applyBorder="1" applyAlignment="1">
      <alignment horizontal="center" vertical="center"/>
    </xf>
    <xf numFmtId="0" fontId="5" fillId="0" borderId="0" xfId="0" applyFont="1" applyBorder="1" applyAlignment="1">
      <alignment horizontal="center" vertical="center"/>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59" xfId="0" applyFont="1" applyFill="1" applyBorder="1" applyAlignment="1">
      <alignment horizontal="center" vertical="center"/>
    </xf>
    <xf numFmtId="0" fontId="46" fillId="0" borderId="70" xfId="0" applyFont="1" applyBorder="1" applyAlignment="1">
      <alignment horizontal="center" vertical="center"/>
    </xf>
    <xf numFmtId="0" fontId="36" fillId="28" borderId="1" xfId="0" applyFont="1" applyFill="1" applyBorder="1" applyAlignment="1">
      <alignment horizontal="center" vertical="center"/>
    </xf>
    <xf numFmtId="0" fontId="36" fillId="28" borderId="3" xfId="0" applyFont="1" applyFill="1" applyBorder="1" applyAlignment="1">
      <alignment horizontal="center" vertical="center"/>
    </xf>
    <xf numFmtId="0" fontId="36" fillId="28" borderId="8" xfId="0" applyFont="1" applyFill="1" applyBorder="1" applyAlignment="1">
      <alignment horizontal="center" vertical="center"/>
    </xf>
    <xf numFmtId="0" fontId="36" fillId="28" borderId="2" xfId="0" applyFont="1" applyFill="1" applyBorder="1"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5" xfId="0" applyNumberFormat="1" applyFont="1" applyBorder="1" applyAlignment="1">
      <alignment horizontal="center" vertical="center"/>
    </xf>
    <xf numFmtId="3" fontId="21" fillId="0" borderId="93" xfId="0" applyNumberFormat="1" applyFont="1" applyBorder="1" applyAlignment="1">
      <alignment horizontal="center" vertical="center"/>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3" fontId="55" fillId="0" borderId="1" xfId="0" applyNumberFormat="1" applyFont="1" applyBorder="1" applyAlignment="1">
      <alignment horizontal="center" vertical="center"/>
    </xf>
    <xf numFmtId="3" fontId="55" fillId="0" borderId="2" xfId="0" applyNumberFormat="1" applyFont="1" applyBorder="1" applyAlignment="1">
      <alignment horizontal="center" vertical="center"/>
    </xf>
    <xf numFmtId="3" fontId="55" fillId="0" borderId="13" xfId="0" applyNumberFormat="1" applyFont="1" applyBorder="1" applyAlignment="1">
      <alignment horizontal="center" vertical="center"/>
    </xf>
    <xf numFmtId="3" fontId="55" fillId="18" borderId="1" xfId="0" applyNumberFormat="1" applyFont="1" applyFill="1" applyBorder="1" applyAlignment="1">
      <alignment horizontal="center" vertical="center"/>
    </xf>
    <xf numFmtId="3" fontId="55" fillId="18" borderId="2" xfId="0" applyNumberFormat="1" applyFont="1" applyFill="1" applyBorder="1" applyAlignment="1">
      <alignment horizontal="center" vertical="center"/>
    </xf>
    <xf numFmtId="3" fontId="55" fillId="18" borderId="13" xfId="0" applyNumberFormat="1" applyFont="1" applyFill="1" applyBorder="1" applyAlignment="1">
      <alignment horizontal="center" vertical="center"/>
    </xf>
    <xf numFmtId="3" fontId="55" fillId="18" borderId="94" xfId="0" applyNumberFormat="1" applyFont="1" applyFill="1" applyBorder="1" applyAlignment="1">
      <alignment horizontal="center" vertical="center"/>
    </xf>
    <xf numFmtId="3" fontId="55" fillId="18" borderId="95" xfId="0" applyNumberFormat="1" applyFont="1" applyFill="1" applyBorder="1" applyAlignment="1">
      <alignment horizontal="center" vertical="center"/>
    </xf>
    <xf numFmtId="3" fontId="55" fillId="18" borderId="78" xfId="0" applyNumberFormat="1" applyFont="1" applyFill="1" applyBorder="1" applyAlignment="1">
      <alignment horizontal="center" vertical="center"/>
    </xf>
    <xf numFmtId="3" fontId="55" fillId="0" borderId="19" xfId="0" applyNumberFormat="1" applyFont="1" applyBorder="1" applyAlignment="1">
      <alignment horizontal="center" vertical="center"/>
    </xf>
    <xf numFmtId="3" fontId="55" fillId="0" borderId="87" xfId="0" applyNumberFormat="1" applyFont="1" applyBorder="1" applyAlignment="1">
      <alignment horizontal="center" vertical="center"/>
    </xf>
    <xf numFmtId="0" fontId="53" fillId="0" borderId="58" xfId="0" applyFont="1" applyBorder="1" applyAlignment="1">
      <alignment horizontal="center" vertical="center"/>
    </xf>
    <xf numFmtId="0" fontId="2" fillId="0" borderId="0" xfId="0" applyFont="1" applyAlignment="1">
      <alignment horizontal="center" vertical="center"/>
    </xf>
    <xf numFmtId="164" fontId="7" fillId="0" borderId="59" xfId="0" applyNumberFormat="1" applyFont="1" applyBorder="1" applyAlignment="1">
      <alignment horizontal="center" vertical="center" shrinkToFit="1"/>
    </xf>
    <xf numFmtId="164" fontId="7" fillId="0" borderId="22" xfId="0" applyNumberFormat="1" applyFont="1" applyBorder="1" applyAlignment="1">
      <alignment horizontal="center" vertical="center" shrinkToFit="1"/>
    </xf>
    <xf numFmtId="3" fontId="9" fillId="0" borderId="9"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11" fillId="0" borderId="23"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164" fontId="6" fillId="0" borderId="29" xfId="0" applyNumberFormat="1" applyFont="1" applyBorder="1" applyAlignment="1">
      <alignment horizontal="center" vertical="center" textRotation="90"/>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0" fontId="8" fillId="0" borderId="58" xfId="0" applyFont="1" applyBorder="1" applyAlignment="1">
      <alignment horizontal="left" vertical="center"/>
    </xf>
    <xf numFmtId="0" fontId="61" fillId="0" borderId="0" xfId="0" applyFont="1" applyAlignment="1">
      <alignment horizontal="center" vertical="center"/>
    </xf>
    <xf numFmtId="0" fontId="8" fillId="0" borderId="58" xfId="0" applyFont="1" applyBorder="1" applyAlignment="1">
      <alignment horizontal="right" vertical="center"/>
    </xf>
    <xf numFmtId="0" fontId="65" fillId="0" borderId="34" xfId="0" applyFont="1" applyBorder="1" applyAlignment="1">
      <alignment horizontal="center" vertical="center"/>
    </xf>
    <xf numFmtId="0" fontId="65" fillId="0" borderId="36" xfId="0" applyFont="1" applyBorder="1" applyAlignment="1">
      <alignment horizontal="center" vertical="center"/>
    </xf>
    <xf numFmtId="0" fontId="64" fillId="0" borderId="49" xfId="0" applyFont="1" applyBorder="1" applyAlignment="1">
      <alignment horizontal="center" vertical="center" wrapText="1"/>
    </xf>
    <xf numFmtId="0" fontId="64" fillId="0" borderId="36" xfId="0" applyFont="1" applyBorder="1" applyAlignment="1">
      <alignment horizontal="center" vertical="center" wrapText="1"/>
    </xf>
    <xf numFmtId="0" fontId="64" fillId="0" borderId="37" xfId="0" applyFont="1" applyBorder="1" applyAlignment="1">
      <alignment horizontal="center" vertical="center" wrapText="1"/>
    </xf>
    <xf numFmtId="166" fontId="25" fillId="0" borderId="58" xfId="0" applyNumberFormat="1" applyFont="1" applyBorder="1" applyAlignment="1">
      <alignment horizontal="right" vertical="center"/>
    </xf>
    <xf numFmtId="173" fontId="8" fillId="0" borderId="58" xfId="0" applyNumberFormat="1" applyFont="1" applyBorder="1" applyAlignment="1">
      <alignment horizontal="right" vertical="center"/>
    </xf>
    <xf numFmtId="0" fontId="8" fillId="0" borderId="0" xfId="0" applyFont="1" applyAlignment="1">
      <alignment horizontal="center" vertical="center"/>
    </xf>
    <xf numFmtId="164" fontId="78" fillId="0" borderId="21" xfId="0" applyNumberFormat="1" applyFont="1" applyBorder="1" applyAlignment="1">
      <alignment horizontal="center" vertical="center" textRotation="90" wrapText="1"/>
    </xf>
    <xf numFmtId="164" fontId="78" fillId="0" borderId="24" xfId="0" applyNumberFormat="1" applyFont="1" applyBorder="1" applyAlignment="1">
      <alignment horizontal="center" vertical="center" textRotation="90" wrapText="1"/>
    </xf>
    <xf numFmtId="164" fontId="78" fillId="0" borderId="24" xfId="0" applyNumberFormat="1" applyFont="1" applyBorder="1" applyAlignment="1">
      <alignment horizontal="center" vertical="center" textRotation="90"/>
    </xf>
    <xf numFmtId="164" fontId="78" fillId="0" borderId="25" xfId="0" applyNumberFormat="1" applyFont="1" applyBorder="1" applyAlignment="1">
      <alignment horizontal="center" vertical="center" textRotation="90" wrapText="1"/>
    </xf>
    <xf numFmtId="164" fontId="7" fillId="0" borderId="23" xfId="0" applyNumberFormat="1" applyFont="1" applyBorder="1" applyAlignment="1">
      <alignment horizontal="center" vertical="center" shrinkToFi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3" fontId="11" fillId="0" borderId="8" xfId="0" applyNumberFormat="1" applyFont="1" applyBorder="1" applyAlignment="1">
      <alignment horizontal="center" vertical="center"/>
    </xf>
    <xf numFmtId="3" fontId="11" fillId="0" borderId="19" xfId="0" applyNumberFormat="1" applyFont="1" applyBorder="1" applyAlignment="1">
      <alignment horizontal="center" vertical="center"/>
    </xf>
    <xf numFmtId="3" fontId="11" fillId="0" borderId="31" xfId="0" applyNumberFormat="1" applyFont="1" applyBorder="1" applyAlignment="1">
      <alignment horizontal="center" vertical="center"/>
    </xf>
    <xf numFmtId="164" fontId="7" fillId="0" borderId="8" xfId="0" applyNumberFormat="1" applyFont="1" applyBorder="1" applyAlignment="1">
      <alignment horizontal="center" vertical="center" shrinkToFit="1"/>
    </xf>
    <xf numFmtId="3" fontId="31" fillId="0" borderId="2" xfId="0" applyNumberFormat="1" applyFont="1" applyBorder="1" applyAlignment="1">
      <alignment horizontal="center" vertical="center"/>
    </xf>
    <xf numFmtId="3" fontId="31" fillId="0" borderId="3" xfId="0" applyNumberFormat="1" applyFont="1" applyBorder="1" applyAlignment="1">
      <alignment horizontal="center" vertical="center"/>
    </xf>
    <xf numFmtId="3" fontId="31" fillId="0" borderId="8" xfId="0" applyNumberFormat="1" applyFont="1" applyBorder="1" applyAlignment="1">
      <alignment horizontal="center" vertical="center"/>
    </xf>
    <xf numFmtId="164" fontId="6" fillId="0" borderId="35"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3" fontId="11" fillId="0" borderId="42" xfId="0" applyNumberFormat="1" applyFont="1" applyBorder="1" applyAlignment="1">
      <alignment horizontal="center" vertical="center"/>
    </xf>
    <xf numFmtId="3" fontId="11" fillId="0" borderId="35" xfId="0" applyNumberFormat="1" applyFont="1" applyBorder="1" applyAlignment="1">
      <alignment horizontal="center" vertical="center"/>
    </xf>
    <xf numFmtId="165" fontId="58" fillId="0" borderId="23" xfId="1" applyNumberFormat="1" applyFont="1" applyBorder="1" applyAlignment="1">
      <alignment horizontal="center" vertical="center"/>
    </xf>
    <xf numFmtId="165" fontId="58" fillId="0" borderId="27" xfId="1" applyNumberFormat="1" applyFont="1" applyBorder="1" applyAlignment="1">
      <alignment horizontal="center" vertical="center"/>
    </xf>
    <xf numFmtId="165" fontId="58" fillId="0" borderId="8" xfId="1" applyNumberFormat="1" applyFont="1" applyBorder="1" applyAlignment="1">
      <alignment horizontal="center" vertical="center"/>
    </xf>
    <xf numFmtId="165" fontId="58" fillId="0" borderId="28" xfId="1" applyNumberFormat="1" applyFont="1" applyBorder="1" applyAlignment="1">
      <alignment horizontal="center" vertical="center"/>
    </xf>
    <xf numFmtId="165" fontId="58" fillId="0" borderId="19" xfId="1" applyNumberFormat="1" applyFont="1" applyBorder="1" applyAlignment="1">
      <alignment horizontal="center" vertical="center"/>
    </xf>
    <xf numFmtId="165" fontId="58" fillId="0" borderId="87" xfId="1" applyNumberFormat="1" applyFont="1" applyBorder="1" applyAlignment="1">
      <alignment horizontal="center" vertical="center"/>
    </xf>
    <xf numFmtId="165" fontId="58" fillId="0" borderId="31" xfId="1" applyNumberFormat="1" applyFont="1" applyBorder="1" applyAlignment="1">
      <alignment horizontal="center" vertical="center"/>
    </xf>
    <xf numFmtId="165" fontId="58" fillId="0" borderId="32" xfId="1" applyNumberFormat="1" applyFont="1" applyBorder="1" applyAlignment="1">
      <alignment horizontal="center" vertical="center"/>
    </xf>
    <xf numFmtId="164" fontId="7" fillId="0" borderId="3" xfId="0" applyNumberFormat="1" applyFont="1" applyBorder="1" applyAlignment="1">
      <alignment horizontal="center" vertical="center" shrinkToFit="1"/>
    </xf>
    <xf numFmtId="164" fontId="7" fillId="0" borderId="2" xfId="0" applyNumberFormat="1" applyFont="1" applyBorder="1" applyAlignment="1">
      <alignment horizontal="center" vertical="center" shrinkToFit="1"/>
    </xf>
    <xf numFmtId="164" fontId="7" fillId="0" borderId="4" xfId="0" applyNumberFormat="1" applyFont="1" applyBorder="1" applyAlignment="1">
      <alignment horizontal="center" vertical="center" shrinkToFit="1"/>
    </xf>
    <xf numFmtId="164" fontId="7" fillId="0" borderId="19" xfId="0" applyNumberFormat="1" applyFont="1" applyBorder="1" applyAlignment="1">
      <alignment horizontal="center" vertical="center" shrinkToFit="1"/>
    </xf>
    <xf numFmtId="3" fontId="31" fillId="0" borderId="12"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3" fontId="31" fillId="0" borderId="104" xfId="0" applyNumberFormat="1" applyFont="1" applyBorder="1" applyAlignment="1">
      <alignment horizontal="center" vertical="center"/>
    </xf>
    <xf numFmtId="3" fontId="31" fillId="0" borderId="38" xfId="0" applyNumberFormat="1" applyFont="1" applyBorder="1" applyAlignment="1">
      <alignment horizontal="center" vertical="center"/>
    </xf>
    <xf numFmtId="3" fontId="31" fillId="0" borderId="33" xfId="0" applyNumberFormat="1" applyFont="1" applyBorder="1" applyAlignment="1">
      <alignment horizontal="center" vertical="center"/>
    </xf>
    <xf numFmtId="3" fontId="9" fillId="0" borderId="2" xfId="0" applyNumberFormat="1" applyFont="1" applyBorder="1" applyAlignment="1">
      <alignment horizontal="center" vertical="center"/>
    </xf>
    <xf numFmtId="3" fontId="9" fillId="0" borderId="3" xfId="0" applyNumberFormat="1" applyFont="1" applyBorder="1" applyAlignment="1">
      <alignment horizontal="center" vertical="center"/>
    </xf>
    <xf numFmtId="164" fontId="7" fillId="0" borderId="31" xfId="0" applyNumberFormat="1" applyFont="1" applyBorder="1" applyAlignment="1">
      <alignment horizontal="center" vertical="center" shrinkToFit="1"/>
    </xf>
    <xf numFmtId="3" fontId="9" fillId="0" borderId="31"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167" fontId="11" fillId="0" borderId="31" xfId="0" applyNumberFormat="1" applyFont="1" applyBorder="1" applyAlignment="1">
      <alignment horizontal="center" vertical="center"/>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3" fontId="9" fillId="0" borderId="8" xfId="0" applyNumberFormat="1" applyFont="1" applyBorder="1" applyAlignment="1">
      <alignment horizontal="center" vertical="center"/>
    </xf>
    <xf numFmtId="164" fontId="7" fillId="0" borderId="84" xfId="0" applyNumberFormat="1" applyFont="1" applyBorder="1" applyAlignment="1">
      <alignment horizontal="center" vertical="center" shrinkToFit="1"/>
    </xf>
    <xf numFmtId="3" fontId="9" fillId="0" borderId="70" xfId="0" applyNumberFormat="1" applyFont="1" applyBorder="1" applyAlignment="1">
      <alignment horizontal="center" vertical="center"/>
    </xf>
    <xf numFmtId="3" fontId="9" fillId="0" borderId="107" xfId="0" applyNumberFormat="1" applyFont="1" applyBorder="1" applyAlignment="1">
      <alignment horizontal="center" vertical="center"/>
    </xf>
    <xf numFmtId="3" fontId="9" fillId="0" borderId="84" xfId="0" applyNumberFormat="1" applyFont="1" applyBorder="1" applyAlignment="1">
      <alignment horizontal="center" vertical="center"/>
    </xf>
    <xf numFmtId="3" fontId="9" fillId="0" borderId="10" xfId="0" applyNumberFormat="1" applyFont="1" applyBorder="1" applyAlignment="1">
      <alignment horizontal="center" vertical="center"/>
    </xf>
    <xf numFmtId="167" fontId="11" fillId="0" borderId="23" xfId="0" applyNumberFormat="1" applyFont="1" applyBorder="1" applyAlignment="1">
      <alignment horizontal="center" vertical="center"/>
    </xf>
    <xf numFmtId="167" fontId="11" fillId="0" borderId="8" xfId="0" applyNumberFormat="1" applyFont="1" applyBorder="1" applyAlignment="1">
      <alignment horizontal="center" vertical="center"/>
    </xf>
    <xf numFmtId="3" fontId="11" fillId="0" borderId="84" xfId="0" applyNumberFormat="1" applyFont="1" applyBorder="1" applyAlignment="1">
      <alignment horizontal="center" vertical="center"/>
    </xf>
    <xf numFmtId="0" fontId="12" fillId="0" borderId="0" xfId="0" applyFont="1" applyAlignment="1">
      <alignment horizontal="center" vertical="center"/>
    </xf>
    <xf numFmtId="3" fontId="9" fillId="0" borderId="20" xfId="0" applyNumberFormat="1" applyFont="1" applyBorder="1" applyAlignment="1">
      <alignment horizontal="center" vertical="center"/>
    </xf>
    <xf numFmtId="3" fontId="9" fillId="0" borderId="17" xfId="0" applyNumberFormat="1" applyFont="1" applyBorder="1" applyAlignment="1">
      <alignment horizontal="center" vertical="center"/>
    </xf>
    <xf numFmtId="3" fontId="9" fillId="0" borderId="14"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3"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5" xfId="0" applyNumberFormat="1" applyFont="1" applyBorder="1" applyAlignment="1">
      <alignment horizontal="center" vertical="center"/>
    </xf>
    <xf numFmtId="164" fontId="6" fillId="0" borderId="20" xfId="0" applyNumberFormat="1" applyFont="1" applyBorder="1" applyAlignment="1">
      <alignment horizontal="center" vertical="center" shrinkToFit="1"/>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5" borderId="31" xfId="0" applyNumberFormat="1" applyFont="1" applyFill="1" applyBorder="1" applyAlignment="1">
      <alignment horizontal="center" vertical="center" shrinkToFit="1"/>
    </xf>
    <xf numFmtId="3" fontId="31" fillId="15" borderId="17" xfId="0" applyNumberFormat="1" applyFont="1" applyFill="1" applyBorder="1" applyAlignment="1">
      <alignment horizontal="center" vertical="center"/>
    </xf>
    <xf numFmtId="3" fontId="31" fillId="15" borderId="14" xfId="0" applyNumberFormat="1" applyFont="1" applyFill="1" applyBorder="1" applyAlignment="1">
      <alignment horizontal="center" vertical="center"/>
    </xf>
    <xf numFmtId="3" fontId="31" fillId="15" borderId="15" xfId="0" applyNumberFormat="1" applyFont="1" applyFill="1" applyBorder="1" applyAlignment="1">
      <alignment horizontal="center" vertical="center"/>
    </xf>
    <xf numFmtId="3" fontId="9" fillId="0" borderId="1" xfId="0" applyNumberFormat="1" applyFont="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0" fontId="15" fillId="0" borderId="0" xfId="0" applyFont="1" applyAlignment="1">
      <alignment horizontal="left" vertical="center"/>
    </xf>
    <xf numFmtId="173" fontId="15" fillId="0" borderId="0" xfId="0" applyNumberFormat="1" applyFont="1" applyAlignment="1">
      <alignment horizontal="center" vertical="center"/>
    </xf>
    <xf numFmtId="3" fontId="9" fillId="0" borderId="41" xfId="0" applyNumberFormat="1" applyFont="1" applyBorder="1" applyAlignment="1">
      <alignment horizontal="center" vertical="center"/>
    </xf>
    <xf numFmtId="3" fontId="9" fillId="0" borderId="38" xfId="0" applyNumberFormat="1" applyFont="1" applyBorder="1" applyAlignment="1">
      <alignment horizontal="center" vertical="center"/>
    </xf>
    <xf numFmtId="3" fontId="9" fillId="0" borderId="19" xfId="0" applyNumberFormat="1" applyFont="1" applyBorder="1" applyAlignment="1">
      <alignment horizontal="center" vertical="center"/>
    </xf>
    <xf numFmtId="0" fontId="9" fillId="0" borderId="50" xfId="0" applyFont="1" applyBorder="1" applyAlignment="1">
      <alignment horizontal="center" vertical="center"/>
    </xf>
    <xf numFmtId="0" fontId="9" fillId="0" borderId="57" xfId="0" applyFont="1" applyBorder="1" applyAlignment="1">
      <alignment horizontal="center" vertical="center"/>
    </xf>
    <xf numFmtId="0" fontId="9" fillId="0" borderId="5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5" xfId="0" applyFont="1" applyBorder="1" applyAlignment="1">
      <alignment horizontal="center" vertical="center"/>
    </xf>
    <xf numFmtId="0" fontId="9" fillId="0" borderId="52"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3" fontId="9" fillId="0" borderId="4"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3" fontId="9" fillId="0" borderId="15" xfId="0" applyNumberFormat="1" applyFont="1" applyBorder="1" applyAlignment="1">
      <alignment horizontal="center" vertical="center"/>
    </xf>
    <xf numFmtId="0" fontId="6" fillId="0" borderId="0" xfId="0" applyFont="1" applyAlignment="1">
      <alignment horizontal="center" vertical="center"/>
    </xf>
    <xf numFmtId="0" fontId="32" fillId="0" borderId="57" xfId="0" applyFont="1" applyBorder="1" applyAlignment="1">
      <alignment horizontal="center" vertical="center"/>
    </xf>
    <xf numFmtId="0" fontId="32" fillId="0" borderId="54" xfId="0" applyFont="1" applyBorder="1" applyAlignment="1">
      <alignment horizontal="center" vertical="center"/>
    </xf>
    <xf numFmtId="0" fontId="82" fillId="0" borderId="90" xfId="0" applyFont="1" applyBorder="1" applyAlignment="1">
      <alignment horizontal="right" vertical="top" readingOrder="2"/>
    </xf>
    <xf numFmtId="0" fontId="82" fillId="0" borderId="57" xfId="0" applyFont="1" applyBorder="1" applyAlignment="1">
      <alignment horizontal="right" vertical="top" readingOrder="2"/>
    </xf>
    <xf numFmtId="0" fontId="82" fillId="0" borderId="54" xfId="0" applyFont="1" applyBorder="1" applyAlignment="1">
      <alignment horizontal="right" vertical="top" readingOrder="2"/>
    </xf>
    <xf numFmtId="0" fontId="7" fillId="0" borderId="91" xfId="0" applyFont="1" applyBorder="1" applyAlignment="1">
      <alignment horizontal="right" vertical="top" wrapText="1" readingOrder="2"/>
    </xf>
    <xf numFmtId="0" fontId="7" fillId="0" borderId="0" xfId="0" applyFont="1" applyAlignment="1">
      <alignment horizontal="right" vertical="top" wrapText="1" readingOrder="2"/>
    </xf>
    <xf numFmtId="0" fontId="7" fillId="0" borderId="55" xfId="0" applyFont="1" applyBorder="1" applyAlignment="1">
      <alignment horizontal="right" vertical="top" wrapText="1" readingOrder="2"/>
    </xf>
    <xf numFmtId="0" fontId="7" fillId="0" borderId="91" xfId="0" applyFont="1" applyBorder="1" applyAlignment="1">
      <alignment horizontal="right" wrapText="1" readingOrder="2"/>
    </xf>
    <xf numFmtId="0" fontId="7" fillId="0" borderId="0" xfId="0" applyFont="1" applyAlignment="1">
      <alignment horizontal="right" wrapText="1" readingOrder="2"/>
    </xf>
    <xf numFmtId="0" fontId="7" fillId="0" borderId="55" xfId="0" applyFont="1" applyBorder="1" applyAlignment="1">
      <alignment horizontal="right" wrapText="1" readingOrder="2"/>
    </xf>
    <xf numFmtId="0" fontId="7" fillId="0" borderId="91" xfId="0" applyFont="1" applyBorder="1" applyAlignment="1">
      <alignment horizontal="right" vertical="center" wrapText="1" readingOrder="2"/>
    </xf>
    <xf numFmtId="0" fontId="7" fillId="0" borderId="0" xfId="0" applyFont="1" applyAlignment="1">
      <alignment horizontal="right" vertical="center" wrapText="1" readingOrder="2"/>
    </xf>
    <xf numFmtId="0" fontId="7" fillId="0" borderId="55" xfId="0" applyFont="1" applyBorder="1" applyAlignment="1">
      <alignment horizontal="right" vertical="center" wrapText="1" readingOrder="2"/>
    </xf>
    <xf numFmtId="164" fontId="6" fillId="0" borderId="72" xfId="0" applyNumberFormat="1" applyFont="1" applyBorder="1" applyAlignment="1">
      <alignment horizontal="center" vertical="center" textRotation="90"/>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3" fontId="31" fillId="0" borderId="19" xfId="0" applyNumberFormat="1" applyFont="1" applyBorder="1" applyAlignment="1">
      <alignment horizontal="center" vertical="center"/>
    </xf>
    <xf numFmtId="165" fontId="58" fillId="0" borderId="50" xfId="1" applyNumberFormat="1" applyFont="1" applyBorder="1" applyAlignment="1">
      <alignment horizontal="center" vertical="center"/>
    </xf>
    <xf numFmtId="165" fontId="58" fillId="0" borderId="54" xfId="1" applyNumberFormat="1" applyFont="1" applyBorder="1" applyAlignment="1">
      <alignment horizontal="center" vertical="center"/>
    </xf>
    <xf numFmtId="165" fontId="58" fillId="0" borderId="5" xfId="1" applyNumberFormat="1" applyFont="1" applyBorder="1" applyAlignment="1">
      <alignment horizontal="center" vertical="center"/>
    </xf>
    <xf numFmtId="165" fontId="58" fillId="0" borderId="55" xfId="1" applyNumberFormat="1" applyFont="1" applyBorder="1" applyAlignment="1">
      <alignment horizontal="center" vertical="center"/>
    </xf>
    <xf numFmtId="165" fontId="58" fillId="0" borderId="52" xfId="1" applyNumberFormat="1" applyFont="1" applyBorder="1" applyAlignment="1">
      <alignment horizontal="center" vertical="center"/>
    </xf>
    <xf numFmtId="165" fontId="58" fillId="0" borderId="56" xfId="1"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9" fillId="0" borderId="106" xfId="0" applyNumberFormat="1" applyFont="1" applyBorder="1" applyAlignment="1">
      <alignment horizontal="center" vertical="center"/>
    </xf>
    <xf numFmtId="3" fontId="9" fillId="0" borderId="95" xfId="0" applyNumberFormat="1" applyFont="1" applyBorder="1" applyAlignment="1">
      <alignment horizontal="center" vertical="center"/>
    </xf>
    <xf numFmtId="3" fontId="9" fillId="0" borderId="49" xfId="0" applyNumberFormat="1" applyFont="1" applyBorder="1" applyAlignment="1">
      <alignment horizontal="center" vertical="center"/>
    </xf>
    <xf numFmtId="3" fontId="9" fillId="0" borderId="36" xfId="0" applyNumberFormat="1" applyFont="1" applyBorder="1" applyAlignment="1">
      <alignment horizontal="center" vertical="center"/>
    </xf>
    <xf numFmtId="3" fontId="11" fillId="0" borderId="36" xfId="0" applyNumberFormat="1" applyFont="1" applyBorder="1" applyAlignment="1">
      <alignment horizontal="center" vertical="center"/>
    </xf>
    <xf numFmtId="165" fontId="11" fillId="0" borderId="36" xfId="1" applyNumberFormat="1" applyFont="1" applyBorder="1" applyAlignment="1">
      <alignment horizontal="center" vertical="center"/>
    </xf>
    <xf numFmtId="165" fontId="11" fillId="0" borderId="37" xfId="1" applyNumberFormat="1" applyFont="1" applyBorder="1" applyAlignment="1">
      <alignment horizontal="center" vertical="center"/>
    </xf>
    <xf numFmtId="165" fontId="11" fillId="0" borderId="84" xfId="1" applyNumberFormat="1" applyFont="1" applyBorder="1" applyAlignment="1">
      <alignment horizontal="center" vertical="center"/>
    </xf>
    <xf numFmtId="165" fontId="11" fillId="0" borderId="86" xfId="1" applyNumberFormat="1" applyFont="1" applyBorder="1" applyAlignment="1">
      <alignment horizontal="center" vertical="center"/>
    </xf>
    <xf numFmtId="164" fontId="6" fillId="0" borderId="94" xfId="0" applyNumberFormat="1" applyFont="1" applyBorder="1" applyAlignment="1">
      <alignment horizontal="center" vertical="center"/>
    </xf>
    <xf numFmtId="164" fontId="6" fillId="0" borderId="95" xfId="0" applyNumberFormat="1" applyFont="1" applyBorder="1" applyAlignment="1">
      <alignment horizontal="center" vertical="center"/>
    </xf>
    <xf numFmtId="164" fontId="6" fillId="0" borderId="49" xfId="0"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164" fontId="6" fillId="0" borderId="21"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xf>
    <xf numFmtId="3" fontId="9" fillId="0" borderId="110" xfId="0" applyNumberFormat="1" applyFont="1" applyBorder="1" applyAlignment="1">
      <alignment horizontal="center" vertical="center"/>
    </xf>
    <xf numFmtId="164" fontId="6" fillId="3" borderId="31" xfId="0" applyNumberFormat="1" applyFont="1" applyFill="1" applyBorder="1" applyAlignment="1">
      <alignment horizontal="center" vertical="center" shrinkToFit="1"/>
    </xf>
    <xf numFmtId="3" fontId="31" fillId="3" borderId="15" xfId="0" applyNumberFormat="1" applyFont="1" applyFill="1" applyBorder="1" applyAlignment="1">
      <alignment horizontal="center" vertical="center"/>
    </xf>
    <xf numFmtId="3" fontId="31" fillId="3" borderId="14" xfId="0" applyNumberFormat="1" applyFont="1" applyFill="1" applyBorder="1" applyAlignment="1">
      <alignment horizontal="center" vertical="center"/>
    </xf>
    <xf numFmtId="3" fontId="31" fillId="3" borderId="69" xfId="0" applyNumberFormat="1" applyFont="1" applyFill="1" applyBorder="1" applyAlignment="1">
      <alignment horizontal="center" vertical="center"/>
    </xf>
    <xf numFmtId="3" fontId="31" fillId="0" borderId="62" xfId="0" applyNumberFormat="1" applyFont="1" applyBorder="1" applyAlignment="1">
      <alignment horizontal="center" vertical="center"/>
    </xf>
    <xf numFmtId="164" fontId="7" fillId="0" borderId="106" xfId="0" applyNumberFormat="1" applyFont="1" applyBorder="1" applyAlignment="1">
      <alignment horizontal="center" vertical="center" shrinkToFit="1"/>
    </xf>
    <xf numFmtId="164" fontId="7" fillId="0" borderId="38" xfId="0" applyNumberFormat="1" applyFont="1" applyBorder="1" applyAlignment="1">
      <alignment horizontal="center" vertical="center" shrinkToFit="1"/>
    </xf>
    <xf numFmtId="3" fontId="31" fillId="0" borderId="67" xfId="0" applyNumberFormat="1" applyFont="1" applyBorder="1" applyAlignment="1">
      <alignment horizontal="center" vertical="center"/>
    </xf>
    <xf numFmtId="3" fontId="31" fillId="0" borderId="61" xfId="0" applyNumberFormat="1" applyFont="1" applyBorder="1" applyAlignment="1">
      <alignment horizontal="center" vertical="center"/>
    </xf>
    <xf numFmtId="3" fontId="9" fillId="0" borderId="113" xfId="0" applyNumberFormat="1" applyFont="1" applyBorder="1" applyAlignment="1">
      <alignment horizontal="center" vertical="center"/>
    </xf>
    <xf numFmtId="3" fontId="9" fillId="0" borderId="64" xfId="0" applyNumberFormat="1" applyFont="1" applyBorder="1" applyAlignment="1">
      <alignment horizontal="center" vertical="center"/>
    </xf>
    <xf numFmtId="3" fontId="11" fillId="0" borderId="68" xfId="0" applyNumberFormat="1" applyFont="1" applyBorder="1" applyAlignment="1">
      <alignment horizontal="center" vertical="center"/>
    </xf>
    <xf numFmtId="3" fontId="11" fillId="0" borderId="112" xfId="0" applyNumberFormat="1" applyFont="1" applyBorder="1" applyAlignment="1">
      <alignment horizontal="center" vertical="center"/>
    </xf>
    <xf numFmtId="0" fontId="11" fillId="0" borderId="26" xfId="0" applyFont="1" applyBorder="1" applyAlignment="1">
      <alignment horizontal="center" vertical="center"/>
    </xf>
    <xf numFmtId="0" fontId="83" fillId="0" borderId="2" xfId="0" applyFont="1" applyBorder="1" applyAlignment="1">
      <alignment horizontal="right" vertical="top" wrapText="1" readingOrder="2"/>
    </xf>
    <xf numFmtId="0" fontId="83" fillId="0" borderId="2" xfId="0" applyFont="1" applyBorder="1" applyAlignment="1">
      <alignment horizontal="right" vertical="top" readingOrder="2"/>
    </xf>
    <xf numFmtId="0" fontId="83" fillId="0" borderId="13" xfId="0" applyFont="1" applyBorder="1" applyAlignment="1">
      <alignment horizontal="right" vertical="top" readingOrder="2"/>
    </xf>
    <xf numFmtId="0" fontId="83" fillId="0" borderId="17" xfId="0" applyFont="1" applyBorder="1" applyAlignment="1">
      <alignment horizontal="right" vertical="top" readingOrder="2"/>
    </xf>
    <xf numFmtId="0" fontId="83" fillId="0" borderId="16" xfId="0" applyFont="1" applyBorder="1" applyAlignment="1">
      <alignment horizontal="right" vertical="top" readingOrder="2"/>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7" fillId="0" borderId="15" xfId="0" applyNumberFormat="1" applyFont="1" applyBorder="1" applyAlignment="1">
      <alignment horizontal="center" vertical="center" shrinkToFit="1"/>
    </xf>
    <xf numFmtId="164" fontId="7" fillId="0" borderId="14" xfId="0" applyNumberFormat="1" applyFont="1" applyBorder="1" applyAlignment="1">
      <alignment horizontal="center" vertical="center" shrinkToFit="1"/>
    </xf>
    <xf numFmtId="3" fontId="9" fillId="0" borderId="68" xfId="0" applyNumberFormat="1" applyFont="1" applyBorder="1" applyAlignment="1">
      <alignment horizontal="center" vertical="center"/>
    </xf>
    <xf numFmtId="3" fontId="9" fillId="0" borderId="61" xfId="0" applyNumberFormat="1" applyFont="1" applyBorder="1" applyAlignment="1">
      <alignment horizontal="center" vertical="center"/>
    </xf>
    <xf numFmtId="3" fontId="9" fillId="0" borderId="73" xfId="0" applyNumberFormat="1" applyFont="1" applyBorder="1" applyAlignment="1">
      <alignment horizontal="center" vertical="center"/>
    </xf>
    <xf numFmtId="3" fontId="9" fillId="0" borderId="67" xfId="0" applyNumberFormat="1" applyFont="1" applyBorder="1" applyAlignment="1">
      <alignment horizontal="center" vertical="center"/>
    </xf>
    <xf numFmtId="3" fontId="9" fillId="0" borderId="69" xfId="0" applyNumberFormat="1" applyFont="1" applyBorder="1" applyAlignment="1">
      <alignment horizontal="center" vertical="center"/>
    </xf>
    <xf numFmtId="166" fontId="25" fillId="0" borderId="0" xfId="0" applyNumberFormat="1" applyFont="1" applyAlignment="1">
      <alignment horizontal="center" vertical="center"/>
    </xf>
    <xf numFmtId="173" fontId="28" fillId="0" borderId="0" xfId="0" applyNumberFormat="1" applyFont="1" applyAlignment="1">
      <alignment horizontal="center" vertical="center"/>
    </xf>
    <xf numFmtId="0" fontId="11" fillId="0" borderId="0" xfId="0" applyFont="1" applyAlignment="1">
      <alignment horizontal="center" vertical="center"/>
    </xf>
    <xf numFmtId="0" fontId="11" fillId="0" borderId="70" xfId="0" applyFont="1" applyBorder="1" applyAlignment="1">
      <alignment horizontal="center" vertical="center"/>
    </xf>
    <xf numFmtId="0" fontId="2" fillId="0" borderId="71" xfId="0" applyFont="1" applyBorder="1" applyAlignment="1">
      <alignment horizontal="right" vertical="center"/>
    </xf>
    <xf numFmtId="0" fontId="2" fillId="0" borderId="0" xfId="0" applyFont="1" applyAlignment="1">
      <alignment horizontal="right" vertical="center" readingOrder="2"/>
    </xf>
    <xf numFmtId="0" fontId="62" fillId="0" borderId="58" xfId="0" applyFont="1" applyBorder="1" applyAlignment="1">
      <alignment horizontal="center" vertical="center"/>
    </xf>
    <xf numFmtId="0" fontId="51" fillId="17" borderId="29" xfId="0" applyFont="1" applyFill="1" applyBorder="1" applyAlignment="1">
      <alignment horizontal="center" vertical="center"/>
    </xf>
    <xf numFmtId="0" fontId="51" fillId="17" borderId="27" xfId="0" applyFont="1" applyFill="1" applyBorder="1" applyAlignment="1">
      <alignment horizontal="center" vertical="center"/>
    </xf>
    <xf numFmtId="0" fontId="63" fillId="17" borderId="29" xfId="0" applyFont="1" applyFill="1" applyBorder="1" applyAlignment="1">
      <alignment horizontal="center" vertical="center"/>
    </xf>
    <xf numFmtId="0" fontId="63" fillId="17" borderId="7" xfId="0" applyFont="1" applyFill="1" applyBorder="1" applyAlignment="1">
      <alignment horizontal="center" vertical="center"/>
    </xf>
    <xf numFmtId="0" fontId="63" fillId="17" borderId="23" xfId="0" applyFont="1" applyFill="1" applyBorder="1" applyAlignment="1">
      <alignment horizontal="center" vertical="center"/>
    </xf>
    <xf numFmtId="0" fontId="63" fillId="17" borderId="8" xfId="0" applyFont="1" applyFill="1" applyBorder="1" applyAlignment="1">
      <alignment horizontal="center" vertical="center"/>
    </xf>
    <xf numFmtId="0" fontId="63" fillId="17" borderId="27" xfId="0" applyFont="1" applyFill="1" applyBorder="1" applyAlignment="1">
      <alignment horizontal="center" vertical="center"/>
    </xf>
    <xf numFmtId="0" fontId="63" fillId="17" borderId="28"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49" fontId="40" fillId="0" borderId="8" xfId="2" applyNumberFormat="1" applyFont="1" applyBorder="1" applyAlignment="1">
      <alignment horizontal="center" vertical="center" wrapText="1"/>
    </xf>
    <xf numFmtId="0" fontId="40" fillId="0" borderId="8" xfId="2" applyFont="1" applyBorder="1" applyAlignment="1">
      <alignment horizontal="center" vertical="center" wrapText="1"/>
    </xf>
    <xf numFmtId="0" fontId="46" fillId="0" borderId="8" xfId="0" applyFont="1" applyBorder="1" applyAlignment="1">
      <alignment horizontal="center" vertical="center"/>
    </xf>
    <xf numFmtId="0" fontId="36" fillId="0" borderId="8" xfId="0" applyFont="1" applyBorder="1" applyAlignment="1">
      <alignment horizontal="left" vertical="center" indent="1"/>
    </xf>
    <xf numFmtId="0" fontId="36" fillId="0" borderId="8" xfId="0" applyFont="1" applyBorder="1" applyAlignment="1">
      <alignment horizontal="center" vertical="center"/>
    </xf>
  </cellXfs>
  <cellStyles count="4">
    <cellStyle name="Normal" xfId="0" builtinId="0"/>
    <cellStyle name="Normal 2" xfId="3" xr:uid="{E70E17E5-6DF6-4C36-8754-88D845D7D921}"/>
    <cellStyle name="Normal 8 2" xfId="2" xr:uid="{1514A55F-1223-444A-8C57-DAE1A54D4C54}"/>
    <cellStyle name="Percent" xfId="1" builtinId="5"/>
  </cellStyles>
  <dxfs count="412">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solid">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solid">
          <fgColor indexed="64"/>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rgb="FF000000"/>
          <bgColor rgb="FFFFFFFF"/>
        </patternFill>
      </fill>
      <alignment horizontal="center"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73" formatCode="[$-160429]dddd\,\ d\ mmmm\ yyyy;@"/>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hartsheet" Target="chartsheets/sheet2.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hartsheet" Target="chartsheets/sheet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hartsheet" Target="chartsheets/sheet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hartsheet" Target="chartsheets/sheet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hartsheet" Target="chartsheets/sheet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17.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Eng-Khatibi'!$B$5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Eng-Khatibi'!$C$4:$L$4</c:f>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f>'Report Monthly Eng-Khatibi'!$C$5:$L$5</c:f>
              <c:numCache>
                <c:formatCode>#,##0</c:formatCode>
                <c:ptCount val="10"/>
                <c:pt idx="0">
                  <c:v>1406.6799999999998</c:v>
                </c:pt>
                <c:pt idx="1">
                  <c:v>1114.5225</c:v>
                </c:pt>
                <c:pt idx="2">
                  <c:v>1407.4275</c:v>
                </c:pt>
                <c:pt idx="3">
                  <c:v>1364.2449999999999</c:v>
                </c:pt>
                <c:pt idx="4">
                  <c:v>0</c:v>
                </c:pt>
                <c:pt idx="5">
                  <c:v>1501.7849999999999</c:v>
                </c:pt>
                <c:pt idx="6">
                  <c:v>1525.7049999999999</c:v>
                </c:pt>
                <c:pt idx="7">
                  <c:v>1500.3475000000001</c:v>
                </c:pt>
                <c:pt idx="8">
                  <c:v>1484.65</c:v>
                </c:pt>
                <c:pt idx="9">
                  <c:v>0</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f>'Report Monthly Eng-Khatibi'!$C$6:$L$6</c:f>
              <c:numCache>
                <c:formatCode>#,##0</c:formatCode>
                <c:ptCount val="10"/>
                <c:pt idx="0">
                  <c:v>3350.5299999999997</c:v>
                </c:pt>
                <c:pt idx="1">
                  <c:v>2810.2725</c:v>
                </c:pt>
                <c:pt idx="2">
                  <c:v>3147.1774999999998</c:v>
                </c:pt>
                <c:pt idx="3">
                  <c:v>3203.5949999999998</c:v>
                </c:pt>
                <c:pt idx="4">
                  <c:v>280</c:v>
                </c:pt>
                <c:pt idx="5">
                  <c:v>3016.2849999999999</c:v>
                </c:pt>
                <c:pt idx="6">
                  <c:v>3012.7049999999999</c:v>
                </c:pt>
                <c:pt idx="7">
                  <c:v>2776.0974999999999</c:v>
                </c:pt>
                <c:pt idx="8">
                  <c:v>2707.7</c:v>
                </c:pt>
                <c:pt idx="9">
                  <c:v>0</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Eng-Khatibi'!$B$8</c15:sqref>
                        </c15:formulaRef>
                      </c:ext>
                    </c:extLst>
                    <c:strCache>
                      <c:ptCount val="1"/>
                      <c:pt idx="0">
                        <c:v>اب مصرفی - متر مکعب</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Eng-Khatibi'!$C$4:$L$4</c15:sqref>
                        </c15:formulaRef>
                      </c:ext>
                    </c:extLst>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extLst>
                      <c:ext uri="{02D57815-91ED-43cb-92C2-25804820EDAC}">
                        <c15:formulaRef>
                          <c15:sqref>'Report Monthly Eng-Khatibi'!$C$8:$L$8</c15:sqref>
                        </c15:formulaRef>
                      </c:ext>
                    </c:extLst>
                    <c:numCache>
                      <c:formatCode>#,##0</c:formatCode>
                      <c:ptCount val="10"/>
                      <c:pt idx="0">
                        <c:v>417.8</c:v>
                      </c:pt>
                      <c:pt idx="1">
                        <c:v>417.8</c:v>
                      </c:pt>
                      <c:pt idx="2">
                        <c:v>249.2</c:v>
                      </c:pt>
                      <c:pt idx="3">
                        <c:v>263.2</c:v>
                      </c:pt>
                      <c:pt idx="4">
                        <c:v>0</c:v>
                      </c:pt>
                      <c:pt idx="5">
                        <c:v>207</c:v>
                      </c:pt>
                      <c:pt idx="6">
                        <c:v>167.4</c:v>
                      </c:pt>
                      <c:pt idx="7">
                        <c:v>241.2</c:v>
                      </c:pt>
                      <c:pt idx="8">
                        <c:v>264.2</c:v>
                      </c:pt>
                      <c:pt idx="9">
                        <c:v>0</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Eng-Khatibi'!$B$10</c15:sqref>
                        </c15:formulaRef>
                      </c:ext>
                    </c:extLst>
                    <c:strCache>
                      <c:ptCount val="1"/>
                      <c:pt idx="0">
                        <c:v>تعداد ماشین آلات فعال</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extLst xmlns:c15="http://schemas.microsoft.com/office/drawing/2012/chart">
                      <c:ext xmlns:c15="http://schemas.microsoft.com/office/drawing/2012/chart" uri="{02D57815-91ED-43cb-92C2-25804820EDAC}">
                        <c15:formulaRef>
                          <c15:sqref>'Report Monthly Eng-Khatibi'!$C$10:$K$10</c15:sqref>
                        </c15:formulaRef>
                      </c:ext>
                    </c:extLst>
                    <c:numCache>
                      <c:formatCode>General</c:formatCode>
                      <c:ptCount val="9"/>
                      <c:pt idx="0">
                        <c:v>46</c:v>
                      </c:pt>
                      <c:pt idx="1">
                        <c:v>54</c:v>
                      </c:pt>
                      <c:pt idx="2">
                        <c:v>57</c:v>
                      </c:pt>
                      <c:pt idx="3">
                        <c:v>54</c:v>
                      </c:pt>
                      <c:pt idx="4">
                        <c:v>8</c:v>
                      </c:pt>
                      <c:pt idx="5">
                        <c:v>48</c:v>
                      </c:pt>
                      <c:pt idx="6">
                        <c:v>48</c:v>
                      </c:pt>
                      <c:pt idx="7">
                        <c:v>49</c:v>
                      </c:pt>
                      <c:pt idx="8">
                        <c:v>49</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Eng-Khatibi'!$B$12</c15:sqref>
                        </c15:formulaRef>
                      </c:ext>
                    </c:extLst>
                    <c:strCache>
                      <c:ptCount val="1"/>
                      <c:pt idx="0">
                        <c:v>بتن ریزی - متر مکعب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extLst xmlns:c15="http://schemas.microsoft.com/office/drawing/2012/chart">
                      <c:ext xmlns:c15="http://schemas.microsoft.com/office/drawing/2012/chart" uri="{02D57815-91ED-43cb-92C2-25804820EDAC}">
                        <c15:formulaRef>
                          <c15:sqref>'Report Monthly Eng-Khatibi'!$C$12:$L$12</c15:sqref>
                        </c15:formulaRef>
                      </c:ext>
                    </c:extLst>
                    <c:numCache>
                      <c:formatCode>General</c:formatCode>
                      <c:ptCount val="10"/>
                      <c:pt idx="0">
                        <c:v>59</c:v>
                      </c:pt>
                      <c:pt idx="1">
                        <c:v>46</c:v>
                      </c:pt>
                      <c:pt idx="2">
                        <c:v>47</c:v>
                      </c:pt>
                      <c:pt idx="3">
                        <c:v>67</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Eng-Khatibi'!$B$13</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extLst xmlns:c15="http://schemas.microsoft.com/office/drawing/2012/chart">
                      <c:ext xmlns:c15="http://schemas.microsoft.com/office/drawing/2012/chart" uri="{02D57815-91ED-43cb-92C2-25804820EDAC}">
                        <c15:formulaRef>
                          <c15:sqref>'Report Monthly Eng-Khatibi'!$C$13:$K$13</c15:sqref>
                        </c15:formulaRef>
                      </c:ext>
                    </c:extLst>
                    <c:numCache>
                      <c:formatCode>General</c:formatCode>
                      <c:ptCount val="9"/>
                      <c:pt idx="0">
                        <c:v>176</c:v>
                      </c:pt>
                      <c:pt idx="1">
                        <c:v>173</c:v>
                      </c:pt>
                      <c:pt idx="2">
                        <c:v>169</c:v>
                      </c:pt>
                      <c:pt idx="3">
                        <c:v>153</c:v>
                      </c:pt>
                      <c:pt idx="4">
                        <c:v>52</c:v>
                      </c:pt>
                      <c:pt idx="5">
                        <c:v>159</c:v>
                      </c:pt>
                      <c:pt idx="6">
                        <c:v>154</c:v>
                      </c:pt>
                      <c:pt idx="7">
                        <c:v>143</c:v>
                      </c:pt>
                      <c:pt idx="8">
                        <c:v>154</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ln>
              <a:effectLst/>
            </c:spPr>
            <c:trendlineType val="linear"/>
            <c:dispRSqr val="0"/>
            <c:dispEq val="0"/>
          </c:trendline>
          <c:cat>
            <c:numRef>
              <c:f>'Report Monthly Eng-Khatibi'!$C$4:$K$4</c:f>
              <c:numCache>
                <c:formatCode>[$-160429]dddd\,\ d\ mmmm\ yyyy;@</c:formatCode>
                <c:ptCount val="9"/>
                <c:pt idx="0">
                  <c:v>45572</c:v>
                </c:pt>
                <c:pt idx="1">
                  <c:v>45573</c:v>
                </c:pt>
                <c:pt idx="2">
                  <c:v>45574</c:v>
                </c:pt>
                <c:pt idx="3">
                  <c:v>45575</c:v>
                </c:pt>
                <c:pt idx="4">
                  <c:v>45576</c:v>
                </c:pt>
                <c:pt idx="5">
                  <c:v>45577</c:v>
                </c:pt>
                <c:pt idx="6">
                  <c:v>45578</c:v>
                </c:pt>
                <c:pt idx="7">
                  <c:v>45579</c:v>
                </c:pt>
                <c:pt idx="8">
                  <c:v>45580</c:v>
                </c:pt>
              </c:numCache>
            </c:numRef>
          </c:cat>
          <c:val>
            <c:numRef>
              <c:f>'Report Monthly Eng-Khatibi'!$C$9:$L$9</c:f>
              <c:numCache>
                <c:formatCode>General</c:formatCode>
                <c:ptCount val="10"/>
                <c:pt idx="0">
                  <c:v>5320</c:v>
                </c:pt>
                <c:pt idx="1">
                  <c:v>3704</c:v>
                </c:pt>
                <c:pt idx="2">
                  <c:v>5309</c:v>
                </c:pt>
                <c:pt idx="3">
                  <c:v>5523</c:v>
                </c:pt>
                <c:pt idx="4">
                  <c:v>0</c:v>
                </c:pt>
                <c:pt idx="5">
                  <c:v>3997</c:v>
                </c:pt>
                <c:pt idx="6">
                  <c:v>3692</c:v>
                </c:pt>
                <c:pt idx="7">
                  <c:v>3339</c:v>
                </c:pt>
                <c:pt idx="8">
                  <c:v>3759</c:v>
                </c:pt>
                <c:pt idx="9">
                  <c:v>0</c:v>
                </c:pt>
              </c:numCache>
            </c:numRef>
          </c:val>
          <c:smooth val="1"/>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dddd\,\ d\ mmmm\ yyyy;@"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5" l="0.25" r="0.25" t="0.5" header="0" footer="0"/>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قرضه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0"/>
          <c:order val="0"/>
          <c:tx>
            <c:strRef>
              <c:f>'Daily Report (2)'!$C$19:$D$19</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f>'Daily Report (2)'!$E$19:$N$19</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113-4249-AD1B-C8653557A7D3}"/>
            </c:ext>
          </c:extLst>
        </c:ser>
        <c:ser>
          <c:idx val="1"/>
          <c:order val="1"/>
          <c:tx>
            <c:strRef>
              <c:f>'Daily Report (2)'!$C$20:$D$20</c:f>
              <c:strCache>
                <c:ptCount val="2"/>
                <c:pt idx="0">
                  <c:v>انصاری</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f>'Daily Report (2)'!$E$20:$N$20</c:f>
              <c:numCache>
                <c:formatCode>#,##0</c:formatCode>
                <c:ptCount val="10"/>
                <c:pt idx="0">
                  <c:v>1295</c:v>
                </c:pt>
                <c:pt idx="1">
                  <c:v>1050</c:v>
                </c:pt>
                <c:pt idx="2">
                  <c:v>1225</c:v>
                </c:pt>
                <c:pt idx="3">
                  <c:v>1190</c:v>
                </c:pt>
                <c:pt idx="4">
                  <c:v>0</c:v>
                </c:pt>
                <c:pt idx="5">
                  <c:v>875</c:v>
                </c:pt>
                <c:pt idx="6">
                  <c:v>805</c:v>
                </c:pt>
                <c:pt idx="7">
                  <c:v>525</c:v>
                </c:pt>
                <c:pt idx="8">
                  <c:v>630</c:v>
                </c:pt>
                <c:pt idx="9">
                  <c:v>0</c:v>
                </c:pt>
              </c:numCache>
            </c:numRef>
          </c:val>
          <c:extLst>
            <c:ext xmlns:c16="http://schemas.microsoft.com/office/drawing/2014/chart" uri="{C3380CC4-5D6E-409C-BE32-E72D297353CC}">
              <c16:uniqueId val="{00000001-0113-4249-AD1B-C8653557A7D3}"/>
            </c:ext>
          </c:extLst>
        </c:ser>
        <c:ser>
          <c:idx val="2"/>
          <c:order val="2"/>
          <c:tx>
            <c:strRef>
              <c:f>'Daily Report (2)'!$C$21:$D$21</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f>'Daily Report (2)'!$E$21:$N$21</c:f>
              <c:numCache>
                <c:formatCode>#,##0</c:formatCode>
                <c:ptCount val="10"/>
                <c:pt idx="0">
                  <c:v>238</c:v>
                </c:pt>
                <c:pt idx="1">
                  <c:v>210</c:v>
                </c:pt>
                <c:pt idx="2">
                  <c:v>245</c:v>
                </c:pt>
                <c:pt idx="3">
                  <c:v>280</c:v>
                </c:pt>
                <c:pt idx="4">
                  <c:v>280</c:v>
                </c:pt>
                <c:pt idx="5">
                  <c:v>266</c:v>
                </c:pt>
                <c:pt idx="6">
                  <c:v>350</c:v>
                </c:pt>
                <c:pt idx="7">
                  <c:v>315</c:v>
                </c:pt>
                <c:pt idx="8">
                  <c:v>315</c:v>
                </c:pt>
                <c:pt idx="9">
                  <c:v>0</c:v>
                </c:pt>
              </c:numCache>
            </c:numRef>
          </c:val>
          <c:extLst>
            <c:ext xmlns:c16="http://schemas.microsoft.com/office/drawing/2014/chart" uri="{C3380CC4-5D6E-409C-BE32-E72D297353CC}">
              <c16:uniqueId val="{00000002-0113-4249-AD1B-C8653557A7D3}"/>
            </c:ext>
          </c:extLst>
        </c:ser>
        <c:ser>
          <c:idx val="3"/>
          <c:order val="3"/>
          <c:tx>
            <c:strRef>
              <c:f>'Daily Report (2)'!$C$22:$D$22</c:f>
              <c:strCache>
                <c:ptCount val="2"/>
                <c:pt idx="0">
                  <c:v>صداقت</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f>'Daily Report (2)'!$E$22:$N$22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113-4249-AD1B-C8653557A7D3}"/>
            </c:ext>
          </c:extLst>
        </c:ser>
        <c:ser>
          <c:idx val="4"/>
          <c:order val="4"/>
          <c:tx>
            <c:strRef>
              <c:f>'Daily Report (2)'!$C$23:$D$23</c:f>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f>'Daily Report (2)'!$E$23:$N$23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113-4249-AD1B-C8653557A7D3}"/>
            </c:ext>
          </c:extLst>
        </c:ser>
        <c:ser>
          <c:idx val="5"/>
          <c:order val="5"/>
          <c:tx>
            <c:strRef>
              <c:f>'Daily Report (2)'!$C$24:$D$24</c:f>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f>'Daily Report (2)'!$E$24:$N$24</c:f>
              <c:numCache>
                <c:formatCode>#,##0</c:formatCode>
                <c:ptCount val="10"/>
                <c:pt idx="0">
                  <c:v>410.84999999999997</c:v>
                </c:pt>
                <c:pt idx="1">
                  <c:v>435.75</c:v>
                </c:pt>
                <c:pt idx="2">
                  <c:v>269.75</c:v>
                </c:pt>
                <c:pt idx="3">
                  <c:v>369.35</c:v>
                </c:pt>
                <c:pt idx="4">
                  <c:v>0</c:v>
                </c:pt>
                <c:pt idx="5">
                  <c:v>373.50000000000006</c:v>
                </c:pt>
                <c:pt idx="6">
                  <c:v>332</c:v>
                </c:pt>
                <c:pt idx="7">
                  <c:v>435.75</c:v>
                </c:pt>
                <c:pt idx="8">
                  <c:v>278.05</c:v>
                </c:pt>
                <c:pt idx="9">
                  <c:v>0</c:v>
                </c:pt>
              </c:numCache>
            </c:numRef>
          </c:val>
          <c:extLst>
            <c:ext xmlns:c16="http://schemas.microsoft.com/office/drawing/2014/chart" uri="{C3380CC4-5D6E-409C-BE32-E72D297353CC}">
              <c16:uniqueId val="{00000005-0113-4249-AD1B-C8653557A7D3}"/>
            </c:ext>
          </c:extLst>
        </c:ser>
        <c:dLbls>
          <c:showLegendKey val="0"/>
          <c:showVal val="1"/>
          <c:showCatName val="0"/>
          <c:showSerName val="0"/>
          <c:showPercent val="0"/>
          <c:showBubbleSize val="0"/>
        </c:dLbls>
        <c:gapWidth val="150"/>
        <c:axId val="1342302672"/>
        <c:axId val="1342303920"/>
      </c:barChart>
      <c:lineChart>
        <c:grouping val="standard"/>
        <c:varyColors val="0"/>
        <c:ser>
          <c:idx val="6"/>
          <c:order val="6"/>
          <c:tx>
            <c:strRef>
              <c:f>'Daily Report (2)'!$C$27:$D$27</c:f>
              <c:strCache>
                <c:ptCount val="2"/>
                <c:pt idx="0">
                  <c:v>مجموع</c:v>
                </c:pt>
              </c:strCache>
            </c:strRef>
          </c:tx>
          <c:spPr>
            <a:ln w="28575" cap="rnd">
              <a:solidFill>
                <a:schemeClr val="accent1">
                  <a:lumMod val="60000"/>
                  <a:lumOff val="40000"/>
                </a:schemeClr>
              </a:solidFill>
              <a:prstDash val="sysDot"/>
              <a:round/>
            </a:ln>
            <a:effectLst/>
          </c:spPr>
          <c:marker>
            <c:symbol val="none"/>
          </c:marker>
          <c:dLbls>
            <c:delete val="1"/>
          </c:dLbls>
          <c:trendline>
            <c:spPr>
              <a:ln w="19050" cap="rnd">
                <a:solidFill>
                  <a:schemeClr val="accent1">
                    <a:lumMod val="60000"/>
                  </a:schemeClr>
                </a:solidFill>
                <a:prstDash val="sysDot"/>
              </a:ln>
              <a:effectLst/>
            </c:spPr>
            <c:trendlineType val="linear"/>
            <c:dispRSqr val="0"/>
            <c:dispEq val="0"/>
          </c:trendline>
          <c:val>
            <c:numRef>
              <c:f>'Daily Report (2)'!$E$27:$N$27</c:f>
              <c:numCache>
                <c:formatCode>#,##0</c:formatCode>
                <c:ptCount val="10"/>
                <c:pt idx="0">
                  <c:v>1943.85</c:v>
                </c:pt>
                <c:pt idx="1">
                  <c:v>1695.75</c:v>
                </c:pt>
                <c:pt idx="2">
                  <c:v>1739.75</c:v>
                </c:pt>
                <c:pt idx="3">
                  <c:v>1839.35</c:v>
                </c:pt>
                <c:pt idx="4">
                  <c:v>280</c:v>
                </c:pt>
                <c:pt idx="5">
                  <c:v>1514.5</c:v>
                </c:pt>
                <c:pt idx="6">
                  <c:v>1487</c:v>
                </c:pt>
                <c:pt idx="7">
                  <c:v>1275.75</c:v>
                </c:pt>
                <c:pt idx="8">
                  <c:v>1223.05</c:v>
                </c:pt>
                <c:pt idx="9">
                  <c:v>0</c:v>
                </c:pt>
              </c:numCache>
            </c:numRef>
          </c:val>
          <c:smooth val="1"/>
          <c:extLst>
            <c:ext xmlns:c16="http://schemas.microsoft.com/office/drawing/2014/chart" uri="{C3380CC4-5D6E-409C-BE32-E72D297353CC}">
              <c16:uniqueId val="{00000006-0113-4249-AD1B-C8653557A7D3}"/>
            </c:ext>
          </c:extLst>
        </c:ser>
        <c:dLbls>
          <c:showLegendKey val="0"/>
          <c:showVal val="1"/>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خاکبرداری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1591007537684678"/>
          <c:y val="8.1412819207501902E-2"/>
          <c:w val="0.87676314933515886"/>
          <c:h val="0.59682252214212672"/>
        </c:manualLayout>
      </c:layout>
      <c:barChart>
        <c:barDir val="col"/>
        <c:grouping val="clustered"/>
        <c:varyColors val="0"/>
        <c:ser>
          <c:idx val="0"/>
          <c:order val="0"/>
          <c:tx>
            <c:strRef>
              <c:f>'Daily Report (2)'!$C$10:$D$10</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f>'Daily Report (2)'!$E$10:$N$10</c:f>
              <c:numCache>
                <c:formatCode>#,##0</c:formatCode>
                <c:ptCount val="10"/>
                <c:pt idx="0">
                  <c:v>282.95749999999998</c:v>
                </c:pt>
                <c:pt idx="1">
                  <c:v>15.295</c:v>
                </c:pt>
                <c:pt idx="2">
                  <c:v>298.2525</c:v>
                </c:pt>
                <c:pt idx="3">
                  <c:v>351.78500000000003</c:v>
                </c:pt>
                <c:pt idx="4">
                  <c:v>0</c:v>
                </c:pt>
                <c:pt idx="5">
                  <c:v>527.67750000000001</c:v>
                </c:pt>
                <c:pt idx="6">
                  <c:v>542.97249999999997</c:v>
                </c:pt>
                <c:pt idx="7">
                  <c:v>527.67750000000001</c:v>
                </c:pt>
                <c:pt idx="8">
                  <c:v>458.85</c:v>
                </c:pt>
                <c:pt idx="9">
                  <c:v>0</c:v>
                </c:pt>
              </c:numCache>
            </c:numRef>
          </c:val>
          <c:extLst>
            <c:ext xmlns:c16="http://schemas.microsoft.com/office/drawing/2014/chart" uri="{C3380CC4-5D6E-409C-BE32-E72D297353CC}">
              <c16:uniqueId val="{00000000-5240-40B1-8F85-5FAB0D8C97E7}"/>
            </c:ext>
          </c:extLst>
        </c:ser>
        <c:ser>
          <c:idx val="1"/>
          <c:order val="1"/>
          <c:tx>
            <c:strRef>
              <c:f>'Daily Report (2)'!$C$11:$D$11</c:f>
              <c:strCache>
                <c:ptCount val="2"/>
                <c:pt idx="0">
                  <c:v>صداقت</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'Daily Report (2)'!$E$11:$N$11</c:f>
              <c:numCache>
                <c:formatCode>#,##0</c:formatCode>
                <c:ptCount val="10"/>
                <c:pt idx="0">
                  <c:v>410.435</c:v>
                </c:pt>
                <c:pt idx="1">
                  <c:v>439.07000000000005</c:v>
                </c:pt>
                <c:pt idx="2">
                  <c:v>319.75749999999999</c:v>
                </c:pt>
                <c:pt idx="3">
                  <c:v>343.62</c:v>
                </c:pt>
                <c:pt idx="4">
                  <c:v>0</c:v>
                </c:pt>
                <c:pt idx="5">
                  <c:v>310.21249999999998</c:v>
                </c:pt>
                <c:pt idx="6">
                  <c:v>496.34</c:v>
                </c:pt>
                <c:pt idx="7">
                  <c:v>391.34500000000003</c:v>
                </c:pt>
                <c:pt idx="8">
                  <c:v>377.02750000000003</c:v>
                </c:pt>
                <c:pt idx="9">
                  <c:v>0</c:v>
                </c:pt>
              </c:numCache>
            </c:numRef>
          </c:val>
          <c:extLst>
            <c:ext xmlns:c16="http://schemas.microsoft.com/office/drawing/2014/chart" uri="{C3380CC4-5D6E-409C-BE32-E72D297353CC}">
              <c16:uniqueId val="{00000001-5240-40B1-8F85-5FAB0D8C97E7}"/>
            </c:ext>
          </c:extLst>
        </c:ser>
        <c:ser>
          <c:idx val="2"/>
          <c:order val="2"/>
          <c:tx>
            <c:strRef>
              <c:f>'Daily Report (2)'!$C$12:$D$12</c:f>
              <c:strCache>
                <c:ptCount val="2"/>
                <c:pt idx="0">
                  <c:v>میرزایی</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(2)'!$E$12:$N$12</c:f>
              <c:numCache>
                <c:formatCode>#,##0</c:formatCode>
                <c:ptCount val="10"/>
                <c:pt idx="0">
                  <c:v>128.85750000000002</c:v>
                </c:pt>
                <c:pt idx="1">
                  <c:v>128.85750000000002</c:v>
                </c:pt>
                <c:pt idx="2">
                  <c:v>224.3075</c:v>
                </c:pt>
                <c:pt idx="3">
                  <c:v>209.99</c:v>
                </c:pt>
                <c:pt idx="4">
                  <c:v>0</c:v>
                </c:pt>
                <c:pt idx="5">
                  <c:v>219.535</c:v>
                </c:pt>
                <c:pt idx="6">
                  <c:v>119.31250000000001</c:v>
                </c:pt>
                <c:pt idx="7">
                  <c:v>257.71500000000003</c:v>
                </c:pt>
                <c:pt idx="8">
                  <c:v>272.03250000000003</c:v>
                </c:pt>
                <c:pt idx="9">
                  <c:v>0</c:v>
                </c:pt>
              </c:numCache>
            </c:numRef>
          </c:val>
          <c:extLst>
            <c:ext xmlns:c16="http://schemas.microsoft.com/office/drawing/2014/chart" uri="{C3380CC4-5D6E-409C-BE32-E72D297353CC}">
              <c16:uniqueId val="{00000002-5240-40B1-8F85-5FAB0D8C97E7}"/>
            </c:ext>
          </c:extLst>
        </c:ser>
        <c:ser>
          <c:idx val="3"/>
          <c:order val="3"/>
          <c:tx>
            <c:strRef>
              <c:f>'Daily Report (2)'!$C$13:$D$13</c:f>
              <c:strCache>
                <c:ptCount val="2"/>
                <c:pt idx="0">
                  <c:v>جواد رضاپور</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(2)'!$E$13:$N$13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240-40B1-8F85-5FAB0D8C97E7}"/>
            </c:ext>
          </c:extLst>
        </c:ser>
        <c:ser>
          <c:idx val="4"/>
          <c:order val="4"/>
          <c:tx>
            <c:strRef>
              <c:f>'Daily Report (2)'!$C$15:$D$15</c:f>
              <c:strCache>
                <c:ptCount val="2"/>
                <c:pt idx="0">
                  <c:v>انصاری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(2)'!$E$15:$N$15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5240-40B1-8F85-5FAB0D8C97E7}"/>
            </c:ext>
          </c:extLst>
        </c:ser>
        <c:dLbls>
          <c:showLegendKey val="0"/>
          <c:showVal val="0"/>
          <c:showCatName val="0"/>
          <c:showSerName val="0"/>
          <c:showPercent val="0"/>
          <c:showBubbleSize val="0"/>
        </c:dLbls>
        <c:gapWidth val="150"/>
        <c:axId val="1342302672"/>
        <c:axId val="1342303920"/>
      </c:barChart>
      <c:lineChart>
        <c:grouping val="standard"/>
        <c:varyColors val="0"/>
        <c:ser>
          <c:idx val="5"/>
          <c:order val="5"/>
          <c:tx>
            <c:strRef>
              <c:f>'Daily Report (2)'!$C$17:$D$17</c:f>
              <c:strCache>
                <c:ptCount val="2"/>
                <c:pt idx="0">
                  <c:v>مجموع</c:v>
                </c:pt>
              </c:strCache>
            </c:strRef>
          </c:tx>
          <c:spPr>
            <a:ln w="25400" cap="rnd">
              <a:solidFill>
                <a:schemeClr val="accent6">
                  <a:alpha val="96000"/>
                </a:schemeClr>
              </a:solidFill>
              <a:prstDash val="sysDot"/>
              <a:round/>
            </a:ln>
            <a:effectLst>
              <a:outerShdw blurRad="50800" dist="38100" dir="2700000" algn="tl" rotWithShape="0">
                <a:prstClr val="black">
                  <a:alpha val="40000"/>
                </a:prstClr>
              </a:outerShdw>
            </a:effectLst>
          </c:spPr>
          <c:marker>
            <c:symbol val="none"/>
          </c:marker>
          <c:dPt>
            <c:idx val="8"/>
            <c:marker>
              <c:symbol val="none"/>
            </c:marker>
            <c:bubble3D val="0"/>
            <c:spPr>
              <a:ln w="28575" cap="rnd">
                <a:solidFill>
                  <a:schemeClr val="accent6"/>
                </a:solidFill>
                <a:prstDash val="sysDot"/>
                <a:round/>
              </a:ln>
              <a:effectLst>
                <a:outerShdw blurRad="50800" dist="38100" dir="2700000" algn="tl" rotWithShape="0">
                  <a:prstClr val="black">
                    <a:alpha val="40000"/>
                  </a:prstClr>
                </a:outerShdw>
              </a:effectLst>
            </c:spPr>
            <c:extLst>
              <c:ext xmlns:c16="http://schemas.microsoft.com/office/drawing/2014/chart" uri="{C3380CC4-5D6E-409C-BE32-E72D297353CC}">
                <c16:uniqueId val="{00000000-6C9D-40B2-B235-520CEFBE32F1}"/>
              </c:ext>
            </c:extLst>
          </c:dPt>
          <c:val>
            <c:numRef>
              <c:f>'Daily Report (2)'!$E$17:$N$17</c:f>
              <c:numCache>
                <c:formatCode>#,##0</c:formatCode>
                <c:ptCount val="10"/>
                <c:pt idx="0">
                  <c:v>1406.6799999999998</c:v>
                </c:pt>
                <c:pt idx="1">
                  <c:v>1114.5225</c:v>
                </c:pt>
                <c:pt idx="2">
                  <c:v>1407.4275</c:v>
                </c:pt>
                <c:pt idx="3">
                  <c:v>1364.2449999999999</c:v>
                </c:pt>
                <c:pt idx="4">
                  <c:v>0</c:v>
                </c:pt>
                <c:pt idx="5">
                  <c:v>1501.7849999999999</c:v>
                </c:pt>
                <c:pt idx="6">
                  <c:v>1525.7049999999999</c:v>
                </c:pt>
                <c:pt idx="7">
                  <c:v>1500.3475000000001</c:v>
                </c:pt>
                <c:pt idx="8">
                  <c:v>1484.65</c:v>
                </c:pt>
                <c:pt idx="9">
                  <c:v>0</c:v>
                </c:pt>
              </c:numCache>
            </c:numRef>
          </c:val>
          <c:smooth val="1"/>
          <c:extLst>
            <c:ext xmlns:c16="http://schemas.microsoft.com/office/drawing/2014/chart" uri="{C3380CC4-5D6E-409C-BE32-E72D297353CC}">
              <c16:uniqueId val="{00000005-5240-40B1-8F85-5FAB0D8C97E7}"/>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پخش و کوب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strRef>
              <c:f>'Daily Report (2)'!$C$29:$D$29</c:f>
              <c:strCache>
                <c:ptCount val="2"/>
                <c:pt idx="0">
                  <c:v>شرکتی</c:v>
                </c:pt>
              </c:strCache>
            </c:strRef>
          </c:tx>
          <c:spPr>
            <a:solidFill>
              <a:schemeClr val="accent2"/>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f>'Daily Report (2)'!$E$29:$N$29</c:f>
              <c:numCache>
                <c:formatCode>#,##0</c:formatCode>
                <c:ptCount val="10"/>
                <c:pt idx="0">
                  <c:v>3112.5299999999997</c:v>
                </c:pt>
                <c:pt idx="1">
                  <c:v>2600.2725</c:v>
                </c:pt>
                <c:pt idx="2">
                  <c:v>2902.1774999999998</c:v>
                </c:pt>
                <c:pt idx="3">
                  <c:v>2923.5949999999998</c:v>
                </c:pt>
                <c:pt idx="4">
                  <c:v>0</c:v>
                </c:pt>
                <c:pt idx="5">
                  <c:v>2750.2849999999999</c:v>
                </c:pt>
                <c:pt idx="6">
                  <c:v>2662.7049999999999</c:v>
                </c:pt>
                <c:pt idx="7">
                  <c:v>2461.0974999999999</c:v>
                </c:pt>
                <c:pt idx="8">
                  <c:v>2392.6999999999998</c:v>
                </c:pt>
                <c:pt idx="9">
                  <c:v>0</c:v>
                </c:pt>
              </c:numCache>
            </c:numRef>
          </c:val>
          <c:extLst>
            <c:ext xmlns:c16="http://schemas.microsoft.com/office/drawing/2014/chart" uri="{C3380CC4-5D6E-409C-BE32-E72D297353CC}">
              <c16:uniqueId val="{00000000-1237-431E-8A48-2333F88EBE22}"/>
            </c:ext>
          </c:extLst>
        </c:ser>
        <c:ser>
          <c:idx val="2"/>
          <c:order val="1"/>
          <c:tx>
            <c:strRef>
              <c:f>'Daily Report (2)'!$C$30:$D$30</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f>'Daily Report (2)'!$E$30:$N$30</c:f>
              <c:numCache>
                <c:formatCode>#,##0</c:formatCode>
                <c:ptCount val="10"/>
                <c:pt idx="0">
                  <c:v>238</c:v>
                </c:pt>
                <c:pt idx="1">
                  <c:v>210</c:v>
                </c:pt>
                <c:pt idx="2">
                  <c:v>245</c:v>
                </c:pt>
                <c:pt idx="3">
                  <c:v>280</c:v>
                </c:pt>
                <c:pt idx="4">
                  <c:v>280</c:v>
                </c:pt>
                <c:pt idx="5">
                  <c:v>266</c:v>
                </c:pt>
                <c:pt idx="6">
                  <c:v>350</c:v>
                </c:pt>
                <c:pt idx="7">
                  <c:v>315</c:v>
                </c:pt>
                <c:pt idx="8">
                  <c:v>315</c:v>
                </c:pt>
                <c:pt idx="9">
                  <c:v>0</c:v>
                </c:pt>
              </c:numCache>
            </c:numRef>
          </c:val>
          <c:extLst>
            <c:ext xmlns:c16="http://schemas.microsoft.com/office/drawing/2014/chart" uri="{C3380CC4-5D6E-409C-BE32-E72D297353CC}">
              <c16:uniqueId val="{00000001-1237-431E-8A48-2333F88EBE22}"/>
            </c:ext>
          </c:extLst>
        </c:ser>
        <c:dLbls>
          <c:showLegendKey val="0"/>
          <c:showVal val="1"/>
          <c:showCatName val="0"/>
          <c:showSerName val="0"/>
          <c:showPercent val="0"/>
          <c:showBubbleSize val="0"/>
        </c:dLbls>
        <c:gapWidth val="150"/>
        <c:axId val="1342302672"/>
        <c:axId val="1342303920"/>
        <c:extLst>
          <c:ext xmlns:c15="http://schemas.microsoft.com/office/drawing/2012/chart" uri="{02D57815-91ED-43cb-92C2-25804820EDAC}">
            <c15:filteredBarSeries>
              <c15:ser>
                <c:idx val="4"/>
                <c:order val="3"/>
                <c:tx>
                  <c:strRef>
                    <c:extLst>
                      <c:ext uri="{02D57815-91ED-43cb-92C2-25804820EDAC}">
                        <c15:formulaRef>
                          <c15:sqref>'Daily Report (2)'!$C$23:$D$23</c15:sqref>
                        </c15:formulaRef>
                      </c:ext>
                    </c:extLst>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extLst>
                      <c:ex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37-431E-8A48-2333F88EBE22}"/>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(2)'!$C$24:$D$24</c15:sqref>
                        </c15:formulaRef>
                      </c:ext>
                    </c:extLst>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extLst xmlns:c15="http://schemas.microsoft.com/office/drawing/2012/chart">
                      <c:ext xmlns:c15="http://schemas.microsoft.com/office/drawing/2012/chart" uri="{02D57815-91ED-43cb-92C2-25804820EDAC}">
                        <c15:formulaRef>
                          <c15:sqref>'Daily Report (2)'!$E$24:$N$24</c15:sqref>
                        </c15:formulaRef>
                      </c:ext>
                    </c:extLst>
                    <c:numCache>
                      <c:formatCode>#,##0</c:formatCode>
                      <c:ptCount val="10"/>
                      <c:pt idx="0">
                        <c:v>410.84999999999997</c:v>
                      </c:pt>
                      <c:pt idx="1">
                        <c:v>435.75</c:v>
                      </c:pt>
                      <c:pt idx="2">
                        <c:v>269.75</c:v>
                      </c:pt>
                      <c:pt idx="3">
                        <c:v>369.35</c:v>
                      </c:pt>
                      <c:pt idx="4">
                        <c:v>0</c:v>
                      </c:pt>
                      <c:pt idx="5">
                        <c:v>373.50000000000006</c:v>
                      </c:pt>
                      <c:pt idx="6">
                        <c:v>332</c:v>
                      </c:pt>
                      <c:pt idx="7">
                        <c:v>435.75</c:v>
                      </c:pt>
                      <c:pt idx="8">
                        <c:v>278.05</c:v>
                      </c:pt>
                      <c:pt idx="9">
                        <c:v>0</c:v>
                      </c:pt>
                    </c:numCache>
                  </c:numRef>
                </c:val>
                <c:extLst xmlns:c15="http://schemas.microsoft.com/office/drawing/2012/chart">
                  <c:ext xmlns:c16="http://schemas.microsoft.com/office/drawing/2014/chart" uri="{C3380CC4-5D6E-409C-BE32-E72D297353CC}">
                    <c16:uniqueId val="{00000006-1237-431E-8A48-2333F88EBE22}"/>
                  </c:ext>
                </c:extLst>
              </c15:ser>
            </c15:filteredBarSeries>
          </c:ext>
        </c:extLst>
      </c:barChart>
      <c:lineChart>
        <c:grouping val="standard"/>
        <c:varyColors val="0"/>
        <c:ser>
          <c:idx val="3"/>
          <c:order val="2"/>
          <c:tx>
            <c:strRef>
              <c:f>'Daily Report (2)'!$C$35:$D$35</c:f>
              <c:strCache>
                <c:ptCount val="2"/>
                <c:pt idx="0">
                  <c:v>مجموع</c:v>
                </c:pt>
              </c:strCache>
            </c:strRef>
          </c:tx>
          <c:spPr>
            <a:ln w="28575" cap="rnd">
              <a:solidFill>
                <a:schemeClr val="accent2"/>
              </a:solidFill>
              <a:prstDash val="sysDot"/>
              <a:round/>
            </a:ln>
            <a:effectLst/>
          </c:spPr>
          <c:marker>
            <c:symbol val="none"/>
          </c:marker>
          <c:cat>
            <c:numRef>
              <c:f>'Daily Report (2)'!$E$8:$N$8</c:f>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f>'Daily Report (2)'!$E$35:$N$35</c:f>
              <c:numCache>
                <c:formatCode>#,##0</c:formatCode>
                <c:ptCount val="10"/>
                <c:pt idx="0">
                  <c:v>3350.5299999999997</c:v>
                </c:pt>
                <c:pt idx="1">
                  <c:v>2810.2725</c:v>
                </c:pt>
                <c:pt idx="2">
                  <c:v>3147.1774999999998</c:v>
                </c:pt>
                <c:pt idx="3">
                  <c:v>3203.5949999999998</c:v>
                </c:pt>
                <c:pt idx="4">
                  <c:v>280</c:v>
                </c:pt>
                <c:pt idx="5">
                  <c:v>3016.2849999999999</c:v>
                </c:pt>
                <c:pt idx="6">
                  <c:v>3012.7049999999999</c:v>
                </c:pt>
                <c:pt idx="7">
                  <c:v>2776.0974999999999</c:v>
                </c:pt>
                <c:pt idx="8">
                  <c:v>2707.7</c:v>
                </c:pt>
                <c:pt idx="9">
                  <c:v>0</c:v>
                </c:pt>
              </c:numCache>
            </c:numRef>
          </c:val>
          <c:smooth val="1"/>
          <c:extLst>
            <c:ext xmlns:c16="http://schemas.microsoft.com/office/drawing/2014/chart" uri="{C3380CC4-5D6E-409C-BE32-E72D297353CC}">
              <c16:uniqueId val="{00000002-1237-431E-8A48-2333F88EBE22}"/>
            </c:ext>
          </c:extLst>
        </c:ser>
        <c:ser>
          <c:idx val="6"/>
          <c:order val="5"/>
          <c:tx>
            <c:strRef>
              <c:f>'Daily Report (2)'!$C$36:$D$36</c:f>
              <c:strCache>
                <c:ptCount val="2"/>
                <c:pt idx="0">
                  <c:v>میانگین روزانه</c:v>
                </c:pt>
              </c:strCache>
            </c:strRef>
          </c:tx>
          <c:spPr>
            <a:ln w="28575" cap="rnd">
              <a:solidFill>
                <a:schemeClr val="accent1">
                  <a:lumMod val="60000"/>
                </a:schemeClr>
              </a:solidFill>
              <a:prstDash val="sysDot"/>
              <a:round/>
            </a:ln>
            <a:effectLst/>
          </c:spPr>
          <c:marker>
            <c:symbol val="none"/>
          </c:marker>
          <c:trendline>
            <c:spPr>
              <a:ln w="19050" cap="rnd">
                <a:solidFill>
                  <a:schemeClr val="accent1">
                    <a:lumMod val="60000"/>
                  </a:schemeClr>
                </a:solidFill>
                <a:prstDash val="sysDot"/>
              </a:ln>
              <a:effectLst/>
            </c:spPr>
            <c:trendlineType val="linear"/>
            <c:dispRSqr val="0"/>
            <c:dispEq val="0"/>
          </c:trendline>
          <c:val>
            <c:numRef>
              <c:f>'Daily Report (2)'!$E$36:$N$36</c:f>
              <c:numCache>
                <c:formatCode>#,##0</c:formatCode>
                <c:ptCount val="10"/>
                <c:pt idx="0">
                  <c:v>3350.5299999999997</c:v>
                </c:pt>
                <c:pt idx="1">
                  <c:v>3080.4012499999999</c:v>
                </c:pt>
                <c:pt idx="2">
                  <c:v>3102.66</c:v>
                </c:pt>
                <c:pt idx="3">
                  <c:v>3127.8937499999997</c:v>
                </c:pt>
                <c:pt idx="4">
                  <c:v>2558.3149999999996</c:v>
                </c:pt>
                <c:pt idx="5">
                  <c:v>2634.643333333333</c:v>
                </c:pt>
                <c:pt idx="6">
                  <c:v>2688.6521428571427</c:v>
                </c:pt>
                <c:pt idx="7">
                  <c:v>2699.5828124999998</c:v>
                </c:pt>
                <c:pt idx="8">
                  <c:v>2700.484722222222</c:v>
                </c:pt>
                <c:pt idx="9">
                  <c:v>0</c:v>
                </c:pt>
              </c:numCache>
            </c:numRef>
          </c:val>
          <c:smooth val="1"/>
          <c:extLst>
            <c:ext xmlns:c16="http://schemas.microsoft.com/office/drawing/2014/chart" uri="{C3380CC4-5D6E-409C-BE32-E72D297353CC}">
              <c16:uniqueId val="{00000003-1237-431E-8A48-2333F88EBE22}"/>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خاکبرداری و خاکریزی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v>خاکبرداری-مترمکعب</c:v>
          </c:tx>
          <c:spPr>
            <a:solidFill>
              <a:schemeClr val="accent1">
                <a:lumMod val="40000"/>
                <a:lumOff val="60000"/>
              </a:schemeClr>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f>'Daily Report (2)'!$E$29:$N$29</c:f>
              <c:numCache>
                <c:formatCode>#,##0</c:formatCode>
                <c:ptCount val="10"/>
                <c:pt idx="0">
                  <c:v>3112.5299999999997</c:v>
                </c:pt>
                <c:pt idx="1">
                  <c:v>2600.2725</c:v>
                </c:pt>
                <c:pt idx="2">
                  <c:v>2902.1774999999998</c:v>
                </c:pt>
                <c:pt idx="3">
                  <c:v>2923.5949999999998</c:v>
                </c:pt>
                <c:pt idx="4">
                  <c:v>0</c:v>
                </c:pt>
                <c:pt idx="5">
                  <c:v>2750.2849999999999</c:v>
                </c:pt>
                <c:pt idx="6">
                  <c:v>2662.7049999999999</c:v>
                </c:pt>
                <c:pt idx="7">
                  <c:v>2461.0974999999999</c:v>
                </c:pt>
                <c:pt idx="8">
                  <c:v>2392.6999999999998</c:v>
                </c:pt>
                <c:pt idx="9">
                  <c:v>0</c:v>
                </c:pt>
              </c:numCache>
            </c:numRef>
          </c:val>
          <c:extLst>
            <c:ext xmlns:c16="http://schemas.microsoft.com/office/drawing/2014/chart" uri="{C3380CC4-5D6E-409C-BE32-E72D297353CC}">
              <c16:uniqueId val="{00000000-6BE9-4847-AB1C-1B0C740E3F69}"/>
            </c:ext>
          </c:extLst>
        </c:ser>
        <c:ser>
          <c:idx val="2"/>
          <c:order val="1"/>
          <c:tx>
            <c:v>خاکریزی-مترمکعب</c:v>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f>'Daily Report (2)'!$E$35:$N$35</c:f>
              <c:numCache>
                <c:formatCode>#,##0</c:formatCode>
                <c:ptCount val="10"/>
                <c:pt idx="0">
                  <c:v>3350.5299999999997</c:v>
                </c:pt>
                <c:pt idx="1">
                  <c:v>2810.2725</c:v>
                </c:pt>
                <c:pt idx="2">
                  <c:v>3147.1774999999998</c:v>
                </c:pt>
                <c:pt idx="3">
                  <c:v>3203.5949999999998</c:v>
                </c:pt>
                <c:pt idx="4">
                  <c:v>280</c:v>
                </c:pt>
                <c:pt idx="5">
                  <c:v>3016.2849999999999</c:v>
                </c:pt>
                <c:pt idx="6">
                  <c:v>3012.7049999999999</c:v>
                </c:pt>
                <c:pt idx="7">
                  <c:v>2776.0974999999999</c:v>
                </c:pt>
                <c:pt idx="8">
                  <c:v>2707.7</c:v>
                </c:pt>
                <c:pt idx="9">
                  <c:v>0</c:v>
                </c:pt>
              </c:numCache>
            </c:numRef>
          </c:val>
          <c:extLst>
            <c:ext xmlns:c16="http://schemas.microsoft.com/office/drawing/2014/chart" uri="{C3380CC4-5D6E-409C-BE32-E72D297353CC}">
              <c16:uniqueId val="{00000001-6BE9-4847-AB1C-1B0C740E3F69}"/>
            </c:ext>
          </c:extLst>
        </c:ser>
        <c:ser>
          <c:idx val="6"/>
          <c:order val="2"/>
          <c:tx>
            <c:v>مصرف سوخت</c:v>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(2)'!$E$68:$N$68</c:f>
              <c:numCache>
                <c:formatCode>#,##0</c:formatCode>
                <c:ptCount val="10"/>
                <c:pt idx="0">
                  <c:v>5320</c:v>
                </c:pt>
                <c:pt idx="1">
                  <c:v>3704</c:v>
                </c:pt>
                <c:pt idx="2">
                  <c:v>5309</c:v>
                </c:pt>
                <c:pt idx="3">
                  <c:v>5523</c:v>
                </c:pt>
                <c:pt idx="4">
                  <c:v>0</c:v>
                </c:pt>
                <c:pt idx="5">
                  <c:v>3997</c:v>
                </c:pt>
                <c:pt idx="6">
                  <c:v>3692</c:v>
                </c:pt>
                <c:pt idx="7">
                  <c:v>3339</c:v>
                </c:pt>
                <c:pt idx="8">
                  <c:v>3759</c:v>
                </c:pt>
                <c:pt idx="9">
                  <c:v>0</c:v>
                </c:pt>
              </c:numCache>
              <c:extLst xmlns:c15="http://schemas.microsoft.com/office/drawing/2012/chart"/>
            </c:numRef>
          </c:val>
          <c:extLst xmlns:c15="http://schemas.microsoft.com/office/drawing/2012/chart">
            <c:ext xmlns:c16="http://schemas.microsoft.com/office/drawing/2014/chart" uri="{C3380CC4-5D6E-409C-BE32-E72D297353CC}">
              <c16:uniqueId val="{00000004-6BE9-4847-AB1C-1B0C740E3F69}"/>
            </c:ext>
          </c:extLst>
        </c:ser>
        <c:dLbls>
          <c:showLegendKey val="0"/>
          <c:showVal val="0"/>
          <c:showCatName val="0"/>
          <c:showSerName val="0"/>
          <c:showPercent val="0"/>
          <c:showBubbleSize val="0"/>
        </c:dLbls>
        <c:gapWidth val="150"/>
        <c:axId val="1342302672"/>
        <c:axId val="1342303920"/>
        <c:extLst/>
      </c:bar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alpha val="98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 خاکریزی 10 روز گذشته</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2610717502645882"/>
          <c:y val="9.1175964810083845E-2"/>
          <c:w val="0.85487104013331605"/>
          <c:h val="0.81558005363264052"/>
        </c:manualLayout>
      </c:layout>
      <c:barChart>
        <c:barDir val="col"/>
        <c:grouping val="clustered"/>
        <c:varyColors val="0"/>
        <c:ser>
          <c:idx val="3"/>
          <c:order val="2"/>
          <c:tx>
            <c:v>خاکریزی-متر مکعب</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extLst xmlns:c15="http://schemas.microsoft.com/office/drawing/2012/chart"/>
            </c:numRef>
          </c:cat>
          <c:val>
            <c:numRef>
              <c:f>'Daily Report (2)'!$E$35:$N$35</c:f>
              <c:numCache>
                <c:formatCode>#,##0</c:formatCode>
                <c:ptCount val="10"/>
                <c:pt idx="0">
                  <c:v>3350.5299999999997</c:v>
                </c:pt>
                <c:pt idx="1">
                  <c:v>2810.2725</c:v>
                </c:pt>
                <c:pt idx="2">
                  <c:v>3147.1774999999998</c:v>
                </c:pt>
                <c:pt idx="3">
                  <c:v>3203.5949999999998</c:v>
                </c:pt>
                <c:pt idx="4">
                  <c:v>280</c:v>
                </c:pt>
                <c:pt idx="5">
                  <c:v>3016.2849999999999</c:v>
                </c:pt>
                <c:pt idx="6">
                  <c:v>3012.7049999999999</c:v>
                </c:pt>
                <c:pt idx="7">
                  <c:v>2776.0974999999999</c:v>
                </c:pt>
                <c:pt idx="8">
                  <c:v>2707.7</c:v>
                </c:pt>
                <c:pt idx="9">
                  <c:v>0</c:v>
                </c:pt>
              </c:numCache>
              <c:extLst xmlns:c15="http://schemas.microsoft.com/office/drawing/2012/chart"/>
            </c:numRef>
          </c:val>
          <c:extLst xmlns:c15="http://schemas.microsoft.com/office/drawing/2012/chart">
            <c:ext xmlns:c16="http://schemas.microsoft.com/office/drawing/2014/chart" uri="{C3380CC4-5D6E-409C-BE32-E72D297353CC}">
              <c16:uniqueId val="{00000004-AAA9-4AA7-8647-EE8B577186D4}"/>
            </c:ext>
          </c:extLst>
        </c:ser>
        <c:dLbls>
          <c:showLegendKey val="0"/>
          <c:showVal val="0"/>
          <c:showCatName val="0"/>
          <c:showSerName val="0"/>
          <c:showPercent val="0"/>
          <c:showBubbleSize val="0"/>
        </c:dLbls>
        <c:gapWidth val="269"/>
        <c:axId val="1342302672"/>
        <c:axId val="1342303920"/>
        <c:extLst>
          <c:ext xmlns:c15="http://schemas.microsoft.com/office/drawing/2012/chart" uri="{02D57815-91ED-43cb-92C2-25804820EDAC}">
            <c15:filteredBarSeries>
              <c15:ser>
                <c:idx val="1"/>
                <c:order val="0"/>
                <c:tx>
                  <c:strRef>
                    <c:extLst>
                      <c:ext uri="{02D57815-91ED-43cb-92C2-25804820EDAC}">
                        <c15:formulaRef>
                          <c15:sqref>'Daily Report (2)'!$C$29:$D$29</c15:sqref>
                        </c15:formulaRef>
                      </c:ext>
                    </c:extLst>
                    <c:strCache>
                      <c:ptCount val="2"/>
                      <c:pt idx="0">
                        <c:v>شرکتی</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extLst>
                      <c:ext uri="{02D57815-91ED-43cb-92C2-25804820EDAC}">
                        <c15:formulaRef>
                          <c15:sqref>'Daily Report (2)'!$E$29:$N$29</c15:sqref>
                        </c15:formulaRef>
                      </c:ext>
                    </c:extLst>
                    <c:numCache>
                      <c:formatCode>#,##0</c:formatCode>
                      <c:ptCount val="10"/>
                      <c:pt idx="0">
                        <c:v>3112.5299999999997</c:v>
                      </c:pt>
                      <c:pt idx="1">
                        <c:v>2600.2725</c:v>
                      </c:pt>
                      <c:pt idx="2">
                        <c:v>2902.1774999999998</c:v>
                      </c:pt>
                      <c:pt idx="3">
                        <c:v>2923.5949999999998</c:v>
                      </c:pt>
                      <c:pt idx="4">
                        <c:v>0</c:v>
                      </c:pt>
                      <c:pt idx="5">
                        <c:v>2750.2849999999999</c:v>
                      </c:pt>
                      <c:pt idx="6">
                        <c:v>2662.7049999999999</c:v>
                      </c:pt>
                      <c:pt idx="7">
                        <c:v>2461.0974999999999</c:v>
                      </c:pt>
                      <c:pt idx="8">
                        <c:v>2392.6999999999998</c:v>
                      </c:pt>
                      <c:pt idx="9">
                        <c:v>0</c:v>
                      </c:pt>
                    </c:numCache>
                  </c:numRef>
                </c:val>
                <c:extLst>
                  <c:ext xmlns:c16="http://schemas.microsoft.com/office/drawing/2014/chart" uri="{C3380CC4-5D6E-409C-BE32-E72D297353CC}">
                    <c16:uniqueId val="{00000000-AAA9-4AA7-8647-EE8B577186D4}"/>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'Daily Report (2)'!$C$30:$D$30</c15:sqref>
                        </c15:formulaRef>
                      </c:ext>
                    </c:extLst>
                    <c:strCache>
                      <c:ptCount val="2"/>
                      <c:pt idx="0">
                        <c:v>محمدپور</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extLst xmlns:c15="http://schemas.microsoft.com/office/drawing/2012/chart">
                      <c:ext xmlns:c15="http://schemas.microsoft.com/office/drawing/2012/chart" uri="{02D57815-91ED-43cb-92C2-25804820EDAC}">
                        <c15:formulaRef>
                          <c15:sqref>'Daily Report (2)'!$E$30:$N$30</c15:sqref>
                        </c15:formulaRef>
                      </c:ext>
                    </c:extLst>
                    <c:numCache>
                      <c:formatCode>#,##0</c:formatCode>
                      <c:ptCount val="10"/>
                      <c:pt idx="0">
                        <c:v>238</c:v>
                      </c:pt>
                      <c:pt idx="1">
                        <c:v>210</c:v>
                      </c:pt>
                      <c:pt idx="2">
                        <c:v>245</c:v>
                      </c:pt>
                      <c:pt idx="3">
                        <c:v>280</c:v>
                      </c:pt>
                      <c:pt idx="4">
                        <c:v>280</c:v>
                      </c:pt>
                      <c:pt idx="5">
                        <c:v>266</c:v>
                      </c:pt>
                      <c:pt idx="6">
                        <c:v>350</c:v>
                      </c:pt>
                      <c:pt idx="7">
                        <c:v>315</c:v>
                      </c:pt>
                      <c:pt idx="8">
                        <c:v>315</c:v>
                      </c:pt>
                      <c:pt idx="9">
                        <c:v>0</c:v>
                      </c:pt>
                    </c:numCache>
                  </c:numRef>
                </c:val>
                <c:extLst xmlns:c15="http://schemas.microsoft.com/office/drawing/2012/chart">
                  <c:ext xmlns:c16="http://schemas.microsoft.com/office/drawing/2014/chart" uri="{C3380CC4-5D6E-409C-BE32-E72D297353CC}">
                    <c16:uniqueId val="{00000001-AAA9-4AA7-8647-EE8B577186D4}"/>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میرزایی</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AAA9-4AA7-8647-EE8B577186D4}"/>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(2)'!$C$24:$D$24</c15:sqref>
                        </c15:formulaRef>
                      </c:ext>
                    </c:extLst>
                    <c:strCache>
                      <c:ptCount val="2"/>
                      <c:pt idx="0">
                        <c:v>جواد رضاپور</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45572</c:v>
                      </c:pt>
                      <c:pt idx="1">
                        <c:v>45573</c:v>
                      </c:pt>
                      <c:pt idx="2">
                        <c:v>45574</c:v>
                      </c:pt>
                      <c:pt idx="3">
                        <c:v>45575</c:v>
                      </c:pt>
                      <c:pt idx="4">
                        <c:v>45576</c:v>
                      </c:pt>
                      <c:pt idx="5">
                        <c:v>45577</c:v>
                      </c:pt>
                      <c:pt idx="6">
                        <c:v>45578</c:v>
                      </c:pt>
                      <c:pt idx="7">
                        <c:v>45579</c:v>
                      </c:pt>
                      <c:pt idx="8">
                        <c:v>45580</c:v>
                      </c:pt>
                      <c:pt idx="9">
                        <c:v>45581</c:v>
                      </c:pt>
                    </c:numCache>
                  </c:numRef>
                </c:cat>
                <c:val>
                  <c:numRef>
                    <c:extLst xmlns:c15="http://schemas.microsoft.com/office/drawing/2012/chart">
                      <c:ext xmlns:c15="http://schemas.microsoft.com/office/drawing/2012/chart" uri="{02D57815-91ED-43cb-92C2-25804820EDAC}">
                        <c15:formulaRef>
                          <c15:sqref>'Daily Report (2)'!$E$24:$N$24</c15:sqref>
                        </c15:formulaRef>
                      </c:ext>
                    </c:extLst>
                    <c:numCache>
                      <c:formatCode>#,##0</c:formatCode>
                      <c:ptCount val="10"/>
                      <c:pt idx="0">
                        <c:v>410.84999999999997</c:v>
                      </c:pt>
                      <c:pt idx="1">
                        <c:v>435.75</c:v>
                      </c:pt>
                      <c:pt idx="2">
                        <c:v>269.75</c:v>
                      </c:pt>
                      <c:pt idx="3">
                        <c:v>369.35</c:v>
                      </c:pt>
                      <c:pt idx="4">
                        <c:v>0</c:v>
                      </c:pt>
                      <c:pt idx="5">
                        <c:v>373.50000000000006</c:v>
                      </c:pt>
                      <c:pt idx="6">
                        <c:v>332</c:v>
                      </c:pt>
                      <c:pt idx="7">
                        <c:v>435.75</c:v>
                      </c:pt>
                      <c:pt idx="8">
                        <c:v>278.05</c:v>
                      </c:pt>
                      <c:pt idx="9">
                        <c:v>0</c:v>
                      </c:pt>
                    </c:numCache>
                  </c:numRef>
                </c:val>
                <c:extLst xmlns:c15="http://schemas.microsoft.com/office/drawing/2012/chart">
                  <c:ext xmlns:c16="http://schemas.microsoft.com/office/drawing/2014/chart" uri="{C3380CC4-5D6E-409C-BE32-E72D297353CC}">
                    <c16:uniqueId val="{00000006-AAA9-4AA7-8647-EE8B577186D4}"/>
                  </c:ext>
                </c:extLst>
              </c15:ser>
            </c15:filteredBarSeries>
          </c:ext>
        </c:extLst>
      </c:barChart>
      <c:lineChart>
        <c:grouping val="standard"/>
        <c:varyColors val="0"/>
        <c:ser>
          <c:idx val="6"/>
          <c:order val="5"/>
          <c:tx>
            <c:v>میانگین روزانه خاکریزی</c:v>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val>
            <c:numRef>
              <c:f>'Daily Report (2)'!$E$36:$N$36</c:f>
              <c:numCache>
                <c:formatCode>#,##0</c:formatCode>
                <c:ptCount val="10"/>
                <c:pt idx="0">
                  <c:v>3350.5299999999997</c:v>
                </c:pt>
                <c:pt idx="1">
                  <c:v>3080.4012499999999</c:v>
                </c:pt>
                <c:pt idx="2">
                  <c:v>3102.66</c:v>
                </c:pt>
                <c:pt idx="3">
                  <c:v>3127.8937499999997</c:v>
                </c:pt>
                <c:pt idx="4">
                  <c:v>2558.3149999999996</c:v>
                </c:pt>
                <c:pt idx="5">
                  <c:v>2634.643333333333</c:v>
                </c:pt>
                <c:pt idx="6">
                  <c:v>2688.6521428571427</c:v>
                </c:pt>
                <c:pt idx="7">
                  <c:v>2699.5828124999998</c:v>
                </c:pt>
                <c:pt idx="8">
                  <c:v>2700.484722222222</c:v>
                </c:pt>
                <c:pt idx="9">
                  <c:v>0</c:v>
                </c:pt>
              </c:numCache>
            </c:numRef>
          </c:val>
          <c:smooth val="1"/>
          <c:extLst>
            <c:ext xmlns:c16="http://schemas.microsoft.com/office/drawing/2014/chart" uri="{C3380CC4-5D6E-409C-BE32-E72D297353CC}">
              <c16:uniqueId val="{00000003-AAA9-4AA7-8647-EE8B577186D4}"/>
            </c:ext>
          </c:extLst>
        </c:ser>
        <c:dLbls>
          <c:showLegendKey val="0"/>
          <c:showVal val="0"/>
          <c:showCatName val="0"/>
          <c:showSerName val="0"/>
          <c:showPercent val="0"/>
          <c:showBubbleSize val="0"/>
        </c:dLbls>
        <c:marker val="1"/>
        <c:smooth val="0"/>
        <c:axId val="1342302672"/>
        <c:axId val="1342303920"/>
        <c:extLst/>
      </c:lineChart>
      <c:dateAx>
        <c:axId val="1342302672"/>
        <c:scaling>
          <c:orientation val="minMax"/>
        </c:scaling>
        <c:delete val="0"/>
        <c:axPos val="b"/>
        <c:numFmt formatCode="[$-160429]dddd\,\ d\ mmmm\ yyyy;@" sourceLinked="1"/>
        <c:majorTickMark val="none"/>
        <c:minorTickMark val="none"/>
        <c:tickLblPos val="nextTo"/>
        <c:spPr>
          <a:noFill/>
          <a:ln w="12700"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9.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5E6BB18-36B2-4BC6-870C-7EBC3D9A29FC}">
  <sheetPr/>
  <sheetViews>
    <sheetView zoomScale="90" workbookViewId="0" zoomToFit="1"/>
  </sheetViews>
  <pageMargins left="0" right="0" top="0.25" bottom="0" header="0" footer="0"/>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50F3B8-A366-4B37-99A9-5ED61EDB2D25}">
  <sheetPr/>
  <sheetViews>
    <sheetView zoomScale="85"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E48145F-A2CC-490F-A4F1-BEF8606CF813}">
  <sheetPr/>
  <sheetViews>
    <sheetView zoomScale="89" workbookViewId="0"/>
  </sheetViews>
  <pageMargins left="0.2" right="0.2" top="0.25" bottom="0" header="0" footer="0"/>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FD1ACEB-1B4A-4C35-826F-E2ACA205AC23}">
  <sheetPr/>
  <sheetViews>
    <sheetView zoomScale="89" workbookViewId="0"/>
  </sheetViews>
  <pageMargins left="0" right="0" top="0.25" bottom="0" header="0" footer="0"/>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63830AB-6DFD-4FE7-85E5-2B2EC8C4092E}">
  <sheetPr/>
  <sheetViews>
    <sheetView zoomScale="89"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14</xdr:col>
      <xdr:colOff>69272</xdr:colOff>
      <xdr:row>0</xdr:row>
      <xdr:rowOff>242022</xdr:rowOff>
    </xdr:from>
    <xdr:to>
      <xdr:col>38</xdr:col>
      <xdr:colOff>363681</xdr:colOff>
      <xdr:row>29</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10191750" cy="7027333"/>
    <xdr:graphicFrame macro="">
      <xdr:nvGraphicFramePr>
        <xdr:cNvPr id="2" name="Chart 1">
          <a:extLst>
            <a:ext uri="{FF2B5EF4-FFF2-40B4-BE49-F238E27FC236}">
              <a16:creationId xmlns:a16="http://schemas.microsoft.com/office/drawing/2014/main" id="{B618BC29-BBC2-7081-FF0B-54FA1E97F4E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8673353" cy="6297706"/>
    <xdr:graphicFrame macro="">
      <xdr:nvGraphicFramePr>
        <xdr:cNvPr id="2" name="Chart 1">
          <a:extLst>
            <a:ext uri="{FF2B5EF4-FFF2-40B4-BE49-F238E27FC236}">
              <a16:creationId xmlns:a16="http://schemas.microsoft.com/office/drawing/2014/main" id="{1CE9F5B4-0165-C611-B5D9-2E9BB55D35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10209944" cy="7052781"/>
    <xdr:graphicFrame macro="">
      <xdr:nvGraphicFramePr>
        <xdr:cNvPr id="2" name="Chart 1">
          <a:extLst>
            <a:ext uri="{FF2B5EF4-FFF2-40B4-BE49-F238E27FC236}">
              <a16:creationId xmlns:a16="http://schemas.microsoft.com/office/drawing/2014/main" id="{C96F3152-4D60-F049-987E-73B1A4D7BD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10209944" cy="7052781"/>
    <xdr:graphicFrame macro="">
      <xdr:nvGraphicFramePr>
        <xdr:cNvPr id="2" name="Chart 1">
          <a:extLst>
            <a:ext uri="{FF2B5EF4-FFF2-40B4-BE49-F238E27FC236}">
              <a16:creationId xmlns:a16="http://schemas.microsoft.com/office/drawing/2014/main" id="{263F3C99-2E12-7AC3-776B-7A3A8DD5C91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8679522" cy="6303624"/>
    <xdr:graphicFrame macro="">
      <xdr:nvGraphicFramePr>
        <xdr:cNvPr id="2" name="Chart 1">
          <a:extLst>
            <a:ext uri="{FF2B5EF4-FFF2-40B4-BE49-F238E27FC236}">
              <a16:creationId xmlns:a16="http://schemas.microsoft.com/office/drawing/2014/main" id="{4E07D775-29AC-7E65-D10F-D2491BE59C8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64AF4F-EC82-4CD3-BFD0-114848CF43ED}" name="Gas_DB2" displayName="Gas_DB2" ref="B2:K7864" totalsRowShown="0" headerRowDxfId="411" headerRowBorderDxfId="410" tableBorderDxfId="409">
  <autoFilter ref="B2:K7864" xr:uid="{9164AF4F-EC82-4CD3-BFD0-114848CF43ED}"/>
  <tableColumns count="10">
    <tableColumn id="1" xr3:uid="{D484F475-25B9-4D4C-9D75-335EFCEC8393}" name="ردیف" dataDxfId="408"/>
    <tableColumn id="2" xr3:uid="{67C89D51-04AE-4789-BB76-7F9100F16EA6}" name="تاریخ" dataDxfId="407"/>
    <tableColumn id="3" xr3:uid="{97776705-FD3C-4018-8301-822A6C04D6D2}" name="کد ماشین آلات" dataDxfId="406"/>
    <tableColumn id="4" xr3:uid="{CA568DD3-D039-4054-B5C3-9C15667323F8}" name="نام ماشین آلات" dataDxfId="405"/>
    <tableColumn id="5" xr3:uid="{C1A5D873-38BC-4A1B-BA2A-14D9FF62A4B3}" name="راننده" dataDxfId="404"/>
    <tableColumn id="6" xr3:uid="{B9382451-69AC-4E7E-B748-3EF8B4F68FB7}" name="میزان مصرف" dataDxfId="403"/>
    <tableColumn id="7" xr3:uid="{2417565E-99F4-40B9-9702-11679E76AB54}" name="میزان ورود" dataDxfId="402"/>
    <tableColumn id="8" xr3:uid="{86C9F275-306E-426E-807A-CAF04E817B6E}" name="لیتر شمار صبح" dataDxfId="401"/>
    <tableColumn id="9" xr3:uid="{EAF3F18E-669C-41DA-BAC4-C573875CFC59}" name="لیتر شمار عصر" dataDxfId="400"/>
    <tableColumn id="10" xr3:uid="{742837CE-6071-40EC-A357-C4C2FCFEF5AF}" name="توضیحات" dataDxfId="39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7FDA00-6F0E-4DB6-A898-AE5AE3F99391}" name="Transport_DB" displayName="Transport_DB" ref="B5:U4996" headerRowDxfId="398" dataDxfId="396" headerRowBorderDxfId="397" tableBorderDxfId="395">
  <autoFilter ref="B5:U4996" xr:uid="{B37FDA00-6F0E-4DB6-A898-AE5AE3F99391}"/>
  <tableColumns count="20">
    <tableColumn id="1" xr3:uid="{E09C4EFC-64A4-4913-8A8A-EFDCA7E3302D}" name="ردیف" totalsRowLabel="Total" dataDxfId="394" totalsRowDxfId="393">
      <calculatedColumnFormula>ROW()-5</calculatedColumnFormula>
    </tableColumn>
    <tableColumn id="2" xr3:uid="{76A68E20-05F6-41A7-BB05-7B94CEF3FF04}" name="تاریخ" dataDxfId="392" totalsRowDxfId="391"/>
    <tableColumn id="3" xr3:uid="{680C5237-F024-4599-B898-C43FF3183516}" name="کد دستگاه" dataDxfId="390" totalsRowDxfId="389"/>
    <tableColumn id="4" xr3:uid="{BFCF118D-0C6F-4C88-86DA-F71EA9F4C09E}" name="نام ماشین آلات" dataDxfId="388">
      <calculatedColumnFormula>IFERROR(VLOOKUP(D6,V:Z,2,FALSE),"")</calculatedColumnFormula>
    </tableColumn>
    <tableColumn id="5" xr3:uid="{F340DF94-22FD-4284-9F6D-3C0C0659BB52}" name="مالکیت" dataDxfId="387">
      <calculatedColumnFormula>IFERROR(VLOOKUP(D6,V:Z,3,FALSE),"")</calculatedColumnFormula>
    </tableColumn>
    <tableColumn id="6" xr3:uid="{97E670ED-6522-460B-8712-8F505398E924}" name="نوع دستگاه" dataDxfId="386">
      <calculatedColumnFormula>IFERROR(VLOOKUP(D6,V:Z,4,FALSE),"")</calculatedColumnFormula>
    </tableColumn>
    <tableColumn id="7" xr3:uid="{DE795019-617B-4091-9A8E-B6105F8D614D}" name="ظرفیت" dataDxfId="385">
      <calculatedColumnFormula>IFERROR(VLOOKUP(D6,V:Z,5,FALSE),"")</calculatedColumnFormula>
    </tableColumn>
    <tableColumn id="8" xr3:uid="{C7293582-DEDF-4C24-A942-7936CD0B1C06}" name="نوع مصالح" dataDxfId="384" totalsRowDxfId="383"/>
    <tableColumn id="9" xr3:uid="{2621EA45-D56F-4B63-99C6-0F457E08EA6D}" name="تعداد سرویس" dataDxfId="382" totalsRowDxfId="381"/>
    <tableColumn id="19" xr3:uid="{4DBD14DD-273E-4CD7-BB68-00724451B20F}" name="کیلومتر بارگیری" dataDxfId="380" totalsRowDxfId="379"/>
    <tableColumn id="10" xr3:uid="{D6EF553A-854E-47CA-9630-AA5E20E25326}" name="فاصله حمل" dataDxfId="378" totalsRowDxfId="377"/>
    <tableColumn id="24" xr3:uid="{5C55CD19-0723-45AC-8F33-83A18DBED34E}" name="پیمانکار خاکبرداری" dataDxfId="376" totalsRowDxfId="375"/>
    <tableColumn id="11" xr3:uid="{12898237-E9BD-4F73-908F-F6FDF4383ADF}" name="بارگیری" dataDxfId="374" totalsRowDxfId="373"/>
    <tableColumn id="12" xr3:uid="{DC8B79A3-0977-4813-A391-605A11A55F01}" name="محل تخلیه" dataDxfId="372" totalsRowDxfId="371"/>
    <tableColumn id="17" xr3:uid="{937A9AC8-5497-474B-B489-5AD2099DB06B}" name="نوع خاک" dataDxfId="370" totalsRowDxfId="369"/>
    <tableColumn id="13" xr3:uid="{C2B6A64F-DA50-427B-8873-41E98E51FBFC}" name="قرضه" dataDxfId="368" totalsRowDxfId="367">
      <calculatedColumnFormula>IF(I6=$Q$5,J6*H6,0)</calculatedColumnFormula>
    </tableColumn>
    <tableColumn id="14" xr3:uid="{8EA6FD85-7D61-41AD-B855-49BEA3DF04B1}" name="ترانشه" dataDxfId="366" totalsRowDxfId="365">
      <calculatedColumnFormula>IF(I6=$R$5,J6*H6,0)*1.15</calculatedColumnFormula>
    </tableColumn>
    <tableColumn id="15" xr3:uid="{5356FD56-582F-4509-91A7-9E600B2EE956}" name="آب" dataDxfId="364" totalsRowDxfId="363">
      <calculatedColumnFormula>IF(I6=$S$5,J6*H6,0)</calculatedColumnFormula>
    </tableColumn>
    <tableColumn id="20" xr3:uid="{E98F46D4-B8C8-45C8-9EE8-2841E36B79AD}" name="پی کنی" dataDxfId="362" totalsRowDxfId="361">
      <calculatedColumnFormula>IF(I6=$T$5,J6*H6,0)</calculatedColumnFormula>
    </tableColumn>
    <tableColumn id="16" xr3:uid="{9A8E15B3-DC05-487D-9F20-582BD62BB63F}" name="توضیحات" totalsRowFunction="count" dataDxfId="360" totalsRowDxfId="35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A7A23CF-9B59-4294-B1B6-74B9638933A9}" name="Civil_DB" displayName="Civil_DB" ref="B5:N183" headerRowDxfId="358" dataDxfId="356" headerRowBorderDxfId="357" tableBorderDxfId="355">
  <autoFilter ref="B5:N183" xr:uid="{B37FDA00-6F0E-4DB6-A898-AE5AE3F99391}">
    <filterColumn colId="2">
      <filters>
        <filter val="BACHING"/>
      </filters>
    </filterColumn>
  </autoFilter>
  <tableColumns count="13">
    <tableColumn id="1" xr3:uid="{F482BEF2-AC03-4FCB-8538-E61E6DDF4E6A}" name="ردیف" totalsRowLabel="Total" dataDxfId="354" totalsRowDxfId="353"/>
    <tableColumn id="2" xr3:uid="{02FED913-63AC-4210-8195-EA66A1A39AE0}" name="تاریخ" dataDxfId="352" totalsRowDxfId="351"/>
    <tableColumn id="3" xr3:uid="{1615D94B-27CE-4058-8E2A-C82AAD7DCB77}" name="کد دستگاه" dataDxfId="350" totalsRowDxfId="349"/>
    <tableColumn id="5" xr3:uid="{6B96FE21-0081-4C5C-984B-DF2AD24898E4}" name="پیمانکار" dataDxfId="348">
      <calculatedColumnFormula>IFERROR(VLOOKUP(D6,O:S,2,FALSE),"")</calculatedColumnFormula>
    </tableColumn>
    <tableColumn id="6" xr3:uid="{927C1284-B441-4E6B-9E9E-3B1DACADF709}" name="واحد" dataDxfId="347">
      <calculatedColumnFormula>IFERROR(VLOOKUP(D6,O:S,3,FALSE),"")</calculatedColumnFormula>
    </tableColumn>
    <tableColumn id="8" xr3:uid="{19B1A2FE-2CA2-4974-BBB5-7D354242A5E8}" name="نوع فعالیت" dataDxfId="346" totalsRowDxfId="345">
      <calculatedColumnFormula>IFERROR(VLOOKUP(D6,O:S,5,FALSE),"")</calculatedColumnFormula>
    </tableColumn>
    <tableColumn id="9" xr3:uid="{1F51D909-5BB9-4FE3-B345-CCFB16257FDC}" name="مقدار" dataDxfId="344" totalsRowDxfId="343"/>
    <tableColumn id="12" xr3:uid="{1CA75ACE-ABE1-47BC-807F-9D5BE53E2B21}" name="محل اجرا" dataDxfId="342" totalsRowDxfId="341"/>
    <tableColumn id="17" xr3:uid="{66070D9B-8579-4A5E-9EC1-C5A9D258CDF4}" name="نوع سازه" dataDxfId="340" totalsRowDxfId="339"/>
    <tableColumn id="13" xr3:uid="{70F577F7-23E7-4521-AD96-04BA62B995D9}" name="آرماتور بندی" dataDxfId="338" totalsRowDxfId="337">
      <calculatedColumnFormula>IF(Civil_DB[[#This Row],[نوع فعالیت]]=Civil_DB[[#Headers],[آرماتور بندی]],Civil_DB[[#This Row],[مقدار]],0)</calculatedColumnFormula>
    </tableColumn>
    <tableColumn id="14" xr3:uid="{AA13AC80-5FFB-4CF8-B052-9A052367EC96}" name="قالب بندی" dataDxfId="336" totalsRowDxfId="335">
      <calculatedColumnFormula>IF(Civil_DB[[#This Row],[نوع فعالیت]]=Civil_DB[[#Headers],[قالب بندی]],Civil_DB[[#This Row],[مقدار]],0)</calculatedColumnFormula>
    </tableColumn>
    <tableColumn id="18" xr3:uid="{5B96B2B9-3F6E-4C7D-9B4C-E0F0D8C03B99}" name="بتن" dataDxfId="334" totalsRowDxfId="333">
      <calculatedColumnFormula>IF(Civil_DB[[#This Row],[نوع فعالیت]]=Civil_DB[[#Headers],[بتن]],Civil_DB[[#This Row],[مقدار]],0)</calculatedColumnFormula>
    </tableColumn>
    <tableColumn id="16" xr3:uid="{EE726B6A-1A9A-448D-9CC5-7DA90F85A66C}" name="توضیحات" totalsRowFunction="count" dataDxfId="332" totalsRowDxfId="33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DA550E-8488-4F3F-9B2B-0D5CC39AEE2B}" name="Table3" displayName="Table3" ref="A16:H100" totalsRowShown="0" headerRowDxfId="330" dataDxfId="328" headerRowBorderDxfId="329" tableBorderDxfId="327" totalsRowBorderDxfId="326">
  <autoFilter ref="A16:H100" xr:uid="{5CDA550E-8488-4F3F-9B2B-0D5CC39AEE2B}"/>
  <tableColumns count="8">
    <tableColumn id="1" xr3:uid="{571271A4-53F8-4AAB-8ED3-8BCC74006028}" name="ردیف" dataDxfId="325"/>
    <tableColumn id="2" xr3:uid="{9C949773-D2A4-46BD-8D07-602AF4DA4439}" name="تاریخ" dataDxfId="324"/>
    <tableColumn id="3" xr3:uid="{E16382D9-CD75-4FCC-B1E3-94A78B04BAF6}" name="کد دستگاه"/>
    <tableColumn id="4" xr3:uid="{886C3E1E-9B80-4B65-AABB-9D14DE854920}" name="نام ماشین آلات" dataDxfId="323">
      <calculatedColumnFormula>VLOOKUP(Table3[[#This Row],[کد دستگاه]],L:N,2,FALSE)</calculatedColumnFormula>
    </tableColumn>
    <tableColumn id="5" xr3:uid="{78ACA3D8-64B3-4CD1-969D-C5710F95041D}" name="مالکیت" dataDxfId="322">
      <calculatedColumnFormula>VLOOKUP(Table3[[#This Row],[نام ماشین آلات]],M:O,2,FALSE)</calculatedColumnFormula>
    </tableColumn>
    <tableColumn id="6" xr3:uid="{143581B4-F8D0-40E6-AC3F-E40C0370FD0C}" name="نوع معدن" dataDxfId="321"/>
    <tableColumn id="7" xr3:uid="{E22B9217-658A-4C4A-9760-ED7F70C80646}" name="کیلومتر خاکبرداری" dataDxfId="320"/>
    <tableColumn id="8" xr3:uid="{D059BC9F-2DEC-49B5-968C-731D4CCA94D5}" name="در اختیار" dataDxfId="319"/>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318" dataDxfId="316" headerRowBorderDxfId="317">
  <autoFilter ref="C5:G38" xr:uid="{97E6DEF2-92FC-4F39-95EC-3CDC1DA5202A}"/>
  <tableColumns count="5">
    <tableColumn id="1" xr3:uid="{38EC9D36-9D30-42C2-A80D-6F4287E41E57}" name="کد های جدید ماشین آلات" dataDxfId="315"/>
    <tableColumn id="2" xr3:uid="{1A9CE001-C77B-43BB-9ECF-680615B1BF61}" name="شرح ماشین آلات" dataDxfId="314"/>
    <tableColumn id="3" xr3:uid="{06534E43-33F4-41E8-8065-D201A3324BB7}" name="مالکیت-پیمانکار" dataDxfId="313"/>
    <tableColumn id="5" xr3:uid="{2B85A8F5-BE91-48FF-8321-B06A9B00CFE7}" name="مالکیت" dataDxfId="312"/>
    <tableColumn id="6" xr3:uid="{7C5B3569-799C-4E86-B7A8-3600AFA2CB3A}" name="راننده" dataDxfId="311"/>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310" dataDxfId="308" headerRowBorderDxfId="309">
  <autoFilter ref="I5:M34" xr:uid="{02CF34F7-07D9-40B4-B630-A36302F7083A}"/>
  <tableColumns count="5">
    <tableColumn id="1" xr3:uid="{9666E038-6571-4A32-AF12-6752B1FBA292}" name="کد های جدید ماشین آلات" dataDxfId="307"/>
    <tableColumn id="2" xr3:uid="{BF31A38E-5118-4E05-8FA8-C9E9DF9C98EB}" name="شرح ماشین آلات" dataDxfId="306"/>
    <tableColumn id="3" xr3:uid="{77530676-77B4-4289-AEFB-110565E93A8E}" name="مالکیت-پیمانکار" dataDxfId="305"/>
    <tableColumn id="5" xr3:uid="{465FB8C0-FF69-495D-9F4D-A32BC6E9FF19}" name="مالکیت" dataDxfId="304"/>
    <tableColumn id="6" xr3:uid="{C192D403-6A69-4DDA-B242-E1EF2F8E6B0C}" name="راننده" dataDxfId="303"/>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G5" sqref="G5"/>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696" t="s">
        <v>194</v>
      </c>
      <c r="D2" s="147" t="s">
        <v>195</v>
      </c>
      <c r="E2" s="147" t="s">
        <v>196</v>
      </c>
      <c r="F2" s="147" t="s">
        <v>197</v>
      </c>
      <c r="G2" s="147" t="s">
        <v>67</v>
      </c>
      <c r="H2" s="694" t="s">
        <v>68</v>
      </c>
    </row>
    <row r="3" spans="2:8" ht="29.25" thickBot="1" x14ac:dyDescent="0.5">
      <c r="B3" s="143"/>
      <c r="C3" s="697"/>
      <c r="D3" s="146" t="s">
        <v>198</v>
      </c>
      <c r="E3" s="146" t="s">
        <v>198</v>
      </c>
      <c r="F3" s="146" t="s">
        <v>198</v>
      </c>
      <c r="G3" s="146" t="s">
        <v>199</v>
      </c>
      <c r="H3" s="695"/>
    </row>
    <row r="4" spans="2:8" ht="29.25" thickBot="1" x14ac:dyDescent="0.3">
      <c r="C4" s="93" t="s">
        <v>69</v>
      </c>
      <c r="D4" s="142">
        <v>0.25</v>
      </c>
      <c r="E4" s="142">
        <f>2.8-1.75</f>
        <v>1.0499999999999998</v>
      </c>
      <c r="F4" s="142">
        <f>2.8-1.25</f>
        <v>1.5499999999999998</v>
      </c>
      <c r="G4" s="142"/>
      <c r="H4" s="140" t="s">
        <v>70</v>
      </c>
    </row>
    <row r="5" spans="2:8" ht="62.25" thickBot="1" x14ac:dyDescent="0.95">
      <c r="B5" s="144"/>
      <c r="C5" s="139" t="s">
        <v>71</v>
      </c>
      <c r="D5" s="141">
        <f>(19000/19245)*(IF(D4&lt;=1.42,ROUND(7.35*1000*(0.5*1.42*1.42*((2*(0.5*PI()-(ASIN((1.42-D4)/1.42))))-SIN((2*(0.5*PI()-(ASIN((1.42-D4)/1.42))))))),0)+2*(500/2/0.1775*(D4*D4*0.25/2/1.42)),ROUND(7.35*1000*(0.5*1.42*1.42*((2*(0.5*PI()-(ASIN((1.42-D4)/1.42))))-SIN((2*(0.5*PI()-(ASIN((1.42-D4)/1.42))))))),0)+500+500/0.1775*((0.5*(0.25+(2.84-D4)*0.25/1.42))*(D4-1.42))))</f>
        <v>1998.724885659597</v>
      </c>
      <c r="E5" s="141">
        <f>(19000/20000)*(IF(E4&lt;=1.4,ROUND(7.4*1000*(0.5*1.4*1.4*((2*(0.5*PI()-(ASIN((1.4-E4)/1.4))))-SIN((2*(0.5*PI()-(ASIN((1.4-E4)/1.4))))))),0)+2*(500/2/0.1775*(E4*E4*0.25/2/1.4)),ROUND(7.4*1000*(0.5*1.4*1.4*((2*(0.5*PI()-(ASIN((1.4-E4)/1.4))))-SIN((2*(0.5*PI()-(ASIN((1.4-E4)/1.4))))))),0)+500+500/0.1775*((0.5*(0.25+(2.8-E4)*0.25/1.4))*(E4-1.4))))</f>
        <v>15090.074295774648</v>
      </c>
      <c r="F5" s="141">
        <f>(19000/20000)*(IF(F4&lt;=1.4,ROUND(7.4*1000*(0.5*1.4*1.4*((2*(0.5*PI()-(ASIN((1.4-F4)/1.4))))-SIN((2*(0.5*PI()-(ASIN((1.4-F4)/1.4))))))),0)+2*(500/2/0.1775*(F4*F4*0.25/2/1.4)),ROUND(7.4*1000*(0.5*1.4*1.4*((2*(0.5*PI()-(ASIN((1.4-F4)/1.4))))-SIN((2*(0.5*PI()-(ASIN((1.4-F4)/1.4))))))),0)+500+500/0.1775*((0.5*(0.25+(2.8-F4)*0.25/1.4))*(F4-1.4))))</f>
        <v>25160.726106639839</v>
      </c>
      <c r="G5" s="141">
        <v>4600</v>
      </c>
      <c r="H5" s="692" t="s">
        <v>72</v>
      </c>
    </row>
    <row r="6" spans="2:8" ht="45.75" thickTop="1" thickBot="1" x14ac:dyDescent="0.6">
      <c r="C6" s="145" t="s">
        <v>4</v>
      </c>
      <c r="D6" s="689">
        <f>SUM(D5:G5)</f>
        <v>46849.525288074088</v>
      </c>
      <c r="E6" s="690"/>
      <c r="F6" s="690"/>
      <c r="G6" s="691"/>
      <c r="H6" s="693"/>
    </row>
    <row r="8" spans="2:8" x14ac:dyDescent="0.25">
      <c r="D8" s="94"/>
      <c r="E8" s="94"/>
      <c r="F8" s="94"/>
      <c r="G8" s="94"/>
    </row>
    <row r="9" spans="2:8" x14ac:dyDescent="0.25">
      <c r="F9" t="s">
        <v>303</v>
      </c>
    </row>
    <row r="11" spans="2:8" x14ac:dyDescent="0.25">
      <c r="D11" s="94"/>
      <c r="E11" s="94"/>
      <c r="F11" s="94"/>
      <c r="G11" s="94"/>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BD85-3B0A-4668-A34D-A80027B4E900}">
  <sheetPr codeName="Sheet2"/>
  <dimension ref="B1:AS9702"/>
  <sheetViews>
    <sheetView rightToLeft="1" zoomScale="85" zoomScaleNormal="85" zoomScaleSheetLayoutView="100" workbookViewId="0">
      <pane ySplit="2" topLeftCell="A7220" activePane="bottomLeft" state="frozen"/>
      <selection activeCell="N7237" sqref="N7237"/>
      <selection pane="bottomLeft" activeCell="N7237" sqref="N7237"/>
    </sheetView>
  </sheetViews>
  <sheetFormatPr defaultColWidth="8.7109375" defaultRowHeight="19.5" x14ac:dyDescent="0.25"/>
  <cols>
    <col min="1" max="1" width="5.28515625" style="2" customWidth="1"/>
    <col min="2" max="2" width="11.7109375" style="2" customWidth="1"/>
    <col min="3" max="3" width="23.140625" style="275" bestFit="1" customWidth="1"/>
    <col min="4" max="4" width="18.5703125" style="137" customWidth="1"/>
    <col min="5" max="6" width="21.42578125" style="12" customWidth="1"/>
    <col min="7" max="7" width="17.7109375" style="4" customWidth="1"/>
    <col min="8" max="8" width="15.7109375" style="2" customWidth="1"/>
    <col min="9" max="9" width="16.42578125" style="249" customWidth="1"/>
    <col min="10" max="10" width="16.140625" style="249" customWidth="1"/>
    <col min="11" max="11" width="68.85546875" style="12" customWidth="1"/>
    <col min="12" max="12" width="8.7109375" style="2"/>
    <col min="13" max="13" width="9.42578125" style="2" bestFit="1" customWidth="1"/>
    <col min="14" max="14" width="13.140625" style="2" bestFit="1" customWidth="1"/>
    <col min="15" max="15" width="14.85546875" style="2" bestFit="1" customWidth="1"/>
    <col min="16" max="16" width="8.7109375" style="2"/>
    <col min="17" max="17" width="7.5703125" style="2" bestFit="1" customWidth="1"/>
    <col min="18" max="18" width="8.7109375" style="2"/>
    <col min="19" max="19" width="10.7109375" style="2" bestFit="1" customWidth="1"/>
    <col min="20" max="24" width="8.7109375" style="2"/>
    <col min="25" max="25" width="9.5703125" style="4" bestFit="1" customWidth="1"/>
    <col min="26" max="26" width="13.140625" style="4" bestFit="1" customWidth="1"/>
    <col min="27" max="27" width="11.140625" style="4" bestFit="1" customWidth="1"/>
    <col min="28" max="28" width="10.140625" style="4" bestFit="1" customWidth="1"/>
    <col min="29" max="30" width="8.7109375" style="4"/>
    <col min="31" max="31" width="9.140625" style="318" customWidth="1"/>
    <col min="32" max="32" width="19" style="2" customWidth="1"/>
    <col min="33" max="33" width="13.7109375" style="2" customWidth="1"/>
    <col min="34" max="34" width="8.7109375" style="2"/>
    <col min="35" max="35" width="5.7109375" style="2" customWidth="1"/>
    <col min="36" max="36" width="7.140625" style="2" customWidth="1"/>
    <col min="37" max="37" width="22" style="275" customWidth="1"/>
    <col min="38" max="38" width="16.42578125" style="2" bestFit="1" customWidth="1"/>
    <col min="39" max="39" width="16" style="2" bestFit="1" customWidth="1"/>
    <col min="40" max="40" width="13.5703125" style="2" customWidth="1"/>
    <col min="41" max="41" width="13.85546875" style="2" bestFit="1" customWidth="1"/>
    <col min="42" max="42" width="12.140625" style="2" hidden="1" customWidth="1"/>
    <col min="43" max="43" width="14.7109375" style="2" hidden="1" customWidth="1"/>
    <col min="44" max="44" width="14.42578125" style="2" hidden="1" customWidth="1"/>
    <col min="45" max="45" width="10" style="2" hidden="1" customWidth="1"/>
    <col min="46" max="16384" width="8.7109375" style="2"/>
  </cols>
  <sheetData>
    <row r="1" spans="2:45" ht="20.25" thickBot="1" x14ac:dyDescent="0.3">
      <c r="D1" s="95"/>
      <c r="E1" s="96"/>
      <c r="F1" s="96"/>
      <c r="G1" s="249">
        <f>SUM(G4:G96240)</f>
        <v>521669</v>
      </c>
      <c r="H1" s="95"/>
      <c r="I1" s="95"/>
      <c r="J1" s="95"/>
      <c r="K1" s="97"/>
      <c r="Y1" s="2"/>
      <c r="Z1" s="2"/>
      <c r="AA1" s="2"/>
      <c r="AB1" s="2"/>
      <c r="AC1" s="2"/>
      <c r="AD1" s="2"/>
      <c r="AE1" s="320"/>
    </row>
    <row r="2" spans="2:45" s="98" customFormat="1" ht="51.75" customHeight="1" thickBot="1" x14ac:dyDescent="0.3">
      <c r="B2" s="264" t="s">
        <v>73</v>
      </c>
      <c r="C2" s="364" t="s">
        <v>74</v>
      </c>
      <c r="D2" s="265" t="s">
        <v>75</v>
      </c>
      <c r="E2" s="266" t="s">
        <v>76</v>
      </c>
      <c r="F2" s="266" t="s">
        <v>77</v>
      </c>
      <c r="G2" s="266" t="s">
        <v>78</v>
      </c>
      <c r="H2" s="266" t="s">
        <v>79</v>
      </c>
      <c r="I2" s="266" t="s">
        <v>81</v>
      </c>
      <c r="J2" s="266" t="s">
        <v>82</v>
      </c>
      <c r="K2" s="267" t="s">
        <v>83</v>
      </c>
      <c r="O2" s="254">
        <f ca="1">TODAY()-1</f>
        <v>45581</v>
      </c>
      <c r="P2" s="107"/>
      <c r="AE2" s="321"/>
      <c r="AF2" s="377" t="str">
        <f>Y82</f>
        <v>MO-05-D</v>
      </c>
      <c r="AG2" s="335" t="s">
        <v>453</v>
      </c>
      <c r="AJ2" s="276" t="s">
        <v>73</v>
      </c>
      <c r="AK2" s="336" t="s">
        <v>74</v>
      </c>
      <c r="AL2" s="277" t="s">
        <v>75</v>
      </c>
      <c r="AM2" s="278" t="s">
        <v>76</v>
      </c>
      <c r="AN2" s="278" t="s">
        <v>77</v>
      </c>
      <c r="AO2" s="278" t="s">
        <v>78</v>
      </c>
      <c r="AP2" s="278" t="s">
        <v>79</v>
      </c>
      <c r="AQ2" s="278" t="s">
        <v>81</v>
      </c>
      <c r="AR2" s="278" t="s">
        <v>82</v>
      </c>
      <c r="AS2" s="279" t="s">
        <v>83</v>
      </c>
    </row>
    <row r="3" spans="2:45" x14ac:dyDescent="0.25">
      <c r="B3" s="99">
        <f>ROW()-2</f>
        <v>1</v>
      </c>
      <c r="C3" s="365">
        <f>C4-2</f>
        <v>45342</v>
      </c>
      <c r="D3" s="100" t="s">
        <v>84</v>
      </c>
      <c r="E3" s="101" t="s">
        <v>85</v>
      </c>
      <c r="F3" s="101" t="s">
        <v>86</v>
      </c>
      <c r="G3" s="102"/>
      <c r="H3" s="103">
        <v>3300</v>
      </c>
      <c r="I3" s="246"/>
      <c r="J3" s="246"/>
      <c r="K3" s="104" t="s">
        <v>87</v>
      </c>
      <c r="Y3" s="701" t="s">
        <v>128</v>
      </c>
      <c r="Z3" s="701"/>
      <c r="AA3" s="701"/>
      <c r="AE3" s="318" t="s">
        <v>390</v>
      </c>
      <c r="AJ3" s="2" cm="1">
        <f t="array" ref="AJ3:AS103">_xlfn._xlws.FILTER(Gas_DB2[],Gas_DB2[کد ماشین آلات]=AF2,"برو بچه کونیی")</f>
        <v>885</v>
      </c>
      <c r="AK3" s="275">
        <v>45450</v>
      </c>
      <c r="AL3" s="2" t="str">
        <v>MO-05-D</v>
      </c>
      <c r="AM3" s="2" t="str">
        <v>بلدوزر</v>
      </c>
      <c r="AN3" s="2" t="str">
        <v>محمد پور</v>
      </c>
      <c r="AO3" s="2">
        <v>0</v>
      </c>
      <c r="AP3" s="2">
        <v>0</v>
      </c>
      <c r="AQ3" s="2">
        <v>0</v>
      </c>
      <c r="AR3" s="2">
        <v>0</v>
      </c>
      <c r="AS3" s="2">
        <v>0</v>
      </c>
    </row>
    <row r="4" spans="2:45" x14ac:dyDescent="0.25">
      <c r="B4" s="4">
        <f t="shared" ref="B4:B68" si="0">ROW()-2</f>
        <v>2</v>
      </c>
      <c r="C4" s="366">
        <v>45344</v>
      </c>
      <c r="D4" s="106" t="s">
        <v>88</v>
      </c>
      <c r="E4" s="107" t="s">
        <v>89</v>
      </c>
      <c r="F4" s="107" t="s">
        <v>90</v>
      </c>
      <c r="G4" s="108">
        <v>363</v>
      </c>
      <c r="H4" s="108"/>
      <c r="I4" s="127"/>
      <c r="J4" s="127"/>
      <c r="K4" s="109"/>
      <c r="Y4" s="106" t="s">
        <v>84</v>
      </c>
      <c r="Z4" s="115" t="s">
        <v>85</v>
      </c>
      <c r="AA4" s="115" t="s">
        <v>86</v>
      </c>
      <c r="AJ4" s="2">
        <v>925</v>
      </c>
      <c r="AK4" s="275">
        <v>45451</v>
      </c>
      <c r="AL4" s="2" t="str">
        <v>MO-05-D</v>
      </c>
      <c r="AM4" s="2" t="str">
        <v>بلدوزر</v>
      </c>
      <c r="AN4" s="2" t="str">
        <v>محمد پور</v>
      </c>
      <c r="AO4" s="2">
        <v>0</v>
      </c>
      <c r="AP4" s="2">
        <v>0</v>
      </c>
      <c r="AQ4" s="2">
        <v>0</v>
      </c>
      <c r="AR4" s="2">
        <v>0</v>
      </c>
      <c r="AS4" s="2">
        <v>0</v>
      </c>
    </row>
    <row r="5" spans="2:45" x14ac:dyDescent="0.25">
      <c r="B5" s="4">
        <f t="shared" si="0"/>
        <v>3</v>
      </c>
      <c r="C5" s="366">
        <v>45344</v>
      </c>
      <c r="D5" s="106" t="s">
        <v>91</v>
      </c>
      <c r="E5" s="107" t="s">
        <v>92</v>
      </c>
      <c r="F5" s="107" t="s">
        <v>93</v>
      </c>
      <c r="G5" s="108">
        <v>201</v>
      </c>
      <c r="H5" s="108"/>
      <c r="I5" s="127"/>
      <c r="J5" s="127"/>
      <c r="K5" s="107"/>
      <c r="R5" s="236" t="s">
        <v>356</v>
      </c>
      <c r="Y5" s="106" t="s">
        <v>88</v>
      </c>
      <c r="Z5" s="107" t="s">
        <v>89</v>
      </c>
      <c r="AA5" s="107" t="str">
        <f>AC5&amp;"-"&amp;AD5</f>
        <v>شرکتی-یگانه</v>
      </c>
      <c r="AB5" s="703" t="s">
        <v>1</v>
      </c>
      <c r="AC5" s="4" t="s">
        <v>1</v>
      </c>
      <c r="AD5" s="107" t="s">
        <v>90</v>
      </c>
      <c r="AJ5" s="2">
        <v>964</v>
      </c>
      <c r="AK5" s="275">
        <v>45452</v>
      </c>
      <c r="AL5" s="2" t="str">
        <v>MO-05-D</v>
      </c>
      <c r="AM5" s="2" t="str">
        <v>بلدوزر</v>
      </c>
      <c r="AN5" s="2" t="str">
        <v>محمد پور</v>
      </c>
      <c r="AO5" s="2">
        <v>0</v>
      </c>
      <c r="AP5" s="2">
        <v>0</v>
      </c>
      <c r="AQ5" s="2">
        <v>0</v>
      </c>
      <c r="AR5" s="2">
        <v>0</v>
      </c>
      <c r="AS5" s="2">
        <v>0</v>
      </c>
    </row>
    <row r="6" spans="2:45" x14ac:dyDescent="0.25">
      <c r="B6" s="4">
        <f t="shared" si="0"/>
        <v>4</v>
      </c>
      <c r="C6" s="366">
        <v>45344</v>
      </c>
      <c r="D6" s="106" t="s">
        <v>94</v>
      </c>
      <c r="E6" s="107" t="s">
        <v>92</v>
      </c>
      <c r="F6" s="107" t="s">
        <v>95</v>
      </c>
      <c r="G6" s="108">
        <v>170</v>
      </c>
      <c r="H6" s="108"/>
      <c r="I6" s="127"/>
      <c r="J6" s="127"/>
      <c r="K6" s="107"/>
      <c r="Y6" s="106" t="s">
        <v>91</v>
      </c>
      <c r="Z6" s="107" t="s">
        <v>92</v>
      </c>
      <c r="AA6" s="107" t="str">
        <f t="shared" ref="AA6:AA20" si="1">AC6&amp;"-"&amp;AD6</f>
        <v>شرکتی-یحیی زاده</v>
      </c>
      <c r="AB6" s="703"/>
      <c r="AC6" s="4" t="s">
        <v>1</v>
      </c>
      <c r="AD6" s="107" t="s">
        <v>95</v>
      </c>
      <c r="AJ6" s="2">
        <v>1005</v>
      </c>
      <c r="AK6" s="275">
        <v>45453</v>
      </c>
      <c r="AL6" s="2" t="str">
        <v>MO-05-D</v>
      </c>
      <c r="AM6" s="2" t="str">
        <v>بلدوزر</v>
      </c>
      <c r="AN6" s="2" t="str">
        <v>محمد پور</v>
      </c>
      <c r="AO6" s="2">
        <v>0</v>
      </c>
      <c r="AP6" s="2">
        <v>0</v>
      </c>
      <c r="AQ6" s="2">
        <v>0</v>
      </c>
      <c r="AR6" s="2">
        <v>0</v>
      </c>
      <c r="AS6" s="2">
        <v>0</v>
      </c>
    </row>
    <row r="7" spans="2:45" x14ac:dyDescent="0.25">
      <c r="B7" s="4">
        <f t="shared" si="0"/>
        <v>5</v>
      </c>
      <c r="C7" s="366">
        <v>45344</v>
      </c>
      <c r="D7" s="106" t="s">
        <v>96</v>
      </c>
      <c r="E7" s="107" t="s">
        <v>97</v>
      </c>
      <c r="F7" s="107"/>
      <c r="G7" s="108">
        <v>60</v>
      </c>
      <c r="H7" s="108"/>
      <c r="I7" s="127"/>
      <c r="J7" s="127"/>
      <c r="K7" s="107"/>
      <c r="R7" s="238" t="s">
        <v>361</v>
      </c>
      <c r="Y7" s="106" t="s">
        <v>94</v>
      </c>
      <c r="Z7" s="107" t="s">
        <v>92</v>
      </c>
      <c r="AA7" s="107" t="str">
        <f t="shared" si="1"/>
        <v>شرکتی-نوروز غلامی</v>
      </c>
      <c r="AB7" s="703"/>
      <c r="AC7" s="4" t="s">
        <v>1</v>
      </c>
      <c r="AD7" s="107" t="s">
        <v>312</v>
      </c>
      <c r="AE7" s="318" t="s">
        <v>409</v>
      </c>
      <c r="AJ7" s="2">
        <v>1046</v>
      </c>
      <c r="AK7" s="275">
        <v>45454</v>
      </c>
      <c r="AL7" s="2" t="str">
        <v>MO-05-D</v>
      </c>
      <c r="AM7" s="2" t="str">
        <v>بلدوزر</v>
      </c>
      <c r="AN7" s="2" t="str">
        <v>محمد پور</v>
      </c>
      <c r="AO7" s="2">
        <v>0</v>
      </c>
      <c r="AP7" s="2">
        <v>0</v>
      </c>
      <c r="AQ7" s="2">
        <v>0</v>
      </c>
      <c r="AR7" s="2">
        <v>0</v>
      </c>
      <c r="AS7" s="2">
        <v>0</v>
      </c>
    </row>
    <row r="8" spans="2:45" x14ac:dyDescent="0.25">
      <c r="B8" s="4">
        <f t="shared" si="0"/>
        <v>6</v>
      </c>
      <c r="C8" s="366">
        <v>45344</v>
      </c>
      <c r="D8" s="106" t="s">
        <v>98</v>
      </c>
      <c r="E8" s="107" t="s">
        <v>99</v>
      </c>
      <c r="F8" s="107" t="s">
        <v>100</v>
      </c>
      <c r="G8" s="108">
        <v>269</v>
      </c>
      <c r="H8" s="108"/>
      <c r="I8" s="127"/>
      <c r="J8" s="127"/>
      <c r="K8" s="107"/>
      <c r="Y8" s="106" t="s">
        <v>117</v>
      </c>
      <c r="Z8" s="107" t="s">
        <v>92</v>
      </c>
      <c r="AA8" s="107" t="str">
        <f t="shared" si="1"/>
        <v>شرکتی-علیرضا اقلیمی</v>
      </c>
      <c r="AB8" s="703"/>
      <c r="AC8" s="4" t="s">
        <v>1</v>
      </c>
      <c r="AD8" s="107" t="s">
        <v>313</v>
      </c>
      <c r="AJ8" s="2">
        <v>1087</v>
      </c>
      <c r="AK8" s="275">
        <v>45455</v>
      </c>
      <c r="AL8" s="2" t="str">
        <v>MO-05-D</v>
      </c>
      <c r="AM8" s="2" t="str">
        <v>بلدوزر</v>
      </c>
      <c r="AN8" s="2" t="str">
        <v>محمد پور</v>
      </c>
      <c r="AO8" s="2">
        <v>0</v>
      </c>
      <c r="AP8" s="2">
        <v>0</v>
      </c>
      <c r="AQ8" s="2">
        <v>0</v>
      </c>
      <c r="AR8" s="2">
        <v>0</v>
      </c>
      <c r="AS8" s="2">
        <v>0</v>
      </c>
    </row>
    <row r="9" spans="2:45" x14ac:dyDescent="0.25">
      <c r="B9" s="4">
        <f t="shared" si="0"/>
        <v>7</v>
      </c>
      <c r="C9" s="366">
        <v>45344</v>
      </c>
      <c r="D9" s="106" t="s">
        <v>101</v>
      </c>
      <c r="E9" s="107" t="s">
        <v>99</v>
      </c>
      <c r="F9" s="107" t="s">
        <v>102</v>
      </c>
      <c r="G9" s="108">
        <v>138</v>
      </c>
      <c r="H9" s="108"/>
      <c r="I9" s="127"/>
      <c r="J9" s="127"/>
      <c r="K9" s="107"/>
      <c r="Y9" s="106" t="s">
        <v>130</v>
      </c>
      <c r="Z9" s="107" t="s">
        <v>97</v>
      </c>
      <c r="AA9" s="107" t="str">
        <f t="shared" si="1"/>
        <v>شرکتی-بارانی</v>
      </c>
      <c r="AB9" s="703"/>
      <c r="AC9" s="4" t="s">
        <v>1</v>
      </c>
      <c r="AD9" s="107" t="s">
        <v>314</v>
      </c>
      <c r="AE9" s="318" t="s">
        <v>410</v>
      </c>
      <c r="AJ9" s="2">
        <v>1128</v>
      </c>
      <c r="AK9" s="275">
        <v>45456</v>
      </c>
      <c r="AL9" s="2" t="str">
        <v>MO-05-D</v>
      </c>
      <c r="AM9" s="2" t="str">
        <v>بلدوزر</v>
      </c>
      <c r="AN9" s="2" t="str">
        <v>محمد پور</v>
      </c>
      <c r="AO9" s="2">
        <v>0</v>
      </c>
      <c r="AP9" s="2">
        <v>0</v>
      </c>
      <c r="AQ9" s="2">
        <v>0</v>
      </c>
      <c r="AR9" s="2">
        <v>0</v>
      </c>
      <c r="AS9" s="2">
        <v>0</v>
      </c>
    </row>
    <row r="10" spans="2:45" x14ac:dyDescent="0.25">
      <c r="B10" s="4">
        <f t="shared" si="0"/>
        <v>8</v>
      </c>
      <c r="C10" s="366">
        <v>45344</v>
      </c>
      <c r="D10" s="106" t="s">
        <v>103</v>
      </c>
      <c r="E10" s="107" t="s">
        <v>104</v>
      </c>
      <c r="F10" s="107" t="s">
        <v>105</v>
      </c>
      <c r="G10" s="108">
        <v>112</v>
      </c>
      <c r="H10" s="108"/>
      <c r="I10" s="127"/>
      <c r="J10" s="127"/>
      <c r="K10" s="107"/>
      <c r="Y10" s="106" t="s">
        <v>96</v>
      </c>
      <c r="Z10" s="107" t="s">
        <v>97</v>
      </c>
      <c r="AA10" s="107" t="str">
        <f t="shared" si="1"/>
        <v>شرکتی-میامی</v>
      </c>
      <c r="AB10" s="703"/>
      <c r="AC10" s="4" t="s">
        <v>1</v>
      </c>
      <c r="AD10" s="107" t="s">
        <v>315</v>
      </c>
      <c r="AE10" s="318" t="s">
        <v>411</v>
      </c>
      <c r="AJ10" s="2">
        <v>1169</v>
      </c>
      <c r="AK10" s="275">
        <v>45458</v>
      </c>
      <c r="AL10" s="2" t="str">
        <v>MO-05-D</v>
      </c>
      <c r="AM10" s="2" t="str">
        <v>بلدوزر</v>
      </c>
      <c r="AN10" s="2" t="str">
        <v>محمد پور</v>
      </c>
      <c r="AO10" s="2">
        <v>253</v>
      </c>
      <c r="AP10" s="2">
        <v>0</v>
      </c>
      <c r="AQ10" s="2">
        <v>0</v>
      </c>
      <c r="AR10" s="2">
        <v>0</v>
      </c>
      <c r="AS10" s="2">
        <v>0</v>
      </c>
    </row>
    <row r="11" spans="2:45" x14ac:dyDescent="0.25">
      <c r="B11" s="4">
        <f t="shared" si="0"/>
        <v>9</v>
      </c>
      <c r="C11" s="366">
        <v>45347</v>
      </c>
      <c r="D11" s="106" t="s">
        <v>88</v>
      </c>
      <c r="E11" s="107" t="s">
        <v>89</v>
      </c>
      <c r="F11" s="107" t="s">
        <v>106</v>
      </c>
      <c r="G11" s="108">
        <v>150</v>
      </c>
      <c r="H11" s="108"/>
      <c r="I11" s="127"/>
      <c r="J11" s="127"/>
      <c r="K11" s="107"/>
      <c r="Y11" s="106" t="s">
        <v>114</v>
      </c>
      <c r="Z11" s="107" t="s">
        <v>115</v>
      </c>
      <c r="AA11" s="107" t="str">
        <f t="shared" si="1"/>
        <v>شرکتی-برات زاده- از تاریخ 1 تیرماه</v>
      </c>
      <c r="AB11" s="703"/>
      <c r="AC11" s="4" t="s">
        <v>1</v>
      </c>
      <c r="AD11" s="107" t="s">
        <v>316</v>
      </c>
      <c r="AE11" s="318" t="s">
        <v>412</v>
      </c>
      <c r="AJ11" s="2">
        <v>1211</v>
      </c>
      <c r="AK11" s="275">
        <v>45459</v>
      </c>
      <c r="AL11" s="2" t="str">
        <v>MO-05-D</v>
      </c>
      <c r="AM11" s="2" t="str">
        <v>بلدوزر</v>
      </c>
      <c r="AN11" s="2" t="str">
        <v>محمد پور</v>
      </c>
      <c r="AO11" s="2">
        <v>0</v>
      </c>
      <c r="AP11" s="2">
        <v>0</v>
      </c>
      <c r="AQ11" s="2">
        <v>0</v>
      </c>
      <c r="AR11" s="2">
        <v>0</v>
      </c>
      <c r="AS11" s="2">
        <v>0</v>
      </c>
    </row>
    <row r="12" spans="2:45" x14ac:dyDescent="0.25">
      <c r="B12" s="4">
        <f t="shared" si="0"/>
        <v>10</v>
      </c>
      <c r="C12" s="366">
        <v>45347</v>
      </c>
      <c r="D12" s="106" t="s">
        <v>107</v>
      </c>
      <c r="E12" s="107" t="s">
        <v>108</v>
      </c>
      <c r="F12" s="107" t="s">
        <v>109</v>
      </c>
      <c r="G12" s="108">
        <v>61</v>
      </c>
      <c r="H12" s="108"/>
      <c r="I12" s="127"/>
      <c r="J12" s="127"/>
      <c r="K12" s="107"/>
      <c r="Y12" s="106" t="s">
        <v>119</v>
      </c>
      <c r="Z12" s="107" t="s">
        <v>108</v>
      </c>
      <c r="AA12" s="107" t="str">
        <f t="shared" si="1"/>
        <v>شرکتی-جمالی</v>
      </c>
      <c r="AB12" s="703"/>
      <c r="AC12" s="4" t="s">
        <v>1</v>
      </c>
      <c r="AD12" s="107" t="s">
        <v>317</v>
      </c>
      <c r="AJ12" s="2">
        <v>1253</v>
      </c>
      <c r="AK12" s="275">
        <v>45460</v>
      </c>
      <c r="AL12" s="2" t="str">
        <v>MO-05-D</v>
      </c>
      <c r="AM12" s="2" t="str">
        <v>بلدوزر</v>
      </c>
      <c r="AN12" s="2" t="str">
        <v>محمد پور</v>
      </c>
      <c r="AO12" s="2">
        <v>151</v>
      </c>
      <c r="AP12" s="2">
        <v>0</v>
      </c>
      <c r="AQ12" s="2">
        <v>0</v>
      </c>
      <c r="AR12" s="2">
        <v>0</v>
      </c>
      <c r="AS12" s="2">
        <v>0</v>
      </c>
    </row>
    <row r="13" spans="2:45" x14ac:dyDescent="0.25">
      <c r="B13" s="4">
        <f t="shared" si="0"/>
        <v>11</v>
      </c>
      <c r="C13" s="366">
        <v>45347</v>
      </c>
      <c r="D13" s="106" t="s">
        <v>110</v>
      </c>
      <c r="E13" s="107" t="s">
        <v>108</v>
      </c>
      <c r="F13" s="107" t="s">
        <v>111</v>
      </c>
      <c r="G13" s="108">
        <v>62</v>
      </c>
      <c r="H13" s="108"/>
      <c r="I13" s="127"/>
      <c r="J13" s="127"/>
      <c r="K13" s="107"/>
      <c r="Y13" s="106" t="s">
        <v>107</v>
      </c>
      <c r="Z13" s="107" t="s">
        <v>108</v>
      </c>
      <c r="AA13" s="107" t="str">
        <f t="shared" si="1"/>
        <v>شرکتی-دیانتی</v>
      </c>
      <c r="AB13" s="703"/>
      <c r="AC13" s="4" t="s">
        <v>1</v>
      </c>
      <c r="AD13" s="107" t="s">
        <v>109</v>
      </c>
      <c r="AJ13" s="2">
        <v>1294</v>
      </c>
      <c r="AK13" s="275">
        <v>45461</v>
      </c>
      <c r="AL13" s="2" t="str">
        <v>MO-05-D</v>
      </c>
      <c r="AM13" s="2" t="str">
        <v>بلدوزر</v>
      </c>
      <c r="AN13" s="2" t="str">
        <v>محمد پور</v>
      </c>
      <c r="AO13" s="2">
        <v>0</v>
      </c>
      <c r="AP13" s="2">
        <v>0</v>
      </c>
      <c r="AQ13" s="2">
        <v>0</v>
      </c>
      <c r="AR13" s="2">
        <v>0</v>
      </c>
      <c r="AS13" s="2">
        <v>0</v>
      </c>
    </row>
    <row r="14" spans="2:45" x14ac:dyDescent="0.25">
      <c r="B14" s="4">
        <f t="shared" si="0"/>
        <v>12</v>
      </c>
      <c r="C14" s="366">
        <v>45347</v>
      </c>
      <c r="D14" s="106" t="s">
        <v>91</v>
      </c>
      <c r="E14" s="107" t="s">
        <v>92</v>
      </c>
      <c r="F14" s="107" t="s">
        <v>93</v>
      </c>
      <c r="G14" s="108">
        <v>150</v>
      </c>
      <c r="H14" s="108"/>
      <c r="I14" s="127"/>
      <c r="J14" s="127"/>
      <c r="K14" s="107"/>
      <c r="Y14" s="106" t="s">
        <v>110</v>
      </c>
      <c r="Z14" s="107" t="s">
        <v>108</v>
      </c>
      <c r="AA14" s="107" t="str">
        <f t="shared" si="1"/>
        <v>شرکتی-شیری</v>
      </c>
      <c r="AB14" s="703"/>
      <c r="AC14" s="4" t="s">
        <v>1</v>
      </c>
      <c r="AD14" s="107" t="s">
        <v>111</v>
      </c>
      <c r="AJ14" s="2">
        <v>1335</v>
      </c>
      <c r="AK14" s="275">
        <v>45462</v>
      </c>
      <c r="AL14" s="2" t="str">
        <v>MO-05-D</v>
      </c>
      <c r="AM14" s="2" t="str">
        <v>بلدوزر</v>
      </c>
      <c r="AN14" s="2" t="str">
        <v>محمد پور</v>
      </c>
      <c r="AO14" s="2">
        <v>72</v>
      </c>
      <c r="AP14" s="2">
        <v>0</v>
      </c>
      <c r="AQ14" s="2">
        <v>0</v>
      </c>
      <c r="AR14" s="2">
        <v>0</v>
      </c>
      <c r="AS14" s="2">
        <v>0</v>
      </c>
    </row>
    <row r="15" spans="2:45" x14ac:dyDescent="0.25">
      <c r="B15" s="4">
        <f t="shared" si="0"/>
        <v>13</v>
      </c>
      <c r="C15" s="366">
        <v>45347</v>
      </c>
      <c r="D15" s="106" t="s">
        <v>94</v>
      </c>
      <c r="E15" s="107" t="s">
        <v>92</v>
      </c>
      <c r="F15" s="107" t="s">
        <v>95</v>
      </c>
      <c r="G15" s="108">
        <v>100</v>
      </c>
      <c r="H15" s="108"/>
      <c r="I15" s="127"/>
      <c r="J15" s="127"/>
      <c r="K15" s="107"/>
      <c r="Y15" s="106" t="s">
        <v>120</v>
      </c>
      <c r="Z15" s="107" t="s">
        <v>133</v>
      </c>
      <c r="AA15" s="107" t="str">
        <f t="shared" si="1"/>
        <v>شرکتی-شاکری</v>
      </c>
      <c r="AB15" s="703"/>
      <c r="AC15" s="4" t="s">
        <v>1</v>
      </c>
      <c r="AD15" s="107" t="s">
        <v>318</v>
      </c>
      <c r="AE15" s="318" t="s">
        <v>413</v>
      </c>
      <c r="AJ15" s="2">
        <v>1377</v>
      </c>
      <c r="AK15" s="275">
        <v>45463</v>
      </c>
      <c r="AL15" s="2" t="str">
        <v>MO-05-D</v>
      </c>
      <c r="AM15" s="2" t="str">
        <v>بلدوزر</v>
      </c>
      <c r="AN15" s="2" t="str">
        <v>محمد پور</v>
      </c>
      <c r="AO15" s="2">
        <v>0</v>
      </c>
      <c r="AP15" s="2">
        <v>0</v>
      </c>
      <c r="AQ15" s="2">
        <v>0</v>
      </c>
      <c r="AR15" s="2">
        <v>0</v>
      </c>
      <c r="AS15" s="2">
        <v>0</v>
      </c>
    </row>
    <row r="16" spans="2:45" x14ac:dyDescent="0.25">
      <c r="B16" s="4">
        <f t="shared" si="0"/>
        <v>14</v>
      </c>
      <c r="C16" s="366">
        <v>45347</v>
      </c>
      <c r="D16" s="106" t="s">
        <v>98</v>
      </c>
      <c r="E16" s="107" t="s">
        <v>99</v>
      </c>
      <c r="F16" s="107" t="s">
        <v>100</v>
      </c>
      <c r="G16" s="108">
        <v>260</v>
      </c>
      <c r="H16" s="108"/>
      <c r="I16" s="127"/>
      <c r="J16" s="127"/>
      <c r="K16" s="107"/>
      <c r="Y16" s="106" t="s">
        <v>122</v>
      </c>
      <c r="Z16" s="107" t="s">
        <v>123</v>
      </c>
      <c r="AA16" s="107" t="str">
        <f t="shared" si="1"/>
        <v>شرکتی-زراعتی</v>
      </c>
      <c r="AB16" s="703"/>
      <c r="AC16" s="4" t="s">
        <v>1</v>
      </c>
      <c r="AD16" s="107" t="s">
        <v>319</v>
      </c>
      <c r="AJ16" s="2">
        <v>1419</v>
      </c>
      <c r="AK16" s="275">
        <v>45464</v>
      </c>
      <c r="AL16" s="2" t="str">
        <v>MO-05-D</v>
      </c>
      <c r="AM16" s="2" t="str">
        <v>بلدوزر</v>
      </c>
      <c r="AN16" s="2" t="str">
        <v>محمد پور</v>
      </c>
      <c r="AO16" s="2">
        <v>0</v>
      </c>
      <c r="AP16" s="2">
        <v>0</v>
      </c>
      <c r="AQ16" s="2">
        <v>0</v>
      </c>
      <c r="AR16" s="2">
        <v>0</v>
      </c>
      <c r="AS16" s="2">
        <v>0</v>
      </c>
    </row>
    <row r="17" spans="2:45" x14ac:dyDescent="0.25">
      <c r="B17" s="4">
        <f t="shared" si="0"/>
        <v>15</v>
      </c>
      <c r="C17" s="366">
        <v>45347</v>
      </c>
      <c r="D17" s="106" t="s">
        <v>103</v>
      </c>
      <c r="E17" s="107" t="s">
        <v>104</v>
      </c>
      <c r="F17" s="107" t="s">
        <v>105</v>
      </c>
      <c r="G17" s="108">
        <v>100</v>
      </c>
      <c r="H17" s="108"/>
      <c r="I17" s="127"/>
      <c r="J17" s="127"/>
      <c r="K17" s="107"/>
      <c r="Y17" s="106" t="s">
        <v>127</v>
      </c>
      <c r="Z17" s="107" t="s">
        <v>99</v>
      </c>
      <c r="AA17" s="107" t="str">
        <f t="shared" si="1"/>
        <v>شرکتی-رجب زاده</v>
      </c>
      <c r="AB17" s="703"/>
      <c r="AC17" s="4" t="s">
        <v>1</v>
      </c>
      <c r="AD17" s="107" t="s">
        <v>134</v>
      </c>
      <c r="AJ17" s="2">
        <v>1461</v>
      </c>
      <c r="AK17" s="275">
        <v>45465</v>
      </c>
      <c r="AL17" s="2" t="str">
        <v>MO-05-D</v>
      </c>
      <c r="AM17" s="2" t="str">
        <v>بلدوزر</v>
      </c>
      <c r="AN17" s="2" t="str">
        <v>محمد پور</v>
      </c>
      <c r="AO17" s="2">
        <v>0</v>
      </c>
      <c r="AP17" s="2">
        <v>0</v>
      </c>
      <c r="AQ17" s="2">
        <v>0</v>
      </c>
      <c r="AR17" s="2">
        <v>0</v>
      </c>
      <c r="AS17" s="2">
        <v>0</v>
      </c>
    </row>
    <row r="18" spans="2:45" x14ac:dyDescent="0.25">
      <c r="B18" s="4">
        <f t="shared" si="0"/>
        <v>16</v>
      </c>
      <c r="C18" s="366">
        <v>45347</v>
      </c>
      <c r="D18" s="106" t="s">
        <v>96</v>
      </c>
      <c r="E18" s="107" t="s">
        <v>97</v>
      </c>
      <c r="F18" s="107"/>
      <c r="G18" s="108">
        <v>67</v>
      </c>
      <c r="H18" s="108"/>
      <c r="I18" s="127"/>
      <c r="J18" s="127"/>
      <c r="K18" s="107"/>
      <c r="Y18" s="236" t="s">
        <v>285</v>
      </c>
      <c r="Z18" s="107" t="s">
        <v>108</v>
      </c>
      <c r="AA18" s="107" t="str">
        <f t="shared" si="1"/>
        <v>شرکتی-شیری</v>
      </c>
      <c r="AB18" s="703"/>
      <c r="AC18" s="4" t="s">
        <v>1</v>
      </c>
      <c r="AD18" s="107" t="s">
        <v>111</v>
      </c>
      <c r="AJ18" s="2">
        <v>1502</v>
      </c>
      <c r="AK18" s="275">
        <v>45466</v>
      </c>
      <c r="AL18" s="2" t="str">
        <v>MO-05-D</v>
      </c>
      <c r="AM18" s="2" t="str">
        <v>بلدوزر</v>
      </c>
      <c r="AN18" s="2" t="str">
        <v>محمد پور</v>
      </c>
      <c r="AO18" s="2">
        <v>82</v>
      </c>
      <c r="AP18" s="2">
        <v>0</v>
      </c>
      <c r="AQ18" s="2">
        <v>0</v>
      </c>
      <c r="AR18" s="2">
        <v>0</v>
      </c>
      <c r="AS18" s="2">
        <v>0</v>
      </c>
    </row>
    <row r="19" spans="2:45" x14ac:dyDescent="0.25">
      <c r="B19" s="225">
        <f t="shared" si="0"/>
        <v>17</v>
      </c>
      <c r="C19" s="367">
        <v>45347</v>
      </c>
      <c r="D19" s="110" t="s">
        <v>112</v>
      </c>
      <c r="E19" s="111" t="s">
        <v>113</v>
      </c>
      <c r="F19" s="111"/>
      <c r="G19" s="112">
        <v>54</v>
      </c>
      <c r="H19" s="112"/>
      <c r="I19" s="247"/>
      <c r="J19" s="247"/>
      <c r="K19" s="112"/>
      <c r="Y19" s="106" t="s">
        <v>297</v>
      </c>
      <c r="Z19" s="107" t="s">
        <v>99</v>
      </c>
      <c r="AA19" s="107" t="str">
        <f t="shared" si="1"/>
        <v>شرکتی-نخعی</v>
      </c>
      <c r="AB19" s="703"/>
      <c r="AC19" s="4" t="s">
        <v>1</v>
      </c>
      <c r="AD19" s="107" t="s">
        <v>320</v>
      </c>
      <c r="AJ19" s="2">
        <v>1544</v>
      </c>
      <c r="AK19" s="275">
        <v>45467</v>
      </c>
      <c r="AL19" s="2" t="str">
        <v>MO-05-D</v>
      </c>
      <c r="AM19" s="2" t="str">
        <v>بلدوزر</v>
      </c>
      <c r="AN19" s="2" t="str">
        <v>محمد پور</v>
      </c>
      <c r="AO19" s="2">
        <v>0</v>
      </c>
      <c r="AP19" s="2">
        <v>0</v>
      </c>
      <c r="AQ19" s="2">
        <v>0</v>
      </c>
      <c r="AR19" s="2">
        <v>0</v>
      </c>
      <c r="AS19" s="2">
        <v>0</v>
      </c>
    </row>
    <row r="20" spans="2:45" x14ac:dyDescent="0.25">
      <c r="B20" s="99">
        <f t="shared" si="0"/>
        <v>18</v>
      </c>
      <c r="C20" s="365">
        <v>45348</v>
      </c>
      <c r="D20" s="100" t="s">
        <v>84</v>
      </c>
      <c r="E20" s="113" t="s">
        <v>85</v>
      </c>
      <c r="F20" s="113" t="s">
        <v>86</v>
      </c>
      <c r="G20" s="103"/>
      <c r="H20" s="103">
        <v>5000</v>
      </c>
      <c r="I20" s="246"/>
      <c r="J20" s="246"/>
      <c r="K20" s="113"/>
      <c r="Y20" s="106" t="s">
        <v>301</v>
      </c>
      <c r="Z20" s="274" t="s">
        <v>89</v>
      </c>
      <c r="AA20" s="107" t="str">
        <f t="shared" si="1"/>
        <v>شرکتی-حسن پور</v>
      </c>
      <c r="AB20" s="703"/>
      <c r="AC20" s="4" t="s">
        <v>1</v>
      </c>
      <c r="AD20" s="106" t="s">
        <v>148</v>
      </c>
      <c r="AJ20" s="2">
        <v>1587</v>
      </c>
      <c r="AK20" s="275">
        <v>45468</v>
      </c>
      <c r="AL20" s="2" t="str">
        <v>MO-05-D</v>
      </c>
      <c r="AM20" s="2" t="str">
        <v>بلدوزر</v>
      </c>
      <c r="AN20" s="2" t="str">
        <v>محمد پور</v>
      </c>
      <c r="AO20" s="2">
        <v>152</v>
      </c>
      <c r="AP20" s="2">
        <v>0</v>
      </c>
      <c r="AQ20" s="2">
        <v>0</v>
      </c>
      <c r="AR20" s="2">
        <v>0</v>
      </c>
      <c r="AS20" s="2">
        <v>0</v>
      </c>
    </row>
    <row r="21" spans="2:45" x14ac:dyDescent="0.25">
      <c r="B21" s="4">
        <f t="shared" si="0"/>
        <v>19</v>
      </c>
      <c r="C21" s="366">
        <v>45353</v>
      </c>
      <c r="D21" s="106" t="s">
        <v>98</v>
      </c>
      <c r="E21" s="107" t="s">
        <v>99</v>
      </c>
      <c r="F21" s="107" t="s">
        <v>100</v>
      </c>
      <c r="G21" s="108">
        <v>250</v>
      </c>
      <c r="H21" s="108"/>
      <c r="I21" s="127"/>
      <c r="J21" s="127"/>
      <c r="K21" s="107"/>
      <c r="Y21" s="4" t="s">
        <v>399</v>
      </c>
      <c r="Z21" s="4" t="s">
        <v>329</v>
      </c>
      <c r="AA21" s="106" t="s">
        <v>400</v>
      </c>
      <c r="AB21" s="703"/>
      <c r="AJ21" s="2">
        <v>1630</v>
      </c>
      <c r="AK21" s="275">
        <v>45469</v>
      </c>
      <c r="AL21" s="2" t="str">
        <v>MO-05-D</v>
      </c>
      <c r="AM21" s="2" t="str">
        <v>بلدوزر</v>
      </c>
      <c r="AN21" s="2" t="str">
        <v>محمد پور</v>
      </c>
      <c r="AO21" s="2">
        <v>0</v>
      </c>
      <c r="AP21" s="2">
        <v>0</v>
      </c>
      <c r="AQ21" s="2">
        <v>0</v>
      </c>
      <c r="AR21" s="2">
        <v>0</v>
      </c>
      <c r="AS21" s="2">
        <v>0</v>
      </c>
    </row>
    <row r="22" spans="2:45" x14ac:dyDescent="0.25">
      <c r="B22" s="4">
        <f t="shared" si="0"/>
        <v>20</v>
      </c>
      <c r="C22" s="366">
        <v>45355</v>
      </c>
      <c r="D22" s="106" t="s">
        <v>88</v>
      </c>
      <c r="E22" s="107" t="s">
        <v>89</v>
      </c>
      <c r="F22" s="107" t="s">
        <v>106</v>
      </c>
      <c r="G22" s="108">
        <v>222</v>
      </c>
      <c r="H22" s="108"/>
      <c r="I22" s="127"/>
      <c r="J22" s="127"/>
      <c r="K22" s="107"/>
      <c r="Y22" s="106" t="s">
        <v>364</v>
      </c>
      <c r="Z22" s="106" t="s">
        <v>104</v>
      </c>
      <c r="AA22" s="106"/>
      <c r="AB22" s="703"/>
      <c r="AJ22" s="2">
        <v>1673</v>
      </c>
      <c r="AK22" s="275">
        <v>45470</v>
      </c>
      <c r="AL22" s="2" t="str">
        <v>MO-05-D</v>
      </c>
      <c r="AM22" s="2" t="str">
        <v>بلدوزر</v>
      </c>
      <c r="AN22" s="2" t="str">
        <v>محمد پور</v>
      </c>
      <c r="AO22" s="2">
        <v>340</v>
      </c>
      <c r="AP22" s="2">
        <v>0</v>
      </c>
      <c r="AQ22" s="2">
        <v>0</v>
      </c>
      <c r="AR22" s="2">
        <v>0</v>
      </c>
      <c r="AS22" s="2">
        <v>0</v>
      </c>
    </row>
    <row r="23" spans="2:45" x14ac:dyDescent="0.25">
      <c r="B23" s="4">
        <f t="shared" si="0"/>
        <v>21</v>
      </c>
      <c r="C23" s="366">
        <v>45356</v>
      </c>
      <c r="D23" s="106" t="s">
        <v>98</v>
      </c>
      <c r="E23" s="107" t="s">
        <v>99</v>
      </c>
      <c r="F23" s="107" t="s">
        <v>100</v>
      </c>
      <c r="G23" s="108">
        <v>250</v>
      </c>
      <c r="H23" s="108"/>
      <c r="I23" s="127"/>
      <c r="J23" s="127"/>
      <c r="K23" s="107"/>
      <c r="Y23" s="236" t="s">
        <v>356</v>
      </c>
      <c r="Z23" s="106" t="s">
        <v>368</v>
      </c>
      <c r="AA23" s="106" t="s">
        <v>129</v>
      </c>
      <c r="AB23" s="703"/>
      <c r="AE23" s="318" t="s">
        <v>414</v>
      </c>
      <c r="AJ23" s="2">
        <v>1717</v>
      </c>
      <c r="AK23" s="275">
        <v>45472</v>
      </c>
      <c r="AL23" s="2" t="str">
        <v>MO-05-D</v>
      </c>
      <c r="AM23" s="2" t="str">
        <v>بلدوزر</v>
      </c>
      <c r="AN23" s="2" t="str">
        <v>محمد پور</v>
      </c>
      <c r="AO23" s="2">
        <v>412</v>
      </c>
      <c r="AP23" s="2">
        <v>0</v>
      </c>
      <c r="AQ23" s="2">
        <v>0</v>
      </c>
      <c r="AR23" s="2">
        <v>0</v>
      </c>
      <c r="AS23" s="2">
        <v>0</v>
      </c>
    </row>
    <row r="24" spans="2:45" x14ac:dyDescent="0.25">
      <c r="B24" s="4">
        <f t="shared" si="0"/>
        <v>22</v>
      </c>
      <c r="C24" s="366">
        <v>45358</v>
      </c>
      <c r="D24" s="106" t="s">
        <v>98</v>
      </c>
      <c r="E24" s="107" t="s">
        <v>99</v>
      </c>
      <c r="F24" s="107" t="s">
        <v>100</v>
      </c>
      <c r="G24" s="108">
        <v>262</v>
      </c>
      <c r="H24" s="108"/>
      <c r="I24" s="127"/>
      <c r="J24" s="127"/>
      <c r="K24" s="107"/>
      <c r="Y24" s="236" t="s">
        <v>380</v>
      </c>
      <c r="Z24" s="107" t="s">
        <v>108</v>
      </c>
      <c r="AA24" s="106"/>
      <c r="AB24" s="703"/>
      <c r="AJ24" s="2">
        <v>1761</v>
      </c>
      <c r="AK24" s="275">
        <v>45473</v>
      </c>
      <c r="AL24" s="2" t="str">
        <v>MO-05-D</v>
      </c>
      <c r="AM24" s="2" t="str">
        <v>بلدوزر</v>
      </c>
      <c r="AN24" s="2" t="str">
        <v>محمد پور</v>
      </c>
      <c r="AO24" s="2">
        <v>0</v>
      </c>
      <c r="AP24" s="2">
        <v>0</v>
      </c>
      <c r="AQ24" s="2">
        <v>0</v>
      </c>
      <c r="AR24" s="2">
        <v>0</v>
      </c>
      <c r="AS24" s="2">
        <v>0</v>
      </c>
    </row>
    <row r="25" spans="2:45" x14ac:dyDescent="0.25">
      <c r="B25" s="4">
        <f t="shared" si="0"/>
        <v>23</v>
      </c>
      <c r="C25" s="366">
        <v>45358</v>
      </c>
      <c r="D25" s="106" t="s">
        <v>114</v>
      </c>
      <c r="E25" s="107" t="s">
        <v>115</v>
      </c>
      <c r="F25" s="107" t="s">
        <v>116</v>
      </c>
      <c r="G25" s="108">
        <v>100</v>
      </c>
      <c r="H25" s="108"/>
      <c r="I25" s="127"/>
      <c r="J25" s="127"/>
      <c r="K25" s="107"/>
      <c r="Y25" s="236" t="s">
        <v>381</v>
      </c>
      <c r="Z25" s="107" t="s">
        <v>108</v>
      </c>
      <c r="AB25" s="702" t="s">
        <v>2</v>
      </c>
      <c r="AC25" s="4" t="s">
        <v>18</v>
      </c>
      <c r="AJ25" s="2">
        <v>1805</v>
      </c>
      <c r="AK25" s="275">
        <v>45474</v>
      </c>
      <c r="AL25" s="2" t="str">
        <v>MO-05-D</v>
      </c>
      <c r="AM25" s="2" t="str">
        <v>بلدوزر</v>
      </c>
      <c r="AN25" s="2" t="str">
        <v>محمد پور</v>
      </c>
      <c r="AO25" s="2">
        <v>295</v>
      </c>
      <c r="AP25" s="2">
        <v>0</v>
      </c>
      <c r="AQ25" s="2">
        <v>0</v>
      </c>
      <c r="AR25" s="2">
        <v>0</v>
      </c>
      <c r="AS25" s="2">
        <v>0</v>
      </c>
    </row>
    <row r="26" spans="2:45" x14ac:dyDescent="0.25">
      <c r="B26" s="4">
        <f t="shared" si="0"/>
        <v>24</v>
      </c>
      <c r="C26" s="366">
        <v>45360</v>
      </c>
      <c r="D26" s="106" t="s">
        <v>98</v>
      </c>
      <c r="E26" s="107" t="s">
        <v>99</v>
      </c>
      <c r="F26" s="107" t="s">
        <v>100</v>
      </c>
      <c r="G26" s="108">
        <v>250</v>
      </c>
      <c r="H26" s="108"/>
      <c r="I26" s="127"/>
      <c r="J26" s="127"/>
      <c r="K26" s="107"/>
      <c r="Y26" s="4" t="s">
        <v>460</v>
      </c>
      <c r="Z26" s="107" t="s">
        <v>123</v>
      </c>
      <c r="AA26" s="107" t="s">
        <v>346</v>
      </c>
      <c r="AB26" s="702"/>
      <c r="AC26" s="4" t="s">
        <v>18</v>
      </c>
      <c r="AJ26" s="2">
        <v>1851</v>
      </c>
      <c r="AK26" s="275">
        <v>45475</v>
      </c>
      <c r="AL26" s="2" t="str">
        <v>MO-05-D</v>
      </c>
      <c r="AM26" s="2" t="str">
        <v>بلدوزر</v>
      </c>
      <c r="AN26" s="2" t="str">
        <v>محمد پور</v>
      </c>
      <c r="AO26" s="2">
        <v>0</v>
      </c>
      <c r="AP26" s="2">
        <v>0</v>
      </c>
      <c r="AQ26" s="2">
        <v>0</v>
      </c>
      <c r="AR26" s="2">
        <v>0</v>
      </c>
      <c r="AS26" s="2">
        <v>0</v>
      </c>
    </row>
    <row r="27" spans="2:45" x14ac:dyDescent="0.25">
      <c r="B27" s="4">
        <f t="shared" si="0"/>
        <v>25</v>
      </c>
      <c r="C27" s="366">
        <v>45361</v>
      </c>
      <c r="D27" s="106" t="s">
        <v>117</v>
      </c>
      <c r="E27" s="107" t="s">
        <v>92</v>
      </c>
      <c r="F27" s="107" t="s">
        <v>118</v>
      </c>
      <c r="G27" s="108">
        <v>100</v>
      </c>
      <c r="H27" s="108"/>
      <c r="I27" s="127"/>
      <c r="J27" s="127"/>
      <c r="K27" s="107"/>
      <c r="AB27" s="702"/>
      <c r="AC27" s="4" t="s">
        <v>18</v>
      </c>
      <c r="AJ27" s="2">
        <v>1900</v>
      </c>
      <c r="AK27" s="275">
        <v>45476</v>
      </c>
      <c r="AL27" s="2" t="str">
        <v>MO-05-D</v>
      </c>
      <c r="AM27" s="2" t="str">
        <v>بلدوزر</v>
      </c>
      <c r="AN27" s="2" t="str">
        <v>محمد پور</v>
      </c>
      <c r="AO27" s="2">
        <v>221</v>
      </c>
      <c r="AP27" s="2">
        <v>0</v>
      </c>
      <c r="AQ27" s="2">
        <v>0</v>
      </c>
      <c r="AR27" s="2">
        <v>0</v>
      </c>
      <c r="AS27" s="2">
        <v>0</v>
      </c>
    </row>
    <row r="28" spans="2:45" x14ac:dyDescent="0.25">
      <c r="B28" s="4">
        <f t="shared" si="0"/>
        <v>26</v>
      </c>
      <c r="C28" s="366">
        <v>45362</v>
      </c>
      <c r="D28" s="106" t="s">
        <v>98</v>
      </c>
      <c r="E28" s="107" t="s">
        <v>99</v>
      </c>
      <c r="F28" s="107" t="s">
        <v>100</v>
      </c>
      <c r="G28" s="108">
        <v>150</v>
      </c>
      <c r="H28" s="108"/>
      <c r="I28" s="127"/>
      <c r="J28" s="127"/>
      <c r="K28" s="107"/>
      <c r="AB28" s="702"/>
      <c r="AC28" s="4" t="s">
        <v>18</v>
      </c>
      <c r="AJ28" s="2">
        <v>1951</v>
      </c>
      <c r="AK28" s="275">
        <v>45477</v>
      </c>
      <c r="AL28" s="2" t="str">
        <v>MO-05-D</v>
      </c>
      <c r="AM28" s="2" t="str">
        <v>بلدوزر</v>
      </c>
      <c r="AN28" s="2" t="str">
        <v>محمد پور</v>
      </c>
      <c r="AO28" s="2">
        <v>0</v>
      </c>
      <c r="AP28" s="2">
        <v>0</v>
      </c>
      <c r="AQ28" s="2">
        <v>0</v>
      </c>
      <c r="AR28" s="2">
        <v>0</v>
      </c>
      <c r="AS28" s="2">
        <v>0</v>
      </c>
    </row>
    <row r="29" spans="2:45" x14ac:dyDescent="0.25">
      <c r="B29" s="4">
        <f t="shared" si="0"/>
        <v>27</v>
      </c>
      <c r="C29" s="366">
        <v>45363</v>
      </c>
      <c r="D29" s="106" t="s">
        <v>88</v>
      </c>
      <c r="E29" s="107" t="s">
        <v>89</v>
      </c>
      <c r="F29" s="107" t="s">
        <v>106</v>
      </c>
      <c r="G29" s="108">
        <v>266</v>
      </c>
      <c r="H29" s="108"/>
      <c r="I29" s="127"/>
      <c r="J29" s="127"/>
      <c r="K29" s="107"/>
      <c r="AB29" s="702"/>
      <c r="AC29" s="4" t="s">
        <v>18</v>
      </c>
      <c r="AJ29" s="2">
        <v>2001</v>
      </c>
      <c r="AK29" s="275">
        <v>45478</v>
      </c>
      <c r="AL29" s="2" t="str">
        <v>MO-05-D</v>
      </c>
      <c r="AM29" s="2" t="str">
        <v>بلدوزر</v>
      </c>
      <c r="AN29" s="2" t="str">
        <v>محمد پور</v>
      </c>
      <c r="AO29" s="2">
        <v>0</v>
      </c>
      <c r="AP29" s="2">
        <v>0</v>
      </c>
      <c r="AQ29" s="2">
        <v>0</v>
      </c>
      <c r="AR29" s="2">
        <v>0</v>
      </c>
      <c r="AS29" s="2">
        <v>0</v>
      </c>
    </row>
    <row r="30" spans="2:45" x14ac:dyDescent="0.25">
      <c r="B30" s="4">
        <f t="shared" si="0"/>
        <v>28</v>
      </c>
      <c r="C30" s="366">
        <v>45363</v>
      </c>
      <c r="D30" s="106" t="s">
        <v>107</v>
      </c>
      <c r="E30" s="107" t="s">
        <v>108</v>
      </c>
      <c r="F30" s="107" t="s">
        <v>109</v>
      </c>
      <c r="G30" s="108">
        <v>70</v>
      </c>
      <c r="H30" s="108"/>
      <c r="I30" s="127"/>
      <c r="J30" s="127"/>
      <c r="K30" s="107"/>
      <c r="AB30" s="702"/>
      <c r="AC30" s="4" t="s">
        <v>18</v>
      </c>
      <c r="AJ30" s="2">
        <v>2051</v>
      </c>
      <c r="AK30" s="275">
        <v>45479</v>
      </c>
      <c r="AL30" s="2" t="str">
        <v>MO-05-D</v>
      </c>
      <c r="AM30" s="2" t="str">
        <v>بلدوزر</v>
      </c>
      <c r="AN30" s="2" t="str">
        <v>محمد پور</v>
      </c>
      <c r="AO30" s="2">
        <v>0</v>
      </c>
      <c r="AP30" s="2">
        <v>0</v>
      </c>
      <c r="AQ30" s="2">
        <v>0</v>
      </c>
      <c r="AR30" s="2">
        <v>0</v>
      </c>
      <c r="AS30" s="2">
        <v>0</v>
      </c>
    </row>
    <row r="31" spans="2:45" x14ac:dyDescent="0.25">
      <c r="B31" s="4">
        <f t="shared" si="0"/>
        <v>29</v>
      </c>
      <c r="C31" s="366">
        <v>45363</v>
      </c>
      <c r="D31" s="106" t="s">
        <v>110</v>
      </c>
      <c r="E31" s="107" t="s">
        <v>108</v>
      </c>
      <c r="F31" s="107" t="s">
        <v>111</v>
      </c>
      <c r="G31" s="108">
        <v>102</v>
      </c>
      <c r="H31" s="108"/>
      <c r="I31" s="127"/>
      <c r="J31" s="127"/>
      <c r="K31" s="107"/>
      <c r="AB31" s="702"/>
      <c r="AC31" s="4" t="s">
        <v>18</v>
      </c>
      <c r="AJ31" s="2">
        <v>2103</v>
      </c>
      <c r="AK31" s="275">
        <v>45480</v>
      </c>
      <c r="AL31" s="2" t="str">
        <v>MO-05-D</v>
      </c>
      <c r="AM31" s="2" t="str">
        <v>بلدوزر</v>
      </c>
      <c r="AN31" s="2" t="str">
        <v>محمد پور</v>
      </c>
      <c r="AO31" s="2">
        <v>0</v>
      </c>
      <c r="AP31" s="2">
        <v>0</v>
      </c>
      <c r="AQ31" s="2">
        <v>0</v>
      </c>
      <c r="AR31" s="2">
        <v>0</v>
      </c>
      <c r="AS31" s="2">
        <v>0</v>
      </c>
    </row>
    <row r="32" spans="2:45" x14ac:dyDescent="0.25">
      <c r="B32" s="4">
        <f t="shared" si="0"/>
        <v>30</v>
      </c>
      <c r="C32" s="366">
        <v>45363</v>
      </c>
      <c r="D32" s="106" t="s">
        <v>91</v>
      </c>
      <c r="E32" s="107" t="s">
        <v>92</v>
      </c>
      <c r="F32" s="107" t="s">
        <v>93</v>
      </c>
      <c r="G32" s="108">
        <v>96</v>
      </c>
      <c r="H32" s="108"/>
      <c r="I32" s="127"/>
      <c r="J32" s="127"/>
      <c r="K32" s="107"/>
      <c r="AB32" s="702"/>
      <c r="AC32" s="4" t="s">
        <v>18</v>
      </c>
      <c r="AJ32" s="2">
        <v>2156</v>
      </c>
      <c r="AK32" s="275">
        <v>45481</v>
      </c>
      <c r="AL32" s="2" t="str">
        <v>MO-05-D</v>
      </c>
      <c r="AM32" s="2" t="str">
        <v>بلدوزر</v>
      </c>
      <c r="AN32" s="2" t="str">
        <v>محمد پور</v>
      </c>
      <c r="AO32" s="2">
        <v>0</v>
      </c>
      <c r="AP32" s="2">
        <v>0</v>
      </c>
      <c r="AQ32" s="2">
        <v>0</v>
      </c>
      <c r="AR32" s="2">
        <v>0</v>
      </c>
      <c r="AS32" s="2">
        <v>0</v>
      </c>
    </row>
    <row r="33" spans="2:45" x14ac:dyDescent="0.25">
      <c r="B33" s="4">
        <f t="shared" si="0"/>
        <v>31</v>
      </c>
      <c r="C33" s="366">
        <v>45363</v>
      </c>
      <c r="D33" s="106" t="s">
        <v>94</v>
      </c>
      <c r="E33" s="107" t="s">
        <v>92</v>
      </c>
      <c r="F33" s="107" t="s">
        <v>95</v>
      </c>
      <c r="G33" s="108">
        <v>120</v>
      </c>
      <c r="H33" s="108"/>
      <c r="I33" s="127"/>
      <c r="J33" s="127"/>
      <c r="K33" s="107"/>
      <c r="AB33" s="702"/>
      <c r="AC33" s="4" t="s">
        <v>18</v>
      </c>
      <c r="AJ33" s="2">
        <v>2209</v>
      </c>
      <c r="AK33" s="275">
        <v>45482</v>
      </c>
      <c r="AL33" s="2" t="str">
        <v>MO-05-D</v>
      </c>
      <c r="AM33" s="2" t="str">
        <v>بلدوزر</v>
      </c>
      <c r="AN33" s="2" t="str">
        <v>محمد پور</v>
      </c>
      <c r="AO33" s="2">
        <v>0</v>
      </c>
      <c r="AP33" s="2">
        <v>0</v>
      </c>
      <c r="AQ33" s="2">
        <v>0</v>
      </c>
      <c r="AR33" s="2">
        <v>0</v>
      </c>
      <c r="AS33" s="2">
        <v>0</v>
      </c>
    </row>
    <row r="34" spans="2:45" x14ac:dyDescent="0.25">
      <c r="B34" s="4">
        <f t="shared" si="0"/>
        <v>32</v>
      </c>
      <c r="C34" s="366">
        <v>45363</v>
      </c>
      <c r="D34" s="106" t="s">
        <v>117</v>
      </c>
      <c r="E34" s="107" t="s">
        <v>92</v>
      </c>
      <c r="F34" s="107" t="s">
        <v>118</v>
      </c>
      <c r="G34" s="108">
        <v>172</v>
      </c>
      <c r="H34" s="108"/>
      <c r="I34" s="127"/>
      <c r="J34" s="127"/>
      <c r="K34" s="107"/>
      <c r="AB34" s="702"/>
      <c r="AC34" s="4" t="s">
        <v>18</v>
      </c>
      <c r="AJ34" s="2">
        <v>2263</v>
      </c>
      <c r="AK34" s="275">
        <v>45483</v>
      </c>
      <c r="AL34" s="2" t="str">
        <v>MO-05-D</v>
      </c>
      <c r="AM34" s="2" t="str">
        <v>بلدوزر</v>
      </c>
      <c r="AN34" s="2" t="str">
        <v>محمد پور</v>
      </c>
      <c r="AO34" s="2">
        <v>0</v>
      </c>
      <c r="AP34" s="2">
        <v>0</v>
      </c>
      <c r="AQ34" s="2">
        <v>0</v>
      </c>
      <c r="AR34" s="2">
        <v>0</v>
      </c>
      <c r="AS34" s="2">
        <v>0</v>
      </c>
    </row>
    <row r="35" spans="2:45" x14ac:dyDescent="0.25">
      <c r="B35" s="4">
        <f t="shared" si="0"/>
        <v>33</v>
      </c>
      <c r="C35" s="366">
        <v>45363</v>
      </c>
      <c r="D35" s="106" t="s">
        <v>114</v>
      </c>
      <c r="E35" s="107" t="s">
        <v>115</v>
      </c>
      <c r="F35" s="107" t="s">
        <v>116</v>
      </c>
      <c r="G35" s="108">
        <v>75</v>
      </c>
      <c r="H35" s="108"/>
      <c r="I35" s="127"/>
      <c r="J35" s="127"/>
      <c r="K35" s="107"/>
      <c r="Y35" s="106" t="s">
        <v>136</v>
      </c>
      <c r="Z35" s="107" t="s">
        <v>99</v>
      </c>
      <c r="AA35" s="107" t="s">
        <v>2</v>
      </c>
      <c r="AB35" s="702"/>
      <c r="AC35" s="4" t="s">
        <v>18</v>
      </c>
      <c r="AJ35" s="2">
        <v>2317</v>
      </c>
      <c r="AK35" s="275">
        <v>45484</v>
      </c>
      <c r="AL35" s="2" t="str">
        <v>MO-05-D</v>
      </c>
      <c r="AM35" s="2" t="str">
        <v>بلدوزر</v>
      </c>
      <c r="AN35" s="2" t="str">
        <v>محمد پور</v>
      </c>
      <c r="AO35" s="2">
        <v>0</v>
      </c>
      <c r="AP35" s="2">
        <v>0</v>
      </c>
      <c r="AQ35" s="2">
        <v>0</v>
      </c>
      <c r="AR35" s="2">
        <v>0</v>
      </c>
      <c r="AS35" s="2">
        <v>0</v>
      </c>
    </row>
    <row r="36" spans="2:45" x14ac:dyDescent="0.25">
      <c r="B36" s="4">
        <f t="shared" si="0"/>
        <v>34</v>
      </c>
      <c r="C36" s="366">
        <v>45363</v>
      </c>
      <c r="D36" s="106" t="s">
        <v>98</v>
      </c>
      <c r="E36" s="107" t="s">
        <v>99</v>
      </c>
      <c r="F36" s="107" t="s">
        <v>100</v>
      </c>
      <c r="G36" s="108">
        <v>325</v>
      </c>
      <c r="H36" s="108"/>
      <c r="I36" s="127"/>
      <c r="J36" s="127"/>
      <c r="K36" s="107"/>
      <c r="Y36" s="117" t="s">
        <v>137</v>
      </c>
      <c r="Z36" s="107" t="s">
        <v>138</v>
      </c>
      <c r="AA36" s="107" t="s">
        <v>2</v>
      </c>
      <c r="AB36" s="702"/>
      <c r="AC36" s="4" t="s">
        <v>18</v>
      </c>
      <c r="AJ36" s="2">
        <v>2372</v>
      </c>
      <c r="AK36" s="275">
        <v>45485</v>
      </c>
      <c r="AL36" s="2" t="str">
        <v>MO-05-D</v>
      </c>
      <c r="AM36" s="2" t="str">
        <v>بلدوزر</v>
      </c>
      <c r="AN36" s="2" t="str">
        <v>محمد پور</v>
      </c>
      <c r="AO36" s="2">
        <v>0</v>
      </c>
      <c r="AP36" s="2">
        <v>0</v>
      </c>
      <c r="AQ36" s="2">
        <v>0</v>
      </c>
      <c r="AR36" s="2">
        <v>0</v>
      </c>
      <c r="AS36" s="2">
        <v>0</v>
      </c>
    </row>
    <row r="37" spans="2:45" x14ac:dyDescent="0.25">
      <c r="B37" s="4">
        <f t="shared" si="0"/>
        <v>35</v>
      </c>
      <c r="C37" s="366">
        <v>45363</v>
      </c>
      <c r="D37" s="106" t="s">
        <v>103</v>
      </c>
      <c r="E37" s="107" t="s">
        <v>104</v>
      </c>
      <c r="F37" s="107" t="s">
        <v>105</v>
      </c>
      <c r="G37" s="108">
        <v>216</v>
      </c>
      <c r="H37" s="108"/>
      <c r="I37" s="127"/>
      <c r="J37" s="127"/>
      <c r="K37" s="107"/>
      <c r="Y37" s="117" t="s">
        <v>139</v>
      </c>
      <c r="Z37" s="107" t="s">
        <v>138</v>
      </c>
      <c r="AA37" s="107" t="s">
        <v>2</v>
      </c>
      <c r="AB37" s="702"/>
      <c r="AC37" s="4" t="s">
        <v>18</v>
      </c>
      <c r="AJ37" s="2">
        <v>2426</v>
      </c>
      <c r="AK37" s="275">
        <v>45486</v>
      </c>
      <c r="AL37" s="2" t="str">
        <v>MO-05-D</v>
      </c>
      <c r="AM37" s="2" t="str">
        <v>بلدوزر</v>
      </c>
      <c r="AN37" s="2" t="str">
        <v>محمد پور</v>
      </c>
      <c r="AO37" s="2">
        <v>0</v>
      </c>
      <c r="AP37" s="2">
        <v>0</v>
      </c>
      <c r="AQ37" s="2">
        <v>0</v>
      </c>
      <c r="AR37" s="2">
        <v>0</v>
      </c>
      <c r="AS37" s="2">
        <v>0</v>
      </c>
    </row>
    <row r="38" spans="2:45" x14ac:dyDescent="0.25">
      <c r="B38" s="99">
        <f t="shared" si="0"/>
        <v>36</v>
      </c>
      <c r="C38" s="365">
        <v>45364</v>
      </c>
      <c r="D38" s="100" t="s">
        <v>84</v>
      </c>
      <c r="E38" s="113" t="s">
        <v>85</v>
      </c>
      <c r="F38" s="113" t="str">
        <f>VLOOKUP(D38,Y$4:AA38,3,FALSE)</f>
        <v>هیزمی</v>
      </c>
      <c r="G38" s="103"/>
      <c r="H38" s="103">
        <v>13500</v>
      </c>
      <c r="I38" s="246"/>
      <c r="J38" s="246"/>
      <c r="K38" s="113"/>
      <c r="Y38" s="117" t="s">
        <v>141</v>
      </c>
      <c r="Z38" s="107" t="s">
        <v>92</v>
      </c>
      <c r="AA38" s="107" t="s">
        <v>2</v>
      </c>
      <c r="AB38" s="702"/>
      <c r="AC38" s="4" t="s">
        <v>18</v>
      </c>
      <c r="AE38" s="318" t="s">
        <v>415</v>
      </c>
      <c r="AJ38" s="2">
        <v>2480</v>
      </c>
      <c r="AK38" s="275">
        <v>45487</v>
      </c>
      <c r="AL38" s="2" t="str">
        <v>MO-05-D</v>
      </c>
      <c r="AM38" s="2" t="str">
        <v>بلدوزر</v>
      </c>
      <c r="AN38" s="2" t="str">
        <v>محمد پور</v>
      </c>
      <c r="AO38" s="2">
        <v>0</v>
      </c>
      <c r="AP38" s="2">
        <v>0</v>
      </c>
      <c r="AQ38" s="2">
        <v>0</v>
      </c>
      <c r="AR38" s="2">
        <v>0</v>
      </c>
      <c r="AS38" s="2">
        <v>0</v>
      </c>
    </row>
    <row r="39" spans="2:45" x14ac:dyDescent="0.25">
      <c r="B39" s="4">
        <f t="shared" si="0"/>
        <v>37</v>
      </c>
      <c r="C39" s="366">
        <v>45365</v>
      </c>
      <c r="D39" s="106" t="s">
        <v>88</v>
      </c>
      <c r="E39" s="107" t="s">
        <v>89</v>
      </c>
      <c r="F39" s="113" t="s">
        <v>106</v>
      </c>
      <c r="G39" s="108">
        <v>197</v>
      </c>
      <c r="H39" s="108"/>
      <c r="I39" s="127"/>
      <c r="J39" s="127"/>
      <c r="K39" s="107"/>
      <c r="Y39" s="117" t="s">
        <v>142</v>
      </c>
      <c r="Z39" s="107" t="s">
        <v>92</v>
      </c>
      <c r="AA39" s="107" t="s">
        <v>2</v>
      </c>
      <c r="AB39" s="702"/>
      <c r="AC39" s="4" t="s">
        <v>18</v>
      </c>
      <c r="AE39" s="318" t="s">
        <v>416</v>
      </c>
      <c r="AJ39" s="2">
        <v>2534</v>
      </c>
      <c r="AK39" s="275">
        <v>45490</v>
      </c>
      <c r="AL39" s="2" t="str">
        <v>MO-05-D</v>
      </c>
      <c r="AM39" s="2" t="str">
        <v>بلدوزر</v>
      </c>
      <c r="AN39" s="2" t="str">
        <v>محمد پور</v>
      </c>
      <c r="AO39" s="2">
        <v>0</v>
      </c>
      <c r="AP39" s="2">
        <v>0</v>
      </c>
      <c r="AQ39" s="2">
        <v>0</v>
      </c>
      <c r="AR39" s="2">
        <v>0</v>
      </c>
      <c r="AS39" s="2">
        <v>0</v>
      </c>
    </row>
    <row r="40" spans="2:45" x14ac:dyDescent="0.25">
      <c r="B40" s="4">
        <f t="shared" si="0"/>
        <v>38</v>
      </c>
      <c r="C40" s="366">
        <v>45365</v>
      </c>
      <c r="D40" s="106" t="s">
        <v>119</v>
      </c>
      <c r="E40" s="107" t="s">
        <v>108</v>
      </c>
      <c r="F40" s="113"/>
      <c r="G40" s="108">
        <v>113</v>
      </c>
      <c r="H40" s="108"/>
      <c r="I40" s="127"/>
      <c r="J40" s="127"/>
      <c r="K40" s="107"/>
      <c r="Y40" s="117" t="s">
        <v>143</v>
      </c>
      <c r="Z40" s="107" t="s">
        <v>92</v>
      </c>
      <c r="AA40" s="107" t="s">
        <v>2</v>
      </c>
      <c r="AB40" s="702"/>
      <c r="AC40" s="4" t="s">
        <v>18</v>
      </c>
      <c r="AE40" s="318" t="s">
        <v>417</v>
      </c>
      <c r="AJ40" s="2">
        <v>2588</v>
      </c>
      <c r="AK40" s="275">
        <v>45491</v>
      </c>
      <c r="AL40" s="2" t="str">
        <v>MO-05-D</v>
      </c>
      <c r="AM40" s="2" t="str">
        <v>بلدوزر</v>
      </c>
      <c r="AN40" s="2" t="str">
        <v>محمد پور</v>
      </c>
      <c r="AO40" s="2">
        <v>0</v>
      </c>
      <c r="AP40" s="2">
        <v>0</v>
      </c>
      <c r="AQ40" s="2">
        <v>0</v>
      </c>
      <c r="AR40" s="2">
        <v>0</v>
      </c>
      <c r="AS40" s="2">
        <v>0</v>
      </c>
    </row>
    <row r="41" spans="2:45" x14ac:dyDescent="0.25">
      <c r="B41" s="4">
        <f t="shared" si="0"/>
        <v>39</v>
      </c>
      <c r="C41" s="366">
        <v>45365</v>
      </c>
      <c r="D41" s="106" t="s">
        <v>91</v>
      </c>
      <c r="E41" s="107" t="s">
        <v>92</v>
      </c>
      <c r="F41" s="113" t="s">
        <v>93</v>
      </c>
      <c r="G41" s="108">
        <v>161</v>
      </c>
      <c r="H41" s="108"/>
      <c r="I41" s="127"/>
      <c r="J41" s="127"/>
      <c r="K41" s="107"/>
      <c r="Y41" s="117" t="s">
        <v>258</v>
      </c>
      <c r="Z41" s="107" t="s">
        <v>92</v>
      </c>
      <c r="AA41" s="107" t="s">
        <v>2</v>
      </c>
      <c r="AB41" s="702"/>
      <c r="AC41" s="4" t="s">
        <v>18</v>
      </c>
      <c r="AE41" s="318" t="s">
        <v>418</v>
      </c>
      <c r="AJ41" s="2">
        <v>2643</v>
      </c>
      <c r="AK41" s="275">
        <v>45492</v>
      </c>
      <c r="AL41" s="2" t="str">
        <v>MO-05-D</v>
      </c>
      <c r="AM41" s="2" t="str">
        <v>بلدوزر</v>
      </c>
      <c r="AN41" s="2" t="str">
        <v>محمد پور</v>
      </c>
      <c r="AO41" s="2">
        <v>0</v>
      </c>
      <c r="AP41" s="2">
        <v>0</v>
      </c>
      <c r="AQ41" s="2">
        <v>0</v>
      </c>
      <c r="AR41" s="2">
        <v>0</v>
      </c>
      <c r="AS41" s="2">
        <v>0</v>
      </c>
    </row>
    <row r="42" spans="2:45" x14ac:dyDescent="0.25">
      <c r="B42" s="4">
        <f t="shared" si="0"/>
        <v>40</v>
      </c>
      <c r="C42" s="366">
        <v>45365</v>
      </c>
      <c r="D42" s="106" t="s">
        <v>94</v>
      </c>
      <c r="E42" s="107" t="s">
        <v>92</v>
      </c>
      <c r="F42" s="113" t="s">
        <v>95</v>
      </c>
      <c r="G42" s="108">
        <v>45</v>
      </c>
      <c r="H42" s="108"/>
      <c r="I42" s="127"/>
      <c r="J42" s="127"/>
      <c r="K42" s="107"/>
      <c r="Y42" s="117" t="s">
        <v>266</v>
      </c>
      <c r="Z42" s="107" t="s">
        <v>92</v>
      </c>
      <c r="AA42" s="107" t="s">
        <v>2</v>
      </c>
      <c r="AB42" s="702"/>
      <c r="AC42" s="4" t="s">
        <v>18</v>
      </c>
      <c r="AE42" s="318" t="s">
        <v>419</v>
      </c>
      <c r="AJ42" s="2">
        <v>2699</v>
      </c>
      <c r="AK42" s="275">
        <v>45494</v>
      </c>
      <c r="AL42" s="2" t="str">
        <v>MO-05-D</v>
      </c>
      <c r="AM42" s="2" t="str">
        <v>بلدوزر</v>
      </c>
      <c r="AN42" s="2" t="str">
        <v>محمد پور</v>
      </c>
      <c r="AO42" s="2">
        <v>0</v>
      </c>
      <c r="AP42" s="2">
        <v>0</v>
      </c>
      <c r="AQ42" s="2">
        <v>0</v>
      </c>
      <c r="AR42" s="2">
        <v>0</v>
      </c>
      <c r="AS42" s="2">
        <v>0</v>
      </c>
    </row>
    <row r="43" spans="2:45" x14ac:dyDescent="0.25">
      <c r="B43" s="4">
        <f t="shared" si="0"/>
        <v>41</v>
      </c>
      <c r="C43" s="366">
        <v>45365</v>
      </c>
      <c r="D43" s="106" t="s">
        <v>117</v>
      </c>
      <c r="E43" s="107" t="s">
        <v>92</v>
      </c>
      <c r="F43" s="113" t="s">
        <v>118</v>
      </c>
      <c r="G43" s="108">
        <v>18</v>
      </c>
      <c r="H43" s="108"/>
      <c r="I43" s="127"/>
      <c r="J43" s="127"/>
      <c r="K43" s="107"/>
      <c r="Y43" s="117" t="s">
        <v>267</v>
      </c>
      <c r="Z43" s="107" t="s">
        <v>92</v>
      </c>
      <c r="AA43" s="107" t="s">
        <v>2</v>
      </c>
      <c r="AB43" s="702"/>
      <c r="AC43" s="4" t="s">
        <v>18</v>
      </c>
      <c r="AE43" s="318" t="s">
        <v>420</v>
      </c>
      <c r="AJ43" s="2">
        <v>2756</v>
      </c>
      <c r="AK43" s="275">
        <v>45495</v>
      </c>
      <c r="AL43" s="2" t="str">
        <v>MO-05-D</v>
      </c>
      <c r="AM43" s="2" t="str">
        <v>بلدوزر</v>
      </c>
      <c r="AN43" s="2" t="str">
        <v>محمد پور</v>
      </c>
      <c r="AO43" s="2">
        <v>0</v>
      </c>
      <c r="AP43" s="2">
        <v>0</v>
      </c>
      <c r="AQ43" s="2">
        <v>0</v>
      </c>
      <c r="AR43" s="2">
        <v>0</v>
      </c>
      <c r="AS43" s="2">
        <v>0</v>
      </c>
    </row>
    <row r="44" spans="2:45" x14ac:dyDescent="0.25">
      <c r="B44" s="4">
        <f t="shared" si="0"/>
        <v>42</v>
      </c>
      <c r="C44" s="366">
        <v>45365</v>
      </c>
      <c r="D44" s="106" t="s">
        <v>114</v>
      </c>
      <c r="E44" s="107" t="s">
        <v>115</v>
      </c>
      <c r="F44" s="113" t="s">
        <v>116</v>
      </c>
      <c r="G44" s="108">
        <v>60</v>
      </c>
      <c r="H44" s="108"/>
      <c r="I44" s="127"/>
      <c r="J44" s="127"/>
      <c r="K44" s="107"/>
      <c r="Y44" s="237" t="s">
        <v>286</v>
      </c>
      <c r="Z44" s="107" t="s">
        <v>99</v>
      </c>
      <c r="AA44" s="107" t="s">
        <v>2</v>
      </c>
      <c r="AJ44" s="2">
        <v>2814</v>
      </c>
      <c r="AK44" s="275">
        <v>45496</v>
      </c>
      <c r="AL44" s="2" t="str">
        <v>MO-05-D</v>
      </c>
      <c r="AM44" s="2" t="str">
        <v>بلدوزر</v>
      </c>
      <c r="AN44" s="2" t="str">
        <v>محمد پور</v>
      </c>
      <c r="AO44" s="2">
        <v>0</v>
      </c>
      <c r="AP44" s="2">
        <v>0</v>
      </c>
      <c r="AQ44" s="2">
        <v>0</v>
      </c>
      <c r="AR44" s="2">
        <v>0</v>
      </c>
      <c r="AS44" s="2">
        <v>0</v>
      </c>
    </row>
    <row r="45" spans="2:45" x14ac:dyDescent="0.25">
      <c r="B45" s="4">
        <f t="shared" si="0"/>
        <v>43</v>
      </c>
      <c r="C45" s="366">
        <v>45365</v>
      </c>
      <c r="D45" s="106" t="s">
        <v>96</v>
      </c>
      <c r="E45" s="107" t="s">
        <v>97</v>
      </c>
      <c r="F45" s="113"/>
      <c r="G45" s="108">
        <v>52</v>
      </c>
      <c r="H45" s="108"/>
      <c r="I45" s="127"/>
      <c r="J45" s="127"/>
      <c r="K45" s="107"/>
      <c r="AJ45" s="2">
        <v>2872</v>
      </c>
      <c r="AK45" s="275">
        <v>45497</v>
      </c>
      <c r="AL45" s="2" t="str">
        <v>MO-05-D</v>
      </c>
      <c r="AM45" s="2" t="str">
        <v>بلدوزر</v>
      </c>
      <c r="AN45" s="2" t="str">
        <v>محمد پور</v>
      </c>
      <c r="AO45" s="2">
        <v>111</v>
      </c>
      <c r="AP45" s="2">
        <v>0</v>
      </c>
      <c r="AQ45" s="2">
        <v>0</v>
      </c>
      <c r="AR45" s="2">
        <v>0</v>
      </c>
      <c r="AS45" s="2">
        <v>0</v>
      </c>
    </row>
    <row r="46" spans="2:45" x14ac:dyDescent="0.25">
      <c r="B46" s="4">
        <f t="shared" si="0"/>
        <v>44</v>
      </c>
      <c r="C46" s="366">
        <v>45365</v>
      </c>
      <c r="D46" s="106" t="s">
        <v>98</v>
      </c>
      <c r="E46" s="107" t="s">
        <v>99</v>
      </c>
      <c r="F46" s="113" t="s">
        <v>100</v>
      </c>
      <c r="G46" s="108">
        <v>228</v>
      </c>
      <c r="H46" s="108"/>
      <c r="I46" s="127"/>
      <c r="J46" s="127"/>
      <c r="K46" s="107"/>
      <c r="AJ46" s="2">
        <v>2932</v>
      </c>
      <c r="AK46" s="275">
        <v>45498</v>
      </c>
      <c r="AL46" s="2" t="str">
        <v>MO-05-D</v>
      </c>
      <c r="AM46" s="2" t="str">
        <v>بلدوزر</v>
      </c>
      <c r="AN46" s="2" t="str">
        <v>محمد پور</v>
      </c>
      <c r="AO46" s="2">
        <v>269</v>
      </c>
      <c r="AP46" s="2">
        <v>0</v>
      </c>
      <c r="AQ46" s="2">
        <v>0</v>
      </c>
      <c r="AR46" s="2">
        <v>0</v>
      </c>
      <c r="AS46" s="2">
        <v>0</v>
      </c>
    </row>
    <row r="47" spans="2:45" x14ac:dyDescent="0.25">
      <c r="B47" s="4">
        <f t="shared" si="0"/>
        <v>45</v>
      </c>
      <c r="C47" s="366">
        <v>45365</v>
      </c>
      <c r="D47" s="106" t="s">
        <v>103</v>
      </c>
      <c r="E47" s="107" t="s">
        <v>104</v>
      </c>
      <c r="F47" s="113" t="s">
        <v>105</v>
      </c>
      <c r="G47" s="108">
        <v>103</v>
      </c>
      <c r="H47" s="108"/>
      <c r="I47" s="127"/>
      <c r="J47" s="127"/>
      <c r="K47" s="107"/>
      <c r="Y47" s="117" t="s">
        <v>144</v>
      </c>
      <c r="Z47" s="107" t="s">
        <v>271</v>
      </c>
      <c r="AA47" s="107" t="s">
        <v>145</v>
      </c>
      <c r="AB47" s="704" t="s">
        <v>145</v>
      </c>
      <c r="AC47" s="4" t="s">
        <v>331</v>
      </c>
      <c r="AJ47" s="2">
        <v>2992</v>
      </c>
      <c r="AK47" s="275">
        <v>45500</v>
      </c>
      <c r="AL47" s="2" t="str">
        <v>MO-05-D</v>
      </c>
      <c r="AM47" s="2" t="str">
        <v>بلدوزر</v>
      </c>
      <c r="AN47" s="2" t="str">
        <v>محمد پور</v>
      </c>
      <c r="AO47" s="2">
        <v>553</v>
      </c>
      <c r="AP47" s="2">
        <v>0</v>
      </c>
      <c r="AQ47" s="2">
        <v>0</v>
      </c>
      <c r="AR47" s="2">
        <v>0</v>
      </c>
      <c r="AS47" s="2">
        <v>0</v>
      </c>
    </row>
    <row r="48" spans="2:45" x14ac:dyDescent="0.25">
      <c r="B48" s="4">
        <f t="shared" si="0"/>
        <v>46</v>
      </c>
      <c r="C48" s="366">
        <v>45365</v>
      </c>
      <c r="D48" s="106" t="s">
        <v>120</v>
      </c>
      <c r="E48" s="107" t="s">
        <v>121</v>
      </c>
      <c r="F48" s="113" t="s">
        <v>116</v>
      </c>
      <c r="G48" s="108">
        <v>186</v>
      </c>
      <c r="H48" s="108"/>
      <c r="I48" s="127"/>
      <c r="J48" s="127"/>
      <c r="K48" s="107"/>
      <c r="Y48" s="117" t="s">
        <v>146</v>
      </c>
      <c r="Z48" s="107" t="s">
        <v>271</v>
      </c>
      <c r="AA48" s="107" t="s">
        <v>145</v>
      </c>
      <c r="AB48" s="704"/>
      <c r="AC48" s="4" t="s">
        <v>331</v>
      </c>
      <c r="AJ48" s="2">
        <v>3054</v>
      </c>
      <c r="AK48" s="275">
        <v>45501</v>
      </c>
      <c r="AL48" s="2" t="str">
        <v>MO-05-D</v>
      </c>
      <c r="AM48" s="2" t="str">
        <v>بلدوزر</v>
      </c>
      <c r="AN48" s="2" t="str">
        <v>محمد پور</v>
      </c>
      <c r="AO48" s="2">
        <v>245</v>
      </c>
      <c r="AP48" s="2">
        <v>0</v>
      </c>
      <c r="AQ48" s="2">
        <v>0</v>
      </c>
      <c r="AR48" s="2">
        <v>0</v>
      </c>
      <c r="AS48" s="2">
        <v>0</v>
      </c>
    </row>
    <row r="49" spans="2:45" x14ac:dyDescent="0.25">
      <c r="B49" s="4">
        <f t="shared" si="0"/>
        <v>47</v>
      </c>
      <c r="C49" s="366">
        <v>45365</v>
      </c>
      <c r="D49" s="106" t="s">
        <v>122</v>
      </c>
      <c r="E49" s="107" t="s">
        <v>123</v>
      </c>
      <c r="F49" s="113" t="s">
        <v>116</v>
      </c>
      <c r="G49" s="108">
        <v>136</v>
      </c>
      <c r="H49" s="108"/>
      <c r="I49" s="127"/>
      <c r="J49" s="127"/>
      <c r="K49" s="107"/>
      <c r="AB49" s="704"/>
      <c r="AC49" s="4" t="s">
        <v>331</v>
      </c>
      <c r="AJ49" s="2">
        <v>3116</v>
      </c>
      <c r="AK49" s="275">
        <v>45502</v>
      </c>
      <c r="AL49" s="2" t="str">
        <v>MO-05-D</v>
      </c>
      <c r="AM49" s="2" t="str">
        <v>بلدوزر</v>
      </c>
      <c r="AN49" s="2" t="str">
        <v>محمد پور</v>
      </c>
      <c r="AO49" s="2">
        <v>0</v>
      </c>
      <c r="AP49" s="2">
        <v>0</v>
      </c>
      <c r="AQ49" s="2">
        <v>0</v>
      </c>
      <c r="AR49" s="2">
        <v>0</v>
      </c>
      <c r="AS49" s="2">
        <v>0</v>
      </c>
    </row>
    <row r="50" spans="2:45" x14ac:dyDescent="0.25">
      <c r="B50" s="4">
        <f t="shared" si="0"/>
        <v>48</v>
      </c>
      <c r="C50" s="366">
        <v>45367</v>
      </c>
      <c r="D50" s="106" t="s">
        <v>98</v>
      </c>
      <c r="E50" s="107" t="s">
        <v>99</v>
      </c>
      <c r="F50" s="113" t="s">
        <v>100</v>
      </c>
      <c r="G50" s="108">
        <v>300</v>
      </c>
      <c r="H50" s="108"/>
      <c r="I50" s="127"/>
      <c r="J50" s="127"/>
      <c r="K50" s="107"/>
      <c r="AB50" s="704"/>
      <c r="AC50" s="4" t="s">
        <v>331</v>
      </c>
      <c r="AJ50" s="2">
        <v>3179</v>
      </c>
      <c r="AK50" s="275">
        <v>45503</v>
      </c>
      <c r="AL50" s="2" t="str">
        <v>MO-05-D</v>
      </c>
      <c r="AM50" s="2" t="str">
        <v>بلدوزر</v>
      </c>
      <c r="AN50" s="2" t="str">
        <v>محمد پور</v>
      </c>
      <c r="AO50" s="2">
        <v>0</v>
      </c>
      <c r="AP50" s="2">
        <v>0</v>
      </c>
      <c r="AQ50" s="2">
        <v>0</v>
      </c>
      <c r="AR50" s="2">
        <v>0</v>
      </c>
      <c r="AS50" s="2">
        <v>0</v>
      </c>
    </row>
    <row r="51" spans="2:45" x14ac:dyDescent="0.25">
      <c r="B51" s="4">
        <f t="shared" si="0"/>
        <v>49</v>
      </c>
      <c r="C51" s="366">
        <v>45375</v>
      </c>
      <c r="D51" s="106" t="s">
        <v>88</v>
      </c>
      <c r="E51" s="107" t="s">
        <v>89</v>
      </c>
      <c r="F51" s="113" t="s">
        <v>106</v>
      </c>
      <c r="G51" s="108">
        <v>150</v>
      </c>
      <c r="H51" s="108"/>
      <c r="I51" s="127"/>
      <c r="J51" s="127"/>
      <c r="K51" s="107"/>
      <c r="AB51" s="704"/>
      <c r="AC51" s="4" t="s">
        <v>331</v>
      </c>
      <c r="AJ51" s="2">
        <v>3240</v>
      </c>
      <c r="AK51" s="275">
        <v>45504</v>
      </c>
      <c r="AL51" s="2" t="str">
        <v>MO-05-D</v>
      </c>
      <c r="AM51" s="2" t="str">
        <v>بلدوزر</v>
      </c>
      <c r="AN51" s="2" t="str">
        <v>محمد پور</v>
      </c>
      <c r="AO51" s="2">
        <v>0</v>
      </c>
      <c r="AP51" s="2">
        <v>0</v>
      </c>
      <c r="AQ51" s="2">
        <v>0</v>
      </c>
      <c r="AR51" s="2">
        <v>0</v>
      </c>
      <c r="AS51" s="2">
        <v>0</v>
      </c>
    </row>
    <row r="52" spans="2:45" x14ac:dyDescent="0.25">
      <c r="B52" s="4">
        <f t="shared" si="0"/>
        <v>50</v>
      </c>
      <c r="C52" s="366">
        <v>45375</v>
      </c>
      <c r="D52" s="106" t="s">
        <v>110</v>
      </c>
      <c r="E52" s="107" t="s">
        <v>108</v>
      </c>
      <c r="F52" s="113" t="s">
        <v>111</v>
      </c>
      <c r="G52" s="108">
        <v>100</v>
      </c>
      <c r="H52" s="108"/>
      <c r="I52" s="127"/>
      <c r="J52" s="127"/>
      <c r="K52" s="107"/>
      <c r="Y52" s="119" t="s">
        <v>147</v>
      </c>
      <c r="Z52" s="229" t="s">
        <v>272</v>
      </c>
      <c r="AA52" s="107" t="s">
        <v>148</v>
      </c>
      <c r="AB52" s="701" t="s">
        <v>148</v>
      </c>
      <c r="AC52" s="4" t="s">
        <v>331</v>
      </c>
      <c r="AJ52" s="2">
        <v>3305</v>
      </c>
      <c r="AK52" s="275">
        <v>45505</v>
      </c>
      <c r="AL52" s="2" t="str">
        <v>MO-05-D</v>
      </c>
      <c r="AM52" s="2" t="str">
        <v>بلدوزر</v>
      </c>
      <c r="AN52" s="2" t="str">
        <v>محمد پور</v>
      </c>
      <c r="AO52" s="2">
        <v>449</v>
      </c>
      <c r="AP52" s="2">
        <v>0</v>
      </c>
      <c r="AQ52" s="2">
        <v>0</v>
      </c>
      <c r="AR52" s="2">
        <v>0</v>
      </c>
      <c r="AS52" s="2">
        <v>0</v>
      </c>
    </row>
    <row r="53" spans="2:45" x14ac:dyDescent="0.25">
      <c r="B53" s="4">
        <f t="shared" si="0"/>
        <v>51</v>
      </c>
      <c r="C53" s="366">
        <v>45375</v>
      </c>
      <c r="D53" s="106" t="s">
        <v>98</v>
      </c>
      <c r="E53" s="107" t="s">
        <v>99</v>
      </c>
      <c r="F53" s="113" t="s">
        <v>100</v>
      </c>
      <c r="G53" s="108">
        <v>200</v>
      </c>
      <c r="H53" s="108"/>
      <c r="I53" s="127"/>
      <c r="J53" s="127"/>
      <c r="K53" s="107"/>
      <c r="AB53" s="701"/>
      <c r="AJ53" s="2">
        <v>3367</v>
      </c>
      <c r="AK53" s="275">
        <v>45506</v>
      </c>
      <c r="AL53" s="2" t="str">
        <v>MO-05-D</v>
      </c>
      <c r="AM53" s="2" t="str">
        <v>بلدوزر</v>
      </c>
      <c r="AN53" s="2" t="str">
        <v>محمد پور</v>
      </c>
      <c r="AO53" s="2">
        <v>187</v>
      </c>
      <c r="AP53" s="2">
        <v>0</v>
      </c>
      <c r="AQ53" s="2">
        <v>0</v>
      </c>
      <c r="AR53" s="2">
        <v>0</v>
      </c>
      <c r="AS53" s="2">
        <v>0</v>
      </c>
    </row>
    <row r="54" spans="2:45" x14ac:dyDescent="0.25">
      <c r="B54" s="4">
        <f t="shared" si="0"/>
        <v>52</v>
      </c>
      <c r="C54" s="366">
        <v>45376</v>
      </c>
      <c r="D54" s="106" t="s">
        <v>88</v>
      </c>
      <c r="E54" s="107" t="s">
        <v>89</v>
      </c>
      <c r="F54" s="113" t="s">
        <v>106</v>
      </c>
      <c r="G54" s="108">
        <v>260</v>
      </c>
      <c r="H54" s="108"/>
      <c r="I54" s="127"/>
      <c r="J54" s="127"/>
      <c r="K54" s="107"/>
      <c r="AB54" s="701"/>
      <c r="AJ54" s="2">
        <v>3432</v>
      </c>
      <c r="AK54" s="275">
        <v>45507</v>
      </c>
      <c r="AL54" s="2" t="str">
        <v>MO-05-D</v>
      </c>
      <c r="AM54" s="2" t="str">
        <v>بلدوزر</v>
      </c>
      <c r="AN54" s="2" t="str">
        <v>محمد پور</v>
      </c>
      <c r="AO54" s="2">
        <v>339</v>
      </c>
      <c r="AP54" s="2">
        <v>0</v>
      </c>
      <c r="AQ54" s="2">
        <v>0</v>
      </c>
      <c r="AR54" s="2">
        <v>0</v>
      </c>
      <c r="AS54" s="2">
        <v>0</v>
      </c>
    </row>
    <row r="55" spans="2:45" x14ac:dyDescent="0.25">
      <c r="B55" s="4">
        <f t="shared" si="0"/>
        <v>53</v>
      </c>
      <c r="C55" s="366">
        <v>45376</v>
      </c>
      <c r="D55" s="106" t="s">
        <v>107</v>
      </c>
      <c r="E55" s="107" t="s">
        <v>108</v>
      </c>
      <c r="F55" s="113" t="s">
        <v>109</v>
      </c>
      <c r="G55" s="108">
        <v>185</v>
      </c>
      <c r="H55" s="108"/>
      <c r="I55" s="127"/>
      <c r="J55" s="127"/>
      <c r="K55" s="107"/>
      <c r="AB55" s="701"/>
      <c r="AJ55" s="2">
        <v>3496</v>
      </c>
      <c r="AK55" s="275">
        <v>45508</v>
      </c>
      <c r="AL55" s="2" t="str">
        <v>MO-05-D</v>
      </c>
      <c r="AM55" s="2" t="str">
        <v>بلدوزر</v>
      </c>
      <c r="AN55" s="2" t="str">
        <v>محمد پور</v>
      </c>
      <c r="AO55" s="2">
        <v>326</v>
      </c>
      <c r="AP55" s="2">
        <v>0</v>
      </c>
      <c r="AQ55" s="2">
        <v>0</v>
      </c>
      <c r="AR55" s="2">
        <v>0</v>
      </c>
      <c r="AS55" s="2">
        <v>0</v>
      </c>
    </row>
    <row r="56" spans="2:45" x14ac:dyDescent="0.25">
      <c r="B56" s="4">
        <f t="shared" si="0"/>
        <v>54</v>
      </c>
      <c r="C56" s="366">
        <v>45376</v>
      </c>
      <c r="D56" s="106" t="s">
        <v>110</v>
      </c>
      <c r="E56" s="107" t="s">
        <v>108</v>
      </c>
      <c r="F56" s="113" t="s">
        <v>111</v>
      </c>
      <c r="G56" s="108">
        <v>45</v>
      </c>
      <c r="H56" s="108"/>
      <c r="I56" s="127"/>
      <c r="J56" s="127"/>
      <c r="K56" s="107"/>
      <c r="Y56" s="106" t="s">
        <v>149</v>
      </c>
      <c r="Z56" s="107" t="s">
        <v>273</v>
      </c>
      <c r="AA56" s="107" t="s">
        <v>63</v>
      </c>
      <c r="AB56" s="709" t="s">
        <v>63</v>
      </c>
      <c r="AC56" s="4" t="s">
        <v>332</v>
      </c>
      <c r="AJ56" s="2">
        <v>3562</v>
      </c>
      <c r="AK56" s="275">
        <v>45509</v>
      </c>
      <c r="AL56" s="2" t="str">
        <v>MO-05-D</v>
      </c>
      <c r="AM56" s="2" t="str">
        <v>بلدوزر</v>
      </c>
      <c r="AN56" s="2" t="str">
        <v>محمد پور</v>
      </c>
      <c r="AO56" s="2">
        <v>617</v>
      </c>
      <c r="AP56" s="2">
        <v>0</v>
      </c>
      <c r="AQ56" s="2">
        <v>0</v>
      </c>
      <c r="AR56" s="2">
        <v>0</v>
      </c>
      <c r="AS56" s="2">
        <v>0</v>
      </c>
    </row>
    <row r="57" spans="2:45" x14ac:dyDescent="0.25">
      <c r="B57" s="4">
        <f t="shared" si="0"/>
        <v>55</v>
      </c>
      <c r="C57" s="366">
        <v>45376</v>
      </c>
      <c r="D57" s="106" t="s">
        <v>91</v>
      </c>
      <c r="E57" s="107" t="s">
        <v>92</v>
      </c>
      <c r="F57" s="113" t="s">
        <v>93</v>
      </c>
      <c r="G57" s="108">
        <v>100</v>
      </c>
      <c r="H57" s="108"/>
      <c r="I57" s="127"/>
      <c r="J57" s="127"/>
      <c r="K57" s="107"/>
      <c r="Y57" s="117" t="s">
        <v>150</v>
      </c>
      <c r="Z57" s="107" t="s">
        <v>92</v>
      </c>
      <c r="AA57" s="107" t="s">
        <v>63</v>
      </c>
      <c r="AB57" s="709"/>
      <c r="AC57" s="4" t="s">
        <v>332</v>
      </c>
      <c r="AE57" s="318" t="s">
        <v>421</v>
      </c>
      <c r="AJ57" s="2">
        <v>3627</v>
      </c>
      <c r="AK57" s="275">
        <v>45510</v>
      </c>
      <c r="AL57" s="2" t="str">
        <v>MO-05-D</v>
      </c>
      <c r="AM57" s="2" t="str">
        <v>بلدوزر</v>
      </c>
      <c r="AN57" s="2" t="str">
        <v>محمد پور</v>
      </c>
      <c r="AO57" s="2">
        <v>150</v>
      </c>
      <c r="AP57" s="2">
        <v>0</v>
      </c>
      <c r="AQ57" s="2">
        <v>0</v>
      </c>
      <c r="AR57" s="2">
        <v>0</v>
      </c>
      <c r="AS57" s="2">
        <v>0</v>
      </c>
    </row>
    <row r="58" spans="2:45" x14ac:dyDescent="0.25">
      <c r="B58" s="4">
        <f t="shared" si="0"/>
        <v>56</v>
      </c>
      <c r="C58" s="366">
        <v>45376</v>
      </c>
      <c r="D58" s="106" t="s">
        <v>94</v>
      </c>
      <c r="E58" s="107" t="s">
        <v>92</v>
      </c>
      <c r="F58" s="113" t="s">
        <v>95</v>
      </c>
      <c r="G58" s="108">
        <v>115</v>
      </c>
      <c r="H58" s="108"/>
      <c r="I58" s="127"/>
      <c r="J58" s="127"/>
      <c r="K58" s="107"/>
      <c r="Y58" s="117" t="s">
        <v>152</v>
      </c>
      <c r="Z58" s="107" t="s">
        <v>92</v>
      </c>
      <c r="AA58" s="107" t="s">
        <v>63</v>
      </c>
      <c r="AB58" s="709"/>
      <c r="AC58" s="4" t="s">
        <v>332</v>
      </c>
      <c r="AE58" s="318" t="s">
        <v>422</v>
      </c>
      <c r="AJ58" s="2">
        <v>3692</v>
      </c>
      <c r="AK58" s="275">
        <v>45511</v>
      </c>
      <c r="AL58" s="2" t="str">
        <v>MO-05-D</v>
      </c>
      <c r="AM58" s="2" t="str">
        <v>بلدوزر</v>
      </c>
      <c r="AN58" s="2" t="str">
        <v>محمد پور</v>
      </c>
      <c r="AO58" s="2">
        <v>259</v>
      </c>
      <c r="AP58" s="2">
        <v>0</v>
      </c>
      <c r="AQ58" s="2">
        <v>0</v>
      </c>
      <c r="AR58" s="2">
        <v>0</v>
      </c>
      <c r="AS58" s="2">
        <v>0</v>
      </c>
    </row>
    <row r="59" spans="2:45" x14ac:dyDescent="0.25">
      <c r="B59" s="4">
        <f t="shared" si="0"/>
        <v>57</v>
      </c>
      <c r="C59" s="366">
        <v>45376</v>
      </c>
      <c r="D59" s="106" t="s">
        <v>98</v>
      </c>
      <c r="E59" s="107" t="s">
        <v>99</v>
      </c>
      <c r="F59" s="113" t="s">
        <v>100</v>
      </c>
      <c r="G59" s="108">
        <v>305</v>
      </c>
      <c r="H59" s="108"/>
      <c r="I59" s="127"/>
      <c r="J59" s="127"/>
      <c r="K59" s="107"/>
      <c r="Y59" s="117" t="s">
        <v>153</v>
      </c>
      <c r="Z59" s="107" t="s">
        <v>92</v>
      </c>
      <c r="AA59" s="107" t="s">
        <v>63</v>
      </c>
      <c r="AB59" s="709"/>
      <c r="AC59" s="4" t="s">
        <v>332</v>
      </c>
      <c r="AE59" s="318" t="s">
        <v>423</v>
      </c>
      <c r="AJ59" s="2">
        <v>3758</v>
      </c>
      <c r="AK59" s="275">
        <v>45512</v>
      </c>
      <c r="AL59" s="2" t="str">
        <v>MO-05-D</v>
      </c>
      <c r="AM59" s="2" t="str">
        <v>بلدوزر</v>
      </c>
      <c r="AN59" s="2" t="str">
        <v>محمد پور</v>
      </c>
      <c r="AO59" s="2">
        <v>489</v>
      </c>
      <c r="AP59" s="2">
        <v>0</v>
      </c>
      <c r="AQ59" s="2">
        <v>0</v>
      </c>
      <c r="AR59" s="2">
        <v>0</v>
      </c>
      <c r="AS59" s="2">
        <v>0</v>
      </c>
    </row>
    <row r="60" spans="2:45" x14ac:dyDescent="0.25">
      <c r="B60" s="4">
        <f t="shared" si="0"/>
        <v>58</v>
      </c>
      <c r="C60" s="366">
        <v>45376</v>
      </c>
      <c r="D60" s="106" t="s">
        <v>103</v>
      </c>
      <c r="E60" s="107" t="s">
        <v>104</v>
      </c>
      <c r="F60" s="113" t="s">
        <v>105</v>
      </c>
      <c r="G60" s="108">
        <v>230</v>
      </c>
      <c r="H60" s="108"/>
      <c r="I60" s="127"/>
      <c r="J60" s="127"/>
      <c r="K60" s="107"/>
      <c r="AB60" s="709"/>
      <c r="AJ60" s="2">
        <v>3824</v>
      </c>
      <c r="AK60" s="275">
        <v>45514</v>
      </c>
      <c r="AL60" s="2" t="str">
        <v>MO-05-D</v>
      </c>
      <c r="AM60" s="2" t="str">
        <v>بلدوزر</v>
      </c>
      <c r="AN60" s="2" t="str">
        <v>محمد پور</v>
      </c>
      <c r="AO60" s="2">
        <v>414</v>
      </c>
      <c r="AP60" s="2">
        <v>0</v>
      </c>
      <c r="AQ60" s="2">
        <v>0</v>
      </c>
      <c r="AR60" s="2">
        <v>0</v>
      </c>
      <c r="AS60" s="2">
        <v>0</v>
      </c>
    </row>
    <row r="61" spans="2:45" x14ac:dyDescent="0.25">
      <c r="B61" s="4">
        <f t="shared" si="0"/>
        <v>59</v>
      </c>
      <c r="C61" s="366">
        <v>45378</v>
      </c>
      <c r="D61" s="106" t="s">
        <v>88</v>
      </c>
      <c r="E61" s="107" t="s">
        <v>89</v>
      </c>
      <c r="F61" s="113" t="s">
        <v>106</v>
      </c>
      <c r="G61" s="108">
        <v>152</v>
      </c>
      <c r="H61" s="108"/>
      <c r="I61" s="127"/>
      <c r="J61" s="127"/>
      <c r="K61" s="107"/>
      <c r="AB61" s="709"/>
      <c r="AJ61" s="2">
        <v>3890</v>
      </c>
      <c r="AK61" s="275">
        <v>45515</v>
      </c>
      <c r="AL61" s="2" t="str">
        <v>MO-05-D</v>
      </c>
      <c r="AM61" s="2" t="str">
        <v>بلدوزر</v>
      </c>
      <c r="AN61" s="2" t="str">
        <v>محمد پور</v>
      </c>
      <c r="AO61" s="2">
        <v>405</v>
      </c>
      <c r="AP61" s="2">
        <v>0</v>
      </c>
      <c r="AQ61" s="2">
        <v>0</v>
      </c>
      <c r="AR61" s="2">
        <v>0</v>
      </c>
      <c r="AS61" s="2">
        <v>0</v>
      </c>
    </row>
    <row r="62" spans="2:45" x14ac:dyDescent="0.25">
      <c r="B62" s="4">
        <f t="shared" si="0"/>
        <v>60</v>
      </c>
      <c r="C62" s="366">
        <v>45378</v>
      </c>
      <c r="D62" s="106" t="s">
        <v>107</v>
      </c>
      <c r="E62" s="107" t="s">
        <v>108</v>
      </c>
      <c r="F62" s="113" t="s">
        <v>109</v>
      </c>
      <c r="G62" s="108">
        <v>236</v>
      </c>
      <c r="H62" s="108"/>
      <c r="I62" s="127"/>
      <c r="J62" s="127"/>
      <c r="K62" s="107"/>
      <c r="Y62" s="106" t="s">
        <v>155</v>
      </c>
      <c r="Z62" s="107" t="s">
        <v>104</v>
      </c>
      <c r="AA62" s="107" t="s">
        <v>62</v>
      </c>
      <c r="AB62" s="712" t="s">
        <v>62</v>
      </c>
      <c r="AC62" s="4" t="s">
        <v>332</v>
      </c>
      <c r="AJ62" s="2">
        <v>3957</v>
      </c>
      <c r="AK62" s="275">
        <v>45516</v>
      </c>
      <c r="AL62" s="2" t="str">
        <v>MO-05-D</v>
      </c>
      <c r="AM62" s="2" t="str">
        <v>بلدوزر</v>
      </c>
      <c r="AN62" s="2" t="str">
        <v>محمد پور</v>
      </c>
      <c r="AO62" s="2">
        <v>477</v>
      </c>
      <c r="AP62" s="2">
        <v>0</v>
      </c>
      <c r="AQ62" s="2">
        <v>0</v>
      </c>
      <c r="AR62" s="2">
        <v>0</v>
      </c>
      <c r="AS62" s="2">
        <v>0</v>
      </c>
    </row>
    <row r="63" spans="2:45" x14ac:dyDescent="0.25">
      <c r="B63" s="4">
        <f t="shared" si="0"/>
        <v>61</v>
      </c>
      <c r="C63" s="366">
        <v>45378</v>
      </c>
      <c r="D63" s="106" t="s">
        <v>91</v>
      </c>
      <c r="E63" s="107" t="s">
        <v>92</v>
      </c>
      <c r="F63" s="113" t="s">
        <v>93</v>
      </c>
      <c r="G63" s="108">
        <v>70</v>
      </c>
      <c r="H63" s="108"/>
      <c r="I63" s="127"/>
      <c r="J63" s="127"/>
      <c r="K63" s="107"/>
      <c r="Y63" s="106" t="s">
        <v>156</v>
      </c>
      <c r="Z63" s="107" t="s">
        <v>92</v>
      </c>
      <c r="AA63" s="107" t="s">
        <v>62</v>
      </c>
      <c r="AB63" s="712"/>
      <c r="AC63" s="4" t="s">
        <v>332</v>
      </c>
      <c r="AE63" s="318" t="s">
        <v>424</v>
      </c>
      <c r="AJ63" s="2">
        <v>4024</v>
      </c>
      <c r="AK63" s="275">
        <v>45517</v>
      </c>
      <c r="AL63" s="2" t="str">
        <v>MO-05-D</v>
      </c>
      <c r="AM63" s="2" t="str">
        <v>بلدوزر</v>
      </c>
      <c r="AN63" s="2" t="str">
        <v>محمد پور</v>
      </c>
      <c r="AO63" s="2">
        <v>501</v>
      </c>
      <c r="AP63" s="2">
        <v>0</v>
      </c>
      <c r="AQ63" s="2">
        <v>0</v>
      </c>
      <c r="AR63" s="2">
        <v>0</v>
      </c>
      <c r="AS63" s="2">
        <v>0</v>
      </c>
    </row>
    <row r="64" spans="2:45" x14ac:dyDescent="0.25">
      <c r="B64" s="4">
        <f t="shared" si="0"/>
        <v>62</v>
      </c>
      <c r="C64" s="366">
        <v>45378</v>
      </c>
      <c r="D64" s="106" t="s">
        <v>94</v>
      </c>
      <c r="E64" s="107" t="s">
        <v>92</v>
      </c>
      <c r="F64" s="113" t="s">
        <v>95</v>
      </c>
      <c r="G64" s="108">
        <v>129</v>
      </c>
      <c r="H64" s="108"/>
      <c r="I64" s="127"/>
      <c r="J64" s="127"/>
      <c r="K64" s="107"/>
      <c r="Y64" s="106" t="s">
        <v>157</v>
      </c>
      <c r="Z64" s="107" t="s">
        <v>92</v>
      </c>
      <c r="AA64" s="107" t="s">
        <v>62</v>
      </c>
      <c r="AB64" s="712"/>
      <c r="AC64" s="4" t="s">
        <v>332</v>
      </c>
      <c r="AE64" s="318" t="s">
        <v>425</v>
      </c>
      <c r="AJ64" s="2">
        <v>4092</v>
      </c>
      <c r="AK64" s="275">
        <v>45518</v>
      </c>
      <c r="AL64" s="2" t="str">
        <v>MO-05-D</v>
      </c>
      <c r="AM64" s="2" t="str">
        <v>بلدوزر</v>
      </c>
      <c r="AN64" s="2" t="str">
        <v>محمد پور</v>
      </c>
      <c r="AO64" s="2">
        <v>446</v>
      </c>
      <c r="AP64" s="2">
        <v>0</v>
      </c>
      <c r="AQ64" s="2">
        <v>0</v>
      </c>
      <c r="AR64" s="2">
        <v>0</v>
      </c>
      <c r="AS64" s="2">
        <v>0</v>
      </c>
    </row>
    <row r="65" spans="2:45" x14ac:dyDescent="0.25">
      <c r="B65" s="4">
        <f t="shared" si="0"/>
        <v>63</v>
      </c>
      <c r="C65" s="366">
        <v>45378</v>
      </c>
      <c r="D65" s="106" t="s">
        <v>117</v>
      </c>
      <c r="E65" s="107" t="s">
        <v>92</v>
      </c>
      <c r="F65" s="113" t="s">
        <v>118</v>
      </c>
      <c r="G65" s="108">
        <v>50</v>
      </c>
      <c r="H65" s="108"/>
      <c r="I65" s="127"/>
      <c r="J65" s="127"/>
      <c r="K65" s="107"/>
      <c r="Y65" s="106" t="s">
        <v>302</v>
      </c>
      <c r="Z65" s="107" t="s">
        <v>92</v>
      </c>
      <c r="AA65" s="107" t="s">
        <v>62</v>
      </c>
      <c r="AB65" s="712"/>
      <c r="AC65" s="4" t="s">
        <v>332</v>
      </c>
      <c r="AE65" s="318" t="s">
        <v>426</v>
      </c>
      <c r="AJ65" s="2">
        <v>4159</v>
      </c>
      <c r="AK65" s="275">
        <v>45519</v>
      </c>
      <c r="AL65" s="2" t="str">
        <v>MO-05-D</v>
      </c>
      <c r="AM65" s="2" t="str">
        <v>بلدوزر</v>
      </c>
      <c r="AN65" s="2" t="str">
        <v>محمد پور</v>
      </c>
      <c r="AO65" s="2">
        <v>606</v>
      </c>
      <c r="AP65" s="2">
        <v>0</v>
      </c>
      <c r="AQ65" s="2">
        <v>0</v>
      </c>
      <c r="AR65" s="2">
        <v>0</v>
      </c>
      <c r="AS65" s="2">
        <v>0</v>
      </c>
    </row>
    <row r="66" spans="2:45" x14ac:dyDescent="0.25">
      <c r="B66" s="4">
        <f t="shared" si="0"/>
        <v>64</v>
      </c>
      <c r="C66" s="366">
        <v>45378</v>
      </c>
      <c r="D66" s="106" t="s">
        <v>98</v>
      </c>
      <c r="E66" s="107" t="s">
        <v>99</v>
      </c>
      <c r="F66" s="113" t="s">
        <v>100</v>
      </c>
      <c r="G66" s="108">
        <v>263</v>
      </c>
      <c r="H66" s="108"/>
      <c r="I66" s="127"/>
      <c r="J66" s="127"/>
      <c r="K66" s="107"/>
      <c r="AB66" s="712"/>
      <c r="AJ66" s="2">
        <v>4228</v>
      </c>
      <c r="AK66" s="275">
        <v>45520</v>
      </c>
      <c r="AL66" s="2" t="str">
        <v>MO-05-D</v>
      </c>
      <c r="AM66" s="2" t="str">
        <v>بلدوزر</v>
      </c>
      <c r="AN66" s="2" t="str">
        <v>محمد پور</v>
      </c>
      <c r="AO66" s="2">
        <v>398</v>
      </c>
      <c r="AP66" s="2">
        <v>0</v>
      </c>
      <c r="AQ66" s="2">
        <v>0</v>
      </c>
      <c r="AR66" s="2">
        <v>0</v>
      </c>
      <c r="AS66" s="2">
        <v>0</v>
      </c>
    </row>
    <row r="67" spans="2:45" x14ac:dyDescent="0.25">
      <c r="B67" s="4">
        <f t="shared" si="0"/>
        <v>65</v>
      </c>
      <c r="C67" s="366">
        <v>45378</v>
      </c>
      <c r="D67" s="106" t="s">
        <v>103</v>
      </c>
      <c r="E67" s="107" t="s">
        <v>104</v>
      </c>
      <c r="F67" s="113" t="s">
        <v>105</v>
      </c>
      <c r="G67" s="108">
        <v>188</v>
      </c>
      <c r="H67" s="108"/>
      <c r="I67" s="127"/>
      <c r="J67" s="127"/>
      <c r="K67" s="107"/>
      <c r="Y67" s="106" t="s">
        <v>158</v>
      </c>
      <c r="Z67" s="107" t="s">
        <v>138</v>
      </c>
      <c r="AA67" s="107" t="s">
        <v>151</v>
      </c>
      <c r="AB67" s="713" t="s">
        <v>151</v>
      </c>
      <c r="AC67" s="4" t="s">
        <v>331</v>
      </c>
      <c r="AJ67" s="2">
        <v>4296</v>
      </c>
      <c r="AK67" s="275">
        <v>45521</v>
      </c>
      <c r="AL67" s="2" t="str">
        <v>MO-05-D</v>
      </c>
      <c r="AM67" s="2" t="str">
        <v>بلدوزر</v>
      </c>
      <c r="AN67" s="2" t="str">
        <v>محمد پور</v>
      </c>
      <c r="AO67" s="2">
        <v>0</v>
      </c>
      <c r="AP67" s="2">
        <v>0</v>
      </c>
      <c r="AQ67" s="2">
        <v>0</v>
      </c>
      <c r="AR67" s="2">
        <v>0</v>
      </c>
      <c r="AS67" s="2">
        <v>0</v>
      </c>
    </row>
    <row r="68" spans="2:45" x14ac:dyDescent="0.25">
      <c r="B68" s="4">
        <f t="shared" si="0"/>
        <v>66</v>
      </c>
      <c r="C68" s="366">
        <v>45380</v>
      </c>
      <c r="D68" s="106" t="s">
        <v>88</v>
      </c>
      <c r="E68" s="107" t="s">
        <v>89</v>
      </c>
      <c r="F68" s="113" t="s">
        <v>106</v>
      </c>
      <c r="G68" s="108">
        <v>181</v>
      </c>
      <c r="H68" s="108"/>
      <c r="I68" s="127"/>
      <c r="J68" s="127"/>
      <c r="K68" s="107"/>
      <c r="AB68" s="713"/>
      <c r="AJ68" s="2">
        <v>4364</v>
      </c>
      <c r="AK68" s="275">
        <v>45522</v>
      </c>
      <c r="AL68" s="2" t="str">
        <v>MO-05-D</v>
      </c>
      <c r="AM68" s="2" t="str">
        <v>بلدوزر</v>
      </c>
      <c r="AN68" s="2" t="str">
        <v>محمد پور</v>
      </c>
      <c r="AO68" s="2">
        <v>292</v>
      </c>
      <c r="AP68" s="2">
        <v>0</v>
      </c>
      <c r="AQ68" s="2">
        <v>0</v>
      </c>
      <c r="AR68" s="2">
        <v>0</v>
      </c>
      <c r="AS68" s="2">
        <v>0</v>
      </c>
    </row>
    <row r="69" spans="2:45" x14ac:dyDescent="0.25">
      <c r="B69" s="4">
        <f t="shared" ref="B69:B132" si="2">ROW()-2</f>
        <v>67</v>
      </c>
      <c r="C69" s="366">
        <v>45380</v>
      </c>
      <c r="D69" s="106" t="s">
        <v>119</v>
      </c>
      <c r="E69" s="107" t="s">
        <v>108</v>
      </c>
      <c r="F69" s="113"/>
      <c r="G69" s="108">
        <v>78</v>
      </c>
      <c r="H69" s="108"/>
      <c r="I69" s="127"/>
      <c r="J69" s="127"/>
      <c r="K69" s="107"/>
      <c r="AB69" s="713"/>
      <c r="AJ69" s="2">
        <v>4434</v>
      </c>
      <c r="AK69" s="275">
        <v>45523</v>
      </c>
      <c r="AL69" s="2" t="str">
        <v>MO-05-D</v>
      </c>
      <c r="AM69" s="2" t="str">
        <v>بلدوزر</v>
      </c>
      <c r="AN69" s="2" t="str">
        <v>محمد پور</v>
      </c>
      <c r="AO69" s="2">
        <v>0</v>
      </c>
      <c r="AP69" s="2">
        <v>0</v>
      </c>
      <c r="AQ69" s="2">
        <v>0</v>
      </c>
      <c r="AR69" s="2">
        <v>0</v>
      </c>
      <c r="AS69" s="2">
        <v>0</v>
      </c>
    </row>
    <row r="70" spans="2:45" x14ac:dyDescent="0.25">
      <c r="B70" s="4">
        <f t="shared" si="2"/>
        <v>68</v>
      </c>
      <c r="C70" s="366">
        <v>45380</v>
      </c>
      <c r="D70" s="106" t="s">
        <v>110</v>
      </c>
      <c r="E70" s="107" t="s">
        <v>108</v>
      </c>
      <c r="F70" s="113" t="s">
        <v>111</v>
      </c>
      <c r="G70" s="108">
        <v>48</v>
      </c>
      <c r="H70" s="108"/>
      <c r="I70" s="127"/>
      <c r="J70" s="127"/>
      <c r="K70" s="107"/>
      <c r="Y70" s="106" t="s">
        <v>160</v>
      </c>
      <c r="Z70" s="107" t="s">
        <v>161</v>
      </c>
      <c r="AA70" s="107" t="s">
        <v>64</v>
      </c>
      <c r="AB70" s="714" t="s">
        <v>64</v>
      </c>
      <c r="AC70" s="4" t="s">
        <v>331</v>
      </c>
      <c r="AE70" s="318" t="s">
        <v>427</v>
      </c>
      <c r="AJ70" s="2">
        <v>4502</v>
      </c>
      <c r="AK70" s="275">
        <v>45524</v>
      </c>
      <c r="AL70" s="2" t="str">
        <v>MO-05-D</v>
      </c>
      <c r="AM70" s="2" t="str">
        <v>بلدوزر</v>
      </c>
      <c r="AN70" s="2" t="str">
        <v>محمد پور</v>
      </c>
      <c r="AO70" s="2">
        <v>0</v>
      </c>
      <c r="AP70" s="2">
        <v>0</v>
      </c>
      <c r="AQ70" s="2">
        <v>0</v>
      </c>
      <c r="AR70" s="2">
        <v>0</v>
      </c>
      <c r="AS70" s="2">
        <v>0</v>
      </c>
    </row>
    <row r="71" spans="2:45" x14ac:dyDescent="0.25">
      <c r="B71" s="4">
        <f t="shared" si="2"/>
        <v>69</v>
      </c>
      <c r="C71" s="366">
        <v>45380</v>
      </c>
      <c r="D71" s="106" t="s">
        <v>98</v>
      </c>
      <c r="E71" s="107" t="s">
        <v>99</v>
      </c>
      <c r="F71" s="113" t="s">
        <v>100</v>
      </c>
      <c r="G71" s="108">
        <v>349</v>
      </c>
      <c r="H71" s="108"/>
      <c r="I71" s="127"/>
      <c r="J71" s="127"/>
      <c r="K71" s="107"/>
      <c r="Y71" s="106" t="s">
        <v>162</v>
      </c>
      <c r="Z71" s="107" t="s">
        <v>138</v>
      </c>
      <c r="AA71" s="107" t="s">
        <v>64</v>
      </c>
      <c r="AB71" s="714"/>
      <c r="AC71" s="4" t="s">
        <v>331</v>
      </c>
      <c r="AJ71" s="2">
        <v>4569</v>
      </c>
      <c r="AK71" s="275">
        <v>45525</v>
      </c>
      <c r="AL71" s="2" t="str">
        <v>MO-05-D</v>
      </c>
      <c r="AM71" s="2" t="str">
        <v>بلدوزر</v>
      </c>
      <c r="AN71" s="2" t="str">
        <v>محمد پور</v>
      </c>
      <c r="AO71" s="2">
        <v>0</v>
      </c>
      <c r="AP71" s="2">
        <v>0</v>
      </c>
      <c r="AQ71" s="2">
        <v>0</v>
      </c>
      <c r="AR71" s="2">
        <v>0</v>
      </c>
      <c r="AS71" s="2">
        <v>0</v>
      </c>
    </row>
    <row r="72" spans="2:45" x14ac:dyDescent="0.25">
      <c r="B72" s="4">
        <f t="shared" si="2"/>
        <v>70</v>
      </c>
      <c r="C72" s="366">
        <v>45380</v>
      </c>
      <c r="D72" s="106" t="s">
        <v>103</v>
      </c>
      <c r="E72" s="107" t="s">
        <v>104</v>
      </c>
      <c r="F72" s="113" t="s">
        <v>105</v>
      </c>
      <c r="G72" s="108">
        <v>138</v>
      </c>
      <c r="H72" s="108"/>
      <c r="I72" s="127"/>
      <c r="J72" s="127"/>
      <c r="K72" s="107"/>
      <c r="AB72" s="714"/>
      <c r="AJ72" s="2">
        <v>4641</v>
      </c>
      <c r="AK72" s="275">
        <v>45526</v>
      </c>
      <c r="AL72" s="2" t="str">
        <v>MO-05-D</v>
      </c>
      <c r="AM72" s="2" t="str">
        <v>بلدوزر</v>
      </c>
      <c r="AN72" s="2" t="str">
        <v>محمد پور</v>
      </c>
      <c r="AO72" s="2">
        <v>0</v>
      </c>
      <c r="AP72" s="2">
        <v>0</v>
      </c>
      <c r="AQ72" s="2">
        <v>0</v>
      </c>
      <c r="AR72" s="2">
        <v>0</v>
      </c>
      <c r="AS72" s="2">
        <v>0</v>
      </c>
    </row>
    <row r="73" spans="2:45" x14ac:dyDescent="0.25">
      <c r="B73" s="4">
        <f t="shared" si="2"/>
        <v>71</v>
      </c>
      <c r="C73" s="366">
        <v>45382</v>
      </c>
      <c r="D73" s="106" t="s">
        <v>88</v>
      </c>
      <c r="E73" s="107" t="s">
        <v>89</v>
      </c>
      <c r="F73" s="113" t="s">
        <v>106</v>
      </c>
      <c r="G73" s="108">
        <v>176</v>
      </c>
      <c r="H73" s="108"/>
      <c r="I73" s="127"/>
      <c r="J73" s="127"/>
      <c r="K73" s="107"/>
      <c r="AB73" s="714"/>
      <c r="AJ73" s="2">
        <v>4713</v>
      </c>
      <c r="AK73" s="275">
        <v>45527</v>
      </c>
      <c r="AL73" s="2" t="str">
        <v>MO-05-D</v>
      </c>
      <c r="AM73" s="2" t="str">
        <v>بلدوزر</v>
      </c>
      <c r="AN73" s="2" t="str">
        <v>محمد پور</v>
      </c>
      <c r="AO73" s="2">
        <v>491</v>
      </c>
      <c r="AP73" s="2">
        <v>0</v>
      </c>
      <c r="AQ73" s="2">
        <v>0</v>
      </c>
      <c r="AR73" s="2">
        <v>0</v>
      </c>
      <c r="AS73" s="2">
        <v>0</v>
      </c>
    </row>
    <row r="74" spans="2:45" x14ac:dyDescent="0.25">
      <c r="B74" s="4">
        <f t="shared" si="2"/>
        <v>72</v>
      </c>
      <c r="C74" s="366">
        <v>45382</v>
      </c>
      <c r="D74" s="106" t="s">
        <v>119</v>
      </c>
      <c r="E74" s="107" t="s">
        <v>108</v>
      </c>
      <c r="F74" s="113"/>
      <c r="G74" s="108">
        <v>44</v>
      </c>
      <c r="H74" s="108"/>
      <c r="I74" s="127"/>
      <c r="J74" s="127"/>
      <c r="K74" s="107"/>
      <c r="AB74" s="714"/>
      <c r="AJ74" s="2">
        <v>4785</v>
      </c>
      <c r="AK74" s="275">
        <v>45528</v>
      </c>
      <c r="AL74" s="2" t="str">
        <v>MO-05-D</v>
      </c>
      <c r="AM74" s="2" t="str">
        <v>بلدوزر</v>
      </c>
      <c r="AN74" s="2" t="str">
        <v>محمد پور</v>
      </c>
      <c r="AO74" s="2">
        <v>353</v>
      </c>
      <c r="AP74" s="2">
        <v>0</v>
      </c>
      <c r="AQ74" s="2">
        <v>0</v>
      </c>
      <c r="AR74" s="2">
        <v>0</v>
      </c>
      <c r="AS74" s="2">
        <v>0</v>
      </c>
    </row>
    <row r="75" spans="2:45" x14ac:dyDescent="0.25">
      <c r="B75" s="4">
        <f t="shared" si="2"/>
        <v>73</v>
      </c>
      <c r="C75" s="366">
        <v>45382</v>
      </c>
      <c r="D75" s="106" t="s">
        <v>110</v>
      </c>
      <c r="E75" s="107" t="s">
        <v>108</v>
      </c>
      <c r="F75" s="113" t="s">
        <v>111</v>
      </c>
      <c r="G75" s="108">
        <v>193</v>
      </c>
      <c r="H75" s="108"/>
      <c r="I75" s="127"/>
      <c r="J75" s="127"/>
      <c r="K75" s="107"/>
      <c r="AB75" s="714"/>
      <c r="AJ75" s="2">
        <v>4857</v>
      </c>
      <c r="AK75" s="275">
        <v>45530</v>
      </c>
      <c r="AL75" s="2" t="str">
        <v>MO-05-D</v>
      </c>
      <c r="AM75" s="2" t="str">
        <v>بلدوزر</v>
      </c>
      <c r="AN75" s="2" t="str">
        <v>محمد پور</v>
      </c>
      <c r="AO75" s="2">
        <v>430</v>
      </c>
      <c r="AP75" s="2">
        <v>0</v>
      </c>
      <c r="AQ75" s="2">
        <v>0</v>
      </c>
      <c r="AR75" s="2">
        <v>0</v>
      </c>
      <c r="AS75" s="2">
        <v>0</v>
      </c>
    </row>
    <row r="76" spans="2:45" x14ac:dyDescent="0.25">
      <c r="B76" s="4">
        <f t="shared" si="2"/>
        <v>74</v>
      </c>
      <c r="C76" s="366">
        <v>45382</v>
      </c>
      <c r="D76" s="106" t="s">
        <v>91</v>
      </c>
      <c r="E76" s="107" t="s">
        <v>92</v>
      </c>
      <c r="F76" s="113" t="s">
        <v>93</v>
      </c>
      <c r="G76" s="108">
        <v>215</v>
      </c>
      <c r="H76" s="108"/>
      <c r="I76" s="127"/>
      <c r="J76" s="127"/>
      <c r="K76" s="114"/>
      <c r="Y76" s="4" t="s">
        <v>164</v>
      </c>
      <c r="Z76" s="107" t="s">
        <v>165</v>
      </c>
      <c r="AA76" s="107" t="s">
        <v>166</v>
      </c>
      <c r="AB76" s="710" t="str">
        <f>AA76</f>
        <v>محمد پور</v>
      </c>
      <c r="AC76" s="4" t="s">
        <v>332</v>
      </c>
      <c r="AJ76" s="2">
        <v>4929</v>
      </c>
      <c r="AK76" s="275">
        <v>45531</v>
      </c>
      <c r="AL76" s="2" t="str">
        <v>MO-05-D</v>
      </c>
      <c r="AM76" s="2" t="str">
        <v>بلدوزر</v>
      </c>
      <c r="AN76" s="2" t="str">
        <v>محمد پور</v>
      </c>
      <c r="AO76" s="2">
        <v>586</v>
      </c>
      <c r="AP76" s="2">
        <v>0</v>
      </c>
      <c r="AQ76" s="2">
        <v>0</v>
      </c>
      <c r="AR76" s="2">
        <v>0</v>
      </c>
      <c r="AS76" s="2">
        <v>0</v>
      </c>
    </row>
    <row r="77" spans="2:45" x14ac:dyDescent="0.25">
      <c r="B77" s="4">
        <f t="shared" si="2"/>
        <v>75</v>
      </c>
      <c r="C77" s="366">
        <v>45382</v>
      </c>
      <c r="D77" s="106" t="s">
        <v>94</v>
      </c>
      <c r="E77" s="107" t="s">
        <v>92</v>
      </c>
      <c r="F77" s="113" t="s">
        <v>95</v>
      </c>
      <c r="G77" s="108">
        <v>136</v>
      </c>
      <c r="H77" s="108"/>
      <c r="I77" s="127"/>
      <c r="J77" s="127"/>
      <c r="K77" s="107"/>
      <c r="Y77" s="4" t="s">
        <v>168</v>
      </c>
      <c r="Z77" s="107" t="s">
        <v>169</v>
      </c>
      <c r="AA77" s="107" t="s">
        <v>166</v>
      </c>
      <c r="AB77" s="710"/>
      <c r="AC77" s="4" t="s">
        <v>332</v>
      </c>
      <c r="AJ77" s="2">
        <v>5001</v>
      </c>
      <c r="AK77" s="275">
        <v>45532</v>
      </c>
      <c r="AL77" s="2" t="str">
        <v>MO-05-D</v>
      </c>
      <c r="AM77" s="2" t="str">
        <v>بلدوزر</v>
      </c>
      <c r="AN77" s="2" t="str">
        <v>محمد پور</v>
      </c>
      <c r="AO77" s="2">
        <v>385</v>
      </c>
      <c r="AP77" s="2">
        <v>0</v>
      </c>
      <c r="AQ77" s="2">
        <v>0</v>
      </c>
      <c r="AR77" s="2">
        <v>0</v>
      </c>
      <c r="AS77" s="2">
        <v>0</v>
      </c>
    </row>
    <row r="78" spans="2:45" x14ac:dyDescent="0.25">
      <c r="B78" s="4">
        <f t="shared" si="2"/>
        <v>76</v>
      </c>
      <c r="C78" s="366">
        <v>45382</v>
      </c>
      <c r="D78" s="106" t="s">
        <v>117</v>
      </c>
      <c r="E78" s="107" t="s">
        <v>92</v>
      </c>
      <c r="F78" s="113" t="s">
        <v>118</v>
      </c>
      <c r="G78" s="108">
        <v>155</v>
      </c>
      <c r="H78" s="108"/>
      <c r="I78" s="127"/>
      <c r="J78" s="127"/>
      <c r="K78" s="107"/>
      <c r="Y78" s="4" t="s">
        <v>171</v>
      </c>
      <c r="Z78" s="107" t="s">
        <v>169</v>
      </c>
      <c r="AA78" s="107" t="s">
        <v>166</v>
      </c>
      <c r="AB78" s="710"/>
      <c r="AC78" s="4" t="s">
        <v>332</v>
      </c>
      <c r="AJ78" s="2">
        <v>5073</v>
      </c>
      <c r="AK78" s="275">
        <v>45533</v>
      </c>
      <c r="AL78" s="2" t="str">
        <v>MO-05-D</v>
      </c>
      <c r="AM78" s="2" t="str">
        <v>بلدوزر</v>
      </c>
      <c r="AN78" s="2" t="str">
        <v>محمد پور</v>
      </c>
      <c r="AO78" s="2">
        <v>295</v>
      </c>
      <c r="AP78" s="2">
        <v>0</v>
      </c>
      <c r="AQ78" s="2">
        <v>0</v>
      </c>
      <c r="AR78" s="2">
        <v>0</v>
      </c>
      <c r="AS78" s="2">
        <v>0</v>
      </c>
    </row>
    <row r="79" spans="2:45" x14ac:dyDescent="0.25">
      <c r="B79" s="4">
        <f t="shared" si="2"/>
        <v>77</v>
      </c>
      <c r="C79" s="366">
        <v>45382</v>
      </c>
      <c r="D79" s="106" t="s">
        <v>98</v>
      </c>
      <c r="E79" s="107" t="s">
        <v>99</v>
      </c>
      <c r="F79" s="113" t="s">
        <v>100</v>
      </c>
      <c r="G79" s="108">
        <v>273</v>
      </c>
      <c r="H79" s="108"/>
      <c r="I79" s="127"/>
      <c r="J79" s="127"/>
      <c r="K79" s="107"/>
      <c r="Y79" s="4" t="s">
        <v>172</v>
      </c>
      <c r="Z79" s="107" t="s">
        <v>104</v>
      </c>
      <c r="AA79" s="107" t="s">
        <v>166</v>
      </c>
      <c r="AB79" s="710"/>
      <c r="AC79" s="4" t="s">
        <v>332</v>
      </c>
      <c r="AJ79" s="2">
        <v>5145</v>
      </c>
      <c r="AK79" s="275">
        <v>45534</v>
      </c>
      <c r="AL79" s="2" t="str">
        <v>MO-05-D</v>
      </c>
      <c r="AM79" s="2" t="str">
        <v>بلدوزر</v>
      </c>
      <c r="AN79" s="2" t="str">
        <v>محمد پور</v>
      </c>
      <c r="AO79" s="2">
        <v>437</v>
      </c>
      <c r="AP79" s="2">
        <v>0</v>
      </c>
      <c r="AQ79" s="2">
        <v>0</v>
      </c>
      <c r="AR79" s="2">
        <v>0</v>
      </c>
      <c r="AS79" s="2">
        <v>0</v>
      </c>
    </row>
    <row r="80" spans="2:45" x14ac:dyDescent="0.25">
      <c r="B80" s="4">
        <f t="shared" si="2"/>
        <v>78</v>
      </c>
      <c r="C80" s="366">
        <v>45382</v>
      </c>
      <c r="D80" s="106" t="s">
        <v>103</v>
      </c>
      <c r="E80" s="107" t="s">
        <v>104</v>
      </c>
      <c r="F80" s="113" t="s">
        <v>105</v>
      </c>
      <c r="G80" s="108">
        <v>127</v>
      </c>
      <c r="H80" s="108"/>
      <c r="I80" s="127"/>
      <c r="J80" s="127"/>
      <c r="K80" s="107"/>
      <c r="Y80" s="4" t="s">
        <v>173</v>
      </c>
      <c r="Z80" s="107" t="s">
        <v>161</v>
      </c>
      <c r="AA80" s="107" t="s">
        <v>166</v>
      </c>
      <c r="AB80" s="710"/>
      <c r="AC80" s="4" t="s">
        <v>332</v>
      </c>
      <c r="AE80" s="318" t="s">
        <v>428</v>
      </c>
      <c r="AJ80" s="2">
        <v>5217</v>
      </c>
      <c r="AK80" s="275">
        <v>45535</v>
      </c>
      <c r="AL80" s="2" t="str">
        <v>MO-05-D</v>
      </c>
      <c r="AM80" s="2" t="str">
        <v>بلدوزر</v>
      </c>
      <c r="AN80" s="2" t="str">
        <v>محمد پور</v>
      </c>
      <c r="AO80" s="2">
        <v>0</v>
      </c>
      <c r="AP80" s="2">
        <v>0</v>
      </c>
      <c r="AQ80" s="2">
        <v>0</v>
      </c>
      <c r="AR80" s="2">
        <v>0</v>
      </c>
      <c r="AS80" s="2">
        <v>0</v>
      </c>
    </row>
    <row r="81" spans="2:45" x14ac:dyDescent="0.25">
      <c r="B81" s="4">
        <f t="shared" si="2"/>
        <v>79</v>
      </c>
      <c r="C81" s="366">
        <v>45385</v>
      </c>
      <c r="D81" s="106" t="s">
        <v>88</v>
      </c>
      <c r="E81" s="107" t="s">
        <v>89</v>
      </c>
      <c r="F81" s="113" t="s">
        <v>106</v>
      </c>
      <c r="G81" s="108">
        <v>188</v>
      </c>
      <c r="H81" s="108"/>
      <c r="I81" s="127"/>
      <c r="J81" s="127"/>
      <c r="K81" s="107"/>
      <c r="Y81" s="4" t="s">
        <v>174</v>
      </c>
      <c r="Z81" s="107" t="s">
        <v>175</v>
      </c>
      <c r="AA81" s="107" t="s">
        <v>166</v>
      </c>
      <c r="AB81" s="710"/>
      <c r="AC81" s="4" t="s">
        <v>332</v>
      </c>
      <c r="AJ81" s="2">
        <v>5291</v>
      </c>
      <c r="AK81" s="275">
        <v>45536</v>
      </c>
      <c r="AL81" s="2" t="str">
        <v>MO-05-D</v>
      </c>
      <c r="AM81" s="2" t="str">
        <v>بلدوزر</v>
      </c>
      <c r="AN81" s="2" t="str">
        <v>محمد پور</v>
      </c>
      <c r="AO81" s="2">
        <v>0</v>
      </c>
      <c r="AP81" s="2">
        <v>0</v>
      </c>
      <c r="AQ81" s="2">
        <v>0</v>
      </c>
      <c r="AR81" s="2">
        <v>0</v>
      </c>
      <c r="AS81" s="2">
        <v>0</v>
      </c>
    </row>
    <row r="82" spans="2:45" x14ac:dyDescent="0.25">
      <c r="B82" s="4">
        <f t="shared" si="2"/>
        <v>80</v>
      </c>
      <c r="C82" s="366">
        <v>45385</v>
      </c>
      <c r="D82" s="106" t="s">
        <v>119</v>
      </c>
      <c r="E82" s="107" t="s">
        <v>108</v>
      </c>
      <c r="F82" s="113"/>
      <c r="G82" s="108">
        <v>51</v>
      </c>
      <c r="H82" s="108"/>
      <c r="I82" s="127"/>
      <c r="J82" s="127"/>
      <c r="K82" s="107"/>
      <c r="Y82" s="4" t="s">
        <v>176</v>
      </c>
      <c r="Z82" s="107" t="s">
        <v>99</v>
      </c>
      <c r="AA82" s="107" t="s">
        <v>166</v>
      </c>
      <c r="AB82" s="710"/>
      <c r="AC82" s="4" t="s">
        <v>332</v>
      </c>
      <c r="AJ82" s="2">
        <v>5363</v>
      </c>
      <c r="AK82" s="275">
        <v>45538</v>
      </c>
      <c r="AL82" s="2" t="str">
        <v>MO-05-D</v>
      </c>
      <c r="AM82" s="2" t="str">
        <v>بلدوزر</v>
      </c>
      <c r="AN82" s="2" t="str">
        <v>محمد پور</v>
      </c>
      <c r="AO82" s="2">
        <v>0</v>
      </c>
      <c r="AP82" s="2">
        <v>0</v>
      </c>
      <c r="AQ82" s="2">
        <v>0</v>
      </c>
      <c r="AR82" s="2">
        <v>0</v>
      </c>
      <c r="AS82" s="2">
        <v>0</v>
      </c>
    </row>
    <row r="83" spans="2:45" x14ac:dyDescent="0.25">
      <c r="B83" s="4">
        <f t="shared" si="2"/>
        <v>81</v>
      </c>
      <c r="C83" s="366">
        <v>45385</v>
      </c>
      <c r="D83" s="106" t="s">
        <v>110</v>
      </c>
      <c r="E83" s="107" t="s">
        <v>108</v>
      </c>
      <c r="F83" s="113" t="s">
        <v>111</v>
      </c>
      <c r="G83" s="108">
        <v>45</v>
      </c>
      <c r="H83" s="108"/>
      <c r="I83" s="127"/>
      <c r="J83" s="127"/>
      <c r="K83" s="107"/>
      <c r="Y83" s="4" t="s">
        <v>177</v>
      </c>
      <c r="Z83" s="107" t="s">
        <v>178</v>
      </c>
      <c r="AA83" s="107" t="s">
        <v>166</v>
      </c>
      <c r="AB83" s="710"/>
      <c r="AC83" s="4" t="s">
        <v>332</v>
      </c>
      <c r="AE83" s="318" t="s">
        <v>433</v>
      </c>
      <c r="AJ83" s="2">
        <v>5435</v>
      </c>
      <c r="AK83" s="275">
        <v>45539</v>
      </c>
      <c r="AL83" s="2" t="str">
        <v>MO-05-D</v>
      </c>
      <c r="AM83" s="2" t="str">
        <v>بلدوزر</v>
      </c>
      <c r="AN83" s="2" t="str">
        <v>محمد پور</v>
      </c>
      <c r="AO83" s="2">
        <v>0</v>
      </c>
      <c r="AP83" s="2">
        <v>0</v>
      </c>
      <c r="AQ83" s="2">
        <v>0</v>
      </c>
      <c r="AR83" s="2">
        <v>0</v>
      </c>
      <c r="AS83" s="2">
        <v>0</v>
      </c>
    </row>
    <row r="84" spans="2:45" x14ac:dyDescent="0.25">
      <c r="B84" s="4">
        <f t="shared" si="2"/>
        <v>82</v>
      </c>
      <c r="C84" s="366">
        <v>45385</v>
      </c>
      <c r="D84" s="106" t="s">
        <v>98</v>
      </c>
      <c r="E84" s="107" t="s">
        <v>99</v>
      </c>
      <c r="F84" s="113" t="s">
        <v>100</v>
      </c>
      <c r="G84" s="108">
        <v>321</v>
      </c>
      <c r="H84" s="108"/>
      <c r="I84" s="127"/>
      <c r="J84" s="127"/>
      <c r="K84" s="107"/>
      <c r="Y84" s="4" t="s">
        <v>270</v>
      </c>
      <c r="Z84" s="107" t="s">
        <v>178</v>
      </c>
      <c r="AA84" s="107" t="s">
        <v>166</v>
      </c>
      <c r="AB84" s="710"/>
      <c r="AC84" s="4" t="s">
        <v>332</v>
      </c>
      <c r="AJ84" s="2">
        <v>5507</v>
      </c>
      <c r="AK84" s="275">
        <v>45541</v>
      </c>
      <c r="AL84" s="2" t="str">
        <v>MO-05-D</v>
      </c>
      <c r="AM84" s="2" t="str">
        <v>بلدوزر</v>
      </c>
      <c r="AN84" s="2" t="str">
        <v>محمد پور</v>
      </c>
      <c r="AO84" s="2">
        <v>0</v>
      </c>
      <c r="AP84" s="2">
        <v>0</v>
      </c>
      <c r="AQ84" s="2">
        <v>0</v>
      </c>
      <c r="AR84" s="2">
        <v>0</v>
      </c>
      <c r="AS84" s="2">
        <v>0</v>
      </c>
    </row>
    <row r="85" spans="2:45" x14ac:dyDescent="0.25">
      <c r="B85" s="4">
        <f t="shared" si="2"/>
        <v>83</v>
      </c>
      <c r="C85" s="366">
        <v>45385</v>
      </c>
      <c r="D85" s="106" t="s">
        <v>103</v>
      </c>
      <c r="E85" s="107" t="s">
        <v>104</v>
      </c>
      <c r="F85" s="113" t="s">
        <v>105</v>
      </c>
      <c r="G85" s="108">
        <v>142</v>
      </c>
      <c r="H85" s="108"/>
      <c r="I85" s="127"/>
      <c r="J85" s="127"/>
      <c r="K85" s="107"/>
      <c r="Y85" s="4" t="s">
        <v>260</v>
      </c>
      <c r="Z85" s="107" t="s">
        <v>161</v>
      </c>
      <c r="AA85" s="107" t="s">
        <v>166</v>
      </c>
      <c r="AB85" s="710"/>
      <c r="AC85" s="4" t="s">
        <v>332</v>
      </c>
      <c r="AE85" s="318" t="s">
        <v>429</v>
      </c>
      <c r="AJ85" s="2">
        <v>5580</v>
      </c>
      <c r="AK85" s="275">
        <v>45542</v>
      </c>
      <c r="AL85" s="2" t="str">
        <v>MO-05-D</v>
      </c>
      <c r="AM85" s="2" t="str">
        <v>بلدوزر</v>
      </c>
      <c r="AN85" s="2" t="str">
        <v>محمد پور</v>
      </c>
      <c r="AO85" s="2">
        <v>0</v>
      </c>
      <c r="AP85" s="2">
        <v>0</v>
      </c>
      <c r="AQ85" s="2">
        <v>0</v>
      </c>
      <c r="AR85" s="2">
        <v>0</v>
      </c>
      <c r="AS85" s="2">
        <v>0</v>
      </c>
    </row>
    <row r="86" spans="2:45" x14ac:dyDescent="0.25">
      <c r="B86" s="4">
        <f t="shared" si="2"/>
        <v>84</v>
      </c>
      <c r="C86" s="366">
        <v>45387</v>
      </c>
      <c r="D86" s="106" t="s">
        <v>88</v>
      </c>
      <c r="E86" s="107" t="s">
        <v>89</v>
      </c>
      <c r="F86" s="113" t="s">
        <v>106</v>
      </c>
      <c r="G86" s="108">
        <v>116</v>
      </c>
      <c r="H86" s="108"/>
      <c r="I86" s="127"/>
      <c r="J86" s="127"/>
      <c r="K86" s="107"/>
      <c r="Y86" s="4" t="s">
        <v>268</v>
      </c>
      <c r="Z86" s="107" t="s">
        <v>276</v>
      </c>
      <c r="AA86" s="107" t="s">
        <v>166</v>
      </c>
      <c r="AB86" s="710"/>
      <c r="AC86" s="4" t="s">
        <v>332</v>
      </c>
      <c r="AE86" s="318" t="s">
        <v>430</v>
      </c>
      <c r="AJ86" s="2">
        <v>5652</v>
      </c>
      <c r="AK86" s="275">
        <v>45543</v>
      </c>
      <c r="AL86" s="2" t="str">
        <v>MO-05-D</v>
      </c>
      <c r="AM86" s="2" t="str">
        <v>بلدوزر</v>
      </c>
      <c r="AN86" s="2" t="str">
        <v>محمد پور</v>
      </c>
      <c r="AO86" s="2">
        <v>537</v>
      </c>
      <c r="AP86" s="2">
        <v>0</v>
      </c>
      <c r="AQ86" s="2">
        <v>0</v>
      </c>
      <c r="AR86" s="2">
        <v>0</v>
      </c>
      <c r="AS86" s="2">
        <v>0</v>
      </c>
    </row>
    <row r="87" spans="2:45" x14ac:dyDescent="0.25">
      <c r="B87" s="4">
        <f t="shared" si="2"/>
        <v>85</v>
      </c>
      <c r="C87" s="366">
        <v>45387</v>
      </c>
      <c r="D87" s="106" t="s">
        <v>91</v>
      </c>
      <c r="E87" s="107" t="s">
        <v>92</v>
      </c>
      <c r="F87" s="113" t="s">
        <v>93</v>
      </c>
      <c r="G87" s="108">
        <v>100</v>
      </c>
      <c r="H87" s="108"/>
      <c r="I87" s="127"/>
      <c r="J87" s="127"/>
      <c r="K87" s="107"/>
      <c r="Y87" s="4" t="s">
        <v>284</v>
      </c>
      <c r="Z87" s="107" t="s">
        <v>178</v>
      </c>
      <c r="AA87" s="107" t="s">
        <v>166</v>
      </c>
      <c r="AB87" s="710"/>
      <c r="AC87" s="4" t="s">
        <v>332</v>
      </c>
      <c r="AE87" s="318" t="s">
        <v>431</v>
      </c>
      <c r="AJ87" s="2">
        <v>5724</v>
      </c>
      <c r="AK87" s="275">
        <v>45544</v>
      </c>
      <c r="AL87" s="2" t="str">
        <v>MO-05-D</v>
      </c>
      <c r="AM87" s="2" t="str">
        <v>بلدوزر</v>
      </c>
      <c r="AN87" s="2" t="str">
        <v>محمد پور</v>
      </c>
      <c r="AO87" s="2">
        <v>458</v>
      </c>
      <c r="AP87" s="2">
        <v>0</v>
      </c>
      <c r="AQ87" s="2">
        <v>0</v>
      </c>
      <c r="AR87" s="2">
        <v>0</v>
      </c>
      <c r="AS87" s="2">
        <v>0</v>
      </c>
    </row>
    <row r="88" spans="2:45" x14ac:dyDescent="0.25">
      <c r="B88" s="4">
        <f t="shared" si="2"/>
        <v>86</v>
      </c>
      <c r="C88" s="366">
        <v>45387</v>
      </c>
      <c r="D88" s="106" t="s">
        <v>94</v>
      </c>
      <c r="E88" s="107" t="s">
        <v>92</v>
      </c>
      <c r="F88" s="113" t="s">
        <v>95</v>
      </c>
      <c r="G88" s="108">
        <v>110</v>
      </c>
      <c r="H88" s="108"/>
      <c r="I88" s="127"/>
      <c r="J88" s="127"/>
      <c r="K88" s="107"/>
      <c r="Y88" s="4" t="s">
        <v>361</v>
      </c>
      <c r="Z88" s="4" t="s">
        <v>104</v>
      </c>
      <c r="AA88" s="107" t="s">
        <v>166</v>
      </c>
      <c r="AC88" s="4" t="s">
        <v>332</v>
      </c>
      <c r="AJ88" s="2">
        <v>5796</v>
      </c>
      <c r="AK88" s="275">
        <v>45545</v>
      </c>
      <c r="AL88" s="2" t="str">
        <v>MO-05-D</v>
      </c>
      <c r="AM88" s="2" t="str">
        <v>بلدوزر</v>
      </c>
      <c r="AN88" s="2" t="str">
        <v>محمد پور</v>
      </c>
      <c r="AO88" s="2">
        <v>395</v>
      </c>
      <c r="AP88" s="2">
        <v>0</v>
      </c>
      <c r="AQ88" s="2">
        <v>0</v>
      </c>
      <c r="AR88" s="2">
        <v>0</v>
      </c>
      <c r="AS88" s="2">
        <v>0</v>
      </c>
    </row>
    <row r="89" spans="2:45" x14ac:dyDescent="0.25">
      <c r="B89" s="4">
        <f t="shared" si="2"/>
        <v>87</v>
      </c>
      <c r="C89" s="366">
        <v>45387</v>
      </c>
      <c r="D89" s="106" t="s">
        <v>117</v>
      </c>
      <c r="E89" s="107" t="s">
        <v>92</v>
      </c>
      <c r="F89" s="113" t="s">
        <v>118</v>
      </c>
      <c r="G89" s="108">
        <v>100</v>
      </c>
      <c r="H89" s="108"/>
      <c r="I89" s="127"/>
      <c r="J89" s="127"/>
      <c r="K89" s="107"/>
      <c r="Y89" s="4" t="s">
        <v>359</v>
      </c>
      <c r="Z89" s="107" t="s">
        <v>178</v>
      </c>
      <c r="AA89" s="107" t="s">
        <v>166</v>
      </c>
      <c r="AE89" s="318" t="s">
        <v>432</v>
      </c>
      <c r="AJ89" s="2">
        <v>5868</v>
      </c>
      <c r="AK89" s="275">
        <v>45546</v>
      </c>
      <c r="AL89" s="2" t="str">
        <v>MO-05-D</v>
      </c>
      <c r="AM89" s="2" t="str">
        <v>بلدوزر</v>
      </c>
      <c r="AN89" s="2" t="str">
        <v>محمد پور</v>
      </c>
      <c r="AO89" s="2">
        <v>0</v>
      </c>
      <c r="AP89" s="2">
        <v>0</v>
      </c>
      <c r="AQ89" s="2">
        <v>0</v>
      </c>
      <c r="AR89" s="2">
        <v>0</v>
      </c>
      <c r="AS89" s="2">
        <v>0</v>
      </c>
    </row>
    <row r="90" spans="2:45" x14ac:dyDescent="0.25">
      <c r="B90" s="4">
        <f t="shared" si="2"/>
        <v>88</v>
      </c>
      <c r="C90" s="366">
        <v>45387</v>
      </c>
      <c r="D90" s="106" t="s">
        <v>98</v>
      </c>
      <c r="E90" s="107" t="s">
        <v>99</v>
      </c>
      <c r="F90" s="113" t="s">
        <v>100</v>
      </c>
      <c r="G90" s="108">
        <v>317</v>
      </c>
      <c r="H90" s="108"/>
      <c r="I90" s="127"/>
      <c r="J90" s="127"/>
      <c r="K90" s="107"/>
      <c r="Y90" s="4" t="s">
        <v>179</v>
      </c>
      <c r="Z90" s="107" t="s">
        <v>161</v>
      </c>
      <c r="AA90" s="107" t="s">
        <v>8</v>
      </c>
      <c r="AB90" s="319" t="str">
        <f>AA90</f>
        <v>گلپایگانی</v>
      </c>
      <c r="AC90" s="4" t="s">
        <v>331</v>
      </c>
      <c r="AJ90" s="2">
        <v>5940</v>
      </c>
      <c r="AK90" s="275">
        <v>45547</v>
      </c>
      <c r="AL90" s="2" t="str">
        <v>MO-05-D</v>
      </c>
      <c r="AM90" s="2" t="str">
        <v>بلدوزر</v>
      </c>
      <c r="AN90" s="2" t="str">
        <v>محمد پور</v>
      </c>
      <c r="AO90" s="2">
        <v>0</v>
      </c>
      <c r="AP90" s="2">
        <v>0</v>
      </c>
      <c r="AQ90" s="2">
        <v>0</v>
      </c>
      <c r="AR90" s="2">
        <v>0</v>
      </c>
      <c r="AS90" s="2">
        <v>0</v>
      </c>
    </row>
    <row r="91" spans="2:45" x14ac:dyDescent="0.25">
      <c r="B91" s="4">
        <f t="shared" si="2"/>
        <v>89</v>
      </c>
      <c r="C91" s="366">
        <v>45387</v>
      </c>
      <c r="D91" s="106" t="s">
        <v>103</v>
      </c>
      <c r="E91" s="107" t="s">
        <v>104</v>
      </c>
      <c r="F91" s="113" t="s">
        <v>105</v>
      </c>
      <c r="G91" s="108">
        <v>100</v>
      </c>
      <c r="H91" s="108"/>
      <c r="I91" s="127"/>
      <c r="J91" s="127"/>
      <c r="K91" s="107"/>
      <c r="AJ91" s="2">
        <v>6012</v>
      </c>
      <c r="AK91" s="275">
        <v>45549</v>
      </c>
      <c r="AL91" s="2" t="str">
        <v>MO-05-D</v>
      </c>
      <c r="AM91" s="2" t="str">
        <v>بلدوزر</v>
      </c>
      <c r="AN91" s="2" t="str">
        <v>محمد پور</v>
      </c>
      <c r="AO91" s="2">
        <v>0</v>
      </c>
      <c r="AP91" s="2">
        <v>0</v>
      </c>
      <c r="AQ91" s="2">
        <v>0</v>
      </c>
      <c r="AR91" s="2">
        <v>0</v>
      </c>
      <c r="AS91" s="2">
        <v>0</v>
      </c>
    </row>
    <row r="92" spans="2:45" x14ac:dyDescent="0.25">
      <c r="B92" s="4">
        <f t="shared" si="2"/>
        <v>90</v>
      </c>
      <c r="C92" s="366">
        <v>45387</v>
      </c>
      <c r="D92" s="106" t="s">
        <v>96</v>
      </c>
      <c r="E92" s="107" t="s">
        <v>97</v>
      </c>
      <c r="F92" s="113"/>
      <c r="G92" s="108">
        <v>103</v>
      </c>
      <c r="H92" s="108"/>
      <c r="I92" s="127"/>
      <c r="J92" s="127"/>
      <c r="K92" s="107"/>
      <c r="AJ92" s="2">
        <v>6085</v>
      </c>
      <c r="AK92" s="275">
        <v>45550</v>
      </c>
      <c r="AL92" s="2" t="str">
        <v>MO-05-D</v>
      </c>
      <c r="AM92" s="2" t="str">
        <v>بلدوزر</v>
      </c>
      <c r="AN92" s="2" t="str">
        <v>محمد پور</v>
      </c>
      <c r="AO92" s="2">
        <v>0</v>
      </c>
      <c r="AP92" s="2">
        <v>0</v>
      </c>
      <c r="AQ92" s="2">
        <v>0</v>
      </c>
      <c r="AR92" s="2">
        <v>0</v>
      </c>
      <c r="AS92" s="2">
        <v>0</v>
      </c>
    </row>
    <row r="93" spans="2:45" x14ac:dyDescent="0.25">
      <c r="B93" s="4">
        <f t="shared" si="2"/>
        <v>91</v>
      </c>
      <c r="C93" s="366">
        <v>45387</v>
      </c>
      <c r="D93" s="106" t="s">
        <v>110</v>
      </c>
      <c r="E93" s="107" t="s">
        <v>108</v>
      </c>
      <c r="F93" s="113" t="s">
        <v>111</v>
      </c>
      <c r="G93" s="108">
        <v>50</v>
      </c>
      <c r="H93" s="108"/>
      <c r="I93" s="127"/>
      <c r="J93" s="127"/>
      <c r="K93" s="107"/>
      <c r="Y93" s="106" t="s">
        <v>436</v>
      </c>
      <c r="Z93" s="107" t="s">
        <v>161</v>
      </c>
      <c r="AA93" s="4" t="s">
        <v>389</v>
      </c>
      <c r="AB93" s="705" t="s">
        <v>389</v>
      </c>
      <c r="AE93" s="318" t="s">
        <v>427</v>
      </c>
      <c r="AJ93" s="2">
        <v>6158</v>
      </c>
      <c r="AK93" s="275">
        <v>45551</v>
      </c>
      <c r="AL93" s="2" t="str">
        <v>MO-05-D</v>
      </c>
      <c r="AM93" s="2" t="str">
        <v>بلدوزر</v>
      </c>
      <c r="AN93" s="2" t="str">
        <v>محمد پور</v>
      </c>
      <c r="AO93" s="2">
        <v>0</v>
      </c>
      <c r="AP93" s="2">
        <v>0</v>
      </c>
      <c r="AQ93" s="2">
        <v>0</v>
      </c>
      <c r="AR93" s="2">
        <v>0</v>
      </c>
      <c r="AS93" s="2">
        <v>0</v>
      </c>
    </row>
    <row r="94" spans="2:45" x14ac:dyDescent="0.25">
      <c r="B94" s="4">
        <f t="shared" si="2"/>
        <v>92</v>
      </c>
      <c r="C94" s="366">
        <v>45389</v>
      </c>
      <c r="D94" s="106" t="s">
        <v>88</v>
      </c>
      <c r="E94" s="107" t="s">
        <v>89</v>
      </c>
      <c r="F94" s="113" t="s">
        <v>106</v>
      </c>
      <c r="G94" s="108">
        <v>242</v>
      </c>
      <c r="H94" s="108"/>
      <c r="I94" s="127"/>
      <c r="J94" s="127"/>
      <c r="K94" s="107"/>
      <c r="Y94" s="4" t="s">
        <v>435</v>
      </c>
      <c r="Z94" s="4" t="s">
        <v>99</v>
      </c>
      <c r="AA94" s="4" t="s">
        <v>389</v>
      </c>
      <c r="AB94" s="706"/>
      <c r="AJ94" s="2">
        <v>6231</v>
      </c>
      <c r="AK94" s="275">
        <v>45552</v>
      </c>
      <c r="AL94" s="2" t="str">
        <v>MO-05-D</v>
      </c>
      <c r="AM94" s="2" t="str">
        <v>بلدوزر</v>
      </c>
      <c r="AN94" s="2" t="str">
        <v>محمد پور</v>
      </c>
      <c r="AO94" s="2">
        <v>0</v>
      </c>
      <c r="AP94" s="2">
        <v>0</v>
      </c>
      <c r="AQ94" s="2">
        <v>0</v>
      </c>
      <c r="AR94" s="2">
        <v>0</v>
      </c>
      <c r="AS94" s="2">
        <v>0</v>
      </c>
    </row>
    <row r="95" spans="2:45" x14ac:dyDescent="0.25">
      <c r="B95" s="4">
        <f t="shared" si="2"/>
        <v>93</v>
      </c>
      <c r="C95" s="366">
        <v>45389</v>
      </c>
      <c r="D95" s="106" t="s">
        <v>114</v>
      </c>
      <c r="E95" s="107" t="s">
        <v>115</v>
      </c>
      <c r="F95" s="113" t="s">
        <v>116</v>
      </c>
      <c r="G95" s="108">
        <v>100</v>
      </c>
      <c r="H95" s="108"/>
      <c r="I95" s="127"/>
      <c r="J95" s="127"/>
      <c r="K95" s="107"/>
      <c r="Y95" s="4" t="s">
        <v>398</v>
      </c>
      <c r="Z95" s="4" t="s">
        <v>99</v>
      </c>
      <c r="AA95" s="4" t="s">
        <v>389</v>
      </c>
      <c r="AB95" s="706"/>
      <c r="AJ95" s="2">
        <v>6304</v>
      </c>
      <c r="AK95" s="275">
        <v>45553</v>
      </c>
      <c r="AL95" s="2" t="str">
        <v>MO-05-D</v>
      </c>
      <c r="AM95" s="2" t="str">
        <v>بلدوزر</v>
      </c>
      <c r="AN95" s="2" t="str">
        <v>محمد پور</v>
      </c>
      <c r="AO95" s="2">
        <v>433</v>
      </c>
      <c r="AP95" s="2">
        <v>0</v>
      </c>
      <c r="AQ95" s="2">
        <v>0</v>
      </c>
      <c r="AR95" s="2">
        <v>0</v>
      </c>
      <c r="AS95" s="2">
        <v>0</v>
      </c>
    </row>
    <row r="96" spans="2:45" x14ac:dyDescent="0.25">
      <c r="B96" s="4">
        <f t="shared" si="2"/>
        <v>94</v>
      </c>
      <c r="C96" s="366">
        <v>45389</v>
      </c>
      <c r="D96" s="106" t="s">
        <v>110</v>
      </c>
      <c r="E96" s="107" t="s">
        <v>108</v>
      </c>
      <c r="F96" s="113" t="s">
        <v>111</v>
      </c>
      <c r="G96" s="108">
        <v>52</v>
      </c>
      <c r="H96" s="108"/>
      <c r="I96" s="127"/>
      <c r="J96" s="127"/>
      <c r="K96" s="107"/>
      <c r="Y96" s="4" t="s">
        <v>397</v>
      </c>
      <c r="Z96" s="4" t="s">
        <v>104</v>
      </c>
      <c r="AA96" s="4" t="s">
        <v>389</v>
      </c>
      <c r="AB96" s="706"/>
      <c r="AJ96" s="2">
        <v>6377</v>
      </c>
      <c r="AK96" s="275">
        <v>45554</v>
      </c>
      <c r="AL96" s="2" t="str">
        <v>MO-05-D</v>
      </c>
      <c r="AM96" s="2" t="str">
        <v>بلدوزر</v>
      </c>
      <c r="AN96" s="2" t="str">
        <v>محمد پور</v>
      </c>
      <c r="AO96" s="2">
        <v>0</v>
      </c>
      <c r="AP96" s="2">
        <v>0</v>
      </c>
      <c r="AQ96" s="2">
        <v>0</v>
      </c>
      <c r="AR96" s="2">
        <v>0</v>
      </c>
      <c r="AS96" s="2">
        <v>0</v>
      </c>
    </row>
    <row r="97" spans="2:45" x14ac:dyDescent="0.25">
      <c r="B97" s="4">
        <f t="shared" si="2"/>
        <v>95</v>
      </c>
      <c r="C97" s="366">
        <v>45389</v>
      </c>
      <c r="D97" s="106" t="s">
        <v>98</v>
      </c>
      <c r="E97" s="107" t="s">
        <v>99</v>
      </c>
      <c r="F97" s="113" t="s">
        <v>100</v>
      </c>
      <c r="G97" s="108">
        <v>327</v>
      </c>
      <c r="H97" s="108"/>
      <c r="I97" s="127"/>
      <c r="J97" s="127"/>
      <c r="K97" s="107"/>
      <c r="Y97" s="4" t="s">
        <v>387</v>
      </c>
      <c r="Z97" s="4" t="s">
        <v>276</v>
      </c>
      <c r="AA97" s="4" t="s">
        <v>389</v>
      </c>
      <c r="AB97" s="706"/>
      <c r="AE97" s="318" t="s">
        <v>395</v>
      </c>
      <c r="AJ97" s="2">
        <v>6450</v>
      </c>
      <c r="AK97" s="275">
        <v>45555</v>
      </c>
      <c r="AL97" s="2" t="str">
        <v>MO-05-D</v>
      </c>
      <c r="AM97" s="2" t="str">
        <v>بلدوزر</v>
      </c>
      <c r="AN97" s="2" t="str">
        <v>محمد پور</v>
      </c>
      <c r="AO97" s="2">
        <v>363</v>
      </c>
      <c r="AP97" s="2">
        <v>0</v>
      </c>
      <c r="AQ97" s="2">
        <v>0</v>
      </c>
      <c r="AR97" s="2">
        <v>0</v>
      </c>
      <c r="AS97" s="2">
        <v>0</v>
      </c>
    </row>
    <row r="98" spans="2:45" x14ac:dyDescent="0.25">
      <c r="B98" s="4">
        <f t="shared" si="2"/>
        <v>96</v>
      </c>
      <c r="C98" s="366">
        <v>45389</v>
      </c>
      <c r="D98" s="106" t="s">
        <v>103</v>
      </c>
      <c r="E98" s="107" t="s">
        <v>104</v>
      </c>
      <c r="F98" s="113" t="s">
        <v>105</v>
      </c>
      <c r="G98" s="108">
        <v>113</v>
      </c>
      <c r="H98" s="108"/>
      <c r="I98" s="127"/>
      <c r="J98" s="127"/>
      <c r="K98" s="107"/>
      <c r="Y98" s="4" t="s">
        <v>388</v>
      </c>
      <c r="Z98" s="4" t="s">
        <v>276</v>
      </c>
      <c r="AA98" s="4" t="s">
        <v>389</v>
      </c>
      <c r="AB98" s="707"/>
      <c r="AE98" s="318" t="s">
        <v>396</v>
      </c>
      <c r="AJ98" s="2">
        <v>6523</v>
      </c>
      <c r="AK98" s="275">
        <v>45556</v>
      </c>
      <c r="AL98" s="2" t="str">
        <v>MO-05-D</v>
      </c>
      <c r="AM98" s="2" t="str">
        <v>بلدوزر</v>
      </c>
      <c r="AN98" s="2" t="str">
        <v>محمد پور</v>
      </c>
      <c r="AO98" s="2">
        <v>129</v>
      </c>
      <c r="AP98" s="2">
        <v>0</v>
      </c>
      <c r="AQ98" s="2">
        <v>0</v>
      </c>
      <c r="AR98" s="2">
        <v>0</v>
      </c>
      <c r="AS98" s="2">
        <v>0</v>
      </c>
    </row>
    <row r="99" spans="2:45" x14ac:dyDescent="0.25">
      <c r="B99" s="4">
        <f t="shared" si="2"/>
        <v>97</v>
      </c>
      <c r="C99" s="366">
        <v>45389</v>
      </c>
      <c r="D99" s="106" t="s">
        <v>290</v>
      </c>
      <c r="E99" s="107" t="s">
        <v>104</v>
      </c>
      <c r="F99" s="113" t="s">
        <v>124</v>
      </c>
      <c r="G99" s="108">
        <v>220</v>
      </c>
      <c r="H99" s="108"/>
      <c r="I99" s="127"/>
      <c r="J99" s="127"/>
      <c r="K99" s="107"/>
      <c r="AJ99" s="2">
        <v>6597</v>
      </c>
      <c r="AK99" s="275">
        <v>45557</v>
      </c>
      <c r="AL99" s="2" t="str">
        <v>MO-05-D</v>
      </c>
      <c r="AM99" s="2" t="str">
        <v>بلدوزر</v>
      </c>
      <c r="AN99" s="2" t="str">
        <v>محمد پور</v>
      </c>
      <c r="AO99" s="2">
        <v>0</v>
      </c>
      <c r="AP99" s="2">
        <v>0</v>
      </c>
      <c r="AQ99" s="2">
        <v>0</v>
      </c>
      <c r="AR99" s="2">
        <v>0</v>
      </c>
      <c r="AS99" s="2">
        <v>0</v>
      </c>
    </row>
    <row r="100" spans="2:45" x14ac:dyDescent="0.25">
      <c r="B100" s="4">
        <f t="shared" si="2"/>
        <v>98</v>
      </c>
      <c r="C100" s="366">
        <v>45391</v>
      </c>
      <c r="D100" s="106" t="s">
        <v>88</v>
      </c>
      <c r="E100" s="107" t="s">
        <v>89</v>
      </c>
      <c r="F100" s="113" t="s">
        <v>106</v>
      </c>
      <c r="G100" s="108">
        <v>177</v>
      </c>
      <c r="H100" s="108"/>
      <c r="I100" s="127"/>
      <c r="J100" s="127"/>
      <c r="K100" s="107"/>
      <c r="Y100" s="4" t="s">
        <v>393</v>
      </c>
      <c r="Z100" s="4" t="s">
        <v>394</v>
      </c>
      <c r="AA100" s="4" t="s">
        <v>391</v>
      </c>
      <c r="AB100" s="4" t="s">
        <v>391</v>
      </c>
      <c r="AE100" s="318" t="s">
        <v>392</v>
      </c>
      <c r="AJ100" s="2">
        <v>6671</v>
      </c>
      <c r="AK100" s="275">
        <v>45558</v>
      </c>
      <c r="AL100" s="2" t="str">
        <v>MO-05-D</v>
      </c>
      <c r="AM100" s="2" t="str">
        <v>بلدوزر</v>
      </c>
      <c r="AN100" s="2" t="str">
        <v>محمد پور</v>
      </c>
      <c r="AO100" s="2">
        <v>494</v>
      </c>
      <c r="AP100" s="2">
        <v>0</v>
      </c>
      <c r="AQ100" s="2">
        <v>0</v>
      </c>
      <c r="AR100" s="2">
        <v>0</v>
      </c>
      <c r="AS100" s="2">
        <v>0</v>
      </c>
    </row>
    <row r="101" spans="2:45" x14ac:dyDescent="0.25">
      <c r="B101" s="4">
        <f t="shared" si="2"/>
        <v>99</v>
      </c>
      <c r="C101" s="366">
        <v>45391</v>
      </c>
      <c r="D101" s="106" t="s">
        <v>91</v>
      </c>
      <c r="E101" s="107" t="s">
        <v>92</v>
      </c>
      <c r="F101" s="113" t="s">
        <v>93</v>
      </c>
      <c r="G101" s="108">
        <v>91</v>
      </c>
      <c r="H101" s="108"/>
      <c r="I101" s="127"/>
      <c r="J101" s="127"/>
      <c r="K101" s="107"/>
      <c r="Y101" s="4" t="s">
        <v>261</v>
      </c>
      <c r="Z101" s="4" t="s">
        <v>161</v>
      </c>
      <c r="AA101" s="4" t="s">
        <v>458</v>
      </c>
      <c r="AJ101" s="2">
        <v>6745</v>
      </c>
      <c r="AK101" s="275">
        <v>45559</v>
      </c>
      <c r="AL101" s="2" t="str">
        <v>MO-05-D</v>
      </c>
      <c r="AM101" s="2" t="str">
        <v>بلدوزر</v>
      </c>
      <c r="AN101" s="2" t="str">
        <v>محمد پور</v>
      </c>
      <c r="AO101" s="2">
        <v>237</v>
      </c>
      <c r="AP101" s="2">
        <v>0</v>
      </c>
      <c r="AQ101" s="2">
        <v>0</v>
      </c>
      <c r="AR101" s="2">
        <v>0</v>
      </c>
      <c r="AS101" s="2">
        <v>0</v>
      </c>
    </row>
    <row r="102" spans="2:45" x14ac:dyDescent="0.25">
      <c r="B102" s="4">
        <f t="shared" si="2"/>
        <v>100</v>
      </c>
      <c r="C102" s="366">
        <v>45391</v>
      </c>
      <c r="D102" s="106" t="s">
        <v>94</v>
      </c>
      <c r="E102" s="107" t="s">
        <v>92</v>
      </c>
      <c r="F102" s="113" t="s">
        <v>95</v>
      </c>
      <c r="G102" s="108">
        <v>150</v>
      </c>
      <c r="H102" s="108"/>
      <c r="I102" s="127"/>
      <c r="J102" s="127"/>
      <c r="K102" s="107"/>
      <c r="AJ102" s="2">
        <v>6821</v>
      </c>
      <c r="AK102" s="275">
        <v>45560</v>
      </c>
      <c r="AL102" s="2" t="str">
        <v>MO-05-D</v>
      </c>
      <c r="AM102" s="2" t="str">
        <v>بلدوزر</v>
      </c>
      <c r="AN102" s="2" t="str">
        <v>محمد پور</v>
      </c>
      <c r="AO102" s="2">
        <v>258</v>
      </c>
      <c r="AP102" s="2">
        <v>0</v>
      </c>
      <c r="AQ102" s="2">
        <v>0</v>
      </c>
      <c r="AR102" s="2">
        <v>0</v>
      </c>
      <c r="AS102" s="2">
        <v>0</v>
      </c>
    </row>
    <row r="103" spans="2:45" x14ac:dyDescent="0.25">
      <c r="B103" s="4">
        <f t="shared" si="2"/>
        <v>101</v>
      </c>
      <c r="C103" s="366">
        <v>45391</v>
      </c>
      <c r="D103" s="106" t="s">
        <v>117</v>
      </c>
      <c r="E103" s="107" t="s">
        <v>92</v>
      </c>
      <c r="F103" s="113" t="s">
        <v>118</v>
      </c>
      <c r="G103" s="108">
        <v>150</v>
      </c>
      <c r="H103" s="108"/>
      <c r="I103" s="127"/>
      <c r="J103" s="127"/>
      <c r="K103" s="107"/>
      <c r="Y103" s="362" t="s">
        <v>487</v>
      </c>
      <c r="Z103" s="4" t="s">
        <v>276</v>
      </c>
      <c r="AA103" s="4" t="s">
        <v>481</v>
      </c>
      <c r="AB103" s="698" t="str">
        <f>AA105</f>
        <v>رمضانی مقدم</v>
      </c>
      <c r="AE103" s="318" t="s">
        <v>495</v>
      </c>
      <c r="AJ103" s="2">
        <v>6896</v>
      </c>
      <c r="AK103" s="275">
        <v>45561</v>
      </c>
      <c r="AL103" s="2" t="str">
        <v>MO-05-D</v>
      </c>
      <c r="AM103" s="2" t="str">
        <v>بلدوزر</v>
      </c>
      <c r="AN103" s="2" t="str">
        <v>محمد پور</v>
      </c>
      <c r="AO103" s="2">
        <v>241</v>
      </c>
      <c r="AP103" s="2">
        <v>0</v>
      </c>
      <c r="AQ103" s="2">
        <v>0</v>
      </c>
      <c r="AR103" s="2">
        <v>0</v>
      </c>
      <c r="AS103" s="2">
        <v>0</v>
      </c>
    </row>
    <row r="104" spans="2:45" x14ac:dyDescent="0.25">
      <c r="B104" s="4">
        <f t="shared" si="2"/>
        <v>102</v>
      </c>
      <c r="C104" s="366">
        <v>45391</v>
      </c>
      <c r="D104" s="106" t="s">
        <v>98</v>
      </c>
      <c r="E104" s="107" t="s">
        <v>99</v>
      </c>
      <c r="F104" s="113" t="s">
        <v>100</v>
      </c>
      <c r="G104" s="108">
        <v>365</v>
      </c>
      <c r="H104" s="108"/>
      <c r="I104" s="127"/>
      <c r="J104" s="127"/>
      <c r="K104" s="107"/>
      <c r="Y104" s="363" t="s">
        <v>488</v>
      </c>
      <c r="Z104" s="4" t="s">
        <v>276</v>
      </c>
      <c r="AA104" s="4" t="s">
        <v>481</v>
      </c>
      <c r="AB104" s="699"/>
      <c r="AE104" s="318" t="s">
        <v>496</v>
      </c>
    </row>
    <row r="105" spans="2:45" x14ac:dyDescent="0.25">
      <c r="B105" s="4">
        <f t="shared" si="2"/>
        <v>103</v>
      </c>
      <c r="C105" s="366">
        <v>45391</v>
      </c>
      <c r="D105" s="106" t="s">
        <v>103</v>
      </c>
      <c r="E105" s="107" t="s">
        <v>104</v>
      </c>
      <c r="F105" s="113" t="s">
        <v>105</v>
      </c>
      <c r="G105" s="108">
        <v>140</v>
      </c>
      <c r="H105" s="108"/>
      <c r="I105" s="127"/>
      <c r="J105" s="127"/>
      <c r="K105" s="107"/>
      <c r="Y105" s="362" t="s">
        <v>489</v>
      </c>
      <c r="Z105" s="4" t="s">
        <v>276</v>
      </c>
      <c r="AA105" s="4" t="s">
        <v>481</v>
      </c>
      <c r="AB105" s="699"/>
      <c r="AE105" s="318" t="s">
        <v>497</v>
      </c>
      <c r="AF105" s="318"/>
    </row>
    <row r="106" spans="2:45" x14ac:dyDescent="0.25">
      <c r="B106" s="4">
        <f t="shared" si="2"/>
        <v>104</v>
      </c>
      <c r="C106" s="366">
        <v>45391</v>
      </c>
      <c r="D106" s="106" t="s">
        <v>290</v>
      </c>
      <c r="E106" s="107" t="s">
        <v>104</v>
      </c>
      <c r="F106" s="113" t="s">
        <v>124</v>
      </c>
      <c r="G106" s="108">
        <v>197</v>
      </c>
      <c r="H106" s="108"/>
      <c r="I106" s="127"/>
      <c r="J106" s="127"/>
      <c r="K106" s="107"/>
      <c r="Y106" s="363" t="s">
        <v>490</v>
      </c>
      <c r="Z106" s="4" t="s">
        <v>276</v>
      </c>
      <c r="AA106" s="4" t="s">
        <v>481</v>
      </c>
      <c r="AB106" s="699"/>
      <c r="AE106" s="318" t="s">
        <v>525</v>
      </c>
    </row>
    <row r="107" spans="2:45" x14ac:dyDescent="0.25">
      <c r="B107" s="4">
        <f t="shared" si="2"/>
        <v>105</v>
      </c>
      <c r="C107" s="366">
        <v>45391</v>
      </c>
      <c r="D107" s="106" t="s">
        <v>153</v>
      </c>
      <c r="E107" s="107" t="s">
        <v>92</v>
      </c>
      <c r="F107" s="113" t="s">
        <v>124</v>
      </c>
      <c r="G107" s="108">
        <v>90</v>
      </c>
      <c r="H107" s="108"/>
      <c r="I107" s="127"/>
      <c r="J107" s="127"/>
      <c r="K107" s="107"/>
      <c r="Y107" s="362" t="s">
        <v>491</v>
      </c>
      <c r="Z107" s="4" t="s">
        <v>104</v>
      </c>
      <c r="AA107" s="4" t="s">
        <v>481</v>
      </c>
      <c r="AB107" s="700"/>
    </row>
    <row r="108" spans="2:45" x14ac:dyDescent="0.25">
      <c r="B108" s="4">
        <f t="shared" si="2"/>
        <v>106</v>
      </c>
      <c r="C108" s="366">
        <v>45391</v>
      </c>
      <c r="D108" s="106" t="s">
        <v>150</v>
      </c>
      <c r="E108" s="107" t="s">
        <v>92</v>
      </c>
      <c r="F108" s="113" t="s">
        <v>124</v>
      </c>
      <c r="G108" s="108">
        <v>100</v>
      </c>
      <c r="H108" s="108"/>
      <c r="I108" s="127"/>
      <c r="J108" s="127"/>
      <c r="K108" s="107"/>
      <c r="Y108" s="534" t="s">
        <v>526</v>
      </c>
      <c r="Z108" s="543" t="s">
        <v>276</v>
      </c>
      <c r="AA108" s="543" t="s">
        <v>481</v>
      </c>
      <c r="AE108" s="318" t="s">
        <v>527</v>
      </c>
      <c r="AF108" s="2" t="s">
        <v>528</v>
      </c>
    </row>
    <row r="109" spans="2:45" x14ac:dyDescent="0.25">
      <c r="B109" s="4">
        <f t="shared" si="2"/>
        <v>107</v>
      </c>
      <c r="C109" s="366">
        <v>45391</v>
      </c>
      <c r="D109" s="106" t="s">
        <v>152</v>
      </c>
      <c r="E109" s="107" t="s">
        <v>92</v>
      </c>
      <c r="F109" s="113" t="s">
        <v>124</v>
      </c>
      <c r="G109" s="108">
        <v>151</v>
      </c>
      <c r="H109" s="108"/>
      <c r="I109" s="127"/>
      <c r="J109" s="127"/>
      <c r="K109" s="107"/>
    </row>
    <row r="110" spans="2:45" x14ac:dyDescent="0.25">
      <c r="B110" s="4">
        <f t="shared" si="2"/>
        <v>108</v>
      </c>
      <c r="C110" s="366">
        <v>45391</v>
      </c>
      <c r="D110" s="106"/>
      <c r="E110" s="107" t="s">
        <v>89</v>
      </c>
      <c r="F110" s="113" t="s">
        <v>106</v>
      </c>
      <c r="G110" s="108">
        <v>170</v>
      </c>
      <c r="H110" s="108"/>
      <c r="I110" s="127"/>
      <c r="J110" s="127"/>
      <c r="K110" s="107"/>
    </row>
    <row r="111" spans="2:45" x14ac:dyDescent="0.25">
      <c r="B111" s="99">
        <f t="shared" si="2"/>
        <v>109</v>
      </c>
      <c r="C111" s="365">
        <v>45391</v>
      </c>
      <c r="D111" s="100" t="s">
        <v>84</v>
      </c>
      <c r="E111" s="113" t="s">
        <v>85</v>
      </c>
      <c r="F111" s="113" t="str">
        <f>VLOOKUP(D111,Y$4:AA111,3,FALSE)</f>
        <v>هیزمی</v>
      </c>
      <c r="G111" s="103"/>
      <c r="H111" s="103">
        <v>32500</v>
      </c>
      <c r="I111" s="246"/>
      <c r="J111" s="246"/>
      <c r="K111" s="113"/>
    </row>
    <row r="112" spans="2:45" x14ac:dyDescent="0.25">
      <c r="B112" s="4">
        <f t="shared" si="2"/>
        <v>110</v>
      </c>
      <c r="C112" s="366">
        <v>45394</v>
      </c>
      <c r="D112" s="106" t="s">
        <v>88</v>
      </c>
      <c r="E112" s="107" t="s">
        <v>89</v>
      </c>
      <c r="F112" s="113" t="s">
        <v>106</v>
      </c>
      <c r="G112" s="108">
        <v>110</v>
      </c>
      <c r="H112" s="108"/>
      <c r="I112" s="127"/>
      <c r="J112" s="127"/>
      <c r="K112" s="107"/>
    </row>
    <row r="113" spans="2:11" x14ac:dyDescent="0.25">
      <c r="B113" s="4">
        <f t="shared" si="2"/>
        <v>111</v>
      </c>
      <c r="C113" s="366">
        <v>45394</v>
      </c>
      <c r="D113" s="106" t="s">
        <v>119</v>
      </c>
      <c r="E113" s="107" t="s">
        <v>108</v>
      </c>
      <c r="F113" s="113"/>
      <c r="G113" s="108">
        <v>96</v>
      </c>
      <c r="H113" s="108"/>
      <c r="I113" s="127"/>
      <c r="J113" s="127"/>
      <c r="K113" s="107"/>
    </row>
    <row r="114" spans="2:11" x14ac:dyDescent="0.25">
      <c r="B114" s="4">
        <f t="shared" si="2"/>
        <v>112</v>
      </c>
      <c r="C114" s="366">
        <v>45394</v>
      </c>
      <c r="D114" s="106" t="s">
        <v>110</v>
      </c>
      <c r="E114" s="107" t="s">
        <v>108</v>
      </c>
      <c r="F114" s="113" t="s">
        <v>111</v>
      </c>
      <c r="G114" s="108">
        <v>54</v>
      </c>
      <c r="H114" s="108"/>
      <c r="I114" s="127"/>
      <c r="J114" s="127"/>
      <c r="K114" s="107"/>
    </row>
    <row r="115" spans="2:11" x14ac:dyDescent="0.25">
      <c r="B115" s="4">
        <f t="shared" si="2"/>
        <v>113</v>
      </c>
      <c r="C115" s="366">
        <v>45394</v>
      </c>
      <c r="D115" s="106" t="s">
        <v>98</v>
      </c>
      <c r="E115" s="107" t="s">
        <v>99</v>
      </c>
      <c r="F115" s="113" t="s">
        <v>100</v>
      </c>
      <c r="G115" s="108">
        <v>244</v>
      </c>
      <c r="H115" s="108"/>
      <c r="I115" s="127"/>
      <c r="J115" s="127"/>
      <c r="K115" s="107"/>
    </row>
    <row r="116" spans="2:11" x14ac:dyDescent="0.25">
      <c r="B116" s="4">
        <f t="shared" si="2"/>
        <v>114</v>
      </c>
      <c r="C116" s="366">
        <v>45394</v>
      </c>
      <c r="D116" s="106" t="s">
        <v>101</v>
      </c>
      <c r="E116" s="107" t="s">
        <v>99</v>
      </c>
      <c r="F116" s="113"/>
      <c r="G116" s="108">
        <v>401</v>
      </c>
      <c r="H116" s="108"/>
      <c r="I116" s="127"/>
      <c r="J116" s="127"/>
      <c r="K116" s="107"/>
    </row>
    <row r="117" spans="2:11" x14ac:dyDescent="0.25">
      <c r="B117" s="4">
        <f t="shared" si="2"/>
        <v>115</v>
      </c>
      <c r="C117" s="366">
        <v>45394</v>
      </c>
      <c r="D117" s="106" t="s">
        <v>103</v>
      </c>
      <c r="E117" s="107" t="s">
        <v>104</v>
      </c>
      <c r="F117" s="113" t="s">
        <v>105</v>
      </c>
      <c r="G117" s="108">
        <v>90</v>
      </c>
      <c r="H117" s="108"/>
      <c r="I117" s="127"/>
      <c r="J117" s="127"/>
      <c r="K117" s="107"/>
    </row>
    <row r="118" spans="2:11" x14ac:dyDescent="0.25">
      <c r="B118" s="4">
        <f t="shared" si="2"/>
        <v>116</v>
      </c>
      <c r="C118" s="366">
        <v>45394</v>
      </c>
      <c r="D118" s="106" t="s">
        <v>290</v>
      </c>
      <c r="E118" s="107" t="s">
        <v>104</v>
      </c>
      <c r="F118" s="113" t="s">
        <v>124</v>
      </c>
      <c r="G118" s="108">
        <v>122</v>
      </c>
      <c r="H118" s="108"/>
      <c r="I118" s="127"/>
      <c r="J118" s="127"/>
      <c r="K118" s="107"/>
    </row>
    <row r="119" spans="2:11" x14ac:dyDescent="0.25">
      <c r="B119" s="4">
        <f t="shared" si="2"/>
        <v>117</v>
      </c>
      <c r="C119" s="366">
        <v>45396</v>
      </c>
      <c r="D119" s="106" t="s">
        <v>94</v>
      </c>
      <c r="E119" s="107" t="s">
        <v>92</v>
      </c>
      <c r="F119" s="113" t="s">
        <v>95</v>
      </c>
      <c r="G119" s="108">
        <v>35</v>
      </c>
      <c r="H119" s="108"/>
      <c r="I119" s="127"/>
      <c r="J119" s="127"/>
      <c r="K119" s="107"/>
    </row>
    <row r="120" spans="2:11" x14ac:dyDescent="0.25">
      <c r="B120" s="4">
        <f t="shared" si="2"/>
        <v>118</v>
      </c>
      <c r="C120" s="366">
        <v>45396</v>
      </c>
      <c r="D120" s="106" t="s">
        <v>117</v>
      </c>
      <c r="E120" s="107" t="s">
        <v>92</v>
      </c>
      <c r="F120" s="113" t="s">
        <v>93</v>
      </c>
      <c r="G120" s="108">
        <v>188</v>
      </c>
      <c r="H120" s="108"/>
      <c r="I120" s="127"/>
      <c r="J120" s="127"/>
      <c r="K120" s="107"/>
    </row>
    <row r="121" spans="2:11" x14ac:dyDescent="0.25">
      <c r="B121" s="4">
        <f t="shared" si="2"/>
        <v>119</v>
      </c>
      <c r="C121" s="366">
        <v>45396</v>
      </c>
      <c r="D121" s="106" t="s">
        <v>98</v>
      </c>
      <c r="E121" s="107" t="s">
        <v>99</v>
      </c>
      <c r="F121" s="113" t="s">
        <v>100</v>
      </c>
      <c r="G121" s="108">
        <v>362</v>
      </c>
      <c r="H121" s="108"/>
      <c r="I121" s="127"/>
      <c r="J121" s="127"/>
      <c r="K121" s="107"/>
    </row>
    <row r="122" spans="2:11" x14ac:dyDescent="0.25">
      <c r="B122" s="4">
        <f t="shared" si="2"/>
        <v>120</v>
      </c>
      <c r="C122" s="366">
        <v>45396</v>
      </c>
      <c r="D122" s="106" t="s">
        <v>101</v>
      </c>
      <c r="E122" s="107" t="s">
        <v>99</v>
      </c>
      <c r="F122" s="113"/>
      <c r="G122" s="108">
        <v>476</v>
      </c>
      <c r="H122" s="108"/>
      <c r="I122" s="127"/>
      <c r="J122" s="127"/>
      <c r="K122" s="107"/>
    </row>
    <row r="123" spans="2:11" x14ac:dyDescent="0.25">
      <c r="B123" s="4">
        <f t="shared" si="2"/>
        <v>121</v>
      </c>
      <c r="C123" s="366">
        <v>45396</v>
      </c>
      <c r="D123" s="106" t="s">
        <v>103</v>
      </c>
      <c r="E123" s="107" t="s">
        <v>104</v>
      </c>
      <c r="F123" s="113" t="s">
        <v>105</v>
      </c>
      <c r="G123" s="108">
        <v>150</v>
      </c>
      <c r="H123" s="108"/>
      <c r="I123" s="127"/>
      <c r="J123" s="127"/>
      <c r="K123" s="107"/>
    </row>
    <row r="124" spans="2:11" x14ac:dyDescent="0.25">
      <c r="B124" s="4">
        <f t="shared" si="2"/>
        <v>122</v>
      </c>
      <c r="C124" s="366">
        <v>45396</v>
      </c>
      <c r="D124" s="106" t="s">
        <v>290</v>
      </c>
      <c r="E124" s="107" t="s">
        <v>104</v>
      </c>
      <c r="F124" s="113" t="s">
        <v>124</v>
      </c>
      <c r="G124" s="108">
        <v>145</v>
      </c>
      <c r="H124" s="108"/>
      <c r="I124" s="127"/>
      <c r="J124" s="127"/>
      <c r="K124" s="107"/>
    </row>
    <row r="125" spans="2:11" x14ac:dyDescent="0.25">
      <c r="B125" s="4">
        <f t="shared" si="2"/>
        <v>123</v>
      </c>
      <c r="C125" s="366">
        <v>45396</v>
      </c>
      <c r="D125" s="106" t="s">
        <v>153</v>
      </c>
      <c r="E125" s="107" t="s">
        <v>92</v>
      </c>
      <c r="F125" s="113" t="s">
        <v>124</v>
      </c>
      <c r="G125" s="108">
        <v>88</v>
      </c>
      <c r="H125" s="108"/>
      <c r="I125" s="127"/>
      <c r="J125" s="127"/>
      <c r="K125" s="107"/>
    </row>
    <row r="126" spans="2:11" x14ac:dyDescent="0.25">
      <c r="B126" s="4">
        <f t="shared" si="2"/>
        <v>124</v>
      </c>
      <c r="C126" s="366">
        <v>45396</v>
      </c>
      <c r="D126" s="106" t="s">
        <v>150</v>
      </c>
      <c r="E126" s="107" t="s">
        <v>92</v>
      </c>
      <c r="F126" s="113" t="s">
        <v>124</v>
      </c>
      <c r="G126" s="108">
        <v>69</v>
      </c>
      <c r="H126" s="108"/>
      <c r="I126" s="127"/>
      <c r="J126" s="127"/>
      <c r="K126" s="107"/>
    </row>
    <row r="127" spans="2:11" x14ac:dyDescent="0.25">
      <c r="B127" s="4">
        <f t="shared" si="2"/>
        <v>125</v>
      </c>
      <c r="C127" s="366">
        <v>45396</v>
      </c>
      <c r="D127" s="106" t="s">
        <v>152</v>
      </c>
      <c r="E127" s="107" t="s">
        <v>92</v>
      </c>
      <c r="F127" s="113" t="s">
        <v>124</v>
      </c>
      <c r="G127" s="108">
        <v>110</v>
      </c>
      <c r="H127" s="108"/>
      <c r="I127" s="127"/>
      <c r="J127" s="127"/>
      <c r="K127" s="107"/>
    </row>
    <row r="128" spans="2:11" x14ac:dyDescent="0.25">
      <c r="B128" s="225">
        <f t="shared" si="2"/>
        <v>126</v>
      </c>
      <c r="C128" s="367">
        <v>45396</v>
      </c>
      <c r="D128" s="110" t="s">
        <v>112</v>
      </c>
      <c r="E128" s="111" t="s">
        <v>113</v>
      </c>
      <c r="F128" s="113"/>
      <c r="G128" s="112">
        <v>166</v>
      </c>
      <c r="H128" s="112"/>
      <c r="I128" s="247"/>
      <c r="J128" s="247"/>
      <c r="K128" s="112"/>
    </row>
    <row r="129" spans="2:11" x14ac:dyDescent="0.25">
      <c r="B129" s="4">
        <f t="shared" si="2"/>
        <v>127</v>
      </c>
      <c r="C129" s="366">
        <v>45397</v>
      </c>
      <c r="D129" s="106" t="s">
        <v>88</v>
      </c>
      <c r="E129" s="107" t="s">
        <v>89</v>
      </c>
      <c r="F129" s="113" t="s">
        <v>106</v>
      </c>
      <c r="G129" s="108">
        <v>258</v>
      </c>
      <c r="H129" s="108"/>
      <c r="I129" s="127"/>
      <c r="J129" s="127"/>
      <c r="K129" s="107"/>
    </row>
    <row r="130" spans="2:11" x14ac:dyDescent="0.25">
      <c r="B130" s="4">
        <f t="shared" si="2"/>
        <v>128</v>
      </c>
      <c r="C130" s="366">
        <v>45397</v>
      </c>
      <c r="D130" s="106" t="s">
        <v>107</v>
      </c>
      <c r="E130" s="107" t="s">
        <v>108</v>
      </c>
      <c r="F130" s="113"/>
      <c r="G130" s="108">
        <v>57</v>
      </c>
      <c r="H130" s="108"/>
      <c r="I130" s="127"/>
      <c r="J130" s="127"/>
      <c r="K130" s="107"/>
    </row>
    <row r="131" spans="2:11" x14ac:dyDescent="0.25">
      <c r="B131" s="4">
        <f t="shared" si="2"/>
        <v>129</v>
      </c>
      <c r="C131" s="366">
        <v>45397</v>
      </c>
      <c r="D131" s="106" t="s">
        <v>110</v>
      </c>
      <c r="E131" s="107" t="s">
        <v>108</v>
      </c>
      <c r="F131" s="113" t="s">
        <v>111</v>
      </c>
      <c r="G131" s="108">
        <v>77</v>
      </c>
      <c r="H131" s="108"/>
      <c r="I131" s="127"/>
      <c r="J131" s="127"/>
      <c r="K131" s="107"/>
    </row>
    <row r="132" spans="2:11" x14ac:dyDescent="0.25">
      <c r="B132" s="4">
        <f t="shared" si="2"/>
        <v>130</v>
      </c>
      <c r="C132" s="366">
        <v>45397</v>
      </c>
      <c r="D132" s="106" t="s">
        <v>94</v>
      </c>
      <c r="E132" s="107" t="s">
        <v>92</v>
      </c>
      <c r="F132" s="113" t="s">
        <v>95</v>
      </c>
      <c r="G132" s="108">
        <v>130</v>
      </c>
      <c r="H132" s="108"/>
      <c r="I132" s="127"/>
      <c r="J132" s="127"/>
      <c r="K132" s="107"/>
    </row>
    <row r="133" spans="2:11" x14ac:dyDescent="0.25">
      <c r="B133" s="4">
        <f t="shared" ref="B133:B211" si="3">ROW()-2</f>
        <v>131</v>
      </c>
      <c r="C133" s="366">
        <v>45397</v>
      </c>
      <c r="D133" s="106" t="s">
        <v>98</v>
      </c>
      <c r="E133" s="107" t="s">
        <v>99</v>
      </c>
      <c r="F133" s="113" t="s">
        <v>100</v>
      </c>
      <c r="G133" s="108">
        <v>98</v>
      </c>
      <c r="H133" s="108"/>
      <c r="I133" s="127"/>
      <c r="J133" s="127"/>
      <c r="K133" s="107"/>
    </row>
    <row r="134" spans="2:11" x14ac:dyDescent="0.25">
      <c r="B134" s="4">
        <f t="shared" si="3"/>
        <v>132</v>
      </c>
      <c r="C134" s="366">
        <v>45397</v>
      </c>
      <c r="D134" s="106" t="s">
        <v>126</v>
      </c>
      <c r="E134" s="107" t="s">
        <v>99</v>
      </c>
      <c r="F134" s="113" t="s">
        <v>145</v>
      </c>
      <c r="G134" s="108">
        <v>499</v>
      </c>
      <c r="H134" s="108"/>
      <c r="I134" s="127"/>
      <c r="J134" s="127"/>
      <c r="K134" s="107"/>
    </row>
    <row r="135" spans="2:11" x14ac:dyDescent="0.25">
      <c r="B135" s="4">
        <f t="shared" si="3"/>
        <v>133</v>
      </c>
      <c r="C135" s="366">
        <v>45397</v>
      </c>
      <c r="D135" s="106" t="s">
        <v>290</v>
      </c>
      <c r="E135" s="107" t="s">
        <v>104</v>
      </c>
      <c r="F135" s="113" t="s">
        <v>124</v>
      </c>
      <c r="G135" s="108">
        <v>38</v>
      </c>
      <c r="H135" s="108"/>
      <c r="I135" s="127"/>
      <c r="J135" s="127"/>
      <c r="K135" s="107"/>
    </row>
    <row r="136" spans="2:11" x14ac:dyDescent="0.25">
      <c r="B136" s="4">
        <f t="shared" si="3"/>
        <v>134</v>
      </c>
      <c r="C136" s="366">
        <v>45397</v>
      </c>
      <c r="D136" s="106" t="s">
        <v>101</v>
      </c>
      <c r="E136" s="107" t="s">
        <v>99</v>
      </c>
      <c r="F136" s="113"/>
      <c r="G136" s="108">
        <v>142</v>
      </c>
      <c r="H136" s="108"/>
      <c r="I136" s="127"/>
      <c r="J136" s="127"/>
      <c r="K136" s="107"/>
    </row>
    <row r="137" spans="2:11" x14ac:dyDescent="0.25">
      <c r="B137" s="4">
        <f t="shared" si="3"/>
        <v>135</v>
      </c>
      <c r="C137" s="366">
        <v>45399</v>
      </c>
      <c r="D137" s="106" t="s">
        <v>88</v>
      </c>
      <c r="E137" s="107" t="s">
        <v>89</v>
      </c>
      <c r="F137" s="113" t="s">
        <v>106</v>
      </c>
      <c r="G137" s="108">
        <v>122</v>
      </c>
      <c r="H137" s="108"/>
      <c r="I137" s="127"/>
      <c r="J137" s="127"/>
      <c r="K137" s="107"/>
    </row>
    <row r="138" spans="2:11" x14ac:dyDescent="0.25">
      <c r="B138" s="4">
        <f t="shared" si="3"/>
        <v>136</v>
      </c>
      <c r="C138" s="366">
        <v>45399</v>
      </c>
      <c r="D138" s="106" t="s">
        <v>98</v>
      </c>
      <c r="E138" s="107" t="s">
        <v>99</v>
      </c>
      <c r="F138" s="113" t="s">
        <v>100</v>
      </c>
      <c r="G138" s="108">
        <v>157</v>
      </c>
      <c r="H138" s="108"/>
      <c r="I138" s="127"/>
      <c r="J138" s="127"/>
      <c r="K138" s="107"/>
    </row>
    <row r="139" spans="2:11" x14ac:dyDescent="0.25">
      <c r="B139" s="4">
        <f t="shared" si="3"/>
        <v>137</v>
      </c>
      <c r="C139" s="366">
        <v>45399</v>
      </c>
      <c r="D139" s="106" t="s">
        <v>101</v>
      </c>
      <c r="E139" s="107" t="s">
        <v>99</v>
      </c>
      <c r="F139" s="113"/>
      <c r="G139" s="108">
        <v>543</v>
      </c>
      <c r="H139" s="108"/>
      <c r="I139" s="127"/>
      <c r="J139" s="127"/>
      <c r="K139" s="107"/>
    </row>
    <row r="140" spans="2:11" x14ac:dyDescent="0.25">
      <c r="B140" s="4">
        <f t="shared" si="3"/>
        <v>138</v>
      </c>
      <c r="C140" s="366">
        <v>45399</v>
      </c>
      <c r="D140" s="106" t="s">
        <v>103</v>
      </c>
      <c r="E140" s="107" t="s">
        <v>104</v>
      </c>
      <c r="F140" s="113" t="s">
        <v>105</v>
      </c>
      <c r="G140" s="108">
        <v>198</v>
      </c>
      <c r="H140" s="108"/>
      <c r="I140" s="127"/>
      <c r="J140" s="127"/>
      <c r="K140" s="107"/>
    </row>
    <row r="141" spans="2:11" x14ac:dyDescent="0.25">
      <c r="B141" s="4">
        <f t="shared" si="3"/>
        <v>139</v>
      </c>
      <c r="C141" s="366">
        <v>45399</v>
      </c>
      <c r="D141" s="106" t="s">
        <v>290</v>
      </c>
      <c r="E141" s="107" t="s">
        <v>104</v>
      </c>
      <c r="F141" s="113" t="s">
        <v>124</v>
      </c>
      <c r="G141" s="108">
        <v>164</v>
      </c>
      <c r="H141" s="108"/>
      <c r="I141" s="127"/>
      <c r="J141" s="127"/>
      <c r="K141" s="107"/>
    </row>
    <row r="142" spans="2:11" x14ac:dyDescent="0.25">
      <c r="B142" s="4">
        <f t="shared" si="3"/>
        <v>140</v>
      </c>
      <c r="C142" s="366">
        <v>45399</v>
      </c>
      <c r="D142" s="106" t="s">
        <v>126</v>
      </c>
      <c r="E142" s="107" t="s">
        <v>99</v>
      </c>
      <c r="F142" s="113" t="s">
        <v>145</v>
      </c>
      <c r="G142" s="108">
        <v>245</v>
      </c>
      <c r="H142" s="108"/>
      <c r="I142" s="127"/>
      <c r="J142" s="127"/>
      <c r="K142" s="107"/>
    </row>
    <row r="143" spans="2:11" x14ac:dyDescent="0.25">
      <c r="B143" s="4">
        <f t="shared" si="3"/>
        <v>141</v>
      </c>
      <c r="C143" s="366">
        <v>45399</v>
      </c>
      <c r="D143" s="106" t="s">
        <v>127</v>
      </c>
      <c r="E143" s="107" t="s">
        <v>99</v>
      </c>
      <c r="F143" s="113"/>
      <c r="G143" s="108">
        <v>583</v>
      </c>
      <c r="H143" s="108"/>
      <c r="I143" s="127"/>
      <c r="J143" s="127"/>
      <c r="K143" s="107"/>
    </row>
    <row r="144" spans="2:11" x14ac:dyDescent="0.25">
      <c r="B144" s="4">
        <f t="shared" si="3"/>
        <v>142</v>
      </c>
      <c r="C144" s="366">
        <v>45401</v>
      </c>
      <c r="D144" s="106" t="s">
        <v>98</v>
      </c>
      <c r="E144" s="107" t="s">
        <v>99</v>
      </c>
      <c r="F144" s="113" t="s">
        <v>100</v>
      </c>
      <c r="G144" s="108">
        <v>217</v>
      </c>
      <c r="H144" s="108"/>
      <c r="I144" s="127"/>
      <c r="J144" s="127"/>
      <c r="K144" s="107"/>
    </row>
    <row r="145" spans="2:17" x14ac:dyDescent="0.25">
      <c r="B145" s="4">
        <f t="shared" si="3"/>
        <v>143</v>
      </c>
      <c r="C145" s="366">
        <v>45401</v>
      </c>
      <c r="D145" s="106" t="s">
        <v>101</v>
      </c>
      <c r="E145" s="107" t="s">
        <v>99</v>
      </c>
      <c r="F145" s="113"/>
      <c r="G145" s="108">
        <v>561</v>
      </c>
      <c r="H145" s="108"/>
      <c r="I145" s="127"/>
      <c r="J145" s="127"/>
      <c r="K145" s="107"/>
    </row>
    <row r="146" spans="2:17" x14ac:dyDescent="0.25">
      <c r="B146" s="4">
        <f t="shared" si="3"/>
        <v>144</v>
      </c>
      <c r="C146" s="366">
        <v>45401</v>
      </c>
      <c r="D146" s="106" t="s">
        <v>290</v>
      </c>
      <c r="E146" s="107" t="s">
        <v>104</v>
      </c>
      <c r="F146" s="113" t="s">
        <v>124</v>
      </c>
      <c r="G146" s="108">
        <v>125</v>
      </c>
      <c r="H146" s="108"/>
      <c r="I146" s="127"/>
      <c r="J146" s="127"/>
      <c r="K146" s="107"/>
    </row>
    <row r="147" spans="2:17" x14ac:dyDescent="0.25">
      <c r="B147" s="4">
        <f t="shared" si="3"/>
        <v>145</v>
      </c>
      <c r="C147" s="366">
        <v>45401</v>
      </c>
      <c r="D147" s="106" t="s">
        <v>126</v>
      </c>
      <c r="E147" s="107" t="s">
        <v>99</v>
      </c>
      <c r="F147" s="113" t="s">
        <v>145</v>
      </c>
      <c r="G147" s="108">
        <v>317</v>
      </c>
      <c r="H147" s="108"/>
      <c r="I147" s="127"/>
      <c r="J147" s="127"/>
      <c r="K147" s="107"/>
    </row>
    <row r="148" spans="2:17" x14ac:dyDescent="0.25">
      <c r="B148" s="4">
        <f t="shared" si="3"/>
        <v>146</v>
      </c>
      <c r="C148" s="366">
        <v>45403</v>
      </c>
      <c r="D148" s="106" t="s">
        <v>88</v>
      </c>
      <c r="E148" s="107" t="s">
        <v>89</v>
      </c>
      <c r="F148" s="113" t="s">
        <v>106</v>
      </c>
      <c r="G148" s="108">
        <v>152</v>
      </c>
      <c r="H148" s="108"/>
      <c r="I148" s="127"/>
      <c r="J148" s="127"/>
      <c r="K148" s="107"/>
    </row>
    <row r="149" spans="2:17" x14ac:dyDescent="0.25">
      <c r="B149" s="4">
        <f t="shared" si="3"/>
        <v>147</v>
      </c>
      <c r="C149" s="366">
        <v>45403</v>
      </c>
      <c r="D149" s="106" t="s">
        <v>94</v>
      </c>
      <c r="E149" s="107" t="s">
        <v>92</v>
      </c>
      <c r="F149" s="113" t="s">
        <v>95</v>
      </c>
      <c r="G149" s="108">
        <v>144</v>
      </c>
      <c r="H149" s="108"/>
      <c r="I149" s="127"/>
      <c r="J149" s="127"/>
      <c r="K149" s="107"/>
    </row>
    <row r="150" spans="2:17" x14ac:dyDescent="0.25">
      <c r="B150" s="4">
        <f t="shared" si="3"/>
        <v>148</v>
      </c>
      <c r="C150" s="366">
        <v>45403</v>
      </c>
      <c r="D150" s="106" t="s">
        <v>98</v>
      </c>
      <c r="E150" s="107" t="s">
        <v>99</v>
      </c>
      <c r="F150" s="113" t="s">
        <v>100</v>
      </c>
      <c r="G150" s="108">
        <v>173</v>
      </c>
      <c r="H150" s="108"/>
      <c r="I150" s="127"/>
      <c r="J150" s="127"/>
      <c r="K150" s="107"/>
    </row>
    <row r="151" spans="2:17" x14ac:dyDescent="0.25">
      <c r="B151" s="4">
        <f t="shared" si="3"/>
        <v>149</v>
      </c>
      <c r="C151" s="366">
        <v>45403</v>
      </c>
      <c r="D151" s="106" t="s">
        <v>101</v>
      </c>
      <c r="E151" s="107" t="s">
        <v>99</v>
      </c>
      <c r="F151" s="113"/>
      <c r="G151" s="108">
        <v>522</v>
      </c>
      <c r="H151" s="108"/>
      <c r="I151" s="127"/>
      <c r="J151" s="127"/>
      <c r="K151" s="107"/>
    </row>
    <row r="152" spans="2:17" x14ac:dyDescent="0.25">
      <c r="B152" s="4">
        <f t="shared" si="3"/>
        <v>150</v>
      </c>
      <c r="C152" s="366">
        <v>45403</v>
      </c>
      <c r="D152" s="106" t="s">
        <v>103</v>
      </c>
      <c r="E152" s="107" t="s">
        <v>104</v>
      </c>
      <c r="F152" s="113" t="s">
        <v>105</v>
      </c>
      <c r="G152" s="108">
        <v>171</v>
      </c>
      <c r="H152" s="108"/>
      <c r="I152" s="127"/>
      <c r="J152" s="127"/>
      <c r="K152" s="107"/>
    </row>
    <row r="153" spans="2:17" x14ac:dyDescent="0.25">
      <c r="B153" s="4">
        <f t="shared" si="3"/>
        <v>151</v>
      </c>
      <c r="C153" s="366">
        <v>45403</v>
      </c>
      <c r="D153" s="106" t="s">
        <v>290</v>
      </c>
      <c r="E153" s="107" t="s">
        <v>104</v>
      </c>
      <c r="F153" s="113" t="s">
        <v>124</v>
      </c>
      <c r="G153" s="108">
        <v>108</v>
      </c>
      <c r="H153" s="108"/>
      <c r="I153" s="127"/>
      <c r="J153" s="127"/>
      <c r="K153" s="107"/>
    </row>
    <row r="154" spans="2:17" x14ac:dyDescent="0.25">
      <c r="B154" s="4">
        <f t="shared" si="3"/>
        <v>152</v>
      </c>
      <c r="C154" s="366">
        <v>45403</v>
      </c>
      <c r="D154" s="106" t="s">
        <v>153</v>
      </c>
      <c r="E154" s="107" t="s">
        <v>92</v>
      </c>
      <c r="F154" s="113" t="s">
        <v>124</v>
      </c>
      <c r="G154" s="108">
        <v>128</v>
      </c>
      <c r="H154" s="108"/>
      <c r="I154" s="127"/>
      <c r="J154" s="127"/>
      <c r="K154" s="107"/>
    </row>
    <row r="155" spans="2:17" x14ac:dyDescent="0.25">
      <c r="B155" s="4">
        <f t="shared" si="3"/>
        <v>153</v>
      </c>
      <c r="C155" s="366">
        <v>45403</v>
      </c>
      <c r="D155" s="106" t="s">
        <v>150</v>
      </c>
      <c r="E155" s="107" t="s">
        <v>92</v>
      </c>
      <c r="F155" s="113" t="s">
        <v>124</v>
      </c>
      <c r="G155" s="108">
        <v>120</v>
      </c>
      <c r="H155" s="108"/>
      <c r="I155" s="127"/>
      <c r="J155" s="127"/>
      <c r="K155" s="107"/>
      <c r="M155" s="106" t="s">
        <v>84</v>
      </c>
      <c r="N155" s="115" t="s">
        <v>85</v>
      </c>
      <c r="O155" s="115" t="s">
        <v>86</v>
      </c>
      <c r="P155" s="116">
        <v>0</v>
      </c>
      <c r="Q155" s="108">
        <v>2000</v>
      </c>
    </row>
    <row r="156" spans="2:17" x14ac:dyDescent="0.25">
      <c r="B156" s="4">
        <f t="shared" si="3"/>
        <v>154</v>
      </c>
      <c r="C156" s="366">
        <v>45403</v>
      </c>
      <c r="D156" s="106" t="s">
        <v>152</v>
      </c>
      <c r="E156" s="107" t="s">
        <v>92</v>
      </c>
      <c r="F156" s="113" t="s">
        <v>124</v>
      </c>
      <c r="G156" s="108">
        <v>111</v>
      </c>
      <c r="H156" s="108"/>
      <c r="I156" s="127"/>
      <c r="J156" s="127"/>
      <c r="K156" s="107"/>
      <c r="M156" s="106" t="s">
        <v>88</v>
      </c>
      <c r="N156" s="107" t="s">
        <v>89</v>
      </c>
      <c r="O156" s="107"/>
      <c r="P156" s="108">
        <v>363</v>
      </c>
      <c r="Q156" s="108">
        <v>0</v>
      </c>
    </row>
    <row r="157" spans="2:17" x14ac:dyDescent="0.25">
      <c r="B157" s="4">
        <f t="shared" si="3"/>
        <v>155</v>
      </c>
      <c r="C157" s="366">
        <v>45403</v>
      </c>
      <c r="D157" s="106" t="s">
        <v>126</v>
      </c>
      <c r="E157" s="107" t="s">
        <v>99</v>
      </c>
      <c r="F157" s="113" t="s">
        <v>145</v>
      </c>
      <c r="G157" s="108">
        <v>241</v>
      </c>
      <c r="H157" s="108"/>
      <c r="I157" s="127"/>
      <c r="J157" s="127"/>
      <c r="K157" s="107"/>
      <c r="M157" s="106" t="s">
        <v>91</v>
      </c>
      <c r="N157" s="107" t="s">
        <v>92</v>
      </c>
      <c r="O157" s="107" t="s">
        <v>93</v>
      </c>
      <c r="P157" s="108">
        <v>201</v>
      </c>
      <c r="Q157" s="108">
        <v>0</v>
      </c>
    </row>
    <row r="158" spans="2:17" x14ac:dyDescent="0.25">
      <c r="B158" s="4">
        <f t="shared" si="3"/>
        <v>156</v>
      </c>
      <c r="C158" s="366">
        <v>45403</v>
      </c>
      <c r="D158" s="106" t="s">
        <v>127</v>
      </c>
      <c r="E158" s="107" t="s">
        <v>99</v>
      </c>
      <c r="F158" s="113"/>
      <c r="G158" s="108">
        <v>194</v>
      </c>
      <c r="H158" s="108"/>
      <c r="I158" s="127"/>
      <c r="J158" s="127"/>
      <c r="K158" s="107"/>
      <c r="M158" s="106" t="s">
        <v>94</v>
      </c>
      <c r="N158" s="107" t="s">
        <v>92</v>
      </c>
      <c r="O158" s="107" t="s">
        <v>95</v>
      </c>
      <c r="P158" s="108">
        <v>170</v>
      </c>
      <c r="Q158" s="108">
        <v>0</v>
      </c>
    </row>
    <row r="159" spans="2:17" x14ac:dyDescent="0.25">
      <c r="B159" s="4">
        <f t="shared" si="3"/>
        <v>157</v>
      </c>
      <c r="C159" s="366">
        <v>45404</v>
      </c>
      <c r="D159" s="106" t="s">
        <v>110</v>
      </c>
      <c r="E159" s="107" t="s">
        <v>108</v>
      </c>
      <c r="F159" s="113" t="s">
        <v>111</v>
      </c>
      <c r="G159" s="108">
        <v>67</v>
      </c>
      <c r="H159" s="108"/>
      <c r="I159" s="127"/>
      <c r="J159" s="127"/>
      <c r="K159" s="107"/>
      <c r="M159" s="106" t="s">
        <v>117</v>
      </c>
      <c r="N159" s="107" t="s">
        <v>92</v>
      </c>
      <c r="O159" s="107" t="s">
        <v>129</v>
      </c>
      <c r="P159" s="108">
        <v>170</v>
      </c>
      <c r="Q159" s="108">
        <v>0</v>
      </c>
    </row>
    <row r="160" spans="2:17" x14ac:dyDescent="0.25">
      <c r="B160" s="4">
        <f t="shared" si="3"/>
        <v>158</v>
      </c>
      <c r="C160" s="366">
        <v>45404</v>
      </c>
      <c r="D160" s="106" t="s">
        <v>127</v>
      </c>
      <c r="E160" s="107" t="s">
        <v>99</v>
      </c>
      <c r="F160" s="113"/>
      <c r="G160" s="108">
        <v>586</v>
      </c>
      <c r="H160" s="108"/>
      <c r="I160" s="127"/>
      <c r="J160" s="127"/>
      <c r="K160" s="107"/>
      <c r="M160" s="106" t="s">
        <v>130</v>
      </c>
      <c r="N160" s="107" t="s">
        <v>97</v>
      </c>
      <c r="O160" s="107" t="s">
        <v>129</v>
      </c>
      <c r="P160" s="108">
        <v>60</v>
      </c>
      <c r="Q160" s="108">
        <v>0</v>
      </c>
    </row>
    <row r="161" spans="2:24" x14ac:dyDescent="0.25">
      <c r="B161" s="122">
        <f t="shared" si="3"/>
        <v>159</v>
      </c>
      <c r="C161" s="368">
        <f>C160+1</f>
        <v>45405</v>
      </c>
      <c r="D161" s="222" t="s">
        <v>88</v>
      </c>
      <c r="E161" s="223" t="str">
        <f t="shared" ref="E161:E169" si="4">VLOOKUP(D161,M:O,2,FALSE)</f>
        <v>گریدر  ۱۶g</v>
      </c>
      <c r="F161" s="113">
        <f t="shared" ref="F161:F173" si="5">VLOOKUP(D161,M:O,3,FALSE)</f>
        <v>0</v>
      </c>
      <c r="G161" s="224">
        <v>314</v>
      </c>
      <c r="H161" s="108"/>
      <c r="I161" s="127"/>
      <c r="J161" s="127"/>
      <c r="K161" s="107"/>
      <c r="M161" s="222" t="s">
        <v>131</v>
      </c>
      <c r="N161" s="107" t="s">
        <v>108</v>
      </c>
      <c r="O161" s="107" t="s">
        <v>129</v>
      </c>
      <c r="P161" s="108"/>
      <c r="Q161" s="108"/>
    </row>
    <row r="162" spans="2:24" x14ac:dyDescent="0.25">
      <c r="B162" s="122">
        <f t="shared" si="3"/>
        <v>160</v>
      </c>
      <c r="C162" s="368">
        <v>45405</v>
      </c>
      <c r="D162" s="222" t="s">
        <v>131</v>
      </c>
      <c r="E162" s="223" t="str">
        <f t="shared" si="4"/>
        <v>غلطک</v>
      </c>
      <c r="F162" s="113" t="str">
        <f t="shared" si="5"/>
        <v>-</v>
      </c>
      <c r="G162" s="224">
        <v>135</v>
      </c>
      <c r="H162" s="108"/>
      <c r="I162" s="127"/>
      <c r="J162" s="127"/>
      <c r="K162" s="107"/>
      <c r="M162" s="106"/>
      <c r="N162" s="107"/>
      <c r="O162" s="107"/>
      <c r="P162" s="108"/>
      <c r="Q162" s="108"/>
    </row>
    <row r="163" spans="2:24" x14ac:dyDescent="0.25">
      <c r="B163" s="122">
        <f t="shared" si="3"/>
        <v>161</v>
      </c>
      <c r="C163" s="368">
        <v>45405</v>
      </c>
      <c r="D163" s="222" t="s">
        <v>91</v>
      </c>
      <c r="E163" s="223" t="str">
        <f t="shared" si="4"/>
        <v>کامیون کمپرسی</v>
      </c>
      <c r="F163" s="113" t="str">
        <f t="shared" si="5"/>
        <v>اقلیمی</v>
      </c>
      <c r="G163" s="224">
        <v>200</v>
      </c>
      <c r="H163" s="108"/>
      <c r="I163" s="127"/>
      <c r="J163" s="127"/>
      <c r="K163" s="107"/>
      <c r="M163" s="106"/>
      <c r="N163" s="107"/>
      <c r="O163" s="107"/>
      <c r="P163" s="108"/>
      <c r="Q163" s="108"/>
    </row>
    <row r="164" spans="2:24" x14ac:dyDescent="0.25">
      <c r="B164" s="122">
        <f t="shared" si="3"/>
        <v>162</v>
      </c>
      <c r="C164" s="368">
        <v>45405</v>
      </c>
      <c r="D164" s="222" t="s">
        <v>94</v>
      </c>
      <c r="E164" s="223" t="str">
        <f t="shared" si="4"/>
        <v>کامیون کمپرسی</v>
      </c>
      <c r="F164" s="113" t="str">
        <f t="shared" si="5"/>
        <v>یحیی زاده</v>
      </c>
      <c r="G164" s="224">
        <v>117</v>
      </c>
      <c r="H164" s="108"/>
      <c r="I164" s="127"/>
      <c r="J164" s="127"/>
      <c r="K164" s="107"/>
      <c r="M164" s="106"/>
      <c r="N164" s="107"/>
      <c r="O164" s="107"/>
      <c r="P164" s="108"/>
      <c r="Q164" s="108"/>
    </row>
    <row r="165" spans="2:24" x14ac:dyDescent="0.25">
      <c r="B165" s="122">
        <f t="shared" si="3"/>
        <v>163</v>
      </c>
      <c r="C165" s="368">
        <v>45405</v>
      </c>
      <c r="D165" s="222" t="s">
        <v>114</v>
      </c>
      <c r="E165" s="223" t="str">
        <f t="shared" si="4"/>
        <v>تانکر سوخت بنز</v>
      </c>
      <c r="F165" s="113" t="str">
        <f t="shared" si="5"/>
        <v>سید علی حسینی</v>
      </c>
      <c r="G165" s="224">
        <v>15</v>
      </c>
      <c r="H165" s="108"/>
      <c r="I165" s="127"/>
      <c r="J165" s="127"/>
      <c r="K165" s="107"/>
      <c r="M165" s="106"/>
      <c r="N165" s="107"/>
      <c r="O165" s="107"/>
      <c r="P165" s="108"/>
      <c r="Q165" s="108"/>
    </row>
    <row r="166" spans="2:24" x14ac:dyDescent="0.25">
      <c r="B166" s="122">
        <f t="shared" si="3"/>
        <v>164</v>
      </c>
      <c r="C166" s="368">
        <v>45405</v>
      </c>
      <c r="D166" s="222" t="s">
        <v>96</v>
      </c>
      <c r="E166" s="223" t="str">
        <f t="shared" si="4"/>
        <v>تانکر ابپاش بنز</v>
      </c>
      <c r="F166" s="113" t="str">
        <f t="shared" si="5"/>
        <v>-</v>
      </c>
      <c r="G166" s="224">
        <v>71</v>
      </c>
      <c r="H166" s="108"/>
      <c r="I166" s="127"/>
      <c r="J166" s="127"/>
      <c r="K166" s="107"/>
      <c r="M166" s="106"/>
      <c r="N166" s="107"/>
      <c r="O166" s="107"/>
      <c r="P166" s="108"/>
      <c r="Q166" s="108"/>
    </row>
    <row r="167" spans="2:24" x14ac:dyDescent="0.25">
      <c r="B167" s="122">
        <f t="shared" si="3"/>
        <v>165</v>
      </c>
      <c r="C167" s="368">
        <v>45405</v>
      </c>
      <c r="D167" s="222" t="s">
        <v>98</v>
      </c>
      <c r="E167" s="223" t="str">
        <f t="shared" si="4"/>
        <v>بلدوزر</v>
      </c>
      <c r="F167" s="113" t="str">
        <f t="shared" si="5"/>
        <v>اسماعیلی</v>
      </c>
      <c r="G167" s="224">
        <v>217</v>
      </c>
      <c r="H167" s="108"/>
      <c r="I167" s="127"/>
      <c r="J167" s="127"/>
      <c r="K167" s="107"/>
      <c r="M167" s="106"/>
      <c r="N167" s="107"/>
      <c r="O167" s="107"/>
      <c r="P167" s="108"/>
      <c r="Q167" s="108"/>
    </row>
    <row r="168" spans="2:24" x14ac:dyDescent="0.25">
      <c r="B168" s="122">
        <f t="shared" si="3"/>
        <v>166</v>
      </c>
      <c r="C168" s="368">
        <v>45405</v>
      </c>
      <c r="D168" s="222" t="s">
        <v>101</v>
      </c>
      <c r="E168" s="223" t="str">
        <f t="shared" si="4"/>
        <v>بلدوزر</v>
      </c>
      <c r="F168" s="113" t="str">
        <f t="shared" si="5"/>
        <v>حسن پور</v>
      </c>
      <c r="G168" s="224">
        <v>593</v>
      </c>
      <c r="H168" s="108"/>
      <c r="I168" s="127"/>
      <c r="J168" s="127"/>
      <c r="K168" s="107"/>
      <c r="M168" s="106"/>
      <c r="N168" s="107"/>
      <c r="O168" s="107"/>
      <c r="P168" s="108"/>
      <c r="Q168" s="108"/>
    </row>
    <row r="169" spans="2:24" x14ac:dyDescent="0.25">
      <c r="B169" s="122">
        <f t="shared" si="3"/>
        <v>167</v>
      </c>
      <c r="C169" s="368">
        <v>45405</v>
      </c>
      <c r="D169" s="222" t="s">
        <v>103</v>
      </c>
      <c r="E169" s="223" t="str">
        <f t="shared" si="4"/>
        <v>لودر</v>
      </c>
      <c r="F169" s="113" t="str">
        <f t="shared" si="5"/>
        <v>محمدی</v>
      </c>
      <c r="G169" s="224">
        <v>180</v>
      </c>
      <c r="H169" s="108"/>
      <c r="I169" s="127"/>
      <c r="J169" s="127"/>
      <c r="K169" s="107"/>
      <c r="M169" s="106"/>
      <c r="N169" s="107"/>
      <c r="O169" s="107"/>
      <c r="P169" s="108"/>
      <c r="Q169" s="108"/>
    </row>
    <row r="170" spans="2:24" x14ac:dyDescent="0.25">
      <c r="B170" s="122">
        <f t="shared" si="3"/>
        <v>168</v>
      </c>
      <c r="C170" s="368">
        <v>45405</v>
      </c>
      <c r="D170" s="222" t="s">
        <v>149</v>
      </c>
      <c r="E170" s="223" t="str">
        <f>VLOOKUP(D170,Y$4:AA1382,2,FALSE)</f>
        <v>لودر ZL50</v>
      </c>
      <c r="F170" s="113" t="e">
        <f t="shared" si="5"/>
        <v>#N/A</v>
      </c>
      <c r="G170" s="224">
        <v>200</v>
      </c>
      <c r="H170" s="108"/>
      <c r="I170" s="127"/>
      <c r="J170" s="127"/>
      <c r="K170" s="107"/>
      <c r="M170" s="106"/>
      <c r="N170" s="107"/>
      <c r="O170" s="107"/>
      <c r="P170" s="108"/>
      <c r="Q170" s="108"/>
    </row>
    <row r="171" spans="2:24" x14ac:dyDescent="0.25">
      <c r="B171" s="122">
        <f t="shared" si="3"/>
        <v>169</v>
      </c>
      <c r="C171" s="368">
        <v>45405</v>
      </c>
      <c r="D171" s="222" t="s">
        <v>153</v>
      </c>
      <c r="E171" s="223" t="str">
        <f>VLOOKUP(D171,M:O,2,FALSE)</f>
        <v>کامیون کمپرسی</v>
      </c>
      <c r="F171" s="113" t="str">
        <f t="shared" si="5"/>
        <v>میرزایی</v>
      </c>
      <c r="G171" s="224">
        <v>249</v>
      </c>
      <c r="H171" s="108"/>
      <c r="I171" s="127"/>
      <c r="J171" s="127"/>
      <c r="K171" s="107"/>
      <c r="M171" s="106"/>
      <c r="N171" s="107"/>
      <c r="O171" s="107"/>
      <c r="P171" s="108"/>
      <c r="Q171" s="108"/>
    </row>
    <row r="172" spans="2:24" x14ac:dyDescent="0.25">
      <c r="B172" s="122">
        <f t="shared" si="3"/>
        <v>170</v>
      </c>
      <c r="C172" s="368">
        <v>45405</v>
      </c>
      <c r="D172" s="222" t="s">
        <v>127</v>
      </c>
      <c r="E172" s="223" t="str">
        <f>VLOOKUP(D172,M:O,2,FALSE)</f>
        <v>بلدوزر</v>
      </c>
      <c r="F172" s="113" t="str">
        <f t="shared" si="5"/>
        <v>رجب زاده</v>
      </c>
      <c r="G172" s="224">
        <v>147</v>
      </c>
      <c r="H172" s="108"/>
      <c r="I172" s="127"/>
      <c r="J172" s="127"/>
      <c r="K172" s="107"/>
      <c r="M172" s="106"/>
      <c r="N172" s="107"/>
      <c r="O172" s="107"/>
      <c r="P172" s="108"/>
      <c r="Q172" s="108"/>
    </row>
    <row r="173" spans="2:24" x14ac:dyDescent="0.25">
      <c r="B173" s="122">
        <f t="shared" si="3"/>
        <v>171</v>
      </c>
      <c r="C173" s="368">
        <v>45405</v>
      </c>
      <c r="D173" s="222" t="s">
        <v>158</v>
      </c>
      <c r="E173" s="223" t="str">
        <f>VLOOKUP(D173,Y$4:AA1385,2,FALSE)</f>
        <v>بیل مکانیکی</v>
      </c>
      <c r="F173" s="113" t="e">
        <f t="shared" si="5"/>
        <v>#N/A</v>
      </c>
      <c r="G173" s="224">
        <v>227</v>
      </c>
      <c r="H173" s="108"/>
      <c r="I173" s="127"/>
      <c r="J173" s="127"/>
      <c r="K173" s="107"/>
      <c r="M173" s="106"/>
      <c r="N173" s="107"/>
      <c r="O173" s="107"/>
      <c r="P173" s="108"/>
      <c r="Q173" s="108"/>
    </row>
    <row r="174" spans="2:24" x14ac:dyDescent="0.25">
      <c r="B174" s="4">
        <f t="shared" si="3"/>
        <v>172</v>
      </c>
      <c r="C174" s="366">
        <v>45407</v>
      </c>
      <c r="D174" s="106" t="s">
        <v>88</v>
      </c>
      <c r="E174" s="107" t="s">
        <v>89</v>
      </c>
      <c r="F174" s="113" t="s">
        <v>106</v>
      </c>
      <c r="G174" s="108">
        <v>162</v>
      </c>
      <c r="H174" s="108"/>
      <c r="I174" s="127"/>
      <c r="J174" s="127"/>
      <c r="K174" s="107"/>
      <c r="M174" s="106" t="s">
        <v>96</v>
      </c>
      <c r="N174" s="107" t="s">
        <v>97</v>
      </c>
      <c r="O174" s="107" t="s">
        <v>129</v>
      </c>
      <c r="P174" s="108">
        <v>60</v>
      </c>
      <c r="Q174" s="108">
        <v>0</v>
      </c>
    </row>
    <row r="175" spans="2:24" x14ac:dyDescent="0.25">
      <c r="B175" s="4">
        <f t="shared" si="3"/>
        <v>173</v>
      </c>
      <c r="C175" s="366">
        <v>45407</v>
      </c>
      <c r="D175" s="106" t="s">
        <v>98</v>
      </c>
      <c r="E175" s="107" t="s">
        <v>99</v>
      </c>
      <c r="F175" s="113" t="s">
        <v>100</v>
      </c>
      <c r="G175" s="108">
        <v>223</v>
      </c>
      <c r="H175" s="108"/>
      <c r="I175" s="127"/>
      <c r="J175" s="127"/>
      <c r="K175" s="107"/>
      <c r="M175" s="106" t="s">
        <v>114</v>
      </c>
      <c r="N175" s="107" t="s">
        <v>115</v>
      </c>
      <c r="O175" s="107" t="s">
        <v>116</v>
      </c>
      <c r="P175" s="108">
        <v>0</v>
      </c>
      <c r="Q175" s="108">
        <v>1000</v>
      </c>
    </row>
    <row r="176" spans="2:24" x14ac:dyDescent="0.25">
      <c r="B176" s="4">
        <f t="shared" si="3"/>
        <v>174</v>
      </c>
      <c r="C176" s="366">
        <v>45407</v>
      </c>
      <c r="D176" s="106" t="s">
        <v>101</v>
      </c>
      <c r="E176" s="107" t="s">
        <v>99</v>
      </c>
      <c r="F176" s="113"/>
      <c r="G176" s="108">
        <v>430</v>
      </c>
      <c r="H176" s="108"/>
      <c r="I176" s="127"/>
      <c r="J176" s="127"/>
      <c r="K176" s="107"/>
      <c r="M176" s="106" t="s">
        <v>119</v>
      </c>
      <c r="N176" s="107" t="s">
        <v>108</v>
      </c>
      <c r="O176" s="107" t="s">
        <v>109</v>
      </c>
      <c r="P176" s="108">
        <v>61</v>
      </c>
      <c r="Q176" s="108">
        <v>0</v>
      </c>
      <c r="S176" s="105"/>
      <c r="T176" s="106"/>
      <c r="U176" s="107"/>
      <c r="V176" s="107"/>
      <c r="W176" s="108"/>
      <c r="X176" s="118"/>
    </row>
    <row r="177" spans="2:42" x14ac:dyDescent="0.25">
      <c r="B177" s="4">
        <f t="shared" si="3"/>
        <v>175</v>
      </c>
      <c r="C177" s="366">
        <v>45407</v>
      </c>
      <c r="D177" s="106" t="s">
        <v>103</v>
      </c>
      <c r="E177" s="107" t="s">
        <v>104</v>
      </c>
      <c r="F177" s="113" t="s">
        <v>105</v>
      </c>
      <c r="G177" s="108">
        <v>120</v>
      </c>
      <c r="H177" s="108"/>
      <c r="I177" s="127"/>
      <c r="J177" s="127"/>
      <c r="K177" s="107"/>
      <c r="M177" s="106" t="s">
        <v>107</v>
      </c>
      <c r="N177" s="107" t="s">
        <v>108</v>
      </c>
      <c r="O177" s="107" t="s">
        <v>132</v>
      </c>
      <c r="P177" s="108">
        <v>61</v>
      </c>
      <c r="Q177" s="108">
        <v>0</v>
      </c>
      <c r="S177" s="105"/>
      <c r="T177" s="106"/>
      <c r="U177" s="107"/>
      <c r="V177" s="107"/>
      <c r="W177" s="108"/>
      <c r="X177" s="118"/>
    </row>
    <row r="178" spans="2:42" x14ac:dyDescent="0.25">
      <c r="B178" s="4">
        <f t="shared" si="3"/>
        <v>176</v>
      </c>
      <c r="C178" s="366">
        <v>45407</v>
      </c>
      <c r="D178" s="106" t="s">
        <v>290</v>
      </c>
      <c r="E178" s="107" t="s">
        <v>104</v>
      </c>
      <c r="F178" s="113" t="s">
        <v>124</v>
      </c>
      <c r="G178" s="108">
        <v>150</v>
      </c>
      <c r="H178" s="108"/>
      <c r="I178" s="127"/>
      <c r="J178" s="127"/>
      <c r="K178" s="107"/>
      <c r="M178" s="106" t="s">
        <v>110</v>
      </c>
      <c r="N178" s="107" t="s">
        <v>108</v>
      </c>
      <c r="O178" s="107" t="s">
        <v>111</v>
      </c>
      <c r="P178" s="108">
        <v>62</v>
      </c>
      <c r="Q178" s="108">
        <v>0</v>
      </c>
      <c r="S178" s="105"/>
      <c r="T178" s="106"/>
      <c r="U178" s="107"/>
      <c r="V178" s="107"/>
      <c r="W178" s="108"/>
      <c r="X178" s="118"/>
    </row>
    <row r="179" spans="2:42" x14ac:dyDescent="0.25">
      <c r="B179" s="4">
        <f t="shared" si="3"/>
        <v>177</v>
      </c>
      <c r="C179" s="366">
        <v>45407</v>
      </c>
      <c r="D179" s="106" t="s">
        <v>126</v>
      </c>
      <c r="E179" s="107" t="s">
        <v>99</v>
      </c>
      <c r="F179" s="113" t="s">
        <v>145</v>
      </c>
      <c r="G179" s="108">
        <v>267</v>
      </c>
      <c r="H179" s="108"/>
      <c r="I179" s="127"/>
      <c r="J179" s="127"/>
      <c r="K179" s="107"/>
      <c r="M179" s="106" t="s">
        <v>120</v>
      </c>
      <c r="N179" s="107" t="s">
        <v>133</v>
      </c>
      <c r="O179" s="107" t="s">
        <v>132</v>
      </c>
      <c r="P179" s="108">
        <v>186</v>
      </c>
      <c r="Q179" s="108">
        <v>0</v>
      </c>
      <c r="R179" s="120"/>
    </row>
    <row r="180" spans="2:42" x14ac:dyDescent="0.25">
      <c r="B180" s="4">
        <f t="shared" si="3"/>
        <v>178</v>
      </c>
      <c r="C180" s="366">
        <v>45407</v>
      </c>
      <c r="D180" s="106" t="s">
        <v>127</v>
      </c>
      <c r="E180" s="107" t="s">
        <v>99</v>
      </c>
      <c r="F180" s="113" t="s">
        <v>134</v>
      </c>
      <c r="G180" s="108">
        <v>257</v>
      </c>
      <c r="H180" s="108"/>
      <c r="I180" s="127"/>
      <c r="J180" s="127"/>
      <c r="K180" s="107"/>
      <c r="M180" s="106" t="s">
        <v>122</v>
      </c>
      <c r="N180" s="107" t="s">
        <v>123</v>
      </c>
      <c r="O180" s="107" t="s">
        <v>132</v>
      </c>
      <c r="P180" s="108">
        <v>136</v>
      </c>
      <c r="Q180" s="108">
        <v>0</v>
      </c>
      <c r="R180" s="120"/>
    </row>
    <row r="181" spans="2:42" x14ac:dyDescent="0.25">
      <c r="B181" s="4">
        <f t="shared" si="3"/>
        <v>179</v>
      </c>
      <c r="C181" s="366">
        <v>45407</v>
      </c>
      <c r="D181" s="106" t="s">
        <v>158</v>
      </c>
      <c r="E181" s="107" t="s">
        <v>138</v>
      </c>
      <c r="F181" s="113" t="s">
        <v>151</v>
      </c>
      <c r="G181" s="108">
        <v>180</v>
      </c>
      <c r="H181" s="108"/>
      <c r="I181" s="127"/>
      <c r="J181" s="127"/>
      <c r="K181" s="107"/>
      <c r="M181" s="106" t="s">
        <v>127</v>
      </c>
      <c r="N181" s="107" t="s">
        <v>99</v>
      </c>
      <c r="O181" s="107" t="s">
        <v>134</v>
      </c>
      <c r="P181" s="108">
        <v>260</v>
      </c>
      <c r="Q181" s="108">
        <v>0</v>
      </c>
    </row>
    <row r="182" spans="2:42" x14ac:dyDescent="0.25">
      <c r="B182" s="4">
        <f t="shared" si="3"/>
        <v>180</v>
      </c>
      <c r="C182" s="366">
        <v>45409</v>
      </c>
      <c r="D182" s="106" t="s">
        <v>88</v>
      </c>
      <c r="E182" s="107" t="s">
        <v>89</v>
      </c>
      <c r="F182" s="113" t="s">
        <v>106</v>
      </c>
      <c r="G182" s="108">
        <v>223</v>
      </c>
      <c r="H182" s="108"/>
      <c r="I182" s="127"/>
      <c r="J182" s="127"/>
      <c r="K182" s="107"/>
      <c r="M182" s="106" t="s">
        <v>126</v>
      </c>
      <c r="N182" s="107" t="s">
        <v>99</v>
      </c>
      <c r="O182" s="107" t="s">
        <v>145</v>
      </c>
      <c r="P182" s="108">
        <v>260</v>
      </c>
      <c r="Q182" s="108">
        <v>0</v>
      </c>
    </row>
    <row r="183" spans="2:42" x14ac:dyDescent="0.25">
      <c r="B183" s="4">
        <f t="shared" si="3"/>
        <v>181</v>
      </c>
      <c r="C183" s="366">
        <v>45409</v>
      </c>
      <c r="D183" s="106" t="s">
        <v>110</v>
      </c>
      <c r="E183" s="107" t="s">
        <v>108</v>
      </c>
      <c r="F183" s="113" t="s">
        <v>111</v>
      </c>
      <c r="G183" s="108">
        <v>188</v>
      </c>
      <c r="H183" s="108"/>
      <c r="I183" s="127"/>
      <c r="J183" s="127"/>
      <c r="K183" s="107"/>
      <c r="M183" s="106" t="s">
        <v>154</v>
      </c>
      <c r="N183" s="107" t="s">
        <v>99</v>
      </c>
      <c r="O183" s="107" t="s">
        <v>145</v>
      </c>
      <c r="P183" s="108">
        <v>260</v>
      </c>
      <c r="Q183" s="108">
        <v>0</v>
      </c>
    </row>
    <row r="184" spans="2:42" x14ac:dyDescent="0.25">
      <c r="B184" s="4">
        <f t="shared" si="3"/>
        <v>182</v>
      </c>
      <c r="C184" s="366">
        <v>45409</v>
      </c>
      <c r="D184" s="106" t="s">
        <v>91</v>
      </c>
      <c r="E184" s="107" t="s">
        <v>92</v>
      </c>
      <c r="F184" s="113" t="s">
        <v>93</v>
      </c>
      <c r="G184" s="108">
        <v>231</v>
      </c>
      <c r="H184" s="108"/>
      <c r="I184" s="127"/>
      <c r="J184" s="127"/>
      <c r="K184" s="107"/>
      <c r="M184" s="106" t="s">
        <v>101</v>
      </c>
      <c r="N184" s="107" t="s">
        <v>99</v>
      </c>
      <c r="O184" s="107" t="s">
        <v>148</v>
      </c>
      <c r="P184" s="108">
        <v>260</v>
      </c>
      <c r="Q184" s="108">
        <v>0</v>
      </c>
    </row>
    <row r="185" spans="2:42" x14ac:dyDescent="0.25">
      <c r="B185" s="4">
        <f t="shared" si="3"/>
        <v>183</v>
      </c>
      <c r="C185" s="366">
        <v>45409</v>
      </c>
      <c r="D185" s="106" t="s">
        <v>94</v>
      </c>
      <c r="E185" s="107" t="s">
        <v>92</v>
      </c>
      <c r="F185" s="113" t="s">
        <v>95</v>
      </c>
      <c r="G185" s="108">
        <v>251</v>
      </c>
      <c r="H185" s="108"/>
      <c r="I185" s="127"/>
      <c r="J185" s="127"/>
      <c r="K185" s="107"/>
      <c r="M185" s="106" t="s">
        <v>103</v>
      </c>
      <c r="N185" s="107" t="s">
        <v>104</v>
      </c>
      <c r="O185" s="107" t="s">
        <v>105</v>
      </c>
      <c r="P185" s="108">
        <v>112</v>
      </c>
      <c r="Q185" s="108">
        <v>0</v>
      </c>
    </row>
    <row r="186" spans="2:42" ht="34.5" x14ac:dyDescent="0.25">
      <c r="B186" s="4">
        <f t="shared" si="3"/>
        <v>184</v>
      </c>
      <c r="C186" s="366">
        <v>45409</v>
      </c>
      <c r="D186" s="106" t="s">
        <v>117</v>
      </c>
      <c r="E186" s="107" t="s">
        <v>92</v>
      </c>
      <c r="F186" s="113" t="s">
        <v>129</v>
      </c>
      <c r="G186" s="108">
        <v>242</v>
      </c>
      <c r="H186" s="108"/>
      <c r="I186" s="127"/>
      <c r="J186" s="127"/>
      <c r="K186" s="107"/>
      <c r="M186" s="106" t="s">
        <v>135</v>
      </c>
      <c r="N186" s="107" t="s">
        <v>104</v>
      </c>
      <c r="O186" s="107" t="s">
        <v>63</v>
      </c>
      <c r="P186" s="108">
        <v>112</v>
      </c>
      <c r="Q186" s="108">
        <v>0</v>
      </c>
      <c r="AD186" s="708"/>
      <c r="AE186" s="708"/>
      <c r="AF186" s="711"/>
      <c r="AG186" s="711"/>
      <c r="AH186" s="711"/>
      <c r="AI186" s="708"/>
      <c r="AJ186" s="708"/>
      <c r="AK186" s="708"/>
      <c r="AL186" s="708"/>
      <c r="AM186" s="708"/>
      <c r="AN186" s="708"/>
      <c r="AO186" s="708"/>
      <c r="AP186" s="708"/>
    </row>
    <row r="187" spans="2:42" ht="34.5" x14ac:dyDescent="0.25">
      <c r="B187" s="4">
        <f t="shared" si="3"/>
        <v>185</v>
      </c>
      <c r="C187" s="366">
        <v>45409</v>
      </c>
      <c r="D187" s="106" t="s">
        <v>98</v>
      </c>
      <c r="E187" s="107" t="s">
        <v>99</v>
      </c>
      <c r="F187" s="113" t="s">
        <v>100</v>
      </c>
      <c r="G187" s="108">
        <v>305</v>
      </c>
      <c r="H187" s="108"/>
      <c r="I187" s="127"/>
      <c r="J187" s="127"/>
      <c r="K187" s="107"/>
      <c r="M187" s="106" t="s">
        <v>159</v>
      </c>
      <c r="N187" s="107" t="s">
        <v>104</v>
      </c>
      <c r="O187" s="107" t="s">
        <v>62</v>
      </c>
      <c r="P187" s="108">
        <v>112</v>
      </c>
      <c r="Q187" s="108">
        <v>0</v>
      </c>
      <c r="AD187" s="708"/>
      <c r="AE187" s="708"/>
      <c r="AF187" s="711"/>
      <c r="AG187" s="711"/>
      <c r="AH187" s="711"/>
      <c r="AI187" s="708"/>
      <c r="AJ187" s="708"/>
      <c r="AK187" s="708"/>
      <c r="AL187" s="708"/>
      <c r="AM187" s="708"/>
      <c r="AN187" s="708"/>
      <c r="AO187" s="708"/>
      <c r="AP187" s="708"/>
    </row>
    <row r="188" spans="2:42" ht="34.5" x14ac:dyDescent="0.25">
      <c r="B188" s="4">
        <f t="shared" si="3"/>
        <v>186</v>
      </c>
      <c r="C188" s="366">
        <v>45409</v>
      </c>
      <c r="D188" s="106" t="s">
        <v>101</v>
      </c>
      <c r="E188" s="107" t="s">
        <v>99</v>
      </c>
      <c r="F188" s="113"/>
      <c r="G188" s="108">
        <v>500</v>
      </c>
      <c r="H188" s="108"/>
      <c r="I188" s="127"/>
      <c r="J188" s="127"/>
      <c r="K188" s="107"/>
      <c r="M188" s="106" t="s">
        <v>140</v>
      </c>
      <c r="N188" s="107" t="s">
        <v>138</v>
      </c>
      <c r="O188" s="107" t="s">
        <v>151</v>
      </c>
      <c r="P188" s="108">
        <v>180</v>
      </c>
      <c r="Q188" s="108">
        <v>0</v>
      </c>
      <c r="AD188" s="708"/>
      <c r="AE188" s="708"/>
      <c r="AF188" s="711"/>
      <c r="AG188" s="711"/>
      <c r="AH188" s="711"/>
      <c r="AI188" s="708"/>
      <c r="AJ188" s="708"/>
      <c r="AK188" s="708"/>
      <c r="AL188" s="708"/>
      <c r="AM188" s="708"/>
      <c r="AN188" s="708"/>
      <c r="AO188" s="708"/>
      <c r="AP188" s="708"/>
    </row>
    <row r="189" spans="2:42" ht="34.5" x14ac:dyDescent="0.25">
      <c r="B189" s="4">
        <f t="shared" si="3"/>
        <v>187</v>
      </c>
      <c r="C189" s="366">
        <v>45409</v>
      </c>
      <c r="D189" s="106" t="s">
        <v>103</v>
      </c>
      <c r="E189" s="107" t="s">
        <v>104</v>
      </c>
      <c r="F189" s="113" t="s">
        <v>105</v>
      </c>
      <c r="G189" s="108">
        <v>145</v>
      </c>
      <c r="H189" s="108"/>
      <c r="I189" s="127"/>
      <c r="J189" s="127"/>
      <c r="K189" s="107"/>
      <c r="M189" s="106" t="s">
        <v>163</v>
      </c>
      <c r="N189" s="107" t="s">
        <v>138</v>
      </c>
      <c r="O189" s="107" t="s">
        <v>64</v>
      </c>
      <c r="P189" s="108">
        <v>180</v>
      </c>
      <c r="Q189" s="108">
        <v>0</v>
      </c>
      <c r="AD189" s="708"/>
      <c r="AE189" s="708"/>
      <c r="AF189" s="711"/>
      <c r="AG189" s="711"/>
      <c r="AH189" s="711"/>
      <c r="AI189" s="708"/>
      <c r="AJ189" s="708"/>
      <c r="AK189" s="708"/>
      <c r="AL189" s="708"/>
      <c r="AM189" s="708"/>
      <c r="AN189" s="708"/>
      <c r="AO189" s="708"/>
      <c r="AP189" s="708"/>
    </row>
    <row r="190" spans="2:42" ht="34.5" x14ac:dyDescent="0.25">
      <c r="B190" s="4">
        <f t="shared" si="3"/>
        <v>188</v>
      </c>
      <c r="C190" s="366">
        <v>45409</v>
      </c>
      <c r="D190" s="106" t="s">
        <v>149</v>
      </c>
      <c r="E190" s="107" t="s">
        <v>104</v>
      </c>
      <c r="F190" s="113" t="s">
        <v>63</v>
      </c>
      <c r="G190" s="108">
        <v>66</v>
      </c>
      <c r="H190" s="108"/>
      <c r="I190" s="127"/>
      <c r="J190" s="127"/>
      <c r="K190" s="107"/>
      <c r="M190" s="106" t="s">
        <v>167</v>
      </c>
      <c r="N190" s="107" t="s">
        <v>138</v>
      </c>
      <c r="O190" s="107" t="s">
        <v>2</v>
      </c>
      <c r="P190" s="108">
        <v>180</v>
      </c>
      <c r="Q190" s="108">
        <v>0</v>
      </c>
      <c r="AD190" s="708"/>
      <c r="AE190" s="708"/>
      <c r="AF190" s="711"/>
      <c r="AG190" s="711"/>
      <c r="AH190" s="711"/>
      <c r="AI190" s="708"/>
      <c r="AJ190" s="708"/>
      <c r="AK190" s="708"/>
      <c r="AL190" s="708"/>
      <c r="AM190" s="708"/>
      <c r="AN190" s="708"/>
      <c r="AO190" s="708"/>
      <c r="AP190" s="708"/>
    </row>
    <row r="191" spans="2:42" ht="34.5" x14ac:dyDescent="0.25">
      <c r="B191" s="4">
        <f t="shared" si="3"/>
        <v>189</v>
      </c>
      <c r="C191" s="366">
        <v>45409</v>
      </c>
      <c r="D191" s="106" t="s">
        <v>153</v>
      </c>
      <c r="E191" s="107" t="s">
        <v>92</v>
      </c>
      <c r="F191" s="113" t="s">
        <v>63</v>
      </c>
      <c r="G191" s="108">
        <v>223</v>
      </c>
      <c r="H191" s="108"/>
      <c r="I191" s="127"/>
      <c r="J191" s="127"/>
      <c r="K191" s="107"/>
      <c r="M191" s="106" t="s">
        <v>170</v>
      </c>
      <c r="N191" s="107" t="s">
        <v>92</v>
      </c>
      <c r="O191" s="107" t="s">
        <v>2</v>
      </c>
      <c r="P191" s="108">
        <v>201</v>
      </c>
      <c r="Q191" s="108">
        <v>0</v>
      </c>
      <c r="AD191" s="708"/>
      <c r="AE191" s="708"/>
      <c r="AF191" s="711"/>
      <c r="AG191" s="711"/>
      <c r="AH191" s="711"/>
      <c r="AI191" s="708"/>
      <c r="AJ191" s="708"/>
      <c r="AK191" s="708"/>
      <c r="AL191" s="708"/>
      <c r="AM191" s="708"/>
      <c r="AN191" s="708"/>
      <c r="AO191" s="708"/>
      <c r="AP191" s="708"/>
    </row>
    <row r="192" spans="2:42" ht="34.5" x14ac:dyDescent="0.25">
      <c r="B192" s="4">
        <f t="shared" si="3"/>
        <v>190</v>
      </c>
      <c r="C192" s="366">
        <v>45409</v>
      </c>
      <c r="D192" s="106" t="s">
        <v>150</v>
      </c>
      <c r="E192" s="107" t="s">
        <v>92</v>
      </c>
      <c r="F192" s="113" t="s">
        <v>63</v>
      </c>
      <c r="G192" s="108">
        <v>155</v>
      </c>
      <c r="H192" s="108"/>
      <c r="I192" s="127"/>
      <c r="J192" s="127"/>
      <c r="K192" s="107"/>
      <c r="M192" s="106" t="s">
        <v>170</v>
      </c>
      <c r="N192" s="107" t="s">
        <v>92</v>
      </c>
      <c r="O192" s="107" t="s">
        <v>2</v>
      </c>
      <c r="P192" s="108">
        <v>170</v>
      </c>
      <c r="Q192" s="108">
        <v>0</v>
      </c>
      <c r="AD192" s="708"/>
      <c r="AE192" s="708"/>
      <c r="AF192" s="711"/>
      <c r="AG192" s="711"/>
      <c r="AH192" s="711"/>
      <c r="AI192" s="708"/>
      <c r="AJ192" s="708"/>
      <c r="AK192" s="708"/>
      <c r="AL192" s="708"/>
      <c r="AM192" s="708"/>
      <c r="AN192" s="708"/>
      <c r="AO192" s="708"/>
      <c r="AP192" s="708"/>
    </row>
    <row r="193" spans="2:17" x14ac:dyDescent="0.25">
      <c r="B193" s="4">
        <f t="shared" si="3"/>
        <v>191</v>
      </c>
      <c r="C193" s="366">
        <v>45409</v>
      </c>
      <c r="D193" s="106" t="s">
        <v>152</v>
      </c>
      <c r="E193" s="107" t="s">
        <v>92</v>
      </c>
      <c r="F193" s="113" t="s">
        <v>63</v>
      </c>
      <c r="G193" s="108">
        <v>195</v>
      </c>
      <c r="H193" s="108"/>
      <c r="I193" s="127"/>
      <c r="J193" s="127"/>
      <c r="K193" s="107"/>
      <c r="M193" s="106" t="s">
        <v>170</v>
      </c>
      <c r="N193" s="107" t="s">
        <v>92</v>
      </c>
      <c r="O193" s="107" t="s">
        <v>2</v>
      </c>
      <c r="P193" s="108">
        <v>170</v>
      </c>
      <c r="Q193" s="108">
        <v>0</v>
      </c>
    </row>
    <row r="194" spans="2:17" x14ac:dyDescent="0.25">
      <c r="B194" s="4">
        <f t="shared" si="3"/>
        <v>192</v>
      </c>
      <c r="C194" s="366">
        <v>45409</v>
      </c>
      <c r="D194" s="106" t="s">
        <v>126</v>
      </c>
      <c r="E194" s="107" t="s">
        <v>99</v>
      </c>
      <c r="F194" s="113" t="s">
        <v>145</v>
      </c>
      <c r="G194" s="108">
        <v>317</v>
      </c>
      <c r="H194" s="108"/>
      <c r="I194" s="127"/>
      <c r="J194" s="127"/>
      <c r="K194" s="107"/>
      <c r="M194" s="106" t="s">
        <v>153</v>
      </c>
      <c r="N194" s="107" t="s">
        <v>92</v>
      </c>
      <c r="O194" s="107" t="s">
        <v>63</v>
      </c>
      <c r="P194" s="108">
        <v>201</v>
      </c>
      <c r="Q194" s="108">
        <v>0</v>
      </c>
    </row>
    <row r="195" spans="2:17" x14ac:dyDescent="0.25">
      <c r="B195" s="4">
        <f t="shared" si="3"/>
        <v>193</v>
      </c>
      <c r="C195" s="366">
        <v>45409</v>
      </c>
      <c r="D195" s="106" t="s">
        <v>127</v>
      </c>
      <c r="E195" s="107" t="s">
        <v>99</v>
      </c>
      <c r="F195" s="113" t="s">
        <v>134</v>
      </c>
      <c r="G195" s="4">
        <v>310</v>
      </c>
      <c r="H195" s="108"/>
      <c r="I195" s="127"/>
      <c r="J195" s="127"/>
      <c r="K195" s="107"/>
      <c r="M195" s="106" t="s">
        <v>125</v>
      </c>
      <c r="N195" s="107" t="s">
        <v>92</v>
      </c>
      <c r="O195" s="107" t="s">
        <v>63</v>
      </c>
      <c r="P195" s="108">
        <v>170</v>
      </c>
      <c r="Q195" s="108">
        <v>0</v>
      </c>
    </row>
    <row r="196" spans="2:17" x14ac:dyDescent="0.25">
      <c r="B196" s="4">
        <f t="shared" si="3"/>
        <v>194</v>
      </c>
      <c r="C196" s="366">
        <v>45409</v>
      </c>
      <c r="D196" s="106" t="s">
        <v>158</v>
      </c>
      <c r="E196" s="107" t="s">
        <v>138</v>
      </c>
      <c r="F196" s="113" t="s">
        <v>151</v>
      </c>
      <c r="G196" s="4">
        <v>210</v>
      </c>
      <c r="H196" s="108"/>
      <c r="I196" s="127"/>
      <c r="J196" s="127"/>
      <c r="K196" s="107"/>
      <c r="M196" s="106" t="s">
        <v>152</v>
      </c>
      <c r="N196" s="107" t="s">
        <v>92</v>
      </c>
      <c r="O196" s="107" t="s">
        <v>63</v>
      </c>
      <c r="P196" s="108">
        <v>170</v>
      </c>
      <c r="Q196" s="108">
        <v>0</v>
      </c>
    </row>
    <row r="197" spans="2:17" x14ac:dyDescent="0.25">
      <c r="B197" s="4">
        <f t="shared" si="3"/>
        <v>195</v>
      </c>
      <c r="C197" s="366">
        <v>45410</v>
      </c>
      <c r="D197" s="106" t="s">
        <v>110</v>
      </c>
      <c r="E197" s="107" t="str">
        <f>VLOOKUP(D197,M$155:O198,2,FALSE)</f>
        <v>غلطک</v>
      </c>
      <c r="F197" s="113" t="str">
        <f>VLOOKUP(D197,M$155:O197,3,FALSE)</f>
        <v>شیری</v>
      </c>
      <c r="G197" s="4">
        <v>49</v>
      </c>
      <c r="H197" s="108"/>
      <c r="I197" s="127"/>
      <c r="J197" s="127"/>
      <c r="K197" s="107"/>
      <c r="M197" s="106"/>
      <c r="N197" s="107"/>
      <c r="O197" s="107"/>
      <c r="P197" s="108"/>
      <c r="Q197" s="108"/>
    </row>
    <row r="198" spans="2:17" x14ac:dyDescent="0.25">
      <c r="B198" s="4">
        <f t="shared" si="3"/>
        <v>196</v>
      </c>
      <c r="C198" s="366">
        <v>45410</v>
      </c>
      <c r="D198" s="106" t="s">
        <v>96</v>
      </c>
      <c r="E198" s="107" t="str">
        <f>VLOOKUP(D198,M$155:O199,2,FALSE)</f>
        <v>تانکر ابپاش بنز</v>
      </c>
      <c r="F198" s="113" t="str">
        <f>VLOOKUP(D198,M$155:O198,3,FALSE)</f>
        <v>-</v>
      </c>
      <c r="G198" s="4">
        <v>117</v>
      </c>
      <c r="H198" s="108"/>
      <c r="I198" s="127"/>
      <c r="J198" s="127"/>
      <c r="K198" s="107"/>
      <c r="M198" s="106"/>
      <c r="N198" s="107"/>
      <c r="O198" s="107"/>
      <c r="P198" s="108"/>
      <c r="Q198" s="108"/>
    </row>
    <row r="199" spans="2:17" x14ac:dyDescent="0.25">
      <c r="B199" s="4">
        <f t="shared" si="3"/>
        <v>197</v>
      </c>
      <c r="C199" s="366">
        <v>45411</v>
      </c>
      <c r="D199" s="106" t="s">
        <v>158</v>
      </c>
      <c r="E199" s="107" t="s">
        <v>138</v>
      </c>
      <c r="F199" s="113" t="s">
        <v>151</v>
      </c>
      <c r="G199" s="4">
        <v>0</v>
      </c>
      <c r="H199" s="108"/>
      <c r="I199" s="127"/>
      <c r="J199" s="127"/>
      <c r="K199" s="107"/>
      <c r="M199" s="106" t="s">
        <v>156</v>
      </c>
      <c r="N199" s="107" t="s">
        <v>92</v>
      </c>
      <c r="O199" s="107" t="s">
        <v>62</v>
      </c>
      <c r="P199" s="108">
        <v>170</v>
      </c>
      <c r="Q199" s="108">
        <v>0</v>
      </c>
    </row>
    <row r="200" spans="2:17" x14ac:dyDescent="0.25">
      <c r="B200" s="4">
        <f t="shared" si="3"/>
        <v>198</v>
      </c>
      <c r="C200" s="366">
        <v>45411</v>
      </c>
      <c r="D200" s="106" t="s">
        <v>88</v>
      </c>
      <c r="E200" s="107" t="s">
        <v>89</v>
      </c>
      <c r="F200" s="113" t="s">
        <v>90</v>
      </c>
      <c r="G200" s="4">
        <v>180</v>
      </c>
      <c r="H200" s="108"/>
      <c r="I200" s="127"/>
      <c r="J200" s="127"/>
      <c r="K200" s="107"/>
      <c r="M200" s="106" t="s">
        <v>98</v>
      </c>
      <c r="N200" s="4" t="s">
        <v>99</v>
      </c>
      <c r="O200" s="4" t="s">
        <v>100</v>
      </c>
      <c r="P200" s="4"/>
      <c r="Q200" s="4"/>
    </row>
    <row r="201" spans="2:17" x14ac:dyDescent="0.25">
      <c r="B201" s="4">
        <f t="shared" si="3"/>
        <v>199</v>
      </c>
      <c r="C201" s="366">
        <v>45411</v>
      </c>
      <c r="D201" s="106" t="s">
        <v>119</v>
      </c>
      <c r="E201" s="107" t="s">
        <v>108</v>
      </c>
      <c r="F201" s="113" t="s">
        <v>109</v>
      </c>
      <c r="G201" s="4">
        <v>65</v>
      </c>
      <c r="H201" s="108"/>
      <c r="I201" s="127"/>
      <c r="J201" s="127"/>
      <c r="K201" s="107"/>
      <c r="M201" s="4" t="s">
        <v>164</v>
      </c>
      <c r="N201" s="4" t="s">
        <v>180</v>
      </c>
      <c r="O201" s="4" t="s">
        <v>166</v>
      </c>
      <c r="P201" s="4"/>
      <c r="Q201" s="4"/>
    </row>
    <row r="202" spans="2:17" x14ac:dyDescent="0.25">
      <c r="B202" s="4">
        <f t="shared" si="3"/>
        <v>200</v>
      </c>
      <c r="C202" s="366">
        <v>45411</v>
      </c>
      <c r="D202" s="106" t="s">
        <v>110</v>
      </c>
      <c r="E202" s="107" t="s">
        <v>108</v>
      </c>
      <c r="F202" s="113" t="s">
        <v>111</v>
      </c>
      <c r="G202" s="4">
        <v>35</v>
      </c>
      <c r="H202" s="108"/>
      <c r="I202" s="127"/>
      <c r="J202" s="127"/>
      <c r="K202" s="107"/>
      <c r="M202" s="4" t="s">
        <v>168</v>
      </c>
      <c r="N202" s="4" t="s">
        <v>108</v>
      </c>
      <c r="O202" s="4" t="s">
        <v>166</v>
      </c>
      <c r="P202" s="4"/>
      <c r="Q202" s="4"/>
    </row>
    <row r="203" spans="2:17" x14ac:dyDescent="0.25">
      <c r="B203" s="4">
        <f t="shared" si="3"/>
        <v>201</v>
      </c>
      <c r="C203" s="366">
        <v>45411</v>
      </c>
      <c r="D203" s="106" t="s">
        <v>91</v>
      </c>
      <c r="E203" s="107" t="s">
        <v>92</v>
      </c>
      <c r="F203" s="113" t="s">
        <v>93</v>
      </c>
      <c r="G203" s="4">
        <v>155</v>
      </c>
      <c r="H203" s="108"/>
      <c r="I203" s="127"/>
      <c r="J203" s="127"/>
      <c r="K203" s="107"/>
      <c r="M203" s="4" t="s">
        <v>171</v>
      </c>
      <c r="N203" s="4" t="s">
        <v>108</v>
      </c>
      <c r="O203" s="4" t="s">
        <v>166</v>
      </c>
      <c r="P203" s="4"/>
      <c r="Q203" s="4"/>
    </row>
    <row r="204" spans="2:17" x14ac:dyDescent="0.25">
      <c r="B204" s="4">
        <f t="shared" si="3"/>
        <v>202</v>
      </c>
      <c r="C204" s="366">
        <v>45411</v>
      </c>
      <c r="D204" s="106" t="s">
        <v>94</v>
      </c>
      <c r="E204" s="107" t="s">
        <v>92</v>
      </c>
      <c r="F204" s="113" t="s">
        <v>95</v>
      </c>
      <c r="G204" s="4">
        <v>62</v>
      </c>
      <c r="H204" s="108"/>
      <c r="I204" s="127"/>
      <c r="J204" s="127"/>
      <c r="K204" s="107"/>
      <c r="M204" s="106" t="s">
        <v>179</v>
      </c>
      <c r="N204" s="107" t="s">
        <v>161</v>
      </c>
      <c r="O204" s="107" t="s">
        <v>8</v>
      </c>
      <c r="P204" s="4"/>
      <c r="Q204" s="4"/>
    </row>
    <row r="205" spans="2:17" x14ac:dyDescent="0.25">
      <c r="B205" s="4">
        <f t="shared" si="3"/>
        <v>203</v>
      </c>
      <c r="C205" s="366">
        <v>45411</v>
      </c>
      <c r="D205" s="106" t="s">
        <v>117</v>
      </c>
      <c r="E205" s="107" t="s">
        <v>92</v>
      </c>
      <c r="F205" s="113" t="s">
        <v>129</v>
      </c>
      <c r="G205" s="4">
        <v>167</v>
      </c>
      <c r="H205" s="108"/>
      <c r="I205" s="127"/>
      <c r="J205" s="127"/>
      <c r="K205" s="107"/>
      <c r="M205" s="106" t="s">
        <v>160</v>
      </c>
      <c r="N205" s="107" t="s">
        <v>181</v>
      </c>
      <c r="O205" s="4" t="s">
        <v>64</v>
      </c>
      <c r="P205" s="4"/>
      <c r="Q205" s="4"/>
    </row>
    <row r="206" spans="2:17" x14ac:dyDescent="0.25">
      <c r="B206" s="4">
        <f t="shared" si="3"/>
        <v>204</v>
      </c>
      <c r="C206" s="366">
        <v>45411</v>
      </c>
      <c r="D206" s="106" t="s">
        <v>98</v>
      </c>
      <c r="E206" s="107" t="s">
        <v>99</v>
      </c>
      <c r="F206" s="113" t="s">
        <v>100</v>
      </c>
      <c r="G206" s="4">
        <v>296</v>
      </c>
      <c r="H206" s="108"/>
      <c r="I206" s="127"/>
      <c r="J206" s="127"/>
      <c r="K206" s="107"/>
    </row>
    <row r="207" spans="2:17" x14ac:dyDescent="0.25">
      <c r="B207" s="4">
        <f t="shared" si="3"/>
        <v>205</v>
      </c>
      <c r="C207" s="366">
        <v>45411</v>
      </c>
      <c r="D207" s="106" t="s">
        <v>101</v>
      </c>
      <c r="E207" s="107" t="s">
        <v>99</v>
      </c>
      <c r="F207" s="113" t="s">
        <v>148</v>
      </c>
      <c r="G207" s="4">
        <v>0</v>
      </c>
      <c r="H207" s="108"/>
      <c r="I207" s="127"/>
      <c r="J207" s="127"/>
      <c r="K207" s="107"/>
    </row>
    <row r="208" spans="2:17" x14ac:dyDescent="0.25">
      <c r="B208" s="4">
        <f t="shared" si="3"/>
        <v>206</v>
      </c>
      <c r="C208" s="366">
        <v>45411</v>
      </c>
      <c r="D208" s="106" t="s">
        <v>103</v>
      </c>
      <c r="E208" s="107" t="s">
        <v>104</v>
      </c>
      <c r="F208" s="113" t="s">
        <v>105</v>
      </c>
      <c r="G208" s="4">
        <v>195</v>
      </c>
      <c r="H208" s="108"/>
      <c r="I208" s="127"/>
      <c r="J208" s="127"/>
      <c r="K208" s="107"/>
    </row>
    <row r="209" spans="2:11" x14ac:dyDescent="0.25">
      <c r="B209" s="4">
        <f t="shared" si="3"/>
        <v>207</v>
      </c>
      <c r="C209" s="366">
        <v>45411</v>
      </c>
      <c r="D209" s="106" t="s">
        <v>149</v>
      </c>
      <c r="E209" s="107" t="s">
        <v>104</v>
      </c>
      <c r="F209" s="113" t="s">
        <v>63</v>
      </c>
      <c r="G209" s="4">
        <v>220</v>
      </c>
      <c r="H209" s="108"/>
      <c r="I209" s="127"/>
      <c r="J209" s="127"/>
      <c r="K209" s="107"/>
    </row>
    <row r="210" spans="2:11" x14ac:dyDescent="0.25">
      <c r="B210" s="4">
        <f t="shared" si="3"/>
        <v>208</v>
      </c>
      <c r="C210" s="366">
        <v>45411</v>
      </c>
      <c r="D210" s="106" t="s">
        <v>153</v>
      </c>
      <c r="E210" s="107" t="s">
        <v>92</v>
      </c>
      <c r="F210" s="113" t="s">
        <v>63</v>
      </c>
      <c r="G210" s="4">
        <v>105</v>
      </c>
      <c r="H210" s="108"/>
      <c r="I210" s="127"/>
      <c r="J210" s="127"/>
      <c r="K210" s="107"/>
    </row>
    <row r="211" spans="2:11" x14ac:dyDescent="0.25">
      <c r="B211" s="4">
        <f t="shared" si="3"/>
        <v>209</v>
      </c>
      <c r="C211" s="366">
        <v>45411</v>
      </c>
      <c r="D211" s="106" t="s">
        <v>152</v>
      </c>
      <c r="E211" s="107" t="s">
        <v>92</v>
      </c>
      <c r="F211" s="113" t="s">
        <v>63</v>
      </c>
      <c r="G211" s="4">
        <v>133</v>
      </c>
      <c r="H211" s="108"/>
      <c r="I211" s="127"/>
      <c r="J211" s="127"/>
      <c r="K211" s="107"/>
    </row>
    <row r="212" spans="2:11" x14ac:dyDescent="0.25">
      <c r="B212" s="4">
        <f t="shared" ref="B212:B278" si="6">ROW()-2</f>
        <v>210</v>
      </c>
      <c r="C212" s="366">
        <v>45411</v>
      </c>
      <c r="D212" s="106" t="s">
        <v>126</v>
      </c>
      <c r="E212" s="107" t="s">
        <v>99</v>
      </c>
      <c r="F212" s="113" t="s">
        <v>145</v>
      </c>
      <c r="G212" s="4">
        <v>310</v>
      </c>
      <c r="H212" s="108"/>
      <c r="I212" s="127"/>
      <c r="J212" s="127"/>
      <c r="K212" s="107"/>
    </row>
    <row r="213" spans="2:11" x14ac:dyDescent="0.25">
      <c r="B213" s="4">
        <f t="shared" si="6"/>
        <v>211</v>
      </c>
      <c r="C213" s="366">
        <v>45411</v>
      </c>
      <c r="D213" s="106" t="s">
        <v>127</v>
      </c>
      <c r="E213" s="107" t="s">
        <v>99</v>
      </c>
      <c r="F213" s="113" t="s">
        <v>134</v>
      </c>
      <c r="G213" s="4">
        <v>280</v>
      </c>
      <c r="H213" s="108"/>
      <c r="I213" s="127"/>
      <c r="J213" s="127"/>
      <c r="K213" s="107"/>
    </row>
    <row r="214" spans="2:11" x14ac:dyDescent="0.25">
      <c r="B214" s="4">
        <f t="shared" si="6"/>
        <v>212</v>
      </c>
      <c r="C214" s="366">
        <f>C213+1</f>
        <v>45412</v>
      </c>
      <c r="D214" s="106" t="s">
        <v>114</v>
      </c>
      <c r="E214" s="107" t="str">
        <f>VLOOKUP(D214,M:O,2,FALSE)</f>
        <v>تانکر سوخت بنز</v>
      </c>
      <c r="F214" s="113" t="str">
        <f>VLOOKUP(D214,M:O,3,FALSE)</f>
        <v>سید علی حسینی</v>
      </c>
      <c r="G214" s="4">
        <v>108</v>
      </c>
      <c r="H214" s="108"/>
      <c r="I214" s="127"/>
      <c r="J214" s="127"/>
      <c r="K214" s="107"/>
    </row>
    <row r="215" spans="2:11" x14ac:dyDescent="0.25">
      <c r="B215" s="4">
        <f t="shared" si="6"/>
        <v>213</v>
      </c>
      <c r="C215" s="366">
        <v>45412</v>
      </c>
      <c r="D215" s="106" t="s">
        <v>158</v>
      </c>
      <c r="E215" s="223" t="str">
        <f>VLOOKUP(D215,Y$4:AA1427,2,FALSE)</f>
        <v>بیل مکانیکی</v>
      </c>
      <c r="F215" s="113" t="e">
        <f>VLOOKUP(D215,M:O,3,FALSE)</f>
        <v>#N/A</v>
      </c>
      <c r="G215" s="4">
        <v>287</v>
      </c>
      <c r="H215" s="108"/>
      <c r="I215" s="127"/>
      <c r="J215" s="127"/>
      <c r="K215" s="107"/>
    </row>
    <row r="216" spans="2:11" x14ac:dyDescent="0.25">
      <c r="B216" s="4">
        <f t="shared" si="6"/>
        <v>214</v>
      </c>
      <c r="C216" s="366">
        <v>45412</v>
      </c>
      <c r="D216" s="106" t="s">
        <v>127</v>
      </c>
      <c r="E216" s="107" t="str">
        <f>VLOOKUP(D216,M:O,2,FALSE)</f>
        <v>بلدوزر</v>
      </c>
      <c r="F216" s="113" t="str">
        <f>VLOOKUP(D216,M:O,3,FALSE)</f>
        <v>رجب زاده</v>
      </c>
      <c r="G216" s="4">
        <v>224</v>
      </c>
      <c r="H216" s="108"/>
      <c r="I216" s="127"/>
      <c r="J216" s="127"/>
      <c r="K216" s="107"/>
    </row>
    <row r="217" spans="2:11" x14ac:dyDescent="0.25">
      <c r="B217" s="4">
        <f t="shared" si="6"/>
        <v>215</v>
      </c>
      <c r="C217" s="366">
        <v>45413</v>
      </c>
      <c r="D217" s="106" t="s">
        <v>88</v>
      </c>
      <c r="E217" s="107" t="s">
        <v>89</v>
      </c>
      <c r="F217" s="113" t="s">
        <v>90</v>
      </c>
      <c r="G217" s="4">
        <v>106</v>
      </c>
      <c r="H217" s="108"/>
      <c r="I217" s="127"/>
      <c r="J217" s="127"/>
      <c r="K217" s="107"/>
    </row>
    <row r="218" spans="2:11" x14ac:dyDescent="0.25">
      <c r="B218" s="4">
        <f t="shared" si="6"/>
        <v>216</v>
      </c>
      <c r="C218" s="366">
        <v>45413</v>
      </c>
      <c r="D218" s="106" t="s">
        <v>94</v>
      </c>
      <c r="E218" s="107" t="s">
        <v>92</v>
      </c>
      <c r="F218" s="113" t="s">
        <v>95</v>
      </c>
      <c r="G218" s="4">
        <v>117</v>
      </c>
      <c r="H218" s="108"/>
      <c r="I218" s="127"/>
      <c r="J218" s="127"/>
      <c r="K218" s="107"/>
    </row>
    <row r="219" spans="2:11" x14ac:dyDescent="0.25">
      <c r="B219" s="4">
        <f t="shared" si="6"/>
        <v>217</v>
      </c>
      <c r="C219" s="366">
        <v>45413</v>
      </c>
      <c r="D219" s="106" t="s">
        <v>110</v>
      </c>
      <c r="E219" s="107" t="s">
        <v>108</v>
      </c>
      <c r="F219" s="113" t="s">
        <v>111</v>
      </c>
      <c r="G219" s="4">
        <v>59</v>
      </c>
      <c r="H219" s="108"/>
      <c r="I219" s="127"/>
      <c r="J219" s="127"/>
      <c r="K219" s="107"/>
    </row>
    <row r="220" spans="2:11" x14ac:dyDescent="0.25">
      <c r="B220" s="4">
        <f t="shared" si="6"/>
        <v>218</v>
      </c>
      <c r="C220" s="366">
        <v>45413</v>
      </c>
      <c r="D220" s="106" t="s">
        <v>96</v>
      </c>
      <c r="E220" s="107" t="s">
        <v>97</v>
      </c>
      <c r="F220" s="113" t="s">
        <v>129</v>
      </c>
      <c r="G220" s="4">
        <v>82</v>
      </c>
      <c r="H220" s="108"/>
      <c r="I220" s="127"/>
      <c r="J220" s="127"/>
      <c r="K220" s="107"/>
    </row>
    <row r="221" spans="2:11" x14ac:dyDescent="0.25">
      <c r="B221" s="4">
        <f t="shared" si="6"/>
        <v>219</v>
      </c>
      <c r="C221" s="366">
        <v>45413</v>
      </c>
      <c r="D221" s="106" t="s">
        <v>98</v>
      </c>
      <c r="E221" s="107" t="s">
        <v>99</v>
      </c>
      <c r="F221" s="113" t="s">
        <v>100</v>
      </c>
      <c r="G221" s="4">
        <v>200</v>
      </c>
      <c r="H221" s="108"/>
      <c r="I221" s="127"/>
      <c r="J221" s="127"/>
      <c r="K221" s="107"/>
    </row>
    <row r="222" spans="2:11" x14ac:dyDescent="0.25">
      <c r="B222" s="4">
        <f t="shared" si="6"/>
        <v>220</v>
      </c>
      <c r="C222" s="366">
        <v>45413</v>
      </c>
      <c r="D222" s="106" t="s">
        <v>101</v>
      </c>
      <c r="E222" s="107" t="s">
        <v>99</v>
      </c>
      <c r="F222" s="113" t="s">
        <v>148</v>
      </c>
      <c r="H222" s="108"/>
      <c r="I222" s="127"/>
      <c r="J222" s="127"/>
      <c r="K222" s="107"/>
    </row>
    <row r="223" spans="2:11" x14ac:dyDescent="0.25">
      <c r="B223" s="4">
        <f t="shared" si="6"/>
        <v>221</v>
      </c>
      <c r="C223" s="366">
        <v>45413</v>
      </c>
      <c r="D223" s="106" t="s">
        <v>103</v>
      </c>
      <c r="E223" s="107" t="s">
        <v>104</v>
      </c>
      <c r="F223" s="113" t="s">
        <v>105</v>
      </c>
      <c r="G223" s="4">
        <v>120</v>
      </c>
      <c r="H223" s="108"/>
      <c r="I223" s="127"/>
      <c r="J223" s="127"/>
      <c r="K223" s="107"/>
    </row>
    <row r="224" spans="2:11" x14ac:dyDescent="0.25">
      <c r="B224" s="4">
        <f t="shared" si="6"/>
        <v>222</v>
      </c>
      <c r="C224" s="366">
        <v>45413</v>
      </c>
      <c r="D224" s="106" t="s">
        <v>149</v>
      </c>
      <c r="E224" s="107" t="s">
        <v>104</v>
      </c>
      <c r="F224" s="113" t="s">
        <v>63</v>
      </c>
      <c r="G224" s="4">
        <v>55</v>
      </c>
      <c r="H224" s="108"/>
      <c r="I224" s="127"/>
      <c r="J224" s="127"/>
      <c r="K224" s="107"/>
    </row>
    <row r="225" spans="2:11" x14ac:dyDescent="0.25">
      <c r="B225" s="4">
        <f t="shared" si="6"/>
        <v>223</v>
      </c>
      <c r="C225" s="366">
        <v>45413</v>
      </c>
      <c r="D225" s="106" t="s">
        <v>153</v>
      </c>
      <c r="E225" s="107" t="s">
        <v>92</v>
      </c>
      <c r="F225" s="113" t="s">
        <v>63</v>
      </c>
      <c r="H225" s="108"/>
      <c r="I225" s="127"/>
      <c r="J225" s="127"/>
      <c r="K225" s="107"/>
    </row>
    <row r="226" spans="2:11" x14ac:dyDescent="0.25">
      <c r="B226" s="4">
        <f t="shared" si="6"/>
        <v>224</v>
      </c>
      <c r="C226" s="366">
        <v>45413</v>
      </c>
      <c r="D226" s="106" t="s">
        <v>152</v>
      </c>
      <c r="E226" s="107" t="s">
        <v>92</v>
      </c>
      <c r="F226" s="113" t="s">
        <v>63</v>
      </c>
      <c r="H226" s="108"/>
      <c r="I226" s="127"/>
      <c r="J226" s="127"/>
      <c r="K226" s="107"/>
    </row>
    <row r="227" spans="2:11" x14ac:dyDescent="0.25">
      <c r="B227" s="4">
        <f t="shared" si="6"/>
        <v>225</v>
      </c>
      <c r="C227" s="366">
        <v>45413</v>
      </c>
      <c r="D227" s="106" t="s">
        <v>126</v>
      </c>
      <c r="E227" s="107" t="s">
        <v>99</v>
      </c>
      <c r="F227" s="113" t="s">
        <v>145</v>
      </c>
      <c r="H227" s="108"/>
      <c r="I227" s="127"/>
      <c r="J227" s="127"/>
      <c r="K227" s="107"/>
    </row>
    <row r="228" spans="2:11" x14ac:dyDescent="0.25">
      <c r="B228" s="4">
        <f t="shared" si="6"/>
        <v>226</v>
      </c>
      <c r="C228" s="366">
        <v>45413</v>
      </c>
      <c r="D228" s="106" t="s">
        <v>158</v>
      </c>
      <c r="E228" s="107" t="s">
        <v>138</v>
      </c>
      <c r="F228" s="113" t="s">
        <v>151</v>
      </c>
      <c r="G228" s="4">
        <v>108</v>
      </c>
      <c r="H228" s="108"/>
      <c r="I228" s="127"/>
      <c r="J228" s="127"/>
      <c r="K228" s="107"/>
    </row>
    <row r="229" spans="2:11" x14ac:dyDescent="0.25">
      <c r="B229" s="4">
        <f t="shared" si="6"/>
        <v>227</v>
      </c>
      <c r="C229" s="366">
        <v>45413</v>
      </c>
      <c r="D229" s="106" t="s">
        <v>127</v>
      </c>
      <c r="E229" s="107" t="s">
        <v>99</v>
      </c>
      <c r="F229" s="113" t="s">
        <v>134</v>
      </c>
      <c r="G229" s="4">
        <v>248</v>
      </c>
      <c r="H229" s="108"/>
      <c r="I229" s="127"/>
      <c r="J229" s="127"/>
      <c r="K229" s="107"/>
    </row>
    <row r="230" spans="2:11" x14ac:dyDescent="0.25">
      <c r="B230" s="4">
        <f t="shared" si="6"/>
        <v>228</v>
      </c>
      <c r="C230" s="366">
        <v>45416</v>
      </c>
      <c r="D230" s="106" t="s">
        <v>88</v>
      </c>
      <c r="E230" s="107" t="s">
        <v>89</v>
      </c>
      <c r="F230" s="113" t="s">
        <v>90</v>
      </c>
      <c r="H230" s="108"/>
      <c r="I230" s="127"/>
      <c r="J230" s="127"/>
      <c r="K230" s="107"/>
    </row>
    <row r="231" spans="2:11" x14ac:dyDescent="0.25">
      <c r="B231" s="4">
        <f t="shared" si="6"/>
        <v>229</v>
      </c>
      <c r="C231" s="366">
        <v>45416</v>
      </c>
      <c r="D231" s="106" t="s">
        <v>91</v>
      </c>
      <c r="E231" s="107" t="s">
        <v>92</v>
      </c>
      <c r="F231" s="113" t="s">
        <v>93</v>
      </c>
      <c r="G231" s="4">
        <v>186</v>
      </c>
      <c r="H231" s="108"/>
      <c r="I231" s="127"/>
      <c r="J231" s="127"/>
      <c r="K231" s="107"/>
    </row>
    <row r="232" spans="2:11" x14ac:dyDescent="0.25">
      <c r="B232" s="4">
        <f t="shared" si="6"/>
        <v>230</v>
      </c>
      <c r="C232" s="366">
        <v>45416</v>
      </c>
      <c r="D232" s="106" t="s">
        <v>94</v>
      </c>
      <c r="E232" s="107" t="s">
        <v>92</v>
      </c>
      <c r="F232" s="113" t="s">
        <v>95</v>
      </c>
      <c r="H232" s="108"/>
      <c r="I232" s="127"/>
      <c r="J232" s="127"/>
      <c r="K232" s="107"/>
    </row>
    <row r="233" spans="2:11" x14ac:dyDescent="0.25">
      <c r="B233" s="4">
        <f t="shared" si="6"/>
        <v>231</v>
      </c>
      <c r="C233" s="366">
        <v>45416</v>
      </c>
      <c r="D233" s="106" t="s">
        <v>117</v>
      </c>
      <c r="E233" s="107" t="s">
        <v>92</v>
      </c>
      <c r="F233" s="113" t="s">
        <v>129</v>
      </c>
      <c r="G233" s="4">
        <v>179</v>
      </c>
      <c r="H233" s="108"/>
      <c r="I233" s="127"/>
      <c r="J233" s="127"/>
      <c r="K233" s="107"/>
    </row>
    <row r="234" spans="2:11" x14ac:dyDescent="0.25">
      <c r="B234" s="4">
        <f t="shared" si="6"/>
        <v>232</v>
      </c>
      <c r="C234" s="366">
        <v>45416</v>
      </c>
      <c r="D234" s="106" t="s">
        <v>96</v>
      </c>
      <c r="E234" s="107" t="s">
        <v>97</v>
      </c>
      <c r="F234" s="113" t="s">
        <v>129</v>
      </c>
      <c r="G234" s="4">
        <v>303</v>
      </c>
      <c r="H234" s="108"/>
      <c r="I234" s="127"/>
      <c r="J234" s="127"/>
      <c r="K234" s="107"/>
    </row>
    <row r="235" spans="2:11" x14ac:dyDescent="0.25">
      <c r="B235" s="4">
        <f t="shared" si="6"/>
        <v>233</v>
      </c>
      <c r="C235" s="366">
        <v>45416</v>
      </c>
      <c r="D235" s="106" t="s">
        <v>101</v>
      </c>
      <c r="E235" s="107" t="s">
        <v>99</v>
      </c>
      <c r="F235" s="113" t="s">
        <v>148</v>
      </c>
      <c r="H235" s="108"/>
      <c r="I235" s="127"/>
      <c r="J235" s="127"/>
      <c r="K235" s="107"/>
    </row>
    <row r="236" spans="2:11" x14ac:dyDescent="0.25">
      <c r="B236" s="4">
        <f t="shared" si="6"/>
        <v>234</v>
      </c>
      <c r="C236" s="366">
        <v>45416</v>
      </c>
      <c r="D236" s="106" t="s">
        <v>103</v>
      </c>
      <c r="E236" s="107" t="s">
        <v>104</v>
      </c>
      <c r="F236" s="113" t="s">
        <v>105</v>
      </c>
      <c r="G236" s="4">
        <v>131</v>
      </c>
      <c r="H236" s="108"/>
      <c r="I236" s="127"/>
      <c r="J236" s="127"/>
      <c r="K236" s="107"/>
    </row>
    <row r="237" spans="2:11" x14ac:dyDescent="0.25">
      <c r="B237" s="4">
        <f t="shared" si="6"/>
        <v>235</v>
      </c>
      <c r="C237" s="366">
        <v>45416</v>
      </c>
      <c r="D237" s="106" t="s">
        <v>149</v>
      </c>
      <c r="E237" s="107" t="s">
        <v>104</v>
      </c>
      <c r="F237" s="113" t="s">
        <v>63</v>
      </c>
      <c r="H237" s="108"/>
      <c r="I237" s="127"/>
      <c r="J237" s="127"/>
      <c r="K237" s="107"/>
    </row>
    <row r="238" spans="2:11" x14ac:dyDescent="0.25">
      <c r="B238" s="4">
        <f t="shared" si="6"/>
        <v>236</v>
      </c>
      <c r="C238" s="366">
        <v>45416</v>
      </c>
      <c r="D238" s="106" t="s">
        <v>153</v>
      </c>
      <c r="E238" s="107" t="s">
        <v>92</v>
      </c>
      <c r="F238" s="113" t="s">
        <v>63</v>
      </c>
      <c r="H238" s="108"/>
      <c r="I238" s="127"/>
      <c r="J238" s="127"/>
      <c r="K238" s="107"/>
    </row>
    <row r="239" spans="2:11" x14ac:dyDescent="0.25">
      <c r="B239" s="4">
        <f t="shared" si="6"/>
        <v>237</v>
      </c>
      <c r="C239" s="366">
        <v>45416</v>
      </c>
      <c r="D239" s="106" t="s">
        <v>152</v>
      </c>
      <c r="E239" s="107" t="s">
        <v>92</v>
      </c>
      <c r="F239" s="113" t="s">
        <v>63</v>
      </c>
      <c r="H239" s="108"/>
      <c r="I239" s="127"/>
      <c r="J239" s="127"/>
      <c r="K239" s="107"/>
    </row>
    <row r="240" spans="2:11" x14ac:dyDescent="0.25">
      <c r="B240" s="4">
        <f t="shared" si="6"/>
        <v>238</v>
      </c>
      <c r="C240" s="366">
        <v>45416</v>
      </c>
      <c r="D240" s="106" t="s">
        <v>126</v>
      </c>
      <c r="E240" s="107" t="s">
        <v>99</v>
      </c>
      <c r="F240" s="113" t="s">
        <v>145</v>
      </c>
      <c r="G240" s="4">
        <v>225</v>
      </c>
      <c r="H240" s="108"/>
      <c r="I240" s="127"/>
      <c r="J240" s="127"/>
      <c r="K240" s="107"/>
    </row>
    <row r="241" spans="2:11" x14ac:dyDescent="0.25">
      <c r="B241" s="4">
        <f t="shared" si="6"/>
        <v>239</v>
      </c>
      <c r="C241" s="366">
        <v>45416</v>
      </c>
      <c r="D241" s="106" t="s">
        <v>158</v>
      </c>
      <c r="E241" s="107" t="s">
        <v>138</v>
      </c>
      <c r="F241" s="113" t="s">
        <v>151</v>
      </c>
      <c r="G241" s="4">
        <v>232</v>
      </c>
      <c r="H241" s="108"/>
      <c r="I241" s="127"/>
      <c r="J241" s="127"/>
      <c r="K241" s="107"/>
    </row>
    <row r="242" spans="2:11" x14ac:dyDescent="0.25">
      <c r="B242" s="4">
        <f t="shared" si="6"/>
        <v>240</v>
      </c>
      <c r="C242" s="366">
        <v>45416</v>
      </c>
      <c r="D242" s="106" t="s">
        <v>127</v>
      </c>
      <c r="E242" s="107" t="s">
        <v>99</v>
      </c>
      <c r="F242" s="113" t="s">
        <v>134</v>
      </c>
      <c r="G242" s="4">
        <v>352</v>
      </c>
      <c r="H242" s="108"/>
      <c r="I242" s="127"/>
      <c r="J242" s="127"/>
      <c r="K242" s="107"/>
    </row>
    <row r="243" spans="2:11" x14ac:dyDescent="0.25">
      <c r="B243" s="4">
        <f t="shared" si="6"/>
        <v>241</v>
      </c>
      <c r="C243" s="366">
        <v>45417</v>
      </c>
      <c r="D243" s="106" t="s">
        <v>88</v>
      </c>
      <c r="E243" s="107" t="s">
        <v>89</v>
      </c>
      <c r="F243" s="113" t="s">
        <v>90</v>
      </c>
      <c r="H243" s="108"/>
      <c r="I243" s="127"/>
      <c r="J243" s="127"/>
      <c r="K243" s="107"/>
    </row>
    <row r="244" spans="2:11" x14ac:dyDescent="0.25">
      <c r="B244" s="4">
        <f t="shared" si="6"/>
        <v>242</v>
      </c>
      <c r="C244" s="366">
        <v>45417</v>
      </c>
      <c r="D244" s="106" t="s">
        <v>119</v>
      </c>
      <c r="E244" s="107" t="s">
        <v>108</v>
      </c>
      <c r="F244" s="113" t="s">
        <v>109</v>
      </c>
      <c r="H244" s="108"/>
      <c r="I244" s="127"/>
      <c r="J244" s="127"/>
      <c r="K244" s="107"/>
    </row>
    <row r="245" spans="2:11" x14ac:dyDescent="0.25">
      <c r="B245" s="4">
        <f t="shared" si="6"/>
        <v>243</v>
      </c>
      <c r="C245" s="366">
        <v>45417</v>
      </c>
      <c r="D245" s="106" t="s">
        <v>107</v>
      </c>
      <c r="E245" s="107" t="s">
        <v>108</v>
      </c>
      <c r="F245" s="113" t="s">
        <v>132</v>
      </c>
      <c r="H245" s="108"/>
      <c r="I245" s="127"/>
      <c r="J245" s="127"/>
      <c r="K245" s="107"/>
    </row>
    <row r="246" spans="2:11" x14ac:dyDescent="0.25">
      <c r="B246" s="4">
        <f t="shared" si="6"/>
        <v>244</v>
      </c>
      <c r="C246" s="366">
        <v>45417</v>
      </c>
      <c r="D246" s="106" t="s">
        <v>110</v>
      </c>
      <c r="E246" s="107" t="s">
        <v>108</v>
      </c>
      <c r="F246" s="113" t="s">
        <v>111</v>
      </c>
      <c r="G246" s="4">
        <v>120</v>
      </c>
      <c r="H246" s="108"/>
      <c r="I246" s="127"/>
      <c r="J246" s="127"/>
      <c r="K246" s="107"/>
    </row>
    <row r="247" spans="2:11" x14ac:dyDescent="0.25">
      <c r="B247" s="4">
        <f t="shared" si="6"/>
        <v>245</v>
      </c>
      <c r="C247" s="366">
        <v>45417</v>
      </c>
      <c r="D247" s="106" t="s">
        <v>91</v>
      </c>
      <c r="E247" s="107" t="s">
        <v>92</v>
      </c>
      <c r="F247" s="113" t="s">
        <v>93</v>
      </c>
      <c r="H247" s="108"/>
      <c r="I247" s="127"/>
      <c r="J247" s="127"/>
      <c r="K247" s="107"/>
    </row>
    <row r="248" spans="2:11" x14ac:dyDescent="0.25">
      <c r="B248" s="4">
        <f t="shared" si="6"/>
        <v>246</v>
      </c>
      <c r="C248" s="366">
        <v>45417</v>
      </c>
      <c r="D248" s="106" t="s">
        <v>94</v>
      </c>
      <c r="E248" s="107" t="s">
        <v>92</v>
      </c>
      <c r="F248" s="113" t="s">
        <v>95</v>
      </c>
      <c r="H248" s="108"/>
      <c r="I248" s="127"/>
      <c r="J248" s="127"/>
      <c r="K248" s="107"/>
    </row>
    <row r="249" spans="2:11" x14ac:dyDescent="0.25">
      <c r="B249" s="4">
        <f t="shared" si="6"/>
        <v>247</v>
      </c>
      <c r="C249" s="366">
        <v>45417</v>
      </c>
      <c r="D249" s="106" t="s">
        <v>117</v>
      </c>
      <c r="E249" s="107" t="s">
        <v>92</v>
      </c>
      <c r="F249" s="113" t="s">
        <v>129</v>
      </c>
      <c r="G249" s="4">
        <v>68</v>
      </c>
      <c r="H249" s="108"/>
      <c r="I249" s="127"/>
      <c r="J249" s="127"/>
      <c r="K249" s="107"/>
    </row>
    <row r="250" spans="2:11" x14ac:dyDescent="0.25">
      <c r="B250" s="4">
        <f t="shared" si="6"/>
        <v>248</v>
      </c>
      <c r="C250" s="366">
        <v>45417</v>
      </c>
      <c r="D250" s="106" t="s">
        <v>114</v>
      </c>
      <c r="E250" s="107" t="s">
        <v>115</v>
      </c>
      <c r="F250" s="113" t="s">
        <v>116</v>
      </c>
      <c r="H250" s="108"/>
      <c r="I250" s="127"/>
      <c r="J250" s="127"/>
      <c r="K250" s="107"/>
    </row>
    <row r="251" spans="2:11" x14ac:dyDescent="0.25">
      <c r="B251" s="4">
        <f t="shared" si="6"/>
        <v>249</v>
      </c>
      <c r="C251" s="366">
        <v>45417</v>
      </c>
      <c r="D251" s="106" t="s">
        <v>130</v>
      </c>
      <c r="E251" s="107" t="s">
        <v>97</v>
      </c>
      <c r="F251" s="113" t="s">
        <v>129</v>
      </c>
      <c r="H251" s="108"/>
      <c r="I251" s="127"/>
      <c r="J251" s="127"/>
      <c r="K251" s="107"/>
    </row>
    <row r="252" spans="2:11" x14ac:dyDescent="0.25">
      <c r="B252" s="4">
        <f t="shared" si="6"/>
        <v>250</v>
      </c>
      <c r="C252" s="366">
        <v>45417</v>
      </c>
      <c r="D252" s="106" t="s">
        <v>96</v>
      </c>
      <c r="E252" s="107" t="s">
        <v>97</v>
      </c>
      <c r="F252" s="113" t="s">
        <v>129</v>
      </c>
      <c r="H252" s="108"/>
      <c r="I252" s="127"/>
      <c r="J252" s="127"/>
      <c r="K252" s="107"/>
    </row>
    <row r="253" spans="2:11" x14ac:dyDescent="0.25">
      <c r="B253" s="4">
        <f t="shared" si="6"/>
        <v>251</v>
      </c>
      <c r="C253" s="366">
        <v>45417</v>
      </c>
      <c r="D253" s="106" t="s">
        <v>98</v>
      </c>
      <c r="E253" s="107" t="s">
        <v>99</v>
      </c>
      <c r="F253" s="113" t="s">
        <v>100</v>
      </c>
      <c r="G253" s="4">
        <v>214</v>
      </c>
      <c r="H253" s="108"/>
      <c r="I253" s="127"/>
      <c r="J253" s="127"/>
      <c r="K253" s="107"/>
    </row>
    <row r="254" spans="2:11" x14ac:dyDescent="0.25">
      <c r="B254" s="4">
        <f t="shared" si="6"/>
        <v>252</v>
      </c>
      <c r="C254" s="366">
        <v>45417</v>
      </c>
      <c r="D254" s="106" t="s">
        <v>101</v>
      </c>
      <c r="E254" s="107" t="s">
        <v>99</v>
      </c>
      <c r="F254" s="113" t="s">
        <v>148</v>
      </c>
      <c r="H254" s="108"/>
      <c r="I254" s="127"/>
      <c r="J254" s="127"/>
      <c r="K254" s="107"/>
    </row>
    <row r="255" spans="2:11" x14ac:dyDescent="0.25">
      <c r="B255" s="4">
        <f t="shared" si="6"/>
        <v>253</v>
      </c>
      <c r="C255" s="366">
        <v>45417</v>
      </c>
      <c r="D255" s="106" t="s">
        <v>103</v>
      </c>
      <c r="E255" s="107" t="s">
        <v>104</v>
      </c>
      <c r="F255" s="113" t="s">
        <v>105</v>
      </c>
      <c r="G255" s="4">
        <v>135</v>
      </c>
      <c r="H255" s="108"/>
      <c r="I255" s="127"/>
      <c r="J255" s="127"/>
      <c r="K255" s="107"/>
    </row>
    <row r="256" spans="2:11" x14ac:dyDescent="0.25">
      <c r="B256" s="4">
        <f t="shared" si="6"/>
        <v>254</v>
      </c>
      <c r="C256" s="366">
        <v>45417</v>
      </c>
      <c r="D256" s="106" t="s">
        <v>149</v>
      </c>
      <c r="E256" s="107" t="s">
        <v>104</v>
      </c>
      <c r="F256" s="113" t="s">
        <v>63</v>
      </c>
      <c r="G256" s="4">
        <v>200</v>
      </c>
      <c r="H256" s="108"/>
      <c r="I256" s="127"/>
      <c r="J256" s="127"/>
      <c r="K256" s="107"/>
    </row>
    <row r="257" spans="2:11" x14ac:dyDescent="0.25">
      <c r="B257" s="4">
        <f t="shared" si="6"/>
        <v>255</v>
      </c>
      <c r="C257" s="366">
        <v>45417</v>
      </c>
      <c r="D257" s="106" t="s">
        <v>153</v>
      </c>
      <c r="E257" s="107" t="s">
        <v>92</v>
      </c>
      <c r="F257" s="113" t="s">
        <v>63</v>
      </c>
      <c r="G257" s="4">
        <v>103</v>
      </c>
      <c r="H257" s="108"/>
      <c r="I257" s="127"/>
      <c r="J257" s="127"/>
      <c r="K257" s="107"/>
    </row>
    <row r="258" spans="2:11" x14ac:dyDescent="0.25">
      <c r="B258" s="4">
        <f t="shared" si="6"/>
        <v>256</v>
      </c>
      <c r="C258" s="366">
        <v>45417</v>
      </c>
      <c r="D258" s="106" t="s">
        <v>150</v>
      </c>
      <c r="E258" s="107" t="s">
        <v>92</v>
      </c>
      <c r="F258" s="113" t="s">
        <v>63</v>
      </c>
      <c r="G258" s="4">
        <v>263</v>
      </c>
      <c r="H258" s="108"/>
      <c r="I258" s="127"/>
      <c r="J258" s="127"/>
      <c r="K258" s="107"/>
    </row>
    <row r="259" spans="2:11" x14ac:dyDescent="0.25">
      <c r="B259" s="4">
        <f t="shared" si="6"/>
        <v>257</v>
      </c>
      <c r="C259" s="366">
        <v>45417</v>
      </c>
      <c r="D259" s="106" t="s">
        <v>152</v>
      </c>
      <c r="E259" s="107" t="s">
        <v>92</v>
      </c>
      <c r="F259" s="113" t="s">
        <v>63</v>
      </c>
      <c r="G259" s="4">
        <v>122</v>
      </c>
      <c r="H259" s="108"/>
      <c r="I259" s="127"/>
      <c r="J259" s="127"/>
      <c r="K259" s="107"/>
    </row>
    <row r="260" spans="2:11" x14ac:dyDescent="0.25">
      <c r="B260" s="4">
        <f t="shared" si="6"/>
        <v>258</v>
      </c>
      <c r="C260" s="366">
        <v>45417</v>
      </c>
      <c r="D260" s="106" t="s">
        <v>126</v>
      </c>
      <c r="E260" s="107" t="s">
        <v>99</v>
      </c>
      <c r="F260" s="113" t="s">
        <v>145</v>
      </c>
      <c r="G260" s="4">
        <v>238</v>
      </c>
      <c r="H260" s="108"/>
      <c r="I260" s="127"/>
      <c r="J260" s="127"/>
      <c r="K260" s="107"/>
    </row>
    <row r="261" spans="2:11" x14ac:dyDescent="0.25">
      <c r="B261" s="4">
        <f t="shared" si="6"/>
        <v>259</v>
      </c>
      <c r="C261" s="366">
        <v>45417</v>
      </c>
      <c r="D261" s="106" t="s">
        <v>158</v>
      </c>
      <c r="E261" s="107" t="s">
        <v>138</v>
      </c>
      <c r="F261" s="113" t="s">
        <v>151</v>
      </c>
      <c r="G261" s="4">
        <v>168</v>
      </c>
      <c r="H261" s="108"/>
      <c r="I261" s="127"/>
      <c r="J261" s="127"/>
      <c r="K261" s="107"/>
    </row>
    <row r="262" spans="2:11" x14ac:dyDescent="0.25">
      <c r="B262" s="4">
        <f t="shared" si="6"/>
        <v>260</v>
      </c>
      <c r="C262" s="366">
        <v>45417</v>
      </c>
      <c r="D262" s="106" t="s">
        <v>127</v>
      </c>
      <c r="E262" s="107" t="s">
        <v>99</v>
      </c>
      <c r="F262" s="113" t="s">
        <v>134</v>
      </c>
      <c r="G262" s="4">
        <v>298</v>
      </c>
      <c r="H262" s="108"/>
      <c r="I262" s="127"/>
      <c r="J262" s="127"/>
      <c r="K262" s="107"/>
    </row>
    <row r="263" spans="2:11" x14ac:dyDescent="0.25">
      <c r="B263" s="4">
        <f t="shared" si="6"/>
        <v>261</v>
      </c>
      <c r="C263" s="366">
        <v>45418</v>
      </c>
      <c r="D263" s="106" t="s">
        <v>88</v>
      </c>
      <c r="E263" s="107" t="s">
        <v>89</v>
      </c>
      <c r="F263" s="113" t="s">
        <v>90</v>
      </c>
      <c r="G263" s="108"/>
      <c r="H263" s="108"/>
      <c r="I263" s="127"/>
      <c r="J263" s="127"/>
      <c r="K263" s="107"/>
    </row>
    <row r="264" spans="2:11" x14ac:dyDescent="0.25">
      <c r="B264" s="4">
        <f t="shared" si="6"/>
        <v>262</v>
      </c>
      <c r="C264" s="366">
        <v>45418</v>
      </c>
      <c r="D264" s="106" t="s">
        <v>119</v>
      </c>
      <c r="E264" s="107" t="s">
        <v>108</v>
      </c>
      <c r="F264" s="113" t="s">
        <v>109</v>
      </c>
      <c r="G264" s="108"/>
      <c r="H264" s="108"/>
      <c r="I264" s="127"/>
      <c r="J264" s="127"/>
      <c r="K264" s="107"/>
    </row>
    <row r="265" spans="2:11" x14ac:dyDescent="0.25">
      <c r="B265" s="4">
        <f t="shared" si="6"/>
        <v>263</v>
      </c>
      <c r="C265" s="366">
        <v>45418</v>
      </c>
      <c r="D265" s="106" t="s">
        <v>107</v>
      </c>
      <c r="E265" s="107" t="s">
        <v>108</v>
      </c>
      <c r="F265" s="113" t="s">
        <v>132</v>
      </c>
      <c r="G265" s="108"/>
      <c r="H265" s="108"/>
      <c r="I265" s="127"/>
      <c r="J265" s="127"/>
      <c r="K265" s="107"/>
    </row>
    <row r="266" spans="2:11" x14ac:dyDescent="0.25">
      <c r="B266" s="4">
        <f t="shared" si="6"/>
        <v>264</v>
      </c>
      <c r="C266" s="366">
        <v>45418</v>
      </c>
      <c r="D266" s="106" t="s">
        <v>110</v>
      </c>
      <c r="E266" s="107" t="s">
        <v>108</v>
      </c>
      <c r="F266" s="113" t="s">
        <v>111</v>
      </c>
      <c r="G266" s="108"/>
      <c r="H266" s="108"/>
      <c r="I266" s="127"/>
      <c r="J266" s="127"/>
      <c r="K266" s="107"/>
    </row>
    <row r="267" spans="2:11" x14ac:dyDescent="0.25">
      <c r="B267" s="4">
        <f t="shared" si="6"/>
        <v>265</v>
      </c>
      <c r="C267" s="366">
        <v>45418</v>
      </c>
      <c r="D267" s="106" t="s">
        <v>91</v>
      </c>
      <c r="E267" s="107" t="s">
        <v>92</v>
      </c>
      <c r="F267" s="113" t="s">
        <v>93</v>
      </c>
      <c r="G267" s="108"/>
      <c r="H267" s="108"/>
      <c r="I267" s="127"/>
      <c r="J267" s="127"/>
      <c r="K267" s="107"/>
    </row>
    <row r="268" spans="2:11" x14ac:dyDescent="0.25">
      <c r="B268" s="4">
        <f t="shared" si="6"/>
        <v>266</v>
      </c>
      <c r="C268" s="366">
        <v>45418</v>
      </c>
      <c r="D268" s="106" t="s">
        <v>94</v>
      </c>
      <c r="E268" s="107" t="s">
        <v>92</v>
      </c>
      <c r="F268" s="113" t="s">
        <v>95</v>
      </c>
      <c r="G268" s="108"/>
      <c r="H268" s="108"/>
      <c r="I268" s="127"/>
      <c r="J268" s="127"/>
      <c r="K268" s="107"/>
    </row>
    <row r="269" spans="2:11" x14ac:dyDescent="0.25">
      <c r="B269" s="4">
        <f t="shared" si="6"/>
        <v>267</v>
      </c>
      <c r="C269" s="366">
        <v>45418</v>
      </c>
      <c r="D269" s="106" t="s">
        <v>117</v>
      </c>
      <c r="E269" s="107" t="s">
        <v>92</v>
      </c>
      <c r="F269" s="113" t="s">
        <v>129</v>
      </c>
      <c r="G269" s="108"/>
      <c r="H269" s="108"/>
      <c r="I269" s="127"/>
      <c r="J269" s="127"/>
      <c r="K269" s="107"/>
    </row>
    <row r="270" spans="2:11" x14ac:dyDescent="0.25">
      <c r="B270" s="4">
        <f t="shared" si="6"/>
        <v>268</v>
      </c>
      <c r="C270" s="366">
        <v>45418</v>
      </c>
      <c r="D270" s="106" t="s">
        <v>114</v>
      </c>
      <c r="E270" s="107" t="s">
        <v>115</v>
      </c>
      <c r="F270" s="113" t="s">
        <v>116</v>
      </c>
      <c r="G270" s="108"/>
      <c r="H270" s="108"/>
      <c r="I270" s="127"/>
      <c r="J270" s="127"/>
      <c r="K270" s="107"/>
    </row>
    <row r="271" spans="2:11" x14ac:dyDescent="0.25">
      <c r="B271" s="4">
        <f t="shared" si="6"/>
        <v>269</v>
      </c>
      <c r="C271" s="366">
        <v>45418</v>
      </c>
      <c r="D271" s="106" t="s">
        <v>130</v>
      </c>
      <c r="E271" s="107" t="s">
        <v>97</v>
      </c>
      <c r="F271" s="113" t="s">
        <v>129</v>
      </c>
      <c r="G271" s="108"/>
      <c r="H271" s="108"/>
      <c r="I271" s="127"/>
      <c r="J271" s="127"/>
      <c r="K271" s="107"/>
    </row>
    <row r="272" spans="2:11" x14ac:dyDescent="0.25">
      <c r="B272" s="4">
        <f t="shared" si="6"/>
        <v>270</v>
      </c>
      <c r="C272" s="366">
        <v>45418</v>
      </c>
      <c r="D272" s="106" t="s">
        <v>96</v>
      </c>
      <c r="E272" s="107" t="s">
        <v>97</v>
      </c>
      <c r="F272" s="113" t="s">
        <v>129</v>
      </c>
      <c r="G272" s="108">
        <v>88</v>
      </c>
      <c r="H272" s="108"/>
      <c r="I272" s="127"/>
      <c r="J272" s="127"/>
      <c r="K272" s="107"/>
    </row>
    <row r="273" spans="2:11" x14ac:dyDescent="0.25">
      <c r="B273" s="4">
        <f t="shared" si="6"/>
        <v>271</v>
      </c>
      <c r="C273" s="366">
        <v>45418</v>
      </c>
      <c r="D273" s="106" t="s">
        <v>98</v>
      </c>
      <c r="E273" s="107" t="s">
        <v>99</v>
      </c>
      <c r="F273" s="113" t="s">
        <v>100</v>
      </c>
      <c r="G273" s="108"/>
      <c r="H273" s="108"/>
      <c r="I273" s="127"/>
      <c r="J273" s="127"/>
      <c r="K273" s="107"/>
    </row>
    <row r="274" spans="2:11" x14ac:dyDescent="0.25">
      <c r="B274" s="4">
        <f t="shared" si="6"/>
        <v>272</v>
      </c>
      <c r="C274" s="366">
        <v>45418</v>
      </c>
      <c r="D274" s="106" t="s">
        <v>101</v>
      </c>
      <c r="E274" s="107" t="s">
        <v>99</v>
      </c>
      <c r="F274" s="113" t="s">
        <v>148</v>
      </c>
      <c r="G274" s="108"/>
      <c r="H274" s="108"/>
      <c r="I274" s="127"/>
      <c r="J274" s="127"/>
      <c r="K274" s="107"/>
    </row>
    <row r="275" spans="2:11" x14ac:dyDescent="0.25">
      <c r="B275" s="4">
        <f t="shared" si="6"/>
        <v>273</v>
      </c>
      <c r="C275" s="366">
        <v>45418</v>
      </c>
      <c r="D275" s="106" t="s">
        <v>103</v>
      </c>
      <c r="E275" s="107" t="s">
        <v>104</v>
      </c>
      <c r="F275" s="113" t="s">
        <v>105</v>
      </c>
      <c r="G275" s="108"/>
      <c r="H275" s="108"/>
      <c r="I275" s="127"/>
      <c r="J275" s="127"/>
      <c r="K275" s="107"/>
    </row>
    <row r="276" spans="2:11" x14ac:dyDescent="0.25">
      <c r="B276" s="4">
        <f t="shared" si="6"/>
        <v>274</v>
      </c>
      <c r="C276" s="366">
        <v>45418</v>
      </c>
      <c r="D276" s="106" t="s">
        <v>149</v>
      </c>
      <c r="E276" s="107" t="s">
        <v>104</v>
      </c>
      <c r="F276" s="113" t="s">
        <v>63</v>
      </c>
      <c r="G276" s="108"/>
      <c r="H276" s="108"/>
      <c r="I276" s="127"/>
      <c r="J276" s="127"/>
      <c r="K276" s="107"/>
    </row>
    <row r="277" spans="2:11" x14ac:dyDescent="0.25">
      <c r="B277" s="4">
        <f t="shared" si="6"/>
        <v>275</v>
      </c>
      <c r="C277" s="366">
        <v>45418</v>
      </c>
      <c r="D277" s="106" t="s">
        <v>153</v>
      </c>
      <c r="E277" s="107" t="s">
        <v>92</v>
      </c>
      <c r="F277" s="113" t="s">
        <v>63</v>
      </c>
      <c r="G277" s="108"/>
      <c r="H277" s="108"/>
      <c r="I277" s="127"/>
      <c r="J277" s="127"/>
      <c r="K277" s="107"/>
    </row>
    <row r="278" spans="2:11" x14ac:dyDescent="0.25">
      <c r="B278" s="4">
        <f t="shared" si="6"/>
        <v>276</v>
      </c>
      <c r="C278" s="366">
        <v>45418</v>
      </c>
      <c r="D278" s="106" t="s">
        <v>150</v>
      </c>
      <c r="E278" s="107" t="s">
        <v>92</v>
      </c>
      <c r="F278" s="113" t="s">
        <v>63</v>
      </c>
      <c r="G278" s="108"/>
      <c r="H278" s="108"/>
      <c r="I278" s="127"/>
      <c r="J278" s="127"/>
      <c r="K278" s="107"/>
    </row>
    <row r="279" spans="2:11" x14ac:dyDescent="0.25">
      <c r="B279" s="4">
        <f t="shared" ref="B279:B342" si="7">ROW()-2</f>
        <v>277</v>
      </c>
      <c r="C279" s="366">
        <v>45418</v>
      </c>
      <c r="D279" s="106" t="s">
        <v>152</v>
      </c>
      <c r="E279" s="107" t="s">
        <v>92</v>
      </c>
      <c r="F279" s="113" t="s">
        <v>63</v>
      </c>
      <c r="G279" s="108"/>
      <c r="H279" s="108"/>
      <c r="I279" s="127"/>
      <c r="J279" s="127"/>
      <c r="K279" s="107"/>
    </row>
    <row r="280" spans="2:11" x14ac:dyDescent="0.25">
      <c r="B280" s="4">
        <f t="shared" si="7"/>
        <v>278</v>
      </c>
      <c r="C280" s="366">
        <v>45418</v>
      </c>
      <c r="D280" s="106" t="s">
        <v>126</v>
      </c>
      <c r="E280" s="107" t="s">
        <v>99</v>
      </c>
      <c r="F280" s="113" t="s">
        <v>145</v>
      </c>
      <c r="G280" s="108"/>
      <c r="H280" s="108"/>
      <c r="I280" s="127"/>
      <c r="J280" s="127"/>
      <c r="K280" s="107"/>
    </row>
    <row r="281" spans="2:11" x14ac:dyDescent="0.25">
      <c r="B281" s="4">
        <f t="shared" si="7"/>
        <v>279</v>
      </c>
      <c r="C281" s="366">
        <v>45418</v>
      </c>
      <c r="D281" s="106" t="s">
        <v>158</v>
      </c>
      <c r="E281" s="107" t="s">
        <v>138</v>
      </c>
      <c r="F281" s="113" t="s">
        <v>151</v>
      </c>
      <c r="G281" s="108"/>
      <c r="H281" s="108"/>
      <c r="I281" s="127"/>
      <c r="J281" s="127"/>
      <c r="K281" s="107"/>
    </row>
    <row r="282" spans="2:11" x14ac:dyDescent="0.25">
      <c r="B282" s="4">
        <f t="shared" si="7"/>
        <v>280</v>
      </c>
      <c r="C282" s="366">
        <v>45418</v>
      </c>
      <c r="D282" s="106" t="s">
        <v>127</v>
      </c>
      <c r="E282" s="107" t="s">
        <v>99</v>
      </c>
      <c r="F282" s="113" t="s">
        <v>134</v>
      </c>
      <c r="G282" s="108">
        <v>334</v>
      </c>
      <c r="H282" s="108"/>
      <c r="I282" s="127"/>
      <c r="J282" s="127"/>
      <c r="K282" s="107"/>
    </row>
    <row r="283" spans="2:11" x14ac:dyDescent="0.25">
      <c r="B283" s="4">
        <f t="shared" si="7"/>
        <v>281</v>
      </c>
      <c r="C283" s="366">
        <v>45419</v>
      </c>
      <c r="D283" s="106" t="s">
        <v>88</v>
      </c>
      <c r="E283" s="107" t="s">
        <v>89</v>
      </c>
      <c r="F283" s="113" t="s">
        <v>90</v>
      </c>
      <c r="H283" s="108"/>
      <c r="I283" s="127"/>
      <c r="J283" s="127"/>
      <c r="K283" s="107"/>
    </row>
    <row r="284" spans="2:11" x14ac:dyDescent="0.25">
      <c r="B284" s="4">
        <f t="shared" si="7"/>
        <v>282</v>
      </c>
      <c r="C284" s="366">
        <v>45419</v>
      </c>
      <c r="D284" s="106" t="s">
        <v>119</v>
      </c>
      <c r="E284" s="107" t="s">
        <v>108</v>
      </c>
      <c r="F284" s="113" t="s">
        <v>109</v>
      </c>
      <c r="G284" s="4">
        <v>46</v>
      </c>
      <c r="H284" s="108"/>
      <c r="I284" s="127"/>
      <c r="J284" s="127"/>
      <c r="K284" s="107"/>
    </row>
    <row r="285" spans="2:11" x14ac:dyDescent="0.25">
      <c r="B285" s="4">
        <f t="shared" si="7"/>
        <v>283</v>
      </c>
      <c r="C285" s="366">
        <v>45419</v>
      </c>
      <c r="D285" s="106" t="s">
        <v>107</v>
      </c>
      <c r="E285" s="107" t="s">
        <v>108</v>
      </c>
      <c r="F285" s="113" t="s">
        <v>132</v>
      </c>
      <c r="H285" s="108"/>
      <c r="I285" s="127"/>
      <c r="J285" s="127"/>
      <c r="K285" s="107"/>
    </row>
    <row r="286" spans="2:11" x14ac:dyDescent="0.25">
      <c r="B286" s="4">
        <f t="shared" si="7"/>
        <v>284</v>
      </c>
      <c r="C286" s="366">
        <v>45419</v>
      </c>
      <c r="D286" s="106" t="s">
        <v>110</v>
      </c>
      <c r="E286" s="107" t="s">
        <v>108</v>
      </c>
      <c r="F286" s="113" t="s">
        <v>111</v>
      </c>
      <c r="G286" s="4">
        <v>28</v>
      </c>
      <c r="H286" s="108"/>
      <c r="I286" s="127"/>
      <c r="J286" s="127"/>
      <c r="K286" s="107"/>
    </row>
    <row r="287" spans="2:11" x14ac:dyDescent="0.25">
      <c r="B287" s="4">
        <f t="shared" si="7"/>
        <v>285</v>
      </c>
      <c r="C287" s="366">
        <v>45419</v>
      </c>
      <c r="D287" s="106" t="s">
        <v>91</v>
      </c>
      <c r="E287" s="107" t="s">
        <v>92</v>
      </c>
      <c r="F287" s="113" t="s">
        <v>93</v>
      </c>
      <c r="G287" s="4">
        <v>100</v>
      </c>
      <c r="H287" s="108"/>
      <c r="I287" s="127"/>
      <c r="J287" s="127"/>
      <c r="K287" s="107"/>
    </row>
    <row r="288" spans="2:11" x14ac:dyDescent="0.25">
      <c r="B288" s="4">
        <f t="shared" si="7"/>
        <v>286</v>
      </c>
      <c r="C288" s="366">
        <v>45419</v>
      </c>
      <c r="D288" s="106" t="s">
        <v>94</v>
      </c>
      <c r="E288" s="107" t="s">
        <v>92</v>
      </c>
      <c r="F288" s="113" t="s">
        <v>95</v>
      </c>
      <c r="G288" s="4">
        <v>200</v>
      </c>
      <c r="H288" s="108"/>
      <c r="I288" s="127"/>
      <c r="J288" s="127"/>
      <c r="K288" s="107"/>
    </row>
    <row r="289" spans="2:11" x14ac:dyDescent="0.25">
      <c r="B289" s="4">
        <f t="shared" si="7"/>
        <v>287</v>
      </c>
      <c r="C289" s="366">
        <v>45419</v>
      </c>
      <c r="D289" s="106" t="s">
        <v>117</v>
      </c>
      <c r="E289" s="107" t="s">
        <v>92</v>
      </c>
      <c r="F289" s="113" t="s">
        <v>129</v>
      </c>
      <c r="G289" s="4">
        <v>50</v>
      </c>
      <c r="H289" s="108"/>
      <c r="I289" s="127"/>
      <c r="J289" s="127"/>
      <c r="K289" s="107"/>
    </row>
    <row r="290" spans="2:11" x14ac:dyDescent="0.25">
      <c r="B290" s="4">
        <f t="shared" si="7"/>
        <v>288</v>
      </c>
      <c r="C290" s="366">
        <v>45419</v>
      </c>
      <c r="D290" s="106" t="s">
        <v>114</v>
      </c>
      <c r="E290" s="107" t="s">
        <v>115</v>
      </c>
      <c r="F290" s="113" t="s">
        <v>116</v>
      </c>
      <c r="H290" s="108"/>
      <c r="I290" s="127"/>
      <c r="J290" s="127"/>
      <c r="K290" s="107"/>
    </row>
    <row r="291" spans="2:11" x14ac:dyDescent="0.25">
      <c r="B291" s="4">
        <f t="shared" si="7"/>
        <v>289</v>
      </c>
      <c r="C291" s="366">
        <v>45419</v>
      </c>
      <c r="D291" s="106" t="s">
        <v>130</v>
      </c>
      <c r="E291" s="107" t="s">
        <v>97</v>
      </c>
      <c r="F291" s="113" t="s">
        <v>129</v>
      </c>
      <c r="H291" s="108"/>
      <c r="I291" s="127"/>
      <c r="J291" s="127"/>
      <c r="K291" s="107"/>
    </row>
    <row r="292" spans="2:11" x14ac:dyDescent="0.25">
      <c r="B292" s="4">
        <f t="shared" si="7"/>
        <v>290</v>
      </c>
      <c r="C292" s="366">
        <v>45419</v>
      </c>
      <c r="D292" s="106" t="s">
        <v>96</v>
      </c>
      <c r="E292" s="107" t="s">
        <v>97</v>
      </c>
      <c r="F292" s="113" t="s">
        <v>129</v>
      </c>
      <c r="H292" s="108"/>
      <c r="I292" s="127"/>
      <c r="J292" s="127"/>
      <c r="K292" s="107"/>
    </row>
    <row r="293" spans="2:11" x14ac:dyDescent="0.25">
      <c r="B293" s="4">
        <f t="shared" si="7"/>
        <v>291</v>
      </c>
      <c r="C293" s="366">
        <v>45419</v>
      </c>
      <c r="D293" s="106" t="s">
        <v>98</v>
      </c>
      <c r="E293" s="107" t="s">
        <v>99</v>
      </c>
      <c r="F293" s="113" t="s">
        <v>100</v>
      </c>
      <c r="G293" s="4">
        <v>239</v>
      </c>
      <c r="H293" s="108"/>
      <c r="I293" s="127"/>
      <c r="J293" s="127"/>
      <c r="K293" s="107"/>
    </row>
    <row r="294" spans="2:11" x14ac:dyDescent="0.25">
      <c r="B294" s="4">
        <f t="shared" si="7"/>
        <v>292</v>
      </c>
      <c r="C294" s="366">
        <v>45419</v>
      </c>
      <c r="D294" s="106" t="s">
        <v>101</v>
      </c>
      <c r="E294" s="107" t="s">
        <v>99</v>
      </c>
      <c r="F294" s="113" t="s">
        <v>148</v>
      </c>
      <c r="H294" s="108"/>
      <c r="I294" s="127"/>
      <c r="J294" s="127"/>
      <c r="K294" s="107"/>
    </row>
    <row r="295" spans="2:11" x14ac:dyDescent="0.25">
      <c r="B295" s="4">
        <f t="shared" si="7"/>
        <v>293</v>
      </c>
      <c r="C295" s="366">
        <v>45419</v>
      </c>
      <c r="D295" s="106" t="s">
        <v>103</v>
      </c>
      <c r="E295" s="107" t="s">
        <v>104</v>
      </c>
      <c r="F295" s="113" t="s">
        <v>105</v>
      </c>
      <c r="G295" s="4">
        <v>128</v>
      </c>
      <c r="H295" s="108"/>
      <c r="I295" s="127"/>
      <c r="J295" s="127"/>
      <c r="K295" s="107"/>
    </row>
    <row r="296" spans="2:11" x14ac:dyDescent="0.25">
      <c r="B296" s="4">
        <f t="shared" si="7"/>
        <v>294</v>
      </c>
      <c r="C296" s="366">
        <v>45419</v>
      </c>
      <c r="D296" s="106" t="s">
        <v>149</v>
      </c>
      <c r="E296" s="107" t="s">
        <v>104</v>
      </c>
      <c r="F296" s="113" t="s">
        <v>63</v>
      </c>
      <c r="G296" s="4">
        <v>174</v>
      </c>
      <c r="H296" s="108"/>
      <c r="I296" s="127"/>
      <c r="J296" s="127"/>
      <c r="K296" s="107"/>
    </row>
    <row r="297" spans="2:11" x14ac:dyDescent="0.25">
      <c r="B297" s="4">
        <f t="shared" si="7"/>
        <v>295</v>
      </c>
      <c r="C297" s="366">
        <v>45419</v>
      </c>
      <c r="D297" s="106" t="s">
        <v>153</v>
      </c>
      <c r="E297" s="107" t="s">
        <v>92</v>
      </c>
      <c r="F297" s="113" t="s">
        <v>63</v>
      </c>
      <c r="H297" s="108"/>
      <c r="I297" s="127"/>
      <c r="J297" s="127"/>
      <c r="K297" s="107"/>
    </row>
    <row r="298" spans="2:11" x14ac:dyDescent="0.25">
      <c r="B298" s="4">
        <f t="shared" si="7"/>
        <v>296</v>
      </c>
      <c r="C298" s="366">
        <v>45419</v>
      </c>
      <c r="D298" s="106" t="s">
        <v>150</v>
      </c>
      <c r="E298" s="107" t="s">
        <v>92</v>
      </c>
      <c r="F298" s="113" t="s">
        <v>63</v>
      </c>
      <c r="H298" s="108"/>
      <c r="I298" s="127"/>
      <c r="J298" s="127"/>
      <c r="K298" s="107"/>
    </row>
    <row r="299" spans="2:11" x14ac:dyDescent="0.25">
      <c r="B299" s="4">
        <f t="shared" si="7"/>
        <v>297</v>
      </c>
      <c r="C299" s="366">
        <v>45419</v>
      </c>
      <c r="D299" s="106" t="s">
        <v>152</v>
      </c>
      <c r="E299" s="107" t="s">
        <v>92</v>
      </c>
      <c r="F299" s="113" t="s">
        <v>63</v>
      </c>
      <c r="G299" s="4">
        <v>70</v>
      </c>
      <c r="H299" s="108"/>
      <c r="I299" s="127"/>
      <c r="J299" s="127"/>
      <c r="K299" s="107"/>
    </row>
    <row r="300" spans="2:11" x14ac:dyDescent="0.25">
      <c r="B300" s="4">
        <f t="shared" si="7"/>
        <v>298</v>
      </c>
      <c r="C300" s="366">
        <v>45419</v>
      </c>
      <c r="D300" s="106" t="s">
        <v>126</v>
      </c>
      <c r="E300" s="107" t="s">
        <v>99</v>
      </c>
      <c r="F300" s="113" t="s">
        <v>145</v>
      </c>
      <c r="G300" s="4">
        <v>283</v>
      </c>
      <c r="H300" s="108"/>
      <c r="I300" s="127"/>
      <c r="J300" s="127"/>
      <c r="K300" s="107"/>
    </row>
    <row r="301" spans="2:11" x14ac:dyDescent="0.25">
      <c r="B301" s="4">
        <f t="shared" si="7"/>
        <v>299</v>
      </c>
      <c r="C301" s="366">
        <v>45419</v>
      </c>
      <c r="D301" s="106" t="s">
        <v>158</v>
      </c>
      <c r="E301" s="107" t="s">
        <v>138</v>
      </c>
      <c r="F301" s="113" t="s">
        <v>151</v>
      </c>
      <c r="G301" s="4">
        <v>153</v>
      </c>
      <c r="H301" s="108"/>
      <c r="I301" s="127"/>
      <c r="J301" s="127"/>
      <c r="K301" s="107"/>
    </row>
    <row r="302" spans="2:11" x14ac:dyDescent="0.25">
      <c r="B302" s="4">
        <f t="shared" si="7"/>
        <v>300</v>
      </c>
      <c r="C302" s="366">
        <v>45419</v>
      </c>
      <c r="D302" s="106" t="s">
        <v>146</v>
      </c>
      <c r="E302" s="107" t="s">
        <v>99</v>
      </c>
      <c r="F302" s="113" t="s">
        <v>145</v>
      </c>
      <c r="G302" s="4">
        <v>42</v>
      </c>
      <c r="H302" s="108"/>
      <c r="I302" s="127"/>
      <c r="J302" s="127"/>
      <c r="K302" s="107"/>
    </row>
    <row r="303" spans="2:11" x14ac:dyDescent="0.25">
      <c r="B303" s="4">
        <f t="shared" si="7"/>
        <v>301</v>
      </c>
      <c r="C303" s="366">
        <v>45419</v>
      </c>
      <c r="D303" s="106" t="s">
        <v>127</v>
      </c>
      <c r="E303" s="107" t="s">
        <v>99</v>
      </c>
      <c r="F303" s="113" t="s">
        <v>134</v>
      </c>
      <c r="G303" s="4">
        <v>417</v>
      </c>
      <c r="H303" s="108"/>
      <c r="I303" s="127"/>
      <c r="J303" s="127"/>
      <c r="K303" s="107"/>
    </row>
    <row r="304" spans="2:11" x14ac:dyDescent="0.25">
      <c r="B304" s="4">
        <f t="shared" si="7"/>
        <v>302</v>
      </c>
      <c r="C304" s="366">
        <v>45421</v>
      </c>
      <c r="D304" s="106" t="s">
        <v>88</v>
      </c>
      <c r="E304" s="107" t="s">
        <v>89</v>
      </c>
      <c r="F304" s="113" t="s">
        <v>90</v>
      </c>
      <c r="G304" s="4">
        <v>232</v>
      </c>
      <c r="H304" s="108"/>
      <c r="I304" s="127"/>
      <c r="J304" s="127"/>
      <c r="K304" s="107"/>
    </row>
    <row r="305" spans="2:11" x14ac:dyDescent="0.25">
      <c r="B305" s="4">
        <f t="shared" si="7"/>
        <v>303</v>
      </c>
      <c r="C305" s="366">
        <v>45421</v>
      </c>
      <c r="D305" s="106" t="s">
        <v>119</v>
      </c>
      <c r="E305" s="107" t="s">
        <v>108</v>
      </c>
      <c r="F305" s="113" t="s">
        <v>109</v>
      </c>
      <c r="H305" s="108"/>
      <c r="I305" s="127"/>
      <c r="J305" s="127"/>
      <c r="K305" s="107"/>
    </row>
    <row r="306" spans="2:11" x14ac:dyDescent="0.25">
      <c r="B306" s="4">
        <f t="shared" si="7"/>
        <v>304</v>
      </c>
      <c r="C306" s="366">
        <v>45421</v>
      </c>
      <c r="D306" s="106" t="s">
        <v>107</v>
      </c>
      <c r="E306" s="107" t="s">
        <v>108</v>
      </c>
      <c r="F306" s="113" t="s">
        <v>132</v>
      </c>
      <c r="H306" s="108"/>
      <c r="I306" s="127"/>
      <c r="J306" s="127"/>
      <c r="K306" s="107"/>
    </row>
    <row r="307" spans="2:11" x14ac:dyDescent="0.25">
      <c r="B307" s="4">
        <f t="shared" si="7"/>
        <v>305</v>
      </c>
      <c r="C307" s="366">
        <v>45421</v>
      </c>
      <c r="D307" s="106" t="s">
        <v>110</v>
      </c>
      <c r="E307" s="107" t="s">
        <v>108</v>
      </c>
      <c r="F307" s="113" t="s">
        <v>111</v>
      </c>
      <c r="H307" s="108"/>
      <c r="I307" s="127"/>
      <c r="J307" s="127"/>
      <c r="K307" s="107"/>
    </row>
    <row r="308" spans="2:11" x14ac:dyDescent="0.25">
      <c r="B308" s="4">
        <f t="shared" si="7"/>
        <v>306</v>
      </c>
      <c r="C308" s="366">
        <v>45421</v>
      </c>
      <c r="D308" s="106" t="s">
        <v>91</v>
      </c>
      <c r="E308" s="107" t="s">
        <v>92</v>
      </c>
      <c r="F308" s="113" t="s">
        <v>93</v>
      </c>
      <c r="H308" s="108"/>
      <c r="I308" s="127"/>
      <c r="J308" s="127"/>
      <c r="K308" s="107"/>
    </row>
    <row r="309" spans="2:11" x14ac:dyDescent="0.25">
      <c r="B309" s="4">
        <f t="shared" si="7"/>
        <v>307</v>
      </c>
      <c r="C309" s="366">
        <v>45421</v>
      </c>
      <c r="D309" s="106" t="s">
        <v>94</v>
      </c>
      <c r="E309" s="107" t="s">
        <v>92</v>
      </c>
      <c r="F309" s="113" t="s">
        <v>95</v>
      </c>
      <c r="G309" s="4">
        <v>5</v>
      </c>
      <c r="H309" s="108"/>
      <c r="I309" s="127"/>
      <c r="J309" s="127"/>
      <c r="K309" s="107"/>
    </row>
    <row r="310" spans="2:11" x14ac:dyDescent="0.25">
      <c r="B310" s="4">
        <f t="shared" si="7"/>
        <v>308</v>
      </c>
      <c r="C310" s="366">
        <v>45421</v>
      </c>
      <c r="D310" s="106" t="s">
        <v>117</v>
      </c>
      <c r="E310" s="107" t="s">
        <v>92</v>
      </c>
      <c r="F310" s="113" t="s">
        <v>129</v>
      </c>
      <c r="H310" s="108"/>
      <c r="I310" s="127"/>
      <c r="J310" s="127"/>
      <c r="K310" s="107"/>
    </row>
    <row r="311" spans="2:11" x14ac:dyDescent="0.25">
      <c r="B311" s="4">
        <f t="shared" si="7"/>
        <v>309</v>
      </c>
      <c r="C311" s="366">
        <v>45421</v>
      </c>
      <c r="D311" s="106" t="s">
        <v>114</v>
      </c>
      <c r="E311" s="107" t="s">
        <v>115</v>
      </c>
      <c r="F311" s="113" t="s">
        <v>116</v>
      </c>
      <c r="H311" s="108"/>
      <c r="I311" s="127"/>
      <c r="J311" s="127"/>
      <c r="K311" s="107"/>
    </row>
    <row r="312" spans="2:11" x14ac:dyDescent="0.25">
      <c r="B312" s="4">
        <f t="shared" si="7"/>
        <v>310</v>
      </c>
      <c r="C312" s="366">
        <v>45421</v>
      </c>
      <c r="D312" s="106" t="s">
        <v>130</v>
      </c>
      <c r="E312" s="107" t="s">
        <v>97</v>
      </c>
      <c r="F312" s="113" t="s">
        <v>129</v>
      </c>
      <c r="H312" s="108"/>
      <c r="I312" s="127"/>
      <c r="J312" s="127"/>
      <c r="K312" s="107"/>
    </row>
    <row r="313" spans="2:11" x14ac:dyDescent="0.25">
      <c r="B313" s="4">
        <f t="shared" si="7"/>
        <v>311</v>
      </c>
      <c r="C313" s="366">
        <v>45421</v>
      </c>
      <c r="D313" s="106" t="s">
        <v>96</v>
      </c>
      <c r="E313" s="107" t="s">
        <v>97</v>
      </c>
      <c r="F313" s="113" t="s">
        <v>129</v>
      </c>
      <c r="H313" s="108"/>
      <c r="I313" s="127"/>
      <c r="J313" s="127"/>
      <c r="K313" s="107"/>
    </row>
    <row r="314" spans="2:11" x14ac:dyDescent="0.25">
      <c r="B314" s="4">
        <f t="shared" si="7"/>
        <v>312</v>
      </c>
      <c r="C314" s="366">
        <v>45421</v>
      </c>
      <c r="D314" s="106" t="s">
        <v>98</v>
      </c>
      <c r="E314" s="107" t="s">
        <v>99</v>
      </c>
      <c r="F314" s="113" t="s">
        <v>100</v>
      </c>
      <c r="G314" s="4">
        <v>300</v>
      </c>
      <c r="H314" s="108"/>
      <c r="I314" s="127"/>
      <c r="J314" s="127"/>
      <c r="K314" s="107"/>
    </row>
    <row r="315" spans="2:11" x14ac:dyDescent="0.25">
      <c r="B315" s="4">
        <f t="shared" si="7"/>
        <v>313</v>
      </c>
      <c r="C315" s="366">
        <v>45421</v>
      </c>
      <c r="D315" s="106" t="s">
        <v>101</v>
      </c>
      <c r="E315" s="107" t="s">
        <v>99</v>
      </c>
      <c r="F315" s="113" t="s">
        <v>148</v>
      </c>
      <c r="H315" s="108"/>
      <c r="I315" s="127"/>
      <c r="J315" s="127"/>
      <c r="K315" s="107"/>
    </row>
    <row r="316" spans="2:11" x14ac:dyDescent="0.25">
      <c r="B316" s="4">
        <f t="shared" si="7"/>
        <v>314</v>
      </c>
      <c r="C316" s="366">
        <v>45421</v>
      </c>
      <c r="D316" s="106" t="s">
        <v>103</v>
      </c>
      <c r="E316" s="107" t="s">
        <v>104</v>
      </c>
      <c r="F316" s="113" t="s">
        <v>105</v>
      </c>
      <c r="G316" s="4">
        <v>147</v>
      </c>
      <c r="H316" s="108"/>
      <c r="I316" s="127"/>
      <c r="J316" s="127"/>
      <c r="K316" s="107"/>
    </row>
    <row r="317" spans="2:11" x14ac:dyDescent="0.25">
      <c r="B317" s="4">
        <f t="shared" si="7"/>
        <v>315</v>
      </c>
      <c r="C317" s="366">
        <v>45421</v>
      </c>
      <c r="D317" s="106" t="s">
        <v>149</v>
      </c>
      <c r="E317" s="107" t="s">
        <v>104</v>
      </c>
      <c r="F317" s="113" t="s">
        <v>63</v>
      </c>
      <c r="H317" s="108"/>
      <c r="I317" s="127"/>
      <c r="J317" s="127"/>
      <c r="K317" s="107"/>
    </row>
    <row r="318" spans="2:11" x14ac:dyDescent="0.25">
      <c r="B318" s="4">
        <f t="shared" si="7"/>
        <v>316</v>
      </c>
      <c r="C318" s="366">
        <v>45421</v>
      </c>
      <c r="D318" s="106" t="s">
        <v>153</v>
      </c>
      <c r="E318" s="107" t="s">
        <v>92</v>
      </c>
      <c r="F318" s="113" t="s">
        <v>63</v>
      </c>
      <c r="H318" s="108"/>
      <c r="I318" s="127"/>
      <c r="J318" s="127"/>
      <c r="K318" s="107"/>
    </row>
    <row r="319" spans="2:11" x14ac:dyDescent="0.25">
      <c r="B319" s="4">
        <f t="shared" si="7"/>
        <v>317</v>
      </c>
      <c r="C319" s="366">
        <v>45421</v>
      </c>
      <c r="D319" s="106" t="s">
        <v>150</v>
      </c>
      <c r="E319" s="107" t="s">
        <v>92</v>
      </c>
      <c r="F319" s="113" t="s">
        <v>63</v>
      </c>
      <c r="H319" s="108"/>
      <c r="I319" s="127"/>
      <c r="J319" s="127"/>
      <c r="K319" s="107"/>
    </row>
    <row r="320" spans="2:11" x14ac:dyDescent="0.25">
      <c r="B320" s="4">
        <f t="shared" si="7"/>
        <v>318</v>
      </c>
      <c r="C320" s="366">
        <v>45421</v>
      </c>
      <c r="D320" s="106" t="s">
        <v>152</v>
      </c>
      <c r="E320" s="107" t="s">
        <v>92</v>
      </c>
      <c r="F320" s="113" t="s">
        <v>63</v>
      </c>
      <c r="H320" s="108"/>
      <c r="I320" s="127"/>
      <c r="J320" s="127"/>
      <c r="K320" s="107"/>
    </row>
    <row r="321" spans="2:11" x14ac:dyDescent="0.25">
      <c r="B321" s="4">
        <f t="shared" si="7"/>
        <v>319</v>
      </c>
      <c r="C321" s="366">
        <v>45421</v>
      </c>
      <c r="D321" s="106" t="s">
        <v>126</v>
      </c>
      <c r="E321" s="107" t="s">
        <v>99</v>
      </c>
      <c r="F321" s="113" t="s">
        <v>145</v>
      </c>
      <c r="G321" s="4">
        <v>226</v>
      </c>
      <c r="H321" s="108"/>
      <c r="I321" s="127"/>
      <c r="J321" s="127"/>
      <c r="K321" s="107"/>
    </row>
    <row r="322" spans="2:11" x14ac:dyDescent="0.25">
      <c r="B322" s="4">
        <f t="shared" si="7"/>
        <v>320</v>
      </c>
      <c r="C322" s="366">
        <v>45421</v>
      </c>
      <c r="D322" s="106" t="s">
        <v>158</v>
      </c>
      <c r="E322" s="107" t="s">
        <v>138</v>
      </c>
      <c r="F322" s="113" t="s">
        <v>151</v>
      </c>
      <c r="G322" s="4">
        <v>190</v>
      </c>
      <c r="H322" s="108"/>
      <c r="I322" s="127"/>
      <c r="J322" s="127"/>
      <c r="K322" s="107"/>
    </row>
    <row r="323" spans="2:11" x14ac:dyDescent="0.25">
      <c r="B323" s="4">
        <f t="shared" si="7"/>
        <v>321</v>
      </c>
      <c r="C323" s="366">
        <v>45421</v>
      </c>
      <c r="D323" s="106" t="s">
        <v>146</v>
      </c>
      <c r="E323" s="107" t="s">
        <v>99</v>
      </c>
      <c r="F323" s="113" t="s">
        <v>145</v>
      </c>
      <c r="G323" s="4">
        <v>190</v>
      </c>
      <c r="H323" s="108"/>
      <c r="I323" s="127"/>
      <c r="J323" s="127"/>
      <c r="K323" s="107"/>
    </row>
    <row r="324" spans="2:11" x14ac:dyDescent="0.25">
      <c r="B324" s="4">
        <f t="shared" si="7"/>
        <v>322</v>
      </c>
      <c r="C324" s="366">
        <v>45421</v>
      </c>
      <c r="D324" s="106" t="s">
        <v>127</v>
      </c>
      <c r="E324" s="107" t="s">
        <v>99</v>
      </c>
      <c r="F324" s="113" t="s">
        <v>134</v>
      </c>
      <c r="G324" s="4">
        <v>336</v>
      </c>
      <c r="H324" s="108"/>
      <c r="I324" s="127"/>
      <c r="J324" s="127"/>
      <c r="K324" s="107"/>
    </row>
    <row r="325" spans="2:11" x14ac:dyDescent="0.25">
      <c r="B325" s="4">
        <f t="shared" si="7"/>
        <v>323</v>
      </c>
      <c r="C325" s="366">
        <v>45422</v>
      </c>
      <c r="D325" s="106" t="s">
        <v>110</v>
      </c>
      <c r="E325" s="107" t="s">
        <v>108</v>
      </c>
      <c r="F325" s="113" t="s">
        <v>111</v>
      </c>
      <c r="G325" s="4">
        <v>70</v>
      </c>
      <c r="H325" s="108"/>
      <c r="I325" s="127"/>
      <c r="J325" s="127"/>
      <c r="K325" s="107"/>
    </row>
    <row r="326" spans="2:11" x14ac:dyDescent="0.25">
      <c r="B326" s="4">
        <f t="shared" si="7"/>
        <v>324</v>
      </c>
      <c r="C326" s="366">
        <v>45422</v>
      </c>
      <c r="D326" s="106" t="s">
        <v>114</v>
      </c>
      <c r="E326" s="107" t="s">
        <v>115</v>
      </c>
      <c r="F326" s="113" t="s">
        <v>116</v>
      </c>
      <c r="G326" s="4">
        <v>84</v>
      </c>
      <c r="H326" s="108"/>
      <c r="I326" s="127"/>
      <c r="J326" s="127"/>
      <c r="K326" s="107"/>
    </row>
    <row r="327" spans="2:11" x14ac:dyDescent="0.25">
      <c r="B327" s="4">
        <f t="shared" si="7"/>
        <v>325</v>
      </c>
      <c r="C327" s="366">
        <v>45423</v>
      </c>
      <c r="D327" s="106" t="s">
        <v>88</v>
      </c>
      <c r="E327" s="107" t="s">
        <v>89</v>
      </c>
      <c r="F327" s="113" t="s">
        <v>90</v>
      </c>
      <c r="H327" s="108"/>
      <c r="I327" s="127"/>
      <c r="J327" s="127"/>
      <c r="K327" s="107"/>
    </row>
    <row r="328" spans="2:11" x14ac:dyDescent="0.25">
      <c r="B328" s="4">
        <f t="shared" si="7"/>
        <v>326</v>
      </c>
      <c r="C328" s="366">
        <v>45423</v>
      </c>
      <c r="D328" s="106" t="s">
        <v>119</v>
      </c>
      <c r="E328" s="107" t="s">
        <v>108</v>
      </c>
      <c r="F328" s="113" t="s">
        <v>109</v>
      </c>
      <c r="H328" s="108"/>
      <c r="I328" s="127"/>
      <c r="J328" s="127"/>
      <c r="K328" s="107"/>
    </row>
    <row r="329" spans="2:11" x14ac:dyDescent="0.25">
      <c r="B329" s="4">
        <f t="shared" si="7"/>
        <v>327</v>
      </c>
      <c r="C329" s="366">
        <v>45423</v>
      </c>
      <c r="D329" s="106" t="s">
        <v>107</v>
      </c>
      <c r="E329" s="107" t="s">
        <v>108</v>
      </c>
      <c r="F329" s="113" t="s">
        <v>132</v>
      </c>
      <c r="H329" s="108"/>
      <c r="I329" s="127"/>
      <c r="J329" s="127"/>
      <c r="K329" s="107"/>
    </row>
    <row r="330" spans="2:11" x14ac:dyDescent="0.25">
      <c r="B330" s="4">
        <f t="shared" si="7"/>
        <v>328</v>
      </c>
      <c r="C330" s="366">
        <v>45423</v>
      </c>
      <c r="D330" s="106" t="s">
        <v>110</v>
      </c>
      <c r="E330" s="107" t="s">
        <v>108</v>
      </c>
      <c r="F330" s="113" t="s">
        <v>111</v>
      </c>
      <c r="H330" s="108"/>
      <c r="I330" s="127"/>
      <c r="J330" s="127"/>
      <c r="K330" s="107"/>
    </row>
    <row r="331" spans="2:11" x14ac:dyDescent="0.25">
      <c r="B331" s="4">
        <f t="shared" si="7"/>
        <v>329</v>
      </c>
      <c r="C331" s="366">
        <v>45423</v>
      </c>
      <c r="D331" s="106" t="s">
        <v>91</v>
      </c>
      <c r="E331" s="107" t="s">
        <v>92</v>
      </c>
      <c r="F331" s="113" t="s">
        <v>93</v>
      </c>
      <c r="G331" s="4">
        <v>148</v>
      </c>
      <c r="H331" s="108"/>
      <c r="I331" s="127"/>
      <c r="J331" s="127"/>
      <c r="K331" s="107"/>
    </row>
    <row r="332" spans="2:11" x14ac:dyDescent="0.25">
      <c r="B332" s="4">
        <f t="shared" si="7"/>
        <v>330</v>
      </c>
      <c r="C332" s="366">
        <v>45423</v>
      </c>
      <c r="D332" s="106" t="s">
        <v>94</v>
      </c>
      <c r="E332" s="107" t="s">
        <v>92</v>
      </c>
      <c r="F332" s="113" t="s">
        <v>95</v>
      </c>
      <c r="G332" s="4">
        <v>164</v>
      </c>
      <c r="H332" s="108"/>
      <c r="I332" s="127"/>
      <c r="J332" s="127"/>
      <c r="K332" s="107"/>
    </row>
    <row r="333" spans="2:11" x14ac:dyDescent="0.25">
      <c r="B333" s="4">
        <f t="shared" si="7"/>
        <v>331</v>
      </c>
      <c r="C333" s="366">
        <v>45423</v>
      </c>
      <c r="D333" s="106" t="s">
        <v>117</v>
      </c>
      <c r="E333" s="107" t="s">
        <v>92</v>
      </c>
      <c r="F333" s="113" t="s">
        <v>129</v>
      </c>
      <c r="G333" s="4">
        <v>179</v>
      </c>
      <c r="H333" s="108"/>
      <c r="I333" s="127"/>
      <c r="J333" s="127"/>
      <c r="K333" s="107"/>
    </row>
    <row r="334" spans="2:11" x14ac:dyDescent="0.25">
      <c r="B334" s="4">
        <f t="shared" si="7"/>
        <v>332</v>
      </c>
      <c r="C334" s="366">
        <v>45423</v>
      </c>
      <c r="D334" s="106" t="s">
        <v>114</v>
      </c>
      <c r="E334" s="107" t="s">
        <v>115</v>
      </c>
      <c r="F334" s="113" t="s">
        <v>116</v>
      </c>
      <c r="H334" s="108"/>
      <c r="I334" s="127"/>
      <c r="J334" s="127"/>
      <c r="K334" s="107"/>
    </row>
    <row r="335" spans="2:11" x14ac:dyDescent="0.25">
      <c r="B335" s="4">
        <f t="shared" si="7"/>
        <v>333</v>
      </c>
      <c r="C335" s="366">
        <v>45423</v>
      </c>
      <c r="D335" s="106" t="s">
        <v>130</v>
      </c>
      <c r="E335" s="107" t="s">
        <v>97</v>
      </c>
      <c r="F335" s="113" t="s">
        <v>129</v>
      </c>
      <c r="H335" s="108"/>
      <c r="I335" s="127"/>
      <c r="J335" s="127"/>
      <c r="K335" s="107"/>
    </row>
    <row r="336" spans="2:11" x14ac:dyDescent="0.25">
      <c r="B336" s="4">
        <f t="shared" si="7"/>
        <v>334</v>
      </c>
      <c r="C336" s="366">
        <v>45423</v>
      </c>
      <c r="D336" s="106" t="s">
        <v>96</v>
      </c>
      <c r="E336" s="107" t="s">
        <v>97</v>
      </c>
      <c r="F336" s="113" t="s">
        <v>129</v>
      </c>
      <c r="H336" s="108"/>
      <c r="I336" s="127"/>
      <c r="J336" s="127"/>
      <c r="K336" s="107"/>
    </row>
    <row r="337" spans="2:11" x14ac:dyDescent="0.25">
      <c r="B337" s="4">
        <f t="shared" si="7"/>
        <v>335</v>
      </c>
      <c r="C337" s="366">
        <v>45423</v>
      </c>
      <c r="D337" s="106" t="s">
        <v>98</v>
      </c>
      <c r="E337" s="107" t="s">
        <v>99</v>
      </c>
      <c r="F337" s="113" t="s">
        <v>100</v>
      </c>
      <c r="G337" s="4">
        <v>308</v>
      </c>
      <c r="H337" s="108"/>
      <c r="I337" s="127"/>
      <c r="J337" s="127"/>
      <c r="K337" s="107"/>
    </row>
    <row r="338" spans="2:11" x14ac:dyDescent="0.25">
      <c r="B338" s="4">
        <f t="shared" si="7"/>
        <v>336</v>
      </c>
      <c r="C338" s="366">
        <v>45423</v>
      </c>
      <c r="D338" s="106" t="s">
        <v>101</v>
      </c>
      <c r="E338" s="107" t="s">
        <v>99</v>
      </c>
      <c r="F338" s="113" t="s">
        <v>148</v>
      </c>
      <c r="H338" s="108"/>
      <c r="I338" s="127"/>
      <c r="J338" s="127"/>
      <c r="K338" s="107"/>
    </row>
    <row r="339" spans="2:11" x14ac:dyDescent="0.25">
      <c r="B339" s="4">
        <f t="shared" si="7"/>
        <v>337</v>
      </c>
      <c r="C339" s="366">
        <v>45423</v>
      </c>
      <c r="D339" s="106" t="s">
        <v>103</v>
      </c>
      <c r="E339" s="107" t="s">
        <v>104</v>
      </c>
      <c r="F339" s="113" t="s">
        <v>105</v>
      </c>
      <c r="G339" s="4">
        <v>133</v>
      </c>
      <c r="H339" s="108"/>
      <c r="I339" s="127"/>
      <c r="J339" s="127"/>
      <c r="K339" s="107"/>
    </row>
    <row r="340" spans="2:11" x14ac:dyDescent="0.25">
      <c r="B340" s="4">
        <f t="shared" si="7"/>
        <v>338</v>
      </c>
      <c r="C340" s="366">
        <v>45423</v>
      </c>
      <c r="D340" s="106" t="s">
        <v>149</v>
      </c>
      <c r="E340" s="107" t="s">
        <v>104</v>
      </c>
      <c r="F340" s="113" t="s">
        <v>63</v>
      </c>
      <c r="H340" s="108"/>
      <c r="I340" s="127"/>
      <c r="J340" s="127"/>
      <c r="K340" s="107"/>
    </row>
    <row r="341" spans="2:11" x14ac:dyDescent="0.25">
      <c r="B341" s="4">
        <f t="shared" si="7"/>
        <v>339</v>
      </c>
      <c r="C341" s="366">
        <v>45423</v>
      </c>
      <c r="D341" s="106" t="s">
        <v>153</v>
      </c>
      <c r="E341" s="107" t="s">
        <v>92</v>
      </c>
      <c r="F341" s="113" t="s">
        <v>63</v>
      </c>
      <c r="G341" s="4">
        <v>257</v>
      </c>
      <c r="H341" s="108"/>
      <c r="I341" s="127"/>
      <c r="J341" s="127"/>
      <c r="K341" s="107"/>
    </row>
    <row r="342" spans="2:11" x14ac:dyDescent="0.25">
      <c r="B342" s="4">
        <f t="shared" si="7"/>
        <v>340</v>
      </c>
      <c r="C342" s="366">
        <v>45423</v>
      </c>
      <c r="D342" s="106" t="s">
        <v>150</v>
      </c>
      <c r="E342" s="107" t="s">
        <v>92</v>
      </c>
      <c r="F342" s="113" t="s">
        <v>63</v>
      </c>
      <c r="G342" s="4">
        <v>123</v>
      </c>
      <c r="H342" s="108"/>
      <c r="I342" s="127"/>
      <c r="J342" s="127"/>
      <c r="K342" s="107"/>
    </row>
    <row r="343" spans="2:11" x14ac:dyDescent="0.25">
      <c r="B343" s="4">
        <f t="shared" ref="B343:B406" si="8">ROW()-2</f>
        <v>341</v>
      </c>
      <c r="C343" s="366">
        <v>45423</v>
      </c>
      <c r="D343" s="106" t="s">
        <v>152</v>
      </c>
      <c r="E343" s="107" t="s">
        <v>92</v>
      </c>
      <c r="F343" s="113" t="s">
        <v>63</v>
      </c>
      <c r="G343" s="4">
        <v>155</v>
      </c>
      <c r="H343" s="108"/>
      <c r="I343" s="127"/>
      <c r="J343" s="127"/>
      <c r="K343" s="107"/>
    </row>
    <row r="344" spans="2:11" x14ac:dyDescent="0.25">
      <c r="B344" s="4">
        <f t="shared" si="8"/>
        <v>342</v>
      </c>
      <c r="C344" s="366">
        <v>45423</v>
      </c>
      <c r="D344" s="106" t="s">
        <v>126</v>
      </c>
      <c r="E344" s="107" t="s">
        <v>99</v>
      </c>
      <c r="F344" s="113" t="s">
        <v>145</v>
      </c>
      <c r="G344" s="4">
        <v>214</v>
      </c>
      <c r="H344" s="108"/>
      <c r="I344" s="127"/>
      <c r="J344" s="127"/>
      <c r="K344" s="107"/>
    </row>
    <row r="345" spans="2:11" x14ac:dyDescent="0.25">
      <c r="B345" s="4">
        <f t="shared" si="8"/>
        <v>343</v>
      </c>
      <c r="C345" s="366">
        <v>45423</v>
      </c>
      <c r="D345" s="106" t="s">
        <v>158</v>
      </c>
      <c r="E345" s="107" t="s">
        <v>138</v>
      </c>
      <c r="F345" s="113" t="s">
        <v>151</v>
      </c>
      <c r="G345" s="4">
        <v>234</v>
      </c>
      <c r="H345" s="108"/>
      <c r="I345" s="127"/>
      <c r="J345" s="127"/>
      <c r="K345" s="107"/>
    </row>
    <row r="346" spans="2:11" x14ac:dyDescent="0.25">
      <c r="B346" s="4">
        <f t="shared" si="8"/>
        <v>344</v>
      </c>
      <c r="C346" s="366">
        <v>45423</v>
      </c>
      <c r="D346" s="106" t="s">
        <v>146</v>
      </c>
      <c r="E346" s="107" t="s">
        <v>99</v>
      </c>
      <c r="F346" s="113" t="s">
        <v>145</v>
      </c>
      <c r="G346" s="4">
        <v>202</v>
      </c>
      <c r="H346" s="108"/>
      <c r="I346" s="127"/>
      <c r="J346" s="127"/>
      <c r="K346" s="107"/>
    </row>
    <row r="347" spans="2:11" x14ac:dyDescent="0.25">
      <c r="B347" s="4">
        <f t="shared" si="8"/>
        <v>345</v>
      </c>
      <c r="C347" s="366">
        <v>45423</v>
      </c>
      <c r="D347" s="106" t="s">
        <v>127</v>
      </c>
      <c r="E347" s="107" t="s">
        <v>99</v>
      </c>
      <c r="F347" s="113" t="s">
        <v>134</v>
      </c>
      <c r="G347" s="4">
        <v>353</v>
      </c>
      <c r="H347" s="108"/>
      <c r="I347" s="127"/>
      <c r="J347" s="127"/>
      <c r="K347" s="107"/>
    </row>
    <row r="348" spans="2:11" x14ac:dyDescent="0.25">
      <c r="B348" s="4">
        <f t="shared" si="8"/>
        <v>346</v>
      </c>
      <c r="C348" s="366">
        <v>45425</v>
      </c>
      <c r="D348" s="106" t="s">
        <v>88</v>
      </c>
      <c r="E348" s="107" t="s">
        <v>89</v>
      </c>
      <c r="F348" s="113" t="s">
        <v>90</v>
      </c>
      <c r="G348" s="4">
        <v>218</v>
      </c>
      <c r="H348" s="108"/>
      <c r="I348" s="127"/>
      <c r="J348" s="127"/>
      <c r="K348" s="107"/>
    </row>
    <row r="349" spans="2:11" x14ac:dyDescent="0.25">
      <c r="B349" s="4">
        <f t="shared" si="8"/>
        <v>347</v>
      </c>
      <c r="C349" s="366">
        <v>45425</v>
      </c>
      <c r="D349" s="106" t="s">
        <v>119</v>
      </c>
      <c r="E349" s="107" t="s">
        <v>108</v>
      </c>
      <c r="F349" s="113" t="s">
        <v>109</v>
      </c>
      <c r="H349" s="108"/>
      <c r="I349" s="127"/>
      <c r="J349" s="127"/>
      <c r="K349" s="107"/>
    </row>
    <row r="350" spans="2:11" x14ac:dyDescent="0.25">
      <c r="B350" s="4">
        <f t="shared" si="8"/>
        <v>348</v>
      </c>
      <c r="C350" s="366">
        <v>45425</v>
      </c>
      <c r="D350" s="106" t="s">
        <v>107</v>
      </c>
      <c r="E350" s="107" t="s">
        <v>108</v>
      </c>
      <c r="F350" s="113" t="s">
        <v>132</v>
      </c>
      <c r="G350" s="4">
        <v>139</v>
      </c>
      <c r="H350" s="108"/>
      <c r="I350" s="127"/>
      <c r="J350" s="127"/>
      <c r="K350" s="107"/>
    </row>
    <row r="351" spans="2:11" x14ac:dyDescent="0.25">
      <c r="B351" s="4">
        <f t="shared" si="8"/>
        <v>349</v>
      </c>
      <c r="C351" s="366">
        <v>45425</v>
      </c>
      <c r="D351" s="106" t="s">
        <v>110</v>
      </c>
      <c r="E351" s="107" t="s">
        <v>108</v>
      </c>
      <c r="F351" s="113" t="s">
        <v>111</v>
      </c>
      <c r="G351" s="4">
        <v>104</v>
      </c>
      <c r="H351" s="108"/>
      <c r="I351" s="127"/>
      <c r="J351" s="127"/>
      <c r="K351" s="107"/>
    </row>
    <row r="352" spans="2:11" x14ac:dyDescent="0.25">
      <c r="B352" s="4">
        <f t="shared" si="8"/>
        <v>350</v>
      </c>
      <c r="C352" s="366">
        <v>45425</v>
      </c>
      <c r="D352" s="106" t="s">
        <v>91</v>
      </c>
      <c r="E352" s="107" t="s">
        <v>92</v>
      </c>
      <c r="F352" s="113" t="s">
        <v>93</v>
      </c>
      <c r="H352" s="108"/>
      <c r="I352" s="127"/>
      <c r="J352" s="127"/>
      <c r="K352" s="107"/>
    </row>
    <row r="353" spans="2:11" x14ac:dyDescent="0.25">
      <c r="B353" s="4">
        <f t="shared" si="8"/>
        <v>351</v>
      </c>
      <c r="C353" s="366">
        <v>45425</v>
      </c>
      <c r="D353" s="106" t="s">
        <v>94</v>
      </c>
      <c r="E353" s="107" t="s">
        <v>92</v>
      </c>
      <c r="F353" s="113" t="s">
        <v>95</v>
      </c>
      <c r="G353" s="4">
        <v>81</v>
      </c>
      <c r="H353" s="108"/>
      <c r="I353" s="127"/>
      <c r="J353" s="127"/>
      <c r="K353" s="107"/>
    </row>
    <row r="354" spans="2:11" x14ac:dyDescent="0.25">
      <c r="B354" s="4">
        <f t="shared" si="8"/>
        <v>352</v>
      </c>
      <c r="C354" s="366">
        <v>45425</v>
      </c>
      <c r="D354" s="106" t="s">
        <v>117</v>
      </c>
      <c r="E354" s="107" t="s">
        <v>92</v>
      </c>
      <c r="F354" s="113" t="s">
        <v>129</v>
      </c>
      <c r="H354" s="108"/>
      <c r="I354" s="127"/>
      <c r="J354" s="127"/>
      <c r="K354" s="107"/>
    </row>
    <row r="355" spans="2:11" x14ac:dyDescent="0.25">
      <c r="B355" s="4">
        <f t="shared" si="8"/>
        <v>353</v>
      </c>
      <c r="C355" s="366">
        <v>45425</v>
      </c>
      <c r="D355" s="106" t="s">
        <v>114</v>
      </c>
      <c r="E355" s="107" t="s">
        <v>115</v>
      </c>
      <c r="F355" s="113" t="s">
        <v>116</v>
      </c>
      <c r="H355" s="108"/>
      <c r="I355" s="127"/>
      <c r="J355" s="127"/>
      <c r="K355" s="107"/>
    </row>
    <row r="356" spans="2:11" x14ac:dyDescent="0.25">
      <c r="B356" s="4">
        <f t="shared" si="8"/>
        <v>354</v>
      </c>
      <c r="C356" s="366">
        <v>45425</v>
      </c>
      <c r="D356" s="106" t="s">
        <v>130</v>
      </c>
      <c r="E356" s="107" t="s">
        <v>97</v>
      </c>
      <c r="F356" s="113" t="s">
        <v>129</v>
      </c>
      <c r="H356" s="108"/>
      <c r="I356" s="127"/>
      <c r="J356" s="127"/>
      <c r="K356" s="107"/>
    </row>
    <row r="357" spans="2:11" x14ac:dyDescent="0.25">
      <c r="B357" s="4">
        <f t="shared" si="8"/>
        <v>355</v>
      </c>
      <c r="C357" s="366">
        <v>45425</v>
      </c>
      <c r="D357" s="106" t="s">
        <v>96</v>
      </c>
      <c r="E357" s="107" t="s">
        <v>97</v>
      </c>
      <c r="F357" s="113" t="s">
        <v>129</v>
      </c>
      <c r="H357" s="108"/>
      <c r="I357" s="127"/>
      <c r="J357" s="127"/>
      <c r="K357" s="107"/>
    </row>
    <row r="358" spans="2:11" x14ac:dyDescent="0.25">
      <c r="B358" s="4">
        <f t="shared" si="8"/>
        <v>356</v>
      </c>
      <c r="C358" s="366">
        <v>45425</v>
      </c>
      <c r="D358" s="106" t="s">
        <v>98</v>
      </c>
      <c r="E358" s="107" t="s">
        <v>99</v>
      </c>
      <c r="F358" s="113" t="s">
        <v>100</v>
      </c>
      <c r="G358" s="4">
        <v>193</v>
      </c>
      <c r="H358" s="108"/>
      <c r="I358" s="127"/>
      <c r="J358" s="127"/>
      <c r="K358" s="107"/>
    </row>
    <row r="359" spans="2:11" x14ac:dyDescent="0.25">
      <c r="B359" s="4">
        <f t="shared" si="8"/>
        <v>357</v>
      </c>
      <c r="C359" s="366">
        <v>45425</v>
      </c>
      <c r="D359" s="106" t="s">
        <v>101</v>
      </c>
      <c r="E359" s="107" t="s">
        <v>99</v>
      </c>
      <c r="F359" s="113" t="s">
        <v>148</v>
      </c>
      <c r="H359" s="108"/>
      <c r="I359" s="127"/>
      <c r="J359" s="127"/>
      <c r="K359" s="107"/>
    </row>
    <row r="360" spans="2:11" x14ac:dyDescent="0.25">
      <c r="B360" s="4">
        <f t="shared" si="8"/>
        <v>358</v>
      </c>
      <c r="C360" s="366">
        <v>45425</v>
      </c>
      <c r="D360" s="106" t="s">
        <v>103</v>
      </c>
      <c r="E360" s="107" t="s">
        <v>104</v>
      </c>
      <c r="F360" s="113" t="s">
        <v>105</v>
      </c>
      <c r="G360" s="4">
        <v>133</v>
      </c>
      <c r="H360" s="108"/>
      <c r="I360" s="127"/>
      <c r="J360" s="127"/>
      <c r="K360" s="107"/>
    </row>
    <row r="361" spans="2:11" x14ac:dyDescent="0.25">
      <c r="B361" s="4">
        <f t="shared" si="8"/>
        <v>359</v>
      </c>
      <c r="C361" s="366">
        <v>45425</v>
      </c>
      <c r="D361" s="106" t="s">
        <v>149</v>
      </c>
      <c r="E361" s="107" t="s">
        <v>104</v>
      </c>
      <c r="F361" s="113" t="s">
        <v>63</v>
      </c>
      <c r="G361" s="4">
        <v>132</v>
      </c>
      <c r="H361" s="108"/>
      <c r="I361" s="127"/>
      <c r="J361" s="127"/>
      <c r="K361" s="107"/>
    </row>
    <row r="362" spans="2:11" x14ac:dyDescent="0.25">
      <c r="B362" s="4">
        <f t="shared" si="8"/>
        <v>360</v>
      </c>
      <c r="C362" s="366">
        <v>45425</v>
      </c>
      <c r="D362" s="106" t="s">
        <v>153</v>
      </c>
      <c r="E362" s="107" t="s">
        <v>92</v>
      </c>
      <c r="F362" s="113" t="s">
        <v>63</v>
      </c>
      <c r="H362" s="108"/>
      <c r="I362" s="127"/>
      <c r="J362" s="127"/>
      <c r="K362" s="107"/>
    </row>
    <row r="363" spans="2:11" x14ac:dyDescent="0.25">
      <c r="B363" s="4">
        <f t="shared" si="8"/>
        <v>361</v>
      </c>
      <c r="C363" s="366">
        <v>45425</v>
      </c>
      <c r="D363" s="106" t="s">
        <v>150</v>
      </c>
      <c r="E363" s="107" t="s">
        <v>92</v>
      </c>
      <c r="F363" s="113" t="s">
        <v>63</v>
      </c>
      <c r="G363" s="4">
        <v>64</v>
      </c>
      <c r="H363" s="108"/>
      <c r="I363" s="127"/>
      <c r="J363" s="127"/>
      <c r="K363" s="107"/>
    </row>
    <row r="364" spans="2:11" x14ac:dyDescent="0.25">
      <c r="B364" s="4">
        <f t="shared" si="8"/>
        <v>362</v>
      </c>
      <c r="C364" s="366">
        <v>45425</v>
      </c>
      <c r="D364" s="106" t="s">
        <v>152</v>
      </c>
      <c r="E364" s="107" t="s">
        <v>92</v>
      </c>
      <c r="F364" s="113" t="s">
        <v>63</v>
      </c>
      <c r="H364" s="108"/>
      <c r="I364" s="127"/>
      <c r="J364" s="127"/>
      <c r="K364" s="107"/>
    </row>
    <row r="365" spans="2:11" x14ac:dyDescent="0.25">
      <c r="B365" s="4">
        <f t="shared" si="8"/>
        <v>363</v>
      </c>
      <c r="C365" s="366">
        <v>45425</v>
      </c>
      <c r="D365" s="106" t="s">
        <v>126</v>
      </c>
      <c r="E365" s="107" t="s">
        <v>99</v>
      </c>
      <c r="F365" s="113" t="s">
        <v>145</v>
      </c>
      <c r="G365" s="4">
        <v>191</v>
      </c>
      <c r="H365" s="108"/>
      <c r="I365" s="127"/>
      <c r="J365" s="127"/>
      <c r="K365" s="107"/>
    </row>
    <row r="366" spans="2:11" x14ac:dyDescent="0.25">
      <c r="B366" s="4">
        <f t="shared" si="8"/>
        <v>364</v>
      </c>
      <c r="C366" s="366">
        <v>45425</v>
      </c>
      <c r="D366" s="106" t="s">
        <v>158</v>
      </c>
      <c r="E366" s="107" t="s">
        <v>138</v>
      </c>
      <c r="F366" s="113" t="s">
        <v>151</v>
      </c>
      <c r="G366" s="4">
        <v>177</v>
      </c>
      <c r="H366" s="108"/>
      <c r="I366" s="127"/>
      <c r="J366" s="127"/>
      <c r="K366" s="107"/>
    </row>
    <row r="367" spans="2:11" x14ac:dyDescent="0.25">
      <c r="B367" s="4">
        <f t="shared" si="8"/>
        <v>365</v>
      </c>
      <c r="C367" s="366">
        <v>45425</v>
      </c>
      <c r="D367" s="106" t="s">
        <v>146</v>
      </c>
      <c r="E367" s="107" t="s">
        <v>99</v>
      </c>
      <c r="F367" s="113" t="s">
        <v>145</v>
      </c>
      <c r="G367" s="4">
        <v>250</v>
      </c>
      <c r="H367" s="108"/>
      <c r="I367" s="127"/>
      <c r="J367" s="127"/>
      <c r="K367" s="107"/>
    </row>
    <row r="368" spans="2:11" x14ac:dyDescent="0.25">
      <c r="B368" s="4">
        <f t="shared" si="8"/>
        <v>366</v>
      </c>
      <c r="C368" s="366">
        <v>45425</v>
      </c>
      <c r="D368" s="106" t="s">
        <v>127</v>
      </c>
      <c r="E368" s="107" t="s">
        <v>99</v>
      </c>
      <c r="F368" s="113" t="s">
        <v>134</v>
      </c>
      <c r="G368" s="4">
        <v>285</v>
      </c>
      <c r="H368" s="108"/>
      <c r="I368" s="127"/>
      <c r="J368" s="127"/>
      <c r="K368" s="107"/>
    </row>
    <row r="369" spans="2:11" x14ac:dyDescent="0.25">
      <c r="B369" s="4">
        <f t="shared" si="8"/>
        <v>367</v>
      </c>
      <c r="C369" s="366">
        <v>45427</v>
      </c>
      <c r="D369" s="106" t="s">
        <v>88</v>
      </c>
      <c r="E369" s="107" t="s">
        <v>89</v>
      </c>
      <c r="F369" s="113" t="s">
        <v>90</v>
      </c>
      <c r="H369" s="108"/>
      <c r="I369" s="127"/>
      <c r="J369" s="127"/>
      <c r="K369" s="107"/>
    </row>
    <row r="370" spans="2:11" x14ac:dyDescent="0.25">
      <c r="B370" s="4">
        <f t="shared" si="8"/>
        <v>368</v>
      </c>
      <c r="C370" s="366">
        <v>45427</v>
      </c>
      <c r="D370" s="106" t="s">
        <v>119</v>
      </c>
      <c r="E370" s="107" t="s">
        <v>108</v>
      </c>
      <c r="F370" s="113" t="s">
        <v>109</v>
      </c>
      <c r="G370" s="4">
        <v>15</v>
      </c>
      <c r="H370" s="108"/>
      <c r="I370" s="127"/>
      <c r="J370" s="127"/>
      <c r="K370" s="107"/>
    </row>
    <row r="371" spans="2:11" x14ac:dyDescent="0.25">
      <c r="B371" s="4">
        <f t="shared" si="8"/>
        <v>369</v>
      </c>
      <c r="C371" s="366">
        <v>45427</v>
      </c>
      <c r="D371" s="106" t="s">
        <v>107</v>
      </c>
      <c r="E371" s="107" t="s">
        <v>108</v>
      </c>
      <c r="F371" s="113" t="s">
        <v>132</v>
      </c>
      <c r="H371" s="108"/>
      <c r="I371" s="127"/>
      <c r="J371" s="127"/>
      <c r="K371" s="107"/>
    </row>
    <row r="372" spans="2:11" x14ac:dyDescent="0.25">
      <c r="B372" s="4">
        <f t="shared" si="8"/>
        <v>370</v>
      </c>
      <c r="C372" s="366">
        <v>45427</v>
      </c>
      <c r="D372" s="106" t="s">
        <v>110</v>
      </c>
      <c r="E372" s="107" t="s">
        <v>108</v>
      </c>
      <c r="F372" s="113" t="s">
        <v>111</v>
      </c>
      <c r="G372" s="4">
        <v>77</v>
      </c>
      <c r="H372" s="108"/>
      <c r="I372" s="127"/>
      <c r="J372" s="127"/>
      <c r="K372" s="107"/>
    </row>
    <row r="373" spans="2:11" x14ac:dyDescent="0.25">
      <c r="B373" s="4">
        <f t="shared" si="8"/>
        <v>371</v>
      </c>
      <c r="C373" s="366">
        <v>45427</v>
      </c>
      <c r="D373" s="106" t="s">
        <v>91</v>
      </c>
      <c r="E373" s="107" t="s">
        <v>92</v>
      </c>
      <c r="F373" s="113" t="s">
        <v>93</v>
      </c>
      <c r="H373" s="108"/>
      <c r="I373" s="127"/>
      <c r="J373" s="127"/>
      <c r="K373" s="107"/>
    </row>
    <row r="374" spans="2:11" x14ac:dyDescent="0.25">
      <c r="B374" s="4">
        <f t="shared" si="8"/>
        <v>372</v>
      </c>
      <c r="C374" s="366">
        <v>45427</v>
      </c>
      <c r="D374" s="106" t="s">
        <v>94</v>
      </c>
      <c r="E374" s="107" t="s">
        <v>92</v>
      </c>
      <c r="F374" s="113" t="s">
        <v>95</v>
      </c>
      <c r="H374" s="108"/>
      <c r="I374" s="127"/>
      <c r="J374" s="127"/>
      <c r="K374" s="107"/>
    </row>
    <row r="375" spans="2:11" x14ac:dyDescent="0.25">
      <c r="B375" s="4">
        <f t="shared" si="8"/>
        <v>373</v>
      </c>
      <c r="C375" s="366">
        <v>45427</v>
      </c>
      <c r="D375" s="106" t="s">
        <v>117</v>
      </c>
      <c r="E375" s="107" t="s">
        <v>92</v>
      </c>
      <c r="F375" s="113" t="s">
        <v>129</v>
      </c>
      <c r="G375" s="4">
        <v>200</v>
      </c>
      <c r="H375" s="108"/>
      <c r="I375" s="127"/>
      <c r="J375" s="127"/>
      <c r="K375" s="107"/>
    </row>
    <row r="376" spans="2:11" x14ac:dyDescent="0.25">
      <c r="B376" s="4">
        <f t="shared" si="8"/>
        <v>374</v>
      </c>
      <c r="C376" s="366">
        <v>45427</v>
      </c>
      <c r="D376" s="106" t="s">
        <v>114</v>
      </c>
      <c r="E376" s="107" t="s">
        <v>115</v>
      </c>
      <c r="F376" s="113" t="s">
        <v>116</v>
      </c>
      <c r="H376" s="108"/>
      <c r="I376" s="127"/>
      <c r="J376" s="127"/>
      <c r="K376" s="107"/>
    </row>
    <row r="377" spans="2:11" x14ac:dyDescent="0.25">
      <c r="B377" s="4">
        <f t="shared" si="8"/>
        <v>375</v>
      </c>
      <c r="C377" s="366">
        <v>45427</v>
      </c>
      <c r="D377" s="106" t="s">
        <v>130</v>
      </c>
      <c r="E377" s="107" t="s">
        <v>97</v>
      </c>
      <c r="F377" s="113" t="s">
        <v>129</v>
      </c>
      <c r="H377" s="108"/>
      <c r="I377" s="127"/>
      <c r="J377" s="127"/>
      <c r="K377" s="107"/>
    </row>
    <row r="378" spans="2:11" x14ac:dyDescent="0.25">
      <c r="B378" s="4">
        <f t="shared" si="8"/>
        <v>376</v>
      </c>
      <c r="C378" s="366">
        <v>45427</v>
      </c>
      <c r="D378" s="106" t="s">
        <v>96</v>
      </c>
      <c r="E378" s="107" t="s">
        <v>97</v>
      </c>
      <c r="F378" s="113" t="s">
        <v>129</v>
      </c>
      <c r="G378" s="4">
        <v>100</v>
      </c>
      <c r="H378" s="108"/>
      <c r="I378" s="127"/>
      <c r="J378" s="127"/>
      <c r="K378" s="107"/>
    </row>
    <row r="379" spans="2:11" x14ac:dyDescent="0.25">
      <c r="B379" s="4">
        <f t="shared" si="8"/>
        <v>377</v>
      </c>
      <c r="C379" s="366">
        <v>45427</v>
      </c>
      <c r="D379" s="106" t="s">
        <v>98</v>
      </c>
      <c r="E379" s="107" t="s">
        <v>99</v>
      </c>
      <c r="F379" s="113" t="s">
        <v>100</v>
      </c>
      <c r="G379" s="4">
        <v>141</v>
      </c>
      <c r="H379" s="108"/>
      <c r="I379" s="127"/>
      <c r="J379" s="127"/>
      <c r="K379" s="107"/>
    </row>
    <row r="380" spans="2:11" x14ac:dyDescent="0.25">
      <c r="B380" s="4">
        <f t="shared" si="8"/>
        <v>378</v>
      </c>
      <c r="C380" s="366">
        <v>45427</v>
      </c>
      <c r="D380" s="106" t="s">
        <v>101</v>
      </c>
      <c r="E380" s="107" t="s">
        <v>99</v>
      </c>
      <c r="F380" s="113" t="s">
        <v>148</v>
      </c>
      <c r="H380" s="108"/>
      <c r="I380" s="127"/>
      <c r="J380" s="127"/>
      <c r="K380" s="107"/>
    </row>
    <row r="381" spans="2:11" x14ac:dyDescent="0.25">
      <c r="B381" s="4">
        <f t="shared" si="8"/>
        <v>379</v>
      </c>
      <c r="C381" s="366">
        <v>45427</v>
      </c>
      <c r="D381" s="106" t="s">
        <v>103</v>
      </c>
      <c r="E381" s="107" t="s">
        <v>104</v>
      </c>
      <c r="F381" s="113" t="s">
        <v>105</v>
      </c>
      <c r="G381" s="4">
        <v>105</v>
      </c>
      <c r="H381" s="108"/>
      <c r="I381" s="127"/>
      <c r="J381" s="127"/>
      <c r="K381" s="107"/>
    </row>
    <row r="382" spans="2:11" x14ac:dyDescent="0.25">
      <c r="B382" s="4">
        <f t="shared" si="8"/>
        <v>380</v>
      </c>
      <c r="C382" s="366">
        <v>45427</v>
      </c>
      <c r="D382" s="106" t="s">
        <v>149</v>
      </c>
      <c r="E382" s="107" t="s">
        <v>104</v>
      </c>
      <c r="F382" s="113" t="s">
        <v>63</v>
      </c>
      <c r="G382" s="4">
        <v>161</v>
      </c>
      <c r="H382" s="108"/>
      <c r="I382" s="127"/>
      <c r="J382" s="127"/>
      <c r="K382" s="107"/>
    </row>
    <row r="383" spans="2:11" x14ac:dyDescent="0.25">
      <c r="B383" s="4">
        <f t="shared" si="8"/>
        <v>381</v>
      </c>
      <c r="C383" s="366">
        <v>45427</v>
      </c>
      <c r="D383" s="106" t="s">
        <v>153</v>
      </c>
      <c r="E383" s="107" t="s">
        <v>92</v>
      </c>
      <c r="F383" s="113" t="s">
        <v>63</v>
      </c>
      <c r="G383" s="4">
        <v>160</v>
      </c>
      <c r="H383" s="108"/>
      <c r="I383" s="127"/>
      <c r="J383" s="127"/>
      <c r="K383" s="107"/>
    </row>
    <row r="384" spans="2:11" x14ac:dyDescent="0.25">
      <c r="B384" s="4">
        <f t="shared" si="8"/>
        <v>382</v>
      </c>
      <c r="C384" s="366">
        <v>45427</v>
      </c>
      <c r="D384" s="106" t="s">
        <v>150</v>
      </c>
      <c r="E384" s="107" t="s">
        <v>92</v>
      </c>
      <c r="F384" s="113" t="s">
        <v>63</v>
      </c>
      <c r="G384" s="4">
        <v>65</v>
      </c>
      <c r="H384" s="108"/>
      <c r="I384" s="127"/>
      <c r="J384" s="127"/>
      <c r="K384" s="107"/>
    </row>
    <row r="385" spans="2:11" x14ac:dyDescent="0.25">
      <c r="B385" s="4">
        <f t="shared" si="8"/>
        <v>383</v>
      </c>
      <c r="C385" s="366">
        <v>45427</v>
      </c>
      <c r="D385" s="106" t="s">
        <v>152</v>
      </c>
      <c r="E385" s="107" t="s">
        <v>92</v>
      </c>
      <c r="F385" s="113" t="s">
        <v>63</v>
      </c>
      <c r="G385" s="4">
        <v>161</v>
      </c>
      <c r="H385" s="108"/>
      <c r="I385" s="127"/>
      <c r="J385" s="127"/>
      <c r="K385" s="107"/>
    </row>
    <row r="386" spans="2:11" x14ac:dyDescent="0.25">
      <c r="B386" s="4">
        <f t="shared" si="8"/>
        <v>384</v>
      </c>
      <c r="C386" s="366">
        <v>45427</v>
      </c>
      <c r="D386" s="106" t="s">
        <v>126</v>
      </c>
      <c r="E386" s="107" t="s">
        <v>99</v>
      </c>
      <c r="F386" s="113" t="s">
        <v>145</v>
      </c>
      <c r="G386" s="4">
        <v>240</v>
      </c>
      <c r="H386" s="108"/>
      <c r="I386" s="127"/>
      <c r="J386" s="127"/>
      <c r="K386" s="107"/>
    </row>
    <row r="387" spans="2:11" x14ac:dyDescent="0.25">
      <c r="B387" s="4">
        <f t="shared" si="8"/>
        <v>385</v>
      </c>
      <c r="C387" s="366">
        <v>45427</v>
      </c>
      <c r="D387" s="106" t="s">
        <v>158</v>
      </c>
      <c r="E387" s="107" t="s">
        <v>138</v>
      </c>
      <c r="F387" s="113" t="s">
        <v>151</v>
      </c>
      <c r="G387" s="4">
        <v>135</v>
      </c>
      <c r="H387" s="108"/>
      <c r="I387" s="127"/>
      <c r="J387" s="127"/>
      <c r="K387" s="107"/>
    </row>
    <row r="388" spans="2:11" x14ac:dyDescent="0.25">
      <c r="B388" s="4">
        <f t="shared" si="8"/>
        <v>386</v>
      </c>
      <c r="C388" s="366">
        <v>45427</v>
      </c>
      <c r="D388" s="106" t="s">
        <v>146</v>
      </c>
      <c r="E388" s="107" t="s">
        <v>99</v>
      </c>
      <c r="F388" s="113" t="s">
        <v>145</v>
      </c>
      <c r="G388" s="4">
        <v>140</v>
      </c>
      <c r="H388" s="108"/>
      <c r="I388" s="127"/>
      <c r="J388" s="127"/>
      <c r="K388" s="107"/>
    </row>
    <row r="389" spans="2:11" x14ac:dyDescent="0.25">
      <c r="B389" s="4">
        <f t="shared" si="8"/>
        <v>387</v>
      </c>
      <c r="C389" s="366">
        <v>45427</v>
      </c>
      <c r="D389" s="106" t="s">
        <v>127</v>
      </c>
      <c r="E389" s="107" t="s">
        <v>99</v>
      </c>
      <c r="F389" s="113" t="s">
        <v>134</v>
      </c>
      <c r="G389" s="4">
        <v>362</v>
      </c>
      <c r="H389" s="108"/>
      <c r="I389" s="127"/>
      <c r="J389" s="127"/>
      <c r="K389" s="107"/>
    </row>
    <row r="390" spans="2:11" x14ac:dyDescent="0.25">
      <c r="B390" s="4">
        <f t="shared" si="8"/>
        <v>388</v>
      </c>
      <c r="C390" s="366">
        <v>45429</v>
      </c>
      <c r="D390" s="106" t="s">
        <v>88</v>
      </c>
      <c r="E390" s="107" t="s">
        <v>89</v>
      </c>
      <c r="F390" s="113" t="s">
        <v>90</v>
      </c>
      <c r="G390" s="4">
        <v>175</v>
      </c>
      <c r="H390" s="108"/>
      <c r="I390" s="127"/>
      <c r="J390" s="127"/>
      <c r="K390" s="107"/>
    </row>
    <row r="391" spans="2:11" x14ac:dyDescent="0.25">
      <c r="B391" s="4">
        <f t="shared" si="8"/>
        <v>389</v>
      </c>
      <c r="C391" s="366">
        <v>45429</v>
      </c>
      <c r="D391" s="106" t="s">
        <v>119</v>
      </c>
      <c r="E391" s="107" t="s">
        <v>108</v>
      </c>
      <c r="F391" s="113" t="s">
        <v>109</v>
      </c>
      <c r="H391" s="108"/>
      <c r="I391" s="127"/>
      <c r="J391" s="127"/>
      <c r="K391" s="107"/>
    </row>
    <row r="392" spans="2:11" x14ac:dyDescent="0.25">
      <c r="B392" s="4">
        <f t="shared" si="8"/>
        <v>390</v>
      </c>
      <c r="C392" s="366">
        <v>45429</v>
      </c>
      <c r="D392" s="106" t="s">
        <v>107</v>
      </c>
      <c r="E392" s="107" t="s">
        <v>108</v>
      </c>
      <c r="F392" s="113" t="s">
        <v>132</v>
      </c>
      <c r="H392" s="108"/>
      <c r="I392" s="127"/>
      <c r="J392" s="127"/>
      <c r="K392" s="107"/>
    </row>
    <row r="393" spans="2:11" x14ac:dyDescent="0.25">
      <c r="B393" s="4">
        <f t="shared" si="8"/>
        <v>391</v>
      </c>
      <c r="C393" s="366">
        <v>45429</v>
      </c>
      <c r="D393" s="106" t="s">
        <v>110</v>
      </c>
      <c r="E393" s="107" t="s">
        <v>108</v>
      </c>
      <c r="F393" s="113" t="s">
        <v>111</v>
      </c>
      <c r="H393" s="108"/>
      <c r="I393" s="127"/>
      <c r="J393" s="127"/>
      <c r="K393" s="107"/>
    </row>
    <row r="394" spans="2:11" x14ac:dyDescent="0.25">
      <c r="B394" s="4">
        <f t="shared" si="8"/>
        <v>392</v>
      </c>
      <c r="C394" s="366">
        <v>45429</v>
      </c>
      <c r="D394" s="106" t="s">
        <v>91</v>
      </c>
      <c r="E394" s="107" t="s">
        <v>92</v>
      </c>
      <c r="F394" s="113" t="s">
        <v>93</v>
      </c>
      <c r="H394" s="108"/>
      <c r="I394" s="127"/>
      <c r="J394" s="127"/>
      <c r="K394" s="107"/>
    </row>
    <row r="395" spans="2:11" x14ac:dyDescent="0.25">
      <c r="B395" s="4">
        <f t="shared" si="8"/>
        <v>393</v>
      </c>
      <c r="C395" s="366">
        <v>45429</v>
      </c>
      <c r="D395" s="106" t="s">
        <v>94</v>
      </c>
      <c r="E395" s="107" t="s">
        <v>92</v>
      </c>
      <c r="F395" s="113" t="s">
        <v>95</v>
      </c>
      <c r="H395" s="108"/>
      <c r="I395" s="127"/>
      <c r="J395" s="127"/>
      <c r="K395" s="107"/>
    </row>
    <row r="396" spans="2:11" x14ac:dyDescent="0.25">
      <c r="B396" s="4">
        <f t="shared" si="8"/>
        <v>394</v>
      </c>
      <c r="C396" s="366">
        <v>45429</v>
      </c>
      <c r="D396" s="106" t="s">
        <v>117</v>
      </c>
      <c r="E396" s="107" t="s">
        <v>92</v>
      </c>
      <c r="F396" s="113" t="s">
        <v>129</v>
      </c>
      <c r="H396" s="108"/>
      <c r="I396" s="127"/>
      <c r="J396" s="127"/>
      <c r="K396" s="107"/>
    </row>
    <row r="397" spans="2:11" x14ac:dyDescent="0.25">
      <c r="B397" s="4">
        <f t="shared" si="8"/>
        <v>395</v>
      </c>
      <c r="C397" s="366">
        <v>45429</v>
      </c>
      <c r="D397" s="106" t="s">
        <v>114</v>
      </c>
      <c r="E397" s="107" t="s">
        <v>115</v>
      </c>
      <c r="F397" s="113" t="s">
        <v>116</v>
      </c>
      <c r="H397" s="108"/>
      <c r="I397" s="127"/>
      <c r="J397" s="127"/>
      <c r="K397" s="107"/>
    </row>
    <row r="398" spans="2:11" x14ac:dyDescent="0.25">
      <c r="B398" s="4">
        <f t="shared" si="8"/>
        <v>396</v>
      </c>
      <c r="C398" s="366">
        <v>45429</v>
      </c>
      <c r="D398" s="106" t="s">
        <v>130</v>
      </c>
      <c r="E398" s="107" t="s">
        <v>97</v>
      </c>
      <c r="F398" s="113" t="s">
        <v>129</v>
      </c>
      <c r="H398" s="108"/>
      <c r="I398" s="127"/>
      <c r="J398" s="127"/>
      <c r="K398" s="107"/>
    </row>
    <row r="399" spans="2:11" x14ac:dyDescent="0.25">
      <c r="B399" s="4">
        <f t="shared" si="8"/>
        <v>397</v>
      </c>
      <c r="C399" s="366">
        <v>45429</v>
      </c>
      <c r="D399" s="106" t="s">
        <v>96</v>
      </c>
      <c r="E399" s="107" t="s">
        <v>97</v>
      </c>
      <c r="F399" s="113" t="s">
        <v>129</v>
      </c>
      <c r="H399" s="108"/>
      <c r="I399" s="127"/>
      <c r="J399" s="127"/>
      <c r="K399" s="107"/>
    </row>
    <row r="400" spans="2:11" x14ac:dyDescent="0.25">
      <c r="B400" s="4">
        <f t="shared" si="8"/>
        <v>398</v>
      </c>
      <c r="C400" s="366">
        <v>45429</v>
      </c>
      <c r="D400" s="106" t="s">
        <v>98</v>
      </c>
      <c r="E400" s="107" t="s">
        <v>99</v>
      </c>
      <c r="F400" s="113" t="s">
        <v>100</v>
      </c>
      <c r="H400" s="108"/>
      <c r="I400" s="127"/>
      <c r="J400" s="127"/>
      <c r="K400" s="107"/>
    </row>
    <row r="401" spans="2:11" x14ac:dyDescent="0.25">
      <c r="B401" s="4">
        <f t="shared" si="8"/>
        <v>399</v>
      </c>
      <c r="C401" s="366">
        <v>45429</v>
      </c>
      <c r="D401" s="106" t="s">
        <v>101</v>
      </c>
      <c r="E401" s="107" t="s">
        <v>99</v>
      </c>
      <c r="F401" s="113" t="s">
        <v>148</v>
      </c>
      <c r="H401" s="108"/>
      <c r="I401" s="127"/>
      <c r="J401" s="127"/>
      <c r="K401" s="107"/>
    </row>
    <row r="402" spans="2:11" x14ac:dyDescent="0.25">
      <c r="B402" s="4">
        <f t="shared" si="8"/>
        <v>400</v>
      </c>
      <c r="C402" s="366">
        <v>45429</v>
      </c>
      <c r="D402" s="106" t="s">
        <v>103</v>
      </c>
      <c r="E402" s="107" t="s">
        <v>104</v>
      </c>
      <c r="F402" s="113" t="s">
        <v>105</v>
      </c>
      <c r="H402" s="108"/>
      <c r="I402" s="127"/>
      <c r="J402" s="127"/>
      <c r="K402" s="107"/>
    </row>
    <row r="403" spans="2:11" x14ac:dyDescent="0.25">
      <c r="B403" s="4">
        <f t="shared" si="8"/>
        <v>401</v>
      </c>
      <c r="C403" s="366">
        <v>45429</v>
      </c>
      <c r="D403" s="106" t="s">
        <v>149</v>
      </c>
      <c r="E403" s="107" t="s">
        <v>104</v>
      </c>
      <c r="F403" s="113" t="s">
        <v>63</v>
      </c>
      <c r="H403" s="108"/>
      <c r="I403" s="127"/>
      <c r="J403" s="127"/>
      <c r="K403" s="107"/>
    </row>
    <row r="404" spans="2:11" x14ac:dyDescent="0.25">
      <c r="B404" s="4">
        <f t="shared" si="8"/>
        <v>402</v>
      </c>
      <c r="C404" s="366">
        <v>45429</v>
      </c>
      <c r="D404" s="106" t="s">
        <v>153</v>
      </c>
      <c r="E404" s="107" t="s">
        <v>92</v>
      </c>
      <c r="F404" s="113" t="s">
        <v>63</v>
      </c>
      <c r="H404" s="108"/>
      <c r="I404" s="127"/>
      <c r="J404" s="127"/>
      <c r="K404" s="107"/>
    </row>
    <row r="405" spans="2:11" x14ac:dyDescent="0.25">
      <c r="B405" s="4">
        <f t="shared" si="8"/>
        <v>403</v>
      </c>
      <c r="C405" s="366">
        <v>45429</v>
      </c>
      <c r="D405" s="106" t="s">
        <v>150</v>
      </c>
      <c r="E405" s="107" t="s">
        <v>92</v>
      </c>
      <c r="F405" s="113" t="s">
        <v>63</v>
      </c>
      <c r="H405" s="108"/>
      <c r="I405" s="127"/>
      <c r="J405" s="127"/>
      <c r="K405" s="107"/>
    </row>
    <row r="406" spans="2:11" x14ac:dyDescent="0.25">
      <c r="B406" s="4">
        <f t="shared" si="8"/>
        <v>404</v>
      </c>
      <c r="C406" s="366">
        <v>45429</v>
      </c>
      <c r="D406" s="106" t="s">
        <v>152</v>
      </c>
      <c r="E406" s="107" t="s">
        <v>92</v>
      </c>
      <c r="F406" s="113" t="s">
        <v>63</v>
      </c>
      <c r="H406" s="108"/>
      <c r="I406" s="127"/>
      <c r="J406" s="127"/>
      <c r="K406" s="107"/>
    </row>
    <row r="407" spans="2:11" x14ac:dyDescent="0.25">
      <c r="B407" s="4">
        <f t="shared" ref="B407:B470" si="9">ROW()-2</f>
        <v>405</v>
      </c>
      <c r="C407" s="366">
        <v>45429</v>
      </c>
      <c r="D407" s="106" t="s">
        <v>126</v>
      </c>
      <c r="E407" s="107" t="s">
        <v>99</v>
      </c>
      <c r="F407" s="113" t="s">
        <v>145</v>
      </c>
      <c r="H407" s="108"/>
      <c r="I407" s="127"/>
      <c r="J407" s="127"/>
      <c r="K407" s="107"/>
    </row>
    <row r="408" spans="2:11" x14ac:dyDescent="0.25">
      <c r="B408" s="4">
        <f t="shared" si="9"/>
        <v>406</v>
      </c>
      <c r="C408" s="366">
        <v>45429</v>
      </c>
      <c r="D408" s="106" t="s">
        <v>158</v>
      </c>
      <c r="E408" s="107" t="s">
        <v>138</v>
      </c>
      <c r="F408" s="113" t="s">
        <v>151</v>
      </c>
      <c r="G408" s="4">
        <v>200</v>
      </c>
      <c r="H408" s="108"/>
      <c r="I408" s="127"/>
      <c r="J408" s="127"/>
      <c r="K408" s="107"/>
    </row>
    <row r="409" spans="2:11" x14ac:dyDescent="0.25">
      <c r="B409" s="4">
        <f t="shared" si="9"/>
        <v>407</v>
      </c>
      <c r="C409" s="366">
        <v>45429</v>
      </c>
      <c r="D409" s="106" t="s">
        <v>146</v>
      </c>
      <c r="E409" s="107" t="s">
        <v>99</v>
      </c>
      <c r="F409" s="113" t="s">
        <v>145</v>
      </c>
      <c r="H409" s="108"/>
      <c r="I409" s="127"/>
      <c r="J409" s="127"/>
      <c r="K409" s="107"/>
    </row>
    <row r="410" spans="2:11" x14ac:dyDescent="0.25">
      <c r="B410" s="4">
        <f t="shared" si="9"/>
        <v>408</v>
      </c>
      <c r="C410" s="366">
        <v>45429</v>
      </c>
      <c r="D410" s="106" t="s">
        <v>127</v>
      </c>
      <c r="E410" s="107" t="s">
        <v>99</v>
      </c>
      <c r="F410" s="113" t="s">
        <v>134</v>
      </c>
      <c r="H410" s="108"/>
      <c r="I410" s="127"/>
      <c r="J410" s="127"/>
      <c r="K410" s="107"/>
    </row>
    <row r="411" spans="2:11" x14ac:dyDescent="0.25">
      <c r="B411" s="4">
        <f t="shared" si="9"/>
        <v>409</v>
      </c>
      <c r="C411" s="366">
        <v>45430</v>
      </c>
      <c r="D411" s="106" t="s">
        <v>88</v>
      </c>
      <c r="E411" s="107" t="s">
        <v>89</v>
      </c>
      <c r="F411" s="113" t="s">
        <v>90</v>
      </c>
      <c r="H411" s="108"/>
      <c r="I411" s="127"/>
      <c r="J411" s="127"/>
      <c r="K411" s="107"/>
    </row>
    <row r="412" spans="2:11" x14ac:dyDescent="0.25">
      <c r="B412" s="4">
        <f t="shared" si="9"/>
        <v>410</v>
      </c>
      <c r="C412" s="366">
        <v>45430</v>
      </c>
      <c r="D412" s="106" t="s">
        <v>119</v>
      </c>
      <c r="E412" s="107" t="s">
        <v>108</v>
      </c>
      <c r="F412" s="113" t="s">
        <v>109</v>
      </c>
      <c r="H412" s="108"/>
      <c r="I412" s="127"/>
      <c r="J412" s="127"/>
      <c r="K412" s="107"/>
    </row>
    <row r="413" spans="2:11" x14ac:dyDescent="0.25">
      <c r="B413" s="4">
        <f t="shared" si="9"/>
        <v>411</v>
      </c>
      <c r="C413" s="366">
        <v>45430</v>
      </c>
      <c r="D413" s="106" t="s">
        <v>107</v>
      </c>
      <c r="E413" s="107" t="s">
        <v>108</v>
      </c>
      <c r="F413" s="113" t="s">
        <v>132</v>
      </c>
      <c r="H413" s="108"/>
      <c r="I413" s="127"/>
      <c r="J413" s="127"/>
      <c r="K413" s="107"/>
    </row>
    <row r="414" spans="2:11" x14ac:dyDescent="0.25">
      <c r="B414" s="4">
        <f t="shared" si="9"/>
        <v>412</v>
      </c>
      <c r="C414" s="366">
        <v>45430</v>
      </c>
      <c r="D414" s="106" t="s">
        <v>110</v>
      </c>
      <c r="E414" s="107" t="s">
        <v>108</v>
      </c>
      <c r="F414" s="113" t="s">
        <v>111</v>
      </c>
      <c r="G414" s="4">
        <v>31</v>
      </c>
      <c r="H414" s="108"/>
      <c r="I414" s="127"/>
      <c r="J414" s="127"/>
      <c r="K414" s="107"/>
    </row>
    <row r="415" spans="2:11" x14ac:dyDescent="0.25">
      <c r="B415" s="4">
        <f t="shared" si="9"/>
        <v>413</v>
      </c>
      <c r="C415" s="366">
        <v>45430</v>
      </c>
      <c r="D415" s="106" t="s">
        <v>91</v>
      </c>
      <c r="E415" s="107" t="s">
        <v>92</v>
      </c>
      <c r="F415" s="113" t="s">
        <v>93</v>
      </c>
      <c r="H415" s="108"/>
      <c r="I415" s="127"/>
      <c r="J415" s="127"/>
      <c r="K415" s="107"/>
    </row>
    <row r="416" spans="2:11" x14ac:dyDescent="0.25">
      <c r="B416" s="4">
        <f t="shared" si="9"/>
        <v>414</v>
      </c>
      <c r="C416" s="366">
        <v>45430</v>
      </c>
      <c r="D416" s="106" t="s">
        <v>94</v>
      </c>
      <c r="E416" s="107" t="s">
        <v>92</v>
      </c>
      <c r="F416" s="113" t="s">
        <v>95</v>
      </c>
      <c r="G416" s="4">
        <v>153</v>
      </c>
      <c r="H416" s="108"/>
      <c r="I416" s="127"/>
      <c r="J416" s="127"/>
      <c r="K416" s="107"/>
    </row>
    <row r="417" spans="2:11" x14ac:dyDescent="0.25">
      <c r="B417" s="4">
        <f t="shared" si="9"/>
        <v>415</v>
      </c>
      <c r="C417" s="366">
        <v>45430</v>
      </c>
      <c r="D417" s="106" t="s">
        <v>117</v>
      </c>
      <c r="E417" s="107" t="s">
        <v>92</v>
      </c>
      <c r="F417" s="113" t="s">
        <v>129</v>
      </c>
      <c r="G417" s="4">
        <v>132</v>
      </c>
      <c r="H417" s="108"/>
      <c r="I417" s="127"/>
      <c r="J417" s="127"/>
      <c r="K417" s="107"/>
    </row>
    <row r="418" spans="2:11" x14ac:dyDescent="0.25">
      <c r="B418" s="4">
        <f t="shared" si="9"/>
        <v>416</v>
      </c>
      <c r="C418" s="366">
        <v>45430</v>
      </c>
      <c r="D418" s="106" t="s">
        <v>114</v>
      </c>
      <c r="E418" s="107" t="s">
        <v>115</v>
      </c>
      <c r="F418" s="113" t="s">
        <v>116</v>
      </c>
      <c r="H418" s="108"/>
      <c r="I418" s="127"/>
      <c r="J418" s="127"/>
      <c r="K418" s="107"/>
    </row>
    <row r="419" spans="2:11" x14ac:dyDescent="0.25">
      <c r="B419" s="4">
        <f t="shared" si="9"/>
        <v>417</v>
      </c>
      <c r="C419" s="366">
        <v>45430</v>
      </c>
      <c r="D419" s="106" t="s">
        <v>130</v>
      </c>
      <c r="E419" s="107" t="s">
        <v>97</v>
      </c>
      <c r="F419" s="113" t="s">
        <v>129</v>
      </c>
      <c r="H419" s="108"/>
      <c r="I419" s="127"/>
      <c r="J419" s="127"/>
      <c r="K419" s="107"/>
    </row>
    <row r="420" spans="2:11" x14ac:dyDescent="0.25">
      <c r="B420" s="4">
        <f t="shared" si="9"/>
        <v>418</v>
      </c>
      <c r="C420" s="366">
        <v>45430</v>
      </c>
      <c r="D420" s="106" t="s">
        <v>96</v>
      </c>
      <c r="E420" s="107" t="s">
        <v>97</v>
      </c>
      <c r="F420" s="113" t="s">
        <v>129</v>
      </c>
      <c r="G420" s="4">
        <v>80</v>
      </c>
      <c r="H420" s="108"/>
      <c r="I420" s="127"/>
      <c r="J420" s="127"/>
      <c r="K420" s="107"/>
    </row>
    <row r="421" spans="2:11" x14ac:dyDescent="0.25">
      <c r="B421" s="4">
        <f t="shared" si="9"/>
        <v>419</v>
      </c>
      <c r="C421" s="366">
        <v>45430</v>
      </c>
      <c r="D421" s="106" t="s">
        <v>98</v>
      </c>
      <c r="E421" s="107" t="s">
        <v>99</v>
      </c>
      <c r="F421" s="113" t="s">
        <v>100</v>
      </c>
      <c r="H421" s="108"/>
      <c r="I421" s="127"/>
      <c r="J421" s="127"/>
      <c r="K421" s="107"/>
    </row>
    <row r="422" spans="2:11" x14ac:dyDescent="0.25">
      <c r="B422" s="4">
        <f t="shared" si="9"/>
        <v>420</v>
      </c>
      <c r="C422" s="366">
        <v>45430</v>
      </c>
      <c r="D422" s="106" t="s">
        <v>101</v>
      </c>
      <c r="E422" s="107" t="s">
        <v>99</v>
      </c>
      <c r="F422" s="113" t="s">
        <v>148</v>
      </c>
      <c r="H422" s="108"/>
      <c r="I422" s="127"/>
      <c r="J422" s="127"/>
      <c r="K422" s="107"/>
    </row>
    <row r="423" spans="2:11" x14ac:dyDescent="0.25">
      <c r="B423" s="4">
        <f t="shared" si="9"/>
        <v>421</v>
      </c>
      <c r="C423" s="366">
        <v>45430</v>
      </c>
      <c r="D423" s="106" t="s">
        <v>103</v>
      </c>
      <c r="E423" s="107" t="s">
        <v>104</v>
      </c>
      <c r="F423" s="113" t="s">
        <v>105</v>
      </c>
      <c r="G423" s="4">
        <v>124</v>
      </c>
      <c r="H423" s="108"/>
      <c r="I423" s="127"/>
      <c r="J423" s="127"/>
      <c r="K423" s="107"/>
    </row>
    <row r="424" spans="2:11" x14ac:dyDescent="0.25">
      <c r="B424" s="4">
        <f t="shared" si="9"/>
        <v>422</v>
      </c>
      <c r="C424" s="366">
        <v>45430</v>
      </c>
      <c r="D424" s="106" t="s">
        <v>149</v>
      </c>
      <c r="E424" s="107" t="s">
        <v>104</v>
      </c>
      <c r="F424" s="113" t="s">
        <v>63</v>
      </c>
      <c r="G424" s="4">
        <v>187</v>
      </c>
      <c r="H424" s="108"/>
      <c r="I424" s="127"/>
      <c r="J424" s="127"/>
      <c r="K424" s="107"/>
    </row>
    <row r="425" spans="2:11" x14ac:dyDescent="0.25">
      <c r="B425" s="4">
        <f t="shared" si="9"/>
        <v>423</v>
      </c>
      <c r="C425" s="366">
        <v>45430</v>
      </c>
      <c r="D425" s="106" t="s">
        <v>153</v>
      </c>
      <c r="E425" s="107" t="s">
        <v>92</v>
      </c>
      <c r="F425" s="113" t="s">
        <v>63</v>
      </c>
      <c r="H425" s="108"/>
      <c r="I425" s="127"/>
      <c r="J425" s="127"/>
      <c r="K425" s="107"/>
    </row>
    <row r="426" spans="2:11" x14ac:dyDescent="0.25">
      <c r="B426" s="4">
        <f t="shared" si="9"/>
        <v>424</v>
      </c>
      <c r="C426" s="366">
        <v>45430</v>
      </c>
      <c r="D426" s="106" t="s">
        <v>150</v>
      </c>
      <c r="E426" s="107" t="s">
        <v>92</v>
      </c>
      <c r="F426" s="113" t="s">
        <v>63</v>
      </c>
      <c r="G426" s="4">
        <v>85</v>
      </c>
      <c r="H426" s="108"/>
      <c r="I426" s="127"/>
      <c r="J426" s="127"/>
      <c r="K426" s="107"/>
    </row>
    <row r="427" spans="2:11" x14ac:dyDescent="0.25">
      <c r="B427" s="4">
        <f t="shared" si="9"/>
        <v>425</v>
      </c>
      <c r="C427" s="366">
        <v>45430</v>
      </c>
      <c r="D427" s="106" t="s">
        <v>152</v>
      </c>
      <c r="E427" s="107" t="s">
        <v>92</v>
      </c>
      <c r="F427" s="113" t="s">
        <v>63</v>
      </c>
      <c r="G427" s="4">
        <v>106</v>
      </c>
      <c r="H427" s="108"/>
      <c r="I427" s="127"/>
      <c r="J427" s="127"/>
      <c r="K427" s="107"/>
    </row>
    <row r="428" spans="2:11" x14ac:dyDescent="0.25">
      <c r="B428" s="4">
        <f t="shared" si="9"/>
        <v>426</v>
      </c>
      <c r="C428" s="366">
        <v>45430</v>
      </c>
      <c r="D428" s="106" t="s">
        <v>126</v>
      </c>
      <c r="E428" s="107" t="s">
        <v>99</v>
      </c>
      <c r="F428" s="113" t="s">
        <v>145</v>
      </c>
      <c r="G428" s="4">
        <v>136</v>
      </c>
      <c r="H428" s="108"/>
      <c r="I428" s="127"/>
      <c r="J428" s="127"/>
      <c r="K428" s="107"/>
    </row>
    <row r="429" spans="2:11" x14ac:dyDescent="0.25">
      <c r="B429" s="4">
        <f t="shared" si="9"/>
        <v>427</v>
      </c>
      <c r="C429" s="366">
        <v>45430</v>
      </c>
      <c r="D429" s="106" t="s">
        <v>158</v>
      </c>
      <c r="E429" s="107" t="s">
        <v>138</v>
      </c>
      <c r="F429" s="113" t="s">
        <v>151</v>
      </c>
      <c r="H429" s="108"/>
      <c r="I429" s="127"/>
      <c r="J429" s="127"/>
      <c r="K429" s="107"/>
    </row>
    <row r="430" spans="2:11" x14ac:dyDescent="0.25">
      <c r="B430" s="4">
        <f t="shared" si="9"/>
        <v>428</v>
      </c>
      <c r="C430" s="366">
        <v>45430</v>
      </c>
      <c r="D430" s="106" t="s">
        <v>146</v>
      </c>
      <c r="E430" s="107" t="s">
        <v>99</v>
      </c>
      <c r="F430" s="113" t="s">
        <v>145</v>
      </c>
      <c r="G430" s="4">
        <v>235</v>
      </c>
      <c r="H430" s="108"/>
      <c r="I430" s="127"/>
      <c r="J430" s="127"/>
      <c r="K430" s="107"/>
    </row>
    <row r="431" spans="2:11" x14ac:dyDescent="0.25">
      <c r="B431" s="4">
        <f t="shared" si="9"/>
        <v>429</v>
      </c>
      <c r="C431" s="366">
        <v>45430</v>
      </c>
      <c r="D431" s="106" t="s">
        <v>127</v>
      </c>
      <c r="E431" s="107" t="s">
        <v>99</v>
      </c>
      <c r="F431" s="113" t="s">
        <v>134</v>
      </c>
      <c r="G431" s="4">
        <v>311</v>
      </c>
      <c r="H431" s="108"/>
      <c r="I431" s="127"/>
      <c r="J431" s="127"/>
      <c r="K431" s="107"/>
    </row>
    <row r="432" spans="2:11" x14ac:dyDescent="0.25">
      <c r="B432" s="99">
        <f t="shared" si="9"/>
        <v>430</v>
      </c>
      <c r="C432" s="365">
        <v>45431</v>
      </c>
      <c r="D432" s="100" t="s">
        <v>182</v>
      </c>
      <c r="E432" s="113" t="str">
        <f>VLOOKUP(D432,M$155:O432,2,FALSE)</f>
        <v>تانکر اداره سوخت</v>
      </c>
      <c r="F432" s="113" t="str">
        <f>VLOOKUP(D432,Y$4:AA432,3,FALSE)</f>
        <v>هیزمی</v>
      </c>
      <c r="G432" s="99"/>
      <c r="H432" s="121">
        <v>40500</v>
      </c>
      <c r="I432" s="246"/>
      <c r="J432" s="246"/>
      <c r="K432" s="113"/>
    </row>
    <row r="433" spans="2:11" x14ac:dyDescent="0.25">
      <c r="B433" s="4">
        <f t="shared" si="9"/>
        <v>431</v>
      </c>
      <c r="C433" s="368">
        <v>45432</v>
      </c>
      <c r="D433" s="106" t="s">
        <v>88</v>
      </c>
      <c r="E433" s="107" t="str">
        <f>VLOOKUP(D433,M$155:O434,2,FALSE)</f>
        <v>گریدر  ۱۶g</v>
      </c>
      <c r="F433" s="113">
        <f>VLOOKUP(D433,M$155:O434,3,FALSE)</f>
        <v>0</v>
      </c>
      <c r="G433" s="4">
        <v>171</v>
      </c>
      <c r="H433" s="4"/>
      <c r="I433" s="127"/>
      <c r="J433" s="127"/>
      <c r="K433" s="107"/>
    </row>
    <row r="434" spans="2:11" x14ac:dyDescent="0.25">
      <c r="B434" s="4">
        <f t="shared" si="9"/>
        <v>432</v>
      </c>
      <c r="C434" s="368">
        <v>45432</v>
      </c>
      <c r="D434" s="106" t="s">
        <v>119</v>
      </c>
      <c r="E434" s="107" t="str">
        <f>VLOOKUP(D434,M$155:O435,2,FALSE)</f>
        <v>غلطک</v>
      </c>
      <c r="F434" s="113" t="str">
        <f>VLOOKUP(D434,M$155:O435,3,FALSE)</f>
        <v>دیانتی</v>
      </c>
      <c r="H434" s="4"/>
      <c r="I434" s="127"/>
      <c r="J434" s="127"/>
      <c r="K434" s="107"/>
    </row>
    <row r="435" spans="2:11" x14ac:dyDescent="0.25">
      <c r="B435" s="4">
        <f t="shared" si="9"/>
        <v>433</v>
      </c>
      <c r="C435" s="368">
        <v>45432</v>
      </c>
      <c r="D435" s="106" t="s">
        <v>107</v>
      </c>
      <c r="E435" s="107" t="str">
        <f>VLOOKUP(D435,M$155:O436,2,FALSE)</f>
        <v>غلطک</v>
      </c>
      <c r="F435" s="113" t="str">
        <f>VLOOKUP(D435,M$155:O436,3,FALSE)</f>
        <v>_</v>
      </c>
      <c r="G435" s="4">
        <v>56</v>
      </c>
      <c r="H435" s="4"/>
      <c r="I435" s="127"/>
      <c r="J435" s="127"/>
      <c r="K435" s="107"/>
    </row>
    <row r="436" spans="2:11" x14ac:dyDescent="0.25">
      <c r="B436" s="4">
        <f t="shared" si="9"/>
        <v>434</v>
      </c>
      <c r="C436" s="368">
        <v>45432</v>
      </c>
      <c r="D436" s="106" t="s">
        <v>110</v>
      </c>
      <c r="E436" s="107" t="str">
        <f>VLOOKUP(D436,M$155:O437,2,FALSE)</f>
        <v>غلطک</v>
      </c>
      <c r="F436" s="113" t="str">
        <f>VLOOKUP(D436,M$155:O437,3,FALSE)</f>
        <v>شیری</v>
      </c>
      <c r="G436" s="4">
        <v>83</v>
      </c>
      <c r="H436" s="4"/>
      <c r="I436" s="127"/>
      <c r="J436" s="127"/>
      <c r="K436" s="107"/>
    </row>
    <row r="437" spans="2:11" x14ac:dyDescent="0.25">
      <c r="B437" s="4">
        <f t="shared" si="9"/>
        <v>435</v>
      </c>
      <c r="C437" s="368">
        <v>45432</v>
      </c>
      <c r="D437" s="106" t="s">
        <v>91</v>
      </c>
      <c r="E437" s="107" t="str">
        <f>VLOOKUP(D437,M$155:O438,2,FALSE)</f>
        <v>کامیون کمپرسی</v>
      </c>
      <c r="F437" s="113" t="str">
        <f>VLOOKUP(D437,M$155:O438,3,FALSE)</f>
        <v>اقلیمی</v>
      </c>
      <c r="H437" s="4"/>
      <c r="I437" s="127"/>
      <c r="J437" s="127"/>
      <c r="K437" s="107"/>
    </row>
    <row r="438" spans="2:11" x14ac:dyDescent="0.25">
      <c r="B438" s="4">
        <f t="shared" si="9"/>
        <v>436</v>
      </c>
      <c r="C438" s="368">
        <v>45432</v>
      </c>
      <c r="D438" s="106" t="s">
        <v>94</v>
      </c>
      <c r="E438" s="107" t="str">
        <f>VLOOKUP(D438,M$155:O439,2,FALSE)</f>
        <v>کامیون کمپرسی</v>
      </c>
      <c r="F438" s="113" t="str">
        <f>VLOOKUP(D438,M$155:O439,3,FALSE)</f>
        <v>یحیی زاده</v>
      </c>
      <c r="G438" s="4">
        <v>77</v>
      </c>
      <c r="H438" s="4"/>
      <c r="I438" s="127"/>
      <c r="J438" s="127"/>
      <c r="K438" s="107"/>
    </row>
    <row r="439" spans="2:11" x14ac:dyDescent="0.25">
      <c r="B439" s="4">
        <f t="shared" si="9"/>
        <v>437</v>
      </c>
      <c r="C439" s="368">
        <v>45432</v>
      </c>
      <c r="D439" s="106" t="s">
        <v>117</v>
      </c>
      <c r="E439" s="107" t="str">
        <f>VLOOKUP(D439,M$155:O440,2,FALSE)</f>
        <v>کامیون کمپرسی</v>
      </c>
      <c r="F439" s="113" t="str">
        <f>VLOOKUP(D439,M$155:O440,3,FALSE)</f>
        <v>-</v>
      </c>
      <c r="G439" s="4">
        <v>70</v>
      </c>
      <c r="H439" s="4"/>
      <c r="I439" s="127"/>
      <c r="J439" s="127"/>
      <c r="K439" s="107"/>
    </row>
    <row r="440" spans="2:11" x14ac:dyDescent="0.25">
      <c r="B440" s="4">
        <f t="shared" si="9"/>
        <v>438</v>
      </c>
      <c r="C440" s="368">
        <v>45432</v>
      </c>
      <c r="D440" s="106" t="s">
        <v>114</v>
      </c>
      <c r="E440" s="107" t="str">
        <f>VLOOKUP(D440,M$155:O441,2,FALSE)</f>
        <v>تانکر سوخت بنز</v>
      </c>
      <c r="F440" s="113" t="str">
        <f>VLOOKUP(D440,M$155:O440,3,FALSE)</f>
        <v>سید علی حسینی</v>
      </c>
      <c r="G440" s="4">
        <v>100</v>
      </c>
      <c r="H440" s="4"/>
      <c r="I440" s="127"/>
      <c r="J440" s="127"/>
      <c r="K440" s="107"/>
    </row>
    <row r="441" spans="2:11" x14ac:dyDescent="0.25">
      <c r="B441" s="4">
        <f t="shared" si="9"/>
        <v>439</v>
      </c>
      <c r="C441" s="368">
        <v>45432</v>
      </c>
      <c r="D441" s="106" t="s">
        <v>130</v>
      </c>
      <c r="E441" s="107" t="str">
        <f>VLOOKUP(D441,M$155:O442,2,FALSE)</f>
        <v>تانکر ابپاش بنز</v>
      </c>
      <c r="F441" s="113" t="str">
        <f>VLOOKUP(D441,M$155:O441,3,FALSE)</f>
        <v>-</v>
      </c>
      <c r="H441" s="4"/>
      <c r="I441" s="127"/>
      <c r="J441" s="127"/>
      <c r="K441" s="107"/>
    </row>
    <row r="442" spans="2:11" x14ac:dyDescent="0.25">
      <c r="B442" s="4">
        <f t="shared" si="9"/>
        <v>440</v>
      </c>
      <c r="C442" s="368">
        <v>45432</v>
      </c>
      <c r="D442" s="106" t="s">
        <v>96</v>
      </c>
      <c r="E442" s="107" t="str">
        <f>VLOOKUP(D442,M$155:O443,2,FALSE)</f>
        <v>تانکر ابپاش بنز</v>
      </c>
      <c r="F442" s="113" t="str">
        <f>VLOOKUP(D442,M$155:O442,3,FALSE)</f>
        <v>-</v>
      </c>
      <c r="G442" s="4">
        <v>79</v>
      </c>
      <c r="H442" s="4"/>
      <c r="I442" s="127"/>
      <c r="J442" s="127"/>
      <c r="K442" s="107"/>
    </row>
    <row r="443" spans="2:11" x14ac:dyDescent="0.25">
      <c r="B443" s="4">
        <f t="shared" si="9"/>
        <v>441</v>
      </c>
      <c r="C443" s="368">
        <v>45432</v>
      </c>
      <c r="D443" s="106" t="s">
        <v>98</v>
      </c>
      <c r="E443" s="107" t="str">
        <f>VLOOKUP(D443,M$155:O444,2,FALSE)</f>
        <v>بلدوزر</v>
      </c>
      <c r="F443" s="113" t="str">
        <f>VLOOKUP(D443,M$155:O443,3,FALSE)</f>
        <v>اسماعیلی</v>
      </c>
      <c r="H443" s="4"/>
      <c r="I443" s="127"/>
      <c r="J443" s="127"/>
      <c r="K443" s="107"/>
    </row>
    <row r="444" spans="2:11" x14ac:dyDescent="0.25">
      <c r="B444" s="4">
        <f t="shared" si="9"/>
        <v>442</v>
      </c>
      <c r="C444" s="368">
        <v>45432</v>
      </c>
      <c r="D444" s="106" t="s">
        <v>101</v>
      </c>
      <c r="E444" s="107" t="str">
        <f>VLOOKUP(D444,M$155:O445,2,FALSE)</f>
        <v>بلدوزر</v>
      </c>
      <c r="F444" s="113" t="str">
        <f>VLOOKUP(D444,M$155:O444,3,FALSE)</f>
        <v>حسن پور</v>
      </c>
      <c r="H444" s="4"/>
      <c r="I444" s="127"/>
      <c r="J444" s="127"/>
      <c r="K444" s="107"/>
    </row>
    <row r="445" spans="2:11" x14ac:dyDescent="0.25">
      <c r="B445" s="4">
        <f t="shared" si="9"/>
        <v>443</v>
      </c>
      <c r="C445" s="368">
        <v>45432</v>
      </c>
      <c r="D445" s="106" t="s">
        <v>103</v>
      </c>
      <c r="E445" s="107" t="str">
        <f>VLOOKUP(D445,M$155:O446,2,FALSE)</f>
        <v>لودر</v>
      </c>
      <c r="F445" s="113" t="str">
        <f>VLOOKUP(D445,M$155:O445,3,FALSE)</f>
        <v>محمدی</v>
      </c>
      <c r="H445" s="4"/>
      <c r="I445" s="127"/>
      <c r="J445" s="127"/>
      <c r="K445" s="107"/>
    </row>
    <row r="446" spans="2:11" x14ac:dyDescent="0.25">
      <c r="B446" s="4">
        <f t="shared" si="9"/>
        <v>444</v>
      </c>
      <c r="C446" s="368">
        <v>45432</v>
      </c>
      <c r="D446" s="106" t="s">
        <v>149</v>
      </c>
      <c r="E446" s="223" t="str">
        <f>VLOOKUP(D446,Y$4:AA1658,2,FALSE)</f>
        <v>لودر ZL50</v>
      </c>
      <c r="F446" s="113" t="e">
        <f>VLOOKUP(D446,M$155:O446,3,FALSE)</f>
        <v>#N/A</v>
      </c>
      <c r="G446" s="4">
        <v>199</v>
      </c>
      <c r="H446" s="4"/>
      <c r="I446" s="127"/>
      <c r="J446" s="127"/>
      <c r="K446" s="107"/>
    </row>
    <row r="447" spans="2:11" x14ac:dyDescent="0.25">
      <c r="B447" s="4">
        <f t="shared" si="9"/>
        <v>445</v>
      </c>
      <c r="C447" s="368">
        <v>45432</v>
      </c>
      <c r="D447" s="106" t="s">
        <v>153</v>
      </c>
      <c r="E447" s="107" t="str">
        <f>VLOOKUP(D447,M$155:O448,2,FALSE)</f>
        <v>کامیون کمپرسی</v>
      </c>
      <c r="F447" s="113" t="str">
        <f>VLOOKUP(D447,M$155:O447,3,FALSE)</f>
        <v>میرزایی</v>
      </c>
      <c r="G447" s="4">
        <v>162</v>
      </c>
      <c r="H447" s="4"/>
      <c r="I447" s="127"/>
      <c r="J447" s="127"/>
      <c r="K447" s="107"/>
    </row>
    <row r="448" spans="2:11" x14ac:dyDescent="0.25">
      <c r="B448" s="4">
        <f t="shared" si="9"/>
        <v>446</v>
      </c>
      <c r="C448" s="368">
        <v>45432</v>
      </c>
      <c r="D448" s="106" t="s">
        <v>150</v>
      </c>
      <c r="E448" s="223" t="str">
        <f>VLOOKUP(D448,Y$4:AA1660,2,FALSE)</f>
        <v>کامیون کمپرسی</v>
      </c>
      <c r="F448" s="113" t="e">
        <f>VLOOKUP(D448,M$155:O448,3,FALSE)</f>
        <v>#N/A</v>
      </c>
      <c r="G448" s="4">
        <v>73</v>
      </c>
      <c r="H448" s="4"/>
      <c r="I448" s="127"/>
      <c r="J448" s="127"/>
      <c r="K448" s="107"/>
    </row>
    <row r="449" spans="2:11" x14ac:dyDescent="0.25">
      <c r="B449" s="4">
        <f t="shared" si="9"/>
        <v>447</v>
      </c>
      <c r="C449" s="368">
        <v>45432</v>
      </c>
      <c r="D449" s="106" t="s">
        <v>152</v>
      </c>
      <c r="E449" s="107" t="str">
        <f>VLOOKUP(D449,M$155:O450,2,FALSE)</f>
        <v>کامیون کمپرسی</v>
      </c>
      <c r="F449" s="113" t="str">
        <f>VLOOKUP(D449,M$155:O449,3,FALSE)</f>
        <v>میرزایی</v>
      </c>
      <c r="G449" s="4">
        <v>80</v>
      </c>
      <c r="H449" s="4"/>
      <c r="I449" s="127"/>
      <c r="J449" s="127"/>
      <c r="K449" s="107"/>
    </row>
    <row r="450" spans="2:11" x14ac:dyDescent="0.25">
      <c r="B450" s="4">
        <f t="shared" si="9"/>
        <v>448</v>
      </c>
      <c r="C450" s="368">
        <v>45432</v>
      </c>
      <c r="D450" s="106" t="s">
        <v>153</v>
      </c>
      <c r="E450" s="107" t="str">
        <f>VLOOKUP(D450,M$155:O451,2,FALSE)</f>
        <v>کامیون کمپرسی</v>
      </c>
      <c r="F450" s="113" t="str">
        <f>VLOOKUP(D450,M$155:O450,3,FALSE)</f>
        <v>میرزایی</v>
      </c>
      <c r="G450" s="4">
        <v>273</v>
      </c>
      <c r="H450" s="4"/>
      <c r="I450" s="127"/>
      <c r="J450" s="127"/>
      <c r="K450" s="107"/>
    </row>
    <row r="451" spans="2:11" x14ac:dyDescent="0.25">
      <c r="B451" s="4">
        <f t="shared" si="9"/>
        <v>449</v>
      </c>
      <c r="C451" s="368">
        <v>45432</v>
      </c>
      <c r="D451" s="106" t="s">
        <v>158</v>
      </c>
      <c r="E451" s="223" t="str">
        <f>VLOOKUP(D451,Y$4:AA1663,2,FALSE)</f>
        <v>بیل مکانیکی</v>
      </c>
      <c r="F451" s="113" t="e">
        <f>VLOOKUP(D451,M$155:O451,3,FALSE)</f>
        <v>#N/A</v>
      </c>
      <c r="H451" s="4"/>
      <c r="I451" s="127"/>
      <c r="J451" s="127"/>
      <c r="K451" s="107"/>
    </row>
    <row r="452" spans="2:11" x14ac:dyDescent="0.25">
      <c r="B452" s="4">
        <f t="shared" si="9"/>
        <v>450</v>
      </c>
      <c r="C452" s="368">
        <v>45432</v>
      </c>
      <c r="D452" s="106" t="s">
        <v>146</v>
      </c>
      <c r="E452" s="223" t="str">
        <f>VLOOKUP(D452,Y$4:AA1664,2,FALSE)</f>
        <v>بلدوزر D85</v>
      </c>
      <c r="F452" s="113" t="str">
        <f>VLOOKUP(E452,Z$4:AB1664,2,FALSE)</f>
        <v>اکبری</v>
      </c>
      <c r="G452" s="4">
        <v>255</v>
      </c>
      <c r="H452" s="4"/>
      <c r="I452" s="127"/>
      <c r="J452" s="127"/>
      <c r="K452" s="107"/>
    </row>
    <row r="453" spans="2:11" x14ac:dyDescent="0.25">
      <c r="B453" s="4">
        <f t="shared" si="9"/>
        <v>451</v>
      </c>
      <c r="C453" s="368">
        <v>45432</v>
      </c>
      <c r="D453" s="106" t="s">
        <v>127</v>
      </c>
      <c r="E453" s="107" t="str">
        <f>VLOOKUP(D453,M$155:O453,2,FALSE)</f>
        <v>بلدوزر</v>
      </c>
      <c r="F453" s="113" t="str">
        <f>VLOOKUP(D453,M$155:O453,3,FALSE)</f>
        <v>رجب زاده</v>
      </c>
      <c r="G453" s="4">
        <v>395</v>
      </c>
      <c r="H453" s="4"/>
      <c r="I453" s="127"/>
      <c r="J453" s="127"/>
      <c r="K453" s="107"/>
    </row>
    <row r="454" spans="2:11" x14ac:dyDescent="0.25">
      <c r="B454" s="4">
        <f t="shared" si="9"/>
        <v>452</v>
      </c>
      <c r="C454" s="368">
        <v>45432</v>
      </c>
      <c r="D454" s="106" t="s">
        <v>120</v>
      </c>
      <c r="E454" s="4" t="s">
        <v>183</v>
      </c>
      <c r="F454" s="113" t="str">
        <f>VLOOKUP(D454,M$155:O454,3,FALSE)</f>
        <v>_</v>
      </c>
      <c r="G454" s="4">
        <v>96</v>
      </c>
      <c r="H454" s="4"/>
      <c r="I454" s="127"/>
      <c r="J454" s="127"/>
      <c r="K454" s="4"/>
    </row>
    <row r="455" spans="2:11" x14ac:dyDescent="0.25">
      <c r="B455" s="4">
        <f t="shared" si="9"/>
        <v>453</v>
      </c>
      <c r="C455" s="368">
        <v>45433</v>
      </c>
      <c r="D455" s="106" t="s">
        <v>88</v>
      </c>
      <c r="E455" s="107" t="str">
        <f>VLOOKUP(D455,M$155:O456,2,FALSE)</f>
        <v>گریدر  ۱۶g</v>
      </c>
      <c r="F455" s="113">
        <f>VLOOKUP(D455,M$155:O455,3,FALSE)</f>
        <v>0</v>
      </c>
      <c r="H455" s="4"/>
      <c r="I455" s="127"/>
      <c r="J455" s="127"/>
      <c r="K455" s="4"/>
    </row>
    <row r="456" spans="2:11" x14ac:dyDescent="0.25">
      <c r="B456" s="4">
        <f t="shared" si="9"/>
        <v>454</v>
      </c>
      <c r="C456" s="368">
        <v>45433</v>
      </c>
      <c r="D456" s="106" t="s">
        <v>119</v>
      </c>
      <c r="E456" s="107" t="str">
        <f>VLOOKUP(D456,M$155:O457,2,FALSE)</f>
        <v>غلطک</v>
      </c>
      <c r="F456" s="113" t="str">
        <f>VLOOKUP(D456,M$155:O456,3,FALSE)</f>
        <v>دیانتی</v>
      </c>
      <c r="H456" s="4"/>
      <c r="I456" s="127"/>
      <c r="J456" s="127"/>
      <c r="K456" s="4"/>
    </row>
    <row r="457" spans="2:11" x14ac:dyDescent="0.25">
      <c r="B457" s="4">
        <f t="shared" si="9"/>
        <v>455</v>
      </c>
      <c r="C457" s="368">
        <v>45433</v>
      </c>
      <c r="D457" s="106" t="s">
        <v>107</v>
      </c>
      <c r="E457" s="107" t="str">
        <f>VLOOKUP(D457,M$155:O458,2,FALSE)</f>
        <v>غلطک</v>
      </c>
      <c r="F457" s="113" t="str">
        <f>VLOOKUP(D457,M$155:O457,3,FALSE)</f>
        <v>_</v>
      </c>
      <c r="H457" s="4"/>
      <c r="I457" s="127"/>
      <c r="J457" s="127"/>
      <c r="K457" s="4"/>
    </row>
    <row r="458" spans="2:11" x14ac:dyDescent="0.25">
      <c r="B458" s="4">
        <f t="shared" si="9"/>
        <v>456</v>
      </c>
      <c r="C458" s="368">
        <v>45433</v>
      </c>
      <c r="D458" s="106" t="s">
        <v>110</v>
      </c>
      <c r="E458" s="107" t="str">
        <f>VLOOKUP(D458,M$155:O459,2,FALSE)</f>
        <v>غلطک</v>
      </c>
      <c r="F458" s="113" t="str">
        <f>VLOOKUP(D458,M$155:O458,3,FALSE)</f>
        <v>شیری</v>
      </c>
      <c r="H458" s="4"/>
      <c r="I458" s="127"/>
      <c r="J458" s="127"/>
      <c r="K458" s="4"/>
    </row>
    <row r="459" spans="2:11" x14ac:dyDescent="0.25">
      <c r="B459" s="4">
        <f t="shared" si="9"/>
        <v>457</v>
      </c>
      <c r="C459" s="368">
        <v>45433</v>
      </c>
      <c r="D459" s="106" t="s">
        <v>91</v>
      </c>
      <c r="E459" s="107" t="str">
        <f>VLOOKUP(D459,M$155:O460,2,FALSE)</f>
        <v>کامیون کمپرسی</v>
      </c>
      <c r="F459" s="113" t="str">
        <f>VLOOKUP(D459,M$155:O459,3,FALSE)</f>
        <v>اقلیمی</v>
      </c>
      <c r="H459" s="4"/>
      <c r="I459" s="127"/>
      <c r="J459" s="127"/>
      <c r="K459" s="4"/>
    </row>
    <row r="460" spans="2:11" x14ac:dyDescent="0.25">
      <c r="B460" s="4">
        <f t="shared" si="9"/>
        <v>458</v>
      </c>
      <c r="C460" s="368">
        <v>45433</v>
      </c>
      <c r="D460" s="106" t="s">
        <v>94</v>
      </c>
      <c r="E460" s="107" t="str">
        <f>VLOOKUP(D460,M$155:O461,2,FALSE)</f>
        <v>کامیون کمپرسی</v>
      </c>
      <c r="F460" s="113" t="str">
        <f>VLOOKUP(D460,M$155:O460,3,FALSE)</f>
        <v>یحیی زاده</v>
      </c>
      <c r="H460" s="4"/>
      <c r="I460" s="127"/>
      <c r="J460" s="127"/>
      <c r="K460" s="4"/>
    </row>
    <row r="461" spans="2:11" x14ac:dyDescent="0.25">
      <c r="B461" s="4">
        <f t="shared" si="9"/>
        <v>459</v>
      </c>
      <c r="C461" s="368">
        <v>45433</v>
      </c>
      <c r="D461" s="106" t="s">
        <v>117</v>
      </c>
      <c r="E461" s="107" t="str">
        <f>VLOOKUP(D461,M$155:O462,2,FALSE)</f>
        <v>کامیون کمپرسی</v>
      </c>
      <c r="F461" s="113" t="str">
        <f>VLOOKUP(D461,M$155:O461,3,FALSE)</f>
        <v>-</v>
      </c>
      <c r="H461" s="4"/>
      <c r="I461" s="127"/>
      <c r="J461" s="127"/>
      <c r="K461" s="4"/>
    </row>
    <row r="462" spans="2:11" x14ac:dyDescent="0.25">
      <c r="B462" s="4">
        <f t="shared" si="9"/>
        <v>460</v>
      </c>
      <c r="C462" s="368">
        <v>45433</v>
      </c>
      <c r="D462" s="106" t="s">
        <v>114</v>
      </c>
      <c r="E462" s="107" t="str">
        <f>VLOOKUP(D462,M$155:O463,2,FALSE)</f>
        <v>تانکر سوخت بنز</v>
      </c>
      <c r="F462" s="113" t="str">
        <f>VLOOKUP(D462,M$155:O462,3,FALSE)</f>
        <v>سید علی حسینی</v>
      </c>
      <c r="H462" s="4"/>
      <c r="I462" s="127"/>
      <c r="J462" s="127"/>
      <c r="K462" s="4"/>
    </row>
    <row r="463" spans="2:11" x14ac:dyDescent="0.25">
      <c r="B463" s="4">
        <f t="shared" si="9"/>
        <v>461</v>
      </c>
      <c r="C463" s="368">
        <v>45433</v>
      </c>
      <c r="D463" s="106" t="s">
        <v>130</v>
      </c>
      <c r="E463" s="107" t="str">
        <f>VLOOKUP(D463,M$155:O464,2,FALSE)</f>
        <v>تانکر ابپاش بنز</v>
      </c>
      <c r="F463" s="113" t="str">
        <f>VLOOKUP(D463,M$155:O463,3,FALSE)</f>
        <v>-</v>
      </c>
      <c r="G463" s="4">
        <v>136</v>
      </c>
      <c r="H463" s="4"/>
      <c r="I463" s="127"/>
      <c r="J463" s="127"/>
      <c r="K463" s="4"/>
    </row>
    <row r="464" spans="2:11" x14ac:dyDescent="0.25">
      <c r="B464" s="4">
        <f t="shared" si="9"/>
        <v>462</v>
      </c>
      <c r="C464" s="368">
        <v>45433</v>
      </c>
      <c r="D464" s="106" t="s">
        <v>96</v>
      </c>
      <c r="E464" s="107" t="str">
        <f>VLOOKUP(D464,M$155:O465,2,FALSE)</f>
        <v>تانکر ابپاش بنز</v>
      </c>
      <c r="F464" s="113" t="str">
        <f>VLOOKUP(D464,M$155:O464,3,FALSE)</f>
        <v>-</v>
      </c>
      <c r="H464" s="4"/>
      <c r="I464" s="127"/>
      <c r="J464" s="127"/>
      <c r="K464" s="4"/>
    </row>
    <row r="465" spans="2:11" x14ac:dyDescent="0.25">
      <c r="B465" s="4">
        <f t="shared" si="9"/>
        <v>463</v>
      </c>
      <c r="C465" s="368">
        <v>45433</v>
      </c>
      <c r="D465" s="106" t="s">
        <v>98</v>
      </c>
      <c r="E465" s="107" t="str">
        <f>VLOOKUP(D465,M$155:O466,2,FALSE)</f>
        <v>بلدوزر</v>
      </c>
      <c r="F465" s="113" t="str">
        <f>VLOOKUP(D465,M$155:O465,3,FALSE)</f>
        <v>اسماعیلی</v>
      </c>
      <c r="H465" s="4"/>
      <c r="I465" s="127"/>
      <c r="J465" s="127"/>
      <c r="K465" s="4"/>
    </row>
    <row r="466" spans="2:11" x14ac:dyDescent="0.25">
      <c r="B466" s="4">
        <f t="shared" si="9"/>
        <v>464</v>
      </c>
      <c r="C466" s="368">
        <v>45433</v>
      </c>
      <c r="D466" s="106" t="s">
        <v>101</v>
      </c>
      <c r="E466" s="107" t="str">
        <f>VLOOKUP(D466,M$155:O467,2,FALSE)</f>
        <v>بلدوزر</v>
      </c>
      <c r="F466" s="113" t="str">
        <f>VLOOKUP(D466,M$155:O466,3,FALSE)</f>
        <v>حسن پور</v>
      </c>
      <c r="H466" s="4"/>
      <c r="I466" s="127"/>
      <c r="J466" s="127"/>
      <c r="K466" s="4"/>
    </row>
    <row r="467" spans="2:11" x14ac:dyDescent="0.25">
      <c r="B467" s="4">
        <f t="shared" si="9"/>
        <v>465</v>
      </c>
      <c r="C467" s="368">
        <v>45433</v>
      </c>
      <c r="D467" s="106" t="s">
        <v>103</v>
      </c>
      <c r="E467" s="107" t="str">
        <f>VLOOKUP(D467,M$155:O468,2,FALSE)</f>
        <v>لودر</v>
      </c>
      <c r="F467" s="113" t="str">
        <f>VLOOKUP(D467,M$155:O467,3,FALSE)</f>
        <v>محمدی</v>
      </c>
      <c r="H467" s="4"/>
      <c r="I467" s="127"/>
      <c r="J467" s="127"/>
      <c r="K467" s="4"/>
    </row>
    <row r="468" spans="2:11" x14ac:dyDescent="0.25">
      <c r="B468" s="4">
        <f t="shared" si="9"/>
        <v>466</v>
      </c>
      <c r="C468" s="368">
        <v>45433</v>
      </c>
      <c r="D468" s="106" t="s">
        <v>149</v>
      </c>
      <c r="E468" s="223" t="str">
        <f>VLOOKUP(D468,Y$4:AA1680,2,FALSE)</f>
        <v>لودر ZL50</v>
      </c>
      <c r="F468" s="113" t="str">
        <f>VLOOKUP(E468,Z$4:AB1680,2,FALSE)</f>
        <v>میرزایی</v>
      </c>
      <c r="H468" s="4"/>
      <c r="I468" s="127"/>
      <c r="J468" s="127"/>
      <c r="K468" s="4"/>
    </row>
    <row r="469" spans="2:11" x14ac:dyDescent="0.25">
      <c r="B469" s="4">
        <f t="shared" si="9"/>
        <v>467</v>
      </c>
      <c r="C469" s="368">
        <v>45433</v>
      </c>
      <c r="D469" s="106" t="s">
        <v>153</v>
      </c>
      <c r="E469" s="107" t="str">
        <f>VLOOKUP(D469,M$155:O470,2,FALSE)</f>
        <v>کامیون کمپرسی</v>
      </c>
      <c r="F469" s="113" t="str">
        <f>VLOOKUP(D469,M$155:O469,3,FALSE)</f>
        <v>میرزایی</v>
      </c>
      <c r="H469" s="4"/>
      <c r="I469" s="127"/>
      <c r="J469" s="127"/>
      <c r="K469" s="4"/>
    </row>
    <row r="470" spans="2:11" x14ac:dyDescent="0.25">
      <c r="B470" s="4">
        <f t="shared" si="9"/>
        <v>468</v>
      </c>
      <c r="C470" s="368">
        <v>45433</v>
      </c>
      <c r="D470" s="106" t="s">
        <v>150</v>
      </c>
      <c r="E470" s="223" t="str">
        <f>VLOOKUP(D470,Y$4:AA1682,2,FALSE)</f>
        <v>کامیون کمپرسی</v>
      </c>
      <c r="F470" s="113" t="str">
        <f>VLOOKUP(E470,Z$4:AB1682,2,FALSE)</f>
        <v>شرکتی-یحیی زاده</v>
      </c>
      <c r="H470" s="4"/>
      <c r="I470" s="127"/>
      <c r="J470" s="127"/>
      <c r="K470" s="4"/>
    </row>
    <row r="471" spans="2:11" x14ac:dyDescent="0.25">
      <c r="B471" s="4">
        <f t="shared" ref="B471:B536" si="10">ROW()-2</f>
        <v>469</v>
      </c>
      <c r="C471" s="368">
        <v>45433</v>
      </c>
      <c r="D471" s="106" t="s">
        <v>152</v>
      </c>
      <c r="E471" s="107" t="str">
        <f>VLOOKUP(D471,M$155:O472,2,FALSE)</f>
        <v>کامیون کمپرسی</v>
      </c>
      <c r="F471" s="113" t="str">
        <f>VLOOKUP(D471,M$155:O471,3,FALSE)</f>
        <v>میرزایی</v>
      </c>
      <c r="H471" s="4"/>
      <c r="I471" s="127"/>
      <c r="J471" s="127"/>
      <c r="K471" s="4"/>
    </row>
    <row r="472" spans="2:11" x14ac:dyDescent="0.25">
      <c r="B472" s="4">
        <f t="shared" si="10"/>
        <v>470</v>
      </c>
      <c r="C472" s="368">
        <v>45433</v>
      </c>
      <c r="D472" s="106" t="s">
        <v>153</v>
      </c>
      <c r="E472" s="107" t="str">
        <f>VLOOKUP(D472,M$155:O473,2,FALSE)</f>
        <v>کامیون کمپرسی</v>
      </c>
      <c r="F472" s="113" t="str">
        <f>VLOOKUP(D472,M$155:O472,3,FALSE)</f>
        <v>میرزایی</v>
      </c>
      <c r="H472" s="4"/>
      <c r="I472" s="127"/>
      <c r="J472" s="127"/>
      <c r="K472" s="4"/>
    </row>
    <row r="473" spans="2:11" x14ac:dyDescent="0.25">
      <c r="B473" s="4">
        <f t="shared" si="10"/>
        <v>471</v>
      </c>
      <c r="C473" s="368">
        <v>45433</v>
      </c>
      <c r="D473" s="106" t="s">
        <v>158</v>
      </c>
      <c r="E473" s="223" t="str">
        <f>VLOOKUP(D473,Y$4:AA1685,2,FALSE)</f>
        <v>بیل مکانیکی</v>
      </c>
      <c r="F473" s="113" t="str">
        <f>VLOOKUP(E473,Z$4:AB1685,2,FALSE)</f>
        <v>انصاری</v>
      </c>
      <c r="H473" s="4"/>
      <c r="I473" s="127"/>
      <c r="J473" s="127"/>
      <c r="K473" s="4"/>
    </row>
    <row r="474" spans="2:11" x14ac:dyDescent="0.25">
      <c r="B474" s="4">
        <f t="shared" si="10"/>
        <v>472</v>
      </c>
      <c r="C474" s="368">
        <v>45433</v>
      </c>
      <c r="D474" s="106" t="s">
        <v>146</v>
      </c>
      <c r="E474" s="223" t="str">
        <f>VLOOKUP(D474,Y$4:AA1686,2,FALSE)</f>
        <v>بلدوزر D85</v>
      </c>
      <c r="F474" s="113" t="str">
        <f>VLOOKUP(E474,Z$4:AB1686,2,FALSE)</f>
        <v>اکبری</v>
      </c>
      <c r="H474" s="4"/>
      <c r="I474" s="127"/>
      <c r="J474" s="127"/>
      <c r="K474" s="4"/>
    </row>
    <row r="475" spans="2:11" x14ac:dyDescent="0.25">
      <c r="B475" s="4">
        <f t="shared" si="10"/>
        <v>473</v>
      </c>
      <c r="C475" s="368">
        <v>45433</v>
      </c>
      <c r="D475" s="106" t="s">
        <v>127</v>
      </c>
      <c r="E475" s="107" t="str">
        <f>VLOOKUP(D475,M$155:O475,2,FALSE)</f>
        <v>بلدوزر</v>
      </c>
      <c r="F475" s="113" t="str">
        <f>VLOOKUP(D475,M$155:O475,3,FALSE)</f>
        <v>رجب زاده</v>
      </c>
      <c r="H475" s="4"/>
      <c r="I475" s="127"/>
      <c r="J475" s="127"/>
      <c r="K475" s="4"/>
    </row>
    <row r="476" spans="2:11" x14ac:dyDescent="0.25">
      <c r="B476" s="4">
        <f t="shared" si="10"/>
        <v>474</v>
      </c>
      <c r="C476" s="368">
        <v>45433</v>
      </c>
      <c r="D476" s="106" t="s">
        <v>120</v>
      </c>
      <c r="E476" s="107" t="str">
        <f>VLOOKUP(D476,M$155:O476,2,FALSE)</f>
        <v>میکسراتکو</v>
      </c>
      <c r="F476" s="113" t="str">
        <f>VLOOKUP(D476,M$155:O476,3,FALSE)</f>
        <v>_</v>
      </c>
      <c r="H476" s="4"/>
      <c r="I476" s="127"/>
      <c r="J476" s="127"/>
      <c r="K476" s="4"/>
    </row>
    <row r="477" spans="2:11" x14ac:dyDescent="0.25">
      <c r="B477" s="4">
        <f t="shared" si="10"/>
        <v>475</v>
      </c>
      <c r="C477" s="368">
        <v>45434</v>
      </c>
      <c r="D477" s="106" t="s">
        <v>88</v>
      </c>
      <c r="E477" s="107" t="str">
        <f>VLOOKUP(D477,M$155:O477,2,FALSE)</f>
        <v>گریدر  ۱۶g</v>
      </c>
      <c r="F477" s="113">
        <f>VLOOKUP(D477,M$155:O477,3,FALSE)</f>
        <v>0</v>
      </c>
      <c r="G477" s="4">
        <v>159</v>
      </c>
      <c r="H477" s="4"/>
      <c r="I477" s="127"/>
      <c r="J477" s="127"/>
      <c r="K477" s="4"/>
    </row>
    <row r="478" spans="2:11" x14ac:dyDescent="0.25">
      <c r="B478" s="4">
        <f t="shared" si="10"/>
        <v>476</v>
      </c>
      <c r="C478" s="368">
        <v>45434</v>
      </c>
      <c r="D478" s="106" t="s">
        <v>119</v>
      </c>
      <c r="E478" s="107" t="str">
        <f>VLOOKUP(D478,M$155:O478,2,FALSE)</f>
        <v>غلطک</v>
      </c>
      <c r="F478" s="113" t="str">
        <f>VLOOKUP(D478,M$155:O478,3,FALSE)</f>
        <v>دیانتی</v>
      </c>
      <c r="H478" s="4"/>
      <c r="I478" s="127"/>
      <c r="J478" s="127"/>
      <c r="K478" s="4"/>
    </row>
    <row r="479" spans="2:11" x14ac:dyDescent="0.25">
      <c r="B479" s="4">
        <f t="shared" si="10"/>
        <v>477</v>
      </c>
      <c r="C479" s="368">
        <v>45434</v>
      </c>
      <c r="D479" s="106" t="s">
        <v>107</v>
      </c>
      <c r="E479" s="107" t="str">
        <f>VLOOKUP(D479,M$155:O479,2,FALSE)</f>
        <v>غلطک</v>
      </c>
      <c r="F479" s="113" t="str">
        <f>VLOOKUP(D479,M$155:O479,3,FALSE)</f>
        <v>_</v>
      </c>
      <c r="H479" s="4"/>
      <c r="I479" s="127"/>
      <c r="J479" s="127"/>
      <c r="K479" s="4"/>
    </row>
    <row r="480" spans="2:11" x14ac:dyDescent="0.25">
      <c r="B480" s="4">
        <f t="shared" si="10"/>
        <v>478</v>
      </c>
      <c r="C480" s="368">
        <v>45434</v>
      </c>
      <c r="D480" s="106" t="s">
        <v>110</v>
      </c>
      <c r="E480" s="107" t="str">
        <f>VLOOKUP(D480,M$155:O480,2,FALSE)</f>
        <v>غلطک</v>
      </c>
      <c r="F480" s="113" t="str">
        <f>VLOOKUP(D480,M$155:O480,3,FALSE)</f>
        <v>شیری</v>
      </c>
      <c r="G480" s="4">
        <v>25</v>
      </c>
      <c r="H480" s="4"/>
      <c r="I480" s="127"/>
      <c r="J480" s="127"/>
      <c r="K480" s="4"/>
    </row>
    <row r="481" spans="2:11" x14ac:dyDescent="0.25">
      <c r="B481" s="4">
        <f t="shared" si="10"/>
        <v>479</v>
      </c>
      <c r="C481" s="368">
        <v>45434</v>
      </c>
      <c r="D481" s="106" t="s">
        <v>91</v>
      </c>
      <c r="E481" s="107" t="str">
        <f>VLOOKUP(D481,M$155:O481,2,FALSE)</f>
        <v>کامیون کمپرسی</v>
      </c>
      <c r="F481" s="113" t="str">
        <f>VLOOKUP(D481,M$155:O481,3,FALSE)</f>
        <v>اقلیمی</v>
      </c>
      <c r="H481" s="4"/>
      <c r="I481" s="127"/>
      <c r="J481" s="127"/>
      <c r="K481" s="4"/>
    </row>
    <row r="482" spans="2:11" x14ac:dyDescent="0.25">
      <c r="B482" s="4">
        <f t="shared" si="10"/>
        <v>480</v>
      </c>
      <c r="C482" s="368">
        <v>45434</v>
      </c>
      <c r="D482" s="106" t="s">
        <v>94</v>
      </c>
      <c r="E482" s="107" t="str">
        <f>VLOOKUP(D482,M$155:O482,2,FALSE)</f>
        <v>کامیون کمپرسی</v>
      </c>
      <c r="F482" s="113" t="str">
        <f>VLOOKUP(D482,M$155:O482,3,FALSE)</f>
        <v>یحیی زاده</v>
      </c>
      <c r="H482" s="4"/>
      <c r="I482" s="127"/>
      <c r="J482" s="127"/>
      <c r="K482" s="4"/>
    </row>
    <row r="483" spans="2:11" x14ac:dyDescent="0.25">
      <c r="B483" s="4">
        <f t="shared" si="10"/>
        <v>481</v>
      </c>
      <c r="C483" s="368">
        <v>45434</v>
      </c>
      <c r="D483" s="106" t="s">
        <v>117</v>
      </c>
      <c r="E483" s="107" t="str">
        <f>VLOOKUP(D483,M$155:O483,2,FALSE)</f>
        <v>کامیون کمپرسی</v>
      </c>
      <c r="F483" s="113" t="str">
        <f>VLOOKUP(D483,M$155:O483,3,FALSE)</f>
        <v>-</v>
      </c>
      <c r="H483" s="4"/>
      <c r="I483" s="127"/>
      <c r="J483" s="127"/>
      <c r="K483" s="4"/>
    </row>
    <row r="484" spans="2:11" x14ac:dyDescent="0.25">
      <c r="B484" s="4">
        <f t="shared" si="10"/>
        <v>482</v>
      </c>
      <c r="C484" s="368">
        <v>45434</v>
      </c>
      <c r="D484" s="106" t="s">
        <v>114</v>
      </c>
      <c r="E484" s="107" t="str">
        <f>VLOOKUP(D484,M$155:O484,2,FALSE)</f>
        <v>تانکر سوخت بنز</v>
      </c>
      <c r="F484" s="113" t="str">
        <f>VLOOKUP(D484,M$155:O484,3,FALSE)</f>
        <v>سید علی حسینی</v>
      </c>
      <c r="H484" s="4"/>
      <c r="I484" s="127">
        <v>70909</v>
      </c>
      <c r="J484" s="127">
        <v>70462</v>
      </c>
      <c r="K484" s="4"/>
    </row>
    <row r="485" spans="2:11" x14ac:dyDescent="0.25">
      <c r="B485" s="4">
        <f t="shared" si="10"/>
        <v>483</v>
      </c>
      <c r="C485" s="368">
        <v>45434</v>
      </c>
      <c r="D485" s="106" t="s">
        <v>130</v>
      </c>
      <c r="E485" s="107" t="str">
        <f>VLOOKUP(D485,M$155:O485,2,FALSE)</f>
        <v>تانکر ابپاش بنز</v>
      </c>
      <c r="F485" s="113" t="str">
        <f>VLOOKUP(D485,M$155:O485,3,FALSE)</f>
        <v>-</v>
      </c>
      <c r="H485" s="4"/>
      <c r="I485" s="127"/>
      <c r="J485" s="127"/>
      <c r="K485" s="4"/>
    </row>
    <row r="486" spans="2:11" x14ac:dyDescent="0.25">
      <c r="B486" s="4">
        <f t="shared" si="10"/>
        <v>484</v>
      </c>
      <c r="C486" s="368">
        <v>45434</v>
      </c>
      <c r="D486" s="106" t="s">
        <v>96</v>
      </c>
      <c r="E486" s="107" t="str">
        <f>VLOOKUP(D486,M$155:O486,2,FALSE)</f>
        <v>تانکر ابپاش بنز</v>
      </c>
      <c r="F486" s="113" t="str">
        <f>VLOOKUP(D486,M$155:O486,3,FALSE)</f>
        <v>-</v>
      </c>
      <c r="H486" s="4"/>
      <c r="I486" s="127"/>
      <c r="J486" s="127"/>
      <c r="K486" s="4"/>
    </row>
    <row r="487" spans="2:11" x14ac:dyDescent="0.25">
      <c r="B487" s="4">
        <f t="shared" si="10"/>
        <v>485</v>
      </c>
      <c r="C487" s="368">
        <v>45434</v>
      </c>
      <c r="D487" s="106" t="s">
        <v>163</v>
      </c>
      <c r="E487" s="107" t="str">
        <f>VLOOKUP(D487,M$155:O487,2,FALSE)</f>
        <v>بیل مکانیکی</v>
      </c>
      <c r="F487" s="113" t="str">
        <f>VLOOKUP(D487,M$155:O487,3,FALSE)</f>
        <v>رضاپور</v>
      </c>
      <c r="G487" s="4">
        <v>239</v>
      </c>
      <c r="H487" s="4"/>
      <c r="I487" s="127"/>
      <c r="J487" s="127"/>
      <c r="K487" s="4"/>
    </row>
    <row r="488" spans="2:11" x14ac:dyDescent="0.25">
      <c r="B488" s="4">
        <f t="shared" si="10"/>
        <v>486</v>
      </c>
      <c r="C488" s="368">
        <v>45434</v>
      </c>
      <c r="D488" s="106" t="s">
        <v>101</v>
      </c>
      <c r="E488" s="107" t="str">
        <f>VLOOKUP(D488,M$155:O488,2,FALSE)</f>
        <v>بلدوزر</v>
      </c>
      <c r="F488" s="113" t="str">
        <f>VLOOKUP(D488,M$155:O488,3,FALSE)</f>
        <v>حسن پور</v>
      </c>
      <c r="H488" s="4"/>
      <c r="I488" s="127"/>
      <c r="J488" s="127"/>
      <c r="K488" s="4"/>
    </row>
    <row r="489" spans="2:11" x14ac:dyDescent="0.25">
      <c r="B489" s="4">
        <f t="shared" si="10"/>
        <v>487</v>
      </c>
      <c r="C489" s="368">
        <v>45434</v>
      </c>
      <c r="D489" s="106" t="s">
        <v>159</v>
      </c>
      <c r="E489" s="107" t="str">
        <f>VLOOKUP(D489,M$155:O489,2,FALSE)</f>
        <v>لودر</v>
      </c>
      <c r="F489" s="113" t="str">
        <f>VLOOKUP(D489,M$155:O489,3,FALSE)</f>
        <v>صداقت</v>
      </c>
      <c r="G489" s="4">
        <v>145</v>
      </c>
      <c r="H489" s="4"/>
      <c r="I489" s="127"/>
      <c r="J489" s="127"/>
      <c r="K489" s="4"/>
    </row>
    <row r="490" spans="2:11" x14ac:dyDescent="0.25">
      <c r="B490" s="4">
        <f t="shared" si="10"/>
        <v>488</v>
      </c>
      <c r="C490" s="368">
        <v>45434</v>
      </c>
      <c r="D490" s="106" t="s">
        <v>149</v>
      </c>
      <c r="E490" s="223" t="str">
        <f>VLOOKUP(D490,Y$4:AA1702,2,FALSE)</f>
        <v>لودر ZL50</v>
      </c>
      <c r="F490" s="113" t="str">
        <f>VLOOKUP(E490,Z$4:AB1702,2,FALSE)</f>
        <v>میرزایی</v>
      </c>
      <c r="G490" s="4">
        <v>166</v>
      </c>
      <c r="H490" s="4"/>
      <c r="I490" s="127"/>
      <c r="J490" s="127"/>
      <c r="K490" s="4"/>
    </row>
    <row r="491" spans="2:11" x14ac:dyDescent="0.25">
      <c r="B491" s="4">
        <f t="shared" si="10"/>
        <v>489</v>
      </c>
      <c r="C491" s="368">
        <v>45434</v>
      </c>
      <c r="D491" s="106" t="s">
        <v>153</v>
      </c>
      <c r="E491" s="107" t="str">
        <f>VLOOKUP(D491,M$155:O491,2,FALSE)</f>
        <v>کامیون کمپرسی</v>
      </c>
      <c r="F491" s="113" t="str">
        <f>VLOOKUP(D491,M$155:O491,3,FALSE)</f>
        <v>میرزایی</v>
      </c>
      <c r="H491" s="4"/>
      <c r="I491" s="127"/>
      <c r="J491" s="127"/>
      <c r="K491" s="4"/>
    </row>
    <row r="492" spans="2:11" x14ac:dyDescent="0.25">
      <c r="B492" s="4">
        <f t="shared" si="10"/>
        <v>490</v>
      </c>
      <c r="C492" s="368">
        <v>45434</v>
      </c>
      <c r="D492" s="106" t="s">
        <v>150</v>
      </c>
      <c r="E492" s="223" t="str">
        <f>VLOOKUP(D492,Y$4:AA1704,2,FALSE)</f>
        <v>کامیون کمپرسی</v>
      </c>
      <c r="F492" s="113" t="str">
        <f>VLOOKUP(E492,Z$4:AB1704,2,FALSE)</f>
        <v>شرکتی-یحیی زاده</v>
      </c>
      <c r="H492" s="4"/>
      <c r="I492" s="127"/>
      <c r="J492" s="127"/>
      <c r="K492" s="4"/>
    </row>
    <row r="493" spans="2:11" x14ac:dyDescent="0.25">
      <c r="B493" s="4">
        <f t="shared" si="10"/>
        <v>491</v>
      </c>
      <c r="C493" s="368">
        <v>45434</v>
      </c>
      <c r="D493" s="106" t="s">
        <v>152</v>
      </c>
      <c r="E493" s="107" t="str">
        <f>VLOOKUP(D493,M$155:O493,2,FALSE)</f>
        <v>کامیون کمپرسی</v>
      </c>
      <c r="F493" s="113" t="str">
        <f>VLOOKUP(D493,M$155:O493,3,FALSE)</f>
        <v>میرزایی</v>
      </c>
      <c r="H493" s="4"/>
      <c r="I493" s="127"/>
      <c r="J493" s="127"/>
      <c r="K493" s="4"/>
    </row>
    <row r="494" spans="2:11" x14ac:dyDescent="0.25">
      <c r="B494" s="4">
        <f t="shared" si="10"/>
        <v>492</v>
      </c>
      <c r="C494" s="368">
        <v>45434</v>
      </c>
      <c r="D494" s="106" t="s">
        <v>153</v>
      </c>
      <c r="E494" s="107" t="str">
        <f>VLOOKUP(D494,M$155:O494,2,FALSE)</f>
        <v>کامیون کمپرسی</v>
      </c>
      <c r="F494" s="113" t="str">
        <f>VLOOKUP(D494,M$155:O494,3,FALSE)</f>
        <v>میرزایی</v>
      </c>
      <c r="G494" s="4">
        <v>145</v>
      </c>
      <c r="H494" s="4"/>
      <c r="I494" s="127"/>
      <c r="J494" s="127"/>
      <c r="K494" s="4"/>
    </row>
    <row r="495" spans="2:11" x14ac:dyDescent="0.25">
      <c r="B495" s="4">
        <f t="shared" si="10"/>
        <v>493</v>
      </c>
      <c r="C495" s="368">
        <v>45434</v>
      </c>
      <c r="D495" s="106" t="s">
        <v>158</v>
      </c>
      <c r="E495" s="223" t="str">
        <f>VLOOKUP(D495,Y$4:AA1707,2,FALSE)</f>
        <v>بیل مکانیکی</v>
      </c>
      <c r="F495" s="113" t="str">
        <f>VLOOKUP(E495,Z$4:AB1707,2,FALSE)</f>
        <v>انصاری</v>
      </c>
      <c r="G495" s="4">
        <v>101</v>
      </c>
      <c r="H495" s="4"/>
      <c r="I495" s="127"/>
      <c r="J495" s="127"/>
      <c r="K495" s="4"/>
    </row>
    <row r="496" spans="2:11" x14ac:dyDescent="0.25">
      <c r="B496" s="4">
        <f t="shared" si="10"/>
        <v>494</v>
      </c>
      <c r="C496" s="368">
        <v>45434</v>
      </c>
      <c r="D496" s="106" t="s">
        <v>146</v>
      </c>
      <c r="E496" s="223" t="str">
        <f>VLOOKUP(D496,Y$4:AA1708,2,FALSE)</f>
        <v>بلدوزر D85</v>
      </c>
      <c r="F496" s="113" t="str">
        <f>VLOOKUP(E496,Z$4:AB1708,2,FALSE)</f>
        <v>اکبری</v>
      </c>
      <c r="G496" s="4">
        <v>130</v>
      </c>
      <c r="H496" s="4"/>
      <c r="I496" s="127"/>
      <c r="J496" s="127"/>
      <c r="K496" s="4"/>
    </row>
    <row r="497" spans="2:11" x14ac:dyDescent="0.25">
      <c r="B497" s="4">
        <f t="shared" si="10"/>
        <v>495</v>
      </c>
      <c r="C497" s="368">
        <v>45434</v>
      </c>
      <c r="D497" s="106" t="s">
        <v>127</v>
      </c>
      <c r="E497" s="107" t="str">
        <f>VLOOKUP(D497,M$155:O497,2,FALSE)</f>
        <v>بلدوزر</v>
      </c>
      <c r="F497" s="113" t="str">
        <f>VLOOKUP(D497,M$155:O497,3,FALSE)</f>
        <v>رجب زاده</v>
      </c>
      <c r="G497" s="4">
        <v>306</v>
      </c>
      <c r="H497" s="4"/>
      <c r="I497" s="127"/>
      <c r="J497" s="127"/>
      <c r="K497" s="4"/>
    </row>
    <row r="498" spans="2:11" x14ac:dyDescent="0.25">
      <c r="B498" s="4">
        <f t="shared" si="10"/>
        <v>496</v>
      </c>
      <c r="C498" s="368">
        <v>45434</v>
      </c>
      <c r="D498" s="106" t="s">
        <v>120</v>
      </c>
      <c r="E498" s="107" t="str">
        <f>VLOOKUP(D498,M$155:O498,2,FALSE)</f>
        <v>میکسراتکو</v>
      </c>
      <c r="F498" s="113" t="str">
        <f>VLOOKUP(D498,M$155:O498,3,FALSE)</f>
        <v>_</v>
      </c>
      <c r="H498" s="4"/>
      <c r="I498" s="127"/>
      <c r="J498" s="127"/>
      <c r="K498" s="4"/>
    </row>
    <row r="499" spans="2:11" x14ac:dyDescent="0.25">
      <c r="B499" s="4">
        <f t="shared" si="10"/>
        <v>497</v>
      </c>
      <c r="C499" s="368">
        <v>45434</v>
      </c>
      <c r="D499" s="106" t="s">
        <v>156</v>
      </c>
      <c r="E499" s="107" t="str">
        <f>VLOOKUP(D499,M$155:O499,2,FALSE)</f>
        <v>کامیون کمپرسی</v>
      </c>
      <c r="F499" s="113" t="str">
        <f>VLOOKUP(D499,M$155:O499,3,FALSE)</f>
        <v>صداقت</v>
      </c>
      <c r="G499" s="4">
        <v>147</v>
      </c>
      <c r="H499" s="4"/>
      <c r="I499" s="127"/>
      <c r="J499" s="127"/>
      <c r="K499" s="4">
        <v>75198</v>
      </c>
    </row>
    <row r="500" spans="2:11" x14ac:dyDescent="0.25">
      <c r="B500" s="4">
        <f t="shared" si="10"/>
        <v>498</v>
      </c>
      <c r="C500" s="368">
        <v>45436</v>
      </c>
      <c r="D500" s="106" t="s">
        <v>88</v>
      </c>
      <c r="E500" s="107" t="str">
        <f>VLOOKUP(D500,M$155:O500,2,FALSE)</f>
        <v>گریدر  ۱۶g</v>
      </c>
      <c r="F500" s="113">
        <f>VLOOKUP(D500,M$155:O500,3,FALSE)</f>
        <v>0</v>
      </c>
      <c r="G500" s="4">
        <v>254</v>
      </c>
      <c r="H500" s="4"/>
      <c r="I500" s="127"/>
      <c r="J500" s="127"/>
      <c r="K500" s="4">
        <v>72426</v>
      </c>
    </row>
    <row r="501" spans="2:11" x14ac:dyDescent="0.25">
      <c r="B501" s="4">
        <f t="shared" si="10"/>
        <v>499</v>
      </c>
      <c r="C501" s="368">
        <v>45436</v>
      </c>
      <c r="D501" s="106" t="s">
        <v>119</v>
      </c>
      <c r="E501" s="107" t="str">
        <f>VLOOKUP(D501,M$155:O501,2,FALSE)</f>
        <v>غلطک</v>
      </c>
      <c r="F501" s="113" t="str">
        <f>VLOOKUP(D501,M$155:O501,3,FALSE)</f>
        <v>دیانتی</v>
      </c>
      <c r="H501" s="4"/>
      <c r="I501" s="127"/>
      <c r="J501" s="127"/>
      <c r="K501" s="4">
        <f>K499-K500</f>
        <v>2772</v>
      </c>
    </row>
    <row r="502" spans="2:11" x14ac:dyDescent="0.25">
      <c r="B502" s="4">
        <f t="shared" si="10"/>
        <v>500</v>
      </c>
      <c r="C502" s="368">
        <v>45436</v>
      </c>
      <c r="D502" s="106" t="s">
        <v>107</v>
      </c>
      <c r="E502" s="107" t="str">
        <f>VLOOKUP(D502,M$155:O502,2,FALSE)</f>
        <v>غلطک</v>
      </c>
      <c r="F502" s="113" t="str">
        <f>VLOOKUP(D502,M$155:O502,3,FALSE)</f>
        <v>_</v>
      </c>
      <c r="G502" s="4">
        <v>130</v>
      </c>
      <c r="H502" s="4"/>
      <c r="I502" s="127"/>
      <c r="J502" s="127"/>
      <c r="K502" s="4"/>
    </row>
    <row r="503" spans="2:11" x14ac:dyDescent="0.25">
      <c r="B503" s="4">
        <f t="shared" si="10"/>
        <v>501</v>
      </c>
      <c r="C503" s="368">
        <v>45436</v>
      </c>
      <c r="D503" s="106" t="s">
        <v>110</v>
      </c>
      <c r="E503" s="107" t="str">
        <f>VLOOKUP(D503,M$155:O503,2,FALSE)</f>
        <v>غلطک</v>
      </c>
      <c r="F503" s="113" t="str">
        <f>VLOOKUP(D503,M$155:O503,3,FALSE)</f>
        <v>شیری</v>
      </c>
      <c r="G503" s="4">
        <v>20</v>
      </c>
      <c r="H503" s="4"/>
      <c r="I503" s="127"/>
      <c r="J503" s="127"/>
      <c r="K503" s="4"/>
    </row>
    <row r="504" spans="2:11" x14ac:dyDescent="0.25">
      <c r="B504" s="4">
        <f t="shared" si="10"/>
        <v>502</v>
      </c>
      <c r="C504" s="368">
        <v>45436</v>
      </c>
      <c r="D504" s="106" t="s">
        <v>91</v>
      </c>
      <c r="E504" s="107" t="str">
        <f>VLOOKUP(D504,M$155:O504,2,FALSE)</f>
        <v>کامیون کمپرسی</v>
      </c>
      <c r="F504" s="113" t="str">
        <f>VLOOKUP(D504,M$155:O504,3,FALSE)</f>
        <v>اقلیمی</v>
      </c>
      <c r="G504" s="4">
        <v>315</v>
      </c>
      <c r="H504" s="4"/>
      <c r="I504" s="127"/>
      <c r="J504" s="127"/>
      <c r="K504" s="4"/>
    </row>
    <row r="505" spans="2:11" x14ac:dyDescent="0.25">
      <c r="B505" s="4">
        <f t="shared" si="10"/>
        <v>503</v>
      </c>
      <c r="C505" s="368">
        <v>45436</v>
      </c>
      <c r="D505" s="106" t="s">
        <v>94</v>
      </c>
      <c r="E505" s="107" t="str">
        <f>VLOOKUP(D505,M$155:O505,2,FALSE)</f>
        <v>کامیون کمپرسی</v>
      </c>
      <c r="F505" s="113" t="str">
        <f>VLOOKUP(D505,M$155:O505,3,FALSE)</f>
        <v>یحیی زاده</v>
      </c>
      <c r="G505" s="4">
        <v>68</v>
      </c>
      <c r="H505" s="4"/>
      <c r="I505" s="127"/>
      <c r="J505" s="127"/>
      <c r="K505" s="4"/>
    </row>
    <row r="506" spans="2:11" x14ac:dyDescent="0.25">
      <c r="B506" s="4">
        <f t="shared" si="10"/>
        <v>504</v>
      </c>
      <c r="C506" s="368">
        <v>45436</v>
      </c>
      <c r="D506" s="106" t="s">
        <v>117</v>
      </c>
      <c r="E506" s="107" t="str">
        <f>VLOOKUP(D506,M$155:O506,2,FALSE)</f>
        <v>کامیون کمپرسی</v>
      </c>
      <c r="F506" s="113" t="str">
        <f>VLOOKUP(D506,M$155:O506,3,FALSE)</f>
        <v>-</v>
      </c>
      <c r="G506" s="4">
        <v>233</v>
      </c>
      <c r="H506" s="4"/>
      <c r="I506" s="127"/>
      <c r="J506" s="127"/>
      <c r="K506" s="4"/>
    </row>
    <row r="507" spans="2:11" x14ac:dyDescent="0.25">
      <c r="B507" s="4">
        <f t="shared" si="10"/>
        <v>505</v>
      </c>
      <c r="C507" s="368">
        <v>45436</v>
      </c>
      <c r="D507" s="106" t="s">
        <v>114</v>
      </c>
      <c r="E507" s="107" t="str">
        <f>VLOOKUP(D507,M$155:O507,2,FALSE)</f>
        <v>تانکر سوخت بنز</v>
      </c>
      <c r="F507" s="113" t="str">
        <f>VLOOKUP(D507,M$155:O507,3,FALSE)</f>
        <v>سید علی حسینی</v>
      </c>
      <c r="H507" s="4"/>
      <c r="I507" s="127">
        <v>72462</v>
      </c>
      <c r="J507" s="127">
        <v>75198</v>
      </c>
      <c r="K507" s="4"/>
    </row>
    <row r="508" spans="2:11" x14ac:dyDescent="0.25">
      <c r="B508" s="4">
        <f t="shared" si="10"/>
        <v>506</v>
      </c>
      <c r="C508" s="368">
        <v>45436</v>
      </c>
      <c r="D508" s="106" t="s">
        <v>130</v>
      </c>
      <c r="E508" s="107" t="str">
        <f>VLOOKUP(D508,M$155:O508,2,FALSE)</f>
        <v>تانکر ابپاش بنز</v>
      </c>
      <c r="F508" s="113" t="str">
        <f>VLOOKUP(D508,M$155:O508,3,FALSE)</f>
        <v>-</v>
      </c>
      <c r="G508" s="4">
        <v>72</v>
      </c>
      <c r="H508" s="4"/>
      <c r="I508" s="127"/>
      <c r="J508" s="127"/>
      <c r="K508" s="4"/>
    </row>
    <row r="509" spans="2:11" x14ac:dyDescent="0.25">
      <c r="B509" s="4">
        <f t="shared" si="10"/>
        <v>507</v>
      </c>
      <c r="C509" s="368">
        <v>45436</v>
      </c>
      <c r="D509" s="106" t="s">
        <v>96</v>
      </c>
      <c r="E509" s="107" t="str">
        <f>VLOOKUP(D509,M$155:O509,2,FALSE)</f>
        <v>تانکر ابپاش بنز</v>
      </c>
      <c r="F509" s="113" t="str">
        <f>VLOOKUP(D509,M$155:O509,3,FALSE)</f>
        <v>-</v>
      </c>
      <c r="H509" s="4"/>
      <c r="I509" s="127"/>
      <c r="J509" s="127"/>
      <c r="K509" s="4"/>
    </row>
    <row r="510" spans="2:11" x14ac:dyDescent="0.25">
      <c r="B510" s="4">
        <f t="shared" si="10"/>
        <v>508</v>
      </c>
      <c r="C510" s="368">
        <v>45436</v>
      </c>
      <c r="D510" s="106" t="s">
        <v>163</v>
      </c>
      <c r="E510" s="107" t="str">
        <f>VLOOKUP(D510,M$155:O510,2,FALSE)</f>
        <v>بیل مکانیکی</v>
      </c>
      <c r="F510" s="113" t="str">
        <f>VLOOKUP(D510,M$155:O510,3,FALSE)</f>
        <v>رضاپور</v>
      </c>
      <c r="G510" s="4">
        <v>233</v>
      </c>
      <c r="H510" s="4"/>
      <c r="I510" s="127"/>
      <c r="J510" s="127"/>
      <c r="K510" s="4"/>
    </row>
    <row r="511" spans="2:11" x14ac:dyDescent="0.25">
      <c r="B511" s="4">
        <f t="shared" si="10"/>
        <v>509</v>
      </c>
      <c r="C511" s="368">
        <v>45436</v>
      </c>
      <c r="D511" s="106" t="s">
        <v>101</v>
      </c>
      <c r="E511" s="107" t="str">
        <f>VLOOKUP(D511,M$155:O511,2,FALSE)</f>
        <v>بلدوزر</v>
      </c>
      <c r="F511" s="113" t="str">
        <f>VLOOKUP(D511,M$155:O511,3,FALSE)</f>
        <v>حسن پور</v>
      </c>
      <c r="H511" s="4"/>
      <c r="I511" s="127"/>
      <c r="J511" s="127"/>
      <c r="K511" s="4"/>
    </row>
    <row r="512" spans="2:11" x14ac:dyDescent="0.25">
      <c r="B512" s="4">
        <f t="shared" si="10"/>
        <v>510</v>
      </c>
      <c r="C512" s="368">
        <v>45436</v>
      </c>
      <c r="D512" s="106" t="s">
        <v>159</v>
      </c>
      <c r="E512" s="107" t="str">
        <f>VLOOKUP(D512,M$155:O512,2,FALSE)</f>
        <v>لودر</v>
      </c>
      <c r="F512" s="113" t="str">
        <f>VLOOKUP(D512,M$155:O512,3,FALSE)</f>
        <v>صداقت</v>
      </c>
      <c r="G512" s="4">
        <v>96</v>
      </c>
      <c r="H512" s="4"/>
      <c r="I512" s="127"/>
      <c r="J512" s="127"/>
      <c r="K512" s="4"/>
    </row>
    <row r="513" spans="2:11" x14ac:dyDescent="0.25">
      <c r="B513" s="4">
        <f t="shared" si="10"/>
        <v>511</v>
      </c>
      <c r="C513" s="368">
        <v>45436</v>
      </c>
      <c r="D513" s="106" t="s">
        <v>149</v>
      </c>
      <c r="E513" s="223" t="str">
        <f>VLOOKUP(D513,Y$4:AA1725,2,FALSE)</f>
        <v>لودر ZL50</v>
      </c>
      <c r="F513" s="113" t="str">
        <f>VLOOKUP(E513,Z$4:AB1725,2,FALSE)</f>
        <v>میرزایی</v>
      </c>
      <c r="G513" s="4">
        <v>84</v>
      </c>
      <c r="H513" s="4"/>
      <c r="I513" s="127"/>
      <c r="J513" s="127"/>
      <c r="K513" s="4"/>
    </row>
    <row r="514" spans="2:11" x14ac:dyDescent="0.25">
      <c r="B514" s="4">
        <f t="shared" si="10"/>
        <v>512</v>
      </c>
      <c r="C514" s="368">
        <v>45436</v>
      </c>
      <c r="D514" s="106" t="s">
        <v>153</v>
      </c>
      <c r="E514" s="107" t="str">
        <f>VLOOKUP(D514,M$155:O514,2,FALSE)</f>
        <v>کامیون کمپرسی</v>
      </c>
      <c r="F514" s="113" t="str">
        <f>VLOOKUP(D514,M$155:O514,3,FALSE)</f>
        <v>میرزایی</v>
      </c>
      <c r="G514" s="4">
        <v>79</v>
      </c>
      <c r="H514" s="4"/>
      <c r="I514" s="127"/>
      <c r="J514" s="127"/>
      <c r="K514" s="4"/>
    </row>
    <row r="515" spans="2:11" x14ac:dyDescent="0.25">
      <c r="B515" s="4">
        <f t="shared" si="10"/>
        <v>513</v>
      </c>
      <c r="C515" s="368">
        <v>45436</v>
      </c>
      <c r="D515" s="106" t="s">
        <v>150</v>
      </c>
      <c r="E515" s="223" t="str">
        <f>VLOOKUP(D515,Y$4:AA1727,2,FALSE)</f>
        <v>کامیون کمپرسی</v>
      </c>
      <c r="F515" s="113" t="str">
        <f>VLOOKUP(E515,Z$4:AB1727,2,FALSE)</f>
        <v>شرکتی-یحیی زاده</v>
      </c>
      <c r="H515" s="4"/>
      <c r="I515" s="127"/>
      <c r="J515" s="127"/>
      <c r="K515" s="4"/>
    </row>
    <row r="516" spans="2:11" x14ac:dyDescent="0.25">
      <c r="B516" s="4">
        <f t="shared" si="10"/>
        <v>514</v>
      </c>
      <c r="C516" s="368">
        <v>45436</v>
      </c>
      <c r="D516" s="106" t="s">
        <v>152</v>
      </c>
      <c r="E516" s="107" t="str">
        <f>VLOOKUP(D516,M$155:O516,2,FALSE)</f>
        <v>کامیون کمپرسی</v>
      </c>
      <c r="F516" s="113" t="str">
        <f>VLOOKUP(D516,M$155:O516,3,FALSE)</f>
        <v>میرزایی</v>
      </c>
      <c r="G516" s="4">
        <v>111</v>
      </c>
      <c r="H516" s="4"/>
      <c r="I516" s="127"/>
      <c r="J516" s="127"/>
      <c r="K516" s="4"/>
    </row>
    <row r="517" spans="2:11" x14ac:dyDescent="0.25">
      <c r="B517" s="4">
        <f t="shared" si="10"/>
        <v>515</v>
      </c>
      <c r="C517" s="368">
        <v>45436</v>
      </c>
      <c r="D517" s="106" t="s">
        <v>153</v>
      </c>
      <c r="E517" s="107" t="str">
        <f>VLOOKUP(D517,M$155:O517,2,FALSE)</f>
        <v>کامیون کمپرسی</v>
      </c>
      <c r="F517" s="113" t="str">
        <f>VLOOKUP(D517,M$155:O517,3,FALSE)</f>
        <v>میرزایی</v>
      </c>
      <c r="G517" s="4">
        <v>248</v>
      </c>
      <c r="H517" s="4"/>
      <c r="I517" s="127"/>
      <c r="J517" s="127"/>
      <c r="K517" s="4"/>
    </row>
    <row r="518" spans="2:11" x14ac:dyDescent="0.25">
      <c r="B518" s="4">
        <f t="shared" si="10"/>
        <v>516</v>
      </c>
      <c r="C518" s="368">
        <v>45436</v>
      </c>
      <c r="D518" s="106" t="s">
        <v>158</v>
      </c>
      <c r="E518" s="223" t="str">
        <f>VLOOKUP(D518,Y$4:AA1730,2,FALSE)</f>
        <v>بیل مکانیکی</v>
      </c>
      <c r="F518" s="113" t="str">
        <f>VLOOKUP(E518,Z$4:AB1730,2,FALSE)</f>
        <v>انصاری</v>
      </c>
      <c r="G518" s="4">
        <v>177</v>
      </c>
      <c r="H518" s="4"/>
      <c r="I518" s="127"/>
      <c r="J518" s="127"/>
      <c r="K518" s="4"/>
    </row>
    <row r="519" spans="2:11" x14ac:dyDescent="0.25">
      <c r="B519" s="4">
        <f t="shared" si="10"/>
        <v>517</v>
      </c>
      <c r="C519" s="368">
        <v>45436</v>
      </c>
      <c r="D519" s="106" t="s">
        <v>146</v>
      </c>
      <c r="E519" s="223" t="str">
        <f>VLOOKUP(D519,Y$4:AA1731,2,FALSE)</f>
        <v>بلدوزر D85</v>
      </c>
      <c r="F519" s="113" t="str">
        <f>VLOOKUP(E519,Z$4:AB1731,2,FALSE)</f>
        <v>اکبری</v>
      </c>
      <c r="G519" s="4">
        <v>227</v>
      </c>
      <c r="H519" s="4"/>
      <c r="I519" s="127"/>
      <c r="J519" s="127"/>
      <c r="K519" s="4"/>
    </row>
    <row r="520" spans="2:11" x14ac:dyDescent="0.25">
      <c r="B520" s="4">
        <f t="shared" si="10"/>
        <v>518</v>
      </c>
      <c r="C520" s="368">
        <v>45436</v>
      </c>
      <c r="D520" s="106" t="s">
        <v>127</v>
      </c>
      <c r="E520" s="107" t="str">
        <f>VLOOKUP(D520,M$155:O520,2,FALSE)</f>
        <v>بلدوزر</v>
      </c>
      <c r="F520" s="113" t="str">
        <f>VLOOKUP(D520,M$155:O520,3,FALSE)</f>
        <v>رجب زاده</v>
      </c>
      <c r="G520" s="4">
        <v>350</v>
      </c>
      <c r="H520" s="4"/>
      <c r="I520" s="127"/>
      <c r="J520" s="127"/>
      <c r="K520" s="4"/>
    </row>
    <row r="521" spans="2:11" x14ac:dyDescent="0.25">
      <c r="B521" s="4">
        <f t="shared" si="10"/>
        <v>519</v>
      </c>
      <c r="C521" s="368">
        <v>45436</v>
      </c>
      <c r="D521" s="106" t="s">
        <v>120</v>
      </c>
      <c r="E521" s="107" t="str">
        <f>VLOOKUP(D521,M$155:O521,2,FALSE)</f>
        <v>میکسراتکو</v>
      </c>
      <c r="F521" s="113" t="str">
        <f>VLOOKUP(D521,M$155:O521,3,FALSE)</f>
        <v>_</v>
      </c>
      <c r="H521" s="4"/>
      <c r="I521" s="127"/>
      <c r="J521" s="127"/>
      <c r="K521" s="4"/>
    </row>
    <row r="522" spans="2:11" x14ac:dyDescent="0.25">
      <c r="B522" s="4">
        <f t="shared" si="10"/>
        <v>520</v>
      </c>
      <c r="C522" s="368">
        <v>45436</v>
      </c>
      <c r="D522" s="106" t="s">
        <v>156</v>
      </c>
      <c r="E522" s="107" t="str">
        <f>VLOOKUP(D522,M$155:O522,2,FALSE)</f>
        <v>کامیون کمپرسی</v>
      </c>
      <c r="F522" s="113" t="str">
        <f>VLOOKUP(D522,M$155:O522,3,FALSE)</f>
        <v>صداقت</v>
      </c>
      <c r="G522" s="4">
        <v>66</v>
      </c>
      <c r="H522" s="4"/>
      <c r="I522" s="127"/>
      <c r="J522" s="127"/>
      <c r="K522" s="4"/>
    </row>
    <row r="523" spans="2:11" x14ac:dyDescent="0.25">
      <c r="B523" s="4">
        <f t="shared" si="10"/>
        <v>521</v>
      </c>
      <c r="C523" s="368">
        <v>45437</v>
      </c>
      <c r="D523" s="106" t="s">
        <v>114</v>
      </c>
      <c r="E523" s="107" t="str">
        <f>VLOOKUP(D523,M$155:O523,2,FALSE)</f>
        <v>تانکر سوخت بنز</v>
      </c>
      <c r="F523" s="113" t="str">
        <f>VLOOKUP(D523,M$155:O523,3,FALSE)</f>
        <v>سید علی حسینی</v>
      </c>
      <c r="H523" s="4"/>
      <c r="I523" s="127">
        <v>75198</v>
      </c>
      <c r="J523" s="127">
        <v>76484</v>
      </c>
      <c r="K523" s="4"/>
    </row>
    <row r="524" spans="2:11" x14ac:dyDescent="0.25">
      <c r="B524" s="4">
        <f t="shared" si="10"/>
        <v>522</v>
      </c>
      <c r="C524" s="368">
        <v>45437</v>
      </c>
      <c r="D524" s="106" t="s">
        <v>137</v>
      </c>
      <c r="E524" s="223" t="str">
        <f>VLOOKUP(D524,Y$4:AA1736,2,FALSE)</f>
        <v>بیل مکانیکی</v>
      </c>
      <c r="F524" s="113" t="str">
        <f>VLOOKUP(E524,Z$4:AB1736,2,FALSE)</f>
        <v>انصاری</v>
      </c>
      <c r="G524" s="4">
        <v>223</v>
      </c>
      <c r="H524" s="4"/>
      <c r="I524" s="127"/>
      <c r="J524" s="127"/>
      <c r="K524" s="4"/>
    </row>
    <row r="525" spans="2:11" x14ac:dyDescent="0.25">
      <c r="B525" s="4">
        <f t="shared" si="10"/>
        <v>523</v>
      </c>
      <c r="C525" s="368">
        <v>45437</v>
      </c>
      <c r="D525" s="106" t="s">
        <v>170</v>
      </c>
      <c r="E525" s="107" t="str">
        <f>VLOOKUP(D525,M$155:O525,2,FALSE)</f>
        <v>کامیون کمپرسی</v>
      </c>
      <c r="F525" s="113" t="str">
        <f>VLOOKUP(D525,M$155:O525,3,FALSE)</f>
        <v>انصاری</v>
      </c>
      <c r="G525" s="4">
        <v>321</v>
      </c>
      <c r="H525" s="4"/>
      <c r="I525" s="127"/>
      <c r="J525" s="127"/>
      <c r="K525" s="4"/>
    </row>
    <row r="526" spans="2:11" x14ac:dyDescent="0.25">
      <c r="B526" s="4">
        <f t="shared" si="10"/>
        <v>524</v>
      </c>
      <c r="C526" s="368">
        <v>45437</v>
      </c>
      <c r="D526" s="106" t="s">
        <v>170</v>
      </c>
      <c r="E526" s="107" t="str">
        <f>VLOOKUP(D526,M$155:O526,2,FALSE)</f>
        <v>کامیون کمپرسی</v>
      </c>
      <c r="F526" s="113" t="str">
        <f>VLOOKUP(D526,M$155:O526,3,FALSE)</f>
        <v>انصاری</v>
      </c>
      <c r="G526" s="4">
        <v>400</v>
      </c>
      <c r="H526" s="4"/>
      <c r="I526" s="127"/>
      <c r="J526" s="127"/>
      <c r="K526" s="4"/>
    </row>
    <row r="527" spans="2:11" x14ac:dyDescent="0.25">
      <c r="B527" s="4">
        <f t="shared" si="10"/>
        <v>525</v>
      </c>
      <c r="C527" s="368">
        <v>45437</v>
      </c>
      <c r="D527" s="106" t="s">
        <v>170</v>
      </c>
      <c r="E527" s="107" t="str">
        <f>VLOOKUP(D527,M$155:O527,2,FALSE)</f>
        <v>کامیون کمپرسی</v>
      </c>
      <c r="F527" s="113" t="str">
        <f>VLOOKUP(D527,M$155:O527,3,FALSE)</f>
        <v>انصاری</v>
      </c>
      <c r="G527" s="4">
        <v>103</v>
      </c>
      <c r="H527" s="4"/>
      <c r="I527" s="127"/>
      <c r="J527" s="127"/>
      <c r="K527" s="4"/>
    </row>
    <row r="528" spans="2:11" x14ac:dyDescent="0.25">
      <c r="B528" s="4">
        <f t="shared" si="10"/>
        <v>526</v>
      </c>
      <c r="C528" s="368">
        <v>45437</v>
      </c>
      <c r="D528" s="106" t="s">
        <v>150</v>
      </c>
      <c r="E528" s="223" t="str">
        <f>VLOOKUP(D528,Y$4:AA1740,2,FALSE)</f>
        <v>کامیون کمپرسی</v>
      </c>
      <c r="F528" s="113" t="str">
        <f>VLOOKUP(E528,Z$4:AB1740,2,FALSE)</f>
        <v>شرکتی-یحیی زاده</v>
      </c>
      <c r="G528" s="4">
        <v>239</v>
      </c>
      <c r="H528" s="4"/>
      <c r="I528" s="127"/>
      <c r="J528" s="127"/>
      <c r="K528" s="4"/>
    </row>
    <row r="529" spans="2:11" x14ac:dyDescent="0.25">
      <c r="B529" s="4">
        <f t="shared" si="10"/>
        <v>527</v>
      </c>
      <c r="C529" s="368">
        <v>45438</v>
      </c>
      <c r="D529" s="106" t="s">
        <v>114</v>
      </c>
      <c r="E529" s="107" t="str">
        <f>VLOOKUP(D529,M$155:O529,2,FALSE)</f>
        <v>تانکر سوخت بنز</v>
      </c>
      <c r="F529" s="113" t="str">
        <f>VLOOKUP(D529,M$155:O529,3,FALSE)</f>
        <v>سید علی حسینی</v>
      </c>
      <c r="H529" s="4"/>
      <c r="I529" s="127">
        <v>76484</v>
      </c>
      <c r="J529" s="127">
        <v>78189</v>
      </c>
      <c r="K529" s="4"/>
    </row>
    <row r="530" spans="2:11" x14ac:dyDescent="0.25">
      <c r="B530" s="4">
        <f t="shared" si="10"/>
        <v>528</v>
      </c>
      <c r="C530" s="368">
        <v>45438</v>
      </c>
      <c r="D530" s="106" t="s">
        <v>88</v>
      </c>
      <c r="E530" s="107" t="str">
        <f>VLOOKUP(D530,M$155:O530,2,FALSE)</f>
        <v>گریدر  ۱۶g</v>
      </c>
      <c r="F530" s="113">
        <f>VLOOKUP(D530,M$155:O530,3,FALSE)</f>
        <v>0</v>
      </c>
      <c r="G530" s="4">
        <v>208</v>
      </c>
      <c r="H530" s="4"/>
      <c r="I530" s="127"/>
      <c r="J530" s="127"/>
      <c r="K530" s="4"/>
    </row>
    <row r="531" spans="2:11" x14ac:dyDescent="0.25">
      <c r="B531" s="4">
        <f t="shared" si="10"/>
        <v>529</v>
      </c>
      <c r="C531" s="368">
        <v>45438</v>
      </c>
      <c r="D531" s="106" t="s">
        <v>119</v>
      </c>
      <c r="E531" s="107" t="str">
        <f>VLOOKUP(D531,M$155:O531,2,FALSE)</f>
        <v>غلطک</v>
      </c>
      <c r="F531" s="113" t="str">
        <f>VLOOKUP(D531,M$155:O531,3,FALSE)</f>
        <v>دیانتی</v>
      </c>
      <c r="H531" s="4"/>
      <c r="I531" s="127"/>
      <c r="J531" s="127"/>
      <c r="K531" s="4"/>
    </row>
    <row r="532" spans="2:11" x14ac:dyDescent="0.25">
      <c r="B532" s="4">
        <f t="shared" si="10"/>
        <v>530</v>
      </c>
      <c r="C532" s="368">
        <v>45438</v>
      </c>
      <c r="D532" s="106" t="s">
        <v>107</v>
      </c>
      <c r="E532" s="107" t="str">
        <f>VLOOKUP(D532,M$155:O532,2,FALSE)</f>
        <v>غلطک</v>
      </c>
      <c r="F532" s="113" t="str">
        <f>VLOOKUP(D532,M$155:O532,3,FALSE)</f>
        <v>_</v>
      </c>
      <c r="H532" s="4"/>
      <c r="I532" s="127"/>
      <c r="J532" s="127"/>
      <c r="K532" s="4"/>
    </row>
    <row r="533" spans="2:11" x14ac:dyDescent="0.25">
      <c r="B533" s="4">
        <f t="shared" si="10"/>
        <v>531</v>
      </c>
      <c r="C533" s="368">
        <v>45438</v>
      </c>
      <c r="D533" s="106" t="s">
        <v>110</v>
      </c>
      <c r="E533" s="107" t="str">
        <f>VLOOKUP(D533,M$155:O533,2,FALSE)</f>
        <v>غلطک</v>
      </c>
      <c r="F533" s="113" t="str">
        <f>VLOOKUP(D533,M$155:O533,3,FALSE)</f>
        <v>شیری</v>
      </c>
      <c r="G533" s="4">
        <v>59</v>
      </c>
      <c r="H533" s="4"/>
      <c r="I533" s="127"/>
      <c r="J533" s="127"/>
      <c r="K533" s="4"/>
    </row>
    <row r="534" spans="2:11" x14ac:dyDescent="0.25">
      <c r="B534" s="4">
        <f t="shared" si="10"/>
        <v>532</v>
      </c>
      <c r="C534" s="368">
        <v>45438</v>
      </c>
      <c r="D534" s="106" t="s">
        <v>127</v>
      </c>
      <c r="E534" s="107" t="str">
        <f>VLOOKUP(D534,M$155:O534,2,FALSE)</f>
        <v>بلدوزر</v>
      </c>
      <c r="F534" s="113" t="str">
        <f>VLOOKUP(D534,M$155:O534,3,FALSE)</f>
        <v>رجب زاده</v>
      </c>
      <c r="G534" s="4">
        <v>354</v>
      </c>
      <c r="H534" s="4"/>
      <c r="I534" s="127"/>
      <c r="J534" s="127"/>
      <c r="K534" s="4"/>
    </row>
    <row r="535" spans="2:11" x14ac:dyDescent="0.25">
      <c r="B535" s="4">
        <f t="shared" si="10"/>
        <v>533</v>
      </c>
      <c r="C535" s="368">
        <v>45438</v>
      </c>
      <c r="D535" s="106" t="s">
        <v>96</v>
      </c>
      <c r="E535" s="107" t="str">
        <f>VLOOKUP(D535,M$155:O535,2,FALSE)</f>
        <v>تانکر ابپاش بنز</v>
      </c>
      <c r="F535" s="113" t="str">
        <f>VLOOKUP(D535,M$155:O535,3,FALSE)</f>
        <v>-</v>
      </c>
      <c r="G535" s="4">
        <v>71</v>
      </c>
      <c r="H535" s="4"/>
      <c r="I535" s="127"/>
      <c r="J535" s="127"/>
      <c r="K535" s="4"/>
    </row>
    <row r="536" spans="2:11" x14ac:dyDescent="0.25">
      <c r="B536" s="4">
        <f t="shared" si="10"/>
        <v>534</v>
      </c>
      <c r="C536" s="368">
        <v>45438</v>
      </c>
      <c r="D536" s="106" t="s">
        <v>163</v>
      </c>
      <c r="E536" s="107" t="str">
        <f>VLOOKUP(D536,M$155:O536,2,FALSE)</f>
        <v>بیل مکانیکی</v>
      </c>
      <c r="F536" s="113" t="str">
        <f>VLOOKUP(D536,M$155:O536,3,FALSE)</f>
        <v>رضاپور</v>
      </c>
      <c r="G536" s="4">
        <v>205</v>
      </c>
      <c r="H536" s="4"/>
      <c r="I536" s="127"/>
      <c r="J536" s="127"/>
      <c r="K536" s="4"/>
    </row>
    <row r="537" spans="2:11" x14ac:dyDescent="0.25">
      <c r="B537" s="4">
        <f t="shared" ref="B537:B600" si="11">ROW()-2</f>
        <v>535</v>
      </c>
      <c r="C537" s="368">
        <v>45438</v>
      </c>
      <c r="D537" s="106" t="s">
        <v>101</v>
      </c>
      <c r="E537" s="107" t="str">
        <f>VLOOKUP(D537,M$155:O537,2,FALSE)</f>
        <v>بلدوزر</v>
      </c>
      <c r="F537" s="113" t="str">
        <f>VLOOKUP(D537,M$155:O537,3,FALSE)</f>
        <v>حسن پور</v>
      </c>
      <c r="H537" s="4"/>
      <c r="I537" s="127"/>
      <c r="J537" s="127"/>
      <c r="K537" s="4"/>
    </row>
    <row r="538" spans="2:11" x14ac:dyDescent="0.25">
      <c r="B538" s="4">
        <f t="shared" si="11"/>
        <v>536</v>
      </c>
      <c r="C538" s="368">
        <v>45438</v>
      </c>
      <c r="D538" s="106" t="s">
        <v>159</v>
      </c>
      <c r="E538" s="107" t="str">
        <f>VLOOKUP(D538,M$155:O538,2,FALSE)</f>
        <v>لودر</v>
      </c>
      <c r="F538" s="113" t="str">
        <f>VLOOKUP(D538,M$155:O538,3,FALSE)</f>
        <v>صداقت</v>
      </c>
      <c r="H538" s="4"/>
      <c r="I538" s="127"/>
      <c r="J538" s="127"/>
      <c r="K538" s="4"/>
    </row>
    <row r="539" spans="2:11" x14ac:dyDescent="0.25">
      <c r="B539" s="4">
        <f t="shared" si="11"/>
        <v>537</v>
      </c>
      <c r="C539" s="368">
        <v>45438</v>
      </c>
      <c r="D539" s="106" t="s">
        <v>149</v>
      </c>
      <c r="E539" s="223" t="str">
        <f>VLOOKUP(D539,Y$4:AA1751,2,FALSE)</f>
        <v>لودر ZL50</v>
      </c>
      <c r="F539" s="113" t="str">
        <f>VLOOKUP(E539,Z$4:AB1751,2,FALSE)</f>
        <v>میرزایی</v>
      </c>
      <c r="G539" s="4">
        <v>124</v>
      </c>
      <c r="H539" s="4"/>
      <c r="I539" s="127"/>
      <c r="J539" s="127"/>
      <c r="K539" s="4"/>
    </row>
    <row r="540" spans="2:11" x14ac:dyDescent="0.25">
      <c r="B540" s="4">
        <f t="shared" si="11"/>
        <v>538</v>
      </c>
      <c r="C540" s="368">
        <v>45438</v>
      </c>
      <c r="D540" s="106" t="s">
        <v>153</v>
      </c>
      <c r="E540" s="107" t="str">
        <f>VLOOKUP(D540,M$155:O540,2,FALSE)</f>
        <v>کامیون کمپرسی</v>
      </c>
      <c r="F540" s="113" t="str">
        <f>VLOOKUP(D540,M$155:O540,3,FALSE)</f>
        <v>میرزایی</v>
      </c>
      <c r="H540" s="4"/>
      <c r="I540" s="127"/>
      <c r="J540" s="127"/>
      <c r="K540" s="4"/>
    </row>
    <row r="541" spans="2:11" x14ac:dyDescent="0.25">
      <c r="B541" s="4">
        <f t="shared" si="11"/>
        <v>539</v>
      </c>
      <c r="C541" s="368">
        <v>45438</v>
      </c>
      <c r="D541" s="106" t="s">
        <v>150</v>
      </c>
      <c r="E541" s="223" t="str">
        <f>VLOOKUP(D541,Y$4:AA1753,2,FALSE)</f>
        <v>کامیون کمپرسی</v>
      </c>
      <c r="F541" s="113" t="str">
        <f>VLOOKUP(E541,Z$4:AB1753,2,FALSE)</f>
        <v>شرکتی-یحیی زاده</v>
      </c>
      <c r="H541" s="4"/>
      <c r="I541" s="127"/>
      <c r="J541" s="127"/>
      <c r="K541" s="4"/>
    </row>
    <row r="542" spans="2:11" x14ac:dyDescent="0.25">
      <c r="B542" s="4">
        <f t="shared" si="11"/>
        <v>540</v>
      </c>
      <c r="C542" s="368">
        <v>45438</v>
      </c>
      <c r="D542" s="106" t="s">
        <v>152</v>
      </c>
      <c r="E542" s="107" t="str">
        <f>VLOOKUP(D542,M$155:O542,2,FALSE)</f>
        <v>کامیون کمپرسی</v>
      </c>
      <c r="F542" s="113" t="str">
        <f>VLOOKUP(D542,M$155:O542,3,FALSE)</f>
        <v>میرزایی</v>
      </c>
      <c r="H542" s="4"/>
      <c r="I542" s="127"/>
      <c r="J542" s="127"/>
      <c r="K542" s="4"/>
    </row>
    <row r="543" spans="2:11" x14ac:dyDescent="0.25">
      <c r="B543" s="4">
        <f t="shared" si="11"/>
        <v>541</v>
      </c>
      <c r="C543" s="368">
        <v>45438</v>
      </c>
      <c r="D543" s="106" t="s">
        <v>153</v>
      </c>
      <c r="E543" s="107" t="str">
        <f>VLOOKUP(D543,M$155:O543,2,FALSE)</f>
        <v>کامیون کمپرسی</v>
      </c>
      <c r="F543" s="113" t="str">
        <f>VLOOKUP(D543,M$155:O543,3,FALSE)</f>
        <v>میرزایی</v>
      </c>
      <c r="H543" s="4"/>
      <c r="I543" s="127"/>
      <c r="J543" s="127"/>
      <c r="K543" s="4"/>
    </row>
    <row r="544" spans="2:11" x14ac:dyDescent="0.25">
      <c r="B544" s="4">
        <f t="shared" si="11"/>
        <v>542</v>
      </c>
      <c r="C544" s="368">
        <v>45438</v>
      </c>
      <c r="D544" s="106" t="s">
        <v>158</v>
      </c>
      <c r="E544" s="223" t="str">
        <f>VLOOKUP(D544,Y$4:AA1756,2,FALSE)</f>
        <v>بیل مکانیکی</v>
      </c>
      <c r="F544" s="113" t="str">
        <f>VLOOKUP(E544,Z$4:AB1756,2,FALSE)</f>
        <v>انصاری</v>
      </c>
      <c r="G544" s="4">
        <v>137</v>
      </c>
      <c r="H544" s="4"/>
      <c r="I544" s="127"/>
      <c r="J544" s="127"/>
      <c r="K544" s="4"/>
    </row>
    <row r="545" spans="2:11" x14ac:dyDescent="0.25">
      <c r="B545" s="4">
        <f t="shared" si="11"/>
        <v>543</v>
      </c>
      <c r="C545" s="368">
        <v>45438</v>
      </c>
      <c r="D545" s="106" t="s">
        <v>146</v>
      </c>
      <c r="E545" s="223" t="str">
        <f>VLOOKUP(D545,Y$4:AA1757,2,FALSE)</f>
        <v>بلدوزر D85</v>
      </c>
      <c r="F545" s="113" t="str">
        <f>VLOOKUP(E545,Z$4:AB1757,2,FALSE)</f>
        <v>اکبری</v>
      </c>
      <c r="G545" s="4">
        <v>208</v>
      </c>
      <c r="H545" s="4"/>
      <c r="I545" s="127"/>
      <c r="J545" s="127"/>
      <c r="K545" s="4"/>
    </row>
    <row r="546" spans="2:11" x14ac:dyDescent="0.25">
      <c r="B546" s="4">
        <f t="shared" si="11"/>
        <v>544</v>
      </c>
      <c r="C546" s="368">
        <v>45438</v>
      </c>
      <c r="D546" s="106" t="s">
        <v>156</v>
      </c>
      <c r="E546" s="107" t="str">
        <f>VLOOKUP(D546,M$155:O546,2,FALSE)</f>
        <v>کامیون کمپرسی</v>
      </c>
      <c r="F546" s="113" t="str">
        <f>VLOOKUP(D546,M$155:O546,3,FALSE)</f>
        <v>صداقت</v>
      </c>
      <c r="G546" s="4">
        <v>94</v>
      </c>
      <c r="H546" s="4"/>
      <c r="I546" s="127"/>
      <c r="J546" s="127"/>
      <c r="K546" s="4"/>
    </row>
    <row r="547" spans="2:11" x14ac:dyDescent="0.25">
      <c r="B547" s="4">
        <f t="shared" si="11"/>
        <v>545</v>
      </c>
      <c r="C547" s="368">
        <v>45438</v>
      </c>
      <c r="D547" s="106" t="s">
        <v>137</v>
      </c>
      <c r="E547" s="223" t="str">
        <f>VLOOKUP(D547,Y$4:AA1759,2,FALSE)</f>
        <v>بیل مکانیکی</v>
      </c>
      <c r="F547" s="113" t="str">
        <f>VLOOKUP(E547,Z$4:AB1759,2,FALSE)</f>
        <v>انصاری</v>
      </c>
      <c r="G547" s="4">
        <v>245</v>
      </c>
      <c r="H547" s="4"/>
      <c r="I547" s="127"/>
      <c r="J547" s="127"/>
      <c r="K547" s="4"/>
    </row>
    <row r="548" spans="2:11" x14ac:dyDescent="0.25">
      <c r="B548" s="4">
        <f t="shared" si="11"/>
        <v>546</v>
      </c>
      <c r="C548" s="368">
        <v>45439</v>
      </c>
      <c r="D548" s="106" t="s">
        <v>122</v>
      </c>
      <c r="E548" s="107" t="str">
        <f>VLOOKUP(D548,M$155:O548,2,FALSE)</f>
        <v>میکسر امیکو</v>
      </c>
      <c r="F548" s="113" t="str">
        <f>VLOOKUP(D548,M$155:O548,3,FALSE)</f>
        <v>_</v>
      </c>
      <c r="G548" s="122">
        <v>85</v>
      </c>
      <c r="H548" s="122"/>
      <c r="I548" s="127"/>
      <c r="J548" s="127"/>
      <c r="K548" s="4"/>
    </row>
    <row r="549" spans="2:11" x14ac:dyDescent="0.25">
      <c r="B549" s="4">
        <f t="shared" si="11"/>
        <v>547</v>
      </c>
      <c r="C549" s="368">
        <v>45439</v>
      </c>
      <c r="D549" s="106" t="s">
        <v>88</v>
      </c>
      <c r="E549" s="107" t="str">
        <f>VLOOKUP(D549,M$155:O549,2,FALSE)</f>
        <v>گریدر  ۱۶g</v>
      </c>
      <c r="F549" s="113">
        <f>VLOOKUP(D549,M$155:O549,3,FALSE)</f>
        <v>0</v>
      </c>
      <c r="G549" s="122">
        <v>182</v>
      </c>
      <c r="H549" s="122"/>
      <c r="I549" s="127"/>
      <c r="J549" s="127"/>
      <c r="K549" s="4"/>
    </row>
    <row r="550" spans="2:11" x14ac:dyDescent="0.25">
      <c r="B550" s="4">
        <f t="shared" si="11"/>
        <v>548</v>
      </c>
      <c r="C550" s="368">
        <v>45439</v>
      </c>
      <c r="D550" s="106" t="s">
        <v>119</v>
      </c>
      <c r="E550" s="107" t="str">
        <f>VLOOKUP(D550,M$155:O550,2,FALSE)</f>
        <v>غلطک</v>
      </c>
      <c r="F550" s="113" t="str">
        <f>VLOOKUP(D550,M$155:O550,3,FALSE)</f>
        <v>دیانتی</v>
      </c>
      <c r="G550" s="122">
        <v>50</v>
      </c>
      <c r="H550" s="122"/>
      <c r="I550" s="127"/>
      <c r="J550" s="127"/>
      <c r="K550" s="4"/>
    </row>
    <row r="551" spans="2:11" x14ac:dyDescent="0.25">
      <c r="B551" s="4">
        <f t="shared" si="11"/>
        <v>549</v>
      </c>
      <c r="C551" s="368">
        <v>45439</v>
      </c>
      <c r="D551" s="106" t="s">
        <v>94</v>
      </c>
      <c r="E551" s="107" t="str">
        <f>VLOOKUP(D551,M$155:O551,2,FALSE)</f>
        <v>کامیون کمپرسی</v>
      </c>
      <c r="F551" s="113" t="str">
        <f>VLOOKUP(D551,M$155:O551,3,FALSE)</f>
        <v>یحیی زاده</v>
      </c>
      <c r="G551" s="122">
        <v>123</v>
      </c>
      <c r="H551" s="122"/>
      <c r="I551" s="127"/>
      <c r="J551" s="127"/>
      <c r="K551" s="4"/>
    </row>
    <row r="552" spans="2:11" x14ac:dyDescent="0.25">
      <c r="B552" s="4">
        <f t="shared" si="11"/>
        <v>550</v>
      </c>
      <c r="C552" s="368">
        <v>45439</v>
      </c>
      <c r="D552" s="106" t="s">
        <v>117</v>
      </c>
      <c r="E552" s="107" t="str">
        <f>VLOOKUP(D552,M$155:O552,2,FALSE)</f>
        <v>کامیون کمپرسی</v>
      </c>
      <c r="F552" s="113" t="str">
        <f>VLOOKUP(D552,M$155:O552,3,FALSE)</f>
        <v>-</v>
      </c>
      <c r="G552" s="122">
        <v>144</v>
      </c>
      <c r="H552" s="122"/>
      <c r="I552" s="127"/>
      <c r="J552" s="127"/>
      <c r="K552" s="4"/>
    </row>
    <row r="553" spans="2:11" x14ac:dyDescent="0.25">
      <c r="B553" s="4">
        <f t="shared" si="11"/>
        <v>551</v>
      </c>
      <c r="C553" s="368">
        <v>45439</v>
      </c>
      <c r="D553" s="106" t="s">
        <v>114</v>
      </c>
      <c r="E553" s="107" t="str">
        <f>VLOOKUP(D553,M$155:O553,2,FALSE)</f>
        <v>تانکر سوخت بنز</v>
      </c>
      <c r="F553" s="113" t="str">
        <f>VLOOKUP(D553,M$155:O553,3,FALSE)</f>
        <v>سید علی حسینی</v>
      </c>
      <c r="G553" s="122"/>
      <c r="H553" s="122"/>
      <c r="I553" s="127">
        <v>78387</v>
      </c>
      <c r="J553" s="127">
        <v>80441</v>
      </c>
      <c r="K553" s="4"/>
    </row>
    <row r="554" spans="2:11" x14ac:dyDescent="0.25">
      <c r="B554" s="4">
        <f t="shared" si="11"/>
        <v>552</v>
      </c>
      <c r="C554" s="368">
        <v>45439</v>
      </c>
      <c r="D554" s="106" t="s">
        <v>130</v>
      </c>
      <c r="E554" s="107" t="str">
        <f>VLOOKUP(D554,M$155:O554,2,FALSE)</f>
        <v>تانکر ابپاش بنز</v>
      </c>
      <c r="F554" s="113" t="str">
        <f>VLOOKUP(D554,M$155:O554,3,FALSE)</f>
        <v>-</v>
      </c>
      <c r="G554" s="122">
        <v>113</v>
      </c>
      <c r="H554" s="122"/>
      <c r="I554" s="127"/>
      <c r="J554" s="127"/>
      <c r="K554" s="4"/>
    </row>
    <row r="555" spans="2:11" x14ac:dyDescent="0.25">
      <c r="B555" s="4">
        <f t="shared" si="11"/>
        <v>553</v>
      </c>
      <c r="C555" s="368">
        <v>45439</v>
      </c>
      <c r="D555" s="106" t="s">
        <v>160</v>
      </c>
      <c r="E555" s="107" t="s">
        <v>181</v>
      </c>
      <c r="F555" s="113" t="str">
        <f>VLOOKUP(D555,M$155:O555,3,FALSE)</f>
        <v>رضاپور</v>
      </c>
      <c r="G555" s="122">
        <v>201</v>
      </c>
      <c r="H555" s="122"/>
      <c r="I555" s="127"/>
      <c r="J555" s="127"/>
      <c r="K555" s="4"/>
    </row>
    <row r="556" spans="2:11" x14ac:dyDescent="0.25">
      <c r="B556" s="4">
        <f t="shared" si="11"/>
        <v>554</v>
      </c>
      <c r="C556" s="368">
        <v>45439</v>
      </c>
      <c r="D556" s="106" t="s">
        <v>159</v>
      </c>
      <c r="E556" s="107" t="str">
        <f>VLOOKUP(D556,M$155:O556,2,FALSE)</f>
        <v>لودر</v>
      </c>
      <c r="F556" s="113" t="str">
        <f>VLOOKUP(D556,M$155:O556,3,FALSE)</f>
        <v>صداقت</v>
      </c>
      <c r="G556" s="122">
        <v>86</v>
      </c>
      <c r="H556" s="122"/>
      <c r="I556" s="127"/>
      <c r="J556" s="127"/>
      <c r="K556" s="4"/>
    </row>
    <row r="557" spans="2:11" x14ac:dyDescent="0.25">
      <c r="B557" s="4">
        <f t="shared" si="11"/>
        <v>555</v>
      </c>
      <c r="C557" s="368">
        <v>45439</v>
      </c>
      <c r="D557" s="106" t="s">
        <v>153</v>
      </c>
      <c r="E557" s="107" t="str">
        <f>VLOOKUP(D557,M$155:O557,2,FALSE)</f>
        <v>کامیون کمپرسی</v>
      </c>
      <c r="F557" s="113" t="str">
        <f>VLOOKUP(D557,M$155:O557,3,FALSE)</f>
        <v>میرزایی</v>
      </c>
      <c r="G557" s="122">
        <v>121</v>
      </c>
      <c r="H557" s="122"/>
      <c r="I557" s="127"/>
      <c r="J557" s="127"/>
      <c r="K557" s="4"/>
    </row>
    <row r="558" spans="2:11" x14ac:dyDescent="0.25">
      <c r="B558" s="4">
        <f t="shared" si="11"/>
        <v>556</v>
      </c>
      <c r="C558" s="368">
        <v>45439</v>
      </c>
      <c r="D558" s="106" t="s">
        <v>158</v>
      </c>
      <c r="E558" s="223" t="str">
        <f>VLOOKUP(D558,Y$4:AA1770,2,FALSE)</f>
        <v>بیل مکانیکی</v>
      </c>
      <c r="F558" s="113" t="str">
        <f>VLOOKUP(E558,Z$4:AB1770,2,FALSE)</f>
        <v>انصاری</v>
      </c>
      <c r="G558" s="123">
        <v>102</v>
      </c>
      <c r="H558" s="122"/>
      <c r="I558" s="127"/>
      <c r="J558" s="127"/>
      <c r="K558" s="4"/>
    </row>
    <row r="559" spans="2:11" x14ac:dyDescent="0.25">
      <c r="B559" s="4">
        <f t="shared" si="11"/>
        <v>557</v>
      </c>
      <c r="C559" s="368">
        <v>45439</v>
      </c>
      <c r="D559" s="106" t="s">
        <v>146</v>
      </c>
      <c r="E559" s="223" t="str">
        <f>VLOOKUP(D559,Y$4:AA1771,2,FALSE)</f>
        <v>بلدوزر D85</v>
      </c>
      <c r="F559" s="113" t="str">
        <f>VLOOKUP(E559,Z$4:AB1771,2,FALSE)</f>
        <v>اکبری</v>
      </c>
      <c r="G559" s="122">
        <v>134</v>
      </c>
      <c r="H559" s="122"/>
      <c r="I559" s="127"/>
      <c r="J559" s="127"/>
      <c r="K559" s="4"/>
    </row>
    <row r="560" spans="2:11" x14ac:dyDescent="0.25">
      <c r="B560" s="4">
        <f t="shared" si="11"/>
        <v>558</v>
      </c>
      <c r="C560" s="368">
        <v>45439</v>
      </c>
      <c r="D560" s="106" t="s">
        <v>163</v>
      </c>
      <c r="E560" s="107" t="str">
        <f>VLOOKUP(D560,M$155:O560,2,FALSE)</f>
        <v>بیل مکانیکی</v>
      </c>
      <c r="F560" s="113" t="str">
        <f>VLOOKUP(D560,M$155:O560,3,FALSE)</f>
        <v>رضاپور</v>
      </c>
      <c r="G560" s="122">
        <v>153</v>
      </c>
      <c r="H560" s="122"/>
      <c r="I560" s="127"/>
      <c r="J560" s="127"/>
      <c r="K560" s="4"/>
    </row>
    <row r="561" spans="2:11" x14ac:dyDescent="0.25">
      <c r="B561" s="4">
        <f t="shared" si="11"/>
        <v>559</v>
      </c>
      <c r="C561" s="368">
        <v>45439</v>
      </c>
      <c r="D561" s="106" t="s">
        <v>127</v>
      </c>
      <c r="E561" s="107" t="str">
        <f>VLOOKUP(D561,M$155:O561,2,FALSE)</f>
        <v>بلدوزر</v>
      </c>
      <c r="F561" s="113" t="str">
        <f>VLOOKUP(D561,M$155:O561,3,FALSE)</f>
        <v>رجب زاده</v>
      </c>
      <c r="G561" s="122">
        <v>194</v>
      </c>
      <c r="H561" s="122"/>
      <c r="I561" s="127"/>
      <c r="J561" s="127"/>
      <c r="K561" s="4"/>
    </row>
    <row r="562" spans="2:11" x14ac:dyDescent="0.25">
      <c r="B562" s="4">
        <f t="shared" si="11"/>
        <v>560</v>
      </c>
      <c r="C562" s="368">
        <v>45439</v>
      </c>
      <c r="D562" s="106" t="s">
        <v>137</v>
      </c>
      <c r="E562" s="223" t="str">
        <f>VLOOKUP(D562,Y$4:AA1774,2,FALSE)</f>
        <v>بیل مکانیکی</v>
      </c>
      <c r="F562" s="113" t="str">
        <f>VLOOKUP(E562,Z$4:AB1774,2,FALSE)</f>
        <v>انصاری</v>
      </c>
      <c r="G562" s="122">
        <v>288</v>
      </c>
      <c r="H562" s="4"/>
      <c r="I562" s="127"/>
      <c r="J562" s="127"/>
      <c r="K562" s="107"/>
    </row>
    <row r="563" spans="2:11" x14ac:dyDescent="0.25">
      <c r="B563" s="4">
        <f t="shared" si="11"/>
        <v>561</v>
      </c>
      <c r="C563" s="368">
        <v>45439</v>
      </c>
      <c r="D563" s="106" t="s">
        <v>170</v>
      </c>
      <c r="E563" s="107" t="str">
        <f>VLOOKUP(D563,M$155:O563,2,FALSE)</f>
        <v>کامیون کمپرسی</v>
      </c>
      <c r="F563" s="113" t="str">
        <f>VLOOKUP(D563,M$155:O563,3,FALSE)</f>
        <v>انصاری</v>
      </c>
      <c r="G563" s="122">
        <v>79</v>
      </c>
      <c r="H563" s="4"/>
      <c r="I563" s="127"/>
      <c r="J563" s="127"/>
      <c r="K563" s="107"/>
    </row>
    <row r="564" spans="2:11" x14ac:dyDescent="0.25">
      <c r="B564" s="4">
        <f t="shared" si="11"/>
        <v>562</v>
      </c>
      <c r="C564" s="368">
        <v>45440</v>
      </c>
      <c r="D564" s="106" t="s">
        <v>114</v>
      </c>
      <c r="E564" s="107" t="str">
        <f>VLOOKUP(D564,M$155:O564,2,FALSE)</f>
        <v>تانکر سوخت بنز</v>
      </c>
      <c r="F564" s="113" t="str">
        <f>VLOOKUP(D564,M$155:O564,3,FALSE)</f>
        <v>سید علی حسینی</v>
      </c>
      <c r="G564" s="122"/>
      <c r="H564" s="122"/>
      <c r="I564" s="127">
        <v>80461</v>
      </c>
      <c r="J564" s="127">
        <v>82267</v>
      </c>
      <c r="K564" s="4"/>
    </row>
    <row r="565" spans="2:11" x14ac:dyDescent="0.25">
      <c r="B565" s="4">
        <f t="shared" si="11"/>
        <v>563</v>
      </c>
      <c r="C565" s="368">
        <v>45440</v>
      </c>
      <c r="D565" s="106" t="s">
        <v>137</v>
      </c>
      <c r="E565" s="223" t="str">
        <f>VLOOKUP(D565,Y$4:AA1777,2,FALSE)</f>
        <v>بیل مکانیکی</v>
      </c>
      <c r="F565" s="113" t="str">
        <f>VLOOKUP(E565,Z$4:AB1777,2,FALSE)</f>
        <v>انصاری</v>
      </c>
      <c r="G565" s="4">
        <v>217</v>
      </c>
      <c r="H565" s="4"/>
      <c r="I565" s="127"/>
      <c r="J565" s="127"/>
      <c r="K565" s="107"/>
    </row>
    <row r="566" spans="2:11" x14ac:dyDescent="0.25">
      <c r="B566" s="4">
        <f t="shared" si="11"/>
        <v>564</v>
      </c>
      <c r="C566" s="368">
        <v>45440</v>
      </c>
      <c r="D566" s="106" t="s">
        <v>170</v>
      </c>
      <c r="E566" s="107" t="str">
        <f>VLOOKUP(D566,M$155:O566,2,FALSE)</f>
        <v>کامیون کمپرسی</v>
      </c>
      <c r="F566" s="113" t="str">
        <f>VLOOKUP(D566,M$155:O566,3,FALSE)</f>
        <v>انصاری</v>
      </c>
      <c r="G566" s="4">
        <v>171</v>
      </c>
      <c r="H566" s="4"/>
      <c r="I566" s="127"/>
      <c r="J566" s="127"/>
      <c r="K566" s="107"/>
    </row>
    <row r="567" spans="2:11" x14ac:dyDescent="0.25">
      <c r="B567" s="4">
        <f t="shared" si="11"/>
        <v>565</v>
      </c>
      <c r="C567" s="368">
        <v>45440</v>
      </c>
      <c r="D567" s="106" t="s">
        <v>170</v>
      </c>
      <c r="E567" s="107" t="str">
        <f>VLOOKUP(D567,M$155:O567,2,FALSE)</f>
        <v>کامیون کمپرسی</v>
      </c>
      <c r="F567" s="113" t="str">
        <f>VLOOKUP(D567,M$155:O567,3,FALSE)</f>
        <v>انصاری</v>
      </c>
      <c r="G567" s="4">
        <v>91</v>
      </c>
      <c r="H567" s="4"/>
      <c r="I567" s="127"/>
      <c r="J567" s="127"/>
      <c r="K567" s="107"/>
    </row>
    <row r="568" spans="2:11" x14ac:dyDescent="0.25">
      <c r="B568" s="4">
        <f t="shared" si="11"/>
        <v>566</v>
      </c>
      <c r="C568" s="368">
        <v>45440</v>
      </c>
      <c r="D568" s="106" t="s">
        <v>170</v>
      </c>
      <c r="E568" s="107" t="str">
        <f>VLOOKUP(D568,M$155:O568,2,FALSE)</f>
        <v>کامیون کمپرسی</v>
      </c>
      <c r="F568" s="113" t="str">
        <f>VLOOKUP(D568,M$155:O568,3,FALSE)</f>
        <v>انصاری</v>
      </c>
      <c r="H568" s="4"/>
      <c r="I568" s="127"/>
      <c r="J568" s="127"/>
      <c r="K568" s="107"/>
    </row>
    <row r="569" spans="2:11" x14ac:dyDescent="0.25">
      <c r="B569" s="4">
        <f t="shared" si="11"/>
        <v>567</v>
      </c>
      <c r="C569" s="368">
        <v>45440</v>
      </c>
      <c r="D569" s="106" t="s">
        <v>137</v>
      </c>
      <c r="E569" s="107" t="s">
        <v>138</v>
      </c>
      <c r="F569" s="113" t="s">
        <v>2</v>
      </c>
      <c r="G569" s="4">
        <v>243</v>
      </c>
      <c r="H569" s="4"/>
      <c r="I569" s="127"/>
      <c r="J569" s="127"/>
      <c r="K569" s="107"/>
    </row>
    <row r="570" spans="2:11" x14ac:dyDescent="0.25">
      <c r="B570" s="4">
        <f t="shared" si="11"/>
        <v>568</v>
      </c>
      <c r="C570" s="368">
        <v>45440</v>
      </c>
      <c r="D570" s="4" t="s">
        <v>171</v>
      </c>
      <c r="E570" s="107" t="str">
        <f>VLOOKUP(D570,M$155:O570,2,FALSE)</f>
        <v>غلطک</v>
      </c>
      <c r="F570" s="113" t="str">
        <f>VLOOKUP(D570,M$155:O570,3,FALSE)</f>
        <v>محمد پور</v>
      </c>
      <c r="H570" s="4"/>
      <c r="I570" s="127"/>
      <c r="J570" s="127"/>
      <c r="K570" s="107"/>
    </row>
    <row r="571" spans="2:11" x14ac:dyDescent="0.25">
      <c r="B571" s="4">
        <f t="shared" si="11"/>
        <v>569</v>
      </c>
      <c r="C571" s="368">
        <v>45440</v>
      </c>
      <c r="D571" s="106" t="s">
        <v>179</v>
      </c>
      <c r="E571" s="107" t="str">
        <f>VLOOKUP(D571,M$155:O571,2,FALSE)</f>
        <v>تانکر آب</v>
      </c>
      <c r="F571" s="113" t="str">
        <f>VLOOKUP(D571,M$155:O571,3,FALSE)</f>
        <v>گلپایگانی</v>
      </c>
      <c r="H571" s="4"/>
      <c r="I571" s="127"/>
      <c r="J571" s="127"/>
      <c r="K571" s="107"/>
    </row>
    <row r="572" spans="2:11" x14ac:dyDescent="0.25">
      <c r="B572" s="4">
        <f t="shared" si="11"/>
        <v>570</v>
      </c>
      <c r="C572" s="368">
        <v>45440</v>
      </c>
      <c r="D572" s="106" t="s">
        <v>149</v>
      </c>
      <c r="E572" s="223" t="str">
        <f>VLOOKUP(D572,Y$4:AA1784,2,FALSE)</f>
        <v>لودر ZL50</v>
      </c>
      <c r="F572" s="113" t="str">
        <f>VLOOKUP(E572,Z$4:AB1784,2,FALSE)</f>
        <v>میرزایی</v>
      </c>
      <c r="G572" s="4">
        <v>137</v>
      </c>
      <c r="H572" s="4"/>
      <c r="I572" s="127"/>
      <c r="J572" s="127"/>
      <c r="K572" s="107"/>
    </row>
    <row r="573" spans="2:11" x14ac:dyDescent="0.25">
      <c r="B573" s="4">
        <f t="shared" si="11"/>
        <v>571</v>
      </c>
      <c r="C573" s="368">
        <v>45440</v>
      </c>
      <c r="D573" s="106" t="s">
        <v>153</v>
      </c>
      <c r="E573" s="107" t="str">
        <f>VLOOKUP(D573,M$155:O573,2,FALSE)</f>
        <v>کامیون کمپرسی</v>
      </c>
      <c r="F573" s="113" t="str">
        <f>VLOOKUP(D573,M$155:O573,3,FALSE)</f>
        <v>میرزایی</v>
      </c>
      <c r="G573" s="4">
        <v>114</v>
      </c>
      <c r="H573" s="4"/>
      <c r="I573" s="127"/>
      <c r="J573" s="127"/>
      <c r="K573" s="107"/>
    </row>
    <row r="574" spans="2:11" x14ac:dyDescent="0.25">
      <c r="B574" s="4">
        <f t="shared" si="11"/>
        <v>572</v>
      </c>
      <c r="C574" s="368">
        <v>45440</v>
      </c>
      <c r="D574" s="106" t="s">
        <v>150</v>
      </c>
      <c r="E574" s="223" t="str">
        <f>VLOOKUP(D574,Y$4:AA1786,2,FALSE)</f>
        <v>کامیون کمپرسی</v>
      </c>
      <c r="F574" s="113" t="str">
        <f>VLOOKUP(E574,Z$4:AB1786,2,FALSE)</f>
        <v>شرکتی-یحیی زاده</v>
      </c>
      <c r="G574" s="4">
        <v>61</v>
      </c>
      <c r="H574" s="4"/>
      <c r="I574" s="127"/>
      <c r="J574" s="127"/>
      <c r="K574" s="107"/>
    </row>
    <row r="575" spans="2:11" x14ac:dyDescent="0.25">
      <c r="B575" s="4">
        <f t="shared" si="11"/>
        <v>573</v>
      </c>
      <c r="C575" s="368">
        <v>45440</v>
      </c>
      <c r="D575" s="106" t="s">
        <v>152</v>
      </c>
      <c r="E575" s="107" t="str">
        <f>VLOOKUP(D575,M$155:O575,2,FALSE)</f>
        <v>کامیون کمپرسی</v>
      </c>
      <c r="F575" s="113" t="str">
        <f>VLOOKUP(D575,M$155:O575,3,FALSE)</f>
        <v>میرزایی</v>
      </c>
      <c r="G575" s="4">
        <v>92</v>
      </c>
      <c r="H575" s="4"/>
      <c r="I575" s="127"/>
      <c r="J575" s="127"/>
      <c r="K575" s="107"/>
    </row>
    <row r="576" spans="2:11" x14ac:dyDescent="0.25">
      <c r="B576" s="4">
        <f t="shared" si="11"/>
        <v>574</v>
      </c>
      <c r="C576" s="368">
        <v>45440</v>
      </c>
      <c r="D576" s="106" t="s">
        <v>88</v>
      </c>
      <c r="E576" s="107" t="str">
        <f>VLOOKUP(D576,M$155:O576,2,FALSE)</f>
        <v>گریدر  ۱۶g</v>
      </c>
      <c r="F576" s="113">
        <f>VLOOKUP(D576,M$155:O576,3,FALSE)</f>
        <v>0</v>
      </c>
      <c r="G576" s="4">
        <v>217</v>
      </c>
      <c r="H576" s="4"/>
      <c r="I576" s="127"/>
      <c r="J576" s="127"/>
      <c r="K576" s="107"/>
    </row>
    <row r="577" spans="2:12" x14ac:dyDescent="0.25">
      <c r="B577" s="4">
        <f t="shared" si="11"/>
        <v>575</v>
      </c>
      <c r="C577" s="368">
        <v>45440</v>
      </c>
      <c r="D577" s="106" t="s">
        <v>119</v>
      </c>
      <c r="E577" s="107" t="str">
        <f>VLOOKUP(D577,M$155:O577,2,FALSE)</f>
        <v>غلطک</v>
      </c>
      <c r="F577" s="113" t="str">
        <f>VLOOKUP(D577,M$155:O577,3,FALSE)</f>
        <v>دیانتی</v>
      </c>
      <c r="H577" s="4"/>
      <c r="I577" s="127"/>
      <c r="J577" s="127"/>
      <c r="K577" s="107"/>
    </row>
    <row r="578" spans="2:12" x14ac:dyDescent="0.25">
      <c r="B578" s="4">
        <f t="shared" si="11"/>
        <v>576</v>
      </c>
      <c r="C578" s="368">
        <v>45440</v>
      </c>
      <c r="D578" s="106" t="s">
        <v>107</v>
      </c>
      <c r="E578" s="107" t="str">
        <f>VLOOKUP(D578,M$155:O578,2,FALSE)</f>
        <v>غلطک</v>
      </c>
      <c r="F578" s="113" t="str">
        <f>VLOOKUP(D578,M$155:O578,3,FALSE)</f>
        <v>_</v>
      </c>
      <c r="G578" s="4">
        <v>121</v>
      </c>
      <c r="H578" s="4"/>
      <c r="I578" s="127"/>
      <c r="J578" s="127"/>
      <c r="K578" s="106"/>
      <c r="L578" s="12"/>
    </row>
    <row r="579" spans="2:12" x14ac:dyDescent="0.25">
      <c r="B579" s="4">
        <f t="shared" si="11"/>
        <v>577</v>
      </c>
      <c r="C579" s="368">
        <v>45440</v>
      </c>
      <c r="D579" s="106" t="s">
        <v>110</v>
      </c>
      <c r="E579" s="107" t="str">
        <f>VLOOKUP(D579,M$155:O579,2,FALSE)</f>
        <v>غلطک</v>
      </c>
      <c r="F579" s="113" t="str">
        <f>VLOOKUP(D579,M$155:O579,3,FALSE)</f>
        <v>شیری</v>
      </c>
      <c r="G579" s="4">
        <v>96</v>
      </c>
      <c r="H579" s="4"/>
      <c r="I579" s="127"/>
      <c r="J579" s="127"/>
      <c r="K579" s="4"/>
      <c r="L579" s="12"/>
    </row>
    <row r="580" spans="2:12" x14ac:dyDescent="0.25">
      <c r="B580" s="4">
        <f t="shared" si="11"/>
        <v>578</v>
      </c>
      <c r="C580" s="368">
        <v>45440</v>
      </c>
      <c r="D580" s="106" t="s">
        <v>91</v>
      </c>
      <c r="E580" s="107" t="str">
        <f>VLOOKUP(D580,M$155:O580,2,FALSE)</f>
        <v>کامیون کمپرسی</v>
      </c>
      <c r="F580" s="113" t="str">
        <f>VLOOKUP(D580,M$155:O580,3,FALSE)</f>
        <v>اقلیمی</v>
      </c>
      <c r="H580" s="4"/>
      <c r="I580" s="127"/>
      <c r="J580" s="127"/>
      <c r="K580" s="4"/>
      <c r="L580" s="12"/>
    </row>
    <row r="581" spans="2:12" x14ac:dyDescent="0.25">
      <c r="B581" s="4">
        <f t="shared" si="11"/>
        <v>579</v>
      </c>
      <c r="C581" s="368">
        <v>45440</v>
      </c>
      <c r="D581" s="106" t="s">
        <v>94</v>
      </c>
      <c r="E581" s="107" t="str">
        <f>VLOOKUP(D581,M$155:O581,2,FALSE)</f>
        <v>کامیون کمپرسی</v>
      </c>
      <c r="F581" s="113" t="str">
        <f>VLOOKUP(D581,M$155:O581,3,FALSE)</f>
        <v>یحیی زاده</v>
      </c>
      <c r="H581" s="4"/>
      <c r="I581" s="127"/>
      <c r="J581" s="127"/>
      <c r="K581" s="4"/>
      <c r="L581" s="12"/>
    </row>
    <row r="582" spans="2:12" x14ac:dyDescent="0.25">
      <c r="B582" s="4">
        <f t="shared" si="11"/>
        <v>580</v>
      </c>
      <c r="C582" s="368">
        <v>45440</v>
      </c>
      <c r="D582" s="106" t="s">
        <v>117</v>
      </c>
      <c r="E582" s="107" t="str">
        <f>VLOOKUP(D582,M$155:O582,2,FALSE)</f>
        <v>کامیون کمپرسی</v>
      </c>
      <c r="F582" s="113" t="str">
        <f>VLOOKUP(D582,M$155:O582,3,FALSE)</f>
        <v>-</v>
      </c>
      <c r="H582" s="4"/>
      <c r="I582" s="127"/>
      <c r="J582" s="127"/>
      <c r="K582" s="106"/>
      <c r="L582" s="12"/>
    </row>
    <row r="583" spans="2:12" x14ac:dyDescent="0.25">
      <c r="B583" s="4">
        <f t="shared" si="11"/>
        <v>581</v>
      </c>
      <c r="C583" s="368">
        <v>45440</v>
      </c>
      <c r="D583" s="106" t="s">
        <v>96</v>
      </c>
      <c r="E583" s="107" t="str">
        <f>VLOOKUP(D583,M$155:O583,2,FALSE)</f>
        <v>تانکر ابپاش بنز</v>
      </c>
      <c r="F583" s="113" t="str">
        <f>VLOOKUP(D583,M$155:O583,3,FALSE)</f>
        <v>-</v>
      </c>
      <c r="G583" s="4">
        <v>100</v>
      </c>
      <c r="H583" s="4"/>
      <c r="I583" s="127"/>
      <c r="J583" s="127"/>
      <c r="K583" s="107"/>
    </row>
    <row r="584" spans="2:12" x14ac:dyDescent="0.25">
      <c r="B584" s="4">
        <f t="shared" si="11"/>
        <v>582</v>
      </c>
      <c r="C584" s="368">
        <v>45440</v>
      </c>
      <c r="D584" s="106" t="s">
        <v>127</v>
      </c>
      <c r="E584" s="107" t="str">
        <f>VLOOKUP(D584,M$155:O584,2,FALSE)</f>
        <v>بلدوزر</v>
      </c>
      <c r="F584" s="113" t="str">
        <f>VLOOKUP(D584,M$155:O584,3,FALSE)</f>
        <v>رجب زاده</v>
      </c>
      <c r="G584" s="4">
        <v>150</v>
      </c>
      <c r="H584" s="4"/>
      <c r="I584" s="127"/>
      <c r="J584" s="127"/>
      <c r="K584" s="107"/>
    </row>
    <row r="585" spans="2:12" x14ac:dyDescent="0.25">
      <c r="B585" s="4">
        <f t="shared" si="11"/>
        <v>583</v>
      </c>
      <c r="C585" s="369">
        <v>45441</v>
      </c>
      <c r="D585" s="124" t="s">
        <v>88</v>
      </c>
      <c r="E585" s="125" t="str">
        <f>VLOOKUP(Gas_DB2[[#This Row],[کد ماشین آلات]],Y:AA,2,FALSE)</f>
        <v>گریدر  ۱۶g</v>
      </c>
      <c r="F585" s="113" t="str">
        <f>VLOOKUP(Gas_DB2[[#This Row],[نام ماشین آلات]],Z:AB,2,FALSE)</f>
        <v>شرکتی-یگانه</v>
      </c>
      <c r="G585" s="126"/>
      <c r="H585" s="126"/>
      <c r="I585" s="128"/>
      <c r="J585" s="128"/>
      <c r="K585" s="125"/>
    </row>
    <row r="586" spans="2:12" x14ac:dyDescent="0.25">
      <c r="B586" s="4">
        <f t="shared" si="11"/>
        <v>584</v>
      </c>
      <c r="C586" s="369">
        <v>45441</v>
      </c>
      <c r="D586" s="124" t="s">
        <v>91</v>
      </c>
      <c r="E586" s="125" t="str">
        <f>VLOOKUP(Gas_DB2[[#This Row],[کد ماشین آلات]],Y:AA,2,FALSE)</f>
        <v>کامیون کمپرسی</v>
      </c>
      <c r="F586" s="113" t="str">
        <f>VLOOKUP(Gas_DB2[[#This Row],[نام ماشین آلات]],Z:AB,2,FALSE)</f>
        <v>شرکتی-یحیی زاده</v>
      </c>
      <c r="G586" s="126"/>
      <c r="H586" s="126"/>
      <c r="I586" s="128"/>
      <c r="J586" s="128"/>
      <c r="K586" s="125"/>
    </row>
    <row r="587" spans="2:12" x14ac:dyDescent="0.25">
      <c r="B587" s="4">
        <f t="shared" si="11"/>
        <v>585</v>
      </c>
      <c r="C587" s="369">
        <v>45441</v>
      </c>
      <c r="D587" s="124" t="s">
        <v>94</v>
      </c>
      <c r="E587" s="125" t="str">
        <f>VLOOKUP(Gas_DB2[[#This Row],[کد ماشین آلات]],Y:AA,2,FALSE)</f>
        <v>کامیون کمپرسی</v>
      </c>
      <c r="F587" s="113" t="str">
        <f>VLOOKUP(Gas_DB2[[#This Row],[نام ماشین آلات]],Z:AB,2,FALSE)</f>
        <v>شرکتی-یحیی زاده</v>
      </c>
      <c r="G587" s="126"/>
      <c r="H587" s="126"/>
      <c r="I587" s="128"/>
      <c r="J587" s="128"/>
      <c r="K587" s="125"/>
    </row>
    <row r="588" spans="2:12" x14ac:dyDescent="0.25">
      <c r="B588" s="4">
        <f t="shared" si="11"/>
        <v>586</v>
      </c>
      <c r="C588" s="369">
        <v>45441</v>
      </c>
      <c r="D588" s="124" t="s">
        <v>117</v>
      </c>
      <c r="E588" s="125" t="str">
        <f>VLOOKUP(Gas_DB2[[#This Row],[کد ماشین آلات]],Y:AA,2,FALSE)</f>
        <v>کامیون کمپرسی</v>
      </c>
      <c r="F588" s="113" t="str">
        <f>VLOOKUP(Gas_DB2[[#This Row],[نام ماشین آلات]],Z:AB,2,FALSE)</f>
        <v>شرکتی-یحیی زاده</v>
      </c>
      <c r="G588" s="126"/>
      <c r="H588" s="126"/>
      <c r="I588" s="128"/>
      <c r="J588" s="128"/>
      <c r="K588" s="125"/>
    </row>
    <row r="589" spans="2:12" x14ac:dyDescent="0.25">
      <c r="B589" s="4">
        <f t="shared" si="11"/>
        <v>587</v>
      </c>
      <c r="C589" s="369">
        <v>45441</v>
      </c>
      <c r="D589" s="124" t="s">
        <v>130</v>
      </c>
      <c r="E589" s="125" t="str">
        <f>VLOOKUP(Gas_DB2[[#This Row],[کد ماشین آلات]],Y:AA,2,FALSE)</f>
        <v>تانکر ابپاش بنز</v>
      </c>
      <c r="F589" s="113" t="str">
        <f>VLOOKUP(Gas_DB2[[#This Row],[نام ماشین آلات]],Z:AB,2,FALSE)</f>
        <v>شرکتی-بارانی</v>
      </c>
      <c r="G589" s="126">
        <v>102</v>
      </c>
      <c r="H589" s="126"/>
      <c r="I589" s="128"/>
      <c r="J589" s="128"/>
      <c r="K589" s="125"/>
    </row>
    <row r="590" spans="2:12" x14ac:dyDescent="0.25">
      <c r="B590" s="4">
        <f t="shared" si="11"/>
        <v>588</v>
      </c>
      <c r="C590" s="369">
        <v>45441</v>
      </c>
      <c r="D590" s="124" t="s">
        <v>96</v>
      </c>
      <c r="E590" s="125" t="str">
        <f>VLOOKUP(Gas_DB2[[#This Row],[کد ماشین آلات]],Y:AA,2,FALSE)</f>
        <v>تانکر ابپاش بنز</v>
      </c>
      <c r="F590" s="113" t="str">
        <f>VLOOKUP(Gas_DB2[[#This Row],[نام ماشین آلات]],Z:AB,2,FALSE)</f>
        <v>شرکتی-بارانی</v>
      </c>
      <c r="G590" s="126"/>
      <c r="H590" s="126"/>
      <c r="I590" s="128"/>
      <c r="J590" s="128"/>
      <c r="K590" s="125"/>
    </row>
    <row r="591" spans="2:12" x14ac:dyDescent="0.25">
      <c r="B591" s="4">
        <f t="shared" si="11"/>
        <v>589</v>
      </c>
      <c r="C591" s="369">
        <v>45441</v>
      </c>
      <c r="D591" s="124" t="s">
        <v>114</v>
      </c>
      <c r="E591" s="125" t="str">
        <f>VLOOKUP(Gas_DB2[[#This Row],[کد ماشین آلات]],Y:AA,2,FALSE)</f>
        <v>تانکر سوخت بنز</v>
      </c>
      <c r="F591" s="113" t="str">
        <f>VLOOKUP(Gas_DB2[[#This Row],[نام ماشین آلات]],Z:AB,2,FALSE)</f>
        <v>شرکتی-برات زاده- از تاریخ 1 تیرماه</v>
      </c>
      <c r="G591" s="126">
        <v>140</v>
      </c>
      <c r="H591" s="126"/>
      <c r="I591" s="128">
        <v>82368</v>
      </c>
      <c r="J591" s="128">
        <v>83238</v>
      </c>
      <c r="K591" s="125"/>
    </row>
    <row r="592" spans="2:12" x14ac:dyDescent="0.25">
      <c r="B592" s="4">
        <f t="shared" si="11"/>
        <v>590</v>
      </c>
      <c r="C592" s="369">
        <v>45441</v>
      </c>
      <c r="D592" s="124" t="s">
        <v>119</v>
      </c>
      <c r="E592" s="125" t="str">
        <f>VLOOKUP(Gas_DB2[[#This Row],[کد ماشین آلات]],Y:AA,2,FALSE)</f>
        <v>غلطک</v>
      </c>
      <c r="F592" s="113" t="str">
        <f>VLOOKUP(Gas_DB2[[#This Row],[نام ماشین آلات]],Z:AB,2,FALSE)</f>
        <v>شرکتی-جمالی</v>
      </c>
      <c r="G592" s="126"/>
      <c r="H592" s="126"/>
      <c r="I592" s="128"/>
      <c r="J592" s="128"/>
      <c r="K592" s="125"/>
    </row>
    <row r="593" spans="2:11" x14ac:dyDescent="0.25">
      <c r="B593" s="4">
        <f t="shared" si="11"/>
        <v>591</v>
      </c>
      <c r="C593" s="369">
        <v>45441</v>
      </c>
      <c r="D593" s="124" t="s">
        <v>107</v>
      </c>
      <c r="E593" s="125" t="str">
        <f>VLOOKUP(Gas_DB2[[#This Row],[کد ماشین آلات]],Y:AA,2,FALSE)</f>
        <v>غلطک</v>
      </c>
      <c r="F593" s="113" t="str">
        <f>VLOOKUP(Gas_DB2[[#This Row],[نام ماشین آلات]],Z:AB,2,FALSE)</f>
        <v>شرکتی-جمالی</v>
      </c>
      <c r="G593" s="126"/>
      <c r="H593" s="126"/>
      <c r="I593" s="128"/>
      <c r="J593" s="128"/>
      <c r="K593" s="125"/>
    </row>
    <row r="594" spans="2:11" x14ac:dyDescent="0.25">
      <c r="B594" s="4">
        <f t="shared" si="11"/>
        <v>592</v>
      </c>
      <c r="C594" s="369">
        <v>45441</v>
      </c>
      <c r="D594" s="124" t="s">
        <v>110</v>
      </c>
      <c r="E594" s="125" t="str">
        <f>VLOOKUP(Gas_DB2[[#This Row],[کد ماشین آلات]],Y:AA,2,FALSE)</f>
        <v>غلطک</v>
      </c>
      <c r="F594" s="113" t="str">
        <f>VLOOKUP(Gas_DB2[[#This Row],[نام ماشین آلات]],Z:AB,2,FALSE)</f>
        <v>شرکتی-جمالی</v>
      </c>
      <c r="G594" s="126"/>
      <c r="H594" s="126"/>
      <c r="I594" s="128"/>
      <c r="J594" s="128"/>
      <c r="K594" s="125"/>
    </row>
    <row r="595" spans="2:11" x14ac:dyDescent="0.25">
      <c r="B595" s="4">
        <f t="shared" si="11"/>
        <v>593</v>
      </c>
      <c r="C595" s="369">
        <v>45441</v>
      </c>
      <c r="D595" s="124" t="s">
        <v>120</v>
      </c>
      <c r="E595" s="125" t="str">
        <f>VLOOKUP(Gas_DB2[[#This Row],[کد ماشین آلات]],Y:AA,2,FALSE)</f>
        <v>میکسراتکو</v>
      </c>
      <c r="F595" s="113" t="str">
        <f>VLOOKUP(Gas_DB2[[#This Row],[نام ماشین آلات]],Z:AB,2,FALSE)</f>
        <v>شرکتی-شاکری</v>
      </c>
      <c r="G595" s="126"/>
      <c r="H595" s="126"/>
      <c r="I595" s="128"/>
      <c r="J595" s="128"/>
      <c r="K595" s="125"/>
    </row>
    <row r="596" spans="2:11" x14ac:dyDescent="0.25">
      <c r="B596" s="4">
        <f t="shared" si="11"/>
        <v>594</v>
      </c>
      <c r="C596" s="369">
        <v>45441</v>
      </c>
      <c r="D596" s="124" t="s">
        <v>122</v>
      </c>
      <c r="E596" s="125" t="str">
        <f>VLOOKUP(Gas_DB2[[#This Row],[کد ماشین آلات]],Y:AA,2,FALSE)</f>
        <v>میکسر امیکو</v>
      </c>
      <c r="F596" s="113" t="str">
        <f>VLOOKUP(Gas_DB2[[#This Row],[نام ماشین آلات]],Z:AB,2,FALSE)</f>
        <v>شرکتی-زراعتی</v>
      </c>
      <c r="G596" s="126"/>
      <c r="H596" s="126"/>
      <c r="I596" s="128"/>
      <c r="J596" s="128"/>
      <c r="K596" s="125"/>
    </row>
    <row r="597" spans="2:11" x14ac:dyDescent="0.25">
      <c r="B597" s="4">
        <f t="shared" si="11"/>
        <v>595</v>
      </c>
      <c r="C597" s="369">
        <v>45441</v>
      </c>
      <c r="D597" s="124" t="s">
        <v>127</v>
      </c>
      <c r="E597" s="125" t="str">
        <f>VLOOKUP(Gas_DB2[[#This Row],[کد ماشین آلات]],Y:AA,2,FALSE)</f>
        <v>بلدوزر</v>
      </c>
      <c r="F597" s="113" t="str">
        <f>VLOOKUP(Gas_DB2[[#This Row],[نام ماشین آلات]],Z:AB,2,FALSE)</f>
        <v>شرکتی-رجب زاده</v>
      </c>
      <c r="G597" s="126"/>
      <c r="H597" s="126"/>
      <c r="I597" s="128"/>
      <c r="J597" s="128"/>
      <c r="K597" s="125"/>
    </row>
    <row r="598" spans="2:11" x14ac:dyDescent="0.25">
      <c r="B598" s="4">
        <f t="shared" si="11"/>
        <v>596</v>
      </c>
      <c r="C598" s="369">
        <v>45441</v>
      </c>
      <c r="D598" s="126" t="s">
        <v>158</v>
      </c>
      <c r="E598" s="125" t="str">
        <f>VLOOKUP(Gas_DB2[[#This Row],[کد ماشین آلات]],Y:AA,2,FALSE)</f>
        <v>بیل مکانیکی</v>
      </c>
      <c r="F598" s="113" t="str">
        <f>VLOOKUP(Gas_DB2[[#This Row],[نام ماشین آلات]],Z:AB,2,FALSE)</f>
        <v>انصاری</v>
      </c>
      <c r="G598" s="126"/>
      <c r="H598" s="126"/>
      <c r="I598" s="128"/>
      <c r="J598" s="128"/>
      <c r="K598" s="125"/>
    </row>
    <row r="599" spans="2:11" x14ac:dyDescent="0.25">
      <c r="B599" s="4">
        <f t="shared" si="11"/>
        <v>597</v>
      </c>
      <c r="C599" s="369">
        <v>45441</v>
      </c>
      <c r="D599" s="126" t="s">
        <v>144</v>
      </c>
      <c r="E599" s="125" t="str">
        <f>VLOOKUP(Gas_DB2[[#This Row],[کد ماشین آلات]],Y:AA,2,FALSE)</f>
        <v>بلدوزر D85</v>
      </c>
      <c r="F599" s="113" t="str">
        <f>VLOOKUP(Gas_DB2[[#This Row],[نام ماشین آلات]],Z:AB,2,FALSE)</f>
        <v>اکبری</v>
      </c>
      <c r="G599" s="126"/>
      <c r="H599" s="126"/>
      <c r="I599" s="128"/>
      <c r="J599" s="128"/>
      <c r="K599" s="125"/>
    </row>
    <row r="600" spans="2:11" x14ac:dyDescent="0.25">
      <c r="B600" s="4">
        <f t="shared" si="11"/>
        <v>598</v>
      </c>
      <c r="C600" s="369">
        <v>45441</v>
      </c>
      <c r="D600" s="126" t="s">
        <v>146</v>
      </c>
      <c r="E600" s="125" t="str">
        <f>VLOOKUP(Gas_DB2[[#This Row],[کد ماشین آلات]],Y:AA,2,FALSE)</f>
        <v>بلدوزر D85</v>
      </c>
      <c r="F600" s="113" t="str">
        <f>VLOOKUP(Gas_DB2[[#This Row],[نام ماشین آلات]],Z:AB,2,FALSE)</f>
        <v>اکبری</v>
      </c>
      <c r="G600" s="126"/>
      <c r="H600" s="126"/>
      <c r="I600" s="128"/>
      <c r="J600" s="128"/>
      <c r="K600" s="125"/>
    </row>
    <row r="601" spans="2:11" x14ac:dyDescent="0.25">
      <c r="B601" s="4">
        <f t="shared" ref="B601:B664" si="12">ROW()-2</f>
        <v>599</v>
      </c>
      <c r="C601" s="369">
        <v>45441</v>
      </c>
      <c r="D601" s="126" t="s">
        <v>147</v>
      </c>
      <c r="E601" s="125" t="str">
        <f>VLOOKUP(Gas_DB2[[#This Row],[کد ماشین آلات]],Y:AA,2,FALSE)</f>
        <v>بلدوزر کاترپیلار D8</v>
      </c>
      <c r="F601" s="113" t="str">
        <f>VLOOKUP(Gas_DB2[[#This Row],[نام ماشین آلات]],Z:AB,2,FALSE)</f>
        <v>حسن پور</v>
      </c>
      <c r="G601" s="126"/>
      <c r="H601" s="126"/>
      <c r="I601" s="128"/>
      <c r="J601" s="128"/>
      <c r="K601" s="125"/>
    </row>
    <row r="602" spans="2:11" x14ac:dyDescent="0.25">
      <c r="B602" s="4">
        <f t="shared" si="12"/>
        <v>600</v>
      </c>
      <c r="C602" s="369">
        <v>45441</v>
      </c>
      <c r="D602" s="126" t="s">
        <v>162</v>
      </c>
      <c r="E602" s="125" t="str">
        <f>VLOOKUP(Gas_DB2[[#This Row],[کد ماشین آلات]],Y:AA,2,FALSE)</f>
        <v>بیل مکانیکی</v>
      </c>
      <c r="F602" s="113" t="str">
        <f>VLOOKUP(Gas_DB2[[#This Row],[نام ماشین آلات]],Z:AB,2,FALSE)</f>
        <v>انصاری</v>
      </c>
      <c r="G602" s="126"/>
      <c r="H602" s="126"/>
      <c r="I602" s="128"/>
      <c r="J602" s="128"/>
      <c r="K602" s="125"/>
    </row>
    <row r="603" spans="2:11" x14ac:dyDescent="0.25">
      <c r="B603" s="4">
        <f t="shared" si="12"/>
        <v>601</v>
      </c>
      <c r="C603" s="369">
        <v>45441</v>
      </c>
      <c r="D603" s="126" t="s">
        <v>160</v>
      </c>
      <c r="E603" s="125" t="str">
        <f>VLOOKUP(Gas_DB2[[#This Row],[کد ماشین آلات]],Y:AA,2,FALSE)</f>
        <v>تانکر آب</v>
      </c>
      <c r="F603" s="113" t="str">
        <f>VLOOKUP(Gas_DB2[[#This Row],[نام ماشین آلات]],Z:AB,2,FALSE)</f>
        <v>رضاپور</v>
      </c>
      <c r="G603" s="126">
        <v>197</v>
      </c>
      <c r="H603" s="126"/>
      <c r="I603" s="128"/>
      <c r="J603" s="128"/>
      <c r="K603" s="125"/>
    </row>
    <row r="604" spans="2:11" x14ac:dyDescent="0.25">
      <c r="B604" s="4">
        <f t="shared" si="12"/>
        <v>602</v>
      </c>
      <c r="C604" s="369">
        <v>45441</v>
      </c>
      <c r="D604" s="126" t="s">
        <v>149</v>
      </c>
      <c r="E604" s="125" t="str">
        <f>VLOOKUP(Gas_DB2[[#This Row],[کد ماشین آلات]],Y:AA,2,FALSE)</f>
        <v>لودر ZL50</v>
      </c>
      <c r="F604" s="113" t="str">
        <f>VLOOKUP(Gas_DB2[[#This Row],[نام ماشین آلات]],Z:AB,2,FALSE)</f>
        <v>میرزایی</v>
      </c>
      <c r="G604" s="126"/>
      <c r="H604" s="126"/>
      <c r="I604" s="128"/>
      <c r="J604" s="128"/>
      <c r="K604" s="125"/>
    </row>
    <row r="605" spans="2:11" x14ac:dyDescent="0.25">
      <c r="B605" s="4">
        <f t="shared" si="12"/>
        <v>603</v>
      </c>
      <c r="C605" s="369">
        <v>45441</v>
      </c>
      <c r="D605" s="126" t="s">
        <v>150</v>
      </c>
      <c r="E605" s="125" t="str">
        <f>VLOOKUP(Gas_DB2[[#This Row],[کد ماشین آلات]],Y:AA,2,FALSE)</f>
        <v>کامیون کمپرسی</v>
      </c>
      <c r="F605" s="113" t="str">
        <f>VLOOKUP(Gas_DB2[[#This Row],[نام ماشین آلات]],Z:AB,2,FALSE)</f>
        <v>شرکتی-یحیی زاده</v>
      </c>
      <c r="G605" s="126"/>
      <c r="H605" s="126"/>
      <c r="I605" s="128"/>
      <c r="J605" s="128"/>
      <c r="K605" s="125"/>
    </row>
    <row r="606" spans="2:11" x14ac:dyDescent="0.25">
      <c r="B606" s="4">
        <f t="shared" si="12"/>
        <v>604</v>
      </c>
      <c r="C606" s="369">
        <v>45441</v>
      </c>
      <c r="D606" s="126" t="s">
        <v>152</v>
      </c>
      <c r="E606" s="125" t="str">
        <f>VLOOKUP(Gas_DB2[[#This Row],[کد ماشین آلات]],Y:AA,2,FALSE)</f>
        <v>کامیون کمپرسی</v>
      </c>
      <c r="F606" s="113" t="str">
        <f>VLOOKUP(Gas_DB2[[#This Row],[نام ماشین آلات]],Z:AB,2,FALSE)</f>
        <v>شرکتی-یحیی زاده</v>
      </c>
      <c r="G606" s="126"/>
      <c r="H606" s="126"/>
      <c r="I606" s="128"/>
      <c r="J606" s="128"/>
      <c r="K606" s="125"/>
    </row>
    <row r="607" spans="2:11" x14ac:dyDescent="0.25">
      <c r="B607" s="4">
        <f t="shared" si="12"/>
        <v>605</v>
      </c>
      <c r="C607" s="369">
        <v>45441</v>
      </c>
      <c r="D607" s="126" t="s">
        <v>152</v>
      </c>
      <c r="E607" s="125" t="str">
        <f>VLOOKUP(Gas_DB2[[#This Row],[کد ماشین آلات]],Y:AA,2,FALSE)</f>
        <v>کامیون کمپرسی</v>
      </c>
      <c r="F607" s="113" t="str">
        <f>VLOOKUP(Gas_DB2[[#This Row],[نام ماشین آلات]],Z:AB,2,FALSE)</f>
        <v>شرکتی-یحیی زاده</v>
      </c>
      <c r="G607" s="126"/>
      <c r="H607" s="126"/>
      <c r="I607" s="128"/>
      <c r="J607" s="128"/>
      <c r="K607" s="125"/>
    </row>
    <row r="608" spans="2:11" x14ac:dyDescent="0.25">
      <c r="B608" s="4">
        <f t="shared" si="12"/>
        <v>606</v>
      </c>
      <c r="C608" s="369">
        <v>45441</v>
      </c>
      <c r="D608" s="126" t="s">
        <v>137</v>
      </c>
      <c r="E608" s="125" t="str">
        <f>VLOOKUP(Gas_DB2[[#This Row],[کد ماشین آلات]],Y:AA,2,FALSE)</f>
        <v>بیل مکانیکی</v>
      </c>
      <c r="F608" s="113" t="str">
        <f>VLOOKUP(Gas_DB2[[#This Row],[نام ماشین آلات]],Z:AB,2,FALSE)</f>
        <v>انصاری</v>
      </c>
      <c r="G608" s="126">
        <v>245</v>
      </c>
      <c r="H608" s="126"/>
      <c r="I608" s="128"/>
      <c r="J608" s="128"/>
      <c r="K608" s="125"/>
    </row>
    <row r="609" spans="2:11" x14ac:dyDescent="0.25">
      <c r="B609" s="4">
        <f t="shared" si="12"/>
        <v>607</v>
      </c>
      <c r="C609" s="369">
        <v>45441</v>
      </c>
      <c r="D609" s="126" t="s">
        <v>141</v>
      </c>
      <c r="E609" s="125" t="str">
        <f>VLOOKUP(Gas_DB2[[#This Row],[کد ماشین آلات]],Y:AA,2,FALSE)</f>
        <v>کامیون کمپرسی</v>
      </c>
      <c r="F609" s="113" t="str">
        <f>VLOOKUP(Gas_DB2[[#This Row],[نام ماشین آلات]],Z:AB,2,FALSE)</f>
        <v>شرکتی-یحیی زاده</v>
      </c>
      <c r="G609" s="126">
        <v>114</v>
      </c>
      <c r="H609" s="126"/>
      <c r="I609" s="128"/>
      <c r="J609" s="128"/>
      <c r="K609" s="125"/>
    </row>
    <row r="610" spans="2:11" x14ac:dyDescent="0.25">
      <c r="B610" s="4">
        <f t="shared" si="12"/>
        <v>608</v>
      </c>
      <c r="C610" s="369">
        <v>45441</v>
      </c>
      <c r="D610" s="126" t="s">
        <v>142</v>
      </c>
      <c r="E610" s="125" t="str">
        <f>VLOOKUP(Gas_DB2[[#This Row],[کد ماشین آلات]],Y:AA,2,FALSE)</f>
        <v>کامیون کمپرسی</v>
      </c>
      <c r="F610" s="113" t="str">
        <f>VLOOKUP(Gas_DB2[[#This Row],[نام ماشین آلات]],Z:AB,2,FALSE)</f>
        <v>شرکتی-یحیی زاده</v>
      </c>
      <c r="G610" s="126"/>
      <c r="H610" s="126"/>
      <c r="I610" s="128"/>
      <c r="J610" s="128"/>
      <c r="K610" s="125"/>
    </row>
    <row r="611" spans="2:11" x14ac:dyDescent="0.25">
      <c r="B611" s="4">
        <f t="shared" si="12"/>
        <v>609</v>
      </c>
      <c r="C611" s="369">
        <v>45441</v>
      </c>
      <c r="D611" s="126" t="s">
        <v>143</v>
      </c>
      <c r="E611" s="125" t="str">
        <f>VLOOKUP(Gas_DB2[[#This Row],[کد ماشین آلات]],Y:AA,2,FALSE)</f>
        <v>کامیون کمپرسی</v>
      </c>
      <c r="F611" s="113" t="str">
        <f>VLOOKUP(Gas_DB2[[#This Row],[نام ماشین آلات]],Z:AB,2,FALSE)</f>
        <v>شرکتی-یحیی زاده</v>
      </c>
      <c r="G611" s="126"/>
      <c r="H611" s="126"/>
      <c r="I611" s="128"/>
      <c r="J611" s="128"/>
      <c r="K611" s="125"/>
    </row>
    <row r="612" spans="2:11" x14ac:dyDescent="0.25">
      <c r="B612" s="4">
        <f t="shared" si="12"/>
        <v>610</v>
      </c>
      <c r="C612" s="369">
        <v>45441</v>
      </c>
      <c r="D612" s="126" t="s">
        <v>155</v>
      </c>
      <c r="E612" s="125" t="str">
        <f>VLOOKUP(Gas_DB2[[#This Row],[کد ماشین آلات]],Y:AA,2,FALSE)</f>
        <v>لودر</v>
      </c>
      <c r="F612" s="113">
        <f>VLOOKUP(Gas_DB2[[#This Row],[نام ماشین آلات]],Z:AB,2,FALSE)</f>
        <v>0</v>
      </c>
      <c r="G612" s="126">
        <v>178</v>
      </c>
      <c r="H612" s="126"/>
      <c r="I612" s="128"/>
      <c r="J612" s="128"/>
      <c r="K612" s="125"/>
    </row>
    <row r="613" spans="2:11" x14ac:dyDescent="0.25">
      <c r="B613" s="4">
        <f t="shared" si="12"/>
        <v>611</v>
      </c>
      <c r="C613" s="369">
        <v>45441</v>
      </c>
      <c r="D613" s="124" t="s">
        <v>156</v>
      </c>
      <c r="E613" s="125" t="str">
        <f>VLOOKUP(Gas_DB2[[#This Row],[کد ماشین آلات]],Y:AA,2,FALSE)</f>
        <v>کامیون کمپرسی</v>
      </c>
      <c r="F613" s="113" t="str">
        <f>VLOOKUP(Gas_DB2[[#This Row],[نام ماشین آلات]],Z:AB,2,FALSE)</f>
        <v>شرکتی-یحیی زاده</v>
      </c>
      <c r="G613" s="126"/>
      <c r="H613" s="126"/>
      <c r="I613" s="128"/>
      <c r="J613" s="128"/>
      <c r="K613" s="125"/>
    </row>
    <row r="614" spans="2:11" x14ac:dyDescent="0.25">
      <c r="B614" s="4">
        <f t="shared" si="12"/>
        <v>612</v>
      </c>
      <c r="C614" s="369">
        <v>45441</v>
      </c>
      <c r="D614" s="124" t="s">
        <v>179</v>
      </c>
      <c r="E614" s="125" t="str">
        <f>VLOOKUP(Gas_DB2[[#This Row],[کد ماشین آلات]],Y:AA,2,FALSE)</f>
        <v>تانکر آب</v>
      </c>
      <c r="F614" s="113" t="str">
        <f>VLOOKUP(Gas_DB2[[#This Row],[نام ماشین آلات]],Z:AB,2,FALSE)</f>
        <v>رضاپور</v>
      </c>
      <c r="G614" s="126"/>
      <c r="H614" s="126"/>
      <c r="I614" s="128"/>
      <c r="J614" s="128"/>
      <c r="K614" s="125"/>
    </row>
    <row r="615" spans="2:11" x14ac:dyDescent="0.25">
      <c r="B615" s="4">
        <f t="shared" si="12"/>
        <v>613</v>
      </c>
      <c r="C615" s="369">
        <v>45441</v>
      </c>
      <c r="D615" s="124" t="s">
        <v>164</v>
      </c>
      <c r="E615" s="125" t="str">
        <f>VLOOKUP(Gas_DB2[[#This Row],[کد ماشین آلات]],Y:AA,2,FALSE)</f>
        <v>گریدر 14G</v>
      </c>
      <c r="F615" s="113" t="str">
        <f>VLOOKUP(Gas_DB2[[#This Row],[نام ماشین آلات]],Z:AB,2,FALSE)</f>
        <v>محمد پور</v>
      </c>
      <c r="G615" s="126"/>
      <c r="H615" s="126"/>
      <c r="I615" s="128"/>
      <c r="J615" s="128"/>
      <c r="K615" s="125"/>
    </row>
    <row r="616" spans="2:11" x14ac:dyDescent="0.25">
      <c r="B616" s="4">
        <f t="shared" si="12"/>
        <v>614</v>
      </c>
      <c r="C616" s="369">
        <v>45441</v>
      </c>
      <c r="D616" s="124" t="s">
        <v>168</v>
      </c>
      <c r="E616" s="125" t="str">
        <f>VLOOKUP(Gas_DB2[[#This Row],[کد ماشین آلات]],Y:AA,2,FALSE)</f>
        <v>غلطک کششی</v>
      </c>
      <c r="F616" s="113" t="str">
        <f>VLOOKUP(Gas_DB2[[#This Row],[نام ماشین آلات]],Z:AB,2,FALSE)</f>
        <v>محمد پور</v>
      </c>
      <c r="G616" s="126"/>
      <c r="H616" s="126"/>
      <c r="I616" s="128"/>
      <c r="J616" s="128"/>
      <c r="K616" s="125"/>
    </row>
    <row r="617" spans="2:11" x14ac:dyDescent="0.25">
      <c r="B617" s="4">
        <f t="shared" si="12"/>
        <v>615</v>
      </c>
      <c r="C617" s="369">
        <v>45441</v>
      </c>
      <c r="D617" s="124" t="s">
        <v>171</v>
      </c>
      <c r="E617" s="125" t="str">
        <f>VLOOKUP(Gas_DB2[[#This Row],[کد ماشین آلات]],Y:AA,2,FALSE)</f>
        <v>غلطک کششی</v>
      </c>
      <c r="F617" s="113" t="str">
        <f>VLOOKUP(Gas_DB2[[#This Row],[نام ماشین آلات]],Z:AB,2,FALSE)</f>
        <v>محمد پور</v>
      </c>
      <c r="G617" s="126"/>
      <c r="H617" s="126"/>
      <c r="I617" s="128"/>
      <c r="J617" s="128"/>
      <c r="K617" s="125"/>
    </row>
    <row r="618" spans="2:11" x14ac:dyDescent="0.25">
      <c r="B618" s="4">
        <f t="shared" si="12"/>
        <v>616</v>
      </c>
      <c r="C618" s="369">
        <v>45442</v>
      </c>
      <c r="D618" s="124" t="s">
        <v>88</v>
      </c>
      <c r="E618" s="125" t="str">
        <f>VLOOKUP(Gas_DB2[[#This Row],[کد ماشین آلات]],Y:AA,2,FALSE)</f>
        <v>گریدر  ۱۶g</v>
      </c>
      <c r="F618" s="113" t="str">
        <f>VLOOKUP(Gas_DB2[[#This Row],[نام ماشین آلات]],Z:AB,2,FALSE)</f>
        <v>شرکتی-یگانه</v>
      </c>
      <c r="G618" s="126">
        <v>245</v>
      </c>
      <c r="H618" s="126"/>
      <c r="I618" s="128"/>
      <c r="J618" s="128"/>
      <c r="K618" s="125"/>
    </row>
    <row r="619" spans="2:11" x14ac:dyDescent="0.25">
      <c r="B619" s="4">
        <f t="shared" si="12"/>
        <v>617</v>
      </c>
      <c r="C619" s="369">
        <v>45442</v>
      </c>
      <c r="D619" s="124" t="s">
        <v>91</v>
      </c>
      <c r="E619" s="125" t="str">
        <f>VLOOKUP(Gas_DB2[[#This Row],[کد ماشین آلات]],Y:AA,2,FALSE)</f>
        <v>کامیون کمپرسی</v>
      </c>
      <c r="F619" s="113" t="str">
        <f>VLOOKUP(Gas_DB2[[#This Row],[نام ماشین آلات]],Z:AB,2,FALSE)</f>
        <v>شرکتی-یحیی زاده</v>
      </c>
      <c r="G619" s="126">
        <v>171</v>
      </c>
      <c r="H619" s="126"/>
      <c r="I619" s="128"/>
      <c r="J619" s="128"/>
      <c r="K619" s="125"/>
    </row>
    <row r="620" spans="2:11" x14ac:dyDescent="0.25">
      <c r="B620" s="4">
        <f t="shared" si="12"/>
        <v>618</v>
      </c>
      <c r="C620" s="369">
        <v>45442</v>
      </c>
      <c r="D620" s="124" t="s">
        <v>94</v>
      </c>
      <c r="E620" s="125" t="str">
        <f>VLOOKUP(Gas_DB2[[#This Row],[کد ماشین آلات]],Y:AA,2,FALSE)</f>
        <v>کامیون کمپرسی</v>
      </c>
      <c r="F620" s="113" t="str">
        <f>VLOOKUP(Gas_DB2[[#This Row],[نام ماشین آلات]],Z:AB,2,FALSE)</f>
        <v>شرکتی-یحیی زاده</v>
      </c>
      <c r="G620" s="126"/>
      <c r="H620" s="126"/>
      <c r="I620" s="128"/>
      <c r="J620" s="128"/>
      <c r="K620" s="125"/>
    </row>
    <row r="621" spans="2:11" x14ac:dyDescent="0.25">
      <c r="B621" s="4">
        <f t="shared" si="12"/>
        <v>619</v>
      </c>
      <c r="C621" s="369">
        <v>45442</v>
      </c>
      <c r="D621" s="124" t="s">
        <v>117</v>
      </c>
      <c r="E621" s="125" t="str">
        <f>VLOOKUP(Gas_DB2[[#This Row],[کد ماشین آلات]],Y:AA,2,FALSE)</f>
        <v>کامیون کمپرسی</v>
      </c>
      <c r="F621" s="113" t="str">
        <f>VLOOKUP(Gas_DB2[[#This Row],[نام ماشین آلات]],Z:AB,2,FALSE)</f>
        <v>شرکتی-یحیی زاده</v>
      </c>
      <c r="G621" s="126">
        <v>133</v>
      </c>
      <c r="H621" s="126"/>
      <c r="I621" s="128"/>
      <c r="J621" s="128"/>
      <c r="K621" s="125"/>
    </row>
    <row r="622" spans="2:11" x14ac:dyDescent="0.25">
      <c r="B622" s="4">
        <f t="shared" si="12"/>
        <v>620</v>
      </c>
      <c r="C622" s="369">
        <v>45442</v>
      </c>
      <c r="D622" s="124" t="s">
        <v>130</v>
      </c>
      <c r="E622" s="125" t="str">
        <f>VLOOKUP(Gas_DB2[[#This Row],[کد ماشین آلات]],Y:AA,2,FALSE)</f>
        <v>تانکر ابپاش بنز</v>
      </c>
      <c r="F622" s="113" t="str">
        <f>VLOOKUP(Gas_DB2[[#This Row],[نام ماشین آلات]],Z:AB,2,FALSE)</f>
        <v>شرکتی-بارانی</v>
      </c>
      <c r="G622" s="126"/>
      <c r="H622" s="126"/>
      <c r="I622" s="128"/>
      <c r="J622" s="128"/>
      <c r="K622" s="125"/>
    </row>
    <row r="623" spans="2:11" x14ac:dyDescent="0.25">
      <c r="B623" s="4">
        <f t="shared" si="12"/>
        <v>621</v>
      </c>
      <c r="C623" s="369">
        <v>45442</v>
      </c>
      <c r="D623" s="124" t="s">
        <v>96</v>
      </c>
      <c r="E623" s="125" t="str">
        <f>VLOOKUP(Gas_DB2[[#This Row],[کد ماشین آلات]],Y:AA,2,FALSE)</f>
        <v>تانکر ابپاش بنز</v>
      </c>
      <c r="F623" s="113" t="str">
        <f>VLOOKUP(Gas_DB2[[#This Row],[نام ماشین آلات]],Z:AB,2,FALSE)</f>
        <v>شرکتی-بارانی</v>
      </c>
      <c r="G623" s="126">
        <v>98</v>
      </c>
      <c r="H623" s="126"/>
      <c r="I623" s="128"/>
      <c r="J623" s="128"/>
      <c r="K623" s="125"/>
    </row>
    <row r="624" spans="2:11" x14ac:dyDescent="0.25">
      <c r="B624" s="4">
        <f t="shared" si="12"/>
        <v>622</v>
      </c>
      <c r="C624" s="369">
        <v>45442</v>
      </c>
      <c r="D624" s="124" t="s">
        <v>114</v>
      </c>
      <c r="E624" s="125" t="str">
        <f>VLOOKUP(Gas_DB2[[#This Row],[کد ماشین آلات]],Y:AA,2,FALSE)</f>
        <v>تانکر سوخت بنز</v>
      </c>
      <c r="F624" s="113" t="str">
        <f>VLOOKUP(Gas_DB2[[#This Row],[نام ماشین آلات]],Z:AB,2,FALSE)</f>
        <v>شرکتی-برات زاده- از تاریخ 1 تیرماه</v>
      </c>
      <c r="G624" s="126"/>
      <c r="H624" s="126"/>
      <c r="I624" s="128">
        <v>83237</v>
      </c>
      <c r="J624" s="128">
        <v>85652</v>
      </c>
      <c r="K624" s="125"/>
    </row>
    <row r="625" spans="2:11" x14ac:dyDescent="0.25">
      <c r="B625" s="4">
        <f t="shared" si="12"/>
        <v>623</v>
      </c>
      <c r="C625" s="369">
        <v>45442</v>
      </c>
      <c r="D625" s="124" t="s">
        <v>119</v>
      </c>
      <c r="E625" s="125" t="str">
        <f>VLOOKUP(Gas_DB2[[#This Row],[کد ماشین آلات]],Y:AA,2,FALSE)</f>
        <v>غلطک</v>
      </c>
      <c r="F625" s="113" t="str">
        <f>VLOOKUP(Gas_DB2[[#This Row],[نام ماشین آلات]],Z:AB,2,FALSE)</f>
        <v>شرکتی-جمالی</v>
      </c>
      <c r="G625" s="126">
        <v>79</v>
      </c>
      <c r="H625" s="126"/>
      <c r="I625" s="128"/>
      <c r="J625" s="128"/>
      <c r="K625" s="125"/>
    </row>
    <row r="626" spans="2:11" x14ac:dyDescent="0.25">
      <c r="B626" s="4">
        <f t="shared" si="12"/>
        <v>624</v>
      </c>
      <c r="C626" s="369">
        <v>45442</v>
      </c>
      <c r="D626" s="124" t="s">
        <v>107</v>
      </c>
      <c r="E626" s="125" t="str">
        <f>VLOOKUP(Gas_DB2[[#This Row],[کد ماشین آلات]],Y:AA,2,FALSE)</f>
        <v>غلطک</v>
      </c>
      <c r="F626" s="113" t="str">
        <f>VLOOKUP(Gas_DB2[[#This Row],[نام ماشین آلات]],Z:AB,2,FALSE)</f>
        <v>شرکتی-جمالی</v>
      </c>
      <c r="G626" s="126"/>
      <c r="H626" s="126"/>
      <c r="I626" s="128"/>
      <c r="J626" s="128"/>
      <c r="K626" s="125"/>
    </row>
    <row r="627" spans="2:11" x14ac:dyDescent="0.25">
      <c r="B627" s="4">
        <f t="shared" si="12"/>
        <v>625</v>
      </c>
      <c r="C627" s="369">
        <v>45442</v>
      </c>
      <c r="D627" s="124" t="s">
        <v>110</v>
      </c>
      <c r="E627" s="125" t="str">
        <f>VLOOKUP(Gas_DB2[[#This Row],[کد ماشین آلات]],Y:AA,2,FALSE)</f>
        <v>غلطک</v>
      </c>
      <c r="F627" s="113" t="str">
        <f>VLOOKUP(Gas_DB2[[#This Row],[نام ماشین آلات]],Z:AB,2,FALSE)</f>
        <v>شرکتی-جمالی</v>
      </c>
      <c r="G627" s="126"/>
      <c r="H627" s="126"/>
      <c r="I627" s="128"/>
      <c r="J627" s="128"/>
      <c r="K627" s="125"/>
    </row>
    <row r="628" spans="2:11" x14ac:dyDescent="0.25">
      <c r="B628" s="4">
        <f t="shared" si="12"/>
        <v>626</v>
      </c>
      <c r="C628" s="369">
        <v>45442</v>
      </c>
      <c r="D628" s="124" t="s">
        <v>120</v>
      </c>
      <c r="E628" s="125" t="str">
        <f>VLOOKUP(Gas_DB2[[#This Row],[کد ماشین آلات]],Y:AA,2,FALSE)</f>
        <v>میکسراتکو</v>
      </c>
      <c r="F628" s="113" t="str">
        <f>VLOOKUP(Gas_DB2[[#This Row],[نام ماشین آلات]],Z:AB,2,FALSE)</f>
        <v>شرکتی-شاکری</v>
      </c>
      <c r="G628" s="126"/>
      <c r="H628" s="126"/>
      <c r="I628" s="128"/>
      <c r="J628" s="128"/>
      <c r="K628" s="125"/>
    </row>
    <row r="629" spans="2:11" x14ac:dyDescent="0.25">
      <c r="B629" s="4">
        <f t="shared" si="12"/>
        <v>627</v>
      </c>
      <c r="C629" s="369">
        <v>45442</v>
      </c>
      <c r="D629" s="124" t="s">
        <v>122</v>
      </c>
      <c r="E629" s="125" t="str">
        <f>VLOOKUP(Gas_DB2[[#This Row],[کد ماشین آلات]],Y:AA,2,FALSE)</f>
        <v>میکسر امیکو</v>
      </c>
      <c r="F629" s="113" t="str">
        <f>VLOOKUP(Gas_DB2[[#This Row],[نام ماشین آلات]],Z:AB,2,FALSE)</f>
        <v>شرکتی-زراعتی</v>
      </c>
      <c r="G629" s="126"/>
      <c r="H629" s="126"/>
      <c r="I629" s="128"/>
      <c r="J629" s="128"/>
      <c r="K629" s="125"/>
    </row>
    <row r="630" spans="2:11" x14ac:dyDescent="0.25">
      <c r="B630" s="4">
        <f t="shared" si="12"/>
        <v>628</v>
      </c>
      <c r="C630" s="369">
        <v>45442</v>
      </c>
      <c r="D630" s="124" t="s">
        <v>127</v>
      </c>
      <c r="E630" s="125" t="str">
        <f>VLOOKUP(Gas_DB2[[#This Row],[کد ماشین آلات]],Y:AA,2,FALSE)</f>
        <v>بلدوزر</v>
      </c>
      <c r="F630" s="113" t="str">
        <f>VLOOKUP(Gas_DB2[[#This Row],[نام ماشین آلات]],Z:AB,2,FALSE)</f>
        <v>شرکتی-رجب زاده</v>
      </c>
      <c r="G630" s="126">
        <v>295</v>
      </c>
      <c r="H630" s="126"/>
      <c r="I630" s="128"/>
      <c r="J630" s="128"/>
      <c r="K630" s="125"/>
    </row>
    <row r="631" spans="2:11" x14ac:dyDescent="0.25">
      <c r="B631" s="4">
        <f t="shared" si="12"/>
        <v>629</v>
      </c>
      <c r="C631" s="369">
        <v>45442</v>
      </c>
      <c r="D631" s="126" t="s">
        <v>158</v>
      </c>
      <c r="E631" s="125" t="str">
        <f>VLOOKUP(Gas_DB2[[#This Row],[کد ماشین آلات]],Y:AA,2,FALSE)</f>
        <v>بیل مکانیکی</v>
      </c>
      <c r="F631" s="113" t="str">
        <f>VLOOKUP(Gas_DB2[[#This Row],[نام ماشین آلات]],Z:AB,2,FALSE)</f>
        <v>انصاری</v>
      </c>
      <c r="G631" s="126"/>
      <c r="H631" s="126"/>
      <c r="I631" s="128"/>
      <c r="J631" s="128"/>
      <c r="K631" s="125"/>
    </row>
    <row r="632" spans="2:11" x14ac:dyDescent="0.25">
      <c r="B632" s="4">
        <f t="shared" si="12"/>
        <v>630</v>
      </c>
      <c r="C632" s="369">
        <v>45442</v>
      </c>
      <c r="D632" s="126" t="s">
        <v>144</v>
      </c>
      <c r="E632" s="125" t="str">
        <f>VLOOKUP(Gas_DB2[[#This Row],[کد ماشین آلات]],Y:AA,2,FALSE)</f>
        <v>بلدوزر D85</v>
      </c>
      <c r="F632" s="113" t="str">
        <f>VLOOKUP(Gas_DB2[[#This Row],[نام ماشین آلات]],Z:AB,2,FALSE)</f>
        <v>اکبری</v>
      </c>
      <c r="G632" s="126">
        <v>282</v>
      </c>
      <c r="H632" s="126"/>
      <c r="I632" s="128"/>
      <c r="J632" s="128"/>
      <c r="K632" s="125"/>
    </row>
    <row r="633" spans="2:11" x14ac:dyDescent="0.25">
      <c r="B633" s="4">
        <f t="shared" si="12"/>
        <v>631</v>
      </c>
      <c r="C633" s="369">
        <v>45442</v>
      </c>
      <c r="D633" s="126" t="s">
        <v>146</v>
      </c>
      <c r="E633" s="125" t="str">
        <f>VLOOKUP(Gas_DB2[[#This Row],[کد ماشین آلات]],Y:AA,2,FALSE)</f>
        <v>بلدوزر D85</v>
      </c>
      <c r="F633" s="113" t="str">
        <f>VLOOKUP(Gas_DB2[[#This Row],[نام ماشین آلات]],Z:AB,2,FALSE)</f>
        <v>اکبری</v>
      </c>
      <c r="G633" s="126">
        <v>263</v>
      </c>
      <c r="H633" s="126"/>
      <c r="I633" s="128"/>
      <c r="J633" s="128"/>
      <c r="K633" s="125"/>
    </row>
    <row r="634" spans="2:11" x14ac:dyDescent="0.25">
      <c r="B634" s="4">
        <f t="shared" si="12"/>
        <v>632</v>
      </c>
      <c r="C634" s="369">
        <v>45442</v>
      </c>
      <c r="D634" s="126" t="s">
        <v>147</v>
      </c>
      <c r="E634" s="125" t="str">
        <f>VLOOKUP(Gas_DB2[[#This Row],[کد ماشین آلات]],Y:AA,2,FALSE)</f>
        <v>بلدوزر کاترپیلار D8</v>
      </c>
      <c r="F634" s="113" t="str">
        <f>VLOOKUP(Gas_DB2[[#This Row],[نام ماشین آلات]],Z:AB,2,FALSE)</f>
        <v>حسن پور</v>
      </c>
      <c r="G634" s="126"/>
      <c r="H634" s="126"/>
      <c r="I634" s="128"/>
      <c r="J634" s="128"/>
      <c r="K634" s="125"/>
    </row>
    <row r="635" spans="2:11" x14ac:dyDescent="0.25">
      <c r="B635" s="4">
        <f t="shared" si="12"/>
        <v>633</v>
      </c>
      <c r="C635" s="369">
        <v>45442</v>
      </c>
      <c r="D635" s="126" t="s">
        <v>162</v>
      </c>
      <c r="E635" s="125" t="str">
        <f>VLOOKUP(Gas_DB2[[#This Row],[کد ماشین آلات]],Y:AA,2,FALSE)</f>
        <v>بیل مکانیکی</v>
      </c>
      <c r="F635" s="113" t="str">
        <f>VLOOKUP(Gas_DB2[[#This Row],[نام ماشین آلات]],Z:AB,2,FALSE)</f>
        <v>انصاری</v>
      </c>
      <c r="G635" s="126">
        <v>271</v>
      </c>
      <c r="H635" s="126"/>
      <c r="I635" s="128"/>
      <c r="J635" s="128"/>
      <c r="K635" s="125"/>
    </row>
    <row r="636" spans="2:11" x14ac:dyDescent="0.25">
      <c r="B636" s="4">
        <f t="shared" si="12"/>
        <v>634</v>
      </c>
      <c r="C636" s="369">
        <v>45442</v>
      </c>
      <c r="D636" s="126" t="s">
        <v>160</v>
      </c>
      <c r="E636" s="125" t="str">
        <f>VLOOKUP(Gas_DB2[[#This Row],[کد ماشین آلات]],Y:AA,2,FALSE)</f>
        <v>تانکر آب</v>
      </c>
      <c r="F636" s="113" t="str">
        <f>VLOOKUP(Gas_DB2[[#This Row],[نام ماشین آلات]],Z:AB,2,FALSE)</f>
        <v>رضاپور</v>
      </c>
      <c r="G636" s="126"/>
      <c r="H636" s="126"/>
      <c r="I636" s="128"/>
      <c r="J636" s="128"/>
      <c r="K636" s="125"/>
    </row>
    <row r="637" spans="2:11" x14ac:dyDescent="0.25">
      <c r="B637" s="4">
        <f t="shared" si="12"/>
        <v>635</v>
      </c>
      <c r="C637" s="369">
        <v>45442</v>
      </c>
      <c r="D637" s="126" t="s">
        <v>149</v>
      </c>
      <c r="E637" s="125" t="str">
        <f>VLOOKUP(Gas_DB2[[#This Row],[کد ماشین آلات]],Y:AA,2,FALSE)</f>
        <v>لودر ZL50</v>
      </c>
      <c r="F637" s="113" t="str">
        <f>VLOOKUP(Gas_DB2[[#This Row],[نام ماشین آلات]],Z:AB,2,FALSE)</f>
        <v>میرزایی</v>
      </c>
      <c r="G637" s="126">
        <v>109</v>
      </c>
      <c r="H637" s="126"/>
      <c r="I637" s="128"/>
      <c r="J637" s="128"/>
      <c r="K637" s="125"/>
    </row>
    <row r="638" spans="2:11" x14ac:dyDescent="0.25">
      <c r="B638" s="4">
        <f t="shared" si="12"/>
        <v>636</v>
      </c>
      <c r="C638" s="369">
        <v>45442</v>
      </c>
      <c r="D638" s="126" t="s">
        <v>150</v>
      </c>
      <c r="E638" s="125" t="str">
        <f>VLOOKUP(Gas_DB2[[#This Row],[کد ماشین آلات]],Y:AA,2,FALSE)</f>
        <v>کامیون کمپرسی</v>
      </c>
      <c r="F638" s="113" t="str">
        <f>VLOOKUP(Gas_DB2[[#This Row],[نام ماشین آلات]],Z:AB,2,FALSE)</f>
        <v>شرکتی-یحیی زاده</v>
      </c>
      <c r="G638" s="126"/>
      <c r="H638" s="126"/>
      <c r="I638" s="128"/>
      <c r="J638" s="128"/>
      <c r="K638" s="125"/>
    </row>
    <row r="639" spans="2:11" x14ac:dyDescent="0.25">
      <c r="B639" s="4">
        <f t="shared" si="12"/>
        <v>637</v>
      </c>
      <c r="C639" s="369">
        <v>45442</v>
      </c>
      <c r="D639" s="126" t="s">
        <v>152</v>
      </c>
      <c r="E639" s="125" t="str">
        <f>VLOOKUP(Gas_DB2[[#This Row],[کد ماشین آلات]],Y:AA,2,FALSE)</f>
        <v>کامیون کمپرسی</v>
      </c>
      <c r="F639" s="113" t="str">
        <f>VLOOKUP(Gas_DB2[[#This Row],[نام ماشین آلات]],Z:AB,2,FALSE)</f>
        <v>شرکتی-یحیی زاده</v>
      </c>
      <c r="G639" s="126"/>
      <c r="H639" s="126"/>
      <c r="I639" s="128"/>
      <c r="J639" s="128"/>
      <c r="K639" s="125"/>
    </row>
    <row r="640" spans="2:11" x14ac:dyDescent="0.25">
      <c r="B640" s="4">
        <f t="shared" si="12"/>
        <v>638</v>
      </c>
      <c r="C640" s="369">
        <v>45442</v>
      </c>
      <c r="D640" s="126" t="s">
        <v>152</v>
      </c>
      <c r="E640" s="125" t="str">
        <f>VLOOKUP(Gas_DB2[[#This Row],[کد ماشین آلات]],Y:AA,2,FALSE)</f>
        <v>کامیون کمپرسی</v>
      </c>
      <c r="F640" s="113" t="str">
        <f>VLOOKUP(Gas_DB2[[#This Row],[نام ماشین آلات]],Z:AB,2,FALSE)</f>
        <v>شرکتی-یحیی زاده</v>
      </c>
      <c r="G640" s="126"/>
      <c r="H640" s="126"/>
      <c r="I640" s="128"/>
      <c r="J640" s="128"/>
      <c r="K640" s="125"/>
    </row>
    <row r="641" spans="2:11" x14ac:dyDescent="0.25">
      <c r="B641" s="4">
        <f t="shared" si="12"/>
        <v>639</v>
      </c>
      <c r="C641" s="369">
        <v>45442</v>
      </c>
      <c r="D641" s="126" t="s">
        <v>137</v>
      </c>
      <c r="E641" s="125" t="str">
        <f>VLOOKUP(Gas_DB2[[#This Row],[کد ماشین آلات]],Y:AA,2,FALSE)</f>
        <v>بیل مکانیکی</v>
      </c>
      <c r="F641" s="113" t="str">
        <f>VLOOKUP(Gas_DB2[[#This Row],[نام ماشین آلات]],Z:AB,2,FALSE)</f>
        <v>انصاری</v>
      </c>
      <c r="G641" s="126">
        <v>244</v>
      </c>
      <c r="H641" s="126"/>
      <c r="I641" s="128"/>
      <c r="J641" s="128"/>
      <c r="K641" s="125"/>
    </row>
    <row r="642" spans="2:11" x14ac:dyDescent="0.25">
      <c r="B642" s="4">
        <f t="shared" si="12"/>
        <v>640</v>
      </c>
      <c r="C642" s="369">
        <v>45442</v>
      </c>
      <c r="D642" s="126" t="s">
        <v>141</v>
      </c>
      <c r="E642" s="125" t="str">
        <f>VLOOKUP(Gas_DB2[[#This Row],[کد ماشین آلات]],Y:AA,2,FALSE)</f>
        <v>کامیون کمپرسی</v>
      </c>
      <c r="F642" s="113" t="str">
        <f>VLOOKUP(Gas_DB2[[#This Row],[نام ماشین آلات]],Z:AB,2,FALSE)</f>
        <v>شرکتی-یحیی زاده</v>
      </c>
      <c r="G642" s="126"/>
      <c r="H642" s="126"/>
      <c r="I642" s="128"/>
      <c r="J642" s="128"/>
      <c r="K642" s="125"/>
    </row>
    <row r="643" spans="2:11" x14ac:dyDescent="0.25">
      <c r="B643" s="4">
        <f t="shared" si="12"/>
        <v>641</v>
      </c>
      <c r="C643" s="369">
        <v>45442</v>
      </c>
      <c r="D643" s="126" t="s">
        <v>142</v>
      </c>
      <c r="E643" s="125" t="str">
        <f>VLOOKUP(Gas_DB2[[#This Row],[کد ماشین آلات]],Y:AA,2,FALSE)</f>
        <v>کامیون کمپرسی</v>
      </c>
      <c r="F643" s="113" t="str">
        <f>VLOOKUP(Gas_DB2[[#This Row],[نام ماشین آلات]],Z:AB,2,FALSE)</f>
        <v>شرکتی-یحیی زاده</v>
      </c>
      <c r="G643" s="126"/>
      <c r="H643" s="126"/>
      <c r="I643" s="128"/>
      <c r="J643" s="128"/>
      <c r="K643" s="125"/>
    </row>
    <row r="644" spans="2:11" x14ac:dyDescent="0.25">
      <c r="B644" s="4">
        <f t="shared" si="12"/>
        <v>642</v>
      </c>
      <c r="C644" s="369">
        <v>45442</v>
      </c>
      <c r="D644" s="126" t="s">
        <v>143</v>
      </c>
      <c r="E644" s="125" t="str">
        <f>VLOOKUP(Gas_DB2[[#This Row],[کد ماشین آلات]],Y:AA,2,FALSE)</f>
        <v>کامیون کمپرسی</v>
      </c>
      <c r="F644" s="113" t="str">
        <f>VLOOKUP(Gas_DB2[[#This Row],[نام ماشین آلات]],Z:AB,2,FALSE)</f>
        <v>شرکتی-یحیی زاده</v>
      </c>
      <c r="G644" s="126"/>
      <c r="H644" s="126"/>
      <c r="I644" s="128"/>
      <c r="J644" s="128"/>
      <c r="K644" s="125"/>
    </row>
    <row r="645" spans="2:11" x14ac:dyDescent="0.25">
      <c r="B645" s="4">
        <f t="shared" si="12"/>
        <v>643</v>
      </c>
      <c r="C645" s="369">
        <v>45442</v>
      </c>
      <c r="D645" s="126" t="s">
        <v>155</v>
      </c>
      <c r="E645" s="125" t="str">
        <f>VLOOKUP(Gas_DB2[[#This Row],[کد ماشین آلات]],Y:AA,2,FALSE)</f>
        <v>لودر</v>
      </c>
      <c r="F645" s="113">
        <f>VLOOKUP(Gas_DB2[[#This Row],[نام ماشین آلات]],Z:AB,2,FALSE)</f>
        <v>0</v>
      </c>
      <c r="G645" s="126">
        <v>61</v>
      </c>
      <c r="H645" s="126"/>
      <c r="I645" s="128"/>
      <c r="J645" s="128"/>
      <c r="K645" s="125"/>
    </row>
    <row r="646" spans="2:11" x14ac:dyDescent="0.25">
      <c r="B646" s="4">
        <f t="shared" si="12"/>
        <v>644</v>
      </c>
      <c r="C646" s="369">
        <v>45442</v>
      </c>
      <c r="D646" s="124" t="s">
        <v>156</v>
      </c>
      <c r="E646" s="125" t="str">
        <f>VLOOKUP(Gas_DB2[[#This Row],[کد ماشین آلات]],Y:AA,2,FALSE)</f>
        <v>کامیون کمپرسی</v>
      </c>
      <c r="F646" s="113" t="str">
        <f>VLOOKUP(Gas_DB2[[#This Row],[نام ماشین آلات]],Z:AB,2,FALSE)</f>
        <v>شرکتی-یحیی زاده</v>
      </c>
      <c r="G646" s="126"/>
      <c r="H646" s="126"/>
      <c r="I646" s="128"/>
      <c r="J646" s="128"/>
      <c r="K646" s="125"/>
    </row>
    <row r="647" spans="2:11" x14ac:dyDescent="0.25">
      <c r="B647" s="4">
        <f t="shared" si="12"/>
        <v>645</v>
      </c>
      <c r="C647" s="369">
        <v>45442</v>
      </c>
      <c r="D647" s="124" t="s">
        <v>179</v>
      </c>
      <c r="E647" s="125" t="str">
        <f>VLOOKUP(Gas_DB2[[#This Row],[کد ماشین آلات]],Y:AA,2,FALSE)</f>
        <v>تانکر آب</v>
      </c>
      <c r="F647" s="113" t="str">
        <f>VLOOKUP(Gas_DB2[[#This Row],[نام ماشین آلات]],Z:AB,2,FALSE)</f>
        <v>رضاپور</v>
      </c>
      <c r="G647" s="126">
        <v>95</v>
      </c>
      <c r="H647" s="126"/>
      <c r="I647" s="128"/>
      <c r="J647" s="128"/>
      <c r="K647" s="125"/>
    </row>
    <row r="648" spans="2:11" x14ac:dyDescent="0.25">
      <c r="B648" s="4">
        <f t="shared" si="12"/>
        <v>646</v>
      </c>
      <c r="C648" s="369">
        <v>45442</v>
      </c>
      <c r="D648" s="124" t="s">
        <v>164</v>
      </c>
      <c r="E648" s="125" t="str">
        <f>VLOOKUP(Gas_DB2[[#This Row],[کد ماشین آلات]],Y:AA,2,FALSE)</f>
        <v>گریدر 14G</v>
      </c>
      <c r="F648" s="113" t="str">
        <f>VLOOKUP(Gas_DB2[[#This Row],[نام ماشین آلات]],Z:AB,2,FALSE)</f>
        <v>محمد پور</v>
      </c>
      <c r="G648" s="126">
        <v>74</v>
      </c>
      <c r="H648" s="126"/>
      <c r="I648" s="128"/>
      <c r="J648" s="128"/>
      <c r="K648" s="125"/>
    </row>
    <row r="649" spans="2:11" x14ac:dyDescent="0.25">
      <c r="B649" s="4">
        <f t="shared" si="12"/>
        <v>647</v>
      </c>
      <c r="C649" s="369">
        <v>45442</v>
      </c>
      <c r="D649" s="124" t="s">
        <v>168</v>
      </c>
      <c r="E649" s="125" t="str">
        <f>VLOOKUP(Gas_DB2[[#This Row],[کد ماشین آلات]],Y:AA,2,FALSE)</f>
        <v>غلطک کششی</v>
      </c>
      <c r="F649" s="113" t="str">
        <f>VLOOKUP(Gas_DB2[[#This Row],[نام ماشین آلات]],Z:AB,2,FALSE)</f>
        <v>محمد پور</v>
      </c>
      <c r="G649" s="126"/>
      <c r="H649" s="126"/>
      <c r="I649" s="128"/>
      <c r="J649" s="128"/>
      <c r="K649" s="125"/>
    </row>
    <row r="650" spans="2:11" x14ac:dyDescent="0.25">
      <c r="B650" s="4">
        <f t="shared" si="12"/>
        <v>648</v>
      </c>
      <c r="C650" s="369">
        <v>45442</v>
      </c>
      <c r="D650" s="124" t="s">
        <v>171</v>
      </c>
      <c r="E650" s="125" t="str">
        <f>VLOOKUP(Gas_DB2[[#This Row],[کد ماشین آلات]],Y:AA,2,FALSE)</f>
        <v>غلطک کششی</v>
      </c>
      <c r="F650" s="113" t="str">
        <f>VLOOKUP(Gas_DB2[[#This Row],[نام ماشین آلات]],Z:AB,2,FALSE)</f>
        <v>محمد پور</v>
      </c>
      <c r="G650" s="126"/>
      <c r="H650" s="126"/>
      <c r="I650" s="128"/>
      <c r="J650" s="128"/>
      <c r="K650" s="125"/>
    </row>
    <row r="651" spans="2:11" x14ac:dyDescent="0.25">
      <c r="B651" s="4">
        <f t="shared" si="12"/>
        <v>649</v>
      </c>
      <c r="C651" s="369">
        <v>45444</v>
      </c>
      <c r="D651" s="124" t="s">
        <v>88</v>
      </c>
      <c r="E651" s="125" t="str">
        <f>VLOOKUP(Gas_DB2[[#This Row],[کد ماشین آلات]],Y:AA,2,FALSE)</f>
        <v>گریدر  ۱۶g</v>
      </c>
      <c r="F651" s="113" t="str">
        <f>VLOOKUP(Gas_DB2[[#This Row],[نام ماشین آلات]],Z:AB,2,FALSE)</f>
        <v>شرکتی-یگانه</v>
      </c>
      <c r="G651" s="126"/>
      <c r="H651" s="126"/>
      <c r="I651" s="128"/>
      <c r="J651" s="128"/>
      <c r="K651" s="125"/>
    </row>
    <row r="652" spans="2:11" x14ac:dyDescent="0.25">
      <c r="B652" s="4">
        <f t="shared" si="12"/>
        <v>650</v>
      </c>
      <c r="C652" s="369">
        <v>45444</v>
      </c>
      <c r="D652" s="124" t="s">
        <v>91</v>
      </c>
      <c r="E652" s="125" t="str">
        <f>VLOOKUP(Gas_DB2[[#This Row],[کد ماشین آلات]],Y:AA,2,FALSE)</f>
        <v>کامیون کمپرسی</v>
      </c>
      <c r="F652" s="113" t="str">
        <f>VLOOKUP(Gas_DB2[[#This Row],[نام ماشین آلات]],Z:AB,2,FALSE)</f>
        <v>شرکتی-یحیی زاده</v>
      </c>
      <c r="G652" s="126"/>
      <c r="H652" s="126"/>
      <c r="I652" s="128"/>
      <c r="J652" s="128"/>
      <c r="K652" s="125"/>
    </row>
    <row r="653" spans="2:11" x14ac:dyDescent="0.25">
      <c r="B653" s="4">
        <f t="shared" si="12"/>
        <v>651</v>
      </c>
      <c r="C653" s="369">
        <v>45444</v>
      </c>
      <c r="D653" s="124" t="s">
        <v>94</v>
      </c>
      <c r="E653" s="125" t="str">
        <f>VLOOKUP(Gas_DB2[[#This Row],[کد ماشین آلات]],Y:AA,2,FALSE)</f>
        <v>کامیون کمپرسی</v>
      </c>
      <c r="F653" s="113" t="str">
        <f>VLOOKUP(Gas_DB2[[#This Row],[نام ماشین آلات]],Z:AB,2,FALSE)</f>
        <v>شرکتی-یحیی زاده</v>
      </c>
      <c r="G653" s="126"/>
      <c r="H653" s="126"/>
      <c r="I653" s="128"/>
      <c r="J653" s="128"/>
      <c r="K653" s="125"/>
    </row>
    <row r="654" spans="2:11" x14ac:dyDescent="0.25">
      <c r="B654" s="4">
        <f t="shared" si="12"/>
        <v>652</v>
      </c>
      <c r="C654" s="369">
        <v>45444</v>
      </c>
      <c r="D654" s="124" t="s">
        <v>117</v>
      </c>
      <c r="E654" s="125" t="str">
        <f>VLOOKUP(Gas_DB2[[#This Row],[کد ماشین آلات]],Y:AA,2,FALSE)</f>
        <v>کامیون کمپرسی</v>
      </c>
      <c r="F654" s="113" t="str">
        <f>VLOOKUP(Gas_DB2[[#This Row],[نام ماشین آلات]],Z:AB,2,FALSE)</f>
        <v>شرکتی-یحیی زاده</v>
      </c>
      <c r="G654" s="126"/>
      <c r="H654" s="126"/>
      <c r="I654" s="128"/>
      <c r="J654" s="128"/>
      <c r="K654" s="125"/>
    </row>
    <row r="655" spans="2:11" x14ac:dyDescent="0.25">
      <c r="B655" s="4">
        <f t="shared" si="12"/>
        <v>653</v>
      </c>
      <c r="C655" s="369">
        <v>45444</v>
      </c>
      <c r="D655" s="124" t="s">
        <v>130</v>
      </c>
      <c r="E655" s="125" t="str">
        <f>VLOOKUP(Gas_DB2[[#This Row],[کد ماشین آلات]],Y:AA,2,FALSE)</f>
        <v>تانکر ابپاش بنز</v>
      </c>
      <c r="F655" s="113" t="str">
        <f>VLOOKUP(Gas_DB2[[#This Row],[نام ماشین آلات]],Z:AB,2,FALSE)</f>
        <v>شرکتی-بارانی</v>
      </c>
      <c r="G655" s="126"/>
      <c r="H655" s="126"/>
      <c r="I655" s="128"/>
      <c r="J655" s="128"/>
      <c r="K655" s="125"/>
    </row>
    <row r="656" spans="2:11" x14ac:dyDescent="0.25">
      <c r="B656" s="4">
        <f t="shared" si="12"/>
        <v>654</v>
      </c>
      <c r="C656" s="369">
        <v>45444</v>
      </c>
      <c r="D656" s="124" t="s">
        <v>96</v>
      </c>
      <c r="E656" s="125" t="str">
        <f>VLOOKUP(Gas_DB2[[#This Row],[کد ماشین آلات]],Y:AA,2,FALSE)</f>
        <v>تانکر ابپاش بنز</v>
      </c>
      <c r="F656" s="113" t="str">
        <f>VLOOKUP(Gas_DB2[[#This Row],[نام ماشین آلات]],Z:AB,2,FALSE)</f>
        <v>شرکتی-بارانی</v>
      </c>
      <c r="G656" s="126">
        <v>66</v>
      </c>
      <c r="H656" s="126"/>
      <c r="I656" s="128"/>
      <c r="J656" s="128"/>
      <c r="K656" s="125"/>
    </row>
    <row r="657" spans="2:11" x14ac:dyDescent="0.25">
      <c r="B657" s="4">
        <f t="shared" si="12"/>
        <v>655</v>
      </c>
      <c r="C657" s="369">
        <v>45444</v>
      </c>
      <c r="D657" s="124" t="s">
        <v>114</v>
      </c>
      <c r="E657" s="125" t="str">
        <f>VLOOKUP(Gas_DB2[[#This Row],[کد ماشین آلات]],Y:AA,2,FALSE)</f>
        <v>تانکر سوخت بنز</v>
      </c>
      <c r="F657" s="113" t="str">
        <f>VLOOKUP(Gas_DB2[[#This Row],[نام ماشین آلات]],Z:AB,2,FALSE)</f>
        <v>شرکتی-برات زاده- از تاریخ 1 تیرماه</v>
      </c>
      <c r="G657" s="126"/>
      <c r="H657" s="126"/>
      <c r="I657" s="128">
        <v>85652</v>
      </c>
      <c r="J657" s="128">
        <v>87419</v>
      </c>
      <c r="K657" s="125"/>
    </row>
    <row r="658" spans="2:11" x14ac:dyDescent="0.25">
      <c r="B658" s="4">
        <f t="shared" si="12"/>
        <v>656</v>
      </c>
      <c r="C658" s="369">
        <v>45444</v>
      </c>
      <c r="D658" s="124" t="s">
        <v>119</v>
      </c>
      <c r="E658" s="125" t="str">
        <f>VLOOKUP(Gas_DB2[[#This Row],[کد ماشین آلات]],Y:AA,2,FALSE)</f>
        <v>غلطک</v>
      </c>
      <c r="F658" s="113" t="str">
        <f>VLOOKUP(Gas_DB2[[#This Row],[نام ماشین آلات]],Z:AB,2,FALSE)</f>
        <v>شرکتی-جمالی</v>
      </c>
      <c r="G658" s="126">
        <v>32</v>
      </c>
      <c r="H658" s="126"/>
      <c r="I658" s="128"/>
      <c r="J658" s="128"/>
      <c r="K658" s="125"/>
    </row>
    <row r="659" spans="2:11" x14ac:dyDescent="0.25">
      <c r="B659" s="4">
        <f t="shared" si="12"/>
        <v>657</v>
      </c>
      <c r="C659" s="369">
        <v>45444</v>
      </c>
      <c r="D659" s="124" t="s">
        <v>107</v>
      </c>
      <c r="E659" s="125" t="str">
        <f>VLOOKUP(Gas_DB2[[#This Row],[کد ماشین آلات]],Y:AA,2,FALSE)</f>
        <v>غلطک</v>
      </c>
      <c r="F659" s="113" t="str">
        <f>VLOOKUP(Gas_DB2[[#This Row],[نام ماشین آلات]],Z:AB,2,FALSE)</f>
        <v>شرکتی-جمالی</v>
      </c>
      <c r="G659" s="126">
        <v>80</v>
      </c>
      <c r="H659" s="126"/>
      <c r="I659" s="128"/>
      <c r="J659" s="128"/>
      <c r="K659" s="125"/>
    </row>
    <row r="660" spans="2:11" x14ac:dyDescent="0.25">
      <c r="B660" s="4">
        <f t="shared" si="12"/>
        <v>658</v>
      </c>
      <c r="C660" s="369">
        <v>45444</v>
      </c>
      <c r="D660" s="124" t="s">
        <v>110</v>
      </c>
      <c r="E660" s="125" t="str">
        <f>VLOOKUP(Gas_DB2[[#This Row],[کد ماشین آلات]],Y:AA,2,FALSE)</f>
        <v>غلطک</v>
      </c>
      <c r="F660" s="113" t="str">
        <f>VLOOKUP(Gas_DB2[[#This Row],[نام ماشین آلات]],Z:AB,2,FALSE)</f>
        <v>شرکتی-جمالی</v>
      </c>
      <c r="G660" s="126">
        <v>110</v>
      </c>
      <c r="H660" s="126"/>
      <c r="I660" s="128"/>
      <c r="J660" s="128"/>
      <c r="K660" s="125"/>
    </row>
    <row r="661" spans="2:11" x14ac:dyDescent="0.25">
      <c r="B661" s="4">
        <f t="shared" si="12"/>
        <v>659</v>
      </c>
      <c r="C661" s="369">
        <v>45444</v>
      </c>
      <c r="D661" s="124" t="s">
        <v>120</v>
      </c>
      <c r="E661" s="125" t="str">
        <f>VLOOKUP(Gas_DB2[[#This Row],[کد ماشین آلات]],Y:AA,2,FALSE)</f>
        <v>میکسراتکو</v>
      </c>
      <c r="F661" s="113" t="str">
        <f>VLOOKUP(Gas_DB2[[#This Row],[نام ماشین آلات]],Z:AB,2,FALSE)</f>
        <v>شرکتی-شاکری</v>
      </c>
      <c r="G661" s="126"/>
      <c r="H661" s="126"/>
      <c r="I661" s="128"/>
      <c r="J661" s="128"/>
      <c r="K661" s="125"/>
    </row>
    <row r="662" spans="2:11" x14ac:dyDescent="0.25">
      <c r="B662" s="4">
        <f t="shared" si="12"/>
        <v>660</v>
      </c>
      <c r="C662" s="369">
        <v>45444</v>
      </c>
      <c r="D662" s="124" t="s">
        <v>122</v>
      </c>
      <c r="E662" s="125" t="str">
        <f>VLOOKUP(Gas_DB2[[#This Row],[کد ماشین آلات]],Y:AA,2,FALSE)</f>
        <v>میکسر امیکو</v>
      </c>
      <c r="F662" s="113" t="str">
        <f>VLOOKUP(Gas_DB2[[#This Row],[نام ماشین آلات]],Z:AB,2,FALSE)</f>
        <v>شرکتی-زراعتی</v>
      </c>
      <c r="G662" s="126"/>
      <c r="H662" s="126"/>
      <c r="I662" s="128"/>
      <c r="J662" s="128"/>
      <c r="K662" s="125"/>
    </row>
    <row r="663" spans="2:11" x14ac:dyDescent="0.25">
      <c r="B663" s="4">
        <f t="shared" si="12"/>
        <v>661</v>
      </c>
      <c r="C663" s="369">
        <v>45444</v>
      </c>
      <c r="D663" s="124" t="s">
        <v>127</v>
      </c>
      <c r="E663" s="125" t="str">
        <f>VLOOKUP(Gas_DB2[[#This Row],[کد ماشین آلات]],Y:AA,2,FALSE)</f>
        <v>بلدوزر</v>
      </c>
      <c r="F663" s="113" t="str">
        <f>VLOOKUP(Gas_DB2[[#This Row],[نام ماشین آلات]],Z:AB,2,FALSE)</f>
        <v>شرکتی-رجب زاده</v>
      </c>
      <c r="G663" s="126"/>
      <c r="H663" s="126"/>
      <c r="I663" s="128"/>
      <c r="J663" s="128"/>
      <c r="K663" s="125"/>
    </row>
    <row r="664" spans="2:11" x14ac:dyDescent="0.25">
      <c r="B664" s="4">
        <f t="shared" si="12"/>
        <v>662</v>
      </c>
      <c r="C664" s="369">
        <v>45444</v>
      </c>
      <c r="D664" s="126" t="s">
        <v>158</v>
      </c>
      <c r="E664" s="125" t="str">
        <f>VLOOKUP(Gas_DB2[[#This Row],[کد ماشین آلات]],Y:AA,2,FALSE)</f>
        <v>بیل مکانیکی</v>
      </c>
      <c r="F664" s="113" t="str">
        <f>VLOOKUP(Gas_DB2[[#This Row],[نام ماشین آلات]],Z:AB,2,FALSE)</f>
        <v>انصاری</v>
      </c>
      <c r="G664" s="126">
        <v>207</v>
      </c>
      <c r="H664" s="126"/>
      <c r="I664" s="128"/>
      <c r="J664" s="128"/>
      <c r="K664" s="125"/>
    </row>
    <row r="665" spans="2:11" x14ac:dyDescent="0.25">
      <c r="B665" s="4">
        <f t="shared" ref="B665:B728" si="13">ROW()-2</f>
        <v>663</v>
      </c>
      <c r="C665" s="369">
        <v>45444</v>
      </c>
      <c r="D665" s="126" t="s">
        <v>144</v>
      </c>
      <c r="E665" s="125" t="str">
        <f>VLOOKUP(Gas_DB2[[#This Row],[کد ماشین آلات]],Y:AA,2,FALSE)</f>
        <v>بلدوزر D85</v>
      </c>
      <c r="F665" s="113" t="str">
        <f>VLOOKUP(Gas_DB2[[#This Row],[نام ماشین آلات]],Z:AB,2,FALSE)</f>
        <v>اکبری</v>
      </c>
      <c r="G665" s="126"/>
      <c r="H665" s="126"/>
      <c r="I665" s="128"/>
      <c r="J665" s="128"/>
      <c r="K665" s="125"/>
    </row>
    <row r="666" spans="2:11" x14ac:dyDescent="0.25">
      <c r="B666" s="4">
        <f t="shared" si="13"/>
        <v>664</v>
      </c>
      <c r="C666" s="369">
        <v>45444</v>
      </c>
      <c r="D666" s="126" t="s">
        <v>146</v>
      </c>
      <c r="E666" s="125" t="str">
        <f>VLOOKUP(Gas_DB2[[#This Row],[کد ماشین آلات]],Y:AA,2,FALSE)</f>
        <v>بلدوزر D85</v>
      </c>
      <c r="F666" s="113" t="str">
        <f>VLOOKUP(Gas_DB2[[#This Row],[نام ماشین آلات]],Z:AB,2,FALSE)</f>
        <v>اکبری</v>
      </c>
      <c r="G666" s="126"/>
      <c r="H666" s="126"/>
      <c r="I666" s="128"/>
      <c r="J666" s="128"/>
      <c r="K666" s="125"/>
    </row>
    <row r="667" spans="2:11" x14ac:dyDescent="0.25">
      <c r="B667" s="4">
        <f t="shared" si="13"/>
        <v>665</v>
      </c>
      <c r="C667" s="369">
        <v>45444</v>
      </c>
      <c r="D667" s="126" t="s">
        <v>147</v>
      </c>
      <c r="E667" s="125" t="str">
        <f>VLOOKUP(Gas_DB2[[#This Row],[کد ماشین آلات]],Y:AA,2,FALSE)</f>
        <v>بلدوزر کاترپیلار D8</v>
      </c>
      <c r="F667" s="113" t="str">
        <f>VLOOKUP(Gas_DB2[[#This Row],[نام ماشین آلات]],Z:AB,2,FALSE)</f>
        <v>حسن پور</v>
      </c>
      <c r="G667" s="126">
        <v>335</v>
      </c>
      <c r="H667" s="126"/>
      <c r="I667" s="128"/>
      <c r="J667" s="128"/>
      <c r="K667" s="125"/>
    </row>
    <row r="668" spans="2:11" x14ac:dyDescent="0.25">
      <c r="B668" s="4">
        <f t="shared" si="13"/>
        <v>666</v>
      </c>
      <c r="C668" s="369">
        <v>45444</v>
      </c>
      <c r="D668" s="126" t="s">
        <v>162</v>
      </c>
      <c r="E668" s="125" t="str">
        <f>VLOOKUP(Gas_DB2[[#This Row],[کد ماشین آلات]],Y:AA,2,FALSE)</f>
        <v>بیل مکانیکی</v>
      </c>
      <c r="F668" s="113" t="str">
        <f>VLOOKUP(Gas_DB2[[#This Row],[نام ماشین آلات]],Z:AB,2,FALSE)</f>
        <v>انصاری</v>
      </c>
      <c r="G668" s="126"/>
      <c r="H668" s="126"/>
      <c r="I668" s="128"/>
      <c r="J668" s="128"/>
      <c r="K668" s="125"/>
    </row>
    <row r="669" spans="2:11" x14ac:dyDescent="0.25">
      <c r="B669" s="4">
        <f t="shared" si="13"/>
        <v>667</v>
      </c>
      <c r="C669" s="369">
        <v>45444</v>
      </c>
      <c r="D669" s="126" t="s">
        <v>160</v>
      </c>
      <c r="E669" s="125" t="str">
        <f>VLOOKUP(Gas_DB2[[#This Row],[کد ماشین آلات]],Y:AA,2,FALSE)</f>
        <v>تانکر آب</v>
      </c>
      <c r="F669" s="113" t="str">
        <f>VLOOKUP(Gas_DB2[[#This Row],[نام ماشین آلات]],Z:AB,2,FALSE)</f>
        <v>رضاپور</v>
      </c>
      <c r="G669" s="126"/>
      <c r="H669" s="126"/>
      <c r="I669" s="128"/>
      <c r="J669" s="128"/>
      <c r="K669" s="125"/>
    </row>
    <row r="670" spans="2:11" x14ac:dyDescent="0.25">
      <c r="B670" s="4">
        <f t="shared" si="13"/>
        <v>668</v>
      </c>
      <c r="C670" s="369">
        <v>45444</v>
      </c>
      <c r="D670" s="126" t="s">
        <v>149</v>
      </c>
      <c r="E670" s="125" t="str">
        <f>VLOOKUP(Gas_DB2[[#This Row],[کد ماشین آلات]],Y:AA,2,FALSE)</f>
        <v>لودر ZL50</v>
      </c>
      <c r="F670" s="113" t="str">
        <f>VLOOKUP(Gas_DB2[[#This Row],[نام ماشین آلات]],Z:AB,2,FALSE)</f>
        <v>میرزایی</v>
      </c>
      <c r="G670" s="126"/>
      <c r="H670" s="126"/>
      <c r="I670" s="128"/>
      <c r="J670" s="128"/>
      <c r="K670" s="125"/>
    </row>
    <row r="671" spans="2:11" x14ac:dyDescent="0.25">
      <c r="B671" s="4">
        <f t="shared" si="13"/>
        <v>669</v>
      </c>
      <c r="C671" s="369">
        <v>45444</v>
      </c>
      <c r="D671" s="126" t="s">
        <v>150</v>
      </c>
      <c r="E671" s="125" t="str">
        <f>VLOOKUP(Gas_DB2[[#This Row],[کد ماشین آلات]],Y:AA,2,FALSE)</f>
        <v>کامیون کمپرسی</v>
      </c>
      <c r="F671" s="113" t="str">
        <f>VLOOKUP(Gas_DB2[[#This Row],[نام ماشین آلات]],Z:AB,2,FALSE)</f>
        <v>شرکتی-یحیی زاده</v>
      </c>
      <c r="G671" s="126">
        <v>100</v>
      </c>
      <c r="H671" s="126"/>
      <c r="I671" s="128"/>
      <c r="J671" s="128"/>
      <c r="K671" s="125"/>
    </row>
    <row r="672" spans="2:11" x14ac:dyDescent="0.25">
      <c r="B672" s="4">
        <f t="shared" si="13"/>
        <v>670</v>
      </c>
      <c r="C672" s="369">
        <v>45444</v>
      </c>
      <c r="D672" s="126" t="s">
        <v>152</v>
      </c>
      <c r="E672" s="125" t="str">
        <f>VLOOKUP(Gas_DB2[[#This Row],[کد ماشین آلات]],Y:AA,2,FALSE)</f>
        <v>کامیون کمپرسی</v>
      </c>
      <c r="F672" s="113" t="str">
        <f>VLOOKUP(Gas_DB2[[#This Row],[نام ماشین آلات]],Z:AB,2,FALSE)</f>
        <v>شرکتی-یحیی زاده</v>
      </c>
      <c r="G672" s="126">
        <v>83</v>
      </c>
      <c r="H672" s="126"/>
      <c r="I672" s="128"/>
      <c r="J672" s="128"/>
      <c r="K672" s="125"/>
    </row>
    <row r="673" spans="2:11" x14ac:dyDescent="0.25">
      <c r="B673" s="4">
        <f t="shared" si="13"/>
        <v>671</v>
      </c>
      <c r="C673" s="369">
        <v>45444</v>
      </c>
      <c r="D673" s="126" t="s">
        <v>152</v>
      </c>
      <c r="E673" s="125" t="str">
        <f>VLOOKUP(Gas_DB2[[#This Row],[کد ماشین آلات]],Y:AA,2,FALSE)</f>
        <v>کامیون کمپرسی</v>
      </c>
      <c r="F673" s="113" t="str">
        <f>VLOOKUP(Gas_DB2[[#This Row],[نام ماشین آلات]],Z:AB,2,FALSE)</f>
        <v>شرکتی-یحیی زاده</v>
      </c>
      <c r="G673" s="126">
        <v>78</v>
      </c>
      <c r="H673" s="126"/>
      <c r="I673" s="128"/>
      <c r="J673" s="128"/>
      <c r="K673" s="125"/>
    </row>
    <row r="674" spans="2:11" x14ac:dyDescent="0.25">
      <c r="B674" s="4">
        <f t="shared" si="13"/>
        <v>672</v>
      </c>
      <c r="C674" s="369">
        <v>45444</v>
      </c>
      <c r="D674" s="126" t="s">
        <v>137</v>
      </c>
      <c r="E674" s="125" t="str">
        <f>VLOOKUP(Gas_DB2[[#This Row],[کد ماشین آلات]],Y:AA,2,FALSE)</f>
        <v>بیل مکانیکی</v>
      </c>
      <c r="F674" s="113" t="str">
        <f>VLOOKUP(Gas_DB2[[#This Row],[نام ماشین آلات]],Z:AB,2,FALSE)</f>
        <v>انصاری</v>
      </c>
      <c r="G674" s="126">
        <v>294</v>
      </c>
      <c r="H674" s="126"/>
      <c r="I674" s="128"/>
      <c r="J674" s="128"/>
      <c r="K674" s="125"/>
    </row>
    <row r="675" spans="2:11" x14ac:dyDescent="0.25">
      <c r="B675" s="4">
        <f t="shared" si="13"/>
        <v>673</v>
      </c>
      <c r="C675" s="369">
        <v>45444</v>
      </c>
      <c r="D675" s="126" t="s">
        <v>141</v>
      </c>
      <c r="E675" s="125" t="str">
        <f>VLOOKUP(Gas_DB2[[#This Row],[کد ماشین آلات]],Y:AA,2,FALSE)</f>
        <v>کامیون کمپرسی</v>
      </c>
      <c r="F675" s="113" t="str">
        <f>VLOOKUP(Gas_DB2[[#This Row],[نام ماشین آلات]],Z:AB,2,FALSE)</f>
        <v>شرکتی-یحیی زاده</v>
      </c>
      <c r="G675" s="126">
        <v>203</v>
      </c>
      <c r="H675" s="126"/>
      <c r="I675" s="128"/>
      <c r="J675" s="128"/>
      <c r="K675" s="125"/>
    </row>
    <row r="676" spans="2:11" x14ac:dyDescent="0.25">
      <c r="B676" s="4">
        <f t="shared" si="13"/>
        <v>674</v>
      </c>
      <c r="C676" s="369">
        <v>45444</v>
      </c>
      <c r="D676" s="126" t="s">
        <v>142</v>
      </c>
      <c r="E676" s="125" t="str">
        <f>VLOOKUP(Gas_DB2[[#This Row],[کد ماشین آلات]],Y:AA,2,FALSE)</f>
        <v>کامیون کمپرسی</v>
      </c>
      <c r="F676" s="113" t="str">
        <f>VLOOKUP(Gas_DB2[[#This Row],[نام ماشین آلات]],Z:AB,2,FALSE)</f>
        <v>شرکتی-یحیی زاده</v>
      </c>
      <c r="G676" s="126">
        <v>91</v>
      </c>
      <c r="H676" s="126"/>
      <c r="I676" s="128"/>
      <c r="J676" s="128"/>
      <c r="K676" s="125"/>
    </row>
    <row r="677" spans="2:11" x14ac:dyDescent="0.25">
      <c r="B677" s="4">
        <f t="shared" si="13"/>
        <v>675</v>
      </c>
      <c r="C677" s="369">
        <v>45444</v>
      </c>
      <c r="D677" s="126" t="s">
        <v>143</v>
      </c>
      <c r="E677" s="125" t="str">
        <f>VLOOKUP(Gas_DB2[[#This Row],[کد ماشین آلات]],Y:AA,2,FALSE)</f>
        <v>کامیون کمپرسی</v>
      </c>
      <c r="F677" s="113" t="str">
        <f>VLOOKUP(Gas_DB2[[#This Row],[نام ماشین آلات]],Z:AB,2,FALSE)</f>
        <v>شرکتی-یحیی زاده</v>
      </c>
      <c r="G677" s="126"/>
      <c r="H677" s="126"/>
      <c r="I677" s="128"/>
      <c r="J677" s="128"/>
      <c r="K677" s="125"/>
    </row>
    <row r="678" spans="2:11" x14ac:dyDescent="0.25">
      <c r="B678" s="4">
        <f t="shared" si="13"/>
        <v>676</v>
      </c>
      <c r="C678" s="369">
        <v>45444</v>
      </c>
      <c r="D678" s="126" t="s">
        <v>155</v>
      </c>
      <c r="E678" s="125" t="str">
        <f>VLOOKUP(Gas_DB2[[#This Row],[کد ماشین آلات]],Y:AA,2,FALSE)</f>
        <v>لودر</v>
      </c>
      <c r="F678" s="113">
        <f>VLOOKUP(Gas_DB2[[#This Row],[نام ماشین آلات]],Z:AB,2,FALSE)</f>
        <v>0</v>
      </c>
      <c r="G678" s="126"/>
      <c r="H678" s="126"/>
      <c r="I678" s="128"/>
      <c r="J678" s="128"/>
      <c r="K678" s="125"/>
    </row>
    <row r="679" spans="2:11" x14ac:dyDescent="0.25">
      <c r="B679" s="4">
        <f t="shared" si="13"/>
        <v>677</v>
      </c>
      <c r="C679" s="369">
        <v>45444</v>
      </c>
      <c r="D679" s="124" t="s">
        <v>156</v>
      </c>
      <c r="E679" s="125" t="str">
        <f>VLOOKUP(Gas_DB2[[#This Row],[کد ماشین آلات]],Y:AA,2,FALSE)</f>
        <v>کامیون کمپرسی</v>
      </c>
      <c r="F679" s="113" t="str">
        <f>VLOOKUP(Gas_DB2[[#This Row],[نام ماشین آلات]],Z:AB,2,FALSE)</f>
        <v>شرکتی-یحیی زاده</v>
      </c>
      <c r="G679" s="126">
        <v>100</v>
      </c>
      <c r="H679" s="126"/>
      <c r="I679" s="128"/>
      <c r="J679" s="128"/>
      <c r="K679" s="125"/>
    </row>
    <row r="680" spans="2:11" x14ac:dyDescent="0.25">
      <c r="B680" s="4">
        <f t="shared" si="13"/>
        <v>678</v>
      </c>
      <c r="C680" s="369">
        <v>45444</v>
      </c>
      <c r="D680" s="124" t="s">
        <v>179</v>
      </c>
      <c r="E680" s="125" t="str">
        <f>VLOOKUP(Gas_DB2[[#This Row],[کد ماشین آلات]],Y:AA,2,FALSE)</f>
        <v>تانکر آب</v>
      </c>
      <c r="F680" s="113" t="str">
        <f>VLOOKUP(Gas_DB2[[#This Row],[نام ماشین آلات]],Z:AB,2,FALSE)</f>
        <v>رضاپور</v>
      </c>
      <c r="G680" s="126"/>
      <c r="H680" s="126"/>
      <c r="I680" s="128"/>
      <c r="J680" s="128"/>
      <c r="K680" s="125"/>
    </row>
    <row r="681" spans="2:11" x14ac:dyDescent="0.25">
      <c r="B681" s="4">
        <f t="shared" si="13"/>
        <v>679</v>
      </c>
      <c r="C681" s="369">
        <v>45444</v>
      </c>
      <c r="D681" s="124" t="s">
        <v>164</v>
      </c>
      <c r="E681" s="125" t="str">
        <f>VLOOKUP(Gas_DB2[[#This Row],[کد ماشین آلات]],Y:AA,2,FALSE)</f>
        <v>گریدر 14G</v>
      </c>
      <c r="F681" s="113" t="str">
        <f>VLOOKUP(Gas_DB2[[#This Row],[نام ماشین آلات]],Z:AB,2,FALSE)</f>
        <v>محمد پور</v>
      </c>
      <c r="G681" s="126"/>
      <c r="H681" s="126"/>
      <c r="I681" s="128"/>
      <c r="J681" s="128"/>
      <c r="K681" s="125"/>
    </row>
    <row r="682" spans="2:11" x14ac:dyDescent="0.25">
      <c r="B682" s="4">
        <f t="shared" si="13"/>
        <v>680</v>
      </c>
      <c r="C682" s="369">
        <v>45444</v>
      </c>
      <c r="D682" s="124" t="s">
        <v>168</v>
      </c>
      <c r="E682" s="125" t="str">
        <f>VLOOKUP(Gas_DB2[[#This Row],[کد ماشین آلات]],Y:AA,2,FALSE)</f>
        <v>غلطک کششی</v>
      </c>
      <c r="F682" s="113" t="str">
        <f>VLOOKUP(Gas_DB2[[#This Row],[نام ماشین آلات]],Z:AB,2,FALSE)</f>
        <v>محمد پور</v>
      </c>
      <c r="G682" s="126"/>
      <c r="H682" s="126"/>
      <c r="I682" s="128"/>
      <c r="J682" s="128"/>
      <c r="K682" s="125"/>
    </row>
    <row r="683" spans="2:11" x14ac:dyDescent="0.25">
      <c r="B683" s="4">
        <f t="shared" si="13"/>
        <v>681</v>
      </c>
      <c r="C683" s="369">
        <v>45444</v>
      </c>
      <c r="D683" s="124" t="s">
        <v>171</v>
      </c>
      <c r="E683" s="125" t="str">
        <f>VLOOKUP(Gas_DB2[[#This Row],[کد ماشین آلات]],Y:AA,2,FALSE)</f>
        <v>غلطک کششی</v>
      </c>
      <c r="F683" s="113" t="str">
        <f>VLOOKUP(Gas_DB2[[#This Row],[نام ماشین آلات]],Z:AB,2,FALSE)</f>
        <v>محمد پور</v>
      </c>
      <c r="G683" s="126"/>
      <c r="H683" s="126"/>
      <c r="I683" s="128"/>
      <c r="J683" s="128"/>
      <c r="K683" s="125"/>
    </row>
    <row r="684" spans="2:11" x14ac:dyDescent="0.25">
      <c r="B684" s="4">
        <f t="shared" si="13"/>
        <v>682</v>
      </c>
      <c r="C684" s="369">
        <v>45445</v>
      </c>
      <c r="D684" s="124" t="s">
        <v>88</v>
      </c>
      <c r="E684" s="125" t="str">
        <f>VLOOKUP(Gas_DB2[[#This Row],[کد ماشین آلات]],Y:AA,2,FALSE)</f>
        <v>گریدر  ۱۶g</v>
      </c>
      <c r="F684" s="113" t="str">
        <f>VLOOKUP(Gas_DB2[[#This Row],[نام ماشین آلات]],Z:AB,2,FALSE)</f>
        <v>شرکتی-یگانه</v>
      </c>
      <c r="G684" s="127">
        <v>140</v>
      </c>
      <c r="H684" s="127"/>
      <c r="I684" s="127"/>
      <c r="J684" s="127"/>
      <c r="K684" s="125"/>
    </row>
    <row r="685" spans="2:11" x14ac:dyDescent="0.25">
      <c r="B685" s="4">
        <f t="shared" si="13"/>
        <v>683</v>
      </c>
      <c r="C685" s="369">
        <v>45445</v>
      </c>
      <c r="D685" s="124" t="s">
        <v>91</v>
      </c>
      <c r="E685" s="125" t="str">
        <f>VLOOKUP(Gas_DB2[[#This Row],[کد ماشین آلات]],Y:AA,2,FALSE)</f>
        <v>کامیون کمپرسی</v>
      </c>
      <c r="F685" s="113" t="str">
        <f>VLOOKUP(Gas_DB2[[#This Row],[نام ماشین آلات]],Z:AB,2,FALSE)</f>
        <v>شرکتی-یحیی زاده</v>
      </c>
      <c r="G685" s="127">
        <v>195</v>
      </c>
      <c r="H685" s="127"/>
      <c r="I685" s="127"/>
      <c r="J685" s="127"/>
      <c r="K685" s="125"/>
    </row>
    <row r="686" spans="2:11" x14ac:dyDescent="0.25">
      <c r="B686" s="4">
        <f t="shared" si="13"/>
        <v>684</v>
      </c>
      <c r="C686" s="370">
        <v>45445</v>
      </c>
      <c r="D686" s="124" t="s">
        <v>94</v>
      </c>
      <c r="E686" s="125" t="str">
        <f>VLOOKUP(Gas_DB2[[#This Row],[کد ماشین آلات]],Y:AA,2,FALSE)</f>
        <v>کامیون کمپرسی</v>
      </c>
      <c r="F686" s="113" t="str">
        <f>VLOOKUP(Gas_DB2[[#This Row],[نام ماشین آلات]],Z:AB,2,FALSE)</f>
        <v>شرکتی-یحیی زاده</v>
      </c>
      <c r="G686" s="127"/>
      <c r="H686" s="127"/>
      <c r="I686" s="127"/>
      <c r="J686" s="127"/>
      <c r="K686" s="107"/>
    </row>
    <row r="687" spans="2:11" x14ac:dyDescent="0.25">
      <c r="B687" s="4">
        <f t="shared" si="13"/>
        <v>685</v>
      </c>
      <c r="C687" s="369">
        <v>45445</v>
      </c>
      <c r="D687" s="124" t="s">
        <v>117</v>
      </c>
      <c r="E687" s="125" t="str">
        <f>VLOOKUP(Gas_DB2[[#This Row],[کد ماشین آلات]],Y:AA,2,FALSE)</f>
        <v>کامیون کمپرسی</v>
      </c>
      <c r="F687" s="113" t="str">
        <f>VLOOKUP(Gas_DB2[[#This Row],[نام ماشین آلات]],Z:AB,2,FALSE)</f>
        <v>شرکتی-یحیی زاده</v>
      </c>
      <c r="G687" s="127"/>
      <c r="H687" s="127"/>
      <c r="I687" s="127"/>
      <c r="J687" s="127"/>
      <c r="K687" s="125"/>
    </row>
    <row r="688" spans="2:11" x14ac:dyDescent="0.25">
      <c r="B688" s="4">
        <f t="shared" si="13"/>
        <v>686</v>
      </c>
      <c r="C688" s="369">
        <v>45445</v>
      </c>
      <c r="D688" s="124" t="s">
        <v>130</v>
      </c>
      <c r="E688" s="125" t="str">
        <f>VLOOKUP(Gas_DB2[[#This Row],[کد ماشین آلات]],Y:AA,2,FALSE)</f>
        <v>تانکر ابپاش بنز</v>
      </c>
      <c r="F688" s="113" t="str">
        <f>VLOOKUP(Gas_DB2[[#This Row],[نام ماشین آلات]],Z:AB,2,FALSE)</f>
        <v>شرکتی-بارانی</v>
      </c>
      <c r="G688" s="127"/>
      <c r="H688" s="127"/>
      <c r="I688" s="127"/>
      <c r="J688" s="127"/>
      <c r="K688" s="125"/>
    </row>
    <row r="689" spans="2:11" x14ac:dyDescent="0.25">
      <c r="B689" s="4">
        <f t="shared" si="13"/>
        <v>687</v>
      </c>
      <c r="C689" s="369">
        <v>45445</v>
      </c>
      <c r="D689" s="124" t="s">
        <v>96</v>
      </c>
      <c r="E689" s="125" t="str">
        <f>VLOOKUP(Gas_DB2[[#This Row],[کد ماشین آلات]],Y:AA,2,FALSE)</f>
        <v>تانکر ابپاش بنز</v>
      </c>
      <c r="F689" s="113" t="str">
        <f>VLOOKUP(Gas_DB2[[#This Row],[نام ماشین آلات]],Z:AB,2,FALSE)</f>
        <v>شرکتی-بارانی</v>
      </c>
      <c r="G689" s="127"/>
      <c r="H689" s="127"/>
      <c r="I689" s="127"/>
      <c r="J689" s="127"/>
      <c r="K689" s="125"/>
    </row>
    <row r="690" spans="2:11" x14ac:dyDescent="0.25">
      <c r="B690" s="4">
        <f t="shared" si="13"/>
        <v>688</v>
      </c>
      <c r="C690" s="369">
        <v>45445</v>
      </c>
      <c r="D690" s="124" t="s">
        <v>114</v>
      </c>
      <c r="E690" s="125" t="str">
        <f>VLOOKUP(Gas_DB2[[#This Row],[کد ماشین آلات]],Y:AA,2,FALSE)</f>
        <v>تانکر سوخت بنز</v>
      </c>
      <c r="F690" s="113" t="str">
        <f>VLOOKUP(Gas_DB2[[#This Row],[نام ماشین آلات]],Z:AB,2,FALSE)</f>
        <v>شرکتی-برات زاده- از تاریخ 1 تیرماه</v>
      </c>
      <c r="G690" s="127"/>
      <c r="H690" s="127"/>
      <c r="I690" s="127">
        <v>87419</v>
      </c>
      <c r="J690" s="127">
        <v>89360</v>
      </c>
      <c r="K690" s="125"/>
    </row>
    <row r="691" spans="2:11" x14ac:dyDescent="0.25">
      <c r="B691" s="4">
        <f t="shared" si="13"/>
        <v>689</v>
      </c>
      <c r="C691" s="369">
        <v>45445</v>
      </c>
      <c r="D691" s="124" t="s">
        <v>119</v>
      </c>
      <c r="E691" s="125" t="str">
        <f>VLOOKUP(Gas_DB2[[#This Row],[کد ماشین آلات]],Y:AA,2,FALSE)</f>
        <v>غلطک</v>
      </c>
      <c r="F691" s="113" t="str">
        <f>VLOOKUP(Gas_DB2[[#This Row],[نام ماشین آلات]],Z:AB,2,FALSE)</f>
        <v>شرکتی-جمالی</v>
      </c>
      <c r="G691" s="127"/>
      <c r="H691" s="127"/>
      <c r="I691" s="127"/>
      <c r="J691" s="127"/>
      <c r="K691" s="125"/>
    </row>
    <row r="692" spans="2:11" x14ac:dyDescent="0.25">
      <c r="B692" s="4">
        <f t="shared" si="13"/>
        <v>690</v>
      </c>
      <c r="C692" s="369">
        <v>45445</v>
      </c>
      <c r="D692" s="124" t="s">
        <v>107</v>
      </c>
      <c r="E692" s="125" t="str">
        <f>VLOOKUP(Gas_DB2[[#This Row],[کد ماشین آلات]],Y:AA,2,FALSE)</f>
        <v>غلطک</v>
      </c>
      <c r="F692" s="113" t="str">
        <f>VLOOKUP(Gas_DB2[[#This Row],[نام ماشین آلات]],Z:AB,2,FALSE)</f>
        <v>شرکتی-جمالی</v>
      </c>
      <c r="G692" s="127"/>
      <c r="H692" s="127"/>
      <c r="I692" s="127"/>
      <c r="J692" s="127"/>
      <c r="K692" s="125"/>
    </row>
    <row r="693" spans="2:11" x14ac:dyDescent="0.25">
      <c r="B693" s="4">
        <f t="shared" si="13"/>
        <v>691</v>
      </c>
      <c r="C693" s="369">
        <v>45445</v>
      </c>
      <c r="D693" s="124" t="s">
        <v>110</v>
      </c>
      <c r="E693" s="125" t="str">
        <f>VLOOKUP(Gas_DB2[[#This Row],[کد ماشین آلات]],Y:AA,2,FALSE)</f>
        <v>غلطک</v>
      </c>
      <c r="F693" s="113" t="str">
        <f>VLOOKUP(Gas_DB2[[#This Row],[نام ماشین آلات]],Z:AB,2,FALSE)</f>
        <v>شرکتی-جمالی</v>
      </c>
      <c r="G693" s="127"/>
      <c r="H693" s="127"/>
      <c r="I693" s="127"/>
      <c r="J693" s="127"/>
      <c r="K693" s="125"/>
    </row>
    <row r="694" spans="2:11" x14ac:dyDescent="0.25">
      <c r="B694" s="4">
        <f t="shared" si="13"/>
        <v>692</v>
      </c>
      <c r="C694" s="369">
        <v>45445</v>
      </c>
      <c r="D694" s="124" t="s">
        <v>120</v>
      </c>
      <c r="E694" s="125" t="str">
        <f>VLOOKUP(Gas_DB2[[#This Row],[کد ماشین آلات]],Y:AA,2,FALSE)</f>
        <v>میکسراتکو</v>
      </c>
      <c r="F694" s="113" t="str">
        <f>VLOOKUP(Gas_DB2[[#This Row],[نام ماشین آلات]],Z:AB,2,FALSE)</f>
        <v>شرکتی-شاکری</v>
      </c>
      <c r="G694" s="127"/>
      <c r="H694" s="127"/>
      <c r="I694" s="127"/>
      <c r="J694" s="127"/>
      <c r="K694" s="125"/>
    </row>
    <row r="695" spans="2:11" x14ac:dyDescent="0.25">
      <c r="B695" s="4">
        <f t="shared" si="13"/>
        <v>693</v>
      </c>
      <c r="C695" s="369">
        <v>45445</v>
      </c>
      <c r="D695" s="124" t="s">
        <v>122</v>
      </c>
      <c r="E695" s="125" t="str">
        <f>VLOOKUP(Gas_DB2[[#This Row],[کد ماشین آلات]],Y:AA,2,FALSE)</f>
        <v>میکسر امیکو</v>
      </c>
      <c r="F695" s="113" t="str">
        <f>VLOOKUP(Gas_DB2[[#This Row],[نام ماشین آلات]],Z:AB,2,FALSE)</f>
        <v>شرکتی-زراعتی</v>
      </c>
      <c r="G695" s="127"/>
      <c r="H695" s="127"/>
      <c r="I695" s="127"/>
      <c r="J695" s="127"/>
      <c r="K695" s="125"/>
    </row>
    <row r="696" spans="2:11" x14ac:dyDescent="0.25">
      <c r="B696" s="4">
        <f t="shared" si="13"/>
        <v>694</v>
      </c>
      <c r="C696" s="369">
        <v>45445</v>
      </c>
      <c r="D696" s="124" t="s">
        <v>127</v>
      </c>
      <c r="E696" s="125" t="str">
        <f>VLOOKUP(Gas_DB2[[#This Row],[کد ماشین آلات]],Y:AA,2,FALSE)</f>
        <v>بلدوزر</v>
      </c>
      <c r="F696" s="113" t="str">
        <f>VLOOKUP(Gas_DB2[[#This Row],[نام ماشین آلات]],Z:AB,2,FALSE)</f>
        <v>شرکتی-رجب زاده</v>
      </c>
      <c r="G696" s="127">
        <v>335</v>
      </c>
      <c r="H696" s="127"/>
      <c r="I696" s="127"/>
      <c r="J696" s="127"/>
      <c r="K696" s="107"/>
    </row>
    <row r="697" spans="2:11" x14ac:dyDescent="0.25">
      <c r="B697" s="4">
        <f t="shared" si="13"/>
        <v>695</v>
      </c>
      <c r="C697" s="369">
        <v>45445</v>
      </c>
      <c r="D697" s="126" t="s">
        <v>158</v>
      </c>
      <c r="E697" s="125" t="str">
        <f>VLOOKUP(Gas_DB2[[#This Row],[کد ماشین آلات]],Y:AA,2,FALSE)</f>
        <v>بیل مکانیکی</v>
      </c>
      <c r="F697" s="113" t="str">
        <f>VLOOKUP(Gas_DB2[[#This Row],[نام ماشین آلات]],Z:AB,2,FALSE)</f>
        <v>انصاری</v>
      </c>
      <c r="G697" s="127"/>
      <c r="H697" s="127"/>
      <c r="I697" s="127"/>
      <c r="J697" s="127"/>
      <c r="K697" s="107"/>
    </row>
    <row r="698" spans="2:11" x14ac:dyDescent="0.25">
      <c r="B698" s="4">
        <f t="shared" si="13"/>
        <v>696</v>
      </c>
      <c r="C698" s="369">
        <v>45445</v>
      </c>
      <c r="D698" s="126" t="s">
        <v>144</v>
      </c>
      <c r="E698" s="125" t="str">
        <f>VLOOKUP(Gas_DB2[[#This Row],[کد ماشین آلات]],Y:AA,2,FALSE)</f>
        <v>بلدوزر D85</v>
      </c>
      <c r="F698" s="113" t="str">
        <f>VLOOKUP(Gas_DB2[[#This Row],[نام ماشین آلات]],Z:AB,2,FALSE)</f>
        <v>اکبری</v>
      </c>
      <c r="G698" s="127">
        <v>200</v>
      </c>
      <c r="H698" s="127"/>
      <c r="I698" s="127"/>
      <c r="J698" s="127"/>
      <c r="K698" s="107"/>
    </row>
    <row r="699" spans="2:11" x14ac:dyDescent="0.25">
      <c r="B699" s="4">
        <f t="shared" si="13"/>
        <v>697</v>
      </c>
      <c r="C699" s="369">
        <v>45445</v>
      </c>
      <c r="D699" s="126" t="s">
        <v>146</v>
      </c>
      <c r="E699" s="125" t="str">
        <f>VLOOKUP(Gas_DB2[[#This Row],[کد ماشین آلات]],Y:AA,2,FALSE)</f>
        <v>بلدوزر D85</v>
      </c>
      <c r="F699" s="113" t="str">
        <f>VLOOKUP(Gas_DB2[[#This Row],[نام ماشین آلات]],Z:AB,2,FALSE)</f>
        <v>اکبری</v>
      </c>
      <c r="G699" s="127">
        <v>180</v>
      </c>
      <c r="H699" s="127"/>
      <c r="I699" s="127"/>
      <c r="J699" s="127"/>
      <c r="K699" s="107"/>
    </row>
    <row r="700" spans="2:11" x14ac:dyDescent="0.25">
      <c r="B700" s="4">
        <f t="shared" si="13"/>
        <v>698</v>
      </c>
      <c r="C700" s="369">
        <v>45445</v>
      </c>
      <c r="D700" s="126" t="s">
        <v>147</v>
      </c>
      <c r="E700" s="125" t="str">
        <f>VLOOKUP(Gas_DB2[[#This Row],[کد ماشین آلات]],Y:AA,2,FALSE)</f>
        <v>بلدوزر کاترپیلار D8</v>
      </c>
      <c r="F700" s="113" t="str">
        <f>VLOOKUP(Gas_DB2[[#This Row],[نام ماشین آلات]],Z:AB,2,FALSE)</f>
        <v>حسن پور</v>
      </c>
      <c r="G700" s="127"/>
      <c r="H700" s="127"/>
      <c r="I700" s="127"/>
      <c r="J700" s="127"/>
      <c r="K700" s="107"/>
    </row>
    <row r="701" spans="2:11" x14ac:dyDescent="0.25">
      <c r="B701" s="4">
        <f t="shared" si="13"/>
        <v>699</v>
      </c>
      <c r="C701" s="369">
        <v>45445</v>
      </c>
      <c r="D701" s="126" t="s">
        <v>162</v>
      </c>
      <c r="E701" s="125" t="str">
        <f>VLOOKUP(Gas_DB2[[#This Row],[کد ماشین آلات]],Y:AA,2,FALSE)</f>
        <v>بیل مکانیکی</v>
      </c>
      <c r="F701" s="113" t="str">
        <f>VLOOKUP(Gas_DB2[[#This Row],[نام ماشین آلات]],Z:AB,2,FALSE)</f>
        <v>انصاری</v>
      </c>
      <c r="G701" s="127">
        <v>252</v>
      </c>
      <c r="H701" s="127"/>
      <c r="I701" s="127"/>
      <c r="J701" s="127"/>
      <c r="K701" s="107"/>
    </row>
    <row r="702" spans="2:11" x14ac:dyDescent="0.25">
      <c r="B702" s="4">
        <f t="shared" si="13"/>
        <v>700</v>
      </c>
      <c r="C702" s="369">
        <v>45445</v>
      </c>
      <c r="D702" s="126" t="s">
        <v>160</v>
      </c>
      <c r="E702" s="125" t="str">
        <f>VLOOKUP(Gas_DB2[[#This Row],[کد ماشین آلات]],Y:AA,2,FALSE)</f>
        <v>تانکر آب</v>
      </c>
      <c r="F702" s="113" t="str">
        <f>VLOOKUP(Gas_DB2[[#This Row],[نام ماشین آلات]],Z:AB,2,FALSE)</f>
        <v>رضاپور</v>
      </c>
      <c r="G702" s="127">
        <v>155</v>
      </c>
      <c r="H702" s="127"/>
      <c r="I702" s="127"/>
      <c r="J702" s="127"/>
      <c r="K702" s="107"/>
    </row>
    <row r="703" spans="2:11" x14ac:dyDescent="0.25">
      <c r="B703" s="4">
        <f t="shared" si="13"/>
        <v>701</v>
      </c>
      <c r="C703" s="369">
        <v>45445</v>
      </c>
      <c r="D703" s="126" t="s">
        <v>149</v>
      </c>
      <c r="E703" s="125" t="str">
        <f>VLOOKUP(Gas_DB2[[#This Row],[کد ماشین آلات]],Y:AA,2,FALSE)</f>
        <v>لودر ZL50</v>
      </c>
      <c r="F703" s="113" t="str">
        <f>VLOOKUP(Gas_DB2[[#This Row],[نام ماشین آلات]],Z:AB,2,FALSE)</f>
        <v>میرزایی</v>
      </c>
      <c r="G703" s="127">
        <v>145</v>
      </c>
      <c r="H703" s="127"/>
      <c r="I703" s="127"/>
      <c r="J703" s="127"/>
      <c r="K703" s="107"/>
    </row>
    <row r="704" spans="2:11" x14ac:dyDescent="0.25">
      <c r="B704" s="4">
        <f t="shared" si="13"/>
        <v>702</v>
      </c>
      <c r="C704" s="369">
        <v>45445</v>
      </c>
      <c r="D704" s="126" t="s">
        <v>150</v>
      </c>
      <c r="E704" s="125" t="str">
        <f>VLOOKUP(Gas_DB2[[#This Row],[کد ماشین آلات]],Y:AA,2,FALSE)</f>
        <v>کامیون کمپرسی</v>
      </c>
      <c r="F704" s="113" t="str">
        <f>VLOOKUP(Gas_DB2[[#This Row],[نام ماشین آلات]],Z:AB,2,FALSE)</f>
        <v>شرکتی-یحیی زاده</v>
      </c>
      <c r="G704" s="127"/>
      <c r="H704" s="127"/>
      <c r="I704" s="127"/>
      <c r="J704" s="127"/>
      <c r="K704" s="107"/>
    </row>
    <row r="705" spans="2:11" x14ac:dyDescent="0.25">
      <c r="B705" s="4">
        <f t="shared" si="13"/>
        <v>703</v>
      </c>
      <c r="C705" s="369">
        <v>45445</v>
      </c>
      <c r="D705" s="126" t="s">
        <v>152</v>
      </c>
      <c r="E705" s="125" t="str">
        <f>VLOOKUP(Gas_DB2[[#This Row],[کد ماشین آلات]],Y:AA,2,FALSE)</f>
        <v>کامیون کمپرسی</v>
      </c>
      <c r="F705" s="113" t="str">
        <f>VLOOKUP(Gas_DB2[[#This Row],[نام ماشین آلات]],Z:AB,2,FALSE)</f>
        <v>شرکتی-یحیی زاده</v>
      </c>
      <c r="G705" s="127"/>
      <c r="H705" s="127"/>
      <c r="I705" s="127"/>
      <c r="J705" s="127"/>
      <c r="K705" s="107"/>
    </row>
    <row r="706" spans="2:11" x14ac:dyDescent="0.25">
      <c r="B706" s="4">
        <f t="shared" si="13"/>
        <v>704</v>
      </c>
      <c r="C706" s="369">
        <v>45445</v>
      </c>
      <c r="D706" s="126" t="s">
        <v>152</v>
      </c>
      <c r="E706" s="125" t="str">
        <f>VLOOKUP(Gas_DB2[[#This Row],[کد ماشین آلات]],Y:AA,2,FALSE)</f>
        <v>کامیون کمپرسی</v>
      </c>
      <c r="F706" s="113" t="str">
        <f>VLOOKUP(Gas_DB2[[#This Row],[نام ماشین آلات]],Z:AB,2,FALSE)</f>
        <v>شرکتی-یحیی زاده</v>
      </c>
      <c r="G706" s="127"/>
      <c r="H706" s="127"/>
      <c r="I706" s="127"/>
      <c r="J706" s="127"/>
      <c r="K706" s="107"/>
    </row>
    <row r="707" spans="2:11" x14ac:dyDescent="0.25">
      <c r="B707" s="4">
        <f t="shared" si="13"/>
        <v>705</v>
      </c>
      <c r="C707" s="369">
        <v>45445</v>
      </c>
      <c r="D707" s="126" t="s">
        <v>137</v>
      </c>
      <c r="E707" s="125" t="str">
        <f>VLOOKUP(Gas_DB2[[#This Row],[کد ماشین آلات]],Y:AA,2,FALSE)</f>
        <v>بیل مکانیکی</v>
      </c>
      <c r="F707" s="113" t="str">
        <f>VLOOKUP(Gas_DB2[[#This Row],[نام ماشین آلات]],Z:AB,2,FALSE)</f>
        <v>انصاری</v>
      </c>
      <c r="G707" s="127"/>
      <c r="H707" s="127"/>
      <c r="I707" s="127"/>
      <c r="J707" s="127"/>
      <c r="K707" s="107"/>
    </row>
    <row r="708" spans="2:11" x14ac:dyDescent="0.25">
      <c r="B708" s="4">
        <f t="shared" si="13"/>
        <v>706</v>
      </c>
      <c r="C708" s="369">
        <v>45445</v>
      </c>
      <c r="D708" s="126" t="s">
        <v>141</v>
      </c>
      <c r="E708" s="125" t="str">
        <f>VLOOKUP(Gas_DB2[[#This Row],[کد ماشین آلات]],Y:AA,2,FALSE)</f>
        <v>کامیون کمپرسی</v>
      </c>
      <c r="F708" s="113" t="str">
        <f>VLOOKUP(Gas_DB2[[#This Row],[نام ماشین آلات]],Z:AB,2,FALSE)</f>
        <v>شرکتی-یحیی زاده</v>
      </c>
      <c r="G708" s="127"/>
      <c r="H708" s="127"/>
      <c r="I708" s="127"/>
      <c r="J708" s="127"/>
      <c r="K708" s="107"/>
    </row>
    <row r="709" spans="2:11" x14ac:dyDescent="0.25">
      <c r="B709" s="4">
        <f t="shared" si="13"/>
        <v>707</v>
      </c>
      <c r="C709" s="369">
        <v>45445</v>
      </c>
      <c r="D709" s="126" t="s">
        <v>142</v>
      </c>
      <c r="E709" s="125" t="str">
        <f>VLOOKUP(Gas_DB2[[#This Row],[کد ماشین آلات]],Y:AA,2,FALSE)</f>
        <v>کامیون کمپرسی</v>
      </c>
      <c r="F709" s="113" t="str">
        <f>VLOOKUP(Gas_DB2[[#This Row],[نام ماشین آلات]],Z:AB,2,FALSE)</f>
        <v>شرکتی-یحیی زاده</v>
      </c>
      <c r="G709" s="127"/>
      <c r="H709" s="127"/>
      <c r="I709" s="127"/>
      <c r="J709" s="127"/>
      <c r="K709" s="107"/>
    </row>
    <row r="710" spans="2:11" x14ac:dyDescent="0.25">
      <c r="B710" s="4">
        <f t="shared" si="13"/>
        <v>708</v>
      </c>
      <c r="C710" s="369">
        <v>45445</v>
      </c>
      <c r="D710" s="126" t="s">
        <v>143</v>
      </c>
      <c r="E710" s="125" t="str">
        <f>VLOOKUP(Gas_DB2[[#This Row],[کد ماشین آلات]],Y:AA,2,FALSE)</f>
        <v>کامیون کمپرسی</v>
      </c>
      <c r="F710" s="113" t="str">
        <f>VLOOKUP(Gas_DB2[[#This Row],[نام ماشین آلات]],Z:AB,2,FALSE)</f>
        <v>شرکتی-یحیی زاده</v>
      </c>
      <c r="G710" s="127"/>
      <c r="H710" s="127"/>
      <c r="I710" s="127"/>
      <c r="J710" s="127"/>
      <c r="K710" s="107"/>
    </row>
    <row r="711" spans="2:11" x14ac:dyDescent="0.25">
      <c r="B711" s="4">
        <f t="shared" si="13"/>
        <v>709</v>
      </c>
      <c r="C711" s="369">
        <v>45445</v>
      </c>
      <c r="D711" s="126" t="s">
        <v>155</v>
      </c>
      <c r="E711" s="125" t="str">
        <f>VLOOKUP(Gas_DB2[[#This Row],[کد ماشین آلات]],Y:AA,2,FALSE)</f>
        <v>لودر</v>
      </c>
      <c r="F711" s="113">
        <f>VLOOKUP(Gas_DB2[[#This Row],[نام ماشین آلات]],Z:AB,2,FALSE)</f>
        <v>0</v>
      </c>
      <c r="G711" s="127">
        <v>130</v>
      </c>
      <c r="H711" s="127"/>
      <c r="I711" s="127"/>
      <c r="J711" s="127"/>
      <c r="K711" s="107"/>
    </row>
    <row r="712" spans="2:11" x14ac:dyDescent="0.25">
      <c r="B712" s="4">
        <f t="shared" si="13"/>
        <v>710</v>
      </c>
      <c r="C712" s="369">
        <v>45445</v>
      </c>
      <c r="D712" s="124" t="s">
        <v>156</v>
      </c>
      <c r="E712" s="125" t="str">
        <f>VLOOKUP(Gas_DB2[[#This Row],[کد ماشین آلات]],Y:AA,2,FALSE)</f>
        <v>کامیون کمپرسی</v>
      </c>
      <c r="F712" s="113" t="str">
        <f>VLOOKUP(Gas_DB2[[#This Row],[نام ماشین آلات]],Z:AB,2,FALSE)</f>
        <v>شرکتی-یحیی زاده</v>
      </c>
      <c r="G712" s="127"/>
      <c r="H712" s="127"/>
      <c r="I712" s="127"/>
      <c r="J712" s="127"/>
      <c r="K712" s="107"/>
    </row>
    <row r="713" spans="2:11" x14ac:dyDescent="0.25">
      <c r="B713" s="4">
        <f t="shared" si="13"/>
        <v>711</v>
      </c>
      <c r="C713" s="369">
        <v>45445</v>
      </c>
      <c r="D713" s="124" t="s">
        <v>179</v>
      </c>
      <c r="E713" s="125" t="str">
        <f>VLOOKUP(Gas_DB2[[#This Row],[کد ماشین آلات]],Y:AA,2,FALSE)</f>
        <v>تانکر آب</v>
      </c>
      <c r="F713" s="113" t="str">
        <f>VLOOKUP(Gas_DB2[[#This Row],[نام ماشین آلات]],Z:AB,2,FALSE)</f>
        <v>رضاپور</v>
      </c>
      <c r="G713" s="127">
        <v>155</v>
      </c>
      <c r="H713" s="127"/>
      <c r="I713" s="127"/>
      <c r="J713" s="127"/>
      <c r="K713" s="107"/>
    </row>
    <row r="714" spans="2:11" x14ac:dyDescent="0.25">
      <c r="B714" s="4">
        <f t="shared" si="13"/>
        <v>712</v>
      </c>
      <c r="C714" s="369">
        <v>45445</v>
      </c>
      <c r="D714" s="124" t="s">
        <v>164</v>
      </c>
      <c r="E714" s="125" t="str">
        <f>VLOOKUP(Gas_DB2[[#This Row],[کد ماشین آلات]],Y:AA,2,FALSE)</f>
        <v>گریدر 14G</v>
      </c>
      <c r="F714" s="113" t="str">
        <f>VLOOKUP(Gas_DB2[[#This Row],[نام ماشین آلات]],Z:AB,2,FALSE)</f>
        <v>محمد پور</v>
      </c>
      <c r="G714" s="127">
        <v>200</v>
      </c>
      <c r="H714" s="127"/>
      <c r="I714" s="127"/>
      <c r="J714" s="127"/>
      <c r="K714" s="107"/>
    </row>
    <row r="715" spans="2:11" x14ac:dyDescent="0.25">
      <c r="B715" s="4">
        <f t="shared" si="13"/>
        <v>713</v>
      </c>
      <c r="C715" s="369">
        <v>45445</v>
      </c>
      <c r="D715" s="124" t="s">
        <v>168</v>
      </c>
      <c r="E715" s="125" t="str">
        <f>VLOOKUP(Gas_DB2[[#This Row],[کد ماشین آلات]],Y:AA,2,FALSE)</f>
        <v>غلطک کششی</v>
      </c>
      <c r="F715" s="113" t="str">
        <f>VLOOKUP(Gas_DB2[[#This Row],[نام ماشین آلات]],Z:AB,2,FALSE)</f>
        <v>محمد پور</v>
      </c>
      <c r="G715" s="127"/>
      <c r="H715" s="127"/>
      <c r="I715" s="127"/>
      <c r="J715" s="127"/>
      <c r="K715" s="107"/>
    </row>
    <row r="716" spans="2:11" x14ac:dyDescent="0.25">
      <c r="B716" s="4">
        <f t="shared" si="13"/>
        <v>714</v>
      </c>
      <c r="C716" s="369">
        <v>45445</v>
      </c>
      <c r="D716" s="124" t="s">
        <v>171</v>
      </c>
      <c r="E716" s="125" t="str">
        <f>VLOOKUP(Gas_DB2[[#This Row],[کد ماشین آلات]],Y:AA,2,FALSE)</f>
        <v>غلطک کششی</v>
      </c>
      <c r="F716" s="113" t="str">
        <f>VLOOKUP(Gas_DB2[[#This Row],[نام ماشین آلات]],Z:AB,2,FALSE)</f>
        <v>محمد پور</v>
      </c>
      <c r="G716" s="127">
        <v>40</v>
      </c>
      <c r="H716" s="127"/>
      <c r="I716" s="127"/>
      <c r="J716" s="127"/>
      <c r="K716" s="107"/>
    </row>
    <row r="717" spans="2:11" x14ac:dyDescent="0.25">
      <c r="B717" s="4">
        <f t="shared" si="13"/>
        <v>715</v>
      </c>
      <c r="C717" s="369">
        <v>45446</v>
      </c>
      <c r="D717" s="124" t="s">
        <v>88</v>
      </c>
      <c r="E717" s="125" t="str">
        <f>VLOOKUP(Gas_DB2[[#This Row],[کد ماشین آلات]],Y:AA,2,FALSE)</f>
        <v>گریدر  ۱۶g</v>
      </c>
      <c r="F717" s="113" t="str">
        <f>VLOOKUP(Gas_DB2[[#This Row],[نام ماشین آلات]],Z:AB,2,FALSE)</f>
        <v>شرکتی-یگانه</v>
      </c>
      <c r="G717" s="128"/>
      <c r="H717" s="128"/>
      <c r="I717" s="128"/>
      <c r="J717" s="128"/>
      <c r="K717" s="107"/>
    </row>
    <row r="718" spans="2:11" x14ac:dyDescent="0.25">
      <c r="B718" s="4">
        <f t="shared" si="13"/>
        <v>716</v>
      </c>
      <c r="C718" s="369">
        <v>45446</v>
      </c>
      <c r="D718" s="124" t="s">
        <v>91</v>
      </c>
      <c r="E718" s="125" t="str">
        <f>VLOOKUP(Gas_DB2[[#This Row],[کد ماشین آلات]],Y:AA,2,FALSE)</f>
        <v>کامیون کمپرسی</v>
      </c>
      <c r="F718" s="113" t="str">
        <f>VLOOKUP(Gas_DB2[[#This Row],[نام ماشین آلات]],Z:AB,2,FALSE)</f>
        <v>شرکتی-یحیی زاده</v>
      </c>
      <c r="G718" s="128"/>
      <c r="H718" s="128"/>
      <c r="I718" s="128"/>
      <c r="J718" s="128"/>
      <c r="K718" s="107"/>
    </row>
    <row r="719" spans="2:11" x14ac:dyDescent="0.25">
      <c r="B719" s="4">
        <f t="shared" si="13"/>
        <v>717</v>
      </c>
      <c r="C719" s="369">
        <v>45446</v>
      </c>
      <c r="D719" s="124" t="s">
        <v>94</v>
      </c>
      <c r="E719" s="125" t="str">
        <f>VLOOKUP(Gas_DB2[[#This Row],[کد ماشین آلات]],Y:AA,2,FALSE)</f>
        <v>کامیون کمپرسی</v>
      </c>
      <c r="F719" s="113" t="str">
        <f>VLOOKUP(Gas_DB2[[#This Row],[نام ماشین آلات]],Z:AB,2,FALSE)</f>
        <v>شرکتی-یحیی زاده</v>
      </c>
      <c r="G719" s="128"/>
      <c r="H719" s="128"/>
      <c r="I719" s="128"/>
      <c r="J719" s="128"/>
      <c r="K719" s="107"/>
    </row>
    <row r="720" spans="2:11" x14ac:dyDescent="0.25">
      <c r="B720" s="4">
        <f t="shared" si="13"/>
        <v>718</v>
      </c>
      <c r="C720" s="369">
        <v>45446</v>
      </c>
      <c r="D720" s="124" t="s">
        <v>117</v>
      </c>
      <c r="E720" s="125" t="str">
        <f>VLOOKUP(Gas_DB2[[#This Row],[کد ماشین آلات]],Y:AA,2,FALSE)</f>
        <v>کامیون کمپرسی</v>
      </c>
      <c r="F720" s="113" t="str">
        <f>VLOOKUP(Gas_DB2[[#This Row],[نام ماشین آلات]],Z:AB,2,FALSE)</f>
        <v>شرکتی-یحیی زاده</v>
      </c>
      <c r="G720" s="128"/>
      <c r="H720" s="128"/>
      <c r="I720" s="128"/>
      <c r="J720" s="128"/>
      <c r="K720" s="107"/>
    </row>
    <row r="721" spans="2:11" x14ac:dyDescent="0.25">
      <c r="B721" s="4">
        <f t="shared" si="13"/>
        <v>719</v>
      </c>
      <c r="C721" s="369">
        <v>45446</v>
      </c>
      <c r="D721" s="124" t="s">
        <v>130</v>
      </c>
      <c r="E721" s="125" t="str">
        <f>VLOOKUP(Gas_DB2[[#This Row],[کد ماشین آلات]],Y:AA,2,FALSE)</f>
        <v>تانکر ابپاش بنز</v>
      </c>
      <c r="F721" s="113" t="str">
        <f>VLOOKUP(Gas_DB2[[#This Row],[نام ماشین آلات]],Z:AB,2,FALSE)</f>
        <v>شرکتی-بارانی</v>
      </c>
      <c r="G721" s="128"/>
      <c r="H721" s="128"/>
      <c r="I721" s="128"/>
      <c r="J721" s="128"/>
      <c r="K721" s="107"/>
    </row>
    <row r="722" spans="2:11" x14ac:dyDescent="0.25">
      <c r="B722" s="4">
        <f t="shared" si="13"/>
        <v>720</v>
      </c>
      <c r="C722" s="369">
        <v>45446</v>
      </c>
      <c r="D722" s="124" t="s">
        <v>96</v>
      </c>
      <c r="E722" s="125" t="str">
        <f>VLOOKUP(Gas_DB2[[#This Row],[کد ماشین آلات]],Y:AA,2,FALSE)</f>
        <v>تانکر ابپاش بنز</v>
      </c>
      <c r="F722" s="113" t="str">
        <f>VLOOKUP(Gas_DB2[[#This Row],[نام ماشین آلات]],Z:AB,2,FALSE)</f>
        <v>شرکتی-بارانی</v>
      </c>
      <c r="G722" s="128">
        <v>94</v>
      </c>
      <c r="H722" s="128"/>
      <c r="I722" s="128"/>
      <c r="J722" s="128"/>
      <c r="K722" s="107"/>
    </row>
    <row r="723" spans="2:11" x14ac:dyDescent="0.25">
      <c r="B723" s="4">
        <f t="shared" si="13"/>
        <v>721</v>
      </c>
      <c r="C723" s="369">
        <v>45446</v>
      </c>
      <c r="D723" s="124" t="s">
        <v>114</v>
      </c>
      <c r="E723" s="125" t="str">
        <f>VLOOKUP(Gas_DB2[[#This Row],[کد ماشین آلات]],Y:AA,2,FALSE)</f>
        <v>تانکر سوخت بنز</v>
      </c>
      <c r="F723" s="113" t="str">
        <f>VLOOKUP(Gas_DB2[[#This Row],[نام ماشین آلات]],Z:AB,2,FALSE)</f>
        <v>شرکتی-برات زاده- از تاریخ 1 تیرماه</v>
      </c>
      <c r="G723" s="128">
        <v>70</v>
      </c>
      <c r="H723" s="128"/>
      <c r="I723" s="128">
        <v>89360</v>
      </c>
      <c r="J723" s="128">
        <v>91026</v>
      </c>
      <c r="K723" s="107"/>
    </row>
    <row r="724" spans="2:11" x14ac:dyDescent="0.25">
      <c r="B724" s="4">
        <f t="shared" si="13"/>
        <v>722</v>
      </c>
      <c r="C724" s="369">
        <v>45446</v>
      </c>
      <c r="D724" s="124" t="s">
        <v>119</v>
      </c>
      <c r="E724" s="125" t="str">
        <f>VLOOKUP(Gas_DB2[[#This Row],[کد ماشین آلات]],Y:AA,2,FALSE)</f>
        <v>غلطک</v>
      </c>
      <c r="F724" s="113" t="str">
        <f>VLOOKUP(Gas_DB2[[#This Row],[نام ماشین آلات]],Z:AB,2,FALSE)</f>
        <v>شرکتی-جمالی</v>
      </c>
      <c r="G724" s="128">
        <v>72</v>
      </c>
      <c r="H724" s="128"/>
      <c r="I724" s="128"/>
      <c r="J724" s="128"/>
      <c r="K724" s="107"/>
    </row>
    <row r="725" spans="2:11" x14ac:dyDescent="0.25">
      <c r="B725" s="4">
        <f t="shared" si="13"/>
        <v>723</v>
      </c>
      <c r="C725" s="369">
        <v>45446</v>
      </c>
      <c r="D725" s="124" t="s">
        <v>107</v>
      </c>
      <c r="E725" s="125" t="str">
        <f>VLOOKUP(Gas_DB2[[#This Row],[کد ماشین آلات]],Y:AA,2,FALSE)</f>
        <v>غلطک</v>
      </c>
      <c r="F725" s="113" t="str">
        <f>VLOOKUP(Gas_DB2[[#This Row],[نام ماشین آلات]],Z:AB,2,FALSE)</f>
        <v>شرکتی-جمالی</v>
      </c>
      <c r="G725" s="128">
        <v>110</v>
      </c>
      <c r="H725" s="128"/>
      <c r="I725" s="128"/>
      <c r="J725" s="128"/>
      <c r="K725" s="107"/>
    </row>
    <row r="726" spans="2:11" x14ac:dyDescent="0.25">
      <c r="B726" s="4">
        <f t="shared" si="13"/>
        <v>724</v>
      </c>
      <c r="C726" s="369">
        <v>45446</v>
      </c>
      <c r="D726" s="124" t="s">
        <v>110</v>
      </c>
      <c r="E726" s="125" t="str">
        <f>VLOOKUP(Gas_DB2[[#This Row],[کد ماشین آلات]],Y:AA,2,FALSE)</f>
        <v>غلطک</v>
      </c>
      <c r="F726" s="113" t="str">
        <f>VLOOKUP(Gas_DB2[[#This Row],[نام ماشین آلات]],Z:AB,2,FALSE)</f>
        <v>شرکتی-جمالی</v>
      </c>
      <c r="G726" s="128">
        <v>76</v>
      </c>
      <c r="H726" s="128"/>
      <c r="I726" s="128"/>
      <c r="J726" s="128"/>
      <c r="K726" s="107"/>
    </row>
    <row r="727" spans="2:11" x14ac:dyDescent="0.25">
      <c r="B727" s="4">
        <f t="shared" si="13"/>
        <v>725</v>
      </c>
      <c r="C727" s="369">
        <v>45446</v>
      </c>
      <c r="D727" s="124" t="s">
        <v>120</v>
      </c>
      <c r="E727" s="125" t="str">
        <f>VLOOKUP(Gas_DB2[[#This Row],[کد ماشین آلات]],Y:AA,2,FALSE)</f>
        <v>میکسراتکو</v>
      </c>
      <c r="F727" s="113" t="str">
        <f>VLOOKUP(Gas_DB2[[#This Row],[نام ماشین آلات]],Z:AB,2,FALSE)</f>
        <v>شرکتی-شاکری</v>
      </c>
      <c r="G727" s="128"/>
      <c r="H727" s="128"/>
      <c r="I727" s="128"/>
      <c r="J727" s="128"/>
      <c r="K727" s="107"/>
    </row>
    <row r="728" spans="2:11" x14ac:dyDescent="0.25">
      <c r="B728" s="4">
        <f t="shared" si="13"/>
        <v>726</v>
      </c>
      <c r="C728" s="369">
        <v>45446</v>
      </c>
      <c r="D728" s="124" t="s">
        <v>122</v>
      </c>
      <c r="E728" s="125" t="str">
        <f>VLOOKUP(Gas_DB2[[#This Row],[کد ماشین آلات]],Y:AA,2,FALSE)</f>
        <v>میکسر امیکو</v>
      </c>
      <c r="F728" s="113" t="str">
        <f>VLOOKUP(Gas_DB2[[#This Row],[نام ماشین آلات]],Z:AB,2,FALSE)</f>
        <v>شرکتی-زراعتی</v>
      </c>
      <c r="G728" s="128"/>
      <c r="H728" s="128"/>
      <c r="I728" s="128"/>
      <c r="J728" s="128"/>
      <c r="K728" s="107"/>
    </row>
    <row r="729" spans="2:11" x14ac:dyDescent="0.25">
      <c r="B729" s="4">
        <f t="shared" ref="B729:B792" si="14">ROW()-2</f>
        <v>727</v>
      </c>
      <c r="C729" s="369">
        <v>45446</v>
      </c>
      <c r="D729" s="124" t="s">
        <v>127</v>
      </c>
      <c r="E729" s="125" t="str">
        <f>VLOOKUP(Gas_DB2[[#This Row],[کد ماشین آلات]],Y:AA,2,FALSE)</f>
        <v>بلدوزر</v>
      </c>
      <c r="F729" s="113" t="str">
        <f>VLOOKUP(Gas_DB2[[#This Row],[نام ماشین آلات]],Z:AB,2,FALSE)</f>
        <v>شرکتی-رجب زاده</v>
      </c>
      <c r="G729" s="127"/>
      <c r="H729" s="127"/>
      <c r="I729" s="127"/>
      <c r="J729" s="127"/>
      <c r="K729" s="107"/>
    </row>
    <row r="730" spans="2:11" x14ac:dyDescent="0.25">
      <c r="B730" s="4">
        <f t="shared" si="14"/>
        <v>728</v>
      </c>
      <c r="C730" s="369">
        <v>45446</v>
      </c>
      <c r="D730" s="126" t="s">
        <v>158</v>
      </c>
      <c r="E730" s="125" t="str">
        <f>VLOOKUP(Gas_DB2[[#This Row],[کد ماشین آلات]],Y:AA,2,FALSE)</f>
        <v>بیل مکانیکی</v>
      </c>
      <c r="F730" s="113" t="str">
        <f>VLOOKUP(Gas_DB2[[#This Row],[نام ماشین آلات]],Z:AB,2,FALSE)</f>
        <v>انصاری</v>
      </c>
      <c r="G730" s="127">
        <v>152</v>
      </c>
      <c r="H730" s="127"/>
      <c r="I730" s="127"/>
      <c r="J730" s="127"/>
      <c r="K730" s="107"/>
    </row>
    <row r="731" spans="2:11" x14ac:dyDescent="0.25">
      <c r="B731" s="4">
        <f t="shared" si="14"/>
        <v>729</v>
      </c>
      <c r="C731" s="369">
        <v>45446</v>
      </c>
      <c r="D731" s="126" t="s">
        <v>144</v>
      </c>
      <c r="E731" s="125" t="str">
        <f>VLOOKUP(Gas_DB2[[#This Row],[کد ماشین آلات]],Y:AA,2,FALSE)</f>
        <v>بلدوزر D85</v>
      </c>
      <c r="F731" s="113" t="str">
        <f>VLOOKUP(Gas_DB2[[#This Row],[نام ماشین آلات]],Z:AB,2,FALSE)</f>
        <v>اکبری</v>
      </c>
      <c r="G731" s="127"/>
      <c r="H731" s="127"/>
      <c r="I731" s="127"/>
      <c r="J731" s="127"/>
      <c r="K731" s="107"/>
    </row>
    <row r="732" spans="2:11" x14ac:dyDescent="0.25">
      <c r="B732" s="4">
        <f t="shared" si="14"/>
        <v>730</v>
      </c>
      <c r="C732" s="369">
        <v>45446</v>
      </c>
      <c r="D732" s="126" t="s">
        <v>146</v>
      </c>
      <c r="E732" s="125" t="str">
        <f>VLOOKUP(Gas_DB2[[#This Row],[کد ماشین آلات]],Y:AA,2,FALSE)</f>
        <v>بلدوزر D85</v>
      </c>
      <c r="F732" s="113" t="str">
        <f>VLOOKUP(Gas_DB2[[#This Row],[نام ماشین آلات]],Z:AB,2,FALSE)</f>
        <v>اکبری</v>
      </c>
      <c r="G732" s="127"/>
      <c r="H732" s="127"/>
      <c r="I732" s="127"/>
      <c r="J732" s="127"/>
      <c r="K732" s="107"/>
    </row>
    <row r="733" spans="2:11" x14ac:dyDescent="0.25">
      <c r="B733" s="4">
        <f t="shared" si="14"/>
        <v>731</v>
      </c>
      <c r="C733" s="369">
        <v>45446</v>
      </c>
      <c r="D733" s="126" t="s">
        <v>147</v>
      </c>
      <c r="E733" s="125" t="str">
        <f>VLOOKUP(Gas_DB2[[#This Row],[کد ماشین آلات]],Y:AA,2,FALSE)</f>
        <v>بلدوزر کاترپیلار D8</v>
      </c>
      <c r="F733" s="113" t="str">
        <f>VLOOKUP(Gas_DB2[[#This Row],[نام ماشین آلات]],Z:AB,2,FALSE)</f>
        <v>حسن پور</v>
      </c>
      <c r="G733" s="127">
        <v>411</v>
      </c>
      <c r="H733" s="127"/>
      <c r="I733" s="127"/>
      <c r="J733" s="127"/>
      <c r="K733" s="107"/>
    </row>
    <row r="734" spans="2:11" x14ac:dyDescent="0.25">
      <c r="B734" s="4">
        <f t="shared" si="14"/>
        <v>732</v>
      </c>
      <c r="C734" s="369">
        <v>45446</v>
      </c>
      <c r="D734" s="126" t="s">
        <v>162</v>
      </c>
      <c r="E734" s="125" t="str">
        <f>VLOOKUP(Gas_DB2[[#This Row],[کد ماشین آلات]],Y:AA,2,FALSE)</f>
        <v>بیل مکانیکی</v>
      </c>
      <c r="F734" s="113" t="str">
        <f>VLOOKUP(Gas_DB2[[#This Row],[نام ماشین آلات]],Z:AB,2,FALSE)</f>
        <v>انصاری</v>
      </c>
      <c r="G734" s="127"/>
      <c r="H734" s="127"/>
      <c r="I734" s="127"/>
      <c r="J734" s="127"/>
      <c r="K734" s="107"/>
    </row>
    <row r="735" spans="2:11" x14ac:dyDescent="0.25">
      <c r="B735" s="4">
        <f t="shared" si="14"/>
        <v>733</v>
      </c>
      <c r="C735" s="369">
        <v>45446</v>
      </c>
      <c r="D735" s="126" t="s">
        <v>160</v>
      </c>
      <c r="E735" s="125" t="str">
        <f>VLOOKUP(Gas_DB2[[#This Row],[کد ماشین آلات]],Y:AA,2,FALSE)</f>
        <v>تانکر آب</v>
      </c>
      <c r="F735" s="113" t="str">
        <f>VLOOKUP(Gas_DB2[[#This Row],[نام ماشین آلات]],Z:AB,2,FALSE)</f>
        <v>رضاپور</v>
      </c>
      <c r="G735" s="127"/>
      <c r="H735" s="127"/>
      <c r="I735" s="127"/>
      <c r="J735" s="127"/>
      <c r="K735" s="107"/>
    </row>
    <row r="736" spans="2:11" x14ac:dyDescent="0.25">
      <c r="B736" s="4">
        <f t="shared" si="14"/>
        <v>734</v>
      </c>
      <c r="C736" s="369">
        <v>45446</v>
      </c>
      <c r="D736" s="126" t="s">
        <v>149</v>
      </c>
      <c r="E736" s="125" t="str">
        <f>VLOOKUP(Gas_DB2[[#This Row],[کد ماشین آلات]],Y:AA,2,FALSE)</f>
        <v>لودر ZL50</v>
      </c>
      <c r="F736" s="113" t="str">
        <f>VLOOKUP(Gas_DB2[[#This Row],[نام ماشین آلات]],Z:AB,2,FALSE)</f>
        <v>میرزایی</v>
      </c>
      <c r="G736" s="127"/>
      <c r="H736" s="127"/>
      <c r="I736" s="127"/>
      <c r="J736" s="127"/>
      <c r="K736" s="107"/>
    </row>
    <row r="737" spans="2:11" x14ac:dyDescent="0.25">
      <c r="B737" s="4">
        <f t="shared" si="14"/>
        <v>735</v>
      </c>
      <c r="C737" s="369">
        <v>45446</v>
      </c>
      <c r="D737" s="126" t="s">
        <v>150</v>
      </c>
      <c r="E737" s="125" t="str">
        <f>VLOOKUP(Gas_DB2[[#This Row],[کد ماشین آلات]],Y:AA,2,FALSE)</f>
        <v>کامیون کمپرسی</v>
      </c>
      <c r="F737" s="113" t="str">
        <f>VLOOKUP(Gas_DB2[[#This Row],[نام ماشین آلات]],Z:AB,2,FALSE)</f>
        <v>شرکتی-یحیی زاده</v>
      </c>
      <c r="G737" s="127"/>
      <c r="H737" s="127"/>
      <c r="I737" s="127"/>
      <c r="J737" s="127"/>
      <c r="K737" s="107"/>
    </row>
    <row r="738" spans="2:11" x14ac:dyDescent="0.25">
      <c r="B738" s="4">
        <f t="shared" si="14"/>
        <v>736</v>
      </c>
      <c r="C738" s="369">
        <v>45446</v>
      </c>
      <c r="D738" s="126" t="s">
        <v>152</v>
      </c>
      <c r="E738" s="125" t="str">
        <f>VLOOKUP(Gas_DB2[[#This Row],[کد ماشین آلات]],Y:AA,2,FALSE)</f>
        <v>کامیون کمپرسی</v>
      </c>
      <c r="F738" s="113" t="str">
        <f>VLOOKUP(Gas_DB2[[#This Row],[نام ماشین آلات]],Z:AB,2,FALSE)</f>
        <v>شرکتی-یحیی زاده</v>
      </c>
      <c r="G738" s="127"/>
      <c r="H738" s="127"/>
      <c r="I738" s="127"/>
      <c r="J738" s="127"/>
      <c r="K738" s="107"/>
    </row>
    <row r="739" spans="2:11" x14ac:dyDescent="0.25">
      <c r="B739" s="4">
        <f t="shared" si="14"/>
        <v>737</v>
      </c>
      <c r="C739" s="369">
        <v>45446</v>
      </c>
      <c r="D739" s="126" t="s">
        <v>152</v>
      </c>
      <c r="E739" s="125" t="str">
        <f>VLOOKUP(Gas_DB2[[#This Row],[کد ماشین آلات]],Y:AA,2,FALSE)</f>
        <v>کامیون کمپرسی</v>
      </c>
      <c r="F739" s="113" t="str">
        <f>VLOOKUP(Gas_DB2[[#This Row],[نام ماشین آلات]],Z:AB,2,FALSE)</f>
        <v>شرکتی-یحیی زاده</v>
      </c>
      <c r="G739" s="127"/>
      <c r="H739" s="127"/>
      <c r="I739" s="127"/>
      <c r="J739" s="127"/>
      <c r="K739" s="107"/>
    </row>
    <row r="740" spans="2:11" x14ac:dyDescent="0.25">
      <c r="B740" s="4">
        <f t="shared" si="14"/>
        <v>738</v>
      </c>
      <c r="C740" s="369">
        <v>45446</v>
      </c>
      <c r="D740" s="126" t="s">
        <v>137</v>
      </c>
      <c r="E740" s="125" t="str">
        <f>VLOOKUP(Gas_DB2[[#This Row],[کد ماشین آلات]],Y:AA,2,FALSE)</f>
        <v>بیل مکانیکی</v>
      </c>
      <c r="F740" s="113" t="str">
        <f>VLOOKUP(Gas_DB2[[#This Row],[نام ماشین آلات]],Z:AB,2,FALSE)</f>
        <v>انصاری</v>
      </c>
      <c r="G740" s="127">
        <v>287</v>
      </c>
      <c r="H740" s="127"/>
      <c r="I740" s="127"/>
      <c r="J740" s="127"/>
      <c r="K740" s="107"/>
    </row>
    <row r="741" spans="2:11" x14ac:dyDescent="0.25">
      <c r="B741" s="4">
        <f t="shared" si="14"/>
        <v>739</v>
      </c>
      <c r="C741" s="369">
        <v>45446</v>
      </c>
      <c r="D741" s="126" t="s">
        <v>141</v>
      </c>
      <c r="E741" s="125" t="str">
        <f>VLOOKUP(Gas_DB2[[#This Row],[کد ماشین آلات]],Y:AA,2,FALSE)</f>
        <v>کامیون کمپرسی</v>
      </c>
      <c r="F741" s="113" t="str">
        <f>VLOOKUP(Gas_DB2[[#This Row],[نام ماشین آلات]],Z:AB,2,FALSE)</f>
        <v>شرکتی-یحیی زاده</v>
      </c>
      <c r="G741" s="127"/>
      <c r="H741" s="127"/>
      <c r="I741" s="127"/>
      <c r="J741" s="127"/>
      <c r="K741" s="107"/>
    </row>
    <row r="742" spans="2:11" x14ac:dyDescent="0.25">
      <c r="B742" s="4">
        <f t="shared" si="14"/>
        <v>740</v>
      </c>
      <c r="C742" s="369">
        <v>45446</v>
      </c>
      <c r="D742" s="126" t="s">
        <v>142</v>
      </c>
      <c r="E742" s="125" t="str">
        <f>VLOOKUP(Gas_DB2[[#This Row],[کد ماشین آلات]],Y:AA,2,FALSE)</f>
        <v>کامیون کمپرسی</v>
      </c>
      <c r="F742" s="113" t="str">
        <f>VLOOKUP(Gas_DB2[[#This Row],[نام ماشین آلات]],Z:AB,2,FALSE)</f>
        <v>شرکتی-یحیی زاده</v>
      </c>
      <c r="G742" s="127">
        <v>57</v>
      </c>
      <c r="H742" s="127"/>
      <c r="I742" s="127"/>
      <c r="J742" s="127"/>
      <c r="K742" s="107"/>
    </row>
    <row r="743" spans="2:11" x14ac:dyDescent="0.25">
      <c r="B743" s="4">
        <f t="shared" si="14"/>
        <v>741</v>
      </c>
      <c r="C743" s="369">
        <v>45446</v>
      </c>
      <c r="D743" s="126" t="s">
        <v>143</v>
      </c>
      <c r="E743" s="125" t="str">
        <f>VLOOKUP(Gas_DB2[[#This Row],[کد ماشین آلات]],Y:AA,2,FALSE)</f>
        <v>کامیون کمپرسی</v>
      </c>
      <c r="F743" s="113" t="str">
        <f>VLOOKUP(Gas_DB2[[#This Row],[نام ماشین آلات]],Z:AB,2,FALSE)</f>
        <v>شرکتی-یحیی زاده</v>
      </c>
      <c r="G743" s="127">
        <v>241</v>
      </c>
      <c r="H743" s="127"/>
      <c r="I743" s="127"/>
      <c r="J743" s="127"/>
      <c r="K743" s="107"/>
    </row>
    <row r="744" spans="2:11" x14ac:dyDescent="0.25">
      <c r="B744" s="4">
        <f t="shared" si="14"/>
        <v>742</v>
      </c>
      <c r="C744" s="369">
        <v>45446</v>
      </c>
      <c r="D744" s="126" t="s">
        <v>155</v>
      </c>
      <c r="E744" s="125" t="str">
        <f>VLOOKUP(Gas_DB2[[#This Row],[کد ماشین آلات]],Y:AA,2,FALSE)</f>
        <v>لودر</v>
      </c>
      <c r="F744" s="113">
        <f>VLOOKUP(Gas_DB2[[#This Row],[نام ماشین آلات]],Z:AB,2,FALSE)</f>
        <v>0</v>
      </c>
      <c r="G744" s="127"/>
      <c r="H744" s="127"/>
      <c r="I744" s="127"/>
      <c r="J744" s="127"/>
      <c r="K744" s="107"/>
    </row>
    <row r="745" spans="2:11" x14ac:dyDescent="0.25">
      <c r="B745" s="4">
        <f t="shared" si="14"/>
        <v>743</v>
      </c>
      <c r="C745" s="369">
        <v>45446</v>
      </c>
      <c r="D745" s="124" t="s">
        <v>156</v>
      </c>
      <c r="E745" s="125" t="str">
        <f>VLOOKUP(Gas_DB2[[#This Row],[کد ماشین آلات]],Y:AA,2,FALSE)</f>
        <v>کامیون کمپرسی</v>
      </c>
      <c r="F745" s="113" t="str">
        <f>VLOOKUP(Gas_DB2[[#This Row],[نام ماشین آلات]],Z:AB,2,FALSE)</f>
        <v>شرکتی-یحیی زاده</v>
      </c>
      <c r="G745" s="127"/>
      <c r="H745" s="127"/>
      <c r="I745" s="127"/>
      <c r="J745" s="127"/>
      <c r="K745" s="107"/>
    </row>
    <row r="746" spans="2:11" x14ac:dyDescent="0.25">
      <c r="B746" s="4">
        <f t="shared" si="14"/>
        <v>744</v>
      </c>
      <c r="C746" s="369">
        <v>45446</v>
      </c>
      <c r="D746" s="124" t="s">
        <v>179</v>
      </c>
      <c r="E746" s="125" t="str">
        <f>VLOOKUP(Gas_DB2[[#This Row],[کد ماشین آلات]],Y:AA,2,FALSE)</f>
        <v>تانکر آب</v>
      </c>
      <c r="F746" s="113" t="str">
        <f>VLOOKUP(Gas_DB2[[#This Row],[نام ماشین آلات]],Z:AB,2,FALSE)</f>
        <v>رضاپور</v>
      </c>
      <c r="G746" s="127">
        <v>46</v>
      </c>
      <c r="H746" s="127"/>
      <c r="I746" s="127"/>
      <c r="J746" s="127"/>
      <c r="K746" s="107"/>
    </row>
    <row r="747" spans="2:11" x14ac:dyDescent="0.25">
      <c r="B747" s="4">
        <f t="shared" si="14"/>
        <v>745</v>
      </c>
      <c r="C747" s="369">
        <v>45446</v>
      </c>
      <c r="D747" s="124" t="s">
        <v>164</v>
      </c>
      <c r="E747" s="125" t="str">
        <f>VLOOKUP(Gas_DB2[[#This Row],[کد ماشین آلات]],Y:AA,2,FALSE)</f>
        <v>گریدر 14G</v>
      </c>
      <c r="F747" s="113" t="str">
        <f>VLOOKUP(Gas_DB2[[#This Row],[نام ماشین آلات]],Z:AB,2,FALSE)</f>
        <v>محمد پور</v>
      </c>
      <c r="G747" s="127"/>
      <c r="H747" s="127"/>
      <c r="I747" s="127"/>
      <c r="J747" s="127"/>
      <c r="K747" s="107"/>
    </row>
    <row r="748" spans="2:11" x14ac:dyDescent="0.25">
      <c r="B748" s="4">
        <f t="shared" si="14"/>
        <v>746</v>
      </c>
      <c r="C748" s="369">
        <v>45446</v>
      </c>
      <c r="D748" s="124" t="s">
        <v>168</v>
      </c>
      <c r="E748" s="125" t="str">
        <f>VLOOKUP(Gas_DB2[[#This Row],[کد ماشین آلات]],Y:AA,2,FALSE)</f>
        <v>غلطک کششی</v>
      </c>
      <c r="F748" s="113" t="str">
        <f>VLOOKUP(Gas_DB2[[#This Row],[نام ماشین آلات]],Z:AB,2,FALSE)</f>
        <v>محمد پور</v>
      </c>
      <c r="G748" s="128">
        <v>71</v>
      </c>
      <c r="H748" s="128"/>
      <c r="I748" s="127"/>
      <c r="J748" s="127"/>
      <c r="K748" s="107"/>
    </row>
    <row r="749" spans="2:11" x14ac:dyDescent="0.25">
      <c r="B749" s="4">
        <f t="shared" si="14"/>
        <v>747</v>
      </c>
      <c r="C749" s="369">
        <v>45446</v>
      </c>
      <c r="D749" s="124" t="s">
        <v>171</v>
      </c>
      <c r="E749" s="125" t="str">
        <f>VLOOKUP(Gas_DB2[[#This Row],[کد ماشین آلات]],Y:AA,2,FALSE)</f>
        <v>غلطک کششی</v>
      </c>
      <c r="F749" s="113" t="str">
        <f>VLOOKUP(Gas_DB2[[#This Row],[نام ماشین آلات]],Z:AB,2,FALSE)</f>
        <v>محمد پور</v>
      </c>
      <c r="G749" s="128"/>
      <c r="H749" s="128"/>
      <c r="I749" s="129"/>
      <c r="J749" s="129"/>
      <c r="K749" s="107"/>
    </row>
    <row r="750" spans="2:11" x14ac:dyDescent="0.25">
      <c r="B750" s="99">
        <f t="shared" si="14"/>
        <v>748</v>
      </c>
      <c r="C750" s="371">
        <v>45446</v>
      </c>
      <c r="D750" s="100" t="s">
        <v>182</v>
      </c>
      <c r="E750" s="113" t="str">
        <f>VLOOKUP(D750,M$155:O750,2,FALSE)</f>
        <v>تانکر اداره سوخت</v>
      </c>
      <c r="F750" s="113" t="str">
        <f>VLOOKUP(D750,Y$4:AA750,3,FALSE)</f>
        <v>هیزمی</v>
      </c>
      <c r="G750" s="130"/>
      <c r="H750" s="130">
        <v>19000</v>
      </c>
      <c r="I750" s="131"/>
      <c r="J750" s="131"/>
      <c r="K750" s="113"/>
    </row>
    <row r="751" spans="2:11" x14ac:dyDescent="0.25">
      <c r="B751" s="4">
        <f t="shared" si="14"/>
        <v>749</v>
      </c>
      <c r="C751" s="369">
        <v>45447</v>
      </c>
      <c r="D751" s="124" t="s">
        <v>88</v>
      </c>
      <c r="E751" s="125" t="str">
        <f>VLOOKUP(Gas_DB2[[#This Row],[کد ماشین آلات]],Y:AA,2,FALSE)</f>
        <v>گریدر  ۱۶g</v>
      </c>
      <c r="F751" s="113" t="str">
        <f>VLOOKUP(Gas_DB2[[#This Row],[نام ماشین آلات]],Z:AB,2,FALSE)</f>
        <v>شرکتی-یگانه</v>
      </c>
      <c r="G751" s="128">
        <v>157</v>
      </c>
      <c r="H751" s="128"/>
      <c r="I751" s="129"/>
      <c r="J751" s="129"/>
      <c r="K751" s="107"/>
    </row>
    <row r="752" spans="2:11" x14ac:dyDescent="0.25">
      <c r="B752" s="4">
        <f t="shared" si="14"/>
        <v>750</v>
      </c>
      <c r="C752" s="369">
        <v>45447</v>
      </c>
      <c r="D752" s="124" t="s">
        <v>91</v>
      </c>
      <c r="E752" s="125" t="str">
        <f>VLOOKUP(Gas_DB2[[#This Row],[کد ماشین آلات]],Y:AA,2,FALSE)</f>
        <v>کامیون کمپرسی</v>
      </c>
      <c r="F752" s="113" t="str">
        <f>VLOOKUP(Gas_DB2[[#This Row],[نام ماشین آلات]],Z:AB,2,FALSE)</f>
        <v>شرکتی-یحیی زاده</v>
      </c>
      <c r="G752" s="128">
        <v>130</v>
      </c>
      <c r="H752" s="128"/>
      <c r="I752" s="129"/>
      <c r="J752" s="129"/>
      <c r="K752" s="107"/>
    </row>
    <row r="753" spans="2:11" x14ac:dyDescent="0.25">
      <c r="B753" s="4">
        <f t="shared" si="14"/>
        <v>751</v>
      </c>
      <c r="C753" s="369">
        <v>45447</v>
      </c>
      <c r="D753" s="124" t="s">
        <v>94</v>
      </c>
      <c r="E753" s="125" t="str">
        <f>VLOOKUP(Gas_DB2[[#This Row],[کد ماشین آلات]],Y:AA,2,FALSE)</f>
        <v>کامیون کمپرسی</v>
      </c>
      <c r="F753" s="113" t="str">
        <f>VLOOKUP(Gas_DB2[[#This Row],[نام ماشین آلات]],Z:AB,2,FALSE)</f>
        <v>شرکتی-یحیی زاده</v>
      </c>
      <c r="G753" s="128">
        <v>0</v>
      </c>
      <c r="H753" s="128"/>
      <c r="I753" s="129"/>
      <c r="J753" s="129"/>
      <c r="K753" s="107"/>
    </row>
    <row r="754" spans="2:11" x14ac:dyDescent="0.25">
      <c r="B754" s="4">
        <f t="shared" si="14"/>
        <v>752</v>
      </c>
      <c r="C754" s="369">
        <v>45447</v>
      </c>
      <c r="D754" s="124" t="s">
        <v>117</v>
      </c>
      <c r="E754" s="125" t="str">
        <f>VLOOKUP(Gas_DB2[[#This Row],[کد ماشین آلات]],Y:AA,2,FALSE)</f>
        <v>کامیون کمپرسی</v>
      </c>
      <c r="F754" s="113" t="str">
        <f>VLOOKUP(Gas_DB2[[#This Row],[نام ماشین آلات]],Z:AB,2,FALSE)</f>
        <v>شرکتی-یحیی زاده</v>
      </c>
      <c r="G754" s="128">
        <v>170</v>
      </c>
      <c r="H754" s="128"/>
      <c r="I754" s="129"/>
      <c r="J754" s="129"/>
      <c r="K754" s="107"/>
    </row>
    <row r="755" spans="2:11" x14ac:dyDescent="0.25">
      <c r="B755" s="4">
        <f t="shared" si="14"/>
        <v>753</v>
      </c>
      <c r="C755" s="369">
        <v>45447</v>
      </c>
      <c r="D755" s="124" t="s">
        <v>130</v>
      </c>
      <c r="E755" s="125" t="str">
        <f>VLOOKUP(Gas_DB2[[#This Row],[کد ماشین آلات]],Y:AA,2,FALSE)</f>
        <v>تانکر ابپاش بنز</v>
      </c>
      <c r="F755" s="113" t="str">
        <f>VLOOKUP(Gas_DB2[[#This Row],[نام ماشین آلات]],Z:AB,2,FALSE)</f>
        <v>شرکتی-بارانی</v>
      </c>
      <c r="G755" s="128">
        <v>0</v>
      </c>
      <c r="H755" s="128"/>
      <c r="I755" s="129"/>
      <c r="J755" s="129"/>
      <c r="K755" s="107"/>
    </row>
    <row r="756" spans="2:11" x14ac:dyDescent="0.25">
      <c r="B756" s="4">
        <f t="shared" si="14"/>
        <v>754</v>
      </c>
      <c r="C756" s="369">
        <v>45447</v>
      </c>
      <c r="D756" s="124" t="s">
        <v>96</v>
      </c>
      <c r="E756" s="125" t="str">
        <f>VLOOKUP(Gas_DB2[[#This Row],[کد ماشین آلات]],Y:AA,2,FALSE)</f>
        <v>تانکر ابپاش بنز</v>
      </c>
      <c r="F756" s="113" t="str">
        <f>VLOOKUP(Gas_DB2[[#This Row],[نام ماشین آلات]],Z:AB,2,FALSE)</f>
        <v>شرکتی-بارانی</v>
      </c>
      <c r="G756" s="128">
        <v>58</v>
      </c>
      <c r="H756" s="128"/>
      <c r="I756" s="129"/>
      <c r="J756" s="129"/>
      <c r="K756" s="107"/>
    </row>
    <row r="757" spans="2:11" x14ac:dyDescent="0.25">
      <c r="B757" s="4">
        <f t="shared" si="14"/>
        <v>755</v>
      </c>
      <c r="C757" s="369">
        <v>45447</v>
      </c>
      <c r="D757" s="124" t="s">
        <v>114</v>
      </c>
      <c r="E757" s="125" t="str">
        <f>VLOOKUP(Gas_DB2[[#This Row],[کد ماشین آلات]],Y:AA,2,FALSE)</f>
        <v>تانکر سوخت بنز</v>
      </c>
      <c r="F757" s="113" t="str">
        <f>VLOOKUP(Gas_DB2[[#This Row],[نام ماشین آلات]],Z:AB,2,FALSE)</f>
        <v>شرکتی-برات زاده- از تاریخ 1 تیرماه</v>
      </c>
      <c r="G757" s="128">
        <v>0</v>
      </c>
      <c r="H757" s="128"/>
      <c r="I757" s="129">
        <v>91026</v>
      </c>
      <c r="J757" s="129">
        <v>93539</v>
      </c>
      <c r="K757" s="107"/>
    </row>
    <row r="758" spans="2:11" x14ac:dyDescent="0.25">
      <c r="B758" s="4">
        <f t="shared" si="14"/>
        <v>756</v>
      </c>
      <c r="C758" s="369">
        <v>45447</v>
      </c>
      <c r="D758" s="124" t="s">
        <v>119</v>
      </c>
      <c r="E758" s="125" t="str">
        <f>VLOOKUP(Gas_DB2[[#This Row],[کد ماشین آلات]],Y:AA,2,FALSE)</f>
        <v>غلطک</v>
      </c>
      <c r="F758" s="113" t="str">
        <f>VLOOKUP(Gas_DB2[[#This Row],[نام ماشین آلات]],Z:AB,2,FALSE)</f>
        <v>شرکتی-جمالی</v>
      </c>
      <c r="G758" s="128">
        <v>0</v>
      </c>
      <c r="H758" s="128"/>
      <c r="I758" s="129"/>
      <c r="J758" s="129"/>
      <c r="K758" s="107"/>
    </row>
    <row r="759" spans="2:11" x14ac:dyDescent="0.25">
      <c r="B759" s="4">
        <f t="shared" si="14"/>
        <v>757</v>
      </c>
      <c r="C759" s="369">
        <v>45447</v>
      </c>
      <c r="D759" s="124" t="s">
        <v>107</v>
      </c>
      <c r="E759" s="125" t="str">
        <f>VLOOKUP(Gas_DB2[[#This Row],[کد ماشین آلات]],Y:AA,2,FALSE)</f>
        <v>غلطک</v>
      </c>
      <c r="F759" s="113" t="str">
        <f>VLOOKUP(Gas_DB2[[#This Row],[نام ماشین آلات]],Z:AB,2,FALSE)</f>
        <v>شرکتی-جمالی</v>
      </c>
      <c r="G759" s="128">
        <v>0</v>
      </c>
      <c r="H759" s="128"/>
      <c r="I759" s="129"/>
      <c r="J759" s="129"/>
      <c r="K759" s="107"/>
    </row>
    <row r="760" spans="2:11" x14ac:dyDescent="0.25">
      <c r="B760" s="4">
        <f t="shared" si="14"/>
        <v>758</v>
      </c>
      <c r="C760" s="369">
        <v>45447</v>
      </c>
      <c r="D760" s="124" t="s">
        <v>110</v>
      </c>
      <c r="E760" s="125" t="str">
        <f>VLOOKUP(Gas_DB2[[#This Row],[کد ماشین آلات]],Y:AA,2,FALSE)</f>
        <v>غلطک</v>
      </c>
      <c r="F760" s="113" t="str">
        <f>VLOOKUP(Gas_DB2[[#This Row],[نام ماشین آلات]],Z:AB,2,FALSE)</f>
        <v>شرکتی-جمالی</v>
      </c>
      <c r="G760" s="128">
        <v>0</v>
      </c>
      <c r="H760" s="128"/>
      <c r="I760" s="129"/>
      <c r="J760" s="129"/>
      <c r="K760" s="107"/>
    </row>
    <row r="761" spans="2:11" x14ac:dyDescent="0.25">
      <c r="B761" s="4">
        <f t="shared" si="14"/>
        <v>759</v>
      </c>
      <c r="C761" s="369">
        <v>45447</v>
      </c>
      <c r="D761" s="124" t="s">
        <v>120</v>
      </c>
      <c r="E761" s="125" t="str">
        <f>VLOOKUP(Gas_DB2[[#This Row],[کد ماشین آلات]],Y:AA,2,FALSE)</f>
        <v>میکسراتکو</v>
      </c>
      <c r="F761" s="113" t="str">
        <f>VLOOKUP(Gas_DB2[[#This Row],[نام ماشین آلات]],Z:AB,2,FALSE)</f>
        <v>شرکتی-شاکری</v>
      </c>
      <c r="G761" s="128">
        <v>0</v>
      </c>
      <c r="H761" s="128"/>
      <c r="I761" s="129"/>
      <c r="J761" s="129"/>
      <c r="K761" s="107"/>
    </row>
    <row r="762" spans="2:11" x14ac:dyDescent="0.25">
      <c r="B762" s="4">
        <f t="shared" si="14"/>
        <v>760</v>
      </c>
      <c r="C762" s="369">
        <v>45447</v>
      </c>
      <c r="D762" s="124" t="s">
        <v>122</v>
      </c>
      <c r="E762" s="125" t="str">
        <f>VLOOKUP(Gas_DB2[[#This Row],[کد ماشین آلات]],Y:AA,2,FALSE)</f>
        <v>میکسر امیکو</v>
      </c>
      <c r="F762" s="113" t="str">
        <f>VLOOKUP(Gas_DB2[[#This Row],[نام ماشین آلات]],Z:AB,2,FALSE)</f>
        <v>شرکتی-زراعتی</v>
      </c>
      <c r="G762" s="128">
        <v>0</v>
      </c>
      <c r="H762" s="128"/>
      <c r="I762" s="129"/>
      <c r="J762" s="129"/>
      <c r="K762" s="107"/>
    </row>
    <row r="763" spans="2:11" x14ac:dyDescent="0.25">
      <c r="B763" s="4">
        <f t="shared" si="14"/>
        <v>761</v>
      </c>
      <c r="C763" s="369">
        <v>45447</v>
      </c>
      <c r="D763" s="124" t="s">
        <v>127</v>
      </c>
      <c r="E763" s="125" t="str">
        <f>VLOOKUP(Gas_DB2[[#This Row],[کد ماشین آلات]],Y:AA,2,FALSE)</f>
        <v>بلدوزر</v>
      </c>
      <c r="F763" s="113" t="str">
        <f>VLOOKUP(Gas_DB2[[#This Row],[نام ماشین آلات]],Z:AB,2,FALSE)</f>
        <v>شرکتی-رجب زاده</v>
      </c>
      <c r="G763" s="128">
        <v>303</v>
      </c>
      <c r="H763" s="128"/>
      <c r="I763" s="129"/>
      <c r="J763" s="129"/>
      <c r="K763" s="107"/>
    </row>
    <row r="764" spans="2:11" x14ac:dyDescent="0.25">
      <c r="B764" s="4">
        <f t="shared" si="14"/>
        <v>762</v>
      </c>
      <c r="C764" s="369">
        <v>45447</v>
      </c>
      <c r="D764" s="124" t="s">
        <v>158</v>
      </c>
      <c r="E764" s="125" t="str">
        <f>VLOOKUP(Gas_DB2[[#This Row],[کد ماشین آلات]],Y:AA,2,FALSE)</f>
        <v>بیل مکانیکی</v>
      </c>
      <c r="F764" s="113" t="str">
        <f>VLOOKUP(Gas_DB2[[#This Row],[نام ماشین آلات]],Z:AB,2,FALSE)</f>
        <v>انصاری</v>
      </c>
      <c r="G764" s="128">
        <v>0</v>
      </c>
      <c r="H764" s="128"/>
      <c r="I764" s="129"/>
      <c r="J764" s="129"/>
      <c r="K764" s="107"/>
    </row>
    <row r="765" spans="2:11" x14ac:dyDescent="0.25">
      <c r="B765" s="4">
        <f t="shared" si="14"/>
        <v>763</v>
      </c>
      <c r="C765" s="369">
        <v>45447</v>
      </c>
      <c r="D765" s="124" t="s">
        <v>144</v>
      </c>
      <c r="E765" s="125" t="str">
        <f>VLOOKUP(Gas_DB2[[#This Row],[کد ماشین آلات]],Y:AA,2,FALSE)</f>
        <v>بلدوزر D85</v>
      </c>
      <c r="F765" s="113" t="str">
        <f>VLOOKUP(Gas_DB2[[#This Row],[نام ماشین آلات]],Z:AB,2,FALSE)</f>
        <v>اکبری</v>
      </c>
      <c r="G765" s="128">
        <v>135</v>
      </c>
      <c r="H765" s="128"/>
      <c r="I765" s="129"/>
      <c r="J765" s="129"/>
      <c r="K765" s="107"/>
    </row>
    <row r="766" spans="2:11" x14ac:dyDescent="0.25">
      <c r="B766" s="4">
        <f t="shared" si="14"/>
        <v>764</v>
      </c>
      <c r="C766" s="369">
        <v>45447</v>
      </c>
      <c r="D766" s="124" t="s">
        <v>146</v>
      </c>
      <c r="E766" s="125" t="str">
        <f>VLOOKUP(Gas_DB2[[#This Row],[کد ماشین آلات]],Y:AA,2,FALSE)</f>
        <v>بلدوزر D85</v>
      </c>
      <c r="F766" s="113" t="str">
        <f>VLOOKUP(Gas_DB2[[#This Row],[نام ماشین آلات]],Z:AB,2,FALSE)</f>
        <v>اکبری</v>
      </c>
      <c r="G766" s="128">
        <v>169</v>
      </c>
      <c r="H766" s="128"/>
      <c r="I766" s="129"/>
      <c r="J766" s="129"/>
      <c r="K766" s="107"/>
    </row>
    <row r="767" spans="2:11" x14ac:dyDescent="0.25">
      <c r="B767" s="4">
        <f t="shared" si="14"/>
        <v>765</v>
      </c>
      <c r="C767" s="369">
        <v>45447</v>
      </c>
      <c r="D767" s="124" t="s">
        <v>147</v>
      </c>
      <c r="E767" s="125" t="str">
        <f>VLOOKUP(Gas_DB2[[#This Row],[کد ماشین آلات]],Y:AA,2,FALSE)</f>
        <v>بلدوزر کاترپیلار D8</v>
      </c>
      <c r="F767" s="113" t="str">
        <f>VLOOKUP(Gas_DB2[[#This Row],[نام ماشین آلات]],Z:AB,2,FALSE)</f>
        <v>حسن پور</v>
      </c>
      <c r="G767" s="128">
        <v>0</v>
      </c>
      <c r="H767" s="128"/>
      <c r="I767" s="129"/>
      <c r="J767" s="129"/>
      <c r="K767" s="107"/>
    </row>
    <row r="768" spans="2:11" x14ac:dyDescent="0.25">
      <c r="B768" s="4">
        <f t="shared" si="14"/>
        <v>766</v>
      </c>
      <c r="C768" s="369">
        <v>45447</v>
      </c>
      <c r="D768" s="124" t="s">
        <v>162</v>
      </c>
      <c r="E768" s="125" t="str">
        <f>VLOOKUP(Gas_DB2[[#This Row],[کد ماشین آلات]],Y:AA,2,FALSE)</f>
        <v>بیل مکانیکی</v>
      </c>
      <c r="F768" s="113" t="str">
        <f>VLOOKUP(Gas_DB2[[#This Row],[نام ماشین آلات]],Z:AB,2,FALSE)</f>
        <v>انصاری</v>
      </c>
      <c r="G768" s="128">
        <v>157</v>
      </c>
      <c r="H768" s="128"/>
      <c r="I768" s="129"/>
      <c r="J768" s="129"/>
      <c r="K768" s="107"/>
    </row>
    <row r="769" spans="2:11" x14ac:dyDescent="0.25">
      <c r="B769" s="4">
        <f t="shared" si="14"/>
        <v>767</v>
      </c>
      <c r="C769" s="369">
        <v>45447</v>
      </c>
      <c r="D769" s="124" t="s">
        <v>160</v>
      </c>
      <c r="E769" s="125" t="str">
        <f>VLOOKUP(Gas_DB2[[#This Row],[کد ماشین آلات]],Y:AA,2,FALSE)</f>
        <v>تانکر آب</v>
      </c>
      <c r="F769" s="113" t="str">
        <f>VLOOKUP(Gas_DB2[[#This Row],[نام ماشین آلات]],Z:AB,2,FALSE)</f>
        <v>رضاپور</v>
      </c>
      <c r="G769" s="128">
        <v>0</v>
      </c>
      <c r="H769" s="128"/>
      <c r="I769" s="129"/>
      <c r="J769" s="129"/>
      <c r="K769" s="107"/>
    </row>
    <row r="770" spans="2:11" x14ac:dyDescent="0.25">
      <c r="B770" s="4">
        <f t="shared" si="14"/>
        <v>768</v>
      </c>
      <c r="C770" s="369">
        <v>45447</v>
      </c>
      <c r="D770" s="124" t="s">
        <v>149</v>
      </c>
      <c r="E770" s="125" t="str">
        <f>VLOOKUP(Gas_DB2[[#This Row],[کد ماشین آلات]],Y:AA,2,FALSE)</f>
        <v>لودر ZL50</v>
      </c>
      <c r="F770" s="113" t="str">
        <f>VLOOKUP(Gas_DB2[[#This Row],[نام ماشین آلات]],Z:AB,2,FALSE)</f>
        <v>میرزایی</v>
      </c>
      <c r="G770" s="128">
        <v>124</v>
      </c>
      <c r="H770" s="128"/>
      <c r="I770" s="129"/>
      <c r="J770" s="129"/>
      <c r="K770" s="107"/>
    </row>
    <row r="771" spans="2:11" x14ac:dyDescent="0.25">
      <c r="B771" s="4">
        <f t="shared" si="14"/>
        <v>769</v>
      </c>
      <c r="C771" s="369">
        <v>45447</v>
      </c>
      <c r="D771" s="124" t="s">
        <v>150</v>
      </c>
      <c r="E771" s="125" t="str">
        <f>VLOOKUP(Gas_DB2[[#This Row],[کد ماشین آلات]],Y:AA,2,FALSE)</f>
        <v>کامیون کمپرسی</v>
      </c>
      <c r="F771" s="113" t="str">
        <f>VLOOKUP(Gas_DB2[[#This Row],[نام ماشین آلات]],Z:AB,2,FALSE)</f>
        <v>شرکتی-یحیی زاده</v>
      </c>
      <c r="G771" s="128">
        <v>105</v>
      </c>
      <c r="H771" s="128"/>
      <c r="I771" s="129"/>
      <c r="J771" s="129"/>
      <c r="K771" s="107"/>
    </row>
    <row r="772" spans="2:11" x14ac:dyDescent="0.25">
      <c r="B772" s="4">
        <f t="shared" si="14"/>
        <v>770</v>
      </c>
      <c r="C772" s="369">
        <v>45447</v>
      </c>
      <c r="D772" s="124" t="s">
        <v>152</v>
      </c>
      <c r="E772" s="125" t="str">
        <f>VLOOKUP(Gas_DB2[[#This Row],[کد ماشین آلات]],Y:AA,2,FALSE)</f>
        <v>کامیون کمپرسی</v>
      </c>
      <c r="F772" s="113" t="str">
        <f>VLOOKUP(Gas_DB2[[#This Row],[نام ماشین آلات]],Z:AB,2,FALSE)</f>
        <v>شرکتی-یحیی زاده</v>
      </c>
      <c r="G772" s="128">
        <v>102</v>
      </c>
      <c r="H772" s="128"/>
      <c r="I772" s="129"/>
      <c r="J772" s="129"/>
      <c r="K772" s="107"/>
    </row>
    <row r="773" spans="2:11" x14ac:dyDescent="0.25">
      <c r="B773" s="4">
        <f t="shared" si="14"/>
        <v>771</v>
      </c>
      <c r="C773" s="369">
        <v>45447</v>
      </c>
      <c r="D773" s="124" t="s">
        <v>137</v>
      </c>
      <c r="E773" s="125" t="str">
        <f>VLOOKUP(Gas_DB2[[#This Row],[کد ماشین آلات]],Y:AA,2,FALSE)</f>
        <v>بیل مکانیکی</v>
      </c>
      <c r="F773" s="113" t="str">
        <f>VLOOKUP(Gas_DB2[[#This Row],[نام ماشین آلات]],Z:AB,2,FALSE)</f>
        <v>انصاری</v>
      </c>
      <c r="G773" s="128">
        <v>272</v>
      </c>
      <c r="H773" s="128"/>
      <c r="I773" s="129"/>
      <c r="J773" s="129"/>
      <c r="K773" s="107"/>
    </row>
    <row r="774" spans="2:11" x14ac:dyDescent="0.25">
      <c r="B774" s="4">
        <f t="shared" si="14"/>
        <v>772</v>
      </c>
      <c r="C774" s="369">
        <v>45447</v>
      </c>
      <c r="D774" s="124" t="s">
        <v>141</v>
      </c>
      <c r="E774" s="125" t="str">
        <f>VLOOKUP(Gas_DB2[[#This Row],[کد ماشین آلات]],Y:AA,2,FALSE)</f>
        <v>کامیون کمپرسی</v>
      </c>
      <c r="F774" s="113" t="str">
        <f>VLOOKUP(Gas_DB2[[#This Row],[نام ماشین آلات]],Z:AB,2,FALSE)</f>
        <v>شرکتی-یحیی زاده</v>
      </c>
      <c r="G774" s="128">
        <v>0</v>
      </c>
      <c r="H774" s="128"/>
      <c r="I774" s="129"/>
      <c r="J774" s="129"/>
      <c r="K774" s="107"/>
    </row>
    <row r="775" spans="2:11" x14ac:dyDescent="0.25">
      <c r="B775" s="4">
        <f t="shared" si="14"/>
        <v>773</v>
      </c>
      <c r="C775" s="369">
        <v>45447</v>
      </c>
      <c r="D775" s="124" t="s">
        <v>142</v>
      </c>
      <c r="E775" s="125" t="str">
        <f>VLOOKUP(Gas_DB2[[#This Row],[کد ماشین آلات]],Y:AA,2,FALSE)</f>
        <v>کامیون کمپرسی</v>
      </c>
      <c r="F775" s="113" t="str">
        <f>VLOOKUP(Gas_DB2[[#This Row],[نام ماشین آلات]],Z:AB,2,FALSE)</f>
        <v>شرکتی-یحیی زاده</v>
      </c>
      <c r="G775" s="128">
        <v>0</v>
      </c>
      <c r="H775" s="128"/>
      <c r="I775" s="129"/>
      <c r="J775" s="129"/>
      <c r="K775" s="107"/>
    </row>
    <row r="776" spans="2:11" x14ac:dyDescent="0.25">
      <c r="B776" s="4">
        <f t="shared" si="14"/>
        <v>774</v>
      </c>
      <c r="C776" s="369">
        <v>45447</v>
      </c>
      <c r="D776" s="124" t="s">
        <v>143</v>
      </c>
      <c r="E776" s="125" t="str">
        <f>VLOOKUP(Gas_DB2[[#This Row],[کد ماشین آلات]],Y:AA,2,FALSE)</f>
        <v>کامیون کمپرسی</v>
      </c>
      <c r="F776" s="113" t="str">
        <f>VLOOKUP(Gas_DB2[[#This Row],[نام ماشین آلات]],Z:AB,2,FALSE)</f>
        <v>شرکتی-یحیی زاده</v>
      </c>
      <c r="G776" s="128">
        <v>0</v>
      </c>
      <c r="H776" s="128"/>
      <c r="I776" s="129"/>
      <c r="J776" s="129"/>
      <c r="K776" s="107"/>
    </row>
    <row r="777" spans="2:11" x14ac:dyDescent="0.25">
      <c r="B777" s="4">
        <f t="shared" si="14"/>
        <v>775</v>
      </c>
      <c r="C777" s="369">
        <v>45447</v>
      </c>
      <c r="D777" s="124" t="s">
        <v>155</v>
      </c>
      <c r="E777" s="125" t="str">
        <f>VLOOKUP(Gas_DB2[[#This Row],[کد ماشین آلات]],Y:AA,2,FALSE)</f>
        <v>لودر</v>
      </c>
      <c r="F777" s="113">
        <f>VLOOKUP(Gas_DB2[[#This Row],[نام ماشین آلات]],Z:AB,2,FALSE)</f>
        <v>0</v>
      </c>
      <c r="G777" s="128">
        <v>153</v>
      </c>
      <c r="H777" s="128"/>
      <c r="I777" s="129"/>
      <c r="J777" s="129"/>
      <c r="K777" s="107"/>
    </row>
    <row r="778" spans="2:11" x14ac:dyDescent="0.25">
      <c r="B778" s="4">
        <f t="shared" si="14"/>
        <v>776</v>
      </c>
      <c r="C778" s="369">
        <v>45447</v>
      </c>
      <c r="D778" s="124" t="s">
        <v>156</v>
      </c>
      <c r="E778" s="125" t="str">
        <f>VLOOKUP(Gas_DB2[[#This Row],[کد ماشین آلات]],Y:AA,2,FALSE)</f>
        <v>کامیون کمپرسی</v>
      </c>
      <c r="F778" s="113" t="str">
        <f>VLOOKUP(Gas_DB2[[#This Row],[نام ماشین آلات]],Z:AB,2,FALSE)</f>
        <v>شرکتی-یحیی زاده</v>
      </c>
      <c r="G778" s="128">
        <v>241</v>
      </c>
      <c r="H778" s="128"/>
      <c r="I778" s="129"/>
      <c r="J778" s="129"/>
      <c r="K778" s="107"/>
    </row>
    <row r="779" spans="2:11" x14ac:dyDescent="0.25">
      <c r="B779" s="4">
        <f t="shared" si="14"/>
        <v>777</v>
      </c>
      <c r="C779" s="369">
        <v>45447</v>
      </c>
      <c r="D779" s="124" t="s">
        <v>179</v>
      </c>
      <c r="E779" s="125" t="str">
        <f>VLOOKUP(Gas_DB2[[#This Row],[کد ماشین آلات]],Y:AA,2,FALSE)</f>
        <v>تانکر آب</v>
      </c>
      <c r="F779" s="113" t="str">
        <f>VLOOKUP(Gas_DB2[[#This Row],[نام ماشین آلات]],Z:AB,2,FALSE)</f>
        <v>رضاپور</v>
      </c>
      <c r="G779" s="128">
        <v>57</v>
      </c>
      <c r="H779" s="128"/>
      <c r="I779" s="129"/>
      <c r="J779" s="129"/>
      <c r="K779" s="107"/>
    </row>
    <row r="780" spans="2:11" x14ac:dyDescent="0.25">
      <c r="B780" s="4">
        <f t="shared" si="14"/>
        <v>778</v>
      </c>
      <c r="C780" s="369">
        <v>45447</v>
      </c>
      <c r="D780" s="124" t="s">
        <v>164</v>
      </c>
      <c r="E780" s="125" t="str">
        <f>VLOOKUP(Gas_DB2[[#This Row],[کد ماشین آلات]],Y:AA,2,FALSE)</f>
        <v>گریدر 14G</v>
      </c>
      <c r="F780" s="113" t="str">
        <f>VLOOKUP(Gas_DB2[[#This Row],[نام ماشین آلات]],Z:AB,2,FALSE)</f>
        <v>محمد پور</v>
      </c>
      <c r="G780" s="128">
        <v>146</v>
      </c>
      <c r="H780" s="128"/>
      <c r="I780" s="129"/>
      <c r="J780" s="129"/>
      <c r="K780" s="107"/>
    </row>
    <row r="781" spans="2:11" x14ac:dyDescent="0.25">
      <c r="B781" s="4">
        <f t="shared" si="14"/>
        <v>779</v>
      </c>
      <c r="C781" s="369">
        <v>45447</v>
      </c>
      <c r="D781" s="124" t="s">
        <v>168</v>
      </c>
      <c r="E781" s="125" t="str">
        <f>VLOOKUP(Gas_DB2[[#This Row],[کد ماشین آلات]],Y:AA,2,FALSE)</f>
        <v>غلطک کششی</v>
      </c>
      <c r="F781" s="113" t="str">
        <f>VLOOKUP(Gas_DB2[[#This Row],[نام ماشین آلات]],Z:AB,2,FALSE)</f>
        <v>محمد پور</v>
      </c>
      <c r="G781" s="128">
        <v>0</v>
      </c>
      <c r="H781" s="128"/>
      <c r="I781" s="129"/>
      <c r="J781" s="129"/>
      <c r="K781" s="107"/>
    </row>
    <row r="782" spans="2:11" x14ac:dyDescent="0.25">
      <c r="B782" s="4">
        <f t="shared" si="14"/>
        <v>780</v>
      </c>
      <c r="C782" s="369">
        <v>45447</v>
      </c>
      <c r="D782" s="124" t="s">
        <v>171</v>
      </c>
      <c r="E782" s="125" t="str">
        <f>VLOOKUP(Gas_DB2[[#This Row],[کد ماشین آلات]],Y:AA,2,FALSE)</f>
        <v>غلطک کششی</v>
      </c>
      <c r="F782" s="113" t="str">
        <f>VLOOKUP(Gas_DB2[[#This Row],[نام ماشین آلات]],Z:AB,2,FALSE)</f>
        <v>محمد پور</v>
      </c>
      <c r="G782" s="128">
        <v>32</v>
      </c>
      <c r="H782" s="128"/>
      <c r="I782" s="129"/>
      <c r="J782" s="129"/>
      <c r="K782" s="107"/>
    </row>
    <row r="783" spans="2:11" x14ac:dyDescent="0.25">
      <c r="B783" s="4">
        <f t="shared" si="14"/>
        <v>781</v>
      </c>
      <c r="C783" s="369">
        <v>45448</v>
      </c>
      <c r="D783" s="124" t="s">
        <v>88</v>
      </c>
      <c r="E783" s="125" t="str">
        <f>VLOOKUP(Gas_DB2[[#This Row],[کد ماشین آلات]],Y:AA,2,FALSE)</f>
        <v>گریدر  ۱۶g</v>
      </c>
      <c r="F783" s="113" t="str">
        <f>VLOOKUP(Gas_DB2[[#This Row],[نام ماشین آلات]],Z:AB,2,FALSE)</f>
        <v>شرکتی-یگانه</v>
      </c>
      <c r="G783" s="128">
        <v>0</v>
      </c>
      <c r="H783" s="128"/>
      <c r="I783" s="129"/>
      <c r="J783" s="129"/>
      <c r="K783" s="107"/>
    </row>
    <row r="784" spans="2:11" x14ac:dyDescent="0.25">
      <c r="B784" s="4">
        <f t="shared" si="14"/>
        <v>782</v>
      </c>
      <c r="C784" s="369">
        <v>45448</v>
      </c>
      <c r="D784" s="124" t="s">
        <v>91</v>
      </c>
      <c r="E784" s="125" t="str">
        <f>VLOOKUP(Gas_DB2[[#This Row],[کد ماشین آلات]],Y:AA,2,FALSE)</f>
        <v>کامیون کمپرسی</v>
      </c>
      <c r="F784" s="113" t="str">
        <f>VLOOKUP(Gas_DB2[[#This Row],[نام ماشین آلات]],Z:AB,2,FALSE)</f>
        <v>شرکتی-یحیی زاده</v>
      </c>
      <c r="G784" s="128">
        <v>0</v>
      </c>
      <c r="H784" s="128"/>
      <c r="I784" s="129"/>
      <c r="J784" s="129"/>
      <c r="K784" s="107"/>
    </row>
    <row r="785" spans="2:11" x14ac:dyDescent="0.25">
      <c r="B785" s="4">
        <f t="shared" si="14"/>
        <v>783</v>
      </c>
      <c r="C785" s="369">
        <v>45448</v>
      </c>
      <c r="D785" s="124" t="s">
        <v>94</v>
      </c>
      <c r="E785" s="125" t="str">
        <f>VLOOKUP(Gas_DB2[[#This Row],[کد ماشین آلات]],Y:AA,2,FALSE)</f>
        <v>کامیون کمپرسی</v>
      </c>
      <c r="F785" s="113" t="str">
        <f>VLOOKUP(Gas_DB2[[#This Row],[نام ماشین آلات]],Z:AB,2,FALSE)</f>
        <v>شرکتی-یحیی زاده</v>
      </c>
      <c r="G785" s="128">
        <v>0</v>
      </c>
      <c r="H785" s="128"/>
      <c r="I785" s="129"/>
      <c r="J785" s="129"/>
      <c r="K785" s="107"/>
    </row>
    <row r="786" spans="2:11" x14ac:dyDescent="0.25">
      <c r="B786" s="4">
        <f t="shared" si="14"/>
        <v>784</v>
      </c>
      <c r="C786" s="369">
        <v>45448</v>
      </c>
      <c r="D786" s="124" t="s">
        <v>117</v>
      </c>
      <c r="E786" s="125" t="str">
        <f>VLOOKUP(Gas_DB2[[#This Row],[کد ماشین آلات]],Y:AA,2,FALSE)</f>
        <v>کامیون کمپرسی</v>
      </c>
      <c r="F786" s="113" t="str">
        <f>VLOOKUP(Gas_DB2[[#This Row],[نام ماشین آلات]],Z:AB,2,FALSE)</f>
        <v>شرکتی-یحیی زاده</v>
      </c>
      <c r="G786" s="128">
        <v>0</v>
      </c>
      <c r="H786" s="128"/>
      <c r="I786" s="129"/>
      <c r="J786" s="129"/>
      <c r="K786" s="107"/>
    </row>
    <row r="787" spans="2:11" x14ac:dyDescent="0.25">
      <c r="B787" s="4">
        <f t="shared" si="14"/>
        <v>785</v>
      </c>
      <c r="C787" s="369">
        <v>45448</v>
      </c>
      <c r="D787" s="124" t="s">
        <v>130</v>
      </c>
      <c r="E787" s="125" t="str">
        <f>VLOOKUP(Gas_DB2[[#This Row],[کد ماشین آلات]],Y:AA,2,FALSE)</f>
        <v>تانکر ابپاش بنز</v>
      </c>
      <c r="F787" s="113" t="str">
        <f>VLOOKUP(Gas_DB2[[#This Row],[نام ماشین آلات]],Z:AB,2,FALSE)</f>
        <v>شرکتی-بارانی</v>
      </c>
      <c r="G787" s="128">
        <v>0</v>
      </c>
      <c r="H787" s="128"/>
      <c r="I787" s="129"/>
      <c r="J787" s="129"/>
      <c r="K787" s="107"/>
    </row>
    <row r="788" spans="2:11" x14ac:dyDescent="0.25">
      <c r="B788" s="4">
        <f t="shared" si="14"/>
        <v>786</v>
      </c>
      <c r="C788" s="369">
        <v>45448</v>
      </c>
      <c r="D788" s="124" t="s">
        <v>96</v>
      </c>
      <c r="E788" s="125" t="str">
        <f>VLOOKUP(Gas_DB2[[#This Row],[کد ماشین آلات]],Y:AA,2,FALSE)</f>
        <v>تانکر ابپاش بنز</v>
      </c>
      <c r="F788" s="113" t="str">
        <f>VLOOKUP(Gas_DB2[[#This Row],[نام ماشین آلات]],Z:AB,2,FALSE)</f>
        <v>شرکتی-بارانی</v>
      </c>
      <c r="G788" s="128">
        <v>67</v>
      </c>
      <c r="H788" s="128"/>
      <c r="I788" s="129"/>
      <c r="J788" s="129"/>
      <c r="K788" s="107"/>
    </row>
    <row r="789" spans="2:11" x14ac:dyDescent="0.25">
      <c r="B789" s="4">
        <f t="shared" si="14"/>
        <v>787</v>
      </c>
      <c r="C789" s="369">
        <v>45448</v>
      </c>
      <c r="D789" s="124" t="s">
        <v>114</v>
      </c>
      <c r="E789" s="125" t="str">
        <f>VLOOKUP(Gas_DB2[[#This Row],[کد ماشین آلات]],Y:AA,2,FALSE)</f>
        <v>تانکر سوخت بنز</v>
      </c>
      <c r="F789" s="113" t="str">
        <f>VLOOKUP(Gas_DB2[[#This Row],[نام ماشین آلات]],Z:AB,2,FALSE)</f>
        <v>شرکتی-برات زاده- از تاریخ 1 تیرماه</v>
      </c>
      <c r="G789" s="128">
        <v>0</v>
      </c>
      <c r="H789" s="128"/>
      <c r="I789" s="129">
        <v>93562</v>
      </c>
      <c r="J789" s="129">
        <v>94971</v>
      </c>
      <c r="K789" s="107"/>
    </row>
    <row r="790" spans="2:11" x14ac:dyDescent="0.25">
      <c r="B790" s="4">
        <f t="shared" si="14"/>
        <v>788</v>
      </c>
      <c r="C790" s="369">
        <v>45448</v>
      </c>
      <c r="D790" s="124" t="s">
        <v>119</v>
      </c>
      <c r="E790" s="125" t="str">
        <f>VLOOKUP(Gas_DB2[[#This Row],[کد ماشین آلات]],Y:AA,2,FALSE)</f>
        <v>غلطک</v>
      </c>
      <c r="F790" s="113" t="str">
        <f>VLOOKUP(Gas_DB2[[#This Row],[نام ماشین آلات]],Z:AB,2,FALSE)</f>
        <v>شرکتی-جمالی</v>
      </c>
      <c r="G790" s="128">
        <v>0</v>
      </c>
      <c r="H790" s="128"/>
      <c r="I790" s="129"/>
      <c r="J790" s="129"/>
      <c r="K790" s="107"/>
    </row>
    <row r="791" spans="2:11" x14ac:dyDescent="0.25">
      <c r="B791" s="4">
        <f t="shared" si="14"/>
        <v>789</v>
      </c>
      <c r="C791" s="369">
        <v>45448</v>
      </c>
      <c r="D791" s="124" t="s">
        <v>107</v>
      </c>
      <c r="E791" s="125" t="str">
        <f>VLOOKUP(Gas_DB2[[#This Row],[کد ماشین آلات]],Y:AA,2,FALSE)</f>
        <v>غلطک</v>
      </c>
      <c r="F791" s="113" t="str">
        <f>VLOOKUP(Gas_DB2[[#This Row],[نام ماشین آلات]],Z:AB,2,FALSE)</f>
        <v>شرکتی-جمالی</v>
      </c>
      <c r="G791" s="128">
        <v>61</v>
      </c>
      <c r="H791" s="128"/>
      <c r="I791" s="129"/>
      <c r="J791" s="129"/>
      <c r="K791" s="107"/>
    </row>
    <row r="792" spans="2:11" x14ac:dyDescent="0.25">
      <c r="B792" s="4">
        <f t="shared" si="14"/>
        <v>790</v>
      </c>
      <c r="C792" s="369">
        <v>45448</v>
      </c>
      <c r="D792" s="124" t="s">
        <v>110</v>
      </c>
      <c r="E792" s="125" t="str">
        <f>VLOOKUP(Gas_DB2[[#This Row],[کد ماشین آلات]],Y:AA,2,FALSE)</f>
        <v>غلطک</v>
      </c>
      <c r="F792" s="113" t="str">
        <f>VLOOKUP(Gas_DB2[[#This Row],[نام ماشین آلات]],Z:AB,2,FALSE)</f>
        <v>شرکتی-جمالی</v>
      </c>
      <c r="G792" s="128">
        <v>93</v>
      </c>
      <c r="H792" s="128"/>
      <c r="I792" s="129"/>
      <c r="J792" s="129"/>
      <c r="K792" s="107"/>
    </row>
    <row r="793" spans="2:11" x14ac:dyDescent="0.25">
      <c r="B793" s="4">
        <f t="shared" ref="B793:B856" si="15">ROW()-2</f>
        <v>791</v>
      </c>
      <c r="C793" s="369">
        <v>45448</v>
      </c>
      <c r="D793" s="124" t="s">
        <v>120</v>
      </c>
      <c r="E793" s="125" t="str">
        <f>VLOOKUP(Gas_DB2[[#This Row],[کد ماشین آلات]],Y:AA,2,FALSE)</f>
        <v>میکسراتکو</v>
      </c>
      <c r="F793" s="113" t="str">
        <f>VLOOKUP(Gas_DB2[[#This Row],[نام ماشین آلات]],Z:AB,2,FALSE)</f>
        <v>شرکتی-شاکری</v>
      </c>
      <c r="G793" s="128">
        <v>0</v>
      </c>
      <c r="H793" s="128"/>
      <c r="I793" s="129"/>
      <c r="J793" s="129"/>
      <c r="K793" s="107"/>
    </row>
    <row r="794" spans="2:11" x14ac:dyDescent="0.25">
      <c r="B794" s="4">
        <f t="shared" si="15"/>
        <v>792</v>
      </c>
      <c r="C794" s="369">
        <v>45448</v>
      </c>
      <c r="D794" s="124" t="s">
        <v>122</v>
      </c>
      <c r="E794" s="125" t="str">
        <f>VLOOKUP(Gas_DB2[[#This Row],[کد ماشین آلات]],Y:AA,2,FALSE)</f>
        <v>میکسر امیکو</v>
      </c>
      <c r="F794" s="113" t="str">
        <f>VLOOKUP(Gas_DB2[[#This Row],[نام ماشین آلات]],Z:AB,2,FALSE)</f>
        <v>شرکتی-زراعتی</v>
      </c>
      <c r="G794" s="128">
        <v>0</v>
      </c>
      <c r="H794" s="128"/>
      <c r="I794" s="129"/>
      <c r="J794" s="129"/>
      <c r="K794" s="107"/>
    </row>
    <row r="795" spans="2:11" x14ac:dyDescent="0.25">
      <c r="B795" s="4">
        <f t="shared" si="15"/>
        <v>793</v>
      </c>
      <c r="C795" s="369">
        <v>45448</v>
      </c>
      <c r="D795" s="124" t="s">
        <v>127</v>
      </c>
      <c r="E795" s="125" t="str">
        <f>VLOOKUP(Gas_DB2[[#This Row],[کد ماشین آلات]],Y:AA,2,FALSE)</f>
        <v>بلدوزر</v>
      </c>
      <c r="F795" s="113" t="str">
        <f>VLOOKUP(Gas_DB2[[#This Row],[نام ماشین آلات]],Z:AB,2,FALSE)</f>
        <v>شرکتی-رجب زاده</v>
      </c>
      <c r="G795" s="128">
        <v>201</v>
      </c>
      <c r="H795" s="128"/>
      <c r="I795" s="129"/>
      <c r="J795" s="129"/>
      <c r="K795" s="107"/>
    </row>
    <row r="796" spans="2:11" x14ac:dyDescent="0.25">
      <c r="B796" s="4">
        <f t="shared" si="15"/>
        <v>794</v>
      </c>
      <c r="C796" s="369">
        <v>45448</v>
      </c>
      <c r="D796" s="124" t="s">
        <v>158</v>
      </c>
      <c r="E796" s="125" t="str">
        <f>VLOOKUP(Gas_DB2[[#This Row],[کد ماشین آلات]],Y:AA,2,FALSE)</f>
        <v>بیل مکانیکی</v>
      </c>
      <c r="F796" s="113" t="str">
        <f>VLOOKUP(Gas_DB2[[#This Row],[نام ماشین آلات]],Z:AB,2,FALSE)</f>
        <v>انصاری</v>
      </c>
      <c r="G796" s="128">
        <v>0</v>
      </c>
      <c r="H796" s="128"/>
      <c r="I796" s="129"/>
      <c r="J796" s="129"/>
      <c r="K796" s="107"/>
    </row>
    <row r="797" spans="2:11" x14ac:dyDescent="0.25">
      <c r="B797" s="4">
        <f t="shared" si="15"/>
        <v>795</v>
      </c>
      <c r="C797" s="369">
        <v>45448</v>
      </c>
      <c r="D797" s="124" t="s">
        <v>144</v>
      </c>
      <c r="E797" s="125" t="str">
        <f>VLOOKUP(Gas_DB2[[#This Row],[کد ماشین آلات]],Y:AA,2,FALSE)</f>
        <v>بلدوزر D85</v>
      </c>
      <c r="F797" s="113" t="str">
        <f>VLOOKUP(Gas_DB2[[#This Row],[نام ماشین آلات]],Z:AB,2,FALSE)</f>
        <v>اکبری</v>
      </c>
      <c r="G797" s="128">
        <v>0</v>
      </c>
      <c r="H797" s="128"/>
      <c r="I797" s="129"/>
      <c r="J797" s="129"/>
      <c r="K797" s="107"/>
    </row>
    <row r="798" spans="2:11" x14ac:dyDescent="0.25">
      <c r="B798" s="4">
        <f t="shared" si="15"/>
        <v>796</v>
      </c>
      <c r="C798" s="369">
        <v>45448</v>
      </c>
      <c r="D798" s="124" t="s">
        <v>146</v>
      </c>
      <c r="E798" s="125" t="str">
        <f>VLOOKUP(Gas_DB2[[#This Row],[کد ماشین آلات]],Y:AA,2,FALSE)</f>
        <v>بلدوزر D85</v>
      </c>
      <c r="F798" s="113" t="str">
        <f>VLOOKUP(Gas_DB2[[#This Row],[نام ماشین آلات]],Z:AB,2,FALSE)</f>
        <v>اکبری</v>
      </c>
      <c r="G798" s="128">
        <v>469</v>
      </c>
      <c r="H798" s="128"/>
      <c r="I798" s="129"/>
      <c r="J798" s="129"/>
      <c r="K798" s="107"/>
    </row>
    <row r="799" spans="2:11" x14ac:dyDescent="0.25">
      <c r="B799" s="4">
        <f t="shared" si="15"/>
        <v>797</v>
      </c>
      <c r="C799" s="369">
        <v>45448</v>
      </c>
      <c r="D799" s="124" t="s">
        <v>147</v>
      </c>
      <c r="E799" s="125" t="str">
        <f>VLOOKUP(Gas_DB2[[#This Row],[کد ماشین آلات]],Y:AA,2,FALSE)</f>
        <v>بلدوزر کاترپیلار D8</v>
      </c>
      <c r="F799" s="113" t="str">
        <f>VLOOKUP(Gas_DB2[[#This Row],[نام ماشین آلات]],Z:AB,2,FALSE)</f>
        <v>حسن پور</v>
      </c>
      <c r="G799" s="128">
        <v>0</v>
      </c>
      <c r="H799" s="128"/>
      <c r="I799" s="129"/>
      <c r="J799" s="129"/>
      <c r="K799" s="107"/>
    </row>
    <row r="800" spans="2:11" x14ac:dyDescent="0.25">
      <c r="B800" s="4">
        <f t="shared" si="15"/>
        <v>798</v>
      </c>
      <c r="C800" s="369">
        <v>45448</v>
      </c>
      <c r="D800" s="124" t="s">
        <v>162</v>
      </c>
      <c r="E800" s="125" t="str">
        <f>VLOOKUP(Gas_DB2[[#This Row],[کد ماشین آلات]],Y:AA,2,FALSE)</f>
        <v>بیل مکانیکی</v>
      </c>
      <c r="F800" s="113" t="str">
        <f>VLOOKUP(Gas_DB2[[#This Row],[نام ماشین آلات]],Z:AB,2,FALSE)</f>
        <v>انصاری</v>
      </c>
      <c r="G800" s="128">
        <v>130</v>
      </c>
      <c r="H800" s="128"/>
      <c r="I800" s="129"/>
      <c r="J800" s="129"/>
      <c r="K800" s="107"/>
    </row>
    <row r="801" spans="2:11" x14ac:dyDescent="0.25">
      <c r="B801" s="4">
        <f t="shared" si="15"/>
        <v>799</v>
      </c>
      <c r="C801" s="369">
        <v>45448</v>
      </c>
      <c r="D801" s="124" t="s">
        <v>160</v>
      </c>
      <c r="E801" s="125" t="str">
        <f>VLOOKUP(Gas_DB2[[#This Row],[کد ماشین آلات]],Y:AA,2,FALSE)</f>
        <v>تانکر آب</v>
      </c>
      <c r="F801" s="113" t="str">
        <f>VLOOKUP(Gas_DB2[[#This Row],[نام ماشین آلات]],Z:AB,2,FALSE)</f>
        <v>رضاپور</v>
      </c>
      <c r="G801" s="128">
        <v>0</v>
      </c>
      <c r="H801" s="128"/>
      <c r="I801" s="129"/>
      <c r="J801" s="129"/>
      <c r="K801" s="107"/>
    </row>
    <row r="802" spans="2:11" x14ac:dyDescent="0.25">
      <c r="B802" s="4">
        <f t="shared" si="15"/>
        <v>800</v>
      </c>
      <c r="C802" s="369">
        <v>45448</v>
      </c>
      <c r="D802" s="124" t="s">
        <v>149</v>
      </c>
      <c r="E802" s="125" t="str">
        <f>VLOOKUP(Gas_DB2[[#This Row],[کد ماشین آلات]],Y:AA,2,FALSE)</f>
        <v>لودر ZL50</v>
      </c>
      <c r="F802" s="113" t="str">
        <f>VLOOKUP(Gas_DB2[[#This Row],[نام ماشین آلات]],Z:AB,2,FALSE)</f>
        <v>میرزایی</v>
      </c>
      <c r="G802" s="128">
        <v>0</v>
      </c>
      <c r="H802" s="128"/>
      <c r="I802" s="129"/>
      <c r="J802" s="129"/>
      <c r="K802" s="107"/>
    </row>
    <row r="803" spans="2:11" x14ac:dyDescent="0.25">
      <c r="B803" s="4">
        <f t="shared" si="15"/>
        <v>801</v>
      </c>
      <c r="C803" s="369">
        <v>45448</v>
      </c>
      <c r="D803" s="124" t="s">
        <v>150</v>
      </c>
      <c r="E803" s="125" t="str">
        <f>VLOOKUP(Gas_DB2[[#This Row],[کد ماشین آلات]],Y:AA,2,FALSE)</f>
        <v>کامیون کمپرسی</v>
      </c>
      <c r="F803" s="113" t="str">
        <f>VLOOKUP(Gas_DB2[[#This Row],[نام ماشین آلات]],Z:AB,2,FALSE)</f>
        <v>شرکتی-یحیی زاده</v>
      </c>
      <c r="G803" s="128">
        <v>0</v>
      </c>
      <c r="H803" s="128"/>
      <c r="I803" s="129"/>
      <c r="J803" s="129"/>
      <c r="K803" s="107"/>
    </row>
    <row r="804" spans="2:11" x14ac:dyDescent="0.25">
      <c r="B804" s="4">
        <f t="shared" si="15"/>
        <v>802</v>
      </c>
      <c r="C804" s="369">
        <v>45448</v>
      </c>
      <c r="D804" s="124" t="s">
        <v>152</v>
      </c>
      <c r="E804" s="125" t="str">
        <f>VLOOKUP(Gas_DB2[[#This Row],[کد ماشین آلات]],Y:AA,2,FALSE)</f>
        <v>کامیون کمپرسی</v>
      </c>
      <c r="F804" s="113" t="str">
        <f>VLOOKUP(Gas_DB2[[#This Row],[نام ماشین آلات]],Z:AB,2,FALSE)</f>
        <v>شرکتی-یحیی زاده</v>
      </c>
      <c r="G804" s="128">
        <v>0</v>
      </c>
      <c r="H804" s="128"/>
      <c r="I804" s="129"/>
      <c r="J804" s="129"/>
      <c r="K804" s="107"/>
    </row>
    <row r="805" spans="2:11" x14ac:dyDescent="0.25">
      <c r="B805" s="4">
        <f t="shared" si="15"/>
        <v>803</v>
      </c>
      <c r="C805" s="369">
        <v>45448</v>
      </c>
      <c r="D805" s="124" t="s">
        <v>137</v>
      </c>
      <c r="E805" s="125" t="str">
        <f>VLOOKUP(Gas_DB2[[#This Row],[کد ماشین آلات]],Y:AA,2,FALSE)</f>
        <v>بیل مکانیکی</v>
      </c>
      <c r="F805" s="113" t="str">
        <f>VLOOKUP(Gas_DB2[[#This Row],[نام ماشین آلات]],Z:AB,2,FALSE)</f>
        <v>انصاری</v>
      </c>
      <c r="G805" s="128">
        <v>234</v>
      </c>
      <c r="H805" s="128"/>
      <c r="I805" s="129"/>
      <c r="J805" s="129"/>
      <c r="K805" s="107"/>
    </row>
    <row r="806" spans="2:11" x14ac:dyDescent="0.25">
      <c r="B806" s="4">
        <f t="shared" si="15"/>
        <v>804</v>
      </c>
      <c r="C806" s="369">
        <v>45448</v>
      </c>
      <c r="D806" s="124" t="s">
        <v>141</v>
      </c>
      <c r="E806" s="125" t="str">
        <f>VLOOKUP(Gas_DB2[[#This Row],[کد ماشین آلات]],Y:AA,2,FALSE)</f>
        <v>کامیون کمپرسی</v>
      </c>
      <c r="F806" s="113" t="str">
        <f>VLOOKUP(Gas_DB2[[#This Row],[نام ماشین آلات]],Z:AB,2,FALSE)</f>
        <v>شرکتی-یحیی زاده</v>
      </c>
      <c r="G806" s="128">
        <v>92</v>
      </c>
      <c r="H806" s="128"/>
      <c r="I806" s="129"/>
      <c r="J806" s="129"/>
      <c r="K806" s="107"/>
    </row>
    <row r="807" spans="2:11" x14ac:dyDescent="0.25">
      <c r="B807" s="4">
        <f t="shared" si="15"/>
        <v>805</v>
      </c>
      <c r="C807" s="369">
        <v>45448</v>
      </c>
      <c r="D807" s="124" t="s">
        <v>142</v>
      </c>
      <c r="E807" s="125" t="str">
        <f>VLOOKUP(Gas_DB2[[#This Row],[کد ماشین آلات]],Y:AA,2,FALSE)</f>
        <v>کامیون کمپرسی</v>
      </c>
      <c r="F807" s="113" t="str">
        <f>VLOOKUP(Gas_DB2[[#This Row],[نام ماشین آلات]],Z:AB,2,FALSE)</f>
        <v>شرکتی-یحیی زاده</v>
      </c>
      <c r="G807" s="128">
        <v>0</v>
      </c>
      <c r="H807" s="128"/>
      <c r="I807" s="129"/>
      <c r="J807" s="129"/>
      <c r="K807" s="107"/>
    </row>
    <row r="808" spans="2:11" x14ac:dyDescent="0.25">
      <c r="B808" s="4">
        <f t="shared" si="15"/>
        <v>806</v>
      </c>
      <c r="C808" s="369">
        <v>45448</v>
      </c>
      <c r="D808" s="124" t="s">
        <v>143</v>
      </c>
      <c r="E808" s="125" t="str">
        <f>VLOOKUP(Gas_DB2[[#This Row],[کد ماشین آلات]],Y:AA,2,FALSE)</f>
        <v>کامیون کمپرسی</v>
      </c>
      <c r="F808" s="113" t="str">
        <f>VLOOKUP(Gas_DB2[[#This Row],[نام ماشین آلات]],Z:AB,2,FALSE)</f>
        <v>شرکتی-یحیی زاده</v>
      </c>
      <c r="G808" s="128">
        <v>0</v>
      </c>
      <c r="H808" s="128"/>
      <c r="I808" s="129"/>
      <c r="J808" s="129"/>
      <c r="K808" s="107"/>
    </row>
    <row r="809" spans="2:11" x14ac:dyDescent="0.25">
      <c r="B809" s="4">
        <f t="shared" si="15"/>
        <v>807</v>
      </c>
      <c r="C809" s="369">
        <v>45448</v>
      </c>
      <c r="D809" s="124" t="s">
        <v>155</v>
      </c>
      <c r="E809" s="125" t="str">
        <f>VLOOKUP(Gas_DB2[[#This Row],[کد ماشین آلات]],Y:AA,2,FALSE)</f>
        <v>لودر</v>
      </c>
      <c r="F809" s="113">
        <f>VLOOKUP(Gas_DB2[[#This Row],[نام ماشین آلات]],Z:AB,2,FALSE)</f>
        <v>0</v>
      </c>
      <c r="G809" s="128">
        <v>0</v>
      </c>
      <c r="H809" s="128"/>
      <c r="I809" s="129"/>
      <c r="J809" s="129"/>
      <c r="K809" s="107"/>
    </row>
    <row r="810" spans="2:11" x14ac:dyDescent="0.25">
      <c r="B810" s="4">
        <f t="shared" si="15"/>
        <v>808</v>
      </c>
      <c r="C810" s="369">
        <v>45448</v>
      </c>
      <c r="D810" s="124" t="s">
        <v>156</v>
      </c>
      <c r="E810" s="125" t="str">
        <f>VLOOKUP(Gas_DB2[[#This Row],[کد ماشین آلات]],Y:AA,2,FALSE)</f>
        <v>کامیون کمپرسی</v>
      </c>
      <c r="F810" s="113" t="str">
        <f>VLOOKUP(Gas_DB2[[#This Row],[نام ماشین آلات]],Z:AB,2,FALSE)</f>
        <v>شرکتی-یحیی زاده</v>
      </c>
      <c r="G810" s="128">
        <v>0</v>
      </c>
      <c r="H810" s="128"/>
      <c r="I810" s="129"/>
      <c r="J810" s="129"/>
      <c r="K810" s="107"/>
    </row>
    <row r="811" spans="2:11" x14ac:dyDescent="0.25">
      <c r="B811" s="4">
        <f t="shared" si="15"/>
        <v>809</v>
      </c>
      <c r="C811" s="369">
        <v>45448</v>
      </c>
      <c r="D811" s="124" t="s">
        <v>179</v>
      </c>
      <c r="E811" s="125" t="str">
        <f>VLOOKUP(Gas_DB2[[#This Row],[کد ماشین آلات]],Y:AA,2,FALSE)</f>
        <v>تانکر آب</v>
      </c>
      <c r="F811" s="113" t="str">
        <f>VLOOKUP(Gas_DB2[[#This Row],[نام ماشین آلات]],Z:AB,2,FALSE)</f>
        <v>رضاپور</v>
      </c>
      <c r="G811" s="128">
        <v>62</v>
      </c>
      <c r="H811" s="128"/>
      <c r="I811" s="129"/>
      <c r="J811" s="129"/>
      <c r="K811" s="107"/>
    </row>
    <row r="812" spans="2:11" x14ac:dyDescent="0.25">
      <c r="B812" s="4">
        <f t="shared" si="15"/>
        <v>810</v>
      </c>
      <c r="C812" s="369">
        <v>45448</v>
      </c>
      <c r="D812" s="124" t="s">
        <v>164</v>
      </c>
      <c r="E812" s="125" t="str">
        <f>VLOOKUP(Gas_DB2[[#This Row],[کد ماشین آلات]],Y:AA,2,FALSE)</f>
        <v>گریدر 14G</v>
      </c>
      <c r="F812" s="113" t="str">
        <f>VLOOKUP(Gas_DB2[[#This Row],[نام ماشین آلات]],Z:AB,2,FALSE)</f>
        <v>محمد پور</v>
      </c>
      <c r="G812" s="128">
        <v>0</v>
      </c>
      <c r="H812" s="128"/>
      <c r="I812" s="129"/>
      <c r="J812" s="129"/>
      <c r="K812" s="107"/>
    </row>
    <row r="813" spans="2:11" x14ac:dyDescent="0.25">
      <c r="B813" s="4">
        <f t="shared" si="15"/>
        <v>811</v>
      </c>
      <c r="C813" s="369">
        <v>45448</v>
      </c>
      <c r="D813" s="124" t="s">
        <v>168</v>
      </c>
      <c r="E813" s="125" t="str">
        <f>VLOOKUP(Gas_DB2[[#This Row],[کد ماشین آلات]],Y:AA,2,FALSE)</f>
        <v>غلطک کششی</v>
      </c>
      <c r="F813" s="113" t="str">
        <f>VLOOKUP(Gas_DB2[[#This Row],[نام ماشین آلات]],Z:AB,2,FALSE)</f>
        <v>محمد پور</v>
      </c>
      <c r="G813" s="128">
        <v>0</v>
      </c>
      <c r="H813" s="128"/>
      <c r="I813" s="129"/>
      <c r="J813" s="129"/>
      <c r="K813" s="107"/>
    </row>
    <row r="814" spans="2:11" x14ac:dyDescent="0.25">
      <c r="B814" s="4">
        <f t="shared" si="15"/>
        <v>812</v>
      </c>
      <c r="C814" s="369">
        <v>45448</v>
      </c>
      <c r="D814" s="124" t="s">
        <v>171</v>
      </c>
      <c r="E814" s="125" t="str">
        <f>VLOOKUP(Gas_DB2[[#This Row],[کد ماشین آلات]],Y:AA,2,FALSE)</f>
        <v>غلطک کششی</v>
      </c>
      <c r="F814" s="113" t="str">
        <f>VLOOKUP(Gas_DB2[[#This Row],[نام ماشین آلات]],Z:AB,2,FALSE)</f>
        <v>محمد پور</v>
      </c>
      <c r="G814" s="128">
        <v>0</v>
      </c>
      <c r="H814" s="128"/>
      <c r="I814" s="129"/>
      <c r="J814" s="129"/>
      <c r="K814" s="107"/>
    </row>
    <row r="815" spans="2:11" x14ac:dyDescent="0.25">
      <c r="B815" s="4">
        <f t="shared" si="15"/>
        <v>813</v>
      </c>
      <c r="C815" s="369">
        <v>45449</v>
      </c>
      <c r="D815" s="124" t="s">
        <v>88</v>
      </c>
      <c r="E815" s="125" t="str">
        <f>VLOOKUP(Gas_DB2[[#This Row],[کد ماشین آلات]],Y:AA,2,FALSE)</f>
        <v>گریدر  ۱۶g</v>
      </c>
      <c r="F815" s="113" t="str">
        <f>VLOOKUP(Gas_DB2[[#This Row],[نام ماشین آلات]],Z:AB,2,FALSE)</f>
        <v>شرکتی-یگانه</v>
      </c>
      <c r="G815" s="128">
        <v>118</v>
      </c>
      <c r="H815" s="128"/>
      <c r="I815" s="129"/>
      <c r="J815" s="129"/>
      <c r="K815" s="107"/>
    </row>
    <row r="816" spans="2:11" x14ac:dyDescent="0.25">
      <c r="B816" s="4">
        <f t="shared" si="15"/>
        <v>814</v>
      </c>
      <c r="C816" s="369">
        <v>45449</v>
      </c>
      <c r="D816" s="124" t="s">
        <v>91</v>
      </c>
      <c r="E816" s="125" t="str">
        <f>VLOOKUP(Gas_DB2[[#This Row],[کد ماشین آلات]],Y:AA,2,FALSE)</f>
        <v>کامیون کمپرسی</v>
      </c>
      <c r="F816" s="113" t="str">
        <f>VLOOKUP(Gas_DB2[[#This Row],[نام ماشین آلات]],Z:AB,2,FALSE)</f>
        <v>شرکتی-یحیی زاده</v>
      </c>
      <c r="G816" s="128">
        <v>0</v>
      </c>
      <c r="H816" s="128"/>
      <c r="I816" s="129"/>
      <c r="J816" s="129"/>
      <c r="K816" s="107"/>
    </row>
    <row r="817" spans="2:11" x14ac:dyDescent="0.25">
      <c r="B817" s="4">
        <f t="shared" si="15"/>
        <v>815</v>
      </c>
      <c r="C817" s="369">
        <v>45449</v>
      </c>
      <c r="D817" s="124" t="s">
        <v>94</v>
      </c>
      <c r="E817" s="125" t="str">
        <f>VLOOKUP(Gas_DB2[[#This Row],[کد ماشین آلات]],Y:AA,2,FALSE)</f>
        <v>کامیون کمپرسی</v>
      </c>
      <c r="F817" s="113" t="str">
        <f>VLOOKUP(Gas_DB2[[#This Row],[نام ماشین آلات]],Z:AB,2,FALSE)</f>
        <v>شرکتی-یحیی زاده</v>
      </c>
      <c r="G817" s="128">
        <v>0</v>
      </c>
      <c r="H817" s="128"/>
      <c r="I817" s="129"/>
      <c r="J817" s="129"/>
      <c r="K817" s="107"/>
    </row>
    <row r="818" spans="2:11" x14ac:dyDescent="0.25">
      <c r="B818" s="4">
        <f t="shared" si="15"/>
        <v>816</v>
      </c>
      <c r="C818" s="369">
        <v>45449</v>
      </c>
      <c r="D818" s="124" t="s">
        <v>117</v>
      </c>
      <c r="E818" s="125" t="str">
        <f>VLOOKUP(Gas_DB2[[#This Row],[کد ماشین آلات]],Y:AA,2,FALSE)</f>
        <v>کامیون کمپرسی</v>
      </c>
      <c r="F818" s="113" t="str">
        <f>VLOOKUP(Gas_DB2[[#This Row],[نام ماشین آلات]],Z:AB,2,FALSE)</f>
        <v>شرکتی-یحیی زاده</v>
      </c>
      <c r="G818" s="128">
        <v>0</v>
      </c>
      <c r="H818" s="128"/>
      <c r="I818" s="129"/>
      <c r="J818" s="129"/>
      <c r="K818" s="107"/>
    </row>
    <row r="819" spans="2:11" x14ac:dyDescent="0.25">
      <c r="B819" s="4">
        <f t="shared" si="15"/>
        <v>817</v>
      </c>
      <c r="C819" s="369">
        <v>45449</v>
      </c>
      <c r="D819" s="124" t="s">
        <v>130</v>
      </c>
      <c r="E819" s="125" t="str">
        <f>VLOOKUP(Gas_DB2[[#This Row],[کد ماشین آلات]],Y:AA,2,FALSE)</f>
        <v>تانکر ابپاش بنز</v>
      </c>
      <c r="F819" s="113" t="str">
        <f>VLOOKUP(Gas_DB2[[#This Row],[نام ماشین آلات]],Z:AB,2,FALSE)</f>
        <v>شرکتی-بارانی</v>
      </c>
      <c r="G819" s="128">
        <v>0</v>
      </c>
      <c r="H819" s="128"/>
      <c r="I819" s="129"/>
      <c r="J819" s="129"/>
      <c r="K819" s="107"/>
    </row>
    <row r="820" spans="2:11" x14ac:dyDescent="0.25">
      <c r="B820" s="4">
        <f t="shared" si="15"/>
        <v>818</v>
      </c>
      <c r="C820" s="369">
        <v>45449</v>
      </c>
      <c r="D820" s="124" t="s">
        <v>96</v>
      </c>
      <c r="E820" s="125" t="str">
        <f>VLOOKUP(Gas_DB2[[#This Row],[کد ماشین آلات]],Y:AA,2,FALSE)</f>
        <v>تانکر ابپاش بنز</v>
      </c>
      <c r="F820" s="113" t="str">
        <f>VLOOKUP(Gas_DB2[[#This Row],[نام ماشین آلات]],Z:AB,2,FALSE)</f>
        <v>شرکتی-بارانی</v>
      </c>
      <c r="G820" s="128">
        <v>0</v>
      </c>
      <c r="H820" s="128"/>
      <c r="I820" s="129"/>
      <c r="J820" s="129"/>
      <c r="K820" s="107"/>
    </row>
    <row r="821" spans="2:11" x14ac:dyDescent="0.25">
      <c r="B821" s="4">
        <f t="shared" si="15"/>
        <v>819</v>
      </c>
      <c r="C821" s="369">
        <v>45449</v>
      </c>
      <c r="D821" s="124" t="s">
        <v>114</v>
      </c>
      <c r="E821" s="125" t="str">
        <f>VLOOKUP(Gas_DB2[[#This Row],[کد ماشین آلات]],Y:AA,2,FALSE)</f>
        <v>تانکر سوخت بنز</v>
      </c>
      <c r="F821" s="113" t="str">
        <f>VLOOKUP(Gas_DB2[[#This Row],[نام ماشین آلات]],Z:AB,2,FALSE)</f>
        <v>شرکتی-برات زاده- از تاریخ 1 تیرماه</v>
      </c>
      <c r="G821" s="128">
        <v>70</v>
      </c>
      <c r="H821" s="128"/>
      <c r="I821" s="129">
        <v>94971</v>
      </c>
      <c r="J821" s="129">
        <v>97199</v>
      </c>
      <c r="K821" s="107"/>
    </row>
    <row r="822" spans="2:11" x14ac:dyDescent="0.25">
      <c r="B822" s="4">
        <f t="shared" si="15"/>
        <v>820</v>
      </c>
      <c r="C822" s="369">
        <v>45449</v>
      </c>
      <c r="D822" s="124" t="s">
        <v>119</v>
      </c>
      <c r="E822" s="125" t="str">
        <f>VLOOKUP(Gas_DB2[[#This Row],[کد ماشین آلات]],Y:AA,2,FALSE)</f>
        <v>غلطک</v>
      </c>
      <c r="F822" s="113" t="str">
        <f>VLOOKUP(Gas_DB2[[#This Row],[نام ماشین آلات]],Z:AB,2,FALSE)</f>
        <v>شرکتی-جمالی</v>
      </c>
      <c r="G822" s="128">
        <v>0</v>
      </c>
      <c r="H822" s="128"/>
      <c r="I822" s="129"/>
      <c r="J822" s="129"/>
      <c r="K822" s="107"/>
    </row>
    <row r="823" spans="2:11" x14ac:dyDescent="0.25">
      <c r="B823" s="4">
        <f t="shared" si="15"/>
        <v>821</v>
      </c>
      <c r="C823" s="369">
        <v>45449</v>
      </c>
      <c r="D823" s="124" t="s">
        <v>107</v>
      </c>
      <c r="E823" s="125" t="str">
        <f>VLOOKUP(Gas_DB2[[#This Row],[کد ماشین آلات]],Y:AA,2,FALSE)</f>
        <v>غلطک</v>
      </c>
      <c r="F823" s="113" t="str">
        <f>VLOOKUP(Gas_DB2[[#This Row],[نام ماشین آلات]],Z:AB,2,FALSE)</f>
        <v>شرکتی-جمالی</v>
      </c>
      <c r="G823" s="128">
        <v>0</v>
      </c>
      <c r="H823" s="128"/>
      <c r="I823" s="129"/>
      <c r="J823" s="129"/>
      <c r="K823" s="107"/>
    </row>
    <row r="824" spans="2:11" x14ac:dyDescent="0.25">
      <c r="B824" s="4">
        <f t="shared" si="15"/>
        <v>822</v>
      </c>
      <c r="C824" s="369">
        <v>45449</v>
      </c>
      <c r="D824" s="124" t="s">
        <v>110</v>
      </c>
      <c r="E824" s="125" t="str">
        <f>VLOOKUP(Gas_DB2[[#This Row],[کد ماشین آلات]],Y:AA,2,FALSE)</f>
        <v>غلطک</v>
      </c>
      <c r="F824" s="113" t="str">
        <f>VLOOKUP(Gas_DB2[[#This Row],[نام ماشین آلات]],Z:AB,2,FALSE)</f>
        <v>شرکتی-جمالی</v>
      </c>
      <c r="G824" s="128">
        <v>0</v>
      </c>
      <c r="H824" s="128"/>
      <c r="I824" s="129"/>
      <c r="J824" s="129"/>
      <c r="K824" s="107"/>
    </row>
    <row r="825" spans="2:11" x14ac:dyDescent="0.25">
      <c r="B825" s="4">
        <f t="shared" si="15"/>
        <v>823</v>
      </c>
      <c r="C825" s="369">
        <v>45449</v>
      </c>
      <c r="D825" s="124" t="s">
        <v>120</v>
      </c>
      <c r="E825" s="125" t="str">
        <f>VLOOKUP(Gas_DB2[[#This Row],[کد ماشین آلات]],Y:AA,2,FALSE)</f>
        <v>میکسراتکو</v>
      </c>
      <c r="F825" s="113" t="str">
        <f>VLOOKUP(Gas_DB2[[#This Row],[نام ماشین آلات]],Z:AB,2,FALSE)</f>
        <v>شرکتی-شاکری</v>
      </c>
      <c r="G825" s="128">
        <v>0</v>
      </c>
      <c r="H825" s="128"/>
      <c r="I825" s="129"/>
      <c r="J825" s="129"/>
      <c r="K825" s="107"/>
    </row>
    <row r="826" spans="2:11" x14ac:dyDescent="0.25">
      <c r="B826" s="4">
        <f t="shared" si="15"/>
        <v>824</v>
      </c>
      <c r="C826" s="369">
        <v>45449</v>
      </c>
      <c r="D826" s="124" t="s">
        <v>122</v>
      </c>
      <c r="E826" s="125" t="str">
        <f>VLOOKUP(Gas_DB2[[#This Row],[کد ماشین آلات]],Y:AA,2,FALSE)</f>
        <v>میکسر امیکو</v>
      </c>
      <c r="F826" s="113" t="str">
        <f>VLOOKUP(Gas_DB2[[#This Row],[نام ماشین آلات]],Z:AB,2,FALSE)</f>
        <v>شرکتی-زراعتی</v>
      </c>
      <c r="G826" s="128">
        <v>0</v>
      </c>
      <c r="H826" s="128"/>
      <c r="I826" s="129"/>
      <c r="J826" s="129"/>
      <c r="K826" s="107"/>
    </row>
    <row r="827" spans="2:11" x14ac:dyDescent="0.25">
      <c r="B827" s="4">
        <f t="shared" si="15"/>
        <v>825</v>
      </c>
      <c r="C827" s="369">
        <v>45449</v>
      </c>
      <c r="D827" s="124" t="s">
        <v>127</v>
      </c>
      <c r="E827" s="125" t="str">
        <f>VLOOKUP(Gas_DB2[[#This Row],[کد ماشین آلات]],Y:AA,2,FALSE)</f>
        <v>بلدوزر</v>
      </c>
      <c r="F827" s="113" t="str">
        <f>VLOOKUP(Gas_DB2[[#This Row],[نام ماشین آلات]],Z:AB,2,FALSE)</f>
        <v>شرکتی-رجب زاده</v>
      </c>
      <c r="G827" s="128">
        <v>264</v>
      </c>
      <c r="H827" s="128"/>
      <c r="I827" s="129"/>
      <c r="J827" s="129"/>
      <c r="K827" s="107"/>
    </row>
    <row r="828" spans="2:11" x14ac:dyDescent="0.25">
      <c r="B828" s="4">
        <f t="shared" si="15"/>
        <v>826</v>
      </c>
      <c r="C828" s="369">
        <v>45449</v>
      </c>
      <c r="D828" s="124" t="s">
        <v>158</v>
      </c>
      <c r="E828" s="125" t="str">
        <f>VLOOKUP(Gas_DB2[[#This Row],[کد ماشین آلات]],Y:AA,2,FALSE)</f>
        <v>بیل مکانیکی</v>
      </c>
      <c r="F828" s="113" t="str">
        <f>VLOOKUP(Gas_DB2[[#This Row],[نام ماشین آلات]],Z:AB,2,FALSE)</f>
        <v>انصاری</v>
      </c>
      <c r="G828" s="128">
        <v>0</v>
      </c>
      <c r="H828" s="128"/>
      <c r="I828" s="129"/>
      <c r="J828" s="129"/>
      <c r="K828" s="107"/>
    </row>
    <row r="829" spans="2:11" x14ac:dyDescent="0.25">
      <c r="B829" s="4">
        <f t="shared" si="15"/>
        <v>827</v>
      </c>
      <c r="C829" s="369">
        <v>45449</v>
      </c>
      <c r="D829" s="124" t="s">
        <v>144</v>
      </c>
      <c r="E829" s="125" t="str">
        <f>VLOOKUP(Gas_DB2[[#This Row],[کد ماشین آلات]],Y:AA,2,FALSE)</f>
        <v>بلدوزر D85</v>
      </c>
      <c r="F829" s="113" t="str">
        <f>VLOOKUP(Gas_DB2[[#This Row],[نام ماشین آلات]],Z:AB,2,FALSE)</f>
        <v>اکبری</v>
      </c>
      <c r="G829" s="128">
        <v>177</v>
      </c>
      <c r="H829" s="128"/>
      <c r="I829" s="129"/>
      <c r="J829" s="129"/>
      <c r="K829" s="107"/>
    </row>
    <row r="830" spans="2:11" x14ac:dyDescent="0.25">
      <c r="B830" s="4">
        <f t="shared" si="15"/>
        <v>828</v>
      </c>
      <c r="C830" s="369">
        <v>45449</v>
      </c>
      <c r="D830" s="124" t="s">
        <v>146</v>
      </c>
      <c r="E830" s="125" t="str">
        <f>VLOOKUP(Gas_DB2[[#This Row],[کد ماشین آلات]],Y:AA,2,FALSE)</f>
        <v>بلدوزر D85</v>
      </c>
      <c r="F830" s="113" t="str">
        <f>VLOOKUP(Gas_DB2[[#This Row],[نام ماشین آلات]],Z:AB,2,FALSE)</f>
        <v>اکبری</v>
      </c>
      <c r="G830" s="128">
        <v>161</v>
      </c>
      <c r="H830" s="128"/>
      <c r="I830" s="129"/>
      <c r="J830" s="129"/>
      <c r="K830" s="107"/>
    </row>
    <row r="831" spans="2:11" x14ac:dyDescent="0.25">
      <c r="B831" s="4">
        <f t="shared" si="15"/>
        <v>829</v>
      </c>
      <c r="C831" s="369">
        <v>45449</v>
      </c>
      <c r="D831" s="124" t="s">
        <v>147</v>
      </c>
      <c r="E831" s="125" t="str">
        <f>VLOOKUP(Gas_DB2[[#This Row],[کد ماشین آلات]],Y:AA,2,FALSE)</f>
        <v>بلدوزر کاترپیلار D8</v>
      </c>
      <c r="F831" s="113" t="str">
        <f>VLOOKUP(Gas_DB2[[#This Row],[نام ماشین آلات]],Z:AB,2,FALSE)</f>
        <v>حسن پور</v>
      </c>
      <c r="G831" s="128">
        <v>118</v>
      </c>
      <c r="H831" s="128"/>
      <c r="I831" s="129"/>
      <c r="J831" s="129"/>
      <c r="K831" s="107"/>
    </row>
    <row r="832" spans="2:11" x14ac:dyDescent="0.25">
      <c r="B832" s="4">
        <f t="shared" si="15"/>
        <v>830</v>
      </c>
      <c r="C832" s="369">
        <v>45449</v>
      </c>
      <c r="D832" s="124" t="s">
        <v>162</v>
      </c>
      <c r="E832" s="125" t="str">
        <f>VLOOKUP(Gas_DB2[[#This Row],[کد ماشین آلات]],Y:AA,2,FALSE)</f>
        <v>بیل مکانیکی</v>
      </c>
      <c r="F832" s="113" t="str">
        <f>VLOOKUP(Gas_DB2[[#This Row],[نام ماشین آلات]],Z:AB,2,FALSE)</f>
        <v>انصاری</v>
      </c>
      <c r="G832" s="128">
        <v>220</v>
      </c>
      <c r="H832" s="128"/>
      <c r="I832" s="129"/>
      <c r="J832" s="129"/>
      <c r="K832" s="107"/>
    </row>
    <row r="833" spans="2:11" x14ac:dyDescent="0.25">
      <c r="B833" s="4">
        <f t="shared" si="15"/>
        <v>831</v>
      </c>
      <c r="C833" s="369">
        <v>45449</v>
      </c>
      <c r="D833" s="124" t="s">
        <v>160</v>
      </c>
      <c r="E833" s="125" t="str">
        <f>VLOOKUP(Gas_DB2[[#This Row],[کد ماشین آلات]],Y:AA,2,FALSE)</f>
        <v>تانکر آب</v>
      </c>
      <c r="F833" s="113" t="str">
        <f>VLOOKUP(Gas_DB2[[#This Row],[نام ماشین آلات]],Z:AB,2,FALSE)</f>
        <v>رضاپور</v>
      </c>
      <c r="G833" s="128">
        <v>0</v>
      </c>
      <c r="H833" s="128"/>
      <c r="I833" s="129"/>
      <c r="J833" s="129"/>
      <c r="K833" s="107"/>
    </row>
    <row r="834" spans="2:11" x14ac:dyDescent="0.25">
      <c r="B834" s="4">
        <f t="shared" si="15"/>
        <v>832</v>
      </c>
      <c r="C834" s="369">
        <v>45449</v>
      </c>
      <c r="D834" s="124" t="s">
        <v>149</v>
      </c>
      <c r="E834" s="125" t="str">
        <f>VLOOKUP(Gas_DB2[[#This Row],[کد ماشین آلات]],Y:AA,2,FALSE)</f>
        <v>لودر ZL50</v>
      </c>
      <c r="F834" s="113" t="str">
        <f>VLOOKUP(Gas_DB2[[#This Row],[نام ماشین آلات]],Z:AB,2,FALSE)</f>
        <v>میرزایی</v>
      </c>
      <c r="G834" s="128">
        <v>129</v>
      </c>
      <c r="H834" s="128"/>
      <c r="I834" s="129"/>
      <c r="J834" s="129"/>
      <c r="K834" s="107"/>
    </row>
    <row r="835" spans="2:11" x14ac:dyDescent="0.25">
      <c r="B835" s="4">
        <f t="shared" si="15"/>
        <v>833</v>
      </c>
      <c r="C835" s="369">
        <v>45449</v>
      </c>
      <c r="D835" s="124" t="s">
        <v>150</v>
      </c>
      <c r="E835" s="125" t="str">
        <f>VLOOKUP(Gas_DB2[[#This Row],[کد ماشین آلات]],Y:AA,2,FALSE)</f>
        <v>کامیون کمپرسی</v>
      </c>
      <c r="F835" s="113" t="str">
        <f>VLOOKUP(Gas_DB2[[#This Row],[نام ماشین آلات]],Z:AB,2,FALSE)</f>
        <v>شرکتی-یحیی زاده</v>
      </c>
      <c r="G835" s="128">
        <v>0</v>
      </c>
      <c r="H835" s="128"/>
      <c r="I835" s="129"/>
      <c r="J835" s="129"/>
      <c r="K835" s="107"/>
    </row>
    <row r="836" spans="2:11" x14ac:dyDescent="0.25">
      <c r="B836" s="4">
        <f t="shared" si="15"/>
        <v>834</v>
      </c>
      <c r="C836" s="369">
        <v>45449</v>
      </c>
      <c r="D836" s="124" t="s">
        <v>152</v>
      </c>
      <c r="E836" s="125" t="str">
        <f>VLOOKUP(Gas_DB2[[#This Row],[کد ماشین آلات]],Y:AA,2,FALSE)</f>
        <v>کامیون کمپرسی</v>
      </c>
      <c r="F836" s="113" t="str">
        <f>VLOOKUP(Gas_DB2[[#This Row],[نام ماشین آلات]],Z:AB,2,FALSE)</f>
        <v>شرکتی-یحیی زاده</v>
      </c>
      <c r="G836" s="128">
        <v>0</v>
      </c>
      <c r="H836" s="128"/>
      <c r="I836" s="129"/>
      <c r="J836" s="129"/>
      <c r="K836" s="107"/>
    </row>
    <row r="837" spans="2:11" x14ac:dyDescent="0.25">
      <c r="B837" s="4">
        <f t="shared" si="15"/>
        <v>835</v>
      </c>
      <c r="C837" s="369">
        <v>45449</v>
      </c>
      <c r="D837" s="124" t="s">
        <v>153</v>
      </c>
      <c r="E837" s="125" t="str">
        <f>VLOOKUP(Gas_DB2[[#This Row],[کد ماشین آلات]],Y:AA,2,FALSE)</f>
        <v>کامیون کمپرسی</v>
      </c>
      <c r="F837" s="113" t="str">
        <f>VLOOKUP(Gas_DB2[[#This Row],[نام ماشین آلات]],Z:AB,2,FALSE)</f>
        <v>شرکتی-یحیی زاده</v>
      </c>
      <c r="G837" s="128">
        <v>0</v>
      </c>
      <c r="H837" s="128"/>
      <c r="I837" s="129"/>
      <c r="J837" s="129"/>
      <c r="K837" s="107"/>
    </row>
    <row r="838" spans="2:11" x14ac:dyDescent="0.25">
      <c r="B838" s="4">
        <f t="shared" si="15"/>
        <v>836</v>
      </c>
      <c r="C838" s="369">
        <v>45449</v>
      </c>
      <c r="D838" s="124" t="s">
        <v>137</v>
      </c>
      <c r="E838" s="125" t="str">
        <f>VLOOKUP(Gas_DB2[[#This Row],[کد ماشین آلات]],Y:AA,2,FALSE)</f>
        <v>بیل مکانیکی</v>
      </c>
      <c r="F838" s="113" t="str">
        <f>VLOOKUP(Gas_DB2[[#This Row],[نام ماشین آلات]],Z:AB,2,FALSE)</f>
        <v>انصاری</v>
      </c>
      <c r="G838" s="128">
        <v>190</v>
      </c>
      <c r="H838" s="128"/>
      <c r="I838" s="129"/>
      <c r="J838" s="129"/>
      <c r="K838" s="107"/>
    </row>
    <row r="839" spans="2:11" x14ac:dyDescent="0.25">
      <c r="B839" s="4">
        <f t="shared" si="15"/>
        <v>837</v>
      </c>
      <c r="C839" s="369">
        <v>45449</v>
      </c>
      <c r="D839" s="124" t="s">
        <v>141</v>
      </c>
      <c r="E839" s="125" t="str">
        <f>VLOOKUP(Gas_DB2[[#This Row],[کد ماشین آلات]],Y:AA,2,FALSE)</f>
        <v>کامیون کمپرسی</v>
      </c>
      <c r="F839" s="113" t="str">
        <f>VLOOKUP(Gas_DB2[[#This Row],[نام ماشین آلات]],Z:AB,2,FALSE)</f>
        <v>شرکتی-یحیی زاده</v>
      </c>
      <c r="G839" s="128">
        <v>0</v>
      </c>
      <c r="H839" s="128"/>
      <c r="I839" s="129"/>
      <c r="J839" s="129"/>
      <c r="K839" s="107"/>
    </row>
    <row r="840" spans="2:11" x14ac:dyDescent="0.25">
      <c r="B840" s="4">
        <f t="shared" si="15"/>
        <v>838</v>
      </c>
      <c r="C840" s="369">
        <v>45449</v>
      </c>
      <c r="D840" s="124" t="s">
        <v>142</v>
      </c>
      <c r="E840" s="125" t="str">
        <f>VLOOKUP(Gas_DB2[[#This Row],[کد ماشین آلات]],Y:AA,2,FALSE)</f>
        <v>کامیون کمپرسی</v>
      </c>
      <c r="F840" s="113" t="str">
        <f>VLOOKUP(Gas_DB2[[#This Row],[نام ماشین آلات]],Z:AB,2,FALSE)</f>
        <v>شرکتی-یحیی زاده</v>
      </c>
      <c r="G840" s="128">
        <v>129</v>
      </c>
      <c r="H840" s="128"/>
      <c r="I840" s="129"/>
      <c r="J840" s="129"/>
      <c r="K840" s="107"/>
    </row>
    <row r="841" spans="2:11" x14ac:dyDescent="0.25">
      <c r="B841" s="4">
        <f t="shared" si="15"/>
        <v>839</v>
      </c>
      <c r="C841" s="369">
        <v>45449</v>
      </c>
      <c r="D841" s="124" t="s">
        <v>143</v>
      </c>
      <c r="E841" s="125" t="str">
        <f>VLOOKUP(Gas_DB2[[#This Row],[کد ماشین آلات]],Y:AA,2,FALSE)</f>
        <v>کامیون کمپرسی</v>
      </c>
      <c r="F841" s="113" t="str">
        <f>VLOOKUP(Gas_DB2[[#This Row],[نام ماشین آلات]],Z:AB,2,FALSE)</f>
        <v>شرکتی-یحیی زاده</v>
      </c>
      <c r="G841" s="128">
        <v>0</v>
      </c>
      <c r="H841" s="128"/>
      <c r="I841" s="129"/>
      <c r="J841" s="129"/>
      <c r="K841" s="107"/>
    </row>
    <row r="842" spans="2:11" x14ac:dyDescent="0.25">
      <c r="B842" s="4">
        <f t="shared" si="15"/>
        <v>840</v>
      </c>
      <c r="C842" s="369">
        <v>45449</v>
      </c>
      <c r="D842" s="124" t="s">
        <v>155</v>
      </c>
      <c r="E842" s="125" t="str">
        <f>VLOOKUP(Gas_DB2[[#This Row],[کد ماشین آلات]],Y:AA,2,FALSE)</f>
        <v>لودر</v>
      </c>
      <c r="F842" s="113">
        <f>VLOOKUP(Gas_DB2[[#This Row],[نام ماشین آلات]],Z:AB,2,FALSE)</f>
        <v>0</v>
      </c>
      <c r="G842" s="128">
        <v>156</v>
      </c>
      <c r="H842" s="128"/>
      <c r="I842" s="129"/>
      <c r="J842" s="129"/>
      <c r="K842" s="107"/>
    </row>
    <row r="843" spans="2:11" x14ac:dyDescent="0.25">
      <c r="B843" s="4">
        <f t="shared" si="15"/>
        <v>841</v>
      </c>
      <c r="C843" s="369">
        <v>45449</v>
      </c>
      <c r="D843" s="124" t="s">
        <v>156</v>
      </c>
      <c r="E843" s="125" t="str">
        <f>VLOOKUP(Gas_DB2[[#This Row],[کد ماشین آلات]],Y:AA,2,FALSE)</f>
        <v>کامیون کمپرسی</v>
      </c>
      <c r="F843" s="113" t="str">
        <f>VLOOKUP(Gas_DB2[[#This Row],[نام ماشین آلات]],Z:AB,2,FALSE)</f>
        <v>شرکتی-یحیی زاده</v>
      </c>
      <c r="G843" s="128">
        <v>0</v>
      </c>
      <c r="H843" s="128"/>
      <c r="I843" s="129"/>
      <c r="J843" s="129"/>
      <c r="K843" s="107"/>
    </row>
    <row r="844" spans="2:11" x14ac:dyDescent="0.25">
      <c r="B844" s="4">
        <f t="shared" si="15"/>
        <v>842</v>
      </c>
      <c r="C844" s="369">
        <v>45449</v>
      </c>
      <c r="D844" s="124" t="s">
        <v>157</v>
      </c>
      <c r="E844" s="125" t="str">
        <f>VLOOKUP(Gas_DB2[[#This Row],[کد ماشین آلات]],Y:AA,2,FALSE)</f>
        <v>کامیون کمپرسی</v>
      </c>
      <c r="F844" s="113" t="str">
        <f>VLOOKUP(Gas_DB2[[#This Row],[نام ماشین آلات]],Z:AB,2,FALSE)</f>
        <v>شرکتی-یحیی زاده</v>
      </c>
      <c r="G844" s="128">
        <v>152</v>
      </c>
      <c r="H844" s="128"/>
      <c r="I844" s="129"/>
      <c r="J844" s="129"/>
      <c r="K844" s="107"/>
    </row>
    <row r="845" spans="2:11" x14ac:dyDescent="0.25">
      <c r="B845" s="4">
        <f t="shared" si="15"/>
        <v>843</v>
      </c>
      <c r="C845" s="369">
        <v>45449</v>
      </c>
      <c r="D845" s="124" t="s">
        <v>179</v>
      </c>
      <c r="E845" s="125" t="str">
        <f>VLOOKUP(Gas_DB2[[#This Row],[کد ماشین آلات]],Y:AA,2,FALSE)</f>
        <v>تانکر آب</v>
      </c>
      <c r="F845" s="113" t="str">
        <f>VLOOKUP(Gas_DB2[[#This Row],[نام ماشین آلات]],Z:AB,2,FALSE)</f>
        <v>رضاپور</v>
      </c>
      <c r="G845" s="128">
        <v>99</v>
      </c>
      <c r="H845" s="128"/>
      <c r="I845" s="129"/>
      <c r="J845" s="129"/>
      <c r="K845" s="107"/>
    </row>
    <row r="846" spans="2:11" x14ac:dyDescent="0.25">
      <c r="B846" s="4">
        <f t="shared" si="15"/>
        <v>844</v>
      </c>
      <c r="C846" s="369">
        <v>45449</v>
      </c>
      <c r="D846" s="124" t="s">
        <v>164</v>
      </c>
      <c r="E846" s="125" t="str">
        <f>VLOOKUP(Gas_DB2[[#This Row],[کد ماشین آلات]],Y:AA,2,FALSE)</f>
        <v>گریدر 14G</v>
      </c>
      <c r="F846" s="113" t="str">
        <f>VLOOKUP(Gas_DB2[[#This Row],[نام ماشین آلات]],Z:AB,2,FALSE)</f>
        <v>محمد پور</v>
      </c>
      <c r="G846" s="128">
        <v>170</v>
      </c>
      <c r="H846" s="128"/>
      <c r="I846" s="129"/>
      <c r="J846" s="129"/>
      <c r="K846" s="107"/>
    </row>
    <row r="847" spans="2:11" x14ac:dyDescent="0.25">
      <c r="B847" s="4">
        <f t="shared" si="15"/>
        <v>845</v>
      </c>
      <c r="C847" s="369">
        <v>45449</v>
      </c>
      <c r="D847" s="124" t="s">
        <v>168</v>
      </c>
      <c r="E847" s="125" t="str">
        <f>VLOOKUP(Gas_DB2[[#This Row],[کد ماشین آلات]],Y:AA,2,FALSE)</f>
        <v>غلطک کششی</v>
      </c>
      <c r="F847" s="113" t="str">
        <f>VLOOKUP(Gas_DB2[[#This Row],[نام ماشین آلات]],Z:AB,2,FALSE)</f>
        <v>محمد پور</v>
      </c>
      <c r="G847" s="128">
        <v>68</v>
      </c>
      <c r="H847" s="128"/>
      <c r="I847" s="129"/>
      <c r="J847" s="129"/>
      <c r="K847" s="107"/>
    </row>
    <row r="848" spans="2:11" x14ac:dyDescent="0.25">
      <c r="B848" s="4">
        <f t="shared" si="15"/>
        <v>846</v>
      </c>
      <c r="C848" s="369">
        <v>45449</v>
      </c>
      <c r="D848" s="124" t="s">
        <v>171</v>
      </c>
      <c r="E848" s="125" t="str">
        <f>VLOOKUP(Gas_DB2[[#This Row],[کد ماشین آلات]],Y:AA,2,FALSE)</f>
        <v>غلطک کششی</v>
      </c>
      <c r="F848" s="113" t="str">
        <f>VLOOKUP(Gas_DB2[[#This Row],[نام ماشین آلات]],Z:AB,2,FALSE)</f>
        <v>محمد پور</v>
      </c>
      <c r="G848" s="128">
        <v>23</v>
      </c>
      <c r="H848" s="128"/>
      <c r="I848" s="129"/>
      <c r="J848" s="129"/>
      <c r="K848" s="107"/>
    </row>
    <row r="849" spans="2:11" x14ac:dyDescent="0.25">
      <c r="B849" s="4">
        <f t="shared" si="15"/>
        <v>847</v>
      </c>
      <c r="C849" s="369">
        <v>45450</v>
      </c>
      <c r="D849" s="132" t="s">
        <v>88</v>
      </c>
      <c r="E849" s="125" t="str">
        <f>VLOOKUP(Gas_DB2[[#This Row],[کد ماشین آلات]],Y:AA,2,FALSE)</f>
        <v>گریدر  ۱۶g</v>
      </c>
      <c r="F849" s="113" t="str">
        <f>VLOOKUP(Gas_DB2[[#This Row],[نام ماشین آلات]],Z:AB,2,FALSE)</f>
        <v>شرکتی-یگانه</v>
      </c>
      <c r="G849" s="128">
        <v>0</v>
      </c>
      <c r="H849" s="128"/>
      <c r="I849" s="129"/>
      <c r="J849" s="129"/>
      <c r="K849" s="107"/>
    </row>
    <row r="850" spans="2:11" x14ac:dyDescent="0.25">
      <c r="B850" s="4">
        <f t="shared" si="15"/>
        <v>848</v>
      </c>
      <c r="C850" s="369">
        <v>45450</v>
      </c>
      <c r="D850" s="132" t="s">
        <v>91</v>
      </c>
      <c r="E850" s="125" t="str">
        <f>VLOOKUP(Gas_DB2[[#This Row],[کد ماشین آلات]],Y:AA,2,FALSE)</f>
        <v>کامیون کمپرسی</v>
      </c>
      <c r="F850" s="113" t="str">
        <f>VLOOKUP(Gas_DB2[[#This Row],[نام ماشین آلات]],Z:AB,2,FALSE)</f>
        <v>شرکتی-یحیی زاده</v>
      </c>
      <c r="G850" s="128">
        <v>0</v>
      </c>
      <c r="H850" s="128"/>
      <c r="I850" s="129"/>
      <c r="J850" s="129"/>
      <c r="K850" s="107"/>
    </row>
    <row r="851" spans="2:11" x14ac:dyDescent="0.25">
      <c r="B851" s="4">
        <f t="shared" si="15"/>
        <v>849</v>
      </c>
      <c r="C851" s="369">
        <v>45450</v>
      </c>
      <c r="D851" s="132" t="s">
        <v>94</v>
      </c>
      <c r="E851" s="125" t="str">
        <f>VLOOKUP(Gas_DB2[[#This Row],[کد ماشین آلات]],Y:AA,2,FALSE)</f>
        <v>کامیون کمپرسی</v>
      </c>
      <c r="F851" s="113" t="str">
        <f>VLOOKUP(Gas_DB2[[#This Row],[نام ماشین آلات]],Z:AB,2,FALSE)</f>
        <v>شرکتی-یحیی زاده</v>
      </c>
      <c r="G851" s="128">
        <v>0</v>
      </c>
      <c r="H851" s="128"/>
      <c r="I851" s="129"/>
      <c r="J851" s="129"/>
      <c r="K851" s="107"/>
    </row>
    <row r="852" spans="2:11" x14ac:dyDescent="0.25">
      <c r="B852" s="4">
        <f t="shared" si="15"/>
        <v>850</v>
      </c>
      <c r="C852" s="369">
        <v>45450</v>
      </c>
      <c r="D852" s="132" t="s">
        <v>117</v>
      </c>
      <c r="E852" s="125" t="str">
        <f>VLOOKUP(Gas_DB2[[#This Row],[کد ماشین آلات]],Y:AA,2,FALSE)</f>
        <v>کامیون کمپرسی</v>
      </c>
      <c r="F852" s="113" t="str">
        <f>VLOOKUP(Gas_DB2[[#This Row],[نام ماشین آلات]],Z:AB,2,FALSE)</f>
        <v>شرکتی-یحیی زاده</v>
      </c>
      <c r="G852" s="128">
        <v>0</v>
      </c>
      <c r="H852" s="128"/>
      <c r="I852" s="129"/>
      <c r="J852" s="129"/>
      <c r="K852" s="107"/>
    </row>
    <row r="853" spans="2:11" x14ac:dyDescent="0.25">
      <c r="B853" s="4">
        <f t="shared" si="15"/>
        <v>851</v>
      </c>
      <c r="C853" s="369">
        <v>45450</v>
      </c>
      <c r="D853" s="132" t="s">
        <v>130</v>
      </c>
      <c r="E853" s="125" t="str">
        <f>VLOOKUP(Gas_DB2[[#This Row],[کد ماشین آلات]],Y:AA,2,FALSE)</f>
        <v>تانکر ابپاش بنز</v>
      </c>
      <c r="F853" s="113" t="str">
        <f>VLOOKUP(Gas_DB2[[#This Row],[نام ماشین آلات]],Z:AB,2,FALSE)</f>
        <v>شرکتی-بارانی</v>
      </c>
      <c r="G853" s="128">
        <v>0</v>
      </c>
      <c r="H853" s="128"/>
      <c r="I853" s="129"/>
      <c r="J853" s="129"/>
      <c r="K853" s="107"/>
    </row>
    <row r="854" spans="2:11" x14ac:dyDescent="0.25">
      <c r="B854" s="4">
        <f t="shared" si="15"/>
        <v>852</v>
      </c>
      <c r="C854" s="369">
        <v>45450</v>
      </c>
      <c r="D854" s="132" t="s">
        <v>96</v>
      </c>
      <c r="E854" s="125" t="str">
        <f>VLOOKUP(Gas_DB2[[#This Row],[کد ماشین آلات]],Y:AA,2,FALSE)</f>
        <v>تانکر ابپاش بنز</v>
      </c>
      <c r="F854" s="113" t="str">
        <f>VLOOKUP(Gas_DB2[[#This Row],[نام ماشین آلات]],Z:AB,2,FALSE)</f>
        <v>شرکتی-بارانی</v>
      </c>
      <c r="G854" s="128">
        <v>55</v>
      </c>
      <c r="H854" s="128"/>
      <c r="I854" s="129"/>
      <c r="J854" s="129"/>
      <c r="K854" s="107"/>
    </row>
    <row r="855" spans="2:11" x14ac:dyDescent="0.25">
      <c r="B855" s="4">
        <f t="shared" si="15"/>
        <v>853</v>
      </c>
      <c r="C855" s="369">
        <v>45450</v>
      </c>
      <c r="D855" s="132" t="s">
        <v>114</v>
      </c>
      <c r="E855" s="125" t="str">
        <f>VLOOKUP(Gas_DB2[[#This Row],[کد ماشین آلات]],Y:AA,2,FALSE)</f>
        <v>تانکر سوخت بنز</v>
      </c>
      <c r="F855" s="113" t="str">
        <f>VLOOKUP(Gas_DB2[[#This Row],[نام ماشین آلات]],Z:AB,2,FALSE)</f>
        <v>شرکتی-برات زاده- از تاریخ 1 تیرماه</v>
      </c>
      <c r="G855" s="128">
        <v>0</v>
      </c>
      <c r="H855" s="128"/>
      <c r="I855" s="129"/>
      <c r="J855" s="129"/>
      <c r="K855" s="107"/>
    </row>
    <row r="856" spans="2:11" x14ac:dyDescent="0.25">
      <c r="B856" s="4">
        <f t="shared" si="15"/>
        <v>854</v>
      </c>
      <c r="C856" s="369">
        <v>45450</v>
      </c>
      <c r="D856" s="132" t="s">
        <v>119</v>
      </c>
      <c r="E856" s="125" t="str">
        <f>VLOOKUP(Gas_DB2[[#This Row],[کد ماشین آلات]],Y:AA,2,FALSE)</f>
        <v>غلطک</v>
      </c>
      <c r="F856" s="113" t="str">
        <f>VLOOKUP(Gas_DB2[[#This Row],[نام ماشین آلات]],Z:AB,2,FALSE)</f>
        <v>شرکتی-جمالی</v>
      </c>
      <c r="G856" s="128">
        <v>0</v>
      </c>
      <c r="H856" s="128"/>
      <c r="I856" s="129"/>
      <c r="J856" s="129"/>
      <c r="K856" s="107"/>
    </row>
    <row r="857" spans="2:11" x14ac:dyDescent="0.25">
      <c r="B857" s="4">
        <f t="shared" ref="B857:B920" si="16">ROW()-2</f>
        <v>855</v>
      </c>
      <c r="C857" s="369">
        <v>45450</v>
      </c>
      <c r="D857" s="132" t="s">
        <v>107</v>
      </c>
      <c r="E857" s="125" t="str">
        <f>VLOOKUP(Gas_DB2[[#This Row],[کد ماشین آلات]],Y:AA,2,FALSE)</f>
        <v>غلطک</v>
      </c>
      <c r="F857" s="113" t="str">
        <f>VLOOKUP(Gas_DB2[[#This Row],[نام ماشین آلات]],Z:AB,2,FALSE)</f>
        <v>شرکتی-جمالی</v>
      </c>
      <c r="G857" s="128">
        <v>76</v>
      </c>
      <c r="H857" s="128"/>
      <c r="I857" s="129"/>
      <c r="J857" s="129"/>
      <c r="K857" s="107"/>
    </row>
    <row r="858" spans="2:11" x14ac:dyDescent="0.25">
      <c r="B858" s="4">
        <f t="shared" si="16"/>
        <v>856</v>
      </c>
      <c r="C858" s="369">
        <v>45450</v>
      </c>
      <c r="D858" s="132" t="s">
        <v>110</v>
      </c>
      <c r="E858" s="125" t="str">
        <f>VLOOKUP(Gas_DB2[[#This Row],[کد ماشین آلات]],Y:AA,2,FALSE)</f>
        <v>غلطک</v>
      </c>
      <c r="F858" s="113" t="str">
        <f>VLOOKUP(Gas_DB2[[#This Row],[نام ماشین آلات]],Z:AB,2,FALSE)</f>
        <v>شرکتی-جمالی</v>
      </c>
      <c r="G858" s="128">
        <v>30</v>
      </c>
      <c r="H858" s="128"/>
      <c r="I858" s="129"/>
      <c r="J858" s="129"/>
      <c r="K858" s="107"/>
    </row>
    <row r="859" spans="2:11" x14ac:dyDescent="0.25">
      <c r="B859" s="4">
        <f t="shared" si="16"/>
        <v>857</v>
      </c>
      <c r="C859" s="369">
        <v>45450</v>
      </c>
      <c r="D859" s="132" t="s">
        <v>120</v>
      </c>
      <c r="E859" s="125" t="str">
        <f>VLOOKUP(Gas_DB2[[#This Row],[کد ماشین آلات]],Y:AA,2,FALSE)</f>
        <v>میکسراتکو</v>
      </c>
      <c r="F859" s="113" t="str">
        <f>VLOOKUP(Gas_DB2[[#This Row],[نام ماشین آلات]],Z:AB,2,FALSE)</f>
        <v>شرکتی-شاکری</v>
      </c>
      <c r="G859" s="128">
        <v>0</v>
      </c>
      <c r="H859" s="128"/>
      <c r="I859" s="129"/>
      <c r="J859" s="129"/>
      <c r="K859" s="107"/>
    </row>
    <row r="860" spans="2:11" x14ac:dyDescent="0.25">
      <c r="B860" s="4">
        <f t="shared" si="16"/>
        <v>858</v>
      </c>
      <c r="C860" s="369">
        <v>45450</v>
      </c>
      <c r="D860" s="132" t="s">
        <v>122</v>
      </c>
      <c r="E860" s="125" t="str">
        <f>VLOOKUP(Gas_DB2[[#This Row],[کد ماشین آلات]],Y:AA,2,FALSE)</f>
        <v>میکسر امیکو</v>
      </c>
      <c r="F860" s="113" t="str">
        <f>VLOOKUP(Gas_DB2[[#This Row],[نام ماشین آلات]],Z:AB,2,FALSE)</f>
        <v>شرکتی-زراعتی</v>
      </c>
      <c r="G860" s="128">
        <v>0</v>
      </c>
      <c r="H860" s="128"/>
      <c r="I860" s="129"/>
      <c r="J860" s="129"/>
      <c r="K860" s="107"/>
    </row>
    <row r="861" spans="2:11" x14ac:dyDescent="0.25">
      <c r="B861" s="4">
        <f t="shared" si="16"/>
        <v>859</v>
      </c>
      <c r="C861" s="369">
        <v>45450</v>
      </c>
      <c r="D861" s="132" t="s">
        <v>127</v>
      </c>
      <c r="E861" s="125" t="str">
        <f>VLOOKUP(Gas_DB2[[#This Row],[کد ماشین آلات]],Y:AA,2,FALSE)</f>
        <v>بلدوزر</v>
      </c>
      <c r="F861" s="113" t="str">
        <f>VLOOKUP(Gas_DB2[[#This Row],[نام ماشین آلات]],Z:AB,2,FALSE)</f>
        <v>شرکتی-رجب زاده</v>
      </c>
      <c r="G861" s="128">
        <v>0</v>
      </c>
      <c r="H861" s="128"/>
      <c r="I861" s="129"/>
      <c r="J861" s="129"/>
      <c r="K861" s="107"/>
    </row>
    <row r="862" spans="2:11" x14ac:dyDescent="0.25">
      <c r="B862" s="4">
        <f t="shared" si="16"/>
        <v>860</v>
      </c>
      <c r="C862" s="369">
        <v>45450</v>
      </c>
      <c r="D862" s="132" t="s">
        <v>136</v>
      </c>
      <c r="E862" s="125" t="str">
        <f>VLOOKUP(Gas_DB2[[#This Row],[کد ماشین آلات]],Y:AA,2,FALSE)</f>
        <v>بلدوزر</v>
      </c>
      <c r="F862" s="113" t="str">
        <f>VLOOKUP(Gas_DB2[[#This Row],[نام ماشین آلات]],Z:AB,2,FALSE)</f>
        <v>شرکتی-رجب زاده</v>
      </c>
      <c r="G862" s="128">
        <v>0</v>
      </c>
      <c r="H862" s="128"/>
      <c r="I862" s="129"/>
      <c r="J862" s="129"/>
      <c r="K862" s="107"/>
    </row>
    <row r="863" spans="2:11" x14ac:dyDescent="0.25">
      <c r="B863" s="4">
        <f t="shared" si="16"/>
        <v>861</v>
      </c>
      <c r="C863" s="369">
        <v>45450</v>
      </c>
      <c r="D863" s="133" t="s">
        <v>137</v>
      </c>
      <c r="E863" s="125" t="str">
        <f>VLOOKUP(Gas_DB2[[#This Row],[کد ماشین آلات]],Y:AA,2,FALSE)</f>
        <v>بیل مکانیکی</v>
      </c>
      <c r="F863" s="113" t="str">
        <f>VLOOKUP(Gas_DB2[[#This Row],[نام ماشین آلات]],Z:AB,2,FALSE)</f>
        <v>انصاری</v>
      </c>
      <c r="G863" s="128">
        <v>218</v>
      </c>
      <c r="H863" s="128"/>
      <c r="I863" s="129"/>
      <c r="J863" s="129"/>
      <c r="K863" s="107"/>
    </row>
    <row r="864" spans="2:11" x14ac:dyDescent="0.25">
      <c r="B864" s="4">
        <f t="shared" si="16"/>
        <v>862</v>
      </c>
      <c r="C864" s="369">
        <v>45450</v>
      </c>
      <c r="D864" s="133" t="s">
        <v>139</v>
      </c>
      <c r="E864" s="125" t="str">
        <f>VLOOKUP(Gas_DB2[[#This Row],[کد ماشین آلات]],Y:AA,2,FALSE)</f>
        <v>بیل مکانیکی</v>
      </c>
      <c r="F864" s="113" t="str">
        <f>VLOOKUP(Gas_DB2[[#This Row],[نام ماشین آلات]],Z:AB,2,FALSE)</f>
        <v>انصاری</v>
      </c>
      <c r="G864" s="128">
        <v>0</v>
      </c>
      <c r="H864" s="128"/>
      <c r="I864" s="129"/>
      <c r="J864" s="129"/>
      <c r="K864" s="107"/>
    </row>
    <row r="865" spans="2:11" x14ac:dyDescent="0.25">
      <c r="B865" s="4">
        <f t="shared" si="16"/>
        <v>863</v>
      </c>
      <c r="C865" s="369">
        <v>45450</v>
      </c>
      <c r="D865" s="133" t="s">
        <v>141</v>
      </c>
      <c r="E865" s="125" t="str">
        <f>VLOOKUP(Gas_DB2[[#This Row],[کد ماشین آلات]],Y:AA,2,FALSE)</f>
        <v>کامیون کمپرسی</v>
      </c>
      <c r="F865" s="113" t="str">
        <f>VLOOKUP(Gas_DB2[[#This Row],[نام ماشین آلات]],Z:AB,2,FALSE)</f>
        <v>شرکتی-یحیی زاده</v>
      </c>
      <c r="G865" s="128">
        <v>0</v>
      </c>
      <c r="H865" s="128"/>
      <c r="I865" s="129"/>
      <c r="J865" s="129"/>
      <c r="K865" s="107"/>
    </row>
    <row r="866" spans="2:11" x14ac:dyDescent="0.25">
      <c r="B866" s="4">
        <f t="shared" si="16"/>
        <v>864</v>
      </c>
      <c r="C866" s="369">
        <v>45450</v>
      </c>
      <c r="D866" s="133" t="s">
        <v>142</v>
      </c>
      <c r="E866" s="125" t="str">
        <f>VLOOKUP(Gas_DB2[[#This Row],[کد ماشین آلات]],Y:AA,2,FALSE)</f>
        <v>کامیون کمپرسی</v>
      </c>
      <c r="F866" s="113" t="str">
        <f>VLOOKUP(Gas_DB2[[#This Row],[نام ماشین آلات]],Z:AB,2,FALSE)</f>
        <v>شرکتی-یحیی زاده</v>
      </c>
      <c r="G866" s="128">
        <v>0</v>
      </c>
      <c r="H866" s="128"/>
      <c r="I866" s="129"/>
      <c r="J866" s="129"/>
      <c r="K866" s="107"/>
    </row>
    <row r="867" spans="2:11" x14ac:dyDescent="0.25">
      <c r="B867" s="4">
        <f t="shared" si="16"/>
        <v>865</v>
      </c>
      <c r="C867" s="369">
        <v>45450</v>
      </c>
      <c r="D867" s="133" t="s">
        <v>143</v>
      </c>
      <c r="E867" s="125" t="str">
        <f>VLOOKUP(Gas_DB2[[#This Row],[کد ماشین آلات]],Y:AA,2,FALSE)</f>
        <v>کامیون کمپرسی</v>
      </c>
      <c r="F867" s="113" t="str">
        <f>VLOOKUP(Gas_DB2[[#This Row],[نام ماشین آلات]],Z:AB,2,FALSE)</f>
        <v>شرکتی-یحیی زاده</v>
      </c>
      <c r="G867" s="128">
        <v>0</v>
      </c>
      <c r="H867" s="128"/>
      <c r="I867" s="129"/>
      <c r="J867" s="129"/>
      <c r="K867" s="107"/>
    </row>
    <row r="868" spans="2:11" x14ac:dyDescent="0.25">
      <c r="B868" s="4">
        <f t="shared" si="16"/>
        <v>866</v>
      </c>
      <c r="C868" s="369">
        <v>45450</v>
      </c>
      <c r="D868" s="133" t="s">
        <v>144</v>
      </c>
      <c r="E868" s="125" t="str">
        <f>VLOOKUP(Gas_DB2[[#This Row],[کد ماشین آلات]],Y:AA,2,FALSE)</f>
        <v>بلدوزر D85</v>
      </c>
      <c r="F868" s="113" t="str">
        <f>VLOOKUP(Gas_DB2[[#This Row],[نام ماشین آلات]],Z:AB,2,FALSE)</f>
        <v>اکبری</v>
      </c>
      <c r="G868" s="128">
        <v>0</v>
      </c>
      <c r="H868" s="128"/>
      <c r="I868" s="129"/>
      <c r="J868" s="129"/>
      <c r="K868" s="107"/>
    </row>
    <row r="869" spans="2:11" x14ac:dyDescent="0.25">
      <c r="B869" s="4">
        <f t="shared" si="16"/>
        <v>867</v>
      </c>
      <c r="C869" s="369">
        <v>45450</v>
      </c>
      <c r="D869" s="133" t="s">
        <v>146</v>
      </c>
      <c r="E869" s="125" t="str">
        <f>VLOOKUP(Gas_DB2[[#This Row],[کد ماشین آلات]],Y:AA,2,FALSE)</f>
        <v>بلدوزر D85</v>
      </c>
      <c r="F869" s="113" t="str">
        <f>VLOOKUP(Gas_DB2[[#This Row],[نام ماشین آلات]],Z:AB,2,FALSE)</f>
        <v>اکبری</v>
      </c>
      <c r="G869" s="128">
        <v>0</v>
      </c>
      <c r="H869" s="128"/>
      <c r="I869" s="129"/>
      <c r="J869" s="129"/>
      <c r="K869" s="107"/>
    </row>
    <row r="870" spans="2:11" x14ac:dyDescent="0.25">
      <c r="B870" s="4">
        <f t="shared" si="16"/>
        <v>868</v>
      </c>
      <c r="C870" s="369">
        <v>45450</v>
      </c>
      <c r="D870" s="134" t="s">
        <v>147</v>
      </c>
      <c r="E870" s="125" t="str">
        <f>VLOOKUP(Gas_DB2[[#This Row],[کد ماشین آلات]],Y:AA,2,FALSE)</f>
        <v>بلدوزر کاترپیلار D8</v>
      </c>
      <c r="F870" s="113" t="str">
        <f>VLOOKUP(Gas_DB2[[#This Row],[نام ماشین آلات]],Z:AB,2,FALSE)</f>
        <v>حسن پور</v>
      </c>
      <c r="G870" s="128">
        <v>228</v>
      </c>
      <c r="H870" s="128"/>
      <c r="I870" s="129"/>
      <c r="J870" s="129"/>
      <c r="K870" s="107"/>
    </row>
    <row r="871" spans="2:11" x14ac:dyDescent="0.25">
      <c r="B871" s="4">
        <f t="shared" si="16"/>
        <v>869</v>
      </c>
      <c r="C871" s="369">
        <v>45450</v>
      </c>
      <c r="D871" s="132" t="s">
        <v>149</v>
      </c>
      <c r="E871" s="125" t="str">
        <f>VLOOKUP(Gas_DB2[[#This Row],[کد ماشین آلات]],Y:AA,2,FALSE)</f>
        <v>لودر ZL50</v>
      </c>
      <c r="F871" s="113" t="str">
        <f>VLOOKUP(Gas_DB2[[#This Row],[نام ماشین آلات]],Z:AB,2,FALSE)</f>
        <v>میرزایی</v>
      </c>
      <c r="G871" s="128">
        <v>0</v>
      </c>
      <c r="H871" s="128"/>
      <c r="I871" s="129"/>
      <c r="J871" s="129"/>
      <c r="K871" s="107"/>
    </row>
    <row r="872" spans="2:11" x14ac:dyDescent="0.25">
      <c r="B872" s="4">
        <f t="shared" si="16"/>
        <v>870</v>
      </c>
      <c r="C872" s="369">
        <v>45450</v>
      </c>
      <c r="D872" s="133" t="s">
        <v>150</v>
      </c>
      <c r="E872" s="125" t="str">
        <f>VLOOKUP(Gas_DB2[[#This Row],[کد ماشین آلات]],Y:AA,2,FALSE)</f>
        <v>کامیون کمپرسی</v>
      </c>
      <c r="F872" s="113" t="str">
        <f>VLOOKUP(Gas_DB2[[#This Row],[نام ماشین آلات]],Z:AB,2,FALSE)</f>
        <v>شرکتی-یحیی زاده</v>
      </c>
      <c r="G872" s="128">
        <v>0</v>
      </c>
      <c r="H872" s="128"/>
      <c r="I872" s="129"/>
      <c r="J872" s="129"/>
      <c r="K872" s="107"/>
    </row>
    <row r="873" spans="2:11" x14ac:dyDescent="0.25">
      <c r="B873" s="4">
        <f t="shared" si="16"/>
        <v>871</v>
      </c>
      <c r="C873" s="369">
        <v>45450</v>
      </c>
      <c r="D873" s="133" t="s">
        <v>152</v>
      </c>
      <c r="E873" s="125" t="str">
        <f>VLOOKUP(Gas_DB2[[#This Row],[کد ماشین آلات]],Y:AA,2,FALSE)</f>
        <v>کامیون کمپرسی</v>
      </c>
      <c r="F873" s="113" t="str">
        <f>VLOOKUP(Gas_DB2[[#This Row],[نام ماشین آلات]],Z:AB,2,FALSE)</f>
        <v>شرکتی-یحیی زاده</v>
      </c>
      <c r="G873" s="128">
        <v>0</v>
      </c>
      <c r="H873" s="128"/>
      <c r="I873" s="129"/>
      <c r="J873" s="129"/>
      <c r="K873" s="107"/>
    </row>
    <row r="874" spans="2:11" x14ac:dyDescent="0.25">
      <c r="B874" s="4">
        <f t="shared" si="16"/>
        <v>872</v>
      </c>
      <c r="C874" s="369">
        <v>45450</v>
      </c>
      <c r="D874" s="133" t="s">
        <v>153</v>
      </c>
      <c r="E874" s="125" t="str">
        <f>VLOOKUP(Gas_DB2[[#This Row],[کد ماشین آلات]],Y:AA,2,FALSE)</f>
        <v>کامیون کمپرسی</v>
      </c>
      <c r="F874" s="113" t="str">
        <f>VLOOKUP(Gas_DB2[[#This Row],[نام ماشین آلات]],Z:AB,2,FALSE)</f>
        <v>شرکتی-یحیی زاده</v>
      </c>
      <c r="G874" s="128">
        <v>0</v>
      </c>
      <c r="H874" s="128"/>
      <c r="I874" s="129"/>
      <c r="J874" s="129"/>
      <c r="K874" s="107"/>
    </row>
    <row r="875" spans="2:11" x14ac:dyDescent="0.25">
      <c r="B875" s="4">
        <f t="shared" si="16"/>
        <v>873</v>
      </c>
      <c r="C875" s="369">
        <v>45450</v>
      </c>
      <c r="D875" s="132" t="s">
        <v>155</v>
      </c>
      <c r="E875" s="125" t="str">
        <f>VLOOKUP(Gas_DB2[[#This Row],[کد ماشین آلات]],Y:AA,2,FALSE)</f>
        <v>لودر</v>
      </c>
      <c r="F875" s="113">
        <f>VLOOKUP(Gas_DB2[[#This Row],[نام ماشین آلات]],Z:AB,2,FALSE)</f>
        <v>0</v>
      </c>
      <c r="G875" s="128">
        <v>0</v>
      </c>
      <c r="H875" s="128"/>
      <c r="I875" s="129"/>
      <c r="J875" s="129"/>
      <c r="K875" s="107"/>
    </row>
    <row r="876" spans="2:11" x14ac:dyDescent="0.25">
      <c r="B876" s="4">
        <f t="shared" si="16"/>
        <v>874</v>
      </c>
      <c r="C876" s="369">
        <v>45450</v>
      </c>
      <c r="D876" s="132" t="s">
        <v>156</v>
      </c>
      <c r="E876" s="125" t="str">
        <f>VLOOKUP(Gas_DB2[[#This Row],[کد ماشین آلات]],Y:AA,2,FALSE)</f>
        <v>کامیون کمپرسی</v>
      </c>
      <c r="F876" s="113" t="str">
        <f>VLOOKUP(Gas_DB2[[#This Row],[نام ماشین آلات]],Z:AB,2,FALSE)</f>
        <v>شرکتی-یحیی زاده</v>
      </c>
      <c r="G876" s="128">
        <v>0</v>
      </c>
      <c r="H876" s="128"/>
      <c r="I876" s="129"/>
      <c r="J876" s="129"/>
      <c r="K876" s="107"/>
    </row>
    <row r="877" spans="2:11" x14ac:dyDescent="0.25">
      <c r="B877" s="4">
        <f t="shared" si="16"/>
        <v>875</v>
      </c>
      <c r="C877" s="369">
        <v>45450</v>
      </c>
      <c r="D877" s="132" t="s">
        <v>157</v>
      </c>
      <c r="E877" s="125" t="str">
        <f>VLOOKUP(Gas_DB2[[#This Row],[کد ماشین آلات]],Y:AA,2,FALSE)</f>
        <v>کامیون کمپرسی</v>
      </c>
      <c r="F877" s="113" t="str">
        <f>VLOOKUP(Gas_DB2[[#This Row],[نام ماشین آلات]],Z:AB,2,FALSE)</f>
        <v>شرکتی-یحیی زاده</v>
      </c>
      <c r="G877" s="128">
        <v>0</v>
      </c>
      <c r="H877" s="128"/>
      <c r="I877" s="129"/>
      <c r="J877" s="129"/>
      <c r="K877" s="107"/>
    </row>
    <row r="878" spans="2:11" x14ac:dyDescent="0.25">
      <c r="B878" s="4">
        <f t="shared" si="16"/>
        <v>876</v>
      </c>
      <c r="C878" s="369">
        <v>45450</v>
      </c>
      <c r="D878" s="132" t="s">
        <v>158</v>
      </c>
      <c r="E878" s="125" t="str">
        <f>VLOOKUP(Gas_DB2[[#This Row],[کد ماشین آلات]],Y:AA,2,FALSE)</f>
        <v>بیل مکانیکی</v>
      </c>
      <c r="F878" s="113" t="str">
        <f>VLOOKUP(Gas_DB2[[#This Row],[نام ماشین آلات]],Z:AB,2,FALSE)</f>
        <v>انصاری</v>
      </c>
      <c r="G878" s="128">
        <v>0</v>
      </c>
      <c r="H878" s="128"/>
      <c r="I878" s="129"/>
      <c r="J878" s="129"/>
      <c r="K878" s="107"/>
    </row>
    <row r="879" spans="2:11" x14ac:dyDescent="0.25">
      <c r="B879" s="4">
        <f t="shared" si="16"/>
        <v>877</v>
      </c>
      <c r="C879" s="369">
        <v>45450</v>
      </c>
      <c r="D879" s="132" t="s">
        <v>160</v>
      </c>
      <c r="E879" s="125" t="str">
        <f>VLOOKUP(Gas_DB2[[#This Row],[کد ماشین آلات]],Y:AA,2,FALSE)</f>
        <v>تانکر آب</v>
      </c>
      <c r="F879" s="113" t="str">
        <f>VLOOKUP(Gas_DB2[[#This Row],[نام ماشین آلات]],Z:AB,2,FALSE)</f>
        <v>رضاپور</v>
      </c>
      <c r="G879" s="128">
        <v>0</v>
      </c>
      <c r="H879" s="128"/>
      <c r="I879" s="129"/>
      <c r="J879" s="129"/>
      <c r="K879" s="107"/>
    </row>
    <row r="880" spans="2:11" x14ac:dyDescent="0.25">
      <c r="B880" s="4">
        <f t="shared" si="16"/>
        <v>878</v>
      </c>
      <c r="C880" s="369">
        <v>45450</v>
      </c>
      <c r="D880" s="132" t="s">
        <v>162</v>
      </c>
      <c r="E880" s="125" t="str">
        <f>VLOOKUP(Gas_DB2[[#This Row],[کد ماشین آلات]],Y:AA,2,FALSE)</f>
        <v>بیل مکانیکی</v>
      </c>
      <c r="F880" s="113" t="str">
        <f>VLOOKUP(Gas_DB2[[#This Row],[نام ماشین آلات]],Z:AB,2,FALSE)</f>
        <v>انصاری</v>
      </c>
      <c r="G880" s="128">
        <v>0</v>
      </c>
      <c r="H880" s="128"/>
      <c r="I880" s="129"/>
      <c r="J880" s="129"/>
      <c r="K880" s="107"/>
    </row>
    <row r="881" spans="2:11" x14ac:dyDescent="0.25">
      <c r="B881" s="4">
        <f t="shared" si="16"/>
        <v>879</v>
      </c>
      <c r="C881" s="369">
        <v>45450</v>
      </c>
      <c r="D881" s="134" t="s">
        <v>164</v>
      </c>
      <c r="E881" s="125" t="str">
        <f>VLOOKUP(Gas_DB2[[#This Row],[کد ماشین آلات]],Y:AA,2,FALSE)</f>
        <v>گریدر 14G</v>
      </c>
      <c r="F881" s="113" t="str">
        <f>VLOOKUP(Gas_DB2[[#This Row],[نام ماشین آلات]],Z:AB,2,FALSE)</f>
        <v>محمد پور</v>
      </c>
      <c r="G881" s="128">
        <v>0</v>
      </c>
      <c r="H881" s="128"/>
      <c r="I881" s="129"/>
      <c r="J881" s="129"/>
      <c r="K881" s="107"/>
    </row>
    <row r="882" spans="2:11" x14ac:dyDescent="0.25">
      <c r="B882" s="4">
        <f t="shared" si="16"/>
        <v>880</v>
      </c>
      <c r="C882" s="369">
        <v>45450</v>
      </c>
      <c r="D882" s="134" t="s">
        <v>168</v>
      </c>
      <c r="E882" s="125" t="str">
        <f>VLOOKUP(Gas_DB2[[#This Row],[کد ماشین آلات]],Y:AA,2,FALSE)</f>
        <v>غلطک کششی</v>
      </c>
      <c r="F882" s="113" t="str">
        <f>VLOOKUP(Gas_DB2[[#This Row],[نام ماشین آلات]],Z:AB,2,FALSE)</f>
        <v>محمد پور</v>
      </c>
      <c r="G882" s="128">
        <v>0</v>
      </c>
      <c r="H882" s="128"/>
      <c r="I882" s="129"/>
      <c r="J882" s="129"/>
      <c r="K882" s="107"/>
    </row>
    <row r="883" spans="2:11" x14ac:dyDescent="0.25">
      <c r="B883" s="4">
        <f t="shared" si="16"/>
        <v>881</v>
      </c>
      <c r="C883" s="369">
        <v>45450</v>
      </c>
      <c r="D883" s="134" t="s">
        <v>171</v>
      </c>
      <c r="E883" s="125" t="str">
        <f>VLOOKUP(Gas_DB2[[#This Row],[کد ماشین آلات]],Y:AA,2,FALSE)</f>
        <v>غلطک کششی</v>
      </c>
      <c r="F883" s="113" t="str">
        <f>VLOOKUP(Gas_DB2[[#This Row],[نام ماشین آلات]],Z:AB,2,FALSE)</f>
        <v>محمد پور</v>
      </c>
      <c r="G883" s="128">
        <v>0</v>
      </c>
      <c r="H883" s="128"/>
      <c r="I883" s="129"/>
      <c r="J883" s="129"/>
      <c r="K883" s="107"/>
    </row>
    <row r="884" spans="2:11" x14ac:dyDescent="0.25">
      <c r="B884" s="4">
        <f t="shared" si="16"/>
        <v>882</v>
      </c>
      <c r="C884" s="369">
        <v>45450</v>
      </c>
      <c r="D884" s="134" t="s">
        <v>172</v>
      </c>
      <c r="E884" s="125" t="str">
        <f>VLOOKUP(Gas_DB2[[#This Row],[کد ماشین آلات]],Y:AA,2,FALSE)</f>
        <v>لودر</v>
      </c>
      <c r="F884" s="113">
        <f>VLOOKUP(Gas_DB2[[#This Row],[نام ماشین آلات]],Z:AB,2,FALSE)</f>
        <v>0</v>
      </c>
      <c r="G884" s="128">
        <v>0</v>
      </c>
      <c r="H884" s="128"/>
      <c r="I884" s="129"/>
      <c r="J884" s="129"/>
      <c r="K884" s="107"/>
    </row>
    <row r="885" spans="2:11" x14ac:dyDescent="0.25">
      <c r="B885" s="4">
        <f t="shared" si="16"/>
        <v>883</v>
      </c>
      <c r="C885" s="369">
        <v>45450</v>
      </c>
      <c r="D885" s="134" t="s">
        <v>173</v>
      </c>
      <c r="E885" s="125" t="str">
        <f>VLOOKUP(Gas_DB2[[#This Row],[کد ماشین آلات]],Y:AA,2,FALSE)</f>
        <v>تانکر آب</v>
      </c>
      <c r="F885" s="113" t="str">
        <f>VLOOKUP(Gas_DB2[[#This Row],[نام ماشین آلات]],Z:AB,2,FALSE)</f>
        <v>رضاپور</v>
      </c>
      <c r="G885" s="128">
        <v>0</v>
      </c>
      <c r="H885" s="128"/>
      <c r="I885" s="129"/>
      <c r="J885" s="129"/>
      <c r="K885" s="107"/>
    </row>
    <row r="886" spans="2:11" x14ac:dyDescent="0.25">
      <c r="B886" s="4">
        <f t="shared" si="16"/>
        <v>884</v>
      </c>
      <c r="C886" s="369">
        <v>45450</v>
      </c>
      <c r="D886" s="134" t="s">
        <v>174</v>
      </c>
      <c r="E886" s="125" t="str">
        <f>VLOOKUP(Gas_DB2[[#This Row],[کد ماشین آلات]],Y:AA,2,FALSE)</f>
        <v>غلطک پاچه بزی</v>
      </c>
      <c r="F886" s="113" t="str">
        <f>VLOOKUP(Gas_DB2[[#This Row],[نام ماشین آلات]],Z:AB,2,FALSE)</f>
        <v>محمد پور</v>
      </c>
      <c r="G886" s="128">
        <v>0</v>
      </c>
      <c r="H886" s="128"/>
      <c r="I886" s="129"/>
      <c r="J886" s="129"/>
      <c r="K886" s="107"/>
    </row>
    <row r="887" spans="2:11" x14ac:dyDescent="0.25">
      <c r="B887" s="4">
        <f t="shared" si="16"/>
        <v>885</v>
      </c>
      <c r="C887" s="369">
        <v>45450</v>
      </c>
      <c r="D887" s="134" t="s">
        <v>176</v>
      </c>
      <c r="E887" s="125" t="str">
        <f>VLOOKUP(Gas_DB2[[#This Row],[کد ماشین آلات]],Y:AA,2,FALSE)</f>
        <v>بلدوزر</v>
      </c>
      <c r="F887" s="113" t="str">
        <f>VLOOKUP(D887,Y$4:AA887,3,FALSE)</f>
        <v>محمد پور</v>
      </c>
      <c r="G887" s="128">
        <v>0</v>
      </c>
      <c r="H887" s="128"/>
      <c r="I887" s="129"/>
      <c r="J887" s="129"/>
      <c r="K887" s="107"/>
    </row>
    <row r="888" spans="2:11" x14ac:dyDescent="0.25">
      <c r="B888" s="4">
        <f t="shared" si="16"/>
        <v>886</v>
      </c>
      <c r="C888" s="369">
        <v>45450</v>
      </c>
      <c r="D888" s="134" t="s">
        <v>177</v>
      </c>
      <c r="E888" s="125" t="str">
        <f>VLOOKUP(Gas_DB2[[#This Row],[کد ماشین آلات]],Y:AA,2,FALSE)</f>
        <v>کمپرسی جفت</v>
      </c>
      <c r="F888" s="113" t="str">
        <f>VLOOKUP(Gas_DB2[[#This Row],[نام ماشین آلات]],Z:AB,2,FALSE)</f>
        <v>محمد پور</v>
      </c>
      <c r="G888" s="4">
        <v>0</v>
      </c>
      <c r="H888" s="4"/>
      <c r="I888" s="127"/>
      <c r="J888" s="127"/>
      <c r="K888" s="107"/>
    </row>
    <row r="889" spans="2:11" x14ac:dyDescent="0.25">
      <c r="B889" s="4">
        <f t="shared" si="16"/>
        <v>887</v>
      </c>
      <c r="C889" s="369">
        <v>45451</v>
      </c>
      <c r="D889" s="132" t="s">
        <v>88</v>
      </c>
      <c r="E889" s="125" t="str">
        <f>VLOOKUP(Gas_DB2[[#This Row],[کد ماشین آلات]],Y:AA,2,FALSE)</f>
        <v>گریدر  ۱۶g</v>
      </c>
      <c r="F889" s="113" t="str">
        <f>VLOOKUP(Gas_DB2[[#This Row],[نام ماشین آلات]],Z:AB,2,FALSE)</f>
        <v>شرکتی-یگانه</v>
      </c>
      <c r="G889" s="128">
        <v>130</v>
      </c>
      <c r="H889" s="128"/>
      <c r="I889" s="129"/>
      <c r="J889" s="129"/>
      <c r="K889" s="107"/>
    </row>
    <row r="890" spans="2:11" x14ac:dyDescent="0.25">
      <c r="B890" s="4">
        <f t="shared" si="16"/>
        <v>888</v>
      </c>
      <c r="C890" s="369">
        <v>45451</v>
      </c>
      <c r="D890" s="132" t="s">
        <v>91</v>
      </c>
      <c r="E890" s="125" t="str">
        <f>VLOOKUP(Gas_DB2[[#This Row],[کد ماشین آلات]],Y:AA,2,FALSE)</f>
        <v>کامیون کمپرسی</v>
      </c>
      <c r="F890" s="113" t="str">
        <f>VLOOKUP(Gas_DB2[[#This Row],[نام ماشین آلات]],Z:AB,2,FALSE)</f>
        <v>شرکتی-یحیی زاده</v>
      </c>
      <c r="G890" s="4">
        <v>0</v>
      </c>
      <c r="H890" s="4"/>
      <c r="I890" s="127"/>
      <c r="J890" s="127"/>
      <c r="K890" s="107"/>
    </row>
    <row r="891" spans="2:11" x14ac:dyDescent="0.25">
      <c r="B891" s="4">
        <f t="shared" si="16"/>
        <v>889</v>
      </c>
      <c r="C891" s="369">
        <v>45451</v>
      </c>
      <c r="D891" s="132" t="s">
        <v>94</v>
      </c>
      <c r="E891" s="125" t="str">
        <f>VLOOKUP(Gas_DB2[[#This Row],[کد ماشین آلات]],Y:AA,2,FALSE)</f>
        <v>کامیون کمپرسی</v>
      </c>
      <c r="F891" s="113" t="str">
        <f>VLOOKUP(Gas_DB2[[#This Row],[نام ماشین آلات]],Z:AB,2,FALSE)</f>
        <v>شرکتی-یحیی زاده</v>
      </c>
      <c r="G891" s="128">
        <v>0</v>
      </c>
      <c r="H891" s="128"/>
      <c r="I891" s="129"/>
      <c r="J891" s="129"/>
      <c r="K891" s="107"/>
    </row>
    <row r="892" spans="2:11" x14ac:dyDescent="0.25">
      <c r="B892" s="4">
        <f t="shared" si="16"/>
        <v>890</v>
      </c>
      <c r="C892" s="369">
        <v>45451</v>
      </c>
      <c r="D892" s="132" t="s">
        <v>117</v>
      </c>
      <c r="E892" s="125" t="str">
        <f>VLOOKUP(Gas_DB2[[#This Row],[کد ماشین آلات]],Y:AA,2,FALSE)</f>
        <v>کامیون کمپرسی</v>
      </c>
      <c r="F892" s="113" t="str">
        <f>VLOOKUP(Gas_DB2[[#This Row],[نام ماشین آلات]],Z:AB,2,FALSE)</f>
        <v>شرکتی-یحیی زاده</v>
      </c>
      <c r="G892" s="4">
        <v>0</v>
      </c>
      <c r="H892" s="4"/>
      <c r="I892" s="127"/>
      <c r="J892" s="127"/>
      <c r="K892" s="107"/>
    </row>
    <row r="893" spans="2:11" x14ac:dyDescent="0.25">
      <c r="B893" s="4">
        <f t="shared" si="16"/>
        <v>891</v>
      </c>
      <c r="C893" s="369">
        <v>45451</v>
      </c>
      <c r="D893" s="132" t="s">
        <v>130</v>
      </c>
      <c r="E893" s="125" t="str">
        <f>VLOOKUP(Gas_DB2[[#This Row],[کد ماشین آلات]],Y:AA,2,FALSE)</f>
        <v>تانکر ابپاش بنز</v>
      </c>
      <c r="F893" s="113" t="str">
        <f>VLOOKUP(Gas_DB2[[#This Row],[نام ماشین آلات]],Z:AB,2,FALSE)</f>
        <v>شرکتی-بارانی</v>
      </c>
      <c r="G893" s="128">
        <v>0</v>
      </c>
      <c r="H893" s="128"/>
      <c r="I893" s="129"/>
      <c r="J893" s="129"/>
      <c r="K893" s="107"/>
    </row>
    <row r="894" spans="2:11" x14ac:dyDescent="0.25">
      <c r="B894" s="4">
        <f t="shared" si="16"/>
        <v>892</v>
      </c>
      <c r="C894" s="369">
        <v>45451</v>
      </c>
      <c r="D894" s="132" t="s">
        <v>96</v>
      </c>
      <c r="E894" s="125" t="str">
        <f>VLOOKUP(Gas_DB2[[#This Row],[کد ماشین آلات]],Y:AA,2,FALSE)</f>
        <v>تانکر ابپاش بنز</v>
      </c>
      <c r="F894" s="113" t="str">
        <f>VLOOKUP(Gas_DB2[[#This Row],[نام ماشین آلات]],Z:AB,2,FALSE)</f>
        <v>شرکتی-بارانی</v>
      </c>
      <c r="G894" s="4">
        <v>0</v>
      </c>
      <c r="H894" s="4"/>
      <c r="I894" s="127"/>
      <c r="J894" s="127"/>
      <c r="K894" s="107"/>
    </row>
    <row r="895" spans="2:11" x14ac:dyDescent="0.25">
      <c r="B895" s="4">
        <f t="shared" si="16"/>
        <v>893</v>
      </c>
      <c r="C895" s="369">
        <v>45451</v>
      </c>
      <c r="D895" s="132" t="s">
        <v>114</v>
      </c>
      <c r="E895" s="125" t="str">
        <f>VLOOKUP(Gas_DB2[[#This Row],[کد ماشین آلات]],Y:AA,2,FALSE)</f>
        <v>تانکر سوخت بنز</v>
      </c>
      <c r="F895" s="113" t="str">
        <f>VLOOKUP(Gas_DB2[[#This Row],[نام ماشین آلات]],Z:AB,2,FALSE)</f>
        <v>شرکتی-برات زاده- از تاریخ 1 تیرماه</v>
      </c>
      <c r="G895" s="128">
        <v>0</v>
      </c>
      <c r="H895" s="128"/>
      <c r="I895" s="129"/>
      <c r="J895" s="129"/>
      <c r="K895" s="107"/>
    </row>
    <row r="896" spans="2:11" x14ac:dyDescent="0.25">
      <c r="B896" s="4">
        <f t="shared" si="16"/>
        <v>894</v>
      </c>
      <c r="C896" s="369">
        <v>45451</v>
      </c>
      <c r="D896" s="132" t="s">
        <v>119</v>
      </c>
      <c r="E896" s="125" t="str">
        <f>VLOOKUP(Gas_DB2[[#This Row],[کد ماشین آلات]],Y:AA,2,FALSE)</f>
        <v>غلطک</v>
      </c>
      <c r="F896" s="113" t="str">
        <f>VLOOKUP(Gas_DB2[[#This Row],[نام ماشین آلات]],Z:AB,2,FALSE)</f>
        <v>شرکتی-جمالی</v>
      </c>
      <c r="G896" s="4">
        <v>0</v>
      </c>
      <c r="H896" s="4"/>
      <c r="I896" s="127"/>
      <c r="J896" s="127"/>
      <c r="K896" s="107"/>
    </row>
    <row r="897" spans="2:12" x14ac:dyDescent="0.25">
      <c r="B897" s="4">
        <f t="shared" si="16"/>
        <v>895</v>
      </c>
      <c r="C897" s="369">
        <v>45451</v>
      </c>
      <c r="D897" s="132" t="s">
        <v>107</v>
      </c>
      <c r="E897" s="125" t="str">
        <f>VLOOKUP(Gas_DB2[[#This Row],[کد ماشین آلات]],Y:AA,2,FALSE)</f>
        <v>غلطک</v>
      </c>
      <c r="F897" s="113" t="str">
        <f>VLOOKUP(Gas_DB2[[#This Row],[نام ماشین آلات]],Z:AB,2,FALSE)</f>
        <v>شرکتی-جمالی</v>
      </c>
      <c r="G897" s="128">
        <v>0</v>
      </c>
      <c r="H897" s="128"/>
      <c r="I897" s="129"/>
      <c r="J897" s="129"/>
      <c r="K897" s="107"/>
    </row>
    <row r="898" spans="2:12" x14ac:dyDescent="0.25">
      <c r="B898" s="4">
        <f t="shared" si="16"/>
        <v>896</v>
      </c>
      <c r="C898" s="369">
        <v>45451</v>
      </c>
      <c r="D898" s="132" t="s">
        <v>110</v>
      </c>
      <c r="E898" s="125" t="str">
        <f>VLOOKUP(Gas_DB2[[#This Row],[کد ماشین آلات]],Y:AA,2,FALSE)</f>
        <v>غلطک</v>
      </c>
      <c r="F898" s="113" t="str">
        <f>VLOOKUP(Gas_DB2[[#This Row],[نام ماشین آلات]],Z:AB,2,FALSE)</f>
        <v>شرکتی-جمالی</v>
      </c>
      <c r="G898" s="4">
        <v>0</v>
      </c>
      <c r="H898" s="4"/>
      <c r="I898" s="127"/>
      <c r="J898" s="127"/>
      <c r="K898" s="107"/>
    </row>
    <row r="899" spans="2:12" x14ac:dyDescent="0.25">
      <c r="B899" s="4">
        <f t="shared" si="16"/>
        <v>897</v>
      </c>
      <c r="C899" s="369">
        <v>45451</v>
      </c>
      <c r="D899" s="132" t="s">
        <v>120</v>
      </c>
      <c r="E899" s="125" t="str">
        <f>VLOOKUP(Gas_DB2[[#This Row],[کد ماشین آلات]],Y:AA,2,FALSE)</f>
        <v>میکسراتکو</v>
      </c>
      <c r="F899" s="113" t="str">
        <f>VLOOKUP(Gas_DB2[[#This Row],[نام ماشین آلات]],Z:AB,2,FALSE)</f>
        <v>شرکتی-شاکری</v>
      </c>
      <c r="G899" s="128">
        <v>0</v>
      </c>
      <c r="H899" s="128"/>
      <c r="I899" s="129"/>
      <c r="J899" s="129"/>
      <c r="K899" s="107"/>
    </row>
    <row r="900" spans="2:12" x14ac:dyDescent="0.25">
      <c r="B900" s="4">
        <f t="shared" si="16"/>
        <v>898</v>
      </c>
      <c r="C900" s="369">
        <v>45451</v>
      </c>
      <c r="D900" s="132" t="s">
        <v>122</v>
      </c>
      <c r="E900" s="125" t="str">
        <f>VLOOKUP(Gas_DB2[[#This Row],[کد ماشین آلات]],Y:AA,2,FALSE)</f>
        <v>میکسر امیکو</v>
      </c>
      <c r="F900" s="113" t="str">
        <f>VLOOKUP(Gas_DB2[[#This Row],[نام ماشین آلات]],Z:AB,2,FALSE)</f>
        <v>شرکتی-زراعتی</v>
      </c>
      <c r="G900" s="4">
        <v>0</v>
      </c>
      <c r="H900" s="4"/>
      <c r="I900" s="127"/>
      <c r="J900" s="127"/>
      <c r="K900" s="107"/>
    </row>
    <row r="901" spans="2:12" x14ac:dyDescent="0.25">
      <c r="B901" s="4">
        <f t="shared" si="16"/>
        <v>899</v>
      </c>
      <c r="C901" s="369">
        <v>45451</v>
      </c>
      <c r="D901" s="132" t="s">
        <v>127</v>
      </c>
      <c r="E901" s="125" t="str">
        <f>VLOOKUP(Gas_DB2[[#This Row],[کد ماشین آلات]],Y:AA,2,FALSE)</f>
        <v>بلدوزر</v>
      </c>
      <c r="F901" s="113" t="str">
        <f>VLOOKUP(Gas_DB2[[#This Row],[نام ماشین آلات]],Z:AB,2,FALSE)</f>
        <v>شرکتی-رجب زاده</v>
      </c>
      <c r="G901" s="128">
        <v>243</v>
      </c>
      <c r="H901" s="128"/>
      <c r="I901" s="129"/>
      <c r="J901" s="129"/>
      <c r="K901" s="107"/>
    </row>
    <row r="902" spans="2:12" x14ac:dyDescent="0.25">
      <c r="B902" s="4">
        <f t="shared" si="16"/>
        <v>900</v>
      </c>
      <c r="C902" s="369">
        <v>45451</v>
      </c>
      <c r="D902" s="132" t="str">
        <f>L924</f>
        <v>TA-01-E</v>
      </c>
      <c r="E902" s="125" t="str">
        <f>VLOOKUP(Gas_DB2[[#This Row],[کد ماشین آلات]],Y:AA,2,FALSE)</f>
        <v>بیل مکانیکی</v>
      </c>
      <c r="F902" s="113" t="str">
        <f>VLOOKUP(Gas_DB2[[#This Row],[نام ماشین آلات]],Z:AB,2,FALSE)</f>
        <v>انصاری</v>
      </c>
      <c r="G902" s="4">
        <v>105</v>
      </c>
      <c r="H902" s="4"/>
      <c r="I902" s="127"/>
      <c r="J902" s="127"/>
      <c r="K902" s="107"/>
    </row>
    <row r="903" spans="2:12" x14ac:dyDescent="0.25">
      <c r="B903" s="4">
        <f t="shared" si="16"/>
        <v>901</v>
      </c>
      <c r="C903" s="369">
        <v>45451</v>
      </c>
      <c r="D903" s="133" t="s">
        <v>144</v>
      </c>
      <c r="E903" s="125" t="str">
        <f>VLOOKUP(Gas_DB2[[#This Row],[کد ماشین آلات]],Y:AA,2,FALSE)</f>
        <v>بلدوزر D85</v>
      </c>
      <c r="F903" s="113" t="str">
        <f>VLOOKUP(Gas_DB2[[#This Row],[نام ماشین آلات]],Z:AB,2,FALSE)</f>
        <v>اکبری</v>
      </c>
      <c r="G903" s="128">
        <v>168</v>
      </c>
      <c r="H903" s="128"/>
      <c r="I903" s="129"/>
      <c r="J903" s="129"/>
      <c r="K903" s="107"/>
    </row>
    <row r="904" spans="2:12" x14ac:dyDescent="0.25">
      <c r="B904" s="4">
        <f t="shared" si="16"/>
        <v>902</v>
      </c>
      <c r="C904" s="369">
        <v>45451</v>
      </c>
      <c r="D904" s="133" t="s">
        <v>146</v>
      </c>
      <c r="E904" s="125" t="str">
        <f>VLOOKUP(Gas_DB2[[#This Row],[کد ماشین آلات]],Y:AA,2,FALSE)</f>
        <v>بلدوزر D85</v>
      </c>
      <c r="F904" s="113" t="str">
        <f>VLOOKUP(Gas_DB2[[#This Row],[نام ماشین آلات]],Z:AB,2,FALSE)</f>
        <v>اکبری</v>
      </c>
      <c r="G904" s="4">
        <v>147</v>
      </c>
      <c r="H904" s="4"/>
      <c r="I904" s="127"/>
      <c r="J904" s="127"/>
      <c r="K904" s="107"/>
    </row>
    <row r="905" spans="2:12" x14ac:dyDescent="0.25">
      <c r="B905" s="4">
        <f t="shared" si="16"/>
        <v>903</v>
      </c>
      <c r="C905" s="369">
        <v>45451</v>
      </c>
      <c r="D905" s="134" t="s">
        <v>147</v>
      </c>
      <c r="E905" s="125" t="str">
        <f>VLOOKUP(Gas_DB2[[#This Row],[کد ماشین آلات]],Y:AA,2,FALSE)</f>
        <v>بلدوزر کاترپیلار D8</v>
      </c>
      <c r="F905" s="113" t="str">
        <f>VLOOKUP(Gas_DB2[[#This Row],[نام ماشین آلات]],Z:AB,2,FALSE)</f>
        <v>حسن پور</v>
      </c>
      <c r="G905" s="128">
        <v>180</v>
      </c>
      <c r="H905" s="128"/>
      <c r="I905" s="129"/>
      <c r="J905" s="129"/>
      <c r="K905" s="107"/>
    </row>
    <row r="906" spans="2:12" x14ac:dyDescent="0.25">
      <c r="B906" s="4">
        <f t="shared" si="16"/>
        <v>904</v>
      </c>
      <c r="C906" s="369">
        <v>45451</v>
      </c>
      <c r="D906" s="132" t="s">
        <v>162</v>
      </c>
      <c r="E906" s="125" t="str">
        <f>VLOOKUP(Gas_DB2[[#This Row],[کد ماشین آلات]],Y:AA,2,FALSE)</f>
        <v>بیل مکانیکی</v>
      </c>
      <c r="F906" s="113" t="str">
        <f>VLOOKUP(Gas_DB2[[#This Row],[نام ماشین آلات]],Z:AB,2,FALSE)</f>
        <v>انصاری</v>
      </c>
      <c r="G906" s="4">
        <v>164</v>
      </c>
      <c r="H906" s="4"/>
      <c r="I906" s="127"/>
      <c r="J906" s="127"/>
      <c r="K906" s="107"/>
    </row>
    <row r="907" spans="2:12" x14ac:dyDescent="0.25">
      <c r="B907" s="4">
        <f t="shared" si="16"/>
        <v>905</v>
      </c>
      <c r="C907" s="369">
        <v>45451</v>
      </c>
      <c r="D907" s="132" t="s">
        <v>160</v>
      </c>
      <c r="E907" s="125" t="str">
        <f>VLOOKUP(Gas_DB2[[#This Row],[کد ماشین آلات]],Y:AA,2,FALSE)</f>
        <v>تانکر آب</v>
      </c>
      <c r="F907" s="113" t="str">
        <f>VLOOKUP(Gas_DB2[[#This Row],[نام ماشین آلات]],Z:AB,2,FALSE)</f>
        <v>رضاپور</v>
      </c>
      <c r="G907" s="128">
        <v>0</v>
      </c>
      <c r="H907" s="128"/>
      <c r="I907" s="129"/>
      <c r="J907" s="129"/>
      <c r="K907" s="107"/>
    </row>
    <row r="908" spans="2:12" x14ac:dyDescent="0.25">
      <c r="B908" s="4">
        <f t="shared" si="16"/>
        <v>906</v>
      </c>
      <c r="C908" s="369">
        <v>45451</v>
      </c>
      <c r="D908" s="132" t="s">
        <v>149</v>
      </c>
      <c r="E908" s="125" t="str">
        <f>VLOOKUP(Gas_DB2[[#This Row],[کد ماشین آلات]],Y:AA,2,FALSE)</f>
        <v>لودر ZL50</v>
      </c>
      <c r="F908" s="113" t="str">
        <f>VLOOKUP(Gas_DB2[[#This Row],[نام ماشین آلات]],Z:AB,2,FALSE)</f>
        <v>میرزایی</v>
      </c>
      <c r="G908" s="4">
        <v>35</v>
      </c>
      <c r="H908" s="4"/>
      <c r="I908" s="127"/>
      <c r="J908" s="127"/>
      <c r="K908" s="107"/>
      <c r="L908" s="132" t="s">
        <v>136</v>
      </c>
    </row>
    <row r="909" spans="2:12" x14ac:dyDescent="0.25">
      <c r="B909" s="4">
        <f t="shared" si="16"/>
        <v>907</v>
      </c>
      <c r="C909" s="369">
        <v>45451</v>
      </c>
      <c r="D909" s="133" t="s">
        <v>150</v>
      </c>
      <c r="E909" s="125" t="str">
        <f>VLOOKUP(Gas_DB2[[#This Row],[کد ماشین آلات]],Y:AA,2,FALSE)</f>
        <v>کامیون کمپرسی</v>
      </c>
      <c r="F909" s="113" t="str">
        <f>VLOOKUP(Gas_DB2[[#This Row],[نام ماشین آلات]],Z:AB,2,FALSE)</f>
        <v>شرکتی-یحیی زاده</v>
      </c>
      <c r="G909" s="128">
        <v>84</v>
      </c>
      <c r="H909" s="128"/>
      <c r="I909" s="129"/>
      <c r="J909" s="129"/>
      <c r="K909" s="107"/>
      <c r="L909" s="133" t="s">
        <v>137</v>
      </c>
    </row>
    <row r="910" spans="2:12" x14ac:dyDescent="0.25">
      <c r="B910" s="4">
        <f t="shared" si="16"/>
        <v>908</v>
      </c>
      <c r="C910" s="369">
        <v>45451</v>
      </c>
      <c r="D910" s="133" t="s">
        <v>152</v>
      </c>
      <c r="E910" s="125" t="str">
        <f>VLOOKUP(Gas_DB2[[#This Row],[کد ماشین آلات]],Y:AA,2,FALSE)</f>
        <v>کامیون کمپرسی</v>
      </c>
      <c r="F910" s="113" t="str">
        <f>VLOOKUP(Gas_DB2[[#This Row],[نام ماشین آلات]],Z:AB,2,FALSE)</f>
        <v>شرکتی-یحیی زاده</v>
      </c>
      <c r="G910" s="4">
        <v>0</v>
      </c>
      <c r="H910" s="4"/>
      <c r="I910" s="127"/>
      <c r="J910" s="127"/>
      <c r="K910" s="107"/>
      <c r="L910" s="133" t="s">
        <v>139</v>
      </c>
    </row>
    <row r="911" spans="2:12" x14ac:dyDescent="0.25">
      <c r="B911" s="4">
        <f t="shared" si="16"/>
        <v>909</v>
      </c>
      <c r="C911" s="369">
        <v>45451</v>
      </c>
      <c r="D911" s="133" t="s">
        <v>153</v>
      </c>
      <c r="E911" s="125" t="str">
        <f>VLOOKUP(Gas_DB2[[#This Row],[کد ماشین آلات]],Y:AA,2,FALSE)</f>
        <v>کامیون کمپرسی</v>
      </c>
      <c r="F911" s="113" t="str">
        <f>VLOOKUP(Gas_DB2[[#This Row],[نام ماشین آلات]],Z:AB,2,FALSE)</f>
        <v>شرکتی-یحیی زاده</v>
      </c>
      <c r="G911" s="128">
        <v>0</v>
      </c>
      <c r="H911" s="128"/>
      <c r="I911" s="129"/>
      <c r="J911" s="129"/>
      <c r="K911" s="107"/>
      <c r="L911" s="133" t="s">
        <v>141</v>
      </c>
    </row>
    <row r="912" spans="2:12" x14ac:dyDescent="0.25">
      <c r="B912" s="4">
        <f t="shared" si="16"/>
        <v>910</v>
      </c>
      <c r="C912" s="369">
        <v>45451</v>
      </c>
      <c r="D912" s="133" t="s">
        <v>137</v>
      </c>
      <c r="E912" s="125" t="str">
        <f>VLOOKUP(Gas_DB2[[#This Row],[کد ماشین آلات]],Y:AA,2,FALSE)</f>
        <v>بیل مکانیکی</v>
      </c>
      <c r="F912" s="113" t="str">
        <f>VLOOKUP(Gas_DB2[[#This Row],[نام ماشین آلات]],Z:AB,2,FALSE)</f>
        <v>انصاری</v>
      </c>
      <c r="G912" s="4">
        <v>190</v>
      </c>
      <c r="H912" s="4"/>
      <c r="I912" s="127"/>
      <c r="J912" s="127"/>
      <c r="K912" s="107"/>
      <c r="L912" s="133" t="s">
        <v>142</v>
      </c>
    </row>
    <row r="913" spans="2:12" x14ac:dyDescent="0.25">
      <c r="B913" s="4">
        <f t="shared" si="16"/>
        <v>911</v>
      </c>
      <c r="C913" s="369">
        <v>45451</v>
      </c>
      <c r="D913" s="133" t="s">
        <v>139</v>
      </c>
      <c r="E913" s="125" t="str">
        <f>VLOOKUP(Gas_DB2[[#This Row],[کد ماشین آلات]],Y:AA,2,FALSE)</f>
        <v>بیل مکانیکی</v>
      </c>
      <c r="F913" s="113" t="str">
        <f>VLOOKUP(Gas_DB2[[#This Row],[نام ماشین آلات]],Z:AB,2,FALSE)</f>
        <v>انصاری</v>
      </c>
      <c r="G913" s="128">
        <v>0</v>
      </c>
      <c r="H913" s="128"/>
      <c r="I913" s="129"/>
      <c r="J913" s="129"/>
      <c r="K913" s="107"/>
      <c r="L913" s="133" t="s">
        <v>143</v>
      </c>
    </row>
    <row r="914" spans="2:12" x14ac:dyDescent="0.25">
      <c r="B914" s="4">
        <f t="shared" si="16"/>
        <v>912</v>
      </c>
      <c r="C914" s="369">
        <v>45451</v>
      </c>
      <c r="D914" s="133" t="s">
        <v>141</v>
      </c>
      <c r="E914" s="125" t="str">
        <f>VLOOKUP(Gas_DB2[[#This Row],[کد ماشین آلات]],Y:AA,2,FALSE)</f>
        <v>کامیون کمپرسی</v>
      </c>
      <c r="F914" s="113" t="str">
        <f>VLOOKUP(Gas_DB2[[#This Row],[نام ماشین آلات]],Z:AB,2,FALSE)</f>
        <v>شرکتی-یحیی زاده</v>
      </c>
      <c r="G914" s="4">
        <v>0</v>
      </c>
      <c r="H914" s="4"/>
      <c r="I914" s="127"/>
      <c r="J914" s="127"/>
      <c r="K914" s="107"/>
      <c r="L914" s="133" t="s">
        <v>144</v>
      </c>
    </row>
    <row r="915" spans="2:12" x14ac:dyDescent="0.25">
      <c r="B915" s="4">
        <f t="shared" si="16"/>
        <v>913</v>
      </c>
      <c r="C915" s="369">
        <v>45451</v>
      </c>
      <c r="D915" s="133" t="s">
        <v>142</v>
      </c>
      <c r="E915" s="125" t="str">
        <f>VLOOKUP(Gas_DB2[[#This Row],[کد ماشین آلات]],Y:AA,2,FALSE)</f>
        <v>کامیون کمپرسی</v>
      </c>
      <c r="F915" s="113" t="str">
        <f>VLOOKUP(Gas_DB2[[#This Row],[نام ماشین آلات]],Z:AB,2,FALSE)</f>
        <v>شرکتی-یحیی زاده</v>
      </c>
      <c r="G915" s="128">
        <v>0</v>
      </c>
      <c r="H915" s="128"/>
      <c r="I915" s="129"/>
      <c r="J915" s="129"/>
      <c r="K915" s="107"/>
      <c r="L915" s="133" t="s">
        <v>146</v>
      </c>
    </row>
    <row r="916" spans="2:12" x14ac:dyDescent="0.25">
      <c r="B916" s="4">
        <f t="shared" si="16"/>
        <v>914</v>
      </c>
      <c r="C916" s="369">
        <v>45451</v>
      </c>
      <c r="D916" s="133" t="s">
        <v>143</v>
      </c>
      <c r="E916" s="125" t="str">
        <f>VLOOKUP(Gas_DB2[[#This Row],[کد ماشین آلات]],Y:AA,2,FALSE)</f>
        <v>کامیون کمپرسی</v>
      </c>
      <c r="F916" s="113" t="str">
        <f>VLOOKUP(Gas_DB2[[#This Row],[نام ماشین آلات]],Z:AB,2,FALSE)</f>
        <v>شرکتی-یحیی زاده</v>
      </c>
      <c r="G916" s="4">
        <v>0</v>
      </c>
      <c r="H916" s="4"/>
      <c r="I916" s="127"/>
      <c r="J916" s="127"/>
      <c r="K916" s="107"/>
      <c r="L916" s="134" t="s">
        <v>147</v>
      </c>
    </row>
    <row r="917" spans="2:12" x14ac:dyDescent="0.25">
      <c r="B917" s="4">
        <f t="shared" si="16"/>
        <v>915</v>
      </c>
      <c r="C917" s="369">
        <v>45451</v>
      </c>
      <c r="D917" s="132" t="s">
        <v>155</v>
      </c>
      <c r="E917" s="125" t="str">
        <f>VLOOKUP(Gas_DB2[[#This Row],[کد ماشین آلات]],Y:AA,2,FALSE)</f>
        <v>لودر</v>
      </c>
      <c r="F917" s="113">
        <f>VLOOKUP(Gas_DB2[[#This Row],[نام ماشین آلات]],Z:AB,2,FALSE)</f>
        <v>0</v>
      </c>
      <c r="G917" s="128">
        <v>0</v>
      </c>
      <c r="H917" s="128"/>
      <c r="I917" s="129"/>
      <c r="J917" s="129"/>
      <c r="K917" s="107"/>
      <c r="L917" s="132" t="s">
        <v>149</v>
      </c>
    </row>
    <row r="918" spans="2:12" x14ac:dyDescent="0.25">
      <c r="B918" s="4">
        <f t="shared" si="16"/>
        <v>916</v>
      </c>
      <c r="C918" s="369">
        <v>45451</v>
      </c>
      <c r="D918" s="132" t="s">
        <v>156</v>
      </c>
      <c r="E918" s="125" t="str">
        <f>VLOOKUP(Gas_DB2[[#This Row],[کد ماشین آلات]],Y:AA,2,FALSE)</f>
        <v>کامیون کمپرسی</v>
      </c>
      <c r="F918" s="113" t="str">
        <f>VLOOKUP(Gas_DB2[[#This Row],[نام ماشین آلات]],Z:AB,2,FALSE)</f>
        <v>شرکتی-یحیی زاده</v>
      </c>
      <c r="G918" s="4">
        <v>0</v>
      </c>
      <c r="H918" s="4"/>
      <c r="I918" s="127"/>
      <c r="J918" s="127"/>
      <c r="K918" s="107"/>
      <c r="L918" s="133" t="s">
        <v>150</v>
      </c>
    </row>
    <row r="919" spans="2:12" x14ac:dyDescent="0.25">
      <c r="B919" s="4">
        <f t="shared" si="16"/>
        <v>917</v>
      </c>
      <c r="C919" s="369">
        <v>45451</v>
      </c>
      <c r="D919" s="132" t="s">
        <v>157</v>
      </c>
      <c r="E919" s="125" t="str">
        <f>VLOOKUP(Gas_DB2[[#This Row],[کد ماشین آلات]],Y:AA,2,FALSE)</f>
        <v>کامیون کمپرسی</v>
      </c>
      <c r="F919" s="113" t="str">
        <f>VLOOKUP(Gas_DB2[[#This Row],[نام ماشین آلات]],Z:AB,2,FALSE)</f>
        <v>شرکتی-یحیی زاده</v>
      </c>
      <c r="G919" s="128">
        <v>0</v>
      </c>
      <c r="H919" s="128"/>
      <c r="I919" s="129"/>
      <c r="J919" s="129"/>
      <c r="K919" s="107"/>
      <c r="L919" s="133" t="s">
        <v>152</v>
      </c>
    </row>
    <row r="920" spans="2:12" x14ac:dyDescent="0.25">
      <c r="B920" s="4">
        <f t="shared" si="16"/>
        <v>918</v>
      </c>
      <c r="C920" s="369">
        <v>45451</v>
      </c>
      <c r="D920" s="132" t="s">
        <v>162</v>
      </c>
      <c r="E920" s="125" t="str">
        <f>VLOOKUP(Gas_DB2[[#This Row],[کد ماشین آلات]],Y:AA,2,FALSE)</f>
        <v>بیل مکانیکی</v>
      </c>
      <c r="F920" s="113" t="str">
        <f>VLOOKUP(Gas_DB2[[#This Row],[نام ماشین آلات]],Z:AB,2,FALSE)</f>
        <v>انصاری</v>
      </c>
      <c r="G920" s="4">
        <v>0</v>
      </c>
      <c r="H920" s="4"/>
      <c r="I920" s="127"/>
      <c r="J920" s="127"/>
      <c r="K920" s="107"/>
      <c r="L920" s="133" t="s">
        <v>153</v>
      </c>
    </row>
    <row r="921" spans="2:12" x14ac:dyDescent="0.25">
      <c r="B921" s="4">
        <f t="shared" ref="B921:B1026" si="17">ROW()-2</f>
        <v>919</v>
      </c>
      <c r="C921" s="369">
        <v>45451</v>
      </c>
      <c r="D921" s="134" t="s">
        <v>164</v>
      </c>
      <c r="E921" s="125" t="str">
        <f>VLOOKUP(Gas_DB2[[#This Row],[کد ماشین آلات]],Y:AA,2,FALSE)</f>
        <v>گریدر 14G</v>
      </c>
      <c r="F921" s="113" t="str">
        <f>VLOOKUP(Gas_DB2[[#This Row],[نام ماشین آلات]],Z:AB,2,FALSE)</f>
        <v>محمد پور</v>
      </c>
      <c r="G921" s="128">
        <v>182</v>
      </c>
      <c r="H921" s="128"/>
      <c r="I921" s="129"/>
      <c r="J921" s="129"/>
      <c r="K921" s="107"/>
      <c r="L921" s="132" t="s">
        <v>155</v>
      </c>
    </row>
    <row r="922" spans="2:12" x14ac:dyDescent="0.25">
      <c r="B922" s="4">
        <f t="shared" si="17"/>
        <v>920</v>
      </c>
      <c r="C922" s="369">
        <v>45451</v>
      </c>
      <c r="D922" s="134" t="s">
        <v>168</v>
      </c>
      <c r="E922" s="125" t="str">
        <f>VLOOKUP(Gas_DB2[[#This Row],[کد ماشین آلات]],Y:AA,2,FALSE)</f>
        <v>غلطک کششی</v>
      </c>
      <c r="F922" s="113" t="str">
        <f>VLOOKUP(Gas_DB2[[#This Row],[نام ماشین آلات]],Z:AB,2,FALSE)</f>
        <v>محمد پور</v>
      </c>
      <c r="G922" s="4">
        <v>0</v>
      </c>
      <c r="H922" s="4"/>
      <c r="I922" s="127"/>
      <c r="J922" s="127"/>
      <c r="K922" s="107"/>
      <c r="L922" s="132" t="s">
        <v>156</v>
      </c>
    </row>
    <row r="923" spans="2:12" x14ac:dyDescent="0.25">
      <c r="B923" s="4">
        <f t="shared" si="17"/>
        <v>921</v>
      </c>
      <c r="C923" s="369">
        <v>45451</v>
      </c>
      <c r="D923" s="134" t="s">
        <v>171</v>
      </c>
      <c r="E923" s="125" t="str">
        <f>VLOOKUP(Gas_DB2[[#This Row],[کد ماشین آلات]],Y:AA,2,FALSE)</f>
        <v>غلطک کششی</v>
      </c>
      <c r="F923" s="113" t="str">
        <f>VLOOKUP(Gas_DB2[[#This Row],[نام ماشین آلات]],Z:AB,2,FALSE)</f>
        <v>محمد پور</v>
      </c>
      <c r="G923" s="128">
        <v>0</v>
      </c>
      <c r="H923" s="128"/>
      <c r="I923" s="129"/>
      <c r="J923" s="129"/>
      <c r="K923" s="107"/>
      <c r="L923" s="132" t="s">
        <v>157</v>
      </c>
    </row>
    <row r="924" spans="2:12" x14ac:dyDescent="0.25">
      <c r="B924" s="4">
        <f t="shared" si="17"/>
        <v>922</v>
      </c>
      <c r="C924" s="369">
        <v>45451</v>
      </c>
      <c r="D924" s="134" t="s">
        <v>172</v>
      </c>
      <c r="E924" s="125" t="str">
        <f>VLOOKUP(Gas_DB2[[#This Row],[کد ماشین آلات]],Y:AA,2,FALSE)</f>
        <v>لودر</v>
      </c>
      <c r="F924" s="113">
        <f>VLOOKUP(Gas_DB2[[#This Row],[نام ماشین آلات]],Z:AB,2,FALSE)</f>
        <v>0</v>
      </c>
      <c r="G924" s="4">
        <v>0</v>
      </c>
      <c r="H924" s="4"/>
      <c r="I924" s="127"/>
      <c r="J924" s="127"/>
      <c r="K924" s="107"/>
      <c r="L924" s="132" t="s">
        <v>158</v>
      </c>
    </row>
    <row r="925" spans="2:12" x14ac:dyDescent="0.25">
      <c r="B925" s="4">
        <f t="shared" si="17"/>
        <v>923</v>
      </c>
      <c r="C925" s="369">
        <v>45451</v>
      </c>
      <c r="D925" s="134" t="s">
        <v>173</v>
      </c>
      <c r="E925" s="125" t="str">
        <f>VLOOKUP(Gas_DB2[[#This Row],[کد ماشین آلات]],Y:AA,2,FALSE)</f>
        <v>تانکر آب</v>
      </c>
      <c r="F925" s="113" t="str">
        <f>VLOOKUP(Gas_DB2[[#This Row],[نام ماشین آلات]],Z:AB,2,FALSE)</f>
        <v>رضاپور</v>
      </c>
      <c r="G925" s="128">
        <v>0</v>
      </c>
      <c r="H925" s="128"/>
      <c r="I925" s="129"/>
      <c r="J925" s="129"/>
      <c r="K925" s="107"/>
      <c r="L925" s="132" t="s">
        <v>160</v>
      </c>
    </row>
    <row r="926" spans="2:12" x14ac:dyDescent="0.25">
      <c r="B926" s="4">
        <f t="shared" si="17"/>
        <v>924</v>
      </c>
      <c r="C926" s="369">
        <v>45451</v>
      </c>
      <c r="D926" s="134" t="s">
        <v>174</v>
      </c>
      <c r="E926" s="125" t="str">
        <f>VLOOKUP(Gas_DB2[[#This Row],[کد ماشین آلات]],Y:AA,2,FALSE)</f>
        <v>غلطک پاچه بزی</v>
      </c>
      <c r="F926" s="113" t="str">
        <f>VLOOKUP(Gas_DB2[[#This Row],[نام ماشین آلات]],Z:AB,2,FALSE)</f>
        <v>محمد پور</v>
      </c>
      <c r="G926" s="4">
        <v>0</v>
      </c>
      <c r="H926" s="4"/>
      <c r="I926" s="127"/>
      <c r="J926" s="127"/>
      <c r="K926" s="107"/>
      <c r="L926" s="132" t="s">
        <v>162</v>
      </c>
    </row>
    <row r="927" spans="2:12" x14ac:dyDescent="0.25">
      <c r="B927" s="4">
        <f t="shared" si="17"/>
        <v>925</v>
      </c>
      <c r="C927" s="369">
        <v>45451</v>
      </c>
      <c r="D927" s="134" t="s">
        <v>176</v>
      </c>
      <c r="E927" s="125" t="str">
        <f>VLOOKUP(Gas_DB2[[#This Row],[کد ماشین آلات]],Y:AA,2,FALSE)</f>
        <v>بلدوزر</v>
      </c>
      <c r="F927" s="113" t="str">
        <f>VLOOKUP(D927,Y$4:AA927,3,FALSE)</f>
        <v>محمد پور</v>
      </c>
      <c r="G927" s="128">
        <v>0</v>
      </c>
      <c r="H927" s="128"/>
      <c r="I927" s="129"/>
      <c r="J927" s="129"/>
      <c r="K927" s="107"/>
      <c r="L927" s="134" t="s">
        <v>164</v>
      </c>
    </row>
    <row r="928" spans="2:12" x14ac:dyDescent="0.25">
      <c r="B928" s="4">
        <f t="shared" si="17"/>
        <v>926</v>
      </c>
      <c r="C928" s="369">
        <v>45451</v>
      </c>
      <c r="D928" s="134" t="s">
        <v>177</v>
      </c>
      <c r="E928" s="125" t="str">
        <f>VLOOKUP(Gas_DB2[[#This Row],[کد ماشین آلات]],Y:AA,2,FALSE)</f>
        <v>کمپرسی جفت</v>
      </c>
      <c r="F928" s="113" t="str">
        <f>VLOOKUP(Gas_DB2[[#This Row],[نام ماشین آلات]],Z:AB,2,FALSE)</f>
        <v>محمد پور</v>
      </c>
      <c r="G928" s="4">
        <v>0</v>
      </c>
      <c r="H928" s="4"/>
      <c r="I928" s="127"/>
      <c r="J928" s="127"/>
      <c r="K928" s="107"/>
      <c r="L928" s="134" t="s">
        <v>168</v>
      </c>
    </row>
    <row r="929" spans="2:12" x14ac:dyDescent="0.25">
      <c r="B929" s="4">
        <f t="shared" si="17"/>
        <v>927</v>
      </c>
      <c r="C929" s="369">
        <v>45452</v>
      </c>
      <c r="D929" s="132" t="s">
        <v>88</v>
      </c>
      <c r="E929" s="125" t="str">
        <f>VLOOKUP(Gas_DB2[[#This Row],[کد ماشین آلات]],Y:AA,2,FALSE)</f>
        <v>گریدر  ۱۶g</v>
      </c>
      <c r="F929" s="113" t="str">
        <f>VLOOKUP(Gas_DB2[[#This Row],[نام ماشین آلات]],Z:AB,2,FALSE)</f>
        <v>شرکتی-یگانه</v>
      </c>
      <c r="G929" s="4">
        <v>0</v>
      </c>
      <c r="H929" s="4"/>
      <c r="I929" s="127"/>
      <c r="J929" s="127"/>
      <c r="K929" s="107"/>
      <c r="L929" s="134" t="s">
        <v>171</v>
      </c>
    </row>
    <row r="930" spans="2:12" x14ac:dyDescent="0.25">
      <c r="B930" s="4">
        <f t="shared" si="17"/>
        <v>928</v>
      </c>
      <c r="C930" s="369">
        <v>45452</v>
      </c>
      <c r="D930" s="132" t="s">
        <v>91</v>
      </c>
      <c r="E930" s="125" t="str">
        <f>VLOOKUP(Gas_DB2[[#This Row],[کد ماشین آلات]],Y:AA,2,FALSE)</f>
        <v>کامیون کمپرسی</v>
      </c>
      <c r="F930" s="113" t="str">
        <f>VLOOKUP(Gas_DB2[[#This Row],[نام ماشین آلات]],Z:AB,2,FALSE)</f>
        <v>شرکتی-یحیی زاده</v>
      </c>
      <c r="G930" s="4">
        <v>0</v>
      </c>
      <c r="H930" s="4"/>
      <c r="I930" s="127"/>
      <c r="J930" s="127"/>
      <c r="K930" s="107"/>
      <c r="L930" s="134" t="s">
        <v>172</v>
      </c>
    </row>
    <row r="931" spans="2:12" x14ac:dyDescent="0.25">
      <c r="B931" s="4">
        <f t="shared" si="17"/>
        <v>929</v>
      </c>
      <c r="C931" s="369">
        <v>45452</v>
      </c>
      <c r="D931" s="132" t="s">
        <v>94</v>
      </c>
      <c r="E931" s="125" t="str">
        <f>VLOOKUP(Gas_DB2[[#This Row],[کد ماشین آلات]],Y:AA,2,FALSE)</f>
        <v>کامیون کمپرسی</v>
      </c>
      <c r="F931" s="113" t="str">
        <f>VLOOKUP(Gas_DB2[[#This Row],[نام ماشین آلات]],Z:AB,2,FALSE)</f>
        <v>شرکتی-یحیی زاده</v>
      </c>
      <c r="G931" s="4">
        <v>0</v>
      </c>
      <c r="H931" s="4"/>
      <c r="I931" s="127"/>
      <c r="J931" s="127"/>
      <c r="K931" s="107"/>
      <c r="L931" s="134" t="s">
        <v>173</v>
      </c>
    </row>
    <row r="932" spans="2:12" x14ac:dyDescent="0.25">
      <c r="B932" s="4">
        <f t="shared" si="17"/>
        <v>930</v>
      </c>
      <c r="C932" s="369">
        <v>45452</v>
      </c>
      <c r="D932" s="132" t="s">
        <v>117</v>
      </c>
      <c r="E932" s="125" t="str">
        <f>VLOOKUP(Gas_DB2[[#This Row],[کد ماشین آلات]],Y:AA,2,FALSE)</f>
        <v>کامیون کمپرسی</v>
      </c>
      <c r="F932" s="113" t="str">
        <f>VLOOKUP(Gas_DB2[[#This Row],[نام ماشین آلات]],Z:AB,2,FALSE)</f>
        <v>شرکتی-یحیی زاده</v>
      </c>
      <c r="G932" s="4">
        <v>0</v>
      </c>
      <c r="H932" s="4"/>
      <c r="I932" s="127"/>
      <c r="J932" s="127"/>
      <c r="K932" s="107"/>
      <c r="L932" s="134" t="s">
        <v>174</v>
      </c>
    </row>
    <row r="933" spans="2:12" x14ac:dyDescent="0.25">
      <c r="B933" s="4">
        <f t="shared" si="17"/>
        <v>931</v>
      </c>
      <c r="C933" s="369">
        <v>45452</v>
      </c>
      <c r="D933" s="132" t="s">
        <v>130</v>
      </c>
      <c r="E933" s="125" t="str">
        <f>VLOOKUP(Gas_DB2[[#This Row],[کد ماشین آلات]],Y:AA,2,FALSE)</f>
        <v>تانکر ابپاش بنز</v>
      </c>
      <c r="F933" s="113" t="str">
        <f>VLOOKUP(Gas_DB2[[#This Row],[نام ماشین آلات]],Z:AB,2,FALSE)</f>
        <v>شرکتی-بارانی</v>
      </c>
      <c r="G933" s="4">
        <v>0</v>
      </c>
      <c r="H933" s="4"/>
      <c r="I933" s="127"/>
      <c r="J933" s="127"/>
      <c r="K933" s="107"/>
      <c r="L933" s="134" t="s">
        <v>176</v>
      </c>
    </row>
    <row r="934" spans="2:12" x14ac:dyDescent="0.25">
      <c r="B934" s="4">
        <f t="shared" si="17"/>
        <v>932</v>
      </c>
      <c r="C934" s="369">
        <v>45452</v>
      </c>
      <c r="D934" s="132" t="s">
        <v>96</v>
      </c>
      <c r="E934" s="125" t="str">
        <f>VLOOKUP(Gas_DB2[[#This Row],[کد ماشین آلات]],Y:AA,2,FALSE)</f>
        <v>تانکر ابپاش بنز</v>
      </c>
      <c r="F934" s="113" t="str">
        <f>VLOOKUP(Gas_DB2[[#This Row],[نام ماشین آلات]],Z:AB,2,FALSE)</f>
        <v>شرکتی-بارانی</v>
      </c>
      <c r="G934" s="4">
        <v>0</v>
      </c>
      <c r="H934" s="4"/>
      <c r="I934" s="127"/>
      <c r="J934" s="127"/>
      <c r="K934" s="107"/>
      <c r="L934" s="134" t="s">
        <v>177</v>
      </c>
    </row>
    <row r="935" spans="2:12" x14ac:dyDescent="0.25">
      <c r="B935" s="4">
        <f t="shared" si="17"/>
        <v>933</v>
      </c>
      <c r="C935" s="369">
        <v>45452</v>
      </c>
      <c r="D935" s="132" t="s">
        <v>114</v>
      </c>
      <c r="E935" s="125" t="str">
        <f>VLOOKUP(Gas_DB2[[#This Row],[کد ماشین آلات]],Y:AA,2,FALSE)</f>
        <v>تانکر سوخت بنز</v>
      </c>
      <c r="F935" s="113" t="str">
        <f>VLOOKUP(Gas_DB2[[#This Row],[نام ماشین آلات]],Z:AB,2,FALSE)</f>
        <v>شرکتی-برات زاده- از تاریخ 1 تیرماه</v>
      </c>
      <c r="G935" s="4">
        <v>0</v>
      </c>
      <c r="H935" s="4"/>
      <c r="I935" s="127">
        <v>99431</v>
      </c>
      <c r="J935" s="127">
        <v>100632</v>
      </c>
      <c r="K935" s="107"/>
    </row>
    <row r="936" spans="2:12" x14ac:dyDescent="0.25">
      <c r="B936" s="4">
        <f t="shared" si="17"/>
        <v>934</v>
      </c>
      <c r="C936" s="369">
        <v>45452</v>
      </c>
      <c r="D936" s="132" t="s">
        <v>119</v>
      </c>
      <c r="E936" s="125" t="str">
        <f>VLOOKUP(Gas_DB2[[#This Row],[کد ماشین آلات]],Y:AA,2,FALSE)</f>
        <v>غلطک</v>
      </c>
      <c r="F936" s="113" t="str">
        <f>VLOOKUP(Gas_DB2[[#This Row],[نام ماشین آلات]],Z:AB,2,FALSE)</f>
        <v>شرکتی-جمالی</v>
      </c>
      <c r="G936" s="4">
        <v>0</v>
      </c>
      <c r="H936" s="4"/>
      <c r="I936" s="127"/>
      <c r="J936" s="127"/>
      <c r="K936" s="107"/>
    </row>
    <row r="937" spans="2:12" x14ac:dyDescent="0.25">
      <c r="B937" s="4">
        <f t="shared" si="17"/>
        <v>935</v>
      </c>
      <c r="C937" s="369">
        <v>45452</v>
      </c>
      <c r="D937" s="132" t="s">
        <v>107</v>
      </c>
      <c r="E937" s="125" t="str">
        <f>VLOOKUP(Gas_DB2[[#This Row],[کد ماشین آلات]],Y:AA,2,FALSE)</f>
        <v>غلطک</v>
      </c>
      <c r="F937" s="113" t="str">
        <f>VLOOKUP(Gas_DB2[[#This Row],[نام ماشین آلات]],Z:AB,2,FALSE)</f>
        <v>شرکتی-جمالی</v>
      </c>
      <c r="G937" s="4">
        <v>0</v>
      </c>
      <c r="H937" s="4"/>
      <c r="I937" s="127"/>
      <c r="J937" s="127"/>
      <c r="K937" s="107"/>
    </row>
    <row r="938" spans="2:12" x14ac:dyDescent="0.25">
      <c r="B938" s="4">
        <f t="shared" si="17"/>
        <v>936</v>
      </c>
      <c r="C938" s="369">
        <v>45452</v>
      </c>
      <c r="D938" s="132" t="s">
        <v>110</v>
      </c>
      <c r="E938" s="125" t="str">
        <f>VLOOKUP(Gas_DB2[[#This Row],[کد ماشین آلات]],Y:AA,2,FALSE)</f>
        <v>غلطک</v>
      </c>
      <c r="F938" s="113" t="str">
        <f>VLOOKUP(Gas_DB2[[#This Row],[نام ماشین آلات]],Z:AB,2,FALSE)</f>
        <v>شرکتی-جمالی</v>
      </c>
      <c r="G938" s="4">
        <v>38</v>
      </c>
      <c r="H938" s="4"/>
      <c r="I938" s="127"/>
      <c r="J938" s="127"/>
      <c r="K938" s="107"/>
    </row>
    <row r="939" spans="2:12" x14ac:dyDescent="0.25">
      <c r="B939" s="4">
        <f t="shared" si="17"/>
        <v>937</v>
      </c>
      <c r="C939" s="369">
        <v>45452</v>
      </c>
      <c r="D939" s="132" t="s">
        <v>120</v>
      </c>
      <c r="E939" s="125" t="str">
        <f>VLOOKUP(Gas_DB2[[#This Row],[کد ماشین آلات]],Y:AA,2,FALSE)</f>
        <v>میکسراتکو</v>
      </c>
      <c r="F939" s="113" t="str">
        <f>VLOOKUP(Gas_DB2[[#This Row],[نام ماشین آلات]],Z:AB,2,FALSE)</f>
        <v>شرکتی-شاکری</v>
      </c>
      <c r="G939" s="4">
        <v>0</v>
      </c>
      <c r="H939" s="4"/>
      <c r="I939" s="127"/>
      <c r="J939" s="127"/>
      <c r="K939" s="107"/>
    </row>
    <row r="940" spans="2:12" x14ac:dyDescent="0.25">
      <c r="B940" s="4">
        <f t="shared" si="17"/>
        <v>938</v>
      </c>
      <c r="C940" s="369">
        <v>45452</v>
      </c>
      <c r="D940" s="132" t="s">
        <v>122</v>
      </c>
      <c r="E940" s="125" t="str">
        <f>VLOOKUP(Gas_DB2[[#This Row],[کد ماشین آلات]],Y:AA,2,FALSE)</f>
        <v>میکسر امیکو</v>
      </c>
      <c r="F940" s="113" t="str">
        <f>VLOOKUP(Gas_DB2[[#This Row],[نام ماشین آلات]],Z:AB,2,FALSE)</f>
        <v>شرکتی-زراعتی</v>
      </c>
      <c r="G940" s="4">
        <v>0</v>
      </c>
      <c r="H940" s="4"/>
      <c r="I940" s="127"/>
      <c r="J940" s="127"/>
      <c r="K940" s="107"/>
    </row>
    <row r="941" spans="2:12" x14ac:dyDescent="0.25">
      <c r="B941" s="4">
        <f t="shared" si="17"/>
        <v>939</v>
      </c>
      <c r="C941" s="369">
        <v>45452</v>
      </c>
      <c r="D941" s="132" t="s">
        <v>127</v>
      </c>
      <c r="E941" s="125" t="str">
        <f>VLOOKUP(Gas_DB2[[#This Row],[کد ماشین آلات]],Y:AA,2,FALSE)</f>
        <v>بلدوزر</v>
      </c>
      <c r="F941" s="113" t="str">
        <f>VLOOKUP(Gas_DB2[[#This Row],[نام ماشین آلات]],Z:AB,2,FALSE)</f>
        <v>شرکتی-رجب زاده</v>
      </c>
      <c r="G941" s="4">
        <v>0</v>
      </c>
      <c r="H941" s="4"/>
      <c r="I941" s="127"/>
      <c r="J941" s="127"/>
      <c r="K941" s="107"/>
    </row>
    <row r="942" spans="2:12" x14ac:dyDescent="0.25">
      <c r="B942" s="4">
        <f t="shared" si="17"/>
        <v>940</v>
      </c>
      <c r="C942" s="369">
        <v>45452</v>
      </c>
      <c r="D942" s="132" t="s">
        <v>158</v>
      </c>
      <c r="E942" s="125" t="str">
        <f>VLOOKUP(Gas_DB2[[#This Row],[کد ماشین آلات]],Y:AA,2,FALSE)</f>
        <v>بیل مکانیکی</v>
      </c>
      <c r="F942" s="113" t="str">
        <f>VLOOKUP(Gas_DB2[[#This Row],[نام ماشین آلات]],Z:AB,2,FALSE)</f>
        <v>انصاری</v>
      </c>
      <c r="G942" s="4">
        <v>0</v>
      </c>
      <c r="H942" s="4"/>
      <c r="I942" s="127"/>
      <c r="J942" s="127"/>
      <c r="K942" s="107"/>
    </row>
    <row r="943" spans="2:12" x14ac:dyDescent="0.25">
      <c r="B943" s="4">
        <f t="shared" si="17"/>
        <v>941</v>
      </c>
      <c r="C943" s="369">
        <v>45452</v>
      </c>
      <c r="D943" s="133" t="s">
        <v>144</v>
      </c>
      <c r="E943" s="125" t="str">
        <f>VLOOKUP(Gas_DB2[[#This Row],[کد ماشین آلات]],Y:AA,2,FALSE)</f>
        <v>بلدوزر D85</v>
      </c>
      <c r="F943" s="113" t="str">
        <f>VLOOKUP(Gas_DB2[[#This Row],[نام ماشین آلات]],Z:AB,2,FALSE)</f>
        <v>اکبری</v>
      </c>
      <c r="G943" s="4">
        <v>0</v>
      </c>
      <c r="H943" s="4"/>
      <c r="I943" s="127"/>
      <c r="J943" s="127"/>
      <c r="K943" s="107"/>
    </row>
    <row r="944" spans="2:12" x14ac:dyDescent="0.25">
      <c r="B944" s="4">
        <f t="shared" si="17"/>
        <v>942</v>
      </c>
      <c r="C944" s="369">
        <v>45452</v>
      </c>
      <c r="D944" s="133" t="s">
        <v>146</v>
      </c>
      <c r="E944" s="125" t="str">
        <f>VLOOKUP(Gas_DB2[[#This Row],[کد ماشین آلات]],Y:AA,2,FALSE)</f>
        <v>بلدوزر D85</v>
      </c>
      <c r="F944" s="113" t="str">
        <f>VLOOKUP(Gas_DB2[[#This Row],[نام ماشین آلات]],Z:AB,2,FALSE)</f>
        <v>اکبری</v>
      </c>
      <c r="G944" s="4">
        <v>0</v>
      </c>
      <c r="H944" s="4"/>
      <c r="I944" s="127"/>
      <c r="J944" s="127"/>
      <c r="K944" s="107"/>
    </row>
    <row r="945" spans="2:11" x14ac:dyDescent="0.25">
      <c r="B945" s="4">
        <f t="shared" si="17"/>
        <v>943</v>
      </c>
      <c r="C945" s="369">
        <v>45452</v>
      </c>
      <c r="D945" s="134" t="s">
        <v>147</v>
      </c>
      <c r="E945" s="125" t="str">
        <f>VLOOKUP(Gas_DB2[[#This Row],[کد ماشین آلات]],Y:AA,2,FALSE)</f>
        <v>بلدوزر کاترپیلار D8</v>
      </c>
      <c r="F945" s="113" t="str">
        <f>VLOOKUP(Gas_DB2[[#This Row],[نام ماشین آلات]],Z:AB,2,FALSE)</f>
        <v>حسن پور</v>
      </c>
      <c r="G945" s="4">
        <v>0</v>
      </c>
      <c r="H945" s="4"/>
      <c r="I945" s="127"/>
      <c r="J945" s="127"/>
      <c r="K945" s="107"/>
    </row>
    <row r="946" spans="2:11" x14ac:dyDescent="0.25">
      <c r="B946" s="4">
        <f t="shared" si="17"/>
        <v>944</v>
      </c>
      <c r="C946" s="369">
        <v>45452</v>
      </c>
      <c r="D946" s="132" t="s">
        <v>162</v>
      </c>
      <c r="E946" s="125" t="str">
        <f>VLOOKUP(Gas_DB2[[#This Row],[کد ماشین آلات]],Y:AA,2,FALSE)</f>
        <v>بیل مکانیکی</v>
      </c>
      <c r="F946" s="113" t="str">
        <f>VLOOKUP(Gas_DB2[[#This Row],[نام ماشین آلات]],Z:AB,2,FALSE)</f>
        <v>انصاری</v>
      </c>
      <c r="G946" s="4">
        <v>0</v>
      </c>
      <c r="H946" s="4"/>
      <c r="I946" s="127"/>
      <c r="J946" s="127"/>
      <c r="K946" s="107"/>
    </row>
    <row r="947" spans="2:11" x14ac:dyDescent="0.25">
      <c r="B947" s="4">
        <f t="shared" si="17"/>
        <v>945</v>
      </c>
      <c r="C947" s="369">
        <v>45452</v>
      </c>
      <c r="D947" s="132" t="s">
        <v>160</v>
      </c>
      <c r="E947" s="125" t="str">
        <f>VLOOKUP(Gas_DB2[[#This Row],[کد ماشین آلات]],Y:AA,2,FALSE)</f>
        <v>تانکر آب</v>
      </c>
      <c r="F947" s="113" t="str">
        <f>VLOOKUP(Gas_DB2[[#This Row],[نام ماشین آلات]],Z:AB,2,FALSE)</f>
        <v>رضاپور</v>
      </c>
      <c r="G947" s="4">
        <v>150</v>
      </c>
      <c r="H947" s="4"/>
      <c r="I947" s="127"/>
      <c r="J947" s="127"/>
      <c r="K947" s="107"/>
    </row>
    <row r="948" spans="2:11" x14ac:dyDescent="0.25">
      <c r="B948" s="4">
        <f t="shared" si="17"/>
        <v>946</v>
      </c>
      <c r="C948" s="369">
        <v>45452</v>
      </c>
      <c r="D948" s="132" t="s">
        <v>149</v>
      </c>
      <c r="E948" s="125" t="str">
        <f>VLOOKUP(Gas_DB2[[#This Row],[کد ماشین آلات]],Y:AA,2,FALSE)</f>
        <v>لودر ZL50</v>
      </c>
      <c r="F948" s="113" t="str">
        <f>VLOOKUP(Gas_DB2[[#This Row],[نام ماشین آلات]],Z:AB,2,FALSE)</f>
        <v>میرزایی</v>
      </c>
      <c r="G948" s="4">
        <v>0</v>
      </c>
      <c r="H948" s="4"/>
      <c r="I948" s="127"/>
      <c r="J948" s="127"/>
      <c r="K948" s="107"/>
    </row>
    <row r="949" spans="2:11" x14ac:dyDescent="0.25">
      <c r="B949" s="4">
        <f t="shared" si="17"/>
        <v>947</v>
      </c>
      <c r="C949" s="369">
        <v>45452</v>
      </c>
      <c r="D949" s="133" t="s">
        <v>150</v>
      </c>
      <c r="E949" s="125" t="str">
        <f>VLOOKUP(Gas_DB2[[#This Row],[کد ماشین آلات]],Y:AA,2,FALSE)</f>
        <v>کامیون کمپرسی</v>
      </c>
      <c r="F949" s="113" t="str">
        <f>VLOOKUP(Gas_DB2[[#This Row],[نام ماشین آلات]],Z:AB,2,FALSE)</f>
        <v>شرکتی-یحیی زاده</v>
      </c>
      <c r="G949" s="4">
        <v>0</v>
      </c>
      <c r="H949" s="4"/>
      <c r="I949" s="127"/>
      <c r="J949" s="127"/>
      <c r="K949" s="107"/>
    </row>
    <row r="950" spans="2:11" x14ac:dyDescent="0.25">
      <c r="B950" s="4">
        <f t="shared" si="17"/>
        <v>948</v>
      </c>
      <c r="C950" s="369">
        <v>45452</v>
      </c>
      <c r="D950" s="133" t="s">
        <v>152</v>
      </c>
      <c r="E950" s="125" t="str">
        <f>VLOOKUP(Gas_DB2[[#This Row],[کد ماشین آلات]],Y:AA,2,FALSE)</f>
        <v>کامیون کمپرسی</v>
      </c>
      <c r="F950" s="113" t="str">
        <f>VLOOKUP(Gas_DB2[[#This Row],[نام ماشین آلات]],Z:AB,2,FALSE)</f>
        <v>شرکتی-یحیی زاده</v>
      </c>
      <c r="G950" s="4">
        <v>0</v>
      </c>
      <c r="H950" s="4"/>
      <c r="I950" s="127"/>
      <c r="J950" s="127"/>
      <c r="K950" s="107"/>
    </row>
    <row r="951" spans="2:11" x14ac:dyDescent="0.25">
      <c r="B951" s="4">
        <f t="shared" si="17"/>
        <v>949</v>
      </c>
      <c r="C951" s="369">
        <v>45452</v>
      </c>
      <c r="D951" s="133" t="s">
        <v>153</v>
      </c>
      <c r="E951" s="125" t="str">
        <f>VLOOKUP(Gas_DB2[[#This Row],[کد ماشین آلات]],Y:AA,2,FALSE)</f>
        <v>کامیون کمپرسی</v>
      </c>
      <c r="F951" s="113" t="str">
        <f>VLOOKUP(Gas_DB2[[#This Row],[نام ماشین آلات]],Z:AB,2,FALSE)</f>
        <v>شرکتی-یحیی زاده</v>
      </c>
      <c r="G951" s="4">
        <v>0</v>
      </c>
      <c r="H951" s="4"/>
      <c r="I951" s="127"/>
      <c r="J951" s="127"/>
      <c r="K951" s="107"/>
    </row>
    <row r="952" spans="2:11" x14ac:dyDescent="0.25">
      <c r="B952" s="4">
        <f t="shared" si="17"/>
        <v>950</v>
      </c>
      <c r="C952" s="369">
        <v>45452</v>
      </c>
      <c r="D952" s="133" t="s">
        <v>137</v>
      </c>
      <c r="E952" s="125" t="str">
        <f>VLOOKUP(Gas_DB2[[#This Row],[کد ماشین آلات]],Y:AA,2,FALSE)</f>
        <v>بیل مکانیکی</v>
      </c>
      <c r="F952" s="113" t="str">
        <f>VLOOKUP(Gas_DB2[[#This Row],[نام ماشین آلات]],Z:AB,2,FALSE)</f>
        <v>انصاری</v>
      </c>
      <c r="G952" s="4">
        <v>225</v>
      </c>
      <c r="H952" s="4"/>
      <c r="I952" s="127"/>
      <c r="J952" s="127"/>
      <c r="K952" s="107"/>
    </row>
    <row r="953" spans="2:11" x14ac:dyDescent="0.25">
      <c r="B953" s="4">
        <f t="shared" si="17"/>
        <v>951</v>
      </c>
      <c r="C953" s="369">
        <v>45452</v>
      </c>
      <c r="D953" s="133" t="s">
        <v>139</v>
      </c>
      <c r="E953" s="125" t="str">
        <f>VLOOKUP(Gas_DB2[[#This Row],[کد ماشین آلات]],Y:AA,2,FALSE)</f>
        <v>بیل مکانیکی</v>
      </c>
      <c r="F953" s="113" t="str">
        <f>VLOOKUP(Gas_DB2[[#This Row],[نام ماشین آلات]],Z:AB,2,FALSE)</f>
        <v>انصاری</v>
      </c>
      <c r="G953" s="4">
        <v>0</v>
      </c>
      <c r="H953" s="4"/>
      <c r="I953" s="127"/>
      <c r="J953" s="127"/>
      <c r="K953" s="107"/>
    </row>
    <row r="954" spans="2:11" x14ac:dyDescent="0.25">
      <c r="B954" s="4">
        <f t="shared" si="17"/>
        <v>952</v>
      </c>
      <c r="C954" s="369">
        <v>45452</v>
      </c>
      <c r="D954" s="133" t="s">
        <v>141</v>
      </c>
      <c r="E954" s="125" t="str">
        <f>VLOOKUP(Gas_DB2[[#This Row],[کد ماشین آلات]],Y:AA,2,FALSE)</f>
        <v>کامیون کمپرسی</v>
      </c>
      <c r="F954" s="113" t="str">
        <f>VLOOKUP(Gas_DB2[[#This Row],[نام ماشین آلات]],Z:AB,2,FALSE)</f>
        <v>شرکتی-یحیی زاده</v>
      </c>
      <c r="G954" s="4">
        <v>0</v>
      </c>
      <c r="H954" s="4"/>
      <c r="I954" s="127"/>
      <c r="J954" s="127"/>
      <c r="K954" s="107"/>
    </row>
    <row r="955" spans="2:11" x14ac:dyDescent="0.25">
      <c r="B955" s="4">
        <f t="shared" si="17"/>
        <v>953</v>
      </c>
      <c r="C955" s="369">
        <v>45452</v>
      </c>
      <c r="D955" s="133" t="s">
        <v>142</v>
      </c>
      <c r="E955" s="125" t="str">
        <f>VLOOKUP(Gas_DB2[[#This Row],[کد ماشین آلات]],Y:AA,2,FALSE)</f>
        <v>کامیون کمپرسی</v>
      </c>
      <c r="F955" s="113" t="str">
        <f>VLOOKUP(Gas_DB2[[#This Row],[نام ماشین آلات]],Z:AB,2,FALSE)</f>
        <v>شرکتی-یحیی زاده</v>
      </c>
      <c r="G955" s="4">
        <v>105</v>
      </c>
      <c r="H955" s="4"/>
      <c r="I955" s="127"/>
      <c r="J955" s="127"/>
      <c r="K955" s="107"/>
    </row>
    <row r="956" spans="2:11" x14ac:dyDescent="0.25">
      <c r="B956" s="4">
        <f t="shared" si="17"/>
        <v>954</v>
      </c>
      <c r="C956" s="369">
        <v>45452</v>
      </c>
      <c r="D956" s="133" t="s">
        <v>143</v>
      </c>
      <c r="E956" s="125" t="str">
        <f>VLOOKUP(Gas_DB2[[#This Row],[کد ماشین آلات]],Y:AA,2,FALSE)</f>
        <v>کامیون کمپرسی</v>
      </c>
      <c r="F956" s="113" t="str">
        <f>VLOOKUP(Gas_DB2[[#This Row],[نام ماشین آلات]],Z:AB,2,FALSE)</f>
        <v>شرکتی-یحیی زاده</v>
      </c>
      <c r="G956" s="4">
        <v>0</v>
      </c>
      <c r="H956" s="4"/>
      <c r="I956" s="127"/>
      <c r="J956" s="127"/>
      <c r="K956" s="107"/>
    </row>
    <row r="957" spans="2:11" x14ac:dyDescent="0.25">
      <c r="B957" s="4">
        <f t="shared" si="17"/>
        <v>955</v>
      </c>
      <c r="C957" s="369">
        <v>45452</v>
      </c>
      <c r="D957" s="132" t="s">
        <v>155</v>
      </c>
      <c r="E957" s="125" t="str">
        <f>VLOOKUP(Gas_DB2[[#This Row],[کد ماشین آلات]],Y:AA,2,FALSE)</f>
        <v>لودر</v>
      </c>
      <c r="F957" s="113">
        <f>VLOOKUP(Gas_DB2[[#This Row],[نام ماشین آلات]],Z:AB,2,FALSE)</f>
        <v>0</v>
      </c>
      <c r="G957" s="4">
        <v>196</v>
      </c>
      <c r="H957" s="4"/>
      <c r="I957" s="127"/>
      <c r="J957" s="127"/>
      <c r="K957" s="107"/>
    </row>
    <row r="958" spans="2:11" x14ac:dyDescent="0.25">
      <c r="B958" s="4">
        <f t="shared" si="17"/>
        <v>956</v>
      </c>
      <c r="C958" s="369">
        <v>45452</v>
      </c>
      <c r="D958" s="132" t="s">
        <v>156</v>
      </c>
      <c r="E958" s="125" t="str">
        <f>VLOOKUP(Gas_DB2[[#This Row],[کد ماشین آلات]],Y:AA,2,FALSE)</f>
        <v>کامیون کمپرسی</v>
      </c>
      <c r="F958" s="113" t="str">
        <f>VLOOKUP(Gas_DB2[[#This Row],[نام ماشین آلات]],Z:AB,2,FALSE)</f>
        <v>شرکتی-یحیی زاده</v>
      </c>
      <c r="G958" s="4">
        <v>103</v>
      </c>
      <c r="H958" s="4"/>
      <c r="I958" s="127"/>
      <c r="J958" s="127"/>
      <c r="K958" s="107"/>
    </row>
    <row r="959" spans="2:11" x14ac:dyDescent="0.25">
      <c r="B959" s="4">
        <f t="shared" si="17"/>
        <v>957</v>
      </c>
      <c r="C959" s="369">
        <v>45452</v>
      </c>
      <c r="D959" s="132" t="s">
        <v>157</v>
      </c>
      <c r="E959" s="125" t="str">
        <f>VLOOKUP(Gas_DB2[[#This Row],[کد ماشین آلات]],Y:AA,2,FALSE)</f>
        <v>کامیون کمپرسی</v>
      </c>
      <c r="F959" s="113" t="str">
        <f>VLOOKUP(Gas_DB2[[#This Row],[نام ماشین آلات]],Z:AB,2,FALSE)</f>
        <v>شرکتی-یحیی زاده</v>
      </c>
      <c r="G959" s="4">
        <v>152</v>
      </c>
      <c r="H959" s="4"/>
      <c r="I959" s="127"/>
      <c r="J959" s="127"/>
      <c r="K959" s="107"/>
    </row>
    <row r="960" spans="2:11" x14ac:dyDescent="0.25">
      <c r="B960" s="4">
        <f t="shared" si="17"/>
        <v>958</v>
      </c>
      <c r="C960" s="369">
        <v>45452</v>
      </c>
      <c r="D960" s="134" t="s">
        <v>164</v>
      </c>
      <c r="E960" s="125" t="str">
        <f>VLOOKUP(Gas_DB2[[#This Row],[کد ماشین آلات]],Y:AA,2,FALSE)</f>
        <v>گریدر 14G</v>
      </c>
      <c r="F960" s="113" t="str">
        <f>VLOOKUP(Gas_DB2[[#This Row],[نام ماشین آلات]],Z:AB,2,FALSE)</f>
        <v>محمد پور</v>
      </c>
      <c r="G960" s="4">
        <v>0</v>
      </c>
      <c r="H960" s="4"/>
      <c r="I960" s="127"/>
      <c r="J960" s="127"/>
      <c r="K960" s="107"/>
    </row>
    <row r="961" spans="2:11" x14ac:dyDescent="0.25">
      <c r="B961" s="4">
        <f t="shared" si="17"/>
        <v>959</v>
      </c>
      <c r="C961" s="369">
        <v>45452</v>
      </c>
      <c r="D961" s="134" t="s">
        <v>168</v>
      </c>
      <c r="E961" s="125" t="str">
        <f>VLOOKUP(Gas_DB2[[#This Row],[کد ماشین آلات]],Y:AA,2,FALSE)</f>
        <v>غلطک کششی</v>
      </c>
      <c r="F961" s="113" t="str">
        <f>VLOOKUP(Gas_DB2[[#This Row],[نام ماشین آلات]],Z:AB,2,FALSE)</f>
        <v>محمد پور</v>
      </c>
      <c r="G961" s="4">
        <v>58</v>
      </c>
      <c r="H961" s="4"/>
      <c r="I961" s="127"/>
      <c r="J961" s="127"/>
      <c r="K961" s="107"/>
    </row>
    <row r="962" spans="2:11" x14ac:dyDescent="0.25">
      <c r="B962" s="4">
        <f t="shared" si="17"/>
        <v>960</v>
      </c>
      <c r="C962" s="369">
        <v>45452</v>
      </c>
      <c r="D962" s="134" t="s">
        <v>171</v>
      </c>
      <c r="E962" s="125" t="str">
        <f>VLOOKUP(Gas_DB2[[#This Row],[کد ماشین آلات]],Y:AA,2,FALSE)</f>
        <v>غلطک کششی</v>
      </c>
      <c r="F962" s="113" t="str">
        <f>VLOOKUP(Gas_DB2[[#This Row],[نام ماشین آلات]],Z:AB,2,FALSE)</f>
        <v>محمد پور</v>
      </c>
      <c r="G962" s="4">
        <v>62</v>
      </c>
      <c r="H962" s="4"/>
      <c r="I962" s="127"/>
      <c r="J962" s="127"/>
      <c r="K962" s="107"/>
    </row>
    <row r="963" spans="2:11" x14ac:dyDescent="0.25">
      <c r="B963" s="4">
        <f t="shared" si="17"/>
        <v>961</v>
      </c>
      <c r="C963" s="369">
        <v>45452</v>
      </c>
      <c r="D963" s="134" t="s">
        <v>172</v>
      </c>
      <c r="E963" s="125" t="str">
        <f>VLOOKUP(Gas_DB2[[#This Row],[کد ماشین آلات]],Y:AA,2,FALSE)</f>
        <v>لودر</v>
      </c>
      <c r="F963" s="113">
        <f>VLOOKUP(Gas_DB2[[#This Row],[نام ماشین آلات]],Z:AB,2,FALSE)</f>
        <v>0</v>
      </c>
      <c r="G963" s="4">
        <v>0</v>
      </c>
      <c r="H963" s="4"/>
      <c r="I963" s="127"/>
      <c r="J963" s="127"/>
      <c r="K963" s="107"/>
    </row>
    <row r="964" spans="2:11" x14ac:dyDescent="0.25">
      <c r="B964" s="4">
        <f t="shared" si="17"/>
        <v>962</v>
      </c>
      <c r="C964" s="369">
        <v>45452</v>
      </c>
      <c r="D964" s="134" t="s">
        <v>173</v>
      </c>
      <c r="E964" s="125" t="str">
        <f>VLOOKUP(Gas_DB2[[#This Row],[کد ماشین آلات]],Y:AA,2,FALSE)</f>
        <v>تانکر آب</v>
      </c>
      <c r="F964" s="113" t="str">
        <f>VLOOKUP(Gas_DB2[[#This Row],[نام ماشین آلات]],Z:AB,2,FALSE)</f>
        <v>رضاپور</v>
      </c>
      <c r="G964" s="4">
        <v>0</v>
      </c>
      <c r="H964" s="4"/>
      <c r="I964" s="127"/>
      <c r="J964" s="127"/>
      <c r="K964" s="107"/>
    </row>
    <row r="965" spans="2:11" x14ac:dyDescent="0.25">
      <c r="B965" s="4">
        <f t="shared" si="17"/>
        <v>963</v>
      </c>
      <c r="C965" s="369">
        <v>45452</v>
      </c>
      <c r="D965" s="134" t="s">
        <v>174</v>
      </c>
      <c r="E965" s="125" t="str">
        <f>VLOOKUP(Gas_DB2[[#This Row],[کد ماشین آلات]],Y:AA,2,FALSE)</f>
        <v>غلطک پاچه بزی</v>
      </c>
      <c r="F965" s="113" t="str">
        <f>VLOOKUP(Gas_DB2[[#This Row],[نام ماشین آلات]],Z:AB,2,FALSE)</f>
        <v>محمد پور</v>
      </c>
      <c r="G965" s="4">
        <v>0</v>
      </c>
      <c r="H965" s="4"/>
      <c r="I965" s="127"/>
      <c r="J965" s="127"/>
      <c r="K965" s="107"/>
    </row>
    <row r="966" spans="2:11" x14ac:dyDescent="0.25">
      <c r="B966" s="4">
        <f t="shared" si="17"/>
        <v>964</v>
      </c>
      <c r="C966" s="369">
        <v>45452</v>
      </c>
      <c r="D966" s="134" t="s">
        <v>176</v>
      </c>
      <c r="E966" s="125" t="str">
        <f>VLOOKUP(Gas_DB2[[#This Row],[کد ماشین آلات]],Y:AA,2,FALSE)</f>
        <v>بلدوزر</v>
      </c>
      <c r="F966" s="113" t="str">
        <f>VLOOKUP(D966,Y$4:AA966,3,FALSE)</f>
        <v>محمد پور</v>
      </c>
      <c r="G966" s="4">
        <v>0</v>
      </c>
      <c r="H966" s="4"/>
      <c r="I966" s="127"/>
      <c r="J966" s="127"/>
      <c r="K966" s="107"/>
    </row>
    <row r="967" spans="2:11" x14ac:dyDescent="0.25">
      <c r="B967" s="4">
        <f t="shared" si="17"/>
        <v>965</v>
      </c>
      <c r="C967" s="369">
        <v>45452</v>
      </c>
      <c r="D967" s="134" t="s">
        <v>177</v>
      </c>
      <c r="E967" s="125" t="str">
        <f>VLOOKUP(Gas_DB2[[#This Row],[کد ماشین آلات]],Y:AA,2,FALSE)</f>
        <v>کمپرسی جفت</v>
      </c>
      <c r="F967" s="113" t="str">
        <f>VLOOKUP(Gas_DB2[[#This Row],[نام ماشین آلات]],Z:AB,2,FALSE)</f>
        <v>محمد پور</v>
      </c>
      <c r="G967" s="4">
        <v>0</v>
      </c>
      <c r="H967" s="4"/>
      <c r="I967" s="127"/>
      <c r="J967" s="127"/>
      <c r="K967" s="107"/>
    </row>
    <row r="968" spans="2:11" x14ac:dyDescent="0.25">
      <c r="B968" s="4">
        <f t="shared" si="17"/>
        <v>966</v>
      </c>
      <c r="C968" s="369">
        <v>45452</v>
      </c>
      <c r="D968" s="134" t="s">
        <v>179</v>
      </c>
      <c r="E968" s="125" t="str">
        <f>VLOOKUP(Gas_DB2[[#This Row],[کد ماشین آلات]],Y:AA,2,FALSE)</f>
        <v>تانکر آب</v>
      </c>
      <c r="F968" s="113" t="str">
        <f>VLOOKUP(Gas_DB2[[#This Row],[نام ماشین آلات]],Z:AB,2,FALSE)</f>
        <v>رضاپور</v>
      </c>
      <c r="G968" s="4">
        <v>113</v>
      </c>
      <c r="H968" s="4"/>
      <c r="I968" s="127"/>
      <c r="J968" s="127"/>
      <c r="K968" s="107"/>
    </row>
    <row r="969" spans="2:11" x14ac:dyDescent="0.25">
      <c r="B969" s="4">
        <f t="shared" si="17"/>
        <v>967</v>
      </c>
      <c r="C969" s="369">
        <v>45453</v>
      </c>
      <c r="D969" s="132" t="s">
        <v>88</v>
      </c>
      <c r="E969" s="125" t="str">
        <f>VLOOKUP(Gas_DB2[[#This Row],[کد ماشین آلات]],Y:AA,2,FALSE)</f>
        <v>گریدر  ۱۶g</v>
      </c>
      <c r="F969" s="113" t="str">
        <f>VLOOKUP(Gas_DB2[[#This Row],[نام ماشین آلات]],Z:AB,2,FALSE)</f>
        <v>شرکتی-یگانه</v>
      </c>
      <c r="G969" s="4">
        <v>0</v>
      </c>
      <c r="H969" s="4"/>
      <c r="I969" s="127"/>
      <c r="J969" s="127"/>
      <c r="K969" s="107"/>
    </row>
    <row r="970" spans="2:11" x14ac:dyDescent="0.25">
      <c r="B970" s="4">
        <f t="shared" si="17"/>
        <v>968</v>
      </c>
      <c r="C970" s="369">
        <v>45453</v>
      </c>
      <c r="D970" s="132" t="s">
        <v>91</v>
      </c>
      <c r="E970" s="125" t="str">
        <f>VLOOKUP(Gas_DB2[[#This Row],[کد ماشین آلات]],Y:AA,2,FALSE)</f>
        <v>کامیون کمپرسی</v>
      </c>
      <c r="F970" s="113" t="str">
        <f>VLOOKUP(Gas_DB2[[#This Row],[نام ماشین آلات]],Z:AB,2,FALSE)</f>
        <v>شرکتی-یحیی زاده</v>
      </c>
      <c r="G970" s="4">
        <v>0</v>
      </c>
      <c r="H970" s="4"/>
      <c r="I970" s="127"/>
      <c r="J970" s="127"/>
      <c r="K970" s="107"/>
    </row>
    <row r="971" spans="2:11" x14ac:dyDescent="0.25">
      <c r="B971" s="4">
        <f t="shared" si="17"/>
        <v>969</v>
      </c>
      <c r="C971" s="369">
        <v>45453</v>
      </c>
      <c r="D971" s="132" t="s">
        <v>94</v>
      </c>
      <c r="E971" s="125" t="str">
        <f>VLOOKUP(Gas_DB2[[#This Row],[کد ماشین آلات]],Y:AA,2,FALSE)</f>
        <v>کامیون کمپرسی</v>
      </c>
      <c r="F971" s="113" t="str">
        <f>VLOOKUP(Gas_DB2[[#This Row],[نام ماشین آلات]],Z:AB,2,FALSE)</f>
        <v>شرکتی-یحیی زاده</v>
      </c>
      <c r="G971" s="4">
        <v>0</v>
      </c>
      <c r="H971" s="4"/>
      <c r="I971" s="127"/>
      <c r="J971" s="127"/>
      <c r="K971" s="107"/>
    </row>
    <row r="972" spans="2:11" x14ac:dyDescent="0.25">
      <c r="B972" s="4">
        <f t="shared" si="17"/>
        <v>970</v>
      </c>
      <c r="C972" s="369">
        <v>45453</v>
      </c>
      <c r="D972" s="132" t="s">
        <v>117</v>
      </c>
      <c r="E972" s="125" t="str">
        <f>VLOOKUP(Gas_DB2[[#This Row],[کد ماشین آلات]],Y:AA,2,FALSE)</f>
        <v>کامیون کمپرسی</v>
      </c>
      <c r="F972" s="113" t="str">
        <f>VLOOKUP(Gas_DB2[[#This Row],[نام ماشین آلات]],Z:AB,2,FALSE)</f>
        <v>شرکتی-یحیی زاده</v>
      </c>
      <c r="G972" s="4">
        <v>190</v>
      </c>
      <c r="H972" s="4"/>
      <c r="I972" s="127"/>
      <c r="J972" s="127"/>
      <c r="K972" s="107"/>
    </row>
    <row r="973" spans="2:11" x14ac:dyDescent="0.25">
      <c r="B973" s="4">
        <f t="shared" si="17"/>
        <v>971</v>
      </c>
      <c r="C973" s="369">
        <v>45453</v>
      </c>
      <c r="D973" s="132" t="s">
        <v>130</v>
      </c>
      <c r="E973" s="125" t="str">
        <f>VLOOKUP(Gas_DB2[[#This Row],[کد ماشین آلات]],Y:AA,2,FALSE)</f>
        <v>تانکر ابپاش بنز</v>
      </c>
      <c r="F973" s="113" t="str">
        <f>VLOOKUP(Gas_DB2[[#This Row],[نام ماشین آلات]],Z:AB,2,FALSE)</f>
        <v>شرکتی-بارانی</v>
      </c>
      <c r="G973" s="4">
        <v>0</v>
      </c>
      <c r="H973" s="4"/>
      <c r="I973" s="127"/>
      <c r="J973" s="127"/>
      <c r="K973" s="107"/>
    </row>
    <row r="974" spans="2:11" x14ac:dyDescent="0.25">
      <c r="B974" s="4">
        <f t="shared" si="17"/>
        <v>972</v>
      </c>
      <c r="C974" s="369">
        <v>45453</v>
      </c>
      <c r="D974" s="132" t="s">
        <v>96</v>
      </c>
      <c r="E974" s="125" t="str">
        <f>VLOOKUP(Gas_DB2[[#This Row],[کد ماشین آلات]],Y:AA,2,FALSE)</f>
        <v>تانکر ابپاش بنز</v>
      </c>
      <c r="F974" s="113" t="str">
        <f>VLOOKUP(Gas_DB2[[#This Row],[نام ماشین آلات]],Z:AB,2,FALSE)</f>
        <v>شرکتی-بارانی</v>
      </c>
      <c r="G974" s="135">
        <v>60</v>
      </c>
      <c r="H974" s="4"/>
      <c r="I974" s="127"/>
      <c r="J974" s="127"/>
      <c r="K974" s="136" t="s">
        <v>184</v>
      </c>
    </row>
    <row r="975" spans="2:11" x14ac:dyDescent="0.25">
      <c r="B975" s="4">
        <f t="shared" si="17"/>
        <v>973</v>
      </c>
      <c r="C975" s="369">
        <v>45453</v>
      </c>
      <c r="D975" s="132" t="s">
        <v>114</v>
      </c>
      <c r="E975" s="125" t="str">
        <f>VLOOKUP(Gas_DB2[[#This Row],[کد ماشین آلات]],Y:AA,2,FALSE)</f>
        <v>تانکر سوخت بنز</v>
      </c>
      <c r="F975" s="113" t="str">
        <f>VLOOKUP(Gas_DB2[[#This Row],[نام ماشین آلات]],Z:AB,2,FALSE)</f>
        <v>شرکتی-برات زاده- از تاریخ 1 تیرماه</v>
      </c>
      <c r="G975" s="4">
        <v>0</v>
      </c>
      <c r="H975" s="4"/>
      <c r="I975" s="127">
        <v>100632</v>
      </c>
      <c r="J975" s="127">
        <v>103826</v>
      </c>
      <c r="K975" s="107"/>
    </row>
    <row r="976" spans="2:11" x14ac:dyDescent="0.25">
      <c r="B976" s="4">
        <f t="shared" si="17"/>
        <v>974</v>
      </c>
      <c r="C976" s="369">
        <v>45453</v>
      </c>
      <c r="D976" s="132" t="s">
        <v>119</v>
      </c>
      <c r="E976" s="125" t="str">
        <f>VLOOKUP(Gas_DB2[[#This Row],[کد ماشین آلات]],Y:AA,2,FALSE)</f>
        <v>غلطک</v>
      </c>
      <c r="F976" s="113" t="str">
        <f>VLOOKUP(Gas_DB2[[#This Row],[نام ماشین آلات]],Z:AB,2,FALSE)</f>
        <v>شرکتی-جمالی</v>
      </c>
      <c r="G976" s="4">
        <v>0</v>
      </c>
      <c r="H976" s="4"/>
      <c r="I976" s="127"/>
      <c r="J976" s="127"/>
      <c r="K976" s="107"/>
    </row>
    <row r="977" spans="2:11" x14ac:dyDescent="0.25">
      <c r="B977" s="4">
        <f t="shared" si="17"/>
        <v>975</v>
      </c>
      <c r="C977" s="369">
        <v>45453</v>
      </c>
      <c r="D977" s="132" t="s">
        <v>107</v>
      </c>
      <c r="E977" s="125" t="str">
        <f>VLOOKUP(Gas_DB2[[#This Row],[کد ماشین آلات]],Y:AA,2,FALSE)</f>
        <v>غلطک</v>
      </c>
      <c r="F977" s="113" t="str">
        <f>VLOOKUP(Gas_DB2[[#This Row],[نام ماشین آلات]],Z:AB,2,FALSE)</f>
        <v>شرکتی-جمالی</v>
      </c>
      <c r="G977" s="4">
        <v>0</v>
      </c>
      <c r="H977" s="4"/>
      <c r="I977" s="127"/>
      <c r="J977" s="127"/>
      <c r="K977" s="107"/>
    </row>
    <row r="978" spans="2:11" x14ac:dyDescent="0.25">
      <c r="B978" s="4">
        <f t="shared" si="17"/>
        <v>976</v>
      </c>
      <c r="C978" s="369">
        <v>45453</v>
      </c>
      <c r="D978" s="132" t="s">
        <v>110</v>
      </c>
      <c r="E978" s="125" t="str">
        <f>VLOOKUP(Gas_DB2[[#This Row],[کد ماشین آلات]],Y:AA,2,FALSE)</f>
        <v>غلطک</v>
      </c>
      <c r="F978" s="113" t="str">
        <f>VLOOKUP(Gas_DB2[[#This Row],[نام ماشین آلات]],Z:AB,2,FALSE)</f>
        <v>شرکتی-جمالی</v>
      </c>
      <c r="G978" s="4">
        <v>0</v>
      </c>
      <c r="H978" s="4"/>
      <c r="I978" s="127"/>
      <c r="J978" s="127"/>
      <c r="K978" s="107"/>
    </row>
    <row r="979" spans="2:11" x14ac:dyDescent="0.25">
      <c r="B979" s="4">
        <f t="shared" si="17"/>
        <v>977</v>
      </c>
      <c r="C979" s="369">
        <v>45453</v>
      </c>
      <c r="D979" s="132" t="s">
        <v>120</v>
      </c>
      <c r="E979" s="125" t="str">
        <f>VLOOKUP(Gas_DB2[[#This Row],[کد ماشین آلات]],Y:AA,2,FALSE)</f>
        <v>میکسراتکو</v>
      </c>
      <c r="F979" s="113" t="str">
        <f>VLOOKUP(Gas_DB2[[#This Row],[نام ماشین آلات]],Z:AB,2,FALSE)</f>
        <v>شرکتی-شاکری</v>
      </c>
      <c r="G979" s="4">
        <v>0</v>
      </c>
      <c r="H979" s="4"/>
      <c r="I979" s="127"/>
      <c r="J979" s="127"/>
      <c r="K979" s="107"/>
    </row>
    <row r="980" spans="2:11" x14ac:dyDescent="0.25">
      <c r="B980" s="4">
        <f t="shared" si="17"/>
        <v>978</v>
      </c>
      <c r="C980" s="369">
        <v>45453</v>
      </c>
      <c r="D980" s="132" t="s">
        <v>122</v>
      </c>
      <c r="E980" s="125" t="str">
        <f>VLOOKUP(Gas_DB2[[#This Row],[کد ماشین آلات]],Y:AA,2,FALSE)</f>
        <v>میکسر امیکو</v>
      </c>
      <c r="F980" s="113" t="str">
        <f>VLOOKUP(Gas_DB2[[#This Row],[نام ماشین آلات]],Z:AB,2,FALSE)</f>
        <v>شرکتی-زراعتی</v>
      </c>
      <c r="G980" s="4">
        <v>0</v>
      </c>
      <c r="H980" s="4"/>
      <c r="I980" s="127"/>
      <c r="J980" s="127"/>
      <c r="K980" s="107"/>
    </row>
    <row r="981" spans="2:11" x14ac:dyDescent="0.25">
      <c r="B981" s="4">
        <f t="shared" si="17"/>
        <v>979</v>
      </c>
      <c r="C981" s="369">
        <v>45453</v>
      </c>
      <c r="D981" s="132" t="s">
        <v>127</v>
      </c>
      <c r="E981" s="125" t="str">
        <f>VLOOKUP(Gas_DB2[[#This Row],[کد ماشین آلات]],Y:AA,2,FALSE)</f>
        <v>بلدوزر</v>
      </c>
      <c r="F981" s="113" t="str">
        <f>VLOOKUP(Gas_DB2[[#This Row],[نام ماشین آلات]],Z:AB,2,FALSE)</f>
        <v>شرکتی-رجب زاده</v>
      </c>
      <c r="G981" s="4">
        <v>298</v>
      </c>
      <c r="H981" s="4"/>
      <c r="I981" s="127"/>
      <c r="J981" s="127"/>
      <c r="K981" s="107"/>
    </row>
    <row r="982" spans="2:11" x14ac:dyDescent="0.25">
      <c r="B982" s="4">
        <f t="shared" si="17"/>
        <v>980</v>
      </c>
      <c r="C982" s="369">
        <v>45453</v>
      </c>
      <c r="D982" s="132" t="s">
        <v>158</v>
      </c>
      <c r="E982" s="125" t="str">
        <f>VLOOKUP(Gas_DB2[[#This Row],[کد ماشین آلات]],Y:AA,2,FALSE)</f>
        <v>بیل مکانیکی</v>
      </c>
      <c r="F982" s="113" t="str">
        <f>VLOOKUP(Gas_DB2[[#This Row],[نام ماشین آلات]],Z:AB,2,FALSE)</f>
        <v>انصاری</v>
      </c>
      <c r="G982" s="4">
        <v>158</v>
      </c>
      <c r="H982" s="4"/>
      <c r="I982" s="127"/>
      <c r="J982" s="127"/>
      <c r="K982" s="107"/>
    </row>
    <row r="983" spans="2:11" x14ac:dyDescent="0.25">
      <c r="B983" s="4">
        <f t="shared" si="17"/>
        <v>981</v>
      </c>
      <c r="C983" s="369">
        <v>45453</v>
      </c>
      <c r="D983" s="133" t="s">
        <v>144</v>
      </c>
      <c r="E983" s="125" t="str">
        <f>VLOOKUP(Gas_DB2[[#This Row],[کد ماشین آلات]],Y:AA,2,FALSE)</f>
        <v>بلدوزر D85</v>
      </c>
      <c r="F983" s="113" t="str">
        <f>VLOOKUP(Gas_DB2[[#This Row],[نام ماشین آلات]],Z:AB,2,FALSE)</f>
        <v>اکبری</v>
      </c>
      <c r="G983" s="4">
        <v>188</v>
      </c>
      <c r="H983" s="4"/>
      <c r="I983" s="127"/>
      <c r="J983" s="127"/>
      <c r="K983" s="107"/>
    </row>
    <row r="984" spans="2:11" x14ac:dyDescent="0.25">
      <c r="B984" s="4">
        <f t="shared" si="17"/>
        <v>982</v>
      </c>
      <c r="C984" s="369">
        <v>45453</v>
      </c>
      <c r="D984" s="133" t="s">
        <v>146</v>
      </c>
      <c r="E984" s="125" t="str">
        <f>VLOOKUP(Gas_DB2[[#This Row],[کد ماشین آلات]],Y:AA,2,FALSE)</f>
        <v>بلدوزر D85</v>
      </c>
      <c r="F984" s="113" t="str">
        <f>VLOOKUP(Gas_DB2[[#This Row],[نام ماشین آلات]],Z:AB,2,FALSE)</f>
        <v>اکبری</v>
      </c>
      <c r="G984" s="4">
        <v>170</v>
      </c>
      <c r="H984" s="4"/>
      <c r="I984" s="127"/>
      <c r="J984" s="127"/>
      <c r="K984" s="107"/>
    </row>
    <row r="985" spans="2:11" x14ac:dyDescent="0.25">
      <c r="B985" s="4">
        <f t="shared" si="17"/>
        <v>983</v>
      </c>
      <c r="C985" s="369">
        <v>45453</v>
      </c>
      <c r="D985" s="134" t="s">
        <v>147</v>
      </c>
      <c r="E985" s="125" t="str">
        <f>VLOOKUP(Gas_DB2[[#This Row],[کد ماشین آلات]],Y:AA,2,FALSE)</f>
        <v>بلدوزر کاترپیلار D8</v>
      </c>
      <c r="F985" s="113" t="str">
        <f>VLOOKUP(Gas_DB2[[#This Row],[نام ماشین آلات]],Z:AB,2,FALSE)</f>
        <v>حسن پور</v>
      </c>
      <c r="G985" s="4">
        <v>380</v>
      </c>
      <c r="H985" s="4"/>
      <c r="I985" s="127"/>
      <c r="J985" s="127"/>
      <c r="K985" s="107"/>
    </row>
    <row r="986" spans="2:11" x14ac:dyDescent="0.25">
      <c r="B986" s="4">
        <f t="shared" si="17"/>
        <v>984</v>
      </c>
      <c r="C986" s="369">
        <v>45453</v>
      </c>
      <c r="D986" s="132" t="s">
        <v>162</v>
      </c>
      <c r="E986" s="125" t="str">
        <f>VLOOKUP(Gas_DB2[[#This Row],[کد ماشین آلات]],Y:AA,2,FALSE)</f>
        <v>بیل مکانیکی</v>
      </c>
      <c r="F986" s="113" t="str">
        <f>VLOOKUP(Gas_DB2[[#This Row],[نام ماشین آلات]],Z:AB,2,FALSE)</f>
        <v>انصاری</v>
      </c>
      <c r="G986" s="4">
        <v>190</v>
      </c>
      <c r="H986" s="4"/>
      <c r="I986" s="127"/>
      <c r="J986" s="127"/>
      <c r="K986" s="107"/>
    </row>
    <row r="987" spans="2:11" x14ac:dyDescent="0.25">
      <c r="B987" s="4">
        <f t="shared" si="17"/>
        <v>985</v>
      </c>
      <c r="C987" s="369">
        <v>45453</v>
      </c>
      <c r="D987" s="132" t="s">
        <v>160</v>
      </c>
      <c r="E987" s="125" t="str">
        <f>VLOOKUP(Gas_DB2[[#This Row],[کد ماشین آلات]],Y:AA,2,FALSE)</f>
        <v>تانکر آب</v>
      </c>
      <c r="F987" s="113" t="str">
        <f>VLOOKUP(Gas_DB2[[#This Row],[نام ماشین آلات]],Z:AB,2,FALSE)</f>
        <v>رضاپور</v>
      </c>
      <c r="G987" s="4">
        <v>0</v>
      </c>
      <c r="H987" s="4"/>
      <c r="I987" s="127"/>
      <c r="J987" s="127"/>
      <c r="K987" s="107"/>
    </row>
    <row r="988" spans="2:11" x14ac:dyDescent="0.25">
      <c r="B988" s="4">
        <f t="shared" si="17"/>
        <v>986</v>
      </c>
      <c r="C988" s="369">
        <v>45453</v>
      </c>
      <c r="D988" s="132" t="s">
        <v>149</v>
      </c>
      <c r="E988" s="125" t="str">
        <f>VLOOKUP(Gas_DB2[[#This Row],[کد ماشین آلات]],Y:AA,2,FALSE)</f>
        <v>لودر ZL50</v>
      </c>
      <c r="F988" s="113" t="str">
        <f>VLOOKUP(Gas_DB2[[#This Row],[نام ماشین آلات]],Z:AB,2,FALSE)</f>
        <v>میرزایی</v>
      </c>
      <c r="G988" s="4">
        <v>129</v>
      </c>
      <c r="H988" s="4"/>
      <c r="I988" s="127"/>
      <c r="J988" s="127"/>
      <c r="K988" s="107"/>
    </row>
    <row r="989" spans="2:11" x14ac:dyDescent="0.25">
      <c r="B989" s="4">
        <f t="shared" si="17"/>
        <v>987</v>
      </c>
      <c r="C989" s="369">
        <v>45453</v>
      </c>
      <c r="D989" s="133" t="s">
        <v>150</v>
      </c>
      <c r="E989" s="125" t="str">
        <f>VLOOKUP(Gas_DB2[[#This Row],[کد ماشین آلات]],Y:AA,2,FALSE)</f>
        <v>کامیون کمپرسی</v>
      </c>
      <c r="F989" s="113" t="str">
        <f>VLOOKUP(Gas_DB2[[#This Row],[نام ماشین آلات]],Z:AB,2,FALSE)</f>
        <v>شرکتی-یحیی زاده</v>
      </c>
      <c r="G989" s="4">
        <v>86</v>
      </c>
      <c r="H989" s="4"/>
      <c r="I989" s="127"/>
      <c r="J989" s="127"/>
      <c r="K989" s="107"/>
    </row>
    <row r="990" spans="2:11" x14ac:dyDescent="0.25">
      <c r="B990" s="4">
        <f t="shared" si="17"/>
        <v>988</v>
      </c>
      <c r="C990" s="369">
        <v>45453</v>
      </c>
      <c r="D990" s="133" t="s">
        <v>152</v>
      </c>
      <c r="E990" s="125" t="str">
        <f>VLOOKUP(Gas_DB2[[#This Row],[کد ماشین آلات]],Y:AA,2,FALSE)</f>
        <v>کامیون کمپرسی</v>
      </c>
      <c r="F990" s="113" t="str">
        <f>VLOOKUP(Gas_DB2[[#This Row],[نام ماشین آلات]],Z:AB,2,FALSE)</f>
        <v>شرکتی-یحیی زاده</v>
      </c>
      <c r="G990" s="4">
        <v>0</v>
      </c>
      <c r="H990" s="4"/>
      <c r="I990" s="127"/>
      <c r="J990" s="127"/>
      <c r="K990" s="107"/>
    </row>
    <row r="991" spans="2:11" x14ac:dyDescent="0.25">
      <c r="B991" s="4">
        <f t="shared" si="17"/>
        <v>989</v>
      </c>
      <c r="C991" s="369">
        <v>45453</v>
      </c>
      <c r="D991" s="133" t="s">
        <v>153</v>
      </c>
      <c r="E991" s="125" t="str">
        <f>VLOOKUP(Gas_DB2[[#This Row],[کد ماشین آلات]],Y:AA,2,FALSE)</f>
        <v>کامیون کمپرسی</v>
      </c>
      <c r="F991" s="113" t="str">
        <f>VLOOKUP(Gas_DB2[[#This Row],[نام ماشین آلات]],Z:AB,2,FALSE)</f>
        <v>شرکتی-یحیی زاده</v>
      </c>
      <c r="G991" s="4">
        <v>172</v>
      </c>
      <c r="H991" s="4"/>
      <c r="I991" s="127"/>
      <c r="J991" s="127"/>
      <c r="K991" s="107"/>
    </row>
    <row r="992" spans="2:11" x14ac:dyDescent="0.25">
      <c r="B992" s="4">
        <f t="shared" si="17"/>
        <v>990</v>
      </c>
      <c r="C992" s="369">
        <v>45453</v>
      </c>
      <c r="D992" s="133" t="s">
        <v>137</v>
      </c>
      <c r="E992" s="125" t="str">
        <f>VLOOKUP(Gas_DB2[[#This Row],[کد ماشین آلات]],Y:AA,2,FALSE)</f>
        <v>بیل مکانیکی</v>
      </c>
      <c r="F992" s="113" t="str">
        <f>VLOOKUP(Gas_DB2[[#This Row],[نام ماشین آلات]],Z:AB,2,FALSE)</f>
        <v>انصاری</v>
      </c>
      <c r="G992" s="4">
        <v>250</v>
      </c>
      <c r="H992" s="4"/>
      <c r="I992" s="127"/>
      <c r="J992" s="127"/>
      <c r="K992" s="107"/>
    </row>
    <row r="993" spans="2:11" ht="18.75" customHeight="1" x14ac:dyDescent="0.25">
      <c r="B993" s="4">
        <f t="shared" si="17"/>
        <v>991</v>
      </c>
      <c r="C993" s="369">
        <v>45453</v>
      </c>
      <c r="D993" s="133" t="s">
        <v>139</v>
      </c>
      <c r="E993" s="125" t="str">
        <f>VLOOKUP(Gas_DB2[[#This Row],[کد ماشین آلات]],Y:AA,2,FALSE)</f>
        <v>بیل مکانیکی</v>
      </c>
      <c r="F993" s="113" t="str">
        <f>VLOOKUP(Gas_DB2[[#This Row],[نام ماشین آلات]],Z:AB,2,FALSE)</f>
        <v>انصاری</v>
      </c>
      <c r="G993" s="4">
        <v>0</v>
      </c>
      <c r="H993" s="4"/>
      <c r="I993" s="127"/>
      <c r="J993" s="127"/>
      <c r="K993" s="107"/>
    </row>
    <row r="994" spans="2:11" ht="18.75" customHeight="1" x14ac:dyDescent="0.25">
      <c r="B994" s="4">
        <f t="shared" si="17"/>
        <v>992</v>
      </c>
      <c r="C994" s="369">
        <v>45453</v>
      </c>
      <c r="D994" s="133" t="s">
        <v>141</v>
      </c>
      <c r="E994" s="125" t="str">
        <f>VLOOKUP(Gas_DB2[[#This Row],[کد ماشین آلات]],Y:AA,2,FALSE)</f>
        <v>کامیون کمپرسی</v>
      </c>
      <c r="F994" s="113" t="str">
        <f>VLOOKUP(Gas_DB2[[#This Row],[نام ماشین آلات]],Z:AB,2,FALSE)</f>
        <v>شرکتی-یحیی زاده</v>
      </c>
      <c r="G994" s="4">
        <v>160</v>
      </c>
      <c r="H994" s="4"/>
      <c r="I994" s="127"/>
      <c r="J994" s="127"/>
      <c r="K994" s="107"/>
    </row>
    <row r="995" spans="2:11" ht="18.75" customHeight="1" x14ac:dyDescent="0.25">
      <c r="B995" s="4">
        <f t="shared" si="17"/>
        <v>993</v>
      </c>
      <c r="C995" s="369">
        <v>45453</v>
      </c>
      <c r="D995" s="133" t="s">
        <v>142</v>
      </c>
      <c r="E995" s="125" t="str">
        <f>VLOOKUP(Gas_DB2[[#This Row],[کد ماشین آلات]],Y:AA,2,FALSE)</f>
        <v>کامیون کمپرسی</v>
      </c>
      <c r="F995" s="113" t="str">
        <f>VLOOKUP(Gas_DB2[[#This Row],[نام ماشین آلات]],Z:AB,2,FALSE)</f>
        <v>شرکتی-یحیی زاده</v>
      </c>
      <c r="G995" s="4">
        <v>0</v>
      </c>
      <c r="H995" s="4"/>
      <c r="I995" s="127"/>
      <c r="J995" s="127"/>
      <c r="K995" s="107"/>
    </row>
    <row r="996" spans="2:11" ht="18.75" customHeight="1" x14ac:dyDescent="0.25">
      <c r="B996" s="4">
        <f t="shared" si="17"/>
        <v>994</v>
      </c>
      <c r="C996" s="369">
        <v>45453</v>
      </c>
      <c r="D996" s="133" t="s">
        <v>143</v>
      </c>
      <c r="E996" s="125" t="str">
        <f>VLOOKUP(Gas_DB2[[#This Row],[کد ماشین آلات]],Y:AA,2,FALSE)</f>
        <v>کامیون کمپرسی</v>
      </c>
      <c r="F996" s="113" t="str">
        <f>VLOOKUP(Gas_DB2[[#This Row],[نام ماشین آلات]],Z:AB,2,FALSE)</f>
        <v>شرکتی-یحیی زاده</v>
      </c>
      <c r="G996" s="4">
        <v>201</v>
      </c>
      <c r="H996" s="4"/>
      <c r="I996" s="127"/>
      <c r="J996" s="127"/>
      <c r="K996" s="107"/>
    </row>
    <row r="997" spans="2:11" ht="18.75" customHeight="1" x14ac:dyDescent="0.25">
      <c r="B997" s="4"/>
      <c r="C997" s="369">
        <v>45453</v>
      </c>
      <c r="D997" s="133" t="s">
        <v>136</v>
      </c>
      <c r="E997" s="125" t="str">
        <f>VLOOKUP(Gas_DB2[[#This Row],[کد ماشین آلات]],Y:AA,2,FALSE)</f>
        <v>بلدوزر</v>
      </c>
      <c r="F997" s="113" t="str">
        <f>VLOOKUP(Gas_DB2[[#This Row],[نام ماشین آلات]],Z:AB,2,FALSE)</f>
        <v>شرکتی-رجب زاده</v>
      </c>
      <c r="G997" s="4">
        <v>406</v>
      </c>
      <c r="H997" s="4"/>
      <c r="I997" s="127"/>
      <c r="J997" s="127"/>
      <c r="K997" s="107"/>
    </row>
    <row r="998" spans="2:11" ht="18.75" customHeight="1" x14ac:dyDescent="0.25">
      <c r="B998" s="4">
        <f t="shared" si="17"/>
        <v>996</v>
      </c>
      <c r="C998" s="369">
        <v>45453</v>
      </c>
      <c r="D998" s="132" t="s">
        <v>155</v>
      </c>
      <c r="E998" s="125" t="str">
        <f>VLOOKUP(Gas_DB2[[#This Row],[کد ماشین آلات]],Y:AA,2,FALSE)</f>
        <v>لودر</v>
      </c>
      <c r="F998" s="113">
        <f>VLOOKUP(Gas_DB2[[#This Row],[نام ماشین آلات]],Z:AB,2,FALSE)</f>
        <v>0</v>
      </c>
      <c r="G998" s="4">
        <v>0</v>
      </c>
      <c r="H998" s="4"/>
      <c r="I998" s="127"/>
      <c r="J998" s="127"/>
      <c r="K998" s="107"/>
    </row>
    <row r="999" spans="2:11" ht="18.75" customHeight="1" x14ac:dyDescent="0.25">
      <c r="B999" s="4">
        <f t="shared" si="17"/>
        <v>997</v>
      </c>
      <c r="C999" s="369">
        <v>45453</v>
      </c>
      <c r="D999" s="132" t="s">
        <v>156</v>
      </c>
      <c r="E999" s="125" t="str">
        <f>VLOOKUP(Gas_DB2[[#This Row],[کد ماشین آلات]],Y:AA,2,FALSE)</f>
        <v>کامیون کمپرسی</v>
      </c>
      <c r="F999" s="113" t="str">
        <f>VLOOKUP(Gas_DB2[[#This Row],[نام ماشین آلات]],Z:AB,2,FALSE)</f>
        <v>شرکتی-یحیی زاده</v>
      </c>
      <c r="G999" s="4">
        <v>0</v>
      </c>
      <c r="H999" s="4"/>
      <c r="I999" s="127"/>
      <c r="J999" s="127"/>
      <c r="K999" s="107"/>
    </row>
    <row r="1000" spans="2:11" ht="18.75" customHeight="1" x14ac:dyDescent="0.25">
      <c r="B1000" s="4">
        <f t="shared" si="17"/>
        <v>998</v>
      </c>
      <c r="C1000" s="369">
        <v>45453</v>
      </c>
      <c r="D1000" s="132" t="s">
        <v>157</v>
      </c>
      <c r="E1000" s="125" t="str">
        <f>VLOOKUP(Gas_DB2[[#This Row],[کد ماشین آلات]],Y:AA,2,FALSE)</f>
        <v>کامیون کمپرسی</v>
      </c>
      <c r="F1000" s="113" t="str">
        <f>VLOOKUP(Gas_DB2[[#This Row],[نام ماشین آلات]],Z:AB,2,FALSE)</f>
        <v>شرکتی-یحیی زاده</v>
      </c>
      <c r="G1000" s="4">
        <v>0</v>
      </c>
      <c r="H1000" s="4"/>
      <c r="I1000" s="127"/>
      <c r="J1000" s="127"/>
      <c r="K1000" s="107"/>
    </row>
    <row r="1001" spans="2:11" ht="18.75" customHeight="1" x14ac:dyDescent="0.25">
      <c r="B1001" s="4">
        <f t="shared" si="17"/>
        <v>999</v>
      </c>
      <c r="C1001" s="369">
        <v>45453</v>
      </c>
      <c r="D1001" s="134" t="s">
        <v>164</v>
      </c>
      <c r="E1001" s="125" t="str">
        <f>VLOOKUP(Gas_DB2[[#This Row],[کد ماشین آلات]],Y:AA,2,FALSE)</f>
        <v>گریدر 14G</v>
      </c>
      <c r="F1001" s="113" t="str">
        <f>VLOOKUP(Gas_DB2[[#This Row],[نام ماشین آلات]],Z:AB,2,FALSE)</f>
        <v>محمد پور</v>
      </c>
      <c r="G1001" s="4">
        <v>103</v>
      </c>
      <c r="H1001" s="4"/>
      <c r="I1001" s="127"/>
      <c r="J1001" s="127"/>
      <c r="K1001" s="107"/>
    </row>
    <row r="1002" spans="2:11" ht="18.75" customHeight="1" x14ac:dyDescent="0.25">
      <c r="B1002" s="4">
        <f t="shared" si="17"/>
        <v>1000</v>
      </c>
      <c r="C1002" s="369">
        <v>45453</v>
      </c>
      <c r="D1002" s="134" t="s">
        <v>168</v>
      </c>
      <c r="E1002" s="125" t="str">
        <f>VLOOKUP(Gas_DB2[[#This Row],[کد ماشین آلات]],Y:AA,2,FALSE)</f>
        <v>غلطک کششی</v>
      </c>
      <c r="F1002" s="113" t="str">
        <f>VLOOKUP(Gas_DB2[[#This Row],[نام ماشین آلات]],Z:AB,2,FALSE)</f>
        <v>محمد پور</v>
      </c>
      <c r="G1002" s="4">
        <v>0</v>
      </c>
      <c r="H1002" s="4"/>
      <c r="I1002" s="127"/>
      <c r="J1002" s="127"/>
      <c r="K1002" s="107"/>
    </row>
    <row r="1003" spans="2:11" x14ac:dyDescent="0.25">
      <c r="B1003" s="4">
        <f t="shared" si="17"/>
        <v>1001</v>
      </c>
      <c r="C1003" s="369">
        <v>45453</v>
      </c>
      <c r="D1003" s="134" t="s">
        <v>171</v>
      </c>
      <c r="E1003" s="125" t="str">
        <f>VLOOKUP(Gas_DB2[[#This Row],[کد ماشین آلات]],Y:AA,2,FALSE)</f>
        <v>غلطک کششی</v>
      </c>
      <c r="F1003" s="113" t="str">
        <f>VLOOKUP(Gas_DB2[[#This Row],[نام ماشین آلات]],Z:AB,2,FALSE)</f>
        <v>محمد پور</v>
      </c>
      <c r="G1003" s="4">
        <v>0</v>
      </c>
      <c r="H1003" s="4"/>
      <c r="I1003" s="127"/>
      <c r="J1003" s="127"/>
      <c r="K1003" s="107"/>
    </row>
    <row r="1004" spans="2:11" x14ac:dyDescent="0.25">
      <c r="B1004" s="4">
        <f t="shared" si="17"/>
        <v>1002</v>
      </c>
      <c r="C1004" s="369">
        <v>45453</v>
      </c>
      <c r="D1004" s="134" t="s">
        <v>172</v>
      </c>
      <c r="E1004" s="125" t="str">
        <f>VLOOKUP(Gas_DB2[[#This Row],[کد ماشین آلات]],Y:AA,2,FALSE)</f>
        <v>لودر</v>
      </c>
      <c r="F1004" s="113">
        <f>VLOOKUP(Gas_DB2[[#This Row],[نام ماشین آلات]],Z:AB,2,FALSE)</f>
        <v>0</v>
      </c>
      <c r="G1004" s="4">
        <v>0</v>
      </c>
      <c r="H1004" s="4"/>
      <c r="I1004" s="127"/>
      <c r="J1004" s="127"/>
      <c r="K1004" s="107"/>
    </row>
    <row r="1005" spans="2:11" x14ac:dyDescent="0.25">
      <c r="B1005" s="4">
        <f t="shared" si="17"/>
        <v>1003</v>
      </c>
      <c r="C1005" s="369">
        <v>45453</v>
      </c>
      <c r="D1005" s="134" t="s">
        <v>173</v>
      </c>
      <c r="E1005" s="125" t="str">
        <f>VLOOKUP(Gas_DB2[[#This Row],[کد ماشین آلات]],Y:AA,2,FALSE)</f>
        <v>تانکر آب</v>
      </c>
      <c r="F1005" s="113" t="str">
        <f>VLOOKUP(Gas_DB2[[#This Row],[نام ماشین آلات]],Z:AB,2,FALSE)</f>
        <v>رضاپور</v>
      </c>
      <c r="G1005" s="4">
        <v>0</v>
      </c>
      <c r="H1005" s="4"/>
      <c r="I1005" s="127"/>
      <c r="J1005" s="127"/>
      <c r="K1005" s="107"/>
    </row>
    <row r="1006" spans="2:11" x14ac:dyDescent="0.25">
      <c r="B1006" s="4">
        <f t="shared" si="17"/>
        <v>1004</v>
      </c>
      <c r="C1006" s="369">
        <v>45453</v>
      </c>
      <c r="D1006" s="134" t="s">
        <v>174</v>
      </c>
      <c r="E1006" s="125" t="str">
        <f>VLOOKUP(Gas_DB2[[#This Row],[کد ماشین آلات]],Y:AA,2,FALSE)</f>
        <v>غلطک پاچه بزی</v>
      </c>
      <c r="F1006" s="113" t="str">
        <f>VLOOKUP(Gas_DB2[[#This Row],[نام ماشین آلات]],Z:AB,2,FALSE)</f>
        <v>محمد پور</v>
      </c>
      <c r="G1006" s="4">
        <v>0</v>
      </c>
      <c r="H1006" s="4"/>
      <c r="I1006" s="127"/>
      <c r="J1006" s="127"/>
      <c r="K1006" s="107"/>
    </row>
    <row r="1007" spans="2:11" x14ac:dyDescent="0.25">
      <c r="B1007" s="4">
        <f t="shared" si="17"/>
        <v>1005</v>
      </c>
      <c r="C1007" s="369">
        <v>45453</v>
      </c>
      <c r="D1007" s="134" t="s">
        <v>176</v>
      </c>
      <c r="E1007" s="125" t="str">
        <f>VLOOKUP(Gas_DB2[[#This Row],[کد ماشین آلات]],Y:AA,2,FALSE)</f>
        <v>بلدوزر</v>
      </c>
      <c r="F1007" s="113" t="str">
        <f>VLOOKUP(D1007,Y$4:AA1007,3,FALSE)</f>
        <v>محمد پور</v>
      </c>
      <c r="G1007" s="4">
        <v>0</v>
      </c>
      <c r="H1007" s="4"/>
      <c r="I1007" s="127"/>
      <c r="J1007" s="127"/>
      <c r="K1007" s="107"/>
    </row>
    <row r="1008" spans="2:11" x14ac:dyDescent="0.25">
      <c r="B1008" s="4">
        <f t="shared" si="17"/>
        <v>1006</v>
      </c>
      <c r="C1008" s="369">
        <v>45453</v>
      </c>
      <c r="D1008" s="134" t="s">
        <v>177</v>
      </c>
      <c r="E1008" s="125" t="str">
        <f>VLOOKUP(Gas_DB2[[#This Row],[کد ماشین آلات]],Y:AA,2,FALSE)</f>
        <v>کمپرسی جفت</v>
      </c>
      <c r="F1008" s="113" t="str">
        <f>VLOOKUP(Gas_DB2[[#This Row],[نام ماشین آلات]],Z:AB,2,FALSE)</f>
        <v>محمد پور</v>
      </c>
      <c r="G1008" s="4">
        <v>0</v>
      </c>
      <c r="H1008" s="4"/>
      <c r="I1008" s="127"/>
      <c r="J1008" s="127"/>
      <c r="K1008" s="107"/>
    </row>
    <row r="1009" spans="2:11" x14ac:dyDescent="0.25">
      <c r="B1009" s="4">
        <f t="shared" si="17"/>
        <v>1007</v>
      </c>
      <c r="C1009" s="369">
        <v>45453</v>
      </c>
      <c r="D1009" s="134" t="s">
        <v>179</v>
      </c>
      <c r="E1009" s="125" t="str">
        <f>VLOOKUP(Gas_DB2[[#This Row],[کد ماشین آلات]],Y:AA,2,FALSE)</f>
        <v>تانکر آب</v>
      </c>
      <c r="F1009" s="113" t="str">
        <f>VLOOKUP(Gas_DB2[[#This Row],[نام ماشین آلات]],Z:AB,2,FALSE)</f>
        <v>رضاپور</v>
      </c>
      <c r="G1009" s="4">
        <v>55</v>
      </c>
      <c r="H1009" s="4"/>
      <c r="I1009" s="127"/>
      <c r="J1009" s="127"/>
      <c r="K1009" s="107"/>
    </row>
    <row r="1010" spans="2:11" x14ac:dyDescent="0.25">
      <c r="B1010" s="99">
        <f t="shared" si="17"/>
        <v>1008</v>
      </c>
      <c r="C1010" s="371">
        <v>45454</v>
      </c>
      <c r="D1010" s="100" t="s">
        <v>182</v>
      </c>
      <c r="E1010" s="113" t="str">
        <f>VLOOKUP(D1010,M$155:O1010,2,FALSE)</f>
        <v>تانکر اداره سوخت</v>
      </c>
      <c r="F1010" s="113" t="str">
        <f>VLOOKUP(D1010,Y$4:AA1010,3,FALSE)</f>
        <v>هیزمی</v>
      </c>
      <c r="G1010" s="130"/>
      <c r="H1010" s="99">
        <v>19000</v>
      </c>
      <c r="I1010" s="246"/>
      <c r="J1010" s="246"/>
      <c r="K1010" s="113"/>
    </row>
    <row r="1011" spans="2:11" x14ac:dyDescent="0.25">
      <c r="B1011" s="4">
        <f t="shared" si="17"/>
        <v>1009</v>
      </c>
      <c r="C1011" s="369">
        <v>45454</v>
      </c>
      <c r="D1011" s="132" t="s">
        <v>88</v>
      </c>
      <c r="E1011" s="125" t="str">
        <f>VLOOKUP(Gas_DB2[[#This Row],[کد ماشین آلات]],Y:AA,2,FALSE)</f>
        <v>گریدر  ۱۶g</v>
      </c>
      <c r="F1011" s="113" t="str">
        <f>VLOOKUP(Gas_DB2[[#This Row],[نام ماشین آلات]],Z:AB,2,FALSE)</f>
        <v>شرکتی-یگانه</v>
      </c>
      <c r="G1011" s="4">
        <v>0</v>
      </c>
      <c r="H1011" s="4"/>
      <c r="I1011" s="127"/>
      <c r="J1011" s="127"/>
      <c r="K1011" s="107"/>
    </row>
    <row r="1012" spans="2:11" x14ac:dyDescent="0.25">
      <c r="B1012" s="4">
        <f t="shared" si="17"/>
        <v>1010</v>
      </c>
      <c r="C1012" s="369">
        <v>45454</v>
      </c>
      <c r="D1012" s="132" t="s">
        <v>91</v>
      </c>
      <c r="E1012" s="125" t="str">
        <f>VLOOKUP(Gas_DB2[[#This Row],[کد ماشین آلات]],Y:AA,2,FALSE)</f>
        <v>کامیون کمپرسی</v>
      </c>
      <c r="F1012" s="113" t="str">
        <f>VLOOKUP(Gas_DB2[[#This Row],[نام ماشین آلات]],Z:AB,2,FALSE)</f>
        <v>شرکتی-یحیی زاده</v>
      </c>
      <c r="G1012" s="4">
        <v>0</v>
      </c>
      <c r="H1012" s="4"/>
      <c r="I1012" s="127"/>
      <c r="J1012" s="127"/>
      <c r="K1012" s="107"/>
    </row>
    <row r="1013" spans="2:11" x14ac:dyDescent="0.25">
      <c r="B1013" s="4">
        <f t="shared" si="17"/>
        <v>1011</v>
      </c>
      <c r="C1013" s="369">
        <v>45454</v>
      </c>
      <c r="D1013" s="132" t="s">
        <v>94</v>
      </c>
      <c r="E1013" s="125" t="str">
        <f>VLOOKUP(Gas_DB2[[#This Row],[کد ماشین آلات]],Y:AA,2,FALSE)</f>
        <v>کامیون کمپرسی</v>
      </c>
      <c r="F1013" s="113" t="str">
        <f>VLOOKUP(Gas_DB2[[#This Row],[نام ماشین آلات]],Z:AB,2,FALSE)</f>
        <v>شرکتی-یحیی زاده</v>
      </c>
      <c r="G1013" s="4">
        <v>0</v>
      </c>
      <c r="H1013" s="4"/>
      <c r="I1013" s="127"/>
      <c r="J1013" s="127"/>
      <c r="K1013" s="107"/>
    </row>
    <row r="1014" spans="2:11" x14ac:dyDescent="0.25">
      <c r="B1014" s="4">
        <f t="shared" si="17"/>
        <v>1012</v>
      </c>
      <c r="C1014" s="369">
        <v>45454</v>
      </c>
      <c r="D1014" s="132" t="s">
        <v>117</v>
      </c>
      <c r="E1014" s="125" t="str">
        <f>VLOOKUP(Gas_DB2[[#This Row],[کد ماشین آلات]],Y:AA,2,FALSE)</f>
        <v>کامیون کمپرسی</v>
      </c>
      <c r="F1014" s="113" t="str">
        <f>VLOOKUP(Gas_DB2[[#This Row],[نام ماشین آلات]],Z:AB,2,FALSE)</f>
        <v>شرکتی-یحیی زاده</v>
      </c>
      <c r="G1014" s="4">
        <v>0</v>
      </c>
      <c r="H1014" s="4"/>
      <c r="I1014" s="127"/>
      <c r="J1014" s="127"/>
      <c r="K1014" s="107"/>
    </row>
    <row r="1015" spans="2:11" x14ac:dyDescent="0.25">
      <c r="B1015" s="4">
        <f t="shared" si="17"/>
        <v>1013</v>
      </c>
      <c r="C1015" s="369">
        <v>45454</v>
      </c>
      <c r="D1015" s="132" t="s">
        <v>130</v>
      </c>
      <c r="E1015" s="125" t="str">
        <f>VLOOKUP(Gas_DB2[[#This Row],[کد ماشین آلات]],Y:AA,2,FALSE)</f>
        <v>تانکر ابپاش بنز</v>
      </c>
      <c r="F1015" s="113" t="str">
        <f>VLOOKUP(Gas_DB2[[#This Row],[نام ماشین آلات]],Z:AB,2,FALSE)</f>
        <v>شرکتی-بارانی</v>
      </c>
      <c r="G1015" s="4">
        <v>0</v>
      </c>
      <c r="H1015" s="4"/>
      <c r="I1015" s="127"/>
      <c r="J1015" s="127"/>
      <c r="K1015" s="107"/>
    </row>
    <row r="1016" spans="2:11" x14ac:dyDescent="0.25">
      <c r="B1016" s="4">
        <f t="shared" si="17"/>
        <v>1014</v>
      </c>
      <c r="C1016" s="369">
        <v>45454</v>
      </c>
      <c r="D1016" s="132" t="s">
        <v>96</v>
      </c>
      <c r="E1016" s="125" t="str">
        <f>VLOOKUP(Gas_DB2[[#This Row],[کد ماشین آلات]],Y:AA,2,FALSE)</f>
        <v>تانکر ابپاش بنز</v>
      </c>
      <c r="F1016" s="113" t="str">
        <f>VLOOKUP(Gas_DB2[[#This Row],[نام ماشین آلات]],Z:AB,2,FALSE)</f>
        <v>شرکتی-بارانی</v>
      </c>
      <c r="G1016" s="4">
        <v>0</v>
      </c>
      <c r="H1016" s="4"/>
      <c r="I1016" s="127"/>
      <c r="J1016" s="127"/>
      <c r="K1016" s="107"/>
    </row>
    <row r="1017" spans="2:11" x14ac:dyDescent="0.25">
      <c r="B1017" s="4">
        <f t="shared" si="17"/>
        <v>1015</v>
      </c>
      <c r="C1017" s="369">
        <v>45454</v>
      </c>
      <c r="D1017" s="132" t="s">
        <v>114</v>
      </c>
      <c r="E1017" s="125" t="str">
        <f>VLOOKUP(Gas_DB2[[#This Row],[کد ماشین آلات]],Y:AA,2,FALSE)</f>
        <v>تانکر سوخت بنز</v>
      </c>
      <c r="F1017" s="113" t="str">
        <f>VLOOKUP(Gas_DB2[[#This Row],[نام ماشین آلات]],Z:AB,2,FALSE)</f>
        <v>شرکتی-برات زاده- از تاریخ 1 تیرماه</v>
      </c>
      <c r="G1017" s="4">
        <v>93</v>
      </c>
      <c r="H1017" s="4"/>
      <c r="I1017" s="127"/>
      <c r="J1017" s="127"/>
      <c r="K1017" s="107"/>
    </row>
    <row r="1018" spans="2:11" x14ac:dyDescent="0.25">
      <c r="B1018" s="4">
        <f t="shared" si="17"/>
        <v>1016</v>
      </c>
      <c r="C1018" s="369">
        <v>45454</v>
      </c>
      <c r="D1018" s="132" t="s">
        <v>119</v>
      </c>
      <c r="E1018" s="125" t="str">
        <f>VLOOKUP(Gas_DB2[[#This Row],[کد ماشین آلات]],Y:AA,2,FALSE)</f>
        <v>غلطک</v>
      </c>
      <c r="F1018" s="113" t="str">
        <f>VLOOKUP(Gas_DB2[[#This Row],[نام ماشین آلات]],Z:AB,2,FALSE)</f>
        <v>شرکتی-جمالی</v>
      </c>
      <c r="G1018" s="4">
        <v>0</v>
      </c>
      <c r="H1018" s="4"/>
      <c r="I1018" s="127"/>
      <c r="J1018" s="127"/>
      <c r="K1018" s="107"/>
    </row>
    <row r="1019" spans="2:11" x14ac:dyDescent="0.25">
      <c r="B1019" s="4">
        <f t="shared" si="17"/>
        <v>1017</v>
      </c>
      <c r="C1019" s="369">
        <v>45454</v>
      </c>
      <c r="D1019" s="132" t="s">
        <v>107</v>
      </c>
      <c r="E1019" s="125" t="str">
        <f>VLOOKUP(Gas_DB2[[#This Row],[کد ماشین آلات]],Y:AA,2,FALSE)</f>
        <v>غلطک</v>
      </c>
      <c r="F1019" s="113" t="str">
        <f>VLOOKUP(Gas_DB2[[#This Row],[نام ماشین آلات]],Z:AB,2,FALSE)</f>
        <v>شرکتی-جمالی</v>
      </c>
      <c r="G1019" s="4">
        <v>66</v>
      </c>
      <c r="H1019" s="4"/>
      <c r="I1019" s="127"/>
      <c r="J1019" s="127"/>
      <c r="K1019" s="107"/>
    </row>
    <row r="1020" spans="2:11" x14ac:dyDescent="0.25">
      <c r="B1020" s="4">
        <f t="shared" si="17"/>
        <v>1018</v>
      </c>
      <c r="C1020" s="369">
        <v>45454</v>
      </c>
      <c r="D1020" s="132" t="s">
        <v>110</v>
      </c>
      <c r="E1020" s="125" t="str">
        <f>VLOOKUP(Gas_DB2[[#This Row],[کد ماشین آلات]],Y:AA,2,FALSE)</f>
        <v>غلطک</v>
      </c>
      <c r="F1020" s="113" t="str">
        <f>VLOOKUP(Gas_DB2[[#This Row],[نام ماشین آلات]],Z:AB,2,FALSE)</f>
        <v>شرکتی-جمالی</v>
      </c>
      <c r="G1020" s="4">
        <v>71</v>
      </c>
      <c r="H1020" s="4"/>
      <c r="I1020" s="127"/>
      <c r="J1020" s="127"/>
      <c r="K1020" s="107"/>
    </row>
    <row r="1021" spans="2:11" x14ac:dyDescent="0.25">
      <c r="B1021" s="4">
        <f t="shared" si="17"/>
        <v>1019</v>
      </c>
      <c r="C1021" s="369">
        <v>45454</v>
      </c>
      <c r="D1021" s="132" t="s">
        <v>120</v>
      </c>
      <c r="E1021" s="125" t="str">
        <f>VLOOKUP(Gas_DB2[[#This Row],[کد ماشین آلات]],Y:AA,2,FALSE)</f>
        <v>میکسراتکو</v>
      </c>
      <c r="F1021" s="113" t="str">
        <f>VLOOKUP(Gas_DB2[[#This Row],[نام ماشین آلات]],Z:AB,2,FALSE)</f>
        <v>شرکتی-شاکری</v>
      </c>
      <c r="G1021" s="4">
        <v>0</v>
      </c>
      <c r="H1021" s="4"/>
      <c r="I1021" s="127"/>
      <c r="J1021" s="127"/>
      <c r="K1021" s="107"/>
    </row>
    <row r="1022" spans="2:11" x14ac:dyDescent="0.25">
      <c r="B1022" s="4">
        <f t="shared" si="17"/>
        <v>1020</v>
      </c>
      <c r="C1022" s="369">
        <v>45454</v>
      </c>
      <c r="D1022" s="132" t="s">
        <v>122</v>
      </c>
      <c r="E1022" s="125" t="str">
        <f>VLOOKUP(Gas_DB2[[#This Row],[کد ماشین آلات]],Y:AA,2,FALSE)</f>
        <v>میکسر امیکو</v>
      </c>
      <c r="F1022" s="113" t="str">
        <f>VLOOKUP(Gas_DB2[[#This Row],[نام ماشین آلات]],Z:AB,2,FALSE)</f>
        <v>شرکتی-زراعتی</v>
      </c>
      <c r="G1022" s="4">
        <v>0</v>
      </c>
      <c r="H1022" s="4"/>
      <c r="I1022" s="127"/>
      <c r="J1022" s="127"/>
      <c r="K1022" s="107"/>
    </row>
    <row r="1023" spans="2:11" x14ac:dyDescent="0.25">
      <c r="B1023" s="4">
        <f t="shared" si="17"/>
        <v>1021</v>
      </c>
      <c r="C1023" s="369">
        <v>45454</v>
      </c>
      <c r="D1023" s="132" t="s">
        <v>127</v>
      </c>
      <c r="E1023" s="125" t="str">
        <f>VLOOKUP(Gas_DB2[[#This Row],[کد ماشین آلات]],Y:AA,2,FALSE)</f>
        <v>بلدوزر</v>
      </c>
      <c r="F1023" s="113" t="str">
        <f>VLOOKUP(Gas_DB2[[#This Row],[نام ماشین آلات]],Z:AB,2,FALSE)</f>
        <v>شرکتی-رجب زاده</v>
      </c>
      <c r="G1023" s="4">
        <v>0</v>
      </c>
      <c r="H1023" s="4"/>
      <c r="I1023" s="127"/>
      <c r="J1023" s="127"/>
      <c r="K1023" s="107"/>
    </row>
    <row r="1024" spans="2:11" x14ac:dyDescent="0.25">
      <c r="B1024" s="4">
        <f t="shared" si="17"/>
        <v>1022</v>
      </c>
      <c r="C1024" s="369">
        <v>45454</v>
      </c>
      <c r="D1024" s="132" t="s">
        <v>158</v>
      </c>
      <c r="E1024" s="125" t="str">
        <f>VLOOKUP(Gas_DB2[[#This Row],[کد ماشین آلات]],Y:AA,2,FALSE)</f>
        <v>بیل مکانیکی</v>
      </c>
      <c r="F1024" s="113" t="str">
        <f>VLOOKUP(Gas_DB2[[#This Row],[نام ماشین آلات]],Z:AB,2,FALSE)</f>
        <v>انصاری</v>
      </c>
      <c r="G1024" s="4">
        <v>0</v>
      </c>
      <c r="H1024" s="4"/>
      <c r="I1024" s="127"/>
      <c r="J1024" s="127"/>
      <c r="K1024" s="107"/>
    </row>
    <row r="1025" spans="2:11" x14ac:dyDescent="0.25">
      <c r="B1025" s="4">
        <f t="shared" si="17"/>
        <v>1023</v>
      </c>
      <c r="C1025" s="369">
        <v>45454</v>
      </c>
      <c r="D1025" s="133" t="s">
        <v>144</v>
      </c>
      <c r="E1025" s="125" t="str">
        <f>VLOOKUP(Gas_DB2[[#This Row],[کد ماشین آلات]],Y:AA,2,FALSE)</f>
        <v>بلدوزر D85</v>
      </c>
      <c r="F1025" s="113" t="str">
        <f>VLOOKUP(Gas_DB2[[#This Row],[نام ماشین آلات]],Z:AB,2,FALSE)</f>
        <v>اکبری</v>
      </c>
      <c r="G1025" s="4">
        <v>0</v>
      </c>
      <c r="H1025" s="4"/>
      <c r="I1025" s="127"/>
      <c r="J1025" s="127"/>
      <c r="K1025" s="107"/>
    </row>
    <row r="1026" spans="2:11" x14ac:dyDescent="0.25">
      <c r="B1026" s="4">
        <f t="shared" si="17"/>
        <v>1024</v>
      </c>
      <c r="C1026" s="369">
        <v>45454</v>
      </c>
      <c r="D1026" s="133" t="s">
        <v>146</v>
      </c>
      <c r="E1026" s="125" t="str">
        <f>VLOOKUP(Gas_DB2[[#This Row],[کد ماشین آلات]],Y:AA,2,FALSE)</f>
        <v>بلدوزر D85</v>
      </c>
      <c r="F1026" s="113" t="str">
        <f>VLOOKUP(Gas_DB2[[#This Row],[نام ماشین آلات]],Z:AB,2,FALSE)</f>
        <v>اکبری</v>
      </c>
      <c r="G1026" s="4">
        <v>0</v>
      </c>
      <c r="H1026" s="4"/>
      <c r="I1026" s="127"/>
      <c r="J1026" s="127"/>
      <c r="K1026" s="107"/>
    </row>
    <row r="1027" spans="2:11" x14ac:dyDescent="0.25">
      <c r="B1027" s="4">
        <f t="shared" ref="B1027:B1090" si="18">ROW()-2</f>
        <v>1025</v>
      </c>
      <c r="C1027" s="369">
        <v>45454</v>
      </c>
      <c r="D1027" s="134" t="s">
        <v>147</v>
      </c>
      <c r="E1027" s="125" t="str">
        <f>VLOOKUP(Gas_DB2[[#This Row],[کد ماشین آلات]],Y:AA,2,FALSE)</f>
        <v>بلدوزر کاترپیلار D8</v>
      </c>
      <c r="F1027" s="113" t="str">
        <f>VLOOKUP(Gas_DB2[[#This Row],[نام ماشین آلات]],Z:AB,2,FALSE)</f>
        <v>حسن پور</v>
      </c>
      <c r="G1027" s="4">
        <v>0</v>
      </c>
      <c r="H1027" s="4"/>
      <c r="I1027" s="127"/>
      <c r="J1027" s="127"/>
      <c r="K1027" s="107"/>
    </row>
    <row r="1028" spans="2:11" x14ac:dyDescent="0.25">
      <c r="B1028" s="4">
        <f t="shared" si="18"/>
        <v>1026</v>
      </c>
      <c r="C1028" s="369">
        <v>45454</v>
      </c>
      <c r="D1028" s="132" t="s">
        <v>162</v>
      </c>
      <c r="E1028" s="125" t="str">
        <f>VLOOKUP(Gas_DB2[[#This Row],[کد ماشین آلات]],Y:AA,2,FALSE)</f>
        <v>بیل مکانیکی</v>
      </c>
      <c r="F1028" s="113" t="str">
        <f>VLOOKUP(Gas_DB2[[#This Row],[نام ماشین آلات]],Z:AB,2,FALSE)</f>
        <v>انصاری</v>
      </c>
      <c r="G1028" s="4">
        <v>0</v>
      </c>
      <c r="H1028" s="4"/>
      <c r="I1028" s="127"/>
      <c r="J1028" s="127"/>
      <c r="K1028" s="107"/>
    </row>
    <row r="1029" spans="2:11" x14ac:dyDescent="0.25">
      <c r="B1029" s="4">
        <f t="shared" si="18"/>
        <v>1027</v>
      </c>
      <c r="C1029" s="369">
        <v>45454</v>
      </c>
      <c r="D1029" s="132" t="s">
        <v>160</v>
      </c>
      <c r="E1029" s="125" t="str">
        <f>VLOOKUP(Gas_DB2[[#This Row],[کد ماشین آلات]],Y:AA,2,FALSE)</f>
        <v>تانکر آب</v>
      </c>
      <c r="F1029" s="113" t="str">
        <f>VLOOKUP(Gas_DB2[[#This Row],[نام ماشین آلات]],Z:AB,2,FALSE)</f>
        <v>رضاپور</v>
      </c>
      <c r="G1029" s="4">
        <v>0</v>
      </c>
      <c r="H1029" s="4"/>
      <c r="I1029" s="127"/>
      <c r="J1029" s="127"/>
      <c r="K1029" s="107"/>
    </row>
    <row r="1030" spans="2:11" x14ac:dyDescent="0.25">
      <c r="B1030" s="4">
        <f t="shared" si="18"/>
        <v>1028</v>
      </c>
      <c r="C1030" s="369">
        <v>45454</v>
      </c>
      <c r="D1030" s="132" t="s">
        <v>149</v>
      </c>
      <c r="E1030" s="125" t="str">
        <f>VLOOKUP(Gas_DB2[[#This Row],[کد ماشین آلات]],Y:AA,2,FALSE)</f>
        <v>لودر ZL50</v>
      </c>
      <c r="F1030" s="113" t="str">
        <f>VLOOKUP(Gas_DB2[[#This Row],[نام ماشین آلات]],Z:AB,2,FALSE)</f>
        <v>میرزایی</v>
      </c>
      <c r="G1030" s="4">
        <v>0</v>
      </c>
      <c r="H1030" s="4"/>
      <c r="I1030" s="127"/>
      <c r="J1030" s="127"/>
      <c r="K1030" s="107"/>
    </row>
    <row r="1031" spans="2:11" x14ac:dyDescent="0.25">
      <c r="B1031" s="4">
        <f t="shared" si="18"/>
        <v>1029</v>
      </c>
      <c r="C1031" s="369">
        <v>45454</v>
      </c>
      <c r="D1031" s="133" t="s">
        <v>150</v>
      </c>
      <c r="E1031" s="125" t="str">
        <f>VLOOKUP(Gas_DB2[[#This Row],[کد ماشین آلات]],Y:AA,2,FALSE)</f>
        <v>کامیون کمپرسی</v>
      </c>
      <c r="F1031" s="113" t="str">
        <f>VLOOKUP(Gas_DB2[[#This Row],[نام ماشین آلات]],Z:AB,2,FALSE)</f>
        <v>شرکتی-یحیی زاده</v>
      </c>
      <c r="G1031" s="4">
        <v>0</v>
      </c>
      <c r="H1031" s="4"/>
      <c r="I1031" s="127"/>
      <c r="J1031" s="127"/>
      <c r="K1031" s="107"/>
    </row>
    <row r="1032" spans="2:11" x14ac:dyDescent="0.25">
      <c r="B1032" s="4">
        <f t="shared" si="18"/>
        <v>1030</v>
      </c>
      <c r="C1032" s="369">
        <v>45454</v>
      </c>
      <c r="D1032" s="133" t="s">
        <v>152</v>
      </c>
      <c r="E1032" s="125" t="str">
        <f>VLOOKUP(Gas_DB2[[#This Row],[کد ماشین آلات]],Y:AA,2,FALSE)</f>
        <v>کامیون کمپرسی</v>
      </c>
      <c r="F1032" s="113" t="str">
        <f>VLOOKUP(Gas_DB2[[#This Row],[نام ماشین آلات]],Z:AB,2,FALSE)</f>
        <v>شرکتی-یحیی زاده</v>
      </c>
      <c r="G1032" s="4">
        <v>0</v>
      </c>
      <c r="H1032" s="4"/>
      <c r="I1032" s="127"/>
      <c r="J1032" s="127"/>
      <c r="K1032" s="107"/>
    </row>
    <row r="1033" spans="2:11" x14ac:dyDescent="0.25">
      <c r="B1033" s="4">
        <f t="shared" si="18"/>
        <v>1031</v>
      </c>
      <c r="C1033" s="369">
        <v>45454</v>
      </c>
      <c r="D1033" s="133" t="s">
        <v>153</v>
      </c>
      <c r="E1033" s="125" t="str">
        <f>VLOOKUP(Gas_DB2[[#This Row],[کد ماشین آلات]],Y:AA,2,FALSE)</f>
        <v>کامیون کمپرسی</v>
      </c>
      <c r="F1033" s="113" t="str">
        <f>VLOOKUP(Gas_DB2[[#This Row],[نام ماشین آلات]],Z:AB,2,FALSE)</f>
        <v>شرکتی-یحیی زاده</v>
      </c>
      <c r="G1033" s="4">
        <v>0</v>
      </c>
      <c r="H1033" s="4"/>
      <c r="I1033" s="127"/>
      <c r="J1033" s="127"/>
      <c r="K1033" s="107"/>
    </row>
    <row r="1034" spans="2:11" x14ac:dyDescent="0.25">
      <c r="B1034" s="4">
        <f t="shared" si="18"/>
        <v>1032</v>
      </c>
      <c r="C1034" s="369">
        <v>45454</v>
      </c>
      <c r="D1034" s="133" t="s">
        <v>137</v>
      </c>
      <c r="E1034" s="125" t="str">
        <f>VLOOKUP(Gas_DB2[[#This Row],[کد ماشین آلات]],Y:AA,2,FALSE)</f>
        <v>بیل مکانیکی</v>
      </c>
      <c r="F1034" s="113" t="str">
        <f>VLOOKUP(Gas_DB2[[#This Row],[نام ماشین آلات]],Z:AB,2,FALSE)</f>
        <v>انصاری</v>
      </c>
      <c r="G1034" s="4">
        <v>200</v>
      </c>
      <c r="H1034" s="4"/>
      <c r="I1034" s="127"/>
      <c r="J1034" s="127"/>
      <c r="K1034" s="107"/>
    </row>
    <row r="1035" spans="2:11" x14ac:dyDescent="0.25">
      <c r="B1035" s="4">
        <f t="shared" si="18"/>
        <v>1033</v>
      </c>
      <c r="C1035" s="369">
        <v>45454</v>
      </c>
      <c r="D1035" s="133" t="s">
        <v>139</v>
      </c>
      <c r="E1035" s="125" t="str">
        <f>VLOOKUP(Gas_DB2[[#This Row],[کد ماشین آلات]],Y:AA,2,FALSE)</f>
        <v>بیل مکانیکی</v>
      </c>
      <c r="F1035" s="113" t="str">
        <f>VLOOKUP(Gas_DB2[[#This Row],[نام ماشین آلات]],Z:AB,2,FALSE)</f>
        <v>انصاری</v>
      </c>
      <c r="G1035" s="4">
        <v>0</v>
      </c>
      <c r="H1035" s="4"/>
      <c r="I1035" s="127"/>
      <c r="J1035" s="127"/>
      <c r="K1035" s="107"/>
    </row>
    <row r="1036" spans="2:11" x14ac:dyDescent="0.25">
      <c r="B1036" s="4">
        <f t="shared" si="18"/>
        <v>1034</v>
      </c>
      <c r="C1036" s="369">
        <v>45454</v>
      </c>
      <c r="D1036" s="133" t="s">
        <v>141</v>
      </c>
      <c r="E1036" s="125" t="str">
        <f>VLOOKUP(Gas_DB2[[#This Row],[کد ماشین آلات]],Y:AA,2,FALSE)</f>
        <v>کامیون کمپرسی</v>
      </c>
      <c r="F1036" s="113" t="str">
        <f>VLOOKUP(Gas_DB2[[#This Row],[نام ماشین آلات]],Z:AB,2,FALSE)</f>
        <v>شرکتی-یحیی زاده</v>
      </c>
      <c r="G1036" s="4">
        <v>0</v>
      </c>
      <c r="H1036" s="4"/>
      <c r="I1036" s="127"/>
      <c r="J1036" s="127"/>
      <c r="K1036" s="107"/>
    </row>
    <row r="1037" spans="2:11" x14ac:dyDescent="0.25">
      <c r="B1037" s="4">
        <f t="shared" si="18"/>
        <v>1035</v>
      </c>
      <c r="C1037" s="369">
        <v>45454</v>
      </c>
      <c r="D1037" s="133" t="s">
        <v>142</v>
      </c>
      <c r="E1037" s="125" t="str">
        <f>VLOOKUP(Gas_DB2[[#This Row],[کد ماشین آلات]],Y:AA,2,FALSE)</f>
        <v>کامیون کمپرسی</v>
      </c>
      <c r="F1037" s="113" t="str">
        <f>VLOOKUP(Gas_DB2[[#This Row],[نام ماشین آلات]],Z:AB,2,FALSE)</f>
        <v>شرکتی-یحیی زاده</v>
      </c>
      <c r="G1037" s="4">
        <v>73</v>
      </c>
      <c r="H1037" s="4"/>
      <c r="I1037" s="127"/>
      <c r="J1037" s="127"/>
      <c r="K1037" s="107"/>
    </row>
    <row r="1038" spans="2:11" x14ac:dyDescent="0.25">
      <c r="B1038" s="4">
        <f t="shared" si="18"/>
        <v>1036</v>
      </c>
      <c r="C1038" s="369">
        <v>45454</v>
      </c>
      <c r="D1038" s="133" t="s">
        <v>143</v>
      </c>
      <c r="E1038" s="125" t="str">
        <f>VLOOKUP(Gas_DB2[[#This Row],[کد ماشین آلات]],Y:AA,2,FALSE)</f>
        <v>کامیون کمپرسی</v>
      </c>
      <c r="F1038" s="113" t="str">
        <f>VLOOKUP(Gas_DB2[[#This Row],[نام ماشین آلات]],Z:AB,2,FALSE)</f>
        <v>شرکتی-یحیی زاده</v>
      </c>
      <c r="G1038" s="4">
        <v>0</v>
      </c>
      <c r="H1038" s="4"/>
      <c r="I1038" s="127"/>
      <c r="J1038" s="127"/>
      <c r="K1038" s="107"/>
    </row>
    <row r="1039" spans="2:11" x14ac:dyDescent="0.25">
      <c r="B1039" s="4">
        <f t="shared" si="18"/>
        <v>1037</v>
      </c>
      <c r="C1039" s="369">
        <v>45454</v>
      </c>
      <c r="D1039" s="132" t="s">
        <v>155</v>
      </c>
      <c r="E1039" s="125" t="str">
        <f>VLOOKUP(Gas_DB2[[#This Row],[کد ماشین آلات]],Y:AA,2,FALSE)</f>
        <v>لودر</v>
      </c>
      <c r="F1039" s="113">
        <f>VLOOKUP(Gas_DB2[[#This Row],[نام ماشین آلات]],Z:AB,2,FALSE)</f>
        <v>0</v>
      </c>
      <c r="G1039" s="4">
        <v>130</v>
      </c>
      <c r="H1039" s="4"/>
      <c r="I1039" s="127"/>
      <c r="J1039" s="127"/>
      <c r="K1039" s="107"/>
    </row>
    <row r="1040" spans="2:11" x14ac:dyDescent="0.25">
      <c r="B1040" s="4">
        <f t="shared" si="18"/>
        <v>1038</v>
      </c>
      <c r="C1040" s="369">
        <v>45454</v>
      </c>
      <c r="D1040" s="132" t="s">
        <v>156</v>
      </c>
      <c r="E1040" s="125" t="str">
        <f>VLOOKUP(Gas_DB2[[#This Row],[کد ماشین آلات]],Y:AA,2,FALSE)</f>
        <v>کامیون کمپرسی</v>
      </c>
      <c r="F1040" s="113" t="str">
        <f>VLOOKUP(Gas_DB2[[#This Row],[نام ماشین آلات]],Z:AB,2,FALSE)</f>
        <v>شرکتی-یحیی زاده</v>
      </c>
      <c r="G1040" s="4">
        <v>101</v>
      </c>
      <c r="H1040" s="4"/>
      <c r="I1040" s="127"/>
      <c r="J1040" s="127"/>
      <c r="K1040" s="107"/>
    </row>
    <row r="1041" spans="2:11" x14ac:dyDescent="0.25">
      <c r="B1041" s="4">
        <f t="shared" si="18"/>
        <v>1039</v>
      </c>
      <c r="C1041" s="369">
        <v>45454</v>
      </c>
      <c r="D1041" s="132" t="s">
        <v>157</v>
      </c>
      <c r="E1041" s="125" t="str">
        <f>VLOOKUP(Gas_DB2[[#This Row],[کد ماشین آلات]],Y:AA,2,FALSE)</f>
        <v>کامیون کمپرسی</v>
      </c>
      <c r="F1041" s="113" t="str">
        <f>VLOOKUP(Gas_DB2[[#This Row],[نام ماشین آلات]],Z:AB,2,FALSE)</f>
        <v>شرکتی-یحیی زاده</v>
      </c>
      <c r="G1041" s="4">
        <v>0</v>
      </c>
      <c r="H1041" s="4"/>
      <c r="I1041" s="127"/>
      <c r="J1041" s="127"/>
      <c r="K1041" s="107"/>
    </row>
    <row r="1042" spans="2:11" x14ac:dyDescent="0.25">
      <c r="B1042" s="4">
        <f t="shared" si="18"/>
        <v>1040</v>
      </c>
      <c r="C1042" s="369">
        <v>45454</v>
      </c>
      <c r="D1042" s="134" t="s">
        <v>164</v>
      </c>
      <c r="E1042" s="125" t="str">
        <f>VLOOKUP(Gas_DB2[[#This Row],[کد ماشین آلات]],Y:AA,2,FALSE)</f>
        <v>گریدر 14G</v>
      </c>
      <c r="F1042" s="113" t="str">
        <f>VLOOKUP(Gas_DB2[[#This Row],[نام ماشین آلات]],Z:AB,2,FALSE)</f>
        <v>محمد پور</v>
      </c>
      <c r="G1042" s="4">
        <v>0</v>
      </c>
      <c r="H1042" s="4"/>
      <c r="I1042" s="127"/>
      <c r="J1042" s="127"/>
      <c r="K1042" s="107"/>
    </row>
    <row r="1043" spans="2:11" x14ac:dyDescent="0.25">
      <c r="B1043" s="4">
        <f t="shared" si="18"/>
        <v>1041</v>
      </c>
      <c r="C1043" s="369">
        <v>45454</v>
      </c>
      <c r="D1043" s="134" t="s">
        <v>168</v>
      </c>
      <c r="E1043" s="125" t="str">
        <f>VLOOKUP(Gas_DB2[[#This Row],[کد ماشین آلات]],Y:AA,2,FALSE)</f>
        <v>غلطک کششی</v>
      </c>
      <c r="F1043" s="113" t="str">
        <f>VLOOKUP(Gas_DB2[[#This Row],[نام ماشین آلات]],Z:AB,2,FALSE)</f>
        <v>محمد پور</v>
      </c>
      <c r="G1043" s="4">
        <v>0</v>
      </c>
      <c r="H1043" s="4"/>
      <c r="I1043" s="127"/>
      <c r="J1043" s="127"/>
      <c r="K1043" s="107"/>
    </row>
    <row r="1044" spans="2:11" x14ac:dyDescent="0.25">
      <c r="B1044" s="4">
        <f t="shared" si="18"/>
        <v>1042</v>
      </c>
      <c r="C1044" s="369">
        <v>45454</v>
      </c>
      <c r="D1044" s="134" t="s">
        <v>171</v>
      </c>
      <c r="E1044" s="125" t="str">
        <f>VLOOKUP(Gas_DB2[[#This Row],[کد ماشین آلات]],Y:AA,2,FALSE)</f>
        <v>غلطک کششی</v>
      </c>
      <c r="F1044" s="113" t="str">
        <f>VLOOKUP(Gas_DB2[[#This Row],[نام ماشین آلات]],Z:AB,2,FALSE)</f>
        <v>محمد پور</v>
      </c>
      <c r="G1044" s="4">
        <v>0</v>
      </c>
      <c r="H1044" s="4"/>
      <c r="I1044" s="127"/>
      <c r="J1044" s="127"/>
      <c r="K1044" s="107"/>
    </row>
    <row r="1045" spans="2:11" x14ac:dyDescent="0.25">
      <c r="B1045" s="4">
        <f t="shared" si="18"/>
        <v>1043</v>
      </c>
      <c r="C1045" s="369">
        <v>45454</v>
      </c>
      <c r="D1045" s="134" t="s">
        <v>172</v>
      </c>
      <c r="E1045" s="125" t="str">
        <f>VLOOKUP(Gas_DB2[[#This Row],[کد ماشین آلات]],Y:AA,2,FALSE)</f>
        <v>لودر</v>
      </c>
      <c r="F1045" s="113">
        <f>VLOOKUP(Gas_DB2[[#This Row],[نام ماشین آلات]],Z:AB,2,FALSE)</f>
        <v>0</v>
      </c>
      <c r="G1045" s="4">
        <v>0</v>
      </c>
      <c r="H1045" s="4"/>
      <c r="I1045" s="127"/>
      <c r="J1045" s="127"/>
      <c r="K1045" s="107"/>
    </row>
    <row r="1046" spans="2:11" x14ac:dyDescent="0.25">
      <c r="B1046" s="4">
        <f t="shared" si="18"/>
        <v>1044</v>
      </c>
      <c r="C1046" s="369">
        <v>45454</v>
      </c>
      <c r="D1046" s="134" t="s">
        <v>173</v>
      </c>
      <c r="E1046" s="125" t="str">
        <f>VLOOKUP(Gas_DB2[[#This Row],[کد ماشین آلات]],Y:AA,2,FALSE)</f>
        <v>تانکر آب</v>
      </c>
      <c r="F1046" s="113" t="str">
        <f>VLOOKUP(Gas_DB2[[#This Row],[نام ماشین آلات]],Z:AB,2,FALSE)</f>
        <v>رضاپور</v>
      </c>
      <c r="G1046" s="4">
        <v>0</v>
      </c>
      <c r="H1046" s="4"/>
      <c r="I1046" s="127"/>
      <c r="J1046" s="127"/>
      <c r="K1046" s="107"/>
    </row>
    <row r="1047" spans="2:11" x14ac:dyDescent="0.25">
      <c r="B1047" s="4">
        <f t="shared" si="18"/>
        <v>1045</v>
      </c>
      <c r="C1047" s="369">
        <v>45454</v>
      </c>
      <c r="D1047" s="134" t="s">
        <v>174</v>
      </c>
      <c r="E1047" s="125" t="str">
        <f>VLOOKUP(Gas_DB2[[#This Row],[کد ماشین آلات]],Y:AA,2,FALSE)</f>
        <v>غلطک پاچه بزی</v>
      </c>
      <c r="F1047" s="113" t="str">
        <f>VLOOKUP(Gas_DB2[[#This Row],[نام ماشین آلات]],Z:AB,2,FALSE)</f>
        <v>محمد پور</v>
      </c>
      <c r="G1047" s="4">
        <v>0</v>
      </c>
      <c r="H1047" s="4"/>
      <c r="I1047" s="127"/>
      <c r="J1047" s="127"/>
      <c r="K1047" s="107"/>
    </row>
    <row r="1048" spans="2:11" x14ac:dyDescent="0.25">
      <c r="B1048" s="4">
        <f t="shared" si="18"/>
        <v>1046</v>
      </c>
      <c r="C1048" s="369">
        <v>45454</v>
      </c>
      <c r="D1048" s="134" t="s">
        <v>176</v>
      </c>
      <c r="E1048" s="125" t="str">
        <f>VLOOKUP(Gas_DB2[[#This Row],[کد ماشین آلات]],Y:AA,2,FALSE)</f>
        <v>بلدوزر</v>
      </c>
      <c r="F1048" s="113" t="str">
        <f>VLOOKUP(D1048,Y$4:AA1048,3,FALSE)</f>
        <v>محمد پور</v>
      </c>
      <c r="G1048" s="4">
        <v>0</v>
      </c>
      <c r="H1048" s="4"/>
      <c r="I1048" s="127"/>
      <c r="J1048" s="127"/>
      <c r="K1048" s="107"/>
    </row>
    <row r="1049" spans="2:11" x14ac:dyDescent="0.25">
      <c r="B1049" s="4">
        <f t="shared" si="18"/>
        <v>1047</v>
      </c>
      <c r="C1049" s="369">
        <v>45454</v>
      </c>
      <c r="D1049" s="134" t="s">
        <v>177</v>
      </c>
      <c r="E1049" s="125" t="str">
        <f>VLOOKUP(Gas_DB2[[#This Row],[کد ماشین آلات]],Y:AA,2,FALSE)</f>
        <v>کمپرسی جفت</v>
      </c>
      <c r="F1049" s="113" t="str">
        <f>VLOOKUP(Gas_DB2[[#This Row],[نام ماشین آلات]],Z:AB,2,FALSE)</f>
        <v>محمد پور</v>
      </c>
      <c r="G1049" s="4">
        <v>0</v>
      </c>
      <c r="H1049" s="4"/>
      <c r="I1049" s="127"/>
      <c r="J1049" s="127"/>
      <c r="K1049" s="107"/>
    </row>
    <row r="1050" spans="2:11" x14ac:dyDescent="0.25">
      <c r="B1050" s="4">
        <f t="shared" si="18"/>
        <v>1048</v>
      </c>
      <c r="C1050" s="369">
        <v>45454</v>
      </c>
      <c r="D1050" s="134" t="s">
        <v>179</v>
      </c>
      <c r="E1050" s="125" t="str">
        <f>VLOOKUP(Gas_DB2[[#This Row],[کد ماشین آلات]],Y:AA,2,FALSE)</f>
        <v>تانکر آب</v>
      </c>
      <c r="F1050" s="113" t="str">
        <f>VLOOKUP(Gas_DB2[[#This Row],[نام ماشین آلات]],Z:AB,2,FALSE)</f>
        <v>رضاپور</v>
      </c>
      <c r="G1050" s="4">
        <v>85</v>
      </c>
      <c r="H1050" s="4"/>
      <c r="I1050" s="127"/>
      <c r="J1050" s="127"/>
      <c r="K1050" s="107"/>
    </row>
    <row r="1051" spans="2:11" x14ac:dyDescent="0.25">
      <c r="B1051" s="4">
        <f t="shared" si="18"/>
        <v>1049</v>
      </c>
      <c r="C1051" s="369">
        <v>45455</v>
      </c>
      <c r="D1051" s="132" t="s">
        <v>88</v>
      </c>
      <c r="E1051" s="125" t="str">
        <f>VLOOKUP(Gas_DB2[[#This Row],[کد ماشین آلات]],Y:AA,2,FALSE)</f>
        <v>گریدر  ۱۶g</v>
      </c>
      <c r="F1051" s="113" t="str">
        <f>VLOOKUP(Gas_DB2[[#This Row],[نام ماشین آلات]],Z:AB,2,FALSE)</f>
        <v>شرکتی-یگانه</v>
      </c>
      <c r="G1051" s="4">
        <v>186</v>
      </c>
      <c r="H1051" s="4"/>
      <c r="I1051" s="127"/>
      <c r="J1051" s="127"/>
      <c r="K1051" s="107"/>
    </row>
    <row r="1052" spans="2:11" x14ac:dyDescent="0.25">
      <c r="B1052" s="4">
        <f t="shared" si="18"/>
        <v>1050</v>
      </c>
      <c r="C1052" s="369">
        <v>45455</v>
      </c>
      <c r="D1052" s="132" t="s">
        <v>91</v>
      </c>
      <c r="E1052" s="125" t="str">
        <f>VLOOKUP(Gas_DB2[[#This Row],[کد ماشین آلات]],Y:AA,2,FALSE)</f>
        <v>کامیون کمپرسی</v>
      </c>
      <c r="F1052" s="113" t="str">
        <f>VLOOKUP(Gas_DB2[[#This Row],[نام ماشین آلات]],Z:AB,2,FALSE)</f>
        <v>شرکتی-یحیی زاده</v>
      </c>
      <c r="G1052" s="4">
        <v>245</v>
      </c>
      <c r="H1052" s="4"/>
      <c r="I1052" s="127"/>
      <c r="J1052" s="127"/>
      <c r="K1052" s="107"/>
    </row>
    <row r="1053" spans="2:11" x14ac:dyDescent="0.25">
      <c r="B1053" s="4">
        <f t="shared" si="18"/>
        <v>1051</v>
      </c>
      <c r="C1053" s="369">
        <v>45455</v>
      </c>
      <c r="D1053" s="132" t="s">
        <v>94</v>
      </c>
      <c r="E1053" s="125" t="str">
        <f>VLOOKUP(Gas_DB2[[#This Row],[کد ماشین آلات]],Y:AA,2,FALSE)</f>
        <v>کامیون کمپرسی</v>
      </c>
      <c r="F1053" s="113" t="str">
        <f>VLOOKUP(Gas_DB2[[#This Row],[نام ماشین آلات]],Z:AB,2,FALSE)</f>
        <v>شرکتی-یحیی زاده</v>
      </c>
      <c r="G1053" s="4">
        <v>0</v>
      </c>
      <c r="H1053" s="4"/>
      <c r="I1053" s="127"/>
      <c r="J1053" s="127"/>
      <c r="K1053" s="107"/>
    </row>
    <row r="1054" spans="2:11" x14ac:dyDescent="0.25">
      <c r="B1054" s="4">
        <f t="shared" si="18"/>
        <v>1052</v>
      </c>
      <c r="C1054" s="369">
        <v>45455</v>
      </c>
      <c r="D1054" s="132" t="s">
        <v>117</v>
      </c>
      <c r="E1054" s="125" t="str">
        <f>VLOOKUP(Gas_DB2[[#This Row],[کد ماشین آلات]],Y:AA,2,FALSE)</f>
        <v>کامیون کمپرسی</v>
      </c>
      <c r="F1054" s="113" t="str">
        <f>VLOOKUP(Gas_DB2[[#This Row],[نام ماشین آلات]],Z:AB,2,FALSE)</f>
        <v>شرکتی-یحیی زاده</v>
      </c>
      <c r="G1054" s="4">
        <v>113</v>
      </c>
      <c r="H1054" s="4"/>
      <c r="I1054" s="127"/>
      <c r="J1054" s="127"/>
      <c r="K1054" s="107"/>
    </row>
    <row r="1055" spans="2:11" x14ac:dyDescent="0.25">
      <c r="B1055" s="4">
        <f t="shared" si="18"/>
        <v>1053</v>
      </c>
      <c r="C1055" s="369">
        <v>45455</v>
      </c>
      <c r="D1055" s="132" t="s">
        <v>130</v>
      </c>
      <c r="E1055" s="125" t="str">
        <f>VLOOKUP(Gas_DB2[[#This Row],[کد ماشین آلات]],Y:AA,2,FALSE)</f>
        <v>تانکر ابپاش بنز</v>
      </c>
      <c r="F1055" s="113" t="str">
        <f>VLOOKUP(Gas_DB2[[#This Row],[نام ماشین آلات]],Z:AB,2,FALSE)</f>
        <v>شرکتی-بارانی</v>
      </c>
      <c r="G1055" s="4">
        <v>0</v>
      </c>
      <c r="H1055" s="4"/>
      <c r="I1055" s="127"/>
      <c r="J1055" s="127"/>
      <c r="K1055" s="107"/>
    </row>
    <row r="1056" spans="2:11" x14ac:dyDescent="0.25">
      <c r="B1056" s="4">
        <f t="shared" si="18"/>
        <v>1054</v>
      </c>
      <c r="C1056" s="369">
        <v>45455</v>
      </c>
      <c r="D1056" s="132" t="s">
        <v>96</v>
      </c>
      <c r="E1056" s="125" t="str">
        <f>VLOOKUP(Gas_DB2[[#This Row],[کد ماشین آلات]],Y:AA,2,FALSE)</f>
        <v>تانکر ابپاش بنز</v>
      </c>
      <c r="F1056" s="113" t="str">
        <f>VLOOKUP(Gas_DB2[[#This Row],[نام ماشین آلات]],Z:AB,2,FALSE)</f>
        <v>شرکتی-بارانی</v>
      </c>
      <c r="G1056" s="4">
        <v>50</v>
      </c>
      <c r="H1056" s="4"/>
      <c r="I1056" s="127"/>
      <c r="J1056" s="127"/>
      <c r="K1056" s="107"/>
    </row>
    <row r="1057" spans="2:11" x14ac:dyDescent="0.25">
      <c r="B1057" s="4">
        <f t="shared" si="18"/>
        <v>1055</v>
      </c>
      <c r="C1057" s="369">
        <v>45455</v>
      </c>
      <c r="D1057" s="132" t="s">
        <v>114</v>
      </c>
      <c r="E1057" s="125" t="str">
        <f>VLOOKUP(Gas_DB2[[#This Row],[کد ماشین آلات]],Y:AA,2,FALSE)</f>
        <v>تانکر سوخت بنز</v>
      </c>
      <c r="F1057" s="113" t="str">
        <f>VLOOKUP(Gas_DB2[[#This Row],[نام ماشین آلات]],Z:AB,2,FALSE)</f>
        <v>شرکتی-برات زاده- از تاریخ 1 تیرماه</v>
      </c>
      <c r="G1057" s="4">
        <v>0</v>
      </c>
      <c r="H1057" s="4"/>
      <c r="I1057" s="127">
        <v>104643</v>
      </c>
      <c r="J1057" s="127">
        <v>107225</v>
      </c>
      <c r="K1057" s="107">
        <f>J1057-I1057</f>
        <v>2582</v>
      </c>
    </row>
    <row r="1058" spans="2:11" x14ac:dyDescent="0.25">
      <c r="B1058" s="4">
        <f t="shared" si="18"/>
        <v>1056</v>
      </c>
      <c r="C1058" s="369">
        <v>45455</v>
      </c>
      <c r="D1058" s="132" t="s">
        <v>119</v>
      </c>
      <c r="E1058" s="125" t="str">
        <f>VLOOKUP(Gas_DB2[[#This Row],[کد ماشین آلات]],Y:AA,2,FALSE)</f>
        <v>غلطک</v>
      </c>
      <c r="F1058" s="113" t="str">
        <f>VLOOKUP(Gas_DB2[[#This Row],[نام ماشین آلات]],Z:AB,2,FALSE)</f>
        <v>شرکتی-جمالی</v>
      </c>
      <c r="G1058" s="4">
        <v>47</v>
      </c>
      <c r="H1058" s="4"/>
      <c r="I1058" s="127"/>
      <c r="J1058" s="127"/>
      <c r="K1058" s="107"/>
    </row>
    <row r="1059" spans="2:11" x14ac:dyDescent="0.25">
      <c r="B1059" s="4">
        <f t="shared" si="18"/>
        <v>1057</v>
      </c>
      <c r="C1059" s="369">
        <v>45455</v>
      </c>
      <c r="D1059" s="132" t="s">
        <v>107</v>
      </c>
      <c r="E1059" s="125" t="str">
        <f>VLOOKUP(Gas_DB2[[#This Row],[کد ماشین آلات]],Y:AA,2,FALSE)</f>
        <v>غلطک</v>
      </c>
      <c r="F1059" s="113" t="str">
        <f>VLOOKUP(Gas_DB2[[#This Row],[نام ماشین آلات]],Z:AB,2,FALSE)</f>
        <v>شرکتی-جمالی</v>
      </c>
      <c r="G1059" s="4">
        <v>0</v>
      </c>
      <c r="H1059" s="4"/>
      <c r="I1059" s="127"/>
      <c r="J1059" s="127"/>
      <c r="K1059" s="107"/>
    </row>
    <row r="1060" spans="2:11" x14ac:dyDescent="0.25">
      <c r="B1060" s="4">
        <f t="shared" si="18"/>
        <v>1058</v>
      </c>
      <c r="C1060" s="369">
        <v>45455</v>
      </c>
      <c r="D1060" s="132" t="s">
        <v>110</v>
      </c>
      <c r="E1060" s="125" t="str">
        <f>VLOOKUP(Gas_DB2[[#This Row],[کد ماشین آلات]],Y:AA,2,FALSE)</f>
        <v>غلطک</v>
      </c>
      <c r="F1060" s="113" t="str">
        <f>VLOOKUP(Gas_DB2[[#This Row],[نام ماشین آلات]],Z:AB,2,FALSE)</f>
        <v>شرکتی-جمالی</v>
      </c>
      <c r="G1060" s="4">
        <v>0</v>
      </c>
      <c r="H1060" s="4"/>
      <c r="I1060" s="127"/>
      <c r="J1060" s="127"/>
      <c r="K1060" s="107"/>
    </row>
    <row r="1061" spans="2:11" x14ac:dyDescent="0.25">
      <c r="B1061" s="4">
        <f t="shared" si="18"/>
        <v>1059</v>
      </c>
      <c r="C1061" s="369">
        <v>45455</v>
      </c>
      <c r="D1061" s="132" t="s">
        <v>120</v>
      </c>
      <c r="E1061" s="125" t="str">
        <f>VLOOKUP(Gas_DB2[[#This Row],[کد ماشین آلات]],Y:AA,2,FALSE)</f>
        <v>میکسراتکو</v>
      </c>
      <c r="F1061" s="113" t="str">
        <f>VLOOKUP(Gas_DB2[[#This Row],[نام ماشین آلات]],Z:AB,2,FALSE)</f>
        <v>شرکتی-شاکری</v>
      </c>
      <c r="G1061" s="4">
        <v>0</v>
      </c>
      <c r="H1061" s="4"/>
      <c r="I1061" s="127"/>
      <c r="J1061" s="127"/>
      <c r="K1061" s="107"/>
    </row>
    <row r="1062" spans="2:11" x14ac:dyDescent="0.25">
      <c r="B1062" s="4">
        <f t="shared" si="18"/>
        <v>1060</v>
      </c>
      <c r="C1062" s="369">
        <v>45455</v>
      </c>
      <c r="D1062" s="132" t="s">
        <v>122</v>
      </c>
      <c r="E1062" s="125" t="str">
        <f>VLOOKUP(Gas_DB2[[#This Row],[کد ماشین آلات]],Y:AA,2,FALSE)</f>
        <v>میکسر امیکو</v>
      </c>
      <c r="F1062" s="113" t="str">
        <f>VLOOKUP(Gas_DB2[[#This Row],[نام ماشین آلات]],Z:AB,2,FALSE)</f>
        <v>شرکتی-زراعتی</v>
      </c>
      <c r="G1062" s="4">
        <v>0</v>
      </c>
      <c r="H1062" s="4"/>
      <c r="I1062" s="127"/>
      <c r="J1062" s="127"/>
      <c r="K1062" s="107"/>
    </row>
    <row r="1063" spans="2:11" x14ac:dyDescent="0.25">
      <c r="B1063" s="4">
        <f t="shared" si="18"/>
        <v>1061</v>
      </c>
      <c r="C1063" s="369">
        <v>45455</v>
      </c>
      <c r="D1063" s="132" t="s">
        <v>127</v>
      </c>
      <c r="E1063" s="125" t="str">
        <f>VLOOKUP(Gas_DB2[[#This Row],[کد ماشین آلات]],Y:AA,2,FALSE)</f>
        <v>بلدوزر</v>
      </c>
      <c r="F1063" s="113" t="str">
        <f>VLOOKUP(Gas_DB2[[#This Row],[نام ماشین آلات]],Z:AB,2,FALSE)</f>
        <v>شرکتی-رجب زاده</v>
      </c>
      <c r="G1063" s="4">
        <v>152</v>
      </c>
      <c r="H1063" s="4"/>
      <c r="I1063" s="127"/>
      <c r="J1063" s="127"/>
      <c r="K1063" s="107"/>
    </row>
    <row r="1064" spans="2:11" x14ac:dyDescent="0.25">
      <c r="B1064" s="4">
        <f t="shared" si="18"/>
        <v>1062</v>
      </c>
      <c r="C1064" s="369">
        <v>45455</v>
      </c>
      <c r="D1064" s="132" t="s">
        <v>158</v>
      </c>
      <c r="E1064" s="125" t="str">
        <f>VLOOKUP(Gas_DB2[[#This Row],[کد ماشین آلات]],Y:AA,2,FALSE)</f>
        <v>بیل مکانیکی</v>
      </c>
      <c r="F1064" s="113" t="str">
        <f>VLOOKUP(Gas_DB2[[#This Row],[نام ماشین آلات]],Z:AB,2,FALSE)</f>
        <v>انصاری</v>
      </c>
      <c r="G1064" s="4">
        <v>159</v>
      </c>
      <c r="H1064" s="4"/>
      <c r="I1064" s="127"/>
      <c r="J1064" s="127"/>
      <c r="K1064" s="107"/>
    </row>
    <row r="1065" spans="2:11" x14ac:dyDescent="0.25">
      <c r="B1065" s="4">
        <f t="shared" si="18"/>
        <v>1063</v>
      </c>
      <c r="C1065" s="369">
        <v>45455</v>
      </c>
      <c r="D1065" s="133" t="s">
        <v>144</v>
      </c>
      <c r="E1065" s="125" t="str">
        <f>VLOOKUP(Gas_DB2[[#This Row],[کد ماشین آلات]],Y:AA,2,FALSE)</f>
        <v>بلدوزر D85</v>
      </c>
      <c r="F1065" s="113" t="str">
        <f>VLOOKUP(Gas_DB2[[#This Row],[نام ماشین آلات]],Z:AB,2,FALSE)</f>
        <v>اکبری</v>
      </c>
      <c r="G1065" s="4">
        <v>187</v>
      </c>
      <c r="H1065" s="4"/>
      <c r="I1065" s="127"/>
      <c r="J1065" s="127"/>
      <c r="K1065" s="107"/>
    </row>
    <row r="1066" spans="2:11" x14ac:dyDescent="0.25">
      <c r="B1066" s="4">
        <f t="shared" si="18"/>
        <v>1064</v>
      </c>
      <c r="C1066" s="369">
        <v>45455</v>
      </c>
      <c r="D1066" s="133" t="s">
        <v>146</v>
      </c>
      <c r="E1066" s="125" t="str">
        <f>VLOOKUP(Gas_DB2[[#This Row],[کد ماشین آلات]],Y:AA,2,FALSE)</f>
        <v>بلدوزر D85</v>
      </c>
      <c r="F1066" s="113" t="str">
        <f>VLOOKUP(Gas_DB2[[#This Row],[نام ماشین آلات]],Z:AB,2,FALSE)</f>
        <v>اکبری</v>
      </c>
      <c r="G1066" s="4">
        <v>0</v>
      </c>
      <c r="H1066" s="4"/>
      <c r="I1066" s="127"/>
      <c r="J1066" s="127"/>
      <c r="K1066" s="107"/>
    </row>
    <row r="1067" spans="2:11" x14ac:dyDescent="0.25">
      <c r="B1067" s="4">
        <f t="shared" si="18"/>
        <v>1065</v>
      </c>
      <c r="C1067" s="369">
        <v>45455</v>
      </c>
      <c r="D1067" s="134" t="s">
        <v>147</v>
      </c>
      <c r="E1067" s="125" t="str">
        <f>VLOOKUP(Gas_DB2[[#This Row],[کد ماشین آلات]],Y:AA,2,FALSE)</f>
        <v>بلدوزر کاترپیلار D8</v>
      </c>
      <c r="F1067" s="113" t="str">
        <f>VLOOKUP(Gas_DB2[[#This Row],[نام ماشین آلات]],Z:AB,2,FALSE)</f>
        <v>حسن پور</v>
      </c>
      <c r="G1067" s="4">
        <v>343</v>
      </c>
      <c r="H1067" s="4"/>
      <c r="I1067" s="127"/>
      <c r="J1067" s="127"/>
      <c r="K1067" s="107"/>
    </row>
    <row r="1068" spans="2:11" x14ac:dyDescent="0.25">
      <c r="B1068" s="4">
        <f t="shared" si="18"/>
        <v>1066</v>
      </c>
      <c r="C1068" s="369">
        <v>45455</v>
      </c>
      <c r="D1068" s="132" t="s">
        <v>162</v>
      </c>
      <c r="E1068" s="125" t="str">
        <f>VLOOKUP(Gas_DB2[[#This Row],[کد ماشین آلات]],Y:AA,2,FALSE)</f>
        <v>بیل مکانیکی</v>
      </c>
      <c r="F1068" s="113" t="str">
        <f>VLOOKUP(Gas_DB2[[#This Row],[نام ماشین آلات]],Z:AB,2,FALSE)</f>
        <v>انصاری</v>
      </c>
      <c r="G1068" s="4">
        <v>182</v>
      </c>
      <c r="H1068" s="4"/>
      <c r="I1068" s="127"/>
      <c r="J1068" s="127"/>
      <c r="K1068" s="107"/>
    </row>
    <row r="1069" spans="2:11" x14ac:dyDescent="0.25">
      <c r="B1069" s="4">
        <f t="shared" si="18"/>
        <v>1067</v>
      </c>
      <c r="C1069" s="369">
        <v>45455</v>
      </c>
      <c r="D1069" s="132" t="s">
        <v>160</v>
      </c>
      <c r="E1069" s="125" t="str">
        <f>VLOOKUP(Gas_DB2[[#This Row],[کد ماشین آلات]],Y:AA,2,FALSE)</f>
        <v>تانکر آب</v>
      </c>
      <c r="F1069" s="113" t="str">
        <f>VLOOKUP(Gas_DB2[[#This Row],[نام ماشین آلات]],Z:AB,2,FALSE)</f>
        <v>رضاپور</v>
      </c>
      <c r="G1069" s="4">
        <v>220</v>
      </c>
      <c r="H1069" s="4"/>
      <c r="I1069" s="127"/>
      <c r="J1069" s="127"/>
      <c r="K1069" s="107"/>
    </row>
    <row r="1070" spans="2:11" x14ac:dyDescent="0.25">
      <c r="B1070" s="4">
        <f t="shared" si="18"/>
        <v>1068</v>
      </c>
      <c r="C1070" s="369">
        <v>45455</v>
      </c>
      <c r="D1070" s="132" t="s">
        <v>149</v>
      </c>
      <c r="E1070" s="125" t="str">
        <f>VLOOKUP(Gas_DB2[[#This Row],[کد ماشین آلات]],Y:AA,2,FALSE)</f>
        <v>لودر ZL50</v>
      </c>
      <c r="F1070" s="113" t="str">
        <f>VLOOKUP(Gas_DB2[[#This Row],[نام ماشین آلات]],Z:AB,2,FALSE)</f>
        <v>میرزایی</v>
      </c>
      <c r="G1070" s="4">
        <v>65</v>
      </c>
      <c r="H1070" s="4"/>
      <c r="I1070" s="127"/>
      <c r="J1070" s="127"/>
      <c r="K1070" s="107"/>
    </row>
    <row r="1071" spans="2:11" x14ac:dyDescent="0.25">
      <c r="B1071" s="4">
        <f t="shared" si="18"/>
        <v>1069</v>
      </c>
      <c r="C1071" s="369">
        <v>45455</v>
      </c>
      <c r="D1071" s="133" t="s">
        <v>150</v>
      </c>
      <c r="E1071" s="125" t="str">
        <f>VLOOKUP(Gas_DB2[[#This Row],[کد ماشین آلات]],Y:AA,2,FALSE)</f>
        <v>کامیون کمپرسی</v>
      </c>
      <c r="F1071" s="113" t="str">
        <f>VLOOKUP(Gas_DB2[[#This Row],[نام ماشین آلات]],Z:AB,2,FALSE)</f>
        <v>شرکتی-یحیی زاده</v>
      </c>
      <c r="G1071" s="4">
        <v>0</v>
      </c>
      <c r="H1071" s="4"/>
      <c r="I1071" s="127"/>
      <c r="J1071" s="127"/>
      <c r="K1071" s="107"/>
    </row>
    <row r="1072" spans="2:11" x14ac:dyDescent="0.25">
      <c r="B1072" s="4">
        <f t="shared" si="18"/>
        <v>1070</v>
      </c>
      <c r="C1072" s="369">
        <v>45455</v>
      </c>
      <c r="D1072" s="133" t="s">
        <v>152</v>
      </c>
      <c r="E1072" s="125" t="str">
        <f>VLOOKUP(Gas_DB2[[#This Row],[کد ماشین آلات]],Y:AA,2,FALSE)</f>
        <v>کامیون کمپرسی</v>
      </c>
      <c r="F1072" s="113" t="str">
        <f>VLOOKUP(Gas_DB2[[#This Row],[نام ماشین آلات]],Z:AB,2,FALSE)</f>
        <v>شرکتی-یحیی زاده</v>
      </c>
      <c r="G1072" s="4">
        <v>200</v>
      </c>
      <c r="H1072" s="4"/>
      <c r="I1072" s="127"/>
      <c r="J1072" s="127"/>
      <c r="K1072" s="107"/>
    </row>
    <row r="1073" spans="2:11" x14ac:dyDescent="0.25">
      <c r="B1073" s="4">
        <f t="shared" si="18"/>
        <v>1071</v>
      </c>
      <c r="C1073" s="369">
        <v>45455</v>
      </c>
      <c r="D1073" s="133" t="s">
        <v>153</v>
      </c>
      <c r="E1073" s="125" t="str">
        <f>VLOOKUP(Gas_DB2[[#This Row],[کد ماشین آلات]],Y:AA,2,FALSE)</f>
        <v>کامیون کمپرسی</v>
      </c>
      <c r="F1073" s="113" t="str">
        <f>VLOOKUP(Gas_DB2[[#This Row],[نام ماشین آلات]],Z:AB,2,FALSE)</f>
        <v>شرکتی-یحیی زاده</v>
      </c>
      <c r="G1073" s="4">
        <v>0</v>
      </c>
      <c r="H1073" s="4"/>
      <c r="I1073" s="127"/>
      <c r="J1073" s="127"/>
      <c r="K1073" s="107"/>
    </row>
    <row r="1074" spans="2:11" x14ac:dyDescent="0.25">
      <c r="B1074" s="4">
        <f t="shared" si="18"/>
        <v>1072</v>
      </c>
      <c r="C1074" s="369">
        <v>45455</v>
      </c>
      <c r="D1074" s="133" t="s">
        <v>137</v>
      </c>
      <c r="E1074" s="125" t="str">
        <f>VLOOKUP(Gas_DB2[[#This Row],[کد ماشین آلات]],Y:AA,2,FALSE)</f>
        <v>بیل مکانیکی</v>
      </c>
      <c r="F1074" s="113" t="str">
        <f>VLOOKUP(Gas_DB2[[#This Row],[نام ماشین آلات]],Z:AB,2,FALSE)</f>
        <v>انصاری</v>
      </c>
      <c r="G1074" s="4">
        <v>170</v>
      </c>
      <c r="H1074" s="4"/>
      <c r="I1074" s="127"/>
      <c r="J1074" s="127"/>
      <c r="K1074" s="107"/>
    </row>
    <row r="1075" spans="2:11" x14ac:dyDescent="0.25">
      <c r="B1075" s="4">
        <f t="shared" si="18"/>
        <v>1073</v>
      </c>
      <c r="C1075" s="369">
        <v>45455</v>
      </c>
      <c r="D1075" s="133" t="s">
        <v>139</v>
      </c>
      <c r="E1075" s="125" t="str">
        <f>VLOOKUP(Gas_DB2[[#This Row],[کد ماشین آلات]],Y:AA,2,FALSE)</f>
        <v>بیل مکانیکی</v>
      </c>
      <c r="F1075" s="113" t="str">
        <f>VLOOKUP(Gas_DB2[[#This Row],[نام ماشین آلات]],Z:AB,2,FALSE)</f>
        <v>انصاری</v>
      </c>
      <c r="G1075" s="4">
        <v>0</v>
      </c>
      <c r="H1075" s="4"/>
      <c r="I1075" s="127"/>
      <c r="J1075" s="127"/>
      <c r="K1075" s="107"/>
    </row>
    <row r="1076" spans="2:11" x14ac:dyDescent="0.25">
      <c r="B1076" s="4">
        <f t="shared" si="18"/>
        <v>1074</v>
      </c>
      <c r="C1076" s="369">
        <v>45455</v>
      </c>
      <c r="D1076" s="133" t="s">
        <v>141</v>
      </c>
      <c r="E1076" s="125" t="str">
        <f>VLOOKUP(Gas_DB2[[#This Row],[کد ماشین آلات]],Y:AA,2,FALSE)</f>
        <v>کامیون کمپرسی</v>
      </c>
      <c r="F1076" s="113" t="str">
        <f>VLOOKUP(Gas_DB2[[#This Row],[نام ماشین آلات]],Z:AB,2,FALSE)</f>
        <v>شرکتی-یحیی زاده</v>
      </c>
      <c r="G1076" s="4">
        <v>0</v>
      </c>
      <c r="H1076" s="4"/>
      <c r="I1076" s="127"/>
      <c r="J1076" s="127"/>
      <c r="K1076" s="107"/>
    </row>
    <row r="1077" spans="2:11" x14ac:dyDescent="0.25">
      <c r="B1077" s="4">
        <f t="shared" si="18"/>
        <v>1075</v>
      </c>
      <c r="C1077" s="369">
        <v>45455</v>
      </c>
      <c r="D1077" s="133" t="s">
        <v>142</v>
      </c>
      <c r="E1077" s="125" t="str">
        <f>VLOOKUP(Gas_DB2[[#This Row],[کد ماشین آلات]],Y:AA,2,FALSE)</f>
        <v>کامیون کمپرسی</v>
      </c>
      <c r="F1077" s="113" t="str">
        <f>VLOOKUP(Gas_DB2[[#This Row],[نام ماشین آلات]],Z:AB,2,FALSE)</f>
        <v>شرکتی-یحیی زاده</v>
      </c>
      <c r="G1077" s="4">
        <v>0</v>
      </c>
      <c r="H1077" s="4"/>
      <c r="I1077" s="127"/>
      <c r="J1077" s="127"/>
      <c r="K1077" s="107"/>
    </row>
    <row r="1078" spans="2:11" x14ac:dyDescent="0.25">
      <c r="B1078" s="4">
        <f t="shared" si="18"/>
        <v>1076</v>
      </c>
      <c r="C1078" s="369">
        <v>45455</v>
      </c>
      <c r="D1078" s="133" t="s">
        <v>143</v>
      </c>
      <c r="E1078" s="125" t="str">
        <f>VLOOKUP(Gas_DB2[[#This Row],[کد ماشین آلات]],Y:AA,2,FALSE)</f>
        <v>کامیون کمپرسی</v>
      </c>
      <c r="F1078" s="113" t="str">
        <f>VLOOKUP(Gas_DB2[[#This Row],[نام ماشین آلات]],Z:AB,2,FALSE)</f>
        <v>شرکتی-یحیی زاده</v>
      </c>
      <c r="G1078" s="4">
        <v>0</v>
      </c>
      <c r="H1078" s="4"/>
      <c r="I1078" s="127"/>
      <c r="J1078" s="127"/>
      <c r="K1078" s="107"/>
    </row>
    <row r="1079" spans="2:11" x14ac:dyDescent="0.25">
      <c r="B1079" s="4">
        <f t="shared" si="18"/>
        <v>1077</v>
      </c>
      <c r="C1079" s="369">
        <v>45455</v>
      </c>
      <c r="D1079" s="133" t="s">
        <v>136</v>
      </c>
      <c r="E1079" s="125" t="str">
        <f>VLOOKUP(Gas_DB2[[#This Row],[کد ماشین آلات]],Y:AA,2,FALSE)</f>
        <v>بلدوزر</v>
      </c>
      <c r="F1079" s="113" t="str">
        <f>VLOOKUP(Gas_DB2[[#This Row],[نام ماشین آلات]],Z:AB,2,FALSE)</f>
        <v>شرکتی-رجب زاده</v>
      </c>
      <c r="G1079" s="4">
        <v>0</v>
      </c>
      <c r="H1079" s="4"/>
      <c r="I1079" s="127"/>
      <c r="J1079" s="127"/>
      <c r="K1079" s="107"/>
    </row>
    <row r="1080" spans="2:11" x14ac:dyDescent="0.25">
      <c r="B1080" s="4">
        <f t="shared" si="18"/>
        <v>1078</v>
      </c>
      <c r="C1080" s="369">
        <v>45455</v>
      </c>
      <c r="D1080" s="132" t="s">
        <v>155</v>
      </c>
      <c r="E1080" s="125" t="str">
        <f>VLOOKUP(Gas_DB2[[#This Row],[کد ماشین آلات]],Y:AA,2,FALSE)</f>
        <v>لودر</v>
      </c>
      <c r="F1080" s="113">
        <f>VLOOKUP(Gas_DB2[[#This Row],[نام ماشین آلات]],Z:AB,2,FALSE)</f>
        <v>0</v>
      </c>
      <c r="G1080" s="4">
        <v>0</v>
      </c>
      <c r="H1080" s="4"/>
      <c r="I1080" s="127"/>
      <c r="J1080" s="127"/>
      <c r="K1080" s="107"/>
    </row>
    <row r="1081" spans="2:11" x14ac:dyDescent="0.25">
      <c r="B1081" s="4">
        <f t="shared" si="18"/>
        <v>1079</v>
      </c>
      <c r="C1081" s="369">
        <v>45455</v>
      </c>
      <c r="D1081" s="132" t="s">
        <v>156</v>
      </c>
      <c r="E1081" s="125" t="str">
        <f>VLOOKUP(Gas_DB2[[#This Row],[کد ماشین آلات]],Y:AA,2,FALSE)</f>
        <v>کامیون کمپرسی</v>
      </c>
      <c r="F1081" s="113" t="str">
        <f>VLOOKUP(Gas_DB2[[#This Row],[نام ماشین آلات]],Z:AB,2,FALSE)</f>
        <v>شرکتی-یحیی زاده</v>
      </c>
      <c r="G1081" s="4">
        <v>0</v>
      </c>
      <c r="H1081" s="4"/>
      <c r="I1081" s="127"/>
      <c r="J1081" s="127"/>
      <c r="K1081" s="107"/>
    </row>
    <row r="1082" spans="2:11" x14ac:dyDescent="0.25">
      <c r="B1082" s="4">
        <f t="shared" si="18"/>
        <v>1080</v>
      </c>
      <c r="C1082" s="369">
        <v>45455</v>
      </c>
      <c r="D1082" s="132" t="s">
        <v>157</v>
      </c>
      <c r="E1082" s="125" t="str">
        <f>VLOOKUP(Gas_DB2[[#This Row],[کد ماشین آلات]],Y:AA,2,FALSE)</f>
        <v>کامیون کمپرسی</v>
      </c>
      <c r="F1082" s="113" t="str">
        <f>VLOOKUP(Gas_DB2[[#This Row],[نام ماشین آلات]],Z:AB,2,FALSE)</f>
        <v>شرکتی-یحیی زاده</v>
      </c>
      <c r="G1082" s="4">
        <v>0</v>
      </c>
      <c r="H1082" s="4"/>
      <c r="I1082" s="127"/>
      <c r="J1082" s="127"/>
      <c r="K1082" s="107"/>
    </row>
    <row r="1083" spans="2:11" x14ac:dyDescent="0.25">
      <c r="B1083" s="4">
        <f t="shared" si="18"/>
        <v>1081</v>
      </c>
      <c r="C1083" s="369">
        <v>45455</v>
      </c>
      <c r="D1083" s="134" t="s">
        <v>164</v>
      </c>
      <c r="E1083" s="125" t="str">
        <f>VLOOKUP(Gas_DB2[[#This Row],[کد ماشین آلات]],Y:AA,2,FALSE)</f>
        <v>گریدر 14G</v>
      </c>
      <c r="F1083" s="113" t="str">
        <f>VLOOKUP(Gas_DB2[[#This Row],[نام ماشین آلات]],Z:AB,2,FALSE)</f>
        <v>محمد پور</v>
      </c>
      <c r="G1083" s="4">
        <v>177</v>
      </c>
      <c r="H1083" s="4"/>
      <c r="I1083" s="127"/>
      <c r="J1083" s="127"/>
      <c r="K1083" s="107"/>
    </row>
    <row r="1084" spans="2:11" x14ac:dyDescent="0.25">
      <c r="B1084" s="4">
        <f t="shared" si="18"/>
        <v>1082</v>
      </c>
      <c r="C1084" s="369">
        <v>45455</v>
      </c>
      <c r="D1084" s="134" t="s">
        <v>168</v>
      </c>
      <c r="E1084" s="125" t="str">
        <f>VLOOKUP(Gas_DB2[[#This Row],[کد ماشین آلات]],Y:AA,2,FALSE)</f>
        <v>غلطک کششی</v>
      </c>
      <c r="F1084" s="113" t="str">
        <f>VLOOKUP(Gas_DB2[[#This Row],[نام ماشین آلات]],Z:AB,2,FALSE)</f>
        <v>محمد پور</v>
      </c>
      <c r="G1084" s="4">
        <v>39</v>
      </c>
      <c r="H1084" s="4"/>
      <c r="I1084" s="127"/>
      <c r="J1084" s="127"/>
      <c r="K1084" s="107"/>
    </row>
    <row r="1085" spans="2:11" x14ac:dyDescent="0.25">
      <c r="B1085" s="4">
        <f t="shared" si="18"/>
        <v>1083</v>
      </c>
      <c r="C1085" s="369">
        <v>45455</v>
      </c>
      <c r="D1085" s="134" t="s">
        <v>171</v>
      </c>
      <c r="E1085" s="125" t="str">
        <f>VLOOKUP(Gas_DB2[[#This Row],[کد ماشین آلات]],Y:AA,2,FALSE)</f>
        <v>غلطک کششی</v>
      </c>
      <c r="F1085" s="113" t="str">
        <f>VLOOKUP(Gas_DB2[[#This Row],[نام ماشین آلات]],Z:AB,2,FALSE)</f>
        <v>محمد پور</v>
      </c>
      <c r="G1085" s="4">
        <v>23</v>
      </c>
      <c r="H1085" s="4"/>
      <c r="I1085" s="127"/>
      <c r="J1085" s="127"/>
      <c r="K1085" s="107"/>
    </row>
    <row r="1086" spans="2:11" x14ac:dyDescent="0.25">
      <c r="B1086" s="4">
        <f t="shared" si="18"/>
        <v>1084</v>
      </c>
      <c r="C1086" s="369">
        <v>45455</v>
      </c>
      <c r="D1086" s="134" t="s">
        <v>172</v>
      </c>
      <c r="E1086" s="125" t="str">
        <f>VLOOKUP(Gas_DB2[[#This Row],[کد ماشین آلات]],Y:AA,2,FALSE)</f>
        <v>لودر</v>
      </c>
      <c r="F1086" s="113">
        <f>VLOOKUP(Gas_DB2[[#This Row],[نام ماشین آلات]],Z:AB,2,FALSE)</f>
        <v>0</v>
      </c>
      <c r="G1086" s="4">
        <v>0</v>
      </c>
      <c r="H1086" s="4"/>
      <c r="I1086" s="127"/>
      <c r="J1086" s="127"/>
      <c r="K1086" s="107"/>
    </row>
    <row r="1087" spans="2:11" x14ac:dyDescent="0.25">
      <c r="B1087" s="4">
        <f t="shared" si="18"/>
        <v>1085</v>
      </c>
      <c r="C1087" s="369">
        <v>45455</v>
      </c>
      <c r="D1087" s="134" t="s">
        <v>173</v>
      </c>
      <c r="E1087" s="125" t="str">
        <f>VLOOKUP(Gas_DB2[[#This Row],[کد ماشین آلات]],Y:AA,2,FALSE)</f>
        <v>تانکر آب</v>
      </c>
      <c r="F1087" s="113" t="str">
        <f>VLOOKUP(Gas_DB2[[#This Row],[نام ماشین آلات]],Z:AB,2,FALSE)</f>
        <v>رضاپور</v>
      </c>
      <c r="G1087" s="4">
        <v>0</v>
      </c>
      <c r="H1087" s="4"/>
      <c r="I1087" s="127"/>
      <c r="J1087" s="127"/>
      <c r="K1087" s="107"/>
    </row>
    <row r="1088" spans="2:11" x14ac:dyDescent="0.25">
      <c r="B1088" s="4">
        <f t="shared" si="18"/>
        <v>1086</v>
      </c>
      <c r="C1088" s="369">
        <v>45455</v>
      </c>
      <c r="D1088" s="134" t="s">
        <v>174</v>
      </c>
      <c r="E1088" s="125" t="str">
        <f>VLOOKUP(Gas_DB2[[#This Row],[کد ماشین آلات]],Y:AA,2,FALSE)</f>
        <v>غلطک پاچه بزی</v>
      </c>
      <c r="F1088" s="113" t="str">
        <f>VLOOKUP(Gas_DB2[[#This Row],[نام ماشین آلات]],Z:AB,2,FALSE)</f>
        <v>محمد پور</v>
      </c>
      <c r="G1088" s="4">
        <v>0</v>
      </c>
      <c r="H1088" s="4"/>
      <c r="I1088" s="127"/>
      <c r="J1088" s="127"/>
      <c r="K1088" s="107"/>
    </row>
    <row r="1089" spans="2:11" x14ac:dyDescent="0.25">
      <c r="B1089" s="4">
        <f t="shared" si="18"/>
        <v>1087</v>
      </c>
      <c r="C1089" s="369">
        <v>45455</v>
      </c>
      <c r="D1089" s="134" t="s">
        <v>176</v>
      </c>
      <c r="E1089" s="125" t="str">
        <f>VLOOKUP(Gas_DB2[[#This Row],[کد ماشین آلات]],Y:AA,2,FALSE)</f>
        <v>بلدوزر</v>
      </c>
      <c r="F1089" s="113" t="str">
        <f>VLOOKUP(D1089,Y$4:AA1089,3,FALSE)</f>
        <v>محمد پور</v>
      </c>
      <c r="G1089" s="4">
        <v>0</v>
      </c>
      <c r="H1089" s="4"/>
      <c r="I1089" s="127"/>
      <c r="J1089" s="127"/>
      <c r="K1089" s="107"/>
    </row>
    <row r="1090" spans="2:11" x14ac:dyDescent="0.25">
      <c r="B1090" s="4">
        <f t="shared" si="18"/>
        <v>1088</v>
      </c>
      <c r="C1090" s="369">
        <v>45455</v>
      </c>
      <c r="D1090" s="134" t="s">
        <v>177</v>
      </c>
      <c r="E1090" s="125" t="str">
        <f>VLOOKUP(Gas_DB2[[#This Row],[کد ماشین آلات]],Y:AA,2,FALSE)</f>
        <v>کمپرسی جفت</v>
      </c>
      <c r="F1090" s="113" t="str">
        <f>VLOOKUP(Gas_DB2[[#This Row],[نام ماشین آلات]],Z:AB,2,FALSE)</f>
        <v>محمد پور</v>
      </c>
      <c r="G1090" s="4">
        <v>0</v>
      </c>
      <c r="H1090" s="4"/>
      <c r="I1090" s="127"/>
      <c r="J1090" s="127"/>
      <c r="K1090" s="107"/>
    </row>
    <row r="1091" spans="2:11" x14ac:dyDescent="0.25">
      <c r="B1091" s="4">
        <f t="shared" ref="B1091:B1154" si="19">ROW()-2</f>
        <v>1089</v>
      </c>
      <c r="C1091" s="369">
        <v>45455</v>
      </c>
      <c r="D1091" s="134" t="s">
        <v>179</v>
      </c>
      <c r="E1091" s="125" t="str">
        <f>VLOOKUP(Gas_DB2[[#This Row],[کد ماشین آلات]],Y:AA,2,FALSE)</f>
        <v>تانکر آب</v>
      </c>
      <c r="F1091" s="113" t="str">
        <f>VLOOKUP(Gas_DB2[[#This Row],[نام ماشین آلات]],Z:AB,2,FALSE)</f>
        <v>رضاپور</v>
      </c>
      <c r="G1091" s="4">
        <v>36</v>
      </c>
      <c r="H1091" s="4"/>
      <c r="I1091" s="127"/>
      <c r="J1091" s="127"/>
      <c r="K1091" s="107"/>
    </row>
    <row r="1092" spans="2:11" x14ac:dyDescent="0.25">
      <c r="B1092" s="4">
        <f t="shared" si="19"/>
        <v>1090</v>
      </c>
      <c r="C1092" s="369">
        <v>45456</v>
      </c>
      <c r="D1092" s="132" t="s">
        <v>88</v>
      </c>
      <c r="E1092" s="125" t="str">
        <f>VLOOKUP(Gas_DB2[[#This Row],[کد ماشین آلات]],Y:AA,2,FALSE)</f>
        <v>گریدر  ۱۶g</v>
      </c>
      <c r="F1092" s="113" t="str">
        <f>VLOOKUP(Gas_DB2[[#This Row],[نام ماشین آلات]],Z:AB,2,FALSE)</f>
        <v>شرکتی-یگانه</v>
      </c>
      <c r="G1092" s="4">
        <v>0</v>
      </c>
      <c r="H1092" s="4"/>
      <c r="I1092" s="127"/>
      <c r="J1092" s="127"/>
      <c r="K1092" s="107"/>
    </row>
    <row r="1093" spans="2:11" x14ac:dyDescent="0.25">
      <c r="B1093" s="4">
        <f t="shared" si="19"/>
        <v>1091</v>
      </c>
      <c r="C1093" s="369">
        <v>45456</v>
      </c>
      <c r="D1093" s="132" t="s">
        <v>91</v>
      </c>
      <c r="E1093" s="125" t="str">
        <f>VLOOKUP(Gas_DB2[[#This Row],[کد ماشین آلات]],Y:AA,2,FALSE)</f>
        <v>کامیون کمپرسی</v>
      </c>
      <c r="F1093" s="113" t="str">
        <f>VLOOKUP(Gas_DB2[[#This Row],[نام ماشین آلات]],Z:AB,2,FALSE)</f>
        <v>شرکتی-یحیی زاده</v>
      </c>
      <c r="G1093" s="4">
        <v>0</v>
      </c>
      <c r="H1093" s="4"/>
      <c r="I1093" s="127"/>
      <c r="J1093" s="127"/>
      <c r="K1093" s="107"/>
    </row>
    <row r="1094" spans="2:11" x14ac:dyDescent="0.25">
      <c r="B1094" s="4">
        <f t="shared" si="19"/>
        <v>1092</v>
      </c>
      <c r="C1094" s="369">
        <v>45456</v>
      </c>
      <c r="D1094" s="132" t="s">
        <v>94</v>
      </c>
      <c r="E1094" s="125" t="str">
        <f>VLOOKUP(Gas_DB2[[#This Row],[کد ماشین آلات]],Y:AA,2,FALSE)</f>
        <v>کامیون کمپرسی</v>
      </c>
      <c r="F1094" s="113" t="str">
        <f>VLOOKUP(Gas_DB2[[#This Row],[نام ماشین آلات]],Z:AB,2,FALSE)</f>
        <v>شرکتی-یحیی زاده</v>
      </c>
      <c r="G1094" s="4">
        <v>0</v>
      </c>
      <c r="H1094" s="4"/>
      <c r="I1094" s="127"/>
      <c r="J1094" s="127"/>
      <c r="K1094" s="107"/>
    </row>
    <row r="1095" spans="2:11" x14ac:dyDescent="0.25">
      <c r="B1095" s="4">
        <f t="shared" si="19"/>
        <v>1093</v>
      </c>
      <c r="C1095" s="369">
        <v>45456</v>
      </c>
      <c r="D1095" s="132" t="s">
        <v>117</v>
      </c>
      <c r="E1095" s="125" t="str">
        <f>VLOOKUP(Gas_DB2[[#This Row],[کد ماشین آلات]],Y:AA,2,FALSE)</f>
        <v>کامیون کمپرسی</v>
      </c>
      <c r="F1095" s="113" t="str">
        <f>VLOOKUP(Gas_DB2[[#This Row],[نام ماشین آلات]],Z:AB,2,FALSE)</f>
        <v>شرکتی-یحیی زاده</v>
      </c>
      <c r="G1095" s="4">
        <v>0</v>
      </c>
      <c r="H1095" s="4"/>
      <c r="I1095" s="127"/>
      <c r="J1095" s="127"/>
      <c r="K1095" s="107"/>
    </row>
    <row r="1096" spans="2:11" x14ac:dyDescent="0.25">
      <c r="B1096" s="4">
        <f t="shared" si="19"/>
        <v>1094</v>
      </c>
      <c r="C1096" s="369">
        <v>45456</v>
      </c>
      <c r="D1096" s="132" t="s">
        <v>130</v>
      </c>
      <c r="E1096" s="125" t="str">
        <f>VLOOKUP(Gas_DB2[[#This Row],[کد ماشین آلات]],Y:AA,2,FALSE)</f>
        <v>تانکر ابپاش بنز</v>
      </c>
      <c r="F1096" s="113" t="str">
        <f>VLOOKUP(Gas_DB2[[#This Row],[نام ماشین آلات]],Z:AB,2,FALSE)</f>
        <v>شرکتی-بارانی</v>
      </c>
      <c r="G1096" s="4">
        <v>0</v>
      </c>
      <c r="H1096" s="4"/>
      <c r="I1096" s="127"/>
      <c r="J1096" s="127"/>
      <c r="K1096" s="107"/>
    </row>
    <row r="1097" spans="2:11" x14ac:dyDescent="0.25">
      <c r="B1097" s="4">
        <f t="shared" si="19"/>
        <v>1095</v>
      </c>
      <c r="C1097" s="369">
        <v>45456</v>
      </c>
      <c r="D1097" s="132" t="s">
        <v>96</v>
      </c>
      <c r="E1097" s="125" t="str">
        <f>VLOOKUP(Gas_DB2[[#This Row],[کد ماشین آلات]],Y:AA,2,FALSE)</f>
        <v>تانکر ابپاش بنز</v>
      </c>
      <c r="F1097" s="113" t="str">
        <f>VLOOKUP(Gas_DB2[[#This Row],[نام ماشین آلات]],Z:AB,2,FALSE)</f>
        <v>شرکتی-بارانی</v>
      </c>
      <c r="G1097" s="4">
        <v>0</v>
      </c>
      <c r="H1097" s="4"/>
      <c r="I1097" s="127"/>
      <c r="J1097" s="127"/>
      <c r="K1097" s="107"/>
    </row>
    <row r="1098" spans="2:11" x14ac:dyDescent="0.25">
      <c r="B1098" s="4">
        <f t="shared" si="19"/>
        <v>1096</v>
      </c>
      <c r="C1098" s="369">
        <v>45456</v>
      </c>
      <c r="D1098" s="132" t="s">
        <v>114</v>
      </c>
      <c r="E1098" s="125" t="str">
        <f>VLOOKUP(Gas_DB2[[#This Row],[کد ماشین آلات]],Y:AA,2,FALSE)</f>
        <v>تانکر سوخت بنز</v>
      </c>
      <c r="F1098" s="113" t="str">
        <f>VLOOKUP(Gas_DB2[[#This Row],[نام ماشین آلات]],Z:AB,2,FALSE)</f>
        <v>شرکتی-برات زاده- از تاریخ 1 تیرماه</v>
      </c>
      <c r="G1098" s="4">
        <v>0</v>
      </c>
      <c r="H1098" s="4"/>
      <c r="I1098" s="127">
        <v>107225</v>
      </c>
      <c r="J1098" s="127">
        <v>108507</v>
      </c>
      <c r="K1098" s="107"/>
    </row>
    <row r="1099" spans="2:11" x14ac:dyDescent="0.25">
      <c r="B1099" s="4">
        <f t="shared" si="19"/>
        <v>1097</v>
      </c>
      <c r="C1099" s="369">
        <v>45456</v>
      </c>
      <c r="D1099" s="132" t="s">
        <v>119</v>
      </c>
      <c r="E1099" s="125" t="str">
        <f>VLOOKUP(Gas_DB2[[#This Row],[کد ماشین آلات]],Y:AA,2,FALSE)</f>
        <v>غلطک</v>
      </c>
      <c r="F1099" s="113" t="str">
        <f>VLOOKUP(Gas_DB2[[#This Row],[نام ماشین آلات]],Z:AB,2,FALSE)</f>
        <v>شرکتی-جمالی</v>
      </c>
      <c r="G1099" s="4">
        <v>0</v>
      </c>
      <c r="H1099" s="4"/>
      <c r="I1099" s="127"/>
      <c r="J1099" s="127"/>
      <c r="K1099" s="107"/>
    </row>
    <row r="1100" spans="2:11" x14ac:dyDescent="0.25">
      <c r="B1100" s="4">
        <f t="shared" si="19"/>
        <v>1098</v>
      </c>
      <c r="C1100" s="369">
        <v>45456</v>
      </c>
      <c r="D1100" s="132" t="s">
        <v>107</v>
      </c>
      <c r="E1100" s="125" t="str">
        <f>VLOOKUP(Gas_DB2[[#This Row],[کد ماشین آلات]],Y:AA,2,FALSE)</f>
        <v>غلطک</v>
      </c>
      <c r="F1100" s="113" t="str">
        <f>VLOOKUP(Gas_DB2[[#This Row],[نام ماشین آلات]],Z:AB,2,FALSE)</f>
        <v>شرکتی-جمالی</v>
      </c>
      <c r="G1100" s="4">
        <v>99</v>
      </c>
      <c r="H1100" s="4"/>
      <c r="I1100" s="127"/>
      <c r="J1100" s="127"/>
      <c r="K1100" s="107"/>
    </row>
    <row r="1101" spans="2:11" x14ac:dyDescent="0.25">
      <c r="B1101" s="4">
        <f t="shared" si="19"/>
        <v>1099</v>
      </c>
      <c r="C1101" s="369">
        <v>45456</v>
      </c>
      <c r="D1101" s="132" t="s">
        <v>110</v>
      </c>
      <c r="E1101" s="125" t="str">
        <f>VLOOKUP(Gas_DB2[[#This Row],[کد ماشین آلات]],Y:AA,2,FALSE)</f>
        <v>غلطک</v>
      </c>
      <c r="F1101" s="113" t="str">
        <f>VLOOKUP(Gas_DB2[[#This Row],[نام ماشین آلات]],Z:AB,2,FALSE)</f>
        <v>شرکتی-جمالی</v>
      </c>
      <c r="G1101" s="4">
        <v>55</v>
      </c>
      <c r="H1101" s="4"/>
      <c r="I1101" s="127"/>
      <c r="J1101" s="127"/>
      <c r="K1101" s="107"/>
    </row>
    <row r="1102" spans="2:11" x14ac:dyDescent="0.25">
      <c r="B1102" s="4">
        <f t="shared" si="19"/>
        <v>1100</v>
      </c>
      <c r="C1102" s="369">
        <v>45456</v>
      </c>
      <c r="D1102" s="132" t="s">
        <v>120</v>
      </c>
      <c r="E1102" s="125" t="str">
        <f>VLOOKUP(Gas_DB2[[#This Row],[کد ماشین آلات]],Y:AA,2,FALSE)</f>
        <v>میکسراتکو</v>
      </c>
      <c r="F1102" s="113" t="str">
        <f>VLOOKUP(Gas_DB2[[#This Row],[نام ماشین آلات]],Z:AB,2,FALSE)</f>
        <v>شرکتی-شاکری</v>
      </c>
      <c r="G1102" s="4">
        <v>0</v>
      </c>
      <c r="H1102" s="4"/>
      <c r="I1102" s="127"/>
      <c r="J1102" s="127"/>
      <c r="K1102" s="107"/>
    </row>
    <row r="1103" spans="2:11" x14ac:dyDescent="0.25">
      <c r="B1103" s="4">
        <f t="shared" si="19"/>
        <v>1101</v>
      </c>
      <c r="C1103" s="369">
        <v>45456</v>
      </c>
      <c r="D1103" s="132" t="s">
        <v>122</v>
      </c>
      <c r="E1103" s="125" t="str">
        <f>VLOOKUP(Gas_DB2[[#This Row],[کد ماشین آلات]],Y:AA,2,FALSE)</f>
        <v>میکسر امیکو</v>
      </c>
      <c r="F1103" s="113" t="str">
        <f>VLOOKUP(Gas_DB2[[#This Row],[نام ماشین آلات]],Z:AB,2,FALSE)</f>
        <v>شرکتی-زراعتی</v>
      </c>
      <c r="G1103" s="4">
        <v>0</v>
      </c>
      <c r="H1103" s="4"/>
      <c r="I1103" s="127"/>
      <c r="J1103" s="127"/>
      <c r="K1103" s="107"/>
    </row>
    <row r="1104" spans="2:11" x14ac:dyDescent="0.25">
      <c r="B1104" s="4">
        <f t="shared" si="19"/>
        <v>1102</v>
      </c>
      <c r="C1104" s="369">
        <v>45456</v>
      </c>
      <c r="D1104" s="132" t="s">
        <v>127</v>
      </c>
      <c r="E1104" s="125" t="str">
        <f>VLOOKUP(Gas_DB2[[#This Row],[کد ماشین آلات]],Y:AA,2,FALSE)</f>
        <v>بلدوزر</v>
      </c>
      <c r="F1104" s="113" t="str">
        <f>VLOOKUP(Gas_DB2[[#This Row],[نام ماشین آلات]],Z:AB,2,FALSE)</f>
        <v>شرکتی-رجب زاده</v>
      </c>
      <c r="G1104" s="4">
        <v>0</v>
      </c>
      <c r="H1104" s="4"/>
      <c r="I1104" s="127"/>
      <c r="J1104" s="127"/>
      <c r="K1104" s="107"/>
    </row>
    <row r="1105" spans="2:11" x14ac:dyDescent="0.25">
      <c r="B1105" s="4">
        <f t="shared" si="19"/>
        <v>1103</v>
      </c>
      <c r="C1105" s="369">
        <v>45456</v>
      </c>
      <c r="D1105" s="132" t="s">
        <v>158</v>
      </c>
      <c r="E1105" s="125" t="str">
        <f>VLOOKUP(Gas_DB2[[#This Row],[کد ماشین آلات]],Y:AA,2,FALSE)</f>
        <v>بیل مکانیکی</v>
      </c>
      <c r="F1105" s="113" t="str">
        <f>VLOOKUP(Gas_DB2[[#This Row],[نام ماشین آلات]],Z:AB,2,FALSE)</f>
        <v>انصاری</v>
      </c>
      <c r="G1105" s="4">
        <v>0</v>
      </c>
      <c r="H1105" s="4"/>
      <c r="I1105" s="127"/>
      <c r="J1105" s="127"/>
      <c r="K1105" s="107"/>
    </row>
    <row r="1106" spans="2:11" x14ac:dyDescent="0.25">
      <c r="B1106" s="4">
        <f t="shared" si="19"/>
        <v>1104</v>
      </c>
      <c r="C1106" s="369">
        <v>45456</v>
      </c>
      <c r="D1106" s="133" t="s">
        <v>144</v>
      </c>
      <c r="E1106" s="125" t="str">
        <f>VLOOKUP(Gas_DB2[[#This Row],[کد ماشین آلات]],Y:AA,2,FALSE)</f>
        <v>بلدوزر D85</v>
      </c>
      <c r="F1106" s="113" t="str">
        <f>VLOOKUP(Gas_DB2[[#This Row],[نام ماشین آلات]],Z:AB,2,FALSE)</f>
        <v>اکبری</v>
      </c>
      <c r="G1106" s="4">
        <v>0</v>
      </c>
      <c r="H1106" s="4"/>
      <c r="I1106" s="127"/>
      <c r="J1106" s="127"/>
      <c r="K1106" s="107"/>
    </row>
    <row r="1107" spans="2:11" x14ac:dyDescent="0.25">
      <c r="B1107" s="4">
        <f t="shared" si="19"/>
        <v>1105</v>
      </c>
      <c r="C1107" s="369">
        <v>45456</v>
      </c>
      <c r="D1107" s="133" t="s">
        <v>146</v>
      </c>
      <c r="E1107" s="125" t="str">
        <f>VLOOKUP(Gas_DB2[[#This Row],[کد ماشین آلات]],Y:AA,2,FALSE)</f>
        <v>بلدوزر D85</v>
      </c>
      <c r="F1107" s="113" t="str">
        <f>VLOOKUP(Gas_DB2[[#This Row],[نام ماشین آلات]],Z:AB,2,FALSE)</f>
        <v>اکبری</v>
      </c>
      <c r="G1107" s="4">
        <v>188</v>
      </c>
      <c r="H1107" s="4"/>
      <c r="I1107" s="127"/>
      <c r="J1107" s="127"/>
      <c r="K1107" s="107"/>
    </row>
    <row r="1108" spans="2:11" x14ac:dyDescent="0.25">
      <c r="B1108" s="4">
        <f t="shared" si="19"/>
        <v>1106</v>
      </c>
      <c r="C1108" s="369">
        <v>45456</v>
      </c>
      <c r="D1108" s="134" t="s">
        <v>147</v>
      </c>
      <c r="E1108" s="125" t="str">
        <f>VLOOKUP(Gas_DB2[[#This Row],[کد ماشین آلات]],Y:AA,2,FALSE)</f>
        <v>بلدوزر کاترپیلار D8</v>
      </c>
      <c r="F1108" s="113" t="str">
        <f>VLOOKUP(Gas_DB2[[#This Row],[نام ماشین آلات]],Z:AB,2,FALSE)</f>
        <v>حسن پور</v>
      </c>
      <c r="G1108" s="4">
        <v>0</v>
      </c>
      <c r="H1108" s="4"/>
      <c r="I1108" s="127"/>
      <c r="J1108" s="127"/>
      <c r="K1108" s="107"/>
    </row>
    <row r="1109" spans="2:11" x14ac:dyDescent="0.25">
      <c r="B1109" s="4">
        <f t="shared" si="19"/>
        <v>1107</v>
      </c>
      <c r="C1109" s="369">
        <v>45456</v>
      </c>
      <c r="D1109" s="132" t="s">
        <v>162</v>
      </c>
      <c r="E1109" s="125" t="str">
        <f>VLOOKUP(Gas_DB2[[#This Row],[کد ماشین آلات]],Y:AA,2,FALSE)</f>
        <v>بیل مکانیکی</v>
      </c>
      <c r="F1109" s="113" t="str">
        <f>VLOOKUP(Gas_DB2[[#This Row],[نام ماشین آلات]],Z:AB,2,FALSE)</f>
        <v>انصاری</v>
      </c>
      <c r="G1109" s="4">
        <v>0</v>
      </c>
      <c r="H1109" s="4"/>
      <c r="I1109" s="127"/>
      <c r="J1109" s="127"/>
      <c r="K1109" s="107"/>
    </row>
    <row r="1110" spans="2:11" x14ac:dyDescent="0.25">
      <c r="B1110" s="4">
        <f t="shared" si="19"/>
        <v>1108</v>
      </c>
      <c r="C1110" s="369">
        <v>45456</v>
      </c>
      <c r="D1110" s="132" t="s">
        <v>160</v>
      </c>
      <c r="E1110" s="125" t="str">
        <f>VLOOKUP(Gas_DB2[[#This Row],[کد ماشین آلات]],Y:AA,2,FALSE)</f>
        <v>تانکر آب</v>
      </c>
      <c r="F1110" s="113" t="str">
        <f>VLOOKUP(Gas_DB2[[#This Row],[نام ماشین آلات]],Z:AB,2,FALSE)</f>
        <v>رضاپور</v>
      </c>
      <c r="G1110" s="4">
        <v>0</v>
      </c>
      <c r="H1110" s="4"/>
      <c r="I1110" s="127"/>
      <c r="J1110" s="127"/>
      <c r="K1110" s="107"/>
    </row>
    <row r="1111" spans="2:11" x14ac:dyDescent="0.25">
      <c r="B1111" s="4">
        <f t="shared" si="19"/>
        <v>1109</v>
      </c>
      <c r="C1111" s="369">
        <v>45456</v>
      </c>
      <c r="D1111" s="132" t="s">
        <v>149</v>
      </c>
      <c r="E1111" s="125" t="str">
        <f>VLOOKUP(Gas_DB2[[#This Row],[کد ماشین آلات]],Y:AA,2,FALSE)</f>
        <v>لودر ZL50</v>
      </c>
      <c r="F1111" s="113" t="str">
        <f>VLOOKUP(Gas_DB2[[#This Row],[نام ماشین آلات]],Z:AB,2,FALSE)</f>
        <v>میرزایی</v>
      </c>
      <c r="G1111" s="4">
        <v>0</v>
      </c>
      <c r="H1111" s="4"/>
      <c r="I1111" s="127"/>
      <c r="J1111" s="127"/>
      <c r="K1111" s="107"/>
    </row>
    <row r="1112" spans="2:11" x14ac:dyDescent="0.25">
      <c r="B1112" s="4">
        <f t="shared" si="19"/>
        <v>1110</v>
      </c>
      <c r="C1112" s="369">
        <v>45456</v>
      </c>
      <c r="D1112" s="133" t="s">
        <v>150</v>
      </c>
      <c r="E1112" s="125" t="str">
        <f>VLOOKUP(Gas_DB2[[#This Row],[کد ماشین آلات]],Y:AA,2,FALSE)</f>
        <v>کامیون کمپرسی</v>
      </c>
      <c r="F1112" s="113" t="str">
        <f>VLOOKUP(Gas_DB2[[#This Row],[نام ماشین آلات]],Z:AB,2,FALSE)</f>
        <v>شرکتی-یحیی زاده</v>
      </c>
      <c r="G1112" s="4">
        <v>0</v>
      </c>
      <c r="H1112" s="4"/>
      <c r="I1112" s="127"/>
      <c r="J1112" s="127"/>
      <c r="K1112" s="107"/>
    </row>
    <row r="1113" spans="2:11" x14ac:dyDescent="0.25">
      <c r="B1113" s="4">
        <f t="shared" si="19"/>
        <v>1111</v>
      </c>
      <c r="C1113" s="369">
        <v>45456</v>
      </c>
      <c r="D1113" s="133" t="s">
        <v>152</v>
      </c>
      <c r="E1113" s="125" t="str">
        <f>VLOOKUP(Gas_DB2[[#This Row],[کد ماشین آلات]],Y:AA,2,FALSE)</f>
        <v>کامیون کمپرسی</v>
      </c>
      <c r="F1113" s="113" t="str">
        <f>VLOOKUP(Gas_DB2[[#This Row],[نام ماشین آلات]],Z:AB,2,FALSE)</f>
        <v>شرکتی-یحیی زاده</v>
      </c>
      <c r="G1113" s="4">
        <v>0</v>
      </c>
      <c r="H1113" s="4"/>
      <c r="I1113" s="127"/>
      <c r="J1113" s="127"/>
      <c r="K1113" s="107"/>
    </row>
    <row r="1114" spans="2:11" x14ac:dyDescent="0.25">
      <c r="B1114" s="4">
        <f t="shared" si="19"/>
        <v>1112</v>
      </c>
      <c r="C1114" s="369">
        <v>45456</v>
      </c>
      <c r="D1114" s="133" t="s">
        <v>153</v>
      </c>
      <c r="E1114" s="125" t="str">
        <f>VLOOKUP(Gas_DB2[[#This Row],[کد ماشین آلات]],Y:AA,2,FALSE)</f>
        <v>کامیون کمپرسی</v>
      </c>
      <c r="F1114" s="113" t="str">
        <f>VLOOKUP(Gas_DB2[[#This Row],[نام ماشین آلات]],Z:AB,2,FALSE)</f>
        <v>شرکتی-یحیی زاده</v>
      </c>
      <c r="G1114" s="4">
        <v>0</v>
      </c>
      <c r="H1114" s="4"/>
      <c r="I1114" s="127"/>
      <c r="J1114" s="127"/>
      <c r="K1114" s="107"/>
    </row>
    <row r="1115" spans="2:11" x14ac:dyDescent="0.25">
      <c r="B1115" s="4">
        <f t="shared" si="19"/>
        <v>1113</v>
      </c>
      <c r="C1115" s="369">
        <v>45456</v>
      </c>
      <c r="D1115" s="133" t="s">
        <v>137</v>
      </c>
      <c r="E1115" s="125" t="str">
        <f>VLOOKUP(Gas_DB2[[#This Row],[کد ماشین آلات]],Y:AA,2,FALSE)</f>
        <v>بیل مکانیکی</v>
      </c>
      <c r="F1115" s="113" t="str">
        <f>VLOOKUP(Gas_DB2[[#This Row],[نام ماشین آلات]],Z:AB,2,FALSE)</f>
        <v>انصاری</v>
      </c>
      <c r="G1115" s="4">
        <v>176</v>
      </c>
      <c r="H1115" s="4"/>
      <c r="I1115" s="127"/>
      <c r="J1115" s="127"/>
      <c r="K1115" s="107"/>
    </row>
    <row r="1116" spans="2:11" x14ac:dyDescent="0.25">
      <c r="B1116" s="4">
        <f t="shared" si="19"/>
        <v>1114</v>
      </c>
      <c r="C1116" s="369">
        <v>45456</v>
      </c>
      <c r="D1116" s="133" t="s">
        <v>139</v>
      </c>
      <c r="E1116" s="125" t="str">
        <f>VLOOKUP(Gas_DB2[[#This Row],[کد ماشین آلات]],Y:AA,2,FALSE)</f>
        <v>بیل مکانیکی</v>
      </c>
      <c r="F1116" s="113" t="str">
        <f>VLOOKUP(Gas_DB2[[#This Row],[نام ماشین آلات]],Z:AB,2,FALSE)</f>
        <v>انصاری</v>
      </c>
      <c r="G1116" s="4">
        <v>0</v>
      </c>
      <c r="H1116" s="4"/>
      <c r="I1116" s="127"/>
      <c r="J1116" s="127"/>
      <c r="K1116" s="107"/>
    </row>
    <row r="1117" spans="2:11" x14ac:dyDescent="0.25">
      <c r="B1117" s="4">
        <f t="shared" si="19"/>
        <v>1115</v>
      </c>
      <c r="C1117" s="369">
        <v>45456</v>
      </c>
      <c r="D1117" s="133" t="s">
        <v>141</v>
      </c>
      <c r="E1117" s="125" t="str">
        <f>VLOOKUP(Gas_DB2[[#This Row],[کد ماشین آلات]],Y:AA,2,FALSE)</f>
        <v>کامیون کمپرسی</v>
      </c>
      <c r="F1117" s="113" t="str">
        <f>VLOOKUP(Gas_DB2[[#This Row],[نام ماشین آلات]],Z:AB,2,FALSE)</f>
        <v>شرکتی-یحیی زاده</v>
      </c>
      <c r="G1117" s="4">
        <v>0</v>
      </c>
      <c r="H1117" s="4"/>
      <c r="I1117" s="127"/>
      <c r="J1117" s="127"/>
      <c r="K1117" s="107"/>
    </row>
    <row r="1118" spans="2:11" x14ac:dyDescent="0.25">
      <c r="B1118" s="4">
        <f t="shared" si="19"/>
        <v>1116</v>
      </c>
      <c r="C1118" s="369">
        <v>45456</v>
      </c>
      <c r="D1118" s="133" t="s">
        <v>142</v>
      </c>
      <c r="E1118" s="125" t="str">
        <f>VLOOKUP(Gas_DB2[[#This Row],[کد ماشین آلات]],Y:AA,2,FALSE)</f>
        <v>کامیون کمپرسی</v>
      </c>
      <c r="F1118" s="113" t="str">
        <f>VLOOKUP(Gas_DB2[[#This Row],[نام ماشین آلات]],Z:AB,2,FALSE)</f>
        <v>شرکتی-یحیی زاده</v>
      </c>
      <c r="G1118" s="4">
        <v>49</v>
      </c>
      <c r="H1118" s="4"/>
      <c r="I1118" s="127"/>
      <c r="J1118" s="127"/>
      <c r="K1118" s="107"/>
    </row>
    <row r="1119" spans="2:11" x14ac:dyDescent="0.25">
      <c r="B1119" s="4">
        <f t="shared" si="19"/>
        <v>1117</v>
      </c>
      <c r="C1119" s="369">
        <v>45456</v>
      </c>
      <c r="D1119" s="133" t="s">
        <v>143</v>
      </c>
      <c r="E1119" s="125" t="str">
        <f>VLOOKUP(Gas_DB2[[#This Row],[کد ماشین آلات]],Y:AA,2,FALSE)</f>
        <v>کامیون کمپرسی</v>
      </c>
      <c r="F1119" s="113" t="str">
        <f>VLOOKUP(Gas_DB2[[#This Row],[نام ماشین آلات]],Z:AB,2,FALSE)</f>
        <v>شرکتی-یحیی زاده</v>
      </c>
      <c r="G1119" s="4">
        <v>150</v>
      </c>
      <c r="H1119" s="4"/>
      <c r="I1119" s="127"/>
      <c r="J1119" s="127"/>
      <c r="K1119" s="107"/>
    </row>
    <row r="1120" spans="2:11" x14ac:dyDescent="0.25">
      <c r="B1120" s="4">
        <f t="shared" si="19"/>
        <v>1118</v>
      </c>
      <c r="C1120" s="369">
        <v>45456</v>
      </c>
      <c r="D1120" s="133" t="s">
        <v>136</v>
      </c>
      <c r="E1120" s="125" t="str">
        <f>VLOOKUP(Gas_DB2[[#This Row],[کد ماشین آلات]],Y:AA,2,FALSE)</f>
        <v>بلدوزر</v>
      </c>
      <c r="F1120" s="113" t="str">
        <f>VLOOKUP(Gas_DB2[[#This Row],[نام ماشین آلات]],Z:AB,2,FALSE)</f>
        <v>شرکتی-رجب زاده</v>
      </c>
      <c r="G1120" s="4">
        <v>313</v>
      </c>
      <c r="H1120" s="4"/>
      <c r="I1120" s="127"/>
      <c r="J1120" s="127"/>
      <c r="K1120" s="107"/>
    </row>
    <row r="1121" spans="2:11" x14ac:dyDescent="0.25">
      <c r="B1121" s="4">
        <f t="shared" si="19"/>
        <v>1119</v>
      </c>
      <c r="C1121" s="369">
        <v>45456</v>
      </c>
      <c r="D1121" s="132" t="s">
        <v>155</v>
      </c>
      <c r="E1121" s="125" t="str">
        <f>VLOOKUP(Gas_DB2[[#This Row],[کد ماشین آلات]],Y:AA,2,FALSE)</f>
        <v>لودر</v>
      </c>
      <c r="F1121" s="113">
        <f>VLOOKUP(Gas_DB2[[#This Row],[نام ماشین آلات]],Z:AB,2,FALSE)</f>
        <v>0</v>
      </c>
      <c r="G1121" s="4">
        <v>99</v>
      </c>
      <c r="H1121" s="4"/>
      <c r="I1121" s="127"/>
      <c r="J1121" s="127"/>
      <c r="K1121" s="107"/>
    </row>
    <row r="1122" spans="2:11" x14ac:dyDescent="0.25">
      <c r="B1122" s="4">
        <f t="shared" si="19"/>
        <v>1120</v>
      </c>
      <c r="C1122" s="369">
        <v>45456</v>
      </c>
      <c r="D1122" s="132" t="s">
        <v>156</v>
      </c>
      <c r="E1122" s="125" t="str">
        <f>VLOOKUP(Gas_DB2[[#This Row],[کد ماشین آلات]],Y:AA,2,FALSE)</f>
        <v>کامیون کمپرسی</v>
      </c>
      <c r="F1122" s="113" t="str">
        <f>VLOOKUP(Gas_DB2[[#This Row],[نام ماشین آلات]],Z:AB,2,FALSE)</f>
        <v>شرکتی-یحیی زاده</v>
      </c>
      <c r="G1122" s="4">
        <v>53</v>
      </c>
      <c r="H1122" s="4"/>
      <c r="I1122" s="127"/>
      <c r="J1122" s="127"/>
      <c r="K1122" s="107"/>
    </row>
    <row r="1123" spans="2:11" x14ac:dyDescent="0.25">
      <c r="B1123" s="4">
        <f t="shared" si="19"/>
        <v>1121</v>
      </c>
      <c r="C1123" s="369">
        <v>45456</v>
      </c>
      <c r="D1123" s="132" t="s">
        <v>157</v>
      </c>
      <c r="E1123" s="125" t="str">
        <f>VLOOKUP(Gas_DB2[[#This Row],[کد ماشین آلات]],Y:AA,2,FALSE)</f>
        <v>کامیون کمپرسی</v>
      </c>
      <c r="F1123" s="113" t="str">
        <f>VLOOKUP(Gas_DB2[[#This Row],[نام ماشین آلات]],Z:AB,2,FALSE)</f>
        <v>شرکتی-یحیی زاده</v>
      </c>
      <c r="G1123" s="4">
        <v>101</v>
      </c>
      <c r="H1123" s="4"/>
      <c r="I1123" s="127"/>
      <c r="J1123" s="127"/>
      <c r="K1123" s="107"/>
    </row>
    <row r="1124" spans="2:11" x14ac:dyDescent="0.25">
      <c r="B1124" s="4">
        <f t="shared" si="19"/>
        <v>1122</v>
      </c>
      <c r="C1124" s="369">
        <v>45456</v>
      </c>
      <c r="D1124" s="134" t="s">
        <v>164</v>
      </c>
      <c r="E1124" s="125" t="str">
        <f>VLOOKUP(Gas_DB2[[#This Row],[کد ماشین آلات]],Y:AA,2,FALSE)</f>
        <v>گریدر 14G</v>
      </c>
      <c r="F1124" s="113" t="str">
        <f>VLOOKUP(Gas_DB2[[#This Row],[نام ماشین آلات]],Z:AB,2,FALSE)</f>
        <v>محمد پور</v>
      </c>
      <c r="G1124" s="4">
        <v>0</v>
      </c>
      <c r="H1124" s="4"/>
      <c r="I1124" s="127"/>
      <c r="J1124" s="127"/>
      <c r="K1124" s="107"/>
    </row>
    <row r="1125" spans="2:11" x14ac:dyDescent="0.25">
      <c r="B1125" s="4">
        <f t="shared" si="19"/>
        <v>1123</v>
      </c>
      <c r="C1125" s="369">
        <v>45456</v>
      </c>
      <c r="D1125" s="134" t="s">
        <v>168</v>
      </c>
      <c r="E1125" s="125" t="str">
        <f>VLOOKUP(Gas_DB2[[#This Row],[کد ماشین آلات]],Y:AA,2,FALSE)</f>
        <v>غلطک کششی</v>
      </c>
      <c r="F1125" s="113" t="str">
        <f>VLOOKUP(Gas_DB2[[#This Row],[نام ماشین آلات]],Z:AB,2,FALSE)</f>
        <v>محمد پور</v>
      </c>
      <c r="G1125" s="4">
        <v>0</v>
      </c>
      <c r="H1125" s="4"/>
      <c r="I1125" s="127"/>
      <c r="J1125" s="127"/>
      <c r="K1125" s="107"/>
    </row>
    <row r="1126" spans="2:11" x14ac:dyDescent="0.25">
      <c r="B1126" s="4">
        <f t="shared" si="19"/>
        <v>1124</v>
      </c>
      <c r="C1126" s="369">
        <v>45456</v>
      </c>
      <c r="D1126" s="134" t="s">
        <v>171</v>
      </c>
      <c r="E1126" s="125" t="str">
        <f>VLOOKUP(Gas_DB2[[#This Row],[کد ماشین آلات]],Y:AA,2,FALSE)</f>
        <v>غلطک کششی</v>
      </c>
      <c r="F1126" s="113" t="str">
        <f>VLOOKUP(Gas_DB2[[#This Row],[نام ماشین آلات]],Z:AB,2,FALSE)</f>
        <v>محمد پور</v>
      </c>
      <c r="G1126" s="4">
        <v>0</v>
      </c>
      <c r="H1126" s="4"/>
      <c r="I1126" s="127"/>
      <c r="J1126" s="127"/>
      <c r="K1126" s="107"/>
    </row>
    <row r="1127" spans="2:11" x14ac:dyDescent="0.25">
      <c r="B1127" s="4">
        <f t="shared" si="19"/>
        <v>1125</v>
      </c>
      <c r="C1127" s="369">
        <v>45456</v>
      </c>
      <c r="D1127" s="134" t="s">
        <v>172</v>
      </c>
      <c r="E1127" s="125" t="str">
        <f>VLOOKUP(Gas_DB2[[#This Row],[کد ماشین آلات]],Y:AA,2,FALSE)</f>
        <v>لودر</v>
      </c>
      <c r="F1127" s="113">
        <f>VLOOKUP(Gas_DB2[[#This Row],[نام ماشین آلات]],Z:AB,2,FALSE)</f>
        <v>0</v>
      </c>
      <c r="G1127" s="4">
        <v>0</v>
      </c>
      <c r="H1127" s="4"/>
      <c r="I1127" s="127"/>
      <c r="J1127" s="127"/>
      <c r="K1127" s="107"/>
    </row>
    <row r="1128" spans="2:11" x14ac:dyDescent="0.25">
      <c r="B1128" s="4">
        <f t="shared" si="19"/>
        <v>1126</v>
      </c>
      <c r="C1128" s="369">
        <v>45456</v>
      </c>
      <c r="D1128" s="134" t="s">
        <v>173</v>
      </c>
      <c r="E1128" s="125" t="str">
        <f>VLOOKUP(Gas_DB2[[#This Row],[کد ماشین آلات]],Y:AA,2,FALSE)</f>
        <v>تانکر آب</v>
      </c>
      <c r="F1128" s="113" t="str">
        <f>VLOOKUP(Gas_DB2[[#This Row],[نام ماشین آلات]],Z:AB,2,FALSE)</f>
        <v>رضاپور</v>
      </c>
      <c r="G1128" s="4">
        <v>0</v>
      </c>
      <c r="H1128" s="4"/>
      <c r="I1128" s="127"/>
      <c r="J1128" s="127"/>
      <c r="K1128" s="107"/>
    </row>
    <row r="1129" spans="2:11" x14ac:dyDescent="0.25">
      <c r="B1129" s="4">
        <f t="shared" si="19"/>
        <v>1127</v>
      </c>
      <c r="C1129" s="369">
        <v>45456</v>
      </c>
      <c r="D1129" s="134" t="s">
        <v>174</v>
      </c>
      <c r="E1129" s="125" t="str">
        <f>VLOOKUP(Gas_DB2[[#This Row],[کد ماشین آلات]],Y:AA,2,FALSE)</f>
        <v>غلطک پاچه بزی</v>
      </c>
      <c r="F1129" s="113" t="str">
        <f>VLOOKUP(Gas_DB2[[#This Row],[نام ماشین آلات]],Z:AB,2,FALSE)</f>
        <v>محمد پور</v>
      </c>
      <c r="G1129" s="4">
        <v>0</v>
      </c>
      <c r="H1129" s="4"/>
      <c r="I1129" s="127"/>
      <c r="J1129" s="127"/>
      <c r="K1129" s="107"/>
    </row>
    <row r="1130" spans="2:11" x14ac:dyDescent="0.25">
      <c r="B1130" s="4">
        <f t="shared" si="19"/>
        <v>1128</v>
      </c>
      <c r="C1130" s="369">
        <v>45456</v>
      </c>
      <c r="D1130" s="134" t="s">
        <v>176</v>
      </c>
      <c r="E1130" s="125" t="str">
        <f>VLOOKUP(Gas_DB2[[#This Row],[کد ماشین آلات]],Y:AA,2,FALSE)</f>
        <v>بلدوزر</v>
      </c>
      <c r="F1130" s="113" t="str">
        <f>VLOOKUP(D1130,Y$4:AA1130,3,FALSE)</f>
        <v>محمد پور</v>
      </c>
      <c r="G1130" s="4">
        <v>0</v>
      </c>
      <c r="H1130" s="4"/>
      <c r="I1130" s="127"/>
      <c r="J1130" s="127"/>
      <c r="K1130" s="107"/>
    </row>
    <row r="1131" spans="2:11" x14ac:dyDescent="0.25">
      <c r="B1131" s="4">
        <f t="shared" si="19"/>
        <v>1129</v>
      </c>
      <c r="C1131" s="369">
        <v>45456</v>
      </c>
      <c r="D1131" s="134" t="s">
        <v>177</v>
      </c>
      <c r="E1131" s="125" t="str">
        <f>VLOOKUP(Gas_DB2[[#This Row],[کد ماشین آلات]],Y:AA,2,FALSE)</f>
        <v>کمپرسی جفت</v>
      </c>
      <c r="F1131" s="113" t="str">
        <f>VLOOKUP(Gas_DB2[[#This Row],[نام ماشین آلات]],Z:AB,2,FALSE)</f>
        <v>محمد پور</v>
      </c>
      <c r="G1131" s="4">
        <v>0</v>
      </c>
      <c r="H1131" s="4"/>
      <c r="I1131" s="127"/>
      <c r="J1131" s="127"/>
      <c r="K1131" s="107"/>
    </row>
    <row r="1132" spans="2:11" x14ac:dyDescent="0.25">
      <c r="B1132" s="4">
        <f t="shared" si="19"/>
        <v>1130</v>
      </c>
      <c r="C1132" s="369">
        <v>45456</v>
      </c>
      <c r="D1132" s="134" t="s">
        <v>179</v>
      </c>
      <c r="E1132" s="125" t="str">
        <f>VLOOKUP(Gas_DB2[[#This Row],[کد ماشین آلات]],Y:AA,2,FALSE)</f>
        <v>تانکر آب</v>
      </c>
      <c r="F1132" s="113" t="str">
        <f>VLOOKUP(Gas_DB2[[#This Row],[نام ماشین آلات]],Z:AB,2,FALSE)</f>
        <v>رضاپور</v>
      </c>
      <c r="G1132" s="4">
        <v>0</v>
      </c>
      <c r="H1132" s="4"/>
      <c r="I1132" s="127"/>
      <c r="J1132" s="127"/>
      <c r="K1132" s="107"/>
    </row>
    <row r="1133" spans="2:11" x14ac:dyDescent="0.25">
      <c r="B1133" s="4">
        <f t="shared" si="19"/>
        <v>1131</v>
      </c>
      <c r="C1133" s="369">
        <v>45458</v>
      </c>
      <c r="D1133" s="132" t="s">
        <v>88</v>
      </c>
      <c r="E1133" s="125" t="str">
        <f>VLOOKUP(Gas_DB2[[#This Row],[کد ماشین آلات]],Y:AA,2,FALSE)</f>
        <v>گریدر  ۱۶g</v>
      </c>
      <c r="F1133" s="113" t="str">
        <f>VLOOKUP(Gas_DB2[[#This Row],[نام ماشین آلات]],Z:AB,2,FALSE)</f>
        <v>شرکتی-یگانه</v>
      </c>
      <c r="G1133" s="4">
        <v>166</v>
      </c>
      <c r="H1133" s="4"/>
      <c r="I1133" s="127"/>
      <c r="J1133" s="127"/>
      <c r="K1133" s="107"/>
    </row>
    <row r="1134" spans="2:11" x14ac:dyDescent="0.25">
      <c r="B1134" s="4">
        <f t="shared" si="19"/>
        <v>1132</v>
      </c>
      <c r="C1134" s="369">
        <v>45458</v>
      </c>
      <c r="D1134" s="132" t="s">
        <v>91</v>
      </c>
      <c r="E1134" s="125" t="str">
        <f>VLOOKUP(Gas_DB2[[#This Row],[کد ماشین آلات]],Y:AA,2,FALSE)</f>
        <v>کامیون کمپرسی</v>
      </c>
      <c r="F1134" s="113" t="str">
        <f>VLOOKUP(Gas_DB2[[#This Row],[نام ماشین آلات]],Z:AB,2,FALSE)</f>
        <v>شرکتی-یحیی زاده</v>
      </c>
      <c r="G1134" s="4">
        <v>0</v>
      </c>
      <c r="H1134" s="4"/>
      <c r="I1134" s="127"/>
      <c r="J1134" s="127"/>
      <c r="K1134" s="107"/>
    </row>
    <row r="1135" spans="2:11" x14ac:dyDescent="0.25">
      <c r="B1135" s="4">
        <f t="shared" si="19"/>
        <v>1133</v>
      </c>
      <c r="C1135" s="369">
        <v>45458</v>
      </c>
      <c r="D1135" s="132" t="s">
        <v>94</v>
      </c>
      <c r="E1135" s="125" t="str">
        <f>VLOOKUP(Gas_DB2[[#This Row],[کد ماشین آلات]],Y:AA,2,FALSE)</f>
        <v>کامیون کمپرسی</v>
      </c>
      <c r="F1135" s="113" t="str">
        <f>VLOOKUP(Gas_DB2[[#This Row],[نام ماشین آلات]],Z:AB,2,FALSE)</f>
        <v>شرکتی-یحیی زاده</v>
      </c>
      <c r="G1135" s="4">
        <v>0</v>
      </c>
      <c r="H1135" s="4"/>
      <c r="I1135" s="127"/>
      <c r="J1135" s="127"/>
      <c r="K1135" s="107"/>
    </row>
    <row r="1136" spans="2:11" x14ac:dyDescent="0.25">
      <c r="B1136" s="4">
        <f t="shared" si="19"/>
        <v>1134</v>
      </c>
      <c r="C1136" s="369">
        <v>45458</v>
      </c>
      <c r="D1136" s="132" t="s">
        <v>117</v>
      </c>
      <c r="E1136" s="125" t="str">
        <f>VLOOKUP(Gas_DB2[[#This Row],[کد ماشین آلات]],Y:AA,2,FALSE)</f>
        <v>کامیون کمپرسی</v>
      </c>
      <c r="F1136" s="113" t="str">
        <f>VLOOKUP(Gas_DB2[[#This Row],[نام ماشین آلات]],Z:AB,2,FALSE)</f>
        <v>شرکتی-یحیی زاده</v>
      </c>
      <c r="G1136" s="4">
        <v>0</v>
      </c>
      <c r="H1136" s="4"/>
      <c r="I1136" s="127"/>
      <c r="J1136" s="127"/>
      <c r="K1136" s="107"/>
    </row>
    <row r="1137" spans="2:11" x14ac:dyDescent="0.25">
      <c r="B1137" s="4">
        <f t="shared" si="19"/>
        <v>1135</v>
      </c>
      <c r="C1137" s="369">
        <v>45458</v>
      </c>
      <c r="D1137" s="132" t="s">
        <v>130</v>
      </c>
      <c r="E1137" s="125" t="str">
        <f>VLOOKUP(Gas_DB2[[#This Row],[کد ماشین آلات]],Y:AA,2,FALSE)</f>
        <v>تانکر ابپاش بنز</v>
      </c>
      <c r="F1137" s="113" t="str">
        <f>VLOOKUP(Gas_DB2[[#This Row],[نام ماشین آلات]],Z:AB,2,FALSE)</f>
        <v>شرکتی-بارانی</v>
      </c>
      <c r="G1137" s="4">
        <v>0</v>
      </c>
      <c r="H1137" s="4"/>
      <c r="I1137" s="127"/>
      <c r="J1137" s="127"/>
      <c r="K1137" s="107"/>
    </row>
    <row r="1138" spans="2:11" x14ac:dyDescent="0.25">
      <c r="B1138" s="4">
        <f t="shared" si="19"/>
        <v>1136</v>
      </c>
      <c r="C1138" s="369">
        <v>45458</v>
      </c>
      <c r="D1138" s="132" t="s">
        <v>96</v>
      </c>
      <c r="E1138" s="125" t="str">
        <f>VLOOKUP(Gas_DB2[[#This Row],[کد ماشین آلات]],Y:AA,2,FALSE)</f>
        <v>تانکر ابپاش بنز</v>
      </c>
      <c r="F1138" s="113" t="str">
        <f>VLOOKUP(Gas_DB2[[#This Row],[نام ماشین آلات]],Z:AB,2,FALSE)</f>
        <v>شرکتی-بارانی</v>
      </c>
      <c r="G1138" s="4">
        <v>80</v>
      </c>
      <c r="H1138" s="4"/>
      <c r="I1138" s="127"/>
      <c r="J1138" s="127"/>
      <c r="K1138" s="107"/>
    </row>
    <row r="1139" spans="2:11" x14ac:dyDescent="0.25">
      <c r="B1139" s="4">
        <f t="shared" si="19"/>
        <v>1137</v>
      </c>
      <c r="C1139" s="369">
        <v>45458</v>
      </c>
      <c r="D1139" s="132" t="s">
        <v>114</v>
      </c>
      <c r="E1139" s="125" t="str">
        <f>VLOOKUP(Gas_DB2[[#This Row],[کد ماشین آلات]],Y:AA,2,FALSE)</f>
        <v>تانکر سوخت بنز</v>
      </c>
      <c r="F1139" s="113" t="str">
        <f>VLOOKUP(Gas_DB2[[#This Row],[نام ماشین آلات]],Z:AB,2,FALSE)</f>
        <v>شرکتی-برات زاده- از تاریخ 1 تیرماه</v>
      </c>
      <c r="G1139" s="4">
        <v>0</v>
      </c>
      <c r="H1139" s="4"/>
      <c r="I1139" s="127">
        <v>108507</v>
      </c>
      <c r="J1139" s="127">
        <v>112123</v>
      </c>
      <c r="K1139" s="107">
        <f>J1139-I1139</f>
        <v>3616</v>
      </c>
    </row>
    <row r="1140" spans="2:11" x14ac:dyDescent="0.25">
      <c r="B1140" s="4">
        <f t="shared" si="19"/>
        <v>1138</v>
      </c>
      <c r="C1140" s="369">
        <v>45458</v>
      </c>
      <c r="D1140" s="132" t="s">
        <v>119</v>
      </c>
      <c r="E1140" s="125" t="str">
        <f>VLOOKUP(Gas_DB2[[#This Row],[کد ماشین آلات]],Y:AA,2,FALSE)</f>
        <v>غلطک</v>
      </c>
      <c r="F1140" s="113" t="str">
        <f>VLOOKUP(Gas_DB2[[#This Row],[نام ماشین آلات]],Z:AB,2,FALSE)</f>
        <v>شرکتی-جمالی</v>
      </c>
      <c r="G1140" s="4">
        <v>0</v>
      </c>
      <c r="H1140" s="4"/>
      <c r="I1140" s="127"/>
      <c r="J1140" s="127"/>
      <c r="K1140" s="107"/>
    </row>
    <row r="1141" spans="2:11" x14ac:dyDescent="0.25">
      <c r="B1141" s="4">
        <f t="shared" si="19"/>
        <v>1139</v>
      </c>
      <c r="C1141" s="369">
        <v>45458</v>
      </c>
      <c r="D1141" s="132" t="s">
        <v>107</v>
      </c>
      <c r="E1141" s="125" t="str">
        <f>VLOOKUP(Gas_DB2[[#This Row],[کد ماشین آلات]],Y:AA,2,FALSE)</f>
        <v>غلطک</v>
      </c>
      <c r="F1141" s="113" t="str">
        <f>VLOOKUP(Gas_DB2[[#This Row],[نام ماشین آلات]],Z:AB,2,FALSE)</f>
        <v>شرکتی-جمالی</v>
      </c>
      <c r="G1141" s="4">
        <v>0</v>
      </c>
      <c r="H1141" s="4"/>
      <c r="I1141" s="127"/>
      <c r="J1141" s="127"/>
      <c r="K1141" s="107"/>
    </row>
    <row r="1142" spans="2:11" x14ac:dyDescent="0.25">
      <c r="B1142" s="4">
        <f t="shared" si="19"/>
        <v>1140</v>
      </c>
      <c r="C1142" s="369">
        <v>45458</v>
      </c>
      <c r="D1142" s="132" t="s">
        <v>110</v>
      </c>
      <c r="E1142" s="125" t="str">
        <f>VLOOKUP(Gas_DB2[[#This Row],[کد ماشین آلات]],Y:AA,2,FALSE)</f>
        <v>غلطک</v>
      </c>
      <c r="F1142" s="113" t="str">
        <f>VLOOKUP(Gas_DB2[[#This Row],[نام ماشین آلات]],Z:AB,2,FALSE)</f>
        <v>شرکتی-جمالی</v>
      </c>
      <c r="G1142" s="4">
        <v>0</v>
      </c>
      <c r="H1142" s="4"/>
      <c r="I1142" s="127"/>
      <c r="J1142" s="127"/>
      <c r="K1142" s="107"/>
    </row>
    <row r="1143" spans="2:11" x14ac:dyDescent="0.25">
      <c r="B1143" s="4">
        <f t="shared" si="19"/>
        <v>1141</v>
      </c>
      <c r="C1143" s="369">
        <v>45458</v>
      </c>
      <c r="D1143" s="132" t="s">
        <v>120</v>
      </c>
      <c r="E1143" s="125" t="str">
        <f>VLOOKUP(Gas_DB2[[#This Row],[کد ماشین آلات]],Y:AA,2,FALSE)</f>
        <v>میکسراتکو</v>
      </c>
      <c r="F1143" s="113" t="str">
        <f>VLOOKUP(Gas_DB2[[#This Row],[نام ماشین آلات]],Z:AB,2,FALSE)</f>
        <v>شرکتی-شاکری</v>
      </c>
      <c r="G1143" s="4">
        <v>0</v>
      </c>
      <c r="H1143" s="4"/>
      <c r="I1143" s="127"/>
      <c r="J1143" s="127"/>
      <c r="K1143" s="107"/>
    </row>
    <row r="1144" spans="2:11" x14ac:dyDescent="0.25">
      <c r="B1144" s="4">
        <f t="shared" si="19"/>
        <v>1142</v>
      </c>
      <c r="C1144" s="369">
        <v>45458</v>
      </c>
      <c r="D1144" s="132" t="s">
        <v>122</v>
      </c>
      <c r="E1144" s="125" t="str">
        <f>VLOOKUP(Gas_DB2[[#This Row],[کد ماشین آلات]],Y:AA,2,FALSE)</f>
        <v>میکسر امیکو</v>
      </c>
      <c r="F1144" s="113" t="str">
        <f>VLOOKUP(Gas_DB2[[#This Row],[نام ماشین آلات]],Z:AB,2,FALSE)</f>
        <v>شرکتی-زراعتی</v>
      </c>
      <c r="G1144" s="4">
        <v>0</v>
      </c>
      <c r="H1144" s="4"/>
      <c r="I1144" s="127"/>
      <c r="J1144" s="127"/>
      <c r="K1144" s="107"/>
    </row>
    <row r="1145" spans="2:11" x14ac:dyDescent="0.25">
      <c r="B1145" s="4">
        <f t="shared" si="19"/>
        <v>1143</v>
      </c>
      <c r="C1145" s="369">
        <v>45458</v>
      </c>
      <c r="D1145" s="132" t="s">
        <v>127</v>
      </c>
      <c r="E1145" s="125" t="str">
        <f>VLOOKUP(Gas_DB2[[#This Row],[کد ماشین آلات]],Y:AA,2,FALSE)</f>
        <v>بلدوزر</v>
      </c>
      <c r="F1145" s="113" t="str">
        <f>VLOOKUP(Gas_DB2[[#This Row],[نام ماشین آلات]],Z:AB,2,FALSE)</f>
        <v>شرکتی-رجب زاده</v>
      </c>
      <c r="G1145" s="4">
        <v>299</v>
      </c>
      <c r="H1145" s="4"/>
      <c r="I1145" s="127"/>
      <c r="J1145" s="127"/>
      <c r="K1145" s="107"/>
    </row>
    <row r="1146" spans="2:11" x14ac:dyDescent="0.25">
      <c r="B1146" s="4">
        <f t="shared" si="19"/>
        <v>1144</v>
      </c>
      <c r="C1146" s="369">
        <v>45458</v>
      </c>
      <c r="D1146" s="132" t="s">
        <v>158</v>
      </c>
      <c r="E1146" s="125" t="str">
        <f>VLOOKUP(Gas_DB2[[#This Row],[کد ماشین آلات]],Y:AA,2,FALSE)</f>
        <v>بیل مکانیکی</v>
      </c>
      <c r="F1146" s="113" t="str">
        <f>VLOOKUP(Gas_DB2[[#This Row],[نام ماشین آلات]],Z:AB,2,FALSE)</f>
        <v>انصاری</v>
      </c>
      <c r="G1146" s="4">
        <v>133</v>
      </c>
      <c r="H1146" s="4"/>
      <c r="I1146" s="127"/>
      <c r="J1146" s="127"/>
      <c r="K1146" s="107"/>
    </row>
    <row r="1147" spans="2:11" x14ac:dyDescent="0.25">
      <c r="B1147" s="4">
        <f t="shared" si="19"/>
        <v>1145</v>
      </c>
      <c r="C1147" s="369">
        <v>45458</v>
      </c>
      <c r="D1147" s="133" t="s">
        <v>144</v>
      </c>
      <c r="E1147" s="125" t="str">
        <f>VLOOKUP(Gas_DB2[[#This Row],[کد ماشین آلات]],Y:AA,2,FALSE)</f>
        <v>بلدوزر D85</v>
      </c>
      <c r="F1147" s="113" t="str">
        <f>VLOOKUP(Gas_DB2[[#This Row],[نام ماشین آلات]],Z:AB,2,FALSE)</f>
        <v>اکبری</v>
      </c>
      <c r="G1147" s="4">
        <v>174</v>
      </c>
      <c r="H1147" s="4"/>
      <c r="I1147" s="127"/>
      <c r="J1147" s="127"/>
      <c r="K1147" s="107"/>
    </row>
    <row r="1148" spans="2:11" x14ac:dyDescent="0.25">
      <c r="B1148" s="4">
        <f t="shared" si="19"/>
        <v>1146</v>
      </c>
      <c r="C1148" s="369">
        <v>45458</v>
      </c>
      <c r="D1148" s="133" t="s">
        <v>146</v>
      </c>
      <c r="E1148" s="125" t="str">
        <f>VLOOKUP(Gas_DB2[[#This Row],[کد ماشین آلات]],Y:AA,2,FALSE)</f>
        <v>بلدوزر D85</v>
      </c>
      <c r="F1148" s="113" t="str">
        <f>VLOOKUP(Gas_DB2[[#This Row],[نام ماشین آلات]],Z:AB,2,FALSE)</f>
        <v>اکبری</v>
      </c>
      <c r="G1148" s="4">
        <v>0</v>
      </c>
      <c r="H1148" s="4"/>
      <c r="I1148" s="127"/>
      <c r="J1148" s="127"/>
      <c r="K1148" s="107"/>
    </row>
    <row r="1149" spans="2:11" x14ac:dyDescent="0.25">
      <c r="B1149" s="4">
        <f t="shared" si="19"/>
        <v>1147</v>
      </c>
      <c r="C1149" s="369">
        <v>45458</v>
      </c>
      <c r="D1149" s="134" t="s">
        <v>147</v>
      </c>
      <c r="E1149" s="125" t="str">
        <f>VLOOKUP(Gas_DB2[[#This Row],[کد ماشین آلات]],Y:AA,2,FALSE)</f>
        <v>بلدوزر کاترپیلار D8</v>
      </c>
      <c r="F1149" s="113" t="str">
        <f>VLOOKUP(Gas_DB2[[#This Row],[نام ماشین آلات]],Z:AB,2,FALSE)</f>
        <v>حسن پور</v>
      </c>
      <c r="G1149" s="4">
        <v>385</v>
      </c>
      <c r="H1149" s="4"/>
      <c r="I1149" s="127"/>
      <c r="J1149" s="127"/>
      <c r="K1149" s="107"/>
    </row>
    <row r="1150" spans="2:11" x14ac:dyDescent="0.25">
      <c r="B1150" s="4">
        <f t="shared" si="19"/>
        <v>1148</v>
      </c>
      <c r="C1150" s="369">
        <v>45458</v>
      </c>
      <c r="D1150" s="132" t="s">
        <v>162</v>
      </c>
      <c r="E1150" s="125" t="str">
        <f>VLOOKUP(Gas_DB2[[#This Row],[کد ماشین آلات]],Y:AA,2,FALSE)</f>
        <v>بیل مکانیکی</v>
      </c>
      <c r="F1150" s="113" t="str">
        <f>VLOOKUP(Gas_DB2[[#This Row],[نام ماشین آلات]],Z:AB,2,FALSE)</f>
        <v>انصاری</v>
      </c>
      <c r="G1150" s="4">
        <v>173</v>
      </c>
      <c r="H1150" s="4"/>
      <c r="I1150" s="127"/>
      <c r="J1150" s="127"/>
      <c r="K1150" s="107"/>
    </row>
    <row r="1151" spans="2:11" x14ac:dyDescent="0.25">
      <c r="B1151" s="4">
        <f t="shared" si="19"/>
        <v>1149</v>
      </c>
      <c r="C1151" s="369">
        <v>45458</v>
      </c>
      <c r="D1151" s="132" t="s">
        <v>160</v>
      </c>
      <c r="E1151" s="125" t="str">
        <f>VLOOKUP(Gas_DB2[[#This Row],[کد ماشین آلات]],Y:AA,2,FALSE)</f>
        <v>تانکر آب</v>
      </c>
      <c r="F1151" s="113" t="str">
        <f>VLOOKUP(Gas_DB2[[#This Row],[نام ماشین آلات]],Z:AB,2,FALSE)</f>
        <v>رضاپور</v>
      </c>
      <c r="G1151" s="4">
        <v>0</v>
      </c>
      <c r="H1151" s="4"/>
      <c r="I1151" s="127"/>
      <c r="J1151" s="127"/>
      <c r="K1151" s="107"/>
    </row>
    <row r="1152" spans="2:11" x14ac:dyDescent="0.25">
      <c r="B1152" s="4">
        <f t="shared" si="19"/>
        <v>1150</v>
      </c>
      <c r="C1152" s="369">
        <v>45458</v>
      </c>
      <c r="D1152" s="132" t="s">
        <v>149</v>
      </c>
      <c r="E1152" s="125" t="str">
        <f>VLOOKUP(Gas_DB2[[#This Row],[کد ماشین آلات]],Y:AA,2,FALSE)</f>
        <v>لودر ZL50</v>
      </c>
      <c r="F1152" s="113" t="str">
        <f>VLOOKUP(Gas_DB2[[#This Row],[نام ماشین آلات]],Z:AB,2,FALSE)</f>
        <v>میرزایی</v>
      </c>
      <c r="G1152" s="4">
        <v>114</v>
      </c>
      <c r="H1152" s="4"/>
      <c r="I1152" s="127"/>
      <c r="J1152" s="127"/>
      <c r="K1152" s="107"/>
    </row>
    <row r="1153" spans="2:11" x14ac:dyDescent="0.25">
      <c r="B1153" s="4">
        <f t="shared" si="19"/>
        <v>1151</v>
      </c>
      <c r="C1153" s="369">
        <v>45458</v>
      </c>
      <c r="D1153" s="133" t="s">
        <v>150</v>
      </c>
      <c r="E1153" s="125" t="str">
        <f>VLOOKUP(Gas_DB2[[#This Row],[کد ماشین آلات]],Y:AA,2,FALSE)</f>
        <v>کامیون کمپرسی</v>
      </c>
      <c r="F1153" s="113" t="str">
        <f>VLOOKUP(Gas_DB2[[#This Row],[نام ماشین آلات]],Z:AB,2,FALSE)</f>
        <v>شرکتی-یحیی زاده</v>
      </c>
      <c r="G1153" s="4">
        <v>122</v>
      </c>
      <c r="H1153" s="4"/>
      <c r="I1153" s="127"/>
      <c r="J1153" s="127"/>
      <c r="K1153" s="107"/>
    </row>
    <row r="1154" spans="2:11" x14ac:dyDescent="0.25">
      <c r="B1154" s="4">
        <f t="shared" si="19"/>
        <v>1152</v>
      </c>
      <c r="C1154" s="369">
        <v>45458</v>
      </c>
      <c r="D1154" s="133" t="s">
        <v>152</v>
      </c>
      <c r="E1154" s="125" t="str">
        <f>VLOOKUP(Gas_DB2[[#This Row],[کد ماشین آلات]],Y:AA,2,FALSE)</f>
        <v>کامیون کمپرسی</v>
      </c>
      <c r="F1154" s="113" t="str">
        <f>VLOOKUP(Gas_DB2[[#This Row],[نام ماشین آلات]],Z:AB,2,FALSE)</f>
        <v>شرکتی-یحیی زاده</v>
      </c>
      <c r="G1154" s="4">
        <v>0</v>
      </c>
      <c r="H1154" s="4"/>
      <c r="I1154" s="127"/>
      <c r="J1154" s="127"/>
      <c r="K1154" s="107"/>
    </row>
    <row r="1155" spans="2:11" x14ac:dyDescent="0.25">
      <c r="B1155" s="4">
        <f t="shared" ref="B1155:B1220" si="20">ROW()-2</f>
        <v>1153</v>
      </c>
      <c r="C1155" s="369">
        <v>45458</v>
      </c>
      <c r="D1155" s="133" t="s">
        <v>153</v>
      </c>
      <c r="E1155" s="125" t="str">
        <f>VLOOKUP(Gas_DB2[[#This Row],[کد ماشین آلات]],Y:AA,2,FALSE)</f>
        <v>کامیون کمپرسی</v>
      </c>
      <c r="F1155" s="113" t="str">
        <f>VLOOKUP(Gas_DB2[[#This Row],[نام ماشین آلات]],Z:AB,2,FALSE)</f>
        <v>شرکتی-یحیی زاده</v>
      </c>
      <c r="G1155" s="4">
        <v>117</v>
      </c>
      <c r="H1155" s="4"/>
      <c r="I1155" s="127"/>
      <c r="J1155" s="127"/>
      <c r="K1155" s="107"/>
    </row>
    <row r="1156" spans="2:11" x14ac:dyDescent="0.25">
      <c r="B1156" s="4">
        <f t="shared" si="20"/>
        <v>1154</v>
      </c>
      <c r="C1156" s="369">
        <v>45458</v>
      </c>
      <c r="D1156" s="133" t="s">
        <v>137</v>
      </c>
      <c r="E1156" s="125" t="str">
        <f>VLOOKUP(Gas_DB2[[#This Row],[کد ماشین آلات]],Y:AA,2,FALSE)</f>
        <v>بیل مکانیکی</v>
      </c>
      <c r="F1156" s="113" t="str">
        <f>VLOOKUP(Gas_DB2[[#This Row],[نام ماشین آلات]],Z:AB,2,FALSE)</f>
        <v>انصاری</v>
      </c>
      <c r="G1156" s="4">
        <v>262</v>
      </c>
      <c r="H1156" s="4"/>
      <c r="I1156" s="127"/>
      <c r="J1156" s="127"/>
      <c r="K1156" s="107"/>
    </row>
    <row r="1157" spans="2:11" x14ac:dyDescent="0.25">
      <c r="B1157" s="4">
        <f t="shared" si="20"/>
        <v>1155</v>
      </c>
      <c r="C1157" s="369">
        <v>45458</v>
      </c>
      <c r="D1157" s="133" t="s">
        <v>139</v>
      </c>
      <c r="E1157" s="125" t="str">
        <f>VLOOKUP(Gas_DB2[[#This Row],[کد ماشین آلات]],Y:AA,2,FALSE)</f>
        <v>بیل مکانیکی</v>
      </c>
      <c r="F1157" s="113" t="str">
        <f>VLOOKUP(Gas_DB2[[#This Row],[نام ماشین آلات]],Z:AB,2,FALSE)</f>
        <v>انصاری</v>
      </c>
      <c r="G1157" s="4">
        <v>0</v>
      </c>
      <c r="H1157" s="4"/>
      <c r="I1157" s="127"/>
      <c r="J1157" s="127"/>
      <c r="K1157" s="107"/>
    </row>
    <row r="1158" spans="2:11" x14ac:dyDescent="0.25">
      <c r="B1158" s="4">
        <f t="shared" si="20"/>
        <v>1156</v>
      </c>
      <c r="C1158" s="369">
        <v>45458</v>
      </c>
      <c r="D1158" s="133" t="s">
        <v>141</v>
      </c>
      <c r="E1158" s="125" t="str">
        <f>VLOOKUP(Gas_DB2[[#This Row],[کد ماشین آلات]],Y:AA,2,FALSE)</f>
        <v>کامیون کمپرسی</v>
      </c>
      <c r="F1158" s="113" t="str">
        <f>VLOOKUP(Gas_DB2[[#This Row],[نام ماشین آلات]],Z:AB,2,FALSE)</f>
        <v>شرکتی-یحیی زاده</v>
      </c>
      <c r="G1158" s="4">
        <v>185</v>
      </c>
      <c r="H1158" s="4"/>
      <c r="I1158" s="127"/>
      <c r="J1158" s="127"/>
      <c r="K1158" s="107"/>
    </row>
    <row r="1159" spans="2:11" x14ac:dyDescent="0.25">
      <c r="B1159" s="4">
        <f t="shared" si="20"/>
        <v>1157</v>
      </c>
      <c r="C1159" s="369">
        <v>45458</v>
      </c>
      <c r="D1159" s="133" t="s">
        <v>142</v>
      </c>
      <c r="E1159" s="125" t="str">
        <f>VLOOKUP(Gas_DB2[[#This Row],[کد ماشین آلات]],Y:AA,2,FALSE)</f>
        <v>کامیون کمپرسی</v>
      </c>
      <c r="F1159" s="113" t="str">
        <f>VLOOKUP(Gas_DB2[[#This Row],[نام ماشین آلات]],Z:AB,2,FALSE)</f>
        <v>شرکتی-یحیی زاده</v>
      </c>
      <c r="G1159" s="4">
        <v>0</v>
      </c>
      <c r="H1159" s="4"/>
      <c r="I1159" s="127"/>
      <c r="J1159" s="127"/>
      <c r="K1159" s="107"/>
    </row>
    <row r="1160" spans="2:11" x14ac:dyDescent="0.25">
      <c r="B1160" s="4">
        <f t="shared" si="20"/>
        <v>1158</v>
      </c>
      <c r="C1160" s="369">
        <v>45458</v>
      </c>
      <c r="D1160" s="133" t="s">
        <v>143</v>
      </c>
      <c r="E1160" s="125" t="str">
        <f>VLOOKUP(Gas_DB2[[#This Row],[کد ماشین آلات]],Y:AA,2,FALSE)</f>
        <v>کامیون کمپرسی</v>
      </c>
      <c r="F1160" s="113" t="str">
        <f>VLOOKUP(Gas_DB2[[#This Row],[نام ماشین آلات]],Z:AB,2,FALSE)</f>
        <v>شرکتی-یحیی زاده</v>
      </c>
      <c r="G1160" s="4">
        <v>0</v>
      </c>
      <c r="H1160" s="4"/>
      <c r="I1160" s="127"/>
      <c r="J1160" s="127"/>
      <c r="K1160" s="107"/>
    </row>
    <row r="1161" spans="2:11" x14ac:dyDescent="0.25">
      <c r="B1161" s="4">
        <f t="shared" si="20"/>
        <v>1159</v>
      </c>
      <c r="C1161" s="369">
        <v>45458</v>
      </c>
      <c r="D1161" s="133" t="s">
        <v>136</v>
      </c>
      <c r="E1161" s="125" t="str">
        <f>VLOOKUP(Gas_DB2[[#This Row],[کد ماشین آلات]],Y:AA,2,FALSE)</f>
        <v>بلدوزر</v>
      </c>
      <c r="F1161" s="113" t="str">
        <f>VLOOKUP(Gas_DB2[[#This Row],[نام ماشین آلات]],Z:AB,2,FALSE)</f>
        <v>شرکتی-رجب زاده</v>
      </c>
      <c r="G1161" s="4">
        <v>250</v>
      </c>
      <c r="H1161" s="4"/>
      <c r="I1161" s="127"/>
      <c r="J1161" s="127"/>
      <c r="K1161" s="107"/>
    </row>
    <row r="1162" spans="2:11" x14ac:dyDescent="0.25">
      <c r="B1162" s="4">
        <f t="shared" si="20"/>
        <v>1160</v>
      </c>
      <c r="C1162" s="369">
        <v>45458</v>
      </c>
      <c r="D1162" s="132" t="s">
        <v>155</v>
      </c>
      <c r="E1162" s="125" t="str">
        <f>VLOOKUP(Gas_DB2[[#This Row],[کد ماشین آلات]],Y:AA,2,FALSE)</f>
        <v>لودر</v>
      </c>
      <c r="F1162" s="113">
        <f>VLOOKUP(Gas_DB2[[#This Row],[نام ماشین آلات]],Z:AB,2,FALSE)</f>
        <v>0</v>
      </c>
      <c r="G1162" s="4">
        <v>0</v>
      </c>
      <c r="H1162" s="4"/>
      <c r="I1162" s="127"/>
      <c r="J1162" s="127"/>
      <c r="K1162" s="107"/>
    </row>
    <row r="1163" spans="2:11" x14ac:dyDescent="0.25">
      <c r="B1163" s="4">
        <f t="shared" si="20"/>
        <v>1161</v>
      </c>
      <c r="C1163" s="369">
        <v>45458</v>
      </c>
      <c r="D1163" s="132" t="s">
        <v>156</v>
      </c>
      <c r="E1163" s="125" t="str">
        <f>VLOOKUP(Gas_DB2[[#This Row],[کد ماشین آلات]],Y:AA,2,FALSE)</f>
        <v>کامیون کمپرسی</v>
      </c>
      <c r="F1163" s="113" t="str">
        <f>VLOOKUP(Gas_DB2[[#This Row],[نام ماشین آلات]],Z:AB,2,FALSE)</f>
        <v>شرکتی-یحیی زاده</v>
      </c>
      <c r="G1163" s="4">
        <v>0</v>
      </c>
      <c r="H1163" s="4"/>
      <c r="I1163" s="127"/>
      <c r="J1163" s="127"/>
      <c r="K1163" s="107"/>
    </row>
    <row r="1164" spans="2:11" x14ac:dyDescent="0.25">
      <c r="B1164" s="4">
        <f t="shared" si="20"/>
        <v>1162</v>
      </c>
      <c r="C1164" s="369">
        <v>45458</v>
      </c>
      <c r="D1164" s="132" t="s">
        <v>157</v>
      </c>
      <c r="E1164" s="125" t="str">
        <f>VLOOKUP(Gas_DB2[[#This Row],[کد ماشین آلات]],Y:AA,2,FALSE)</f>
        <v>کامیون کمپرسی</v>
      </c>
      <c r="F1164" s="113" t="str">
        <f>VLOOKUP(Gas_DB2[[#This Row],[نام ماشین آلات]],Z:AB,2,FALSE)</f>
        <v>شرکتی-یحیی زاده</v>
      </c>
      <c r="G1164" s="4">
        <v>191</v>
      </c>
      <c r="H1164" s="4"/>
      <c r="I1164" s="127"/>
      <c r="J1164" s="127"/>
      <c r="K1164" s="107"/>
    </row>
    <row r="1165" spans="2:11" x14ac:dyDescent="0.25">
      <c r="B1165" s="4">
        <f t="shared" si="20"/>
        <v>1163</v>
      </c>
      <c r="C1165" s="369">
        <v>45458</v>
      </c>
      <c r="D1165" s="134" t="s">
        <v>164</v>
      </c>
      <c r="E1165" s="125" t="str">
        <f>VLOOKUP(Gas_DB2[[#This Row],[کد ماشین آلات]],Y:AA,2,FALSE)</f>
        <v>گریدر 14G</v>
      </c>
      <c r="F1165" s="113" t="str">
        <f>VLOOKUP(Gas_DB2[[#This Row],[نام ماشین آلات]],Z:AB,2,FALSE)</f>
        <v>محمد پور</v>
      </c>
      <c r="G1165" s="4">
        <v>409</v>
      </c>
      <c r="H1165" s="4"/>
      <c r="I1165" s="127"/>
      <c r="J1165" s="127"/>
      <c r="K1165" s="107"/>
    </row>
    <row r="1166" spans="2:11" x14ac:dyDescent="0.25">
      <c r="B1166" s="4">
        <f t="shared" si="20"/>
        <v>1164</v>
      </c>
      <c r="C1166" s="369">
        <v>45458</v>
      </c>
      <c r="D1166" s="134" t="s">
        <v>168</v>
      </c>
      <c r="E1166" s="125" t="str">
        <f>VLOOKUP(Gas_DB2[[#This Row],[کد ماشین آلات]],Y:AA,2,FALSE)</f>
        <v>غلطک کششی</v>
      </c>
      <c r="F1166" s="113" t="str">
        <f>VLOOKUP(Gas_DB2[[#This Row],[نام ماشین آلات]],Z:AB,2,FALSE)</f>
        <v>محمد پور</v>
      </c>
      <c r="G1166" s="4">
        <v>69</v>
      </c>
      <c r="H1166" s="4"/>
      <c r="I1166" s="127"/>
      <c r="J1166" s="127"/>
      <c r="K1166" s="107"/>
    </row>
    <row r="1167" spans="2:11" x14ac:dyDescent="0.25">
      <c r="B1167" s="4">
        <f t="shared" si="20"/>
        <v>1165</v>
      </c>
      <c r="C1167" s="369">
        <v>45458</v>
      </c>
      <c r="D1167" s="134" t="s">
        <v>171</v>
      </c>
      <c r="E1167" s="125" t="str">
        <f>VLOOKUP(Gas_DB2[[#This Row],[کد ماشین آلات]],Y:AA,2,FALSE)</f>
        <v>غلطک کششی</v>
      </c>
      <c r="F1167" s="113" t="str">
        <f>VLOOKUP(Gas_DB2[[#This Row],[نام ماشین آلات]],Z:AB,2,FALSE)</f>
        <v>محمد پور</v>
      </c>
      <c r="G1167" s="4">
        <v>60</v>
      </c>
      <c r="H1167" s="4"/>
      <c r="I1167" s="127"/>
      <c r="J1167" s="127"/>
      <c r="K1167" s="107"/>
    </row>
    <row r="1168" spans="2:11" x14ac:dyDescent="0.25">
      <c r="B1168" s="4">
        <f t="shared" si="20"/>
        <v>1166</v>
      </c>
      <c r="C1168" s="369">
        <v>45458</v>
      </c>
      <c r="D1168" s="134" t="s">
        <v>172</v>
      </c>
      <c r="E1168" s="125" t="str">
        <f>VLOOKUP(Gas_DB2[[#This Row],[کد ماشین آلات]],Y:AA,2,FALSE)</f>
        <v>لودر</v>
      </c>
      <c r="F1168" s="113">
        <f>VLOOKUP(Gas_DB2[[#This Row],[نام ماشین آلات]],Z:AB,2,FALSE)</f>
        <v>0</v>
      </c>
      <c r="G1168" s="4">
        <v>87</v>
      </c>
      <c r="H1168" s="4"/>
      <c r="I1168" s="127"/>
      <c r="J1168" s="127"/>
      <c r="K1168" s="107"/>
    </row>
    <row r="1169" spans="2:11" x14ac:dyDescent="0.25">
      <c r="B1169" s="4">
        <f t="shared" si="20"/>
        <v>1167</v>
      </c>
      <c r="C1169" s="369">
        <v>45458</v>
      </c>
      <c r="D1169" s="134" t="s">
        <v>173</v>
      </c>
      <c r="E1169" s="125" t="str">
        <f>VLOOKUP(Gas_DB2[[#This Row],[کد ماشین آلات]],Y:AA,2,FALSE)</f>
        <v>تانکر آب</v>
      </c>
      <c r="F1169" s="113" t="str">
        <f>VLOOKUP(Gas_DB2[[#This Row],[نام ماشین آلات]],Z:AB,2,FALSE)</f>
        <v>رضاپور</v>
      </c>
      <c r="G1169" s="4">
        <v>161</v>
      </c>
      <c r="H1169" s="4"/>
      <c r="I1169" s="127"/>
      <c r="J1169" s="127"/>
      <c r="K1169" s="107"/>
    </row>
    <row r="1170" spans="2:11" x14ac:dyDescent="0.25">
      <c r="B1170" s="4">
        <f t="shared" si="20"/>
        <v>1168</v>
      </c>
      <c r="C1170" s="369">
        <v>45458</v>
      </c>
      <c r="D1170" s="134" t="s">
        <v>174</v>
      </c>
      <c r="E1170" s="125" t="str">
        <f>VLOOKUP(Gas_DB2[[#This Row],[کد ماشین آلات]],Y:AA,2,FALSE)</f>
        <v>غلطک پاچه بزی</v>
      </c>
      <c r="F1170" s="113" t="str">
        <f>VLOOKUP(Gas_DB2[[#This Row],[نام ماشین آلات]],Z:AB,2,FALSE)</f>
        <v>محمد پور</v>
      </c>
      <c r="G1170" s="4">
        <v>52</v>
      </c>
      <c r="H1170" s="4"/>
      <c r="I1170" s="127"/>
      <c r="J1170" s="127"/>
      <c r="K1170" s="107"/>
    </row>
    <row r="1171" spans="2:11" x14ac:dyDescent="0.25">
      <c r="B1171" s="4">
        <f t="shared" si="20"/>
        <v>1169</v>
      </c>
      <c r="C1171" s="369">
        <v>45458</v>
      </c>
      <c r="D1171" s="134" t="s">
        <v>176</v>
      </c>
      <c r="E1171" s="125" t="str">
        <f>VLOOKUP(Gas_DB2[[#This Row],[کد ماشین آلات]],Y:AA,2,FALSE)</f>
        <v>بلدوزر</v>
      </c>
      <c r="F1171" s="113" t="str">
        <f>VLOOKUP(D1171,Y$4:AA1171,3,FALSE)</f>
        <v>محمد پور</v>
      </c>
      <c r="G1171" s="4">
        <v>253</v>
      </c>
      <c r="H1171" s="4"/>
      <c r="I1171" s="127"/>
      <c r="J1171" s="127"/>
      <c r="K1171" s="107"/>
    </row>
    <row r="1172" spans="2:11" x14ac:dyDescent="0.25">
      <c r="B1172" s="4">
        <f t="shared" si="20"/>
        <v>1170</v>
      </c>
      <c r="C1172" s="369">
        <v>45458</v>
      </c>
      <c r="D1172" s="134" t="s">
        <v>177</v>
      </c>
      <c r="E1172" s="125" t="str">
        <f>VLOOKUP(Gas_DB2[[#This Row],[کد ماشین آلات]],Y:AA,2,FALSE)</f>
        <v>کمپرسی جفت</v>
      </c>
      <c r="F1172" s="113" t="str">
        <f>VLOOKUP(Gas_DB2[[#This Row],[نام ماشین آلات]],Z:AB,2,FALSE)</f>
        <v>محمد پور</v>
      </c>
      <c r="G1172" s="4">
        <v>0</v>
      </c>
      <c r="H1172" s="4"/>
      <c r="I1172" s="127"/>
      <c r="J1172" s="127"/>
      <c r="K1172" s="107"/>
    </row>
    <row r="1173" spans="2:11" x14ac:dyDescent="0.25">
      <c r="B1173" s="4">
        <f t="shared" si="20"/>
        <v>1171</v>
      </c>
      <c r="C1173" s="369">
        <v>45458</v>
      </c>
      <c r="D1173" s="134" t="s">
        <v>179</v>
      </c>
      <c r="E1173" s="125" t="str">
        <f>VLOOKUP(Gas_DB2[[#This Row],[کد ماشین آلات]],Y:AA,2,FALSE)</f>
        <v>تانکر آب</v>
      </c>
      <c r="F1173" s="113" t="str">
        <f>VLOOKUP(Gas_DB2[[#This Row],[نام ماشین آلات]],Z:AB,2,FALSE)</f>
        <v>رضاپور</v>
      </c>
      <c r="G1173" s="4">
        <v>64</v>
      </c>
      <c r="H1173" s="4"/>
      <c r="I1173" s="127"/>
      <c r="J1173" s="127"/>
      <c r="K1173" s="107"/>
    </row>
    <row r="1174" spans="2:11" x14ac:dyDescent="0.25">
      <c r="B1174" s="99">
        <f t="shared" si="20"/>
        <v>1172</v>
      </c>
      <c r="C1174" s="371">
        <v>45459</v>
      </c>
      <c r="D1174" s="100" t="s">
        <v>182</v>
      </c>
      <c r="E1174" s="113" t="str">
        <f>VLOOKUP(D1174,M$155:O1174,2,FALSE)</f>
        <v>تانکر اداره سوخت</v>
      </c>
      <c r="F1174" s="113" t="str">
        <f>VLOOKUP(D1174,Y$4:AA1174,3,FALSE)</f>
        <v>هیزمی</v>
      </c>
      <c r="G1174" s="130"/>
      <c r="H1174" s="99">
        <v>19000</v>
      </c>
      <c r="I1174" s="246"/>
      <c r="J1174" s="246"/>
      <c r="K1174" s="113"/>
    </row>
    <row r="1175" spans="2:11" x14ac:dyDescent="0.25">
      <c r="B1175" s="4">
        <f t="shared" si="20"/>
        <v>1173</v>
      </c>
      <c r="C1175" s="369">
        <v>45459</v>
      </c>
      <c r="D1175" s="132" t="s">
        <v>88</v>
      </c>
      <c r="E1175" s="125" t="str">
        <f>VLOOKUP(Gas_DB2[[#This Row],[کد ماشین آلات]],Y:AA,2,FALSE)</f>
        <v>گریدر  ۱۶g</v>
      </c>
      <c r="F1175" s="113" t="str">
        <f>VLOOKUP(Gas_DB2[[#This Row],[نام ماشین آلات]],Z:AB,2,FALSE)</f>
        <v>شرکتی-یگانه</v>
      </c>
      <c r="G1175" s="4">
        <v>0</v>
      </c>
      <c r="H1175" s="4"/>
      <c r="I1175" s="127"/>
      <c r="J1175" s="127"/>
      <c r="K1175" s="107"/>
    </row>
    <row r="1176" spans="2:11" x14ac:dyDescent="0.25">
      <c r="B1176" s="4">
        <f t="shared" si="20"/>
        <v>1174</v>
      </c>
      <c r="C1176" s="369">
        <v>45459</v>
      </c>
      <c r="D1176" s="132" t="s">
        <v>91</v>
      </c>
      <c r="E1176" s="125" t="str">
        <f>VLOOKUP(Gas_DB2[[#This Row],[کد ماشین آلات]],Y:AA,2,FALSE)</f>
        <v>کامیون کمپرسی</v>
      </c>
      <c r="F1176" s="113" t="str">
        <f>VLOOKUP(Gas_DB2[[#This Row],[نام ماشین آلات]],Z:AB,2,FALSE)</f>
        <v>شرکتی-یحیی زاده</v>
      </c>
      <c r="G1176" s="4">
        <v>0</v>
      </c>
      <c r="H1176" s="4"/>
      <c r="I1176" s="127"/>
      <c r="J1176" s="127"/>
      <c r="K1176" s="107"/>
    </row>
    <row r="1177" spans="2:11" x14ac:dyDescent="0.25">
      <c r="B1177" s="4">
        <f t="shared" si="20"/>
        <v>1175</v>
      </c>
      <c r="C1177" s="369">
        <v>45459</v>
      </c>
      <c r="D1177" s="132" t="s">
        <v>94</v>
      </c>
      <c r="E1177" s="125" t="str">
        <f>VLOOKUP(Gas_DB2[[#This Row],[کد ماشین آلات]],Y:AA,2,FALSE)</f>
        <v>کامیون کمپرسی</v>
      </c>
      <c r="F1177" s="113" t="str">
        <f>VLOOKUP(Gas_DB2[[#This Row],[نام ماشین آلات]],Z:AB,2,FALSE)</f>
        <v>شرکتی-یحیی زاده</v>
      </c>
      <c r="G1177" s="4">
        <v>0</v>
      </c>
      <c r="H1177" s="4"/>
      <c r="I1177" s="127"/>
      <c r="J1177" s="127"/>
      <c r="K1177" s="107"/>
    </row>
    <row r="1178" spans="2:11" x14ac:dyDescent="0.25">
      <c r="B1178" s="4">
        <f t="shared" si="20"/>
        <v>1176</v>
      </c>
      <c r="C1178" s="369">
        <v>45459</v>
      </c>
      <c r="D1178" s="132" t="s">
        <v>117</v>
      </c>
      <c r="E1178" s="125" t="str">
        <f>VLOOKUP(Gas_DB2[[#This Row],[کد ماشین آلات]],Y:AA,2,FALSE)</f>
        <v>کامیون کمپرسی</v>
      </c>
      <c r="F1178" s="113" t="str">
        <f>VLOOKUP(Gas_DB2[[#This Row],[نام ماشین آلات]],Z:AB,2,FALSE)</f>
        <v>شرکتی-یحیی زاده</v>
      </c>
      <c r="G1178" s="4">
        <v>102</v>
      </c>
      <c r="H1178" s="4"/>
      <c r="I1178" s="127"/>
      <c r="J1178" s="127"/>
      <c r="K1178" s="107"/>
    </row>
    <row r="1179" spans="2:11" x14ac:dyDescent="0.25">
      <c r="B1179" s="4">
        <f t="shared" si="20"/>
        <v>1177</v>
      </c>
      <c r="C1179" s="369">
        <v>45459</v>
      </c>
      <c r="D1179" s="132" t="s">
        <v>130</v>
      </c>
      <c r="E1179" s="125" t="str">
        <f>VLOOKUP(Gas_DB2[[#This Row],[کد ماشین آلات]],Y:AA,2,FALSE)</f>
        <v>تانکر ابپاش بنز</v>
      </c>
      <c r="F1179" s="113" t="str">
        <f>VLOOKUP(Gas_DB2[[#This Row],[نام ماشین آلات]],Z:AB,2,FALSE)</f>
        <v>شرکتی-بارانی</v>
      </c>
      <c r="G1179" s="4">
        <v>100</v>
      </c>
      <c r="H1179" s="4"/>
      <c r="I1179" s="127"/>
      <c r="J1179" s="127"/>
      <c r="K1179" s="107"/>
    </row>
    <row r="1180" spans="2:11" x14ac:dyDescent="0.25">
      <c r="B1180" s="4">
        <f t="shared" si="20"/>
        <v>1178</v>
      </c>
      <c r="C1180" s="369">
        <v>45459</v>
      </c>
      <c r="D1180" s="132" t="s">
        <v>96</v>
      </c>
      <c r="E1180" s="125" t="str">
        <f>VLOOKUP(Gas_DB2[[#This Row],[کد ماشین آلات]],Y:AA,2,FALSE)</f>
        <v>تانکر ابپاش بنز</v>
      </c>
      <c r="F1180" s="113" t="str">
        <f>VLOOKUP(Gas_DB2[[#This Row],[نام ماشین آلات]],Z:AB,2,FALSE)</f>
        <v>شرکتی-بارانی</v>
      </c>
      <c r="G1180" s="4">
        <v>0</v>
      </c>
      <c r="H1180" s="4"/>
      <c r="I1180" s="127"/>
      <c r="J1180" s="127"/>
      <c r="K1180" s="107"/>
    </row>
    <row r="1181" spans="2:11" x14ac:dyDescent="0.25">
      <c r="B1181" s="4">
        <f t="shared" si="20"/>
        <v>1179</v>
      </c>
      <c r="C1181" s="369">
        <v>45459</v>
      </c>
      <c r="D1181" s="132" t="s">
        <v>114</v>
      </c>
      <c r="E1181" s="125" t="str">
        <f>VLOOKUP(Gas_DB2[[#This Row],[کد ماشین آلات]],Y:AA,2,FALSE)</f>
        <v>تانکر سوخت بنز</v>
      </c>
      <c r="F1181" s="113" t="str">
        <f>VLOOKUP(Gas_DB2[[#This Row],[نام ماشین آلات]],Z:AB,2,FALSE)</f>
        <v>شرکتی-برات زاده- از تاریخ 1 تیرماه</v>
      </c>
      <c r="G1181" s="4">
        <v>0</v>
      </c>
      <c r="H1181" s="4"/>
      <c r="I1181" s="127"/>
      <c r="J1181" s="127"/>
      <c r="K1181" s="107"/>
    </row>
    <row r="1182" spans="2:11" x14ac:dyDescent="0.25">
      <c r="B1182" s="4">
        <f t="shared" si="20"/>
        <v>1180</v>
      </c>
      <c r="C1182" s="369">
        <v>45459</v>
      </c>
      <c r="D1182" s="132" t="s">
        <v>119</v>
      </c>
      <c r="E1182" s="125" t="str">
        <f>VLOOKUP(Gas_DB2[[#This Row],[کد ماشین آلات]],Y:AA,2,FALSE)</f>
        <v>غلطک</v>
      </c>
      <c r="F1182" s="113" t="str">
        <f>VLOOKUP(Gas_DB2[[#This Row],[نام ماشین آلات]],Z:AB,2,FALSE)</f>
        <v>شرکتی-جمالی</v>
      </c>
      <c r="G1182" s="4">
        <v>0</v>
      </c>
      <c r="H1182" s="4"/>
      <c r="I1182" s="127"/>
      <c r="J1182" s="127"/>
      <c r="K1182" s="107"/>
    </row>
    <row r="1183" spans="2:11" x14ac:dyDescent="0.25">
      <c r="B1183" s="4">
        <f t="shared" si="20"/>
        <v>1181</v>
      </c>
      <c r="C1183" s="369">
        <v>45459</v>
      </c>
      <c r="D1183" s="132" t="s">
        <v>107</v>
      </c>
      <c r="E1183" s="125" t="str">
        <f>VLOOKUP(Gas_DB2[[#This Row],[کد ماشین آلات]],Y:AA,2,FALSE)</f>
        <v>غلطک</v>
      </c>
      <c r="F1183" s="113" t="str">
        <f>VLOOKUP(Gas_DB2[[#This Row],[نام ماشین آلات]],Z:AB,2,FALSE)</f>
        <v>شرکتی-جمالی</v>
      </c>
      <c r="G1183" s="4">
        <v>0</v>
      </c>
      <c r="H1183" s="4"/>
      <c r="I1183" s="127"/>
      <c r="J1183" s="127"/>
      <c r="K1183" s="107"/>
    </row>
    <row r="1184" spans="2:11" x14ac:dyDescent="0.25">
      <c r="B1184" s="4">
        <f t="shared" si="20"/>
        <v>1182</v>
      </c>
      <c r="C1184" s="369">
        <v>45459</v>
      </c>
      <c r="D1184" s="132" t="s">
        <v>110</v>
      </c>
      <c r="E1184" s="125" t="str">
        <f>VLOOKUP(Gas_DB2[[#This Row],[کد ماشین آلات]],Y:AA,2,FALSE)</f>
        <v>غلطک</v>
      </c>
      <c r="F1184" s="113" t="str">
        <f>VLOOKUP(Gas_DB2[[#This Row],[نام ماشین آلات]],Z:AB,2,FALSE)</f>
        <v>شرکتی-جمالی</v>
      </c>
      <c r="G1184" s="4">
        <v>42</v>
      </c>
      <c r="H1184" s="4"/>
      <c r="I1184" s="127">
        <v>112123</v>
      </c>
      <c r="J1184" s="127">
        <v>113302</v>
      </c>
      <c r="K1184" s="107"/>
    </row>
    <row r="1185" spans="2:11" x14ac:dyDescent="0.25">
      <c r="B1185" s="4">
        <f t="shared" si="20"/>
        <v>1183</v>
      </c>
      <c r="C1185" s="369">
        <v>45459</v>
      </c>
      <c r="D1185" s="132" t="s">
        <v>120</v>
      </c>
      <c r="E1185" s="125" t="str">
        <f>VLOOKUP(Gas_DB2[[#This Row],[کد ماشین آلات]],Y:AA,2,FALSE)</f>
        <v>میکسراتکو</v>
      </c>
      <c r="F1185" s="113" t="str">
        <f>VLOOKUP(Gas_DB2[[#This Row],[نام ماشین آلات]],Z:AB,2,FALSE)</f>
        <v>شرکتی-شاکری</v>
      </c>
      <c r="G1185" s="4">
        <v>0</v>
      </c>
      <c r="H1185" s="4"/>
      <c r="I1185" s="127"/>
      <c r="J1185" s="127"/>
      <c r="K1185" s="107"/>
    </row>
    <row r="1186" spans="2:11" x14ac:dyDescent="0.25">
      <c r="B1186" s="4">
        <f t="shared" si="20"/>
        <v>1184</v>
      </c>
      <c r="C1186" s="369">
        <v>45459</v>
      </c>
      <c r="D1186" s="132" t="s">
        <v>122</v>
      </c>
      <c r="E1186" s="125" t="str">
        <f>VLOOKUP(Gas_DB2[[#This Row],[کد ماشین آلات]],Y:AA,2,FALSE)</f>
        <v>میکسر امیکو</v>
      </c>
      <c r="F1186" s="113" t="str">
        <f>VLOOKUP(Gas_DB2[[#This Row],[نام ماشین آلات]],Z:AB,2,FALSE)</f>
        <v>شرکتی-زراعتی</v>
      </c>
      <c r="G1186" s="4">
        <v>0</v>
      </c>
      <c r="H1186" s="4"/>
      <c r="I1186" s="127"/>
      <c r="J1186" s="127"/>
      <c r="K1186" s="107"/>
    </row>
    <row r="1187" spans="2:11" x14ac:dyDescent="0.25">
      <c r="B1187" s="4">
        <f t="shared" si="20"/>
        <v>1185</v>
      </c>
      <c r="C1187" s="369">
        <v>45459</v>
      </c>
      <c r="D1187" s="132" t="s">
        <v>127</v>
      </c>
      <c r="E1187" s="125" t="str">
        <f>VLOOKUP(Gas_DB2[[#This Row],[کد ماشین آلات]],Y:AA,2,FALSE)</f>
        <v>بلدوزر</v>
      </c>
      <c r="F1187" s="113" t="str">
        <f>VLOOKUP(Gas_DB2[[#This Row],[نام ماشین آلات]],Z:AB,2,FALSE)</f>
        <v>شرکتی-رجب زاده</v>
      </c>
      <c r="G1187" s="4">
        <v>0</v>
      </c>
      <c r="H1187" s="4"/>
      <c r="I1187" s="127"/>
      <c r="J1187" s="127"/>
      <c r="K1187" s="107"/>
    </row>
    <row r="1188" spans="2:11" x14ac:dyDescent="0.25">
      <c r="B1188" s="4">
        <f t="shared" si="20"/>
        <v>1186</v>
      </c>
      <c r="C1188" s="369">
        <v>45459</v>
      </c>
      <c r="D1188" s="132" t="s">
        <v>158</v>
      </c>
      <c r="E1188" s="125" t="str">
        <f>VLOOKUP(Gas_DB2[[#This Row],[کد ماشین آلات]],Y:AA,2,FALSE)</f>
        <v>بیل مکانیکی</v>
      </c>
      <c r="F1188" s="113" t="str">
        <f>VLOOKUP(Gas_DB2[[#This Row],[نام ماشین آلات]],Z:AB,2,FALSE)</f>
        <v>انصاری</v>
      </c>
      <c r="G1188" s="4">
        <v>0</v>
      </c>
      <c r="H1188" s="4"/>
      <c r="I1188" s="127"/>
      <c r="J1188" s="127"/>
      <c r="K1188" s="107"/>
    </row>
    <row r="1189" spans="2:11" x14ac:dyDescent="0.25">
      <c r="B1189" s="4">
        <f t="shared" si="20"/>
        <v>1187</v>
      </c>
      <c r="C1189" s="369">
        <v>45459</v>
      </c>
      <c r="D1189" s="133" t="s">
        <v>144</v>
      </c>
      <c r="E1189" s="125" t="str">
        <f>VLOOKUP(Gas_DB2[[#This Row],[کد ماشین آلات]],Y:AA,2,FALSE)</f>
        <v>بلدوزر D85</v>
      </c>
      <c r="F1189" s="113" t="str">
        <f>VLOOKUP(Gas_DB2[[#This Row],[نام ماشین آلات]],Z:AB,2,FALSE)</f>
        <v>اکبری</v>
      </c>
      <c r="G1189" s="4">
        <v>0</v>
      </c>
      <c r="H1189" s="4"/>
      <c r="I1189" s="127"/>
      <c r="J1189" s="127"/>
      <c r="K1189" s="107"/>
    </row>
    <row r="1190" spans="2:11" x14ac:dyDescent="0.25">
      <c r="B1190" s="4">
        <f t="shared" si="20"/>
        <v>1188</v>
      </c>
      <c r="C1190" s="369">
        <v>45459</v>
      </c>
      <c r="D1190" s="133" t="s">
        <v>146</v>
      </c>
      <c r="E1190" s="125" t="str">
        <f>VLOOKUP(Gas_DB2[[#This Row],[کد ماشین آلات]],Y:AA,2,FALSE)</f>
        <v>بلدوزر D85</v>
      </c>
      <c r="F1190" s="113" t="str">
        <f>VLOOKUP(Gas_DB2[[#This Row],[نام ماشین آلات]],Z:AB,2,FALSE)</f>
        <v>اکبری</v>
      </c>
      <c r="G1190" s="4">
        <v>149</v>
      </c>
      <c r="H1190" s="4"/>
      <c r="I1190" s="127"/>
      <c r="J1190" s="127"/>
      <c r="K1190" s="107"/>
    </row>
    <row r="1191" spans="2:11" x14ac:dyDescent="0.25">
      <c r="B1191" s="4">
        <f t="shared" si="20"/>
        <v>1189</v>
      </c>
      <c r="C1191" s="369">
        <v>45459</v>
      </c>
      <c r="D1191" s="134" t="s">
        <v>147</v>
      </c>
      <c r="E1191" s="125" t="str">
        <f>VLOOKUP(Gas_DB2[[#This Row],[کد ماشین آلات]],Y:AA,2,FALSE)</f>
        <v>بلدوزر کاترپیلار D8</v>
      </c>
      <c r="F1191" s="113" t="str">
        <f>VLOOKUP(Gas_DB2[[#This Row],[نام ماشین آلات]],Z:AB,2,FALSE)</f>
        <v>حسن پور</v>
      </c>
      <c r="G1191" s="4">
        <v>124</v>
      </c>
      <c r="H1191" s="4"/>
      <c r="I1191" s="127"/>
      <c r="J1191" s="127"/>
      <c r="K1191" s="107"/>
    </row>
    <row r="1192" spans="2:11" x14ac:dyDescent="0.25">
      <c r="B1192" s="4">
        <f t="shared" si="20"/>
        <v>1190</v>
      </c>
      <c r="C1192" s="369">
        <v>45459</v>
      </c>
      <c r="D1192" s="132" t="s">
        <v>162</v>
      </c>
      <c r="E1192" s="125" t="str">
        <f>VLOOKUP(Gas_DB2[[#This Row],[کد ماشین آلات]],Y:AA,2,FALSE)</f>
        <v>بیل مکانیکی</v>
      </c>
      <c r="F1192" s="113" t="str">
        <f>VLOOKUP(Gas_DB2[[#This Row],[نام ماشین آلات]],Z:AB,2,FALSE)</f>
        <v>انصاری</v>
      </c>
      <c r="G1192" s="4">
        <v>0</v>
      </c>
      <c r="H1192" s="4"/>
      <c r="I1192" s="127"/>
      <c r="J1192" s="127"/>
      <c r="K1192" s="107"/>
    </row>
    <row r="1193" spans="2:11" x14ac:dyDescent="0.25">
      <c r="B1193" s="4">
        <f t="shared" si="20"/>
        <v>1191</v>
      </c>
      <c r="C1193" s="369">
        <v>45459</v>
      </c>
      <c r="D1193" s="132" t="s">
        <v>160</v>
      </c>
      <c r="E1193" s="125" t="str">
        <f>VLOOKUP(Gas_DB2[[#This Row],[کد ماشین آلات]],Y:AA,2,FALSE)</f>
        <v>تانکر آب</v>
      </c>
      <c r="F1193" s="113" t="str">
        <f>VLOOKUP(Gas_DB2[[#This Row],[نام ماشین آلات]],Z:AB,2,FALSE)</f>
        <v>رضاپور</v>
      </c>
      <c r="G1193" s="4">
        <v>100</v>
      </c>
      <c r="H1193" s="4"/>
      <c r="I1193" s="127"/>
      <c r="J1193" s="127"/>
      <c r="K1193" s="107"/>
    </row>
    <row r="1194" spans="2:11" x14ac:dyDescent="0.25">
      <c r="B1194" s="4">
        <f t="shared" si="20"/>
        <v>1192</v>
      </c>
      <c r="C1194" s="369">
        <v>45459</v>
      </c>
      <c r="D1194" s="132" t="s">
        <v>149</v>
      </c>
      <c r="E1194" s="125" t="str">
        <f>VLOOKUP(Gas_DB2[[#This Row],[کد ماشین آلات]],Y:AA,2,FALSE)</f>
        <v>لودر ZL50</v>
      </c>
      <c r="F1194" s="113" t="str">
        <f>VLOOKUP(Gas_DB2[[#This Row],[نام ماشین آلات]],Z:AB,2,FALSE)</f>
        <v>میرزایی</v>
      </c>
      <c r="G1194" s="4">
        <v>0</v>
      </c>
      <c r="H1194" s="4"/>
      <c r="I1194" s="127"/>
      <c r="J1194" s="127"/>
      <c r="K1194" s="107"/>
    </row>
    <row r="1195" spans="2:11" x14ac:dyDescent="0.25">
      <c r="B1195" s="4">
        <f t="shared" si="20"/>
        <v>1193</v>
      </c>
      <c r="C1195" s="369">
        <v>45459</v>
      </c>
      <c r="D1195" s="133" t="s">
        <v>150</v>
      </c>
      <c r="E1195" s="125" t="str">
        <f>VLOOKUP(Gas_DB2[[#This Row],[کد ماشین آلات]],Y:AA,2,FALSE)</f>
        <v>کامیون کمپرسی</v>
      </c>
      <c r="F1195" s="113" t="str">
        <f>VLOOKUP(Gas_DB2[[#This Row],[نام ماشین آلات]],Z:AB,2,FALSE)</f>
        <v>شرکتی-یحیی زاده</v>
      </c>
      <c r="G1195" s="4">
        <v>0</v>
      </c>
      <c r="H1195" s="4"/>
      <c r="I1195" s="127"/>
      <c r="J1195" s="127"/>
      <c r="K1195" s="107"/>
    </row>
    <row r="1196" spans="2:11" x14ac:dyDescent="0.25">
      <c r="B1196" s="4">
        <f t="shared" si="20"/>
        <v>1194</v>
      </c>
      <c r="C1196" s="369">
        <v>45459</v>
      </c>
      <c r="D1196" s="133" t="s">
        <v>152</v>
      </c>
      <c r="E1196" s="125" t="str">
        <f>VLOOKUP(Gas_DB2[[#This Row],[کد ماشین آلات]],Y:AA,2,FALSE)</f>
        <v>کامیون کمپرسی</v>
      </c>
      <c r="F1196" s="113" t="str">
        <f>VLOOKUP(Gas_DB2[[#This Row],[نام ماشین آلات]],Z:AB,2,FALSE)</f>
        <v>شرکتی-یحیی زاده</v>
      </c>
      <c r="G1196" s="4">
        <v>143</v>
      </c>
      <c r="H1196" s="4"/>
      <c r="I1196" s="127"/>
      <c r="J1196" s="127"/>
      <c r="K1196" s="107"/>
    </row>
    <row r="1197" spans="2:11" x14ac:dyDescent="0.25">
      <c r="B1197" s="4">
        <f t="shared" si="20"/>
        <v>1195</v>
      </c>
      <c r="C1197" s="369">
        <v>45459</v>
      </c>
      <c r="D1197" s="133" t="s">
        <v>153</v>
      </c>
      <c r="E1197" s="125" t="str">
        <f>VLOOKUP(Gas_DB2[[#This Row],[کد ماشین آلات]],Y:AA,2,FALSE)</f>
        <v>کامیون کمپرسی</v>
      </c>
      <c r="F1197" s="113" t="str">
        <f>VLOOKUP(Gas_DB2[[#This Row],[نام ماشین آلات]],Z:AB,2,FALSE)</f>
        <v>شرکتی-یحیی زاده</v>
      </c>
      <c r="G1197" s="4">
        <v>0</v>
      </c>
      <c r="H1197" s="4"/>
      <c r="I1197" s="127"/>
      <c r="J1197" s="127"/>
      <c r="K1197" s="107"/>
    </row>
    <row r="1198" spans="2:11" x14ac:dyDescent="0.25">
      <c r="B1198" s="4">
        <f t="shared" si="20"/>
        <v>1196</v>
      </c>
      <c r="C1198" s="369">
        <v>45459</v>
      </c>
      <c r="D1198" s="133" t="s">
        <v>137</v>
      </c>
      <c r="E1198" s="125" t="str">
        <f>VLOOKUP(Gas_DB2[[#This Row],[کد ماشین آلات]],Y:AA,2,FALSE)</f>
        <v>بیل مکانیکی</v>
      </c>
      <c r="F1198" s="113" t="str">
        <f>VLOOKUP(Gas_DB2[[#This Row],[نام ماشین آلات]],Z:AB,2,FALSE)</f>
        <v>انصاری</v>
      </c>
      <c r="G1198" s="4">
        <v>184</v>
      </c>
      <c r="H1198" s="4"/>
      <c r="I1198" s="127"/>
      <c r="J1198" s="127"/>
      <c r="K1198" s="107"/>
    </row>
    <row r="1199" spans="2:11" x14ac:dyDescent="0.25">
      <c r="B1199" s="4">
        <f t="shared" si="20"/>
        <v>1197</v>
      </c>
      <c r="C1199" s="369">
        <v>45459</v>
      </c>
      <c r="D1199" s="133" t="s">
        <v>139</v>
      </c>
      <c r="E1199" s="125" t="str">
        <f>VLOOKUP(Gas_DB2[[#This Row],[کد ماشین آلات]],Y:AA,2,FALSE)</f>
        <v>بیل مکانیکی</v>
      </c>
      <c r="F1199" s="113" t="str">
        <f>VLOOKUP(Gas_DB2[[#This Row],[نام ماشین آلات]],Z:AB,2,FALSE)</f>
        <v>انصاری</v>
      </c>
      <c r="G1199" s="4">
        <v>0</v>
      </c>
      <c r="H1199" s="4"/>
      <c r="I1199" s="127"/>
      <c r="J1199" s="127"/>
      <c r="K1199" s="107"/>
    </row>
    <row r="1200" spans="2:11" x14ac:dyDescent="0.25">
      <c r="B1200" s="4">
        <f t="shared" si="20"/>
        <v>1198</v>
      </c>
      <c r="C1200" s="369">
        <v>45459</v>
      </c>
      <c r="D1200" s="133" t="s">
        <v>141</v>
      </c>
      <c r="E1200" s="125" t="str">
        <f>VLOOKUP(Gas_DB2[[#This Row],[کد ماشین آلات]],Y:AA,2,FALSE)</f>
        <v>کامیون کمپرسی</v>
      </c>
      <c r="F1200" s="113" t="str">
        <f>VLOOKUP(Gas_DB2[[#This Row],[نام ماشین آلات]],Z:AB,2,FALSE)</f>
        <v>شرکتی-یحیی زاده</v>
      </c>
      <c r="G1200" s="4">
        <v>0</v>
      </c>
      <c r="H1200" s="4"/>
      <c r="I1200" s="127"/>
      <c r="J1200" s="127"/>
      <c r="K1200" s="107"/>
    </row>
    <row r="1201" spans="2:11" x14ac:dyDescent="0.25">
      <c r="B1201" s="4">
        <f t="shared" si="20"/>
        <v>1199</v>
      </c>
      <c r="C1201" s="369">
        <v>45459</v>
      </c>
      <c r="D1201" s="133" t="s">
        <v>142</v>
      </c>
      <c r="E1201" s="125" t="str">
        <f>VLOOKUP(Gas_DB2[[#This Row],[کد ماشین آلات]],Y:AA,2,FALSE)</f>
        <v>کامیون کمپرسی</v>
      </c>
      <c r="F1201" s="113" t="str">
        <f>VLOOKUP(Gas_DB2[[#This Row],[نام ماشین آلات]],Z:AB,2,FALSE)</f>
        <v>شرکتی-یحیی زاده</v>
      </c>
      <c r="G1201" s="4">
        <v>0</v>
      </c>
      <c r="H1201" s="4"/>
      <c r="I1201" s="127"/>
      <c r="J1201" s="127"/>
      <c r="K1201" s="107"/>
    </row>
    <row r="1202" spans="2:11" x14ac:dyDescent="0.25">
      <c r="B1202" s="4">
        <f t="shared" si="20"/>
        <v>1200</v>
      </c>
      <c r="C1202" s="369">
        <v>45459</v>
      </c>
      <c r="D1202" s="133" t="s">
        <v>143</v>
      </c>
      <c r="E1202" s="125" t="str">
        <f>VLOOKUP(Gas_DB2[[#This Row],[کد ماشین آلات]],Y:AA,2,FALSE)</f>
        <v>کامیون کمپرسی</v>
      </c>
      <c r="F1202" s="113" t="str">
        <f>VLOOKUP(Gas_DB2[[#This Row],[نام ماشین آلات]],Z:AB,2,FALSE)</f>
        <v>شرکتی-یحیی زاده</v>
      </c>
      <c r="G1202" s="4">
        <v>0</v>
      </c>
      <c r="H1202" s="4"/>
      <c r="I1202" s="127"/>
      <c r="J1202" s="127"/>
      <c r="K1202" s="107"/>
    </row>
    <row r="1203" spans="2:11" x14ac:dyDescent="0.25">
      <c r="B1203" s="4">
        <f t="shared" si="20"/>
        <v>1201</v>
      </c>
      <c r="C1203" s="369">
        <v>45459</v>
      </c>
      <c r="D1203" s="133" t="s">
        <v>136</v>
      </c>
      <c r="E1203" s="125" t="str">
        <f>VLOOKUP(Gas_DB2[[#This Row],[کد ماشین آلات]],Y:AA,2,FALSE)</f>
        <v>بلدوزر</v>
      </c>
      <c r="F1203" s="113" t="str">
        <f>VLOOKUP(Gas_DB2[[#This Row],[نام ماشین آلات]],Z:AB,2,FALSE)</f>
        <v>شرکتی-رجب زاده</v>
      </c>
      <c r="G1203" s="4">
        <v>0</v>
      </c>
      <c r="H1203" s="4"/>
      <c r="I1203" s="127"/>
      <c r="J1203" s="127"/>
      <c r="K1203" s="107"/>
    </row>
    <row r="1204" spans="2:11" x14ac:dyDescent="0.25">
      <c r="B1204" s="4">
        <f t="shared" si="20"/>
        <v>1202</v>
      </c>
      <c r="C1204" s="369">
        <v>45459</v>
      </c>
      <c r="D1204" s="132" t="s">
        <v>155</v>
      </c>
      <c r="E1204" s="125" t="str">
        <f>VLOOKUP(Gas_DB2[[#This Row],[کد ماشین آلات]],Y:AA,2,FALSE)</f>
        <v>لودر</v>
      </c>
      <c r="F1204" s="113">
        <f>VLOOKUP(Gas_DB2[[#This Row],[نام ماشین آلات]],Z:AB,2,FALSE)</f>
        <v>0</v>
      </c>
      <c r="G1204" s="4">
        <v>120</v>
      </c>
      <c r="H1204" s="4"/>
      <c r="I1204" s="127"/>
      <c r="J1204" s="127"/>
      <c r="K1204" s="107"/>
    </row>
    <row r="1205" spans="2:11" x14ac:dyDescent="0.25">
      <c r="B1205" s="4">
        <f t="shared" si="20"/>
        <v>1203</v>
      </c>
      <c r="C1205" s="369">
        <v>45459</v>
      </c>
      <c r="D1205" s="132" t="s">
        <v>156</v>
      </c>
      <c r="E1205" s="125" t="str">
        <f>VLOOKUP(Gas_DB2[[#This Row],[کد ماشین آلات]],Y:AA,2,FALSE)</f>
        <v>کامیون کمپرسی</v>
      </c>
      <c r="F1205" s="113" t="str">
        <f>VLOOKUP(Gas_DB2[[#This Row],[نام ماشین آلات]],Z:AB,2,FALSE)</f>
        <v>شرکتی-یحیی زاده</v>
      </c>
      <c r="G1205" s="4">
        <v>67</v>
      </c>
      <c r="H1205" s="4"/>
      <c r="I1205" s="127"/>
      <c r="J1205" s="127"/>
      <c r="K1205" s="107"/>
    </row>
    <row r="1206" spans="2:11" x14ac:dyDescent="0.25">
      <c r="B1206" s="4">
        <f t="shared" si="20"/>
        <v>1204</v>
      </c>
      <c r="C1206" s="369">
        <v>45459</v>
      </c>
      <c r="D1206" s="132" t="s">
        <v>157</v>
      </c>
      <c r="E1206" s="125" t="str">
        <f>VLOOKUP(Gas_DB2[[#This Row],[کد ماشین آلات]],Y:AA,2,FALSE)</f>
        <v>کامیون کمپرسی</v>
      </c>
      <c r="F1206" s="113" t="str">
        <f>VLOOKUP(Gas_DB2[[#This Row],[نام ماشین آلات]],Z:AB,2,FALSE)</f>
        <v>شرکتی-یحیی زاده</v>
      </c>
      <c r="G1206" s="4">
        <v>100</v>
      </c>
      <c r="H1206" s="4"/>
      <c r="I1206" s="127"/>
      <c r="J1206" s="127"/>
      <c r="K1206" s="107"/>
    </row>
    <row r="1207" spans="2:11" x14ac:dyDescent="0.25">
      <c r="B1207" s="4">
        <f t="shared" si="20"/>
        <v>1205</v>
      </c>
      <c r="C1207" s="369">
        <v>45459</v>
      </c>
      <c r="D1207" s="134" t="s">
        <v>164</v>
      </c>
      <c r="E1207" s="125" t="str">
        <f>VLOOKUP(Gas_DB2[[#This Row],[کد ماشین آلات]],Y:AA,2,FALSE)</f>
        <v>گریدر 14G</v>
      </c>
      <c r="F1207" s="113" t="str">
        <f>VLOOKUP(Gas_DB2[[#This Row],[نام ماشین آلات]],Z:AB,2,FALSE)</f>
        <v>محمد پور</v>
      </c>
      <c r="G1207" s="4">
        <v>0</v>
      </c>
      <c r="H1207" s="4"/>
      <c r="I1207" s="127"/>
      <c r="J1207" s="127"/>
      <c r="K1207" s="107"/>
    </row>
    <row r="1208" spans="2:11" x14ac:dyDescent="0.25">
      <c r="B1208" s="4">
        <f t="shared" si="20"/>
        <v>1206</v>
      </c>
      <c r="C1208" s="369">
        <v>45459</v>
      </c>
      <c r="D1208" s="134" t="s">
        <v>168</v>
      </c>
      <c r="E1208" s="125" t="str">
        <f>VLOOKUP(Gas_DB2[[#This Row],[کد ماشین آلات]],Y:AA,2,FALSE)</f>
        <v>غلطک کششی</v>
      </c>
      <c r="F1208" s="113" t="str">
        <f>VLOOKUP(Gas_DB2[[#This Row],[نام ماشین آلات]],Z:AB,2,FALSE)</f>
        <v>محمد پور</v>
      </c>
      <c r="G1208" s="4">
        <v>0</v>
      </c>
      <c r="H1208" s="4"/>
      <c r="I1208" s="127"/>
      <c r="J1208" s="127"/>
      <c r="K1208" s="107"/>
    </row>
    <row r="1209" spans="2:11" x14ac:dyDescent="0.25">
      <c r="B1209" s="4">
        <f t="shared" si="20"/>
        <v>1207</v>
      </c>
      <c r="C1209" s="369">
        <v>45459</v>
      </c>
      <c r="D1209" s="134" t="s">
        <v>171</v>
      </c>
      <c r="E1209" s="125" t="str">
        <f>VLOOKUP(Gas_DB2[[#This Row],[کد ماشین آلات]],Y:AA,2,FALSE)</f>
        <v>غلطک کششی</v>
      </c>
      <c r="F1209" s="113" t="str">
        <f>VLOOKUP(Gas_DB2[[#This Row],[نام ماشین آلات]],Z:AB,2,FALSE)</f>
        <v>محمد پور</v>
      </c>
      <c r="G1209" s="4">
        <v>0</v>
      </c>
      <c r="H1209" s="4"/>
      <c r="I1209" s="127"/>
      <c r="J1209" s="127"/>
      <c r="K1209" s="107"/>
    </row>
    <row r="1210" spans="2:11" x14ac:dyDescent="0.25">
      <c r="B1210" s="4">
        <f t="shared" si="20"/>
        <v>1208</v>
      </c>
      <c r="C1210" s="369">
        <v>45459</v>
      </c>
      <c r="D1210" s="134" t="s">
        <v>172</v>
      </c>
      <c r="E1210" s="125" t="str">
        <f>VLOOKUP(Gas_DB2[[#This Row],[کد ماشین آلات]],Y:AA,2,FALSE)</f>
        <v>لودر</v>
      </c>
      <c r="F1210" s="113">
        <f>VLOOKUP(Gas_DB2[[#This Row],[نام ماشین آلات]],Z:AB,2,FALSE)</f>
        <v>0</v>
      </c>
      <c r="G1210" s="4">
        <v>0</v>
      </c>
      <c r="H1210" s="4"/>
      <c r="I1210" s="127"/>
      <c r="J1210" s="127"/>
      <c r="K1210" s="107"/>
    </row>
    <row r="1211" spans="2:11" x14ac:dyDescent="0.25">
      <c r="B1211" s="4">
        <f t="shared" si="20"/>
        <v>1209</v>
      </c>
      <c r="C1211" s="369">
        <v>45459</v>
      </c>
      <c r="D1211" s="134" t="s">
        <v>173</v>
      </c>
      <c r="E1211" s="125" t="str">
        <f>VLOOKUP(Gas_DB2[[#This Row],[کد ماشین آلات]],Y:AA,2,FALSE)</f>
        <v>تانکر آب</v>
      </c>
      <c r="F1211" s="113" t="str">
        <f>VLOOKUP(Gas_DB2[[#This Row],[نام ماشین آلات]],Z:AB,2,FALSE)</f>
        <v>رضاپور</v>
      </c>
      <c r="G1211" s="4">
        <v>0</v>
      </c>
      <c r="H1211" s="4"/>
      <c r="I1211" s="127"/>
      <c r="J1211" s="127"/>
      <c r="K1211" s="107"/>
    </row>
    <row r="1212" spans="2:11" x14ac:dyDescent="0.25">
      <c r="B1212" s="4">
        <f t="shared" si="20"/>
        <v>1210</v>
      </c>
      <c r="C1212" s="369">
        <v>45459</v>
      </c>
      <c r="D1212" s="134" t="s">
        <v>174</v>
      </c>
      <c r="E1212" s="125" t="str">
        <f>VLOOKUP(Gas_DB2[[#This Row],[کد ماشین آلات]],Y:AA,2,FALSE)</f>
        <v>غلطک پاچه بزی</v>
      </c>
      <c r="F1212" s="113" t="str">
        <f>VLOOKUP(Gas_DB2[[#This Row],[نام ماشین آلات]],Z:AB,2,FALSE)</f>
        <v>محمد پور</v>
      </c>
      <c r="G1212" s="4">
        <v>0</v>
      </c>
      <c r="H1212" s="4"/>
      <c r="I1212" s="127"/>
      <c r="J1212" s="127"/>
      <c r="K1212" s="107"/>
    </row>
    <row r="1213" spans="2:11" x14ac:dyDescent="0.25">
      <c r="B1213" s="4">
        <f t="shared" si="20"/>
        <v>1211</v>
      </c>
      <c r="C1213" s="369">
        <v>45459</v>
      </c>
      <c r="D1213" s="134" t="s">
        <v>176</v>
      </c>
      <c r="E1213" s="125" t="str">
        <f>VLOOKUP(Gas_DB2[[#This Row],[کد ماشین آلات]],Y:AA,2,FALSE)</f>
        <v>بلدوزر</v>
      </c>
      <c r="F1213" s="113" t="str">
        <f>VLOOKUP(D1213,Y$4:AA1213,3,FALSE)</f>
        <v>محمد پور</v>
      </c>
      <c r="G1213" s="4">
        <v>0</v>
      </c>
      <c r="H1213" s="4"/>
      <c r="I1213" s="127"/>
      <c r="J1213" s="127"/>
      <c r="K1213" s="107"/>
    </row>
    <row r="1214" spans="2:11" x14ac:dyDescent="0.25">
      <c r="B1214" s="4">
        <f t="shared" si="20"/>
        <v>1212</v>
      </c>
      <c r="C1214" s="369">
        <v>45459</v>
      </c>
      <c r="D1214" s="134" t="s">
        <v>177</v>
      </c>
      <c r="E1214" s="125" t="str">
        <f>VLOOKUP(Gas_DB2[[#This Row],[کد ماشین آلات]],Y:AA,2,FALSE)</f>
        <v>کمپرسی جفت</v>
      </c>
      <c r="F1214" s="113" t="str">
        <f>VLOOKUP(Gas_DB2[[#This Row],[نام ماشین آلات]],Z:AB,2,FALSE)</f>
        <v>محمد پور</v>
      </c>
      <c r="G1214" s="4">
        <v>0</v>
      </c>
      <c r="H1214" s="4"/>
      <c r="I1214" s="127"/>
      <c r="J1214" s="127"/>
      <c r="K1214" s="107"/>
    </row>
    <row r="1215" spans="2:11" x14ac:dyDescent="0.25">
      <c r="B1215" s="4">
        <f t="shared" si="20"/>
        <v>1213</v>
      </c>
      <c r="C1215" s="369">
        <v>45459</v>
      </c>
      <c r="D1215" s="134" t="s">
        <v>179</v>
      </c>
      <c r="E1215" s="125" t="str">
        <f>VLOOKUP(Gas_DB2[[#This Row],[کد ماشین آلات]],Y:AA,2,FALSE)</f>
        <v>تانکر آب</v>
      </c>
      <c r="F1215" s="113" t="str">
        <f>VLOOKUP(Gas_DB2[[#This Row],[نام ماشین آلات]],Z:AB,2,FALSE)</f>
        <v>رضاپور</v>
      </c>
      <c r="G1215" s="4">
        <v>49</v>
      </c>
      <c r="H1215" s="4"/>
      <c r="I1215" s="127"/>
      <c r="J1215" s="127"/>
      <c r="K1215" s="107"/>
    </row>
    <row r="1216" spans="2:11" x14ac:dyDescent="0.25">
      <c r="B1216" s="99">
        <f t="shared" si="20"/>
        <v>1214</v>
      </c>
      <c r="C1216" s="371">
        <v>45460</v>
      </c>
      <c r="D1216" s="100" t="s">
        <v>182</v>
      </c>
      <c r="E1216" s="113" t="str">
        <f>VLOOKUP(D1216,M$155:O1216,2,FALSE)</f>
        <v>تانکر اداره سوخت</v>
      </c>
      <c r="F1216" s="113" t="str">
        <f>VLOOKUP(D1216,Y$4:AA1216,3,FALSE)</f>
        <v>هیزمی</v>
      </c>
      <c r="G1216" s="130"/>
      <c r="H1216" s="99">
        <v>19000</v>
      </c>
      <c r="I1216" s="246"/>
      <c r="J1216" s="246"/>
      <c r="K1216" s="113"/>
    </row>
    <row r="1217" spans="2:11" x14ac:dyDescent="0.25">
      <c r="B1217" s="4">
        <f t="shared" si="20"/>
        <v>1215</v>
      </c>
      <c r="C1217" s="369">
        <v>45460</v>
      </c>
      <c r="D1217" s="132" t="s">
        <v>88</v>
      </c>
      <c r="E1217" s="125" t="str">
        <f>VLOOKUP(Gas_DB2[[#This Row],[کد ماشین آلات]],Y:AA,2,FALSE)</f>
        <v>گریدر  ۱۶g</v>
      </c>
      <c r="F1217" s="113" t="str">
        <f>VLOOKUP(Gas_DB2[[#This Row],[نام ماشین آلات]],Z:AB,2,FALSE)</f>
        <v>شرکتی-یگانه</v>
      </c>
      <c r="G1217" s="4">
        <v>202</v>
      </c>
      <c r="H1217" s="4"/>
      <c r="I1217" s="127"/>
      <c r="J1217" s="127"/>
      <c r="K1217" s="107"/>
    </row>
    <row r="1218" spans="2:11" x14ac:dyDescent="0.25">
      <c r="B1218" s="4">
        <f t="shared" si="20"/>
        <v>1216</v>
      </c>
      <c r="C1218" s="369">
        <v>45460</v>
      </c>
      <c r="D1218" s="132" t="s">
        <v>91</v>
      </c>
      <c r="E1218" s="125" t="str">
        <f>VLOOKUP(Gas_DB2[[#This Row],[کد ماشین آلات]],Y:AA,2,FALSE)</f>
        <v>کامیون کمپرسی</v>
      </c>
      <c r="F1218" s="113" t="str">
        <f>VLOOKUP(Gas_DB2[[#This Row],[نام ماشین آلات]],Z:AB,2,FALSE)</f>
        <v>شرکتی-یحیی زاده</v>
      </c>
      <c r="G1218" s="4">
        <v>0</v>
      </c>
      <c r="H1218" s="4"/>
      <c r="I1218" s="127"/>
      <c r="J1218" s="127"/>
      <c r="K1218" s="107"/>
    </row>
    <row r="1219" spans="2:11" x14ac:dyDescent="0.25">
      <c r="B1219" s="4">
        <f t="shared" si="20"/>
        <v>1217</v>
      </c>
      <c r="C1219" s="369">
        <v>45460</v>
      </c>
      <c r="D1219" s="132" t="s">
        <v>94</v>
      </c>
      <c r="E1219" s="125" t="str">
        <f>VLOOKUP(Gas_DB2[[#This Row],[کد ماشین آلات]],Y:AA,2,FALSE)</f>
        <v>کامیون کمپرسی</v>
      </c>
      <c r="F1219" s="113" t="str">
        <f>VLOOKUP(Gas_DB2[[#This Row],[نام ماشین آلات]],Z:AB,2,FALSE)</f>
        <v>شرکتی-یحیی زاده</v>
      </c>
      <c r="G1219" s="4">
        <v>0</v>
      </c>
      <c r="H1219" s="4"/>
      <c r="I1219" s="127"/>
      <c r="J1219" s="127"/>
      <c r="K1219" s="107"/>
    </row>
    <row r="1220" spans="2:11" x14ac:dyDescent="0.25">
      <c r="B1220" s="4">
        <f t="shared" si="20"/>
        <v>1218</v>
      </c>
      <c r="C1220" s="369">
        <v>45460</v>
      </c>
      <c r="D1220" s="132" t="s">
        <v>117</v>
      </c>
      <c r="E1220" s="125" t="str">
        <f>VLOOKUP(Gas_DB2[[#This Row],[کد ماشین آلات]],Y:AA,2,FALSE)</f>
        <v>کامیون کمپرسی</v>
      </c>
      <c r="F1220" s="113" t="str">
        <f>VLOOKUP(Gas_DB2[[#This Row],[نام ماشین آلات]],Z:AB,2,FALSE)</f>
        <v>شرکتی-یحیی زاده</v>
      </c>
      <c r="G1220" s="4">
        <v>0</v>
      </c>
      <c r="H1220" s="4"/>
      <c r="I1220" s="127"/>
      <c r="J1220" s="127"/>
      <c r="K1220" s="107"/>
    </row>
    <row r="1221" spans="2:11" x14ac:dyDescent="0.25">
      <c r="B1221" s="4">
        <f t="shared" ref="B1221:B1284" si="21">ROW()-2</f>
        <v>1219</v>
      </c>
      <c r="C1221" s="369">
        <v>45460</v>
      </c>
      <c r="D1221" s="132" t="s">
        <v>130</v>
      </c>
      <c r="E1221" s="125" t="str">
        <f>VLOOKUP(Gas_DB2[[#This Row],[کد ماشین آلات]],Y:AA,2,FALSE)</f>
        <v>تانکر ابپاش بنز</v>
      </c>
      <c r="F1221" s="113" t="str">
        <f>VLOOKUP(Gas_DB2[[#This Row],[نام ماشین آلات]],Z:AB,2,FALSE)</f>
        <v>شرکتی-بارانی</v>
      </c>
      <c r="G1221" s="4">
        <v>138</v>
      </c>
      <c r="H1221" s="4"/>
      <c r="I1221" s="127"/>
      <c r="J1221" s="127"/>
      <c r="K1221" s="107"/>
    </row>
    <row r="1222" spans="2:11" x14ac:dyDescent="0.25">
      <c r="B1222" s="4">
        <f t="shared" si="21"/>
        <v>1220</v>
      </c>
      <c r="C1222" s="369">
        <v>45460</v>
      </c>
      <c r="D1222" s="132" t="s">
        <v>96</v>
      </c>
      <c r="E1222" s="125" t="str">
        <f>VLOOKUP(Gas_DB2[[#This Row],[کد ماشین آلات]],Y:AA,2,FALSE)</f>
        <v>تانکر ابپاش بنز</v>
      </c>
      <c r="F1222" s="113" t="str">
        <f>VLOOKUP(Gas_DB2[[#This Row],[نام ماشین آلات]],Z:AB,2,FALSE)</f>
        <v>شرکتی-بارانی</v>
      </c>
      <c r="G1222" s="4">
        <v>56</v>
      </c>
      <c r="H1222" s="4"/>
      <c r="I1222" s="127"/>
      <c r="J1222" s="127"/>
      <c r="K1222" s="107"/>
    </row>
    <row r="1223" spans="2:11" x14ac:dyDescent="0.25">
      <c r="B1223" s="4">
        <f t="shared" si="21"/>
        <v>1221</v>
      </c>
      <c r="C1223" s="369">
        <v>45460</v>
      </c>
      <c r="D1223" s="132" t="s">
        <v>114</v>
      </c>
      <c r="E1223" s="125" t="str">
        <f>VLOOKUP(Gas_DB2[[#This Row],[کد ماشین آلات]],Y:AA,2,FALSE)</f>
        <v>تانکر سوخت بنز</v>
      </c>
      <c r="F1223" s="113" t="str">
        <f>VLOOKUP(Gas_DB2[[#This Row],[نام ماشین آلات]],Z:AB,2,FALSE)</f>
        <v>شرکتی-برات زاده- از تاریخ 1 تیرماه</v>
      </c>
      <c r="G1223" s="4">
        <v>92</v>
      </c>
      <c r="H1223" s="4"/>
      <c r="I1223" s="127">
        <v>113401</v>
      </c>
      <c r="J1223" s="127">
        <v>115437</v>
      </c>
      <c r="K1223" s="107"/>
    </row>
    <row r="1224" spans="2:11" x14ac:dyDescent="0.25">
      <c r="B1224" s="4">
        <f t="shared" si="21"/>
        <v>1222</v>
      </c>
      <c r="C1224" s="369">
        <v>45460</v>
      </c>
      <c r="D1224" s="132" t="s">
        <v>119</v>
      </c>
      <c r="E1224" s="125" t="str">
        <f>VLOOKUP(Gas_DB2[[#This Row],[کد ماشین آلات]],Y:AA,2,FALSE)</f>
        <v>غلطک</v>
      </c>
      <c r="F1224" s="113" t="str">
        <f>VLOOKUP(Gas_DB2[[#This Row],[نام ماشین آلات]],Z:AB,2,FALSE)</f>
        <v>شرکتی-جمالی</v>
      </c>
      <c r="G1224" s="4">
        <v>0</v>
      </c>
      <c r="H1224" s="4"/>
      <c r="I1224" s="127"/>
      <c r="J1224" s="127"/>
      <c r="K1224" s="107"/>
    </row>
    <row r="1225" spans="2:11" x14ac:dyDescent="0.25">
      <c r="B1225" s="4">
        <f t="shared" si="21"/>
        <v>1223</v>
      </c>
      <c r="C1225" s="369">
        <v>45460</v>
      </c>
      <c r="D1225" s="132" t="s">
        <v>107</v>
      </c>
      <c r="E1225" s="125" t="str">
        <f>VLOOKUP(Gas_DB2[[#This Row],[کد ماشین آلات]],Y:AA,2,FALSE)</f>
        <v>غلطک</v>
      </c>
      <c r="F1225" s="113" t="str">
        <f>VLOOKUP(Gas_DB2[[#This Row],[نام ماشین آلات]],Z:AB,2,FALSE)</f>
        <v>شرکتی-جمالی</v>
      </c>
      <c r="G1225" s="4">
        <v>0</v>
      </c>
      <c r="H1225" s="4"/>
      <c r="I1225" s="127"/>
      <c r="J1225" s="127"/>
      <c r="K1225" s="107"/>
    </row>
    <row r="1226" spans="2:11" x14ac:dyDescent="0.25">
      <c r="B1226" s="4">
        <f t="shared" si="21"/>
        <v>1224</v>
      </c>
      <c r="C1226" s="369">
        <v>45460</v>
      </c>
      <c r="D1226" s="132" t="s">
        <v>110</v>
      </c>
      <c r="E1226" s="125" t="str">
        <f>VLOOKUP(Gas_DB2[[#This Row],[کد ماشین آلات]],Y:AA,2,FALSE)</f>
        <v>غلطک</v>
      </c>
      <c r="F1226" s="113" t="str">
        <f>VLOOKUP(Gas_DB2[[#This Row],[نام ماشین آلات]],Z:AB,2,FALSE)</f>
        <v>شرکتی-جمالی</v>
      </c>
      <c r="G1226" s="4">
        <v>0</v>
      </c>
      <c r="H1226" s="4"/>
      <c r="I1226" s="127"/>
      <c r="J1226" s="127"/>
      <c r="K1226" s="107"/>
    </row>
    <row r="1227" spans="2:11" x14ac:dyDescent="0.25">
      <c r="B1227" s="4">
        <f t="shared" si="21"/>
        <v>1225</v>
      </c>
      <c r="C1227" s="369">
        <v>45460</v>
      </c>
      <c r="D1227" s="132" t="s">
        <v>120</v>
      </c>
      <c r="E1227" s="125" t="str">
        <f>VLOOKUP(Gas_DB2[[#This Row],[کد ماشین آلات]],Y:AA,2,FALSE)</f>
        <v>میکسراتکو</v>
      </c>
      <c r="F1227" s="113" t="str">
        <f>VLOOKUP(Gas_DB2[[#This Row],[نام ماشین آلات]],Z:AB,2,FALSE)</f>
        <v>شرکتی-شاکری</v>
      </c>
      <c r="G1227" s="4">
        <v>0</v>
      </c>
      <c r="H1227" s="4"/>
      <c r="I1227" s="127"/>
      <c r="J1227" s="127"/>
      <c r="K1227" s="107"/>
    </row>
    <row r="1228" spans="2:11" x14ac:dyDescent="0.25">
      <c r="B1228" s="4">
        <f t="shared" si="21"/>
        <v>1226</v>
      </c>
      <c r="C1228" s="369">
        <v>45460</v>
      </c>
      <c r="D1228" s="132" t="s">
        <v>122</v>
      </c>
      <c r="E1228" s="125" t="str">
        <f>VLOOKUP(Gas_DB2[[#This Row],[کد ماشین آلات]],Y:AA,2,FALSE)</f>
        <v>میکسر امیکو</v>
      </c>
      <c r="F1228" s="113" t="str">
        <f>VLOOKUP(Gas_DB2[[#This Row],[نام ماشین آلات]],Z:AB,2,FALSE)</f>
        <v>شرکتی-زراعتی</v>
      </c>
      <c r="G1228" s="4">
        <v>0</v>
      </c>
      <c r="H1228" s="4"/>
      <c r="I1228" s="127"/>
      <c r="J1228" s="127"/>
      <c r="K1228" s="107"/>
    </row>
    <row r="1229" spans="2:11" x14ac:dyDescent="0.25">
      <c r="B1229" s="4">
        <f t="shared" si="21"/>
        <v>1227</v>
      </c>
      <c r="C1229" s="369">
        <v>45460</v>
      </c>
      <c r="D1229" s="132" t="s">
        <v>127</v>
      </c>
      <c r="E1229" s="125" t="str">
        <f>VLOOKUP(Gas_DB2[[#This Row],[کد ماشین آلات]],Y:AA,2,FALSE)</f>
        <v>بلدوزر</v>
      </c>
      <c r="F1229" s="113" t="str">
        <f>VLOOKUP(Gas_DB2[[#This Row],[نام ماشین آلات]],Z:AB,2,FALSE)</f>
        <v>شرکتی-رجب زاده</v>
      </c>
      <c r="G1229" s="4">
        <v>0</v>
      </c>
      <c r="H1229" s="4"/>
      <c r="I1229" s="127"/>
      <c r="J1229" s="127"/>
      <c r="K1229" s="107"/>
    </row>
    <row r="1230" spans="2:11" x14ac:dyDescent="0.25">
      <c r="B1230" s="4">
        <f t="shared" si="21"/>
        <v>1228</v>
      </c>
      <c r="C1230" s="369">
        <v>45460</v>
      </c>
      <c r="D1230" s="132" t="s">
        <v>158</v>
      </c>
      <c r="E1230" s="125" t="str">
        <f>VLOOKUP(Gas_DB2[[#This Row],[کد ماشین آلات]],Y:AA,2,FALSE)</f>
        <v>بیل مکانیکی</v>
      </c>
      <c r="F1230" s="113" t="str">
        <f>VLOOKUP(Gas_DB2[[#This Row],[نام ماشین آلات]],Z:AB,2,FALSE)</f>
        <v>انصاری</v>
      </c>
      <c r="G1230" s="4">
        <v>140</v>
      </c>
      <c r="H1230" s="4"/>
      <c r="I1230" s="127"/>
      <c r="J1230" s="127"/>
      <c r="K1230" s="107"/>
    </row>
    <row r="1231" spans="2:11" x14ac:dyDescent="0.25">
      <c r="B1231" s="4">
        <f t="shared" si="21"/>
        <v>1229</v>
      </c>
      <c r="C1231" s="369">
        <v>45460</v>
      </c>
      <c r="D1231" s="133" t="s">
        <v>144</v>
      </c>
      <c r="E1231" s="125" t="str">
        <f>VLOOKUP(Gas_DB2[[#This Row],[کد ماشین آلات]],Y:AA,2,FALSE)</f>
        <v>بلدوزر D85</v>
      </c>
      <c r="F1231" s="113" t="str">
        <f>VLOOKUP(Gas_DB2[[#This Row],[نام ماشین آلات]],Z:AB,2,FALSE)</f>
        <v>اکبری</v>
      </c>
      <c r="G1231" s="4">
        <v>0</v>
      </c>
      <c r="H1231" s="4"/>
      <c r="I1231" s="127"/>
      <c r="J1231" s="127"/>
      <c r="K1231" s="107"/>
    </row>
    <row r="1232" spans="2:11" x14ac:dyDescent="0.25">
      <c r="B1232" s="4">
        <f t="shared" si="21"/>
        <v>1230</v>
      </c>
      <c r="C1232" s="369">
        <v>45460</v>
      </c>
      <c r="D1232" s="133" t="s">
        <v>146</v>
      </c>
      <c r="E1232" s="125" t="str">
        <f>VLOOKUP(Gas_DB2[[#This Row],[کد ماشین آلات]],Y:AA,2,FALSE)</f>
        <v>بلدوزر D85</v>
      </c>
      <c r="F1232" s="113" t="str">
        <f>VLOOKUP(Gas_DB2[[#This Row],[نام ماشین آلات]],Z:AB,2,FALSE)</f>
        <v>اکبری</v>
      </c>
      <c r="G1232" s="4">
        <v>0</v>
      </c>
      <c r="H1232" s="4"/>
      <c r="I1232" s="127"/>
      <c r="J1232" s="127"/>
      <c r="K1232" s="107"/>
    </row>
    <row r="1233" spans="2:11" x14ac:dyDescent="0.25">
      <c r="B1233" s="4">
        <f t="shared" si="21"/>
        <v>1231</v>
      </c>
      <c r="C1233" s="369">
        <v>45460</v>
      </c>
      <c r="D1233" s="134" t="s">
        <v>147</v>
      </c>
      <c r="E1233" s="125" t="str">
        <f>VLOOKUP(Gas_DB2[[#This Row],[کد ماشین آلات]],Y:AA,2,FALSE)</f>
        <v>بلدوزر کاترپیلار D8</v>
      </c>
      <c r="F1233" s="113" t="str">
        <f>VLOOKUP(Gas_DB2[[#This Row],[نام ماشین آلات]],Z:AB,2,FALSE)</f>
        <v>حسن پور</v>
      </c>
      <c r="G1233" s="4">
        <v>290</v>
      </c>
      <c r="H1233" s="4"/>
      <c r="I1233" s="127"/>
      <c r="J1233" s="127"/>
      <c r="K1233" s="107"/>
    </row>
    <row r="1234" spans="2:11" x14ac:dyDescent="0.25">
      <c r="B1234" s="4">
        <f t="shared" si="21"/>
        <v>1232</v>
      </c>
      <c r="C1234" s="369">
        <v>45460</v>
      </c>
      <c r="D1234" s="132" t="s">
        <v>162</v>
      </c>
      <c r="E1234" s="125" t="str">
        <f>VLOOKUP(Gas_DB2[[#This Row],[کد ماشین آلات]],Y:AA,2,FALSE)</f>
        <v>بیل مکانیکی</v>
      </c>
      <c r="F1234" s="113" t="str">
        <f>VLOOKUP(Gas_DB2[[#This Row],[نام ماشین آلات]],Z:AB,2,FALSE)</f>
        <v>انصاری</v>
      </c>
      <c r="G1234" s="4">
        <v>164</v>
      </c>
      <c r="H1234" s="4"/>
      <c r="I1234" s="127"/>
      <c r="J1234" s="127"/>
      <c r="K1234" s="107"/>
    </row>
    <row r="1235" spans="2:11" x14ac:dyDescent="0.25">
      <c r="B1235" s="4">
        <f t="shared" si="21"/>
        <v>1233</v>
      </c>
      <c r="C1235" s="369">
        <v>45460</v>
      </c>
      <c r="D1235" s="132" t="s">
        <v>160</v>
      </c>
      <c r="E1235" s="125" t="str">
        <f>VLOOKUP(Gas_DB2[[#This Row],[کد ماشین آلات]],Y:AA,2,FALSE)</f>
        <v>تانکر آب</v>
      </c>
      <c r="F1235" s="113" t="str">
        <f>VLOOKUP(Gas_DB2[[#This Row],[نام ماشین آلات]],Z:AB,2,FALSE)</f>
        <v>رضاپور</v>
      </c>
      <c r="G1235" s="4">
        <v>0</v>
      </c>
      <c r="H1235" s="4"/>
      <c r="I1235" s="127"/>
      <c r="J1235" s="127"/>
      <c r="K1235" s="107"/>
    </row>
    <row r="1236" spans="2:11" x14ac:dyDescent="0.25">
      <c r="B1236" s="4">
        <f t="shared" si="21"/>
        <v>1234</v>
      </c>
      <c r="C1236" s="369">
        <v>45460</v>
      </c>
      <c r="D1236" s="132" t="s">
        <v>149</v>
      </c>
      <c r="E1236" s="125" t="str">
        <f>VLOOKUP(Gas_DB2[[#This Row],[کد ماشین آلات]],Y:AA,2,FALSE)</f>
        <v>لودر ZL50</v>
      </c>
      <c r="F1236" s="113" t="str">
        <f>VLOOKUP(Gas_DB2[[#This Row],[نام ماشین آلات]],Z:AB,2,FALSE)</f>
        <v>میرزایی</v>
      </c>
      <c r="G1236" s="4">
        <v>56</v>
      </c>
      <c r="H1236" s="4"/>
      <c r="I1236" s="127"/>
      <c r="J1236" s="127"/>
      <c r="K1236" s="107"/>
    </row>
    <row r="1237" spans="2:11" x14ac:dyDescent="0.25">
      <c r="B1237" s="4">
        <f t="shared" si="21"/>
        <v>1235</v>
      </c>
      <c r="C1237" s="369">
        <v>45460</v>
      </c>
      <c r="D1237" s="133" t="s">
        <v>150</v>
      </c>
      <c r="E1237" s="125" t="str">
        <f>VLOOKUP(Gas_DB2[[#This Row],[کد ماشین آلات]],Y:AA,2,FALSE)</f>
        <v>کامیون کمپرسی</v>
      </c>
      <c r="F1237" s="113" t="str">
        <f>VLOOKUP(Gas_DB2[[#This Row],[نام ماشین آلات]],Z:AB,2,FALSE)</f>
        <v>شرکتی-یحیی زاده</v>
      </c>
      <c r="G1237" s="4">
        <v>0</v>
      </c>
      <c r="H1237" s="4"/>
      <c r="I1237" s="127"/>
      <c r="J1237" s="127"/>
      <c r="K1237" s="107"/>
    </row>
    <row r="1238" spans="2:11" x14ac:dyDescent="0.25">
      <c r="B1238" s="4">
        <f t="shared" si="21"/>
        <v>1236</v>
      </c>
      <c r="C1238" s="369">
        <v>45460</v>
      </c>
      <c r="D1238" s="133" t="s">
        <v>152</v>
      </c>
      <c r="E1238" s="125" t="str">
        <f>VLOOKUP(Gas_DB2[[#This Row],[کد ماشین آلات]],Y:AA,2,FALSE)</f>
        <v>کامیون کمپرسی</v>
      </c>
      <c r="F1238" s="113" t="str">
        <f>VLOOKUP(Gas_DB2[[#This Row],[نام ماشین آلات]],Z:AB,2,FALSE)</f>
        <v>شرکتی-یحیی زاده</v>
      </c>
      <c r="G1238" s="4">
        <v>0</v>
      </c>
      <c r="H1238" s="4"/>
      <c r="I1238" s="127"/>
      <c r="J1238" s="127"/>
      <c r="K1238" s="107"/>
    </row>
    <row r="1239" spans="2:11" x14ac:dyDescent="0.25">
      <c r="B1239" s="4">
        <f t="shared" si="21"/>
        <v>1237</v>
      </c>
      <c r="C1239" s="369">
        <v>45460</v>
      </c>
      <c r="D1239" s="133" t="s">
        <v>153</v>
      </c>
      <c r="E1239" s="125" t="str">
        <f>VLOOKUP(Gas_DB2[[#This Row],[کد ماشین آلات]],Y:AA,2,FALSE)</f>
        <v>کامیون کمپرسی</v>
      </c>
      <c r="F1239" s="113" t="str">
        <f>VLOOKUP(Gas_DB2[[#This Row],[نام ماشین آلات]],Z:AB,2,FALSE)</f>
        <v>شرکتی-یحیی زاده</v>
      </c>
      <c r="G1239" s="4">
        <v>0</v>
      </c>
      <c r="H1239" s="4"/>
      <c r="I1239" s="127"/>
      <c r="J1239" s="127"/>
      <c r="K1239" s="107"/>
    </row>
    <row r="1240" spans="2:11" x14ac:dyDescent="0.25">
      <c r="B1240" s="4">
        <f t="shared" si="21"/>
        <v>1238</v>
      </c>
      <c r="C1240" s="369">
        <v>45460</v>
      </c>
      <c r="D1240" s="133" t="s">
        <v>137</v>
      </c>
      <c r="E1240" s="125" t="str">
        <f>VLOOKUP(Gas_DB2[[#This Row],[کد ماشین آلات]],Y:AA,2,FALSE)</f>
        <v>بیل مکانیکی</v>
      </c>
      <c r="F1240" s="113" t="str">
        <f>VLOOKUP(Gas_DB2[[#This Row],[نام ماشین آلات]],Z:AB,2,FALSE)</f>
        <v>انصاری</v>
      </c>
      <c r="G1240" s="4">
        <v>205</v>
      </c>
      <c r="H1240" s="4"/>
      <c r="I1240" s="127"/>
      <c r="J1240" s="127"/>
      <c r="K1240" s="107"/>
    </row>
    <row r="1241" spans="2:11" x14ac:dyDescent="0.25">
      <c r="B1241" s="4">
        <f t="shared" si="21"/>
        <v>1239</v>
      </c>
      <c r="C1241" s="369">
        <v>45460</v>
      </c>
      <c r="D1241" s="133" t="s">
        <v>139</v>
      </c>
      <c r="E1241" s="125" t="str">
        <f>VLOOKUP(Gas_DB2[[#This Row],[کد ماشین آلات]],Y:AA,2,FALSE)</f>
        <v>بیل مکانیکی</v>
      </c>
      <c r="F1241" s="113" t="str">
        <f>VLOOKUP(Gas_DB2[[#This Row],[نام ماشین آلات]],Z:AB,2,FALSE)</f>
        <v>انصاری</v>
      </c>
      <c r="G1241" s="4">
        <v>0</v>
      </c>
      <c r="H1241" s="4"/>
      <c r="I1241" s="127"/>
      <c r="J1241" s="127"/>
      <c r="K1241" s="107"/>
    </row>
    <row r="1242" spans="2:11" x14ac:dyDescent="0.25">
      <c r="B1242" s="4">
        <f t="shared" si="21"/>
        <v>1240</v>
      </c>
      <c r="C1242" s="369">
        <v>45460</v>
      </c>
      <c r="D1242" s="133" t="s">
        <v>141</v>
      </c>
      <c r="E1242" s="125" t="str">
        <f>VLOOKUP(Gas_DB2[[#This Row],[کد ماشین آلات]],Y:AA,2,FALSE)</f>
        <v>کامیون کمپرسی</v>
      </c>
      <c r="F1242" s="113" t="str">
        <f>VLOOKUP(Gas_DB2[[#This Row],[نام ماشین آلات]],Z:AB,2,FALSE)</f>
        <v>شرکتی-یحیی زاده</v>
      </c>
      <c r="G1242" s="4">
        <v>0</v>
      </c>
      <c r="H1242" s="4"/>
      <c r="I1242" s="127"/>
      <c r="J1242" s="127"/>
      <c r="K1242" s="107"/>
    </row>
    <row r="1243" spans="2:11" x14ac:dyDescent="0.25">
      <c r="B1243" s="4">
        <f t="shared" si="21"/>
        <v>1241</v>
      </c>
      <c r="C1243" s="369">
        <v>45460</v>
      </c>
      <c r="D1243" s="133" t="s">
        <v>142</v>
      </c>
      <c r="E1243" s="125" t="str">
        <f>VLOOKUP(Gas_DB2[[#This Row],[کد ماشین آلات]],Y:AA,2,FALSE)</f>
        <v>کامیون کمپرسی</v>
      </c>
      <c r="F1243" s="113" t="str">
        <f>VLOOKUP(Gas_DB2[[#This Row],[نام ماشین آلات]],Z:AB,2,FALSE)</f>
        <v>شرکتی-یحیی زاده</v>
      </c>
      <c r="G1243" s="4">
        <v>98</v>
      </c>
      <c r="H1243" s="4"/>
      <c r="I1243" s="127"/>
      <c r="J1243" s="127"/>
      <c r="K1243" s="107"/>
    </row>
    <row r="1244" spans="2:11" x14ac:dyDescent="0.25">
      <c r="B1244" s="4">
        <f t="shared" si="21"/>
        <v>1242</v>
      </c>
      <c r="C1244" s="369">
        <v>45460</v>
      </c>
      <c r="D1244" s="133" t="s">
        <v>143</v>
      </c>
      <c r="E1244" s="125" t="str">
        <f>VLOOKUP(Gas_DB2[[#This Row],[کد ماشین آلات]],Y:AA,2,FALSE)</f>
        <v>کامیون کمپرسی</v>
      </c>
      <c r="F1244" s="113" t="str">
        <f>VLOOKUP(Gas_DB2[[#This Row],[نام ماشین آلات]],Z:AB,2,FALSE)</f>
        <v>شرکتی-یحیی زاده</v>
      </c>
      <c r="G1244" s="4">
        <v>0</v>
      </c>
      <c r="H1244" s="4"/>
      <c r="I1244" s="127"/>
      <c r="J1244" s="127"/>
      <c r="K1244" s="107"/>
    </row>
    <row r="1245" spans="2:11" x14ac:dyDescent="0.25">
      <c r="B1245" s="4">
        <f t="shared" si="21"/>
        <v>1243</v>
      </c>
      <c r="C1245" s="369">
        <v>45460</v>
      </c>
      <c r="D1245" s="133" t="s">
        <v>136</v>
      </c>
      <c r="E1245" s="125" t="str">
        <f>VLOOKUP(Gas_DB2[[#This Row],[کد ماشین آلات]],Y:AA,2,FALSE)</f>
        <v>بلدوزر</v>
      </c>
      <c r="F1245" s="113" t="str">
        <f>VLOOKUP(Gas_DB2[[#This Row],[نام ماشین آلات]],Z:AB,2,FALSE)</f>
        <v>شرکتی-رجب زاده</v>
      </c>
      <c r="G1245" s="4">
        <v>184</v>
      </c>
      <c r="H1245" s="4"/>
      <c r="I1245" s="127"/>
      <c r="J1245" s="127"/>
      <c r="K1245" s="107"/>
    </row>
    <row r="1246" spans="2:11" x14ac:dyDescent="0.25">
      <c r="B1246" s="4">
        <f t="shared" si="21"/>
        <v>1244</v>
      </c>
      <c r="C1246" s="369">
        <v>45460</v>
      </c>
      <c r="D1246" s="132" t="s">
        <v>155</v>
      </c>
      <c r="E1246" s="125" t="str">
        <f>VLOOKUP(Gas_DB2[[#This Row],[کد ماشین آلات]],Y:AA,2,FALSE)</f>
        <v>لودر</v>
      </c>
      <c r="F1246" s="113">
        <f>VLOOKUP(Gas_DB2[[#This Row],[نام ماشین آلات]],Z:AB,2,FALSE)</f>
        <v>0</v>
      </c>
      <c r="G1246" s="4">
        <v>0</v>
      </c>
      <c r="H1246" s="4"/>
      <c r="I1246" s="127"/>
      <c r="J1246" s="127"/>
      <c r="K1246" s="107"/>
    </row>
    <row r="1247" spans="2:11" x14ac:dyDescent="0.25">
      <c r="B1247" s="4">
        <f t="shared" si="21"/>
        <v>1245</v>
      </c>
      <c r="C1247" s="369">
        <v>45460</v>
      </c>
      <c r="D1247" s="132" t="s">
        <v>156</v>
      </c>
      <c r="E1247" s="125" t="str">
        <f>VLOOKUP(Gas_DB2[[#This Row],[کد ماشین آلات]],Y:AA,2,FALSE)</f>
        <v>کامیون کمپرسی</v>
      </c>
      <c r="F1247" s="113" t="str">
        <f>VLOOKUP(Gas_DB2[[#This Row],[نام ماشین آلات]],Z:AB,2,FALSE)</f>
        <v>شرکتی-یحیی زاده</v>
      </c>
      <c r="G1247" s="4">
        <v>0</v>
      </c>
      <c r="H1247" s="4"/>
      <c r="I1247" s="127"/>
      <c r="J1247" s="127"/>
      <c r="K1247" s="107"/>
    </row>
    <row r="1248" spans="2:11" x14ac:dyDescent="0.25">
      <c r="B1248" s="4">
        <f t="shared" si="21"/>
        <v>1246</v>
      </c>
      <c r="C1248" s="369">
        <v>45460</v>
      </c>
      <c r="D1248" s="132" t="s">
        <v>157</v>
      </c>
      <c r="E1248" s="125" t="str">
        <f>VLOOKUP(Gas_DB2[[#This Row],[کد ماشین آلات]],Y:AA,2,FALSE)</f>
        <v>کامیون کمپرسی</v>
      </c>
      <c r="F1248" s="113" t="str">
        <f>VLOOKUP(Gas_DB2[[#This Row],[نام ماشین آلات]],Z:AB,2,FALSE)</f>
        <v>شرکتی-یحیی زاده</v>
      </c>
      <c r="G1248" s="4">
        <v>0</v>
      </c>
      <c r="H1248" s="4"/>
      <c r="I1248" s="127"/>
      <c r="J1248" s="127"/>
      <c r="K1248" s="107"/>
    </row>
    <row r="1249" spans="2:11" x14ac:dyDescent="0.25">
      <c r="B1249" s="4">
        <f t="shared" si="21"/>
        <v>1247</v>
      </c>
      <c r="C1249" s="369">
        <v>45460</v>
      </c>
      <c r="D1249" s="134" t="s">
        <v>164</v>
      </c>
      <c r="E1249" s="125" t="str">
        <f>VLOOKUP(Gas_DB2[[#This Row],[کد ماشین آلات]],Y:AA,2,FALSE)</f>
        <v>گریدر 14G</v>
      </c>
      <c r="F1249" s="113" t="str">
        <f>VLOOKUP(Gas_DB2[[#This Row],[نام ماشین آلات]],Z:AB,2,FALSE)</f>
        <v>محمد پور</v>
      </c>
      <c r="G1249" s="4">
        <v>201</v>
      </c>
      <c r="H1249" s="4"/>
      <c r="I1249" s="127"/>
      <c r="J1249" s="127"/>
      <c r="K1249" s="107"/>
    </row>
    <row r="1250" spans="2:11" x14ac:dyDescent="0.25">
      <c r="B1250" s="4">
        <f t="shared" si="21"/>
        <v>1248</v>
      </c>
      <c r="C1250" s="369">
        <v>45460</v>
      </c>
      <c r="D1250" s="134" t="s">
        <v>168</v>
      </c>
      <c r="E1250" s="125" t="str">
        <f>VLOOKUP(Gas_DB2[[#This Row],[کد ماشین آلات]],Y:AA,2,FALSE)</f>
        <v>غلطک کششی</v>
      </c>
      <c r="F1250" s="113" t="str">
        <f>VLOOKUP(Gas_DB2[[#This Row],[نام ماشین آلات]],Z:AB,2,FALSE)</f>
        <v>محمد پور</v>
      </c>
      <c r="G1250" s="4">
        <v>43</v>
      </c>
      <c r="H1250" s="4"/>
      <c r="I1250" s="127"/>
      <c r="J1250" s="127"/>
      <c r="K1250" s="107"/>
    </row>
    <row r="1251" spans="2:11" x14ac:dyDescent="0.25">
      <c r="B1251" s="4">
        <f t="shared" si="21"/>
        <v>1249</v>
      </c>
      <c r="C1251" s="369">
        <v>45460</v>
      </c>
      <c r="D1251" s="134" t="s">
        <v>171</v>
      </c>
      <c r="E1251" s="125" t="str">
        <f>VLOOKUP(Gas_DB2[[#This Row],[کد ماشین آلات]],Y:AA,2,FALSE)</f>
        <v>غلطک کششی</v>
      </c>
      <c r="F1251" s="113" t="str">
        <f>VLOOKUP(Gas_DB2[[#This Row],[نام ماشین آلات]],Z:AB,2,FALSE)</f>
        <v>محمد پور</v>
      </c>
      <c r="G1251" s="4">
        <v>43</v>
      </c>
      <c r="H1251" s="4"/>
      <c r="I1251" s="127"/>
      <c r="J1251" s="127"/>
      <c r="K1251" s="107"/>
    </row>
    <row r="1252" spans="2:11" x14ac:dyDescent="0.25">
      <c r="B1252" s="4">
        <f t="shared" si="21"/>
        <v>1250</v>
      </c>
      <c r="C1252" s="369">
        <v>45460</v>
      </c>
      <c r="D1252" s="134" t="s">
        <v>172</v>
      </c>
      <c r="E1252" s="125" t="str">
        <f>VLOOKUP(Gas_DB2[[#This Row],[کد ماشین آلات]],Y:AA,2,FALSE)</f>
        <v>لودر</v>
      </c>
      <c r="F1252" s="113">
        <f>VLOOKUP(Gas_DB2[[#This Row],[نام ماشین آلات]],Z:AB,2,FALSE)</f>
        <v>0</v>
      </c>
      <c r="G1252" s="4">
        <v>0</v>
      </c>
      <c r="H1252" s="4"/>
      <c r="I1252" s="127"/>
      <c r="J1252" s="127"/>
      <c r="K1252" s="107"/>
    </row>
    <row r="1253" spans="2:11" x14ac:dyDescent="0.25">
      <c r="B1253" s="4">
        <f t="shared" si="21"/>
        <v>1251</v>
      </c>
      <c r="C1253" s="369">
        <v>45460</v>
      </c>
      <c r="D1253" s="134" t="s">
        <v>173</v>
      </c>
      <c r="E1253" s="125" t="str">
        <f>VLOOKUP(Gas_DB2[[#This Row],[کد ماشین آلات]],Y:AA,2,FALSE)</f>
        <v>تانکر آب</v>
      </c>
      <c r="F1253" s="113" t="str">
        <f>VLOOKUP(Gas_DB2[[#This Row],[نام ماشین آلات]],Z:AB,2,FALSE)</f>
        <v>رضاپور</v>
      </c>
      <c r="G1253" s="4">
        <v>26</v>
      </c>
      <c r="H1253" s="4"/>
      <c r="I1253" s="127"/>
      <c r="J1253" s="127"/>
      <c r="K1253" s="107"/>
    </row>
    <row r="1254" spans="2:11" x14ac:dyDescent="0.25">
      <c r="B1254" s="4">
        <f t="shared" si="21"/>
        <v>1252</v>
      </c>
      <c r="C1254" s="369">
        <v>45460</v>
      </c>
      <c r="D1254" s="134" t="s">
        <v>174</v>
      </c>
      <c r="E1254" s="125" t="str">
        <f>VLOOKUP(Gas_DB2[[#This Row],[کد ماشین آلات]],Y:AA,2,FALSE)</f>
        <v>غلطک پاچه بزی</v>
      </c>
      <c r="F1254" s="113" t="str">
        <f>VLOOKUP(Gas_DB2[[#This Row],[نام ماشین آلات]],Z:AB,2,FALSE)</f>
        <v>محمد پور</v>
      </c>
      <c r="G1254" s="4">
        <v>0</v>
      </c>
      <c r="H1254" s="4"/>
      <c r="I1254" s="127"/>
      <c r="J1254" s="127"/>
      <c r="K1254" s="107"/>
    </row>
    <row r="1255" spans="2:11" x14ac:dyDescent="0.25">
      <c r="B1255" s="4">
        <f t="shared" si="21"/>
        <v>1253</v>
      </c>
      <c r="C1255" s="369">
        <v>45460</v>
      </c>
      <c r="D1255" s="134" t="s">
        <v>176</v>
      </c>
      <c r="E1255" s="125" t="str">
        <f>VLOOKUP(Gas_DB2[[#This Row],[کد ماشین آلات]],Y:AA,2,FALSE)</f>
        <v>بلدوزر</v>
      </c>
      <c r="F1255" s="113" t="str">
        <f>VLOOKUP(D1255,Y$4:AA1255,3,FALSE)</f>
        <v>محمد پور</v>
      </c>
      <c r="G1255" s="4">
        <v>151</v>
      </c>
      <c r="H1255" s="4"/>
      <c r="I1255" s="127"/>
      <c r="J1255" s="127"/>
      <c r="K1255" s="107"/>
    </row>
    <row r="1256" spans="2:11" x14ac:dyDescent="0.25">
      <c r="B1256" s="4">
        <f t="shared" si="21"/>
        <v>1254</v>
      </c>
      <c r="C1256" s="369">
        <v>45460</v>
      </c>
      <c r="D1256" s="134" t="s">
        <v>177</v>
      </c>
      <c r="E1256" s="125" t="str">
        <f>VLOOKUP(Gas_DB2[[#This Row],[کد ماشین آلات]],Y:AA,2,FALSE)</f>
        <v>کمپرسی جفت</v>
      </c>
      <c r="F1256" s="113" t="str">
        <f>VLOOKUP(Gas_DB2[[#This Row],[نام ماشین آلات]],Z:AB,2,FALSE)</f>
        <v>محمد پور</v>
      </c>
      <c r="G1256" s="4">
        <v>0</v>
      </c>
      <c r="H1256" s="4"/>
      <c r="I1256" s="127"/>
      <c r="J1256" s="127"/>
      <c r="K1256" s="107"/>
    </row>
    <row r="1257" spans="2:11" x14ac:dyDescent="0.25">
      <c r="B1257" s="4">
        <f t="shared" si="21"/>
        <v>1255</v>
      </c>
      <c r="C1257" s="369">
        <v>45460</v>
      </c>
      <c r="D1257" s="134" t="s">
        <v>179</v>
      </c>
      <c r="E1257" s="125" t="str">
        <f>VLOOKUP(Gas_DB2[[#This Row],[کد ماشین آلات]],Y:AA,2,FALSE)</f>
        <v>تانکر آب</v>
      </c>
      <c r="F1257" s="113" t="str">
        <f>VLOOKUP(Gas_DB2[[#This Row],[نام ماشین آلات]],Z:AB,2,FALSE)</f>
        <v>رضاپور</v>
      </c>
      <c r="G1257" s="4">
        <v>61</v>
      </c>
      <c r="H1257" s="4"/>
      <c r="I1257" s="127"/>
      <c r="J1257" s="127"/>
      <c r="K1257" s="107"/>
    </row>
    <row r="1258" spans="2:11" x14ac:dyDescent="0.25">
      <c r="B1258" s="4">
        <f t="shared" si="21"/>
        <v>1256</v>
      </c>
      <c r="C1258" s="369">
        <v>45461</v>
      </c>
      <c r="D1258" s="132" t="s">
        <v>88</v>
      </c>
      <c r="E1258" s="125" t="str">
        <f>VLOOKUP(Gas_DB2[[#This Row],[کد ماشین آلات]],Y:AA,2,FALSE)</f>
        <v>گریدر  ۱۶g</v>
      </c>
      <c r="F1258" s="113" t="str">
        <f>VLOOKUP(Gas_DB2[[#This Row],[نام ماشین آلات]],Z:AB,2,FALSE)</f>
        <v>شرکتی-یگانه</v>
      </c>
      <c r="G1258" s="4">
        <v>0</v>
      </c>
      <c r="H1258" s="4"/>
      <c r="I1258" s="127"/>
      <c r="J1258" s="127"/>
      <c r="K1258" s="107"/>
    </row>
    <row r="1259" spans="2:11" x14ac:dyDescent="0.25">
      <c r="B1259" s="4">
        <f t="shared" si="21"/>
        <v>1257</v>
      </c>
      <c r="C1259" s="369">
        <v>45461</v>
      </c>
      <c r="D1259" s="132" t="s">
        <v>91</v>
      </c>
      <c r="E1259" s="125" t="str">
        <f>VLOOKUP(Gas_DB2[[#This Row],[کد ماشین آلات]],Y:AA,2,FALSE)</f>
        <v>کامیون کمپرسی</v>
      </c>
      <c r="F1259" s="113" t="str">
        <f>VLOOKUP(Gas_DB2[[#This Row],[نام ماشین آلات]],Z:AB,2,FALSE)</f>
        <v>شرکتی-یحیی زاده</v>
      </c>
      <c r="G1259" s="4">
        <v>0</v>
      </c>
      <c r="H1259" s="4"/>
      <c r="I1259" s="127"/>
      <c r="J1259" s="127"/>
      <c r="K1259" s="107"/>
    </row>
    <row r="1260" spans="2:11" x14ac:dyDescent="0.25">
      <c r="B1260" s="4">
        <f t="shared" si="21"/>
        <v>1258</v>
      </c>
      <c r="C1260" s="369">
        <v>45461</v>
      </c>
      <c r="D1260" s="132" t="s">
        <v>94</v>
      </c>
      <c r="E1260" s="125" t="str">
        <f>VLOOKUP(Gas_DB2[[#This Row],[کد ماشین آلات]],Y:AA,2,FALSE)</f>
        <v>کامیون کمپرسی</v>
      </c>
      <c r="F1260" s="113" t="str">
        <f>VLOOKUP(Gas_DB2[[#This Row],[نام ماشین آلات]],Z:AB,2,FALSE)</f>
        <v>شرکتی-یحیی زاده</v>
      </c>
      <c r="G1260" s="4">
        <v>0</v>
      </c>
      <c r="H1260" s="4"/>
      <c r="I1260" s="127"/>
      <c r="J1260" s="127"/>
      <c r="K1260" s="107"/>
    </row>
    <row r="1261" spans="2:11" x14ac:dyDescent="0.25">
      <c r="B1261" s="4">
        <f t="shared" si="21"/>
        <v>1259</v>
      </c>
      <c r="C1261" s="369">
        <v>45461</v>
      </c>
      <c r="D1261" s="132" t="s">
        <v>117</v>
      </c>
      <c r="E1261" s="125" t="str">
        <f>VLOOKUP(Gas_DB2[[#This Row],[کد ماشین آلات]],Y:AA,2,FALSE)</f>
        <v>کامیون کمپرسی</v>
      </c>
      <c r="F1261" s="113" t="str">
        <f>VLOOKUP(Gas_DB2[[#This Row],[نام ماشین آلات]],Z:AB,2,FALSE)</f>
        <v>شرکتی-یحیی زاده</v>
      </c>
      <c r="G1261" s="4">
        <v>58</v>
      </c>
      <c r="H1261" s="4"/>
      <c r="I1261" s="127"/>
      <c r="J1261" s="127"/>
      <c r="K1261" s="107"/>
    </row>
    <row r="1262" spans="2:11" x14ac:dyDescent="0.25">
      <c r="B1262" s="4">
        <f t="shared" si="21"/>
        <v>1260</v>
      </c>
      <c r="C1262" s="369">
        <v>45461</v>
      </c>
      <c r="D1262" s="132" t="s">
        <v>130</v>
      </c>
      <c r="E1262" s="125" t="str">
        <f>VLOOKUP(Gas_DB2[[#This Row],[کد ماشین آلات]],Y:AA,2,FALSE)</f>
        <v>تانکر ابپاش بنز</v>
      </c>
      <c r="F1262" s="113" t="str">
        <f>VLOOKUP(Gas_DB2[[#This Row],[نام ماشین آلات]],Z:AB,2,FALSE)</f>
        <v>شرکتی-بارانی</v>
      </c>
      <c r="G1262" s="4">
        <v>0</v>
      </c>
      <c r="H1262" s="4"/>
      <c r="I1262" s="127"/>
      <c r="J1262" s="127"/>
      <c r="K1262" s="107"/>
    </row>
    <row r="1263" spans="2:11" x14ac:dyDescent="0.25">
      <c r="B1263" s="4">
        <f t="shared" si="21"/>
        <v>1261</v>
      </c>
      <c r="C1263" s="369">
        <v>45461</v>
      </c>
      <c r="D1263" s="132" t="s">
        <v>96</v>
      </c>
      <c r="E1263" s="125" t="str">
        <f>VLOOKUP(Gas_DB2[[#This Row],[کد ماشین آلات]],Y:AA,2,FALSE)</f>
        <v>تانکر ابپاش بنز</v>
      </c>
      <c r="F1263" s="113" t="str">
        <f>VLOOKUP(Gas_DB2[[#This Row],[نام ماشین آلات]],Z:AB,2,FALSE)</f>
        <v>شرکتی-بارانی</v>
      </c>
      <c r="G1263" s="4">
        <v>56</v>
      </c>
      <c r="H1263" s="4"/>
      <c r="I1263" s="127"/>
      <c r="J1263" s="127"/>
      <c r="K1263" s="107"/>
    </row>
    <row r="1264" spans="2:11" x14ac:dyDescent="0.25">
      <c r="B1264" s="4">
        <f t="shared" si="21"/>
        <v>1262</v>
      </c>
      <c r="C1264" s="369">
        <v>45461</v>
      </c>
      <c r="D1264" s="132" t="s">
        <v>114</v>
      </c>
      <c r="E1264" s="125" t="str">
        <f>VLOOKUP(Gas_DB2[[#This Row],[کد ماشین آلات]],Y:AA,2,FALSE)</f>
        <v>تانکر سوخت بنز</v>
      </c>
      <c r="F1264" s="113" t="str">
        <f>VLOOKUP(Gas_DB2[[#This Row],[نام ماشین آلات]],Z:AB,2,FALSE)</f>
        <v>شرکتی-برات زاده- از تاریخ 1 تیرماه</v>
      </c>
      <c r="G1264" s="4">
        <v>0</v>
      </c>
      <c r="H1264" s="4"/>
      <c r="I1264" s="127"/>
      <c r="J1264" s="127"/>
      <c r="K1264" s="107"/>
    </row>
    <row r="1265" spans="2:11" x14ac:dyDescent="0.25">
      <c r="B1265" s="4">
        <f t="shared" si="21"/>
        <v>1263</v>
      </c>
      <c r="C1265" s="369">
        <v>45461</v>
      </c>
      <c r="D1265" s="132" t="s">
        <v>119</v>
      </c>
      <c r="E1265" s="125" t="str">
        <f>VLOOKUP(Gas_DB2[[#This Row],[کد ماشین آلات]],Y:AA,2,FALSE)</f>
        <v>غلطک</v>
      </c>
      <c r="F1265" s="113" t="str">
        <f>VLOOKUP(Gas_DB2[[#This Row],[نام ماشین آلات]],Z:AB,2,FALSE)</f>
        <v>شرکتی-جمالی</v>
      </c>
      <c r="G1265" s="4">
        <v>47</v>
      </c>
      <c r="H1265" s="4"/>
      <c r="I1265" s="127"/>
      <c r="J1265" s="127"/>
      <c r="K1265" s="107"/>
    </row>
    <row r="1266" spans="2:11" x14ac:dyDescent="0.25">
      <c r="B1266" s="4">
        <f t="shared" si="21"/>
        <v>1264</v>
      </c>
      <c r="C1266" s="369">
        <v>45461</v>
      </c>
      <c r="D1266" s="132" t="s">
        <v>107</v>
      </c>
      <c r="E1266" s="125" t="str">
        <f>VLOOKUP(Gas_DB2[[#This Row],[کد ماشین آلات]],Y:AA,2,FALSE)</f>
        <v>غلطک</v>
      </c>
      <c r="F1266" s="113" t="str">
        <f>VLOOKUP(Gas_DB2[[#This Row],[نام ماشین آلات]],Z:AB,2,FALSE)</f>
        <v>شرکتی-جمالی</v>
      </c>
      <c r="G1266" s="4">
        <v>83</v>
      </c>
      <c r="H1266" s="4"/>
      <c r="I1266" s="127"/>
      <c r="J1266" s="127"/>
      <c r="K1266" s="107"/>
    </row>
    <row r="1267" spans="2:11" x14ac:dyDescent="0.25">
      <c r="B1267" s="4">
        <f t="shared" si="21"/>
        <v>1265</v>
      </c>
      <c r="C1267" s="369">
        <v>45461</v>
      </c>
      <c r="D1267" s="132" t="s">
        <v>110</v>
      </c>
      <c r="E1267" s="125" t="str">
        <f>VLOOKUP(Gas_DB2[[#This Row],[کد ماشین آلات]],Y:AA,2,FALSE)</f>
        <v>غلطک</v>
      </c>
      <c r="F1267" s="113" t="str">
        <f>VLOOKUP(Gas_DB2[[#This Row],[نام ماشین آلات]],Z:AB,2,FALSE)</f>
        <v>شرکتی-جمالی</v>
      </c>
      <c r="G1267" s="4">
        <v>48</v>
      </c>
      <c r="H1267" s="4"/>
      <c r="I1267" s="127"/>
      <c r="J1267" s="127"/>
      <c r="K1267" s="107"/>
    </row>
    <row r="1268" spans="2:11" x14ac:dyDescent="0.25">
      <c r="B1268" s="4">
        <f t="shared" si="21"/>
        <v>1266</v>
      </c>
      <c r="C1268" s="369">
        <v>45461</v>
      </c>
      <c r="D1268" s="132" t="s">
        <v>120</v>
      </c>
      <c r="E1268" s="125" t="str">
        <f>VLOOKUP(Gas_DB2[[#This Row],[کد ماشین آلات]],Y:AA,2,FALSE)</f>
        <v>میکسراتکو</v>
      </c>
      <c r="F1268" s="113" t="str">
        <f>VLOOKUP(Gas_DB2[[#This Row],[نام ماشین آلات]],Z:AB,2,FALSE)</f>
        <v>شرکتی-شاکری</v>
      </c>
      <c r="G1268" s="4">
        <v>0</v>
      </c>
      <c r="H1268" s="4"/>
      <c r="I1268" s="127"/>
      <c r="J1268" s="127"/>
      <c r="K1268" s="107"/>
    </row>
    <row r="1269" spans="2:11" x14ac:dyDescent="0.25">
      <c r="B1269" s="4">
        <f t="shared" si="21"/>
        <v>1267</v>
      </c>
      <c r="C1269" s="369">
        <v>45461</v>
      </c>
      <c r="D1269" s="132" t="s">
        <v>122</v>
      </c>
      <c r="E1269" s="125" t="str">
        <f>VLOOKUP(Gas_DB2[[#This Row],[کد ماشین آلات]],Y:AA,2,FALSE)</f>
        <v>میکسر امیکو</v>
      </c>
      <c r="F1269" s="113" t="str">
        <f>VLOOKUP(Gas_DB2[[#This Row],[نام ماشین آلات]],Z:AB,2,FALSE)</f>
        <v>شرکتی-زراعتی</v>
      </c>
      <c r="G1269" s="4">
        <v>0</v>
      </c>
      <c r="H1269" s="4"/>
      <c r="I1269" s="127"/>
      <c r="J1269" s="127"/>
      <c r="K1269" s="107"/>
    </row>
    <row r="1270" spans="2:11" x14ac:dyDescent="0.25">
      <c r="B1270" s="4">
        <f t="shared" si="21"/>
        <v>1268</v>
      </c>
      <c r="C1270" s="369">
        <v>45461</v>
      </c>
      <c r="D1270" s="132" t="s">
        <v>127</v>
      </c>
      <c r="E1270" s="125" t="str">
        <f>VLOOKUP(Gas_DB2[[#This Row],[کد ماشین آلات]],Y:AA,2,FALSE)</f>
        <v>بلدوزر</v>
      </c>
      <c r="F1270" s="113" t="str">
        <f>VLOOKUP(Gas_DB2[[#This Row],[نام ماشین آلات]],Z:AB,2,FALSE)</f>
        <v>شرکتی-رجب زاده</v>
      </c>
      <c r="G1270" s="4">
        <v>183</v>
      </c>
      <c r="H1270" s="4"/>
      <c r="I1270" s="127"/>
      <c r="J1270" s="127"/>
      <c r="K1270" s="107"/>
    </row>
    <row r="1271" spans="2:11" x14ac:dyDescent="0.25">
      <c r="B1271" s="4">
        <f t="shared" si="21"/>
        <v>1269</v>
      </c>
      <c r="C1271" s="369">
        <v>45461</v>
      </c>
      <c r="D1271" s="132" t="s">
        <v>158</v>
      </c>
      <c r="E1271" s="125" t="str">
        <f>VLOOKUP(Gas_DB2[[#This Row],[کد ماشین آلات]],Y:AA,2,FALSE)</f>
        <v>بیل مکانیکی</v>
      </c>
      <c r="F1271" s="113" t="str">
        <f>VLOOKUP(Gas_DB2[[#This Row],[نام ماشین آلات]],Z:AB,2,FALSE)</f>
        <v>انصاری</v>
      </c>
      <c r="G1271" s="4">
        <v>0</v>
      </c>
      <c r="H1271" s="4"/>
      <c r="I1271" s="127"/>
      <c r="J1271" s="127"/>
      <c r="K1271" s="107"/>
    </row>
    <row r="1272" spans="2:11" x14ac:dyDescent="0.25">
      <c r="B1272" s="4">
        <f t="shared" si="21"/>
        <v>1270</v>
      </c>
      <c r="C1272" s="369">
        <v>45461</v>
      </c>
      <c r="D1272" s="133" t="s">
        <v>144</v>
      </c>
      <c r="E1272" s="125" t="str">
        <f>VLOOKUP(Gas_DB2[[#This Row],[کد ماشین آلات]],Y:AA,2,FALSE)</f>
        <v>بلدوزر D85</v>
      </c>
      <c r="F1272" s="113" t="str">
        <f>VLOOKUP(Gas_DB2[[#This Row],[نام ماشین آلات]],Z:AB,2,FALSE)</f>
        <v>اکبری</v>
      </c>
      <c r="G1272" s="4">
        <v>150</v>
      </c>
      <c r="H1272" s="4"/>
      <c r="I1272" s="127"/>
      <c r="J1272" s="127"/>
      <c r="K1272" s="107"/>
    </row>
    <row r="1273" spans="2:11" x14ac:dyDescent="0.25">
      <c r="B1273" s="4">
        <f t="shared" si="21"/>
        <v>1271</v>
      </c>
      <c r="C1273" s="369">
        <v>45461</v>
      </c>
      <c r="D1273" s="133" t="s">
        <v>146</v>
      </c>
      <c r="E1273" s="125" t="str">
        <f>VLOOKUP(Gas_DB2[[#This Row],[کد ماشین آلات]],Y:AA,2,FALSE)</f>
        <v>بلدوزر D85</v>
      </c>
      <c r="F1273" s="113" t="str">
        <f>VLOOKUP(Gas_DB2[[#This Row],[نام ماشین آلات]],Z:AB,2,FALSE)</f>
        <v>اکبری</v>
      </c>
      <c r="G1273" s="4">
        <v>114</v>
      </c>
      <c r="H1273" s="4"/>
      <c r="I1273" s="127"/>
      <c r="J1273" s="127"/>
      <c r="K1273" s="107"/>
    </row>
    <row r="1274" spans="2:11" x14ac:dyDescent="0.25">
      <c r="B1274" s="4">
        <f t="shared" si="21"/>
        <v>1272</v>
      </c>
      <c r="C1274" s="369">
        <v>45461</v>
      </c>
      <c r="D1274" s="134" t="s">
        <v>147</v>
      </c>
      <c r="E1274" s="125" t="str">
        <f>VLOOKUP(Gas_DB2[[#This Row],[کد ماشین آلات]],Y:AA,2,FALSE)</f>
        <v>بلدوزر کاترپیلار D8</v>
      </c>
      <c r="F1274" s="113" t="str">
        <f>VLOOKUP(Gas_DB2[[#This Row],[نام ماشین آلات]],Z:AB,2,FALSE)</f>
        <v>حسن پور</v>
      </c>
      <c r="G1274" s="4">
        <v>161</v>
      </c>
      <c r="H1274" s="4"/>
      <c r="I1274" s="127"/>
      <c r="J1274" s="127"/>
      <c r="K1274" s="107"/>
    </row>
    <row r="1275" spans="2:11" x14ac:dyDescent="0.25">
      <c r="B1275" s="4">
        <f t="shared" si="21"/>
        <v>1273</v>
      </c>
      <c r="C1275" s="369">
        <v>45461</v>
      </c>
      <c r="D1275" s="132" t="s">
        <v>162</v>
      </c>
      <c r="E1275" s="125" t="str">
        <f>VLOOKUP(Gas_DB2[[#This Row],[کد ماشین آلات]],Y:AA,2,FALSE)</f>
        <v>بیل مکانیکی</v>
      </c>
      <c r="F1275" s="113" t="str">
        <f>VLOOKUP(Gas_DB2[[#This Row],[نام ماشین آلات]],Z:AB,2,FALSE)</f>
        <v>انصاری</v>
      </c>
      <c r="G1275" s="4">
        <v>0</v>
      </c>
      <c r="H1275" s="4"/>
      <c r="I1275" s="127"/>
      <c r="J1275" s="127"/>
      <c r="K1275" s="107"/>
    </row>
    <row r="1276" spans="2:11" x14ac:dyDescent="0.25">
      <c r="B1276" s="4">
        <f t="shared" si="21"/>
        <v>1274</v>
      </c>
      <c r="C1276" s="369">
        <v>45461</v>
      </c>
      <c r="D1276" s="132" t="s">
        <v>160</v>
      </c>
      <c r="E1276" s="125" t="str">
        <f>VLOOKUP(Gas_DB2[[#This Row],[کد ماشین آلات]],Y:AA,2,FALSE)</f>
        <v>تانکر آب</v>
      </c>
      <c r="F1276" s="113" t="str">
        <f>VLOOKUP(Gas_DB2[[#This Row],[نام ماشین آلات]],Z:AB,2,FALSE)</f>
        <v>رضاپور</v>
      </c>
      <c r="G1276" s="4">
        <v>113</v>
      </c>
      <c r="H1276" s="4"/>
      <c r="I1276" s="127"/>
      <c r="J1276" s="127"/>
      <c r="K1276" s="107"/>
    </row>
    <row r="1277" spans="2:11" x14ac:dyDescent="0.25">
      <c r="B1277" s="4">
        <f t="shared" si="21"/>
        <v>1275</v>
      </c>
      <c r="C1277" s="369">
        <v>45461</v>
      </c>
      <c r="D1277" s="132" t="s">
        <v>149</v>
      </c>
      <c r="E1277" s="125" t="str">
        <f>VLOOKUP(Gas_DB2[[#This Row],[کد ماشین آلات]],Y:AA,2,FALSE)</f>
        <v>لودر ZL50</v>
      </c>
      <c r="F1277" s="113" t="str">
        <f>VLOOKUP(Gas_DB2[[#This Row],[نام ماشین آلات]],Z:AB,2,FALSE)</f>
        <v>میرزایی</v>
      </c>
      <c r="G1277" s="4">
        <v>0</v>
      </c>
      <c r="H1277" s="4"/>
      <c r="I1277" s="127"/>
      <c r="J1277" s="127"/>
      <c r="K1277" s="107"/>
    </row>
    <row r="1278" spans="2:11" x14ac:dyDescent="0.25">
      <c r="B1278" s="4">
        <f t="shared" si="21"/>
        <v>1276</v>
      </c>
      <c r="C1278" s="369">
        <v>45461</v>
      </c>
      <c r="D1278" s="133" t="s">
        <v>150</v>
      </c>
      <c r="E1278" s="125" t="str">
        <f>VLOOKUP(Gas_DB2[[#This Row],[کد ماشین آلات]],Y:AA,2,FALSE)</f>
        <v>کامیون کمپرسی</v>
      </c>
      <c r="F1278" s="113" t="str">
        <f>VLOOKUP(Gas_DB2[[#This Row],[نام ماشین آلات]],Z:AB,2,FALSE)</f>
        <v>شرکتی-یحیی زاده</v>
      </c>
      <c r="G1278" s="4">
        <v>0</v>
      </c>
      <c r="H1278" s="4"/>
      <c r="I1278" s="127"/>
      <c r="J1278" s="127"/>
      <c r="K1278" s="107"/>
    </row>
    <row r="1279" spans="2:11" x14ac:dyDescent="0.25">
      <c r="B1279" s="4">
        <f t="shared" si="21"/>
        <v>1277</v>
      </c>
      <c r="C1279" s="369">
        <v>45461</v>
      </c>
      <c r="D1279" s="133" t="s">
        <v>152</v>
      </c>
      <c r="E1279" s="125" t="str">
        <f>VLOOKUP(Gas_DB2[[#This Row],[کد ماشین آلات]],Y:AA,2,FALSE)</f>
        <v>کامیون کمپرسی</v>
      </c>
      <c r="F1279" s="113" t="str">
        <f>VLOOKUP(Gas_DB2[[#This Row],[نام ماشین آلات]],Z:AB,2,FALSE)</f>
        <v>شرکتی-یحیی زاده</v>
      </c>
      <c r="G1279" s="4">
        <v>0</v>
      </c>
      <c r="H1279" s="4"/>
      <c r="I1279" s="127"/>
      <c r="J1279" s="127"/>
      <c r="K1279" s="107"/>
    </row>
    <row r="1280" spans="2:11" x14ac:dyDescent="0.25">
      <c r="B1280" s="4">
        <f t="shared" si="21"/>
        <v>1278</v>
      </c>
      <c r="C1280" s="369">
        <v>45461</v>
      </c>
      <c r="D1280" s="133" t="s">
        <v>153</v>
      </c>
      <c r="E1280" s="125" t="str">
        <f>VLOOKUP(Gas_DB2[[#This Row],[کد ماشین آلات]],Y:AA,2,FALSE)</f>
        <v>کامیون کمپرسی</v>
      </c>
      <c r="F1280" s="113" t="str">
        <f>VLOOKUP(Gas_DB2[[#This Row],[نام ماشین آلات]],Z:AB,2,FALSE)</f>
        <v>شرکتی-یحیی زاده</v>
      </c>
      <c r="G1280" s="4">
        <v>0</v>
      </c>
      <c r="H1280" s="4"/>
      <c r="I1280" s="127"/>
      <c r="J1280" s="127"/>
      <c r="K1280" s="107"/>
    </row>
    <row r="1281" spans="2:11" x14ac:dyDescent="0.25">
      <c r="B1281" s="4">
        <f t="shared" si="21"/>
        <v>1279</v>
      </c>
      <c r="C1281" s="369">
        <v>45461</v>
      </c>
      <c r="D1281" s="133" t="s">
        <v>137</v>
      </c>
      <c r="E1281" s="125" t="str">
        <f>VLOOKUP(Gas_DB2[[#This Row],[کد ماشین آلات]],Y:AA,2,FALSE)</f>
        <v>بیل مکانیکی</v>
      </c>
      <c r="F1281" s="113" t="str">
        <f>VLOOKUP(Gas_DB2[[#This Row],[نام ماشین آلات]],Z:AB,2,FALSE)</f>
        <v>انصاری</v>
      </c>
      <c r="G1281" s="4">
        <v>85</v>
      </c>
      <c r="H1281" s="4"/>
      <c r="I1281" s="127"/>
      <c r="J1281" s="127"/>
      <c r="K1281" s="107"/>
    </row>
    <row r="1282" spans="2:11" x14ac:dyDescent="0.25">
      <c r="B1282" s="4">
        <f t="shared" si="21"/>
        <v>1280</v>
      </c>
      <c r="C1282" s="369">
        <v>45461</v>
      </c>
      <c r="D1282" s="133" t="s">
        <v>139</v>
      </c>
      <c r="E1282" s="125" t="str">
        <f>VLOOKUP(Gas_DB2[[#This Row],[کد ماشین آلات]],Y:AA,2,FALSE)</f>
        <v>بیل مکانیکی</v>
      </c>
      <c r="F1282" s="113" t="str">
        <f>VLOOKUP(Gas_DB2[[#This Row],[نام ماشین آلات]],Z:AB,2,FALSE)</f>
        <v>انصاری</v>
      </c>
      <c r="G1282" s="4">
        <v>130</v>
      </c>
      <c r="H1282" s="4"/>
      <c r="I1282" s="127"/>
      <c r="J1282" s="127"/>
      <c r="K1282" s="107"/>
    </row>
    <row r="1283" spans="2:11" x14ac:dyDescent="0.25">
      <c r="B1283" s="4">
        <f t="shared" si="21"/>
        <v>1281</v>
      </c>
      <c r="C1283" s="369">
        <v>45461</v>
      </c>
      <c r="D1283" s="133" t="s">
        <v>141</v>
      </c>
      <c r="E1283" s="125" t="str">
        <f>VLOOKUP(Gas_DB2[[#This Row],[کد ماشین آلات]],Y:AA,2,FALSE)</f>
        <v>کامیون کمپرسی</v>
      </c>
      <c r="F1283" s="113" t="str">
        <f>VLOOKUP(Gas_DB2[[#This Row],[نام ماشین آلات]],Z:AB,2,FALSE)</f>
        <v>شرکتی-یحیی زاده</v>
      </c>
      <c r="G1283" s="4">
        <v>0</v>
      </c>
      <c r="H1283" s="4"/>
      <c r="I1283" s="127"/>
      <c r="J1283" s="127"/>
      <c r="K1283" s="107"/>
    </row>
    <row r="1284" spans="2:11" x14ac:dyDescent="0.25">
      <c r="B1284" s="4">
        <f t="shared" si="21"/>
        <v>1282</v>
      </c>
      <c r="C1284" s="369">
        <v>45461</v>
      </c>
      <c r="D1284" s="133" t="s">
        <v>142</v>
      </c>
      <c r="E1284" s="125" t="str">
        <f>VLOOKUP(Gas_DB2[[#This Row],[کد ماشین آلات]],Y:AA,2,FALSE)</f>
        <v>کامیون کمپرسی</v>
      </c>
      <c r="F1284" s="113" t="str">
        <f>VLOOKUP(Gas_DB2[[#This Row],[نام ماشین آلات]],Z:AB,2,FALSE)</f>
        <v>شرکتی-یحیی زاده</v>
      </c>
      <c r="G1284" s="4">
        <v>0</v>
      </c>
      <c r="H1284" s="4"/>
      <c r="I1284" s="127"/>
      <c r="J1284" s="127"/>
      <c r="K1284" s="107"/>
    </row>
    <row r="1285" spans="2:11" x14ac:dyDescent="0.25">
      <c r="B1285" s="4">
        <f t="shared" ref="B1285:B1349" si="22">ROW()-2</f>
        <v>1283</v>
      </c>
      <c r="C1285" s="369">
        <v>45461</v>
      </c>
      <c r="D1285" s="133" t="s">
        <v>143</v>
      </c>
      <c r="E1285" s="125" t="str">
        <f>VLOOKUP(Gas_DB2[[#This Row],[کد ماشین آلات]],Y:AA,2,FALSE)</f>
        <v>کامیون کمپرسی</v>
      </c>
      <c r="F1285" s="113" t="str">
        <f>VLOOKUP(Gas_DB2[[#This Row],[نام ماشین آلات]],Z:AB,2,FALSE)</f>
        <v>شرکتی-یحیی زاده</v>
      </c>
      <c r="G1285" s="4">
        <v>211</v>
      </c>
      <c r="H1285" s="4"/>
      <c r="I1285" s="127"/>
      <c r="J1285" s="127"/>
      <c r="K1285" s="107"/>
    </row>
    <row r="1286" spans="2:11" x14ac:dyDescent="0.25">
      <c r="B1286" s="4">
        <f t="shared" si="22"/>
        <v>1284</v>
      </c>
      <c r="C1286" s="369">
        <v>45461</v>
      </c>
      <c r="D1286" s="133" t="s">
        <v>136</v>
      </c>
      <c r="E1286" s="125" t="str">
        <f>VLOOKUP(Gas_DB2[[#This Row],[کد ماشین آلات]],Y:AA,2,FALSE)</f>
        <v>بلدوزر</v>
      </c>
      <c r="F1286" s="113" t="str">
        <f>VLOOKUP(Gas_DB2[[#This Row],[نام ماشین آلات]],Z:AB,2,FALSE)</f>
        <v>شرکتی-رجب زاده</v>
      </c>
      <c r="G1286" s="4">
        <v>186</v>
      </c>
      <c r="H1286" s="4"/>
      <c r="I1286" s="127"/>
      <c r="J1286" s="127"/>
      <c r="K1286" s="107"/>
    </row>
    <row r="1287" spans="2:11" x14ac:dyDescent="0.25">
      <c r="B1287" s="4">
        <f t="shared" si="22"/>
        <v>1285</v>
      </c>
      <c r="C1287" s="369">
        <v>45461</v>
      </c>
      <c r="D1287" s="132" t="s">
        <v>155</v>
      </c>
      <c r="E1287" s="125" t="str">
        <f>VLOOKUP(Gas_DB2[[#This Row],[کد ماشین آلات]],Y:AA,2,FALSE)</f>
        <v>لودر</v>
      </c>
      <c r="F1287" s="113">
        <f>VLOOKUP(Gas_DB2[[#This Row],[نام ماشین آلات]],Z:AB,2,FALSE)</f>
        <v>0</v>
      </c>
      <c r="G1287" s="4">
        <v>108</v>
      </c>
      <c r="H1287" s="4"/>
      <c r="I1287" s="127"/>
      <c r="J1287" s="127"/>
      <c r="K1287" s="107"/>
    </row>
    <row r="1288" spans="2:11" x14ac:dyDescent="0.25">
      <c r="B1288" s="4">
        <f t="shared" si="22"/>
        <v>1286</v>
      </c>
      <c r="C1288" s="369">
        <v>45461</v>
      </c>
      <c r="D1288" s="132" t="s">
        <v>156</v>
      </c>
      <c r="E1288" s="125" t="str">
        <f>VLOOKUP(Gas_DB2[[#This Row],[کد ماشین آلات]],Y:AA,2,FALSE)</f>
        <v>کامیون کمپرسی</v>
      </c>
      <c r="F1288" s="113" t="str">
        <f>VLOOKUP(Gas_DB2[[#This Row],[نام ماشین آلات]],Z:AB,2,FALSE)</f>
        <v>شرکتی-یحیی زاده</v>
      </c>
      <c r="G1288" s="4">
        <v>150</v>
      </c>
      <c r="H1288" s="4"/>
      <c r="I1288" s="127"/>
      <c r="J1288" s="127"/>
      <c r="K1288" s="107"/>
    </row>
    <row r="1289" spans="2:11" x14ac:dyDescent="0.25">
      <c r="B1289" s="4">
        <f t="shared" si="22"/>
        <v>1287</v>
      </c>
      <c r="C1289" s="369">
        <v>45461</v>
      </c>
      <c r="D1289" s="132" t="s">
        <v>157</v>
      </c>
      <c r="E1289" s="125" t="str">
        <f>VLOOKUP(Gas_DB2[[#This Row],[کد ماشین آلات]],Y:AA,2,FALSE)</f>
        <v>کامیون کمپرسی</v>
      </c>
      <c r="F1289" s="113" t="str">
        <f>VLOOKUP(Gas_DB2[[#This Row],[نام ماشین آلات]],Z:AB,2,FALSE)</f>
        <v>شرکتی-یحیی زاده</v>
      </c>
      <c r="G1289" s="4">
        <v>0</v>
      </c>
      <c r="H1289" s="4"/>
      <c r="I1289" s="127"/>
      <c r="J1289" s="127"/>
      <c r="K1289" s="107"/>
    </row>
    <row r="1290" spans="2:11" x14ac:dyDescent="0.25">
      <c r="B1290" s="4">
        <f t="shared" si="22"/>
        <v>1288</v>
      </c>
      <c r="C1290" s="369">
        <v>45461</v>
      </c>
      <c r="D1290" s="134" t="s">
        <v>164</v>
      </c>
      <c r="E1290" s="125" t="str">
        <f>VLOOKUP(Gas_DB2[[#This Row],[کد ماشین آلات]],Y:AA,2,FALSE)</f>
        <v>گریدر 14G</v>
      </c>
      <c r="F1290" s="113" t="str">
        <f>VLOOKUP(Gas_DB2[[#This Row],[نام ماشین آلات]],Z:AB,2,FALSE)</f>
        <v>محمد پور</v>
      </c>
      <c r="G1290" s="4">
        <v>0</v>
      </c>
      <c r="H1290" s="4"/>
      <c r="I1290" s="127"/>
      <c r="J1290" s="127"/>
      <c r="K1290" s="107"/>
    </row>
    <row r="1291" spans="2:11" x14ac:dyDescent="0.25">
      <c r="B1291" s="4">
        <f t="shared" si="22"/>
        <v>1289</v>
      </c>
      <c r="C1291" s="369">
        <v>45461</v>
      </c>
      <c r="D1291" s="134" t="s">
        <v>168</v>
      </c>
      <c r="E1291" s="125" t="str">
        <f>VLOOKUP(Gas_DB2[[#This Row],[کد ماشین آلات]],Y:AA,2,FALSE)</f>
        <v>غلطک کششی</v>
      </c>
      <c r="F1291" s="113" t="str">
        <f>VLOOKUP(Gas_DB2[[#This Row],[نام ماشین آلات]],Z:AB,2,FALSE)</f>
        <v>محمد پور</v>
      </c>
      <c r="G1291" s="4">
        <v>0</v>
      </c>
      <c r="H1291" s="4"/>
      <c r="I1291" s="127"/>
      <c r="J1291" s="127"/>
      <c r="K1291" s="107"/>
    </row>
    <row r="1292" spans="2:11" x14ac:dyDescent="0.25">
      <c r="B1292" s="4">
        <f t="shared" si="22"/>
        <v>1290</v>
      </c>
      <c r="C1292" s="369">
        <v>45461</v>
      </c>
      <c r="D1292" s="134" t="s">
        <v>171</v>
      </c>
      <c r="E1292" s="125" t="str">
        <f>VLOOKUP(Gas_DB2[[#This Row],[کد ماشین آلات]],Y:AA,2,FALSE)</f>
        <v>غلطک کششی</v>
      </c>
      <c r="F1292" s="113" t="str">
        <f>VLOOKUP(Gas_DB2[[#This Row],[نام ماشین آلات]],Z:AB,2,FALSE)</f>
        <v>محمد پور</v>
      </c>
      <c r="G1292" s="4">
        <v>0</v>
      </c>
      <c r="H1292" s="4"/>
      <c r="I1292" s="127"/>
      <c r="J1292" s="127"/>
      <c r="K1292" s="107"/>
    </row>
    <row r="1293" spans="2:11" x14ac:dyDescent="0.25">
      <c r="B1293" s="4">
        <f t="shared" si="22"/>
        <v>1291</v>
      </c>
      <c r="C1293" s="369">
        <v>45461</v>
      </c>
      <c r="D1293" s="134" t="s">
        <v>172</v>
      </c>
      <c r="E1293" s="125" t="str">
        <f>VLOOKUP(Gas_DB2[[#This Row],[کد ماشین آلات]],Y:AA,2,FALSE)</f>
        <v>لودر</v>
      </c>
      <c r="F1293" s="113">
        <f>VLOOKUP(Gas_DB2[[#This Row],[نام ماشین آلات]],Z:AB,2,FALSE)</f>
        <v>0</v>
      </c>
      <c r="G1293" s="4">
        <v>0</v>
      </c>
      <c r="H1293" s="4"/>
      <c r="I1293" s="127"/>
      <c r="J1293" s="127"/>
      <c r="K1293" s="107"/>
    </row>
    <row r="1294" spans="2:11" x14ac:dyDescent="0.25">
      <c r="B1294" s="4">
        <f t="shared" si="22"/>
        <v>1292</v>
      </c>
      <c r="C1294" s="369">
        <v>45461</v>
      </c>
      <c r="D1294" s="134" t="s">
        <v>173</v>
      </c>
      <c r="E1294" s="125" t="str">
        <f>VLOOKUP(Gas_DB2[[#This Row],[کد ماشین آلات]],Y:AA,2,FALSE)</f>
        <v>تانکر آب</v>
      </c>
      <c r="F1294" s="113" t="str">
        <f>VLOOKUP(Gas_DB2[[#This Row],[نام ماشین آلات]],Z:AB,2,FALSE)</f>
        <v>رضاپور</v>
      </c>
      <c r="G1294" s="4">
        <v>0</v>
      </c>
      <c r="H1294" s="4"/>
      <c r="I1294" s="127"/>
      <c r="J1294" s="127"/>
      <c r="K1294" s="107"/>
    </row>
    <row r="1295" spans="2:11" x14ac:dyDescent="0.25">
      <c r="B1295" s="4">
        <f t="shared" si="22"/>
        <v>1293</v>
      </c>
      <c r="C1295" s="369">
        <v>45461</v>
      </c>
      <c r="D1295" s="134" t="s">
        <v>174</v>
      </c>
      <c r="E1295" s="125" t="str">
        <f>VLOOKUP(Gas_DB2[[#This Row],[کد ماشین آلات]],Y:AA,2,FALSE)</f>
        <v>غلطک پاچه بزی</v>
      </c>
      <c r="F1295" s="113" t="str">
        <f>VLOOKUP(Gas_DB2[[#This Row],[نام ماشین آلات]],Z:AB,2,FALSE)</f>
        <v>محمد پور</v>
      </c>
      <c r="G1295" s="4">
        <v>0</v>
      </c>
      <c r="H1295" s="4"/>
      <c r="I1295" s="127"/>
      <c r="J1295" s="127"/>
      <c r="K1295" s="107"/>
    </row>
    <row r="1296" spans="2:11" x14ac:dyDescent="0.25">
      <c r="B1296" s="4">
        <f t="shared" si="22"/>
        <v>1294</v>
      </c>
      <c r="C1296" s="369">
        <v>45461</v>
      </c>
      <c r="D1296" s="134" t="s">
        <v>176</v>
      </c>
      <c r="E1296" s="125" t="str">
        <f>VLOOKUP(Gas_DB2[[#This Row],[کد ماشین آلات]],Y:AA,2,FALSE)</f>
        <v>بلدوزر</v>
      </c>
      <c r="F1296" s="113" t="str">
        <f>VLOOKUP(D1296,Y$4:AA1296,3,FALSE)</f>
        <v>محمد پور</v>
      </c>
      <c r="G1296" s="4">
        <v>0</v>
      </c>
      <c r="H1296" s="4"/>
      <c r="I1296" s="127"/>
      <c r="J1296" s="127"/>
      <c r="K1296" s="107"/>
    </row>
    <row r="1297" spans="2:11" x14ac:dyDescent="0.25">
      <c r="B1297" s="4">
        <f t="shared" si="22"/>
        <v>1295</v>
      </c>
      <c r="C1297" s="369">
        <v>45461</v>
      </c>
      <c r="D1297" s="134" t="s">
        <v>177</v>
      </c>
      <c r="E1297" s="125" t="str">
        <f>VLOOKUP(Gas_DB2[[#This Row],[کد ماشین آلات]],Y:AA,2,FALSE)</f>
        <v>کمپرسی جفت</v>
      </c>
      <c r="F1297" s="113" t="str">
        <f>VLOOKUP(Gas_DB2[[#This Row],[نام ماشین آلات]],Z:AB,2,FALSE)</f>
        <v>محمد پور</v>
      </c>
      <c r="G1297" s="4">
        <v>0</v>
      </c>
      <c r="H1297" s="4"/>
      <c r="I1297" s="127"/>
      <c r="J1297" s="127"/>
      <c r="K1297" s="107"/>
    </row>
    <row r="1298" spans="2:11" x14ac:dyDescent="0.25">
      <c r="B1298" s="4">
        <f t="shared" si="22"/>
        <v>1296</v>
      </c>
      <c r="C1298" s="369">
        <v>45461</v>
      </c>
      <c r="D1298" s="134" t="s">
        <v>179</v>
      </c>
      <c r="E1298" s="125" t="str">
        <f>VLOOKUP(Gas_DB2[[#This Row],[کد ماشین آلات]],Y:AA,2,FALSE)</f>
        <v>تانکر آب</v>
      </c>
      <c r="F1298" s="113" t="str">
        <f>VLOOKUP(Gas_DB2[[#This Row],[نام ماشین آلات]],Z:AB,2,FALSE)</f>
        <v>رضاپور</v>
      </c>
      <c r="G1298" s="4">
        <v>75</v>
      </c>
      <c r="H1298" s="4"/>
      <c r="I1298" s="127"/>
      <c r="J1298" s="127"/>
      <c r="K1298" s="107"/>
    </row>
    <row r="1299" spans="2:11" x14ac:dyDescent="0.25">
      <c r="B1299" s="4">
        <f t="shared" si="22"/>
        <v>1297</v>
      </c>
      <c r="C1299" s="369">
        <v>45462</v>
      </c>
      <c r="D1299" s="132" t="s">
        <v>88</v>
      </c>
      <c r="E1299" s="125" t="str">
        <f>VLOOKUP(Gas_DB2[[#This Row],[کد ماشین آلات]],Y:AA,2,FALSE)</f>
        <v>گریدر  ۱۶g</v>
      </c>
      <c r="F1299" s="113" t="str">
        <f>VLOOKUP(Gas_DB2[[#This Row],[نام ماشین آلات]],Z:AB,2,FALSE)</f>
        <v>شرکتی-یگانه</v>
      </c>
      <c r="G1299" s="4">
        <v>0</v>
      </c>
      <c r="H1299" s="4"/>
      <c r="I1299" s="127"/>
      <c r="J1299" s="127"/>
      <c r="K1299" s="107" t="s">
        <v>185</v>
      </c>
    </row>
    <row r="1300" spans="2:11" x14ac:dyDescent="0.25">
      <c r="B1300" s="4">
        <f t="shared" si="22"/>
        <v>1298</v>
      </c>
      <c r="C1300" s="369">
        <v>45462</v>
      </c>
      <c r="D1300" s="132" t="s">
        <v>91</v>
      </c>
      <c r="E1300" s="125" t="str">
        <f>VLOOKUP(Gas_DB2[[#This Row],[کد ماشین آلات]],Y:AA,2,FALSE)</f>
        <v>کامیون کمپرسی</v>
      </c>
      <c r="F1300" s="113" t="str">
        <f>VLOOKUP(Gas_DB2[[#This Row],[نام ماشین آلات]],Z:AB,2,FALSE)</f>
        <v>شرکتی-یحیی زاده</v>
      </c>
      <c r="G1300" s="4">
        <v>0</v>
      </c>
      <c r="H1300" s="4"/>
      <c r="I1300" s="127"/>
      <c r="J1300" s="127"/>
      <c r="K1300" s="107"/>
    </row>
    <row r="1301" spans="2:11" x14ac:dyDescent="0.25">
      <c r="B1301" s="4">
        <f t="shared" si="22"/>
        <v>1299</v>
      </c>
      <c r="C1301" s="369">
        <v>45462</v>
      </c>
      <c r="D1301" s="132" t="s">
        <v>94</v>
      </c>
      <c r="E1301" s="125" t="str">
        <f>VLOOKUP(Gas_DB2[[#This Row],[کد ماشین آلات]],Y:AA,2,FALSE)</f>
        <v>کامیون کمپرسی</v>
      </c>
      <c r="F1301" s="113" t="str">
        <f>VLOOKUP(Gas_DB2[[#This Row],[نام ماشین آلات]],Z:AB,2,FALSE)</f>
        <v>شرکتی-یحیی زاده</v>
      </c>
      <c r="G1301" s="4">
        <v>0</v>
      </c>
      <c r="H1301" s="4"/>
      <c r="I1301" s="127"/>
      <c r="J1301" s="127"/>
      <c r="K1301" s="107"/>
    </row>
    <row r="1302" spans="2:11" x14ac:dyDescent="0.25">
      <c r="B1302" s="4">
        <f t="shared" si="22"/>
        <v>1300</v>
      </c>
      <c r="C1302" s="369">
        <v>45462</v>
      </c>
      <c r="D1302" s="132" t="s">
        <v>117</v>
      </c>
      <c r="E1302" s="125" t="str">
        <f>VLOOKUP(Gas_DB2[[#This Row],[کد ماشین آلات]],Y:AA,2,FALSE)</f>
        <v>کامیون کمپرسی</v>
      </c>
      <c r="F1302" s="113" t="str">
        <f>VLOOKUP(Gas_DB2[[#This Row],[نام ماشین آلات]],Z:AB,2,FALSE)</f>
        <v>شرکتی-یحیی زاده</v>
      </c>
      <c r="G1302" s="4">
        <v>0</v>
      </c>
      <c r="H1302" s="4"/>
      <c r="I1302" s="127"/>
      <c r="J1302" s="127"/>
      <c r="K1302" s="107"/>
    </row>
    <row r="1303" spans="2:11" x14ac:dyDescent="0.25">
      <c r="B1303" s="4">
        <f t="shared" si="22"/>
        <v>1301</v>
      </c>
      <c r="C1303" s="369">
        <v>45462</v>
      </c>
      <c r="D1303" s="132" t="s">
        <v>130</v>
      </c>
      <c r="E1303" s="125" t="str">
        <f>VLOOKUP(Gas_DB2[[#This Row],[کد ماشین آلات]],Y:AA,2,FALSE)</f>
        <v>تانکر ابپاش بنز</v>
      </c>
      <c r="F1303" s="113" t="str">
        <f>VLOOKUP(Gas_DB2[[#This Row],[نام ماشین آلات]],Z:AB,2,FALSE)</f>
        <v>شرکتی-بارانی</v>
      </c>
      <c r="G1303" s="4">
        <v>0</v>
      </c>
      <c r="H1303" s="4"/>
      <c r="I1303" s="127"/>
      <c r="J1303" s="127"/>
      <c r="K1303" s="107"/>
    </row>
    <row r="1304" spans="2:11" x14ac:dyDescent="0.25">
      <c r="B1304" s="4">
        <f t="shared" si="22"/>
        <v>1302</v>
      </c>
      <c r="C1304" s="369">
        <v>45462</v>
      </c>
      <c r="D1304" s="132" t="s">
        <v>96</v>
      </c>
      <c r="E1304" s="125" t="str">
        <f>VLOOKUP(Gas_DB2[[#This Row],[کد ماشین آلات]],Y:AA,2,FALSE)</f>
        <v>تانکر ابپاش بنز</v>
      </c>
      <c r="F1304" s="113" t="str">
        <f>VLOOKUP(Gas_DB2[[#This Row],[نام ماشین آلات]],Z:AB,2,FALSE)</f>
        <v>شرکتی-بارانی</v>
      </c>
      <c r="G1304" s="4">
        <v>0</v>
      </c>
      <c r="H1304" s="4"/>
      <c r="I1304" s="127"/>
      <c r="J1304" s="127"/>
      <c r="K1304" s="107"/>
    </row>
    <row r="1305" spans="2:11" x14ac:dyDescent="0.25">
      <c r="B1305" s="4">
        <f t="shared" si="22"/>
        <v>1303</v>
      </c>
      <c r="C1305" s="369">
        <v>45462</v>
      </c>
      <c r="D1305" s="132" t="s">
        <v>114</v>
      </c>
      <c r="E1305" s="125" t="str">
        <f>VLOOKUP(Gas_DB2[[#This Row],[کد ماشین آلات]],Y:AA,2,FALSE)</f>
        <v>تانکر سوخت بنز</v>
      </c>
      <c r="F1305" s="113" t="str">
        <f>VLOOKUP(Gas_DB2[[#This Row],[نام ماشین آلات]],Z:AB,2,FALSE)</f>
        <v>شرکتی-برات زاده- از تاریخ 1 تیرماه</v>
      </c>
      <c r="G1305" s="4">
        <v>0</v>
      </c>
      <c r="H1305" s="4"/>
      <c r="I1305" s="127"/>
      <c r="J1305" s="127"/>
      <c r="K1305" s="107"/>
    </row>
    <row r="1306" spans="2:11" x14ac:dyDescent="0.25">
      <c r="B1306" s="4">
        <f t="shared" si="22"/>
        <v>1304</v>
      </c>
      <c r="C1306" s="369">
        <v>45462</v>
      </c>
      <c r="D1306" s="132" t="s">
        <v>119</v>
      </c>
      <c r="E1306" s="125" t="str">
        <f>VLOOKUP(Gas_DB2[[#This Row],[کد ماشین آلات]],Y:AA,2,FALSE)</f>
        <v>غلطک</v>
      </c>
      <c r="F1306" s="113" t="str">
        <f>VLOOKUP(Gas_DB2[[#This Row],[نام ماشین آلات]],Z:AB,2,FALSE)</f>
        <v>شرکتی-جمالی</v>
      </c>
      <c r="G1306" s="4">
        <v>0</v>
      </c>
      <c r="H1306" s="4"/>
      <c r="I1306" s="127"/>
      <c r="J1306" s="127"/>
      <c r="K1306" s="107"/>
    </row>
    <row r="1307" spans="2:11" x14ac:dyDescent="0.25">
      <c r="B1307" s="4">
        <f t="shared" si="22"/>
        <v>1305</v>
      </c>
      <c r="C1307" s="369">
        <v>45462</v>
      </c>
      <c r="D1307" s="132" t="s">
        <v>107</v>
      </c>
      <c r="E1307" s="125" t="str">
        <f>VLOOKUP(Gas_DB2[[#This Row],[کد ماشین آلات]],Y:AA,2,FALSE)</f>
        <v>غلطک</v>
      </c>
      <c r="F1307" s="113" t="str">
        <f>VLOOKUP(Gas_DB2[[#This Row],[نام ماشین آلات]],Z:AB,2,FALSE)</f>
        <v>شرکتی-جمالی</v>
      </c>
      <c r="G1307" s="4">
        <v>0</v>
      </c>
      <c r="H1307" s="4"/>
      <c r="I1307" s="127"/>
      <c r="J1307" s="127"/>
      <c r="K1307" s="107"/>
    </row>
    <row r="1308" spans="2:11" x14ac:dyDescent="0.25">
      <c r="B1308" s="4">
        <f t="shared" si="22"/>
        <v>1306</v>
      </c>
      <c r="C1308" s="369">
        <v>45462</v>
      </c>
      <c r="D1308" s="132" t="s">
        <v>110</v>
      </c>
      <c r="E1308" s="125" t="str">
        <f>VLOOKUP(Gas_DB2[[#This Row],[کد ماشین آلات]],Y:AA,2,FALSE)</f>
        <v>غلطک</v>
      </c>
      <c r="F1308" s="113" t="str">
        <f>VLOOKUP(Gas_DB2[[#This Row],[نام ماشین آلات]],Z:AB,2,FALSE)</f>
        <v>شرکتی-جمالی</v>
      </c>
      <c r="G1308" s="4">
        <v>0</v>
      </c>
      <c r="H1308" s="4"/>
      <c r="I1308" s="127"/>
      <c r="J1308" s="127"/>
      <c r="K1308" s="107"/>
    </row>
    <row r="1309" spans="2:11" x14ac:dyDescent="0.25">
      <c r="B1309" s="4">
        <f t="shared" si="22"/>
        <v>1307</v>
      </c>
      <c r="C1309" s="369">
        <v>45462</v>
      </c>
      <c r="D1309" s="132" t="s">
        <v>120</v>
      </c>
      <c r="E1309" s="125" t="str">
        <f>VLOOKUP(Gas_DB2[[#This Row],[کد ماشین آلات]],Y:AA,2,FALSE)</f>
        <v>میکسراتکو</v>
      </c>
      <c r="F1309" s="113" t="str">
        <f>VLOOKUP(Gas_DB2[[#This Row],[نام ماشین آلات]],Z:AB,2,FALSE)</f>
        <v>شرکتی-شاکری</v>
      </c>
      <c r="G1309" s="4">
        <v>0</v>
      </c>
      <c r="H1309" s="4"/>
      <c r="I1309" s="127"/>
      <c r="J1309" s="127"/>
      <c r="K1309" s="107"/>
    </row>
    <row r="1310" spans="2:11" x14ac:dyDescent="0.25">
      <c r="B1310" s="4">
        <f t="shared" si="22"/>
        <v>1308</v>
      </c>
      <c r="C1310" s="369">
        <v>45462</v>
      </c>
      <c r="D1310" s="132" t="s">
        <v>122</v>
      </c>
      <c r="E1310" s="125" t="str">
        <f>VLOOKUP(Gas_DB2[[#This Row],[کد ماشین آلات]],Y:AA,2,FALSE)</f>
        <v>میکسر امیکو</v>
      </c>
      <c r="F1310" s="113" t="str">
        <f>VLOOKUP(Gas_DB2[[#This Row],[نام ماشین آلات]],Z:AB,2,FALSE)</f>
        <v>شرکتی-زراعتی</v>
      </c>
      <c r="G1310" s="4">
        <v>0</v>
      </c>
      <c r="H1310" s="4"/>
      <c r="I1310" s="127"/>
      <c r="J1310" s="127"/>
      <c r="K1310" s="107"/>
    </row>
    <row r="1311" spans="2:11" x14ac:dyDescent="0.25">
      <c r="B1311" s="4">
        <f t="shared" si="22"/>
        <v>1309</v>
      </c>
      <c r="C1311" s="369">
        <v>45462</v>
      </c>
      <c r="D1311" s="132" t="s">
        <v>127</v>
      </c>
      <c r="E1311" s="125" t="str">
        <f>VLOOKUP(Gas_DB2[[#This Row],[کد ماشین آلات]],Y:AA,2,FALSE)</f>
        <v>بلدوزر</v>
      </c>
      <c r="F1311" s="113" t="str">
        <f>VLOOKUP(Gas_DB2[[#This Row],[نام ماشین آلات]],Z:AB,2,FALSE)</f>
        <v>شرکتی-رجب زاده</v>
      </c>
      <c r="G1311" s="4">
        <v>0</v>
      </c>
      <c r="H1311" s="4"/>
      <c r="I1311" s="127"/>
      <c r="J1311" s="127"/>
      <c r="K1311" s="107"/>
    </row>
    <row r="1312" spans="2:11" x14ac:dyDescent="0.25">
      <c r="B1312" s="4">
        <f t="shared" si="22"/>
        <v>1310</v>
      </c>
      <c r="C1312" s="369">
        <v>45462</v>
      </c>
      <c r="D1312" s="132" t="s">
        <v>158</v>
      </c>
      <c r="E1312" s="125" t="str">
        <f>VLOOKUP(Gas_DB2[[#This Row],[کد ماشین آلات]],Y:AA,2,FALSE)</f>
        <v>بیل مکانیکی</v>
      </c>
      <c r="F1312" s="113" t="str">
        <f>VLOOKUP(Gas_DB2[[#This Row],[نام ماشین آلات]],Z:AB,2,FALSE)</f>
        <v>انصاری</v>
      </c>
      <c r="G1312" s="4">
        <v>119</v>
      </c>
      <c r="H1312" s="4"/>
      <c r="I1312" s="127"/>
      <c r="J1312" s="127"/>
      <c r="K1312" s="107"/>
    </row>
    <row r="1313" spans="2:11" x14ac:dyDescent="0.25">
      <c r="B1313" s="4">
        <f t="shared" si="22"/>
        <v>1311</v>
      </c>
      <c r="C1313" s="369">
        <v>45462</v>
      </c>
      <c r="D1313" s="133" t="s">
        <v>144</v>
      </c>
      <c r="E1313" s="125" t="str">
        <f>VLOOKUP(Gas_DB2[[#This Row],[کد ماشین آلات]],Y:AA,2,FALSE)</f>
        <v>بلدوزر D85</v>
      </c>
      <c r="F1313" s="113" t="str">
        <f>VLOOKUP(Gas_DB2[[#This Row],[نام ماشین آلات]],Z:AB,2,FALSE)</f>
        <v>اکبری</v>
      </c>
      <c r="G1313" s="4">
        <v>0</v>
      </c>
      <c r="H1313" s="4"/>
      <c r="I1313" s="127"/>
      <c r="J1313" s="127"/>
      <c r="K1313" s="107"/>
    </row>
    <row r="1314" spans="2:11" x14ac:dyDescent="0.25">
      <c r="B1314" s="4">
        <f t="shared" si="22"/>
        <v>1312</v>
      </c>
      <c r="C1314" s="369">
        <v>45462</v>
      </c>
      <c r="D1314" s="133" t="s">
        <v>146</v>
      </c>
      <c r="E1314" s="125" t="str">
        <f>VLOOKUP(Gas_DB2[[#This Row],[کد ماشین آلات]],Y:AA,2,FALSE)</f>
        <v>بلدوزر D85</v>
      </c>
      <c r="F1314" s="113" t="str">
        <f>VLOOKUP(Gas_DB2[[#This Row],[نام ماشین آلات]],Z:AB,2,FALSE)</f>
        <v>اکبری</v>
      </c>
      <c r="G1314" s="4">
        <v>0</v>
      </c>
      <c r="H1314" s="4"/>
      <c r="I1314" s="127"/>
      <c r="J1314" s="127"/>
      <c r="K1314" s="107"/>
    </row>
    <row r="1315" spans="2:11" x14ac:dyDescent="0.25">
      <c r="B1315" s="4">
        <f t="shared" si="22"/>
        <v>1313</v>
      </c>
      <c r="C1315" s="369">
        <v>45462</v>
      </c>
      <c r="D1315" s="134" t="s">
        <v>147</v>
      </c>
      <c r="E1315" s="125" t="str">
        <f>VLOOKUP(Gas_DB2[[#This Row],[کد ماشین آلات]],Y:AA,2,FALSE)</f>
        <v>بلدوزر کاترپیلار D8</v>
      </c>
      <c r="F1315" s="113" t="str">
        <f>VLOOKUP(Gas_DB2[[#This Row],[نام ماشین آلات]],Z:AB,2,FALSE)</f>
        <v>حسن پور</v>
      </c>
      <c r="G1315" s="4">
        <v>0</v>
      </c>
      <c r="H1315" s="4"/>
      <c r="I1315" s="127"/>
      <c r="J1315" s="127"/>
      <c r="K1315" s="107"/>
    </row>
    <row r="1316" spans="2:11" x14ac:dyDescent="0.25">
      <c r="B1316" s="4">
        <f t="shared" si="22"/>
        <v>1314</v>
      </c>
      <c r="C1316" s="369">
        <v>45462</v>
      </c>
      <c r="D1316" s="132" t="s">
        <v>162</v>
      </c>
      <c r="E1316" s="125" t="str">
        <f>VLOOKUP(Gas_DB2[[#This Row],[کد ماشین آلات]],Y:AA,2,FALSE)</f>
        <v>بیل مکانیکی</v>
      </c>
      <c r="F1316" s="113" t="str">
        <f>VLOOKUP(Gas_DB2[[#This Row],[نام ماشین آلات]],Z:AB,2,FALSE)</f>
        <v>انصاری</v>
      </c>
      <c r="G1316" s="4">
        <v>0</v>
      </c>
      <c r="H1316" s="4"/>
      <c r="I1316" s="127"/>
      <c r="J1316" s="127"/>
      <c r="K1316" s="107"/>
    </row>
    <row r="1317" spans="2:11" x14ac:dyDescent="0.25">
      <c r="B1317" s="4">
        <f t="shared" si="22"/>
        <v>1315</v>
      </c>
      <c r="C1317" s="369">
        <v>45462</v>
      </c>
      <c r="D1317" s="132" t="s">
        <v>160</v>
      </c>
      <c r="E1317" s="125" t="str">
        <f>VLOOKUP(Gas_DB2[[#This Row],[کد ماشین آلات]],Y:AA,2,FALSE)</f>
        <v>تانکر آب</v>
      </c>
      <c r="F1317" s="113" t="str">
        <f>VLOOKUP(Gas_DB2[[#This Row],[نام ماشین آلات]],Z:AB,2,FALSE)</f>
        <v>رضاپور</v>
      </c>
      <c r="G1317" s="4">
        <v>134</v>
      </c>
      <c r="H1317" s="4"/>
      <c r="I1317" s="127"/>
      <c r="J1317" s="127"/>
      <c r="K1317" s="107"/>
    </row>
    <row r="1318" spans="2:11" x14ac:dyDescent="0.25">
      <c r="B1318" s="4">
        <f t="shared" si="22"/>
        <v>1316</v>
      </c>
      <c r="C1318" s="369">
        <v>45462</v>
      </c>
      <c r="D1318" s="132" t="s">
        <v>149</v>
      </c>
      <c r="E1318" s="125" t="str">
        <f>VLOOKUP(Gas_DB2[[#This Row],[کد ماشین آلات]],Y:AA,2,FALSE)</f>
        <v>لودر ZL50</v>
      </c>
      <c r="F1318" s="113" t="str">
        <f>VLOOKUP(Gas_DB2[[#This Row],[نام ماشین آلات]],Z:AB,2,FALSE)</f>
        <v>میرزایی</v>
      </c>
      <c r="G1318" s="4">
        <v>98</v>
      </c>
      <c r="H1318" s="4"/>
      <c r="I1318" s="127"/>
      <c r="J1318" s="127"/>
      <c r="K1318" s="107"/>
    </row>
    <row r="1319" spans="2:11" x14ac:dyDescent="0.25">
      <c r="B1319" s="4">
        <f t="shared" si="22"/>
        <v>1317</v>
      </c>
      <c r="C1319" s="369">
        <v>45462</v>
      </c>
      <c r="D1319" s="133" t="s">
        <v>150</v>
      </c>
      <c r="E1319" s="125" t="str">
        <f>VLOOKUP(Gas_DB2[[#This Row],[کد ماشین آلات]],Y:AA,2,FALSE)</f>
        <v>کامیون کمپرسی</v>
      </c>
      <c r="F1319" s="113" t="str">
        <f>VLOOKUP(Gas_DB2[[#This Row],[نام ماشین آلات]],Z:AB,2,FALSE)</f>
        <v>شرکتی-یحیی زاده</v>
      </c>
      <c r="G1319" s="4">
        <v>84</v>
      </c>
      <c r="H1319" s="4"/>
      <c r="I1319" s="127"/>
      <c r="J1319" s="127"/>
      <c r="K1319" s="107"/>
    </row>
    <row r="1320" spans="2:11" x14ac:dyDescent="0.25">
      <c r="B1320" s="4">
        <f t="shared" si="22"/>
        <v>1318</v>
      </c>
      <c r="C1320" s="369">
        <v>45462</v>
      </c>
      <c r="D1320" s="133" t="s">
        <v>152</v>
      </c>
      <c r="E1320" s="125" t="str">
        <f>VLOOKUP(Gas_DB2[[#This Row],[کد ماشین آلات]],Y:AA,2,FALSE)</f>
        <v>کامیون کمپرسی</v>
      </c>
      <c r="F1320" s="113" t="str">
        <f>VLOOKUP(Gas_DB2[[#This Row],[نام ماشین آلات]],Z:AB,2,FALSE)</f>
        <v>شرکتی-یحیی زاده</v>
      </c>
      <c r="G1320" s="4">
        <v>0</v>
      </c>
      <c r="H1320" s="4"/>
      <c r="I1320" s="127"/>
      <c r="J1320" s="127"/>
      <c r="K1320" s="107"/>
    </row>
    <row r="1321" spans="2:11" x14ac:dyDescent="0.25">
      <c r="B1321" s="4">
        <f t="shared" si="22"/>
        <v>1319</v>
      </c>
      <c r="C1321" s="369">
        <v>45462</v>
      </c>
      <c r="D1321" s="133" t="s">
        <v>153</v>
      </c>
      <c r="E1321" s="125" t="str">
        <f>VLOOKUP(Gas_DB2[[#This Row],[کد ماشین آلات]],Y:AA,2,FALSE)</f>
        <v>کامیون کمپرسی</v>
      </c>
      <c r="F1321" s="113" t="str">
        <f>VLOOKUP(Gas_DB2[[#This Row],[نام ماشین آلات]],Z:AB,2,FALSE)</f>
        <v>شرکتی-یحیی زاده</v>
      </c>
      <c r="G1321" s="4">
        <v>0</v>
      </c>
      <c r="H1321" s="4"/>
      <c r="I1321" s="127"/>
      <c r="J1321" s="127"/>
      <c r="K1321" s="107"/>
    </row>
    <row r="1322" spans="2:11" x14ac:dyDescent="0.25">
      <c r="B1322" s="4">
        <f t="shared" si="22"/>
        <v>1320</v>
      </c>
      <c r="C1322" s="369">
        <v>45462</v>
      </c>
      <c r="D1322" s="133" t="s">
        <v>137</v>
      </c>
      <c r="E1322" s="125" t="str">
        <f>VLOOKUP(Gas_DB2[[#This Row],[کد ماشین آلات]],Y:AA,2,FALSE)</f>
        <v>بیل مکانیکی</v>
      </c>
      <c r="F1322" s="113" t="str">
        <f>VLOOKUP(Gas_DB2[[#This Row],[نام ماشین آلات]],Z:AB,2,FALSE)</f>
        <v>انصاری</v>
      </c>
      <c r="G1322" s="4">
        <v>158</v>
      </c>
      <c r="H1322" s="4"/>
      <c r="I1322" s="127"/>
      <c r="J1322" s="127"/>
      <c r="K1322" s="107"/>
    </row>
    <row r="1323" spans="2:11" x14ac:dyDescent="0.25">
      <c r="B1323" s="4">
        <f t="shared" si="22"/>
        <v>1321</v>
      </c>
      <c r="C1323" s="369">
        <v>45462</v>
      </c>
      <c r="D1323" s="133" t="s">
        <v>139</v>
      </c>
      <c r="E1323" s="125" t="str">
        <f>VLOOKUP(Gas_DB2[[#This Row],[کد ماشین آلات]],Y:AA,2,FALSE)</f>
        <v>بیل مکانیکی</v>
      </c>
      <c r="F1323" s="113" t="str">
        <f>VLOOKUP(Gas_DB2[[#This Row],[نام ماشین آلات]],Z:AB,2,FALSE)</f>
        <v>انصاری</v>
      </c>
      <c r="G1323" s="4">
        <v>0</v>
      </c>
      <c r="H1323" s="4"/>
      <c r="I1323" s="127"/>
      <c r="J1323" s="127"/>
      <c r="K1323" s="107"/>
    </row>
    <row r="1324" spans="2:11" x14ac:dyDescent="0.25">
      <c r="B1324" s="4">
        <f t="shared" si="22"/>
        <v>1322</v>
      </c>
      <c r="C1324" s="369">
        <v>45462</v>
      </c>
      <c r="D1324" s="133" t="s">
        <v>141</v>
      </c>
      <c r="E1324" s="125" t="str">
        <f>VLOOKUP(Gas_DB2[[#This Row],[کد ماشین آلات]],Y:AA,2,FALSE)</f>
        <v>کامیون کمپرسی</v>
      </c>
      <c r="F1324" s="113" t="str">
        <f>VLOOKUP(Gas_DB2[[#This Row],[نام ماشین آلات]],Z:AB,2,FALSE)</f>
        <v>شرکتی-یحیی زاده</v>
      </c>
      <c r="G1324" s="4">
        <v>0</v>
      </c>
      <c r="H1324" s="4"/>
      <c r="I1324" s="127"/>
      <c r="J1324" s="127"/>
      <c r="K1324" s="107"/>
    </row>
    <row r="1325" spans="2:11" x14ac:dyDescent="0.25">
      <c r="B1325" s="4">
        <f t="shared" si="22"/>
        <v>1323</v>
      </c>
      <c r="C1325" s="369">
        <v>45462</v>
      </c>
      <c r="D1325" s="133" t="s">
        <v>142</v>
      </c>
      <c r="E1325" s="125" t="str">
        <f>VLOOKUP(Gas_DB2[[#This Row],[کد ماشین آلات]],Y:AA,2,FALSE)</f>
        <v>کامیون کمپرسی</v>
      </c>
      <c r="F1325" s="113" t="str">
        <f>VLOOKUP(Gas_DB2[[#This Row],[نام ماشین آلات]],Z:AB,2,FALSE)</f>
        <v>شرکتی-یحیی زاده</v>
      </c>
      <c r="G1325" s="4">
        <v>0</v>
      </c>
      <c r="H1325" s="4"/>
      <c r="I1325" s="127"/>
      <c r="J1325" s="127"/>
      <c r="K1325" s="107"/>
    </row>
    <row r="1326" spans="2:11" x14ac:dyDescent="0.25">
      <c r="B1326" s="4">
        <f t="shared" si="22"/>
        <v>1324</v>
      </c>
      <c r="C1326" s="369">
        <v>45462</v>
      </c>
      <c r="D1326" s="133" t="s">
        <v>143</v>
      </c>
      <c r="E1326" s="125" t="str">
        <f>VLOOKUP(Gas_DB2[[#This Row],[کد ماشین آلات]],Y:AA,2,FALSE)</f>
        <v>کامیون کمپرسی</v>
      </c>
      <c r="F1326" s="113" t="str">
        <f>VLOOKUP(Gas_DB2[[#This Row],[نام ماشین آلات]],Z:AB,2,FALSE)</f>
        <v>شرکتی-یحیی زاده</v>
      </c>
      <c r="G1326" s="4">
        <v>0</v>
      </c>
      <c r="H1326" s="4"/>
      <c r="I1326" s="127"/>
      <c r="J1326" s="127"/>
      <c r="K1326" s="107"/>
    </row>
    <row r="1327" spans="2:11" x14ac:dyDescent="0.25">
      <c r="B1327" s="4">
        <f t="shared" si="22"/>
        <v>1325</v>
      </c>
      <c r="C1327" s="369">
        <v>45462</v>
      </c>
      <c r="D1327" s="133" t="s">
        <v>136</v>
      </c>
      <c r="E1327" s="125" t="str">
        <f>VLOOKUP(Gas_DB2[[#This Row],[کد ماشین آلات]],Y:AA,2,FALSE)</f>
        <v>بلدوزر</v>
      </c>
      <c r="F1327" s="113" t="str">
        <f>VLOOKUP(Gas_DB2[[#This Row],[نام ماشین آلات]],Z:AB,2,FALSE)</f>
        <v>شرکتی-رجب زاده</v>
      </c>
      <c r="G1327" s="4">
        <v>0</v>
      </c>
      <c r="H1327" s="4"/>
      <c r="I1327" s="127"/>
      <c r="J1327" s="127"/>
      <c r="K1327" s="107"/>
    </row>
    <row r="1328" spans="2:11" x14ac:dyDescent="0.25">
      <c r="B1328" s="4">
        <f t="shared" si="22"/>
        <v>1326</v>
      </c>
      <c r="C1328" s="369">
        <v>45462</v>
      </c>
      <c r="D1328" s="132" t="s">
        <v>155</v>
      </c>
      <c r="E1328" s="125" t="str">
        <f>VLOOKUP(Gas_DB2[[#This Row],[کد ماشین آلات]],Y:AA,2,FALSE)</f>
        <v>لودر</v>
      </c>
      <c r="F1328" s="113">
        <f>VLOOKUP(Gas_DB2[[#This Row],[نام ماشین آلات]],Z:AB,2,FALSE)</f>
        <v>0</v>
      </c>
      <c r="G1328" s="4">
        <v>0</v>
      </c>
      <c r="H1328" s="4"/>
      <c r="I1328" s="127"/>
      <c r="J1328" s="127"/>
      <c r="K1328" s="107"/>
    </row>
    <row r="1329" spans="2:11" x14ac:dyDescent="0.25">
      <c r="B1329" s="4">
        <f t="shared" si="22"/>
        <v>1327</v>
      </c>
      <c r="C1329" s="369">
        <v>45462</v>
      </c>
      <c r="D1329" s="132" t="s">
        <v>156</v>
      </c>
      <c r="E1329" s="125" t="str">
        <f>VLOOKUP(Gas_DB2[[#This Row],[کد ماشین آلات]],Y:AA,2,FALSE)</f>
        <v>کامیون کمپرسی</v>
      </c>
      <c r="F1329" s="113" t="str">
        <f>VLOOKUP(Gas_DB2[[#This Row],[نام ماشین آلات]],Z:AB,2,FALSE)</f>
        <v>شرکتی-یحیی زاده</v>
      </c>
      <c r="G1329" s="4">
        <v>0</v>
      </c>
      <c r="H1329" s="4"/>
      <c r="I1329" s="127"/>
      <c r="J1329" s="127"/>
      <c r="K1329" s="107"/>
    </row>
    <row r="1330" spans="2:11" x14ac:dyDescent="0.25">
      <c r="B1330" s="4">
        <f t="shared" si="22"/>
        <v>1328</v>
      </c>
      <c r="C1330" s="369">
        <v>45462</v>
      </c>
      <c r="D1330" s="132" t="s">
        <v>157</v>
      </c>
      <c r="E1330" s="125" t="str">
        <f>VLOOKUP(Gas_DB2[[#This Row],[کد ماشین آلات]],Y:AA,2,FALSE)</f>
        <v>کامیون کمپرسی</v>
      </c>
      <c r="F1330" s="113" t="str">
        <f>VLOOKUP(Gas_DB2[[#This Row],[نام ماشین آلات]],Z:AB,2,FALSE)</f>
        <v>شرکتی-یحیی زاده</v>
      </c>
      <c r="G1330" s="4">
        <v>0</v>
      </c>
      <c r="H1330" s="4"/>
      <c r="I1330" s="127"/>
      <c r="J1330" s="127"/>
      <c r="K1330" s="107"/>
    </row>
    <row r="1331" spans="2:11" x14ac:dyDescent="0.25">
      <c r="B1331" s="4">
        <f t="shared" si="22"/>
        <v>1329</v>
      </c>
      <c r="C1331" s="369">
        <v>45462</v>
      </c>
      <c r="D1331" s="134" t="s">
        <v>164</v>
      </c>
      <c r="E1331" s="125" t="str">
        <f>VLOOKUP(Gas_DB2[[#This Row],[کد ماشین آلات]],Y:AA,2,FALSE)</f>
        <v>گریدر 14G</v>
      </c>
      <c r="F1331" s="113" t="str">
        <f>VLOOKUP(Gas_DB2[[#This Row],[نام ماشین آلات]],Z:AB,2,FALSE)</f>
        <v>محمد پور</v>
      </c>
      <c r="G1331" s="4">
        <v>0</v>
      </c>
      <c r="H1331" s="4"/>
      <c r="I1331" s="127"/>
      <c r="J1331" s="127"/>
      <c r="K1331" s="107"/>
    </row>
    <row r="1332" spans="2:11" x14ac:dyDescent="0.25">
      <c r="B1332" s="4">
        <f t="shared" si="22"/>
        <v>1330</v>
      </c>
      <c r="C1332" s="369">
        <v>45462</v>
      </c>
      <c r="D1332" s="134" t="s">
        <v>168</v>
      </c>
      <c r="E1332" s="125" t="str">
        <f>VLOOKUP(Gas_DB2[[#This Row],[کد ماشین آلات]],Y:AA,2,FALSE)</f>
        <v>غلطک کششی</v>
      </c>
      <c r="F1332" s="113" t="str">
        <f>VLOOKUP(Gas_DB2[[#This Row],[نام ماشین آلات]],Z:AB,2,FALSE)</f>
        <v>محمد پور</v>
      </c>
      <c r="G1332" s="4">
        <v>48</v>
      </c>
      <c r="H1332" s="4"/>
      <c r="I1332" s="127"/>
      <c r="J1332" s="127"/>
      <c r="K1332" s="107"/>
    </row>
    <row r="1333" spans="2:11" x14ac:dyDescent="0.25">
      <c r="B1333" s="4">
        <f t="shared" si="22"/>
        <v>1331</v>
      </c>
      <c r="C1333" s="369">
        <v>45462</v>
      </c>
      <c r="D1333" s="134" t="s">
        <v>171</v>
      </c>
      <c r="E1333" s="125" t="str">
        <f>VLOOKUP(Gas_DB2[[#This Row],[کد ماشین آلات]],Y:AA,2,FALSE)</f>
        <v>غلطک کششی</v>
      </c>
      <c r="F1333" s="113" t="str">
        <f>VLOOKUP(Gas_DB2[[#This Row],[نام ماشین آلات]],Z:AB,2,FALSE)</f>
        <v>محمد پور</v>
      </c>
      <c r="G1333" s="4">
        <v>59</v>
      </c>
      <c r="H1333" s="4"/>
      <c r="I1333" s="127"/>
      <c r="J1333" s="127"/>
      <c r="K1333" s="107"/>
    </row>
    <row r="1334" spans="2:11" x14ac:dyDescent="0.25">
      <c r="B1334" s="4">
        <f t="shared" si="22"/>
        <v>1332</v>
      </c>
      <c r="C1334" s="369">
        <v>45462</v>
      </c>
      <c r="D1334" s="134" t="s">
        <v>172</v>
      </c>
      <c r="E1334" s="125" t="str">
        <f>VLOOKUP(Gas_DB2[[#This Row],[کد ماشین آلات]],Y:AA,2,FALSE)</f>
        <v>لودر</v>
      </c>
      <c r="F1334" s="113">
        <f>VLOOKUP(Gas_DB2[[#This Row],[نام ماشین آلات]],Z:AB,2,FALSE)</f>
        <v>0</v>
      </c>
      <c r="G1334" s="4">
        <v>57</v>
      </c>
      <c r="H1334" s="4"/>
      <c r="I1334" s="127"/>
      <c r="J1334" s="127"/>
      <c r="K1334" s="107"/>
    </row>
    <row r="1335" spans="2:11" x14ac:dyDescent="0.25">
      <c r="B1335" s="4">
        <f t="shared" si="22"/>
        <v>1333</v>
      </c>
      <c r="C1335" s="369">
        <v>45462</v>
      </c>
      <c r="D1335" s="134" t="s">
        <v>173</v>
      </c>
      <c r="E1335" s="125" t="str">
        <f>VLOOKUP(Gas_DB2[[#This Row],[کد ماشین آلات]],Y:AA,2,FALSE)</f>
        <v>تانکر آب</v>
      </c>
      <c r="F1335" s="113" t="str">
        <f>VLOOKUP(Gas_DB2[[#This Row],[نام ماشین آلات]],Z:AB,2,FALSE)</f>
        <v>رضاپور</v>
      </c>
      <c r="G1335" s="4">
        <v>95</v>
      </c>
      <c r="H1335" s="4"/>
      <c r="I1335" s="127"/>
      <c r="J1335" s="127"/>
      <c r="K1335" s="107"/>
    </row>
    <row r="1336" spans="2:11" x14ac:dyDescent="0.25">
      <c r="B1336" s="4">
        <f t="shared" si="22"/>
        <v>1334</v>
      </c>
      <c r="C1336" s="369">
        <v>45462</v>
      </c>
      <c r="D1336" s="134" t="s">
        <v>174</v>
      </c>
      <c r="E1336" s="125" t="str">
        <f>VLOOKUP(Gas_DB2[[#This Row],[کد ماشین آلات]],Y:AA,2,FALSE)</f>
        <v>غلطک پاچه بزی</v>
      </c>
      <c r="F1336" s="113" t="str">
        <f>VLOOKUP(Gas_DB2[[#This Row],[نام ماشین آلات]],Z:AB,2,FALSE)</f>
        <v>محمد پور</v>
      </c>
      <c r="G1336" s="4">
        <v>50</v>
      </c>
      <c r="H1336" s="4"/>
      <c r="I1336" s="127"/>
      <c r="J1336" s="127"/>
      <c r="K1336" s="107"/>
    </row>
    <row r="1337" spans="2:11" x14ac:dyDescent="0.25">
      <c r="B1337" s="4">
        <f t="shared" si="22"/>
        <v>1335</v>
      </c>
      <c r="C1337" s="369">
        <v>45462</v>
      </c>
      <c r="D1337" s="134" t="s">
        <v>176</v>
      </c>
      <c r="E1337" s="125" t="str">
        <f>VLOOKUP(Gas_DB2[[#This Row],[کد ماشین آلات]],Y:AA,2,FALSE)</f>
        <v>بلدوزر</v>
      </c>
      <c r="F1337" s="113" t="str">
        <f>VLOOKUP(D1337,Y$4:AA1337,3,FALSE)</f>
        <v>محمد پور</v>
      </c>
      <c r="G1337" s="4">
        <v>72</v>
      </c>
      <c r="H1337" s="4"/>
      <c r="I1337" s="127"/>
      <c r="J1337" s="127"/>
      <c r="K1337" s="107"/>
    </row>
    <row r="1338" spans="2:11" x14ac:dyDescent="0.25">
      <c r="B1338" s="4">
        <f t="shared" si="22"/>
        <v>1336</v>
      </c>
      <c r="C1338" s="369">
        <v>45462</v>
      </c>
      <c r="D1338" s="134" t="s">
        <v>177</v>
      </c>
      <c r="E1338" s="125" t="str">
        <f>VLOOKUP(Gas_DB2[[#This Row],[کد ماشین آلات]],Y:AA,2,FALSE)</f>
        <v>کمپرسی جفت</v>
      </c>
      <c r="F1338" s="113" t="str">
        <f>VLOOKUP(Gas_DB2[[#This Row],[نام ماشین آلات]],Z:AB,2,FALSE)</f>
        <v>محمد پور</v>
      </c>
      <c r="G1338" s="4">
        <v>0</v>
      </c>
      <c r="H1338" s="4"/>
      <c r="I1338" s="127"/>
      <c r="J1338" s="127"/>
      <c r="K1338" s="107"/>
    </row>
    <row r="1339" spans="2:11" x14ac:dyDescent="0.25">
      <c r="B1339" s="4">
        <f t="shared" si="22"/>
        <v>1337</v>
      </c>
      <c r="C1339" s="369">
        <v>45462</v>
      </c>
      <c r="D1339" s="134" t="s">
        <v>179</v>
      </c>
      <c r="E1339" s="125" t="str">
        <f>VLOOKUP(Gas_DB2[[#This Row],[کد ماشین آلات]],Y:AA,2,FALSE)</f>
        <v>تانکر آب</v>
      </c>
      <c r="F1339" s="113" t="str">
        <f>VLOOKUP(Gas_DB2[[#This Row],[نام ماشین آلات]],Z:AB,2,FALSE)</f>
        <v>رضاپور</v>
      </c>
      <c r="G1339" s="4">
        <v>66</v>
      </c>
      <c r="H1339" s="4"/>
      <c r="I1339" s="127"/>
      <c r="J1339" s="127"/>
      <c r="K1339" s="107"/>
    </row>
    <row r="1340" spans="2:11" x14ac:dyDescent="0.25">
      <c r="B1340" s="99">
        <f t="shared" si="22"/>
        <v>1338</v>
      </c>
      <c r="C1340" s="371">
        <v>45463</v>
      </c>
      <c r="D1340" s="100" t="s">
        <v>182</v>
      </c>
      <c r="E1340" s="113" t="str">
        <f>VLOOKUP(D1340,M$155:O1340,2,FALSE)</f>
        <v>تانکر اداره سوخت</v>
      </c>
      <c r="F1340" s="113" t="str">
        <f>VLOOKUP(D1340,Y$4:AA1340,3,FALSE)</f>
        <v>هیزمی</v>
      </c>
      <c r="G1340" s="130"/>
      <c r="H1340" s="99">
        <v>19000</v>
      </c>
      <c r="I1340" s="246"/>
      <c r="J1340" s="246"/>
      <c r="K1340" s="113"/>
    </row>
    <row r="1341" spans="2:11" x14ac:dyDescent="0.25">
      <c r="B1341" s="4">
        <f t="shared" si="22"/>
        <v>1339</v>
      </c>
      <c r="C1341" s="369">
        <v>45463</v>
      </c>
      <c r="D1341" s="132" t="s">
        <v>88</v>
      </c>
      <c r="E1341" s="125" t="str">
        <f>VLOOKUP(Gas_DB2[[#This Row],[کد ماشین آلات]],Y:AA,2,FALSE)</f>
        <v>گریدر  ۱۶g</v>
      </c>
      <c r="F1341" s="113" t="str">
        <f>VLOOKUP(Gas_DB2[[#This Row],[نام ماشین آلات]],Z:AB,2,FALSE)</f>
        <v>شرکتی-یگانه</v>
      </c>
      <c r="G1341" s="4">
        <v>420</v>
      </c>
      <c r="H1341" s="4"/>
      <c r="I1341" s="127"/>
      <c r="J1341" s="127"/>
      <c r="K1341" s="107"/>
    </row>
    <row r="1342" spans="2:11" x14ac:dyDescent="0.25">
      <c r="B1342" s="4">
        <f t="shared" si="22"/>
        <v>1340</v>
      </c>
      <c r="C1342" s="369">
        <v>45463</v>
      </c>
      <c r="D1342" s="132" t="s">
        <v>91</v>
      </c>
      <c r="E1342" s="125" t="str">
        <f>VLOOKUP(Gas_DB2[[#This Row],[کد ماشین آلات]],Y:AA,2,FALSE)</f>
        <v>کامیون کمپرسی</v>
      </c>
      <c r="F1342" s="113" t="str">
        <f>VLOOKUP(Gas_DB2[[#This Row],[نام ماشین آلات]],Z:AB,2,FALSE)</f>
        <v>شرکتی-یحیی زاده</v>
      </c>
      <c r="G1342" s="4">
        <v>170</v>
      </c>
      <c r="H1342" s="4"/>
      <c r="I1342" s="127"/>
      <c r="J1342" s="127"/>
      <c r="K1342" s="107"/>
    </row>
    <row r="1343" spans="2:11" x14ac:dyDescent="0.25">
      <c r="B1343" s="4">
        <f t="shared" si="22"/>
        <v>1341</v>
      </c>
      <c r="C1343" s="369">
        <v>45463</v>
      </c>
      <c r="D1343" s="132" t="s">
        <v>94</v>
      </c>
      <c r="E1343" s="125" t="str">
        <f>VLOOKUP(Gas_DB2[[#This Row],[کد ماشین آلات]],Y:AA,2,FALSE)</f>
        <v>کامیون کمپرسی</v>
      </c>
      <c r="F1343" s="113" t="str">
        <f>VLOOKUP(Gas_DB2[[#This Row],[نام ماشین آلات]],Z:AB,2,FALSE)</f>
        <v>شرکتی-یحیی زاده</v>
      </c>
      <c r="G1343" s="4">
        <v>0</v>
      </c>
      <c r="H1343" s="4"/>
      <c r="I1343" s="127"/>
      <c r="J1343" s="127"/>
      <c r="K1343" s="107"/>
    </row>
    <row r="1344" spans="2:11" x14ac:dyDescent="0.25">
      <c r="B1344" s="4">
        <f t="shared" si="22"/>
        <v>1342</v>
      </c>
      <c r="C1344" s="369">
        <v>45463</v>
      </c>
      <c r="D1344" s="132" t="s">
        <v>117</v>
      </c>
      <c r="E1344" s="125" t="str">
        <f>VLOOKUP(Gas_DB2[[#This Row],[کد ماشین آلات]],Y:AA,2,FALSE)</f>
        <v>کامیون کمپرسی</v>
      </c>
      <c r="F1344" s="113" t="str">
        <f>VLOOKUP(Gas_DB2[[#This Row],[نام ماشین آلات]],Z:AB,2,FALSE)</f>
        <v>شرکتی-یحیی زاده</v>
      </c>
      <c r="G1344" s="4">
        <v>0</v>
      </c>
      <c r="H1344" s="4"/>
      <c r="I1344" s="127"/>
      <c r="J1344" s="127"/>
      <c r="K1344" s="107"/>
    </row>
    <row r="1345" spans="2:11" x14ac:dyDescent="0.25">
      <c r="B1345" s="4">
        <f t="shared" si="22"/>
        <v>1343</v>
      </c>
      <c r="C1345" s="369">
        <v>45463</v>
      </c>
      <c r="D1345" s="132" t="s">
        <v>130</v>
      </c>
      <c r="E1345" s="125" t="str">
        <f>VLOOKUP(Gas_DB2[[#This Row],[کد ماشین آلات]],Y:AA,2,FALSE)</f>
        <v>تانکر ابپاش بنز</v>
      </c>
      <c r="F1345" s="113" t="str">
        <f>VLOOKUP(Gas_DB2[[#This Row],[نام ماشین آلات]],Z:AB,2,FALSE)</f>
        <v>شرکتی-بارانی</v>
      </c>
      <c r="G1345" s="4">
        <v>60</v>
      </c>
      <c r="H1345" s="4"/>
      <c r="I1345" s="127"/>
      <c r="J1345" s="127"/>
      <c r="K1345" s="107"/>
    </row>
    <row r="1346" spans="2:11" x14ac:dyDescent="0.25">
      <c r="B1346" s="4">
        <f t="shared" si="22"/>
        <v>1344</v>
      </c>
      <c r="C1346" s="369">
        <v>45463</v>
      </c>
      <c r="D1346" s="132" t="s">
        <v>96</v>
      </c>
      <c r="E1346" s="125" t="str">
        <f>VLOOKUP(Gas_DB2[[#This Row],[کد ماشین آلات]],Y:AA,2,FALSE)</f>
        <v>تانکر ابپاش بنز</v>
      </c>
      <c r="F1346" s="113" t="str">
        <f>VLOOKUP(Gas_DB2[[#This Row],[نام ماشین آلات]],Z:AB,2,FALSE)</f>
        <v>شرکتی-بارانی</v>
      </c>
      <c r="G1346" s="4">
        <v>0</v>
      </c>
      <c r="H1346" s="4"/>
      <c r="I1346" s="127"/>
      <c r="J1346" s="127"/>
      <c r="K1346" s="107"/>
    </row>
    <row r="1347" spans="2:11" x14ac:dyDescent="0.25">
      <c r="B1347" s="4">
        <f t="shared" si="22"/>
        <v>1345</v>
      </c>
      <c r="C1347" s="369">
        <v>45463</v>
      </c>
      <c r="D1347" s="132" t="s">
        <v>114</v>
      </c>
      <c r="E1347" s="125" t="str">
        <f>VLOOKUP(Gas_DB2[[#This Row],[کد ماشین آلات]],Y:AA,2,FALSE)</f>
        <v>تانکر سوخت بنز</v>
      </c>
      <c r="F1347" s="113" t="str">
        <f>VLOOKUP(Gas_DB2[[#This Row],[نام ماشین آلات]],Z:AB,2,FALSE)</f>
        <v>شرکتی-برات زاده- از تاریخ 1 تیرماه</v>
      </c>
      <c r="G1347" s="4">
        <v>0</v>
      </c>
      <c r="H1347" s="4"/>
      <c r="I1347" s="127"/>
      <c r="J1347" s="127"/>
      <c r="K1347" s="107"/>
    </row>
    <row r="1348" spans="2:11" x14ac:dyDescent="0.25">
      <c r="B1348" s="4">
        <f t="shared" si="22"/>
        <v>1346</v>
      </c>
      <c r="C1348" s="369">
        <v>45463</v>
      </c>
      <c r="D1348" s="132" t="s">
        <v>119</v>
      </c>
      <c r="E1348" s="125" t="str">
        <f>VLOOKUP(Gas_DB2[[#This Row],[کد ماشین آلات]],Y:AA,2,FALSE)</f>
        <v>غلطک</v>
      </c>
      <c r="F1348" s="113" t="str">
        <f>VLOOKUP(Gas_DB2[[#This Row],[نام ماشین آلات]],Z:AB,2,FALSE)</f>
        <v>شرکتی-جمالی</v>
      </c>
      <c r="G1348" s="4">
        <v>80</v>
      </c>
      <c r="H1348" s="4"/>
      <c r="I1348" s="127"/>
      <c r="J1348" s="127"/>
      <c r="K1348" s="107"/>
    </row>
    <row r="1349" spans="2:11" x14ac:dyDescent="0.25">
      <c r="B1349" s="4">
        <f t="shared" si="22"/>
        <v>1347</v>
      </c>
      <c r="C1349" s="369">
        <v>45463</v>
      </c>
      <c r="D1349" s="132" t="s">
        <v>107</v>
      </c>
      <c r="E1349" s="125" t="str">
        <f>VLOOKUP(Gas_DB2[[#This Row],[کد ماشین آلات]],Y:AA,2,FALSE)</f>
        <v>غلطک</v>
      </c>
      <c r="F1349" s="113" t="str">
        <f>VLOOKUP(Gas_DB2[[#This Row],[نام ماشین آلات]],Z:AB,2,FALSE)</f>
        <v>شرکتی-جمالی</v>
      </c>
      <c r="G1349" s="4">
        <v>80</v>
      </c>
      <c r="H1349" s="4"/>
      <c r="I1349" s="127"/>
      <c r="J1349" s="127"/>
      <c r="K1349" s="107"/>
    </row>
    <row r="1350" spans="2:11" x14ac:dyDescent="0.25">
      <c r="B1350" s="4">
        <f t="shared" ref="B1350:B1413" si="23">ROW()-2</f>
        <v>1348</v>
      </c>
      <c r="C1350" s="369">
        <v>45463</v>
      </c>
      <c r="D1350" s="132" t="s">
        <v>110</v>
      </c>
      <c r="E1350" s="125" t="str">
        <f>VLOOKUP(Gas_DB2[[#This Row],[کد ماشین آلات]],Y:AA,2,FALSE)</f>
        <v>غلطک</v>
      </c>
      <c r="F1350" s="113" t="str">
        <f>VLOOKUP(Gas_DB2[[#This Row],[نام ماشین آلات]],Z:AB,2,FALSE)</f>
        <v>شرکتی-جمالی</v>
      </c>
      <c r="G1350" s="4">
        <v>100</v>
      </c>
      <c r="H1350" s="4"/>
      <c r="I1350" s="127"/>
      <c r="J1350" s="127"/>
      <c r="K1350" s="107"/>
    </row>
    <row r="1351" spans="2:11" x14ac:dyDescent="0.25">
      <c r="B1351" s="4">
        <f t="shared" si="23"/>
        <v>1349</v>
      </c>
      <c r="C1351" s="369">
        <v>45463</v>
      </c>
      <c r="D1351" s="132" t="s">
        <v>120</v>
      </c>
      <c r="E1351" s="125" t="str">
        <f>VLOOKUP(Gas_DB2[[#This Row],[کد ماشین آلات]],Y:AA,2,FALSE)</f>
        <v>میکسراتکو</v>
      </c>
      <c r="F1351" s="113" t="str">
        <f>VLOOKUP(Gas_DB2[[#This Row],[نام ماشین آلات]],Z:AB,2,FALSE)</f>
        <v>شرکتی-شاکری</v>
      </c>
      <c r="G1351" s="4">
        <v>0</v>
      </c>
      <c r="H1351" s="4"/>
      <c r="I1351" s="127"/>
      <c r="J1351" s="127"/>
      <c r="K1351" s="107"/>
    </row>
    <row r="1352" spans="2:11" x14ac:dyDescent="0.25">
      <c r="B1352" s="4">
        <f t="shared" si="23"/>
        <v>1350</v>
      </c>
      <c r="C1352" s="369">
        <v>45463</v>
      </c>
      <c r="D1352" s="132" t="s">
        <v>122</v>
      </c>
      <c r="E1352" s="125" t="str">
        <f>VLOOKUP(Gas_DB2[[#This Row],[کد ماشین آلات]],Y:AA,2,FALSE)</f>
        <v>میکسر امیکو</v>
      </c>
      <c r="F1352" s="113" t="str">
        <f>VLOOKUP(Gas_DB2[[#This Row],[نام ماشین آلات]],Z:AB,2,FALSE)</f>
        <v>شرکتی-زراعتی</v>
      </c>
      <c r="G1352" s="4">
        <v>0</v>
      </c>
      <c r="H1352" s="4"/>
      <c r="I1352" s="127"/>
      <c r="J1352" s="127"/>
      <c r="K1352" s="107"/>
    </row>
    <row r="1353" spans="2:11" x14ac:dyDescent="0.25">
      <c r="B1353" s="4">
        <f t="shared" si="23"/>
        <v>1351</v>
      </c>
      <c r="C1353" s="369">
        <v>45463</v>
      </c>
      <c r="D1353" s="132" t="s">
        <v>127</v>
      </c>
      <c r="E1353" s="125" t="str">
        <f>VLOOKUP(Gas_DB2[[#This Row],[کد ماشین آلات]],Y:AA,2,FALSE)</f>
        <v>بلدوزر</v>
      </c>
      <c r="F1353" s="113" t="str">
        <f>VLOOKUP(Gas_DB2[[#This Row],[نام ماشین آلات]],Z:AB,2,FALSE)</f>
        <v>شرکتی-رجب زاده</v>
      </c>
      <c r="G1353" s="4">
        <v>250</v>
      </c>
      <c r="H1353" s="4"/>
      <c r="I1353" s="127"/>
      <c r="J1353" s="127"/>
      <c r="K1353" s="107"/>
    </row>
    <row r="1354" spans="2:11" x14ac:dyDescent="0.25">
      <c r="B1354" s="4">
        <f t="shared" si="23"/>
        <v>1352</v>
      </c>
      <c r="C1354" s="369">
        <v>45463</v>
      </c>
      <c r="D1354" s="132" t="s">
        <v>158</v>
      </c>
      <c r="E1354" s="125" t="str">
        <f>VLOOKUP(Gas_DB2[[#This Row],[کد ماشین آلات]],Y:AA,2,FALSE)</f>
        <v>بیل مکانیکی</v>
      </c>
      <c r="F1354" s="113" t="str">
        <f>VLOOKUP(Gas_DB2[[#This Row],[نام ماشین آلات]],Z:AB,2,FALSE)</f>
        <v>انصاری</v>
      </c>
      <c r="G1354" s="4">
        <v>0</v>
      </c>
      <c r="H1354" s="4"/>
      <c r="I1354" s="127"/>
      <c r="J1354" s="127"/>
      <c r="K1354" s="107"/>
    </row>
    <row r="1355" spans="2:11" x14ac:dyDescent="0.25">
      <c r="B1355" s="4">
        <f t="shared" si="23"/>
        <v>1353</v>
      </c>
      <c r="C1355" s="369">
        <v>45463</v>
      </c>
      <c r="D1355" s="133" t="s">
        <v>144</v>
      </c>
      <c r="E1355" s="125" t="str">
        <f>VLOOKUP(Gas_DB2[[#This Row],[کد ماشین آلات]],Y:AA,2,FALSE)</f>
        <v>بلدوزر D85</v>
      </c>
      <c r="F1355" s="113" t="str">
        <f>VLOOKUP(Gas_DB2[[#This Row],[نام ماشین آلات]],Z:AB,2,FALSE)</f>
        <v>اکبری</v>
      </c>
      <c r="G1355" s="4">
        <v>250</v>
      </c>
      <c r="H1355" s="4"/>
      <c r="I1355" s="127"/>
      <c r="J1355" s="127"/>
      <c r="K1355" s="107"/>
    </row>
    <row r="1356" spans="2:11" x14ac:dyDescent="0.25">
      <c r="B1356" s="4">
        <f t="shared" si="23"/>
        <v>1354</v>
      </c>
      <c r="C1356" s="369">
        <v>45463</v>
      </c>
      <c r="D1356" s="133" t="s">
        <v>146</v>
      </c>
      <c r="E1356" s="125" t="str">
        <f>VLOOKUP(Gas_DB2[[#This Row],[کد ماشین آلات]],Y:AA,2,FALSE)</f>
        <v>بلدوزر D85</v>
      </c>
      <c r="F1356" s="113" t="str">
        <f>VLOOKUP(Gas_DB2[[#This Row],[نام ماشین آلات]],Z:AB,2,FALSE)</f>
        <v>اکبری</v>
      </c>
      <c r="G1356" s="4">
        <v>200</v>
      </c>
      <c r="H1356" s="4"/>
      <c r="I1356" s="127"/>
      <c r="J1356" s="127"/>
      <c r="K1356" s="107"/>
    </row>
    <row r="1357" spans="2:11" x14ac:dyDescent="0.25">
      <c r="B1357" s="4">
        <f t="shared" si="23"/>
        <v>1355</v>
      </c>
      <c r="C1357" s="369">
        <v>45463</v>
      </c>
      <c r="D1357" s="134" t="s">
        <v>147</v>
      </c>
      <c r="E1357" s="125" t="str">
        <f>VLOOKUP(Gas_DB2[[#This Row],[کد ماشین آلات]],Y:AA,2,FALSE)</f>
        <v>بلدوزر کاترپیلار D8</v>
      </c>
      <c r="F1357" s="113" t="str">
        <f>VLOOKUP(Gas_DB2[[#This Row],[نام ماشین آلات]],Z:AB,2,FALSE)</f>
        <v>حسن پور</v>
      </c>
      <c r="G1357" s="4">
        <v>380</v>
      </c>
      <c r="H1357" s="4"/>
      <c r="I1357" s="127"/>
      <c r="J1357" s="127"/>
      <c r="K1357" s="107"/>
    </row>
    <row r="1358" spans="2:11" x14ac:dyDescent="0.25">
      <c r="B1358" s="4">
        <f t="shared" si="23"/>
        <v>1356</v>
      </c>
      <c r="C1358" s="369">
        <v>45463</v>
      </c>
      <c r="D1358" s="132" t="s">
        <v>162</v>
      </c>
      <c r="E1358" s="125" t="str">
        <f>VLOOKUP(Gas_DB2[[#This Row],[کد ماشین آلات]],Y:AA,2,FALSE)</f>
        <v>بیل مکانیکی</v>
      </c>
      <c r="F1358" s="113" t="str">
        <f>VLOOKUP(Gas_DB2[[#This Row],[نام ماشین آلات]],Z:AB,2,FALSE)</f>
        <v>انصاری</v>
      </c>
      <c r="G1358" s="4">
        <v>0</v>
      </c>
      <c r="H1358" s="4"/>
      <c r="I1358" s="127"/>
      <c r="J1358" s="127"/>
      <c r="K1358" s="107"/>
    </row>
    <row r="1359" spans="2:11" x14ac:dyDescent="0.25">
      <c r="B1359" s="4">
        <f t="shared" si="23"/>
        <v>1357</v>
      </c>
      <c r="C1359" s="369">
        <v>45463</v>
      </c>
      <c r="D1359" s="132" t="s">
        <v>160</v>
      </c>
      <c r="E1359" s="125" t="str">
        <f>VLOOKUP(Gas_DB2[[#This Row],[کد ماشین آلات]],Y:AA,2,FALSE)</f>
        <v>تانکر آب</v>
      </c>
      <c r="F1359" s="113" t="str">
        <f>VLOOKUP(Gas_DB2[[#This Row],[نام ماشین آلات]],Z:AB,2,FALSE)</f>
        <v>رضاپور</v>
      </c>
      <c r="G1359" s="4">
        <v>100</v>
      </c>
      <c r="H1359" s="4"/>
      <c r="I1359" s="127"/>
      <c r="J1359" s="127"/>
      <c r="K1359" s="107"/>
    </row>
    <row r="1360" spans="2:11" x14ac:dyDescent="0.25">
      <c r="B1360" s="4">
        <f t="shared" si="23"/>
        <v>1358</v>
      </c>
      <c r="C1360" s="369">
        <v>45463</v>
      </c>
      <c r="D1360" s="132" t="s">
        <v>149</v>
      </c>
      <c r="E1360" s="125" t="str">
        <f>VLOOKUP(Gas_DB2[[#This Row],[کد ماشین آلات]],Y:AA,2,FALSE)</f>
        <v>لودر ZL50</v>
      </c>
      <c r="F1360" s="113" t="str">
        <f>VLOOKUP(Gas_DB2[[#This Row],[نام ماشین آلات]],Z:AB,2,FALSE)</f>
        <v>میرزایی</v>
      </c>
      <c r="G1360" s="4">
        <v>0</v>
      </c>
      <c r="H1360" s="4"/>
      <c r="I1360" s="127"/>
      <c r="J1360" s="127"/>
      <c r="K1360" s="107"/>
    </row>
    <row r="1361" spans="2:11" x14ac:dyDescent="0.25">
      <c r="B1361" s="4">
        <f t="shared" si="23"/>
        <v>1359</v>
      </c>
      <c r="C1361" s="369">
        <v>45463</v>
      </c>
      <c r="D1361" s="133" t="s">
        <v>150</v>
      </c>
      <c r="E1361" s="125" t="str">
        <f>VLOOKUP(Gas_DB2[[#This Row],[کد ماشین آلات]],Y:AA,2,FALSE)</f>
        <v>کامیون کمپرسی</v>
      </c>
      <c r="F1361" s="113" t="str">
        <f>VLOOKUP(Gas_DB2[[#This Row],[نام ماشین آلات]],Z:AB,2,FALSE)</f>
        <v>شرکتی-یحیی زاده</v>
      </c>
      <c r="G1361" s="4">
        <v>0</v>
      </c>
      <c r="H1361" s="4"/>
      <c r="I1361" s="127"/>
      <c r="J1361" s="127"/>
      <c r="K1361" s="107"/>
    </row>
    <row r="1362" spans="2:11" x14ac:dyDescent="0.25">
      <c r="B1362" s="4">
        <f t="shared" si="23"/>
        <v>1360</v>
      </c>
      <c r="C1362" s="369">
        <v>45463</v>
      </c>
      <c r="D1362" s="133" t="s">
        <v>152</v>
      </c>
      <c r="E1362" s="125" t="str">
        <f>VLOOKUP(Gas_DB2[[#This Row],[کد ماشین آلات]],Y:AA,2,FALSE)</f>
        <v>کامیون کمپرسی</v>
      </c>
      <c r="F1362" s="113" t="str">
        <f>VLOOKUP(Gas_DB2[[#This Row],[نام ماشین آلات]],Z:AB,2,FALSE)</f>
        <v>شرکتی-یحیی زاده</v>
      </c>
      <c r="G1362" s="4">
        <v>0</v>
      </c>
      <c r="H1362" s="4"/>
      <c r="I1362" s="127"/>
      <c r="J1362" s="127"/>
      <c r="K1362" s="107"/>
    </row>
    <row r="1363" spans="2:11" x14ac:dyDescent="0.25">
      <c r="B1363" s="4">
        <f t="shared" si="23"/>
        <v>1361</v>
      </c>
      <c r="C1363" s="369">
        <v>45463</v>
      </c>
      <c r="D1363" s="133" t="s">
        <v>153</v>
      </c>
      <c r="E1363" s="125" t="str">
        <f>VLOOKUP(Gas_DB2[[#This Row],[کد ماشین آلات]],Y:AA,2,FALSE)</f>
        <v>کامیون کمپرسی</v>
      </c>
      <c r="F1363" s="113" t="str">
        <f>VLOOKUP(Gas_DB2[[#This Row],[نام ماشین آلات]],Z:AB,2,FALSE)</f>
        <v>شرکتی-یحیی زاده</v>
      </c>
      <c r="G1363" s="4">
        <v>0</v>
      </c>
      <c r="H1363" s="4"/>
      <c r="I1363" s="127"/>
      <c r="J1363" s="127"/>
      <c r="K1363" s="107"/>
    </row>
    <row r="1364" spans="2:11" x14ac:dyDescent="0.25">
      <c r="B1364" s="4">
        <f t="shared" si="23"/>
        <v>1362</v>
      </c>
      <c r="C1364" s="369">
        <v>45463</v>
      </c>
      <c r="D1364" s="133" t="s">
        <v>137</v>
      </c>
      <c r="E1364" s="125" t="str">
        <f>VLOOKUP(Gas_DB2[[#This Row],[کد ماشین آلات]],Y:AA,2,FALSE)</f>
        <v>بیل مکانیکی</v>
      </c>
      <c r="F1364" s="113" t="str">
        <f>VLOOKUP(Gas_DB2[[#This Row],[نام ماشین آلات]],Z:AB,2,FALSE)</f>
        <v>انصاری</v>
      </c>
      <c r="G1364" s="4">
        <v>180</v>
      </c>
      <c r="H1364" s="4"/>
      <c r="I1364" s="127"/>
      <c r="J1364" s="127"/>
      <c r="K1364" s="107"/>
    </row>
    <row r="1365" spans="2:11" x14ac:dyDescent="0.25">
      <c r="B1365" s="4">
        <f t="shared" si="23"/>
        <v>1363</v>
      </c>
      <c r="C1365" s="369">
        <v>45463</v>
      </c>
      <c r="D1365" s="133" t="s">
        <v>139</v>
      </c>
      <c r="E1365" s="125" t="str">
        <f>VLOOKUP(Gas_DB2[[#This Row],[کد ماشین آلات]],Y:AA,2,FALSE)</f>
        <v>بیل مکانیکی</v>
      </c>
      <c r="F1365" s="113" t="str">
        <f>VLOOKUP(Gas_DB2[[#This Row],[نام ماشین آلات]],Z:AB,2,FALSE)</f>
        <v>انصاری</v>
      </c>
      <c r="G1365" s="4">
        <v>0</v>
      </c>
      <c r="H1365" s="4"/>
      <c r="I1365" s="127"/>
      <c r="J1365" s="127"/>
      <c r="K1365" s="107"/>
    </row>
    <row r="1366" spans="2:11" x14ac:dyDescent="0.25">
      <c r="B1366" s="4">
        <f t="shared" si="23"/>
        <v>1364</v>
      </c>
      <c r="C1366" s="369">
        <v>45463</v>
      </c>
      <c r="D1366" s="133" t="s">
        <v>141</v>
      </c>
      <c r="E1366" s="125" t="str">
        <f>VLOOKUP(Gas_DB2[[#This Row],[کد ماشین آلات]],Y:AA,2,FALSE)</f>
        <v>کامیون کمپرسی</v>
      </c>
      <c r="F1366" s="113" t="str">
        <f>VLOOKUP(Gas_DB2[[#This Row],[نام ماشین آلات]],Z:AB,2,FALSE)</f>
        <v>شرکتی-یحیی زاده</v>
      </c>
      <c r="G1366" s="4">
        <v>0</v>
      </c>
      <c r="H1366" s="4"/>
      <c r="I1366" s="127"/>
      <c r="J1366" s="127"/>
      <c r="K1366" s="107"/>
    </row>
    <row r="1367" spans="2:11" x14ac:dyDescent="0.25">
      <c r="B1367" s="4">
        <f t="shared" si="23"/>
        <v>1365</v>
      </c>
      <c r="C1367" s="369">
        <v>45463</v>
      </c>
      <c r="D1367" s="133" t="s">
        <v>142</v>
      </c>
      <c r="E1367" s="125" t="str">
        <f>VLOOKUP(Gas_DB2[[#This Row],[کد ماشین آلات]],Y:AA,2,FALSE)</f>
        <v>کامیون کمپرسی</v>
      </c>
      <c r="F1367" s="113" t="str">
        <f>VLOOKUP(Gas_DB2[[#This Row],[نام ماشین آلات]],Z:AB,2,FALSE)</f>
        <v>شرکتی-یحیی زاده</v>
      </c>
      <c r="G1367" s="4">
        <v>70</v>
      </c>
      <c r="H1367" s="4"/>
      <c r="I1367" s="127"/>
      <c r="J1367" s="127"/>
      <c r="K1367" s="107"/>
    </row>
    <row r="1368" spans="2:11" x14ac:dyDescent="0.25">
      <c r="B1368" s="4">
        <f t="shared" si="23"/>
        <v>1366</v>
      </c>
      <c r="C1368" s="369">
        <v>45463</v>
      </c>
      <c r="D1368" s="133" t="s">
        <v>143</v>
      </c>
      <c r="E1368" s="125" t="str">
        <f>VLOOKUP(Gas_DB2[[#This Row],[کد ماشین آلات]],Y:AA,2,FALSE)</f>
        <v>کامیون کمپرسی</v>
      </c>
      <c r="F1368" s="113" t="str">
        <f>VLOOKUP(Gas_DB2[[#This Row],[نام ماشین آلات]],Z:AB,2,FALSE)</f>
        <v>شرکتی-یحیی زاده</v>
      </c>
      <c r="G1368" s="4">
        <v>0</v>
      </c>
      <c r="H1368" s="4"/>
      <c r="I1368" s="127"/>
      <c r="J1368" s="127"/>
      <c r="K1368" s="107"/>
    </row>
    <row r="1369" spans="2:11" x14ac:dyDescent="0.25">
      <c r="B1369" s="4">
        <f t="shared" si="23"/>
        <v>1367</v>
      </c>
      <c r="C1369" s="369">
        <v>45463</v>
      </c>
      <c r="D1369" s="133" t="s">
        <v>136</v>
      </c>
      <c r="E1369" s="125" t="str">
        <f>VLOOKUP(Gas_DB2[[#This Row],[کد ماشین آلات]],Y:AA,2,FALSE)</f>
        <v>بلدوزر</v>
      </c>
      <c r="F1369" s="113" t="str">
        <f>VLOOKUP(Gas_DB2[[#This Row],[نام ماشین آلات]],Z:AB,2,FALSE)</f>
        <v>شرکتی-رجب زاده</v>
      </c>
      <c r="G1369" s="4">
        <v>450</v>
      </c>
      <c r="H1369" s="4"/>
      <c r="I1369" s="127"/>
      <c r="J1369" s="127"/>
      <c r="K1369" s="107"/>
    </row>
    <row r="1370" spans="2:11" x14ac:dyDescent="0.25">
      <c r="B1370" s="4">
        <f t="shared" si="23"/>
        <v>1368</v>
      </c>
      <c r="C1370" s="369">
        <v>45463</v>
      </c>
      <c r="D1370" s="132" t="s">
        <v>155</v>
      </c>
      <c r="E1370" s="125" t="str">
        <f>VLOOKUP(Gas_DB2[[#This Row],[کد ماشین آلات]],Y:AA,2,FALSE)</f>
        <v>لودر</v>
      </c>
      <c r="F1370" s="113">
        <f>VLOOKUP(Gas_DB2[[#This Row],[نام ماشین آلات]],Z:AB,2,FALSE)</f>
        <v>0</v>
      </c>
      <c r="G1370" s="4">
        <v>117</v>
      </c>
      <c r="H1370" s="4"/>
      <c r="I1370" s="127"/>
      <c r="J1370" s="127"/>
      <c r="K1370" s="107"/>
    </row>
    <row r="1371" spans="2:11" x14ac:dyDescent="0.25">
      <c r="B1371" s="4">
        <f t="shared" si="23"/>
        <v>1369</v>
      </c>
      <c r="C1371" s="369">
        <v>45463</v>
      </c>
      <c r="D1371" s="132" t="s">
        <v>156</v>
      </c>
      <c r="E1371" s="125" t="str">
        <f>VLOOKUP(Gas_DB2[[#This Row],[کد ماشین آلات]],Y:AA,2,FALSE)</f>
        <v>کامیون کمپرسی</v>
      </c>
      <c r="F1371" s="113" t="str">
        <f>VLOOKUP(Gas_DB2[[#This Row],[نام ماشین آلات]],Z:AB,2,FALSE)</f>
        <v>شرکتی-یحیی زاده</v>
      </c>
      <c r="G1371" s="4">
        <v>0</v>
      </c>
      <c r="H1371" s="4"/>
      <c r="I1371" s="127"/>
      <c r="J1371" s="127"/>
      <c r="K1371" s="107"/>
    </row>
    <row r="1372" spans="2:11" x14ac:dyDescent="0.25">
      <c r="B1372" s="4">
        <f t="shared" si="23"/>
        <v>1370</v>
      </c>
      <c r="C1372" s="369">
        <v>45463</v>
      </c>
      <c r="D1372" s="132" t="s">
        <v>157</v>
      </c>
      <c r="E1372" s="125" t="str">
        <f>VLOOKUP(Gas_DB2[[#This Row],[کد ماشین آلات]],Y:AA,2,FALSE)</f>
        <v>کامیون کمپرسی</v>
      </c>
      <c r="F1372" s="113" t="str">
        <f>VLOOKUP(Gas_DB2[[#This Row],[نام ماشین آلات]],Z:AB,2,FALSE)</f>
        <v>شرکتی-یحیی زاده</v>
      </c>
      <c r="G1372" s="4">
        <v>220</v>
      </c>
      <c r="H1372" s="4"/>
      <c r="I1372" s="127"/>
      <c r="J1372" s="127"/>
      <c r="K1372" s="107"/>
    </row>
    <row r="1373" spans="2:11" x14ac:dyDescent="0.25">
      <c r="B1373" s="4">
        <f t="shared" si="23"/>
        <v>1371</v>
      </c>
      <c r="C1373" s="369">
        <v>45463</v>
      </c>
      <c r="D1373" s="134" t="s">
        <v>164</v>
      </c>
      <c r="E1373" s="125" t="str">
        <f>VLOOKUP(Gas_DB2[[#This Row],[کد ماشین آلات]],Y:AA,2,FALSE)</f>
        <v>گریدر 14G</v>
      </c>
      <c r="F1373" s="113" t="str">
        <f>VLOOKUP(Gas_DB2[[#This Row],[نام ماشین آلات]],Z:AB,2,FALSE)</f>
        <v>محمد پور</v>
      </c>
      <c r="G1373" s="4">
        <v>220</v>
      </c>
      <c r="H1373" s="4"/>
      <c r="I1373" s="127"/>
      <c r="J1373" s="127"/>
      <c r="K1373" s="107"/>
    </row>
    <row r="1374" spans="2:11" x14ac:dyDescent="0.25">
      <c r="B1374" s="4">
        <f t="shared" si="23"/>
        <v>1372</v>
      </c>
      <c r="C1374" s="369">
        <v>45463</v>
      </c>
      <c r="D1374" s="134" t="s">
        <v>168</v>
      </c>
      <c r="E1374" s="125" t="str">
        <f>VLOOKUP(Gas_DB2[[#This Row],[کد ماشین آلات]],Y:AA,2,FALSE)</f>
        <v>غلطک کششی</v>
      </c>
      <c r="F1374" s="113" t="str">
        <f>VLOOKUP(Gas_DB2[[#This Row],[نام ماشین آلات]],Z:AB,2,FALSE)</f>
        <v>محمد پور</v>
      </c>
      <c r="G1374" s="4">
        <v>0</v>
      </c>
      <c r="H1374" s="4"/>
      <c r="I1374" s="127"/>
      <c r="J1374" s="127"/>
      <c r="K1374" s="107"/>
    </row>
    <row r="1375" spans="2:11" x14ac:dyDescent="0.25">
      <c r="B1375" s="4">
        <f t="shared" si="23"/>
        <v>1373</v>
      </c>
      <c r="C1375" s="369">
        <v>45463</v>
      </c>
      <c r="D1375" s="134" t="s">
        <v>171</v>
      </c>
      <c r="E1375" s="125" t="str">
        <f>VLOOKUP(Gas_DB2[[#This Row],[کد ماشین آلات]],Y:AA,2,FALSE)</f>
        <v>غلطک کششی</v>
      </c>
      <c r="F1375" s="113" t="str">
        <f>VLOOKUP(Gas_DB2[[#This Row],[نام ماشین آلات]],Z:AB,2,FALSE)</f>
        <v>محمد پور</v>
      </c>
      <c r="G1375" s="4">
        <v>0</v>
      </c>
      <c r="H1375" s="4"/>
      <c r="I1375" s="127"/>
      <c r="J1375" s="127"/>
      <c r="K1375" s="107"/>
    </row>
    <row r="1376" spans="2:11" x14ac:dyDescent="0.25">
      <c r="B1376" s="4">
        <f t="shared" si="23"/>
        <v>1374</v>
      </c>
      <c r="C1376" s="369">
        <v>45463</v>
      </c>
      <c r="D1376" s="134" t="s">
        <v>172</v>
      </c>
      <c r="E1376" s="125" t="str">
        <f>VLOOKUP(Gas_DB2[[#This Row],[کد ماشین آلات]],Y:AA,2,FALSE)</f>
        <v>لودر</v>
      </c>
      <c r="F1376" s="113">
        <f>VLOOKUP(Gas_DB2[[#This Row],[نام ماشین آلات]],Z:AB,2,FALSE)</f>
        <v>0</v>
      </c>
      <c r="G1376" s="4">
        <v>0</v>
      </c>
      <c r="H1376" s="4"/>
      <c r="I1376" s="127"/>
      <c r="J1376" s="127"/>
      <c r="K1376" s="107"/>
    </row>
    <row r="1377" spans="2:11" x14ac:dyDescent="0.25">
      <c r="B1377" s="4">
        <f t="shared" si="23"/>
        <v>1375</v>
      </c>
      <c r="C1377" s="369">
        <v>45463</v>
      </c>
      <c r="D1377" s="134" t="s">
        <v>173</v>
      </c>
      <c r="E1377" s="125" t="str">
        <f>VLOOKUP(Gas_DB2[[#This Row],[کد ماشین آلات]],Y:AA,2,FALSE)</f>
        <v>تانکر آب</v>
      </c>
      <c r="F1377" s="113" t="str">
        <f>VLOOKUP(Gas_DB2[[#This Row],[نام ماشین آلات]],Z:AB,2,FALSE)</f>
        <v>رضاپور</v>
      </c>
      <c r="G1377" s="4">
        <v>0</v>
      </c>
      <c r="H1377" s="4"/>
      <c r="I1377" s="127"/>
      <c r="J1377" s="127"/>
      <c r="K1377" s="107"/>
    </row>
    <row r="1378" spans="2:11" x14ac:dyDescent="0.25">
      <c r="B1378" s="4">
        <f t="shared" si="23"/>
        <v>1376</v>
      </c>
      <c r="C1378" s="369">
        <v>45463</v>
      </c>
      <c r="D1378" s="134" t="s">
        <v>174</v>
      </c>
      <c r="E1378" s="125" t="str">
        <f>VLOOKUP(Gas_DB2[[#This Row],[کد ماشین آلات]],Y:AA,2,FALSE)</f>
        <v>غلطک پاچه بزی</v>
      </c>
      <c r="F1378" s="113" t="str">
        <f>VLOOKUP(Gas_DB2[[#This Row],[نام ماشین آلات]],Z:AB,2,FALSE)</f>
        <v>محمد پور</v>
      </c>
      <c r="G1378" s="4">
        <v>0</v>
      </c>
      <c r="H1378" s="4"/>
      <c r="I1378" s="127"/>
      <c r="J1378" s="127"/>
      <c r="K1378" s="107"/>
    </row>
    <row r="1379" spans="2:11" x14ac:dyDescent="0.25">
      <c r="B1379" s="4">
        <f t="shared" si="23"/>
        <v>1377</v>
      </c>
      <c r="C1379" s="369">
        <v>45463</v>
      </c>
      <c r="D1379" s="134" t="s">
        <v>176</v>
      </c>
      <c r="E1379" s="125" t="str">
        <f>VLOOKUP(Gas_DB2[[#This Row],[کد ماشین آلات]],Y:AA,2,FALSE)</f>
        <v>بلدوزر</v>
      </c>
      <c r="F1379" s="113" t="str">
        <f>VLOOKUP(D1379,Y$4:AA1379,3,FALSE)</f>
        <v>محمد پور</v>
      </c>
      <c r="G1379" s="4">
        <v>0</v>
      </c>
      <c r="H1379" s="4"/>
      <c r="I1379" s="127"/>
      <c r="J1379" s="127"/>
      <c r="K1379" s="107"/>
    </row>
    <row r="1380" spans="2:11" x14ac:dyDescent="0.25">
      <c r="B1380" s="4">
        <f t="shared" si="23"/>
        <v>1378</v>
      </c>
      <c r="C1380" s="369">
        <v>45463</v>
      </c>
      <c r="D1380" s="134" t="s">
        <v>177</v>
      </c>
      <c r="E1380" s="125" t="str">
        <f>VLOOKUP(Gas_DB2[[#This Row],[کد ماشین آلات]],Y:AA,2,FALSE)</f>
        <v>کمپرسی جفت</v>
      </c>
      <c r="F1380" s="113" t="str">
        <f>VLOOKUP(Gas_DB2[[#This Row],[نام ماشین آلات]],Z:AB,2,FALSE)</f>
        <v>محمد پور</v>
      </c>
      <c r="G1380" s="4">
        <v>0</v>
      </c>
      <c r="H1380" s="4"/>
      <c r="I1380" s="127"/>
      <c r="J1380" s="127"/>
      <c r="K1380" s="107"/>
    </row>
    <row r="1381" spans="2:11" x14ac:dyDescent="0.25">
      <c r="B1381" s="4">
        <f t="shared" si="23"/>
        <v>1379</v>
      </c>
      <c r="C1381" s="369">
        <v>45463</v>
      </c>
      <c r="D1381" s="134" t="s">
        <v>179</v>
      </c>
      <c r="E1381" s="125" t="str">
        <f>VLOOKUP(Gas_DB2[[#This Row],[کد ماشین آلات]],Y:AA,2,FALSE)</f>
        <v>تانکر آب</v>
      </c>
      <c r="F1381" s="113" t="str">
        <f>VLOOKUP(Gas_DB2[[#This Row],[نام ماشین آلات]],Z:AB,2,FALSE)</f>
        <v>رضاپور</v>
      </c>
      <c r="G1381" s="4">
        <v>50</v>
      </c>
      <c r="H1381" s="4"/>
      <c r="I1381" s="127"/>
      <c r="J1381" s="127"/>
      <c r="K1381" s="107"/>
    </row>
    <row r="1382" spans="2:11" x14ac:dyDescent="0.25">
      <c r="B1382" s="99">
        <f t="shared" si="23"/>
        <v>1380</v>
      </c>
      <c r="C1382" s="371">
        <v>45464</v>
      </c>
      <c r="D1382" s="100" t="s">
        <v>182</v>
      </c>
      <c r="E1382" s="113" t="str">
        <f>VLOOKUP(D1382,M$155:O1382,2,FALSE)</f>
        <v>تانکر اداره سوخت</v>
      </c>
      <c r="F1382" s="113" t="str">
        <f>VLOOKUP(D1382,Y$4:AA1382,3,FALSE)</f>
        <v>هیزمی</v>
      </c>
      <c r="G1382" s="130"/>
      <c r="H1382" s="99">
        <v>57000</v>
      </c>
      <c r="I1382" s="246"/>
      <c r="J1382" s="246"/>
      <c r="K1382" s="113"/>
    </row>
    <row r="1383" spans="2:11" x14ac:dyDescent="0.25">
      <c r="B1383" s="122">
        <f t="shared" si="23"/>
        <v>1381</v>
      </c>
      <c r="C1383" s="369">
        <v>45464</v>
      </c>
      <c r="D1383" s="132" t="s">
        <v>88</v>
      </c>
      <c r="E1383" s="125" t="str">
        <f>VLOOKUP(Gas_DB2[[#This Row],[کد ماشین آلات]],Y:AA,2,FALSE)</f>
        <v>گریدر  ۱۶g</v>
      </c>
      <c r="F1383" s="125" t="str">
        <f>VLOOKUP(Gas_DB2[[#This Row],[نام ماشین آلات]],Z:AB,2,FALSE)</f>
        <v>شرکتی-یگانه</v>
      </c>
      <c r="G1383" s="122">
        <v>226</v>
      </c>
      <c r="H1383" s="122">
        <v>0</v>
      </c>
      <c r="I1383" s="248"/>
      <c r="J1383" s="248"/>
      <c r="K1383" s="223"/>
    </row>
    <row r="1384" spans="2:11" x14ac:dyDescent="0.25">
      <c r="B1384" s="122">
        <f t="shared" si="23"/>
        <v>1382</v>
      </c>
      <c r="C1384" s="369">
        <v>45464</v>
      </c>
      <c r="D1384" s="132" t="s">
        <v>91</v>
      </c>
      <c r="E1384" s="125" t="str">
        <f>VLOOKUP(Gas_DB2[[#This Row],[کد ماشین آلات]],Y:AA,2,FALSE)</f>
        <v>کامیون کمپرسی</v>
      </c>
      <c r="F1384" s="125" t="str">
        <f>VLOOKUP(Gas_DB2[[#This Row],[نام ماشین آلات]],Z:AB,2,FALSE)</f>
        <v>شرکتی-یحیی زاده</v>
      </c>
      <c r="G1384" s="122">
        <v>0</v>
      </c>
      <c r="H1384" s="122">
        <v>0</v>
      </c>
      <c r="I1384" s="248"/>
      <c r="J1384" s="248"/>
      <c r="K1384" s="223"/>
    </row>
    <row r="1385" spans="2:11" x14ac:dyDescent="0.25">
      <c r="B1385" s="122">
        <f t="shared" si="23"/>
        <v>1383</v>
      </c>
      <c r="C1385" s="369">
        <v>45464</v>
      </c>
      <c r="D1385" s="132" t="s">
        <v>94</v>
      </c>
      <c r="E1385" s="125" t="str">
        <f>VLOOKUP(Gas_DB2[[#This Row],[کد ماشین آلات]],Y:AA,2,FALSE)</f>
        <v>کامیون کمپرسی</v>
      </c>
      <c r="F1385" s="125" t="str">
        <f>VLOOKUP(Gas_DB2[[#This Row],[نام ماشین آلات]],Z:AB,2,FALSE)</f>
        <v>شرکتی-یحیی زاده</v>
      </c>
      <c r="G1385" s="122">
        <v>0</v>
      </c>
      <c r="H1385" s="122">
        <v>0</v>
      </c>
      <c r="I1385" s="248"/>
      <c r="J1385" s="248"/>
      <c r="K1385" s="223"/>
    </row>
    <row r="1386" spans="2:11" x14ac:dyDescent="0.25">
      <c r="B1386" s="122">
        <f t="shared" si="23"/>
        <v>1384</v>
      </c>
      <c r="C1386" s="369">
        <v>45464</v>
      </c>
      <c r="D1386" s="132" t="s">
        <v>117</v>
      </c>
      <c r="E1386" s="125" t="str">
        <f>VLOOKUP(Gas_DB2[[#This Row],[کد ماشین آلات]],Y:AA,2,FALSE)</f>
        <v>کامیون کمپرسی</v>
      </c>
      <c r="F1386" s="125" t="str">
        <f>VLOOKUP(Gas_DB2[[#This Row],[نام ماشین آلات]],Z:AB,2,FALSE)</f>
        <v>شرکتی-یحیی زاده</v>
      </c>
      <c r="G1386" s="122">
        <v>0</v>
      </c>
      <c r="H1386" s="122">
        <v>0</v>
      </c>
      <c r="I1386" s="248"/>
      <c r="J1386" s="248"/>
      <c r="K1386" s="223"/>
    </row>
    <row r="1387" spans="2:11" x14ac:dyDescent="0.25">
      <c r="B1387" s="122">
        <f t="shared" si="23"/>
        <v>1385</v>
      </c>
      <c r="C1387" s="369">
        <v>45464</v>
      </c>
      <c r="D1387" s="132" t="s">
        <v>130</v>
      </c>
      <c r="E1387" s="125" t="str">
        <f>VLOOKUP(Gas_DB2[[#This Row],[کد ماشین آلات]],Y:AA,2,FALSE)</f>
        <v>تانکر ابپاش بنز</v>
      </c>
      <c r="F1387" s="125" t="str">
        <f>VLOOKUP(Gas_DB2[[#This Row],[نام ماشین آلات]],Z:AB,2,FALSE)</f>
        <v>شرکتی-بارانی</v>
      </c>
      <c r="G1387" s="122">
        <v>76</v>
      </c>
      <c r="H1387" s="122">
        <v>0</v>
      </c>
      <c r="I1387" s="248"/>
      <c r="J1387" s="248"/>
      <c r="K1387" s="223"/>
    </row>
    <row r="1388" spans="2:11" x14ac:dyDescent="0.25">
      <c r="B1388" s="122">
        <f t="shared" si="23"/>
        <v>1386</v>
      </c>
      <c r="C1388" s="369">
        <v>45464</v>
      </c>
      <c r="D1388" s="132" t="s">
        <v>96</v>
      </c>
      <c r="E1388" s="125" t="str">
        <f>VLOOKUP(Gas_DB2[[#This Row],[کد ماشین آلات]],Y:AA,2,FALSE)</f>
        <v>تانکر ابپاش بنز</v>
      </c>
      <c r="F1388" s="125" t="str">
        <f>VLOOKUP(Gas_DB2[[#This Row],[نام ماشین آلات]],Z:AB,2,FALSE)</f>
        <v>شرکتی-بارانی</v>
      </c>
      <c r="G1388" s="122">
        <v>0</v>
      </c>
      <c r="H1388" s="122">
        <v>0</v>
      </c>
      <c r="I1388" s="248"/>
      <c r="J1388" s="248"/>
      <c r="K1388" s="223"/>
    </row>
    <row r="1389" spans="2:11" x14ac:dyDescent="0.25">
      <c r="B1389" s="122">
        <f t="shared" si="23"/>
        <v>1387</v>
      </c>
      <c r="C1389" s="369">
        <v>45464</v>
      </c>
      <c r="D1389" s="132" t="s">
        <v>114</v>
      </c>
      <c r="E1389" s="125" t="str">
        <f>VLOOKUP(Gas_DB2[[#This Row],[کد ماشین آلات]],Y:AA,2,FALSE)</f>
        <v>تانکر سوخت بنز</v>
      </c>
      <c r="F1389" s="125" t="str">
        <f>VLOOKUP(Gas_DB2[[#This Row],[نام ماشین آلات]],Z:AB,2,FALSE)</f>
        <v>شرکتی-برات زاده- از تاریخ 1 تیرماه</v>
      </c>
      <c r="G1389" s="122">
        <v>130</v>
      </c>
      <c r="H1389" s="122">
        <v>0</v>
      </c>
      <c r="I1389" s="248"/>
      <c r="J1389" s="248"/>
      <c r="K1389" s="223"/>
    </row>
    <row r="1390" spans="2:11" x14ac:dyDescent="0.25">
      <c r="B1390" s="122">
        <f t="shared" si="23"/>
        <v>1388</v>
      </c>
      <c r="C1390" s="369">
        <v>45464</v>
      </c>
      <c r="D1390" s="132" t="s">
        <v>119</v>
      </c>
      <c r="E1390" s="125" t="str">
        <f>VLOOKUP(Gas_DB2[[#This Row],[کد ماشین آلات]],Y:AA,2,FALSE)</f>
        <v>غلطک</v>
      </c>
      <c r="F1390" s="125" t="str">
        <f>VLOOKUP(Gas_DB2[[#This Row],[نام ماشین آلات]],Z:AB,2,FALSE)</f>
        <v>شرکتی-جمالی</v>
      </c>
      <c r="G1390" s="122">
        <v>47</v>
      </c>
      <c r="H1390" s="122">
        <v>0</v>
      </c>
      <c r="I1390" s="248"/>
      <c r="J1390" s="248"/>
      <c r="K1390" s="223"/>
    </row>
    <row r="1391" spans="2:11" x14ac:dyDescent="0.25">
      <c r="B1391" s="122">
        <f t="shared" si="23"/>
        <v>1389</v>
      </c>
      <c r="C1391" s="369">
        <v>45464</v>
      </c>
      <c r="D1391" s="132" t="s">
        <v>107</v>
      </c>
      <c r="E1391" s="125" t="str">
        <f>VLOOKUP(Gas_DB2[[#This Row],[کد ماشین آلات]],Y:AA,2,FALSE)</f>
        <v>غلطک</v>
      </c>
      <c r="F1391" s="125" t="str">
        <f>VLOOKUP(Gas_DB2[[#This Row],[نام ماشین آلات]],Z:AB,2,FALSE)</f>
        <v>شرکتی-جمالی</v>
      </c>
      <c r="G1391" s="122">
        <v>37</v>
      </c>
      <c r="H1391" s="122">
        <v>0</v>
      </c>
      <c r="I1391" s="248"/>
      <c r="J1391" s="248"/>
      <c r="K1391" s="223"/>
    </row>
    <row r="1392" spans="2:11" x14ac:dyDescent="0.25">
      <c r="B1392" s="122">
        <f t="shared" si="23"/>
        <v>1390</v>
      </c>
      <c r="C1392" s="369">
        <v>45464</v>
      </c>
      <c r="D1392" s="132" t="s">
        <v>110</v>
      </c>
      <c r="E1392" s="125" t="str">
        <f>VLOOKUP(Gas_DB2[[#This Row],[کد ماشین آلات]],Y:AA,2,FALSE)</f>
        <v>غلطک</v>
      </c>
      <c r="F1392" s="125" t="str">
        <f>VLOOKUP(Gas_DB2[[#This Row],[نام ماشین آلات]],Z:AB,2,FALSE)</f>
        <v>شرکتی-جمالی</v>
      </c>
      <c r="G1392" s="122">
        <v>73</v>
      </c>
      <c r="H1392" s="122">
        <v>0</v>
      </c>
      <c r="I1392" s="248"/>
      <c r="J1392" s="248"/>
      <c r="K1392" s="223"/>
    </row>
    <row r="1393" spans="2:11" x14ac:dyDescent="0.25">
      <c r="B1393" s="122">
        <f t="shared" si="23"/>
        <v>1391</v>
      </c>
      <c r="C1393" s="369">
        <v>45464</v>
      </c>
      <c r="D1393" s="132" t="s">
        <v>120</v>
      </c>
      <c r="E1393" s="125" t="str">
        <f>VLOOKUP(Gas_DB2[[#This Row],[کد ماشین آلات]],Y:AA,2,FALSE)</f>
        <v>میکسراتکو</v>
      </c>
      <c r="F1393" s="125" t="str">
        <f>VLOOKUP(Gas_DB2[[#This Row],[نام ماشین آلات]],Z:AB,2,FALSE)</f>
        <v>شرکتی-شاکری</v>
      </c>
      <c r="G1393" s="122">
        <v>0</v>
      </c>
      <c r="H1393" s="122">
        <v>0</v>
      </c>
      <c r="I1393" s="248"/>
      <c r="J1393" s="248"/>
      <c r="K1393" s="223"/>
    </row>
    <row r="1394" spans="2:11" x14ac:dyDescent="0.25">
      <c r="B1394" s="122">
        <f t="shared" si="23"/>
        <v>1392</v>
      </c>
      <c r="C1394" s="369">
        <v>45464</v>
      </c>
      <c r="D1394" s="132" t="s">
        <v>122</v>
      </c>
      <c r="E1394" s="125" t="str">
        <f>VLOOKUP(Gas_DB2[[#This Row],[کد ماشین آلات]],Y:AA,2,FALSE)</f>
        <v>میکسر امیکو</v>
      </c>
      <c r="F1394" s="125" t="str">
        <f>VLOOKUP(Gas_DB2[[#This Row],[نام ماشین آلات]],Z:AB,2,FALSE)</f>
        <v>شرکتی-زراعتی</v>
      </c>
      <c r="G1394" s="122">
        <v>0</v>
      </c>
      <c r="H1394" s="122">
        <v>0</v>
      </c>
      <c r="I1394" s="248"/>
      <c r="J1394" s="248"/>
      <c r="K1394" s="223"/>
    </row>
    <row r="1395" spans="2:11" x14ac:dyDescent="0.25">
      <c r="B1395" s="122">
        <f t="shared" si="23"/>
        <v>1393</v>
      </c>
      <c r="C1395" s="369">
        <v>45464</v>
      </c>
      <c r="D1395" s="132" t="s">
        <v>127</v>
      </c>
      <c r="E1395" s="125" t="str">
        <f>VLOOKUP(Gas_DB2[[#This Row],[کد ماشین آلات]],Y:AA,2,FALSE)</f>
        <v>بلدوزر</v>
      </c>
      <c r="F1395" s="125" t="str">
        <f>VLOOKUP(Gas_DB2[[#This Row],[نام ماشین آلات]],Z:AB,2,FALSE)</f>
        <v>شرکتی-رجب زاده</v>
      </c>
      <c r="G1395" s="122">
        <v>143</v>
      </c>
      <c r="H1395" s="122">
        <v>0</v>
      </c>
      <c r="I1395" s="248"/>
      <c r="J1395" s="248"/>
      <c r="K1395" s="223"/>
    </row>
    <row r="1396" spans="2:11" x14ac:dyDescent="0.25">
      <c r="B1396" s="122">
        <f t="shared" si="23"/>
        <v>1394</v>
      </c>
      <c r="C1396" s="369">
        <v>45464</v>
      </c>
      <c r="D1396" s="132" t="s">
        <v>158</v>
      </c>
      <c r="E1396" s="125" t="str">
        <f>VLOOKUP(Gas_DB2[[#This Row],[کد ماشین آلات]],Y:AA,2,FALSE)</f>
        <v>بیل مکانیکی</v>
      </c>
      <c r="F1396" s="125" t="str">
        <f>VLOOKUP(Gas_DB2[[#This Row],[نام ماشین آلات]],Z:AB,2,FALSE)</f>
        <v>انصاری</v>
      </c>
      <c r="G1396" s="122">
        <v>0</v>
      </c>
      <c r="H1396" s="122">
        <v>0</v>
      </c>
      <c r="I1396" s="248"/>
      <c r="J1396" s="248"/>
      <c r="K1396" s="223"/>
    </row>
    <row r="1397" spans="2:11" x14ac:dyDescent="0.25">
      <c r="B1397" s="122">
        <f t="shared" si="23"/>
        <v>1395</v>
      </c>
      <c r="C1397" s="369">
        <v>45464</v>
      </c>
      <c r="D1397" s="133" t="s">
        <v>144</v>
      </c>
      <c r="E1397" s="125" t="str">
        <f>VLOOKUP(Gas_DB2[[#This Row],[کد ماشین آلات]],Y:AA,2,FALSE)</f>
        <v>بلدوزر D85</v>
      </c>
      <c r="F1397" s="125" t="str">
        <f>VLOOKUP(Gas_DB2[[#This Row],[نام ماشین آلات]],Z:AB,2,FALSE)</f>
        <v>اکبری</v>
      </c>
      <c r="G1397" s="122">
        <v>0</v>
      </c>
      <c r="H1397" s="122">
        <v>0</v>
      </c>
      <c r="I1397" s="248"/>
      <c r="J1397" s="248"/>
      <c r="K1397" s="223"/>
    </row>
    <row r="1398" spans="2:11" x14ac:dyDescent="0.25">
      <c r="B1398" s="122">
        <f t="shared" si="23"/>
        <v>1396</v>
      </c>
      <c r="C1398" s="369">
        <v>45464</v>
      </c>
      <c r="D1398" s="133" t="s">
        <v>146</v>
      </c>
      <c r="E1398" s="125" t="str">
        <f>VLOOKUP(Gas_DB2[[#This Row],[کد ماشین آلات]],Y:AA,2,FALSE)</f>
        <v>بلدوزر D85</v>
      </c>
      <c r="F1398" s="125" t="str">
        <f>VLOOKUP(Gas_DB2[[#This Row],[نام ماشین آلات]],Z:AB,2,FALSE)</f>
        <v>اکبری</v>
      </c>
      <c r="G1398" s="122">
        <v>0</v>
      </c>
      <c r="H1398" s="122">
        <v>0</v>
      </c>
      <c r="I1398" s="248"/>
      <c r="J1398" s="248"/>
      <c r="K1398" s="223"/>
    </row>
    <row r="1399" spans="2:11" x14ac:dyDescent="0.25">
      <c r="B1399" s="122">
        <f t="shared" si="23"/>
        <v>1397</v>
      </c>
      <c r="C1399" s="369">
        <v>45464</v>
      </c>
      <c r="D1399" s="134" t="s">
        <v>147</v>
      </c>
      <c r="E1399" s="125" t="str">
        <f>VLOOKUP(Gas_DB2[[#This Row],[کد ماشین آلات]],Y:AA,2,FALSE)</f>
        <v>بلدوزر کاترپیلار D8</v>
      </c>
      <c r="F1399" s="125" t="str">
        <f>VLOOKUP(Gas_DB2[[#This Row],[نام ماشین آلات]],Z:AB,2,FALSE)</f>
        <v>حسن پور</v>
      </c>
      <c r="G1399" s="122">
        <v>295</v>
      </c>
      <c r="H1399" s="122">
        <v>0</v>
      </c>
      <c r="I1399" s="248"/>
      <c r="J1399" s="248"/>
      <c r="K1399" s="223"/>
    </row>
    <row r="1400" spans="2:11" x14ac:dyDescent="0.25">
      <c r="B1400" s="122">
        <f t="shared" si="23"/>
        <v>1398</v>
      </c>
      <c r="C1400" s="369">
        <v>45464</v>
      </c>
      <c r="D1400" s="132" t="s">
        <v>162</v>
      </c>
      <c r="E1400" s="125" t="str">
        <f>VLOOKUP(Gas_DB2[[#This Row],[کد ماشین آلات]],Y:AA,2,FALSE)</f>
        <v>بیل مکانیکی</v>
      </c>
      <c r="F1400" s="125" t="str">
        <f>VLOOKUP(Gas_DB2[[#This Row],[نام ماشین آلات]],Z:AB,2,FALSE)</f>
        <v>انصاری</v>
      </c>
      <c r="G1400" s="122">
        <v>171</v>
      </c>
      <c r="H1400" s="122">
        <v>0</v>
      </c>
      <c r="I1400" s="248"/>
      <c r="J1400" s="248"/>
      <c r="K1400" s="223"/>
    </row>
    <row r="1401" spans="2:11" x14ac:dyDescent="0.25">
      <c r="B1401" s="122">
        <f t="shared" si="23"/>
        <v>1399</v>
      </c>
      <c r="C1401" s="369">
        <v>45464</v>
      </c>
      <c r="D1401" s="132" t="s">
        <v>160</v>
      </c>
      <c r="E1401" s="125" t="str">
        <f>VLOOKUP(Gas_DB2[[#This Row],[کد ماشین آلات]],Y:AA,2,FALSE)</f>
        <v>تانکر آب</v>
      </c>
      <c r="F1401" s="125" t="str">
        <f>VLOOKUP(Gas_DB2[[#This Row],[نام ماشین آلات]],Z:AB,2,FALSE)</f>
        <v>رضاپور</v>
      </c>
      <c r="G1401" s="122">
        <v>0</v>
      </c>
      <c r="H1401" s="122">
        <v>0</v>
      </c>
      <c r="I1401" s="248"/>
      <c r="J1401" s="248"/>
      <c r="K1401" s="223"/>
    </row>
    <row r="1402" spans="2:11" x14ac:dyDescent="0.25">
      <c r="B1402" s="122">
        <f t="shared" si="23"/>
        <v>1400</v>
      </c>
      <c r="C1402" s="369">
        <v>45464</v>
      </c>
      <c r="D1402" s="132" t="s">
        <v>149</v>
      </c>
      <c r="E1402" s="125" t="str">
        <f>VLOOKUP(Gas_DB2[[#This Row],[کد ماشین آلات]],Y:AA,2,FALSE)</f>
        <v>لودر ZL50</v>
      </c>
      <c r="F1402" s="125" t="str">
        <f>VLOOKUP(Gas_DB2[[#This Row],[نام ماشین آلات]],Z:AB,2,FALSE)</f>
        <v>میرزایی</v>
      </c>
      <c r="G1402" s="122">
        <v>0</v>
      </c>
      <c r="H1402" s="122">
        <v>0</v>
      </c>
      <c r="I1402" s="248"/>
      <c r="J1402" s="248"/>
      <c r="K1402" s="223"/>
    </row>
    <row r="1403" spans="2:11" x14ac:dyDescent="0.25">
      <c r="B1403" s="122">
        <f t="shared" si="23"/>
        <v>1401</v>
      </c>
      <c r="C1403" s="369">
        <v>45464</v>
      </c>
      <c r="D1403" s="133" t="s">
        <v>150</v>
      </c>
      <c r="E1403" s="125" t="str">
        <f>VLOOKUP(Gas_DB2[[#This Row],[کد ماشین آلات]],Y:AA,2,FALSE)</f>
        <v>کامیون کمپرسی</v>
      </c>
      <c r="F1403" s="125" t="str">
        <f>VLOOKUP(Gas_DB2[[#This Row],[نام ماشین آلات]],Z:AB,2,FALSE)</f>
        <v>شرکتی-یحیی زاده</v>
      </c>
      <c r="G1403" s="122">
        <v>0</v>
      </c>
      <c r="H1403" s="122">
        <v>0</v>
      </c>
      <c r="I1403" s="248"/>
      <c r="J1403" s="248"/>
      <c r="K1403" s="223"/>
    </row>
    <row r="1404" spans="2:11" x14ac:dyDescent="0.25">
      <c r="B1404" s="122">
        <f t="shared" si="23"/>
        <v>1402</v>
      </c>
      <c r="C1404" s="369">
        <v>45464</v>
      </c>
      <c r="D1404" s="133" t="s">
        <v>152</v>
      </c>
      <c r="E1404" s="125" t="str">
        <f>VLOOKUP(Gas_DB2[[#This Row],[کد ماشین آلات]],Y:AA,2,FALSE)</f>
        <v>کامیون کمپرسی</v>
      </c>
      <c r="F1404" s="125" t="str">
        <f>VLOOKUP(Gas_DB2[[#This Row],[نام ماشین آلات]],Z:AB,2,FALSE)</f>
        <v>شرکتی-یحیی زاده</v>
      </c>
      <c r="G1404" s="122">
        <v>0</v>
      </c>
      <c r="H1404" s="122">
        <v>0</v>
      </c>
      <c r="I1404" s="248"/>
      <c r="J1404" s="248"/>
      <c r="K1404" s="223"/>
    </row>
    <row r="1405" spans="2:11" x14ac:dyDescent="0.25">
      <c r="B1405" s="122">
        <f t="shared" si="23"/>
        <v>1403</v>
      </c>
      <c r="C1405" s="369">
        <v>45464</v>
      </c>
      <c r="D1405" s="133" t="s">
        <v>153</v>
      </c>
      <c r="E1405" s="125" t="str">
        <f>VLOOKUP(Gas_DB2[[#This Row],[کد ماشین آلات]],Y:AA,2,FALSE)</f>
        <v>کامیون کمپرسی</v>
      </c>
      <c r="F1405" s="125" t="str">
        <f>VLOOKUP(Gas_DB2[[#This Row],[نام ماشین آلات]],Z:AB,2,FALSE)</f>
        <v>شرکتی-یحیی زاده</v>
      </c>
      <c r="G1405" s="122">
        <v>0</v>
      </c>
      <c r="H1405" s="122">
        <v>0</v>
      </c>
      <c r="I1405" s="248"/>
      <c r="J1405" s="248"/>
      <c r="K1405" s="223"/>
    </row>
    <row r="1406" spans="2:11" x14ac:dyDescent="0.25">
      <c r="B1406" s="122">
        <f t="shared" si="23"/>
        <v>1404</v>
      </c>
      <c r="C1406" s="369">
        <v>45464</v>
      </c>
      <c r="D1406" s="133" t="s">
        <v>137</v>
      </c>
      <c r="E1406" s="125" t="str">
        <f>VLOOKUP(Gas_DB2[[#This Row],[کد ماشین آلات]],Y:AA,2,FALSE)</f>
        <v>بیل مکانیکی</v>
      </c>
      <c r="F1406" s="125" t="str">
        <f>VLOOKUP(Gas_DB2[[#This Row],[نام ماشین آلات]],Z:AB,2,FALSE)</f>
        <v>انصاری</v>
      </c>
      <c r="G1406" s="122">
        <v>141</v>
      </c>
      <c r="H1406" s="122">
        <v>0</v>
      </c>
      <c r="I1406" s="248"/>
      <c r="J1406" s="248"/>
      <c r="K1406" s="223"/>
    </row>
    <row r="1407" spans="2:11" x14ac:dyDescent="0.25">
      <c r="B1407" s="122">
        <f t="shared" si="23"/>
        <v>1405</v>
      </c>
      <c r="C1407" s="369">
        <v>45464</v>
      </c>
      <c r="D1407" s="133" t="s">
        <v>139</v>
      </c>
      <c r="E1407" s="125" t="str">
        <f>VLOOKUP(Gas_DB2[[#This Row],[کد ماشین آلات]],Y:AA,2,FALSE)</f>
        <v>بیل مکانیکی</v>
      </c>
      <c r="F1407" s="125" t="str">
        <f>VLOOKUP(Gas_DB2[[#This Row],[نام ماشین آلات]],Z:AB,2,FALSE)</f>
        <v>انصاری</v>
      </c>
      <c r="G1407" s="122">
        <v>0</v>
      </c>
      <c r="H1407" s="122">
        <v>0</v>
      </c>
      <c r="I1407" s="248"/>
      <c r="J1407" s="248"/>
      <c r="K1407" s="223"/>
    </row>
    <row r="1408" spans="2:11" x14ac:dyDescent="0.25">
      <c r="B1408" s="122">
        <f t="shared" si="23"/>
        <v>1406</v>
      </c>
      <c r="C1408" s="369">
        <v>45464</v>
      </c>
      <c r="D1408" s="133" t="s">
        <v>141</v>
      </c>
      <c r="E1408" s="125" t="str">
        <f>VLOOKUP(Gas_DB2[[#This Row],[کد ماشین آلات]],Y:AA,2,FALSE)</f>
        <v>کامیون کمپرسی</v>
      </c>
      <c r="F1408" s="125" t="str">
        <f>VLOOKUP(Gas_DB2[[#This Row],[نام ماشین آلات]],Z:AB,2,FALSE)</f>
        <v>شرکتی-یحیی زاده</v>
      </c>
      <c r="G1408" s="122">
        <v>0</v>
      </c>
      <c r="H1408" s="122">
        <v>0</v>
      </c>
      <c r="I1408" s="248"/>
      <c r="J1408" s="248"/>
      <c r="K1408" s="223"/>
    </row>
    <row r="1409" spans="2:11" x14ac:dyDescent="0.25">
      <c r="B1409" s="122">
        <f t="shared" si="23"/>
        <v>1407</v>
      </c>
      <c r="C1409" s="369">
        <v>45464</v>
      </c>
      <c r="D1409" s="133" t="s">
        <v>142</v>
      </c>
      <c r="E1409" s="125" t="str">
        <f>VLOOKUP(Gas_DB2[[#This Row],[کد ماشین آلات]],Y:AA,2,FALSE)</f>
        <v>کامیون کمپرسی</v>
      </c>
      <c r="F1409" s="125" t="str">
        <f>VLOOKUP(Gas_DB2[[#This Row],[نام ماشین آلات]],Z:AB,2,FALSE)</f>
        <v>شرکتی-یحیی زاده</v>
      </c>
      <c r="G1409" s="122">
        <v>0</v>
      </c>
      <c r="H1409" s="122">
        <v>0</v>
      </c>
      <c r="I1409" s="248"/>
      <c r="J1409" s="248"/>
      <c r="K1409" s="223"/>
    </row>
    <row r="1410" spans="2:11" x14ac:dyDescent="0.25">
      <c r="B1410" s="122">
        <f t="shared" si="23"/>
        <v>1408</v>
      </c>
      <c r="C1410" s="369">
        <v>45464</v>
      </c>
      <c r="D1410" s="133" t="s">
        <v>143</v>
      </c>
      <c r="E1410" s="125" t="str">
        <f>VLOOKUP(Gas_DB2[[#This Row],[کد ماشین آلات]],Y:AA,2,FALSE)</f>
        <v>کامیون کمپرسی</v>
      </c>
      <c r="F1410" s="125" t="str">
        <f>VLOOKUP(Gas_DB2[[#This Row],[نام ماشین آلات]],Z:AB,2,FALSE)</f>
        <v>شرکتی-یحیی زاده</v>
      </c>
      <c r="G1410" s="122"/>
      <c r="H1410" s="122">
        <v>0</v>
      </c>
      <c r="I1410" s="248"/>
      <c r="J1410" s="248"/>
      <c r="K1410" s="223"/>
    </row>
    <row r="1411" spans="2:11" x14ac:dyDescent="0.25">
      <c r="B1411" s="122">
        <f t="shared" si="23"/>
        <v>1409</v>
      </c>
      <c r="C1411" s="369">
        <v>45464</v>
      </c>
      <c r="D1411" s="133" t="s">
        <v>136</v>
      </c>
      <c r="E1411" s="125" t="str">
        <f>VLOOKUP(Gas_DB2[[#This Row],[کد ماشین آلات]],Y:AA,2,FALSE)</f>
        <v>بلدوزر</v>
      </c>
      <c r="F1411" s="125" t="str">
        <f>VLOOKUP(Gas_DB2[[#This Row],[نام ماشین آلات]],Z:AB,2,FALSE)</f>
        <v>شرکتی-رجب زاده</v>
      </c>
      <c r="G1411" s="122">
        <v>0</v>
      </c>
      <c r="H1411" s="122">
        <v>0</v>
      </c>
      <c r="I1411" s="248"/>
      <c r="J1411" s="248"/>
      <c r="K1411" s="223"/>
    </row>
    <row r="1412" spans="2:11" x14ac:dyDescent="0.25">
      <c r="B1412" s="122">
        <f t="shared" si="23"/>
        <v>1410</v>
      </c>
      <c r="C1412" s="369">
        <v>45464</v>
      </c>
      <c r="D1412" s="132" t="s">
        <v>155</v>
      </c>
      <c r="E1412" s="125" t="str">
        <f>VLOOKUP(Gas_DB2[[#This Row],[کد ماشین آلات]],Y:AA,2,FALSE)</f>
        <v>لودر</v>
      </c>
      <c r="F1412" s="125">
        <f>VLOOKUP(Gas_DB2[[#This Row],[نام ماشین آلات]],Z:AB,2,FALSE)</f>
        <v>0</v>
      </c>
      <c r="G1412" s="122">
        <v>0</v>
      </c>
      <c r="H1412" s="122">
        <v>0</v>
      </c>
      <c r="I1412" s="248"/>
      <c r="J1412" s="248"/>
      <c r="K1412" s="223"/>
    </row>
    <row r="1413" spans="2:11" x14ac:dyDescent="0.25">
      <c r="B1413" s="122">
        <f t="shared" si="23"/>
        <v>1411</v>
      </c>
      <c r="C1413" s="369">
        <v>45464</v>
      </c>
      <c r="D1413" s="132" t="s">
        <v>156</v>
      </c>
      <c r="E1413" s="125" t="str">
        <f>VLOOKUP(Gas_DB2[[#This Row],[کد ماشین آلات]],Y:AA,2,FALSE)</f>
        <v>کامیون کمپرسی</v>
      </c>
      <c r="F1413" s="125" t="str">
        <f>VLOOKUP(Gas_DB2[[#This Row],[نام ماشین آلات]],Z:AB,2,FALSE)</f>
        <v>شرکتی-یحیی زاده</v>
      </c>
      <c r="G1413" s="122">
        <v>0</v>
      </c>
      <c r="H1413" s="122">
        <v>0</v>
      </c>
      <c r="I1413" s="248"/>
      <c r="J1413" s="248"/>
      <c r="K1413" s="223"/>
    </row>
    <row r="1414" spans="2:11" x14ac:dyDescent="0.25">
      <c r="B1414" s="122">
        <f t="shared" ref="B1414:B1478" si="24">ROW()-2</f>
        <v>1412</v>
      </c>
      <c r="C1414" s="369">
        <v>45464</v>
      </c>
      <c r="D1414" s="132" t="s">
        <v>157</v>
      </c>
      <c r="E1414" s="125" t="str">
        <f>VLOOKUP(Gas_DB2[[#This Row],[کد ماشین آلات]],Y:AA,2,FALSE)</f>
        <v>کامیون کمپرسی</v>
      </c>
      <c r="F1414" s="125" t="str">
        <f>VLOOKUP(Gas_DB2[[#This Row],[نام ماشین آلات]],Z:AB,2,FALSE)</f>
        <v>شرکتی-یحیی زاده</v>
      </c>
      <c r="G1414" s="122">
        <v>0</v>
      </c>
      <c r="H1414" s="122">
        <v>0</v>
      </c>
      <c r="I1414" s="248"/>
      <c r="J1414" s="248"/>
      <c r="K1414" s="223"/>
    </row>
    <row r="1415" spans="2:11" x14ac:dyDescent="0.25">
      <c r="B1415" s="122">
        <f t="shared" si="24"/>
        <v>1413</v>
      </c>
      <c r="C1415" s="369">
        <v>45464</v>
      </c>
      <c r="D1415" s="134" t="s">
        <v>164</v>
      </c>
      <c r="E1415" s="125" t="str">
        <f>VLOOKUP(Gas_DB2[[#This Row],[کد ماشین آلات]],Y:AA,2,FALSE)</f>
        <v>گریدر 14G</v>
      </c>
      <c r="F1415" s="125" t="str">
        <f>VLOOKUP(Gas_DB2[[#This Row],[نام ماشین آلات]],Z:AB,2,FALSE)</f>
        <v>محمد پور</v>
      </c>
      <c r="G1415" s="122">
        <v>111</v>
      </c>
      <c r="H1415" s="122">
        <v>0</v>
      </c>
      <c r="I1415" s="248"/>
      <c r="J1415" s="248"/>
      <c r="K1415" s="223"/>
    </row>
    <row r="1416" spans="2:11" x14ac:dyDescent="0.25">
      <c r="B1416" s="122">
        <f t="shared" si="24"/>
        <v>1414</v>
      </c>
      <c r="C1416" s="369">
        <v>45464</v>
      </c>
      <c r="D1416" s="134" t="s">
        <v>168</v>
      </c>
      <c r="E1416" s="125" t="str">
        <f>VLOOKUP(Gas_DB2[[#This Row],[کد ماشین آلات]],Y:AA,2,FALSE)</f>
        <v>غلطک کششی</v>
      </c>
      <c r="F1416" s="125" t="str">
        <f>VLOOKUP(Gas_DB2[[#This Row],[نام ماشین آلات]],Z:AB,2,FALSE)</f>
        <v>محمد پور</v>
      </c>
      <c r="G1416" s="122">
        <v>95</v>
      </c>
      <c r="H1416" s="122">
        <v>0</v>
      </c>
      <c r="I1416" s="248"/>
      <c r="J1416" s="248"/>
      <c r="K1416" s="223"/>
    </row>
    <row r="1417" spans="2:11" x14ac:dyDescent="0.25">
      <c r="B1417" s="122">
        <f t="shared" si="24"/>
        <v>1415</v>
      </c>
      <c r="C1417" s="369">
        <v>45464</v>
      </c>
      <c r="D1417" s="134" t="s">
        <v>171</v>
      </c>
      <c r="E1417" s="125" t="str">
        <f>VLOOKUP(Gas_DB2[[#This Row],[کد ماشین آلات]],Y:AA,2,FALSE)</f>
        <v>غلطک کششی</v>
      </c>
      <c r="F1417" s="125" t="str">
        <f>VLOOKUP(Gas_DB2[[#This Row],[نام ماشین آلات]],Z:AB,2,FALSE)</f>
        <v>محمد پور</v>
      </c>
      <c r="G1417" s="122">
        <v>69</v>
      </c>
      <c r="H1417" s="122">
        <v>0</v>
      </c>
      <c r="I1417" s="248"/>
      <c r="J1417" s="248"/>
      <c r="K1417" s="223"/>
    </row>
    <row r="1418" spans="2:11" x14ac:dyDescent="0.25">
      <c r="B1418" s="122">
        <f t="shared" si="24"/>
        <v>1416</v>
      </c>
      <c r="C1418" s="369">
        <v>45464</v>
      </c>
      <c r="D1418" s="134" t="s">
        <v>172</v>
      </c>
      <c r="E1418" s="125" t="str">
        <f>VLOOKUP(Gas_DB2[[#This Row],[کد ماشین آلات]],Y:AA,2,FALSE)</f>
        <v>لودر</v>
      </c>
      <c r="F1418" s="125">
        <f>VLOOKUP(Gas_DB2[[#This Row],[نام ماشین آلات]],Z:AB,2,FALSE)</f>
        <v>0</v>
      </c>
      <c r="G1418" s="122">
        <v>73</v>
      </c>
      <c r="H1418" s="122">
        <v>0</v>
      </c>
      <c r="I1418" s="248"/>
      <c r="J1418" s="248"/>
      <c r="K1418" s="223"/>
    </row>
    <row r="1419" spans="2:11" x14ac:dyDescent="0.25">
      <c r="B1419" s="122">
        <f t="shared" si="24"/>
        <v>1417</v>
      </c>
      <c r="C1419" s="369">
        <v>45464</v>
      </c>
      <c r="D1419" s="134" t="s">
        <v>173</v>
      </c>
      <c r="E1419" s="125" t="str">
        <f>VLOOKUP(Gas_DB2[[#This Row],[کد ماشین آلات]],Y:AA,2,FALSE)</f>
        <v>تانکر آب</v>
      </c>
      <c r="F1419" s="125" t="str">
        <f>VLOOKUP(Gas_DB2[[#This Row],[نام ماشین آلات]],Z:AB,2,FALSE)</f>
        <v>رضاپور</v>
      </c>
      <c r="G1419" s="122">
        <v>112</v>
      </c>
      <c r="H1419" s="122">
        <v>0</v>
      </c>
      <c r="I1419" s="248"/>
      <c r="J1419" s="248"/>
      <c r="K1419" s="223"/>
    </row>
    <row r="1420" spans="2:11" x14ac:dyDescent="0.25">
      <c r="B1420" s="122">
        <f t="shared" si="24"/>
        <v>1418</v>
      </c>
      <c r="C1420" s="369">
        <v>45464</v>
      </c>
      <c r="D1420" s="134" t="s">
        <v>174</v>
      </c>
      <c r="E1420" s="125" t="str">
        <f>VLOOKUP(Gas_DB2[[#This Row],[کد ماشین آلات]],Y:AA,2,FALSE)</f>
        <v>غلطک پاچه بزی</v>
      </c>
      <c r="F1420" s="125" t="str">
        <f>VLOOKUP(Gas_DB2[[#This Row],[نام ماشین آلات]],Z:AB,2,FALSE)</f>
        <v>محمد پور</v>
      </c>
      <c r="G1420" s="122">
        <v>134</v>
      </c>
      <c r="H1420" s="122">
        <v>0</v>
      </c>
      <c r="I1420" s="248"/>
      <c r="J1420" s="248"/>
      <c r="K1420" s="223"/>
    </row>
    <row r="1421" spans="2:11" x14ac:dyDescent="0.25">
      <c r="B1421" s="122">
        <f t="shared" si="24"/>
        <v>1419</v>
      </c>
      <c r="C1421" s="369">
        <v>45464</v>
      </c>
      <c r="D1421" s="134" t="s">
        <v>176</v>
      </c>
      <c r="E1421" s="125" t="str">
        <f>VLOOKUP(Gas_DB2[[#This Row],[کد ماشین آلات]],Y:AA,2,FALSE)</f>
        <v>بلدوزر</v>
      </c>
      <c r="F1421" s="228" t="str">
        <f>VLOOKUP(D1421,Y$4:AA1421,3,FALSE)</f>
        <v>محمد پور</v>
      </c>
      <c r="G1421" s="122">
        <v>0</v>
      </c>
      <c r="H1421" s="122">
        <v>0</v>
      </c>
      <c r="I1421" s="248"/>
      <c r="J1421" s="248"/>
      <c r="K1421" s="223"/>
    </row>
    <row r="1422" spans="2:11" x14ac:dyDescent="0.25">
      <c r="B1422" s="122">
        <f t="shared" si="24"/>
        <v>1420</v>
      </c>
      <c r="C1422" s="369">
        <v>45464</v>
      </c>
      <c r="D1422" s="134" t="s">
        <v>177</v>
      </c>
      <c r="E1422" s="125" t="str">
        <f>VLOOKUP(Gas_DB2[[#This Row],[کد ماشین آلات]],Y:AA,2,FALSE)</f>
        <v>کمپرسی جفت</v>
      </c>
      <c r="F1422" s="125" t="str">
        <f>VLOOKUP(Gas_DB2[[#This Row],[نام ماشین آلات]],Z:AB,2,FALSE)</f>
        <v>محمد پور</v>
      </c>
      <c r="G1422" s="122">
        <v>0</v>
      </c>
      <c r="H1422" s="122">
        <v>0</v>
      </c>
      <c r="I1422" s="248"/>
      <c r="J1422" s="248"/>
      <c r="K1422" s="223"/>
    </row>
    <row r="1423" spans="2:11" x14ac:dyDescent="0.25">
      <c r="B1423" s="122">
        <f t="shared" si="24"/>
        <v>1421</v>
      </c>
      <c r="C1423" s="369">
        <v>45464</v>
      </c>
      <c r="D1423" s="134" t="s">
        <v>270</v>
      </c>
      <c r="E1423" s="125" t="str">
        <f>VLOOKUP(Gas_DB2[[#This Row],[کد ماشین آلات]],Y:AA,2,FALSE)</f>
        <v>کمپرسی جفت</v>
      </c>
      <c r="F1423" s="125" t="str">
        <f>VLOOKUP(Gas_DB2[[#This Row],[نام ماشین آلات]],Z:AB,2,FALSE)</f>
        <v>محمد پور</v>
      </c>
      <c r="G1423" s="122">
        <v>0</v>
      </c>
      <c r="H1423" s="122">
        <v>0</v>
      </c>
      <c r="I1423" s="248"/>
      <c r="J1423" s="248"/>
      <c r="K1423" s="223"/>
    </row>
    <row r="1424" spans="2:11" x14ac:dyDescent="0.25">
      <c r="B1424" s="122">
        <f t="shared" si="24"/>
        <v>1422</v>
      </c>
      <c r="C1424" s="369">
        <v>45464</v>
      </c>
      <c r="D1424" s="134" t="s">
        <v>260</v>
      </c>
      <c r="E1424" s="125" t="str">
        <f>VLOOKUP(Gas_DB2[[#This Row],[کد ماشین آلات]],Y:AA,2,FALSE)</f>
        <v>تانکر آب</v>
      </c>
      <c r="F1424" s="125" t="str">
        <f>VLOOKUP(Gas_DB2[[#This Row],[نام ماشین آلات]],Z:AB,2,FALSE)</f>
        <v>رضاپور</v>
      </c>
      <c r="G1424" s="122">
        <v>217</v>
      </c>
      <c r="H1424" s="122">
        <v>0</v>
      </c>
      <c r="I1424" s="248"/>
      <c r="J1424" s="248"/>
      <c r="K1424" s="223"/>
    </row>
    <row r="1425" spans="2:11" x14ac:dyDescent="0.25">
      <c r="B1425" s="122">
        <f t="shared" si="24"/>
        <v>1423</v>
      </c>
      <c r="C1425" s="369">
        <v>45465</v>
      </c>
      <c r="D1425" s="132" t="s">
        <v>88</v>
      </c>
      <c r="E1425" s="125" t="str">
        <f>VLOOKUP(Gas_DB2[[#This Row],[کد ماشین آلات]],Y:AA,2,FALSE)</f>
        <v>گریدر  ۱۶g</v>
      </c>
      <c r="F1425" s="125" t="str">
        <f>VLOOKUP(Gas_DB2[[#This Row],[نام ماشین آلات]],Z:AB,2,FALSE)</f>
        <v>شرکتی-یگانه</v>
      </c>
      <c r="G1425" s="122">
        <v>0</v>
      </c>
      <c r="H1425" s="122">
        <v>0</v>
      </c>
      <c r="I1425" s="248"/>
      <c r="J1425" s="248"/>
      <c r="K1425" s="223"/>
    </row>
    <row r="1426" spans="2:11" x14ac:dyDescent="0.25">
      <c r="B1426" s="122">
        <f t="shared" si="24"/>
        <v>1424</v>
      </c>
      <c r="C1426" s="369">
        <v>45465</v>
      </c>
      <c r="D1426" s="132" t="s">
        <v>91</v>
      </c>
      <c r="E1426" s="125" t="str">
        <f>VLOOKUP(Gas_DB2[[#This Row],[کد ماشین آلات]],Y:AA,2,FALSE)</f>
        <v>کامیون کمپرسی</v>
      </c>
      <c r="F1426" s="125" t="str">
        <f>VLOOKUP(Gas_DB2[[#This Row],[نام ماشین آلات]],Z:AB,2,FALSE)</f>
        <v>شرکتی-یحیی زاده</v>
      </c>
      <c r="G1426" s="4">
        <v>0</v>
      </c>
      <c r="H1426" s="4"/>
      <c r="I1426" s="127"/>
      <c r="J1426" s="127"/>
      <c r="K1426" s="107"/>
    </row>
    <row r="1427" spans="2:11" x14ac:dyDescent="0.25">
      <c r="B1427" s="122">
        <f t="shared" si="24"/>
        <v>1425</v>
      </c>
      <c r="C1427" s="369">
        <v>45465</v>
      </c>
      <c r="D1427" s="132" t="s">
        <v>94</v>
      </c>
      <c r="E1427" s="125" t="str">
        <f>VLOOKUP(Gas_DB2[[#This Row],[کد ماشین آلات]],Y:AA,2,FALSE)</f>
        <v>کامیون کمپرسی</v>
      </c>
      <c r="F1427" s="125" t="str">
        <f>VLOOKUP(Gas_DB2[[#This Row],[نام ماشین آلات]],Z:AB,2,FALSE)</f>
        <v>شرکتی-یحیی زاده</v>
      </c>
      <c r="G1427" s="4">
        <v>0</v>
      </c>
      <c r="H1427" s="4"/>
      <c r="I1427" s="127"/>
      <c r="J1427" s="127"/>
      <c r="K1427" s="107"/>
    </row>
    <row r="1428" spans="2:11" x14ac:dyDescent="0.25">
      <c r="B1428" s="122">
        <f t="shared" si="24"/>
        <v>1426</v>
      </c>
      <c r="C1428" s="369">
        <v>45465</v>
      </c>
      <c r="D1428" s="132" t="s">
        <v>117</v>
      </c>
      <c r="E1428" s="125" t="str">
        <f>VLOOKUP(Gas_DB2[[#This Row],[کد ماشین آلات]],Y:AA,2,FALSE)</f>
        <v>کامیون کمپرسی</v>
      </c>
      <c r="F1428" s="125" t="str">
        <f>VLOOKUP(Gas_DB2[[#This Row],[نام ماشین آلات]],Z:AB,2,FALSE)</f>
        <v>شرکتی-یحیی زاده</v>
      </c>
      <c r="G1428" s="4">
        <v>0</v>
      </c>
      <c r="H1428" s="4"/>
      <c r="I1428" s="127"/>
      <c r="J1428" s="127"/>
      <c r="K1428" s="107"/>
    </row>
    <row r="1429" spans="2:11" x14ac:dyDescent="0.25">
      <c r="B1429" s="122">
        <f t="shared" si="24"/>
        <v>1427</v>
      </c>
      <c r="C1429" s="369">
        <v>45465</v>
      </c>
      <c r="D1429" s="132" t="s">
        <v>130</v>
      </c>
      <c r="E1429" s="125" t="str">
        <f>VLOOKUP(Gas_DB2[[#This Row],[کد ماشین آلات]],Y:AA,2,FALSE)</f>
        <v>تانکر ابپاش بنز</v>
      </c>
      <c r="F1429" s="125" t="str">
        <f>VLOOKUP(Gas_DB2[[#This Row],[نام ماشین آلات]],Z:AB,2,FALSE)</f>
        <v>شرکتی-بارانی</v>
      </c>
      <c r="G1429" s="4">
        <v>45</v>
      </c>
      <c r="H1429" s="4"/>
      <c r="I1429" s="127"/>
      <c r="J1429" s="127"/>
      <c r="K1429" s="107"/>
    </row>
    <row r="1430" spans="2:11" x14ac:dyDescent="0.25">
      <c r="B1430" s="122">
        <f t="shared" si="24"/>
        <v>1428</v>
      </c>
      <c r="C1430" s="369">
        <v>45465</v>
      </c>
      <c r="D1430" s="132" t="s">
        <v>96</v>
      </c>
      <c r="E1430" s="125" t="str">
        <f>VLOOKUP(Gas_DB2[[#This Row],[کد ماشین آلات]],Y:AA,2,FALSE)</f>
        <v>تانکر ابپاش بنز</v>
      </c>
      <c r="F1430" s="125" t="str">
        <f>VLOOKUP(Gas_DB2[[#This Row],[نام ماشین آلات]],Z:AB,2,FALSE)</f>
        <v>شرکتی-بارانی</v>
      </c>
      <c r="G1430" s="4">
        <v>0</v>
      </c>
      <c r="H1430" s="4"/>
      <c r="I1430" s="127"/>
      <c r="J1430" s="127"/>
      <c r="K1430" s="107"/>
    </row>
    <row r="1431" spans="2:11" x14ac:dyDescent="0.25">
      <c r="B1431" s="122">
        <f t="shared" si="24"/>
        <v>1429</v>
      </c>
      <c r="C1431" s="369">
        <v>45465</v>
      </c>
      <c r="D1431" s="132" t="s">
        <v>114</v>
      </c>
      <c r="E1431" s="125" t="str">
        <f>VLOOKUP(Gas_DB2[[#This Row],[کد ماشین آلات]],Y:AA,2,FALSE)</f>
        <v>تانکر سوخت بنز</v>
      </c>
      <c r="F1431" s="125" t="str">
        <f>VLOOKUP(Gas_DB2[[#This Row],[نام ماشین آلات]],Z:AB,2,FALSE)</f>
        <v>شرکتی-برات زاده- از تاریخ 1 تیرماه</v>
      </c>
      <c r="G1431" s="4">
        <v>0</v>
      </c>
      <c r="H1431" s="4"/>
      <c r="I1431" s="127">
        <v>2149</v>
      </c>
      <c r="J1431" s="127">
        <v>3855</v>
      </c>
      <c r="K1431" s="107"/>
    </row>
    <row r="1432" spans="2:11" x14ac:dyDescent="0.25">
      <c r="B1432" s="122">
        <f t="shared" si="24"/>
        <v>1430</v>
      </c>
      <c r="C1432" s="369">
        <v>45465</v>
      </c>
      <c r="D1432" s="132" t="s">
        <v>119</v>
      </c>
      <c r="E1432" s="125" t="str">
        <f>VLOOKUP(Gas_DB2[[#This Row],[کد ماشین آلات]],Y:AA,2,FALSE)</f>
        <v>غلطک</v>
      </c>
      <c r="F1432" s="125" t="str">
        <f>VLOOKUP(Gas_DB2[[#This Row],[نام ماشین آلات]],Z:AB,2,FALSE)</f>
        <v>شرکتی-جمالی</v>
      </c>
      <c r="G1432" s="4">
        <v>0</v>
      </c>
      <c r="H1432" s="4"/>
      <c r="I1432" s="127"/>
      <c r="J1432" s="127"/>
      <c r="K1432" s="107"/>
    </row>
    <row r="1433" spans="2:11" x14ac:dyDescent="0.25">
      <c r="B1433" s="122">
        <f t="shared" si="24"/>
        <v>1431</v>
      </c>
      <c r="C1433" s="369">
        <v>45465</v>
      </c>
      <c r="D1433" s="132" t="s">
        <v>107</v>
      </c>
      <c r="E1433" s="125" t="str">
        <f>VLOOKUP(Gas_DB2[[#This Row],[کد ماشین آلات]],Y:AA,2,FALSE)</f>
        <v>غلطک</v>
      </c>
      <c r="F1433" s="125" t="str">
        <f>VLOOKUP(Gas_DB2[[#This Row],[نام ماشین آلات]],Z:AB,2,FALSE)</f>
        <v>شرکتی-جمالی</v>
      </c>
      <c r="G1433" s="4">
        <v>0</v>
      </c>
      <c r="H1433" s="4"/>
      <c r="I1433" s="127"/>
      <c r="J1433" s="127"/>
      <c r="K1433" s="107"/>
    </row>
    <row r="1434" spans="2:11" x14ac:dyDescent="0.25">
      <c r="B1434" s="122">
        <f t="shared" si="24"/>
        <v>1432</v>
      </c>
      <c r="C1434" s="369">
        <v>45465</v>
      </c>
      <c r="D1434" s="132" t="s">
        <v>110</v>
      </c>
      <c r="E1434" s="125" t="str">
        <f>VLOOKUP(Gas_DB2[[#This Row],[کد ماشین آلات]],Y:AA,2,FALSE)</f>
        <v>غلطک</v>
      </c>
      <c r="F1434" s="125" t="str">
        <f>VLOOKUP(Gas_DB2[[#This Row],[نام ماشین آلات]],Z:AB,2,FALSE)</f>
        <v>شرکتی-جمالی</v>
      </c>
      <c r="G1434" s="4">
        <v>0</v>
      </c>
      <c r="H1434" s="4"/>
      <c r="I1434" s="127"/>
      <c r="J1434" s="127"/>
      <c r="K1434" s="107"/>
    </row>
    <row r="1435" spans="2:11" x14ac:dyDescent="0.25">
      <c r="B1435" s="122">
        <f t="shared" si="24"/>
        <v>1433</v>
      </c>
      <c r="C1435" s="369">
        <v>45465</v>
      </c>
      <c r="D1435" s="132" t="s">
        <v>120</v>
      </c>
      <c r="E1435" s="125" t="str">
        <f>VLOOKUP(Gas_DB2[[#This Row],[کد ماشین آلات]],Y:AA,2,FALSE)</f>
        <v>میکسراتکو</v>
      </c>
      <c r="F1435" s="125" t="str">
        <f>VLOOKUP(Gas_DB2[[#This Row],[نام ماشین آلات]],Z:AB,2,FALSE)</f>
        <v>شرکتی-شاکری</v>
      </c>
      <c r="G1435" s="4">
        <v>0</v>
      </c>
      <c r="H1435" s="4"/>
      <c r="I1435" s="127"/>
      <c r="J1435" s="127"/>
      <c r="K1435" s="107"/>
    </row>
    <row r="1436" spans="2:11" x14ac:dyDescent="0.25">
      <c r="B1436" s="122">
        <f t="shared" si="24"/>
        <v>1434</v>
      </c>
      <c r="C1436" s="369">
        <v>45465</v>
      </c>
      <c r="D1436" s="132" t="s">
        <v>122</v>
      </c>
      <c r="E1436" s="125" t="str">
        <f>VLOOKUP(Gas_DB2[[#This Row],[کد ماشین آلات]],Y:AA,2,FALSE)</f>
        <v>میکسر امیکو</v>
      </c>
      <c r="F1436" s="125" t="str">
        <f>VLOOKUP(Gas_DB2[[#This Row],[نام ماشین آلات]],Z:AB,2,FALSE)</f>
        <v>شرکتی-زراعتی</v>
      </c>
      <c r="G1436" s="4">
        <v>0</v>
      </c>
      <c r="H1436" s="4"/>
      <c r="I1436" s="127"/>
      <c r="J1436" s="127"/>
      <c r="K1436" s="107"/>
    </row>
    <row r="1437" spans="2:11" x14ac:dyDescent="0.25">
      <c r="B1437" s="122">
        <f t="shared" si="24"/>
        <v>1435</v>
      </c>
      <c r="C1437" s="369">
        <v>45465</v>
      </c>
      <c r="D1437" s="132" t="s">
        <v>127</v>
      </c>
      <c r="E1437" s="125" t="str">
        <f>VLOOKUP(Gas_DB2[[#This Row],[کد ماشین آلات]],Y:AA,2,FALSE)</f>
        <v>بلدوزر</v>
      </c>
      <c r="F1437" s="125" t="str">
        <f>VLOOKUP(Gas_DB2[[#This Row],[نام ماشین آلات]],Z:AB,2,FALSE)</f>
        <v>شرکتی-رجب زاده</v>
      </c>
      <c r="G1437" s="4">
        <v>0</v>
      </c>
      <c r="H1437" s="4"/>
      <c r="I1437" s="127"/>
      <c r="J1437" s="127"/>
      <c r="K1437" s="107"/>
    </row>
    <row r="1438" spans="2:11" x14ac:dyDescent="0.25">
      <c r="B1438" s="122">
        <f t="shared" si="24"/>
        <v>1436</v>
      </c>
      <c r="C1438" s="369">
        <v>45465</v>
      </c>
      <c r="D1438" s="132" t="s">
        <v>158</v>
      </c>
      <c r="E1438" s="125" t="str">
        <f>VLOOKUP(Gas_DB2[[#This Row],[کد ماشین آلات]],Y:AA,2,FALSE)</f>
        <v>بیل مکانیکی</v>
      </c>
      <c r="F1438" s="125" t="str">
        <f>VLOOKUP(Gas_DB2[[#This Row],[نام ماشین آلات]],Z:AB,2,FALSE)</f>
        <v>انصاری</v>
      </c>
      <c r="G1438" s="4">
        <v>261</v>
      </c>
      <c r="H1438" s="4"/>
      <c r="I1438" s="127"/>
      <c r="J1438" s="127"/>
      <c r="K1438" s="107"/>
    </row>
    <row r="1439" spans="2:11" x14ac:dyDescent="0.25">
      <c r="B1439" s="122">
        <f t="shared" si="24"/>
        <v>1437</v>
      </c>
      <c r="C1439" s="369">
        <v>45465</v>
      </c>
      <c r="D1439" s="133" t="s">
        <v>144</v>
      </c>
      <c r="E1439" s="125" t="str">
        <f>VLOOKUP(Gas_DB2[[#This Row],[کد ماشین آلات]],Y:AA,2,FALSE)</f>
        <v>بلدوزر D85</v>
      </c>
      <c r="F1439" s="125" t="str">
        <f>VLOOKUP(Gas_DB2[[#This Row],[نام ماشین آلات]],Z:AB,2,FALSE)</f>
        <v>اکبری</v>
      </c>
      <c r="G1439" s="4">
        <v>316</v>
      </c>
      <c r="H1439" s="4"/>
      <c r="I1439" s="127"/>
      <c r="J1439" s="127"/>
      <c r="K1439" s="107"/>
    </row>
    <row r="1440" spans="2:11" x14ac:dyDescent="0.25">
      <c r="B1440" s="122">
        <f t="shared" si="24"/>
        <v>1438</v>
      </c>
      <c r="C1440" s="369">
        <v>45465</v>
      </c>
      <c r="D1440" s="133" t="s">
        <v>146</v>
      </c>
      <c r="E1440" s="125" t="str">
        <f>VLOOKUP(Gas_DB2[[#This Row],[کد ماشین آلات]],Y:AA,2,FALSE)</f>
        <v>بلدوزر D85</v>
      </c>
      <c r="F1440" s="125" t="str">
        <f>VLOOKUP(Gas_DB2[[#This Row],[نام ماشین آلات]],Z:AB,2,FALSE)</f>
        <v>اکبری</v>
      </c>
      <c r="G1440" s="4">
        <v>0</v>
      </c>
      <c r="H1440" s="4"/>
      <c r="I1440" s="127"/>
      <c r="J1440" s="127"/>
      <c r="K1440" s="107"/>
    </row>
    <row r="1441" spans="2:11" x14ac:dyDescent="0.25">
      <c r="B1441" s="122">
        <f t="shared" si="24"/>
        <v>1439</v>
      </c>
      <c r="C1441" s="369">
        <v>45465</v>
      </c>
      <c r="D1441" s="134" t="s">
        <v>147</v>
      </c>
      <c r="E1441" s="125" t="str">
        <f>VLOOKUP(Gas_DB2[[#This Row],[کد ماشین آلات]],Y:AA,2,FALSE)</f>
        <v>بلدوزر کاترپیلار D8</v>
      </c>
      <c r="F1441" s="125" t="str">
        <f>VLOOKUP(Gas_DB2[[#This Row],[نام ماشین آلات]],Z:AB,2,FALSE)</f>
        <v>حسن پور</v>
      </c>
      <c r="G1441" s="4">
        <v>0</v>
      </c>
      <c r="H1441" s="4"/>
      <c r="I1441" s="127"/>
      <c r="J1441" s="127"/>
      <c r="K1441" s="107"/>
    </row>
    <row r="1442" spans="2:11" x14ac:dyDescent="0.25">
      <c r="B1442" s="122">
        <f t="shared" si="24"/>
        <v>1440</v>
      </c>
      <c r="C1442" s="369">
        <v>45465</v>
      </c>
      <c r="D1442" s="132" t="s">
        <v>162</v>
      </c>
      <c r="E1442" s="125" t="str">
        <f>VLOOKUP(Gas_DB2[[#This Row],[کد ماشین آلات]],Y:AA,2,FALSE)</f>
        <v>بیل مکانیکی</v>
      </c>
      <c r="F1442" s="125" t="str">
        <f>VLOOKUP(Gas_DB2[[#This Row],[نام ماشین آلات]],Z:AB,2,FALSE)</f>
        <v>انصاری</v>
      </c>
      <c r="G1442" s="4">
        <v>0</v>
      </c>
      <c r="H1442" s="4"/>
      <c r="I1442" s="127"/>
      <c r="J1442" s="127"/>
      <c r="K1442" s="107"/>
    </row>
    <row r="1443" spans="2:11" x14ac:dyDescent="0.25">
      <c r="B1443" s="122">
        <f t="shared" si="24"/>
        <v>1441</v>
      </c>
      <c r="C1443" s="369">
        <v>45465</v>
      </c>
      <c r="D1443" s="132" t="s">
        <v>160</v>
      </c>
      <c r="E1443" s="125" t="str">
        <f>VLOOKUP(Gas_DB2[[#This Row],[کد ماشین آلات]],Y:AA,2,FALSE)</f>
        <v>تانکر آب</v>
      </c>
      <c r="F1443" s="125" t="str">
        <f>VLOOKUP(Gas_DB2[[#This Row],[نام ماشین آلات]],Z:AB,2,FALSE)</f>
        <v>رضاپور</v>
      </c>
      <c r="G1443" s="4">
        <v>152</v>
      </c>
      <c r="H1443" s="4"/>
      <c r="I1443" s="127"/>
      <c r="J1443" s="127"/>
      <c r="K1443" s="107"/>
    </row>
    <row r="1444" spans="2:11" x14ac:dyDescent="0.25">
      <c r="B1444" s="122">
        <f t="shared" si="24"/>
        <v>1442</v>
      </c>
      <c r="C1444" s="369">
        <v>45465</v>
      </c>
      <c r="D1444" s="132" t="s">
        <v>149</v>
      </c>
      <c r="E1444" s="125" t="str">
        <f>VLOOKUP(Gas_DB2[[#This Row],[کد ماشین آلات]],Y:AA,2,FALSE)</f>
        <v>لودر ZL50</v>
      </c>
      <c r="F1444" s="125" t="str">
        <f>VLOOKUP(Gas_DB2[[#This Row],[نام ماشین آلات]],Z:AB,2,FALSE)</f>
        <v>میرزایی</v>
      </c>
      <c r="G1444" s="4">
        <v>134</v>
      </c>
      <c r="H1444" s="4"/>
      <c r="I1444" s="127"/>
      <c r="J1444" s="127"/>
      <c r="K1444" s="107"/>
    </row>
    <row r="1445" spans="2:11" x14ac:dyDescent="0.25">
      <c r="B1445" s="122">
        <f t="shared" si="24"/>
        <v>1443</v>
      </c>
      <c r="C1445" s="369">
        <v>45465</v>
      </c>
      <c r="D1445" s="133" t="s">
        <v>150</v>
      </c>
      <c r="E1445" s="125" t="str">
        <f>VLOOKUP(Gas_DB2[[#This Row],[کد ماشین آلات]],Y:AA,2,FALSE)</f>
        <v>کامیون کمپرسی</v>
      </c>
      <c r="F1445" s="125" t="str">
        <f>VLOOKUP(Gas_DB2[[#This Row],[نام ماشین آلات]],Z:AB,2,FALSE)</f>
        <v>شرکتی-یحیی زاده</v>
      </c>
      <c r="G1445" s="4">
        <v>0</v>
      </c>
      <c r="H1445" s="4"/>
      <c r="I1445" s="127"/>
      <c r="J1445" s="127"/>
      <c r="K1445" s="107"/>
    </row>
    <row r="1446" spans="2:11" x14ac:dyDescent="0.25">
      <c r="B1446" s="122">
        <f t="shared" si="24"/>
        <v>1444</v>
      </c>
      <c r="C1446" s="369">
        <v>45465</v>
      </c>
      <c r="D1446" s="133" t="s">
        <v>152</v>
      </c>
      <c r="E1446" s="125" t="str">
        <f>VLOOKUP(Gas_DB2[[#This Row],[کد ماشین آلات]],Y:AA,2,FALSE)</f>
        <v>کامیون کمپرسی</v>
      </c>
      <c r="F1446" s="125" t="str">
        <f>VLOOKUP(Gas_DB2[[#This Row],[نام ماشین آلات]],Z:AB,2,FALSE)</f>
        <v>شرکتی-یحیی زاده</v>
      </c>
      <c r="G1446" s="4">
        <v>204</v>
      </c>
      <c r="H1446" s="4"/>
      <c r="I1446" s="127"/>
      <c r="J1446" s="127"/>
      <c r="K1446" s="107"/>
    </row>
    <row r="1447" spans="2:11" x14ac:dyDescent="0.25">
      <c r="B1447" s="122">
        <f t="shared" si="24"/>
        <v>1445</v>
      </c>
      <c r="C1447" s="369">
        <v>45465</v>
      </c>
      <c r="D1447" s="133" t="s">
        <v>153</v>
      </c>
      <c r="E1447" s="125" t="str">
        <f>VLOOKUP(Gas_DB2[[#This Row],[کد ماشین آلات]],Y:AA,2,FALSE)</f>
        <v>کامیون کمپرسی</v>
      </c>
      <c r="F1447" s="125" t="str">
        <f>VLOOKUP(Gas_DB2[[#This Row],[نام ماشین آلات]],Z:AB,2,FALSE)</f>
        <v>شرکتی-یحیی زاده</v>
      </c>
      <c r="G1447" s="4">
        <v>199</v>
      </c>
      <c r="H1447" s="4"/>
      <c r="I1447" s="127"/>
      <c r="J1447" s="127"/>
      <c r="K1447" s="107"/>
    </row>
    <row r="1448" spans="2:11" x14ac:dyDescent="0.25">
      <c r="B1448" s="122">
        <f t="shared" si="24"/>
        <v>1446</v>
      </c>
      <c r="C1448" s="369">
        <v>45465</v>
      </c>
      <c r="D1448" s="133" t="s">
        <v>137</v>
      </c>
      <c r="E1448" s="125" t="str">
        <f>VLOOKUP(Gas_DB2[[#This Row],[کد ماشین آلات]],Y:AA,2,FALSE)</f>
        <v>بیل مکانیکی</v>
      </c>
      <c r="F1448" s="125" t="str">
        <f>VLOOKUP(Gas_DB2[[#This Row],[نام ماشین آلات]],Z:AB,2,FALSE)</f>
        <v>انصاری</v>
      </c>
      <c r="G1448" s="4">
        <v>0</v>
      </c>
      <c r="H1448" s="4"/>
      <c r="I1448" s="127"/>
      <c r="J1448" s="127"/>
      <c r="K1448" s="107"/>
    </row>
    <row r="1449" spans="2:11" x14ac:dyDescent="0.25">
      <c r="B1449" s="122">
        <f t="shared" si="24"/>
        <v>1447</v>
      </c>
      <c r="C1449" s="369">
        <v>45465</v>
      </c>
      <c r="D1449" s="133" t="s">
        <v>139</v>
      </c>
      <c r="E1449" s="125" t="str">
        <f>VLOOKUP(Gas_DB2[[#This Row],[کد ماشین آلات]],Y:AA,2,FALSE)</f>
        <v>بیل مکانیکی</v>
      </c>
      <c r="F1449" s="125" t="str">
        <f>VLOOKUP(Gas_DB2[[#This Row],[نام ماشین آلات]],Z:AB,2,FALSE)</f>
        <v>انصاری</v>
      </c>
      <c r="G1449" s="4">
        <v>246</v>
      </c>
      <c r="H1449" s="4"/>
      <c r="I1449" s="127"/>
      <c r="J1449" s="127"/>
      <c r="K1449" s="107"/>
    </row>
    <row r="1450" spans="2:11" x14ac:dyDescent="0.25">
      <c r="B1450" s="122">
        <f t="shared" si="24"/>
        <v>1448</v>
      </c>
      <c r="C1450" s="369">
        <v>45465</v>
      </c>
      <c r="D1450" s="133" t="s">
        <v>141</v>
      </c>
      <c r="E1450" s="125" t="str">
        <f>VLOOKUP(Gas_DB2[[#This Row],[کد ماشین آلات]],Y:AA,2,FALSE)</f>
        <v>کامیون کمپرسی</v>
      </c>
      <c r="F1450" s="125" t="str">
        <f>VLOOKUP(Gas_DB2[[#This Row],[نام ماشین آلات]],Z:AB,2,FALSE)</f>
        <v>شرکتی-یحیی زاده</v>
      </c>
      <c r="G1450" s="4">
        <v>0</v>
      </c>
      <c r="H1450" s="4"/>
      <c r="I1450" s="127"/>
      <c r="J1450" s="127"/>
      <c r="K1450" s="107"/>
    </row>
    <row r="1451" spans="2:11" x14ac:dyDescent="0.25">
      <c r="B1451" s="122">
        <f t="shared" si="24"/>
        <v>1449</v>
      </c>
      <c r="C1451" s="369">
        <v>45465</v>
      </c>
      <c r="D1451" s="133" t="s">
        <v>142</v>
      </c>
      <c r="E1451" s="125" t="str">
        <f>VLOOKUP(Gas_DB2[[#This Row],[کد ماشین آلات]],Y:AA,2,FALSE)</f>
        <v>کامیون کمپرسی</v>
      </c>
      <c r="F1451" s="125" t="str">
        <f>VLOOKUP(Gas_DB2[[#This Row],[نام ماشین آلات]],Z:AB,2,FALSE)</f>
        <v>شرکتی-یحیی زاده</v>
      </c>
      <c r="G1451" s="4">
        <v>0</v>
      </c>
      <c r="H1451" s="4"/>
      <c r="I1451" s="127"/>
      <c r="J1451" s="127"/>
      <c r="K1451" s="107"/>
    </row>
    <row r="1452" spans="2:11" x14ac:dyDescent="0.25">
      <c r="B1452" s="122">
        <f t="shared" si="24"/>
        <v>1450</v>
      </c>
      <c r="C1452" s="369">
        <v>45465</v>
      </c>
      <c r="D1452" s="133" t="s">
        <v>143</v>
      </c>
      <c r="E1452" s="125" t="str">
        <f>VLOOKUP(Gas_DB2[[#This Row],[کد ماشین آلات]],Y:AA,2,FALSE)</f>
        <v>کامیون کمپرسی</v>
      </c>
      <c r="F1452" s="125" t="str">
        <f>VLOOKUP(Gas_DB2[[#This Row],[نام ماشین آلات]],Z:AB,2,FALSE)</f>
        <v>شرکتی-یحیی زاده</v>
      </c>
      <c r="G1452" s="4">
        <v>0</v>
      </c>
      <c r="H1452" s="4"/>
      <c r="I1452" s="127"/>
      <c r="J1452" s="127"/>
      <c r="K1452" s="107"/>
    </row>
    <row r="1453" spans="2:11" x14ac:dyDescent="0.25">
      <c r="B1453" s="122">
        <f t="shared" si="24"/>
        <v>1451</v>
      </c>
      <c r="C1453" s="369">
        <v>45465</v>
      </c>
      <c r="D1453" s="133" t="s">
        <v>136</v>
      </c>
      <c r="E1453" s="125" t="str">
        <f>VLOOKUP(Gas_DB2[[#This Row],[کد ماشین آلات]],Y:AA,2,FALSE)</f>
        <v>بلدوزر</v>
      </c>
      <c r="F1453" s="125" t="str">
        <f>VLOOKUP(Gas_DB2[[#This Row],[نام ماشین آلات]],Z:AB,2,FALSE)</f>
        <v>شرکتی-رجب زاده</v>
      </c>
      <c r="G1453" s="4">
        <v>0</v>
      </c>
      <c r="H1453" s="4"/>
      <c r="I1453" s="127"/>
      <c r="J1453" s="127"/>
      <c r="K1453" s="107"/>
    </row>
    <row r="1454" spans="2:11" x14ac:dyDescent="0.25">
      <c r="B1454" s="122">
        <f t="shared" si="24"/>
        <v>1452</v>
      </c>
      <c r="C1454" s="369">
        <v>45465</v>
      </c>
      <c r="D1454" s="132" t="s">
        <v>155</v>
      </c>
      <c r="E1454" s="125" t="str">
        <f>VLOOKUP(Gas_DB2[[#This Row],[کد ماشین آلات]],Y:AA,2,FALSE)</f>
        <v>لودر</v>
      </c>
      <c r="F1454" s="125">
        <f>VLOOKUP(Gas_DB2[[#This Row],[نام ماشین آلات]],Z:AB,2,FALSE)</f>
        <v>0</v>
      </c>
      <c r="G1454" s="4">
        <v>0</v>
      </c>
      <c r="H1454" s="4"/>
      <c r="I1454" s="127"/>
      <c r="J1454" s="127"/>
      <c r="K1454" s="107"/>
    </row>
    <row r="1455" spans="2:11" x14ac:dyDescent="0.25">
      <c r="B1455" s="122">
        <f t="shared" si="24"/>
        <v>1453</v>
      </c>
      <c r="C1455" s="369">
        <v>45465</v>
      </c>
      <c r="D1455" s="132" t="s">
        <v>156</v>
      </c>
      <c r="E1455" s="125" t="str">
        <f>VLOOKUP(Gas_DB2[[#This Row],[کد ماشین آلات]],Y:AA,2,FALSE)</f>
        <v>کامیون کمپرسی</v>
      </c>
      <c r="F1455" s="125" t="str">
        <f>VLOOKUP(Gas_DB2[[#This Row],[نام ماشین آلات]],Z:AB,2,FALSE)</f>
        <v>شرکتی-یحیی زاده</v>
      </c>
      <c r="G1455" s="4">
        <v>0</v>
      </c>
      <c r="H1455" s="4"/>
      <c r="I1455" s="127"/>
      <c r="J1455" s="127"/>
      <c r="K1455" s="107"/>
    </row>
    <row r="1456" spans="2:11" x14ac:dyDescent="0.25">
      <c r="B1456" s="122">
        <f t="shared" si="24"/>
        <v>1454</v>
      </c>
      <c r="C1456" s="369">
        <v>45465</v>
      </c>
      <c r="D1456" s="132" t="s">
        <v>157</v>
      </c>
      <c r="E1456" s="125" t="str">
        <f>VLOOKUP(Gas_DB2[[#This Row],[کد ماشین آلات]],Y:AA,2,FALSE)</f>
        <v>کامیون کمپرسی</v>
      </c>
      <c r="F1456" s="125" t="str">
        <f>VLOOKUP(Gas_DB2[[#This Row],[نام ماشین آلات]],Z:AB,2,FALSE)</f>
        <v>شرکتی-یحیی زاده</v>
      </c>
      <c r="G1456" s="4">
        <v>0</v>
      </c>
      <c r="H1456" s="4"/>
      <c r="I1456" s="127"/>
      <c r="J1456" s="127"/>
      <c r="K1456" s="107"/>
    </row>
    <row r="1457" spans="2:11" x14ac:dyDescent="0.25">
      <c r="B1457" s="122">
        <f t="shared" si="24"/>
        <v>1455</v>
      </c>
      <c r="C1457" s="369">
        <v>45465</v>
      </c>
      <c r="D1457" s="134" t="s">
        <v>164</v>
      </c>
      <c r="E1457" s="125" t="str">
        <f>VLOOKUP(Gas_DB2[[#This Row],[کد ماشین آلات]],Y:AA,2,FALSE)</f>
        <v>گریدر 14G</v>
      </c>
      <c r="F1457" s="125" t="str">
        <f>VLOOKUP(Gas_DB2[[#This Row],[نام ماشین آلات]],Z:AB,2,FALSE)</f>
        <v>محمد پور</v>
      </c>
      <c r="G1457" s="4">
        <v>0</v>
      </c>
      <c r="H1457" s="4"/>
      <c r="I1457" s="127"/>
      <c r="J1457" s="127"/>
      <c r="K1457" s="107"/>
    </row>
    <row r="1458" spans="2:11" x14ac:dyDescent="0.25">
      <c r="B1458" s="122">
        <f t="shared" si="24"/>
        <v>1456</v>
      </c>
      <c r="C1458" s="369">
        <v>45465</v>
      </c>
      <c r="D1458" s="134" t="s">
        <v>168</v>
      </c>
      <c r="E1458" s="125" t="str">
        <f>VLOOKUP(Gas_DB2[[#This Row],[کد ماشین آلات]],Y:AA,2,FALSE)</f>
        <v>غلطک کششی</v>
      </c>
      <c r="F1458" s="125" t="str">
        <f>VLOOKUP(Gas_DB2[[#This Row],[نام ماشین آلات]],Z:AB,2,FALSE)</f>
        <v>محمد پور</v>
      </c>
      <c r="G1458" s="4">
        <v>0</v>
      </c>
      <c r="H1458" s="4"/>
      <c r="I1458" s="127"/>
      <c r="J1458" s="127"/>
      <c r="K1458" s="107"/>
    </row>
    <row r="1459" spans="2:11" x14ac:dyDescent="0.25">
      <c r="B1459" s="122">
        <f t="shared" si="24"/>
        <v>1457</v>
      </c>
      <c r="C1459" s="369">
        <v>45465</v>
      </c>
      <c r="D1459" s="134" t="s">
        <v>171</v>
      </c>
      <c r="E1459" s="125" t="str">
        <f>VLOOKUP(Gas_DB2[[#This Row],[کد ماشین آلات]],Y:AA,2,FALSE)</f>
        <v>غلطک کششی</v>
      </c>
      <c r="F1459" s="125" t="str">
        <f>VLOOKUP(Gas_DB2[[#This Row],[نام ماشین آلات]],Z:AB,2,FALSE)</f>
        <v>محمد پور</v>
      </c>
      <c r="G1459" s="4">
        <v>0</v>
      </c>
      <c r="H1459" s="4"/>
      <c r="I1459" s="127"/>
      <c r="J1459" s="127"/>
      <c r="K1459" s="107"/>
    </row>
    <row r="1460" spans="2:11" x14ac:dyDescent="0.25">
      <c r="B1460" s="122">
        <f t="shared" si="24"/>
        <v>1458</v>
      </c>
      <c r="C1460" s="369">
        <v>45465</v>
      </c>
      <c r="D1460" s="134" t="s">
        <v>172</v>
      </c>
      <c r="E1460" s="125" t="str">
        <f>VLOOKUP(Gas_DB2[[#This Row],[کد ماشین آلات]],Y:AA,2,FALSE)</f>
        <v>لودر</v>
      </c>
      <c r="F1460" s="125">
        <f>VLOOKUP(Gas_DB2[[#This Row],[نام ماشین آلات]],Z:AB,2,FALSE)</f>
        <v>0</v>
      </c>
      <c r="G1460" s="4">
        <v>0</v>
      </c>
      <c r="H1460" s="4"/>
      <c r="I1460" s="127"/>
      <c r="J1460" s="127"/>
      <c r="K1460" s="107"/>
    </row>
    <row r="1461" spans="2:11" x14ac:dyDescent="0.25">
      <c r="B1461" s="122">
        <f t="shared" si="24"/>
        <v>1459</v>
      </c>
      <c r="C1461" s="369">
        <v>45465</v>
      </c>
      <c r="D1461" s="134" t="s">
        <v>173</v>
      </c>
      <c r="E1461" s="125" t="str">
        <f>VLOOKUP(Gas_DB2[[#This Row],[کد ماشین آلات]],Y:AA,2,FALSE)</f>
        <v>تانکر آب</v>
      </c>
      <c r="F1461" s="125" t="str">
        <f>VLOOKUP(Gas_DB2[[#This Row],[نام ماشین آلات]],Z:AB,2,FALSE)</f>
        <v>رضاپور</v>
      </c>
      <c r="G1461" s="4">
        <v>0</v>
      </c>
      <c r="H1461" s="4"/>
      <c r="I1461" s="127"/>
      <c r="J1461" s="127"/>
      <c r="K1461" s="107"/>
    </row>
    <row r="1462" spans="2:11" x14ac:dyDescent="0.25">
      <c r="B1462" s="122">
        <f t="shared" si="24"/>
        <v>1460</v>
      </c>
      <c r="C1462" s="369">
        <v>45465</v>
      </c>
      <c r="D1462" s="134" t="s">
        <v>174</v>
      </c>
      <c r="E1462" s="125" t="str">
        <f>VLOOKUP(Gas_DB2[[#This Row],[کد ماشین آلات]],Y:AA,2,FALSE)</f>
        <v>غلطک پاچه بزی</v>
      </c>
      <c r="F1462" s="125" t="str">
        <f>VLOOKUP(Gas_DB2[[#This Row],[نام ماشین آلات]],Z:AB,2,FALSE)</f>
        <v>محمد پور</v>
      </c>
      <c r="G1462" s="4">
        <v>0</v>
      </c>
      <c r="H1462" s="4"/>
      <c r="I1462" s="127"/>
      <c r="J1462" s="127"/>
      <c r="K1462" s="107"/>
    </row>
    <row r="1463" spans="2:11" x14ac:dyDescent="0.25">
      <c r="B1463" s="122">
        <f t="shared" si="24"/>
        <v>1461</v>
      </c>
      <c r="C1463" s="369">
        <v>45465</v>
      </c>
      <c r="D1463" s="134" t="s">
        <v>176</v>
      </c>
      <c r="E1463" s="125" t="str">
        <f>VLOOKUP(Gas_DB2[[#This Row],[کد ماشین آلات]],Y:AA,2,FALSE)</f>
        <v>بلدوزر</v>
      </c>
      <c r="F1463" s="228" t="str">
        <f>VLOOKUP(D1463,Y$4:AA1463,3,FALSE)</f>
        <v>محمد پور</v>
      </c>
      <c r="G1463" s="4">
        <v>0</v>
      </c>
      <c r="H1463" s="4"/>
      <c r="I1463" s="127"/>
      <c r="J1463" s="127"/>
      <c r="K1463" s="107"/>
    </row>
    <row r="1464" spans="2:11" x14ac:dyDescent="0.25">
      <c r="B1464" s="122">
        <f t="shared" si="24"/>
        <v>1462</v>
      </c>
      <c r="C1464" s="369">
        <v>45465</v>
      </c>
      <c r="D1464" s="134" t="s">
        <v>177</v>
      </c>
      <c r="E1464" s="125" t="str">
        <f>VLOOKUP(Gas_DB2[[#This Row],[کد ماشین آلات]],Y:AA,2,FALSE)</f>
        <v>کمپرسی جفت</v>
      </c>
      <c r="F1464" s="125" t="str">
        <f>VLOOKUP(Gas_DB2[[#This Row],[نام ماشین آلات]],Z:AB,2,FALSE)</f>
        <v>محمد پور</v>
      </c>
      <c r="G1464" s="4">
        <v>0</v>
      </c>
      <c r="H1464" s="4"/>
      <c r="I1464" s="127"/>
      <c r="J1464" s="127"/>
      <c r="K1464" s="107"/>
    </row>
    <row r="1465" spans="2:11" x14ac:dyDescent="0.25">
      <c r="B1465" s="122">
        <f t="shared" si="24"/>
        <v>1463</v>
      </c>
      <c r="C1465" s="369">
        <v>45465</v>
      </c>
      <c r="D1465" s="134" t="s">
        <v>179</v>
      </c>
      <c r="E1465" s="125" t="str">
        <f>VLOOKUP(Gas_DB2[[#This Row],[کد ماشین آلات]],Y:AA,2,FALSE)</f>
        <v>تانکر آب</v>
      </c>
      <c r="F1465" s="125" t="str">
        <f>VLOOKUP(Gas_DB2[[#This Row],[نام ماشین آلات]],Z:AB,2,FALSE)</f>
        <v>رضاپور</v>
      </c>
      <c r="G1465" s="4">
        <v>145</v>
      </c>
      <c r="H1465" s="4"/>
      <c r="I1465" s="127"/>
      <c r="J1465" s="127"/>
      <c r="K1465" s="107"/>
    </row>
    <row r="1466" spans="2:11" x14ac:dyDescent="0.25">
      <c r="B1466" s="122">
        <f t="shared" si="24"/>
        <v>1464</v>
      </c>
      <c r="C1466" s="369">
        <v>45466</v>
      </c>
      <c r="D1466" s="132" t="s">
        <v>88</v>
      </c>
      <c r="E1466" s="125" t="str">
        <f>VLOOKUP(Gas_DB2[[#This Row],[کد ماشین آلات]],Y:AA,2,FALSE)</f>
        <v>گریدر  ۱۶g</v>
      </c>
      <c r="F1466" s="125" t="str">
        <f>VLOOKUP(Gas_DB2[[#This Row],[نام ماشین آلات]],Z:AB,2,FALSE)</f>
        <v>شرکتی-یگانه</v>
      </c>
      <c r="G1466" s="122">
        <v>0</v>
      </c>
      <c r="H1466" s="4"/>
      <c r="I1466" s="127"/>
      <c r="J1466" s="127"/>
      <c r="K1466" s="107"/>
    </row>
    <row r="1467" spans="2:11" x14ac:dyDescent="0.25">
      <c r="B1467" s="122">
        <f t="shared" si="24"/>
        <v>1465</v>
      </c>
      <c r="C1467" s="369">
        <v>45466</v>
      </c>
      <c r="D1467" s="132" t="s">
        <v>91</v>
      </c>
      <c r="E1467" s="125" t="str">
        <f>VLOOKUP(Gas_DB2[[#This Row],[کد ماشین آلات]],Y:AA,2,FALSE)</f>
        <v>کامیون کمپرسی</v>
      </c>
      <c r="F1467" s="125" t="str">
        <f>VLOOKUP(Gas_DB2[[#This Row],[نام ماشین آلات]],Z:AB,2,FALSE)</f>
        <v>شرکتی-یحیی زاده</v>
      </c>
      <c r="G1467" s="122">
        <v>0</v>
      </c>
      <c r="H1467" s="4"/>
      <c r="I1467" s="127"/>
      <c r="J1467" s="127"/>
      <c r="K1467" s="107"/>
    </row>
    <row r="1468" spans="2:11" x14ac:dyDescent="0.25">
      <c r="B1468" s="122">
        <f t="shared" si="24"/>
        <v>1466</v>
      </c>
      <c r="C1468" s="369">
        <v>45466</v>
      </c>
      <c r="D1468" s="132" t="s">
        <v>94</v>
      </c>
      <c r="E1468" s="125" t="str">
        <f>VLOOKUP(Gas_DB2[[#This Row],[کد ماشین آلات]],Y:AA,2,FALSE)</f>
        <v>کامیون کمپرسی</v>
      </c>
      <c r="F1468" s="125" t="str">
        <f>VLOOKUP(Gas_DB2[[#This Row],[نام ماشین آلات]],Z:AB,2,FALSE)</f>
        <v>شرکتی-یحیی زاده</v>
      </c>
      <c r="G1468" s="122">
        <v>0</v>
      </c>
      <c r="H1468" s="4"/>
      <c r="I1468" s="127"/>
      <c r="J1468" s="127"/>
      <c r="K1468" s="107"/>
    </row>
    <row r="1469" spans="2:11" x14ac:dyDescent="0.25">
      <c r="B1469" s="122">
        <f t="shared" si="24"/>
        <v>1467</v>
      </c>
      <c r="C1469" s="369">
        <v>45466</v>
      </c>
      <c r="D1469" s="132" t="s">
        <v>117</v>
      </c>
      <c r="E1469" s="125" t="str">
        <f>VLOOKUP(Gas_DB2[[#This Row],[کد ماشین آلات]],Y:AA,2,FALSE)</f>
        <v>کامیون کمپرسی</v>
      </c>
      <c r="F1469" s="125" t="str">
        <f>VLOOKUP(Gas_DB2[[#This Row],[نام ماشین آلات]],Z:AB,2,FALSE)</f>
        <v>شرکتی-یحیی زاده</v>
      </c>
      <c r="G1469" s="122">
        <v>0</v>
      </c>
      <c r="H1469" s="4"/>
      <c r="I1469" s="127"/>
      <c r="J1469" s="127"/>
      <c r="K1469" s="107"/>
    </row>
    <row r="1470" spans="2:11" x14ac:dyDescent="0.25">
      <c r="B1470" s="122">
        <f t="shared" si="24"/>
        <v>1468</v>
      </c>
      <c r="C1470" s="369">
        <v>45466</v>
      </c>
      <c r="D1470" s="132" t="s">
        <v>130</v>
      </c>
      <c r="E1470" s="125" t="str">
        <f>VLOOKUP(Gas_DB2[[#This Row],[کد ماشین آلات]],Y:AA,2,FALSE)</f>
        <v>تانکر ابپاش بنز</v>
      </c>
      <c r="F1470" s="125" t="str">
        <f>VLOOKUP(Gas_DB2[[#This Row],[نام ماشین آلات]],Z:AB,2,FALSE)</f>
        <v>شرکتی-بارانی</v>
      </c>
      <c r="G1470" s="122">
        <v>0</v>
      </c>
      <c r="H1470" s="4"/>
      <c r="I1470" s="127"/>
      <c r="J1470" s="127"/>
      <c r="K1470" s="107"/>
    </row>
    <row r="1471" spans="2:11" x14ac:dyDescent="0.25">
      <c r="B1471" s="122">
        <f t="shared" si="24"/>
        <v>1469</v>
      </c>
      <c r="C1471" s="369">
        <v>45466</v>
      </c>
      <c r="D1471" s="132" t="s">
        <v>96</v>
      </c>
      <c r="E1471" s="125" t="str">
        <f>VLOOKUP(Gas_DB2[[#This Row],[کد ماشین آلات]],Y:AA,2,FALSE)</f>
        <v>تانکر ابپاش بنز</v>
      </c>
      <c r="F1471" s="125" t="str">
        <f>VLOOKUP(Gas_DB2[[#This Row],[نام ماشین آلات]],Z:AB,2,FALSE)</f>
        <v>شرکتی-بارانی</v>
      </c>
      <c r="G1471" s="122">
        <v>0</v>
      </c>
      <c r="H1471" s="4"/>
      <c r="I1471" s="127"/>
      <c r="J1471" s="127"/>
      <c r="K1471" s="107"/>
    </row>
    <row r="1472" spans="2:11" x14ac:dyDescent="0.25">
      <c r="B1472" s="122">
        <f t="shared" si="24"/>
        <v>1470</v>
      </c>
      <c r="C1472" s="369">
        <v>45466</v>
      </c>
      <c r="D1472" s="132" t="s">
        <v>114</v>
      </c>
      <c r="E1472" s="125" t="str">
        <f>VLOOKUP(Gas_DB2[[#This Row],[کد ماشین آلات]],Y:AA,2,FALSE)</f>
        <v>تانکر سوخت بنز</v>
      </c>
      <c r="F1472" s="125" t="str">
        <f>VLOOKUP(Gas_DB2[[#This Row],[نام ماشین آلات]],Z:AB,2,FALSE)</f>
        <v>شرکتی-برات زاده- از تاریخ 1 تیرماه</v>
      </c>
      <c r="G1472" s="122">
        <v>0</v>
      </c>
      <c r="H1472" s="4"/>
      <c r="I1472" s="127"/>
      <c r="J1472" s="127"/>
      <c r="K1472" s="107"/>
    </row>
    <row r="1473" spans="2:11" x14ac:dyDescent="0.25">
      <c r="B1473" s="122">
        <f t="shared" si="24"/>
        <v>1471</v>
      </c>
      <c r="C1473" s="369">
        <v>45466</v>
      </c>
      <c r="D1473" s="132" t="s">
        <v>119</v>
      </c>
      <c r="E1473" s="125" t="str">
        <f>VLOOKUP(Gas_DB2[[#This Row],[کد ماشین آلات]],Y:AA,2,FALSE)</f>
        <v>غلطک</v>
      </c>
      <c r="F1473" s="125" t="str">
        <f>VLOOKUP(Gas_DB2[[#This Row],[نام ماشین آلات]],Z:AB,2,FALSE)</f>
        <v>شرکتی-جمالی</v>
      </c>
      <c r="G1473" s="122">
        <v>0</v>
      </c>
      <c r="H1473" s="4"/>
      <c r="I1473" s="127"/>
      <c r="J1473" s="127"/>
      <c r="K1473" s="107"/>
    </row>
    <row r="1474" spans="2:11" x14ac:dyDescent="0.25">
      <c r="B1474" s="122">
        <f t="shared" si="24"/>
        <v>1472</v>
      </c>
      <c r="C1474" s="369">
        <v>45466</v>
      </c>
      <c r="D1474" s="132" t="s">
        <v>107</v>
      </c>
      <c r="E1474" s="125" t="str">
        <f>VLOOKUP(Gas_DB2[[#This Row],[کد ماشین آلات]],Y:AA,2,FALSE)</f>
        <v>غلطک</v>
      </c>
      <c r="F1474" s="125" t="str">
        <f>VLOOKUP(Gas_DB2[[#This Row],[نام ماشین آلات]],Z:AB,2,FALSE)</f>
        <v>شرکتی-جمالی</v>
      </c>
      <c r="G1474" s="122">
        <v>0</v>
      </c>
      <c r="H1474" s="4"/>
      <c r="I1474" s="127"/>
      <c r="J1474" s="127"/>
      <c r="K1474" s="107"/>
    </row>
    <row r="1475" spans="2:11" x14ac:dyDescent="0.25">
      <c r="B1475" s="122">
        <f t="shared" si="24"/>
        <v>1473</v>
      </c>
      <c r="C1475" s="369">
        <v>45466</v>
      </c>
      <c r="D1475" s="132" t="s">
        <v>110</v>
      </c>
      <c r="E1475" s="125" t="str">
        <f>VLOOKUP(Gas_DB2[[#This Row],[کد ماشین آلات]],Y:AA,2,FALSE)</f>
        <v>غلطک</v>
      </c>
      <c r="F1475" s="125" t="str">
        <f>VLOOKUP(Gas_DB2[[#This Row],[نام ماشین آلات]],Z:AB,2,FALSE)</f>
        <v>شرکتی-جمالی</v>
      </c>
      <c r="G1475" s="122">
        <v>0</v>
      </c>
      <c r="H1475" s="4"/>
      <c r="I1475" s="127"/>
      <c r="J1475" s="127"/>
      <c r="K1475" s="107"/>
    </row>
    <row r="1476" spans="2:11" x14ac:dyDescent="0.25">
      <c r="B1476" s="122">
        <f t="shared" si="24"/>
        <v>1474</v>
      </c>
      <c r="C1476" s="369">
        <v>45466</v>
      </c>
      <c r="D1476" s="132" t="s">
        <v>120</v>
      </c>
      <c r="E1476" s="125" t="str">
        <f>VLOOKUP(Gas_DB2[[#This Row],[کد ماشین آلات]],Y:AA,2,FALSE)</f>
        <v>میکسراتکو</v>
      </c>
      <c r="F1476" s="125" t="str">
        <f>VLOOKUP(Gas_DB2[[#This Row],[نام ماشین آلات]],Z:AB,2,FALSE)</f>
        <v>شرکتی-شاکری</v>
      </c>
      <c r="G1476" s="122">
        <v>0</v>
      </c>
      <c r="H1476" s="4"/>
      <c r="I1476" s="127"/>
      <c r="J1476" s="127"/>
      <c r="K1476" s="107"/>
    </row>
    <row r="1477" spans="2:11" x14ac:dyDescent="0.25">
      <c r="B1477" s="122">
        <f t="shared" si="24"/>
        <v>1475</v>
      </c>
      <c r="C1477" s="369">
        <v>45466</v>
      </c>
      <c r="D1477" s="132" t="s">
        <v>122</v>
      </c>
      <c r="E1477" s="125" t="str">
        <f>VLOOKUP(Gas_DB2[[#This Row],[کد ماشین آلات]],Y:AA,2,FALSE)</f>
        <v>میکسر امیکو</v>
      </c>
      <c r="F1477" s="125" t="str">
        <f>VLOOKUP(Gas_DB2[[#This Row],[نام ماشین آلات]],Z:AB,2,FALSE)</f>
        <v>شرکتی-زراعتی</v>
      </c>
      <c r="G1477" s="122">
        <v>0</v>
      </c>
      <c r="H1477" s="4"/>
      <c r="I1477" s="127"/>
      <c r="J1477" s="127"/>
      <c r="K1477" s="107"/>
    </row>
    <row r="1478" spans="2:11" x14ac:dyDescent="0.25">
      <c r="B1478" s="122">
        <f t="shared" si="24"/>
        <v>1476</v>
      </c>
      <c r="C1478" s="369">
        <v>45466</v>
      </c>
      <c r="D1478" s="132" t="s">
        <v>127</v>
      </c>
      <c r="E1478" s="125" t="str">
        <f>VLOOKUP(Gas_DB2[[#This Row],[کد ماشین آلات]],Y:AA,2,FALSE)</f>
        <v>بلدوزر</v>
      </c>
      <c r="F1478" s="125" t="str">
        <f>VLOOKUP(Gas_DB2[[#This Row],[نام ماشین آلات]],Z:AB,2,FALSE)</f>
        <v>شرکتی-رجب زاده</v>
      </c>
      <c r="G1478" s="122">
        <v>96</v>
      </c>
      <c r="H1478" s="4"/>
      <c r="I1478" s="127"/>
      <c r="J1478" s="127"/>
      <c r="K1478" s="107"/>
    </row>
    <row r="1479" spans="2:11" x14ac:dyDescent="0.25">
      <c r="B1479" s="122">
        <f t="shared" ref="B1479:B1542" si="25">ROW()-2</f>
        <v>1477</v>
      </c>
      <c r="C1479" s="369">
        <v>45466</v>
      </c>
      <c r="D1479" s="132" t="s">
        <v>158</v>
      </c>
      <c r="E1479" s="125" t="str">
        <f>VLOOKUP(Gas_DB2[[#This Row],[کد ماشین آلات]],Y:AA,2,FALSE)</f>
        <v>بیل مکانیکی</v>
      </c>
      <c r="F1479" s="125" t="str">
        <f>VLOOKUP(Gas_DB2[[#This Row],[نام ماشین آلات]],Z:AB,2,FALSE)</f>
        <v>انصاری</v>
      </c>
      <c r="G1479" s="122">
        <v>0</v>
      </c>
      <c r="H1479" s="4"/>
      <c r="I1479" s="127"/>
      <c r="J1479" s="127"/>
      <c r="K1479" s="107"/>
    </row>
    <row r="1480" spans="2:11" x14ac:dyDescent="0.25">
      <c r="B1480" s="122">
        <f t="shared" si="25"/>
        <v>1478</v>
      </c>
      <c r="C1480" s="369">
        <v>45466</v>
      </c>
      <c r="D1480" s="133" t="s">
        <v>144</v>
      </c>
      <c r="E1480" s="125" t="str">
        <f>VLOOKUP(Gas_DB2[[#This Row],[کد ماشین آلات]],Y:AA,2,FALSE)</f>
        <v>بلدوزر D85</v>
      </c>
      <c r="F1480" s="125" t="str">
        <f>VLOOKUP(Gas_DB2[[#This Row],[نام ماشین آلات]],Z:AB,2,FALSE)</f>
        <v>اکبری</v>
      </c>
      <c r="G1480" s="122">
        <v>0</v>
      </c>
      <c r="H1480" s="4"/>
      <c r="I1480" s="127"/>
      <c r="J1480" s="127"/>
      <c r="K1480" s="107"/>
    </row>
    <row r="1481" spans="2:11" x14ac:dyDescent="0.25">
      <c r="B1481" s="122">
        <f t="shared" si="25"/>
        <v>1479</v>
      </c>
      <c r="C1481" s="369">
        <v>45466</v>
      </c>
      <c r="D1481" s="133" t="s">
        <v>146</v>
      </c>
      <c r="E1481" s="125" t="str">
        <f>VLOOKUP(Gas_DB2[[#This Row],[کد ماشین آلات]],Y:AA,2,FALSE)</f>
        <v>بلدوزر D85</v>
      </c>
      <c r="F1481" s="125" t="str">
        <f>VLOOKUP(Gas_DB2[[#This Row],[نام ماشین آلات]],Z:AB,2,FALSE)</f>
        <v>اکبری</v>
      </c>
      <c r="G1481" s="122">
        <v>371</v>
      </c>
      <c r="H1481" s="4"/>
      <c r="I1481" s="127"/>
      <c r="J1481" s="127"/>
      <c r="K1481" s="107"/>
    </row>
    <row r="1482" spans="2:11" x14ac:dyDescent="0.25">
      <c r="B1482" s="122">
        <f t="shared" si="25"/>
        <v>1480</v>
      </c>
      <c r="C1482" s="369">
        <v>45466</v>
      </c>
      <c r="D1482" s="134" t="s">
        <v>147</v>
      </c>
      <c r="E1482" s="125" t="str">
        <f>VLOOKUP(Gas_DB2[[#This Row],[کد ماشین آلات]],Y:AA,2,FALSE)</f>
        <v>بلدوزر کاترپیلار D8</v>
      </c>
      <c r="F1482" s="125" t="str">
        <f>VLOOKUP(Gas_DB2[[#This Row],[نام ماشین آلات]],Z:AB,2,FALSE)</f>
        <v>حسن پور</v>
      </c>
      <c r="G1482" s="122">
        <v>0</v>
      </c>
      <c r="H1482" s="4"/>
      <c r="I1482" s="127"/>
      <c r="J1482" s="127"/>
      <c r="K1482" s="107"/>
    </row>
    <row r="1483" spans="2:11" x14ac:dyDescent="0.25">
      <c r="B1483" s="122">
        <f t="shared" si="25"/>
        <v>1481</v>
      </c>
      <c r="C1483" s="369">
        <v>45466</v>
      </c>
      <c r="D1483" s="132" t="s">
        <v>162</v>
      </c>
      <c r="E1483" s="125" t="str">
        <f>VLOOKUP(Gas_DB2[[#This Row],[کد ماشین آلات]],Y:AA,2,FALSE)</f>
        <v>بیل مکانیکی</v>
      </c>
      <c r="F1483" s="125" t="str">
        <f>VLOOKUP(Gas_DB2[[#This Row],[نام ماشین آلات]],Z:AB,2,FALSE)</f>
        <v>انصاری</v>
      </c>
      <c r="G1483" s="122">
        <v>183</v>
      </c>
      <c r="H1483" s="4"/>
      <c r="I1483" s="127"/>
      <c r="J1483" s="127"/>
      <c r="K1483" s="107"/>
    </row>
    <row r="1484" spans="2:11" x14ac:dyDescent="0.25">
      <c r="B1484" s="122">
        <f t="shared" si="25"/>
        <v>1482</v>
      </c>
      <c r="C1484" s="369">
        <v>45466</v>
      </c>
      <c r="D1484" s="132" t="s">
        <v>160</v>
      </c>
      <c r="E1484" s="125" t="str">
        <f>VLOOKUP(Gas_DB2[[#This Row],[کد ماشین آلات]],Y:AA,2,FALSE)</f>
        <v>تانکر آب</v>
      </c>
      <c r="F1484" s="125" t="str">
        <f>VLOOKUP(Gas_DB2[[#This Row],[نام ماشین آلات]],Z:AB,2,FALSE)</f>
        <v>رضاپور</v>
      </c>
      <c r="G1484" s="122">
        <v>0</v>
      </c>
      <c r="H1484" s="4"/>
      <c r="I1484" s="127"/>
      <c r="J1484" s="127"/>
      <c r="K1484" s="107"/>
    </row>
    <row r="1485" spans="2:11" x14ac:dyDescent="0.25">
      <c r="B1485" s="122">
        <f t="shared" si="25"/>
        <v>1483</v>
      </c>
      <c r="C1485" s="369">
        <v>45466</v>
      </c>
      <c r="D1485" s="132" t="s">
        <v>149</v>
      </c>
      <c r="E1485" s="125" t="str">
        <f>VLOOKUP(Gas_DB2[[#This Row],[کد ماشین آلات]],Y:AA,2,FALSE)</f>
        <v>لودر ZL50</v>
      </c>
      <c r="F1485" s="125" t="str">
        <f>VLOOKUP(Gas_DB2[[#This Row],[نام ماشین آلات]],Z:AB,2,FALSE)</f>
        <v>میرزایی</v>
      </c>
      <c r="G1485" s="122">
        <v>0</v>
      </c>
      <c r="H1485" s="4"/>
      <c r="I1485" s="127"/>
      <c r="J1485" s="127"/>
      <c r="K1485" s="107"/>
    </row>
    <row r="1486" spans="2:11" x14ac:dyDescent="0.25">
      <c r="B1486" s="122">
        <f t="shared" si="25"/>
        <v>1484</v>
      </c>
      <c r="C1486" s="369">
        <v>45466</v>
      </c>
      <c r="D1486" s="133" t="s">
        <v>150</v>
      </c>
      <c r="E1486" s="125" t="str">
        <f>VLOOKUP(Gas_DB2[[#This Row],[کد ماشین آلات]],Y:AA,2,FALSE)</f>
        <v>کامیون کمپرسی</v>
      </c>
      <c r="F1486" s="125" t="str">
        <f>VLOOKUP(Gas_DB2[[#This Row],[نام ماشین آلات]],Z:AB,2,FALSE)</f>
        <v>شرکتی-یحیی زاده</v>
      </c>
      <c r="G1486" s="122">
        <v>0</v>
      </c>
      <c r="H1486" s="4"/>
      <c r="I1486" s="127"/>
      <c r="J1486" s="127"/>
      <c r="K1486" s="107"/>
    </row>
    <row r="1487" spans="2:11" x14ac:dyDescent="0.25">
      <c r="B1487" s="122">
        <f t="shared" si="25"/>
        <v>1485</v>
      </c>
      <c r="C1487" s="369">
        <v>45466</v>
      </c>
      <c r="D1487" s="133" t="s">
        <v>152</v>
      </c>
      <c r="E1487" s="125" t="str">
        <f>VLOOKUP(Gas_DB2[[#This Row],[کد ماشین آلات]],Y:AA,2,FALSE)</f>
        <v>کامیون کمپرسی</v>
      </c>
      <c r="F1487" s="125" t="str">
        <f>VLOOKUP(Gas_DB2[[#This Row],[نام ماشین آلات]],Z:AB,2,FALSE)</f>
        <v>شرکتی-یحیی زاده</v>
      </c>
      <c r="G1487" s="122">
        <v>0</v>
      </c>
      <c r="H1487" s="4"/>
      <c r="I1487" s="127"/>
      <c r="J1487" s="127"/>
      <c r="K1487" s="107"/>
    </row>
    <row r="1488" spans="2:11" x14ac:dyDescent="0.25">
      <c r="B1488" s="122">
        <f t="shared" si="25"/>
        <v>1486</v>
      </c>
      <c r="C1488" s="369">
        <v>45466</v>
      </c>
      <c r="D1488" s="133" t="s">
        <v>153</v>
      </c>
      <c r="E1488" s="125" t="str">
        <f>VLOOKUP(Gas_DB2[[#This Row],[کد ماشین آلات]],Y:AA,2,FALSE)</f>
        <v>کامیون کمپرسی</v>
      </c>
      <c r="F1488" s="125" t="str">
        <f>VLOOKUP(Gas_DB2[[#This Row],[نام ماشین آلات]],Z:AB,2,FALSE)</f>
        <v>شرکتی-یحیی زاده</v>
      </c>
      <c r="G1488" s="122">
        <v>0</v>
      </c>
      <c r="H1488" s="4"/>
      <c r="I1488" s="127"/>
      <c r="J1488" s="127"/>
      <c r="K1488" s="107"/>
    </row>
    <row r="1489" spans="2:11" x14ac:dyDescent="0.25">
      <c r="B1489" s="122">
        <f t="shared" si="25"/>
        <v>1487</v>
      </c>
      <c r="C1489" s="369">
        <v>45466</v>
      </c>
      <c r="D1489" s="133" t="s">
        <v>137</v>
      </c>
      <c r="E1489" s="125" t="str">
        <f>VLOOKUP(Gas_DB2[[#This Row],[کد ماشین آلات]],Y:AA,2,FALSE)</f>
        <v>بیل مکانیکی</v>
      </c>
      <c r="F1489" s="125" t="str">
        <f>VLOOKUP(Gas_DB2[[#This Row],[نام ماشین آلات]],Z:AB,2,FALSE)</f>
        <v>انصاری</v>
      </c>
      <c r="G1489" s="122">
        <v>0</v>
      </c>
      <c r="H1489" s="4"/>
      <c r="I1489" s="127"/>
      <c r="J1489" s="127"/>
      <c r="K1489" s="107"/>
    </row>
    <row r="1490" spans="2:11" x14ac:dyDescent="0.25">
      <c r="B1490" s="122">
        <f t="shared" si="25"/>
        <v>1488</v>
      </c>
      <c r="C1490" s="369">
        <v>45466</v>
      </c>
      <c r="D1490" s="133" t="s">
        <v>139</v>
      </c>
      <c r="E1490" s="125" t="str">
        <f>VLOOKUP(Gas_DB2[[#This Row],[کد ماشین آلات]],Y:AA,2,FALSE)</f>
        <v>بیل مکانیکی</v>
      </c>
      <c r="F1490" s="125" t="str">
        <f>VLOOKUP(Gas_DB2[[#This Row],[نام ماشین آلات]],Z:AB,2,FALSE)</f>
        <v>انصاری</v>
      </c>
      <c r="G1490" s="122">
        <v>237</v>
      </c>
      <c r="H1490" s="4"/>
      <c r="I1490" s="127"/>
      <c r="J1490" s="127"/>
      <c r="K1490" s="107"/>
    </row>
    <row r="1491" spans="2:11" x14ac:dyDescent="0.25">
      <c r="B1491" s="122">
        <f t="shared" si="25"/>
        <v>1489</v>
      </c>
      <c r="C1491" s="369">
        <v>45466</v>
      </c>
      <c r="D1491" s="133" t="s">
        <v>141</v>
      </c>
      <c r="E1491" s="125" t="str">
        <f>VLOOKUP(Gas_DB2[[#This Row],[کد ماشین آلات]],Y:AA,2,FALSE)</f>
        <v>کامیون کمپرسی</v>
      </c>
      <c r="F1491" s="125" t="str">
        <f>VLOOKUP(Gas_DB2[[#This Row],[نام ماشین آلات]],Z:AB,2,FALSE)</f>
        <v>شرکتی-یحیی زاده</v>
      </c>
      <c r="G1491" s="122">
        <v>16</v>
      </c>
      <c r="H1491" s="4"/>
      <c r="I1491" s="127"/>
      <c r="J1491" s="127"/>
      <c r="K1491" s="107"/>
    </row>
    <row r="1492" spans="2:11" x14ac:dyDescent="0.25">
      <c r="B1492" s="122">
        <f t="shared" si="25"/>
        <v>1490</v>
      </c>
      <c r="C1492" s="369">
        <v>45466</v>
      </c>
      <c r="D1492" s="133" t="s">
        <v>142</v>
      </c>
      <c r="E1492" s="125" t="str">
        <f>VLOOKUP(Gas_DB2[[#This Row],[کد ماشین آلات]],Y:AA,2,FALSE)</f>
        <v>کامیون کمپرسی</v>
      </c>
      <c r="F1492" s="125" t="str">
        <f>VLOOKUP(Gas_DB2[[#This Row],[نام ماشین آلات]],Z:AB,2,FALSE)</f>
        <v>شرکتی-یحیی زاده</v>
      </c>
      <c r="G1492" s="122">
        <v>0</v>
      </c>
      <c r="H1492" s="4"/>
      <c r="I1492" s="127"/>
      <c r="J1492" s="127"/>
      <c r="K1492" s="107"/>
    </row>
    <row r="1493" spans="2:11" x14ac:dyDescent="0.25">
      <c r="B1493" s="122">
        <f t="shared" si="25"/>
        <v>1491</v>
      </c>
      <c r="C1493" s="369">
        <v>45466</v>
      </c>
      <c r="D1493" s="133" t="s">
        <v>143</v>
      </c>
      <c r="E1493" s="125" t="str">
        <f>VLOOKUP(Gas_DB2[[#This Row],[کد ماشین آلات]],Y:AA,2,FALSE)</f>
        <v>کامیون کمپرسی</v>
      </c>
      <c r="F1493" s="125" t="str">
        <f>VLOOKUP(Gas_DB2[[#This Row],[نام ماشین آلات]],Z:AB,2,FALSE)</f>
        <v>شرکتی-یحیی زاده</v>
      </c>
      <c r="G1493" s="122">
        <v>0</v>
      </c>
      <c r="H1493" s="4"/>
      <c r="I1493" s="127"/>
      <c r="J1493" s="127"/>
      <c r="K1493" s="107"/>
    </row>
    <row r="1494" spans="2:11" x14ac:dyDescent="0.25">
      <c r="B1494" s="122">
        <f t="shared" si="25"/>
        <v>1492</v>
      </c>
      <c r="C1494" s="369">
        <v>45466</v>
      </c>
      <c r="D1494" s="133" t="s">
        <v>136</v>
      </c>
      <c r="E1494" s="125" t="str">
        <f>VLOOKUP(Gas_DB2[[#This Row],[کد ماشین آلات]],Y:AA,2,FALSE)</f>
        <v>بلدوزر</v>
      </c>
      <c r="F1494" s="125" t="str">
        <f>VLOOKUP(Gas_DB2[[#This Row],[نام ماشین آلات]],Z:AB,2,FALSE)</f>
        <v>شرکتی-رجب زاده</v>
      </c>
      <c r="G1494" s="122">
        <v>260</v>
      </c>
      <c r="H1494" s="4"/>
      <c r="I1494" s="127"/>
      <c r="J1494" s="127"/>
      <c r="K1494" s="107"/>
    </row>
    <row r="1495" spans="2:11" x14ac:dyDescent="0.25">
      <c r="B1495" s="122">
        <f t="shared" si="25"/>
        <v>1493</v>
      </c>
      <c r="C1495" s="369">
        <v>45466</v>
      </c>
      <c r="D1495" s="132" t="s">
        <v>155</v>
      </c>
      <c r="E1495" s="125" t="str">
        <f>VLOOKUP(Gas_DB2[[#This Row],[کد ماشین آلات]],Y:AA,2,FALSE)</f>
        <v>لودر</v>
      </c>
      <c r="F1495" s="125">
        <f>VLOOKUP(Gas_DB2[[#This Row],[نام ماشین آلات]],Z:AB,2,FALSE)</f>
        <v>0</v>
      </c>
      <c r="G1495" s="122">
        <v>148</v>
      </c>
      <c r="H1495" s="4"/>
      <c r="I1495" s="127"/>
      <c r="J1495" s="127"/>
      <c r="K1495" s="107"/>
    </row>
    <row r="1496" spans="2:11" x14ac:dyDescent="0.25">
      <c r="B1496" s="122">
        <f t="shared" si="25"/>
        <v>1494</v>
      </c>
      <c r="C1496" s="369">
        <v>45466</v>
      </c>
      <c r="D1496" s="132" t="s">
        <v>156</v>
      </c>
      <c r="E1496" s="125" t="str">
        <f>VLOOKUP(Gas_DB2[[#This Row],[کد ماشین آلات]],Y:AA,2,FALSE)</f>
        <v>کامیون کمپرسی</v>
      </c>
      <c r="F1496" s="125" t="str">
        <f>VLOOKUP(Gas_DB2[[#This Row],[نام ماشین آلات]],Z:AB,2,FALSE)</f>
        <v>شرکتی-یحیی زاده</v>
      </c>
      <c r="G1496" s="122">
        <v>159</v>
      </c>
      <c r="H1496" s="4"/>
      <c r="I1496" s="127"/>
      <c r="J1496" s="127"/>
      <c r="K1496" s="107"/>
    </row>
    <row r="1497" spans="2:11" x14ac:dyDescent="0.25">
      <c r="B1497" s="122">
        <f t="shared" si="25"/>
        <v>1495</v>
      </c>
      <c r="C1497" s="369">
        <v>45466</v>
      </c>
      <c r="D1497" s="132" t="s">
        <v>157</v>
      </c>
      <c r="E1497" s="125" t="str">
        <f>VLOOKUP(Gas_DB2[[#This Row],[کد ماشین آلات]],Y:AA,2,FALSE)</f>
        <v>کامیون کمپرسی</v>
      </c>
      <c r="F1497" s="125" t="str">
        <f>VLOOKUP(Gas_DB2[[#This Row],[نام ماشین آلات]],Z:AB,2,FALSE)</f>
        <v>شرکتی-یحیی زاده</v>
      </c>
      <c r="G1497" s="122">
        <v>100</v>
      </c>
      <c r="H1497" s="4"/>
      <c r="I1497" s="127"/>
      <c r="J1497" s="127"/>
      <c r="K1497" s="107"/>
    </row>
    <row r="1498" spans="2:11" x14ac:dyDescent="0.25">
      <c r="B1498" s="122">
        <f t="shared" si="25"/>
        <v>1496</v>
      </c>
      <c r="C1498" s="369">
        <v>45466</v>
      </c>
      <c r="D1498" s="134" t="s">
        <v>164</v>
      </c>
      <c r="E1498" s="125" t="str">
        <f>VLOOKUP(Gas_DB2[[#This Row],[کد ماشین آلات]],Y:AA,2,FALSE)</f>
        <v>گریدر 14G</v>
      </c>
      <c r="F1498" s="125" t="str">
        <f>VLOOKUP(Gas_DB2[[#This Row],[نام ماشین آلات]],Z:AB,2,FALSE)</f>
        <v>محمد پور</v>
      </c>
      <c r="G1498" s="122">
        <v>198</v>
      </c>
      <c r="H1498" s="4"/>
      <c r="I1498" s="127"/>
      <c r="J1498" s="127"/>
      <c r="K1498" s="107"/>
    </row>
    <row r="1499" spans="2:11" x14ac:dyDescent="0.25">
      <c r="B1499" s="122">
        <f t="shared" si="25"/>
        <v>1497</v>
      </c>
      <c r="C1499" s="369">
        <v>45466</v>
      </c>
      <c r="D1499" s="134" t="s">
        <v>168</v>
      </c>
      <c r="E1499" s="125" t="str">
        <f>VLOOKUP(Gas_DB2[[#This Row],[کد ماشین آلات]],Y:AA,2,FALSE)</f>
        <v>غلطک کششی</v>
      </c>
      <c r="F1499" s="125" t="str">
        <f>VLOOKUP(Gas_DB2[[#This Row],[نام ماشین آلات]],Z:AB,2,FALSE)</f>
        <v>محمد پور</v>
      </c>
      <c r="G1499" s="122">
        <v>12</v>
      </c>
      <c r="H1499" s="4"/>
      <c r="I1499" s="127"/>
      <c r="J1499" s="127"/>
      <c r="K1499" s="107"/>
    </row>
    <row r="1500" spans="2:11" x14ac:dyDescent="0.25">
      <c r="B1500" s="122">
        <f t="shared" si="25"/>
        <v>1498</v>
      </c>
      <c r="C1500" s="369">
        <v>45466</v>
      </c>
      <c r="D1500" s="134" t="s">
        <v>171</v>
      </c>
      <c r="E1500" s="125" t="str">
        <f>VLOOKUP(Gas_DB2[[#This Row],[کد ماشین آلات]],Y:AA,2,FALSE)</f>
        <v>غلطک کششی</v>
      </c>
      <c r="F1500" s="125" t="str">
        <f>VLOOKUP(Gas_DB2[[#This Row],[نام ماشین آلات]],Z:AB,2,FALSE)</f>
        <v>محمد پور</v>
      </c>
      <c r="G1500" s="122">
        <v>33</v>
      </c>
      <c r="H1500" s="4"/>
      <c r="I1500" s="127"/>
      <c r="J1500" s="127"/>
      <c r="K1500" s="107"/>
    </row>
    <row r="1501" spans="2:11" x14ac:dyDescent="0.25">
      <c r="B1501" s="122">
        <f t="shared" si="25"/>
        <v>1499</v>
      </c>
      <c r="C1501" s="369">
        <v>45466</v>
      </c>
      <c r="D1501" s="134" t="s">
        <v>172</v>
      </c>
      <c r="E1501" s="125" t="str">
        <f>VLOOKUP(Gas_DB2[[#This Row],[کد ماشین آلات]],Y:AA,2,FALSE)</f>
        <v>لودر</v>
      </c>
      <c r="F1501" s="125">
        <f>VLOOKUP(Gas_DB2[[#This Row],[نام ماشین آلات]],Z:AB,2,FALSE)</f>
        <v>0</v>
      </c>
      <c r="G1501" s="122">
        <v>163</v>
      </c>
      <c r="H1501" s="4"/>
      <c r="I1501" s="127"/>
      <c r="J1501" s="127"/>
      <c r="K1501" s="107"/>
    </row>
    <row r="1502" spans="2:11" x14ac:dyDescent="0.25">
      <c r="B1502" s="122">
        <f t="shared" si="25"/>
        <v>1500</v>
      </c>
      <c r="C1502" s="369">
        <v>45466</v>
      </c>
      <c r="D1502" s="134" t="s">
        <v>173</v>
      </c>
      <c r="E1502" s="125" t="str">
        <f>VLOOKUP(Gas_DB2[[#This Row],[کد ماشین آلات]],Y:AA,2,FALSE)</f>
        <v>تانکر آب</v>
      </c>
      <c r="F1502" s="125" t="str">
        <f>VLOOKUP(Gas_DB2[[#This Row],[نام ماشین آلات]],Z:AB,2,FALSE)</f>
        <v>رضاپور</v>
      </c>
      <c r="G1502" s="122">
        <v>123</v>
      </c>
      <c r="H1502" s="4"/>
      <c r="I1502" s="127"/>
      <c r="J1502" s="127"/>
      <c r="K1502" s="107"/>
    </row>
    <row r="1503" spans="2:11" x14ac:dyDescent="0.25">
      <c r="B1503" s="122">
        <f t="shared" si="25"/>
        <v>1501</v>
      </c>
      <c r="C1503" s="369">
        <v>45466</v>
      </c>
      <c r="D1503" s="134" t="s">
        <v>174</v>
      </c>
      <c r="E1503" s="125" t="str">
        <f>VLOOKUP(Gas_DB2[[#This Row],[کد ماشین آلات]],Y:AA,2,FALSE)</f>
        <v>غلطک پاچه بزی</v>
      </c>
      <c r="F1503" s="125" t="str">
        <f>VLOOKUP(Gas_DB2[[#This Row],[نام ماشین آلات]],Z:AB,2,FALSE)</f>
        <v>محمد پور</v>
      </c>
      <c r="G1503" s="122">
        <v>37</v>
      </c>
      <c r="H1503" s="4"/>
      <c r="I1503" s="127"/>
      <c r="J1503" s="127"/>
      <c r="K1503" s="107"/>
    </row>
    <row r="1504" spans="2:11" x14ac:dyDescent="0.25">
      <c r="B1504" s="122">
        <f t="shared" si="25"/>
        <v>1502</v>
      </c>
      <c r="C1504" s="369">
        <v>45466</v>
      </c>
      <c r="D1504" s="134" t="s">
        <v>176</v>
      </c>
      <c r="E1504" s="125" t="str">
        <f>VLOOKUP(Gas_DB2[[#This Row],[کد ماشین آلات]],Y:AA,2,FALSE)</f>
        <v>بلدوزر</v>
      </c>
      <c r="F1504" s="228" t="str">
        <f>VLOOKUP(D1504,Y$4:AA1504,3,FALSE)</f>
        <v>محمد پور</v>
      </c>
      <c r="G1504" s="122">
        <v>82</v>
      </c>
      <c r="H1504" s="4"/>
      <c r="I1504" s="127"/>
      <c r="J1504" s="127"/>
      <c r="K1504" s="107"/>
    </row>
    <row r="1505" spans="2:11" x14ac:dyDescent="0.25">
      <c r="B1505" s="122">
        <f t="shared" si="25"/>
        <v>1503</v>
      </c>
      <c r="C1505" s="369">
        <v>45466</v>
      </c>
      <c r="D1505" s="134" t="s">
        <v>177</v>
      </c>
      <c r="E1505" s="125" t="str">
        <f>VLOOKUP(Gas_DB2[[#This Row],[کد ماشین آلات]],Y:AA,2,FALSE)</f>
        <v>کمپرسی جفت</v>
      </c>
      <c r="F1505" s="125" t="str">
        <f>VLOOKUP(Gas_DB2[[#This Row],[نام ماشین آلات]],Z:AB,2,FALSE)</f>
        <v>محمد پور</v>
      </c>
      <c r="G1505" s="122">
        <v>200</v>
      </c>
      <c r="H1505" s="4"/>
      <c r="I1505" s="127"/>
      <c r="J1505" s="127"/>
      <c r="K1505" s="107"/>
    </row>
    <row r="1506" spans="2:11" x14ac:dyDescent="0.25">
      <c r="B1506" s="122">
        <f t="shared" si="25"/>
        <v>1504</v>
      </c>
      <c r="C1506" s="369">
        <v>45466</v>
      </c>
      <c r="D1506" s="134" t="s">
        <v>270</v>
      </c>
      <c r="E1506" s="125" t="str">
        <f>VLOOKUP(Gas_DB2[[#This Row],[کد ماشین آلات]],Y:AA,2,FALSE)</f>
        <v>کمپرسی جفت</v>
      </c>
      <c r="F1506" s="125" t="str">
        <f>VLOOKUP(Gas_DB2[[#This Row],[نام ماشین آلات]],Z:AB,2,FALSE)</f>
        <v>محمد پور</v>
      </c>
      <c r="G1506" s="122">
        <v>181</v>
      </c>
      <c r="H1506" s="4"/>
      <c r="I1506" s="127"/>
      <c r="J1506" s="127"/>
      <c r="K1506" s="107"/>
    </row>
    <row r="1507" spans="2:11" x14ac:dyDescent="0.25">
      <c r="B1507" s="122">
        <f t="shared" si="25"/>
        <v>1505</v>
      </c>
      <c r="C1507" s="369">
        <v>45466</v>
      </c>
      <c r="D1507" s="134" t="s">
        <v>179</v>
      </c>
      <c r="E1507" s="125" t="str">
        <f>VLOOKUP(Gas_DB2[[#This Row],[کد ماشین آلات]],Y:AA,2,FALSE)</f>
        <v>تانکر آب</v>
      </c>
      <c r="F1507" s="125" t="str">
        <f>VLOOKUP(Gas_DB2[[#This Row],[نام ماشین آلات]],Z:AB,2,FALSE)</f>
        <v>رضاپور</v>
      </c>
      <c r="G1507" s="122">
        <v>98</v>
      </c>
      <c r="H1507" s="4"/>
      <c r="I1507" s="127"/>
      <c r="J1507" s="127"/>
      <c r="K1507" s="107"/>
    </row>
    <row r="1508" spans="2:11" x14ac:dyDescent="0.25">
      <c r="B1508" s="122">
        <f t="shared" si="25"/>
        <v>1506</v>
      </c>
      <c r="C1508" s="369">
        <v>45467</v>
      </c>
      <c r="D1508" s="132" t="s">
        <v>88</v>
      </c>
      <c r="E1508" s="125" t="str">
        <f>VLOOKUP(Gas_DB2[[#This Row],[کد ماشین آلات]],Y:AA,2,FALSE)</f>
        <v>گریدر  ۱۶g</v>
      </c>
      <c r="F1508" s="125" t="str">
        <f>VLOOKUP(Gas_DB2[[#This Row],[نام ماشین آلات]],Z:AB,2,FALSE)</f>
        <v>شرکتی-یگانه</v>
      </c>
      <c r="G1508" s="4">
        <v>355</v>
      </c>
      <c r="H1508" s="4"/>
      <c r="I1508" s="127"/>
      <c r="J1508" s="127"/>
      <c r="K1508" s="107"/>
    </row>
    <row r="1509" spans="2:11" x14ac:dyDescent="0.25">
      <c r="B1509" s="122">
        <f t="shared" si="25"/>
        <v>1507</v>
      </c>
      <c r="C1509" s="369">
        <v>45467</v>
      </c>
      <c r="D1509" s="132" t="s">
        <v>91</v>
      </c>
      <c r="E1509" s="125" t="str">
        <f>VLOOKUP(Gas_DB2[[#This Row],[کد ماشین آلات]],Y:AA,2,FALSE)</f>
        <v>کامیون کمپرسی</v>
      </c>
      <c r="F1509" s="125" t="str">
        <f>VLOOKUP(Gas_DB2[[#This Row],[نام ماشین آلات]],Z:AB,2,FALSE)</f>
        <v>شرکتی-یحیی زاده</v>
      </c>
      <c r="G1509" s="4">
        <v>0</v>
      </c>
      <c r="H1509" s="4"/>
      <c r="I1509" s="127"/>
      <c r="J1509" s="127"/>
      <c r="K1509" s="107"/>
    </row>
    <row r="1510" spans="2:11" x14ac:dyDescent="0.25">
      <c r="B1510" s="122">
        <f t="shared" si="25"/>
        <v>1508</v>
      </c>
      <c r="C1510" s="369">
        <v>45467</v>
      </c>
      <c r="D1510" s="132" t="s">
        <v>94</v>
      </c>
      <c r="E1510" s="125" t="str">
        <f>VLOOKUP(Gas_DB2[[#This Row],[کد ماشین آلات]],Y:AA,2,FALSE)</f>
        <v>کامیون کمپرسی</v>
      </c>
      <c r="F1510" s="125" t="str">
        <f>VLOOKUP(Gas_DB2[[#This Row],[نام ماشین آلات]],Z:AB,2,FALSE)</f>
        <v>شرکتی-یحیی زاده</v>
      </c>
      <c r="G1510" s="4">
        <v>0</v>
      </c>
      <c r="H1510" s="4"/>
      <c r="I1510" s="127"/>
      <c r="J1510" s="127"/>
      <c r="K1510" s="107"/>
    </row>
    <row r="1511" spans="2:11" x14ac:dyDescent="0.25">
      <c r="B1511" s="122">
        <f t="shared" si="25"/>
        <v>1509</v>
      </c>
      <c r="C1511" s="369">
        <v>45467</v>
      </c>
      <c r="D1511" s="132" t="s">
        <v>117</v>
      </c>
      <c r="E1511" s="125" t="str">
        <f>VLOOKUP(Gas_DB2[[#This Row],[کد ماشین آلات]],Y:AA,2,FALSE)</f>
        <v>کامیون کمپرسی</v>
      </c>
      <c r="F1511" s="125" t="str">
        <f>VLOOKUP(Gas_DB2[[#This Row],[نام ماشین آلات]],Z:AB,2,FALSE)</f>
        <v>شرکتی-یحیی زاده</v>
      </c>
      <c r="G1511" s="4">
        <v>0</v>
      </c>
      <c r="H1511" s="4"/>
      <c r="I1511" s="127"/>
      <c r="J1511" s="127"/>
      <c r="K1511" s="107"/>
    </row>
    <row r="1512" spans="2:11" x14ac:dyDescent="0.25">
      <c r="B1512" s="122">
        <f t="shared" si="25"/>
        <v>1510</v>
      </c>
      <c r="C1512" s="369">
        <v>45467</v>
      </c>
      <c r="D1512" s="132" t="s">
        <v>130</v>
      </c>
      <c r="E1512" s="125" t="str">
        <f>VLOOKUP(Gas_DB2[[#This Row],[کد ماشین آلات]],Y:AA,2,FALSE)</f>
        <v>تانکر ابپاش بنز</v>
      </c>
      <c r="F1512" s="125" t="str">
        <f>VLOOKUP(Gas_DB2[[#This Row],[نام ماشین آلات]],Z:AB,2,FALSE)</f>
        <v>شرکتی-بارانی</v>
      </c>
      <c r="G1512" s="4">
        <v>109</v>
      </c>
      <c r="H1512" s="4"/>
      <c r="I1512" s="127"/>
      <c r="J1512" s="127"/>
      <c r="K1512" s="107"/>
    </row>
    <row r="1513" spans="2:11" x14ac:dyDescent="0.25">
      <c r="B1513" s="122">
        <f t="shared" si="25"/>
        <v>1511</v>
      </c>
      <c r="C1513" s="369">
        <v>45467</v>
      </c>
      <c r="D1513" s="132" t="s">
        <v>96</v>
      </c>
      <c r="E1513" s="125" t="str">
        <f>VLOOKUP(Gas_DB2[[#This Row],[کد ماشین آلات]],Y:AA,2,FALSE)</f>
        <v>تانکر ابپاش بنز</v>
      </c>
      <c r="F1513" s="125" t="str">
        <f>VLOOKUP(Gas_DB2[[#This Row],[نام ماشین آلات]],Z:AB,2,FALSE)</f>
        <v>شرکتی-بارانی</v>
      </c>
      <c r="G1513" s="4">
        <v>0</v>
      </c>
      <c r="H1513" s="4"/>
      <c r="I1513" s="127"/>
      <c r="J1513" s="127"/>
      <c r="K1513" s="107"/>
    </row>
    <row r="1514" spans="2:11" x14ac:dyDescent="0.25">
      <c r="B1514" s="122">
        <f t="shared" si="25"/>
        <v>1512</v>
      </c>
      <c r="C1514" s="369">
        <v>45467</v>
      </c>
      <c r="D1514" s="132" t="s">
        <v>114</v>
      </c>
      <c r="E1514" s="125" t="str">
        <f>VLOOKUP(Gas_DB2[[#This Row],[کد ماشین آلات]],Y:AA,2,FALSE)</f>
        <v>تانکر سوخت بنز</v>
      </c>
      <c r="F1514" s="125" t="str">
        <f>VLOOKUP(Gas_DB2[[#This Row],[نام ماشین آلات]],Z:AB,2,FALSE)</f>
        <v>شرکتی-برات زاده- از تاریخ 1 تیرماه</v>
      </c>
      <c r="G1514" s="4">
        <v>100</v>
      </c>
      <c r="H1514" s="4"/>
      <c r="I1514" s="127">
        <v>6664</v>
      </c>
      <c r="J1514" s="127">
        <v>8349</v>
      </c>
      <c r="K1514" s="107"/>
    </row>
    <row r="1515" spans="2:11" x14ac:dyDescent="0.25">
      <c r="B1515" s="122">
        <f t="shared" si="25"/>
        <v>1513</v>
      </c>
      <c r="C1515" s="369">
        <v>45467</v>
      </c>
      <c r="D1515" s="132" t="s">
        <v>119</v>
      </c>
      <c r="E1515" s="125" t="str">
        <f>VLOOKUP(Gas_DB2[[#This Row],[کد ماشین آلات]],Y:AA,2,FALSE)</f>
        <v>غلطک</v>
      </c>
      <c r="F1515" s="125" t="str">
        <f>VLOOKUP(Gas_DB2[[#This Row],[نام ماشین آلات]],Z:AB,2,FALSE)</f>
        <v>شرکتی-جمالی</v>
      </c>
      <c r="G1515" s="4">
        <v>99</v>
      </c>
      <c r="H1515" s="4"/>
      <c r="I1515" s="127"/>
      <c r="J1515" s="127"/>
      <c r="K1515" s="107"/>
    </row>
    <row r="1516" spans="2:11" x14ac:dyDescent="0.25">
      <c r="B1516" s="122">
        <f t="shared" si="25"/>
        <v>1514</v>
      </c>
      <c r="C1516" s="369">
        <v>45467</v>
      </c>
      <c r="D1516" s="132" t="s">
        <v>107</v>
      </c>
      <c r="E1516" s="125" t="str">
        <f>VLOOKUP(Gas_DB2[[#This Row],[کد ماشین آلات]],Y:AA,2,FALSE)</f>
        <v>غلطک</v>
      </c>
      <c r="F1516" s="125" t="str">
        <f>VLOOKUP(Gas_DB2[[#This Row],[نام ماشین آلات]],Z:AB,2,FALSE)</f>
        <v>شرکتی-جمالی</v>
      </c>
      <c r="G1516" s="4">
        <v>117</v>
      </c>
      <c r="H1516" s="4"/>
      <c r="I1516" s="127"/>
      <c r="J1516" s="127"/>
      <c r="K1516" s="107"/>
    </row>
    <row r="1517" spans="2:11" x14ac:dyDescent="0.25">
      <c r="B1517" s="122">
        <f t="shared" si="25"/>
        <v>1515</v>
      </c>
      <c r="C1517" s="369">
        <v>45467</v>
      </c>
      <c r="D1517" s="132" t="s">
        <v>110</v>
      </c>
      <c r="E1517" s="125" t="str">
        <f>VLOOKUP(Gas_DB2[[#This Row],[کد ماشین آلات]],Y:AA,2,FALSE)</f>
        <v>غلطک</v>
      </c>
      <c r="F1517" s="125" t="str">
        <f>VLOOKUP(Gas_DB2[[#This Row],[نام ماشین آلات]],Z:AB,2,FALSE)</f>
        <v>شرکتی-جمالی</v>
      </c>
      <c r="G1517" s="4">
        <v>54</v>
      </c>
      <c r="H1517" s="4"/>
      <c r="I1517" s="127"/>
      <c r="J1517" s="127"/>
      <c r="K1517" s="107"/>
    </row>
    <row r="1518" spans="2:11" x14ac:dyDescent="0.25">
      <c r="B1518" s="122">
        <f t="shared" si="25"/>
        <v>1516</v>
      </c>
      <c r="C1518" s="369">
        <v>45467</v>
      </c>
      <c r="D1518" s="132" t="s">
        <v>120</v>
      </c>
      <c r="E1518" s="125" t="str">
        <f>VLOOKUP(Gas_DB2[[#This Row],[کد ماشین آلات]],Y:AA,2,FALSE)</f>
        <v>میکسراتکو</v>
      </c>
      <c r="F1518" s="125" t="str">
        <f>VLOOKUP(Gas_DB2[[#This Row],[نام ماشین آلات]],Z:AB,2,FALSE)</f>
        <v>شرکتی-شاکری</v>
      </c>
      <c r="G1518" s="4">
        <v>0</v>
      </c>
      <c r="H1518" s="4"/>
      <c r="I1518" s="127"/>
      <c r="J1518" s="127"/>
      <c r="K1518" s="107"/>
    </row>
    <row r="1519" spans="2:11" x14ac:dyDescent="0.25">
      <c r="B1519" s="122">
        <f t="shared" si="25"/>
        <v>1517</v>
      </c>
      <c r="C1519" s="369">
        <v>45467</v>
      </c>
      <c r="D1519" s="132" t="s">
        <v>122</v>
      </c>
      <c r="E1519" s="125" t="str">
        <f>VLOOKUP(Gas_DB2[[#This Row],[کد ماشین آلات]],Y:AA,2,FALSE)</f>
        <v>میکسر امیکو</v>
      </c>
      <c r="F1519" s="125" t="str">
        <f>VLOOKUP(Gas_DB2[[#This Row],[نام ماشین آلات]],Z:AB,2,FALSE)</f>
        <v>شرکتی-زراعتی</v>
      </c>
      <c r="G1519" s="4">
        <v>0</v>
      </c>
      <c r="H1519" s="4"/>
      <c r="I1519" s="127"/>
      <c r="J1519" s="127"/>
      <c r="K1519" s="107"/>
    </row>
    <row r="1520" spans="2:11" x14ac:dyDescent="0.25">
      <c r="B1520" s="122">
        <f t="shared" si="25"/>
        <v>1518</v>
      </c>
      <c r="C1520" s="369">
        <v>45467</v>
      </c>
      <c r="D1520" s="132" t="s">
        <v>127</v>
      </c>
      <c r="E1520" s="125" t="str">
        <f>VLOOKUP(Gas_DB2[[#This Row],[کد ماشین آلات]],Y:AA,2,FALSE)</f>
        <v>بلدوزر</v>
      </c>
      <c r="F1520" s="125" t="str">
        <f>VLOOKUP(Gas_DB2[[#This Row],[نام ماشین آلات]],Z:AB,2,FALSE)</f>
        <v>شرکتی-رجب زاده</v>
      </c>
      <c r="G1520" s="4">
        <v>0</v>
      </c>
      <c r="H1520" s="4"/>
      <c r="I1520" s="127"/>
      <c r="J1520" s="127"/>
      <c r="K1520" s="107"/>
    </row>
    <row r="1521" spans="2:11" x14ac:dyDescent="0.25">
      <c r="B1521" s="122">
        <f t="shared" si="25"/>
        <v>1519</v>
      </c>
      <c r="C1521" s="369">
        <v>45467</v>
      </c>
      <c r="D1521" s="132" t="s">
        <v>158</v>
      </c>
      <c r="E1521" s="125" t="str">
        <f>VLOOKUP(Gas_DB2[[#This Row],[کد ماشین آلات]],Y:AA,2,FALSE)</f>
        <v>بیل مکانیکی</v>
      </c>
      <c r="F1521" s="125" t="str">
        <f>VLOOKUP(Gas_DB2[[#This Row],[نام ماشین آلات]],Z:AB,2,FALSE)</f>
        <v>انصاری</v>
      </c>
      <c r="G1521" s="4">
        <v>0</v>
      </c>
      <c r="H1521" s="4"/>
      <c r="I1521" s="127"/>
      <c r="J1521" s="127"/>
      <c r="K1521" s="107"/>
    </row>
    <row r="1522" spans="2:11" x14ac:dyDescent="0.25">
      <c r="B1522" s="122">
        <f t="shared" si="25"/>
        <v>1520</v>
      </c>
      <c r="C1522" s="369">
        <v>45467</v>
      </c>
      <c r="D1522" s="133" t="s">
        <v>144</v>
      </c>
      <c r="E1522" s="125" t="str">
        <f>VLOOKUP(Gas_DB2[[#This Row],[کد ماشین آلات]],Y:AA,2,FALSE)</f>
        <v>بلدوزر D85</v>
      </c>
      <c r="F1522" s="125" t="str">
        <f>VLOOKUP(Gas_DB2[[#This Row],[نام ماشین آلات]],Z:AB,2,FALSE)</f>
        <v>اکبری</v>
      </c>
      <c r="G1522" s="4">
        <v>203</v>
      </c>
      <c r="H1522" s="4"/>
      <c r="I1522" s="127"/>
      <c r="J1522" s="127"/>
      <c r="K1522" s="107"/>
    </row>
    <row r="1523" spans="2:11" x14ac:dyDescent="0.25">
      <c r="B1523" s="122">
        <f t="shared" si="25"/>
        <v>1521</v>
      </c>
      <c r="C1523" s="369">
        <v>45467</v>
      </c>
      <c r="D1523" s="133" t="s">
        <v>146</v>
      </c>
      <c r="E1523" s="125" t="str">
        <f>VLOOKUP(Gas_DB2[[#This Row],[کد ماشین آلات]],Y:AA,2,FALSE)</f>
        <v>بلدوزر D85</v>
      </c>
      <c r="F1523" s="125" t="str">
        <f>VLOOKUP(Gas_DB2[[#This Row],[نام ماشین آلات]],Z:AB,2,FALSE)</f>
        <v>اکبری</v>
      </c>
      <c r="G1523" s="4">
        <v>0</v>
      </c>
      <c r="H1523" s="4"/>
      <c r="I1523" s="127"/>
      <c r="J1523" s="127"/>
      <c r="K1523" s="107"/>
    </row>
    <row r="1524" spans="2:11" x14ac:dyDescent="0.25">
      <c r="B1524" s="122">
        <f t="shared" si="25"/>
        <v>1522</v>
      </c>
      <c r="C1524" s="369">
        <v>45467</v>
      </c>
      <c r="D1524" s="134" t="s">
        <v>147</v>
      </c>
      <c r="E1524" s="125" t="str">
        <f>VLOOKUP(Gas_DB2[[#This Row],[کد ماشین آلات]],Y:AA,2,FALSE)</f>
        <v>بلدوزر کاترپیلار D8</v>
      </c>
      <c r="F1524" s="125" t="str">
        <f>VLOOKUP(Gas_DB2[[#This Row],[نام ماشین آلات]],Z:AB,2,FALSE)</f>
        <v>حسن پور</v>
      </c>
      <c r="G1524" s="4">
        <v>0</v>
      </c>
      <c r="H1524" s="4"/>
      <c r="I1524" s="127"/>
      <c r="J1524" s="127"/>
      <c r="K1524" s="107"/>
    </row>
    <row r="1525" spans="2:11" x14ac:dyDescent="0.25">
      <c r="B1525" s="122">
        <f t="shared" si="25"/>
        <v>1523</v>
      </c>
      <c r="C1525" s="369">
        <v>45467</v>
      </c>
      <c r="D1525" s="132" t="s">
        <v>162</v>
      </c>
      <c r="E1525" s="125" t="str">
        <f>VLOOKUP(Gas_DB2[[#This Row],[کد ماشین آلات]],Y:AA,2,FALSE)</f>
        <v>بیل مکانیکی</v>
      </c>
      <c r="F1525" s="125" t="str">
        <f>VLOOKUP(Gas_DB2[[#This Row],[نام ماشین آلات]],Z:AB,2,FALSE)</f>
        <v>انصاری</v>
      </c>
      <c r="G1525" s="4">
        <v>0</v>
      </c>
      <c r="H1525" s="4"/>
      <c r="I1525" s="127"/>
      <c r="J1525" s="127"/>
      <c r="K1525" s="107"/>
    </row>
    <row r="1526" spans="2:11" x14ac:dyDescent="0.25">
      <c r="B1526" s="122">
        <f t="shared" si="25"/>
        <v>1524</v>
      </c>
      <c r="C1526" s="369">
        <v>45467</v>
      </c>
      <c r="D1526" s="132" t="s">
        <v>160</v>
      </c>
      <c r="E1526" s="125" t="str">
        <f>VLOOKUP(Gas_DB2[[#This Row],[کد ماشین آلات]],Y:AA,2,FALSE)</f>
        <v>تانکر آب</v>
      </c>
      <c r="F1526" s="125" t="str">
        <f>VLOOKUP(Gas_DB2[[#This Row],[نام ماشین آلات]],Z:AB,2,FALSE)</f>
        <v>رضاپور</v>
      </c>
      <c r="G1526" s="4">
        <v>0</v>
      </c>
      <c r="H1526" s="4"/>
      <c r="I1526" s="127"/>
      <c r="J1526" s="127"/>
      <c r="K1526" s="107"/>
    </row>
    <row r="1527" spans="2:11" x14ac:dyDescent="0.25">
      <c r="B1527" s="122">
        <f t="shared" si="25"/>
        <v>1525</v>
      </c>
      <c r="C1527" s="369">
        <v>45467</v>
      </c>
      <c r="D1527" s="132" t="s">
        <v>149</v>
      </c>
      <c r="E1527" s="125" t="str">
        <f>VLOOKUP(Gas_DB2[[#This Row],[کد ماشین آلات]],Y:AA,2,FALSE)</f>
        <v>لودر ZL50</v>
      </c>
      <c r="F1527" s="125" t="str">
        <f>VLOOKUP(Gas_DB2[[#This Row],[نام ماشین آلات]],Z:AB,2,FALSE)</f>
        <v>میرزایی</v>
      </c>
      <c r="G1527" s="4">
        <v>160</v>
      </c>
      <c r="H1527" s="4"/>
      <c r="I1527" s="127"/>
      <c r="J1527" s="127"/>
      <c r="K1527" s="107"/>
    </row>
    <row r="1528" spans="2:11" x14ac:dyDescent="0.25">
      <c r="B1528" s="122">
        <f t="shared" si="25"/>
        <v>1526</v>
      </c>
      <c r="C1528" s="369">
        <v>45467</v>
      </c>
      <c r="D1528" s="133" t="s">
        <v>150</v>
      </c>
      <c r="E1528" s="125" t="str">
        <f>VLOOKUP(Gas_DB2[[#This Row],[کد ماشین آلات]],Y:AA,2,FALSE)</f>
        <v>کامیون کمپرسی</v>
      </c>
      <c r="F1528" s="125" t="str">
        <f>VLOOKUP(Gas_DB2[[#This Row],[نام ماشین آلات]],Z:AB,2,FALSE)</f>
        <v>شرکتی-یحیی زاده</v>
      </c>
      <c r="G1528" s="4">
        <v>131</v>
      </c>
      <c r="H1528" s="4"/>
      <c r="I1528" s="127"/>
      <c r="J1528" s="127"/>
      <c r="K1528" s="107"/>
    </row>
    <row r="1529" spans="2:11" x14ac:dyDescent="0.25">
      <c r="B1529" s="122">
        <f t="shared" si="25"/>
        <v>1527</v>
      </c>
      <c r="C1529" s="369">
        <v>45467</v>
      </c>
      <c r="D1529" s="133" t="s">
        <v>152</v>
      </c>
      <c r="E1529" s="125" t="str">
        <f>VLOOKUP(Gas_DB2[[#This Row],[کد ماشین آلات]],Y:AA,2,FALSE)</f>
        <v>کامیون کمپرسی</v>
      </c>
      <c r="F1529" s="125" t="str">
        <f>VLOOKUP(Gas_DB2[[#This Row],[نام ماشین آلات]],Z:AB,2,FALSE)</f>
        <v>شرکتی-یحیی زاده</v>
      </c>
      <c r="G1529" s="4">
        <v>0</v>
      </c>
      <c r="H1529" s="4"/>
      <c r="I1529" s="127"/>
      <c r="J1529" s="127"/>
      <c r="K1529" s="107"/>
    </row>
    <row r="1530" spans="2:11" x14ac:dyDescent="0.25">
      <c r="B1530" s="122">
        <f t="shared" si="25"/>
        <v>1528</v>
      </c>
      <c r="C1530" s="369">
        <v>45467</v>
      </c>
      <c r="D1530" s="133" t="s">
        <v>153</v>
      </c>
      <c r="E1530" s="125" t="str">
        <f>VLOOKUP(Gas_DB2[[#This Row],[کد ماشین آلات]],Y:AA,2,FALSE)</f>
        <v>کامیون کمپرسی</v>
      </c>
      <c r="F1530" s="125" t="str">
        <f>VLOOKUP(Gas_DB2[[#This Row],[نام ماشین آلات]],Z:AB,2,FALSE)</f>
        <v>شرکتی-یحیی زاده</v>
      </c>
      <c r="G1530" s="4">
        <v>0</v>
      </c>
      <c r="H1530" s="4"/>
      <c r="I1530" s="127"/>
      <c r="J1530" s="127"/>
      <c r="K1530" s="107"/>
    </row>
    <row r="1531" spans="2:11" x14ac:dyDescent="0.25">
      <c r="B1531" s="122">
        <f t="shared" si="25"/>
        <v>1529</v>
      </c>
      <c r="C1531" s="369">
        <v>45467</v>
      </c>
      <c r="D1531" s="133" t="s">
        <v>137</v>
      </c>
      <c r="E1531" s="125" t="str">
        <f>VLOOKUP(Gas_DB2[[#This Row],[کد ماشین آلات]],Y:AA,2,FALSE)</f>
        <v>بیل مکانیکی</v>
      </c>
      <c r="F1531" s="125" t="str">
        <f>VLOOKUP(Gas_DB2[[#This Row],[نام ماشین آلات]],Z:AB,2,FALSE)</f>
        <v>انصاری</v>
      </c>
      <c r="G1531" s="4">
        <v>0</v>
      </c>
      <c r="H1531" s="4"/>
      <c r="I1531" s="127"/>
      <c r="J1531" s="127"/>
      <c r="K1531" s="107"/>
    </row>
    <row r="1532" spans="2:11" x14ac:dyDescent="0.25">
      <c r="B1532" s="122">
        <f t="shared" si="25"/>
        <v>1530</v>
      </c>
      <c r="C1532" s="369">
        <v>45467</v>
      </c>
      <c r="D1532" s="133" t="s">
        <v>139</v>
      </c>
      <c r="E1532" s="125" t="str">
        <f>VLOOKUP(Gas_DB2[[#This Row],[کد ماشین آلات]],Y:AA,2,FALSE)</f>
        <v>بیل مکانیکی</v>
      </c>
      <c r="F1532" s="125" t="str">
        <f>VLOOKUP(Gas_DB2[[#This Row],[نام ماشین آلات]],Z:AB,2,FALSE)</f>
        <v>انصاری</v>
      </c>
      <c r="G1532" s="4">
        <v>287</v>
      </c>
      <c r="H1532" s="4"/>
      <c r="I1532" s="127"/>
      <c r="J1532" s="127"/>
      <c r="K1532" s="107"/>
    </row>
    <row r="1533" spans="2:11" x14ac:dyDescent="0.25">
      <c r="B1533" s="122">
        <f t="shared" si="25"/>
        <v>1531</v>
      </c>
      <c r="C1533" s="369">
        <v>45467</v>
      </c>
      <c r="D1533" s="133" t="s">
        <v>141</v>
      </c>
      <c r="E1533" s="125" t="str">
        <f>VLOOKUP(Gas_DB2[[#This Row],[کد ماشین آلات]],Y:AA,2,FALSE)</f>
        <v>کامیون کمپرسی</v>
      </c>
      <c r="F1533" s="125" t="str">
        <f>VLOOKUP(Gas_DB2[[#This Row],[نام ماشین آلات]],Z:AB,2,FALSE)</f>
        <v>شرکتی-یحیی زاده</v>
      </c>
      <c r="G1533" s="4">
        <v>0</v>
      </c>
      <c r="H1533" s="4"/>
      <c r="I1533" s="127"/>
      <c r="J1533" s="127"/>
      <c r="K1533" s="107"/>
    </row>
    <row r="1534" spans="2:11" x14ac:dyDescent="0.25">
      <c r="B1534" s="122">
        <f t="shared" si="25"/>
        <v>1532</v>
      </c>
      <c r="C1534" s="369">
        <v>45467</v>
      </c>
      <c r="D1534" s="133" t="s">
        <v>142</v>
      </c>
      <c r="E1534" s="125" t="str">
        <f>VLOOKUP(Gas_DB2[[#This Row],[کد ماشین آلات]],Y:AA,2,FALSE)</f>
        <v>کامیون کمپرسی</v>
      </c>
      <c r="F1534" s="125" t="str">
        <f>VLOOKUP(Gas_DB2[[#This Row],[نام ماشین آلات]],Z:AB,2,FALSE)</f>
        <v>شرکتی-یحیی زاده</v>
      </c>
      <c r="G1534" s="4">
        <v>0</v>
      </c>
      <c r="H1534" s="4"/>
      <c r="I1534" s="127"/>
      <c r="J1534" s="127"/>
      <c r="K1534" s="107"/>
    </row>
    <row r="1535" spans="2:11" x14ac:dyDescent="0.25">
      <c r="B1535" s="122">
        <f t="shared" si="25"/>
        <v>1533</v>
      </c>
      <c r="C1535" s="369">
        <v>45467</v>
      </c>
      <c r="D1535" s="133" t="s">
        <v>143</v>
      </c>
      <c r="E1535" s="125" t="str">
        <f>VLOOKUP(Gas_DB2[[#This Row],[کد ماشین آلات]],Y:AA,2,FALSE)</f>
        <v>کامیون کمپرسی</v>
      </c>
      <c r="F1535" s="125" t="str">
        <f>VLOOKUP(Gas_DB2[[#This Row],[نام ماشین آلات]],Z:AB,2,FALSE)</f>
        <v>شرکتی-یحیی زاده</v>
      </c>
      <c r="G1535" s="4">
        <v>0</v>
      </c>
      <c r="H1535" s="4"/>
      <c r="I1535" s="127"/>
      <c r="J1535" s="127"/>
      <c r="K1535" s="107"/>
    </row>
    <row r="1536" spans="2:11" x14ac:dyDescent="0.25">
      <c r="B1536" s="122">
        <f t="shared" si="25"/>
        <v>1534</v>
      </c>
      <c r="C1536" s="369">
        <v>45467</v>
      </c>
      <c r="D1536" s="133" t="s">
        <v>136</v>
      </c>
      <c r="E1536" s="125" t="str">
        <f>VLOOKUP(Gas_DB2[[#This Row],[کد ماشین آلات]],Y:AA,2,FALSE)</f>
        <v>بلدوزر</v>
      </c>
      <c r="F1536" s="125" t="str">
        <f>VLOOKUP(Gas_DB2[[#This Row],[نام ماشین آلات]],Z:AB,2,FALSE)</f>
        <v>شرکتی-رجب زاده</v>
      </c>
      <c r="G1536" s="4">
        <v>0</v>
      </c>
      <c r="H1536" s="4"/>
      <c r="I1536" s="127"/>
      <c r="J1536" s="127"/>
      <c r="K1536" s="107"/>
    </row>
    <row r="1537" spans="2:11" x14ac:dyDescent="0.25">
      <c r="B1537" s="122">
        <f t="shared" si="25"/>
        <v>1535</v>
      </c>
      <c r="C1537" s="369">
        <v>45467</v>
      </c>
      <c r="D1537" s="132" t="s">
        <v>155</v>
      </c>
      <c r="E1537" s="125" t="str">
        <f>VLOOKUP(Gas_DB2[[#This Row],[کد ماشین آلات]],Y:AA,2,FALSE)</f>
        <v>لودر</v>
      </c>
      <c r="F1537" s="125">
        <f>VLOOKUP(Gas_DB2[[#This Row],[نام ماشین آلات]],Z:AB,2,FALSE)</f>
        <v>0</v>
      </c>
      <c r="G1537" s="4">
        <v>0</v>
      </c>
      <c r="H1537" s="4"/>
      <c r="I1537" s="127"/>
      <c r="J1537" s="127"/>
      <c r="K1537" s="107"/>
    </row>
    <row r="1538" spans="2:11" x14ac:dyDescent="0.25">
      <c r="B1538" s="122">
        <f t="shared" si="25"/>
        <v>1536</v>
      </c>
      <c r="C1538" s="369">
        <v>45467</v>
      </c>
      <c r="D1538" s="132" t="s">
        <v>156</v>
      </c>
      <c r="E1538" s="125" t="str">
        <f>VLOOKUP(Gas_DB2[[#This Row],[کد ماشین آلات]],Y:AA,2,FALSE)</f>
        <v>کامیون کمپرسی</v>
      </c>
      <c r="F1538" s="125" t="str">
        <f>VLOOKUP(Gas_DB2[[#This Row],[نام ماشین آلات]],Z:AB,2,FALSE)</f>
        <v>شرکتی-یحیی زاده</v>
      </c>
      <c r="G1538" s="4">
        <v>0</v>
      </c>
      <c r="H1538" s="4"/>
      <c r="I1538" s="127"/>
      <c r="J1538" s="127"/>
      <c r="K1538" s="107"/>
    </row>
    <row r="1539" spans="2:11" x14ac:dyDescent="0.25">
      <c r="B1539" s="122">
        <f t="shared" si="25"/>
        <v>1537</v>
      </c>
      <c r="C1539" s="369">
        <v>45467</v>
      </c>
      <c r="D1539" s="132" t="s">
        <v>157</v>
      </c>
      <c r="E1539" s="125" t="str">
        <f>VLOOKUP(Gas_DB2[[#This Row],[کد ماشین آلات]],Y:AA,2,FALSE)</f>
        <v>کامیون کمپرسی</v>
      </c>
      <c r="F1539" s="125" t="str">
        <f>VLOOKUP(Gas_DB2[[#This Row],[نام ماشین آلات]],Z:AB,2,FALSE)</f>
        <v>شرکتی-یحیی زاده</v>
      </c>
      <c r="G1539" s="4">
        <v>0</v>
      </c>
      <c r="H1539" s="4"/>
      <c r="I1539" s="127"/>
      <c r="J1539" s="127"/>
      <c r="K1539" s="107"/>
    </row>
    <row r="1540" spans="2:11" x14ac:dyDescent="0.25">
      <c r="B1540" s="122">
        <f t="shared" si="25"/>
        <v>1538</v>
      </c>
      <c r="C1540" s="369">
        <v>45467</v>
      </c>
      <c r="D1540" s="134" t="s">
        <v>164</v>
      </c>
      <c r="E1540" s="125" t="str">
        <f>VLOOKUP(Gas_DB2[[#This Row],[کد ماشین آلات]],Y:AA,2,FALSE)</f>
        <v>گریدر 14G</v>
      </c>
      <c r="F1540" s="125" t="str">
        <f>VLOOKUP(Gas_DB2[[#This Row],[نام ماشین آلات]],Z:AB,2,FALSE)</f>
        <v>محمد پور</v>
      </c>
      <c r="G1540" s="4">
        <v>0</v>
      </c>
      <c r="H1540" s="4"/>
      <c r="I1540" s="127"/>
      <c r="J1540" s="127"/>
      <c r="K1540" s="107"/>
    </row>
    <row r="1541" spans="2:11" x14ac:dyDescent="0.25">
      <c r="B1541" s="122">
        <f t="shared" si="25"/>
        <v>1539</v>
      </c>
      <c r="C1541" s="369">
        <v>45467</v>
      </c>
      <c r="D1541" s="134" t="s">
        <v>168</v>
      </c>
      <c r="E1541" s="125" t="str">
        <f>VLOOKUP(Gas_DB2[[#This Row],[کد ماشین آلات]],Y:AA,2,FALSE)</f>
        <v>غلطک کششی</v>
      </c>
      <c r="F1541" s="125" t="str">
        <f>VLOOKUP(Gas_DB2[[#This Row],[نام ماشین آلات]],Z:AB,2,FALSE)</f>
        <v>محمد پور</v>
      </c>
      <c r="G1541" s="4">
        <v>0</v>
      </c>
      <c r="H1541" s="4"/>
      <c r="I1541" s="127"/>
      <c r="J1541" s="127"/>
      <c r="K1541" s="107"/>
    </row>
    <row r="1542" spans="2:11" x14ac:dyDescent="0.25">
      <c r="B1542" s="122">
        <f t="shared" si="25"/>
        <v>1540</v>
      </c>
      <c r="C1542" s="369">
        <v>45467</v>
      </c>
      <c r="D1542" s="134" t="s">
        <v>171</v>
      </c>
      <c r="E1542" s="125" t="str">
        <f>VLOOKUP(Gas_DB2[[#This Row],[کد ماشین آلات]],Y:AA,2,FALSE)</f>
        <v>غلطک کششی</v>
      </c>
      <c r="F1542" s="125" t="str">
        <f>VLOOKUP(Gas_DB2[[#This Row],[نام ماشین آلات]],Z:AB,2,FALSE)</f>
        <v>محمد پور</v>
      </c>
      <c r="G1542" s="4">
        <v>0</v>
      </c>
      <c r="H1542" s="4"/>
      <c r="I1542" s="127"/>
      <c r="J1542" s="127"/>
      <c r="K1542" s="107"/>
    </row>
    <row r="1543" spans="2:11" x14ac:dyDescent="0.25">
      <c r="B1543" s="122">
        <f t="shared" ref="B1543:B1606" si="26">ROW()-2</f>
        <v>1541</v>
      </c>
      <c r="C1543" s="369">
        <v>45467</v>
      </c>
      <c r="D1543" s="134" t="s">
        <v>172</v>
      </c>
      <c r="E1543" s="125" t="str">
        <f>VLOOKUP(Gas_DB2[[#This Row],[کد ماشین آلات]],Y:AA,2,FALSE)</f>
        <v>لودر</v>
      </c>
      <c r="F1543" s="125">
        <f>VLOOKUP(Gas_DB2[[#This Row],[نام ماشین آلات]],Z:AB,2,FALSE)</f>
        <v>0</v>
      </c>
      <c r="G1543" s="4">
        <v>0</v>
      </c>
      <c r="H1543" s="4"/>
      <c r="I1543" s="127"/>
      <c r="J1543" s="127"/>
      <c r="K1543" s="107"/>
    </row>
    <row r="1544" spans="2:11" x14ac:dyDescent="0.25">
      <c r="B1544" s="122">
        <f t="shared" si="26"/>
        <v>1542</v>
      </c>
      <c r="C1544" s="369">
        <v>45467</v>
      </c>
      <c r="D1544" s="134" t="s">
        <v>173</v>
      </c>
      <c r="E1544" s="125" t="str">
        <f>VLOOKUP(Gas_DB2[[#This Row],[کد ماشین آلات]],Y:AA,2,FALSE)</f>
        <v>تانکر آب</v>
      </c>
      <c r="F1544" s="125" t="str">
        <f>VLOOKUP(Gas_DB2[[#This Row],[نام ماشین آلات]],Z:AB,2,FALSE)</f>
        <v>رضاپور</v>
      </c>
      <c r="G1544" s="4">
        <v>0</v>
      </c>
      <c r="H1544" s="4"/>
      <c r="I1544" s="127"/>
      <c r="J1544" s="127"/>
      <c r="K1544" s="107"/>
    </row>
    <row r="1545" spans="2:11" x14ac:dyDescent="0.25">
      <c r="B1545" s="122">
        <f t="shared" si="26"/>
        <v>1543</v>
      </c>
      <c r="C1545" s="369">
        <v>45467</v>
      </c>
      <c r="D1545" s="134" t="s">
        <v>174</v>
      </c>
      <c r="E1545" s="125" t="str">
        <f>VLOOKUP(Gas_DB2[[#This Row],[کد ماشین آلات]],Y:AA,2,FALSE)</f>
        <v>غلطک پاچه بزی</v>
      </c>
      <c r="F1545" s="125" t="str">
        <f>VLOOKUP(Gas_DB2[[#This Row],[نام ماشین آلات]],Z:AB,2,FALSE)</f>
        <v>محمد پور</v>
      </c>
      <c r="G1545" s="4">
        <v>0</v>
      </c>
      <c r="H1545" s="4"/>
      <c r="I1545" s="127"/>
      <c r="J1545" s="127"/>
      <c r="K1545" s="107"/>
    </row>
    <row r="1546" spans="2:11" x14ac:dyDescent="0.25">
      <c r="B1546" s="122">
        <f t="shared" si="26"/>
        <v>1544</v>
      </c>
      <c r="C1546" s="369">
        <v>45467</v>
      </c>
      <c r="D1546" s="134" t="s">
        <v>176</v>
      </c>
      <c r="E1546" s="125" t="str">
        <f>VLOOKUP(Gas_DB2[[#This Row],[کد ماشین آلات]],Y:AA,2,FALSE)</f>
        <v>بلدوزر</v>
      </c>
      <c r="F1546" s="228" t="str">
        <f>VLOOKUP(D1546,Y$4:AA1546,3,FALSE)</f>
        <v>محمد پور</v>
      </c>
      <c r="G1546" s="4">
        <v>0</v>
      </c>
      <c r="H1546" s="4"/>
      <c r="I1546" s="127"/>
      <c r="J1546" s="127"/>
      <c r="K1546" s="107"/>
    </row>
    <row r="1547" spans="2:11" x14ac:dyDescent="0.25">
      <c r="B1547" s="122">
        <f t="shared" si="26"/>
        <v>1545</v>
      </c>
      <c r="C1547" s="369">
        <v>45467</v>
      </c>
      <c r="D1547" s="134" t="s">
        <v>177</v>
      </c>
      <c r="E1547" s="125" t="str">
        <f>VLOOKUP(Gas_DB2[[#This Row],[کد ماشین آلات]],Y:AA,2,FALSE)</f>
        <v>کمپرسی جفت</v>
      </c>
      <c r="F1547" s="125" t="str">
        <f>VLOOKUP(Gas_DB2[[#This Row],[نام ماشین آلات]],Z:AB,2,FALSE)</f>
        <v>محمد پور</v>
      </c>
      <c r="G1547" s="4">
        <v>0</v>
      </c>
      <c r="H1547" s="4"/>
      <c r="I1547" s="127"/>
      <c r="J1547" s="127"/>
      <c r="K1547" s="107"/>
    </row>
    <row r="1548" spans="2:11" x14ac:dyDescent="0.25">
      <c r="B1548" s="122">
        <f t="shared" si="26"/>
        <v>1546</v>
      </c>
      <c r="C1548" s="369">
        <v>45467</v>
      </c>
      <c r="D1548" s="134" t="s">
        <v>270</v>
      </c>
      <c r="E1548" s="125" t="str">
        <f>VLOOKUP(Gas_DB2[[#This Row],[کد ماشین آلات]],Y:AA,2,FALSE)</f>
        <v>کمپرسی جفت</v>
      </c>
      <c r="F1548" s="125" t="str">
        <f>VLOOKUP(Gas_DB2[[#This Row],[نام ماشین آلات]],Z:AB,2,FALSE)</f>
        <v>محمد پور</v>
      </c>
      <c r="G1548" s="4">
        <v>0</v>
      </c>
      <c r="H1548" s="4"/>
      <c r="I1548" s="127"/>
      <c r="J1548" s="127"/>
      <c r="K1548" s="107"/>
    </row>
    <row r="1549" spans="2:11" x14ac:dyDescent="0.25">
      <c r="B1549" s="122">
        <f t="shared" si="26"/>
        <v>1547</v>
      </c>
      <c r="C1549" s="369">
        <v>45467</v>
      </c>
      <c r="D1549" s="134" t="s">
        <v>179</v>
      </c>
      <c r="E1549" s="125" t="str">
        <f>VLOOKUP(Gas_DB2[[#This Row],[کد ماشین آلات]],Y:AA,2,FALSE)</f>
        <v>تانکر آب</v>
      </c>
      <c r="F1549" s="125" t="str">
        <f>VLOOKUP(Gas_DB2[[#This Row],[نام ماشین آلات]],Z:AB,2,FALSE)</f>
        <v>رضاپور</v>
      </c>
      <c r="G1549" s="4">
        <v>71</v>
      </c>
      <c r="H1549" s="4"/>
      <c r="I1549" s="127"/>
      <c r="J1549" s="127"/>
      <c r="K1549" s="107"/>
    </row>
    <row r="1550" spans="2:11" x14ac:dyDescent="0.25">
      <c r="B1550" s="122">
        <f t="shared" si="26"/>
        <v>1548</v>
      </c>
      <c r="C1550" s="369">
        <v>45468</v>
      </c>
      <c r="D1550" s="236" t="s">
        <v>88</v>
      </c>
      <c r="E1550" s="125" t="str">
        <f>VLOOKUP(Gas_DB2[[#This Row],[کد ماشین آلات]],Y:AA,2,FALSE)</f>
        <v>گریدر  ۱۶g</v>
      </c>
      <c r="F1550" s="125" t="str">
        <f>VLOOKUP(Gas_DB2[[#This Row],[نام ماشین آلات]],Z:AB,2,FALSE)</f>
        <v>شرکتی-یگانه</v>
      </c>
      <c r="G1550" s="4">
        <v>0</v>
      </c>
      <c r="H1550" s="4"/>
      <c r="I1550" s="127"/>
      <c r="J1550" s="127"/>
      <c r="K1550" s="107"/>
    </row>
    <row r="1551" spans="2:11" x14ac:dyDescent="0.25">
      <c r="B1551" s="122">
        <f t="shared" si="26"/>
        <v>1549</v>
      </c>
      <c r="C1551" s="369">
        <v>45468</v>
      </c>
      <c r="D1551" s="236" t="s">
        <v>91</v>
      </c>
      <c r="E1551" s="125" t="str">
        <f>VLOOKUP(Gas_DB2[[#This Row],[کد ماشین آلات]],Y:AA,2,FALSE)</f>
        <v>کامیون کمپرسی</v>
      </c>
      <c r="F1551" s="125" t="str">
        <f>VLOOKUP(Gas_DB2[[#This Row],[نام ماشین آلات]],Z:AB,2,FALSE)</f>
        <v>شرکتی-یحیی زاده</v>
      </c>
      <c r="G1551" s="4">
        <v>89</v>
      </c>
      <c r="H1551" s="4"/>
      <c r="I1551" s="127"/>
      <c r="J1551" s="127"/>
      <c r="K1551" s="107"/>
    </row>
    <row r="1552" spans="2:11" x14ac:dyDescent="0.25">
      <c r="B1552" s="122">
        <f t="shared" si="26"/>
        <v>1550</v>
      </c>
      <c r="C1552" s="369">
        <v>45468</v>
      </c>
      <c r="D1552" s="236" t="s">
        <v>94</v>
      </c>
      <c r="E1552" s="125" t="str">
        <f>VLOOKUP(Gas_DB2[[#This Row],[کد ماشین آلات]],Y:AA,2,FALSE)</f>
        <v>کامیون کمپرسی</v>
      </c>
      <c r="F1552" s="125" t="str">
        <f>VLOOKUP(Gas_DB2[[#This Row],[نام ماشین آلات]],Z:AB,2,FALSE)</f>
        <v>شرکتی-یحیی زاده</v>
      </c>
      <c r="G1552" s="4">
        <v>0</v>
      </c>
      <c r="H1552" s="4"/>
      <c r="I1552" s="127"/>
      <c r="J1552" s="127"/>
      <c r="K1552" s="107"/>
    </row>
    <row r="1553" spans="2:11" x14ac:dyDescent="0.25">
      <c r="B1553" s="122">
        <f t="shared" si="26"/>
        <v>1551</v>
      </c>
      <c r="C1553" s="369">
        <v>45468</v>
      </c>
      <c r="D1553" s="236" t="s">
        <v>117</v>
      </c>
      <c r="E1553" s="125" t="str">
        <f>VLOOKUP(Gas_DB2[[#This Row],[کد ماشین آلات]],Y:AA,2,FALSE)</f>
        <v>کامیون کمپرسی</v>
      </c>
      <c r="F1553" s="125" t="str">
        <f>VLOOKUP(Gas_DB2[[#This Row],[نام ماشین آلات]],Z:AB,2,FALSE)</f>
        <v>شرکتی-یحیی زاده</v>
      </c>
      <c r="G1553" s="4">
        <v>192</v>
      </c>
      <c r="H1553" s="4"/>
      <c r="I1553" s="127"/>
      <c r="J1553" s="127"/>
      <c r="K1553" s="107"/>
    </row>
    <row r="1554" spans="2:11" x14ac:dyDescent="0.25">
      <c r="B1554" s="122">
        <f t="shared" si="26"/>
        <v>1552</v>
      </c>
      <c r="C1554" s="369">
        <v>45468</v>
      </c>
      <c r="D1554" s="236" t="s">
        <v>130</v>
      </c>
      <c r="E1554" s="125" t="str">
        <f>VLOOKUP(Gas_DB2[[#This Row],[کد ماشین آلات]],Y:AA,2,FALSE)</f>
        <v>تانکر ابپاش بنز</v>
      </c>
      <c r="F1554" s="125" t="str">
        <f>VLOOKUP(Gas_DB2[[#This Row],[نام ماشین آلات]],Z:AB,2,FALSE)</f>
        <v>شرکتی-بارانی</v>
      </c>
      <c r="G1554" s="4">
        <v>0</v>
      </c>
      <c r="H1554" s="4"/>
      <c r="I1554" s="127"/>
      <c r="J1554" s="127"/>
      <c r="K1554" s="107"/>
    </row>
    <row r="1555" spans="2:11" x14ac:dyDescent="0.25">
      <c r="B1555" s="122">
        <f t="shared" si="26"/>
        <v>1553</v>
      </c>
      <c r="C1555" s="369">
        <v>45468</v>
      </c>
      <c r="D1555" s="236" t="s">
        <v>96</v>
      </c>
      <c r="E1555" s="125" t="str">
        <f>VLOOKUP(Gas_DB2[[#This Row],[کد ماشین آلات]],Y:AA,2,FALSE)</f>
        <v>تانکر ابپاش بنز</v>
      </c>
      <c r="F1555" s="125" t="str">
        <f>VLOOKUP(Gas_DB2[[#This Row],[نام ماشین آلات]],Z:AB,2,FALSE)</f>
        <v>شرکتی-بارانی</v>
      </c>
      <c r="G1555" s="4">
        <v>0</v>
      </c>
      <c r="H1555" s="4"/>
      <c r="I1555" s="127"/>
      <c r="J1555" s="127"/>
      <c r="K1555" s="107"/>
    </row>
    <row r="1556" spans="2:11" x14ac:dyDescent="0.25">
      <c r="B1556" s="122">
        <f t="shared" si="26"/>
        <v>1554</v>
      </c>
      <c r="C1556" s="369">
        <v>45468</v>
      </c>
      <c r="D1556" s="236" t="s">
        <v>114</v>
      </c>
      <c r="E1556" s="125" t="str">
        <f>VLOOKUP(Gas_DB2[[#This Row],[کد ماشین آلات]],Y:AA,2,FALSE)</f>
        <v>تانکر سوخت بنز</v>
      </c>
      <c r="F1556" s="125" t="str">
        <f>VLOOKUP(Gas_DB2[[#This Row],[نام ماشین آلات]],Z:AB,2,FALSE)</f>
        <v>شرکتی-برات زاده- از تاریخ 1 تیرماه</v>
      </c>
      <c r="G1556" s="4">
        <v>0</v>
      </c>
      <c r="H1556" s="4"/>
      <c r="I1556" s="127"/>
      <c r="J1556" s="127"/>
      <c r="K1556" s="107"/>
    </row>
    <row r="1557" spans="2:11" x14ac:dyDescent="0.25">
      <c r="B1557" s="122">
        <f t="shared" si="26"/>
        <v>1555</v>
      </c>
      <c r="C1557" s="369">
        <v>45468</v>
      </c>
      <c r="D1557" s="236" t="s">
        <v>119</v>
      </c>
      <c r="E1557" s="125" t="str">
        <f>VLOOKUP(Gas_DB2[[#This Row],[کد ماشین آلات]],Y:AA,2,FALSE)</f>
        <v>غلطک</v>
      </c>
      <c r="F1557" s="125" t="str">
        <f>VLOOKUP(Gas_DB2[[#This Row],[نام ماشین آلات]],Z:AB,2,FALSE)</f>
        <v>شرکتی-جمالی</v>
      </c>
      <c r="G1557" s="4">
        <v>0</v>
      </c>
      <c r="H1557" s="4"/>
      <c r="I1557" s="127"/>
      <c r="J1557" s="127"/>
      <c r="K1557" s="107"/>
    </row>
    <row r="1558" spans="2:11" x14ac:dyDescent="0.25">
      <c r="B1558" s="122">
        <f t="shared" si="26"/>
        <v>1556</v>
      </c>
      <c r="C1558" s="369">
        <v>45468</v>
      </c>
      <c r="D1558" s="236" t="s">
        <v>107</v>
      </c>
      <c r="E1558" s="125" t="str">
        <f>VLOOKUP(Gas_DB2[[#This Row],[کد ماشین آلات]],Y:AA,2,FALSE)</f>
        <v>غلطک</v>
      </c>
      <c r="F1558" s="125" t="str">
        <f>VLOOKUP(Gas_DB2[[#This Row],[نام ماشین آلات]],Z:AB,2,FALSE)</f>
        <v>شرکتی-جمالی</v>
      </c>
      <c r="G1558" s="4">
        <v>0</v>
      </c>
      <c r="H1558" s="4"/>
      <c r="I1558" s="127"/>
      <c r="J1558" s="127"/>
      <c r="K1558" s="107"/>
    </row>
    <row r="1559" spans="2:11" x14ac:dyDescent="0.25">
      <c r="B1559" s="122">
        <f t="shared" si="26"/>
        <v>1557</v>
      </c>
      <c r="C1559" s="369">
        <v>45468</v>
      </c>
      <c r="D1559" s="236" t="s">
        <v>110</v>
      </c>
      <c r="E1559" s="125" t="str">
        <f>VLOOKUP(Gas_DB2[[#This Row],[کد ماشین آلات]],Y:AA,2,FALSE)</f>
        <v>غلطک</v>
      </c>
      <c r="F1559" s="125" t="str">
        <f>VLOOKUP(Gas_DB2[[#This Row],[نام ماشین آلات]],Z:AB,2,FALSE)</f>
        <v>شرکتی-جمالی</v>
      </c>
      <c r="G1559" s="4">
        <v>0</v>
      </c>
      <c r="H1559" s="4"/>
      <c r="I1559" s="127"/>
      <c r="J1559" s="127"/>
      <c r="K1559" s="107"/>
    </row>
    <row r="1560" spans="2:11" x14ac:dyDescent="0.25">
      <c r="B1560" s="122">
        <f t="shared" si="26"/>
        <v>1558</v>
      </c>
      <c r="C1560" s="369">
        <v>45468</v>
      </c>
      <c r="D1560" s="236" t="s">
        <v>120</v>
      </c>
      <c r="E1560" s="125" t="str">
        <f>VLOOKUP(Gas_DB2[[#This Row],[کد ماشین آلات]],Y:AA,2,FALSE)</f>
        <v>میکسراتکو</v>
      </c>
      <c r="F1560" s="125" t="str">
        <f>VLOOKUP(Gas_DB2[[#This Row],[نام ماشین آلات]],Z:AB,2,FALSE)</f>
        <v>شرکتی-شاکری</v>
      </c>
      <c r="G1560" s="4">
        <v>0</v>
      </c>
      <c r="H1560" s="4"/>
      <c r="I1560" s="127"/>
      <c r="J1560" s="127"/>
      <c r="K1560" s="107"/>
    </row>
    <row r="1561" spans="2:11" x14ac:dyDescent="0.25">
      <c r="B1561" s="122">
        <f t="shared" si="26"/>
        <v>1559</v>
      </c>
      <c r="C1561" s="369">
        <v>45468</v>
      </c>
      <c r="D1561" s="236" t="s">
        <v>122</v>
      </c>
      <c r="E1561" s="125" t="str">
        <f>VLOOKUP(Gas_DB2[[#This Row],[کد ماشین آلات]],Y:AA,2,FALSE)</f>
        <v>میکسر امیکو</v>
      </c>
      <c r="F1561" s="125" t="str">
        <f>VLOOKUP(Gas_DB2[[#This Row],[نام ماشین آلات]],Z:AB,2,FALSE)</f>
        <v>شرکتی-زراعتی</v>
      </c>
      <c r="G1561" s="4">
        <v>0</v>
      </c>
      <c r="H1561" s="4"/>
      <c r="I1561" s="127"/>
      <c r="J1561" s="127"/>
      <c r="K1561" s="107"/>
    </row>
    <row r="1562" spans="2:11" x14ac:dyDescent="0.25">
      <c r="B1562" s="122">
        <f t="shared" si="26"/>
        <v>1560</v>
      </c>
      <c r="C1562" s="369">
        <v>45468</v>
      </c>
      <c r="D1562" s="236" t="s">
        <v>127</v>
      </c>
      <c r="E1562" s="125" t="str">
        <f>VLOOKUP(Gas_DB2[[#This Row],[کد ماشین آلات]],Y:AA,2,FALSE)</f>
        <v>بلدوزر</v>
      </c>
      <c r="F1562" s="125" t="str">
        <f>VLOOKUP(Gas_DB2[[#This Row],[نام ماشین آلات]],Z:AB,2,FALSE)</f>
        <v>شرکتی-رجب زاده</v>
      </c>
      <c r="G1562" s="4">
        <v>430</v>
      </c>
      <c r="H1562" s="4"/>
      <c r="I1562" s="127"/>
      <c r="J1562" s="127"/>
      <c r="K1562" s="107"/>
    </row>
    <row r="1563" spans="2:11" x14ac:dyDescent="0.25">
      <c r="B1563" s="122">
        <f t="shared" si="26"/>
        <v>1561</v>
      </c>
      <c r="C1563" s="369">
        <v>45468</v>
      </c>
      <c r="D1563" s="236" t="s">
        <v>158</v>
      </c>
      <c r="E1563" s="125" t="str">
        <f>VLOOKUP(Gas_DB2[[#This Row],[کد ماشین آلات]],Y:AA,2,FALSE)</f>
        <v>بیل مکانیکی</v>
      </c>
      <c r="F1563" s="125" t="str">
        <f>VLOOKUP(Gas_DB2[[#This Row],[نام ماشین آلات]],Z:AB,2,FALSE)</f>
        <v>انصاری</v>
      </c>
      <c r="G1563" s="4">
        <v>0</v>
      </c>
      <c r="H1563" s="4"/>
      <c r="I1563" s="127"/>
      <c r="J1563" s="127"/>
      <c r="K1563" s="107"/>
    </row>
    <row r="1564" spans="2:11" x14ac:dyDescent="0.25">
      <c r="B1564" s="122">
        <f t="shared" si="26"/>
        <v>1562</v>
      </c>
      <c r="C1564" s="369">
        <v>45468</v>
      </c>
      <c r="D1564" s="237" t="s">
        <v>144</v>
      </c>
      <c r="E1564" s="125" t="str">
        <f>VLOOKUP(Gas_DB2[[#This Row],[کد ماشین آلات]],Y:AA,2,FALSE)</f>
        <v>بلدوزر D85</v>
      </c>
      <c r="F1564" s="125" t="str">
        <f>VLOOKUP(Gas_DB2[[#This Row],[نام ماشین آلات]],Z:AB,2,FALSE)</f>
        <v>اکبری</v>
      </c>
      <c r="G1564" s="4">
        <v>0</v>
      </c>
      <c r="H1564" s="4"/>
      <c r="I1564" s="127"/>
      <c r="J1564" s="127"/>
      <c r="K1564" s="107"/>
    </row>
    <row r="1565" spans="2:11" x14ac:dyDescent="0.25">
      <c r="B1565" s="122">
        <f t="shared" si="26"/>
        <v>1563</v>
      </c>
      <c r="C1565" s="369">
        <v>45468</v>
      </c>
      <c r="D1565" s="237" t="s">
        <v>146</v>
      </c>
      <c r="E1565" s="125" t="str">
        <f>VLOOKUP(Gas_DB2[[#This Row],[کد ماشین آلات]],Y:AA,2,FALSE)</f>
        <v>بلدوزر D85</v>
      </c>
      <c r="F1565" s="125" t="str">
        <f>VLOOKUP(Gas_DB2[[#This Row],[نام ماشین آلات]],Z:AB,2,FALSE)</f>
        <v>اکبری</v>
      </c>
      <c r="G1565" s="4">
        <v>286</v>
      </c>
      <c r="H1565" s="4"/>
      <c r="I1565" s="127"/>
      <c r="J1565" s="127"/>
      <c r="K1565" s="107"/>
    </row>
    <row r="1566" spans="2:11" x14ac:dyDescent="0.25">
      <c r="B1566" s="122">
        <f t="shared" si="26"/>
        <v>1564</v>
      </c>
      <c r="C1566" s="369">
        <v>45468</v>
      </c>
      <c r="D1566" s="238" t="s">
        <v>147</v>
      </c>
      <c r="E1566" s="125" t="str">
        <f>VLOOKUP(Gas_DB2[[#This Row],[کد ماشین آلات]],Y:AA,2,FALSE)</f>
        <v>بلدوزر کاترپیلار D8</v>
      </c>
      <c r="F1566" s="125" t="str">
        <f>VLOOKUP(Gas_DB2[[#This Row],[نام ماشین آلات]],Z:AB,2,FALSE)</f>
        <v>حسن پور</v>
      </c>
      <c r="G1566" s="4">
        <v>0</v>
      </c>
      <c r="H1566" s="4"/>
      <c r="I1566" s="127"/>
      <c r="J1566" s="127"/>
      <c r="K1566" s="107"/>
    </row>
    <row r="1567" spans="2:11" x14ac:dyDescent="0.25">
      <c r="B1567" s="122">
        <f t="shared" si="26"/>
        <v>1565</v>
      </c>
      <c r="C1567" s="369">
        <v>45468</v>
      </c>
      <c r="D1567" s="236" t="s">
        <v>162</v>
      </c>
      <c r="E1567" s="125" t="str">
        <f>VLOOKUP(Gas_DB2[[#This Row],[کد ماشین آلات]],Y:AA,2,FALSE)</f>
        <v>بیل مکانیکی</v>
      </c>
      <c r="F1567" s="125" t="str">
        <f>VLOOKUP(Gas_DB2[[#This Row],[نام ماشین آلات]],Z:AB,2,FALSE)</f>
        <v>انصاری</v>
      </c>
      <c r="G1567" s="4">
        <v>200</v>
      </c>
      <c r="H1567" s="4"/>
      <c r="I1567" s="127"/>
      <c r="J1567" s="127"/>
      <c r="K1567" s="107"/>
    </row>
    <row r="1568" spans="2:11" x14ac:dyDescent="0.25">
      <c r="B1568" s="122">
        <f t="shared" si="26"/>
        <v>1566</v>
      </c>
      <c r="C1568" s="369">
        <v>45468</v>
      </c>
      <c r="D1568" s="236" t="s">
        <v>160</v>
      </c>
      <c r="E1568" s="125" t="str">
        <f>VLOOKUP(Gas_DB2[[#This Row],[کد ماشین آلات]],Y:AA,2,FALSE)</f>
        <v>تانکر آب</v>
      </c>
      <c r="F1568" s="125" t="str">
        <f>VLOOKUP(Gas_DB2[[#This Row],[نام ماشین آلات]],Z:AB,2,FALSE)</f>
        <v>رضاپور</v>
      </c>
      <c r="G1568" s="4">
        <v>200</v>
      </c>
      <c r="H1568" s="4"/>
      <c r="I1568" s="127"/>
      <c r="J1568" s="127"/>
      <c r="K1568" s="107"/>
    </row>
    <row r="1569" spans="2:11" x14ac:dyDescent="0.25">
      <c r="B1569" s="122">
        <f t="shared" si="26"/>
        <v>1567</v>
      </c>
      <c r="C1569" s="369">
        <v>45468</v>
      </c>
      <c r="D1569" s="236" t="s">
        <v>149</v>
      </c>
      <c r="E1569" s="125" t="str">
        <f>VLOOKUP(Gas_DB2[[#This Row],[کد ماشین آلات]],Y:AA,2,FALSE)</f>
        <v>لودر ZL50</v>
      </c>
      <c r="F1569" s="125" t="str">
        <f>VLOOKUP(Gas_DB2[[#This Row],[نام ماشین آلات]],Z:AB,2,FALSE)</f>
        <v>میرزایی</v>
      </c>
      <c r="G1569" s="4">
        <v>0</v>
      </c>
      <c r="H1569" s="4"/>
      <c r="I1569" s="127"/>
      <c r="J1569" s="127"/>
      <c r="K1569" s="107"/>
    </row>
    <row r="1570" spans="2:11" x14ac:dyDescent="0.25">
      <c r="B1570" s="122">
        <f t="shared" si="26"/>
        <v>1568</v>
      </c>
      <c r="C1570" s="369">
        <v>45468</v>
      </c>
      <c r="D1570" s="237" t="s">
        <v>150</v>
      </c>
      <c r="E1570" s="125" t="str">
        <f>VLOOKUP(Gas_DB2[[#This Row],[کد ماشین آلات]],Y:AA,2,FALSE)</f>
        <v>کامیون کمپرسی</v>
      </c>
      <c r="F1570" s="125" t="str">
        <f>VLOOKUP(Gas_DB2[[#This Row],[نام ماشین آلات]],Z:AB,2,FALSE)</f>
        <v>شرکتی-یحیی زاده</v>
      </c>
      <c r="G1570" s="4">
        <v>0</v>
      </c>
      <c r="H1570" s="4"/>
      <c r="I1570" s="127"/>
      <c r="J1570" s="127"/>
      <c r="K1570" s="107"/>
    </row>
    <row r="1571" spans="2:11" x14ac:dyDescent="0.25">
      <c r="B1571" s="122">
        <f t="shared" si="26"/>
        <v>1569</v>
      </c>
      <c r="C1571" s="369">
        <v>45468</v>
      </c>
      <c r="D1571" s="237" t="s">
        <v>152</v>
      </c>
      <c r="E1571" s="125" t="str">
        <f>VLOOKUP(Gas_DB2[[#This Row],[کد ماشین آلات]],Y:AA,2,FALSE)</f>
        <v>کامیون کمپرسی</v>
      </c>
      <c r="F1571" s="125" t="str">
        <f>VLOOKUP(Gas_DB2[[#This Row],[نام ماشین آلات]],Z:AB,2,FALSE)</f>
        <v>شرکتی-یحیی زاده</v>
      </c>
      <c r="G1571" s="4">
        <v>0</v>
      </c>
      <c r="H1571" s="4"/>
      <c r="I1571" s="127"/>
      <c r="J1571" s="127"/>
      <c r="K1571" s="107"/>
    </row>
    <row r="1572" spans="2:11" x14ac:dyDescent="0.25">
      <c r="B1572" s="122">
        <f t="shared" si="26"/>
        <v>1570</v>
      </c>
      <c r="C1572" s="369">
        <v>45468</v>
      </c>
      <c r="D1572" s="237" t="s">
        <v>153</v>
      </c>
      <c r="E1572" s="125" t="str">
        <f>VLOOKUP(Gas_DB2[[#This Row],[کد ماشین آلات]],Y:AA,2,FALSE)</f>
        <v>کامیون کمپرسی</v>
      </c>
      <c r="F1572" s="125" t="str">
        <f>VLOOKUP(Gas_DB2[[#This Row],[نام ماشین آلات]],Z:AB,2,FALSE)</f>
        <v>شرکتی-یحیی زاده</v>
      </c>
      <c r="G1572" s="4">
        <v>0</v>
      </c>
      <c r="H1572" s="4"/>
      <c r="I1572" s="127"/>
      <c r="J1572" s="127"/>
      <c r="K1572" s="107"/>
    </row>
    <row r="1573" spans="2:11" x14ac:dyDescent="0.25">
      <c r="B1573" s="122">
        <f t="shared" si="26"/>
        <v>1571</v>
      </c>
      <c r="C1573" s="369">
        <v>45468</v>
      </c>
      <c r="D1573" s="237" t="s">
        <v>137</v>
      </c>
      <c r="E1573" s="125" t="str">
        <f>VLOOKUP(Gas_DB2[[#This Row],[کد ماشین آلات]],Y:AA,2,FALSE)</f>
        <v>بیل مکانیکی</v>
      </c>
      <c r="F1573" s="125" t="str">
        <f>VLOOKUP(Gas_DB2[[#This Row],[نام ماشین آلات]],Z:AB,2,FALSE)</f>
        <v>انصاری</v>
      </c>
      <c r="G1573" s="4">
        <v>300</v>
      </c>
      <c r="H1573" s="4"/>
      <c r="I1573" s="127"/>
      <c r="J1573" s="127"/>
      <c r="K1573" s="107"/>
    </row>
    <row r="1574" spans="2:11" x14ac:dyDescent="0.25">
      <c r="B1574" s="122">
        <f t="shared" si="26"/>
        <v>1572</v>
      </c>
      <c r="C1574" s="369">
        <v>45468</v>
      </c>
      <c r="D1574" s="237" t="s">
        <v>139</v>
      </c>
      <c r="E1574" s="125" t="str">
        <f>VLOOKUP(Gas_DB2[[#This Row],[کد ماشین آلات]],Y:AA,2,FALSE)</f>
        <v>بیل مکانیکی</v>
      </c>
      <c r="F1574" s="125" t="str">
        <f>VLOOKUP(Gas_DB2[[#This Row],[نام ماشین آلات]],Z:AB,2,FALSE)</f>
        <v>انصاری</v>
      </c>
      <c r="G1574" s="4">
        <v>0</v>
      </c>
      <c r="H1574" s="4"/>
      <c r="I1574" s="127"/>
      <c r="J1574" s="127"/>
      <c r="K1574" s="107"/>
    </row>
    <row r="1575" spans="2:11" x14ac:dyDescent="0.25">
      <c r="B1575" s="122">
        <f t="shared" si="26"/>
        <v>1573</v>
      </c>
      <c r="C1575" s="369">
        <v>45468</v>
      </c>
      <c r="D1575" s="237" t="s">
        <v>141</v>
      </c>
      <c r="E1575" s="125" t="str">
        <f>VLOOKUP(Gas_DB2[[#This Row],[کد ماشین آلات]],Y:AA,2,FALSE)</f>
        <v>کامیون کمپرسی</v>
      </c>
      <c r="F1575" s="125" t="str">
        <f>VLOOKUP(Gas_DB2[[#This Row],[نام ماشین آلات]],Z:AB,2,FALSE)</f>
        <v>شرکتی-یحیی زاده</v>
      </c>
      <c r="G1575" s="4">
        <v>0</v>
      </c>
      <c r="H1575" s="4"/>
      <c r="I1575" s="127"/>
      <c r="J1575" s="127"/>
      <c r="K1575" s="107"/>
    </row>
    <row r="1576" spans="2:11" x14ac:dyDescent="0.25">
      <c r="B1576" s="122">
        <f t="shared" si="26"/>
        <v>1574</v>
      </c>
      <c r="C1576" s="369">
        <v>45468</v>
      </c>
      <c r="D1576" s="237" t="s">
        <v>142</v>
      </c>
      <c r="E1576" s="125" t="str">
        <f>VLOOKUP(Gas_DB2[[#This Row],[کد ماشین آلات]],Y:AA,2,FALSE)</f>
        <v>کامیون کمپرسی</v>
      </c>
      <c r="F1576" s="125" t="str">
        <f>VLOOKUP(Gas_DB2[[#This Row],[نام ماشین آلات]],Z:AB,2,FALSE)</f>
        <v>شرکتی-یحیی زاده</v>
      </c>
      <c r="G1576" s="4">
        <v>0</v>
      </c>
      <c r="H1576" s="4"/>
      <c r="I1576" s="127"/>
      <c r="J1576" s="127"/>
      <c r="K1576" s="107"/>
    </row>
    <row r="1577" spans="2:11" x14ac:dyDescent="0.25">
      <c r="B1577" s="122">
        <f t="shared" si="26"/>
        <v>1575</v>
      </c>
      <c r="C1577" s="369">
        <v>45468</v>
      </c>
      <c r="D1577" s="237" t="s">
        <v>143</v>
      </c>
      <c r="E1577" s="125" t="str">
        <f>VLOOKUP(Gas_DB2[[#This Row],[کد ماشین آلات]],Y:AA,2,FALSE)</f>
        <v>کامیون کمپرسی</v>
      </c>
      <c r="F1577" s="125" t="str">
        <f>VLOOKUP(Gas_DB2[[#This Row],[نام ماشین آلات]],Z:AB,2,FALSE)</f>
        <v>شرکتی-یحیی زاده</v>
      </c>
      <c r="G1577" s="4">
        <v>183</v>
      </c>
      <c r="H1577" s="4"/>
      <c r="I1577" s="127"/>
      <c r="J1577" s="127"/>
      <c r="K1577" s="107"/>
    </row>
    <row r="1578" spans="2:11" x14ac:dyDescent="0.25">
      <c r="B1578" s="122">
        <f t="shared" si="26"/>
        <v>1576</v>
      </c>
      <c r="C1578" s="369">
        <v>45468</v>
      </c>
      <c r="D1578" s="237" t="s">
        <v>136</v>
      </c>
      <c r="E1578" s="125" t="str">
        <f>VLOOKUP(Gas_DB2[[#This Row],[کد ماشین آلات]],Y:AA,2,FALSE)</f>
        <v>بلدوزر</v>
      </c>
      <c r="F1578" s="125" t="str">
        <f>VLOOKUP(Gas_DB2[[#This Row],[نام ماشین آلات]],Z:AB,2,FALSE)</f>
        <v>شرکتی-رجب زاده</v>
      </c>
      <c r="G1578" s="4">
        <v>0</v>
      </c>
      <c r="H1578" s="4"/>
      <c r="I1578" s="127"/>
      <c r="J1578" s="127"/>
      <c r="K1578" s="107"/>
    </row>
    <row r="1579" spans="2:11" x14ac:dyDescent="0.25">
      <c r="B1579" s="122">
        <f t="shared" si="26"/>
        <v>1577</v>
      </c>
      <c r="C1579" s="369">
        <v>45468</v>
      </c>
      <c r="D1579" s="236" t="s">
        <v>155</v>
      </c>
      <c r="E1579" s="125" t="str">
        <f>VLOOKUP(Gas_DB2[[#This Row],[کد ماشین آلات]],Y:AA,2,FALSE)</f>
        <v>لودر</v>
      </c>
      <c r="F1579" s="125">
        <f>VLOOKUP(Gas_DB2[[#This Row],[نام ماشین آلات]],Z:AB,2,FALSE)</f>
        <v>0</v>
      </c>
      <c r="G1579" s="4">
        <v>242</v>
      </c>
      <c r="H1579" s="4"/>
      <c r="I1579" s="127"/>
      <c r="J1579" s="127"/>
      <c r="K1579" s="107"/>
    </row>
    <row r="1580" spans="2:11" x14ac:dyDescent="0.25">
      <c r="B1580" s="122">
        <f t="shared" si="26"/>
        <v>1578</v>
      </c>
      <c r="C1580" s="369">
        <v>45468</v>
      </c>
      <c r="D1580" s="236" t="s">
        <v>156</v>
      </c>
      <c r="E1580" s="125" t="str">
        <f>VLOOKUP(Gas_DB2[[#This Row],[کد ماشین آلات]],Y:AA,2,FALSE)</f>
        <v>کامیون کمپرسی</v>
      </c>
      <c r="F1580" s="125" t="str">
        <f>VLOOKUP(Gas_DB2[[#This Row],[نام ماشین آلات]],Z:AB,2,FALSE)</f>
        <v>شرکتی-یحیی زاده</v>
      </c>
      <c r="G1580" s="4">
        <v>60</v>
      </c>
      <c r="H1580" s="4"/>
      <c r="I1580" s="127"/>
      <c r="J1580" s="127"/>
      <c r="K1580" s="107"/>
    </row>
    <row r="1581" spans="2:11" x14ac:dyDescent="0.25">
      <c r="B1581" s="122">
        <f t="shared" si="26"/>
        <v>1579</v>
      </c>
      <c r="C1581" s="369">
        <v>45468</v>
      </c>
      <c r="D1581" s="236" t="s">
        <v>157</v>
      </c>
      <c r="E1581" s="125" t="str">
        <f>VLOOKUP(Gas_DB2[[#This Row],[کد ماشین آلات]],Y:AA,2,FALSE)</f>
        <v>کامیون کمپرسی</v>
      </c>
      <c r="F1581" s="125" t="str">
        <f>VLOOKUP(Gas_DB2[[#This Row],[نام ماشین آلات]],Z:AB,2,FALSE)</f>
        <v>شرکتی-یحیی زاده</v>
      </c>
      <c r="G1581" s="4">
        <v>0</v>
      </c>
      <c r="H1581" s="4"/>
      <c r="I1581" s="127"/>
      <c r="J1581" s="127"/>
      <c r="K1581" s="107"/>
    </row>
    <row r="1582" spans="2:11" x14ac:dyDescent="0.25">
      <c r="B1582" s="122">
        <f t="shared" si="26"/>
        <v>1580</v>
      </c>
      <c r="C1582" s="369">
        <v>45468</v>
      </c>
      <c r="D1582" s="238" t="s">
        <v>179</v>
      </c>
      <c r="E1582" s="125" t="str">
        <f>VLOOKUP(Gas_DB2[[#This Row],[کد ماشین آلات]],Y:AA,2,FALSE)</f>
        <v>تانکر آب</v>
      </c>
      <c r="F1582" s="125" t="str">
        <f>VLOOKUP(Gas_DB2[[#This Row],[نام ماشین آلات]],Z:AB,2,FALSE)</f>
        <v>رضاپور</v>
      </c>
      <c r="G1582" s="4">
        <v>68</v>
      </c>
      <c r="H1582" s="4"/>
      <c r="I1582" s="127"/>
      <c r="J1582" s="127"/>
      <c r="K1582" s="107"/>
    </row>
    <row r="1583" spans="2:11" x14ac:dyDescent="0.25">
      <c r="B1583" s="122">
        <f t="shared" si="26"/>
        <v>1581</v>
      </c>
      <c r="C1583" s="369">
        <v>45468</v>
      </c>
      <c r="D1583" s="238" t="s">
        <v>164</v>
      </c>
      <c r="E1583" s="125" t="str">
        <f>VLOOKUP(Gas_DB2[[#This Row],[کد ماشین آلات]],Y:AA,2,FALSE)</f>
        <v>گریدر 14G</v>
      </c>
      <c r="F1583" s="125" t="str">
        <f>VLOOKUP(Gas_DB2[[#This Row],[نام ماشین آلات]],Z:AB,2,FALSE)</f>
        <v>محمد پور</v>
      </c>
      <c r="G1583" s="4">
        <v>232</v>
      </c>
      <c r="H1583" s="4"/>
      <c r="I1583" s="127"/>
      <c r="J1583" s="127"/>
      <c r="K1583" s="107"/>
    </row>
    <row r="1584" spans="2:11" x14ac:dyDescent="0.25">
      <c r="B1584" s="122">
        <f t="shared" si="26"/>
        <v>1582</v>
      </c>
      <c r="C1584" s="369">
        <v>45468</v>
      </c>
      <c r="D1584" s="238" t="s">
        <v>168</v>
      </c>
      <c r="E1584" s="125" t="str">
        <f>VLOOKUP(Gas_DB2[[#This Row],[کد ماشین آلات]],Y:AA,2,FALSE)</f>
        <v>غلطک کششی</v>
      </c>
      <c r="F1584" s="125" t="str">
        <f>VLOOKUP(Gas_DB2[[#This Row],[نام ماشین آلات]],Z:AB,2,FALSE)</f>
        <v>محمد پور</v>
      </c>
      <c r="G1584" s="4">
        <v>94</v>
      </c>
      <c r="H1584" s="4"/>
      <c r="I1584" s="127"/>
      <c r="J1584" s="127"/>
      <c r="K1584" s="107"/>
    </row>
    <row r="1585" spans="2:11" x14ac:dyDescent="0.25">
      <c r="B1585" s="122">
        <f t="shared" si="26"/>
        <v>1583</v>
      </c>
      <c r="C1585" s="369">
        <v>45468</v>
      </c>
      <c r="D1585" s="238" t="s">
        <v>171</v>
      </c>
      <c r="E1585" s="125" t="str">
        <f>VLOOKUP(Gas_DB2[[#This Row],[کد ماشین آلات]],Y:AA,2,FALSE)</f>
        <v>غلطک کششی</v>
      </c>
      <c r="F1585" s="125" t="str">
        <f>VLOOKUP(Gas_DB2[[#This Row],[نام ماشین آلات]],Z:AB,2,FALSE)</f>
        <v>محمد پور</v>
      </c>
      <c r="G1585" s="4">
        <v>73</v>
      </c>
      <c r="H1585" s="4"/>
      <c r="I1585" s="127"/>
      <c r="J1585" s="127"/>
      <c r="K1585" s="107"/>
    </row>
    <row r="1586" spans="2:11" x14ac:dyDescent="0.25">
      <c r="B1586" s="122">
        <f t="shared" si="26"/>
        <v>1584</v>
      </c>
      <c r="C1586" s="369">
        <v>45468</v>
      </c>
      <c r="D1586" s="238" t="s">
        <v>172</v>
      </c>
      <c r="E1586" s="125" t="str">
        <f>VLOOKUP(Gas_DB2[[#This Row],[کد ماشین آلات]],Y:AA,2,FALSE)</f>
        <v>لودر</v>
      </c>
      <c r="F1586" s="125">
        <f>VLOOKUP(Gas_DB2[[#This Row],[نام ماشین آلات]],Z:AB,2,FALSE)</f>
        <v>0</v>
      </c>
      <c r="G1586" s="4">
        <v>204</v>
      </c>
      <c r="H1586" s="4"/>
      <c r="I1586" s="127"/>
      <c r="J1586" s="127"/>
      <c r="K1586" s="107"/>
    </row>
    <row r="1587" spans="2:11" x14ac:dyDescent="0.25">
      <c r="B1587" s="122">
        <f t="shared" si="26"/>
        <v>1585</v>
      </c>
      <c r="C1587" s="369">
        <v>45468</v>
      </c>
      <c r="D1587" s="238" t="s">
        <v>173</v>
      </c>
      <c r="E1587" s="125" t="str">
        <f>VLOOKUP(Gas_DB2[[#This Row],[کد ماشین آلات]],Y:AA,2,FALSE)</f>
        <v>تانکر آب</v>
      </c>
      <c r="F1587" s="125" t="str">
        <f>VLOOKUP(Gas_DB2[[#This Row],[نام ماشین آلات]],Z:AB,2,FALSE)</f>
        <v>رضاپور</v>
      </c>
      <c r="G1587" s="4">
        <v>158</v>
      </c>
      <c r="H1587" s="4"/>
      <c r="I1587" s="127"/>
      <c r="J1587" s="127"/>
      <c r="K1587" s="107"/>
    </row>
    <row r="1588" spans="2:11" x14ac:dyDescent="0.25">
      <c r="B1588" s="122">
        <f t="shared" si="26"/>
        <v>1586</v>
      </c>
      <c r="C1588" s="369">
        <v>45468</v>
      </c>
      <c r="D1588" s="238" t="s">
        <v>174</v>
      </c>
      <c r="E1588" s="125" t="str">
        <f>VLOOKUP(Gas_DB2[[#This Row],[کد ماشین آلات]],Y:AA,2,FALSE)</f>
        <v>غلطک پاچه بزی</v>
      </c>
      <c r="F1588" s="125" t="str">
        <f>VLOOKUP(Gas_DB2[[#This Row],[نام ماشین آلات]],Z:AB,2,FALSE)</f>
        <v>محمد پور</v>
      </c>
      <c r="G1588" s="4">
        <v>144</v>
      </c>
      <c r="H1588" s="4"/>
      <c r="I1588" s="127"/>
      <c r="J1588" s="127"/>
      <c r="K1588" s="107"/>
    </row>
    <row r="1589" spans="2:11" x14ac:dyDescent="0.25">
      <c r="B1589" s="122">
        <f t="shared" si="26"/>
        <v>1587</v>
      </c>
      <c r="C1589" s="369">
        <v>45468</v>
      </c>
      <c r="D1589" s="238" t="s">
        <v>176</v>
      </c>
      <c r="E1589" s="125" t="str">
        <f>VLOOKUP(Gas_DB2[[#This Row],[کد ماشین آلات]],Y:AA,2,FALSE)</f>
        <v>بلدوزر</v>
      </c>
      <c r="F1589" s="228" t="str">
        <f>VLOOKUP(D1589,Y$4:AA1589,3,FALSE)</f>
        <v>محمد پور</v>
      </c>
      <c r="G1589" s="4">
        <v>152</v>
      </c>
      <c r="H1589" s="4"/>
      <c r="I1589" s="127"/>
      <c r="J1589" s="127"/>
      <c r="K1589" s="107"/>
    </row>
    <row r="1590" spans="2:11" x14ac:dyDescent="0.25">
      <c r="B1590" s="122">
        <f t="shared" si="26"/>
        <v>1588</v>
      </c>
      <c r="C1590" s="369">
        <v>45468</v>
      </c>
      <c r="D1590" s="238" t="s">
        <v>177</v>
      </c>
      <c r="E1590" s="125" t="str">
        <f>VLOOKUP(Gas_DB2[[#This Row],[کد ماشین آلات]],Y:AA,2,FALSE)</f>
        <v>کمپرسی جفت</v>
      </c>
      <c r="F1590" s="125" t="str">
        <f>VLOOKUP(Gas_DB2[[#This Row],[نام ماشین آلات]],Z:AB,2,FALSE)</f>
        <v>محمد پور</v>
      </c>
      <c r="G1590" s="4">
        <v>176</v>
      </c>
      <c r="H1590" s="4"/>
      <c r="I1590" s="127"/>
      <c r="J1590" s="127"/>
      <c r="K1590" s="107"/>
    </row>
    <row r="1591" spans="2:11" x14ac:dyDescent="0.25">
      <c r="B1591" s="122">
        <f t="shared" si="26"/>
        <v>1589</v>
      </c>
      <c r="C1591" s="369">
        <v>45468</v>
      </c>
      <c r="D1591" s="238" t="s">
        <v>268</v>
      </c>
      <c r="E1591" s="125" t="str">
        <f>VLOOKUP(Gas_DB2[[#This Row],[کد ماشین آلات]],Y:AA,2,FALSE)</f>
        <v>کمپرسی تک</v>
      </c>
      <c r="F1591" s="125" t="str">
        <f>VLOOKUP(Gas_DB2[[#This Row],[نام ماشین آلات]],Z:AB,2,FALSE)</f>
        <v>محمد پور</v>
      </c>
      <c r="G1591" s="4">
        <v>144</v>
      </c>
      <c r="H1591" s="4"/>
      <c r="I1591" s="127"/>
      <c r="J1591" s="127"/>
      <c r="K1591" s="107"/>
    </row>
    <row r="1592" spans="2:11" x14ac:dyDescent="0.25">
      <c r="B1592" s="122">
        <f t="shared" si="26"/>
        <v>1590</v>
      </c>
      <c r="C1592" s="369">
        <v>45468</v>
      </c>
      <c r="D1592" s="238" t="s">
        <v>260</v>
      </c>
      <c r="E1592" s="125" t="str">
        <f>VLOOKUP(Gas_DB2[[#This Row],[کد ماشین آلات]],Y:AA,2,FALSE)</f>
        <v>تانکر آب</v>
      </c>
      <c r="F1592" s="125" t="str">
        <f>VLOOKUP(Gas_DB2[[#This Row],[نام ماشین آلات]],Z:AB,2,FALSE)</f>
        <v>رضاپور</v>
      </c>
      <c r="G1592" s="4">
        <v>150</v>
      </c>
      <c r="H1592" s="4"/>
      <c r="I1592" s="127"/>
      <c r="J1592" s="127"/>
      <c r="K1592" s="107"/>
    </row>
    <row r="1593" spans="2:11" x14ac:dyDescent="0.25">
      <c r="B1593" s="122">
        <f t="shared" si="26"/>
        <v>1591</v>
      </c>
      <c r="C1593" s="369">
        <v>45469</v>
      </c>
      <c r="D1593" s="236" t="s">
        <v>88</v>
      </c>
      <c r="E1593" s="125" t="str">
        <f>VLOOKUP(Gas_DB2[[#This Row],[کد ماشین آلات]],Y:AA,2,FALSE)</f>
        <v>گریدر  ۱۶g</v>
      </c>
      <c r="F1593" s="125" t="str">
        <f>VLOOKUP(Gas_DB2[[#This Row],[نام ماشین آلات]],Z:AB,2,FALSE)</f>
        <v>شرکتی-یگانه</v>
      </c>
      <c r="G1593" s="4">
        <v>215</v>
      </c>
      <c r="H1593" s="4"/>
      <c r="I1593" s="127"/>
      <c r="J1593" s="127"/>
      <c r="K1593" s="107"/>
    </row>
    <row r="1594" spans="2:11" x14ac:dyDescent="0.25">
      <c r="B1594" s="122">
        <f t="shared" si="26"/>
        <v>1592</v>
      </c>
      <c r="C1594" s="369">
        <v>45469</v>
      </c>
      <c r="D1594" s="236" t="s">
        <v>91</v>
      </c>
      <c r="E1594" s="125" t="str">
        <f>VLOOKUP(Gas_DB2[[#This Row],[کد ماشین آلات]],Y:AA,2,FALSE)</f>
        <v>کامیون کمپرسی</v>
      </c>
      <c r="F1594" s="125" t="str">
        <f>VLOOKUP(Gas_DB2[[#This Row],[نام ماشین آلات]],Z:AB,2,FALSE)</f>
        <v>شرکتی-یحیی زاده</v>
      </c>
      <c r="G1594" s="4">
        <v>0</v>
      </c>
      <c r="H1594" s="4"/>
      <c r="I1594" s="127"/>
      <c r="J1594" s="127"/>
      <c r="K1594" s="107"/>
    </row>
    <row r="1595" spans="2:11" x14ac:dyDescent="0.25">
      <c r="B1595" s="122">
        <f t="shared" si="26"/>
        <v>1593</v>
      </c>
      <c r="C1595" s="369">
        <v>45469</v>
      </c>
      <c r="D1595" s="236" t="s">
        <v>94</v>
      </c>
      <c r="E1595" s="125" t="str">
        <f>VLOOKUP(Gas_DB2[[#This Row],[کد ماشین آلات]],Y:AA,2,FALSE)</f>
        <v>کامیون کمپرسی</v>
      </c>
      <c r="F1595" s="125" t="str">
        <f>VLOOKUP(Gas_DB2[[#This Row],[نام ماشین آلات]],Z:AB,2,FALSE)</f>
        <v>شرکتی-یحیی زاده</v>
      </c>
      <c r="G1595" s="4">
        <v>0</v>
      </c>
      <c r="H1595" s="4"/>
      <c r="I1595" s="127"/>
      <c r="J1595" s="127"/>
      <c r="K1595" s="107"/>
    </row>
    <row r="1596" spans="2:11" x14ac:dyDescent="0.25">
      <c r="B1596" s="122">
        <f t="shared" si="26"/>
        <v>1594</v>
      </c>
      <c r="C1596" s="369">
        <v>45469</v>
      </c>
      <c r="D1596" s="236" t="s">
        <v>117</v>
      </c>
      <c r="E1596" s="125" t="str">
        <f>VLOOKUP(Gas_DB2[[#This Row],[کد ماشین آلات]],Y:AA,2,FALSE)</f>
        <v>کامیون کمپرسی</v>
      </c>
      <c r="F1596" s="125" t="str">
        <f>VLOOKUP(Gas_DB2[[#This Row],[نام ماشین آلات]],Z:AB,2,FALSE)</f>
        <v>شرکتی-یحیی زاده</v>
      </c>
      <c r="G1596" s="4">
        <v>0</v>
      </c>
      <c r="H1596" s="4"/>
      <c r="I1596" s="127"/>
      <c r="J1596" s="127"/>
      <c r="K1596" s="107"/>
    </row>
    <row r="1597" spans="2:11" x14ac:dyDescent="0.25">
      <c r="B1597" s="122">
        <f t="shared" si="26"/>
        <v>1595</v>
      </c>
      <c r="C1597" s="369">
        <v>45469</v>
      </c>
      <c r="D1597" s="236" t="s">
        <v>130</v>
      </c>
      <c r="E1597" s="125" t="str">
        <f>VLOOKUP(Gas_DB2[[#This Row],[کد ماشین آلات]],Y:AA,2,FALSE)</f>
        <v>تانکر ابپاش بنز</v>
      </c>
      <c r="F1597" s="125" t="str">
        <f>VLOOKUP(Gas_DB2[[#This Row],[نام ماشین آلات]],Z:AB,2,FALSE)</f>
        <v>شرکتی-بارانی</v>
      </c>
      <c r="G1597" s="4">
        <v>96</v>
      </c>
      <c r="H1597" s="4"/>
      <c r="I1597" s="127"/>
      <c r="J1597" s="127"/>
      <c r="K1597" s="107"/>
    </row>
    <row r="1598" spans="2:11" x14ac:dyDescent="0.25">
      <c r="B1598" s="122">
        <f t="shared" si="26"/>
        <v>1596</v>
      </c>
      <c r="C1598" s="369">
        <v>45469</v>
      </c>
      <c r="D1598" s="236" t="s">
        <v>96</v>
      </c>
      <c r="E1598" s="125" t="str">
        <f>VLOOKUP(Gas_DB2[[#This Row],[کد ماشین آلات]],Y:AA,2,FALSE)</f>
        <v>تانکر ابپاش بنز</v>
      </c>
      <c r="F1598" s="125" t="str">
        <f>VLOOKUP(Gas_DB2[[#This Row],[نام ماشین آلات]],Z:AB,2,FALSE)</f>
        <v>شرکتی-بارانی</v>
      </c>
      <c r="G1598" s="4">
        <v>0</v>
      </c>
      <c r="H1598" s="4"/>
      <c r="I1598" s="127"/>
      <c r="J1598" s="127"/>
      <c r="K1598" s="107"/>
    </row>
    <row r="1599" spans="2:11" x14ac:dyDescent="0.25">
      <c r="B1599" s="122">
        <f t="shared" si="26"/>
        <v>1597</v>
      </c>
      <c r="C1599" s="369">
        <v>45469</v>
      </c>
      <c r="D1599" s="236" t="s">
        <v>114</v>
      </c>
      <c r="E1599" s="125" t="str">
        <f>VLOOKUP(Gas_DB2[[#This Row],[کد ماشین آلات]],Y:AA,2,FALSE)</f>
        <v>تانکر سوخت بنز</v>
      </c>
      <c r="F1599" s="125" t="str">
        <f>VLOOKUP(Gas_DB2[[#This Row],[نام ماشین آلات]],Z:AB,2,FALSE)</f>
        <v>شرکتی-برات زاده- از تاریخ 1 تیرماه</v>
      </c>
      <c r="G1599" s="4">
        <v>0</v>
      </c>
      <c r="H1599" s="4"/>
      <c r="I1599" s="127"/>
      <c r="J1599" s="127"/>
      <c r="K1599" s="107"/>
    </row>
    <row r="1600" spans="2:11" x14ac:dyDescent="0.25">
      <c r="B1600" s="122">
        <f t="shared" si="26"/>
        <v>1598</v>
      </c>
      <c r="C1600" s="369">
        <v>45469</v>
      </c>
      <c r="D1600" s="236" t="s">
        <v>119</v>
      </c>
      <c r="E1600" s="125" t="str">
        <f>VLOOKUP(Gas_DB2[[#This Row],[کد ماشین آلات]],Y:AA,2,FALSE)</f>
        <v>غلطک</v>
      </c>
      <c r="F1600" s="125" t="str">
        <f>VLOOKUP(Gas_DB2[[#This Row],[نام ماشین آلات]],Z:AB,2,FALSE)</f>
        <v>شرکتی-جمالی</v>
      </c>
      <c r="G1600" s="4">
        <v>83</v>
      </c>
      <c r="H1600" s="4"/>
      <c r="I1600" s="127"/>
      <c r="J1600" s="127"/>
      <c r="K1600" s="107"/>
    </row>
    <row r="1601" spans="2:11" x14ac:dyDescent="0.25">
      <c r="B1601" s="122">
        <f t="shared" si="26"/>
        <v>1599</v>
      </c>
      <c r="C1601" s="369">
        <v>45469</v>
      </c>
      <c r="D1601" s="236" t="s">
        <v>107</v>
      </c>
      <c r="E1601" s="125" t="str">
        <f>VLOOKUP(Gas_DB2[[#This Row],[کد ماشین آلات]],Y:AA,2,FALSE)</f>
        <v>غلطک</v>
      </c>
      <c r="F1601" s="125" t="str">
        <f>VLOOKUP(Gas_DB2[[#This Row],[نام ماشین آلات]],Z:AB,2,FALSE)</f>
        <v>شرکتی-جمالی</v>
      </c>
      <c r="G1601" s="4">
        <v>145</v>
      </c>
      <c r="H1601" s="4"/>
      <c r="I1601" s="127"/>
      <c r="J1601" s="127"/>
      <c r="K1601" s="107"/>
    </row>
    <row r="1602" spans="2:11" x14ac:dyDescent="0.25">
      <c r="B1602" s="122">
        <f t="shared" si="26"/>
        <v>1600</v>
      </c>
      <c r="C1602" s="369">
        <v>45469</v>
      </c>
      <c r="D1602" s="236" t="s">
        <v>110</v>
      </c>
      <c r="E1602" s="125" t="str">
        <f>VLOOKUP(Gas_DB2[[#This Row],[کد ماشین آلات]],Y:AA,2,FALSE)</f>
        <v>غلطک</v>
      </c>
      <c r="F1602" s="125" t="str">
        <f>VLOOKUP(Gas_DB2[[#This Row],[نام ماشین آلات]],Z:AB,2,FALSE)</f>
        <v>شرکتی-جمالی</v>
      </c>
      <c r="G1602" s="4">
        <v>140</v>
      </c>
      <c r="H1602" s="4"/>
      <c r="I1602" s="127"/>
      <c r="J1602" s="127"/>
      <c r="K1602" s="107"/>
    </row>
    <row r="1603" spans="2:11" x14ac:dyDescent="0.25">
      <c r="B1603" s="122">
        <f t="shared" si="26"/>
        <v>1601</v>
      </c>
      <c r="C1603" s="369">
        <v>45469</v>
      </c>
      <c r="D1603" s="236" t="s">
        <v>120</v>
      </c>
      <c r="E1603" s="125" t="str">
        <f>VLOOKUP(Gas_DB2[[#This Row],[کد ماشین آلات]],Y:AA,2,FALSE)</f>
        <v>میکسراتکو</v>
      </c>
      <c r="F1603" s="125" t="str">
        <f>VLOOKUP(Gas_DB2[[#This Row],[نام ماشین آلات]],Z:AB,2,FALSE)</f>
        <v>شرکتی-شاکری</v>
      </c>
      <c r="G1603" s="4">
        <v>0</v>
      </c>
      <c r="H1603" s="4"/>
      <c r="I1603" s="127"/>
      <c r="J1603" s="127"/>
      <c r="K1603" s="107"/>
    </row>
    <row r="1604" spans="2:11" x14ac:dyDescent="0.25">
      <c r="B1604" s="122">
        <f t="shared" si="26"/>
        <v>1602</v>
      </c>
      <c r="C1604" s="369">
        <v>45469</v>
      </c>
      <c r="D1604" s="236" t="s">
        <v>122</v>
      </c>
      <c r="E1604" s="125" t="str">
        <f>VLOOKUP(Gas_DB2[[#This Row],[کد ماشین آلات]],Y:AA,2,FALSE)</f>
        <v>میکسر امیکو</v>
      </c>
      <c r="F1604" s="125" t="str">
        <f>VLOOKUP(Gas_DB2[[#This Row],[نام ماشین آلات]],Z:AB,2,FALSE)</f>
        <v>شرکتی-زراعتی</v>
      </c>
      <c r="G1604" s="4">
        <v>0</v>
      </c>
      <c r="H1604" s="4"/>
      <c r="I1604" s="127"/>
      <c r="J1604" s="127"/>
      <c r="K1604" s="107"/>
    </row>
    <row r="1605" spans="2:11" x14ac:dyDescent="0.25">
      <c r="B1605" s="122">
        <f t="shared" si="26"/>
        <v>1603</v>
      </c>
      <c r="C1605" s="369">
        <v>45469</v>
      </c>
      <c r="D1605" s="236" t="s">
        <v>127</v>
      </c>
      <c r="E1605" s="125" t="str">
        <f>VLOOKUP(Gas_DB2[[#This Row],[کد ماشین آلات]],Y:AA,2,FALSE)</f>
        <v>بلدوزر</v>
      </c>
      <c r="F1605" s="125" t="str">
        <f>VLOOKUP(Gas_DB2[[#This Row],[نام ماشین آلات]],Z:AB,2,FALSE)</f>
        <v>شرکتی-رجب زاده</v>
      </c>
      <c r="G1605" s="4">
        <v>0</v>
      </c>
      <c r="H1605" s="4"/>
      <c r="I1605" s="127"/>
      <c r="J1605" s="127"/>
      <c r="K1605" s="107"/>
    </row>
    <row r="1606" spans="2:11" x14ac:dyDescent="0.25">
      <c r="B1606" s="122">
        <f t="shared" si="26"/>
        <v>1604</v>
      </c>
      <c r="C1606" s="369">
        <v>45469</v>
      </c>
      <c r="D1606" s="236" t="s">
        <v>158</v>
      </c>
      <c r="E1606" s="125" t="str">
        <f>VLOOKUP(Gas_DB2[[#This Row],[کد ماشین آلات]],Y:AA,2,FALSE)</f>
        <v>بیل مکانیکی</v>
      </c>
      <c r="F1606" s="125" t="str">
        <f>VLOOKUP(Gas_DB2[[#This Row],[نام ماشین آلات]],Z:AB,2,FALSE)</f>
        <v>انصاری</v>
      </c>
      <c r="G1606" s="4">
        <v>173</v>
      </c>
      <c r="H1606" s="4"/>
      <c r="I1606" s="127"/>
      <c r="J1606" s="127"/>
      <c r="K1606" s="107"/>
    </row>
    <row r="1607" spans="2:11" x14ac:dyDescent="0.25">
      <c r="B1607" s="122">
        <f t="shared" ref="B1607:B1670" si="27">ROW()-2</f>
        <v>1605</v>
      </c>
      <c r="C1607" s="369">
        <v>45469</v>
      </c>
      <c r="D1607" s="237" t="s">
        <v>144</v>
      </c>
      <c r="E1607" s="125" t="str">
        <f>VLOOKUP(Gas_DB2[[#This Row],[کد ماشین آلات]],Y:AA,2,FALSE)</f>
        <v>بلدوزر D85</v>
      </c>
      <c r="F1607" s="125" t="str">
        <f>VLOOKUP(Gas_DB2[[#This Row],[نام ماشین آلات]],Z:AB,2,FALSE)</f>
        <v>اکبری</v>
      </c>
      <c r="G1607" s="4">
        <v>226</v>
      </c>
      <c r="H1607" s="4"/>
      <c r="I1607" s="127"/>
      <c r="J1607" s="127"/>
      <c r="K1607" s="107"/>
    </row>
    <row r="1608" spans="2:11" x14ac:dyDescent="0.25">
      <c r="B1608" s="122">
        <f t="shared" si="27"/>
        <v>1606</v>
      </c>
      <c r="C1608" s="369">
        <v>45469</v>
      </c>
      <c r="D1608" s="237" t="s">
        <v>146</v>
      </c>
      <c r="E1608" s="125" t="str">
        <f>VLOOKUP(Gas_DB2[[#This Row],[کد ماشین آلات]],Y:AA,2,FALSE)</f>
        <v>بلدوزر D85</v>
      </c>
      <c r="F1608" s="125" t="str">
        <f>VLOOKUP(Gas_DB2[[#This Row],[نام ماشین آلات]],Z:AB,2,FALSE)</f>
        <v>اکبری</v>
      </c>
      <c r="G1608" s="4">
        <v>0</v>
      </c>
      <c r="H1608" s="4"/>
      <c r="I1608" s="127"/>
      <c r="J1608" s="127"/>
      <c r="K1608" s="107"/>
    </row>
    <row r="1609" spans="2:11" x14ac:dyDescent="0.25">
      <c r="B1609" s="122">
        <f t="shared" si="27"/>
        <v>1607</v>
      </c>
      <c r="C1609" s="369">
        <v>45469</v>
      </c>
      <c r="D1609" s="238" t="s">
        <v>147</v>
      </c>
      <c r="E1609" s="125" t="str">
        <f>VLOOKUP(Gas_DB2[[#This Row],[کد ماشین آلات]],Y:AA,2,FALSE)</f>
        <v>بلدوزر کاترپیلار D8</v>
      </c>
      <c r="F1609" s="125" t="str">
        <f>VLOOKUP(Gas_DB2[[#This Row],[نام ماشین آلات]],Z:AB,2,FALSE)</f>
        <v>حسن پور</v>
      </c>
      <c r="G1609" s="4">
        <v>0</v>
      </c>
      <c r="H1609" s="4"/>
      <c r="I1609" s="127"/>
      <c r="J1609" s="127"/>
      <c r="K1609" s="107"/>
    </row>
    <row r="1610" spans="2:11" x14ac:dyDescent="0.25">
      <c r="B1610" s="122">
        <f t="shared" si="27"/>
        <v>1608</v>
      </c>
      <c r="C1610" s="369">
        <v>45469</v>
      </c>
      <c r="D1610" s="236" t="s">
        <v>162</v>
      </c>
      <c r="E1610" s="125" t="str">
        <f>VLOOKUP(Gas_DB2[[#This Row],[کد ماشین آلات]],Y:AA,2,FALSE)</f>
        <v>بیل مکانیکی</v>
      </c>
      <c r="F1610" s="125" t="str">
        <f>VLOOKUP(Gas_DB2[[#This Row],[نام ماشین آلات]],Z:AB,2,FALSE)</f>
        <v>انصاری</v>
      </c>
      <c r="G1610" s="4">
        <v>0</v>
      </c>
      <c r="H1610" s="4"/>
      <c r="I1610" s="127"/>
      <c r="J1610" s="127"/>
      <c r="K1610" s="107"/>
    </row>
    <row r="1611" spans="2:11" x14ac:dyDescent="0.25">
      <c r="B1611" s="122">
        <f t="shared" si="27"/>
        <v>1609</v>
      </c>
      <c r="C1611" s="369">
        <v>45469</v>
      </c>
      <c r="D1611" s="236" t="s">
        <v>160</v>
      </c>
      <c r="E1611" s="125" t="str">
        <f>VLOOKUP(Gas_DB2[[#This Row],[کد ماشین آلات]],Y:AA,2,FALSE)</f>
        <v>تانکر آب</v>
      </c>
      <c r="F1611" s="125" t="str">
        <f>VLOOKUP(Gas_DB2[[#This Row],[نام ماشین آلات]],Z:AB,2,FALSE)</f>
        <v>رضاپور</v>
      </c>
      <c r="G1611" s="4">
        <v>0</v>
      </c>
      <c r="H1611" s="4"/>
      <c r="I1611" s="127"/>
      <c r="J1611" s="127"/>
      <c r="K1611" s="107"/>
    </row>
    <row r="1612" spans="2:11" x14ac:dyDescent="0.25">
      <c r="B1612" s="122">
        <f t="shared" si="27"/>
        <v>1610</v>
      </c>
      <c r="C1612" s="369">
        <v>45469</v>
      </c>
      <c r="D1612" s="236" t="s">
        <v>149</v>
      </c>
      <c r="E1612" s="125" t="str">
        <f>VLOOKUP(Gas_DB2[[#This Row],[کد ماشین آلات]],Y:AA,2,FALSE)</f>
        <v>لودر ZL50</v>
      </c>
      <c r="F1612" s="125" t="str">
        <f>VLOOKUP(Gas_DB2[[#This Row],[نام ماشین آلات]],Z:AB,2,FALSE)</f>
        <v>میرزایی</v>
      </c>
      <c r="G1612" s="4">
        <v>133</v>
      </c>
      <c r="H1612" s="4"/>
      <c r="I1612" s="127"/>
      <c r="J1612" s="127"/>
      <c r="K1612" s="107"/>
    </row>
    <row r="1613" spans="2:11" x14ac:dyDescent="0.25">
      <c r="B1613" s="122">
        <f t="shared" si="27"/>
        <v>1611</v>
      </c>
      <c r="C1613" s="369">
        <v>45469</v>
      </c>
      <c r="D1613" s="237" t="s">
        <v>150</v>
      </c>
      <c r="E1613" s="125" t="str">
        <f>VLOOKUP(Gas_DB2[[#This Row],[کد ماشین آلات]],Y:AA,2,FALSE)</f>
        <v>کامیون کمپرسی</v>
      </c>
      <c r="F1613" s="125" t="str">
        <f>VLOOKUP(Gas_DB2[[#This Row],[نام ماشین آلات]],Z:AB,2,FALSE)</f>
        <v>شرکتی-یحیی زاده</v>
      </c>
      <c r="G1613" s="4">
        <v>0</v>
      </c>
      <c r="H1613" s="4"/>
      <c r="I1613" s="127"/>
      <c r="J1613" s="127"/>
      <c r="K1613" s="107"/>
    </row>
    <row r="1614" spans="2:11" x14ac:dyDescent="0.25">
      <c r="B1614" s="122">
        <f t="shared" si="27"/>
        <v>1612</v>
      </c>
      <c r="C1614" s="369">
        <v>45469</v>
      </c>
      <c r="D1614" s="237" t="s">
        <v>152</v>
      </c>
      <c r="E1614" s="125" t="str">
        <f>VLOOKUP(Gas_DB2[[#This Row],[کد ماشین آلات]],Y:AA,2,FALSE)</f>
        <v>کامیون کمپرسی</v>
      </c>
      <c r="F1614" s="125" t="str">
        <f>VLOOKUP(Gas_DB2[[#This Row],[نام ماشین آلات]],Z:AB,2,FALSE)</f>
        <v>شرکتی-یحیی زاده</v>
      </c>
      <c r="G1614" s="4">
        <v>158</v>
      </c>
      <c r="H1614" s="4"/>
      <c r="I1614" s="127"/>
      <c r="J1614" s="127"/>
      <c r="K1614" s="107"/>
    </row>
    <row r="1615" spans="2:11" x14ac:dyDescent="0.25">
      <c r="B1615" s="122">
        <f t="shared" si="27"/>
        <v>1613</v>
      </c>
      <c r="C1615" s="369">
        <v>45469</v>
      </c>
      <c r="D1615" s="237" t="s">
        <v>153</v>
      </c>
      <c r="E1615" s="125" t="str">
        <f>VLOOKUP(Gas_DB2[[#This Row],[کد ماشین آلات]],Y:AA,2,FALSE)</f>
        <v>کامیون کمپرسی</v>
      </c>
      <c r="F1615" s="125" t="str">
        <f>VLOOKUP(Gas_DB2[[#This Row],[نام ماشین آلات]],Z:AB,2,FALSE)</f>
        <v>شرکتی-یحیی زاده</v>
      </c>
      <c r="G1615" s="4">
        <v>201</v>
      </c>
      <c r="H1615" s="4"/>
      <c r="I1615" s="127"/>
      <c r="J1615" s="127"/>
      <c r="K1615" s="107"/>
    </row>
    <row r="1616" spans="2:11" x14ac:dyDescent="0.25">
      <c r="B1616" s="122">
        <f t="shared" si="27"/>
        <v>1614</v>
      </c>
      <c r="C1616" s="369">
        <v>45469</v>
      </c>
      <c r="D1616" s="237" t="s">
        <v>137</v>
      </c>
      <c r="E1616" s="125" t="str">
        <f>VLOOKUP(Gas_DB2[[#This Row],[کد ماشین آلات]],Y:AA,2,FALSE)</f>
        <v>بیل مکانیکی</v>
      </c>
      <c r="F1616" s="125" t="str">
        <f>VLOOKUP(Gas_DB2[[#This Row],[نام ماشین آلات]],Z:AB,2,FALSE)</f>
        <v>انصاری</v>
      </c>
      <c r="G1616" s="4">
        <v>200</v>
      </c>
      <c r="H1616" s="4"/>
      <c r="I1616" s="127"/>
      <c r="J1616" s="127"/>
      <c r="K1616" s="107"/>
    </row>
    <row r="1617" spans="2:11" x14ac:dyDescent="0.25">
      <c r="B1617" s="122">
        <f t="shared" si="27"/>
        <v>1615</v>
      </c>
      <c r="C1617" s="369">
        <v>45469</v>
      </c>
      <c r="D1617" s="237" t="s">
        <v>139</v>
      </c>
      <c r="E1617" s="125" t="str">
        <f>VLOOKUP(Gas_DB2[[#This Row],[کد ماشین آلات]],Y:AA,2,FALSE)</f>
        <v>بیل مکانیکی</v>
      </c>
      <c r="F1617" s="125" t="str">
        <f>VLOOKUP(Gas_DB2[[#This Row],[نام ماشین آلات]],Z:AB,2,FALSE)</f>
        <v>انصاری</v>
      </c>
      <c r="G1617" s="4">
        <v>0</v>
      </c>
      <c r="H1617" s="4"/>
      <c r="I1617" s="127"/>
      <c r="J1617" s="127"/>
      <c r="K1617" s="107"/>
    </row>
    <row r="1618" spans="2:11" x14ac:dyDescent="0.25">
      <c r="B1618" s="122">
        <f t="shared" si="27"/>
        <v>1616</v>
      </c>
      <c r="C1618" s="369">
        <v>45469</v>
      </c>
      <c r="D1618" s="237" t="s">
        <v>141</v>
      </c>
      <c r="E1618" s="125" t="str">
        <f>VLOOKUP(Gas_DB2[[#This Row],[کد ماشین آلات]],Y:AA,2,FALSE)</f>
        <v>کامیون کمپرسی</v>
      </c>
      <c r="F1618" s="125" t="str">
        <f>VLOOKUP(Gas_DB2[[#This Row],[نام ماشین آلات]],Z:AB,2,FALSE)</f>
        <v>شرکتی-یحیی زاده</v>
      </c>
      <c r="G1618" s="4">
        <v>0</v>
      </c>
      <c r="H1618" s="4"/>
      <c r="I1618" s="127"/>
      <c r="J1618" s="127"/>
      <c r="K1618" s="107"/>
    </row>
    <row r="1619" spans="2:11" x14ac:dyDescent="0.25">
      <c r="B1619" s="122">
        <f t="shared" si="27"/>
        <v>1617</v>
      </c>
      <c r="C1619" s="369">
        <v>45469</v>
      </c>
      <c r="D1619" s="237" t="s">
        <v>142</v>
      </c>
      <c r="E1619" s="125" t="str">
        <f>VLOOKUP(Gas_DB2[[#This Row],[کد ماشین آلات]],Y:AA,2,FALSE)</f>
        <v>کامیون کمپرسی</v>
      </c>
      <c r="F1619" s="125" t="str">
        <f>VLOOKUP(Gas_DB2[[#This Row],[نام ماشین آلات]],Z:AB,2,FALSE)</f>
        <v>شرکتی-یحیی زاده</v>
      </c>
      <c r="G1619" s="4">
        <v>0</v>
      </c>
      <c r="H1619" s="4"/>
      <c r="I1619" s="127"/>
      <c r="J1619" s="127"/>
      <c r="K1619" s="107"/>
    </row>
    <row r="1620" spans="2:11" x14ac:dyDescent="0.25">
      <c r="B1620" s="122">
        <f t="shared" si="27"/>
        <v>1618</v>
      </c>
      <c r="C1620" s="369">
        <v>45469</v>
      </c>
      <c r="D1620" s="237" t="s">
        <v>143</v>
      </c>
      <c r="E1620" s="125" t="str">
        <f>VLOOKUP(Gas_DB2[[#This Row],[کد ماشین آلات]],Y:AA,2,FALSE)</f>
        <v>کامیون کمپرسی</v>
      </c>
      <c r="F1620" s="125" t="str">
        <f>VLOOKUP(Gas_DB2[[#This Row],[نام ماشین آلات]],Z:AB,2,FALSE)</f>
        <v>شرکتی-یحیی زاده</v>
      </c>
      <c r="G1620" s="4">
        <v>0</v>
      </c>
      <c r="H1620" s="4"/>
      <c r="I1620" s="127"/>
      <c r="J1620" s="127"/>
      <c r="K1620" s="107"/>
    </row>
    <row r="1621" spans="2:11" x14ac:dyDescent="0.25">
      <c r="B1621" s="122">
        <f t="shared" si="27"/>
        <v>1619</v>
      </c>
      <c r="C1621" s="369">
        <v>45469</v>
      </c>
      <c r="D1621" s="237" t="s">
        <v>136</v>
      </c>
      <c r="E1621" s="125" t="str">
        <f>VLOOKUP(Gas_DB2[[#This Row],[کد ماشین آلات]],Y:AA,2,FALSE)</f>
        <v>بلدوزر</v>
      </c>
      <c r="F1621" s="125" t="str">
        <f>VLOOKUP(Gas_DB2[[#This Row],[نام ماشین آلات]],Z:AB,2,FALSE)</f>
        <v>شرکتی-رجب زاده</v>
      </c>
      <c r="G1621" s="4">
        <v>0</v>
      </c>
      <c r="H1621" s="4"/>
      <c r="I1621" s="127"/>
      <c r="J1621" s="127"/>
      <c r="K1621" s="107"/>
    </row>
    <row r="1622" spans="2:11" x14ac:dyDescent="0.25">
      <c r="B1622" s="122">
        <f t="shared" si="27"/>
        <v>1620</v>
      </c>
      <c r="C1622" s="369">
        <v>45469</v>
      </c>
      <c r="D1622" s="236" t="s">
        <v>155</v>
      </c>
      <c r="E1622" s="125" t="str">
        <f>VLOOKUP(Gas_DB2[[#This Row],[کد ماشین آلات]],Y:AA,2,FALSE)</f>
        <v>لودر</v>
      </c>
      <c r="F1622" s="125">
        <f>VLOOKUP(Gas_DB2[[#This Row],[نام ماشین آلات]],Z:AB,2,FALSE)</f>
        <v>0</v>
      </c>
      <c r="G1622" s="4">
        <v>0</v>
      </c>
      <c r="H1622" s="4"/>
      <c r="I1622" s="127"/>
      <c r="J1622" s="127"/>
      <c r="K1622" s="107"/>
    </row>
    <row r="1623" spans="2:11" x14ac:dyDescent="0.25">
      <c r="B1623" s="122">
        <f t="shared" si="27"/>
        <v>1621</v>
      </c>
      <c r="C1623" s="369">
        <v>45469</v>
      </c>
      <c r="D1623" s="236" t="s">
        <v>156</v>
      </c>
      <c r="E1623" s="125" t="str">
        <f>VLOOKUP(Gas_DB2[[#This Row],[کد ماشین آلات]],Y:AA,2,FALSE)</f>
        <v>کامیون کمپرسی</v>
      </c>
      <c r="F1623" s="125" t="str">
        <f>VLOOKUP(Gas_DB2[[#This Row],[نام ماشین آلات]],Z:AB,2,FALSE)</f>
        <v>شرکتی-یحیی زاده</v>
      </c>
      <c r="G1623" s="4">
        <v>0</v>
      </c>
      <c r="H1623" s="4"/>
      <c r="I1623" s="127"/>
      <c r="J1623" s="127"/>
      <c r="K1623" s="107"/>
    </row>
    <row r="1624" spans="2:11" x14ac:dyDescent="0.25">
      <c r="B1624" s="122">
        <f t="shared" si="27"/>
        <v>1622</v>
      </c>
      <c r="C1624" s="369">
        <v>45469</v>
      </c>
      <c r="D1624" s="236" t="s">
        <v>157</v>
      </c>
      <c r="E1624" s="125" t="str">
        <f>VLOOKUP(Gas_DB2[[#This Row],[کد ماشین آلات]],Y:AA,2,FALSE)</f>
        <v>کامیون کمپرسی</v>
      </c>
      <c r="F1624" s="125" t="str">
        <f>VLOOKUP(Gas_DB2[[#This Row],[نام ماشین آلات]],Z:AB,2,FALSE)</f>
        <v>شرکتی-یحیی زاده</v>
      </c>
      <c r="G1624" s="4">
        <v>0</v>
      </c>
      <c r="H1624" s="4"/>
      <c r="I1624" s="127"/>
      <c r="J1624" s="127"/>
      <c r="K1624" s="107"/>
    </row>
    <row r="1625" spans="2:11" x14ac:dyDescent="0.25">
      <c r="B1625" s="122">
        <f t="shared" si="27"/>
        <v>1623</v>
      </c>
      <c r="C1625" s="369">
        <v>45469</v>
      </c>
      <c r="D1625" s="238" t="s">
        <v>179</v>
      </c>
      <c r="E1625" s="125" t="str">
        <f>VLOOKUP(Gas_DB2[[#This Row],[کد ماشین آلات]],Y:AA,2,FALSE)</f>
        <v>تانکر آب</v>
      </c>
      <c r="F1625" s="125" t="str">
        <f>VLOOKUP(Gas_DB2[[#This Row],[نام ماشین آلات]],Z:AB,2,FALSE)</f>
        <v>رضاپور</v>
      </c>
      <c r="G1625" s="4">
        <v>0</v>
      </c>
      <c r="H1625" s="4"/>
      <c r="I1625" s="127"/>
      <c r="J1625" s="127"/>
      <c r="K1625" s="107"/>
    </row>
    <row r="1626" spans="2:11" x14ac:dyDescent="0.25">
      <c r="B1626" s="122">
        <f t="shared" si="27"/>
        <v>1624</v>
      </c>
      <c r="C1626" s="369">
        <v>45469</v>
      </c>
      <c r="D1626" s="238" t="s">
        <v>164</v>
      </c>
      <c r="E1626" s="125" t="str">
        <f>VLOOKUP(Gas_DB2[[#This Row],[کد ماشین آلات]],Y:AA,2,FALSE)</f>
        <v>گریدر 14G</v>
      </c>
      <c r="F1626" s="125" t="str">
        <f>VLOOKUP(Gas_DB2[[#This Row],[نام ماشین آلات]],Z:AB,2,FALSE)</f>
        <v>محمد پور</v>
      </c>
      <c r="G1626" s="4">
        <v>0</v>
      </c>
      <c r="H1626" s="4"/>
      <c r="I1626" s="127"/>
      <c r="J1626" s="127"/>
      <c r="K1626" s="107"/>
    </row>
    <row r="1627" spans="2:11" x14ac:dyDescent="0.25">
      <c r="B1627" s="122">
        <f t="shared" si="27"/>
        <v>1625</v>
      </c>
      <c r="C1627" s="369">
        <v>45469</v>
      </c>
      <c r="D1627" s="238" t="s">
        <v>168</v>
      </c>
      <c r="E1627" s="125" t="str">
        <f>VLOOKUP(Gas_DB2[[#This Row],[کد ماشین آلات]],Y:AA,2,FALSE)</f>
        <v>غلطک کششی</v>
      </c>
      <c r="F1627" s="125" t="str">
        <f>VLOOKUP(Gas_DB2[[#This Row],[نام ماشین آلات]],Z:AB,2,FALSE)</f>
        <v>محمد پور</v>
      </c>
      <c r="G1627" s="4">
        <v>0</v>
      </c>
      <c r="H1627" s="4"/>
      <c r="I1627" s="127"/>
      <c r="J1627" s="127"/>
      <c r="K1627" s="107"/>
    </row>
    <row r="1628" spans="2:11" x14ac:dyDescent="0.25">
      <c r="B1628" s="122">
        <f t="shared" si="27"/>
        <v>1626</v>
      </c>
      <c r="C1628" s="369">
        <v>45469</v>
      </c>
      <c r="D1628" s="238" t="s">
        <v>171</v>
      </c>
      <c r="E1628" s="125" t="str">
        <f>VLOOKUP(Gas_DB2[[#This Row],[کد ماشین آلات]],Y:AA,2,FALSE)</f>
        <v>غلطک کششی</v>
      </c>
      <c r="F1628" s="125" t="str">
        <f>VLOOKUP(Gas_DB2[[#This Row],[نام ماشین آلات]],Z:AB,2,FALSE)</f>
        <v>محمد پور</v>
      </c>
      <c r="G1628" s="4">
        <v>0</v>
      </c>
      <c r="H1628" s="4"/>
      <c r="I1628" s="127"/>
      <c r="J1628" s="127"/>
      <c r="K1628" s="107"/>
    </row>
    <row r="1629" spans="2:11" x14ac:dyDescent="0.25">
      <c r="B1629" s="122">
        <f t="shared" si="27"/>
        <v>1627</v>
      </c>
      <c r="C1629" s="369">
        <v>45469</v>
      </c>
      <c r="D1629" s="238" t="s">
        <v>172</v>
      </c>
      <c r="E1629" s="125" t="str">
        <f>VLOOKUP(Gas_DB2[[#This Row],[کد ماشین آلات]],Y:AA,2,FALSE)</f>
        <v>لودر</v>
      </c>
      <c r="F1629" s="125">
        <f>VLOOKUP(Gas_DB2[[#This Row],[نام ماشین آلات]],Z:AB,2,FALSE)</f>
        <v>0</v>
      </c>
      <c r="G1629" s="4">
        <v>132</v>
      </c>
      <c r="H1629" s="4"/>
      <c r="I1629" s="127"/>
      <c r="J1629" s="127"/>
      <c r="K1629" s="107"/>
    </row>
    <row r="1630" spans="2:11" x14ac:dyDescent="0.25">
      <c r="B1630" s="122">
        <f t="shared" si="27"/>
        <v>1628</v>
      </c>
      <c r="C1630" s="369">
        <v>45469</v>
      </c>
      <c r="D1630" s="238" t="s">
        <v>173</v>
      </c>
      <c r="E1630" s="125" t="str">
        <f>VLOOKUP(Gas_DB2[[#This Row],[کد ماشین آلات]],Y:AA,2,FALSE)</f>
        <v>تانکر آب</v>
      </c>
      <c r="F1630" s="125" t="str">
        <f>VLOOKUP(Gas_DB2[[#This Row],[نام ماشین آلات]],Z:AB,2,FALSE)</f>
        <v>رضاپور</v>
      </c>
      <c r="G1630" s="4">
        <v>0</v>
      </c>
      <c r="H1630" s="4"/>
      <c r="I1630" s="127"/>
      <c r="J1630" s="127"/>
      <c r="K1630" s="107"/>
    </row>
    <row r="1631" spans="2:11" x14ac:dyDescent="0.25">
      <c r="B1631" s="122">
        <f t="shared" si="27"/>
        <v>1629</v>
      </c>
      <c r="C1631" s="369">
        <v>45469</v>
      </c>
      <c r="D1631" s="238" t="s">
        <v>174</v>
      </c>
      <c r="E1631" s="125" t="str">
        <f>VLOOKUP(Gas_DB2[[#This Row],[کد ماشین آلات]],Y:AA,2,FALSE)</f>
        <v>غلطک پاچه بزی</v>
      </c>
      <c r="F1631" s="125" t="str">
        <f>VLOOKUP(Gas_DB2[[#This Row],[نام ماشین آلات]],Z:AB,2,FALSE)</f>
        <v>محمد پور</v>
      </c>
      <c r="G1631" s="4">
        <v>0</v>
      </c>
      <c r="H1631" s="4"/>
      <c r="I1631" s="127"/>
      <c r="J1631" s="127"/>
      <c r="K1631" s="107"/>
    </row>
    <row r="1632" spans="2:11" x14ac:dyDescent="0.25">
      <c r="B1632" s="122">
        <f t="shared" si="27"/>
        <v>1630</v>
      </c>
      <c r="C1632" s="369">
        <v>45469</v>
      </c>
      <c r="D1632" s="238" t="s">
        <v>176</v>
      </c>
      <c r="E1632" s="125" t="str">
        <f>VLOOKUP(Gas_DB2[[#This Row],[کد ماشین آلات]],Y:AA,2,FALSE)</f>
        <v>بلدوزر</v>
      </c>
      <c r="F1632" s="228" t="str">
        <f>VLOOKUP(D1632,Y$4:AA1632,3,FALSE)</f>
        <v>محمد پور</v>
      </c>
      <c r="G1632" s="4">
        <v>0</v>
      </c>
      <c r="H1632" s="4"/>
      <c r="I1632" s="127"/>
      <c r="J1632" s="127"/>
      <c r="K1632" s="107"/>
    </row>
    <row r="1633" spans="2:11" x14ac:dyDescent="0.25">
      <c r="B1633" s="122">
        <f t="shared" si="27"/>
        <v>1631</v>
      </c>
      <c r="C1633" s="369">
        <v>45469</v>
      </c>
      <c r="D1633" s="238" t="s">
        <v>177</v>
      </c>
      <c r="E1633" s="125" t="str">
        <f>VLOOKUP(Gas_DB2[[#This Row],[کد ماشین آلات]],Y:AA,2,FALSE)</f>
        <v>کمپرسی جفت</v>
      </c>
      <c r="F1633" s="125" t="str">
        <f>VLOOKUP(Gas_DB2[[#This Row],[نام ماشین آلات]],Z:AB,2,FALSE)</f>
        <v>محمد پور</v>
      </c>
      <c r="G1633" s="4">
        <v>0</v>
      </c>
      <c r="H1633" s="4"/>
      <c r="I1633" s="127"/>
      <c r="J1633" s="127"/>
      <c r="K1633" s="107"/>
    </row>
    <row r="1634" spans="2:11" x14ac:dyDescent="0.25">
      <c r="B1634" s="122">
        <f t="shared" si="27"/>
        <v>1632</v>
      </c>
      <c r="C1634" s="369">
        <v>45469</v>
      </c>
      <c r="D1634" s="238" t="s">
        <v>268</v>
      </c>
      <c r="E1634" s="125" t="str">
        <f>VLOOKUP(Gas_DB2[[#This Row],[کد ماشین آلات]],Y:AA,2,FALSE)</f>
        <v>کمپرسی تک</v>
      </c>
      <c r="F1634" s="125" t="str">
        <f>VLOOKUP(Gas_DB2[[#This Row],[نام ماشین آلات]],Z:AB,2,FALSE)</f>
        <v>محمد پور</v>
      </c>
      <c r="G1634" s="4">
        <v>0</v>
      </c>
      <c r="H1634" s="4"/>
      <c r="I1634" s="127"/>
      <c r="J1634" s="127"/>
      <c r="K1634" s="107"/>
    </row>
    <row r="1635" spans="2:11" x14ac:dyDescent="0.25">
      <c r="B1635" s="122">
        <f t="shared" si="27"/>
        <v>1633</v>
      </c>
      <c r="C1635" s="369">
        <v>45469</v>
      </c>
      <c r="D1635" s="238" t="s">
        <v>260</v>
      </c>
      <c r="E1635" s="125" t="str">
        <f>VLOOKUP(Gas_DB2[[#This Row],[کد ماشین آلات]],Y:AA,2,FALSE)</f>
        <v>تانکر آب</v>
      </c>
      <c r="F1635" s="125" t="str">
        <f>VLOOKUP(Gas_DB2[[#This Row],[نام ماشین آلات]],Z:AB,2,FALSE)</f>
        <v>رضاپور</v>
      </c>
      <c r="G1635" s="4">
        <v>0</v>
      </c>
      <c r="H1635" s="4"/>
      <c r="I1635" s="127"/>
      <c r="J1635" s="127"/>
      <c r="K1635" s="107"/>
    </row>
    <row r="1636" spans="2:11" x14ac:dyDescent="0.25">
      <c r="B1636" s="122">
        <f t="shared" si="27"/>
        <v>1634</v>
      </c>
      <c r="C1636" s="369">
        <v>45470</v>
      </c>
      <c r="D1636" s="236" t="s">
        <v>88</v>
      </c>
      <c r="E1636" s="125" t="str">
        <f>VLOOKUP(Gas_DB2[[#This Row],[کد ماشین آلات]],Y:AA,2,FALSE)</f>
        <v>گریدر  ۱۶g</v>
      </c>
      <c r="F1636" s="125" t="str">
        <f>VLOOKUP(Gas_DB2[[#This Row],[نام ماشین آلات]],Z:AB,2,FALSE)</f>
        <v>شرکتی-یگانه</v>
      </c>
      <c r="G1636" s="4">
        <v>0</v>
      </c>
      <c r="H1636" s="4"/>
      <c r="I1636" s="127"/>
      <c r="J1636" s="127"/>
      <c r="K1636" s="107"/>
    </row>
    <row r="1637" spans="2:11" x14ac:dyDescent="0.25">
      <c r="B1637" s="122">
        <f t="shared" si="27"/>
        <v>1635</v>
      </c>
      <c r="C1637" s="369">
        <v>45470</v>
      </c>
      <c r="D1637" s="236" t="s">
        <v>91</v>
      </c>
      <c r="E1637" s="125" t="str">
        <f>VLOOKUP(Gas_DB2[[#This Row],[کد ماشین آلات]],Y:AA,2,FALSE)</f>
        <v>کامیون کمپرسی</v>
      </c>
      <c r="F1637" s="125" t="str">
        <f>VLOOKUP(Gas_DB2[[#This Row],[نام ماشین آلات]],Z:AB,2,FALSE)</f>
        <v>شرکتی-یحیی زاده</v>
      </c>
      <c r="G1637" s="4">
        <v>121</v>
      </c>
      <c r="H1637" s="4"/>
      <c r="I1637" s="127"/>
      <c r="J1637" s="127"/>
      <c r="K1637" s="107"/>
    </row>
    <row r="1638" spans="2:11" x14ac:dyDescent="0.25">
      <c r="B1638" s="122">
        <f t="shared" si="27"/>
        <v>1636</v>
      </c>
      <c r="C1638" s="369">
        <v>45470</v>
      </c>
      <c r="D1638" s="236" t="s">
        <v>94</v>
      </c>
      <c r="E1638" s="125" t="str">
        <f>VLOOKUP(Gas_DB2[[#This Row],[کد ماشین آلات]],Y:AA,2,FALSE)</f>
        <v>کامیون کمپرسی</v>
      </c>
      <c r="F1638" s="125" t="str">
        <f>VLOOKUP(Gas_DB2[[#This Row],[نام ماشین آلات]],Z:AB,2,FALSE)</f>
        <v>شرکتی-یحیی زاده</v>
      </c>
      <c r="G1638" s="4">
        <v>156</v>
      </c>
      <c r="H1638" s="4"/>
      <c r="I1638" s="127"/>
      <c r="J1638" s="127"/>
      <c r="K1638" s="107"/>
    </row>
    <row r="1639" spans="2:11" x14ac:dyDescent="0.25">
      <c r="B1639" s="122">
        <f t="shared" si="27"/>
        <v>1637</v>
      </c>
      <c r="C1639" s="369">
        <v>45470</v>
      </c>
      <c r="D1639" s="236" t="s">
        <v>117</v>
      </c>
      <c r="E1639" s="125" t="str">
        <f>VLOOKUP(Gas_DB2[[#This Row],[کد ماشین آلات]],Y:AA,2,FALSE)</f>
        <v>کامیون کمپرسی</v>
      </c>
      <c r="F1639" s="125" t="str">
        <f>VLOOKUP(Gas_DB2[[#This Row],[نام ماشین آلات]],Z:AB,2,FALSE)</f>
        <v>شرکتی-یحیی زاده</v>
      </c>
      <c r="G1639" s="4">
        <v>0</v>
      </c>
      <c r="H1639" s="4"/>
      <c r="I1639" s="127"/>
      <c r="J1639" s="127"/>
      <c r="K1639" s="107"/>
    </row>
    <row r="1640" spans="2:11" x14ac:dyDescent="0.25">
      <c r="B1640" s="122">
        <f t="shared" si="27"/>
        <v>1638</v>
      </c>
      <c r="C1640" s="369">
        <v>45470</v>
      </c>
      <c r="D1640" s="236" t="s">
        <v>130</v>
      </c>
      <c r="E1640" s="125" t="str">
        <f>VLOOKUP(Gas_DB2[[#This Row],[کد ماشین آلات]],Y:AA,2,FALSE)</f>
        <v>تانکر ابپاش بنز</v>
      </c>
      <c r="F1640" s="125" t="str">
        <f>VLOOKUP(Gas_DB2[[#This Row],[نام ماشین آلات]],Z:AB,2,FALSE)</f>
        <v>شرکتی-بارانی</v>
      </c>
      <c r="G1640" s="4">
        <v>33</v>
      </c>
      <c r="H1640" s="4"/>
      <c r="I1640" s="127"/>
      <c r="J1640" s="127"/>
      <c r="K1640" s="107"/>
    </row>
    <row r="1641" spans="2:11" x14ac:dyDescent="0.25">
      <c r="B1641" s="122">
        <f t="shared" si="27"/>
        <v>1639</v>
      </c>
      <c r="C1641" s="369">
        <v>45470</v>
      </c>
      <c r="D1641" s="236" t="s">
        <v>96</v>
      </c>
      <c r="E1641" s="125" t="str">
        <f>VLOOKUP(Gas_DB2[[#This Row],[کد ماشین آلات]],Y:AA,2,FALSE)</f>
        <v>تانکر ابپاش بنز</v>
      </c>
      <c r="F1641" s="125" t="str">
        <f>VLOOKUP(Gas_DB2[[#This Row],[نام ماشین آلات]],Z:AB,2,FALSE)</f>
        <v>شرکتی-بارانی</v>
      </c>
      <c r="G1641" s="4">
        <v>0</v>
      </c>
      <c r="H1641" s="4"/>
      <c r="I1641" s="127"/>
      <c r="J1641" s="127"/>
      <c r="K1641" s="107"/>
    </row>
    <row r="1642" spans="2:11" x14ac:dyDescent="0.25">
      <c r="B1642" s="122">
        <f t="shared" si="27"/>
        <v>1640</v>
      </c>
      <c r="C1642" s="369">
        <v>45470</v>
      </c>
      <c r="D1642" s="236" t="s">
        <v>114</v>
      </c>
      <c r="E1642" s="125" t="str">
        <f>VLOOKUP(Gas_DB2[[#This Row],[کد ماشین آلات]],Y:AA,2,FALSE)</f>
        <v>تانکر سوخت بنز</v>
      </c>
      <c r="F1642" s="125" t="str">
        <f>VLOOKUP(Gas_DB2[[#This Row],[نام ماشین آلات]],Z:AB,2,FALSE)</f>
        <v>شرکتی-برات زاده- از تاریخ 1 تیرماه</v>
      </c>
      <c r="G1642" s="4">
        <v>64</v>
      </c>
      <c r="H1642" s="4"/>
      <c r="I1642" s="127">
        <v>14031</v>
      </c>
      <c r="J1642" s="127">
        <v>17043</v>
      </c>
      <c r="K1642" s="107"/>
    </row>
    <row r="1643" spans="2:11" x14ac:dyDescent="0.25">
      <c r="B1643" s="122">
        <f t="shared" si="27"/>
        <v>1641</v>
      </c>
      <c r="C1643" s="369">
        <v>45470</v>
      </c>
      <c r="D1643" s="236" t="s">
        <v>119</v>
      </c>
      <c r="E1643" s="125" t="str">
        <f>VLOOKUP(Gas_DB2[[#This Row],[کد ماشین آلات]],Y:AA,2,FALSE)</f>
        <v>غلطک</v>
      </c>
      <c r="F1643" s="125" t="str">
        <f>VLOOKUP(Gas_DB2[[#This Row],[نام ماشین آلات]],Z:AB,2,FALSE)</f>
        <v>شرکتی-جمالی</v>
      </c>
      <c r="G1643" s="4">
        <v>0</v>
      </c>
      <c r="H1643" s="4"/>
      <c r="I1643" s="127"/>
      <c r="J1643" s="127"/>
      <c r="K1643" s="107"/>
    </row>
    <row r="1644" spans="2:11" x14ac:dyDescent="0.25">
      <c r="B1644" s="122">
        <f t="shared" si="27"/>
        <v>1642</v>
      </c>
      <c r="C1644" s="369">
        <v>45470</v>
      </c>
      <c r="D1644" s="236" t="s">
        <v>107</v>
      </c>
      <c r="E1644" s="125" t="str">
        <f>VLOOKUP(Gas_DB2[[#This Row],[کد ماشین آلات]],Y:AA,2,FALSE)</f>
        <v>غلطک</v>
      </c>
      <c r="F1644" s="125" t="str">
        <f>VLOOKUP(Gas_DB2[[#This Row],[نام ماشین آلات]],Z:AB,2,FALSE)</f>
        <v>شرکتی-جمالی</v>
      </c>
      <c r="G1644" s="4">
        <v>0</v>
      </c>
      <c r="H1644" s="4"/>
      <c r="I1644" s="127"/>
      <c r="J1644" s="127"/>
      <c r="K1644" s="107"/>
    </row>
    <row r="1645" spans="2:11" x14ac:dyDescent="0.25">
      <c r="B1645" s="122">
        <f t="shared" si="27"/>
        <v>1643</v>
      </c>
      <c r="C1645" s="369">
        <v>45470</v>
      </c>
      <c r="D1645" s="236" t="s">
        <v>110</v>
      </c>
      <c r="E1645" s="125" t="str">
        <f>VLOOKUP(Gas_DB2[[#This Row],[کد ماشین آلات]],Y:AA,2,FALSE)</f>
        <v>غلطک</v>
      </c>
      <c r="F1645" s="125" t="str">
        <f>VLOOKUP(Gas_DB2[[#This Row],[نام ماشین آلات]],Z:AB,2,FALSE)</f>
        <v>شرکتی-جمالی</v>
      </c>
      <c r="G1645" s="4">
        <v>0</v>
      </c>
      <c r="H1645" s="4"/>
      <c r="I1645" s="127"/>
      <c r="J1645" s="127"/>
      <c r="K1645" s="107"/>
    </row>
    <row r="1646" spans="2:11" x14ac:dyDescent="0.25">
      <c r="B1646" s="122">
        <f t="shared" si="27"/>
        <v>1644</v>
      </c>
      <c r="C1646" s="369">
        <v>45470</v>
      </c>
      <c r="D1646" s="236" t="s">
        <v>120</v>
      </c>
      <c r="E1646" s="125" t="str">
        <f>VLOOKUP(Gas_DB2[[#This Row],[کد ماشین آلات]],Y:AA,2,FALSE)</f>
        <v>میکسراتکو</v>
      </c>
      <c r="F1646" s="125" t="str">
        <f>VLOOKUP(Gas_DB2[[#This Row],[نام ماشین آلات]],Z:AB,2,FALSE)</f>
        <v>شرکتی-شاکری</v>
      </c>
      <c r="G1646" s="4">
        <v>0</v>
      </c>
      <c r="H1646" s="4"/>
      <c r="I1646" s="127"/>
      <c r="J1646" s="127"/>
      <c r="K1646" s="107"/>
    </row>
    <row r="1647" spans="2:11" x14ac:dyDescent="0.25">
      <c r="B1647" s="122">
        <f t="shared" si="27"/>
        <v>1645</v>
      </c>
      <c r="C1647" s="369">
        <v>45470</v>
      </c>
      <c r="D1647" s="236" t="s">
        <v>122</v>
      </c>
      <c r="E1647" s="125" t="str">
        <f>VLOOKUP(Gas_DB2[[#This Row],[کد ماشین آلات]],Y:AA,2,FALSE)</f>
        <v>میکسر امیکو</v>
      </c>
      <c r="F1647" s="125" t="str">
        <f>VLOOKUP(Gas_DB2[[#This Row],[نام ماشین آلات]],Z:AB,2,FALSE)</f>
        <v>شرکتی-زراعتی</v>
      </c>
      <c r="G1647" s="4">
        <v>0</v>
      </c>
      <c r="H1647" s="4"/>
      <c r="I1647" s="127"/>
      <c r="J1647" s="127"/>
      <c r="K1647" s="107"/>
    </row>
    <row r="1648" spans="2:11" x14ac:dyDescent="0.25">
      <c r="B1648" s="122">
        <f t="shared" si="27"/>
        <v>1646</v>
      </c>
      <c r="C1648" s="369">
        <v>45470</v>
      </c>
      <c r="D1648" s="236" t="s">
        <v>127</v>
      </c>
      <c r="E1648" s="125" t="str">
        <f>VLOOKUP(Gas_DB2[[#This Row],[کد ماشین آلات]],Y:AA,2,FALSE)</f>
        <v>بلدوزر</v>
      </c>
      <c r="F1648" s="125" t="str">
        <f>VLOOKUP(Gas_DB2[[#This Row],[نام ماشین آلات]],Z:AB,2,FALSE)</f>
        <v>شرکتی-رجب زاده</v>
      </c>
      <c r="G1648" s="4">
        <v>290</v>
      </c>
      <c r="H1648" s="4"/>
      <c r="I1648" s="127"/>
      <c r="J1648" s="127"/>
      <c r="K1648" s="107"/>
    </row>
    <row r="1649" spans="2:11" x14ac:dyDescent="0.25">
      <c r="B1649" s="122">
        <f t="shared" si="27"/>
        <v>1647</v>
      </c>
      <c r="C1649" s="369">
        <v>45470</v>
      </c>
      <c r="D1649" s="236" t="s">
        <v>158</v>
      </c>
      <c r="E1649" s="125" t="str">
        <f>VLOOKUP(Gas_DB2[[#This Row],[کد ماشین آلات]],Y:AA,2,FALSE)</f>
        <v>بیل مکانیکی</v>
      </c>
      <c r="F1649" s="125" t="str">
        <f>VLOOKUP(Gas_DB2[[#This Row],[نام ماشین آلات]],Z:AB,2,FALSE)</f>
        <v>انصاری</v>
      </c>
      <c r="G1649" s="4">
        <v>0</v>
      </c>
      <c r="H1649" s="4"/>
      <c r="I1649" s="127"/>
      <c r="J1649" s="127"/>
      <c r="K1649" s="107"/>
    </row>
    <row r="1650" spans="2:11" x14ac:dyDescent="0.25">
      <c r="B1650" s="122">
        <f t="shared" si="27"/>
        <v>1648</v>
      </c>
      <c r="C1650" s="369">
        <v>45470</v>
      </c>
      <c r="D1650" s="237" t="s">
        <v>144</v>
      </c>
      <c r="E1650" s="125" t="str">
        <f>VLOOKUP(Gas_DB2[[#This Row],[کد ماشین آلات]],Y:AA,2,FALSE)</f>
        <v>بلدوزر D85</v>
      </c>
      <c r="F1650" s="125" t="str">
        <f>VLOOKUP(Gas_DB2[[#This Row],[نام ماشین آلات]],Z:AB,2,FALSE)</f>
        <v>اکبری</v>
      </c>
      <c r="G1650" s="4">
        <v>0</v>
      </c>
      <c r="H1650" s="4"/>
      <c r="I1650" s="127"/>
      <c r="J1650" s="127"/>
      <c r="K1650" s="107"/>
    </row>
    <row r="1651" spans="2:11" x14ac:dyDescent="0.25">
      <c r="B1651" s="122">
        <f t="shared" si="27"/>
        <v>1649</v>
      </c>
      <c r="C1651" s="369">
        <v>45470</v>
      </c>
      <c r="D1651" s="237" t="s">
        <v>146</v>
      </c>
      <c r="E1651" s="125" t="str">
        <f>VLOOKUP(Gas_DB2[[#This Row],[کد ماشین آلات]],Y:AA,2,FALSE)</f>
        <v>بلدوزر D85</v>
      </c>
      <c r="F1651" s="125" t="str">
        <f>VLOOKUP(Gas_DB2[[#This Row],[نام ماشین آلات]],Z:AB,2,FALSE)</f>
        <v>اکبری</v>
      </c>
      <c r="G1651" s="4">
        <v>0</v>
      </c>
      <c r="H1651" s="4"/>
      <c r="I1651" s="127"/>
      <c r="J1651" s="127"/>
      <c r="K1651" s="107"/>
    </row>
    <row r="1652" spans="2:11" x14ac:dyDescent="0.25">
      <c r="B1652" s="122">
        <f t="shared" si="27"/>
        <v>1650</v>
      </c>
      <c r="C1652" s="369">
        <v>45470</v>
      </c>
      <c r="D1652" s="238" t="s">
        <v>147</v>
      </c>
      <c r="E1652" s="125" t="str">
        <f>VLOOKUP(Gas_DB2[[#This Row],[کد ماشین آلات]],Y:AA,2,FALSE)</f>
        <v>بلدوزر کاترپیلار D8</v>
      </c>
      <c r="F1652" s="125" t="str">
        <f>VLOOKUP(Gas_DB2[[#This Row],[نام ماشین آلات]],Z:AB,2,FALSE)</f>
        <v>حسن پور</v>
      </c>
      <c r="G1652" s="4">
        <v>103</v>
      </c>
      <c r="H1652" s="4"/>
      <c r="I1652" s="127"/>
      <c r="J1652" s="127"/>
      <c r="K1652" s="107"/>
    </row>
    <row r="1653" spans="2:11" x14ac:dyDescent="0.25">
      <c r="B1653" s="122">
        <f t="shared" si="27"/>
        <v>1651</v>
      </c>
      <c r="C1653" s="369">
        <v>45470</v>
      </c>
      <c r="D1653" s="236" t="s">
        <v>162</v>
      </c>
      <c r="E1653" s="125" t="str">
        <f>VLOOKUP(Gas_DB2[[#This Row],[کد ماشین آلات]],Y:AA,2,FALSE)</f>
        <v>بیل مکانیکی</v>
      </c>
      <c r="F1653" s="125" t="str">
        <f>VLOOKUP(Gas_DB2[[#This Row],[نام ماشین آلات]],Z:AB,2,FALSE)</f>
        <v>انصاری</v>
      </c>
      <c r="G1653" s="4">
        <v>121</v>
      </c>
      <c r="H1653" s="4"/>
      <c r="I1653" s="127"/>
      <c r="J1653" s="127"/>
      <c r="K1653" s="107"/>
    </row>
    <row r="1654" spans="2:11" x14ac:dyDescent="0.25">
      <c r="B1654" s="122">
        <f t="shared" si="27"/>
        <v>1652</v>
      </c>
      <c r="C1654" s="369">
        <v>45470</v>
      </c>
      <c r="D1654" s="236" t="s">
        <v>160</v>
      </c>
      <c r="E1654" s="125" t="str">
        <f>VLOOKUP(Gas_DB2[[#This Row],[کد ماشین آلات]],Y:AA,2,FALSE)</f>
        <v>تانکر آب</v>
      </c>
      <c r="F1654" s="125" t="str">
        <f>VLOOKUP(Gas_DB2[[#This Row],[نام ماشین آلات]],Z:AB,2,FALSE)</f>
        <v>رضاپور</v>
      </c>
      <c r="G1654" s="4">
        <v>101</v>
      </c>
      <c r="H1654" s="4"/>
      <c r="I1654" s="127"/>
      <c r="J1654" s="127"/>
      <c r="K1654" s="107"/>
    </row>
    <row r="1655" spans="2:11" x14ac:dyDescent="0.25">
      <c r="B1655" s="122">
        <f t="shared" si="27"/>
        <v>1653</v>
      </c>
      <c r="C1655" s="369">
        <v>45470</v>
      </c>
      <c r="D1655" s="236" t="s">
        <v>149</v>
      </c>
      <c r="E1655" s="125" t="str">
        <f>VLOOKUP(Gas_DB2[[#This Row],[کد ماشین آلات]],Y:AA,2,FALSE)</f>
        <v>لودر ZL50</v>
      </c>
      <c r="F1655" s="125" t="str">
        <f>VLOOKUP(Gas_DB2[[#This Row],[نام ماشین آلات]],Z:AB,2,FALSE)</f>
        <v>میرزایی</v>
      </c>
      <c r="G1655" s="4">
        <v>0</v>
      </c>
      <c r="H1655" s="4"/>
      <c r="I1655" s="127"/>
      <c r="J1655" s="127"/>
      <c r="K1655" s="107"/>
    </row>
    <row r="1656" spans="2:11" x14ac:dyDescent="0.25">
      <c r="B1656" s="122">
        <f t="shared" si="27"/>
        <v>1654</v>
      </c>
      <c r="C1656" s="369">
        <v>45470</v>
      </c>
      <c r="D1656" s="237" t="s">
        <v>150</v>
      </c>
      <c r="E1656" s="125" t="str">
        <f>VLOOKUP(Gas_DB2[[#This Row],[کد ماشین آلات]],Y:AA,2,FALSE)</f>
        <v>کامیون کمپرسی</v>
      </c>
      <c r="F1656" s="125" t="str">
        <f>VLOOKUP(Gas_DB2[[#This Row],[نام ماشین آلات]],Z:AB,2,FALSE)</f>
        <v>شرکتی-یحیی زاده</v>
      </c>
      <c r="G1656" s="4">
        <v>0</v>
      </c>
      <c r="H1656" s="4"/>
      <c r="I1656" s="127"/>
      <c r="J1656" s="127"/>
      <c r="K1656" s="107"/>
    </row>
    <row r="1657" spans="2:11" x14ac:dyDescent="0.25">
      <c r="B1657" s="122">
        <f t="shared" si="27"/>
        <v>1655</v>
      </c>
      <c r="C1657" s="369">
        <v>45470</v>
      </c>
      <c r="D1657" s="237" t="s">
        <v>152</v>
      </c>
      <c r="E1657" s="125" t="str">
        <f>VLOOKUP(Gas_DB2[[#This Row],[کد ماشین آلات]],Y:AA,2,FALSE)</f>
        <v>کامیون کمپرسی</v>
      </c>
      <c r="F1657" s="125" t="str">
        <f>VLOOKUP(Gas_DB2[[#This Row],[نام ماشین آلات]],Z:AB,2,FALSE)</f>
        <v>شرکتی-یحیی زاده</v>
      </c>
      <c r="G1657" s="4">
        <v>0</v>
      </c>
      <c r="H1657" s="4"/>
      <c r="I1657" s="127"/>
      <c r="J1657" s="127"/>
      <c r="K1657" s="107"/>
    </row>
    <row r="1658" spans="2:11" x14ac:dyDescent="0.25">
      <c r="B1658" s="122">
        <f t="shared" si="27"/>
        <v>1656</v>
      </c>
      <c r="C1658" s="369">
        <v>45470</v>
      </c>
      <c r="D1658" s="237" t="s">
        <v>153</v>
      </c>
      <c r="E1658" s="125" t="str">
        <f>VLOOKUP(Gas_DB2[[#This Row],[کد ماشین آلات]],Y:AA,2,FALSE)</f>
        <v>کامیون کمپرسی</v>
      </c>
      <c r="F1658" s="125" t="str">
        <f>VLOOKUP(Gas_DB2[[#This Row],[نام ماشین آلات]],Z:AB,2,FALSE)</f>
        <v>شرکتی-یحیی زاده</v>
      </c>
      <c r="G1658" s="4">
        <v>0</v>
      </c>
      <c r="H1658" s="4"/>
      <c r="I1658" s="127"/>
      <c r="J1658" s="127"/>
      <c r="K1658" s="107"/>
    </row>
    <row r="1659" spans="2:11" x14ac:dyDescent="0.25">
      <c r="B1659" s="122">
        <f t="shared" si="27"/>
        <v>1657</v>
      </c>
      <c r="C1659" s="369">
        <v>45470</v>
      </c>
      <c r="D1659" s="237" t="s">
        <v>137</v>
      </c>
      <c r="E1659" s="125" t="str">
        <f>VLOOKUP(Gas_DB2[[#This Row],[کد ماشین آلات]],Y:AA,2,FALSE)</f>
        <v>بیل مکانیکی</v>
      </c>
      <c r="F1659" s="125" t="str">
        <f>VLOOKUP(Gas_DB2[[#This Row],[نام ماشین آلات]],Z:AB,2,FALSE)</f>
        <v>انصاری</v>
      </c>
      <c r="G1659" s="4">
        <v>295</v>
      </c>
      <c r="H1659" s="4"/>
      <c r="I1659" s="127"/>
      <c r="J1659" s="127"/>
      <c r="K1659" s="107"/>
    </row>
    <row r="1660" spans="2:11" x14ac:dyDescent="0.25">
      <c r="B1660" s="122">
        <f t="shared" si="27"/>
        <v>1658</v>
      </c>
      <c r="C1660" s="369">
        <v>45470</v>
      </c>
      <c r="D1660" s="237" t="s">
        <v>139</v>
      </c>
      <c r="E1660" s="125" t="str">
        <f>VLOOKUP(Gas_DB2[[#This Row],[کد ماشین آلات]],Y:AA,2,FALSE)</f>
        <v>بیل مکانیکی</v>
      </c>
      <c r="F1660" s="125" t="str">
        <f>VLOOKUP(Gas_DB2[[#This Row],[نام ماشین آلات]],Z:AB,2,FALSE)</f>
        <v>انصاری</v>
      </c>
      <c r="G1660" s="4">
        <v>0</v>
      </c>
      <c r="H1660" s="4"/>
      <c r="I1660" s="127"/>
      <c r="J1660" s="127"/>
      <c r="K1660" s="107"/>
    </row>
    <row r="1661" spans="2:11" x14ac:dyDescent="0.25">
      <c r="B1661" s="122">
        <f t="shared" si="27"/>
        <v>1659</v>
      </c>
      <c r="C1661" s="369">
        <v>45470</v>
      </c>
      <c r="D1661" s="237" t="s">
        <v>141</v>
      </c>
      <c r="E1661" s="125" t="str">
        <f>VLOOKUP(Gas_DB2[[#This Row],[کد ماشین آلات]],Y:AA,2,FALSE)</f>
        <v>کامیون کمپرسی</v>
      </c>
      <c r="F1661" s="125" t="str">
        <f>VLOOKUP(Gas_DB2[[#This Row],[نام ماشین آلات]],Z:AB,2,FALSE)</f>
        <v>شرکتی-یحیی زاده</v>
      </c>
      <c r="G1661" s="4">
        <v>0</v>
      </c>
      <c r="H1661" s="4"/>
      <c r="I1661" s="127"/>
      <c r="J1661" s="127"/>
      <c r="K1661" s="107"/>
    </row>
    <row r="1662" spans="2:11" x14ac:dyDescent="0.25">
      <c r="B1662" s="122">
        <f t="shared" si="27"/>
        <v>1660</v>
      </c>
      <c r="C1662" s="369">
        <v>45470</v>
      </c>
      <c r="D1662" s="237" t="s">
        <v>142</v>
      </c>
      <c r="E1662" s="125" t="str">
        <f>VLOOKUP(Gas_DB2[[#This Row],[کد ماشین آلات]],Y:AA,2,FALSE)</f>
        <v>کامیون کمپرسی</v>
      </c>
      <c r="F1662" s="125" t="str">
        <f>VLOOKUP(Gas_DB2[[#This Row],[نام ماشین آلات]],Z:AB,2,FALSE)</f>
        <v>شرکتی-یحیی زاده</v>
      </c>
      <c r="G1662" s="4">
        <v>0</v>
      </c>
      <c r="H1662" s="4"/>
      <c r="I1662" s="127"/>
      <c r="J1662" s="127"/>
      <c r="K1662" s="107"/>
    </row>
    <row r="1663" spans="2:11" x14ac:dyDescent="0.25">
      <c r="B1663" s="122">
        <f t="shared" si="27"/>
        <v>1661</v>
      </c>
      <c r="C1663" s="369">
        <v>45470</v>
      </c>
      <c r="D1663" s="237" t="s">
        <v>143</v>
      </c>
      <c r="E1663" s="125" t="str">
        <f>VLOOKUP(Gas_DB2[[#This Row],[کد ماشین آلات]],Y:AA,2,FALSE)</f>
        <v>کامیون کمپرسی</v>
      </c>
      <c r="F1663" s="125" t="str">
        <f>VLOOKUP(Gas_DB2[[#This Row],[نام ماشین آلات]],Z:AB,2,FALSE)</f>
        <v>شرکتی-یحیی زاده</v>
      </c>
      <c r="G1663" s="4">
        <v>0</v>
      </c>
      <c r="H1663" s="4"/>
      <c r="I1663" s="127"/>
      <c r="J1663" s="127"/>
      <c r="K1663" s="107"/>
    </row>
    <row r="1664" spans="2:11" x14ac:dyDescent="0.25">
      <c r="B1664" s="122">
        <f t="shared" si="27"/>
        <v>1662</v>
      </c>
      <c r="C1664" s="369">
        <v>45470</v>
      </c>
      <c r="D1664" s="237" t="s">
        <v>136</v>
      </c>
      <c r="E1664" s="125" t="str">
        <f>VLOOKUP(Gas_DB2[[#This Row],[کد ماشین آلات]],Y:AA,2,FALSE)</f>
        <v>بلدوزر</v>
      </c>
      <c r="F1664" s="125" t="str">
        <f>VLOOKUP(Gas_DB2[[#This Row],[نام ماشین آلات]],Z:AB,2,FALSE)</f>
        <v>شرکتی-رجب زاده</v>
      </c>
      <c r="G1664" s="4">
        <v>0</v>
      </c>
      <c r="H1664" s="4"/>
      <c r="I1664" s="127"/>
      <c r="J1664" s="127"/>
      <c r="K1664" s="107"/>
    </row>
    <row r="1665" spans="2:11" x14ac:dyDescent="0.25">
      <c r="B1665" s="122">
        <f t="shared" si="27"/>
        <v>1663</v>
      </c>
      <c r="C1665" s="369">
        <v>45470</v>
      </c>
      <c r="D1665" s="236" t="s">
        <v>155</v>
      </c>
      <c r="E1665" s="125" t="str">
        <f>VLOOKUP(Gas_DB2[[#This Row],[کد ماشین آلات]],Y:AA,2,FALSE)</f>
        <v>لودر</v>
      </c>
      <c r="F1665" s="125">
        <f>VLOOKUP(Gas_DB2[[#This Row],[نام ماشین آلات]],Z:AB,2,FALSE)</f>
        <v>0</v>
      </c>
      <c r="G1665" s="4">
        <v>75</v>
      </c>
      <c r="H1665" s="4"/>
      <c r="I1665" s="127"/>
      <c r="J1665" s="127"/>
      <c r="K1665" s="107"/>
    </row>
    <row r="1666" spans="2:11" x14ac:dyDescent="0.25">
      <c r="B1666" s="122">
        <f t="shared" si="27"/>
        <v>1664</v>
      </c>
      <c r="C1666" s="369">
        <v>45470</v>
      </c>
      <c r="D1666" s="236" t="s">
        <v>156</v>
      </c>
      <c r="E1666" s="125" t="str">
        <f>VLOOKUP(Gas_DB2[[#This Row],[کد ماشین آلات]],Y:AA,2,FALSE)</f>
        <v>کامیون کمپرسی</v>
      </c>
      <c r="F1666" s="125" t="str">
        <f>VLOOKUP(Gas_DB2[[#This Row],[نام ماشین آلات]],Z:AB,2,FALSE)</f>
        <v>شرکتی-یحیی زاده</v>
      </c>
      <c r="G1666" s="4">
        <v>0</v>
      </c>
      <c r="H1666" s="4"/>
      <c r="I1666" s="127"/>
      <c r="J1666" s="127"/>
      <c r="K1666" s="107"/>
    </row>
    <row r="1667" spans="2:11" x14ac:dyDescent="0.25">
      <c r="B1667" s="122">
        <f t="shared" si="27"/>
        <v>1665</v>
      </c>
      <c r="C1667" s="369">
        <v>45470</v>
      </c>
      <c r="D1667" s="236" t="s">
        <v>157</v>
      </c>
      <c r="E1667" s="125" t="str">
        <f>VLOOKUP(Gas_DB2[[#This Row],[کد ماشین آلات]],Y:AA,2,FALSE)</f>
        <v>کامیون کمپرسی</v>
      </c>
      <c r="F1667" s="125" t="str">
        <f>VLOOKUP(Gas_DB2[[#This Row],[نام ماشین آلات]],Z:AB,2,FALSE)</f>
        <v>شرکتی-یحیی زاده</v>
      </c>
      <c r="G1667" s="4">
        <v>108</v>
      </c>
      <c r="H1667" s="4"/>
      <c r="I1667" s="127"/>
      <c r="J1667" s="127"/>
      <c r="K1667" s="107"/>
    </row>
    <row r="1668" spans="2:11" x14ac:dyDescent="0.25">
      <c r="B1668" s="122">
        <f t="shared" si="27"/>
        <v>1666</v>
      </c>
      <c r="C1668" s="369">
        <v>45470</v>
      </c>
      <c r="D1668" s="238" t="s">
        <v>179</v>
      </c>
      <c r="E1668" s="125" t="str">
        <f>VLOOKUP(Gas_DB2[[#This Row],[کد ماشین آلات]],Y:AA,2,FALSE)</f>
        <v>تانکر آب</v>
      </c>
      <c r="F1668" s="125" t="str">
        <f>VLOOKUP(Gas_DB2[[#This Row],[نام ماشین آلات]],Z:AB,2,FALSE)</f>
        <v>رضاپور</v>
      </c>
      <c r="G1668" s="4">
        <v>127</v>
      </c>
      <c r="H1668" s="4"/>
      <c r="I1668" s="127"/>
      <c r="J1668" s="127"/>
      <c r="K1668" s="107"/>
    </row>
    <row r="1669" spans="2:11" x14ac:dyDescent="0.25">
      <c r="B1669" s="122">
        <f t="shared" si="27"/>
        <v>1667</v>
      </c>
      <c r="C1669" s="369">
        <v>45470</v>
      </c>
      <c r="D1669" s="238" t="s">
        <v>164</v>
      </c>
      <c r="E1669" s="125" t="str">
        <f>VLOOKUP(Gas_DB2[[#This Row],[کد ماشین آلات]],Y:AA,2,FALSE)</f>
        <v>گریدر 14G</v>
      </c>
      <c r="F1669" s="125" t="str">
        <f>VLOOKUP(Gas_DB2[[#This Row],[نام ماشین آلات]],Z:AB,2,FALSE)</f>
        <v>محمد پور</v>
      </c>
      <c r="G1669" s="4">
        <v>236</v>
      </c>
      <c r="H1669" s="4"/>
      <c r="I1669" s="127"/>
      <c r="J1669" s="127"/>
      <c r="K1669" s="107"/>
    </row>
    <row r="1670" spans="2:11" x14ac:dyDescent="0.25">
      <c r="B1670" s="122">
        <f t="shared" si="27"/>
        <v>1668</v>
      </c>
      <c r="C1670" s="369">
        <v>45470</v>
      </c>
      <c r="D1670" s="238" t="s">
        <v>168</v>
      </c>
      <c r="E1670" s="125" t="str">
        <f>VLOOKUP(Gas_DB2[[#This Row],[کد ماشین آلات]],Y:AA,2,FALSE)</f>
        <v>غلطک کششی</v>
      </c>
      <c r="F1670" s="125" t="str">
        <f>VLOOKUP(Gas_DB2[[#This Row],[نام ماشین آلات]],Z:AB,2,FALSE)</f>
        <v>محمد پور</v>
      </c>
      <c r="G1670" s="4">
        <v>62</v>
      </c>
      <c r="H1670" s="4"/>
      <c r="I1670" s="127"/>
      <c r="J1670" s="127"/>
      <c r="K1670" s="107"/>
    </row>
    <row r="1671" spans="2:11" x14ac:dyDescent="0.25">
      <c r="B1671" s="122">
        <f t="shared" ref="B1671:B1734" si="28">ROW()-2</f>
        <v>1669</v>
      </c>
      <c r="C1671" s="369">
        <v>45470</v>
      </c>
      <c r="D1671" s="238" t="s">
        <v>171</v>
      </c>
      <c r="E1671" s="125" t="str">
        <f>VLOOKUP(Gas_DB2[[#This Row],[کد ماشین آلات]],Y:AA,2,FALSE)</f>
        <v>غلطک کششی</v>
      </c>
      <c r="F1671" s="125" t="str">
        <f>VLOOKUP(Gas_DB2[[#This Row],[نام ماشین آلات]],Z:AB,2,FALSE)</f>
        <v>محمد پور</v>
      </c>
      <c r="G1671" s="4">
        <v>87</v>
      </c>
      <c r="H1671" s="4"/>
      <c r="I1671" s="127"/>
      <c r="J1671" s="127"/>
      <c r="K1671" s="107"/>
    </row>
    <row r="1672" spans="2:11" x14ac:dyDescent="0.25">
      <c r="B1672" s="122">
        <f t="shared" si="28"/>
        <v>1670</v>
      </c>
      <c r="C1672" s="369">
        <v>45470</v>
      </c>
      <c r="D1672" s="238" t="s">
        <v>172</v>
      </c>
      <c r="E1672" s="125" t="str">
        <f>VLOOKUP(Gas_DB2[[#This Row],[کد ماشین آلات]],Y:AA,2,FALSE)</f>
        <v>لودر</v>
      </c>
      <c r="F1672" s="125">
        <f>VLOOKUP(Gas_DB2[[#This Row],[نام ماشین آلات]],Z:AB,2,FALSE)</f>
        <v>0</v>
      </c>
      <c r="G1672" s="4">
        <v>107</v>
      </c>
      <c r="H1672" s="4"/>
      <c r="I1672" s="127"/>
      <c r="J1672" s="127"/>
      <c r="K1672" s="107"/>
    </row>
    <row r="1673" spans="2:11" x14ac:dyDescent="0.25">
      <c r="B1673" s="122">
        <f t="shared" si="28"/>
        <v>1671</v>
      </c>
      <c r="C1673" s="369">
        <v>45470</v>
      </c>
      <c r="D1673" s="238" t="s">
        <v>173</v>
      </c>
      <c r="E1673" s="125" t="str">
        <f>VLOOKUP(Gas_DB2[[#This Row],[کد ماشین آلات]],Y:AA,2,FALSE)</f>
        <v>تانکر آب</v>
      </c>
      <c r="F1673" s="125" t="str">
        <f>VLOOKUP(Gas_DB2[[#This Row],[نام ماشین آلات]],Z:AB,2,FALSE)</f>
        <v>رضاپور</v>
      </c>
      <c r="G1673" s="4">
        <v>0</v>
      </c>
      <c r="H1673" s="4"/>
      <c r="I1673" s="127"/>
      <c r="J1673" s="127"/>
      <c r="K1673" s="107"/>
    </row>
    <row r="1674" spans="2:11" x14ac:dyDescent="0.25">
      <c r="B1674" s="122">
        <f t="shared" si="28"/>
        <v>1672</v>
      </c>
      <c r="C1674" s="369">
        <v>45470</v>
      </c>
      <c r="D1674" s="238" t="s">
        <v>174</v>
      </c>
      <c r="E1674" s="125" t="str">
        <f>VLOOKUP(Gas_DB2[[#This Row],[کد ماشین آلات]],Y:AA,2,FALSE)</f>
        <v>غلطک پاچه بزی</v>
      </c>
      <c r="F1674" s="125" t="str">
        <f>VLOOKUP(Gas_DB2[[#This Row],[نام ماشین آلات]],Z:AB,2,FALSE)</f>
        <v>محمد پور</v>
      </c>
      <c r="G1674" s="4">
        <v>72</v>
      </c>
      <c r="H1674" s="4"/>
      <c r="I1674" s="127"/>
      <c r="J1674" s="127"/>
      <c r="K1674" s="107"/>
    </row>
    <row r="1675" spans="2:11" x14ac:dyDescent="0.25">
      <c r="B1675" s="122">
        <f t="shared" si="28"/>
        <v>1673</v>
      </c>
      <c r="C1675" s="369">
        <v>45470</v>
      </c>
      <c r="D1675" s="238" t="s">
        <v>176</v>
      </c>
      <c r="E1675" s="125" t="str">
        <f>VLOOKUP(Gas_DB2[[#This Row],[کد ماشین آلات]],Y:AA,2,FALSE)</f>
        <v>بلدوزر</v>
      </c>
      <c r="F1675" s="228" t="str">
        <f>VLOOKUP(D1675,Y$4:AA1675,3,FALSE)</f>
        <v>محمد پور</v>
      </c>
      <c r="G1675" s="4">
        <v>340</v>
      </c>
      <c r="H1675" s="4"/>
      <c r="I1675" s="127"/>
      <c r="J1675" s="127"/>
      <c r="K1675" s="107"/>
    </row>
    <row r="1676" spans="2:11" x14ac:dyDescent="0.25">
      <c r="B1676" s="122">
        <f t="shared" si="28"/>
        <v>1674</v>
      </c>
      <c r="C1676" s="369">
        <v>45470</v>
      </c>
      <c r="D1676" s="238" t="s">
        <v>177</v>
      </c>
      <c r="E1676" s="125" t="str">
        <f>VLOOKUP(Gas_DB2[[#This Row],[کد ماشین آلات]],Y:AA,2,FALSE)</f>
        <v>کمپرسی جفت</v>
      </c>
      <c r="F1676" s="125" t="str">
        <f>VLOOKUP(Gas_DB2[[#This Row],[نام ماشین آلات]],Z:AB,2,FALSE)</f>
        <v>محمد پور</v>
      </c>
      <c r="G1676" s="4">
        <v>148</v>
      </c>
      <c r="H1676" s="4"/>
      <c r="I1676" s="127"/>
      <c r="J1676" s="127"/>
      <c r="K1676" s="107"/>
    </row>
    <row r="1677" spans="2:11" x14ac:dyDescent="0.25">
      <c r="B1677" s="122">
        <f t="shared" si="28"/>
        <v>1675</v>
      </c>
      <c r="C1677" s="369">
        <v>45470</v>
      </c>
      <c r="D1677" s="238" t="s">
        <v>270</v>
      </c>
      <c r="E1677" s="125" t="str">
        <f>VLOOKUP(Gas_DB2[[#This Row],[کد ماشین آلات]],Y:AA,2,FALSE)</f>
        <v>کمپرسی جفت</v>
      </c>
      <c r="F1677" s="125" t="str">
        <f>VLOOKUP(Gas_DB2[[#This Row],[نام ماشین آلات]],Z:AB,2,FALSE)</f>
        <v>محمد پور</v>
      </c>
      <c r="G1677" s="4">
        <v>142</v>
      </c>
      <c r="H1677" s="4"/>
      <c r="I1677" s="127"/>
      <c r="J1677" s="127"/>
      <c r="K1677" s="107"/>
    </row>
    <row r="1678" spans="2:11" x14ac:dyDescent="0.25">
      <c r="B1678" s="122">
        <f t="shared" si="28"/>
        <v>1676</v>
      </c>
      <c r="C1678" s="369">
        <v>45470</v>
      </c>
      <c r="D1678" s="238" t="s">
        <v>268</v>
      </c>
      <c r="E1678" s="125" t="str">
        <f>VLOOKUP(Gas_DB2[[#This Row],[کد ماشین آلات]],Y:AA,2,FALSE)</f>
        <v>کمپرسی تک</v>
      </c>
      <c r="F1678" s="125" t="str">
        <f>VLOOKUP(Gas_DB2[[#This Row],[نام ماشین آلات]],Z:AB,2,FALSE)</f>
        <v>محمد پور</v>
      </c>
      <c r="G1678" s="4">
        <v>222</v>
      </c>
      <c r="H1678" s="4"/>
      <c r="I1678" s="127"/>
      <c r="J1678" s="127"/>
      <c r="K1678" s="107"/>
    </row>
    <row r="1679" spans="2:11" x14ac:dyDescent="0.25">
      <c r="B1679" s="122">
        <f t="shared" si="28"/>
        <v>1677</v>
      </c>
      <c r="C1679" s="369">
        <v>45470</v>
      </c>
      <c r="D1679" s="238" t="s">
        <v>260</v>
      </c>
      <c r="E1679" s="125" t="str">
        <f>VLOOKUP(Gas_DB2[[#This Row],[کد ماشین آلات]],Y:AA,2,FALSE)</f>
        <v>تانکر آب</v>
      </c>
      <c r="F1679" s="125" t="str">
        <f>VLOOKUP(Gas_DB2[[#This Row],[نام ماشین آلات]],Z:AB,2,FALSE)</f>
        <v>رضاپور</v>
      </c>
      <c r="G1679" s="4">
        <v>0</v>
      </c>
      <c r="H1679" s="4"/>
      <c r="I1679" s="127"/>
      <c r="J1679" s="127"/>
      <c r="K1679" s="107"/>
    </row>
    <row r="1680" spans="2:11" x14ac:dyDescent="0.25">
      <c r="B1680" s="122">
        <f t="shared" si="28"/>
        <v>1678</v>
      </c>
      <c r="C1680" s="369">
        <v>45472</v>
      </c>
      <c r="D1680" s="236" t="s">
        <v>88</v>
      </c>
      <c r="E1680" s="125" t="str">
        <f>VLOOKUP(Gas_DB2[[#This Row],[کد ماشین آلات]],Y:AA,2,FALSE)</f>
        <v>گریدر  ۱۶g</v>
      </c>
      <c r="F1680" s="125" t="str">
        <f>VLOOKUP(Gas_DB2[[#This Row],[نام ماشین آلات]],Z:AB,2,FALSE)</f>
        <v>شرکتی-یگانه</v>
      </c>
      <c r="G1680" s="4">
        <v>242</v>
      </c>
      <c r="H1680" s="4"/>
      <c r="I1680" s="127"/>
      <c r="J1680" s="127"/>
      <c r="K1680" s="107"/>
    </row>
    <row r="1681" spans="2:11" x14ac:dyDescent="0.25">
      <c r="B1681" s="122">
        <f t="shared" si="28"/>
        <v>1679</v>
      </c>
      <c r="C1681" s="369">
        <v>45472</v>
      </c>
      <c r="D1681" s="236" t="s">
        <v>91</v>
      </c>
      <c r="E1681" s="125" t="str">
        <f>VLOOKUP(Gas_DB2[[#This Row],[کد ماشین آلات]],Y:AA,2,FALSE)</f>
        <v>کامیون کمپرسی</v>
      </c>
      <c r="F1681" s="125" t="str">
        <f>VLOOKUP(Gas_DB2[[#This Row],[نام ماشین آلات]],Z:AB,2,FALSE)</f>
        <v>شرکتی-یحیی زاده</v>
      </c>
      <c r="G1681" s="4">
        <v>0</v>
      </c>
      <c r="H1681" s="4"/>
      <c r="I1681" s="127"/>
      <c r="J1681" s="127"/>
      <c r="K1681" s="107"/>
    </row>
    <row r="1682" spans="2:11" x14ac:dyDescent="0.25">
      <c r="B1682" s="122">
        <f t="shared" si="28"/>
        <v>1680</v>
      </c>
      <c r="C1682" s="369">
        <v>45472</v>
      </c>
      <c r="D1682" s="236" t="s">
        <v>94</v>
      </c>
      <c r="E1682" s="125" t="str">
        <f>VLOOKUP(Gas_DB2[[#This Row],[کد ماشین آلات]],Y:AA,2,FALSE)</f>
        <v>کامیون کمپرسی</v>
      </c>
      <c r="F1682" s="125" t="str">
        <f>VLOOKUP(Gas_DB2[[#This Row],[نام ماشین آلات]],Z:AB,2,FALSE)</f>
        <v>شرکتی-یحیی زاده</v>
      </c>
      <c r="G1682" s="4">
        <v>0</v>
      </c>
      <c r="H1682" s="4"/>
      <c r="I1682" s="127"/>
      <c r="J1682" s="127"/>
      <c r="K1682" s="107"/>
    </row>
    <row r="1683" spans="2:11" x14ac:dyDescent="0.25">
      <c r="B1683" s="122">
        <f t="shared" si="28"/>
        <v>1681</v>
      </c>
      <c r="C1683" s="369">
        <v>45472</v>
      </c>
      <c r="D1683" s="236" t="s">
        <v>117</v>
      </c>
      <c r="E1683" s="125" t="str">
        <f>VLOOKUP(Gas_DB2[[#This Row],[کد ماشین آلات]],Y:AA,2,FALSE)</f>
        <v>کامیون کمپرسی</v>
      </c>
      <c r="F1683" s="125" t="str">
        <f>VLOOKUP(Gas_DB2[[#This Row],[نام ماشین آلات]],Z:AB,2,FALSE)</f>
        <v>شرکتی-یحیی زاده</v>
      </c>
      <c r="G1683" s="4">
        <v>0</v>
      </c>
      <c r="H1683" s="4"/>
      <c r="I1683" s="127"/>
      <c r="J1683" s="127"/>
      <c r="K1683" s="107"/>
    </row>
    <row r="1684" spans="2:11" x14ac:dyDescent="0.25">
      <c r="B1684" s="122">
        <f t="shared" si="28"/>
        <v>1682</v>
      </c>
      <c r="C1684" s="369">
        <v>45472</v>
      </c>
      <c r="D1684" s="236" t="s">
        <v>130</v>
      </c>
      <c r="E1684" s="125" t="str">
        <f>VLOOKUP(Gas_DB2[[#This Row],[کد ماشین آلات]],Y:AA,2,FALSE)</f>
        <v>تانکر ابپاش بنز</v>
      </c>
      <c r="F1684" s="125" t="str">
        <f>VLOOKUP(Gas_DB2[[#This Row],[نام ماشین آلات]],Z:AB,2,FALSE)</f>
        <v>شرکتی-بارانی</v>
      </c>
      <c r="G1684" s="4">
        <v>58</v>
      </c>
      <c r="H1684" s="4"/>
      <c r="I1684" s="127"/>
      <c r="J1684" s="127"/>
      <c r="K1684" s="107"/>
    </row>
    <row r="1685" spans="2:11" x14ac:dyDescent="0.25">
      <c r="B1685" s="122">
        <f t="shared" si="28"/>
        <v>1683</v>
      </c>
      <c r="C1685" s="369">
        <v>45472</v>
      </c>
      <c r="D1685" s="236" t="s">
        <v>96</v>
      </c>
      <c r="E1685" s="125" t="str">
        <f>VLOOKUP(Gas_DB2[[#This Row],[کد ماشین آلات]],Y:AA,2,FALSE)</f>
        <v>تانکر ابپاش بنز</v>
      </c>
      <c r="F1685" s="125" t="str">
        <f>VLOOKUP(Gas_DB2[[#This Row],[نام ماشین آلات]],Z:AB,2,FALSE)</f>
        <v>شرکتی-بارانی</v>
      </c>
      <c r="G1685" s="4">
        <v>0</v>
      </c>
      <c r="H1685" s="4"/>
      <c r="I1685" s="127"/>
      <c r="J1685" s="127"/>
      <c r="K1685" s="107"/>
    </row>
    <row r="1686" spans="2:11" x14ac:dyDescent="0.25">
      <c r="B1686" s="122">
        <f t="shared" si="28"/>
        <v>1684</v>
      </c>
      <c r="C1686" s="369">
        <v>45472</v>
      </c>
      <c r="D1686" s="236" t="s">
        <v>114</v>
      </c>
      <c r="E1686" s="125" t="str">
        <f>VLOOKUP(Gas_DB2[[#This Row],[کد ماشین آلات]],Y:AA,2,FALSE)</f>
        <v>تانکر سوخت بنز</v>
      </c>
      <c r="F1686" s="125" t="str">
        <f>VLOOKUP(Gas_DB2[[#This Row],[نام ماشین آلات]],Z:AB,2,FALSE)</f>
        <v>شرکتی-برات زاده- از تاریخ 1 تیرماه</v>
      </c>
      <c r="G1686" s="4">
        <v>0</v>
      </c>
      <c r="H1686" s="4"/>
      <c r="I1686" s="127"/>
      <c r="J1686" s="127"/>
      <c r="K1686" s="107"/>
    </row>
    <row r="1687" spans="2:11" x14ac:dyDescent="0.25">
      <c r="B1687" s="122">
        <f t="shared" si="28"/>
        <v>1685</v>
      </c>
      <c r="C1687" s="369">
        <v>45472</v>
      </c>
      <c r="D1687" s="236" t="s">
        <v>119</v>
      </c>
      <c r="E1687" s="125" t="str">
        <f>VLOOKUP(Gas_DB2[[#This Row],[کد ماشین آلات]],Y:AA,2,FALSE)</f>
        <v>غلطک</v>
      </c>
      <c r="F1687" s="125" t="str">
        <f>VLOOKUP(Gas_DB2[[#This Row],[نام ماشین آلات]],Z:AB,2,FALSE)</f>
        <v>شرکتی-جمالی</v>
      </c>
      <c r="G1687" s="4">
        <v>60</v>
      </c>
      <c r="H1687" s="4"/>
      <c r="I1687" s="127"/>
      <c r="J1687" s="127"/>
      <c r="K1687" s="107"/>
    </row>
    <row r="1688" spans="2:11" x14ac:dyDescent="0.25">
      <c r="B1688" s="122">
        <f t="shared" si="28"/>
        <v>1686</v>
      </c>
      <c r="C1688" s="369">
        <v>45472</v>
      </c>
      <c r="D1688" s="236" t="s">
        <v>107</v>
      </c>
      <c r="E1688" s="125" t="str">
        <f>VLOOKUP(Gas_DB2[[#This Row],[کد ماشین آلات]],Y:AA,2,FALSE)</f>
        <v>غلطک</v>
      </c>
      <c r="F1688" s="125" t="str">
        <f>VLOOKUP(Gas_DB2[[#This Row],[نام ماشین آلات]],Z:AB,2,FALSE)</f>
        <v>شرکتی-جمالی</v>
      </c>
      <c r="G1688" s="4">
        <v>83</v>
      </c>
      <c r="H1688" s="4"/>
      <c r="I1688" s="127"/>
      <c r="J1688" s="127"/>
      <c r="K1688" s="107"/>
    </row>
    <row r="1689" spans="2:11" x14ac:dyDescent="0.25">
      <c r="B1689" s="122">
        <f t="shared" si="28"/>
        <v>1687</v>
      </c>
      <c r="C1689" s="369">
        <v>45472</v>
      </c>
      <c r="D1689" s="236" t="s">
        <v>110</v>
      </c>
      <c r="E1689" s="125" t="str">
        <f>VLOOKUP(Gas_DB2[[#This Row],[کد ماشین آلات]],Y:AA,2,FALSE)</f>
        <v>غلطک</v>
      </c>
      <c r="F1689" s="125" t="str">
        <f>VLOOKUP(Gas_DB2[[#This Row],[نام ماشین آلات]],Z:AB,2,FALSE)</f>
        <v>شرکتی-جمالی</v>
      </c>
      <c r="G1689" s="4">
        <v>104</v>
      </c>
      <c r="H1689" s="4"/>
      <c r="I1689" s="127"/>
      <c r="J1689" s="127"/>
      <c r="K1689" s="107"/>
    </row>
    <row r="1690" spans="2:11" x14ac:dyDescent="0.25">
      <c r="B1690" s="122">
        <f t="shared" si="28"/>
        <v>1688</v>
      </c>
      <c r="C1690" s="369">
        <v>45472</v>
      </c>
      <c r="D1690" s="236" t="s">
        <v>120</v>
      </c>
      <c r="E1690" s="125" t="str">
        <f>VLOOKUP(Gas_DB2[[#This Row],[کد ماشین آلات]],Y:AA,2,FALSE)</f>
        <v>میکسراتکو</v>
      </c>
      <c r="F1690" s="125" t="str">
        <f>VLOOKUP(Gas_DB2[[#This Row],[نام ماشین آلات]],Z:AB,2,FALSE)</f>
        <v>شرکتی-شاکری</v>
      </c>
      <c r="G1690" s="4">
        <v>0</v>
      </c>
      <c r="H1690" s="4"/>
      <c r="I1690" s="127"/>
      <c r="J1690" s="127"/>
      <c r="K1690" s="107"/>
    </row>
    <row r="1691" spans="2:11" x14ac:dyDescent="0.25">
      <c r="B1691" s="122">
        <f t="shared" si="28"/>
        <v>1689</v>
      </c>
      <c r="C1691" s="369">
        <v>45472</v>
      </c>
      <c r="D1691" s="236" t="s">
        <v>122</v>
      </c>
      <c r="E1691" s="125" t="str">
        <f>VLOOKUP(Gas_DB2[[#This Row],[کد ماشین آلات]],Y:AA,2,FALSE)</f>
        <v>میکسر امیکو</v>
      </c>
      <c r="F1691" s="125" t="str">
        <f>VLOOKUP(Gas_DB2[[#This Row],[نام ماشین آلات]],Z:AB,2,FALSE)</f>
        <v>شرکتی-زراعتی</v>
      </c>
      <c r="G1691" s="4">
        <v>0</v>
      </c>
      <c r="H1691" s="4"/>
      <c r="I1691" s="127"/>
      <c r="J1691" s="127"/>
      <c r="K1691" s="107"/>
    </row>
    <row r="1692" spans="2:11" x14ac:dyDescent="0.25">
      <c r="B1692" s="122">
        <f t="shared" si="28"/>
        <v>1690</v>
      </c>
      <c r="C1692" s="369">
        <v>45472</v>
      </c>
      <c r="D1692" s="236" t="s">
        <v>127</v>
      </c>
      <c r="E1692" s="125" t="str">
        <f>VLOOKUP(Gas_DB2[[#This Row],[کد ماشین آلات]],Y:AA,2,FALSE)</f>
        <v>بلدوزر</v>
      </c>
      <c r="F1692" s="125" t="str">
        <f>VLOOKUP(Gas_DB2[[#This Row],[نام ماشین آلات]],Z:AB,2,FALSE)</f>
        <v>شرکتی-رجب زاده</v>
      </c>
      <c r="G1692" s="4">
        <v>0</v>
      </c>
      <c r="H1692" s="4"/>
      <c r="I1692" s="127"/>
      <c r="J1692" s="127"/>
      <c r="K1692" s="107"/>
    </row>
    <row r="1693" spans="2:11" x14ac:dyDescent="0.25">
      <c r="B1693" s="122">
        <f t="shared" si="28"/>
        <v>1691</v>
      </c>
      <c r="C1693" s="369">
        <v>45472</v>
      </c>
      <c r="D1693" s="236" t="s">
        <v>158</v>
      </c>
      <c r="E1693" s="125" t="str">
        <f>VLOOKUP(Gas_DB2[[#This Row],[کد ماشین آلات]],Y:AA,2,FALSE)</f>
        <v>بیل مکانیکی</v>
      </c>
      <c r="F1693" s="125" t="str">
        <f>VLOOKUP(Gas_DB2[[#This Row],[نام ماشین آلات]],Z:AB,2,FALSE)</f>
        <v>انصاری</v>
      </c>
      <c r="G1693" s="4">
        <v>0</v>
      </c>
      <c r="H1693" s="4"/>
      <c r="I1693" s="127"/>
      <c r="J1693" s="127"/>
      <c r="K1693" s="107"/>
    </row>
    <row r="1694" spans="2:11" x14ac:dyDescent="0.25">
      <c r="B1694" s="122">
        <f t="shared" si="28"/>
        <v>1692</v>
      </c>
      <c r="C1694" s="369">
        <v>45472</v>
      </c>
      <c r="D1694" s="237" t="s">
        <v>144</v>
      </c>
      <c r="E1694" s="125" t="str">
        <f>VLOOKUP(Gas_DB2[[#This Row],[کد ماشین آلات]],Y:AA,2,FALSE)</f>
        <v>بلدوزر D85</v>
      </c>
      <c r="F1694" s="125" t="str">
        <f>VLOOKUP(Gas_DB2[[#This Row],[نام ماشین آلات]],Z:AB,2,FALSE)</f>
        <v>اکبری</v>
      </c>
      <c r="G1694" s="4">
        <v>168</v>
      </c>
      <c r="H1694" s="4"/>
      <c r="I1694" s="127"/>
      <c r="J1694" s="127"/>
      <c r="K1694" s="107"/>
    </row>
    <row r="1695" spans="2:11" x14ac:dyDescent="0.25">
      <c r="B1695" s="122">
        <f t="shared" si="28"/>
        <v>1693</v>
      </c>
      <c r="C1695" s="369">
        <v>45472</v>
      </c>
      <c r="D1695" s="237" t="s">
        <v>146</v>
      </c>
      <c r="E1695" s="125" t="str">
        <f>VLOOKUP(Gas_DB2[[#This Row],[کد ماشین آلات]],Y:AA,2,FALSE)</f>
        <v>بلدوزر D85</v>
      </c>
      <c r="F1695" s="125" t="str">
        <f>VLOOKUP(Gas_DB2[[#This Row],[نام ماشین آلات]],Z:AB,2,FALSE)</f>
        <v>اکبری</v>
      </c>
      <c r="G1695" s="4">
        <v>267</v>
      </c>
      <c r="H1695" s="4"/>
      <c r="I1695" s="127"/>
      <c r="J1695" s="127"/>
      <c r="K1695" s="107"/>
    </row>
    <row r="1696" spans="2:11" x14ac:dyDescent="0.25">
      <c r="B1696" s="122">
        <f t="shared" si="28"/>
        <v>1694</v>
      </c>
      <c r="C1696" s="369">
        <v>45472</v>
      </c>
      <c r="D1696" s="238" t="s">
        <v>147</v>
      </c>
      <c r="E1696" s="125" t="str">
        <f>VLOOKUP(Gas_DB2[[#This Row],[کد ماشین آلات]],Y:AA,2,FALSE)</f>
        <v>بلدوزر کاترپیلار D8</v>
      </c>
      <c r="F1696" s="125" t="str">
        <f>VLOOKUP(Gas_DB2[[#This Row],[نام ماشین آلات]],Z:AB,2,FALSE)</f>
        <v>حسن پور</v>
      </c>
      <c r="G1696" s="4">
        <v>0</v>
      </c>
      <c r="H1696" s="4"/>
      <c r="I1696" s="127"/>
      <c r="J1696" s="127"/>
      <c r="K1696" s="107"/>
    </row>
    <row r="1697" spans="2:11" x14ac:dyDescent="0.25">
      <c r="B1697" s="122">
        <f t="shared" si="28"/>
        <v>1695</v>
      </c>
      <c r="C1697" s="369">
        <v>45472</v>
      </c>
      <c r="D1697" s="236" t="s">
        <v>162</v>
      </c>
      <c r="E1697" s="125" t="str">
        <f>VLOOKUP(Gas_DB2[[#This Row],[کد ماشین آلات]],Y:AA,2,FALSE)</f>
        <v>بیل مکانیکی</v>
      </c>
      <c r="F1697" s="125" t="str">
        <f>VLOOKUP(Gas_DB2[[#This Row],[نام ماشین آلات]],Z:AB,2,FALSE)</f>
        <v>انصاری</v>
      </c>
      <c r="G1697" s="4">
        <v>150</v>
      </c>
      <c r="H1697" s="4"/>
      <c r="I1697" s="127"/>
      <c r="J1697" s="127"/>
      <c r="K1697" s="107"/>
    </row>
    <row r="1698" spans="2:11" x14ac:dyDescent="0.25">
      <c r="B1698" s="122">
        <f t="shared" si="28"/>
        <v>1696</v>
      </c>
      <c r="C1698" s="369">
        <v>45472</v>
      </c>
      <c r="D1698" s="236" t="s">
        <v>160</v>
      </c>
      <c r="E1698" s="125" t="str">
        <f>VLOOKUP(Gas_DB2[[#This Row],[کد ماشین آلات]],Y:AA,2,FALSE)</f>
        <v>تانکر آب</v>
      </c>
      <c r="F1698" s="125" t="str">
        <f>VLOOKUP(Gas_DB2[[#This Row],[نام ماشین آلات]],Z:AB,2,FALSE)</f>
        <v>رضاپور</v>
      </c>
      <c r="G1698" s="4">
        <v>94</v>
      </c>
      <c r="H1698" s="4"/>
      <c r="I1698" s="127"/>
      <c r="J1698" s="127"/>
      <c r="K1698" s="107"/>
    </row>
    <row r="1699" spans="2:11" x14ac:dyDescent="0.25">
      <c r="B1699" s="122">
        <f t="shared" si="28"/>
        <v>1697</v>
      </c>
      <c r="C1699" s="369">
        <v>45472</v>
      </c>
      <c r="D1699" s="236" t="s">
        <v>149</v>
      </c>
      <c r="E1699" s="125" t="str">
        <f>VLOOKUP(Gas_DB2[[#This Row],[کد ماشین آلات]],Y:AA,2,FALSE)</f>
        <v>لودر ZL50</v>
      </c>
      <c r="F1699" s="125" t="str">
        <f>VLOOKUP(Gas_DB2[[#This Row],[نام ماشین آلات]],Z:AB,2,FALSE)</f>
        <v>میرزایی</v>
      </c>
      <c r="G1699" s="4">
        <v>140</v>
      </c>
      <c r="H1699" s="4"/>
      <c r="I1699" s="127"/>
      <c r="J1699" s="127"/>
      <c r="K1699" s="107"/>
    </row>
    <row r="1700" spans="2:11" x14ac:dyDescent="0.25">
      <c r="B1700" s="122">
        <f t="shared" si="28"/>
        <v>1698</v>
      </c>
      <c r="C1700" s="369">
        <v>45472</v>
      </c>
      <c r="D1700" s="237" t="s">
        <v>150</v>
      </c>
      <c r="E1700" s="125" t="str">
        <f>VLOOKUP(Gas_DB2[[#This Row],[کد ماشین آلات]],Y:AA,2,FALSE)</f>
        <v>کامیون کمپرسی</v>
      </c>
      <c r="F1700" s="125" t="str">
        <f>VLOOKUP(Gas_DB2[[#This Row],[نام ماشین آلات]],Z:AB,2,FALSE)</f>
        <v>شرکتی-یحیی زاده</v>
      </c>
      <c r="G1700" s="4">
        <v>192</v>
      </c>
      <c r="H1700" s="4"/>
      <c r="I1700" s="127"/>
      <c r="J1700" s="127"/>
      <c r="K1700" s="107"/>
    </row>
    <row r="1701" spans="2:11" x14ac:dyDescent="0.25">
      <c r="B1701" s="122">
        <f t="shared" si="28"/>
        <v>1699</v>
      </c>
      <c r="C1701" s="369">
        <v>45472</v>
      </c>
      <c r="D1701" s="237" t="s">
        <v>152</v>
      </c>
      <c r="E1701" s="125" t="str">
        <f>VLOOKUP(Gas_DB2[[#This Row],[کد ماشین آلات]],Y:AA,2,FALSE)</f>
        <v>کامیون کمپرسی</v>
      </c>
      <c r="F1701" s="125" t="str">
        <f>VLOOKUP(Gas_DB2[[#This Row],[نام ماشین آلات]],Z:AB,2,FALSE)</f>
        <v>شرکتی-یحیی زاده</v>
      </c>
      <c r="G1701" s="4">
        <v>70</v>
      </c>
      <c r="H1701" s="4"/>
      <c r="I1701" s="127"/>
      <c r="J1701" s="127"/>
      <c r="K1701" s="107"/>
    </row>
    <row r="1702" spans="2:11" x14ac:dyDescent="0.25">
      <c r="B1702" s="122">
        <f t="shared" si="28"/>
        <v>1700</v>
      </c>
      <c r="C1702" s="369">
        <v>45472</v>
      </c>
      <c r="D1702" s="237" t="s">
        <v>153</v>
      </c>
      <c r="E1702" s="125" t="str">
        <f>VLOOKUP(Gas_DB2[[#This Row],[کد ماشین آلات]],Y:AA,2,FALSE)</f>
        <v>کامیون کمپرسی</v>
      </c>
      <c r="F1702" s="125" t="str">
        <f>VLOOKUP(Gas_DB2[[#This Row],[نام ماشین آلات]],Z:AB,2,FALSE)</f>
        <v>شرکتی-یحیی زاده</v>
      </c>
      <c r="G1702" s="4">
        <v>0</v>
      </c>
      <c r="H1702" s="4"/>
      <c r="I1702" s="127"/>
      <c r="J1702" s="127"/>
      <c r="K1702" s="107"/>
    </row>
    <row r="1703" spans="2:11" x14ac:dyDescent="0.25">
      <c r="B1703" s="122">
        <f t="shared" si="28"/>
        <v>1701</v>
      </c>
      <c r="C1703" s="369">
        <v>45472</v>
      </c>
      <c r="D1703" s="237" t="s">
        <v>137</v>
      </c>
      <c r="E1703" s="125" t="str">
        <f>VLOOKUP(Gas_DB2[[#This Row],[کد ماشین آلات]],Y:AA,2,FALSE)</f>
        <v>بیل مکانیکی</v>
      </c>
      <c r="F1703" s="125" t="str">
        <f>VLOOKUP(Gas_DB2[[#This Row],[نام ماشین آلات]],Z:AB,2,FALSE)</f>
        <v>انصاری</v>
      </c>
      <c r="G1703" s="4">
        <v>0</v>
      </c>
      <c r="H1703" s="4"/>
      <c r="I1703" s="127"/>
      <c r="J1703" s="127"/>
      <c r="K1703" s="107"/>
    </row>
    <row r="1704" spans="2:11" x14ac:dyDescent="0.25">
      <c r="B1704" s="122">
        <f t="shared" si="28"/>
        <v>1702</v>
      </c>
      <c r="C1704" s="369">
        <v>45472</v>
      </c>
      <c r="D1704" s="237" t="s">
        <v>139</v>
      </c>
      <c r="E1704" s="125" t="str">
        <f>VLOOKUP(Gas_DB2[[#This Row],[کد ماشین آلات]],Y:AA,2,FALSE)</f>
        <v>بیل مکانیکی</v>
      </c>
      <c r="F1704" s="125" t="str">
        <f>VLOOKUP(Gas_DB2[[#This Row],[نام ماشین آلات]],Z:AB,2,FALSE)</f>
        <v>انصاری</v>
      </c>
      <c r="G1704" s="4">
        <v>251</v>
      </c>
      <c r="H1704" s="4"/>
      <c r="I1704" s="127"/>
      <c r="J1704" s="127"/>
      <c r="K1704" s="107"/>
    </row>
    <row r="1705" spans="2:11" x14ac:dyDescent="0.25">
      <c r="B1705" s="122">
        <f t="shared" si="28"/>
        <v>1703</v>
      </c>
      <c r="C1705" s="369">
        <v>45472</v>
      </c>
      <c r="D1705" s="237" t="s">
        <v>141</v>
      </c>
      <c r="E1705" s="125" t="str">
        <f>VLOOKUP(Gas_DB2[[#This Row],[کد ماشین آلات]],Y:AA,2,FALSE)</f>
        <v>کامیون کمپرسی</v>
      </c>
      <c r="F1705" s="125" t="str">
        <f>VLOOKUP(Gas_DB2[[#This Row],[نام ماشین آلات]],Z:AB,2,FALSE)</f>
        <v>شرکتی-یحیی زاده</v>
      </c>
      <c r="G1705" s="4">
        <v>301</v>
      </c>
      <c r="H1705" s="4"/>
      <c r="I1705" s="127"/>
      <c r="J1705" s="127"/>
      <c r="K1705" s="107"/>
    </row>
    <row r="1706" spans="2:11" x14ac:dyDescent="0.25">
      <c r="B1706" s="122">
        <f t="shared" si="28"/>
        <v>1704</v>
      </c>
      <c r="C1706" s="369">
        <v>45472</v>
      </c>
      <c r="D1706" s="237" t="s">
        <v>142</v>
      </c>
      <c r="E1706" s="125" t="str">
        <f>VLOOKUP(Gas_DB2[[#This Row],[کد ماشین آلات]],Y:AA,2,FALSE)</f>
        <v>کامیون کمپرسی</v>
      </c>
      <c r="F1706" s="125" t="str">
        <f>VLOOKUP(Gas_DB2[[#This Row],[نام ماشین آلات]],Z:AB,2,FALSE)</f>
        <v>شرکتی-یحیی زاده</v>
      </c>
      <c r="G1706" s="4">
        <v>0</v>
      </c>
      <c r="H1706" s="4"/>
      <c r="I1706" s="127"/>
      <c r="J1706" s="127"/>
      <c r="K1706" s="107"/>
    </row>
    <row r="1707" spans="2:11" x14ac:dyDescent="0.25">
      <c r="B1707" s="122">
        <f t="shared" si="28"/>
        <v>1705</v>
      </c>
      <c r="C1707" s="369">
        <v>45472</v>
      </c>
      <c r="D1707" s="237" t="s">
        <v>143</v>
      </c>
      <c r="E1707" s="125" t="str">
        <f>VLOOKUP(Gas_DB2[[#This Row],[کد ماشین آلات]],Y:AA,2,FALSE)</f>
        <v>کامیون کمپرسی</v>
      </c>
      <c r="F1707" s="125" t="str">
        <f>VLOOKUP(Gas_DB2[[#This Row],[نام ماشین آلات]],Z:AB,2,FALSE)</f>
        <v>شرکتی-یحیی زاده</v>
      </c>
      <c r="G1707" s="4">
        <v>202</v>
      </c>
      <c r="H1707" s="4"/>
      <c r="I1707" s="127"/>
      <c r="J1707" s="127"/>
      <c r="K1707" s="107"/>
    </row>
    <row r="1708" spans="2:11" x14ac:dyDescent="0.25">
      <c r="B1708" s="122">
        <f t="shared" si="28"/>
        <v>1706</v>
      </c>
      <c r="C1708" s="369">
        <v>45472</v>
      </c>
      <c r="D1708" s="237" t="s">
        <v>136</v>
      </c>
      <c r="E1708" s="125" t="str">
        <f>VLOOKUP(Gas_DB2[[#This Row],[کد ماشین آلات]],Y:AA,2,FALSE)</f>
        <v>بلدوزر</v>
      </c>
      <c r="F1708" s="125" t="str">
        <f>VLOOKUP(Gas_DB2[[#This Row],[نام ماشین آلات]],Z:AB,2,FALSE)</f>
        <v>شرکتی-رجب زاده</v>
      </c>
      <c r="G1708" s="4">
        <v>0</v>
      </c>
      <c r="H1708" s="4"/>
      <c r="I1708" s="127"/>
      <c r="J1708" s="127"/>
      <c r="K1708" s="107"/>
    </row>
    <row r="1709" spans="2:11" x14ac:dyDescent="0.25">
      <c r="B1709" s="122">
        <f t="shared" si="28"/>
        <v>1707</v>
      </c>
      <c r="C1709" s="369">
        <v>45472</v>
      </c>
      <c r="D1709" s="236" t="s">
        <v>155</v>
      </c>
      <c r="E1709" s="125" t="str">
        <f>VLOOKUP(Gas_DB2[[#This Row],[کد ماشین آلات]],Y:AA,2,FALSE)</f>
        <v>لودر</v>
      </c>
      <c r="F1709" s="125">
        <f>VLOOKUP(Gas_DB2[[#This Row],[نام ماشین آلات]],Z:AB,2,FALSE)</f>
        <v>0</v>
      </c>
      <c r="G1709" s="4">
        <v>0</v>
      </c>
      <c r="H1709" s="4"/>
      <c r="I1709" s="127"/>
      <c r="J1709" s="127"/>
      <c r="K1709" s="107"/>
    </row>
    <row r="1710" spans="2:11" x14ac:dyDescent="0.25">
      <c r="B1710" s="122">
        <f t="shared" si="28"/>
        <v>1708</v>
      </c>
      <c r="C1710" s="369">
        <v>45472</v>
      </c>
      <c r="D1710" s="236" t="s">
        <v>156</v>
      </c>
      <c r="E1710" s="125" t="str">
        <f>VLOOKUP(Gas_DB2[[#This Row],[کد ماشین آلات]],Y:AA,2,FALSE)</f>
        <v>کامیون کمپرسی</v>
      </c>
      <c r="F1710" s="125" t="str">
        <f>VLOOKUP(Gas_DB2[[#This Row],[نام ماشین آلات]],Z:AB,2,FALSE)</f>
        <v>شرکتی-یحیی زاده</v>
      </c>
      <c r="G1710" s="4">
        <v>0</v>
      </c>
      <c r="H1710" s="4"/>
      <c r="I1710" s="127"/>
      <c r="J1710" s="127"/>
      <c r="K1710" s="107"/>
    </row>
    <row r="1711" spans="2:11" x14ac:dyDescent="0.25">
      <c r="B1711" s="122">
        <f t="shared" si="28"/>
        <v>1709</v>
      </c>
      <c r="C1711" s="369">
        <v>45472</v>
      </c>
      <c r="D1711" s="236" t="s">
        <v>157</v>
      </c>
      <c r="E1711" s="125" t="str">
        <f>VLOOKUP(Gas_DB2[[#This Row],[کد ماشین آلات]],Y:AA,2,FALSE)</f>
        <v>کامیون کمپرسی</v>
      </c>
      <c r="F1711" s="125" t="str">
        <f>VLOOKUP(Gas_DB2[[#This Row],[نام ماشین آلات]],Z:AB,2,FALSE)</f>
        <v>شرکتی-یحیی زاده</v>
      </c>
      <c r="G1711" s="4">
        <v>0</v>
      </c>
      <c r="H1711" s="4"/>
      <c r="I1711" s="127"/>
      <c r="J1711" s="127"/>
      <c r="K1711" s="107"/>
    </row>
    <row r="1712" spans="2:11" x14ac:dyDescent="0.25">
      <c r="B1712" s="122">
        <f t="shared" si="28"/>
        <v>1710</v>
      </c>
      <c r="C1712" s="369">
        <v>45472</v>
      </c>
      <c r="D1712" s="238" t="s">
        <v>179</v>
      </c>
      <c r="E1712" s="125" t="str">
        <f>VLOOKUP(Gas_DB2[[#This Row],[کد ماشین آلات]],Y:AA,2,FALSE)</f>
        <v>تانکر آب</v>
      </c>
      <c r="F1712" s="125" t="str">
        <f>VLOOKUP(Gas_DB2[[#This Row],[نام ماشین آلات]],Z:AB,2,FALSE)</f>
        <v>رضاپور</v>
      </c>
      <c r="G1712" s="4">
        <v>39</v>
      </c>
      <c r="H1712" s="4"/>
      <c r="I1712" s="127"/>
      <c r="J1712" s="127"/>
      <c r="K1712" s="107"/>
    </row>
    <row r="1713" spans="2:11" x14ac:dyDescent="0.25">
      <c r="B1713" s="122">
        <f t="shared" si="28"/>
        <v>1711</v>
      </c>
      <c r="C1713" s="369">
        <v>45472</v>
      </c>
      <c r="D1713" s="238" t="s">
        <v>164</v>
      </c>
      <c r="E1713" s="125" t="str">
        <f>VLOOKUP(Gas_DB2[[#This Row],[کد ماشین آلات]],Y:AA,2,FALSE)</f>
        <v>گریدر 14G</v>
      </c>
      <c r="F1713" s="125" t="str">
        <f>VLOOKUP(Gas_DB2[[#This Row],[نام ماشین آلات]],Z:AB,2,FALSE)</f>
        <v>محمد پور</v>
      </c>
      <c r="G1713" s="4">
        <v>217</v>
      </c>
      <c r="H1713" s="4"/>
      <c r="I1713" s="127"/>
      <c r="J1713" s="127"/>
      <c r="K1713" s="107"/>
    </row>
    <row r="1714" spans="2:11" x14ac:dyDescent="0.25">
      <c r="B1714" s="122">
        <f t="shared" si="28"/>
        <v>1712</v>
      </c>
      <c r="C1714" s="369">
        <v>45472</v>
      </c>
      <c r="D1714" s="238" t="s">
        <v>168</v>
      </c>
      <c r="E1714" s="125" t="str">
        <f>VLOOKUP(Gas_DB2[[#This Row],[کد ماشین آلات]],Y:AA,2,FALSE)</f>
        <v>غلطک کششی</v>
      </c>
      <c r="F1714" s="125" t="str">
        <f>VLOOKUP(Gas_DB2[[#This Row],[نام ماشین آلات]],Z:AB,2,FALSE)</f>
        <v>محمد پور</v>
      </c>
      <c r="G1714" s="4">
        <v>0</v>
      </c>
      <c r="H1714" s="4"/>
      <c r="I1714" s="127"/>
      <c r="J1714" s="127"/>
      <c r="K1714" s="107"/>
    </row>
    <row r="1715" spans="2:11" x14ac:dyDescent="0.25">
      <c r="B1715" s="122">
        <f t="shared" si="28"/>
        <v>1713</v>
      </c>
      <c r="C1715" s="369">
        <v>45472</v>
      </c>
      <c r="D1715" s="238" t="s">
        <v>171</v>
      </c>
      <c r="E1715" s="125" t="str">
        <f>VLOOKUP(Gas_DB2[[#This Row],[کد ماشین آلات]],Y:AA,2,FALSE)</f>
        <v>غلطک کششی</v>
      </c>
      <c r="F1715" s="125" t="str">
        <f>VLOOKUP(Gas_DB2[[#This Row],[نام ماشین آلات]],Z:AB,2,FALSE)</f>
        <v>محمد پور</v>
      </c>
      <c r="G1715" s="4">
        <v>65</v>
      </c>
      <c r="H1715" s="4"/>
      <c r="I1715" s="127"/>
      <c r="J1715" s="127"/>
      <c r="K1715" s="107"/>
    </row>
    <row r="1716" spans="2:11" x14ac:dyDescent="0.25">
      <c r="B1716" s="122">
        <f t="shared" si="28"/>
        <v>1714</v>
      </c>
      <c r="C1716" s="369">
        <v>45472</v>
      </c>
      <c r="D1716" s="238" t="s">
        <v>172</v>
      </c>
      <c r="E1716" s="125" t="str">
        <f>VLOOKUP(Gas_DB2[[#This Row],[کد ماشین آلات]],Y:AA,2,FALSE)</f>
        <v>لودر</v>
      </c>
      <c r="F1716" s="125">
        <f>VLOOKUP(Gas_DB2[[#This Row],[نام ماشین آلات]],Z:AB,2,FALSE)</f>
        <v>0</v>
      </c>
      <c r="G1716" s="4">
        <v>154</v>
      </c>
      <c r="H1716" s="4"/>
      <c r="I1716" s="127"/>
      <c r="J1716" s="127"/>
      <c r="K1716" s="107"/>
    </row>
    <row r="1717" spans="2:11" x14ac:dyDescent="0.25">
      <c r="B1717" s="122">
        <f t="shared" si="28"/>
        <v>1715</v>
      </c>
      <c r="C1717" s="369">
        <v>45472</v>
      </c>
      <c r="D1717" s="238" t="s">
        <v>173</v>
      </c>
      <c r="E1717" s="125" t="str">
        <f>VLOOKUP(Gas_DB2[[#This Row],[کد ماشین آلات]],Y:AA,2,FALSE)</f>
        <v>تانکر آب</v>
      </c>
      <c r="F1717" s="125" t="str">
        <f>VLOOKUP(Gas_DB2[[#This Row],[نام ماشین آلات]],Z:AB,2,FALSE)</f>
        <v>رضاپور</v>
      </c>
      <c r="G1717" s="4">
        <v>250</v>
      </c>
      <c r="H1717" s="4"/>
      <c r="I1717" s="127"/>
      <c r="J1717" s="127"/>
      <c r="K1717" s="107"/>
    </row>
    <row r="1718" spans="2:11" x14ac:dyDescent="0.25">
      <c r="B1718" s="122">
        <f t="shared" si="28"/>
        <v>1716</v>
      </c>
      <c r="C1718" s="369">
        <v>45472</v>
      </c>
      <c r="D1718" s="238" t="s">
        <v>174</v>
      </c>
      <c r="E1718" s="125" t="str">
        <f>VLOOKUP(Gas_DB2[[#This Row],[کد ماشین آلات]],Y:AA,2,FALSE)</f>
        <v>غلطک پاچه بزی</v>
      </c>
      <c r="F1718" s="125" t="str">
        <f>VLOOKUP(Gas_DB2[[#This Row],[نام ماشین آلات]],Z:AB,2,FALSE)</f>
        <v>محمد پور</v>
      </c>
      <c r="G1718" s="4">
        <v>96</v>
      </c>
      <c r="H1718" s="4"/>
      <c r="I1718" s="127"/>
      <c r="J1718" s="127"/>
      <c r="K1718" s="107"/>
    </row>
    <row r="1719" spans="2:11" x14ac:dyDescent="0.25">
      <c r="B1719" s="122">
        <f t="shared" si="28"/>
        <v>1717</v>
      </c>
      <c r="C1719" s="369">
        <v>45472</v>
      </c>
      <c r="D1719" s="238" t="s">
        <v>176</v>
      </c>
      <c r="E1719" s="125" t="str">
        <f>VLOOKUP(Gas_DB2[[#This Row],[کد ماشین آلات]],Y:AA,2,FALSE)</f>
        <v>بلدوزر</v>
      </c>
      <c r="F1719" s="228" t="str">
        <f>VLOOKUP(D1719,Y$4:AA1719,3,FALSE)</f>
        <v>محمد پور</v>
      </c>
      <c r="G1719" s="4">
        <v>412</v>
      </c>
      <c r="H1719" s="4"/>
      <c r="I1719" s="127"/>
      <c r="J1719" s="127"/>
      <c r="K1719" s="107"/>
    </row>
    <row r="1720" spans="2:11" x14ac:dyDescent="0.25">
      <c r="B1720" s="122">
        <f t="shared" si="28"/>
        <v>1718</v>
      </c>
      <c r="C1720" s="369">
        <v>45472</v>
      </c>
      <c r="D1720" s="238" t="s">
        <v>177</v>
      </c>
      <c r="E1720" s="125" t="str">
        <f>VLOOKUP(Gas_DB2[[#This Row],[کد ماشین آلات]],Y:AA,2,FALSE)</f>
        <v>کمپرسی جفت</v>
      </c>
      <c r="F1720" s="125" t="str">
        <f>VLOOKUP(Gas_DB2[[#This Row],[نام ماشین آلات]],Z:AB,2,FALSE)</f>
        <v>محمد پور</v>
      </c>
      <c r="G1720" s="4">
        <v>163</v>
      </c>
      <c r="H1720" s="4"/>
      <c r="I1720" s="127"/>
      <c r="J1720" s="127"/>
      <c r="K1720" s="107"/>
    </row>
    <row r="1721" spans="2:11" x14ac:dyDescent="0.25">
      <c r="B1721" s="122">
        <f t="shared" si="28"/>
        <v>1719</v>
      </c>
      <c r="C1721" s="369">
        <v>45472</v>
      </c>
      <c r="D1721" s="238" t="s">
        <v>270</v>
      </c>
      <c r="E1721" s="125" t="str">
        <f>VLOOKUP(Gas_DB2[[#This Row],[کد ماشین آلات]],Y:AA,2,FALSE)</f>
        <v>کمپرسی جفت</v>
      </c>
      <c r="F1721" s="125" t="str">
        <f>VLOOKUP(Gas_DB2[[#This Row],[نام ماشین آلات]],Z:AB,2,FALSE)</f>
        <v>محمد پور</v>
      </c>
      <c r="G1721" s="4">
        <v>145</v>
      </c>
      <c r="H1721" s="4"/>
      <c r="I1721" s="127"/>
      <c r="J1721" s="127"/>
      <c r="K1721" s="107"/>
    </row>
    <row r="1722" spans="2:11" x14ac:dyDescent="0.25">
      <c r="B1722" s="122">
        <f t="shared" si="28"/>
        <v>1720</v>
      </c>
      <c r="C1722" s="369">
        <v>45472</v>
      </c>
      <c r="D1722" s="238" t="s">
        <v>268</v>
      </c>
      <c r="E1722" s="125" t="str">
        <f>VLOOKUP(Gas_DB2[[#This Row],[کد ماشین آلات]],Y:AA,2,FALSE)</f>
        <v>کمپرسی تک</v>
      </c>
      <c r="F1722" s="125" t="str">
        <f>VLOOKUP(Gas_DB2[[#This Row],[نام ماشین آلات]],Z:AB,2,FALSE)</f>
        <v>محمد پور</v>
      </c>
      <c r="G1722" s="4">
        <v>115</v>
      </c>
      <c r="H1722" s="4"/>
      <c r="I1722" s="127"/>
      <c r="J1722" s="127"/>
      <c r="K1722" s="107"/>
    </row>
    <row r="1723" spans="2:11" x14ac:dyDescent="0.25">
      <c r="B1723" s="122">
        <f t="shared" si="28"/>
        <v>1721</v>
      </c>
      <c r="C1723" s="369">
        <v>45472</v>
      </c>
      <c r="D1723" s="238" t="s">
        <v>260</v>
      </c>
      <c r="E1723" s="125" t="str">
        <f>VLOOKUP(Gas_DB2[[#This Row],[کد ماشین آلات]],Y:AA,2,FALSE)</f>
        <v>تانکر آب</v>
      </c>
      <c r="F1723" s="125" t="str">
        <f>VLOOKUP(Gas_DB2[[#This Row],[نام ماشین آلات]],Z:AB,2,FALSE)</f>
        <v>رضاپور</v>
      </c>
      <c r="G1723" s="4">
        <v>0</v>
      </c>
      <c r="H1723" s="4"/>
      <c r="I1723" s="127"/>
      <c r="J1723" s="127"/>
      <c r="K1723" s="107"/>
    </row>
    <row r="1724" spans="2:11" x14ac:dyDescent="0.25">
      <c r="B1724" s="122">
        <f t="shared" si="28"/>
        <v>1722</v>
      </c>
      <c r="C1724" s="369">
        <v>45473</v>
      </c>
      <c r="D1724" s="236" t="s">
        <v>88</v>
      </c>
      <c r="E1724" s="125" t="str">
        <f>VLOOKUP(Gas_DB2[[#This Row],[کد ماشین آلات]],Y:AA,2,FALSE)</f>
        <v>گریدر  ۱۶g</v>
      </c>
      <c r="F1724" s="125" t="str">
        <f>VLOOKUP(Gas_DB2[[#This Row],[نام ماشین آلات]],Z:AB,2,FALSE)</f>
        <v>شرکتی-یگانه</v>
      </c>
      <c r="G1724" s="4">
        <v>0</v>
      </c>
      <c r="H1724" s="4"/>
      <c r="I1724" s="127"/>
      <c r="J1724" s="127"/>
      <c r="K1724" s="107"/>
    </row>
    <row r="1725" spans="2:11" x14ac:dyDescent="0.25">
      <c r="B1725" s="122">
        <f t="shared" si="28"/>
        <v>1723</v>
      </c>
      <c r="C1725" s="369">
        <v>45473</v>
      </c>
      <c r="D1725" s="236" t="s">
        <v>91</v>
      </c>
      <c r="E1725" s="125" t="str">
        <f>VLOOKUP(Gas_DB2[[#This Row],[کد ماشین آلات]],Y:AA,2,FALSE)</f>
        <v>کامیون کمپرسی</v>
      </c>
      <c r="F1725" s="125" t="str">
        <f>VLOOKUP(Gas_DB2[[#This Row],[نام ماشین آلات]],Z:AB,2,FALSE)</f>
        <v>شرکتی-یحیی زاده</v>
      </c>
      <c r="G1725" s="4">
        <v>0</v>
      </c>
      <c r="H1725" s="4"/>
      <c r="I1725" s="127"/>
      <c r="J1725" s="127"/>
      <c r="K1725" s="107"/>
    </row>
    <row r="1726" spans="2:11" x14ac:dyDescent="0.25">
      <c r="B1726" s="122">
        <f t="shared" si="28"/>
        <v>1724</v>
      </c>
      <c r="C1726" s="369">
        <v>45473</v>
      </c>
      <c r="D1726" s="236" t="s">
        <v>94</v>
      </c>
      <c r="E1726" s="125" t="str">
        <f>VLOOKUP(Gas_DB2[[#This Row],[کد ماشین آلات]],Y:AA,2,FALSE)</f>
        <v>کامیون کمپرسی</v>
      </c>
      <c r="F1726" s="125" t="str">
        <f>VLOOKUP(Gas_DB2[[#This Row],[نام ماشین آلات]],Z:AB,2,FALSE)</f>
        <v>شرکتی-یحیی زاده</v>
      </c>
      <c r="G1726" s="4">
        <v>0</v>
      </c>
      <c r="H1726" s="4"/>
      <c r="I1726" s="127"/>
      <c r="J1726" s="127"/>
      <c r="K1726" s="107"/>
    </row>
    <row r="1727" spans="2:11" x14ac:dyDescent="0.25">
      <c r="B1727" s="122">
        <f t="shared" si="28"/>
        <v>1725</v>
      </c>
      <c r="C1727" s="369">
        <v>45473</v>
      </c>
      <c r="D1727" s="236" t="s">
        <v>117</v>
      </c>
      <c r="E1727" s="125" t="str">
        <f>VLOOKUP(Gas_DB2[[#This Row],[کد ماشین آلات]],Y:AA,2,FALSE)</f>
        <v>کامیون کمپرسی</v>
      </c>
      <c r="F1727" s="125" t="str">
        <f>VLOOKUP(Gas_DB2[[#This Row],[نام ماشین آلات]],Z:AB,2,FALSE)</f>
        <v>شرکتی-یحیی زاده</v>
      </c>
      <c r="G1727" s="4">
        <v>0</v>
      </c>
      <c r="H1727" s="4"/>
      <c r="I1727" s="127"/>
      <c r="J1727" s="127"/>
      <c r="K1727" s="107"/>
    </row>
    <row r="1728" spans="2:11" x14ac:dyDescent="0.25">
      <c r="B1728" s="122">
        <f t="shared" si="28"/>
        <v>1726</v>
      </c>
      <c r="C1728" s="369">
        <v>45473</v>
      </c>
      <c r="D1728" s="236" t="s">
        <v>130</v>
      </c>
      <c r="E1728" s="125" t="str">
        <f>VLOOKUP(Gas_DB2[[#This Row],[کد ماشین آلات]],Y:AA,2,FALSE)</f>
        <v>تانکر ابپاش بنز</v>
      </c>
      <c r="F1728" s="125" t="str">
        <f>VLOOKUP(Gas_DB2[[#This Row],[نام ماشین آلات]],Z:AB,2,FALSE)</f>
        <v>شرکتی-بارانی</v>
      </c>
      <c r="G1728" s="4">
        <v>45</v>
      </c>
      <c r="H1728" s="4"/>
      <c r="I1728" s="127"/>
      <c r="J1728" s="127"/>
      <c r="K1728" s="107"/>
    </row>
    <row r="1729" spans="2:11" x14ac:dyDescent="0.25">
      <c r="B1729" s="122">
        <f t="shared" si="28"/>
        <v>1727</v>
      </c>
      <c r="C1729" s="369">
        <v>45473</v>
      </c>
      <c r="D1729" s="236" t="s">
        <v>96</v>
      </c>
      <c r="E1729" s="125" t="str">
        <f>VLOOKUP(Gas_DB2[[#This Row],[کد ماشین آلات]],Y:AA,2,FALSE)</f>
        <v>تانکر ابپاش بنز</v>
      </c>
      <c r="F1729" s="125" t="str">
        <f>VLOOKUP(Gas_DB2[[#This Row],[نام ماشین آلات]],Z:AB,2,FALSE)</f>
        <v>شرکتی-بارانی</v>
      </c>
      <c r="G1729" s="4">
        <v>0</v>
      </c>
      <c r="H1729" s="4"/>
      <c r="I1729" s="127"/>
      <c r="J1729" s="127"/>
      <c r="K1729" s="107"/>
    </row>
    <row r="1730" spans="2:11" x14ac:dyDescent="0.25">
      <c r="B1730" s="122">
        <f t="shared" si="28"/>
        <v>1728</v>
      </c>
      <c r="C1730" s="369">
        <v>45473</v>
      </c>
      <c r="D1730" s="236" t="s">
        <v>114</v>
      </c>
      <c r="E1730" s="125" t="str">
        <f>VLOOKUP(Gas_DB2[[#This Row],[کد ماشین آلات]],Y:AA,2,FALSE)</f>
        <v>تانکر سوخت بنز</v>
      </c>
      <c r="F1730" s="125" t="str">
        <f>VLOOKUP(Gas_DB2[[#This Row],[نام ماشین آلات]],Z:AB,2,FALSE)</f>
        <v>شرکتی-برات زاده- از تاریخ 1 تیرماه</v>
      </c>
      <c r="G1730" s="4">
        <v>0</v>
      </c>
      <c r="H1730" s="4"/>
      <c r="I1730" s="127">
        <v>21089</v>
      </c>
      <c r="J1730" s="127">
        <v>22495</v>
      </c>
      <c r="K1730" s="107"/>
    </row>
    <row r="1731" spans="2:11" x14ac:dyDescent="0.25">
      <c r="B1731" s="122">
        <f t="shared" si="28"/>
        <v>1729</v>
      </c>
      <c r="C1731" s="369">
        <v>45473</v>
      </c>
      <c r="D1731" s="236" t="s">
        <v>119</v>
      </c>
      <c r="E1731" s="125" t="str">
        <f>VLOOKUP(Gas_DB2[[#This Row],[کد ماشین آلات]],Y:AA,2,FALSE)</f>
        <v>غلطک</v>
      </c>
      <c r="F1731" s="125" t="str">
        <f>VLOOKUP(Gas_DB2[[#This Row],[نام ماشین آلات]],Z:AB,2,FALSE)</f>
        <v>شرکتی-جمالی</v>
      </c>
      <c r="G1731" s="4">
        <v>0</v>
      </c>
      <c r="H1731" s="4"/>
      <c r="I1731" s="127"/>
      <c r="J1731" s="127"/>
      <c r="K1731" s="107"/>
    </row>
    <row r="1732" spans="2:11" x14ac:dyDescent="0.25">
      <c r="B1732" s="122">
        <f t="shared" si="28"/>
        <v>1730</v>
      </c>
      <c r="C1732" s="369">
        <v>45473</v>
      </c>
      <c r="D1732" s="236" t="s">
        <v>107</v>
      </c>
      <c r="E1732" s="125" t="str">
        <f>VLOOKUP(Gas_DB2[[#This Row],[کد ماشین آلات]],Y:AA,2,FALSE)</f>
        <v>غلطک</v>
      </c>
      <c r="F1732" s="125" t="str">
        <f>VLOOKUP(Gas_DB2[[#This Row],[نام ماشین آلات]],Z:AB,2,FALSE)</f>
        <v>شرکتی-جمالی</v>
      </c>
      <c r="G1732" s="4">
        <v>0</v>
      </c>
      <c r="H1732" s="4"/>
      <c r="I1732" s="127"/>
      <c r="J1732" s="127"/>
      <c r="K1732" s="107"/>
    </row>
    <row r="1733" spans="2:11" x14ac:dyDescent="0.25">
      <c r="B1733" s="122">
        <f t="shared" si="28"/>
        <v>1731</v>
      </c>
      <c r="C1733" s="369">
        <v>45473</v>
      </c>
      <c r="D1733" s="236" t="s">
        <v>110</v>
      </c>
      <c r="E1733" s="125" t="str">
        <f>VLOOKUP(Gas_DB2[[#This Row],[کد ماشین آلات]],Y:AA,2,FALSE)</f>
        <v>غلطک</v>
      </c>
      <c r="F1733" s="125" t="str">
        <f>VLOOKUP(Gas_DB2[[#This Row],[نام ماشین آلات]],Z:AB,2,FALSE)</f>
        <v>شرکتی-جمالی</v>
      </c>
      <c r="G1733" s="4">
        <v>0</v>
      </c>
      <c r="H1733" s="4"/>
      <c r="I1733" s="127"/>
      <c r="J1733" s="127"/>
      <c r="K1733" s="107"/>
    </row>
    <row r="1734" spans="2:11" x14ac:dyDescent="0.25">
      <c r="B1734" s="122">
        <f t="shared" si="28"/>
        <v>1732</v>
      </c>
      <c r="C1734" s="369">
        <v>45473</v>
      </c>
      <c r="D1734" s="236" t="s">
        <v>120</v>
      </c>
      <c r="E1734" s="125" t="str">
        <f>VLOOKUP(Gas_DB2[[#This Row],[کد ماشین آلات]],Y:AA,2,FALSE)</f>
        <v>میکسراتکو</v>
      </c>
      <c r="F1734" s="125" t="str">
        <f>VLOOKUP(Gas_DB2[[#This Row],[نام ماشین آلات]],Z:AB,2,FALSE)</f>
        <v>شرکتی-شاکری</v>
      </c>
      <c r="G1734" s="4">
        <v>0</v>
      </c>
      <c r="H1734" s="4"/>
      <c r="I1734" s="127"/>
      <c r="J1734" s="127"/>
      <c r="K1734" s="107"/>
    </row>
    <row r="1735" spans="2:11" x14ac:dyDescent="0.25">
      <c r="B1735" s="122">
        <f t="shared" ref="B1735:B1798" si="29">ROW()-2</f>
        <v>1733</v>
      </c>
      <c r="C1735" s="369">
        <v>45473</v>
      </c>
      <c r="D1735" s="236" t="s">
        <v>122</v>
      </c>
      <c r="E1735" s="125" t="str">
        <f>VLOOKUP(Gas_DB2[[#This Row],[کد ماشین آلات]],Y:AA,2,FALSE)</f>
        <v>میکسر امیکو</v>
      </c>
      <c r="F1735" s="125" t="str">
        <f>VLOOKUP(Gas_DB2[[#This Row],[نام ماشین آلات]],Z:AB,2,FALSE)</f>
        <v>شرکتی-زراعتی</v>
      </c>
      <c r="G1735" s="4">
        <v>0</v>
      </c>
      <c r="H1735" s="4"/>
      <c r="I1735" s="127"/>
      <c r="J1735" s="127"/>
      <c r="K1735" s="107"/>
    </row>
    <row r="1736" spans="2:11" x14ac:dyDescent="0.25">
      <c r="B1736" s="122">
        <f t="shared" si="29"/>
        <v>1734</v>
      </c>
      <c r="C1736" s="369">
        <v>45473</v>
      </c>
      <c r="D1736" s="236" t="s">
        <v>127</v>
      </c>
      <c r="E1736" s="125" t="str">
        <f>VLOOKUP(Gas_DB2[[#This Row],[کد ماشین آلات]],Y:AA,2,FALSE)</f>
        <v>بلدوزر</v>
      </c>
      <c r="F1736" s="125" t="str">
        <f>VLOOKUP(Gas_DB2[[#This Row],[نام ماشین آلات]],Z:AB,2,FALSE)</f>
        <v>شرکتی-رجب زاده</v>
      </c>
      <c r="G1736" s="4">
        <v>332</v>
      </c>
      <c r="H1736" s="4"/>
      <c r="I1736" s="127"/>
      <c r="J1736" s="127"/>
      <c r="K1736" s="107"/>
    </row>
    <row r="1737" spans="2:11" x14ac:dyDescent="0.25">
      <c r="B1737" s="122">
        <f t="shared" si="29"/>
        <v>1735</v>
      </c>
      <c r="C1737" s="369">
        <v>45473</v>
      </c>
      <c r="D1737" s="236" t="s">
        <v>158</v>
      </c>
      <c r="E1737" s="125" t="str">
        <f>VLOOKUP(Gas_DB2[[#This Row],[کد ماشین آلات]],Y:AA,2,FALSE)</f>
        <v>بیل مکانیکی</v>
      </c>
      <c r="F1737" s="125" t="str">
        <f>VLOOKUP(Gas_DB2[[#This Row],[نام ماشین آلات]],Z:AB,2,FALSE)</f>
        <v>انصاری</v>
      </c>
      <c r="G1737" s="4">
        <v>167</v>
      </c>
      <c r="H1737" s="4"/>
      <c r="I1737" s="127"/>
      <c r="J1737" s="127"/>
      <c r="K1737" s="107"/>
    </row>
    <row r="1738" spans="2:11" x14ac:dyDescent="0.25">
      <c r="B1738" s="122">
        <f t="shared" si="29"/>
        <v>1736</v>
      </c>
      <c r="C1738" s="369">
        <v>45473</v>
      </c>
      <c r="D1738" s="237" t="s">
        <v>144</v>
      </c>
      <c r="E1738" s="125" t="str">
        <f>VLOOKUP(Gas_DB2[[#This Row],[کد ماشین آلات]],Y:AA,2,FALSE)</f>
        <v>بلدوزر D85</v>
      </c>
      <c r="F1738" s="125" t="str">
        <f>VLOOKUP(Gas_DB2[[#This Row],[نام ماشین آلات]],Z:AB,2,FALSE)</f>
        <v>اکبری</v>
      </c>
      <c r="G1738" s="4">
        <v>0</v>
      </c>
      <c r="H1738" s="4"/>
      <c r="I1738" s="127"/>
      <c r="J1738" s="127"/>
      <c r="K1738" s="107"/>
    </row>
    <row r="1739" spans="2:11" x14ac:dyDescent="0.25">
      <c r="B1739" s="122">
        <f t="shared" si="29"/>
        <v>1737</v>
      </c>
      <c r="C1739" s="369">
        <v>45473</v>
      </c>
      <c r="D1739" s="237" t="s">
        <v>146</v>
      </c>
      <c r="E1739" s="125" t="str">
        <f>VLOOKUP(Gas_DB2[[#This Row],[کد ماشین آلات]],Y:AA,2,FALSE)</f>
        <v>بلدوزر D85</v>
      </c>
      <c r="F1739" s="125" t="str">
        <f>VLOOKUP(Gas_DB2[[#This Row],[نام ماشین آلات]],Z:AB,2,FALSE)</f>
        <v>اکبری</v>
      </c>
      <c r="G1739" s="4">
        <v>0</v>
      </c>
      <c r="H1739" s="4"/>
      <c r="I1739" s="127"/>
      <c r="J1739" s="127"/>
      <c r="K1739" s="107"/>
    </row>
    <row r="1740" spans="2:11" x14ac:dyDescent="0.25">
      <c r="B1740" s="122">
        <f t="shared" si="29"/>
        <v>1738</v>
      </c>
      <c r="C1740" s="369">
        <v>45473</v>
      </c>
      <c r="D1740" s="238" t="s">
        <v>147</v>
      </c>
      <c r="E1740" s="125" t="str">
        <f>VLOOKUP(Gas_DB2[[#This Row],[کد ماشین آلات]],Y:AA,2,FALSE)</f>
        <v>بلدوزر کاترپیلار D8</v>
      </c>
      <c r="F1740" s="125" t="str">
        <f>VLOOKUP(Gas_DB2[[#This Row],[نام ماشین آلات]],Z:AB,2,FALSE)</f>
        <v>حسن پور</v>
      </c>
      <c r="G1740" s="4">
        <v>0</v>
      </c>
      <c r="H1740" s="4"/>
      <c r="I1740" s="127"/>
      <c r="J1740" s="127"/>
      <c r="K1740" s="107"/>
    </row>
    <row r="1741" spans="2:11" x14ac:dyDescent="0.25">
      <c r="B1741" s="122">
        <f t="shared" si="29"/>
        <v>1739</v>
      </c>
      <c r="C1741" s="369">
        <v>45473</v>
      </c>
      <c r="D1741" s="236" t="s">
        <v>162</v>
      </c>
      <c r="E1741" s="125" t="str">
        <f>VLOOKUP(Gas_DB2[[#This Row],[کد ماشین آلات]],Y:AA,2,FALSE)</f>
        <v>بیل مکانیکی</v>
      </c>
      <c r="F1741" s="125" t="str">
        <f>VLOOKUP(Gas_DB2[[#This Row],[نام ماشین آلات]],Z:AB,2,FALSE)</f>
        <v>انصاری</v>
      </c>
      <c r="G1741" s="4">
        <v>0</v>
      </c>
      <c r="H1741" s="4"/>
      <c r="I1741" s="127"/>
      <c r="J1741" s="127"/>
      <c r="K1741" s="107"/>
    </row>
    <row r="1742" spans="2:11" x14ac:dyDescent="0.25">
      <c r="B1742" s="122">
        <f t="shared" si="29"/>
        <v>1740</v>
      </c>
      <c r="C1742" s="369">
        <v>45473</v>
      </c>
      <c r="D1742" s="236" t="s">
        <v>160</v>
      </c>
      <c r="E1742" s="125" t="str">
        <f>VLOOKUP(Gas_DB2[[#This Row],[کد ماشین آلات]],Y:AA,2,FALSE)</f>
        <v>تانکر آب</v>
      </c>
      <c r="F1742" s="125" t="str">
        <f>VLOOKUP(Gas_DB2[[#This Row],[نام ماشین آلات]],Z:AB,2,FALSE)</f>
        <v>رضاپور</v>
      </c>
      <c r="G1742" s="4">
        <v>0</v>
      </c>
      <c r="H1742" s="4"/>
      <c r="I1742" s="127"/>
      <c r="J1742" s="127"/>
      <c r="K1742" s="107"/>
    </row>
    <row r="1743" spans="2:11" x14ac:dyDescent="0.25">
      <c r="B1743" s="122">
        <f t="shared" si="29"/>
        <v>1741</v>
      </c>
      <c r="C1743" s="369">
        <v>45473</v>
      </c>
      <c r="D1743" s="236" t="s">
        <v>149</v>
      </c>
      <c r="E1743" s="125" t="str">
        <f>VLOOKUP(Gas_DB2[[#This Row],[کد ماشین آلات]],Y:AA,2,FALSE)</f>
        <v>لودر ZL50</v>
      </c>
      <c r="F1743" s="125" t="str">
        <f>VLOOKUP(Gas_DB2[[#This Row],[نام ماشین آلات]],Z:AB,2,FALSE)</f>
        <v>میرزایی</v>
      </c>
      <c r="G1743" s="4">
        <v>0</v>
      </c>
      <c r="H1743" s="4"/>
      <c r="I1743" s="127"/>
      <c r="J1743" s="127"/>
      <c r="K1743" s="107"/>
    </row>
    <row r="1744" spans="2:11" x14ac:dyDescent="0.25">
      <c r="B1744" s="122">
        <f t="shared" si="29"/>
        <v>1742</v>
      </c>
      <c r="C1744" s="369">
        <v>45473</v>
      </c>
      <c r="D1744" s="237" t="s">
        <v>150</v>
      </c>
      <c r="E1744" s="125" t="str">
        <f>VLOOKUP(Gas_DB2[[#This Row],[کد ماشین آلات]],Y:AA,2,FALSE)</f>
        <v>کامیون کمپرسی</v>
      </c>
      <c r="F1744" s="125" t="str">
        <f>VLOOKUP(Gas_DB2[[#This Row],[نام ماشین آلات]],Z:AB,2,FALSE)</f>
        <v>شرکتی-یحیی زاده</v>
      </c>
      <c r="G1744" s="4">
        <v>0</v>
      </c>
      <c r="H1744" s="4"/>
      <c r="I1744" s="127"/>
      <c r="J1744" s="127"/>
      <c r="K1744" s="107"/>
    </row>
    <row r="1745" spans="2:11" x14ac:dyDescent="0.25">
      <c r="B1745" s="122">
        <f t="shared" si="29"/>
        <v>1743</v>
      </c>
      <c r="C1745" s="369">
        <v>45473</v>
      </c>
      <c r="D1745" s="237" t="s">
        <v>152</v>
      </c>
      <c r="E1745" s="125" t="str">
        <f>VLOOKUP(Gas_DB2[[#This Row],[کد ماشین آلات]],Y:AA,2,FALSE)</f>
        <v>کامیون کمپرسی</v>
      </c>
      <c r="F1745" s="125" t="str">
        <f>VLOOKUP(Gas_DB2[[#This Row],[نام ماشین آلات]],Z:AB,2,FALSE)</f>
        <v>شرکتی-یحیی زاده</v>
      </c>
      <c r="G1745" s="4">
        <v>0</v>
      </c>
      <c r="H1745" s="4"/>
      <c r="I1745" s="127"/>
      <c r="J1745" s="127"/>
      <c r="K1745" s="107"/>
    </row>
    <row r="1746" spans="2:11" x14ac:dyDescent="0.25">
      <c r="B1746" s="122">
        <f t="shared" si="29"/>
        <v>1744</v>
      </c>
      <c r="C1746" s="369">
        <v>45473</v>
      </c>
      <c r="D1746" s="237" t="s">
        <v>153</v>
      </c>
      <c r="E1746" s="125" t="str">
        <f>VLOOKUP(Gas_DB2[[#This Row],[کد ماشین آلات]],Y:AA,2,FALSE)</f>
        <v>کامیون کمپرسی</v>
      </c>
      <c r="F1746" s="125" t="str">
        <f>VLOOKUP(Gas_DB2[[#This Row],[نام ماشین آلات]],Z:AB,2,FALSE)</f>
        <v>شرکتی-یحیی زاده</v>
      </c>
      <c r="G1746" s="4">
        <v>0</v>
      </c>
      <c r="H1746" s="4"/>
      <c r="I1746" s="127"/>
      <c r="J1746" s="127"/>
      <c r="K1746" s="107"/>
    </row>
    <row r="1747" spans="2:11" x14ac:dyDescent="0.25">
      <c r="B1747" s="122">
        <f t="shared" si="29"/>
        <v>1745</v>
      </c>
      <c r="C1747" s="369">
        <v>45473</v>
      </c>
      <c r="D1747" s="237" t="s">
        <v>137</v>
      </c>
      <c r="E1747" s="125" t="str">
        <f>VLOOKUP(Gas_DB2[[#This Row],[کد ماشین آلات]],Y:AA,2,FALSE)</f>
        <v>بیل مکانیکی</v>
      </c>
      <c r="F1747" s="125" t="str">
        <f>VLOOKUP(Gas_DB2[[#This Row],[نام ماشین آلات]],Z:AB,2,FALSE)</f>
        <v>انصاری</v>
      </c>
      <c r="G1747" s="4">
        <v>0</v>
      </c>
      <c r="H1747" s="4"/>
      <c r="I1747" s="127"/>
      <c r="J1747" s="127"/>
      <c r="K1747" s="107"/>
    </row>
    <row r="1748" spans="2:11" x14ac:dyDescent="0.25">
      <c r="B1748" s="122">
        <f t="shared" si="29"/>
        <v>1746</v>
      </c>
      <c r="C1748" s="369">
        <v>45473</v>
      </c>
      <c r="D1748" s="237" t="s">
        <v>139</v>
      </c>
      <c r="E1748" s="125" t="str">
        <f>VLOOKUP(Gas_DB2[[#This Row],[کد ماشین آلات]],Y:AA,2,FALSE)</f>
        <v>بیل مکانیکی</v>
      </c>
      <c r="F1748" s="125" t="str">
        <f>VLOOKUP(Gas_DB2[[#This Row],[نام ماشین آلات]],Z:AB,2,FALSE)</f>
        <v>انصاری</v>
      </c>
      <c r="G1748" s="4">
        <v>307</v>
      </c>
      <c r="H1748" s="4"/>
      <c r="I1748" s="127"/>
      <c r="J1748" s="127"/>
      <c r="K1748" s="107"/>
    </row>
    <row r="1749" spans="2:11" x14ac:dyDescent="0.25">
      <c r="B1749" s="122">
        <f t="shared" si="29"/>
        <v>1747</v>
      </c>
      <c r="C1749" s="369">
        <v>45473</v>
      </c>
      <c r="D1749" s="237" t="s">
        <v>141</v>
      </c>
      <c r="E1749" s="125" t="str">
        <f>VLOOKUP(Gas_DB2[[#This Row],[کد ماشین آلات]],Y:AA,2,FALSE)</f>
        <v>کامیون کمپرسی</v>
      </c>
      <c r="F1749" s="125" t="str">
        <f>VLOOKUP(Gas_DB2[[#This Row],[نام ماشین آلات]],Z:AB,2,FALSE)</f>
        <v>شرکتی-یحیی زاده</v>
      </c>
      <c r="G1749" s="4">
        <v>0</v>
      </c>
      <c r="H1749" s="4"/>
      <c r="I1749" s="127"/>
      <c r="J1749" s="127"/>
      <c r="K1749" s="107"/>
    </row>
    <row r="1750" spans="2:11" x14ac:dyDescent="0.25">
      <c r="B1750" s="122">
        <f t="shared" si="29"/>
        <v>1748</v>
      </c>
      <c r="C1750" s="369">
        <v>45473</v>
      </c>
      <c r="D1750" s="237" t="s">
        <v>142</v>
      </c>
      <c r="E1750" s="125" t="str">
        <f>VLOOKUP(Gas_DB2[[#This Row],[کد ماشین آلات]],Y:AA,2,FALSE)</f>
        <v>کامیون کمپرسی</v>
      </c>
      <c r="F1750" s="125" t="str">
        <f>VLOOKUP(Gas_DB2[[#This Row],[نام ماشین آلات]],Z:AB,2,FALSE)</f>
        <v>شرکتی-یحیی زاده</v>
      </c>
      <c r="G1750" s="4">
        <v>0</v>
      </c>
      <c r="H1750" s="4"/>
      <c r="I1750" s="127"/>
      <c r="J1750" s="127"/>
      <c r="K1750" s="107"/>
    </row>
    <row r="1751" spans="2:11" x14ac:dyDescent="0.25">
      <c r="B1751" s="122">
        <f t="shared" si="29"/>
        <v>1749</v>
      </c>
      <c r="C1751" s="369">
        <v>45473</v>
      </c>
      <c r="D1751" s="237" t="s">
        <v>143</v>
      </c>
      <c r="E1751" s="125" t="str">
        <f>VLOOKUP(Gas_DB2[[#This Row],[کد ماشین آلات]],Y:AA,2,FALSE)</f>
        <v>کامیون کمپرسی</v>
      </c>
      <c r="F1751" s="125" t="str">
        <f>VLOOKUP(Gas_DB2[[#This Row],[نام ماشین آلات]],Z:AB,2,FALSE)</f>
        <v>شرکتی-یحیی زاده</v>
      </c>
      <c r="G1751" s="4">
        <v>0</v>
      </c>
      <c r="H1751" s="4"/>
      <c r="I1751" s="127"/>
      <c r="J1751" s="127"/>
      <c r="K1751" s="107"/>
    </row>
    <row r="1752" spans="2:11" x14ac:dyDescent="0.25">
      <c r="B1752" s="122">
        <f t="shared" si="29"/>
        <v>1750</v>
      </c>
      <c r="C1752" s="369">
        <v>45473</v>
      </c>
      <c r="D1752" s="237" t="s">
        <v>136</v>
      </c>
      <c r="E1752" s="125" t="str">
        <f>VLOOKUP(Gas_DB2[[#This Row],[کد ماشین آلات]],Y:AA,2,FALSE)</f>
        <v>بلدوزر</v>
      </c>
      <c r="F1752" s="125" t="str">
        <f>VLOOKUP(Gas_DB2[[#This Row],[نام ماشین آلات]],Z:AB,2,FALSE)</f>
        <v>شرکتی-رجب زاده</v>
      </c>
      <c r="G1752" s="4">
        <v>0</v>
      </c>
      <c r="H1752" s="4"/>
      <c r="I1752" s="127"/>
      <c r="J1752" s="127"/>
      <c r="K1752" s="107"/>
    </row>
    <row r="1753" spans="2:11" x14ac:dyDescent="0.25">
      <c r="B1753" s="122">
        <f t="shared" si="29"/>
        <v>1751</v>
      </c>
      <c r="C1753" s="369">
        <v>45473</v>
      </c>
      <c r="D1753" s="236" t="s">
        <v>155</v>
      </c>
      <c r="E1753" s="125" t="str">
        <f>VLOOKUP(Gas_DB2[[#This Row],[کد ماشین آلات]],Y:AA,2,FALSE)</f>
        <v>لودر</v>
      </c>
      <c r="F1753" s="125">
        <f>VLOOKUP(Gas_DB2[[#This Row],[نام ماشین آلات]],Z:AB,2,FALSE)</f>
        <v>0</v>
      </c>
      <c r="G1753" s="4">
        <v>173</v>
      </c>
      <c r="H1753" s="4"/>
      <c r="I1753" s="127"/>
      <c r="J1753" s="127"/>
      <c r="K1753" s="107"/>
    </row>
    <row r="1754" spans="2:11" x14ac:dyDescent="0.25">
      <c r="B1754" s="122">
        <f t="shared" si="29"/>
        <v>1752</v>
      </c>
      <c r="C1754" s="369">
        <v>45473</v>
      </c>
      <c r="D1754" s="236" t="s">
        <v>156</v>
      </c>
      <c r="E1754" s="125" t="str">
        <f>VLOOKUP(Gas_DB2[[#This Row],[کد ماشین آلات]],Y:AA,2,FALSE)</f>
        <v>کامیون کمپرسی</v>
      </c>
      <c r="F1754" s="125" t="str">
        <f>VLOOKUP(Gas_DB2[[#This Row],[نام ماشین آلات]],Z:AB,2,FALSE)</f>
        <v>شرکتی-یحیی زاده</v>
      </c>
      <c r="G1754" s="4">
        <v>230</v>
      </c>
      <c r="H1754" s="4"/>
      <c r="I1754" s="127"/>
      <c r="J1754" s="127"/>
      <c r="K1754" s="107"/>
    </row>
    <row r="1755" spans="2:11" x14ac:dyDescent="0.25">
      <c r="B1755" s="122">
        <f t="shared" si="29"/>
        <v>1753</v>
      </c>
      <c r="C1755" s="369">
        <v>45473</v>
      </c>
      <c r="D1755" s="236" t="s">
        <v>157</v>
      </c>
      <c r="E1755" s="125" t="str">
        <f>VLOOKUP(Gas_DB2[[#This Row],[کد ماشین آلات]],Y:AA,2,FALSE)</f>
        <v>کامیون کمپرسی</v>
      </c>
      <c r="F1755" s="125" t="str">
        <f>VLOOKUP(Gas_DB2[[#This Row],[نام ماشین آلات]],Z:AB,2,FALSE)</f>
        <v>شرکتی-یحیی زاده</v>
      </c>
      <c r="G1755" s="4">
        <v>0</v>
      </c>
      <c r="H1755" s="4"/>
      <c r="I1755" s="127"/>
      <c r="J1755" s="127"/>
      <c r="K1755" s="107"/>
    </row>
    <row r="1756" spans="2:11" x14ac:dyDescent="0.25">
      <c r="B1756" s="122">
        <f t="shared" si="29"/>
        <v>1754</v>
      </c>
      <c r="C1756" s="369">
        <v>45473</v>
      </c>
      <c r="D1756" s="238" t="s">
        <v>179</v>
      </c>
      <c r="E1756" s="125" t="str">
        <f>VLOOKUP(Gas_DB2[[#This Row],[کد ماشین آلات]],Y:AA,2,FALSE)</f>
        <v>تانکر آب</v>
      </c>
      <c r="F1756" s="125" t="str">
        <f>VLOOKUP(Gas_DB2[[#This Row],[نام ماشین آلات]],Z:AB,2,FALSE)</f>
        <v>رضاپور</v>
      </c>
      <c r="G1756" s="4">
        <v>79</v>
      </c>
      <c r="H1756" s="4"/>
      <c r="I1756" s="127"/>
      <c r="J1756" s="127"/>
      <c r="K1756" s="107"/>
    </row>
    <row r="1757" spans="2:11" x14ac:dyDescent="0.25">
      <c r="B1757" s="122">
        <f t="shared" si="29"/>
        <v>1755</v>
      </c>
      <c r="C1757" s="369">
        <v>45473</v>
      </c>
      <c r="D1757" s="238" t="s">
        <v>164</v>
      </c>
      <c r="E1757" s="125" t="str">
        <f>VLOOKUP(Gas_DB2[[#This Row],[کد ماشین آلات]],Y:AA,2,FALSE)</f>
        <v>گریدر 14G</v>
      </c>
      <c r="F1757" s="125" t="str">
        <f>VLOOKUP(Gas_DB2[[#This Row],[نام ماشین آلات]],Z:AB,2,FALSE)</f>
        <v>محمد پور</v>
      </c>
      <c r="G1757" s="4">
        <v>0</v>
      </c>
      <c r="H1757" s="4"/>
      <c r="I1757" s="127"/>
      <c r="J1757" s="127"/>
      <c r="K1757" s="107"/>
    </row>
    <row r="1758" spans="2:11" x14ac:dyDescent="0.25">
      <c r="B1758" s="122">
        <f t="shared" si="29"/>
        <v>1756</v>
      </c>
      <c r="C1758" s="369">
        <v>45473</v>
      </c>
      <c r="D1758" s="238" t="s">
        <v>168</v>
      </c>
      <c r="E1758" s="125" t="str">
        <f>VLOOKUP(Gas_DB2[[#This Row],[کد ماشین آلات]],Y:AA,2,FALSE)</f>
        <v>غلطک کششی</v>
      </c>
      <c r="F1758" s="125" t="str">
        <f>VLOOKUP(Gas_DB2[[#This Row],[نام ماشین آلات]],Z:AB,2,FALSE)</f>
        <v>محمد پور</v>
      </c>
      <c r="G1758" s="4">
        <v>0</v>
      </c>
      <c r="H1758" s="4"/>
      <c r="I1758" s="127"/>
      <c r="J1758" s="127"/>
      <c r="K1758" s="107"/>
    </row>
    <row r="1759" spans="2:11" x14ac:dyDescent="0.25">
      <c r="B1759" s="122">
        <f t="shared" si="29"/>
        <v>1757</v>
      </c>
      <c r="C1759" s="369">
        <v>45473</v>
      </c>
      <c r="D1759" s="238" t="s">
        <v>171</v>
      </c>
      <c r="E1759" s="125" t="str">
        <f>VLOOKUP(Gas_DB2[[#This Row],[کد ماشین آلات]],Y:AA,2,FALSE)</f>
        <v>غلطک کششی</v>
      </c>
      <c r="F1759" s="125" t="str">
        <f>VLOOKUP(Gas_DB2[[#This Row],[نام ماشین آلات]],Z:AB,2,FALSE)</f>
        <v>محمد پور</v>
      </c>
      <c r="G1759" s="4">
        <v>73</v>
      </c>
      <c r="H1759" s="4"/>
      <c r="I1759" s="127"/>
      <c r="J1759" s="127"/>
      <c r="K1759" s="107"/>
    </row>
    <row r="1760" spans="2:11" x14ac:dyDescent="0.25">
      <c r="B1760" s="122">
        <f t="shared" si="29"/>
        <v>1758</v>
      </c>
      <c r="C1760" s="369">
        <v>45473</v>
      </c>
      <c r="D1760" s="238" t="s">
        <v>172</v>
      </c>
      <c r="E1760" s="125" t="str">
        <f>VLOOKUP(Gas_DB2[[#This Row],[کد ماشین آلات]],Y:AA,2,FALSE)</f>
        <v>لودر</v>
      </c>
      <c r="F1760" s="125">
        <f>VLOOKUP(Gas_DB2[[#This Row],[نام ماشین آلات]],Z:AB,2,FALSE)</f>
        <v>0</v>
      </c>
      <c r="G1760" s="4">
        <v>0</v>
      </c>
      <c r="H1760" s="4"/>
      <c r="I1760" s="127"/>
      <c r="J1760" s="127"/>
      <c r="K1760" s="107"/>
    </row>
    <row r="1761" spans="2:11" x14ac:dyDescent="0.25">
      <c r="B1761" s="122">
        <f t="shared" si="29"/>
        <v>1759</v>
      </c>
      <c r="C1761" s="369">
        <v>45473</v>
      </c>
      <c r="D1761" s="238" t="s">
        <v>173</v>
      </c>
      <c r="E1761" s="125" t="str">
        <f>VLOOKUP(Gas_DB2[[#This Row],[کد ماشین آلات]],Y:AA,2,FALSE)</f>
        <v>تانکر آب</v>
      </c>
      <c r="F1761" s="125" t="str">
        <f>VLOOKUP(Gas_DB2[[#This Row],[نام ماشین آلات]],Z:AB,2,FALSE)</f>
        <v>رضاپور</v>
      </c>
      <c r="G1761" s="4">
        <v>0</v>
      </c>
      <c r="H1761" s="4"/>
      <c r="I1761" s="127"/>
      <c r="J1761" s="127"/>
      <c r="K1761" s="107"/>
    </row>
    <row r="1762" spans="2:11" x14ac:dyDescent="0.25">
      <c r="B1762" s="122">
        <f t="shared" si="29"/>
        <v>1760</v>
      </c>
      <c r="C1762" s="369">
        <v>45473</v>
      </c>
      <c r="D1762" s="238" t="s">
        <v>174</v>
      </c>
      <c r="E1762" s="125" t="str">
        <f>VLOOKUP(Gas_DB2[[#This Row],[کد ماشین آلات]],Y:AA,2,FALSE)</f>
        <v>غلطک پاچه بزی</v>
      </c>
      <c r="F1762" s="125" t="str">
        <f>VLOOKUP(Gas_DB2[[#This Row],[نام ماشین آلات]],Z:AB,2,FALSE)</f>
        <v>محمد پور</v>
      </c>
      <c r="G1762" s="4">
        <v>0</v>
      </c>
      <c r="H1762" s="4"/>
      <c r="I1762" s="127"/>
      <c r="J1762" s="127"/>
      <c r="K1762" s="107"/>
    </row>
    <row r="1763" spans="2:11" x14ac:dyDescent="0.25">
      <c r="B1763" s="122">
        <f t="shared" si="29"/>
        <v>1761</v>
      </c>
      <c r="C1763" s="369">
        <v>45473</v>
      </c>
      <c r="D1763" s="238" t="s">
        <v>176</v>
      </c>
      <c r="E1763" s="125" t="str">
        <f>VLOOKUP(Gas_DB2[[#This Row],[کد ماشین آلات]],Y:AA,2,FALSE)</f>
        <v>بلدوزر</v>
      </c>
      <c r="F1763" s="228" t="str">
        <f>VLOOKUP(D1763,Y$4:AA1763,3,FALSE)</f>
        <v>محمد پور</v>
      </c>
      <c r="G1763" s="4">
        <v>0</v>
      </c>
      <c r="H1763" s="4"/>
      <c r="I1763" s="127"/>
      <c r="J1763" s="127"/>
      <c r="K1763" s="107"/>
    </row>
    <row r="1764" spans="2:11" x14ac:dyDescent="0.25">
      <c r="B1764" s="122">
        <f t="shared" si="29"/>
        <v>1762</v>
      </c>
      <c r="C1764" s="369">
        <v>45473</v>
      </c>
      <c r="D1764" s="238" t="s">
        <v>177</v>
      </c>
      <c r="E1764" s="125" t="str">
        <f>VLOOKUP(Gas_DB2[[#This Row],[کد ماشین آلات]],Y:AA,2,FALSE)</f>
        <v>کمپرسی جفت</v>
      </c>
      <c r="F1764" s="125" t="str">
        <f>VLOOKUP(Gas_DB2[[#This Row],[نام ماشین آلات]],Z:AB,2,FALSE)</f>
        <v>محمد پور</v>
      </c>
      <c r="G1764" s="4">
        <v>0</v>
      </c>
      <c r="H1764" s="4"/>
      <c r="I1764" s="127"/>
      <c r="J1764" s="127"/>
      <c r="K1764" s="107"/>
    </row>
    <row r="1765" spans="2:11" x14ac:dyDescent="0.25">
      <c r="B1765" s="122">
        <f t="shared" si="29"/>
        <v>1763</v>
      </c>
      <c r="C1765" s="369">
        <v>45473</v>
      </c>
      <c r="D1765" s="238" t="s">
        <v>270</v>
      </c>
      <c r="E1765" s="125" t="str">
        <f>VLOOKUP(Gas_DB2[[#This Row],[کد ماشین آلات]],Y:AA,2,FALSE)</f>
        <v>کمپرسی جفت</v>
      </c>
      <c r="F1765" s="125" t="str">
        <f>VLOOKUP(Gas_DB2[[#This Row],[نام ماشین آلات]],Z:AB,2,FALSE)</f>
        <v>محمد پور</v>
      </c>
      <c r="G1765" s="4">
        <v>0</v>
      </c>
      <c r="H1765" s="4"/>
      <c r="I1765" s="127"/>
      <c r="J1765" s="127"/>
      <c r="K1765" s="107"/>
    </row>
    <row r="1766" spans="2:11" x14ac:dyDescent="0.25">
      <c r="B1766" s="122">
        <f t="shared" si="29"/>
        <v>1764</v>
      </c>
      <c r="C1766" s="369">
        <v>45473</v>
      </c>
      <c r="D1766" s="238" t="s">
        <v>268</v>
      </c>
      <c r="E1766" s="125" t="str">
        <f>VLOOKUP(Gas_DB2[[#This Row],[کد ماشین آلات]],Y:AA,2,FALSE)</f>
        <v>کمپرسی تک</v>
      </c>
      <c r="F1766" s="125" t="str">
        <f>VLOOKUP(Gas_DB2[[#This Row],[نام ماشین آلات]],Z:AB,2,FALSE)</f>
        <v>محمد پور</v>
      </c>
      <c r="G1766" s="4">
        <v>0</v>
      </c>
      <c r="H1766" s="4"/>
      <c r="I1766" s="127"/>
      <c r="J1766" s="127"/>
      <c r="K1766" s="107"/>
    </row>
    <row r="1767" spans="2:11" x14ac:dyDescent="0.25">
      <c r="B1767" s="122">
        <f t="shared" si="29"/>
        <v>1765</v>
      </c>
      <c r="C1767" s="369">
        <v>45473</v>
      </c>
      <c r="D1767" s="238" t="s">
        <v>260</v>
      </c>
      <c r="E1767" s="125" t="str">
        <f>VLOOKUP(Gas_DB2[[#This Row],[کد ماشین آلات]],Y:AA,2,FALSE)</f>
        <v>تانکر آب</v>
      </c>
      <c r="F1767" s="125" t="str">
        <f>VLOOKUP(Gas_DB2[[#This Row],[نام ماشین آلات]],Z:AB,2,FALSE)</f>
        <v>رضاپور</v>
      </c>
      <c r="G1767" s="4">
        <v>0</v>
      </c>
      <c r="H1767" s="4"/>
      <c r="I1767" s="127"/>
      <c r="J1767" s="127"/>
      <c r="K1767" s="107"/>
    </row>
    <row r="1768" spans="2:11" x14ac:dyDescent="0.25">
      <c r="B1768" s="122">
        <f t="shared" si="29"/>
        <v>1766</v>
      </c>
      <c r="C1768" s="369">
        <v>45474</v>
      </c>
      <c r="D1768" s="236" t="s">
        <v>88</v>
      </c>
      <c r="E1768" s="125" t="str">
        <f>VLOOKUP(Gas_DB2[[#This Row],[کد ماشین آلات]],Y:AA,2,FALSE)</f>
        <v>گریدر  ۱۶g</v>
      </c>
      <c r="F1768" s="125" t="str">
        <f>VLOOKUP(Gas_DB2[[#This Row],[نام ماشین آلات]],Z:AB,2,FALSE)</f>
        <v>شرکتی-یگانه</v>
      </c>
      <c r="G1768" s="4">
        <v>275</v>
      </c>
      <c r="H1768" s="4"/>
      <c r="I1768" s="127"/>
      <c r="J1768" s="127"/>
      <c r="K1768" s="107"/>
    </row>
    <row r="1769" spans="2:11" x14ac:dyDescent="0.25">
      <c r="B1769" s="122">
        <f t="shared" si="29"/>
        <v>1767</v>
      </c>
      <c r="C1769" s="369">
        <v>45474</v>
      </c>
      <c r="D1769" s="236" t="s">
        <v>91</v>
      </c>
      <c r="E1769" s="125" t="str">
        <f>VLOOKUP(Gas_DB2[[#This Row],[کد ماشین آلات]],Y:AA,2,FALSE)</f>
        <v>کامیون کمپرسی</v>
      </c>
      <c r="F1769" s="125" t="str">
        <f>VLOOKUP(Gas_DB2[[#This Row],[نام ماشین آلات]],Z:AB,2,FALSE)</f>
        <v>شرکتی-یحیی زاده</v>
      </c>
      <c r="G1769" s="4">
        <v>0</v>
      </c>
      <c r="H1769" s="4"/>
      <c r="I1769" s="127"/>
      <c r="J1769" s="127"/>
      <c r="K1769" s="107"/>
    </row>
    <row r="1770" spans="2:11" x14ac:dyDescent="0.25">
      <c r="B1770" s="122">
        <f t="shared" si="29"/>
        <v>1768</v>
      </c>
      <c r="C1770" s="369">
        <v>45474</v>
      </c>
      <c r="D1770" s="236" t="s">
        <v>94</v>
      </c>
      <c r="E1770" s="125" t="str">
        <f>VLOOKUP(Gas_DB2[[#This Row],[کد ماشین آلات]],Y:AA,2,FALSE)</f>
        <v>کامیون کمپرسی</v>
      </c>
      <c r="F1770" s="125" t="str">
        <f>VLOOKUP(Gas_DB2[[#This Row],[نام ماشین آلات]],Z:AB,2,FALSE)</f>
        <v>شرکتی-یحیی زاده</v>
      </c>
      <c r="G1770" s="4">
        <v>261</v>
      </c>
      <c r="H1770" s="4"/>
      <c r="I1770" s="127"/>
      <c r="J1770" s="127"/>
      <c r="K1770" s="107"/>
    </row>
    <row r="1771" spans="2:11" x14ac:dyDescent="0.25">
      <c r="B1771" s="122">
        <f t="shared" si="29"/>
        <v>1769</v>
      </c>
      <c r="C1771" s="369">
        <v>45474</v>
      </c>
      <c r="D1771" s="236" t="s">
        <v>117</v>
      </c>
      <c r="E1771" s="125" t="str">
        <f>VLOOKUP(Gas_DB2[[#This Row],[کد ماشین آلات]],Y:AA,2,FALSE)</f>
        <v>کامیون کمپرسی</v>
      </c>
      <c r="F1771" s="125" t="str">
        <f>VLOOKUP(Gas_DB2[[#This Row],[نام ماشین آلات]],Z:AB,2,FALSE)</f>
        <v>شرکتی-یحیی زاده</v>
      </c>
      <c r="G1771" s="4">
        <v>0</v>
      </c>
      <c r="H1771" s="4"/>
      <c r="I1771" s="127"/>
      <c r="J1771" s="127"/>
      <c r="K1771" s="107"/>
    </row>
    <row r="1772" spans="2:11" x14ac:dyDescent="0.25">
      <c r="B1772" s="122">
        <f t="shared" si="29"/>
        <v>1770</v>
      </c>
      <c r="C1772" s="369">
        <v>45474</v>
      </c>
      <c r="D1772" s="236" t="s">
        <v>130</v>
      </c>
      <c r="E1772" s="125" t="str">
        <f>VLOOKUP(Gas_DB2[[#This Row],[کد ماشین آلات]],Y:AA,2,FALSE)</f>
        <v>تانکر ابپاش بنز</v>
      </c>
      <c r="F1772" s="125" t="str">
        <f>VLOOKUP(Gas_DB2[[#This Row],[نام ماشین آلات]],Z:AB,2,FALSE)</f>
        <v>شرکتی-بارانی</v>
      </c>
      <c r="G1772" s="4">
        <v>86</v>
      </c>
      <c r="H1772" s="4"/>
      <c r="I1772" s="127"/>
      <c r="J1772" s="127"/>
      <c r="K1772" s="107"/>
    </row>
    <row r="1773" spans="2:11" x14ac:dyDescent="0.25">
      <c r="B1773" s="122">
        <f t="shared" si="29"/>
        <v>1771</v>
      </c>
      <c r="C1773" s="369">
        <v>45474</v>
      </c>
      <c r="D1773" s="236" t="s">
        <v>96</v>
      </c>
      <c r="E1773" s="125" t="str">
        <f>VLOOKUP(Gas_DB2[[#This Row],[کد ماشین آلات]],Y:AA,2,FALSE)</f>
        <v>تانکر ابپاش بنز</v>
      </c>
      <c r="F1773" s="125" t="str">
        <f>VLOOKUP(Gas_DB2[[#This Row],[نام ماشین آلات]],Z:AB,2,FALSE)</f>
        <v>شرکتی-بارانی</v>
      </c>
      <c r="G1773" s="4">
        <v>132</v>
      </c>
      <c r="H1773" s="4"/>
      <c r="I1773" s="127"/>
      <c r="J1773" s="127"/>
      <c r="K1773" s="107"/>
    </row>
    <row r="1774" spans="2:11" x14ac:dyDescent="0.25">
      <c r="B1774" s="122">
        <f t="shared" si="29"/>
        <v>1772</v>
      </c>
      <c r="C1774" s="369">
        <v>45474</v>
      </c>
      <c r="D1774" s="236" t="s">
        <v>114</v>
      </c>
      <c r="E1774" s="125" t="str">
        <f>VLOOKUP(Gas_DB2[[#This Row],[کد ماشین آلات]],Y:AA,2,FALSE)</f>
        <v>تانکر سوخت بنز</v>
      </c>
      <c r="F1774" s="125" t="str">
        <f>VLOOKUP(Gas_DB2[[#This Row],[نام ماشین آلات]],Z:AB,2,FALSE)</f>
        <v>شرکتی-برات زاده- از تاریخ 1 تیرماه</v>
      </c>
      <c r="G1774" s="4">
        <v>0</v>
      </c>
      <c r="H1774" s="4"/>
      <c r="I1774" s="127">
        <v>22605</v>
      </c>
      <c r="J1774" s="127">
        <v>26919</v>
      </c>
      <c r="K1774" s="115" t="s">
        <v>281</v>
      </c>
    </row>
    <row r="1775" spans="2:11" x14ac:dyDescent="0.25">
      <c r="B1775" s="122">
        <f t="shared" si="29"/>
        <v>1773</v>
      </c>
      <c r="C1775" s="369">
        <v>45474</v>
      </c>
      <c r="D1775" s="236" t="s">
        <v>119</v>
      </c>
      <c r="E1775" s="125" t="str">
        <f>VLOOKUP(Gas_DB2[[#This Row],[کد ماشین آلات]],Y:AA,2,FALSE)</f>
        <v>غلطک</v>
      </c>
      <c r="F1775" s="125" t="str">
        <f>VLOOKUP(Gas_DB2[[#This Row],[نام ماشین آلات]],Z:AB,2,FALSE)</f>
        <v>شرکتی-جمالی</v>
      </c>
      <c r="G1775" s="4">
        <v>83</v>
      </c>
      <c r="H1775" s="4"/>
      <c r="I1775" s="127"/>
      <c r="J1775" s="127"/>
      <c r="K1775" s="107"/>
    </row>
    <row r="1776" spans="2:11" x14ac:dyDescent="0.25">
      <c r="B1776" s="122">
        <f t="shared" si="29"/>
        <v>1774</v>
      </c>
      <c r="C1776" s="369">
        <v>45474</v>
      </c>
      <c r="D1776" s="236" t="s">
        <v>107</v>
      </c>
      <c r="E1776" s="125" t="str">
        <f>VLOOKUP(Gas_DB2[[#This Row],[کد ماشین آلات]],Y:AA,2,FALSE)</f>
        <v>غلطک</v>
      </c>
      <c r="F1776" s="125" t="str">
        <f>VLOOKUP(Gas_DB2[[#This Row],[نام ماشین آلات]],Z:AB,2,FALSE)</f>
        <v>شرکتی-جمالی</v>
      </c>
      <c r="G1776" s="4">
        <v>60</v>
      </c>
      <c r="H1776" s="4"/>
      <c r="I1776" s="127"/>
      <c r="J1776" s="127"/>
      <c r="K1776" s="107"/>
    </row>
    <row r="1777" spans="2:11" x14ac:dyDescent="0.25">
      <c r="B1777" s="122">
        <f t="shared" si="29"/>
        <v>1775</v>
      </c>
      <c r="C1777" s="369">
        <v>45474</v>
      </c>
      <c r="D1777" s="236" t="s">
        <v>110</v>
      </c>
      <c r="E1777" s="125" t="str">
        <f>VLOOKUP(Gas_DB2[[#This Row],[کد ماشین آلات]],Y:AA,2,FALSE)</f>
        <v>غلطک</v>
      </c>
      <c r="F1777" s="125" t="str">
        <f>VLOOKUP(Gas_DB2[[#This Row],[نام ماشین آلات]],Z:AB,2,FALSE)</f>
        <v>شرکتی-جمالی</v>
      </c>
      <c r="G1777" s="4">
        <v>0</v>
      </c>
      <c r="H1777" s="4"/>
      <c r="I1777" s="127"/>
      <c r="J1777" s="127"/>
      <c r="K1777" s="107"/>
    </row>
    <row r="1778" spans="2:11" x14ac:dyDescent="0.25">
      <c r="B1778" s="122">
        <f t="shared" si="29"/>
        <v>1776</v>
      </c>
      <c r="C1778" s="369">
        <v>45474</v>
      </c>
      <c r="D1778" s="236" t="s">
        <v>120</v>
      </c>
      <c r="E1778" s="125" t="str">
        <f>VLOOKUP(Gas_DB2[[#This Row],[کد ماشین آلات]],Y:AA,2,FALSE)</f>
        <v>میکسراتکو</v>
      </c>
      <c r="F1778" s="125" t="str">
        <f>VLOOKUP(Gas_DB2[[#This Row],[نام ماشین آلات]],Z:AB,2,FALSE)</f>
        <v>شرکتی-شاکری</v>
      </c>
      <c r="G1778" s="4">
        <v>110</v>
      </c>
      <c r="H1778" s="4"/>
      <c r="I1778" s="127"/>
      <c r="J1778" s="127"/>
      <c r="K1778" s="107"/>
    </row>
    <row r="1779" spans="2:11" x14ac:dyDescent="0.25">
      <c r="B1779" s="122">
        <f t="shared" si="29"/>
        <v>1777</v>
      </c>
      <c r="C1779" s="369">
        <v>45474</v>
      </c>
      <c r="D1779" s="236" t="s">
        <v>122</v>
      </c>
      <c r="E1779" s="125" t="str">
        <f>VLOOKUP(Gas_DB2[[#This Row],[کد ماشین آلات]],Y:AA,2,FALSE)</f>
        <v>میکسر امیکو</v>
      </c>
      <c r="F1779" s="125" t="str">
        <f>VLOOKUP(Gas_DB2[[#This Row],[نام ماشین آلات]],Z:AB,2,FALSE)</f>
        <v>شرکتی-زراعتی</v>
      </c>
      <c r="G1779" s="4">
        <v>0</v>
      </c>
      <c r="H1779" s="4"/>
      <c r="I1779" s="127"/>
      <c r="J1779" s="127"/>
      <c r="K1779" s="107"/>
    </row>
    <row r="1780" spans="2:11" x14ac:dyDescent="0.25">
      <c r="B1780" s="122">
        <f t="shared" si="29"/>
        <v>1778</v>
      </c>
      <c r="C1780" s="369">
        <v>45474</v>
      </c>
      <c r="D1780" s="236" t="s">
        <v>127</v>
      </c>
      <c r="E1780" s="125" t="str">
        <f>VLOOKUP(Gas_DB2[[#This Row],[کد ماشین آلات]],Y:AA,2,FALSE)</f>
        <v>بلدوزر</v>
      </c>
      <c r="F1780" s="125" t="str">
        <f>VLOOKUP(Gas_DB2[[#This Row],[نام ماشین آلات]],Z:AB,2,FALSE)</f>
        <v>شرکتی-رجب زاده</v>
      </c>
      <c r="G1780" s="4">
        <v>0</v>
      </c>
      <c r="H1780" s="4"/>
      <c r="I1780" s="127"/>
      <c r="J1780" s="127"/>
      <c r="K1780" s="107"/>
    </row>
    <row r="1781" spans="2:11" x14ac:dyDescent="0.25">
      <c r="B1781" s="122">
        <f t="shared" si="29"/>
        <v>1779</v>
      </c>
      <c r="C1781" s="369">
        <v>45474</v>
      </c>
      <c r="D1781" s="236" t="s">
        <v>158</v>
      </c>
      <c r="E1781" s="125" t="str">
        <f>VLOOKUP(Gas_DB2[[#This Row],[کد ماشین آلات]],Y:AA,2,FALSE)</f>
        <v>بیل مکانیکی</v>
      </c>
      <c r="F1781" s="125" t="str">
        <f>VLOOKUP(Gas_DB2[[#This Row],[نام ماشین آلات]],Z:AB,2,FALSE)</f>
        <v>انصاری</v>
      </c>
      <c r="G1781" s="4">
        <v>0</v>
      </c>
      <c r="H1781" s="4"/>
      <c r="I1781" s="127"/>
      <c r="J1781" s="127"/>
      <c r="K1781" s="107"/>
    </row>
    <row r="1782" spans="2:11" x14ac:dyDescent="0.25">
      <c r="B1782" s="122">
        <f t="shared" si="29"/>
        <v>1780</v>
      </c>
      <c r="C1782" s="369">
        <v>45474</v>
      </c>
      <c r="D1782" s="237" t="s">
        <v>144</v>
      </c>
      <c r="E1782" s="125" t="str">
        <f>VLOOKUP(Gas_DB2[[#This Row],[کد ماشین آلات]],Y:AA,2,FALSE)</f>
        <v>بلدوزر D85</v>
      </c>
      <c r="F1782" s="125" t="str">
        <f>VLOOKUP(Gas_DB2[[#This Row],[نام ماشین آلات]],Z:AB,2,FALSE)</f>
        <v>اکبری</v>
      </c>
      <c r="G1782" s="4">
        <v>286</v>
      </c>
      <c r="H1782" s="4"/>
      <c r="I1782" s="127"/>
      <c r="J1782" s="127"/>
      <c r="K1782" s="107"/>
    </row>
    <row r="1783" spans="2:11" x14ac:dyDescent="0.25">
      <c r="B1783" s="122">
        <f t="shared" si="29"/>
        <v>1781</v>
      </c>
      <c r="C1783" s="369">
        <v>45474</v>
      </c>
      <c r="D1783" s="237" t="s">
        <v>146</v>
      </c>
      <c r="E1783" s="125" t="str">
        <f>VLOOKUP(Gas_DB2[[#This Row],[کد ماشین آلات]],Y:AA,2,FALSE)</f>
        <v>بلدوزر D85</v>
      </c>
      <c r="F1783" s="125" t="str">
        <f>VLOOKUP(Gas_DB2[[#This Row],[نام ماشین آلات]],Z:AB,2,FALSE)</f>
        <v>اکبری</v>
      </c>
      <c r="G1783" s="4">
        <v>182</v>
      </c>
      <c r="H1783" s="4"/>
      <c r="I1783" s="127"/>
      <c r="J1783" s="127"/>
      <c r="K1783" s="107"/>
    </row>
    <row r="1784" spans="2:11" x14ac:dyDescent="0.25">
      <c r="B1784" s="122">
        <f t="shared" si="29"/>
        <v>1782</v>
      </c>
      <c r="C1784" s="369">
        <v>45474</v>
      </c>
      <c r="D1784" s="238" t="s">
        <v>147</v>
      </c>
      <c r="E1784" s="125" t="str">
        <f>VLOOKUP(Gas_DB2[[#This Row],[کد ماشین آلات]],Y:AA,2,FALSE)</f>
        <v>بلدوزر کاترپیلار D8</v>
      </c>
      <c r="F1784" s="125" t="str">
        <f>VLOOKUP(Gas_DB2[[#This Row],[نام ماشین آلات]],Z:AB,2,FALSE)</f>
        <v>حسن پور</v>
      </c>
      <c r="G1784" s="4">
        <v>536</v>
      </c>
      <c r="H1784" s="4"/>
      <c r="I1784" s="127"/>
      <c r="J1784" s="127"/>
      <c r="K1784" s="107"/>
    </row>
    <row r="1785" spans="2:11" x14ac:dyDescent="0.25">
      <c r="B1785" s="122">
        <f t="shared" si="29"/>
        <v>1783</v>
      </c>
      <c r="C1785" s="369">
        <v>45474</v>
      </c>
      <c r="D1785" s="236" t="s">
        <v>162</v>
      </c>
      <c r="E1785" s="125" t="str">
        <f>VLOOKUP(Gas_DB2[[#This Row],[کد ماشین آلات]],Y:AA,2,FALSE)</f>
        <v>بیل مکانیکی</v>
      </c>
      <c r="F1785" s="125" t="str">
        <f>VLOOKUP(Gas_DB2[[#This Row],[نام ماشین آلات]],Z:AB,2,FALSE)</f>
        <v>انصاری</v>
      </c>
      <c r="G1785" s="4">
        <v>171</v>
      </c>
      <c r="H1785" s="4"/>
      <c r="I1785" s="127"/>
      <c r="J1785" s="127"/>
      <c r="K1785" s="107"/>
    </row>
    <row r="1786" spans="2:11" x14ac:dyDescent="0.25">
      <c r="B1786" s="122">
        <f t="shared" si="29"/>
        <v>1784</v>
      </c>
      <c r="C1786" s="369">
        <v>45474</v>
      </c>
      <c r="D1786" s="236" t="s">
        <v>160</v>
      </c>
      <c r="E1786" s="125" t="str">
        <f>VLOOKUP(Gas_DB2[[#This Row],[کد ماشین آلات]],Y:AA,2,FALSE)</f>
        <v>تانکر آب</v>
      </c>
      <c r="F1786" s="125" t="str">
        <f>VLOOKUP(Gas_DB2[[#This Row],[نام ماشین آلات]],Z:AB,2,FALSE)</f>
        <v>رضاپور</v>
      </c>
      <c r="G1786" s="4">
        <v>0</v>
      </c>
      <c r="H1786" s="4"/>
      <c r="I1786" s="127"/>
      <c r="J1786" s="127"/>
      <c r="K1786" s="107"/>
    </row>
    <row r="1787" spans="2:11" x14ac:dyDescent="0.25">
      <c r="B1787" s="122">
        <f t="shared" si="29"/>
        <v>1785</v>
      </c>
      <c r="C1787" s="369">
        <v>45474</v>
      </c>
      <c r="D1787" s="236" t="s">
        <v>149</v>
      </c>
      <c r="E1787" s="125" t="str">
        <f>VLOOKUP(Gas_DB2[[#This Row],[کد ماشین آلات]],Y:AA,2,FALSE)</f>
        <v>لودر ZL50</v>
      </c>
      <c r="F1787" s="125" t="str">
        <f>VLOOKUP(Gas_DB2[[#This Row],[نام ماشین آلات]],Z:AB,2,FALSE)</f>
        <v>میرزایی</v>
      </c>
      <c r="G1787" s="4">
        <v>194</v>
      </c>
      <c r="H1787" s="4"/>
      <c r="I1787" s="127"/>
      <c r="J1787" s="127"/>
      <c r="K1787" s="107"/>
    </row>
    <row r="1788" spans="2:11" x14ac:dyDescent="0.25">
      <c r="B1788" s="122">
        <f t="shared" si="29"/>
        <v>1786</v>
      </c>
      <c r="C1788" s="369">
        <v>45474</v>
      </c>
      <c r="D1788" s="237" t="s">
        <v>150</v>
      </c>
      <c r="E1788" s="125" t="str">
        <f>VLOOKUP(Gas_DB2[[#This Row],[کد ماشین آلات]],Y:AA,2,FALSE)</f>
        <v>کامیون کمپرسی</v>
      </c>
      <c r="F1788" s="125" t="str">
        <f>VLOOKUP(Gas_DB2[[#This Row],[نام ماشین آلات]],Z:AB,2,FALSE)</f>
        <v>شرکتی-یحیی زاده</v>
      </c>
      <c r="G1788" s="4">
        <v>103</v>
      </c>
      <c r="H1788" s="4"/>
      <c r="I1788" s="127"/>
      <c r="J1788" s="127"/>
      <c r="K1788" s="107"/>
    </row>
    <row r="1789" spans="2:11" x14ac:dyDescent="0.25">
      <c r="B1789" s="122">
        <f t="shared" si="29"/>
        <v>1787</v>
      </c>
      <c r="C1789" s="369">
        <v>45474</v>
      </c>
      <c r="D1789" s="237" t="s">
        <v>152</v>
      </c>
      <c r="E1789" s="125" t="str">
        <f>VLOOKUP(Gas_DB2[[#This Row],[کد ماشین آلات]],Y:AA,2,FALSE)</f>
        <v>کامیون کمپرسی</v>
      </c>
      <c r="F1789" s="125" t="str">
        <f>VLOOKUP(Gas_DB2[[#This Row],[نام ماشین آلات]],Z:AB,2,FALSE)</f>
        <v>شرکتی-یحیی زاده</v>
      </c>
      <c r="G1789" s="4">
        <v>98</v>
      </c>
      <c r="H1789" s="4"/>
      <c r="I1789" s="127"/>
      <c r="J1789" s="127"/>
      <c r="K1789" s="107"/>
    </row>
    <row r="1790" spans="2:11" x14ac:dyDescent="0.25">
      <c r="B1790" s="122">
        <f t="shared" si="29"/>
        <v>1788</v>
      </c>
      <c r="C1790" s="369">
        <v>45474</v>
      </c>
      <c r="D1790" s="237" t="s">
        <v>153</v>
      </c>
      <c r="E1790" s="125" t="str">
        <f>VLOOKUP(Gas_DB2[[#This Row],[کد ماشین آلات]],Y:AA,2,FALSE)</f>
        <v>کامیون کمپرسی</v>
      </c>
      <c r="F1790" s="125" t="str">
        <f>VLOOKUP(Gas_DB2[[#This Row],[نام ماشین آلات]],Z:AB,2,FALSE)</f>
        <v>شرکتی-یحیی زاده</v>
      </c>
      <c r="G1790" s="4">
        <v>0</v>
      </c>
      <c r="H1790" s="4"/>
      <c r="I1790" s="127"/>
      <c r="J1790" s="127"/>
      <c r="K1790" s="107"/>
    </row>
    <row r="1791" spans="2:11" x14ac:dyDescent="0.25">
      <c r="B1791" s="122">
        <f t="shared" si="29"/>
        <v>1789</v>
      </c>
      <c r="C1791" s="369">
        <v>45474</v>
      </c>
      <c r="D1791" s="237" t="s">
        <v>137</v>
      </c>
      <c r="E1791" s="125" t="str">
        <f>VLOOKUP(Gas_DB2[[#This Row],[کد ماشین آلات]],Y:AA,2,FALSE)</f>
        <v>بیل مکانیکی</v>
      </c>
      <c r="F1791" s="125" t="str">
        <f>VLOOKUP(Gas_DB2[[#This Row],[نام ماشین آلات]],Z:AB,2,FALSE)</f>
        <v>انصاری</v>
      </c>
      <c r="G1791" s="4">
        <v>0</v>
      </c>
      <c r="H1791" s="4"/>
      <c r="I1791" s="127"/>
      <c r="J1791" s="127"/>
      <c r="K1791" s="107"/>
    </row>
    <row r="1792" spans="2:11" x14ac:dyDescent="0.25">
      <c r="B1792" s="122">
        <f t="shared" si="29"/>
        <v>1790</v>
      </c>
      <c r="C1792" s="369">
        <v>45474</v>
      </c>
      <c r="D1792" s="237" t="s">
        <v>139</v>
      </c>
      <c r="E1792" s="125" t="str">
        <f>VLOOKUP(Gas_DB2[[#This Row],[کد ماشین آلات]],Y:AA,2,FALSE)</f>
        <v>بیل مکانیکی</v>
      </c>
      <c r="F1792" s="125" t="str">
        <f>VLOOKUP(Gas_DB2[[#This Row],[نام ماشین آلات]],Z:AB,2,FALSE)</f>
        <v>انصاری</v>
      </c>
      <c r="G1792" s="4">
        <v>297</v>
      </c>
      <c r="H1792" s="4"/>
      <c r="I1792" s="127"/>
      <c r="J1792" s="127"/>
      <c r="K1792" s="107"/>
    </row>
    <row r="1793" spans="2:11" x14ac:dyDescent="0.25">
      <c r="B1793" s="122">
        <f t="shared" si="29"/>
        <v>1791</v>
      </c>
      <c r="C1793" s="369">
        <v>45474</v>
      </c>
      <c r="D1793" s="237" t="s">
        <v>141</v>
      </c>
      <c r="E1793" s="125" t="str">
        <f>VLOOKUP(Gas_DB2[[#This Row],[کد ماشین آلات]],Y:AA,2,FALSE)</f>
        <v>کامیون کمپرسی</v>
      </c>
      <c r="F1793" s="125" t="str">
        <f>VLOOKUP(Gas_DB2[[#This Row],[نام ماشین آلات]],Z:AB,2,FALSE)</f>
        <v>شرکتی-یحیی زاده</v>
      </c>
      <c r="G1793" s="4">
        <v>0</v>
      </c>
      <c r="H1793" s="4"/>
      <c r="I1793" s="127"/>
      <c r="J1793" s="127"/>
      <c r="K1793" s="107"/>
    </row>
    <row r="1794" spans="2:11" x14ac:dyDescent="0.25">
      <c r="B1794" s="122">
        <f t="shared" si="29"/>
        <v>1792</v>
      </c>
      <c r="C1794" s="369">
        <v>45474</v>
      </c>
      <c r="D1794" s="237" t="s">
        <v>142</v>
      </c>
      <c r="E1794" s="125" t="str">
        <f>VLOOKUP(Gas_DB2[[#This Row],[کد ماشین آلات]],Y:AA,2,FALSE)</f>
        <v>کامیون کمپرسی</v>
      </c>
      <c r="F1794" s="125" t="str">
        <f>VLOOKUP(Gas_DB2[[#This Row],[نام ماشین آلات]],Z:AB,2,FALSE)</f>
        <v>شرکتی-یحیی زاده</v>
      </c>
      <c r="G1794" s="4">
        <v>0</v>
      </c>
      <c r="H1794" s="4"/>
      <c r="I1794" s="127"/>
      <c r="J1794" s="127"/>
      <c r="K1794" s="107"/>
    </row>
    <row r="1795" spans="2:11" x14ac:dyDescent="0.25">
      <c r="B1795" s="122">
        <f t="shared" si="29"/>
        <v>1793</v>
      </c>
      <c r="C1795" s="369">
        <v>45474</v>
      </c>
      <c r="D1795" s="237" t="s">
        <v>143</v>
      </c>
      <c r="E1795" s="125" t="str">
        <f>VLOOKUP(Gas_DB2[[#This Row],[کد ماشین آلات]],Y:AA,2,FALSE)</f>
        <v>کامیون کمپرسی</v>
      </c>
      <c r="F1795" s="125" t="str">
        <f>VLOOKUP(Gas_DB2[[#This Row],[نام ماشین آلات]],Z:AB,2,FALSE)</f>
        <v>شرکتی-یحیی زاده</v>
      </c>
      <c r="G1795" s="4">
        <v>0</v>
      </c>
      <c r="H1795" s="4"/>
      <c r="I1795" s="127"/>
      <c r="J1795" s="127"/>
      <c r="K1795" s="107"/>
    </row>
    <row r="1796" spans="2:11" x14ac:dyDescent="0.25">
      <c r="B1796" s="122">
        <f t="shared" si="29"/>
        <v>1794</v>
      </c>
      <c r="C1796" s="369">
        <v>45474</v>
      </c>
      <c r="D1796" s="237" t="s">
        <v>136</v>
      </c>
      <c r="E1796" s="125" t="str">
        <f>VLOOKUP(Gas_DB2[[#This Row],[کد ماشین آلات]],Y:AA,2,FALSE)</f>
        <v>بلدوزر</v>
      </c>
      <c r="F1796" s="125" t="str">
        <f>VLOOKUP(Gas_DB2[[#This Row],[نام ماشین آلات]],Z:AB,2,FALSE)</f>
        <v>شرکتی-رجب زاده</v>
      </c>
      <c r="G1796" s="4">
        <v>0</v>
      </c>
      <c r="H1796" s="4"/>
      <c r="I1796" s="127"/>
      <c r="J1796" s="127"/>
      <c r="K1796" s="107"/>
    </row>
    <row r="1797" spans="2:11" x14ac:dyDescent="0.25">
      <c r="B1797" s="122">
        <f t="shared" si="29"/>
        <v>1795</v>
      </c>
      <c r="C1797" s="369">
        <v>45474</v>
      </c>
      <c r="D1797" s="236" t="s">
        <v>155</v>
      </c>
      <c r="E1797" s="125" t="str">
        <f>VLOOKUP(Gas_DB2[[#This Row],[کد ماشین آلات]],Y:AA,2,FALSE)</f>
        <v>لودر</v>
      </c>
      <c r="F1797" s="125">
        <f>VLOOKUP(Gas_DB2[[#This Row],[نام ماشین آلات]],Z:AB,2,FALSE)</f>
        <v>0</v>
      </c>
      <c r="G1797" s="4">
        <v>0</v>
      </c>
      <c r="H1797" s="4"/>
      <c r="I1797" s="127"/>
      <c r="J1797" s="127"/>
      <c r="K1797" s="107"/>
    </row>
    <row r="1798" spans="2:11" x14ac:dyDescent="0.25">
      <c r="B1798" s="122">
        <f t="shared" si="29"/>
        <v>1796</v>
      </c>
      <c r="C1798" s="369">
        <v>45474</v>
      </c>
      <c r="D1798" s="236" t="s">
        <v>156</v>
      </c>
      <c r="E1798" s="125" t="str">
        <f>VLOOKUP(Gas_DB2[[#This Row],[کد ماشین آلات]],Y:AA,2,FALSE)</f>
        <v>کامیون کمپرسی</v>
      </c>
      <c r="F1798" s="125" t="str">
        <f>VLOOKUP(Gas_DB2[[#This Row],[نام ماشین آلات]],Z:AB,2,FALSE)</f>
        <v>شرکتی-یحیی زاده</v>
      </c>
      <c r="G1798" s="4">
        <v>0</v>
      </c>
      <c r="H1798" s="4"/>
      <c r="I1798" s="127"/>
      <c r="J1798" s="127"/>
      <c r="K1798" s="107"/>
    </row>
    <row r="1799" spans="2:11" x14ac:dyDescent="0.25">
      <c r="B1799" s="122">
        <f t="shared" ref="B1799:B1862" si="30">ROW()-2</f>
        <v>1797</v>
      </c>
      <c r="C1799" s="369">
        <v>45474</v>
      </c>
      <c r="D1799" s="236" t="s">
        <v>157</v>
      </c>
      <c r="E1799" s="125" t="str">
        <f>VLOOKUP(Gas_DB2[[#This Row],[کد ماشین آلات]],Y:AA,2,FALSE)</f>
        <v>کامیون کمپرسی</v>
      </c>
      <c r="F1799" s="125" t="str">
        <f>VLOOKUP(Gas_DB2[[#This Row],[نام ماشین آلات]],Z:AB,2,FALSE)</f>
        <v>شرکتی-یحیی زاده</v>
      </c>
      <c r="G1799" s="4">
        <v>0</v>
      </c>
      <c r="H1799" s="4"/>
      <c r="I1799" s="127"/>
      <c r="J1799" s="127"/>
      <c r="K1799" s="107"/>
    </row>
    <row r="1800" spans="2:11" x14ac:dyDescent="0.25">
      <c r="B1800" s="122">
        <f t="shared" si="30"/>
        <v>1798</v>
      </c>
      <c r="C1800" s="369">
        <v>45474</v>
      </c>
      <c r="D1800" s="238" t="s">
        <v>179</v>
      </c>
      <c r="E1800" s="125" t="str">
        <f>VLOOKUP(Gas_DB2[[#This Row],[کد ماشین آلات]],Y:AA,2,FALSE)</f>
        <v>تانکر آب</v>
      </c>
      <c r="F1800" s="125" t="str">
        <f>VLOOKUP(Gas_DB2[[#This Row],[نام ماشین آلات]],Z:AB,2,FALSE)</f>
        <v>رضاپور</v>
      </c>
      <c r="G1800" s="4">
        <v>69</v>
      </c>
      <c r="H1800" s="4"/>
      <c r="I1800" s="127"/>
      <c r="J1800" s="127"/>
      <c r="K1800" s="107"/>
    </row>
    <row r="1801" spans="2:11" x14ac:dyDescent="0.25">
      <c r="B1801" s="122">
        <f t="shared" si="30"/>
        <v>1799</v>
      </c>
      <c r="C1801" s="369">
        <v>45474</v>
      </c>
      <c r="D1801" s="238" t="s">
        <v>164</v>
      </c>
      <c r="E1801" s="125" t="str">
        <f>VLOOKUP(Gas_DB2[[#This Row],[کد ماشین آلات]],Y:AA,2,FALSE)</f>
        <v>گریدر 14G</v>
      </c>
      <c r="F1801" s="125" t="str">
        <f>VLOOKUP(Gas_DB2[[#This Row],[نام ماشین آلات]],Z:AB,2,FALSE)</f>
        <v>محمد پور</v>
      </c>
      <c r="G1801" s="4">
        <v>169</v>
      </c>
      <c r="H1801" s="4"/>
      <c r="I1801" s="127"/>
      <c r="J1801" s="127"/>
      <c r="K1801" s="107"/>
    </row>
    <row r="1802" spans="2:11" x14ac:dyDescent="0.25">
      <c r="B1802" s="122">
        <f t="shared" si="30"/>
        <v>1800</v>
      </c>
      <c r="C1802" s="369">
        <v>45474</v>
      </c>
      <c r="D1802" s="238" t="s">
        <v>168</v>
      </c>
      <c r="E1802" s="125" t="str">
        <f>VLOOKUP(Gas_DB2[[#This Row],[کد ماشین آلات]],Y:AA,2,FALSE)</f>
        <v>غلطک کششی</v>
      </c>
      <c r="F1802" s="125" t="str">
        <f>VLOOKUP(Gas_DB2[[#This Row],[نام ماشین آلات]],Z:AB,2,FALSE)</f>
        <v>محمد پور</v>
      </c>
      <c r="G1802" s="4">
        <v>68</v>
      </c>
      <c r="H1802" s="4"/>
      <c r="I1802" s="127"/>
      <c r="J1802" s="127"/>
      <c r="K1802" s="107"/>
    </row>
    <row r="1803" spans="2:11" x14ac:dyDescent="0.25">
      <c r="B1803" s="122">
        <f t="shared" si="30"/>
        <v>1801</v>
      </c>
      <c r="C1803" s="369">
        <v>45474</v>
      </c>
      <c r="D1803" s="238" t="s">
        <v>171</v>
      </c>
      <c r="E1803" s="125" t="str">
        <f>VLOOKUP(Gas_DB2[[#This Row],[کد ماشین آلات]],Y:AA,2,FALSE)</f>
        <v>غلطک کششی</v>
      </c>
      <c r="F1803" s="125" t="str">
        <f>VLOOKUP(Gas_DB2[[#This Row],[نام ماشین آلات]],Z:AB,2,FALSE)</f>
        <v>محمد پور</v>
      </c>
      <c r="G1803" s="4">
        <v>142</v>
      </c>
      <c r="H1803" s="4"/>
      <c r="I1803" s="127"/>
      <c r="J1803" s="127"/>
      <c r="K1803" s="107"/>
    </row>
    <row r="1804" spans="2:11" x14ac:dyDescent="0.25">
      <c r="B1804" s="122">
        <f t="shared" si="30"/>
        <v>1802</v>
      </c>
      <c r="C1804" s="369">
        <v>45474</v>
      </c>
      <c r="D1804" s="238" t="s">
        <v>172</v>
      </c>
      <c r="E1804" s="125" t="str">
        <f>VLOOKUP(Gas_DB2[[#This Row],[کد ماشین آلات]],Y:AA,2,FALSE)</f>
        <v>لودر</v>
      </c>
      <c r="F1804" s="125">
        <f>VLOOKUP(Gas_DB2[[#This Row],[نام ماشین آلات]],Z:AB,2,FALSE)</f>
        <v>0</v>
      </c>
      <c r="G1804" s="4">
        <v>186</v>
      </c>
      <c r="H1804" s="4"/>
      <c r="I1804" s="127"/>
      <c r="J1804" s="127"/>
      <c r="K1804" s="107"/>
    </row>
    <row r="1805" spans="2:11" x14ac:dyDescent="0.25">
      <c r="B1805" s="122">
        <f t="shared" si="30"/>
        <v>1803</v>
      </c>
      <c r="C1805" s="369">
        <v>45474</v>
      </c>
      <c r="D1805" s="238" t="s">
        <v>173</v>
      </c>
      <c r="E1805" s="125" t="str">
        <f>VLOOKUP(Gas_DB2[[#This Row],[کد ماشین آلات]],Y:AA,2,FALSE)</f>
        <v>تانکر آب</v>
      </c>
      <c r="F1805" s="125" t="str">
        <f>VLOOKUP(Gas_DB2[[#This Row],[نام ماشین آلات]],Z:AB,2,FALSE)</f>
        <v>رضاپور</v>
      </c>
      <c r="G1805" s="4">
        <v>128</v>
      </c>
      <c r="H1805" s="4"/>
      <c r="I1805" s="127"/>
      <c r="J1805" s="127"/>
      <c r="K1805" s="107"/>
    </row>
    <row r="1806" spans="2:11" x14ac:dyDescent="0.25">
      <c r="B1806" s="122">
        <f t="shared" si="30"/>
        <v>1804</v>
      </c>
      <c r="C1806" s="369">
        <v>45474</v>
      </c>
      <c r="D1806" s="238" t="s">
        <v>174</v>
      </c>
      <c r="E1806" s="125" t="str">
        <f>VLOOKUP(Gas_DB2[[#This Row],[کد ماشین آلات]],Y:AA,2,FALSE)</f>
        <v>غلطک پاچه بزی</v>
      </c>
      <c r="F1806" s="125" t="str">
        <f>VLOOKUP(Gas_DB2[[#This Row],[نام ماشین آلات]],Z:AB,2,FALSE)</f>
        <v>محمد پور</v>
      </c>
      <c r="G1806" s="4">
        <v>75</v>
      </c>
      <c r="H1806" s="4"/>
      <c r="I1806" s="127"/>
      <c r="J1806" s="127"/>
      <c r="K1806" s="107"/>
    </row>
    <row r="1807" spans="2:11" x14ac:dyDescent="0.25">
      <c r="B1807" s="122">
        <f t="shared" si="30"/>
        <v>1805</v>
      </c>
      <c r="C1807" s="369">
        <v>45474</v>
      </c>
      <c r="D1807" s="238" t="s">
        <v>176</v>
      </c>
      <c r="E1807" s="125" t="str">
        <f>VLOOKUP(Gas_DB2[[#This Row],[کد ماشین آلات]],Y:AA,2,FALSE)</f>
        <v>بلدوزر</v>
      </c>
      <c r="F1807" s="228" t="str">
        <f>VLOOKUP(D1807,Y$4:AA1807,3,FALSE)</f>
        <v>محمد پور</v>
      </c>
      <c r="G1807" s="4">
        <v>295</v>
      </c>
      <c r="H1807" s="4"/>
      <c r="I1807" s="127"/>
      <c r="J1807" s="127"/>
      <c r="K1807" s="107"/>
    </row>
    <row r="1808" spans="2:11" x14ac:dyDescent="0.25">
      <c r="B1808" s="122">
        <f t="shared" si="30"/>
        <v>1806</v>
      </c>
      <c r="C1808" s="369">
        <v>45474</v>
      </c>
      <c r="D1808" s="238" t="s">
        <v>177</v>
      </c>
      <c r="E1808" s="125" t="str">
        <f>VLOOKUP(Gas_DB2[[#This Row],[کد ماشین آلات]],Y:AA,2,FALSE)</f>
        <v>کمپرسی جفت</v>
      </c>
      <c r="F1808" s="125" t="str">
        <f>VLOOKUP(Gas_DB2[[#This Row],[نام ماشین آلات]],Z:AB,2,FALSE)</f>
        <v>محمد پور</v>
      </c>
      <c r="G1808" s="4">
        <v>70</v>
      </c>
      <c r="H1808" s="4"/>
      <c r="I1808" s="127"/>
      <c r="J1808" s="127"/>
      <c r="K1808" s="107"/>
    </row>
    <row r="1809" spans="2:11" x14ac:dyDescent="0.25">
      <c r="B1809" s="122">
        <f t="shared" si="30"/>
        <v>1807</v>
      </c>
      <c r="C1809" s="369">
        <v>45474</v>
      </c>
      <c r="D1809" s="238" t="s">
        <v>270</v>
      </c>
      <c r="E1809" s="125" t="str">
        <f>VLOOKUP(Gas_DB2[[#This Row],[کد ماشین آلات]],Y:AA,2,FALSE)</f>
        <v>کمپرسی جفت</v>
      </c>
      <c r="F1809" s="125" t="str">
        <f>VLOOKUP(Gas_DB2[[#This Row],[نام ماشین آلات]],Z:AB,2,FALSE)</f>
        <v>محمد پور</v>
      </c>
      <c r="G1809" s="4">
        <v>185</v>
      </c>
      <c r="H1809" s="4"/>
      <c r="I1809" s="127"/>
      <c r="J1809" s="127"/>
      <c r="K1809" s="107"/>
    </row>
    <row r="1810" spans="2:11" x14ac:dyDescent="0.25">
      <c r="B1810" s="122">
        <f t="shared" si="30"/>
        <v>1808</v>
      </c>
      <c r="C1810" s="369">
        <v>45474</v>
      </c>
      <c r="D1810" s="238" t="s">
        <v>268</v>
      </c>
      <c r="E1810" s="125" t="str">
        <f>VLOOKUP(Gas_DB2[[#This Row],[کد ماشین آلات]],Y:AA,2,FALSE)</f>
        <v>کمپرسی تک</v>
      </c>
      <c r="F1810" s="125" t="str">
        <f>VLOOKUP(Gas_DB2[[#This Row],[نام ماشین آلات]],Z:AB,2,FALSE)</f>
        <v>محمد پور</v>
      </c>
      <c r="G1810" s="4">
        <v>162</v>
      </c>
      <c r="H1810" s="4"/>
      <c r="I1810" s="127"/>
      <c r="J1810" s="127"/>
      <c r="K1810" s="107"/>
    </row>
    <row r="1811" spans="2:11" x14ac:dyDescent="0.25">
      <c r="B1811" s="122">
        <f t="shared" si="30"/>
        <v>1809</v>
      </c>
      <c r="C1811" s="369">
        <v>45474</v>
      </c>
      <c r="D1811" s="238" t="s">
        <v>260</v>
      </c>
      <c r="E1811" s="125" t="str">
        <f>VLOOKUP(Gas_DB2[[#This Row],[کد ماشین آلات]],Y:AA,2,FALSE)</f>
        <v>تانکر آب</v>
      </c>
      <c r="F1811" s="125" t="str">
        <f>VLOOKUP(Gas_DB2[[#This Row],[نام ماشین آلات]],Z:AB,2,FALSE)</f>
        <v>رضاپور</v>
      </c>
      <c r="G1811" s="4">
        <v>0</v>
      </c>
      <c r="H1811" s="4"/>
      <c r="I1811" s="127"/>
      <c r="J1811" s="127"/>
      <c r="K1811" s="107"/>
    </row>
    <row r="1812" spans="2:11" x14ac:dyDescent="0.25">
      <c r="B1812" s="122">
        <f t="shared" si="30"/>
        <v>1810</v>
      </c>
      <c r="C1812" s="369">
        <v>45475</v>
      </c>
      <c r="D1812" s="236" t="s">
        <v>88</v>
      </c>
      <c r="E1812" s="125" t="str">
        <f>VLOOKUP(Gas_DB2[[#This Row],[کد ماشین آلات]],Y:AA,2,FALSE)</f>
        <v>گریدر  ۱۶g</v>
      </c>
      <c r="F1812" s="125" t="str">
        <f>VLOOKUP(Gas_DB2[[#This Row],[نام ماشین آلات]],Z:AB,2,FALSE)</f>
        <v>شرکتی-یگانه</v>
      </c>
      <c r="G1812" s="4">
        <v>0</v>
      </c>
      <c r="H1812" s="4"/>
      <c r="I1812" s="127"/>
      <c r="J1812" s="127"/>
      <c r="K1812" s="107"/>
    </row>
    <row r="1813" spans="2:11" x14ac:dyDescent="0.25">
      <c r="B1813" s="122">
        <f t="shared" si="30"/>
        <v>1811</v>
      </c>
      <c r="C1813" s="369">
        <v>45475</v>
      </c>
      <c r="D1813" s="236" t="s">
        <v>91</v>
      </c>
      <c r="E1813" s="125" t="str">
        <f>VLOOKUP(Gas_DB2[[#This Row],[کد ماشین آلات]],Y:AA,2,FALSE)</f>
        <v>کامیون کمپرسی</v>
      </c>
      <c r="F1813" s="125" t="str">
        <f>VLOOKUP(Gas_DB2[[#This Row],[نام ماشین آلات]],Z:AB,2,FALSE)</f>
        <v>شرکتی-یحیی زاده</v>
      </c>
      <c r="G1813" s="4">
        <v>0</v>
      </c>
      <c r="H1813" s="4"/>
      <c r="I1813" s="127"/>
      <c r="J1813" s="127"/>
      <c r="K1813" s="107"/>
    </row>
    <row r="1814" spans="2:11" x14ac:dyDescent="0.25">
      <c r="B1814" s="122">
        <f t="shared" si="30"/>
        <v>1812</v>
      </c>
      <c r="C1814" s="369">
        <v>45475</v>
      </c>
      <c r="D1814" s="236" t="s">
        <v>94</v>
      </c>
      <c r="E1814" s="125" t="str">
        <f>VLOOKUP(Gas_DB2[[#This Row],[کد ماشین آلات]],Y:AA,2,FALSE)</f>
        <v>کامیون کمپرسی</v>
      </c>
      <c r="F1814" s="125" t="str">
        <f>VLOOKUP(Gas_DB2[[#This Row],[نام ماشین آلات]],Z:AB,2,FALSE)</f>
        <v>شرکتی-یحیی زاده</v>
      </c>
      <c r="G1814" s="4">
        <v>0</v>
      </c>
      <c r="H1814" s="4"/>
      <c r="I1814" s="127"/>
      <c r="J1814" s="127"/>
      <c r="K1814" s="107"/>
    </row>
    <row r="1815" spans="2:11" x14ac:dyDescent="0.25">
      <c r="B1815" s="122">
        <f t="shared" si="30"/>
        <v>1813</v>
      </c>
      <c r="C1815" s="369">
        <v>45475</v>
      </c>
      <c r="D1815" s="236" t="s">
        <v>117</v>
      </c>
      <c r="E1815" s="125" t="str">
        <f>VLOOKUP(Gas_DB2[[#This Row],[کد ماشین آلات]],Y:AA,2,FALSE)</f>
        <v>کامیون کمپرسی</v>
      </c>
      <c r="F1815" s="125" t="str">
        <f>VLOOKUP(Gas_DB2[[#This Row],[نام ماشین آلات]],Z:AB,2,FALSE)</f>
        <v>شرکتی-یحیی زاده</v>
      </c>
      <c r="G1815" s="4">
        <v>0</v>
      </c>
      <c r="H1815" s="4"/>
      <c r="I1815" s="127"/>
      <c r="J1815" s="127"/>
      <c r="K1815" s="107"/>
    </row>
    <row r="1816" spans="2:11" x14ac:dyDescent="0.25">
      <c r="B1816" s="122">
        <f t="shared" si="30"/>
        <v>1814</v>
      </c>
      <c r="C1816" s="369">
        <v>45475</v>
      </c>
      <c r="D1816" s="236" t="s">
        <v>130</v>
      </c>
      <c r="E1816" s="125" t="str">
        <f>VLOOKUP(Gas_DB2[[#This Row],[کد ماشین آلات]],Y:AA,2,FALSE)</f>
        <v>تانکر ابپاش بنز</v>
      </c>
      <c r="F1816" s="125" t="str">
        <f>VLOOKUP(Gas_DB2[[#This Row],[نام ماشین آلات]],Z:AB,2,FALSE)</f>
        <v>شرکتی-بارانی</v>
      </c>
      <c r="G1816" s="4">
        <v>66</v>
      </c>
      <c r="H1816" s="4"/>
      <c r="I1816" s="127"/>
      <c r="J1816" s="127"/>
      <c r="K1816" s="107"/>
    </row>
    <row r="1817" spans="2:11" x14ac:dyDescent="0.25">
      <c r="B1817" s="122">
        <f t="shared" si="30"/>
        <v>1815</v>
      </c>
      <c r="C1817" s="369">
        <v>45475</v>
      </c>
      <c r="D1817" s="236" t="s">
        <v>96</v>
      </c>
      <c r="E1817" s="125" t="str">
        <f>VLOOKUP(Gas_DB2[[#This Row],[کد ماشین آلات]],Y:AA,2,FALSE)</f>
        <v>تانکر ابپاش بنز</v>
      </c>
      <c r="F1817" s="125" t="str">
        <f>VLOOKUP(Gas_DB2[[#This Row],[نام ماشین آلات]],Z:AB,2,FALSE)</f>
        <v>شرکتی-بارانی</v>
      </c>
      <c r="G1817" s="4">
        <v>0</v>
      </c>
      <c r="H1817" s="4"/>
      <c r="I1817" s="127"/>
      <c r="J1817" s="127"/>
      <c r="K1817" s="107"/>
    </row>
    <row r="1818" spans="2:11" x14ac:dyDescent="0.25">
      <c r="B1818" s="122">
        <f t="shared" si="30"/>
        <v>1816</v>
      </c>
      <c r="C1818" s="369">
        <v>45475</v>
      </c>
      <c r="D1818" s="236" t="s">
        <v>114</v>
      </c>
      <c r="E1818" s="125" t="str">
        <f>VLOOKUP(Gas_DB2[[#This Row],[کد ماشین آلات]],Y:AA,2,FALSE)</f>
        <v>تانکر سوخت بنز</v>
      </c>
      <c r="F1818" s="125" t="str">
        <f>VLOOKUP(Gas_DB2[[#This Row],[نام ماشین آلات]],Z:AB,2,FALSE)</f>
        <v>شرکتی-برات زاده- از تاریخ 1 تیرماه</v>
      </c>
      <c r="G1818" s="4">
        <v>145</v>
      </c>
      <c r="H1818" s="4"/>
      <c r="I1818" s="127">
        <v>26919</v>
      </c>
      <c r="J1818" s="127">
        <v>28956</v>
      </c>
      <c r="K1818" s="107"/>
    </row>
    <row r="1819" spans="2:11" x14ac:dyDescent="0.25">
      <c r="B1819" s="122">
        <f t="shared" si="30"/>
        <v>1817</v>
      </c>
      <c r="C1819" s="369">
        <v>45475</v>
      </c>
      <c r="D1819" s="236" t="s">
        <v>119</v>
      </c>
      <c r="E1819" s="125" t="str">
        <f>VLOOKUP(Gas_DB2[[#This Row],[کد ماشین آلات]],Y:AA,2,FALSE)</f>
        <v>غلطک</v>
      </c>
      <c r="F1819" s="125" t="str">
        <f>VLOOKUP(Gas_DB2[[#This Row],[نام ماشین آلات]],Z:AB,2,FALSE)</f>
        <v>شرکتی-جمالی</v>
      </c>
      <c r="G1819" s="4">
        <v>0</v>
      </c>
      <c r="H1819" s="4"/>
      <c r="I1819" s="127"/>
      <c r="J1819" s="127"/>
      <c r="K1819" s="107"/>
    </row>
    <row r="1820" spans="2:11" x14ac:dyDescent="0.25">
      <c r="B1820" s="122">
        <f t="shared" si="30"/>
        <v>1818</v>
      </c>
      <c r="C1820" s="369">
        <v>45475</v>
      </c>
      <c r="D1820" s="236" t="s">
        <v>107</v>
      </c>
      <c r="E1820" s="125" t="str">
        <f>VLOOKUP(Gas_DB2[[#This Row],[کد ماشین آلات]],Y:AA,2,FALSE)</f>
        <v>غلطک</v>
      </c>
      <c r="F1820" s="125" t="str">
        <f>VLOOKUP(Gas_DB2[[#This Row],[نام ماشین آلات]],Z:AB,2,FALSE)</f>
        <v>شرکتی-جمالی</v>
      </c>
      <c r="G1820" s="4">
        <v>0</v>
      </c>
      <c r="H1820" s="4"/>
      <c r="I1820" s="127"/>
      <c r="J1820" s="127"/>
      <c r="K1820" s="107"/>
    </row>
    <row r="1821" spans="2:11" x14ac:dyDescent="0.25">
      <c r="B1821" s="122">
        <f t="shared" si="30"/>
        <v>1819</v>
      </c>
      <c r="C1821" s="369">
        <v>45475</v>
      </c>
      <c r="D1821" s="236" t="s">
        <v>110</v>
      </c>
      <c r="E1821" s="125" t="str">
        <f>VLOOKUP(Gas_DB2[[#This Row],[کد ماشین آلات]],Y:AA,2,FALSE)</f>
        <v>غلطک</v>
      </c>
      <c r="F1821" s="125" t="str">
        <f>VLOOKUP(Gas_DB2[[#This Row],[نام ماشین آلات]],Z:AB,2,FALSE)</f>
        <v>شرکتی-جمالی</v>
      </c>
      <c r="G1821" s="4">
        <v>0</v>
      </c>
      <c r="H1821" s="4"/>
      <c r="I1821" s="127"/>
      <c r="J1821" s="127"/>
      <c r="K1821" s="107"/>
    </row>
    <row r="1822" spans="2:11" x14ac:dyDescent="0.25">
      <c r="B1822" s="122">
        <f t="shared" si="30"/>
        <v>1820</v>
      </c>
      <c r="C1822" s="369">
        <v>45475</v>
      </c>
      <c r="D1822" s="236" t="s">
        <v>120</v>
      </c>
      <c r="E1822" s="125" t="str">
        <f>VLOOKUP(Gas_DB2[[#This Row],[کد ماشین آلات]],Y:AA,2,FALSE)</f>
        <v>میکسراتکو</v>
      </c>
      <c r="F1822" s="125" t="str">
        <f>VLOOKUP(Gas_DB2[[#This Row],[نام ماشین آلات]],Z:AB,2,FALSE)</f>
        <v>شرکتی-شاکری</v>
      </c>
      <c r="G1822" s="4">
        <v>0</v>
      </c>
      <c r="H1822" s="4"/>
      <c r="I1822" s="127"/>
      <c r="J1822" s="127"/>
      <c r="K1822" s="107"/>
    </row>
    <row r="1823" spans="2:11" x14ac:dyDescent="0.25">
      <c r="B1823" s="122">
        <f t="shared" si="30"/>
        <v>1821</v>
      </c>
      <c r="C1823" s="369">
        <v>45475</v>
      </c>
      <c r="D1823" s="236" t="s">
        <v>122</v>
      </c>
      <c r="E1823" s="125" t="str">
        <f>VLOOKUP(Gas_DB2[[#This Row],[کد ماشین آلات]],Y:AA,2,FALSE)</f>
        <v>میکسر امیکو</v>
      </c>
      <c r="F1823" s="125" t="str">
        <f>VLOOKUP(Gas_DB2[[#This Row],[نام ماشین آلات]],Z:AB,2,FALSE)</f>
        <v>شرکتی-زراعتی</v>
      </c>
      <c r="G1823" s="4">
        <v>0</v>
      </c>
      <c r="H1823" s="4"/>
      <c r="I1823" s="127"/>
      <c r="J1823" s="127"/>
      <c r="K1823" s="107"/>
    </row>
    <row r="1824" spans="2:11" x14ac:dyDescent="0.25">
      <c r="B1824" s="122">
        <f t="shared" si="30"/>
        <v>1822</v>
      </c>
      <c r="C1824" s="369">
        <v>45475</v>
      </c>
      <c r="D1824" s="236" t="s">
        <v>127</v>
      </c>
      <c r="E1824" s="125" t="str">
        <f>VLOOKUP(Gas_DB2[[#This Row],[کد ماشین آلات]],Y:AA,2,FALSE)</f>
        <v>بلدوزر</v>
      </c>
      <c r="F1824" s="125" t="str">
        <f>VLOOKUP(Gas_DB2[[#This Row],[نام ماشین آلات]],Z:AB,2,FALSE)</f>
        <v>شرکتی-رجب زاده</v>
      </c>
      <c r="G1824" s="4">
        <v>323</v>
      </c>
      <c r="H1824" s="4"/>
      <c r="I1824" s="127"/>
      <c r="J1824" s="127"/>
      <c r="K1824" s="107"/>
    </row>
    <row r="1825" spans="2:11" x14ac:dyDescent="0.25">
      <c r="B1825" s="122">
        <f t="shared" si="30"/>
        <v>1823</v>
      </c>
      <c r="C1825" s="369">
        <v>45475</v>
      </c>
      <c r="D1825" s="236" t="s">
        <v>285</v>
      </c>
      <c r="E1825" s="125" t="str">
        <f>VLOOKUP(Gas_DB2[[#This Row],[کد ماشین آلات]],Y:AA,2,FALSE)</f>
        <v>غلطک</v>
      </c>
      <c r="F1825" s="125" t="str">
        <f>VLOOKUP(Gas_DB2[[#This Row],[نام ماشین آلات]],Z:AB,2,FALSE)</f>
        <v>شرکتی-جمالی</v>
      </c>
      <c r="G1825" s="4">
        <v>159</v>
      </c>
      <c r="H1825" s="4"/>
      <c r="I1825" s="127"/>
      <c r="J1825" s="127"/>
      <c r="K1825" s="107"/>
    </row>
    <row r="1826" spans="2:11" x14ac:dyDescent="0.25">
      <c r="B1826" s="122">
        <f t="shared" si="30"/>
        <v>1824</v>
      </c>
      <c r="C1826" s="369">
        <v>45475</v>
      </c>
      <c r="D1826" s="236" t="s">
        <v>158</v>
      </c>
      <c r="E1826" s="125" t="str">
        <f>VLOOKUP(Gas_DB2[[#This Row],[کد ماشین آلات]],Y:AA,2,FALSE)</f>
        <v>بیل مکانیکی</v>
      </c>
      <c r="F1826" s="125" t="str">
        <f>VLOOKUP(Gas_DB2[[#This Row],[نام ماشین آلات]],Z:AB,2,FALSE)</f>
        <v>انصاری</v>
      </c>
      <c r="G1826" s="4">
        <v>145</v>
      </c>
      <c r="H1826" s="4"/>
      <c r="I1826" s="127"/>
      <c r="J1826" s="127"/>
      <c r="K1826" s="107"/>
    </row>
    <row r="1827" spans="2:11" x14ac:dyDescent="0.25">
      <c r="B1827" s="122">
        <f t="shared" si="30"/>
        <v>1825</v>
      </c>
      <c r="C1827" s="369">
        <v>45475</v>
      </c>
      <c r="D1827" s="237" t="s">
        <v>144</v>
      </c>
      <c r="E1827" s="125" t="str">
        <f>VLOOKUP(Gas_DB2[[#This Row],[کد ماشین آلات]],Y:AA,2,FALSE)</f>
        <v>بلدوزر D85</v>
      </c>
      <c r="F1827" s="125" t="str">
        <f>VLOOKUP(Gas_DB2[[#This Row],[نام ماشین آلات]],Z:AB,2,FALSE)</f>
        <v>اکبری</v>
      </c>
      <c r="G1827" s="4">
        <v>0</v>
      </c>
      <c r="H1827" s="4"/>
      <c r="I1827" s="127"/>
      <c r="J1827" s="127"/>
      <c r="K1827" s="107"/>
    </row>
    <row r="1828" spans="2:11" x14ac:dyDescent="0.25">
      <c r="B1828" s="122">
        <f t="shared" si="30"/>
        <v>1826</v>
      </c>
      <c r="C1828" s="369">
        <v>45475</v>
      </c>
      <c r="D1828" s="237" t="s">
        <v>146</v>
      </c>
      <c r="E1828" s="125" t="str">
        <f>VLOOKUP(Gas_DB2[[#This Row],[کد ماشین آلات]],Y:AA,2,FALSE)</f>
        <v>بلدوزر D85</v>
      </c>
      <c r="F1828" s="125" t="str">
        <f>VLOOKUP(Gas_DB2[[#This Row],[نام ماشین آلات]],Z:AB,2,FALSE)</f>
        <v>اکبری</v>
      </c>
      <c r="G1828" s="4">
        <v>0</v>
      </c>
      <c r="H1828" s="4"/>
      <c r="I1828" s="127"/>
      <c r="J1828" s="127"/>
      <c r="K1828" s="107"/>
    </row>
    <row r="1829" spans="2:11" x14ac:dyDescent="0.25">
      <c r="B1829" s="122">
        <f t="shared" si="30"/>
        <v>1827</v>
      </c>
      <c r="C1829" s="369">
        <v>45475</v>
      </c>
      <c r="D1829" s="238" t="s">
        <v>147</v>
      </c>
      <c r="E1829" s="125" t="str">
        <f>VLOOKUP(Gas_DB2[[#This Row],[کد ماشین آلات]],Y:AA,2,FALSE)</f>
        <v>بلدوزر کاترپیلار D8</v>
      </c>
      <c r="F1829" s="125" t="str">
        <f>VLOOKUP(Gas_DB2[[#This Row],[نام ماشین آلات]],Z:AB,2,FALSE)</f>
        <v>حسن پور</v>
      </c>
      <c r="G1829" s="4">
        <v>0</v>
      </c>
      <c r="H1829" s="4"/>
      <c r="I1829" s="127"/>
      <c r="J1829" s="127"/>
      <c r="K1829" s="107"/>
    </row>
    <row r="1830" spans="2:11" x14ac:dyDescent="0.25">
      <c r="B1830" s="122">
        <f t="shared" si="30"/>
        <v>1828</v>
      </c>
      <c r="C1830" s="369">
        <v>45475</v>
      </c>
      <c r="D1830" s="236" t="s">
        <v>162</v>
      </c>
      <c r="E1830" s="125" t="str">
        <f>VLOOKUP(Gas_DB2[[#This Row],[کد ماشین آلات]],Y:AA,2,FALSE)</f>
        <v>بیل مکانیکی</v>
      </c>
      <c r="F1830" s="125" t="str">
        <f>VLOOKUP(Gas_DB2[[#This Row],[نام ماشین آلات]],Z:AB,2,FALSE)</f>
        <v>انصاری</v>
      </c>
      <c r="G1830" s="4">
        <v>0</v>
      </c>
      <c r="H1830" s="4"/>
      <c r="I1830" s="127"/>
      <c r="J1830" s="127"/>
      <c r="K1830" s="107"/>
    </row>
    <row r="1831" spans="2:11" x14ac:dyDescent="0.25">
      <c r="B1831" s="122">
        <f t="shared" si="30"/>
        <v>1829</v>
      </c>
      <c r="C1831" s="369">
        <v>45475</v>
      </c>
      <c r="D1831" s="236" t="s">
        <v>160</v>
      </c>
      <c r="E1831" s="125" t="str">
        <f>VLOOKUP(Gas_DB2[[#This Row],[کد ماشین آلات]],Y:AA,2,FALSE)</f>
        <v>تانکر آب</v>
      </c>
      <c r="F1831" s="125" t="str">
        <f>VLOOKUP(Gas_DB2[[#This Row],[نام ماشین آلات]],Z:AB,2,FALSE)</f>
        <v>رضاپور</v>
      </c>
      <c r="G1831" s="4">
        <v>188</v>
      </c>
      <c r="H1831" s="4"/>
      <c r="I1831" s="127"/>
      <c r="J1831" s="127"/>
      <c r="K1831" s="107"/>
    </row>
    <row r="1832" spans="2:11" x14ac:dyDescent="0.25">
      <c r="B1832" s="122">
        <f t="shared" si="30"/>
        <v>1830</v>
      </c>
      <c r="C1832" s="369">
        <v>45475</v>
      </c>
      <c r="D1832" s="236" t="s">
        <v>149</v>
      </c>
      <c r="E1832" s="125" t="str">
        <f>VLOOKUP(Gas_DB2[[#This Row],[کد ماشین آلات]],Y:AA,2,FALSE)</f>
        <v>لودر ZL50</v>
      </c>
      <c r="F1832" s="125" t="str">
        <f>VLOOKUP(Gas_DB2[[#This Row],[نام ماشین آلات]],Z:AB,2,FALSE)</f>
        <v>میرزایی</v>
      </c>
      <c r="G1832" s="4">
        <v>0</v>
      </c>
      <c r="H1832" s="4"/>
      <c r="I1832" s="127"/>
      <c r="J1832" s="127"/>
      <c r="K1832" s="107"/>
    </row>
    <row r="1833" spans="2:11" x14ac:dyDescent="0.25">
      <c r="B1833" s="122">
        <f t="shared" si="30"/>
        <v>1831</v>
      </c>
      <c r="C1833" s="369">
        <v>45475</v>
      </c>
      <c r="D1833" s="237" t="s">
        <v>150</v>
      </c>
      <c r="E1833" s="125" t="str">
        <f>VLOOKUP(Gas_DB2[[#This Row],[کد ماشین آلات]],Y:AA,2,FALSE)</f>
        <v>کامیون کمپرسی</v>
      </c>
      <c r="F1833" s="125" t="str">
        <f>VLOOKUP(Gas_DB2[[#This Row],[نام ماشین آلات]],Z:AB,2,FALSE)</f>
        <v>شرکتی-یحیی زاده</v>
      </c>
      <c r="G1833" s="4">
        <v>0</v>
      </c>
      <c r="H1833" s="4"/>
      <c r="I1833" s="127"/>
      <c r="J1833" s="127"/>
      <c r="K1833" s="107"/>
    </row>
    <row r="1834" spans="2:11" x14ac:dyDescent="0.25">
      <c r="B1834" s="122">
        <f t="shared" si="30"/>
        <v>1832</v>
      </c>
      <c r="C1834" s="369">
        <v>45475</v>
      </c>
      <c r="D1834" s="237" t="s">
        <v>152</v>
      </c>
      <c r="E1834" s="125" t="str">
        <f>VLOOKUP(Gas_DB2[[#This Row],[کد ماشین آلات]],Y:AA,2,FALSE)</f>
        <v>کامیون کمپرسی</v>
      </c>
      <c r="F1834" s="125" t="str">
        <f>VLOOKUP(Gas_DB2[[#This Row],[نام ماشین آلات]],Z:AB,2,FALSE)</f>
        <v>شرکتی-یحیی زاده</v>
      </c>
      <c r="G1834" s="4">
        <v>0</v>
      </c>
      <c r="H1834" s="4"/>
      <c r="I1834" s="127"/>
      <c r="J1834" s="127"/>
      <c r="K1834" s="107"/>
    </row>
    <row r="1835" spans="2:11" x14ac:dyDescent="0.25">
      <c r="B1835" s="122">
        <f t="shared" si="30"/>
        <v>1833</v>
      </c>
      <c r="C1835" s="369">
        <v>45475</v>
      </c>
      <c r="D1835" s="237" t="s">
        <v>153</v>
      </c>
      <c r="E1835" s="125" t="str">
        <f>VLOOKUP(Gas_DB2[[#This Row],[کد ماشین آلات]],Y:AA,2,FALSE)</f>
        <v>کامیون کمپرسی</v>
      </c>
      <c r="F1835" s="125" t="str">
        <f>VLOOKUP(Gas_DB2[[#This Row],[نام ماشین آلات]],Z:AB,2,FALSE)</f>
        <v>شرکتی-یحیی زاده</v>
      </c>
      <c r="G1835" s="4">
        <v>0</v>
      </c>
      <c r="H1835" s="4"/>
      <c r="I1835" s="127"/>
      <c r="J1835" s="127"/>
      <c r="K1835" s="107"/>
    </row>
    <row r="1836" spans="2:11" x14ac:dyDescent="0.25">
      <c r="B1836" s="122">
        <f t="shared" si="30"/>
        <v>1834</v>
      </c>
      <c r="C1836" s="369">
        <v>45475</v>
      </c>
      <c r="D1836" s="237" t="s">
        <v>137</v>
      </c>
      <c r="E1836" s="125" t="str">
        <f>VLOOKUP(Gas_DB2[[#This Row],[کد ماشین آلات]],Y:AA,2,FALSE)</f>
        <v>بیل مکانیکی</v>
      </c>
      <c r="F1836" s="125" t="str">
        <f>VLOOKUP(Gas_DB2[[#This Row],[نام ماشین آلات]],Z:AB,2,FALSE)</f>
        <v>انصاری</v>
      </c>
      <c r="G1836" s="4">
        <v>0</v>
      </c>
      <c r="H1836" s="4"/>
      <c r="I1836" s="127"/>
      <c r="J1836" s="127"/>
      <c r="K1836" s="107"/>
    </row>
    <row r="1837" spans="2:11" x14ac:dyDescent="0.25">
      <c r="B1837" s="122">
        <f t="shared" si="30"/>
        <v>1835</v>
      </c>
      <c r="C1837" s="369">
        <v>45475</v>
      </c>
      <c r="D1837" s="237" t="s">
        <v>139</v>
      </c>
      <c r="E1837" s="125" t="str">
        <f>VLOOKUP(Gas_DB2[[#This Row],[کد ماشین آلات]],Y:AA,2,FALSE)</f>
        <v>بیل مکانیکی</v>
      </c>
      <c r="F1837" s="125" t="str">
        <f>VLOOKUP(Gas_DB2[[#This Row],[نام ماشین آلات]],Z:AB,2,FALSE)</f>
        <v>انصاری</v>
      </c>
      <c r="G1837" s="4">
        <v>263</v>
      </c>
      <c r="H1837" s="4"/>
      <c r="I1837" s="127"/>
      <c r="J1837" s="127"/>
      <c r="K1837" s="107"/>
    </row>
    <row r="1838" spans="2:11" x14ac:dyDescent="0.25">
      <c r="B1838" s="122">
        <f t="shared" si="30"/>
        <v>1836</v>
      </c>
      <c r="C1838" s="369">
        <v>45475</v>
      </c>
      <c r="D1838" s="237" t="s">
        <v>141</v>
      </c>
      <c r="E1838" s="125" t="str">
        <f>VLOOKUP(Gas_DB2[[#This Row],[کد ماشین آلات]],Y:AA,2,FALSE)</f>
        <v>کامیون کمپرسی</v>
      </c>
      <c r="F1838" s="125" t="str">
        <f>VLOOKUP(Gas_DB2[[#This Row],[نام ماشین آلات]],Z:AB,2,FALSE)</f>
        <v>شرکتی-یحیی زاده</v>
      </c>
      <c r="G1838" s="4">
        <v>0</v>
      </c>
      <c r="H1838" s="4"/>
      <c r="I1838" s="127"/>
      <c r="J1838" s="127"/>
      <c r="K1838" s="107"/>
    </row>
    <row r="1839" spans="2:11" x14ac:dyDescent="0.25">
      <c r="B1839" s="122">
        <f t="shared" si="30"/>
        <v>1837</v>
      </c>
      <c r="C1839" s="369">
        <v>45475</v>
      </c>
      <c r="D1839" s="237" t="s">
        <v>142</v>
      </c>
      <c r="E1839" s="125" t="str">
        <f>VLOOKUP(Gas_DB2[[#This Row],[کد ماشین آلات]],Y:AA,2,FALSE)</f>
        <v>کامیون کمپرسی</v>
      </c>
      <c r="F1839" s="125" t="str">
        <f>VLOOKUP(Gas_DB2[[#This Row],[نام ماشین آلات]],Z:AB,2,FALSE)</f>
        <v>شرکتی-یحیی زاده</v>
      </c>
      <c r="G1839" s="4">
        <v>0</v>
      </c>
      <c r="H1839" s="4"/>
      <c r="I1839" s="127"/>
      <c r="J1839" s="127"/>
      <c r="K1839" s="107"/>
    </row>
    <row r="1840" spans="2:11" x14ac:dyDescent="0.25">
      <c r="B1840" s="122">
        <f t="shared" si="30"/>
        <v>1838</v>
      </c>
      <c r="C1840" s="369">
        <v>45475</v>
      </c>
      <c r="D1840" s="237" t="s">
        <v>143</v>
      </c>
      <c r="E1840" s="125" t="str">
        <f>VLOOKUP(Gas_DB2[[#This Row],[کد ماشین آلات]],Y:AA,2,FALSE)</f>
        <v>کامیون کمپرسی</v>
      </c>
      <c r="F1840" s="125" t="str">
        <f>VLOOKUP(Gas_DB2[[#This Row],[نام ماشین آلات]],Z:AB,2,FALSE)</f>
        <v>شرکتی-یحیی زاده</v>
      </c>
      <c r="G1840" s="4">
        <v>0</v>
      </c>
      <c r="H1840" s="4"/>
      <c r="I1840" s="127"/>
      <c r="J1840" s="127"/>
      <c r="K1840" s="107"/>
    </row>
    <row r="1841" spans="2:11" x14ac:dyDescent="0.25">
      <c r="B1841" s="122">
        <f t="shared" si="30"/>
        <v>1839</v>
      </c>
      <c r="C1841" s="369">
        <v>45475</v>
      </c>
      <c r="D1841" s="237" t="s">
        <v>136</v>
      </c>
      <c r="E1841" s="125" t="str">
        <f>VLOOKUP(Gas_DB2[[#This Row],[کد ماشین آلات]],Y:AA,2,FALSE)</f>
        <v>بلدوزر</v>
      </c>
      <c r="F1841" s="125" t="str">
        <f>VLOOKUP(Gas_DB2[[#This Row],[نام ماشین آلات]],Z:AB,2,FALSE)</f>
        <v>شرکتی-رجب زاده</v>
      </c>
      <c r="G1841" s="4">
        <v>0</v>
      </c>
      <c r="H1841" s="4"/>
      <c r="I1841" s="127"/>
      <c r="J1841" s="127"/>
      <c r="K1841" s="107"/>
    </row>
    <row r="1842" spans="2:11" x14ac:dyDescent="0.25">
      <c r="B1842" s="122">
        <f t="shared" si="30"/>
        <v>1840</v>
      </c>
      <c r="C1842" s="369">
        <v>45475</v>
      </c>
      <c r="D1842" s="237" t="s">
        <v>286</v>
      </c>
      <c r="E1842" s="125" t="str">
        <f>VLOOKUP(Gas_DB2[[#This Row],[کد ماشین آلات]],Y:AA,2,FALSE)</f>
        <v>بلدوزر</v>
      </c>
      <c r="F1842" s="125" t="str">
        <f>VLOOKUP(Gas_DB2[[#This Row],[نام ماشین آلات]],Z:AB,2,FALSE)</f>
        <v>شرکتی-رجب زاده</v>
      </c>
      <c r="G1842" s="4">
        <v>257</v>
      </c>
      <c r="H1842" s="4"/>
      <c r="I1842" s="127"/>
      <c r="J1842" s="127"/>
      <c r="K1842" s="107"/>
    </row>
    <row r="1843" spans="2:11" x14ac:dyDescent="0.25">
      <c r="B1843" s="122">
        <f t="shared" si="30"/>
        <v>1841</v>
      </c>
      <c r="C1843" s="369">
        <v>45475</v>
      </c>
      <c r="D1843" s="236" t="s">
        <v>155</v>
      </c>
      <c r="E1843" s="125" t="str">
        <f>VLOOKUP(Gas_DB2[[#This Row],[کد ماشین آلات]],Y:AA,2,FALSE)</f>
        <v>لودر</v>
      </c>
      <c r="F1843" s="125">
        <f>VLOOKUP(Gas_DB2[[#This Row],[نام ماشین آلات]],Z:AB,2,FALSE)</f>
        <v>0</v>
      </c>
      <c r="G1843" s="4">
        <v>176</v>
      </c>
      <c r="H1843" s="4"/>
      <c r="I1843" s="127"/>
      <c r="J1843" s="127"/>
      <c r="K1843" s="107"/>
    </row>
    <row r="1844" spans="2:11" x14ac:dyDescent="0.25">
      <c r="B1844" s="122">
        <f t="shared" si="30"/>
        <v>1842</v>
      </c>
      <c r="C1844" s="369">
        <v>45475</v>
      </c>
      <c r="D1844" s="236" t="s">
        <v>156</v>
      </c>
      <c r="E1844" s="125" t="str">
        <f>VLOOKUP(Gas_DB2[[#This Row],[کد ماشین آلات]],Y:AA,2,FALSE)</f>
        <v>کامیون کمپرسی</v>
      </c>
      <c r="F1844" s="125" t="str">
        <f>VLOOKUP(Gas_DB2[[#This Row],[نام ماشین آلات]],Z:AB,2,FALSE)</f>
        <v>شرکتی-یحیی زاده</v>
      </c>
      <c r="G1844" s="4">
        <v>0</v>
      </c>
      <c r="H1844" s="4"/>
      <c r="I1844" s="127"/>
      <c r="J1844" s="127"/>
      <c r="K1844" s="107"/>
    </row>
    <row r="1845" spans="2:11" x14ac:dyDescent="0.25">
      <c r="B1845" s="122">
        <f t="shared" si="30"/>
        <v>1843</v>
      </c>
      <c r="C1845" s="369">
        <v>45475</v>
      </c>
      <c r="D1845" s="236" t="s">
        <v>157</v>
      </c>
      <c r="E1845" s="125" t="str">
        <f>VLOOKUP(Gas_DB2[[#This Row],[کد ماشین آلات]],Y:AA,2,FALSE)</f>
        <v>کامیون کمپرسی</v>
      </c>
      <c r="F1845" s="125" t="str">
        <f>VLOOKUP(Gas_DB2[[#This Row],[نام ماشین آلات]],Z:AB,2,FALSE)</f>
        <v>شرکتی-یحیی زاده</v>
      </c>
      <c r="G1845" s="4">
        <v>152</v>
      </c>
      <c r="H1845" s="4"/>
      <c r="I1845" s="127"/>
      <c r="J1845" s="127"/>
      <c r="K1845" s="107"/>
    </row>
    <row r="1846" spans="2:11" x14ac:dyDescent="0.25">
      <c r="B1846" s="122">
        <f t="shared" si="30"/>
        <v>1844</v>
      </c>
      <c r="C1846" s="369">
        <v>45475</v>
      </c>
      <c r="D1846" s="238" t="s">
        <v>179</v>
      </c>
      <c r="E1846" s="125" t="str">
        <f>VLOOKUP(Gas_DB2[[#This Row],[کد ماشین آلات]],Y:AA,2,FALSE)</f>
        <v>تانکر آب</v>
      </c>
      <c r="F1846" s="125" t="str">
        <f>VLOOKUP(Gas_DB2[[#This Row],[نام ماشین آلات]],Z:AB,2,FALSE)</f>
        <v>رضاپور</v>
      </c>
      <c r="G1846" s="4">
        <v>63</v>
      </c>
      <c r="H1846" s="4"/>
      <c r="I1846" s="127"/>
      <c r="J1846" s="127"/>
      <c r="K1846" s="107"/>
    </row>
    <row r="1847" spans="2:11" x14ac:dyDescent="0.25">
      <c r="B1847" s="122">
        <f t="shared" si="30"/>
        <v>1845</v>
      </c>
      <c r="C1847" s="369">
        <v>45475</v>
      </c>
      <c r="D1847" s="238" t="s">
        <v>164</v>
      </c>
      <c r="E1847" s="125" t="str">
        <f>VLOOKUP(Gas_DB2[[#This Row],[کد ماشین آلات]],Y:AA,2,FALSE)</f>
        <v>گریدر 14G</v>
      </c>
      <c r="F1847" s="125" t="str">
        <f>VLOOKUP(Gas_DB2[[#This Row],[نام ماشین آلات]],Z:AB,2,FALSE)</f>
        <v>محمد پور</v>
      </c>
      <c r="G1847" s="4">
        <v>0</v>
      </c>
      <c r="H1847" s="4"/>
      <c r="I1847" s="127"/>
      <c r="J1847" s="127"/>
      <c r="K1847" s="107"/>
    </row>
    <row r="1848" spans="2:11" x14ac:dyDescent="0.25">
      <c r="B1848" s="122">
        <f t="shared" si="30"/>
        <v>1846</v>
      </c>
      <c r="C1848" s="369">
        <v>45475</v>
      </c>
      <c r="D1848" s="238" t="s">
        <v>168</v>
      </c>
      <c r="E1848" s="125" t="str">
        <f>VLOOKUP(Gas_DB2[[#This Row],[کد ماشین آلات]],Y:AA,2,FALSE)</f>
        <v>غلطک کششی</v>
      </c>
      <c r="F1848" s="125" t="str">
        <f>VLOOKUP(Gas_DB2[[#This Row],[نام ماشین آلات]],Z:AB,2,FALSE)</f>
        <v>محمد پور</v>
      </c>
      <c r="G1848" s="4">
        <v>0</v>
      </c>
      <c r="H1848" s="4"/>
      <c r="I1848" s="127"/>
      <c r="J1848" s="127"/>
      <c r="K1848" s="107"/>
    </row>
    <row r="1849" spans="2:11" x14ac:dyDescent="0.25">
      <c r="B1849" s="122">
        <f t="shared" si="30"/>
        <v>1847</v>
      </c>
      <c r="C1849" s="369">
        <v>45475</v>
      </c>
      <c r="D1849" s="238" t="s">
        <v>171</v>
      </c>
      <c r="E1849" s="125" t="str">
        <f>VLOOKUP(Gas_DB2[[#This Row],[کد ماشین آلات]],Y:AA,2,FALSE)</f>
        <v>غلطک کششی</v>
      </c>
      <c r="F1849" s="125" t="str">
        <f>VLOOKUP(Gas_DB2[[#This Row],[نام ماشین آلات]],Z:AB,2,FALSE)</f>
        <v>محمد پور</v>
      </c>
      <c r="G1849" s="4">
        <v>0</v>
      </c>
      <c r="H1849" s="4"/>
      <c r="I1849" s="127"/>
      <c r="J1849" s="127"/>
      <c r="K1849" s="107"/>
    </row>
    <row r="1850" spans="2:11" x14ac:dyDescent="0.25">
      <c r="B1850" s="122">
        <f t="shared" si="30"/>
        <v>1848</v>
      </c>
      <c r="C1850" s="369">
        <v>45475</v>
      </c>
      <c r="D1850" s="238" t="s">
        <v>172</v>
      </c>
      <c r="E1850" s="125" t="str">
        <f>VLOOKUP(Gas_DB2[[#This Row],[کد ماشین آلات]],Y:AA,2,FALSE)</f>
        <v>لودر</v>
      </c>
      <c r="F1850" s="125">
        <f>VLOOKUP(Gas_DB2[[#This Row],[نام ماشین آلات]],Z:AB,2,FALSE)</f>
        <v>0</v>
      </c>
      <c r="G1850" s="4">
        <v>102</v>
      </c>
      <c r="H1850" s="4"/>
      <c r="I1850" s="127"/>
      <c r="J1850" s="127"/>
      <c r="K1850" s="107"/>
    </row>
    <row r="1851" spans="2:11" x14ac:dyDescent="0.25">
      <c r="B1851" s="122">
        <f t="shared" si="30"/>
        <v>1849</v>
      </c>
      <c r="C1851" s="369">
        <v>45475</v>
      </c>
      <c r="D1851" s="238" t="s">
        <v>173</v>
      </c>
      <c r="E1851" s="125" t="str">
        <f>VLOOKUP(Gas_DB2[[#This Row],[کد ماشین آلات]],Y:AA,2,FALSE)</f>
        <v>تانکر آب</v>
      </c>
      <c r="F1851" s="125" t="str">
        <f>VLOOKUP(Gas_DB2[[#This Row],[نام ماشین آلات]],Z:AB,2,FALSE)</f>
        <v>رضاپور</v>
      </c>
      <c r="G1851" s="4">
        <v>0</v>
      </c>
      <c r="H1851" s="4"/>
      <c r="I1851" s="127"/>
      <c r="J1851" s="127"/>
      <c r="K1851" s="107"/>
    </row>
    <row r="1852" spans="2:11" x14ac:dyDescent="0.25">
      <c r="B1852" s="122">
        <f t="shared" si="30"/>
        <v>1850</v>
      </c>
      <c r="C1852" s="369">
        <v>45475</v>
      </c>
      <c r="D1852" s="238" t="s">
        <v>174</v>
      </c>
      <c r="E1852" s="125" t="str">
        <f>VLOOKUP(Gas_DB2[[#This Row],[کد ماشین آلات]],Y:AA,2,FALSE)</f>
        <v>غلطک پاچه بزی</v>
      </c>
      <c r="F1852" s="125" t="str">
        <f>VLOOKUP(Gas_DB2[[#This Row],[نام ماشین آلات]],Z:AB,2,FALSE)</f>
        <v>محمد پور</v>
      </c>
      <c r="G1852" s="4">
        <v>0</v>
      </c>
      <c r="H1852" s="4"/>
      <c r="I1852" s="127"/>
      <c r="J1852" s="127"/>
      <c r="K1852" s="107"/>
    </row>
    <row r="1853" spans="2:11" x14ac:dyDescent="0.25">
      <c r="B1853" s="122">
        <f t="shared" si="30"/>
        <v>1851</v>
      </c>
      <c r="C1853" s="369">
        <v>45475</v>
      </c>
      <c r="D1853" s="238" t="s">
        <v>176</v>
      </c>
      <c r="E1853" s="125" t="str">
        <f>VLOOKUP(Gas_DB2[[#This Row],[کد ماشین آلات]],Y:AA,2,FALSE)</f>
        <v>بلدوزر</v>
      </c>
      <c r="F1853" s="228" t="str">
        <f>VLOOKUP(D1853,Y$4:AA1853,3,FALSE)</f>
        <v>محمد پور</v>
      </c>
      <c r="G1853" s="4">
        <v>0</v>
      </c>
      <c r="H1853" s="4"/>
      <c r="I1853" s="127"/>
      <c r="J1853" s="127"/>
      <c r="K1853" s="107"/>
    </row>
    <row r="1854" spans="2:11" x14ac:dyDescent="0.25">
      <c r="B1854" s="122">
        <f t="shared" si="30"/>
        <v>1852</v>
      </c>
      <c r="C1854" s="369">
        <v>45475</v>
      </c>
      <c r="D1854" s="238" t="s">
        <v>177</v>
      </c>
      <c r="E1854" s="125" t="str">
        <f>VLOOKUP(Gas_DB2[[#This Row],[کد ماشین آلات]],Y:AA,2,FALSE)</f>
        <v>کمپرسی جفت</v>
      </c>
      <c r="F1854" s="125" t="str">
        <f>VLOOKUP(Gas_DB2[[#This Row],[نام ماشین آلات]],Z:AB,2,FALSE)</f>
        <v>محمد پور</v>
      </c>
      <c r="G1854" s="4">
        <v>0</v>
      </c>
      <c r="H1854" s="4"/>
      <c r="I1854" s="127"/>
      <c r="J1854" s="127"/>
      <c r="K1854" s="107"/>
    </row>
    <row r="1855" spans="2:11" x14ac:dyDescent="0.25">
      <c r="B1855" s="122">
        <f t="shared" si="30"/>
        <v>1853</v>
      </c>
      <c r="C1855" s="369">
        <v>45475</v>
      </c>
      <c r="D1855" s="238" t="s">
        <v>270</v>
      </c>
      <c r="E1855" s="125" t="str">
        <f>VLOOKUP(Gas_DB2[[#This Row],[کد ماشین آلات]],Y:AA,2,FALSE)</f>
        <v>کمپرسی جفت</v>
      </c>
      <c r="F1855" s="125" t="str">
        <f>VLOOKUP(Gas_DB2[[#This Row],[نام ماشین آلات]],Z:AB,2,FALSE)</f>
        <v>محمد پور</v>
      </c>
      <c r="G1855" s="4">
        <v>0</v>
      </c>
      <c r="H1855" s="4"/>
      <c r="I1855" s="127"/>
      <c r="J1855" s="127"/>
      <c r="K1855" s="107"/>
    </row>
    <row r="1856" spans="2:11" x14ac:dyDescent="0.25">
      <c r="B1856" s="122">
        <f t="shared" si="30"/>
        <v>1854</v>
      </c>
      <c r="C1856" s="369">
        <v>45475</v>
      </c>
      <c r="D1856" s="238" t="s">
        <v>268</v>
      </c>
      <c r="E1856" s="125" t="str">
        <f>VLOOKUP(Gas_DB2[[#This Row],[کد ماشین آلات]],Y:AA,2,FALSE)</f>
        <v>کمپرسی تک</v>
      </c>
      <c r="F1856" s="125" t="str">
        <f>VLOOKUP(Gas_DB2[[#This Row],[نام ماشین آلات]],Z:AB,2,FALSE)</f>
        <v>محمد پور</v>
      </c>
      <c r="G1856" s="4">
        <v>0</v>
      </c>
      <c r="H1856" s="4"/>
      <c r="I1856" s="127"/>
      <c r="J1856" s="127"/>
      <c r="K1856" s="107"/>
    </row>
    <row r="1857" spans="2:11" x14ac:dyDescent="0.25">
      <c r="B1857" s="122">
        <f t="shared" si="30"/>
        <v>1855</v>
      </c>
      <c r="C1857" s="369">
        <v>45475</v>
      </c>
      <c r="D1857" s="238" t="s">
        <v>260</v>
      </c>
      <c r="E1857" s="125" t="str">
        <f>VLOOKUP(Gas_DB2[[#This Row],[کد ماشین آلات]],Y:AA,2,FALSE)</f>
        <v>تانکر آب</v>
      </c>
      <c r="F1857" s="125" t="str">
        <f>VLOOKUP(Gas_DB2[[#This Row],[نام ماشین آلات]],Z:AB,2,FALSE)</f>
        <v>رضاپور</v>
      </c>
      <c r="G1857" s="4">
        <v>0</v>
      </c>
      <c r="H1857" s="4"/>
      <c r="I1857" s="127"/>
      <c r="J1857" s="127"/>
      <c r="K1857" s="107"/>
    </row>
    <row r="1858" spans="2:11" x14ac:dyDescent="0.25">
      <c r="B1858" s="122">
        <f t="shared" si="30"/>
        <v>1856</v>
      </c>
      <c r="C1858" s="369">
        <v>45476</v>
      </c>
      <c r="D1858" s="236" t="s">
        <v>88</v>
      </c>
      <c r="E1858" s="125" t="str">
        <f>VLOOKUP(Gas_DB2[[#This Row],[کد ماشین آلات]],Y:AA,2,FALSE)</f>
        <v>گریدر  ۱۶g</v>
      </c>
      <c r="F1858" s="125" t="str">
        <f>VLOOKUP(Gas_DB2[[#This Row],[نام ماشین آلات]],Z:AB,2,FALSE)</f>
        <v>شرکتی-یگانه</v>
      </c>
      <c r="G1858" s="2">
        <v>287</v>
      </c>
    </row>
    <row r="1859" spans="2:11" x14ac:dyDescent="0.25">
      <c r="B1859" s="122">
        <f t="shared" si="30"/>
        <v>1857</v>
      </c>
      <c r="C1859" s="369">
        <v>45476</v>
      </c>
      <c r="D1859" s="236" t="s">
        <v>91</v>
      </c>
      <c r="E1859" s="125" t="str">
        <f>VLOOKUP(Gas_DB2[[#This Row],[کد ماشین آلات]],Y:AA,2,FALSE)</f>
        <v>کامیون کمپرسی</v>
      </c>
      <c r="F1859" s="125" t="str">
        <f>VLOOKUP(Gas_DB2[[#This Row],[نام ماشین آلات]],Z:AB,2,FALSE)</f>
        <v>شرکتی-یحیی زاده</v>
      </c>
      <c r="G1859" s="2">
        <v>0</v>
      </c>
    </row>
    <row r="1860" spans="2:11" x14ac:dyDescent="0.25">
      <c r="B1860" s="122">
        <f t="shared" si="30"/>
        <v>1858</v>
      </c>
      <c r="C1860" s="369">
        <v>45476</v>
      </c>
      <c r="D1860" s="236" t="s">
        <v>94</v>
      </c>
      <c r="E1860" s="125" t="str">
        <f>VLOOKUP(Gas_DB2[[#This Row],[کد ماشین آلات]],Y:AA,2,FALSE)</f>
        <v>کامیون کمپرسی</v>
      </c>
      <c r="F1860" s="125" t="str">
        <f>VLOOKUP(Gas_DB2[[#This Row],[نام ماشین آلات]],Z:AB,2,FALSE)</f>
        <v>شرکتی-یحیی زاده</v>
      </c>
      <c r="G1860" s="2">
        <v>0</v>
      </c>
    </row>
    <row r="1861" spans="2:11" x14ac:dyDescent="0.25">
      <c r="B1861" s="122">
        <f t="shared" si="30"/>
        <v>1859</v>
      </c>
      <c r="C1861" s="369">
        <v>45476</v>
      </c>
      <c r="D1861" s="236" t="s">
        <v>117</v>
      </c>
      <c r="E1861" s="125" t="str">
        <f>VLOOKUP(Gas_DB2[[#This Row],[کد ماشین آلات]],Y:AA,2,FALSE)</f>
        <v>کامیون کمپرسی</v>
      </c>
      <c r="F1861" s="125" t="str">
        <f>VLOOKUP(Gas_DB2[[#This Row],[نام ماشین آلات]],Z:AB,2,FALSE)</f>
        <v>شرکتی-یحیی زاده</v>
      </c>
      <c r="G1861" s="2">
        <v>0</v>
      </c>
    </row>
    <row r="1862" spans="2:11" x14ac:dyDescent="0.25">
      <c r="B1862" s="122">
        <f t="shared" si="30"/>
        <v>1860</v>
      </c>
      <c r="C1862" s="369">
        <v>45476</v>
      </c>
      <c r="D1862" s="236" t="s">
        <v>130</v>
      </c>
      <c r="E1862" s="125" t="str">
        <f>VLOOKUP(Gas_DB2[[#This Row],[کد ماشین آلات]],Y:AA,2,FALSE)</f>
        <v>تانکر ابپاش بنز</v>
      </c>
      <c r="F1862" s="125" t="str">
        <f>VLOOKUP(Gas_DB2[[#This Row],[نام ماشین آلات]],Z:AB,2,FALSE)</f>
        <v>شرکتی-بارانی</v>
      </c>
      <c r="G1862" s="2">
        <v>28</v>
      </c>
    </row>
    <row r="1863" spans="2:11" x14ac:dyDescent="0.25">
      <c r="B1863" s="122">
        <f t="shared" ref="B1863:B1927" si="31">ROW()-2</f>
        <v>1861</v>
      </c>
      <c r="C1863" s="369">
        <v>45476</v>
      </c>
      <c r="D1863" s="236" t="s">
        <v>96</v>
      </c>
      <c r="E1863" s="125" t="str">
        <f>VLOOKUP(Gas_DB2[[#This Row],[کد ماشین آلات]],Y:AA,2,FALSE)</f>
        <v>تانکر ابپاش بنز</v>
      </c>
      <c r="F1863" s="125" t="str">
        <f>VLOOKUP(Gas_DB2[[#This Row],[نام ماشین آلات]],Z:AB,2,FALSE)</f>
        <v>شرکتی-بارانی</v>
      </c>
      <c r="G1863" s="2">
        <v>0</v>
      </c>
    </row>
    <row r="1864" spans="2:11" x14ac:dyDescent="0.25">
      <c r="B1864" s="122">
        <f t="shared" si="31"/>
        <v>1862</v>
      </c>
      <c r="C1864" s="369">
        <v>45476</v>
      </c>
      <c r="D1864" s="236" t="s">
        <v>114</v>
      </c>
      <c r="E1864" s="125" t="str">
        <f>VLOOKUP(Gas_DB2[[#This Row],[کد ماشین آلات]],Y:AA,2,FALSE)</f>
        <v>تانکر سوخت بنز</v>
      </c>
      <c r="F1864" s="125" t="str">
        <f>VLOOKUP(Gas_DB2[[#This Row],[نام ماشین آلات]],Z:AB,2,FALSE)</f>
        <v>شرکتی-برات زاده- از تاریخ 1 تیرماه</v>
      </c>
      <c r="G1864" s="2">
        <v>0</v>
      </c>
    </row>
    <row r="1865" spans="2:11" x14ac:dyDescent="0.25">
      <c r="B1865" s="122">
        <f t="shared" si="31"/>
        <v>1863</v>
      </c>
      <c r="C1865" s="369">
        <v>45476</v>
      </c>
      <c r="D1865" s="236" t="s">
        <v>119</v>
      </c>
      <c r="E1865" s="125" t="str">
        <f>VLOOKUP(Gas_DB2[[#This Row],[کد ماشین آلات]],Y:AA,2,FALSE)</f>
        <v>غلطک</v>
      </c>
      <c r="F1865" s="125" t="str">
        <f>VLOOKUP(Gas_DB2[[#This Row],[نام ماشین آلات]],Z:AB,2,FALSE)</f>
        <v>شرکتی-جمالی</v>
      </c>
      <c r="G1865" s="2">
        <v>115</v>
      </c>
    </row>
    <row r="1866" spans="2:11" x14ac:dyDescent="0.25">
      <c r="B1866" s="122">
        <f t="shared" si="31"/>
        <v>1864</v>
      </c>
      <c r="C1866" s="369">
        <v>45476</v>
      </c>
      <c r="D1866" s="236" t="s">
        <v>107</v>
      </c>
      <c r="E1866" s="125" t="str">
        <f>VLOOKUP(Gas_DB2[[#This Row],[کد ماشین آلات]],Y:AA,2,FALSE)</f>
        <v>غلطک</v>
      </c>
      <c r="F1866" s="125" t="str">
        <f>VLOOKUP(Gas_DB2[[#This Row],[نام ماشین آلات]],Z:AB,2,FALSE)</f>
        <v>شرکتی-جمالی</v>
      </c>
      <c r="G1866" s="2">
        <v>0</v>
      </c>
    </row>
    <row r="1867" spans="2:11" x14ac:dyDescent="0.25">
      <c r="B1867" s="122">
        <f t="shared" si="31"/>
        <v>1865</v>
      </c>
      <c r="C1867" s="369">
        <v>45476</v>
      </c>
      <c r="D1867" s="236" t="s">
        <v>110</v>
      </c>
      <c r="E1867" s="125" t="str">
        <f>VLOOKUP(Gas_DB2[[#This Row],[کد ماشین آلات]],Y:AA,2,FALSE)</f>
        <v>غلطک</v>
      </c>
      <c r="F1867" s="125" t="str">
        <f>VLOOKUP(Gas_DB2[[#This Row],[نام ماشین آلات]],Z:AB,2,FALSE)</f>
        <v>شرکتی-جمالی</v>
      </c>
      <c r="G1867" s="2">
        <v>0</v>
      </c>
    </row>
    <row r="1868" spans="2:11" x14ac:dyDescent="0.25">
      <c r="B1868" s="122">
        <f t="shared" si="31"/>
        <v>1866</v>
      </c>
      <c r="C1868" s="369">
        <v>45476</v>
      </c>
      <c r="D1868" s="236" t="s">
        <v>120</v>
      </c>
      <c r="E1868" s="125" t="str">
        <f>VLOOKUP(Gas_DB2[[#This Row],[کد ماشین آلات]],Y:AA,2,FALSE)</f>
        <v>میکسراتکو</v>
      </c>
      <c r="F1868" s="125" t="str">
        <f>VLOOKUP(Gas_DB2[[#This Row],[نام ماشین آلات]],Z:AB,2,FALSE)</f>
        <v>شرکتی-شاکری</v>
      </c>
      <c r="G1868" s="2">
        <v>0</v>
      </c>
    </row>
    <row r="1869" spans="2:11" x14ac:dyDescent="0.25">
      <c r="B1869" s="122">
        <f t="shared" si="31"/>
        <v>1867</v>
      </c>
      <c r="C1869" s="369">
        <v>45476</v>
      </c>
      <c r="D1869" s="236" t="s">
        <v>122</v>
      </c>
      <c r="E1869" s="125" t="str">
        <f>VLOOKUP(Gas_DB2[[#This Row],[کد ماشین آلات]],Y:AA,2,FALSE)</f>
        <v>میکسر امیکو</v>
      </c>
      <c r="F1869" s="125" t="str">
        <f>VLOOKUP(Gas_DB2[[#This Row],[نام ماشین آلات]],Z:AB,2,FALSE)</f>
        <v>شرکتی-زراعتی</v>
      </c>
      <c r="G1869" s="2">
        <v>0</v>
      </c>
    </row>
    <row r="1870" spans="2:11" x14ac:dyDescent="0.25">
      <c r="B1870" s="122">
        <f t="shared" si="31"/>
        <v>1868</v>
      </c>
      <c r="C1870" s="369">
        <v>45476</v>
      </c>
      <c r="D1870" s="236" t="s">
        <v>127</v>
      </c>
      <c r="E1870" s="125" t="str">
        <f>VLOOKUP(Gas_DB2[[#This Row],[کد ماشین آلات]],Y:AA,2,FALSE)</f>
        <v>بلدوزر</v>
      </c>
      <c r="F1870" s="125" t="str">
        <f>VLOOKUP(Gas_DB2[[#This Row],[نام ماشین آلات]],Z:AB,2,FALSE)</f>
        <v>شرکتی-رجب زاده</v>
      </c>
      <c r="G1870" s="2">
        <v>0</v>
      </c>
    </row>
    <row r="1871" spans="2:11" x14ac:dyDescent="0.25">
      <c r="B1871" s="122">
        <f t="shared" si="31"/>
        <v>1869</v>
      </c>
      <c r="C1871" s="369">
        <v>45476</v>
      </c>
      <c r="D1871" s="236" t="s">
        <v>285</v>
      </c>
      <c r="E1871" s="125" t="str">
        <f>VLOOKUP(Gas_DB2[[#This Row],[کد ماشین آلات]],Y:AA,2,FALSE)</f>
        <v>غلطک</v>
      </c>
      <c r="F1871" s="125" t="str">
        <f>VLOOKUP(Gas_DB2[[#This Row],[نام ماشین آلات]],Z:AB,2,FALSE)</f>
        <v>شرکتی-جمالی</v>
      </c>
      <c r="G1871" s="2">
        <v>0</v>
      </c>
    </row>
    <row r="1872" spans="2:11" x14ac:dyDescent="0.25">
      <c r="B1872" s="122">
        <f t="shared" si="31"/>
        <v>1870</v>
      </c>
      <c r="C1872" s="369">
        <v>45476</v>
      </c>
      <c r="D1872" s="236" t="s">
        <v>158</v>
      </c>
      <c r="E1872" s="125" t="str">
        <f>VLOOKUP(Gas_DB2[[#This Row],[کد ماشین آلات]],Y:AA,2,FALSE)</f>
        <v>بیل مکانیکی</v>
      </c>
      <c r="F1872" s="125" t="str">
        <f>VLOOKUP(Gas_DB2[[#This Row],[نام ماشین آلات]],Z:AB,2,FALSE)</f>
        <v>انصاری</v>
      </c>
      <c r="G1872" s="2">
        <v>0</v>
      </c>
    </row>
    <row r="1873" spans="2:11" x14ac:dyDescent="0.25">
      <c r="B1873" s="122">
        <f t="shared" si="31"/>
        <v>1871</v>
      </c>
      <c r="C1873" s="369">
        <v>45476</v>
      </c>
      <c r="D1873" s="237" t="s">
        <v>144</v>
      </c>
      <c r="E1873" s="125" t="str">
        <f>VLOOKUP(Gas_DB2[[#This Row],[کد ماشین آلات]],Y:AA,2,FALSE)</f>
        <v>بلدوزر D85</v>
      </c>
      <c r="F1873" s="125" t="str">
        <f>VLOOKUP(Gas_DB2[[#This Row],[نام ماشین آلات]],Z:AB,2,FALSE)</f>
        <v>اکبری</v>
      </c>
      <c r="G1873" s="2">
        <v>245</v>
      </c>
    </row>
    <row r="1874" spans="2:11" x14ac:dyDescent="0.25">
      <c r="B1874" s="122">
        <f t="shared" si="31"/>
        <v>1872</v>
      </c>
      <c r="C1874" s="369">
        <v>45476</v>
      </c>
      <c r="D1874" s="237" t="s">
        <v>146</v>
      </c>
      <c r="E1874" s="125" t="str">
        <f>VLOOKUP(Gas_DB2[[#This Row],[کد ماشین آلات]],Y:AA,2,FALSE)</f>
        <v>بلدوزر D85</v>
      </c>
      <c r="F1874" s="125" t="str">
        <f>VLOOKUP(Gas_DB2[[#This Row],[نام ماشین آلات]],Z:AB,2,FALSE)</f>
        <v>اکبری</v>
      </c>
      <c r="G1874" s="2">
        <v>185</v>
      </c>
    </row>
    <row r="1875" spans="2:11" x14ac:dyDescent="0.25">
      <c r="B1875" s="122">
        <f t="shared" si="31"/>
        <v>1873</v>
      </c>
      <c r="C1875" s="369">
        <v>45476</v>
      </c>
      <c r="D1875" s="238" t="s">
        <v>147</v>
      </c>
      <c r="E1875" s="125" t="str">
        <f>VLOOKUP(Gas_DB2[[#This Row],[کد ماشین آلات]],Y:AA,2,FALSE)</f>
        <v>بلدوزر کاترپیلار D8</v>
      </c>
      <c r="F1875" s="125" t="str">
        <f>VLOOKUP(Gas_DB2[[#This Row],[نام ماشین آلات]],Z:AB,2,FALSE)</f>
        <v>حسن پور</v>
      </c>
      <c r="G1875" s="2">
        <v>260</v>
      </c>
    </row>
    <row r="1876" spans="2:11" x14ac:dyDescent="0.25">
      <c r="B1876" s="122">
        <f t="shared" si="31"/>
        <v>1874</v>
      </c>
      <c r="C1876" s="369">
        <v>45476</v>
      </c>
      <c r="D1876" s="236" t="s">
        <v>162</v>
      </c>
      <c r="E1876" s="125" t="str">
        <f>VLOOKUP(Gas_DB2[[#This Row],[کد ماشین آلات]],Y:AA,2,FALSE)</f>
        <v>بیل مکانیکی</v>
      </c>
      <c r="F1876" s="125" t="str">
        <f>VLOOKUP(Gas_DB2[[#This Row],[نام ماشین آلات]],Z:AB,2,FALSE)</f>
        <v>انصاری</v>
      </c>
      <c r="G1876" s="2">
        <v>184</v>
      </c>
    </row>
    <row r="1877" spans="2:11" x14ac:dyDescent="0.25">
      <c r="B1877" s="122">
        <f t="shared" si="31"/>
        <v>1875</v>
      </c>
      <c r="C1877" s="369">
        <v>45476</v>
      </c>
      <c r="D1877" s="236" t="s">
        <v>160</v>
      </c>
      <c r="E1877" s="125" t="str">
        <f>VLOOKUP(Gas_DB2[[#This Row],[کد ماشین آلات]],Y:AA,2,FALSE)</f>
        <v>تانکر آب</v>
      </c>
      <c r="F1877" s="125" t="str">
        <f>VLOOKUP(Gas_DB2[[#This Row],[نام ماشین آلات]],Z:AB,2,FALSE)</f>
        <v>رضاپور</v>
      </c>
      <c r="G1877" s="4">
        <v>0</v>
      </c>
      <c r="H1877" s="4"/>
      <c r="I1877" s="127"/>
      <c r="J1877" s="127"/>
      <c r="K1877" s="107"/>
    </row>
    <row r="1878" spans="2:11" x14ac:dyDescent="0.25">
      <c r="B1878" s="122">
        <f t="shared" si="31"/>
        <v>1876</v>
      </c>
      <c r="C1878" s="369">
        <v>45476</v>
      </c>
      <c r="D1878" s="236" t="s">
        <v>149</v>
      </c>
      <c r="E1878" s="125" t="str">
        <f>VLOOKUP(Gas_DB2[[#This Row],[کد ماشین آلات]],Y:AA,2,FALSE)</f>
        <v>لودر ZL50</v>
      </c>
      <c r="F1878" s="125" t="str">
        <f>VLOOKUP(Gas_DB2[[#This Row],[نام ماشین آلات]],Z:AB,2,FALSE)</f>
        <v>میرزایی</v>
      </c>
      <c r="G1878" s="2">
        <v>0</v>
      </c>
    </row>
    <row r="1879" spans="2:11" x14ac:dyDescent="0.25">
      <c r="B1879" s="122">
        <f t="shared" si="31"/>
        <v>1877</v>
      </c>
      <c r="C1879" s="369">
        <v>45476</v>
      </c>
      <c r="D1879" s="237" t="s">
        <v>150</v>
      </c>
      <c r="E1879" s="125" t="str">
        <f>VLOOKUP(Gas_DB2[[#This Row],[کد ماشین آلات]],Y:AA,2,FALSE)</f>
        <v>کامیون کمپرسی</v>
      </c>
      <c r="F1879" s="125" t="str">
        <f>VLOOKUP(Gas_DB2[[#This Row],[نام ماشین آلات]],Z:AB,2,FALSE)</f>
        <v>شرکتی-یحیی زاده</v>
      </c>
      <c r="G1879" s="2">
        <v>0</v>
      </c>
    </row>
    <row r="1880" spans="2:11" x14ac:dyDescent="0.25">
      <c r="B1880" s="122">
        <f t="shared" si="31"/>
        <v>1878</v>
      </c>
      <c r="C1880" s="369">
        <v>45476</v>
      </c>
      <c r="D1880" s="237" t="s">
        <v>152</v>
      </c>
      <c r="E1880" s="125" t="str">
        <f>VLOOKUP(Gas_DB2[[#This Row],[کد ماشین آلات]],Y:AA,2,FALSE)</f>
        <v>کامیون کمپرسی</v>
      </c>
      <c r="F1880" s="125" t="str">
        <f>VLOOKUP(Gas_DB2[[#This Row],[نام ماشین آلات]],Z:AB,2,FALSE)</f>
        <v>شرکتی-یحیی زاده</v>
      </c>
      <c r="G1880" s="2">
        <v>0</v>
      </c>
    </row>
    <row r="1881" spans="2:11" x14ac:dyDescent="0.25">
      <c r="B1881" s="122">
        <f t="shared" si="31"/>
        <v>1879</v>
      </c>
      <c r="C1881" s="369">
        <v>45476</v>
      </c>
      <c r="D1881" s="237" t="s">
        <v>153</v>
      </c>
      <c r="E1881" s="125" t="str">
        <f>VLOOKUP(Gas_DB2[[#This Row],[کد ماشین آلات]],Y:AA,2,FALSE)</f>
        <v>کامیون کمپرسی</v>
      </c>
      <c r="F1881" s="125" t="str">
        <f>VLOOKUP(Gas_DB2[[#This Row],[نام ماشین آلات]],Z:AB,2,FALSE)</f>
        <v>شرکتی-یحیی زاده</v>
      </c>
      <c r="G1881" s="2">
        <v>0</v>
      </c>
    </row>
    <row r="1882" spans="2:11" x14ac:dyDescent="0.25">
      <c r="B1882" s="122">
        <f t="shared" si="31"/>
        <v>1880</v>
      </c>
      <c r="C1882" s="369">
        <v>45476</v>
      </c>
      <c r="D1882" s="237" t="s">
        <v>137</v>
      </c>
      <c r="E1882" s="125" t="str">
        <f>VLOOKUP(Gas_DB2[[#This Row],[کد ماشین آلات]],Y:AA,2,FALSE)</f>
        <v>بیل مکانیکی</v>
      </c>
      <c r="F1882" s="125" t="str">
        <f>VLOOKUP(Gas_DB2[[#This Row],[نام ماشین آلات]],Z:AB,2,FALSE)</f>
        <v>انصاری</v>
      </c>
      <c r="G1882" s="2">
        <v>0</v>
      </c>
    </row>
    <row r="1883" spans="2:11" x14ac:dyDescent="0.25">
      <c r="B1883" s="122">
        <f t="shared" si="31"/>
        <v>1881</v>
      </c>
      <c r="C1883" s="369">
        <v>45476</v>
      </c>
      <c r="D1883" s="237" t="s">
        <v>139</v>
      </c>
      <c r="E1883" s="125" t="str">
        <f>VLOOKUP(Gas_DB2[[#This Row],[کد ماشین آلات]],Y:AA,2,FALSE)</f>
        <v>بیل مکانیکی</v>
      </c>
      <c r="F1883" s="125" t="str">
        <f>VLOOKUP(Gas_DB2[[#This Row],[نام ماشین آلات]],Z:AB,2,FALSE)</f>
        <v>انصاری</v>
      </c>
      <c r="G1883" s="2">
        <v>332</v>
      </c>
    </row>
    <row r="1884" spans="2:11" x14ac:dyDescent="0.25">
      <c r="B1884" s="122">
        <f t="shared" si="31"/>
        <v>1882</v>
      </c>
      <c r="C1884" s="369">
        <v>45476</v>
      </c>
      <c r="D1884" s="237" t="s">
        <v>141</v>
      </c>
      <c r="E1884" s="125" t="str">
        <f>VLOOKUP(Gas_DB2[[#This Row],[کد ماشین آلات]],Y:AA,2,FALSE)</f>
        <v>کامیون کمپرسی</v>
      </c>
      <c r="F1884" s="125" t="str">
        <f>VLOOKUP(Gas_DB2[[#This Row],[نام ماشین آلات]],Z:AB,2,FALSE)</f>
        <v>شرکتی-یحیی زاده</v>
      </c>
      <c r="G1884" s="2">
        <v>0</v>
      </c>
    </row>
    <row r="1885" spans="2:11" x14ac:dyDescent="0.25">
      <c r="B1885" s="122">
        <f t="shared" si="31"/>
        <v>1883</v>
      </c>
      <c r="C1885" s="369">
        <v>45476</v>
      </c>
      <c r="D1885" s="237" t="s">
        <v>142</v>
      </c>
      <c r="E1885" s="125" t="str">
        <f>VLOOKUP(Gas_DB2[[#This Row],[کد ماشین آلات]],Y:AA,2,FALSE)</f>
        <v>کامیون کمپرسی</v>
      </c>
      <c r="F1885" s="125" t="str">
        <f>VLOOKUP(Gas_DB2[[#This Row],[نام ماشین آلات]],Z:AB,2,FALSE)</f>
        <v>شرکتی-یحیی زاده</v>
      </c>
      <c r="G1885" s="2">
        <v>0</v>
      </c>
    </row>
    <row r="1886" spans="2:11" x14ac:dyDescent="0.25">
      <c r="B1886" s="122">
        <f t="shared" si="31"/>
        <v>1884</v>
      </c>
      <c r="C1886" s="369">
        <v>45476</v>
      </c>
      <c r="D1886" s="237" t="s">
        <v>143</v>
      </c>
      <c r="E1886" s="125" t="str">
        <f>VLOOKUP(Gas_DB2[[#This Row],[کد ماشین آلات]],Y:AA,2,FALSE)</f>
        <v>کامیون کمپرسی</v>
      </c>
      <c r="F1886" s="125" t="str">
        <f>VLOOKUP(Gas_DB2[[#This Row],[نام ماشین آلات]],Z:AB,2,FALSE)</f>
        <v>شرکتی-یحیی زاده</v>
      </c>
      <c r="G1886" s="2">
        <v>0</v>
      </c>
    </row>
    <row r="1887" spans="2:11" x14ac:dyDescent="0.25">
      <c r="B1887" s="122">
        <f t="shared" si="31"/>
        <v>1885</v>
      </c>
      <c r="C1887" s="369">
        <v>45476</v>
      </c>
      <c r="D1887" s="237" t="s">
        <v>136</v>
      </c>
      <c r="E1887" s="125" t="str">
        <f>VLOOKUP(Gas_DB2[[#This Row],[کد ماشین آلات]],Y:AA,2,FALSE)</f>
        <v>بلدوزر</v>
      </c>
      <c r="F1887" s="125" t="str">
        <f>VLOOKUP(Gas_DB2[[#This Row],[نام ماشین آلات]],Z:AB,2,FALSE)</f>
        <v>شرکتی-رجب زاده</v>
      </c>
      <c r="G1887" s="2">
        <v>0</v>
      </c>
    </row>
    <row r="1888" spans="2:11" x14ac:dyDescent="0.25">
      <c r="B1888" s="122">
        <f t="shared" si="31"/>
        <v>1886</v>
      </c>
      <c r="C1888" s="369">
        <v>45476</v>
      </c>
      <c r="D1888" s="237" t="s">
        <v>286</v>
      </c>
      <c r="E1888" s="125" t="str">
        <f>VLOOKUP(Gas_DB2[[#This Row],[کد ماشین آلات]],Y:AA,2,FALSE)</f>
        <v>بلدوزر</v>
      </c>
      <c r="F1888" s="125" t="str">
        <f>VLOOKUP(Gas_DB2[[#This Row],[نام ماشین آلات]],Z:AB,2,FALSE)</f>
        <v>شرکتی-رجب زاده</v>
      </c>
      <c r="G1888" s="2">
        <v>150</v>
      </c>
    </row>
    <row r="1889" spans="2:7" x14ac:dyDescent="0.25">
      <c r="B1889" s="122">
        <f t="shared" si="31"/>
        <v>1887</v>
      </c>
      <c r="C1889" s="369">
        <v>45476</v>
      </c>
      <c r="D1889" s="236" t="s">
        <v>155</v>
      </c>
      <c r="E1889" s="125" t="str">
        <f>VLOOKUP(Gas_DB2[[#This Row],[کد ماشین آلات]],Y:AA,2,FALSE)</f>
        <v>لودر</v>
      </c>
      <c r="F1889" s="125">
        <f>VLOOKUP(Gas_DB2[[#This Row],[نام ماشین آلات]],Z:AB,2,FALSE)</f>
        <v>0</v>
      </c>
      <c r="G1889" s="2">
        <v>0</v>
      </c>
    </row>
    <row r="1890" spans="2:7" x14ac:dyDescent="0.25">
      <c r="B1890" s="122">
        <f t="shared" si="31"/>
        <v>1888</v>
      </c>
      <c r="C1890" s="369">
        <v>45476</v>
      </c>
      <c r="D1890" s="236" t="s">
        <v>156</v>
      </c>
      <c r="E1890" s="125" t="str">
        <f>VLOOKUP(Gas_DB2[[#This Row],[کد ماشین آلات]],Y:AA,2,FALSE)</f>
        <v>کامیون کمپرسی</v>
      </c>
      <c r="F1890" s="125" t="str">
        <f>VLOOKUP(Gas_DB2[[#This Row],[نام ماشین آلات]],Z:AB,2,FALSE)</f>
        <v>شرکتی-یحیی زاده</v>
      </c>
      <c r="G1890" s="2">
        <v>0</v>
      </c>
    </row>
    <row r="1891" spans="2:7" x14ac:dyDescent="0.25">
      <c r="B1891" s="122">
        <f t="shared" si="31"/>
        <v>1889</v>
      </c>
      <c r="C1891" s="369">
        <v>45476</v>
      </c>
      <c r="D1891" s="236" t="s">
        <v>157</v>
      </c>
      <c r="E1891" s="125" t="str">
        <f>VLOOKUP(Gas_DB2[[#This Row],[کد ماشین آلات]],Y:AA,2,FALSE)</f>
        <v>کامیون کمپرسی</v>
      </c>
      <c r="F1891" s="125" t="str">
        <f>VLOOKUP(Gas_DB2[[#This Row],[نام ماشین آلات]],Z:AB,2,FALSE)</f>
        <v>شرکتی-یحیی زاده</v>
      </c>
      <c r="G1891" s="2">
        <v>0</v>
      </c>
    </row>
    <row r="1892" spans="2:7" x14ac:dyDescent="0.25">
      <c r="B1892" s="122">
        <f t="shared" si="31"/>
        <v>1890</v>
      </c>
      <c r="C1892" s="369">
        <v>45476</v>
      </c>
      <c r="D1892" s="238" t="s">
        <v>179</v>
      </c>
      <c r="E1892" s="125" t="str">
        <f>VLOOKUP(Gas_DB2[[#This Row],[کد ماشین آلات]],Y:AA,2,FALSE)</f>
        <v>تانکر آب</v>
      </c>
      <c r="F1892" s="125" t="str">
        <f>VLOOKUP(Gas_DB2[[#This Row],[نام ماشین آلات]],Z:AB,2,FALSE)</f>
        <v>رضاپور</v>
      </c>
      <c r="G1892" s="2">
        <v>106</v>
      </c>
    </row>
    <row r="1893" spans="2:7" x14ac:dyDescent="0.25">
      <c r="B1893" s="122">
        <f t="shared" si="31"/>
        <v>1891</v>
      </c>
      <c r="C1893" s="369">
        <v>45476</v>
      </c>
      <c r="D1893" s="237" t="s">
        <v>258</v>
      </c>
      <c r="E1893" s="125" t="str">
        <f>VLOOKUP(Gas_DB2[[#This Row],[کد ماشین آلات]],Y:AA,2,FALSE)</f>
        <v>کامیون کمپرسی</v>
      </c>
      <c r="F1893" s="125" t="str">
        <f>VLOOKUP(Gas_DB2[[#This Row],[نام ماشین آلات]],Z:AB,2,FALSE)</f>
        <v>شرکتی-یحیی زاده</v>
      </c>
      <c r="G1893" s="2">
        <v>102</v>
      </c>
    </row>
    <row r="1894" spans="2:7" x14ac:dyDescent="0.25">
      <c r="B1894" s="122">
        <f t="shared" si="31"/>
        <v>1892</v>
      </c>
      <c r="C1894" s="369">
        <v>45476</v>
      </c>
      <c r="D1894" s="237" t="s">
        <v>266</v>
      </c>
      <c r="E1894" s="125" t="str">
        <f>VLOOKUP(Gas_DB2[[#This Row],[کد ماشین آلات]],Y:AA,2,FALSE)</f>
        <v>کامیون کمپرسی</v>
      </c>
      <c r="F1894" s="125" t="str">
        <f>VLOOKUP(Gas_DB2[[#This Row],[نام ماشین آلات]],Z:AB,2,FALSE)</f>
        <v>شرکتی-یحیی زاده</v>
      </c>
      <c r="G1894" s="2">
        <v>131</v>
      </c>
    </row>
    <row r="1895" spans="2:7" x14ac:dyDescent="0.25">
      <c r="B1895" s="122">
        <f t="shared" si="31"/>
        <v>1893</v>
      </c>
      <c r="C1895" s="369">
        <v>45476</v>
      </c>
      <c r="D1895" s="237" t="s">
        <v>267</v>
      </c>
      <c r="E1895" s="125" t="str">
        <f>VLOOKUP(Gas_DB2[[#This Row],[کد ماشین آلات]],Y:AA,2,FALSE)</f>
        <v>کامیون کمپرسی</v>
      </c>
      <c r="F1895" s="125" t="str">
        <f>VLOOKUP(Gas_DB2[[#This Row],[نام ماشین آلات]],Z:AB,2,FALSE)</f>
        <v>شرکتی-یحیی زاده</v>
      </c>
      <c r="G1895" s="2">
        <v>131</v>
      </c>
    </row>
    <row r="1896" spans="2:7" x14ac:dyDescent="0.25">
      <c r="B1896" s="122">
        <f t="shared" si="31"/>
        <v>1894</v>
      </c>
      <c r="C1896" s="369">
        <v>45476</v>
      </c>
      <c r="D1896" s="238" t="s">
        <v>164</v>
      </c>
      <c r="E1896" s="125" t="str">
        <f>VLOOKUP(Gas_DB2[[#This Row],[کد ماشین آلات]],Y:AA,2,FALSE)</f>
        <v>گریدر 14G</v>
      </c>
      <c r="F1896" s="125" t="str">
        <f>VLOOKUP(Gas_DB2[[#This Row],[نام ماشین آلات]],Z:AB,2,FALSE)</f>
        <v>محمد پور</v>
      </c>
      <c r="G1896" s="2">
        <v>155</v>
      </c>
    </row>
    <row r="1897" spans="2:7" x14ac:dyDescent="0.25">
      <c r="B1897" s="122">
        <f t="shared" si="31"/>
        <v>1895</v>
      </c>
      <c r="C1897" s="369">
        <v>45476</v>
      </c>
      <c r="D1897" s="238" t="s">
        <v>168</v>
      </c>
      <c r="E1897" s="125" t="str">
        <f>VLOOKUP(Gas_DB2[[#This Row],[کد ماشین آلات]],Y:AA,2,FALSE)</f>
        <v>غلطک کششی</v>
      </c>
      <c r="F1897" s="125" t="str">
        <f>VLOOKUP(Gas_DB2[[#This Row],[نام ماشین آلات]],Z:AB,2,FALSE)</f>
        <v>محمد پور</v>
      </c>
      <c r="G1897" s="2">
        <v>43</v>
      </c>
    </row>
    <row r="1898" spans="2:7" x14ac:dyDescent="0.25">
      <c r="B1898" s="122">
        <f t="shared" si="31"/>
        <v>1896</v>
      </c>
      <c r="C1898" s="369">
        <v>45476</v>
      </c>
      <c r="D1898" s="238" t="s">
        <v>171</v>
      </c>
      <c r="E1898" s="125" t="str">
        <f>VLOOKUP(Gas_DB2[[#This Row],[کد ماشین آلات]],Y:AA,2,FALSE)</f>
        <v>غلطک کششی</v>
      </c>
      <c r="F1898" s="125" t="str">
        <f>VLOOKUP(Gas_DB2[[#This Row],[نام ماشین آلات]],Z:AB,2,FALSE)</f>
        <v>محمد پور</v>
      </c>
      <c r="G1898" s="2">
        <v>41</v>
      </c>
    </row>
    <row r="1899" spans="2:7" x14ac:dyDescent="0.25">
      <c r="B1899" s="122">
        <f t="shared" si="31"/>
        <v>1897</v>
      </c>
      <c r="C1899" s="369">
        <v>45476</v>
      </c>
      <c r="D1899" s="238" t="s">
        <v>172</v>
      </c>
      <c r="E1899" s="125" t="str">
        <f>VLOOKUP(Gas_DB2[[#This Row],[کد ماشین آلات]],Y:AA,2,FALSE)</f>
        <v>لودر</v>
      </c>
      <c r="F1899" s="125">
        <f>VLOOKUP(Gas_DB2[[#This Row],[نام ماشین آلات]],Z:AB,2,FALSE)</f>
        <v>0</v>
      </c>
      <c r="G1899" s="2">
        <v>106</v>
      </c>
    </row>
    <row r="1900" spans="2:7" x14ac:dyDescent="0.25">
      <c r="B1900" s="122">
        <f t="shared" si="31"/>
        <v>1898</v>
      </c>
      <c r="C1900" s="369">
        <v>45476</v>
      </c>
      <c r="D1900" s="238" t="s">
        <v>173</v>
      </c>
      <c r="E1900" s="125" t="str">
        <f>VLOOKUP(Gas_DB2[[#This Row],[کد ماشین آلات]],Y:AA,2,FALSE)</f>
        <v>تانکر آب</v>
      </c>
      <c r="F1900" s="125" t="str">
        <f>VLOOKUP(Gas_DB2[[#This Row],[نام ماشین آلات]],Z:AB,2,FALSE)</f>
        <v>رضاپور</v>
      </c>
      <c r="G1900" s="2">
        <v>79</v>
      </c>
    </row>
    <row r="1901" spans="2:7" x14ac:dyDescent="0.25">
      <c r="B1901" s="122">
        <f t="shared" si="31"/>
        <v>1899</v>
      </c>
      <c r="C1901" s="369">
        <v>45476</v>
      </c>
      <c r="D1901" s="238" t="s">
        <v>174</v>
      </c>
      <c r="E1901" s="125" t="str">
        <f>VLOOKUP(Gas_DB2[[#This Row],[کد ماشین آلات]],Y:AA,2,FALSE)</f>
        <v>غلطک پاچه بزی</v>
      </c>
      <c r="F1901" s="125" t="str">
        <f>VLOOKUP(Gas_DB2[[#This Row],[نام ماشین آلات]],Z:AB,2,FALSE)</f>
        <v>محمد پور</v>
      </c>
      <c r="G1901" s="2">
        <v>53</v>
      </c>
    </row>
    <row r="1902" spans="2:7" x14ac:dyDescent="0.25">
      <c r="B1902" s="122">
        <f t="shared" si="31"/>
        <v>1900</v>
      </c>
      <c r="C1902" s="369">
        <v>45476</v>
      </c>
      <c r="D1902" s="238" t="s">
        <v>176</v>
      </c>
      <c r="E1902" s="125" t="str">
        <f>VLOOKUP(Gas_DB2[[#This Row],[کد ماشین آلات]],Y:AA,2,FALSE)</f>
        <v>بلدوزر</v>
      </c>
      <c r="F1902" s="228" t="str">
        <f>VLOOKUP(D1902,Y$4:AA1902,3,FALSE)</f>
        <v>محمد پور</v>
      </c>
      <c r="G1902" s="2">
        <v>221</v>
      </c>
    </row>
    <row r="1903" spans="2:7" x14ac:dyDescent="0.25">
      <c r="B1903" s="122">
        <f t="shared" si="31"/>
        <v>1901</v>
      </c>
      <c r="C1903" s="369">
        <v>45476</v>
      </c>
      <c r="D1903" s="238" t="s">
        <v>177</v>
      </c>
      <c r="E1903" s="125" t="str">
        <f>VLOOKUP(Gas_DB2[[#This Row],[کد ماشین آلات]],Y:AA,2,FALSE)</f>
        <v>کمپرسی جفت</v>
      </c>
      <c r="F1903" s="125" t="str">
        <f>VLOOKUP(Gas_DB2[[#This Row],[نام ماشین آلات]],Z:AB,2,FALSE)</f>
        <v>محمد پور</v>
      </c>
      <c r="G1903" s="2">
        <v>178</v>
      </c>
    </row>
    <row r="1904" spans="2:7" x14ac:dyDescent="0.25">
      <c r="B1904" s="122">
        <f t="shared" si="31"/>
        <v>1902</v>
      </c>
      <c r="C1904" s="369">
        <v>45476</v>
      </c>
      <c r="D1904" s="238" t="s">
        <v>270</v>
      </c>
      <c r="E1904" s="125" t="str">
        <f>VLOOKUP(Gas_DB2[[#This Row],[کد ماشین آلات]],Y:AA,2,FALSE)</f>
        <v>کمپرسی جفت</v>
      </c>
      <c r="F1904" s="125" t="str">
        <f>VLOOKUP(Gas_DB2[[#This Row],[نام ماشین آلات]],Z:AB,2,FALSE)</f>
        <v>محمد پور</v>
      </c>
      <c r="G1904" s="2">
        <v>125</v>
      </c>
    </row>
    <row r="1905" spans="2:10" x14ac:dyDescent="0.25">
      <c r="B1905" s="122">
        <f t="shared" si="31"/>
        <v>1903</v>
      </c>
      <c r="C1905" s="369">
        <v>45476</v>
      </c>
      <c r="D1905" s="238" t="s">
        <v>268</v>
      </c>
      <c r="E1905" s="125" t="str">
        <f>VLOOKUP(Gas_DB2[[#This Row],[کد ماشین آلات]],Y:AA,2,FALSE)</f>
        <v>کمپرسی تک</v>
      </c>
      <c r="F1905" s="125" t="str">
        <f>VLOOKUP(Gas_DB2[[#This Row],[نام ماشین آلات]],Z:AB,2,FALSE)</f>
        <v>محمد پور</v>
      </c>
      <c r="G1905" s="2">
        <v>0</v>
      </c>
    </row>
    <row r="1906" spans="2:10" x14ac:dyDescent="0.25">
      <c r="B1906" s="122">
        <f t="shared" si="31"/>
        <v>1904</v>
      </c>
      <c r="C1906" s="369">
        <v>45476</v>
      </c>
      <c r="D1906" s="238" t="s">
        <v>260</v>
      </c>
      <c r="E1906" s="125" t="str">
        <f>VLOOKUP(Gas_DB2[[#This Row],[کد ماشین آلات]],Y:AA,2,FALSE)</f>
        <v>تانکر آب</v>
      </c>
      <c r="F1906" s="125" t="str">
        <f>VLOOKUP(Gas_DB2[[#This Row],[نام ماشین آلات]],Z:AB,2,FALSE)</f>
        <v>رضاپور</v>
      </c>
      <c r="G1906" s="2">
        <v>0</v>
      </c>
    </row>
    <row r="1907" spans="2:10" x14ac:dyDescent="0.25">
      <c r="B1907" s="122">
        <f t="shared" si="31"/>
        <v>1905</v>
      </c>
      <c r="C1907" s="369">
        <v>45476</v>
      </c>
      <c r="D1907" s="238" t="s">
        <v>284</v>
      </c>
      <c r="E1907" s="125" t="str">
        <f>VLOOKUP(Gas_DB2[[#This Row],[کد ماشین آلات]],Y:AA,2,FALSE)</f>
        <v>کمپرسی جفت</v>
      </c>
      <c r="F1907" s="125" t="str">
        <f>VLOOKUP(Gas_DB2[[#This Row],[نام ماشین آلات]],Z:AB,2,FALSE)</f>
        <v>محمد پور</v>
      </c>
      <c r="G1907" s="2">
        <v>250</v>
      </c>
    </row>
    <row r="1908" spans="2:10" x14ac:dyDescent="0.25">
      <c r="B1908" s="122">
        <f t="shared" si="31"/>
        <v>1906</v>
      </c>
      <c r="C1908" s="369">
        <v>45477</v>
      </c>
      <c r="D1908" s="236" t="s">
        <v>88</v>
      </c>
      <c r="E1908" s="125" t="str">
        <f>VLOOKUP(Gas_DB2[[#This Row],[کد ماشین آلات]],Y:AA,2,FALSE)</f>
        <v>گریدر  ۱۶g</v>
      </c>
      <c r="F1908" s="125" t="str">
        <f>VLOOKUP(Gas_DB2[[#This Row],[نام ماشین آلات]],Z:AB,2,FALSE)</f>
        <v>شرکتی-یگانه</v>
      </c>
      <c r="G1908" s="2">
        <v>168</v>
      </c>
    </row>
    <row r="1909" spans="2:10" x14ac:dyDescent="0.25">
      <c r="B1909" s="122">
        <f t="shared" si="31"/>
        <v>1907</v>
      </c>
      <c r="C1909" s="369">
        <v>45477</v>
      </c>
      <c r="D1909" s="236" t="s">
        <v>91</v>
      </c>
      <c r="E1909" s="125" t="str">
        <f>VLOOKUP(Gas_DB2[[#This Row],[کد ماشین آلات]],Y:AA,2,FALSE)</f>
        <v>کامیون کمپرسی</v>
      </c>
      <c r="F1909" s="125" t="str">
        <f>VLOOKUP(Gas_DB2[[#This Row],[نام ماشین آلات]],Z:AB,2,FALSE)</f>
        <v>شرکتی-یحیی زاده</v>
      </c>
      <c r="G1909" s="2">
        <v>122</v>
      </c>
    </row>
    <row r="1910" spans="2:10" x14ac:dyDescent="0.25">
      <c r="B1910" s="122">
        <f t="shared" si="31"/>
        <v>1908</v>
      </c>
      <c r="C1910" s="369">
        <v>45477</v>
      </c>
      <c r="D1910" s="236" t="s">
        <v>94</v>
      </c>
      <c r="E1910" s="125" t="str">
        <f>VLOOKUP(Gas_DB2[[#This Row],[کد ماشین آلات]],Y:AA,2,FALSE)</f>
        <v>کامیون کمپرسی</v>
      </c>
      <c r="F1910" s="125" t="str">
        <f>VLOOKUP(Gas_DB2[[#This Row],[نام ماشین آلات]],Z:AB,2,FALSE)</f>
        <v>شرکتی-یحیی زاده</v>
      </c>
      <c r="G1910" s="2">
        <v>175</v>
      </c>
    </row>
    <row r="1911" spans="2:10" x14ac:dyDescent="0.25">
      <c r="B1911" s="122">
        <f t="shared" si="31"/>
        <v>1909</v>
      </c>
      <c r="C1911" s="369">
        <v>45477</v>
      </c>
      <c r="D1911" s="236" t="s">
        <v>117</v>
      </c>
      <c r="E1911" s="125" t="str">
        <f>VLOOKUP(Gas_DB2[[#This Row],[کد ماشین آلات]],Y:AA,2,FALSE)</f>
        <v>کامیون کمپرسی</v>
      </c>
      <c r="F1911" s="125" t="str">
        <f>VLOOKUP(Gas_DB2[[#This Row],[نام ماشین آلات]],Z:AB,2,FALSE)</f>
        <v>شرکتی-یحیی زاده</v>
      </c>
      <c r="G1911" s="2">
        <v>219</v>
      </c>
    </row>
    <row r="1912" spans="2:10" x14ac:dyDescent="0.25">
      <c r="B1912" s="122">
        <f t="shared" si="31"/>
        <v>1910</v>
      </c>
      <c r="C1912" s="369">
        <v>45477</v>
      </c>
      <c r="D1912" s="236" t="s">
        <v>130</v>
      </c>
      <c r="E1912" s="125" t="str">
        <f>VLOOKUP(Gas_DB2[[#This Row],[کد ماشین آلات]],Y:AA,2,FALSE)</f>
        <v>تانکر ابپاش بنز</v>
      </c>
      <c r="F1912" s="125" t="str">
        <f>VLOOKUP(Gas_DB2[[#This Row],[نام ماشین آلات]],Z:AB,2,FALSE)</f>
        <v>شرکتی-بارانی</v>
      </c>
      <c r="G1912" s="2">
        <v>43</v>
      </c>
    </row>
    <row r="1913" spans="2:10" x14ac:dyDescent="0.25">
      <c r="B1913" s="122">
        <f t="shared" si="31"/>
        <v>1911</v>
      </c>
      <c r="C1913" s="369">
        <v>45477</v>
      </c>
      <c r="D1913" s="236" t="s">
        <v>96</v>
      </c>
      <c r="E1913" s="125" t="str">
        <f>VLOOKUP(Gas_DB2[[#This Row],[کد ماشین آلات]],Y:AA,2,FALSE)</f>
        <v>تانکر ابپاش بنز</v>
      </c>
      <c r="F1913" s="125" t="str">
        <f>VLOOKUP(Gas_DB2[[#This Row],[نام ماشین آلات]],Z:AB,2,FALSE)</f>
        <v>شرکتی-بارانی</v>
      </c>
      <c r="G1913" s="2">
        <v>154</v>
      </c>
    </row>
    <row r="1914" spans="2:10" x14ac:dyDescent="0.25">
      <c r="B1914" s="122">
        <f t="shared" si="31"/>
        <v>1912</v>
      </c>
      <c r="C1914" s="369">
        <v>45477</v>
      </c>
      <c r="D1914" s="236" t="s">
        <v>114</v>
      </c>
      <c r="E1914" s="125" t="str">
        <f>VLOOKUP(Gas_DB2[[#This Row],[کد ماشین آلات]],Y:AA,2,FALSE)</f>
        <v>تانکر سوخت بنز</v>
      </c>
      <c r="F1914" s="125" t="str">
        <f>VLOOKUP(Gas_DB2[[#This Row],[نام ماشین آلات]],Z:AB,2,FALSE)</f>
        <v>شرکتی-برات زاده- از تاریخ 1 تیرماه</v>
      </c>
      <c r="G1914" s="2">
        <v>0</v>
      </c>
      <c r="I1914" s="249">
        <v>36757</v>
      </c>
      <c r="J1914" s="249">
        <v>40849</v>
      </c>
    </row>
    <row r="1915" spans="2:10" x14ac:dyDescent="0.25">
      <c r="B1915" s="122">
        <f t="shared" si="31"/>
        <v>1913</v>
      </c>
      <c r="C1915" s="369">
        <v>45477</v>
      </c>
      <c r="D1915" s="236" t="s">
        <v>119</v>
      </c>
      <c r="E1915" s="125" t="str">
        <f>VLOOKUP(Gas_DB2[[#This Row],[کد ماشین آلات]],Y:AA,2,FALSE)</f>
        <v>غلطک</v>
      </c>
      <c r="F1915" s="125" t="str">
        <f>VLOOKUP(Gas_DB2[[#This Row],[نام ماشین آلات]],Z:AB,2,FALSE)</f>
        <v>شرکتی-جمالی</v>
      </c>
      <c r="G1915" s="2">
        <v>0</v>
      </c>
    </row>
    <row r="1916" spans="2:10" x14ac:dyDescent="0.25">
      <c r="B1916" s="122">
        <f t="shared" si="31"/>
        <v>1914</v>
      </c>
      <c r="C1916" s="369">
        <v>45477</v>
      </c>
      <c r="D1916" s="236" t="s">
        <v>107</v>
      </c>
      <c r="E1916" s="125" t="str">
        <f>VLOOKUP(Gas_DB2[[#This Row],[کد ماشین آلات]],Y:AA,2,FALSE)</f>
        <v>غلطک</v>
      </c>
      <c r="F1916" s="125" t="str">
        <f>VLOOKUP(Gas_DB2[[#This Row],[نام ماشین آلات]],Z:AB,2,FALSE)</f>
        <v>شرکتی-جمالی</v>
      </c>
      <c r="G1916" s="2">
        <v>162</v>
      </c>
    </row>
    <row r="1917" spans="2:10" x14ac:dyDescent="0.25">
      <c r="B1917" s="122">
        <f t="shared" si="31"/>
        <v>1915</v>
      </c>
      <c r="C1917" s="369">
        <v>45477</v>
      </c>
      <c r="D1917" s="236" t="s">
        <v>110</v>
      </c>
      <c r="E1917" s="125" t="str">
        <f>VLOOKUP(Gas_DB2[[#This Row],[کد ماشین آلات]],Y:AA,2,FALSE)</f>
        <v>غلطک</v>
      </c>
      <c r="F1917" s="125" t="str">
        <f>VLOOKUP(Gas_DB2[[#This Row],[نام ماشین آلات]],Z:AB,2,FALSE)</f>
        <v>شرکتی-جمالی</v>
      </c>
      <c r="G1917" s="2">
        <v>0</v>
      </c>
    </row>
    <row r="1918" spans="2:10" x14ac:dyDescent="0.25">
      <c r="B1918" s="122">
        <f t="shared" si="31"/>
        <v>1916</v>
      </c>
      <c r="C1918" s="369">
        <v>45477</v>
      </c>
      <c r="D1918" s="236" t="s">
        <v>120</v>
      </c>
      <c r="E1918" s="125" t="str">
        <f>VLOOKUP(Gas_DB2[[#This Row],[کد ماشین آلات]],Y:AA,2,FALSE)</f>
        <v>میکسراتکو</v>
      </c>
      <c r="F1918" s="125" t="str">
        <f>VLOOKUP(Gas_DB2[[#This Row],[نام ماشین آلات]],Z:AB,2,FALSE)</f>
        <v>شرکتی-شاکری</v>
      </c>
      <c r="G1918" s="2">
        <v>0</v>
      </c>
    </row>
    <row r="1919" spans="2:10" x14ac:dyDescent="0.25">
      <c r="B1919" s="122">
        <f t="shared" si="31"/>
        <v>1917</v>
      </c>
      <c r="C1919" s="369">
        <v>45477</v>
      </c>
      <c r="D1919" s="236" t="s">
        <v>122</v>
      </c>
      <c r="E1919" s="125" t="str">
        <f>VLOOKUP(Gas_DB2[[#This Row],[کد ماشین آلات]],Y:AA,2,FALSE)</f>
        <v>میکسر امیکو</v>
      </c>
      <c r="F1919" s="125" t="str">
        <f>VLOOKUP(Gas_DB2[[#This Row],[نام ماشین آلات]],Z:AB,2,FALSE)</f>
        <v>شرکتی-زراعتی</v>
      </c>
      <c r="G1919" s="2">
        <v>0</v>
      </c>
    </row>
    <row r="1920" spans="2:10" x14ac:dyDescent="0.25">
      <c r="B1920" s="122">
        <f t="shared" si="31"/>
        <v>1918</v>
      </c>
      <c r="C1920" s="369">
        <v>45477</v>
      </c>
      <c r="D1920" s="236" t="s">
        <v>127</v>
      </c>
      <c r="E1920" s="125" t="str">
        <f>VLOOKUP(Gas_DB2[[#This Row],[کد ماشین آلات]],Y:AA,2,FALSE)</f>
        <v>بلدوزر</v>
      </c>
      <c r="F1920" s="125" t="str">
        <f>VLOOKUP(Gas_DB2[[#This Row],[نام ماشین آلات]],Z:AB,2,FALSE)</f>
        <v>شرکتی-رجب زاده</v>
      </c>
      <c r="G1920" s="2">
        <v>412</v>
      </c>
    </row>
    <row r="1921" spans="2:11" x14ac:dyDescent="0.25">
      <c r="B1921" s="122">
        <f t="shared" si="31"/>
        <v>1919</v>
      </c>
      <c r="C1921" s="369">
        <v>45477</v>
      </c>
      <c r="D1921" s="236" t="s">
        <v>297</v>
      </c>
      <c r="E1921" s="125" t="str">
        <f>VLOOKUP(Gas_DB2[[#This Row],[کد ماشین آلات]],Y:AA,2,FALSE)</f>
        <v>بلدوزر</v>
      </c>
      <c r="F1921" s="125" t="str">
        <f>VLOOKUP(Gas_DB2[[#This Row],[نام ماشین آلات]],Z:AB,2,FALSE)</f>
        <v>شرکتی-رجب زاده</v>
      </c>
      <c r="G1921" s="2">
        <v>476</v>
      </c>
    </row>
    <row r="1922" spans="2:11" x14ac:dyDescent="0.25">
      <c r="B1922" s="122">
        <f t="shared" si="31"/>
        <v>1920</v>
      </c>
      <c r="C1922" s="369">
        <v>45477</v>
      </c>
      <c r="D1922" s="236" t="s">
        <v>285</v>
      </c>
      <c r="E1922" s="125" t="str">
        <f>VLOOKUP(Gas_DB2[[#This Row],[کد ماشین آلات]],Y:AA,2,FALSE)</f>
        <v>غلطک</v>
      </c>
      <c r="F1922" s="125" t="str">
        <f>VLOOKUP(Gas_DB2[[#This Row],[نام ماشین آلات]],Z:AB,2,FALSE)</f>
        <v>شرکتی-جمالی</v>
      </c>
      <c r="G1922" s="2">
        <v>88</v>
      </c>
    </row>
    <row r="1923" spans="2:11" x14ac:dyDescent="0.25">
      <c r="B1923" s="122">
        <f t="shared" si="31"/>
        <v>1921</v>
      </c>
      <c r="C1923" s="369">
        <v>45477</v>
      </c>
      <c r="D1923" s="236" t="s">
        <v>158</v>
      </c>
      <c r="E1923" s="125" t="str">
        <f>VLOOKUP(Gas_DB2[[#This Row],[کد ماشین آلات]],Y:AA,2,FALSE)</f>
        <v>بیل مکانیکی</v>
      </c>
      <c r="F1923" s="125" t="str">
        <f>VLOOKUP(Gas_DB2[[#This Row],[نام ماشین آلات]],Z:AB,2,FALSE)</f>
        <v>انصاری</v>
      </c>
      <c r="G1923" s="2">
        <v>172</v>
      </c>
    </row>
    <row r="1924" spans="2:11" x14ac:dyDescent="0.25">
      <c r="B1924" s="122">
        <f t="shared" si="31"/>
        <v>1922</v>
      </c>
      <c r="C1924" s="369">
        <v>45477</v>
      </c>
      <c r="D1924" s="237" t="s">
        <v>144</v>
      </c>
      <c r="E1924" s="125" t="str">
        <f>VLOOKUP(Gas_DB2[[#This Row],[کد ماشین آلات]],Y:AA,2,FALSE)</f>
        <v>بلدوزر D85</v>
      </c>
      <c r="F1924" s="125" t="str">
        <f>VLOOKUP(Gas_DB2[[#This Row],[نام ماشین آلات]],Z:AB,2,FALSE)</f>
        <v>اکبری</v>
      </c>
      <c r="G1924" s="2">
        <v>0</v>
      </c>
    </row>
    <row r="1925" spans="2:11" x14ac:dyDescent="0.25">
      <c r="B1925" s="122">
        <f t="shared" si="31"/>
        <v>1923</v>
      </c>
      <c r="C1925" s="369">
        <v>45477</v>
      </c>
      <c r="D1925" s="237" t="s">
        <v>146</v>
      </c>
      <c r="E1925" s="125" t="str">
        <f>VLOOKUP(Gas_DB2[[#This Row],[کد ماشین آلات]],Y:AA,2,FALSE)</f>
        <v>بلدوزر D85</v>
      </c>
      <c r="F1925" s="125" t="str">
        <f>VLOOKUP(Gas_DB2[[#This Row],[نام ماشین آلات]],Z:AB,2,FALSE)</f>
        <v>اکبری</v>
      </c>
      <c r="G1925" s="2">
        <v>0</v>
      </c>
    </row>
    <row r="1926" spans="2:11" x14ac:dyDescent="0.25">
      <c r="B1926" s="122">
        <f t="shared" si="31"/>
        <v>1924</v>
      </c>
      <c r="C1926" s="369">
        <v>45477</v>
      </c>
      <c r="D1926" s="238" t="s">
        <v>147</v>
      </c>
      <c r="E1926" s="125" t="str">
        <f>VLOOKUP(Gas_DB2[[#This Row],[کد ماشین آلات]],Y:AA,2,FALSE)</f>
        <v>بلدوزر کاترپیلار D8</v>
      </c>
      <c r="F1926" s="125" t="str">
        <f>VLOOKUP(Gas_DB2[[#This Row],[نام ماشین آلات]],Z:AB,2,FALSE)</f>
        <v>حسن پور</v>
      </c>
      <c r="G1926" s="2">
        <v>0</v>
      </c>
    </row>
    <row r="1927" spans="2:11" x14ac:dyDescent="0.25">
      <c r="B1927" s="122">
        <f t="shared" si="31"/>
        <v>1925</v>
      </c>
      <c r="C1927" s="369">
        <v>45477</v>
      </c>
      <c r="D1927" s="236" t="s">
        <v>162</v>
      </c>
      <c r="E1927" s="125" t="str">
        <f>VLOOKUP(Gas_DB2[[#This Row],[کد ماشین آلات]],Y:AA,2,FALSE)</f>
        <v>بیل مکانیکی</v>
      </c>
      <c r="F1927" s="125" t="str">
        <f>VLOOKUP(Gas_DB2[[#This Row],[نام ماشین آلات]],Z:AB,2,FALSE)</f>
        <v>انصاری</v>
      </c>
      <c r="G1927" s="2">
        <v>0</v>
      </c>
    </row>
    <row r="1928" spans="2:11" x14ac:dyDescent="0.25">
      <c r="B1928" s="122">
        <f t="shared" ref="B1928:B1991" si="32">ROW()-2</f>
        <v>1926</v>
      </c>
      <c r="C1928" s="369">
        <v>45477</v>
      </c>
      <c r="D1928" s="236" t="s">
        <v>160</v>
      </c>
      <c r="E1928" s="125" t="str">
        <f>VLOOKUP(Gas_DB2[[#This Row],[کد ماشین آلات]],Y:AA,2,FALSE)</f>
        <v>تانکر آب</v>
      </c>
      <c r="F1928" s="125" t="str">
        <f>VLOOKUP(Gas_DB2[[#This Row],[نام ماشین آلات]],Z:AB,2,FALSE)</f>
        <v>رضاپور</v>
      </c>
      <c r="G1928" s="4">
        <v>0</v>
      </c>
      <c r="H1928" s="4"/>
      <c r="I1928" s="127"/>
      <c r="J1928" s="127"/>
      <c r="K1928" s="107"/>
    </row>
    <row r="1929" spans="2:11" x14ac:dyDescent="0.25">
      <c r="B1929" s="122">
        <f t="shared" si="32"/>
        <v>1927</v>
      </c>
      <c r="C1929" s="369">
        <v>45477</v>
      </c>
      <c r="D1929" s="236" t="s">
        <v>149</v>
      </c>
      <c r="E1929" s="125" t="str">
        <f>VLOOKUP(Gas_DB2[[#This Row],[کد ماشین آلات]],Y:AA,2,FALSE)</f>
        <v>لودر ZL50</v>
      </c>
      <c r="F1929" s="125" t="str">
        <f>VLOOKUP(Gas_DB2[[#This Row],[نام ماشین آلات]],Z:AB,2,FALSE)</f>
        <v>میرزایی</v>
      </c>
      <c r="G1929" s="2">
        <v>0</v>
      </c>
    </row>
    <row r="1930" spans="2:11" x14ac:dyDescent="0.25">
      <c r="B1930" s="122">
        <f t="shared" si="32"/>
        <v>1928</v>
      </c>
      <c r="C1930" s="369">
        <v>45477</v>
      </c>
      <c r="D1930" s="237" t="s">
        <v>150</v>
      </c>
      <c r="E1930" s="125" t="str">
        <f>VLOOKUP(Gas_DB2[[#This Row],[کد ماشین آلات]],Y:AA,2,FALSE)</f>
        <v>کامیون کمپرسی</v>
      </c>
      <c r="F1930" s="125" t="str">
        <f>VLOOKUP(Gas_DB2[[#This Row],[نام ماشین آلات]],Z:AB,2,FALSE)</f>
        <v>شرکتی-یحیی زاده</v>
      </c>
      <c r="G1930" s="2">
        <v>0</v>
      </c>
    </row>
    <row r="1931" spans="2:11" x14ac:dyDescent="0.25">
      <c r="B1931" s="122">
        <f t="shared" si="32"/>
        <v>1929</v>
      </c>
      <c r="C1931" s="369">
        <v>45477</v>
      </c>
      <c r="D1931" s="237" t="s">
        <v>152</v>
      </c>
      <c r="E1931" s="125" t="str">
        <f>VLOOKUP(Gas_DB2[[#This Row],[کد ماشین آلات]],Y:AA,2,FALSE)</f>
        <v>کامیون کمپرسی</v>
      </c>
      <c r="F1931" s="125" t="str">
        <f>VLOOKUP(Gas_DB2[[#This Row],[نام ماشین آلات]],Z:AB,2,FALSE)</f>
        <v>شرکتی-یحیی زاده</v>
      </c>
      <c r="G1931" s="2">
        <v>0</v>
      </c>
    </row>
    <row r="1932" spans="2:11" x14ac:dyDescent="0.25">
      <c r="B1932" s="122">
        <f t="shared" si="32"/>
        <v>1930</v>
      </c>
      <c r="C1932" s="369">
        <v>45477</v>
      </c>
      <c r="D1932" s="237" t="s">
        <v>153</v>
      </c>
      <c r="E1932" s="125" t="str">
        <f>VLOOKUP(Gas_DB2[[#This Row],[کد ماشین آلات]],Y:AA,2,FALSE)</f>
        <v>کامیون کمپرسی</v>
      </c>
      <c r="F1932" s="125" t="str">
        <f>VLOOKUP(Gas_DB2[[#This Row],[نام ماشین آلات]],Z:AB,2,FALSE)</f>
        <v>شرکتی-یحیی زاده</v>
      </c>
      <c r="G1932" s="2">
        <v>0</v>
      </c>
    </row>
    <row r="1933" spans="2:11" x14ac:dyDescent="0.25">
      <c r="B1933" s="122">
        <f t="shared" si="32"/>
        <v>1931</v>
      </c>
      <c r="C1933" s="369">
        <v>45477</v>
      </c>
      <c r="D1933" s="237" t="s">
        <v>137</v>
      </c>
      <c r="E1933" s="125" t="str">
        <f>VLOOKUP(Gas_DB2[[#This Row],[کد ماشین آلات]],Y:AA,2,FALSE)</f>
        <v>بیل مکانیکی</v>
      </c>
      <c r="F1933" s="125" t="str">
        <f>VLOOKUP(Gas_DB2[[#This Row],[نام ماشین آلات]],Z:AB,2,FALSE)</f>
        <v>انصاری</v>
      </c>
      <c r="G1933" s="2">
        <v>0</v>
      </c>
    </row>
    <row r="1934" spans="2:11" x14ac:dyDescent="0.25">
      <c r="B1934" s="122">
        <f t="shared" si="32"/>
        <v>1932</v>
      </c>
      <c r="C1934" s="369">
        <v>45477</v>
      </c>
      <c r="D1934" s="237" t="s">
        <v>139</v>
      </c>
      <c r="E1934" s="125" t="str">
        <f>VLOOKUP(Gas_DB2[[#This Row],[کد ماشین آلات]],Y:AA,2,FALSE)</f>
        <v>بیل مکانیکی</v>
      </c>
      <c r="F1934" s="125" t="str">
        <f>VLOOKUP(Gas_DB2[[#This Row],[نام ماشین آلات]],Z:AB,2,FALSE)</f>
        <v>انصاری</v>
      </c>
      <c r="G1934" s="2">
        <v>320</v>
      </c>
    </row>
    <row r="1935" spans="2:11" x14ac:dyDescent="0.25">
      <c r="B1935" s="122">
        <f t="shared" si="32"/>
        <v>1933</v>
      </c>
      <c r="C1935" s="369">
        <v>45477</v>
      </c>
      <c r="D1935" s="237" t="s">
        <v>141</v>
      </c>
      <c r="E1935" s="125" t="str">
        <f>VLOOKUP(Gas_DB2[[#This Row],[کد ماشین آلات]],Y:AA,2,FALSE)</f>
        <v>کامیون کمپرسی</v>
      </c>
      <c r="F1935" s="125" t="str">
        <f>VLOOKUP(Gas_DB2[[#This Row],[نام ماشین آلات]],Z:AB,2,FALSE)</f>
        <v>شرکتی-یحیی زاده</v>
      </c>
      <c r="G1935" s="2">
        <v>200</v>
      </c>
    </row>
    <row r="1936" spans="2:11" x14ac:dyDescent="0.25">
      <c r="B1936" s="122">
        <f t="shared" si="32"/>
        <v>1934</v>
      </c>
      <c r="C1936" s="369">
        <v>45477</v>
      </c>
      <c r="D1936" s="237" t="s">
        <v>142</v>
      </c>
      <c r="E1936" s="125" t="str">
        <f>VLOOKUP(Gas_DB2[[#This Row],[کد ماشین آلات]],Y:AA,2,FALSE)</f>
        <v>کامیون کمپرسی</v>
      </c>
      <c r="F1936" s="125" t="str">
        <f>VLOOKUP(Gas_DB2[[#This Row],[نام ماشین آلات]],Z:AB,2,FALSE)</f>
        <v>شرکتی-یحیی زاده</v>
      </c>
      <c r="G1936" s="2">
        <v>0</v>
      </c>
    </row>
    <row r="1937" spans="2:7" x14ac:dyDescent="0.25">
      <c r="B1937" s="122">
        <f t="shared" si="32"/>
        <v>1935</v>
      </c>
      <c r="C1937" s="369">
        <v>45477</v>
      </c>
      <c r="D1937" s="237" t="s">
        <v>143</v>
      </c>
      <c r="E1937" s="125" t="str">
        <f>VLOOKUP(Gas_DB2[[#This Row],[کد ماشین آلات]],Y:AA,2,FALSE)</f>
        <v>کامیون کمپرسی</v>
      </c>
      <c r="F1937" s="125" t="str">
        <f>VLOOKUP(Gas_DB2[[#This Row],[نام ماشین آلات]],Z:AB,2,FALSE)</f>
        <v>شرکتی-یحیی زاده</v>
      </c>
      <c r="G1937" s="2">
        <v>275</v>
      </c>
    </row>
    <row r="1938" spans="2:7" x14ac:dyDescent="0.25">
      <c r="B1938" s="122">
        <f t="shared" si="32"/>
        <v>1936</v>
      </c>
      <c r="C1938" s="369">
        <v>45477</v>
      </c>
      <c r="D1938" s="237" t="s">
        <v>136</v>
      </c>
      <c r="E1938" s="125" t="str">
        <f>VLOOKUP(Gas_DB2[[#This Row],[کد ماشین آلات]],Y:AA,2,FALSE)</f>
        <v>بلدوزر</v>
      </c>
      <c r="F1938" s="125" t="str">
        <f>VLOOKUP(Gas_DB2[[#This Row],[نام ماشین آلات]],Z:AB,2,FALSE)</f>
        <v>شرکتی-رجب زاده</v>
      </c>
      <c r="G1938" s="2">
        <v>0</v>
      </c>
    </row>
    <row r="1939" spans="2:7" x14ac:dyDescent="0.25">
      <c r="B1939" s="122">
        <f t="shared" si="32"/>
        <v>1937</v>
      </c>
      <c r="C1939" s="369">
        <v>45477</v>
      </c>
      <c r="D1939" s="237" t="s">
        <v>286</v>
      </c>
      <c r="E1939" s="125" t="str">
        <f>VLOOKUP(Gas_DB2[[#This Row],[کد ماشین آلات]],Y:AA,2,FALSE)</f>
        <v>بلدوزر</v>
      </c>
      <c r="F1939" s="125" t="str">
        <f>VLOOKUP(Gas_DB2[[#This Row],[نام ماشین آلات]],Z:AB,2,FALSE)</f>
        <v>شرکتی-رجب زاده</v>
      </c>
      <c r="G1939" s="2">
        <v>354</v>
      </c>
    </row>
    <row r="1940" spans="2:7" x14ac:dyDescent="0.25">
      <c r="B1940" s="122">
        <f t="shared" si="32"/>
        <v>1938</v>
      </c>
      <c r="C1940" s="369">
        <v>45477</v>
      </c>
      <c r="D1940" s="236" t="s">
        <v>155</v>
      </c>
      <c r="E1940" s="125" t="str">
        <f>VLOOKUP(Gas_DB2[[#This Row],[کد ماشین آلات]],Y:AA,2,FALSE)</f>
        <v>لودر</v>
      </c>
      <c r="F1940" s="125">
        <f>VLOOKUP(Gas_DB2[[#This Row],[نام ماشین آلات]],Z:AB,2,FALSE)</f>
        <v>0</v>
      </c>
      <c r="G1940" s="2">
        <v>173</v>
      </c>
    </row>
    <row r="1941" spans="2:7" x14ac:dyDescent="0.25">
      <c r="B1941" s="122">
        <f t="shared" si="32"/>
        <v>1939</v>
      </c>
      <c r="C1941" s="369">
        <v>45477</v>
      </c>
      <c r="D1941" s="236" t="s">
        <v>156</v>
      </c>
      <c r="E1941" s="125" t="str">
        <f>VLOOKUP(Gas_DB2[[#This Row],[کد ماشین آلات]],Y:AA,2,FALSE)</f>
        <v>کامیون کمپرسی</v>
      </c>
      <c r="F1941" s="125" t="str">
        <f>VLOOKUP(Gas_DB2[[#This Row],[نام ماشین آلات]],Z:AB,2,FALSE)</f>
        <v>شرکتی-یحیی زاده</v>
      </c>
      <c r="G1941" s="2">
        <v>256</v>
      </c>
    </row>
    <row r="1942" spans="2:7" x14ac:dyDescent="0.25">
      <c r="B1942" s="122">
        <f t="shared" si="32"/>
        <v>1940</v>
      </c>
      <c r="C1942" s="369">
        <v>45477</v>
      </c>
      <c r="D1942" s="236" t="s">
        <v>157</v>
      </c>
      <c r="E1942" s="125" t="str">
        <f>VLOOKUP(Gas_DB2[[#This Row],[کد ماشین آلات]],Y:AA,2,FALSE)</f>
        <v>کامیون کمپرسی</v>
      </c>
      <c r="F1942" s="125" t="str">
        <f>VLOOKUP(Gas_DB2[[#This Row],[نام ماشین آلات]],Z:AB,2,FALSE)</f>
        <v>شرکتی-یحیی زاده</v>
      </c>
      <c r="G1942" s="2">
        <v>0</v>
      </c>
    </row>
    <row r="1943" spans="2:7" x14ac:dyDescent="0.25">
      <c r="B1943" s="122">
        <f t="shared" si="32"/>
        <v>1941</v>
      </c>
      <c r="C1943" s="369">
        <v>45477</v>
      </c>
      <c r="D1943" s="238" t="s">
        <v>179</v>
      </c>
      <c r="E1943" s="125" t="str">
        <f>VLOOKUP(Gas_DB2[[#This Row],[کد ماشین آلات]],Y:AA,2,FALSE)</f>
        <v>تانکر آب</v>
      </c>
      <c r="F1943" s="125" t="str">
        <f>VLOOKUP(Gas_DB2[[#This Row],[نام ماشین آلات]],Z:AB,2,FALSE)</f>
        <v>رضاپور</v>
      </c>
      <c r="G1943" s="2">
        <v>94</v>
      </c>
    </row>
    <row r="1944" spans="2:7" x14ac:dyDescent="0.25">
      <c r="B1944" s="122">
        <f t="shared" si="32"/>
        <v>1942</v>
      </c>
      <c r="C1944" s="369">
        <v>45477</v>
      </c>
      <c r="D1944" s="237" t="s">
        <v>258</v>
      </c>
      <c r="E1944" s="125" t="str">
        <f>VLOOKUP(Gas_DB2[[#This Row],[کد ماشین آلات]],Y:AA,2,FALSE)</f>
        <v>کامیون کمپرسی</v>
      </c>
      <c r="F1944" s="125" t="str">
        <f>VLOOKUP(Gas_DB2[[#This Row],[نام ماشین آلات]],Z:AB,2,FALSE)</f>
        <v>شرکتی-یحیی زاده</v>
      </c>
      <c r="G1944" s="2">
        <v>97</v>
      </c>
    </row>
    <row r="1945" spans="2:7" x14ac:dyDescent="0.25">
      <c r="B1945" s="122">
        <f t="shared" si="32"/>
        <v>1943</v>
      </c>
      <c r="C1945" s="369">
        <v>45477</v>
      </c>
      <c r="D1945" s="237" t="s">
        <v>266</v>
      </c>
      <c r="E1945" s="125" t="str">
        <f>VLOOKUP(Gas_DB2[[#This Row],[کد ماشین آلات]],Y:AA,2,FALSE)</f>
        <v>کامیون کمپرسی</v>
      </c>
      <c r="F1945" s="125" t="str">
        <f>VLOOKUP(Gas_DB2[[#This Row],[نام ماشین آلات]],Z:AB,2,FALSE)</f>
        <v>شرکتی-یحیی زاده</v>
      </c>
      <c r="G1945" s="2">
        <v>101</v>
      </c>
    </row>
    <row r="1946" spans="2:7" x14ac:dyDescent="0.25">
      <c r="B1946" s="122">
        <f t="shared" si="32"/>
        <v>1944</v>
      </c>
      <c r="C1946" s="369">
        <v>45477</v>
      </c>
      <c r="D1946" s="237" t="s">
        <v>267</v>
      </c>
      <c r="E1946" s="125" t="str">
        <f>VLOOKUP(Gas_DB2[[#This Row],[کد ماشین آلات]],Y:AA,2,FALSE)</f>
        <v>کامیون کمپرسی</v>
      </c>
      <c r="F1946" s="125" t="str">
        <f>VLOOKUP(Gas_DB2[[#This Row],[نام ماشین آلات]],Z:AB,2,FALSE)</f>
        <v>شرکتی-یحیی زاده</v>
      </c>
      <c r="G1946" s="2">
        <v>101</v>
      </c>
    </row>
    <row r="1947" spans="2:7" x14ac:dyDescent="0.25">
      <c r="B1947" s="122">
        <f t="shared" si="32"/>
        <v>1945</v>
      </c>
      <c r="C1947" s="369">
        <v>45477</v>
      </c>
      <c r="D1947" s="238" t="s">
        <v>164</v>
      </c>
      <c r="E1947" s="125" t="str">
        <f>VLOOKUP(Gas_DB2[[#This Row],[کد ماشین آلات]],Y:AA,2,FALSE)</f>
        <v>گریدر 14G</v>
      </c>
      <c r="F1947" s="125" t="str">
        <f>VLOOKUP(Gas_DB2[[#This Row],[نام ماشین آلات]],Z:AB,2,FALSE)</f>
        <v>محمد پور</v>
      </c>
      <c r="G1947" s="2">
        <v>0</v>
      </c>
    </row>
    <row r="1948" spans="2:7" x14ac:dyDescent="0.25">
      <c r="B1948" s="122">
        <f t="shared" si="32"/>
        <v>1946</v>
      </c>
      <c r="C1948" s="369">
        <v>45477</v>
      </c>
      <c r="D1948" s="238" t="s">
        <v>168</v>
      </c>
      <c r="E1948" s="125" t="str">
        <f>VLOOKUP(Gas_DB2[[#This Row],[کد ماشین آلات]],Y:AA,2,FALSE)</f>
        <v>غلطک کششی</v>
      </c>
      <c r="F1948" s="125" t="str">
        <f>VLOOKUP(Gas_DB2[[#This Row],[نام ماشین آلات]],Z:AB,2,FALSE)</f>
        <v>محمد پور</v>
      </c>
      <c r="G1948" s="2">
        <v>0</v>
      </c>
    </row>
    <row r="1949" spans="2:7" x14ac:dyDescent="0.25">
      <c r="B1949" s="122">
        <f t="shared" si="32"/>
        <v>1947</v>
      </c>
      <c r="C1949" s="369">
        <v>45477</v>
      </c>
      <c r="D1949" s="238" t="s">
        <v>171</v>
      </c>
      <c r="E1949" s="125" t="str">
        <f>VLOOKUP(Gas_DB2[[#This Row],[کد ماشین آلات]],Y:AA,2,FALSE)</f>
        <v>غلطک کششی</v>
      </c>
      <c r="F1949" s="125" t="str">
        <f>VLOOKUP(Gas_DB2[[#This Row],[نام ماشین آلات]],Z:AB,2,FALSE)</f>
        <v>محمد پور</v>
      </c>
      <c r="G1949" s="2">
        <v>0</v>
      </c>
    </row>
    <row r="1950" spans="2:7" x14ac:dyDescent="0.25">
      <c r="B1950" s="122">
        <f t="shared" si="32"/>
        <v>1948</v>
      </c>
      <c r="C1950" s="369">
        <v>45477</v>
      </c>
      <c r="D1950" s="238" t="s">
        <v>172</v>
      </c>
      <c r="E1950" s="125" t="str">
        <f>VLOOKUP(Gas_DB2[[#This Row],[کد ماشین آلات]],Y:AA,2,FALSE)</f>
        <v>لودر</v>
      </c>
      <c r="F1950" s="125">
        <f>VLOOKUP(Gas_DB2[[#This Row],[نام ماشین آلات]],Z:AB,2,FALSE)</f>
        <v>0</v>
      </c>
      <c r="G1950" s="2">
        <v>131</v>
      </c>
    </row>
    <row r="1951" spans="2:7" x14ac:dyDescent="0.25">
      <c r="B1951" s="122">
        <f t="shared" si="32"/>
        <v>1949</v>
      </c>
      <c r="C1951" s="369">
        <v>45477</v>
      </c>
      <c r="D1951" s="238" t="s">
        <v>173</v>
      </c>
      <c r="E1951" s="125" t="str">
        <f>VLOOKUP(Gas_DB2[[#This Row],[کد ماشین آلات]],Y:AA,2,FALSE)</f>
        <v>تانکر آب</v>
      </c>
      <c r="F1951" s="125" t="str">
        <f>VLOOKUP(Gas_DB2[[#This Row],[نام ماشین آلات]],Z:AB,2,FALSE)</f>
        <v>رضاپور</v>
      </c>
      <c r="G1951" s="2">
        <v>0</v>
      </c>
    </row>
    <row r="1952" spans="2:7" x14ac:dyDescent="0.25">
      <c r="B1952" s="122">
        <f t="shared" si="32"/>
        <v>1950</v>
      </c>
      <c r="C1952" s="369">
        <v>45477</v>
      </c>
      <c r="D1952" s="238" t="s">
        <v>174</v>
      </c>
      <c r="E1952" s="125" t="str">
        <f>VLOOKUP(Gas_DB2[[#This Row],[کد ماشین آلات]],Y:AA,2,FALSE)</f>
        <v>غلطک پاچه بزی</v>
      </c>
      <c r="F1952" s="125" t="str">
        <f>VLOOKUP(Gas_DB2[[#This Row],[نام ماشین آلات]],Z:AB,2,FALSE)</f>
        <v>محمد پور</v>
      </c>
      <c r="G1952" s="2">
        <v>0</v>
      </c>
    </row>
    <row r="1953" spans="2:7" x14ac:dyDescent="0.25">
      <c r="B1953" s="122">
        <f t="shared" si="32"/>
        <v>1951</v>
      </c>
      <c r="C1953" s="369">
        <v>45477</v>
      </c>
      <c r="D1953" s="238" t="s">
        <v>176</v>
      </c>
      <c r="E1953" s="125" t="str">
        <f>VLOOKUP(Gas_DB2[[#This Row],[کد ماشین آلات]],Y:AA,2,FALSE)</f>
        <v>بلدوزر</v>
      </c>
      <c r="F1953" s="228" t="str">
        <f>VLOOKUP(D1953,Y$4:AA1953,3,FALSE)</f>
        <v>محمد پور</v>
      </c>
      <c r="G1953" s="2">
        <v>0</v>
      </c>
    </row>
    <row r="1954" spans="2:7" x14ac:dyDescent="0.25">
      <c r="B1954" s="122">
        <f t="shared" si="32"/>
        <v>1952</v>
      </c>
      <c r="C1954" s="369">
        <v>45477</v>
      </c>
      <c r="D1954" s="238" t="s">
        <v>177</v>
      </c>
      <c r="E1954" s="125" t="str">
        <f>VLOOKUP(Gas_DB2[[#This Row],[کد ماشین آلات]],Y:AA,2,FALSE)</f>
        <v>کمپرسی جفت</v>
      </c>
      <c r="F1954" s="125" t="str">
        <f>VLOOKUP(Gas_DB2[[#This Row],[نام ماشین آلات]],Z:AB,2,FALSE)</f>
        <v>محمد پور</v>
      </c>
      <c r="G1954" s="2">
        <v>0</v>
      </c>
    </row>
    <row r="1955" spans="2:7" x14ac:dyDescent="0.25">
      <c r="B1955" s="122">
        <f t="shared" si="32"/>
        <v>1953</v>
      </c>
      <c r="C1955" s="369">
        <v>45477</v>
      </c>
      <c r="D1955" s="238" t="s">
        <v>270</v>
      </c>
      <c r="E1955" s="125" t="str">
        <f>VLOOKUP(Gas_DB2[[#This Row],[کد ماشین آلات]],Y:AA,2,FALSE)</f>
        <v>کمپرسی جفت</v>
      </c>
      <c r="F1955" s="125" t="str">
        <f>VLOOKUP(Gas_DB2[[#This Row],[نام ماشین آلات]],Z:AB,2,FALSE)</f>
        <v>محمد پور</v>
      </c>
      <c r="G1955" s="2">
        <v>0</v>
      </c>
    </row>
    <row r="1956" spans="2:7" x14ac:dyDescent="0.25">
      <c r="B1956" s="122">
        <f t="shared" si="32"/>
        <v>1954</v>
      </c>
      <c r="C1956" s="369">
        <v>45477</v>
      </c>
      <c r="D1956" s="238" t="s">
        <v>268</v>
      </c>
      <c r="E1956" s="125" t="str">
        <f>VLOOKUP(Gas_DB2[[#This Row],[کد ماشین آلات]],Y:AA,2,FALSE)</f>
        <v>کمپرسی تک</v>
      </c>
      <c r="F1956" s="125" t="str">
        <f>VLOOKUP(Gas_DB2[[#This Row],[نام ماشین آلات]],Z:AB,2,FALSE)</f>
        <v>محمد پور</v>
      </c>
      <c r="G1956" s="2">
        <v>0</v>
      </c>
    </row>
    <row r="1957" spans="2:7" x14ac:dyDescent="0.25">
      <c r="B1957" s="122">
        <f t="shared" si="32"/>
        <v>1955</v>
      </c>
      <c r="C1957" s="369">
        <v>45477</v>
      </c>
      <c r="D1957" s="238" t="s">
        <v>260</v>
      </c>
      <c r="E1957" s="125" t="str">
        <f>VLOOKUP(Gas_DB2[[#This Row],[کد ماشین آلات]],Y:AA,2,FALSE)</f>
        <v>تانکر آب</v>
      </c>
      <c r="F1957" s="125" t="str">
        <f>VLOOKUP(Gas_DB2[[#This Row],[نام ماشین آلات]],Z:AB,2,FALSE)</f>
        <v>رضاپور</v>
      </c>
      <c r="G1957" s="2">
        <v>0</v>
      </c>
    </row>
    <row r="1958" spans="2:7" x14ac:dyDescent="0.25">
      <c r="B1958" s="122">
        <f t="shared" si="32"/>
        <v>1956</v>
      </c>
      <c r="C1958" s="369">
        <v>45477</v>
      </c>
      <c r="D1958" s="238" t="s">
        <v>284</v>
      </c>
      <c r="E1958" s="125" t="str">
        <f>VLOOKUP(Gas_DB2[[#This Row],[کد ماشین آلات]],Y:AA,2,FALSE)</f>
        <v>کمپرسی جفت</v>
      </c>
      <c r="F1958" s="125" t="str">
        <f>VLOOKUP(Gas_DB2[[#This Row],[نام ماشین آلات]],Z:AB,2,FALSE)</f>
        <v>محمد پور</v>
      </c>
      <c r="G1958" s="2">
        <v>0</v>
      </c>
    </row>
    <row r="1959" spans="2:7" x14ac:dyDescent="0.25">
      <c r="B1959" s="122">
        <f t="shared" si="32"/>
        <v>1957</v>
      </c>
      <c r="C1959" s="369">
        <v>45478</v>
      </c>
      <c r="D1959" s="236" t="s">
        <v>88</v>
      </c>
      <c r="E1959" s="125" t="str">
        <f>VLOOKUP(Gas_DB2[[#This Row],[کد ماشین آلات]],Y:AA,2,FALSE)</f>
        <v>گریدر  ۱۶g</v>
      </c>
      <c r="F1959" s="125" t="str">
        <f>VLOOKUP(Gas_DB2[[#This Row],[نام ماشین آلات]],Z:AB,2,FALSE)</f>
        <v>شرکتی-یگانه</v>
      </c>
      <c r="G1959" s="2">
        <v>196</v>
      </c>
    </row>
    <row r="1960" spans="2:7" x14ac:dyDescent="0.25">
      <c r="B1960" s="122">
        <f t="shared" si="32"/>
        <v>1958</v>
      </c>
      <c r="C1960" s="369">
        <v>45478</v>
      </c>
      <c r="D1960" s="236" t="s">
        <v>91</v>
      </c>
      <c r="E1960" s="125" t="str">
        <f>VLOOKUP(Gas_DB2[[#This Row],[کد ماشین آلات]],Y:AA,2,FALSE)</f>
        <v>کامیون کمپرسی</v>
      </c>
      <c r="F1960" s="125" t="str">
        <f>VLOOKUP(Gas_DB2[[#This Row],[نام ماشین آلات]],Z:AB,2,FALSE)</f>
        <v>شرکتی-یحیی زاده</v>
      </c>
      <c r="G1960" s="2">
        <v>0</v>
      </c>
    </row>
    <row r="1961" spans="2:7" x14ac:dyDescent="0.25">
      <c r="B1961" s="122">
        <f t="shared" si="32"/>
        <v>1959</v>
      </c>
      <c r="C1961" s="369">
        <v>45478</v>
      </c>
      <c r="D1961" s="236" t="s">
        <v>94</v>
      </c>
      <c r="E1961" s="125" t="str">
        <f>VLOOKUP(Gas_DB2[[#This Row],[کد ماشین آلات]],Y:AA,2,FALSE)</f>
        <v>کامیون کمپرسی</v>
      </c>
      <c r="F1961" s="125" t="str">
        <f>VLOOKUP(Gas_DB2[[#This Row],[نام ماشین آلات]],Z:AB,2,FALSE)</f>
        <v>شرکتی-یحیی زاده</v>
      </c>
      <c r="G1961" s="2">
        <v>0</v>
      </c>
    </row>
    <row r="1962" spans="2:7" x14ac:dyDescent="0.25">
      <c r="B1962" s="122">
        <f t="shared" si="32"/>
        <v>1960</v>
      </c>
      <c r="C1962" s="369">
        <v>45478</v>
      </c>
      <c r="D1962" s="236" t="s">
        <v>117</v>
      </c>
      <c r="E1962" s="125" t="str">
        <f>VLOOKUP(Gas_DB2[[#This Row],[کد ماشین آلات]],Y:AA,2,FALSE)</f>
        <v>کامیون کمپرسی</v>
      </c>
      <c r="F1962" s="125" t="str">
        <f>VLOOKUP(Gas_DB2[[#This Row],[نام ماشین آلات]],Z:AB,2,FALSE)</f>
        <v>شرکتی-یحیی زاده</v>
      </c>
      <c r="G1962" s="2">
        <v>0</v>
      </c>
    </row>
    <row r="1963" spans="2:7" x14ac:dyDescent="0.25">
      <c r="B1963" s="122">
        <f t="shared" si="32"/>
        <v>1961</v>
      </c>
      <c r="C1963" s="369">
        <v>45478</v>
      </c>
      <c r="D1963" s="236" t="s">
        <v>130</v>
      </c>
      <c r="E1963" s="125" t="str">
        <f>VLOOKUP(Gas_DB2[[#This Row],[کد ماشین آلات]],Y:AA,2,FALSE)</f>
        <v>تانکر ابپاش بنز</v>
      </c>
      <c r="F1963" s="125" t="str">
        <f>VLOOKUP(Gas_DB2[[#This Row],[نام ماشین آلات]],Z:AB,2,FALSE)</f>
        <v>شرکتی-بارانی</v>
      </c>
      <c r="G1963" s="2">
        <v>99</v>
      </c>
    </row>
    <row r="1964" spans="2:7" x14ac:dyDescent="0.25">
      <c r="B1964" s="122">
        <f t="shared" si="32"/>
        <v>1962</v>
      </c>
      <c r="C1964" s="369">
        <v>45478</v>
      </c>
      <c r="D1964" s="236" t="s">
        <v>96</v>
      </c>
      <c r="E1964" s="125" t="str">
        <f>VLOOKUP(Gas_DB2[[#This Row],[کد ماشین آلات]],Y:AA,2,FALSE)</f>
        <v>تانکر ابپاش بنز</v>
      </c>
      <c r="F1964" s="125" t="str">
        <f>VLOOKUP(Gas_DB2[[#This Row],[نام ماشین آلات]],Z:AB,2,FALSE)</f>
        <v>شرکتی-بارانی</v>
      </c>
      <c r="G1964" s="2">
        <v>52</v>
      </c>
    </row>
    <row r="1965" spans="2:7" x14ac:dyDescent="0.25">
      <c r="B1965" s="122">
        <f t="shared" si="32"/>
        <v>1963</v>
      </c>
      <c r="C1965" s="369">
        <v>45478</v>
      </c>
      <c r="D1965" s="236" t="s">
        <v>114</v>
      </c>
      <c r="E1965" s="125" t="str">
        <f>VLOOKUP(Gas_DB2[[#This Row],[کد ماشین آلات]],Y:AA,2,FALSE)</f>
        <v>تانکر سوخت بنز</v>
      </c>
      <c r="F1965" s="125" t="str">
        <f>VLOOKUP(Gas_DB2[[#This Row],[نام ماشین آلات]],Z:AB,2,FALSE)</f>
        <v>شرکتی-برات زاده- از تاریخ 1 تیرماه</v>
      </c>
      <c r="G1965" s="2">
        <v>83</v>
      </c>
    </row>
    <row r="1966" spans="2:7" x14ac:dyDescent="0.25">
      <c r="B1966" s="122">
        <f t="shared" si="32"/>
        <v>1964</v>
      </c>
      <c r="C1966" s="369">
        <v>45478</v>
      </c>
      <c r="D1966" s="236" t="s">
        <v>119</v>
      </c>
      <c r="E1966" s="125" t="str">
        <f>VLOOKUP(Gas_DB2[[#This Row],[کد ماشین آلات]],Y:AA,2,FALSE)</f>
        <v>غلطک</v>
      </c>
      <c r="F1966" s="125" t="str">
        <f>VLOOKUP(Gas_DB2[[#This Row],[نام ماشین آلات]],Z:AB,2,FALSE)</f>
        <v>شرکتی-جمالی</v>
      </c>
      <c r="G1966" s="2">
        <v>0</v>
      </c>
    </row>
    <row r="1967" spans="2:7" x14ac:dyDescent="0.25">
      <c r="B1967" s="122">
        <f t="shared" si="32"/>
        <v>1965</v>
      </c>
      <c r="C1967" s="369">
        <v>45478</v>
      </c>
      <c r="D1967" s="236" t="s">
        <v>107</v>
      </c>
      <c r="E1967" s="125" t="str">
        <f>VLOOKUP(Gas_DB2[[#This Row],[کد ماشین آلات]],Y:AA,2,FALSE)</f>
        <v>غلطک</v>
      </c>
      <c r="F1967" s="125" t="str">
        <f>VLOOKUP(Gas_DB2[[#This Row],[نام ماشین آلات]],Z:AB,2,FALSE)</f>
        <v>شرکتی-جمالی</v>
      </c>
      <c r="G1967" s="2">
        <v>0</v>
      </c>
    </row>
    <row r="1968" spans="2:7" x14ac:dyDescent="0.25">
      <c r="B1968" s="122">
        <f t="shared" si="32"/>
        <v>1966</v>
      </c>
      <c r="C1968" s="369">
        <v>45478</v>
      </c>
      <c r="D1968" s="236" t="s">
        <v>110</v>
      </c>
      <c r="E1968" s="125" t="str">
        <f>VLOOKUP(Gas_DB2[[#This Row],[کد ماشین آلات]],Y:AA,2,FALSE)</f>
        <v>غلطک</v>
      </c>
      <c r="F1968" s="125" t="str">
        <f>VLOOKUP(Gas_DB2[[#This Row],[نام ماشین آلات]],Z:AB,2,FALSE)</f>
        <v>شرکتی-جمالی</v>
      </c>
      <c r="G1968" s="2">
        <v>0</v>
      </c>
    </row>
    <row r="1969" spans="2:11" x14ac:dyDescent="0.25">
      <c r="B1969" s="122">
        <f t="shared" si="32"/>
        <v>1967</v>
      </c>
      <c r="C1969" s="369">
        <v>45478</v>
      </c>
      <c r="D1969" s="236" t="s">
        <v>120</v>
      </c>
      <c r="E1969" s="125" t="str">
        <f>VLOOKUP(Gas_DB2[[#This Row],[کد ماشین آلات]],Y:AA,2,FALSE)</f>
        <v>میکسراتکو</v>
      </c>
      <c r="F1969" s="125" t="str">
        <f>VLOOKUP(Gas_DB2[[#This Row],[نام ماشین آلات]],Z:AB,2,FALSE)</f>
        <v>شرکتی-شاکری</v>
      </c>
      <c r="G1969" s="2">
        <v>0</v>
      </c>
    </row>
    <row r="1970" spans="2:11" x14ac:dyDescent="0.25">
      <c r="B1970" s="122">
        <f t="shared" si="32"/>
        <v>1968</v>
      </c>
      <c r="C1970" s="369">
        <v>45478</v>
      </c>
      <c r="D1970" s="236" t="s">
        <v>122</v>
      </c>
      <c r="E1970" s="125" t="str">
        <f>VLOOKUP(Gas_DB2[[#This Row],[کد ماشین آلات]],Y:AA,2,FALSE)</f>
        <v>میکسر امیکو</v>
      </c>
      <c r="F1970" s="125" t="str">
        <f>VLOOKUP(Gas_DB2[[#This Row],[نام ماشین آلات]],Z:AB,2,FALSE)</f>
        <v>شرکتی-زراعتی</v>
      </c>
      <c r="G1970" s="2">
        <v>0</v>
      </c>
    </row>
    <row r="1971" spans="2:11" x14ac:dyDescent="0.25">
      <c r="B1971" s="122">
        <f t="shared" si="32"/>
        <v>1969</v>
      </c>
      <c r="C1971" s="369">
        <v>45478</v>
      </c>
      <c r="D1971" s="236" t="s">
        <v>127</v>
      </c>
      <c r="E1971" s="125" t="str">
        <f>VLOOKUP(Gas_DB2[[#This Row],[کد ماشین آلات]],Y:AA,2,FALSE)</f>
        <v>بلدوزر</v>
      </c>
      <c r="F1971" s="125" t="str">
        <f>VLOOKUP(Gas_DB2[[#This Row],[نام ماشین آلات]],Z:AB,2,FALSE)</f>
        <v>شرکتی-رجب زاده</v>
      </c>
      <c r="G1971" s="2">
        <v>0</v>
      </c>
    </row>
    <row r="1972" spans="2:11" x14ac:dyDescent="0.25">
      <c r="B1972" s="122">
        <f t="shared" si="32"/>
        <v>1970</v>
      </c>
      <c r="C1972" s="369">
        <v>45478</v>
      </c>
      <c r="D1972" s="236" t="s">
        <v>285</v>
      </c>
      <c r="E1972" s="125" t="str">
        <f>VLOOKUP(Gas_DB2[[#This Row],[کد ماشین آلات]],Y:AA,2,FALSE)</f>
        <v>غلطک</v>
      </c>
      <c r="F1972" s="125" t="str">
        <f>VLOOKUP(Gas_DB2[[#This Row],[نام ماشین آلات]],Z:AB,2,FALSE)</f>
        <v>شرکتی-جمالی</v>
      </c>
      <c r="G1972" s="2">
        <v>0</v>
      </c>
    </row>
    <row r="1973" spans="2:11" x14ac:dyDescent="0.25">
      <c r="B1973" s="122">
        <f t="shared" si="32"/>
        <v>1971</v>
      </c>
      <c r="C1973" s="369">
        <v>45478</v>
      </c>
      <c r="D1973" s="236" t="s">
        <v>158</v>
      </c>
      <c r="E1973" s="125" t="str">
        <f>VLOOKUP(Gas_DB2[[#This Row],[کد ماشین آلات]],Y:AA,2,FALSE)</f>
        <v>بیل مکانیکی</v>
      </c>
      <c r="F1973" s="125" t="str">
        <f>VLOOKUP(Gas_DB2[[#This Row],[نام ماشین آلات]],Z:AB,2,FALSE)</f>
        <v>انصاری</v>
      </c>
      <c r="G1973" s="2">
        <v>0</v>
      </c>
    </row>
    <row r="1974" spans="2:11" x14ac:dyDescent="0.25">
      <c r="B1974" s="122">
        <f t="shared" si="32"/>
        <v>1972</v>
      </c>
      <c r="C1974" s="369">
        <v>45478</v>
      </c>
      <c r="D1974" s="237" t="s">
        <v>144</v>
      </c>
      <c r="E1974" s="125" t="str">
        <f>VLOOKUP(Gas_DB2[[#This Row],[کد ماشین آلات]],Y:AA,2,FALSE)</f>
        <v>بلدوزر D85</v>
      </c>
      <c r="F1974" s="125" t="str">
        <f>VLOOKUP(Gas_DB2[[#This Row],[نام ماشین آلات]],Z:AB,2,FALSE)</f>
        <v>اکبری</v>
      </c>
      <c r="G1974" s="2">
        <v>281</v>
      </c>
    </row>
    <row r="1975" spans="2:11" x14ac:dyDescent="0.25">
      <c r="B1975" s="122">
        <f t="shared" si="32"/>
        <v>1973</v>
      </c>
      <c r="C1975" s="369">
        <v>45478</v>
      </c>
      <c r="D1975" s="237" t="s">
        <v>146</v>
      </c>
      <c r="E1975" s="125" t="str">
        <f>VLOOKUP(Gas_DB2[[#This Row],[کد ماشین آلات]],Y:AA,2,FALSE)</f>
        <v>بلدوزر D85</v>
      </c>
      <c r="F1975" s="125" t="str">
        <f>VLOOKUP(Gas_DB2[[#This Row],[نام ماشین آلات]],Z:AB,2,FALSE)</f>
        <v>اکبری</v>
      </c>
      <c r="G1975" s="2">
        <v>192</v>
      </c>
    </row>
    <row r="1976" spans="2:11" x14ac:dyDescent="0.25">
      <c r="B1976" s="122">
        <f t="shared" si="32"/>
        <v>1974</v>
      </c>
      <c r="C1976" s="369">
        <v>45478</v>
      </c>
      <c r="D1976" s="238" t="s">
        <v>147</v>
      </c>
      <c r="E1976" s="125" t="str">
        <f>VLOOKUP(Gas_DB2[[#This Row],[کد ماشین آلات]],Y:AA,2,FALSE)</f>
        <v>بلدوزر کاترپیلار D8</v>
      </c>
      <c r="F1976" s="125" t="str">
        <f>VLOOKUP(Gas_DB2[[#This Row],[نام ماشین آلات]],Z:AB,2,FALSE)</f>
        <v>حسن پور</v>
      </c>
      <c r="G1976" s="2">
        <v>532</v>
      </c>
    </row>
    <row r="1977" spans="2:11" x14ac:dyDescent="0.25">
      <c r="B1977" s="122">
        <f t="shared" si="32"/>
        <v>1975</v>
      </c>
      <c r="C1977" s="369">
        <v>45478</v>
      </c>
      <c r="D1977" s="236" t="s">
        <v>162</v>
      </c>
      <c r="E1977" s="125" t="str">
        <f>VLOOKUP(Gas_DB2[[#This Row],[کد ماشین آلات]],Y:AA,2,FALSE)</f>
        <v>بیل مکانیکی</v>
      </c>
      <c r="F1977" s="125" t="str">
        <f>VLOOKUP(Gas_DB2[[#This Row],[نام ماشین آلات]],Z:AB,2,FALSE)</f>
        <v>انصاری</v>
      </c>
      <c r="G1977" s="2">
        <v>183</v>
      </c>
    </row>
    <row r="1978" spans="2:11" x14ac:dyDescent="0.25">
      <c r="B1978" s="122">
        <f t="shared" si="32"/>
        <v>1976</v>
      </c>
      <c r="C1978" s="369">
        <v>45478</v>
      </c>
      <c r="D1978" s="236" t="s">
        <v>160</v>
      </c>
      <c r="E1978" s="125" t="str">
        <f>VLOOKUP(Gas_DB2[[#This Row],[کد ماشین آلات]],Y:AA,2,FALSE)</f>
        <v>تانکر آب</v>
      </c>
      <c r="F1978" s="125" t="str">
        <f>VLOOKUP(Gas_DB2[[#This Row],[نام ماشین آلات]],Z:AB,2,FALSE)</f>
        <v>رضاپور</v>
      </c>
      <c r="G1978" s="4">
        <v>0</v>
      </c>
      <c r="H1978" s="4"/>
      <c r="I1978" s="127"/>
      <c r="J1978" s="127"/>
      <c r="K1978" s="107"/>
    </row>
    <row r="1979" spans="2:11" x14ac:dyDescent="0.25">
      <c r="B1979" s="122">
        <f t="shared" si="32"/>
        <v>1977</v>
      </c>
      <c r="C1979" s="369">
        <v>45478</v>
      </c>
      <c r="D1979" s="236" t="s">
        <v>149</v>
      </c>
      <c r="E1979" s="125" t="str">
        <f>VLOOKUP(Gas_DB2[[#This Row],[کد ماشین آلات]],Y:AA,2,FALSE)</f>
        <v>لودر ZL50</v>
      </c>
      <c r="F1979" s="125" t="str">
        <f>VLOOKUP(Gas_DB2[[#This Row],[نام ماشین آلات]],Z:AB,2,FALSE)</f>
        <v>میرزایی</v>
      </c>
      <c r="G1979" s="2">
        <v>0</v>
      </c>
    </row>
    <row r="1980" spans="2:11" x14ac:dyDescent="0.25">
      <c r="B1980" s="122">
        <f t="shared" si="32"/>
        <v>1978</v>
      </c>
      <c r="C1980" s="369">
        <v>45478</v>
      </c>
      <c r="D1980" s="237" t="s">
        <v>150</v>
      </c>
      <c r="E1980" s="125" t="str">
        <f>VLOOKUP(Gas_DB2[[#This Row],[کد ماشین آلات]],Y:AA,2,FALSE)</f>
        <v>کامیون کمپرسی</v>
      </c>
      <c r="F1980" s="125" t="str">
        <f>VLOOKUP(Gas_DB2[[#This Row],[نام ماشین آلات]],Z:AB,2,FALSE)</f>
        <v>شرکتی-یحیی زاده</v>
      </c>
      <c r="G1980" s="2">
        <v>0</v>
      </c>
    </row>
    <row r="1981" spans="2:11" x14ac:dyDescent="0.25">
      <c r="B1981" s="122">
        <f t="shared" si="32"/>
        <v>1979</v>
      </c>
      <c r="C1981" s="369">
        <v>45478</v>
      </c>
      <c r="D1981" s="237" t="s">
        <v>152</v>
      </c>
      <c r="E1981" s="125" t="str">
        <f>VLOOKUP(Gas_DB2[[#This Row],[کد ماشین آلات]],Y:AA,2,FALSE)</f>
        <v>کامیون کمپرسی</v>
      </c>
      <c r="F1981" s="125" t="str">
        <f>VLOOKUP(Gas_DB2[[#This Row],[نام ماشین آلات]],Z:AB,2,FALSE)</f>
        <v>شرکتی-یحیی زاده</v>
      </c>
      <c r="G1981" s="2">
        <v>0</v>
      </c>
    </row>
    <row r="1982" spans="2:11" x14ac:dyDescent="0.25">
      <c r="B1982" s="122">
        <f t="shared" si="32"/>
        <v>1980</v>
      </c>
      <c r="C1982" s="369">
        <v>45478</v>
      </c>
      <c r="D1982" s="237" t="s">
        <v>153</v>
      </c>
      <c r="E1982" s="125" t="str">
        <f>VLOOKUP(Gas_DB2[[#This Row],[کد ماشین آلات]],Y:AA,2,FALSE)</f>
        <v>کامیون کمپرسی</v>
      </c>
      <c r="F1982" s="125" t="str">
        <f>VLOOKUP(Gas_DB2[[#This Row],[نام ماشین آلات]],Z:AB,2,FALSE)</f>
        <v>شرکتی-یحیی زاده</v>
      </c>
      <c r="G1982" s="2">
        <v>0</v>
      </c>
    </row>
    <row r="1983" spans="2:11" x14ac:dyDescent="0.25">
      <c r="B1983" s="122">
        <f t="shared" si="32"/>
        <v>1981</v>
      </c>
      <c r="C1983" s="369">
        <v>45478</v>
      </c>
      <c r="D1983" s="237" t="s">
        <v>137</v>
      </c>
      <c r="E1983" s="125" t="str">
        <f>VLOOKUP(Gas_DB2[[#This Row],[کد ماشین آلات]],Y:AA,2,FALSE)</f>
        <v>بیل مکانیکی</v>
      </c>
      <c r="F1983" s="125" t="str">
        <f>VLOOKUP(Gas_DB2[[#This Row],[نام ماشین آلات]],Z:AB,2,FALSE)</f>
        <v>انصاری</v>
      </c>
      <c r="G1983" s="2">
        <v>0</v>
      </c>
    </row>
    <row r="1984" spans="2:11" x14ac:dyDescent="0.25">
      <c r="B1984" s="122">
        <f t="shared" si="32"/>
        <v>1982</v>
      </c>
      <c r="C1984" s="369">
        <v>45478</v>
      </c>
      <c r="D1984" s="237" t="s">
        <v>139</v>
      </c>
      <c r="E1984" s="125" t="str">
        <f>VLOOKUP(Gas_DB2[[#This Row],[کد ماشین آلات]],Y:AA,2,FALSE)</f>
        <v>بیل مکانیکی</v>
      </c>
      <c r="F1984" s="125" t="str">
        <f>VLOOKUP(Gas_DB2[[#This Row],[نام ماشین آلات]],Z:AB,2,FALSE)</f>
        <v>انصاری</v>
      </c>
      <c r="G1984" s="2">
        <v>312</v>
      </c>
    </row>
    <row r="1985" spans="2:7" x14ac:dyDescent="0.25">
      <c r="B1985" s="122">
        <f t="shared" si="32"/>
        <v>1983</v>
      </c>
      <c r="C1985" s="369">
        <v>45478</v>
      </c>
      <c r="D1985" s="237" t="s">
        <v>141</v>
      </c>
      <c r="E1985" s="125" t="str">
        <f>VLOOKUP(Gas_DB2[[#This Row],[کد ماشین آلات]],Y:AA,2,FALSE)</f>
        <v>کامیون کمپرسی</v>
      </c>
      <c r="F1985" s="125" t="str">
        <f>VLOOKUP(Gas_DB2[[#This Row],[نام ماشین آلات]],Z:AB,2,FALSE)</f>
        <v>شرکتی-یحیی زاده</v>
      </c>
      <c r="G1985" s="2">
        <v>0</v>
      </c>
    </row>
    <row r="1986" spans="2:7" x14ac:dyDescent="0.25">
      <c r="B1986" s="122">
        <f t="shared" si="32"/>
        <v>1984</v>
      </c>
      <c r="C1986" s="369">
        <v>45478</v>
      </c>
      <c r="D1986" s="237" t="s">
        <v>142</v>
      </c>
      <c r="E1986" s="125" t="str">
        <f>VLOOKUP(Gas_DB2[[#This Row],[کد ماشین آلات]],Y:AA,2,FALSE)</f>
        <v>کامیون کمپرسی</v>
      </c>
      <c r="F1986" s="125" t="str">
        <f>VLOOKUP(Gas_DB2[[#This Row],[نام ماشین آلات]],Z:AB,2,FALSE)</f>
        <v>شرکتی-یحیی زاده</v>
      </c>
      <c r="G1986" s="2">
        <v>155</v>
      </c>
    </row>
    <row r="1987" spans="2:7" x14ac:dyDescent="0.25">
      <c r="B1987" s="122">
        <f t="shared" si="32"/>
        <v>1985</v>
      </c>
      <c r="C1987" s="369">
        <v>45478</v>
      </c>
      <c r="D1987" s="237" t="s">
        <v>143</v>
      </c>
      <c r="E1987" s="125" t="str">
        <f>VLOOKUP(Gas_DB2[[#This Row],[کد ماشین آلات]],Y:AA,2,FALSE)</f>
        <v>کامیون کمپرسی</v>
      </c>
      <c r="F1987" s="125" t="str">
        <f>VLOOKUP(Gas_DB2[[#This Row],[نام ماشین آلات]],Z:AB,2,FALSE)</f>
        <v>شرکتی-یحیی زاده</v>
      </c>
      <c r="G1987" s="2">
        <v>138</v>
      </c>
    </row>
    <row r="1988" spans="2:7" x14ac:dyDescent="0.25">
      <c r="B1988" s="122">
        <f t="shared" si="32"/>
        <v>1986</v>
      </c>
      <c r="C1988" s="369">
        <v>45478</v>
      </c>
      <c r="D1988" s="237" t="s">
        <v>136</v>
      </c>
      <c r="E1988" s="125" t="str">
        <f>VLOOKUP(Gas_DB2[[#This Row],[کد ماشین آلات]],Y:AA,2,FALSE)</f>
        <v>بلدوزر</v>
      </c>
      <c r="F1988" s="125" t="str">
        <f>VLOOKUP(Gas_DB2[[#This Row],[نام ماشین آلات]],Z:AB,2,FALSE)</f>
        <v>شرکتی-رجب زاده</v>
      </c>
      <c r="G1988" s="2">
        <v>0</v>
      </c>
    </row>
    <row r="1989" spans="2:7" x14ac:dyDescent="0.25">
      <c r="B1989" s="122">
        <f t="shared" si="32"/>
        <v>1987</v>
      </c>
      <c r="C1989" s="369">
        <v>45478</v>
      </c>
      <c r="D1989" s="237" t="s">
        <v>286</v>
      </c>
      <c r="E1989" s="125" t="str">
        <f>VLOOKUP(Gas_DB2[[#This Row],[کد ماشین آلات]],Y:AA,2,FALSE)</f>
        <v>بلدوزر</v>
      </c>
      <c r="F1989" s="125" t="str">
        <f>VLOOKUP(Gas_DB2[[#This Row],[نام ماشین آلات]],Z:AB,2,FALSE)</f>
        <v>شرکتی-رجب زاده</v>
      </c>
      <c r="G1989" s="2">
        <v>0</v>
      </c>
    </row>
    <row r="1990" spans="2:7" x14ac:dyDescent="0.25">
      <c r="B1990" s="122">
        <f t="shared" si="32"/>
        <v>1988</v>
      </c>
      <c r="C1990" s="369">
        <v>45478</v>
      </c>
      <c r="D1990" s="236" t="s">
        <v>155</v>
      </c>
      <c r="E1990" s="125" t="str">
        <f>VLOOKUP(Gas_DB2[[#This Row],[کد ماشین آلات]],Y:AA,2,FALSE)</f>
        <v>لودر</v>
      </c>
      <c r="F1990" s="125">
        <f>VLOOKUP(Gas_DB2[[#This Row],[نام ماشین آلات]],Z:AB,2,FALSE)</f>
        <v>0</v>
      </c>
      <c r="G1990" s="2">
        <v>0</v>
      </c>
    </row>
    <row r="1991" spans="2:7" x14ac:dyDescent="0.25">
      <c r="B1991" s="122">
        <f t="shared" si="32"/>
        <v>1989</v>
      </c>
      <c r="C1991" s="369">
        <v>45478</v>
      </c>
      <c r="D1991" s="236" t="s">
        <v>156</v>
      </c>
      <c r="E1991" s="125" t="str">
        <f>VLOOKUP(Gas_DB2[[#This Row],[کد ماشین آلات]],Y:AA,2,FALSE)</f>
        <v>کامیون کمپرسی</v>
      </c>
      <c r="F1991" s="125" t="str">
        <f>VLOOKUP(Gas_DB2[[#This Row],[نام ماشین آلات]],Z:AB,2,FALSE)</f>
        <v>شرکتی-یحیی زاده</v>
      </c>
      <c r="G1991" s="2">
        <v>0</v>
      </c>
    </row>
    <row r="1992" spans="2:7" x14ac:dyDescent="0.25">
      <c r="B1992" s="122">
        <f t="shared" ref="B1992:B2055" si="33">ROW()-2</f>
        <v>1990</v>
      </c>
      <c r="C1992" s="369">
        <v>45478</v>
      </c>
      <c r="D1992" s="236" t="s">
        <v>157</v>
      </c>
      <c r="E1992" s="125" t="str">
        <f>VLOOKUP(Gas_DB2[[#This Row],[کد ماشین آلات]],Y:AA,2,FALSE)</f>
        <v>کامیون کمپرسی</v>
      </c>
      <c r="F1992" s="125" t="str">
        <f>VLOOKUP(Gas_DB2[[#This Row],[نام ماشین آلات]],Z:AB,2,FALSE)</f>
        <v>شرکتی-یحیی زاده</v>
      </c>
      <c r="G1992" s="2">
        <v>0</v>
      </c>
    </row>
    <row r="1993" spans="2:7" x14ac:dyDescent="0.25">
      <c r="B1993" s="122">
        <f t="shared" si="33"/>
        <v>1991</v>
      </c>
      <c r="C1993" s="369">
        <v>45478</v>
      </c>
      <c r="D1993" s="238" t="s">
        <v>179</v>
      </c>
      <c r="E1993" s="125" t="str">
        <f>VLOOKUP(Gas_DB2[[#This Row],[کد ماشین آلات]],Y:AA,2,FALSE)</f>
        <v>تانکر آب</v>
      </c>
      <c r="F1993" s="125" t="str">
        <f>VLOOKUP(Gas_DB2[[#This Row],[نام ماشین آلات]],Z:AB,2,FALSE)</f>
        <v>رضاپور</v>
      </c>
      <c r="G1993" s="2">
        <v>98</v>
      </c>
    </row>
    <row r="1994" spans="2:7" x14ac:dyDescent="0.25">
      <c r="B1994" s="122">
        <f t="shared" si="33"/>
        <v>1992</v>
      </c>
      <c r="C1994" s="369">
        <v>45478</v>
      </c>
      <c r="D1994" s="237" t="s">
        <v>258</v>
      </c>
      <c r="E1994" s="125" t="str">
        <f>VLOOKUP(Gas_DB2[[#This Row],[کد ماشین آلات]],Y:AA,2,FALSE)</f>
        <v>کامیون کمپرسی</v>
      </c>
      <c r="F1994" s="125" t="str">
        <f>VLOOKUP(Gas_DB2[[#This Row],[نام ماشین آلات]],Z:AB,2,FALSE)</f>
        <v>شرکتی-یحیی زاده</v>
      </c>
      <c r="G1994" s="2">
        <v>0</v>
      </c>
    </row>
    <row r="1995" spans="2:7" x14ac:dyDescent="0.25">
      <c r="B1995" s="122">
        <f t="shared" si="33"/>
        <v>1993</v>
      </c>
      <c r="C1995" s="369">
        <v>45478</v>
      </c>
      <c r="D1995" s="237" t="s">
        <v>266</v>
      </c>
      <c r="E1995" s="125" t="str">
        <f>VLOOKUP(Gas_DB2[[#This Row],[کد ماشین آلات]],Y:AA,2,FALSE)</f>
        <v>کامیون کمپرسی</v>
      </c>
      <c r="F1995" s="125" t="str">
        <f>VLOOKUP(Gas_DB2[[#This Row],[نام ماشین آلات]],Z:AB,2,FALSE)</f>
        <v>شرکتی-یحیی زاده</v>
      </c>
      <c r="G1995" s="2">
        <v>0</v>
      </c>
    </row>
    <row r="1996" spans="2:7" x14ac:dyDescent="0.25">
      <c r="B1996" s="122">
        <f t="shared" si="33"/>
        <v>1994</v>
      </c>
      <c r="C1996" s="369">
        <v>45478</v>
      </c>
      <c r="D1996" s="237" t="s">
        <v>267</v>
      </c>
      <c r="E1996" s="125" t="str">
        <f>VLOOKUP(Gas_DB2[[#This Row],[کد ماشین آلات]],Y:AA,2,FALSE)</f>
        <v>کامیون کمپرسی</v>
      </c>
      <c r="F1996" s="125" t="str">
        <f>VLOOKUP(Gas_DB2[[#This Row],[نام ماشین آلات]],Z:AB,2,FALSE)</f>
        <v>شرکتی-یحیی زاده</v>
      </c>
      <c r="G1996" s="2">
        <v>0</v>
      </c>
    </row>
    <row r="1997" spans="2:7" x14ac:dyDescent="0.25">
      <c r="B1997" s="122">
        <f t="shared" si="33"/>
        <v>1995</v>
      </c>
      <c r="C1997" s="369">
        <v>45478</v>
      </c>
      <c r="D1997" s="238" t="s">
        <v>164</v>
      </c>
      <c r="E1997" s="125" t="str">
        <f>VLOOKUP(Gas_DB2[[#This Row],[کد ماشین آلات]],Y:AA,2,FALSE)</f>
        <v>گریدر 14G</v>
      </c>
      <c r="F1997" s="125" t="str">
        <f>VLOOKUP(Gas_DB2[[#This Row],[نام ماشین آلات]],Z:AB,2,FALSE)</f>
        <v>محمد پور</v>
      </c>
      <c r="G1997" s="2">
        <v>245</v>
      </c>
    </row>
    <row r="1998" spans="2:7" x14ac:dyDescent="0.25">
      <c r="B1998" s="122">
        <f t="shared" si="33"/>
        <v>1996</v>
      </c>
      <c r="C1998" s="369">
        <v>45478</v>
      </c>
      <c r="D1998" s="238" t="s">
        <v>168</v>
      </c>
      <c r="E1998" s="125" t="str">
        <f>VLOOKUP(Gas_DB2[[#This Row],[کد ماشین آلات]],Y:AA,2,FALSE)</f>
        <v>غلطک کششی</v>
      </c>
      <c r="F1998" s="125" t="str">
        <f>VLOOKUP(Gas_DB2[[#This Row],[نام ماشین آلات]],Z:AB,2,FALSE)</f>
        <v>محمد پور</v>
      </c>
      <c r="G1998" s="2">
        <v>107</v>
      </c>
    </row>
    <row r="1999" spans="2:7" x14ac:dyDescent="0.25">
      <c r="B1999" s="122">
        <f t="shared" si="33"/>
        <v>1997</v>
      </c>
      <c r="C1999" s="369">
        <v>45478</v>
      </c>
      <c r="D1999" s="238" t="s">
        <v>171</v>
      </c>
      <c r="E1999" s="125" t="str">
        <f>VLOOKUP(Gas_DB2[[#This Row],[کد ماشین آلات]],Y:AA,2,FALSE)</f>
        <v>غلطک کششی</v>
      </c>
      <c r="F1999" s="125" t="str">
        <f>VLOOKUP(Gas_DB2[[#This Row],[نام ماشین آلات]],Z:AB,2,FALSE)</f>
        <v>محمد پور</v>
      </c>
      <c r="G1999" s="2">
        <v>87</v>
      </c>
    </row>
    <row r="2000" spans="2:7" x14ac:dyDescent="0.25">
      <c r="B2000" s="122">
        <f t="shared" si="33"/>
        <v>1998</v>
      </c>
      <c r="C2000" s="369">
        <v>45478</v>
      </c>
      <c r="D2000" s="238" t="s">
        <v>172</v>
      </c>
      <c r="E2000" s="125" t="str">
        <f>VLOOKUP(Gas_DB2[[#This Row],[کد ماشین آلات]],Y:AA,2,FALSE)</f>
        <v>لودر</v>
      </c>
      <c r="F2000" s="125">
        <f>VLOOKUP(Gas_DB2[[#This Row],[نام ماشین آلات]],Z:AB,2,FALSE)</f>
        <v>0</v>
      </c>
      <c r="G2000" s="2">
        <v>190</v>
      </c>
    </row>
    <row r="2001" spans="2:7" x14ac:dyDescent="0.25">
      <c r="B2001" s="122">
        <f t="shared" si="33"/>
        <v>1999</v>
      </c>
      <c r="C2001" s="369">
        <v>45478</v>
      </c>
      <c r="D2001" s="238" t="s">
        <v>173</v>
      </c>
      <c r="E2001" s="125" t="str">
        <f>VLOOKUP(Gas_DB2[[#This Row],[کد ماشین آلات]],Y:AA,2,FALSE)</f>
        <v>تانکر آب</v>
      </c>
      <c r="F2001" s="125" t="str">
        <f>VLOOKUP(Gas_DB2[[#This Row],[نام ماشین آلات]],Z:AB,2,FALSE)</f>
        <v>رضاپور</v>
      </c>
      <c r="G2001" s="2">
        <v>0</v>
      </c>
    </row>
    <row r="2002" spans="2:7" x14ac:dyDescent="0.25">
      <c r="B2002" s="122">
        <f t="shared" si="33"/>
        <v>2000</v>
      </c>
      <c r="C2002" s="369">
        <v>45478</v>
      </c>
      <c r="D2002" s="238" t="s">
        <v>174</v>
      </c>
      <c r="E2002" s="125" t="str">
        <f>VLOOKUP(Gas_DB2[[#This Row],[کد ماشین آلات]],Y:AA,2,FALSE)</f>
        <v>غلطک پاچه بزی</v>
      </c>
      <c r="F2002" s="125" t="str">
        <f>VLOOKUP(Gas_DB2[[#This Row],[نام ماشین آلات]],Z:AB,2,FALSE)</f>
        <v>محمد پور</v>
      </c>
      <c r="G2002" s="2">
        <v>79</v>
      </c>
    </row>
    <row r="2003" spans="2:7" x14ac:dyDescent="0.25">
      <c r="B2003" s="122">
        <f t="shared" si="33"/>
        <v>2001</v>
      </c>
      <c r="C2003" s="369">
        <v>45478</v>
      </c>
      <c r="D2003" s="238" t="s">
        <v>176</v>
      </c>
      <c r="E2003" s="125" t="str">
        <f>VLOOKUP(Gas_DB2[[#This Row],[کد ماشین آلات]],Y:AA,2,FALSE)</f>
        <v>بلدوزر</v>
      </c>
      <c r="F2003" s="228" t="str">
        <f>VLOOKUP(D2003,Y$4:AA2003,3,FALSE)</f>
        <v>محمد پور</v>
      </c>
      <c r="G2003" s="2">
        <v>0</v>
      </c>
    </row>
    <row r="2004" spans="2:7" x14ac:dyDescent="0.25">
      <c r="B2004" s="122">
        <f t="shared" si="33"/>
        <v>2002</v>
      </c>
      <c r="C2004" s="369">
        <v>45478</v>
      </c>
      <c r="D2004" s="238" t="s">
        <v>177</v>
      </c>
      <c r="E2004" s="125" t="str">
        <f>VLOOKUP(Gas_DB2[[#This Row],[کد ماشین آلات]],Y:AA,2,FALSE)</f>
        <v>کمپرسی جفت</v>
      </c>
      <c r="F2004" s="125" t="str">
        <f>VLOOKUP(Gas_DB2[[#This Row],[نام ماشین آلات]],Z:AB,2,FALSE)</f>
        <v>محمد پور</v>
      </c>
      <c r="G2004" s="2">
        <v>250</v>
      </c>
    </row>
    <row r="2005" spans="2:7" x14ac:dyDescent="0.25">
      <c r="B2005" s="122">
        <f t="shared" si="33"/>
        <v>2003</v>
      </c>
      <c r="C2005" s="369">
        <v>45478</v>
      </c>
      <c r="D2005" s="238" t="s">
        <v>270</v>
      </c>
      <c r="E2005" s="125" t="str">
        <f>VLOOKUP(Gas_DB2[[#This Row],[کد ماشین آلات]],Y:AA,2,FALSE)</f>
        <v>کمپرسی جفت</v>
      </c>
      <c r="F2005" s="125" t="str">
        <f>VLOOKUP(Gas_DB2[[#This Row],[نام ماشین آلات]],Z:AB,2,FALSE)</f>
        <v>محمد پور</v>
      </c>
      <c r="G2005" s="2">
        <v>243</v>
      </c>
    </row>
    <row r="2006" spans="2:7" x14ac:dyDescent="0.25">
      <c r="B2006" s="122">
        <f t="shared" si="33"/>
        <v>2004</v>
      </c>
      <c r="C2006" s="369">
        <v>45478</v>
      </c>
      <c r="D2006" s="238" t="s">
        <v>268</v>
      </c>
      <c r="E2006" s="125" t="str">
        <f>VLOOKUP(Gas_DB2[[#This Row],[کد ماشین آلات]],Y:AA,2,FALSE)</f>
        <v>کمپرسی تک</v>
      </c>
      <c r="F2006" s="125" t="str">
        <f>VLOOKUP(Gas_DB2[[#This Row],[نام ماشین آلات]],Z:AB,2,FALSE)</f>
        <v>محمد پور</v>
      </c>
      <c r="G2006" s="2">
        <v>269</v>
      </c>
    </row>
    <row r="2007" spans="2:7" x14ac:dyDescent="0.25">
      <c r="B2007" s="122">
        <f t="shared" si="33"/>
        <v>2005</v>
      </c>
      <c r="C2007" s="369">
        <v>45478</v>
      </c>
      <c r="D2007" s="238" t="s">
        <v>260</v>
      </c>
      <c r="E2007" s="125" t="str">
        <f>VLOOKUP(Gas_DB2[[#This Row],[کد ماشین آلات]],Y:AA,2,FALSE)</f>
        <v>تانکر آب</v>
      </c>
      <c r="F2007" s="125" t="str">
        <f>VLOOKUP(Gas_DB2[[#This Row],[نام ماشین آلات]],Z:AB,2,FALSE)</f>
        <v>رضاپور</v>
      </c>
      <c r="G2007" s="2">
        <v>0</v>
      </c>
    </row>
    <row r="2008" spans="2:7" x14ac:dyDescent="0.25">
      <c r="B2008" s="122">
        <f t="shared" si="33"/>
        <v>2006</v>
      </c>
      <c r="C2008" s="369">
        <v>45478</v>
      </c>
      <c r="D2008" s="238" t="s">
        <v>284</v>
      </c>
      <c r="E2008" s="125" t="str">
        <f>VLOOKUP(Gas_DB2[[#This Row],[کد ماشین آلات]],Y:AA,2,FALSE)</f>
        <v>کمپرسی جفت</v>
      </c>
      <c r="F2008" s="125" t="str">
        <f>VLOOKUP(Gas_DB2[[#This Row],[نام ماشین آلات]],Z:AB,2,FALSE)</f>
        <v>محمد پور</v>
      </c>
      <c r="G2008" s="2">
        <v>298</v>
      </c>
    </row>
    <row r="2009" spans="2:7" x14ac:dyDescent="0.25">
      <c r="B2009" s="122">
        <f t="shared" si="33"/>
        <v>2007</v>
      </c>
      <c r="C2009" s="369">
        <v>45479</v>
      </c>
      <c r="D2009" s="236" t="s">
        <v>88</v>
      </c>
      <c r="E2009" s="125" t="str">
        <f>VLOOKUP(Gas_DB2[[#This Row],[کد ماشین آلات]],Y:AA,2,FALSE)</f>
        <v>گریدر  ۱۶g</v>
      </c>
      <c r="F2009" s="125" t="str">
        <f>VLOOKUP(Gas_DB2[[#This Row],[نام ماشین آلات]],Z:AB,2,FALSE)</f>
        <v>شرکتی-یگانه</v>
      </c>
      <c r="G2009" s="2">
        <v>0</v>
      </c>
    </row>
    <row r="2010" spans="2:7" x14ac:dyDescent="0.25">
      <c r="B2010" s="122">
        <f t="shared" si="33"/>
        <v>2008</v>
      </c>
      <c r="C2010" s="369">
        <v>45479</v>
      </c>
      <c r="D2010" s="236" t="s">
        <v>91</v>
      </c>
      <c r="E2010" s="125" t="str">
        <f>VLOOKUP(Gas_DB2[[#This Row],[کد ماشین آلات]],Y:AA,2,FALSE)</f>
        <v>کامیون کمپرسی</v>
      </c>
      <c r="F2010" s="125" t="str">
        <f>VLOOKUP(Gas_DB2[[#This Row],[نام ماشین آلات]],Z:AB,2,FALSE)</f>
        <v>شرکتی-یحیی زاده</v>
      </c>
      <c r="G2010" s="2">
        <v>120</v>
      </c>
    </row>
    <row r="2011" spans="2:7" x14ac:dyDescent="0.25">
      <c r="B2011" s="122">
        <f t="shared" si="33"/>
        <v>2009</v>
      </c>
      <c r="C2011" s="369">
        <v>45479</v>
      </c>
      <c r="D2011" s="236" t="s">
        <v>94</v>
      </c>
      <c r="E2011" s="125" t="str">
        <f>VLOOKUP(Gas_DB2[[#This Row],[کد ماشین آلات]],Y:AA,2,FALSE)</f>
        <v>کامیون کمپرسی</v>
      </c>
      <c r="F2011" s="125" t="str">
        <f>VLOOKUP(Gas_DB2[[#This Row],[نام ماشین آلات]],Z:AB,2,FALSE)</f>
        <v>شرکتی-یحیی زاده</v>
      </c>
      <c r="G2011" s="2">
        <v>0</v>
      </c>
    </row>
    <row r="2012" spans="2:7" x14ac:dyDescent="0.25">
      <c r="B2012" s="122">
        <f t="shared" si="33"/>
        <v>2010</v>
      </c>
      <c r="C2012" s="369">
        <v>45479</v>
      </c>
      <c r="D2012" s="236" t="s">
        <v>117</v>
      </c>
      <c r="E2012" s="125" t="str">
        <f>VLOOKUP(Gas_DB2[[#This Row],[کد ماشین آلات]],Y:AA,2,FALSE)</f>
        <v>کامیون کمپرسی</v>
      </c>
      <c r="F2012" s="125" t="str">
        <f>VLOOKUP(Gas_DB2[[#This Row],[نام ماشین آلات]],Z:AB,2,FALSE)</f>
        <v>شرکتی-یحیی زاده</v>
      </c>
      <c r="G2012" s="2">
        <v>0</v>
      </c>
    </row>
    <row r="2013" spans="2:7" x14ac:dyDescent="0.25">
      <c r="B2013" s="122">
        <f t="shared" si="33"/>
        <v>2011</v>
      </c>
      <c r="C2013" s="369">
        <v>45479</v>
      </c>
      <c r="D2013" s="236" t="s">
        <v>130</v>
      </c>
      <c r="E2013" s="125" t="str">
        <f>VLOOKUP(Gas_DB2[[#This Row],[کد ماشین آلات]],Y:AA,2,FALSE)</f>
        <v>تانکر ابپاش بنز</v>
      </c>
      <c r="F2013" s="125" t="str">
        <f>VLOOKUP(Gas_DB2[[#This Row],[نام ماشین آلات]],Z:AB,2,FALSE)</f>
        <v>شرکتی-بارانی</v>
      </c>
      <c r="G2013" s="2">
        <v>0</v>
      </c>
    </row>
    <row r="2014" spans="2:7" x14ac:dyDescent="0.25">
      <c r="B2014" s="122">
        <f t="shared" si="33"/>
        <v>2012</v>
      </c>
      <c r="C2014" s="369">
        <v>45479</v>
      </c>
      <c r="D2014" s="236" t="s">
        <v>96</v>
      </c>
      <c r="E2014" s="125" t="str">
        <f>VLOOKUP(Gas_DB2[[#This Row],[کد ماشین آلات]],Y:AA,2,FALSE)</f>
        <v>تانکر ابپاش بنز</v>
      </c>
      <c r="F2014" s="125" t="str">
        <f>VLOOKUP(Gas_DB2[[#This Row],[نام ماشین آلات]],Z:AB,2,FALSE)</f>
        <v>شرکتی-بارانی</v>
      </c>
      <c r="G2014" s="2">
        <v>0</v>
      </c>
    </row>
    <row r="2015" spans="2:7" x14ac:dyDescent="0.25">
      <c r="B2015" s="122">
        <f t="shared" si="33"/>
        <v>2013</v>
      </c>
      <c r="C2015" s="369">
        <v>45479</v>
      </c>
      <c r="D2015" s="236" t="s">
        <v>114</v>
      </c>
      <c r="E2015" s="125" t="str">
        <f>VLOOKUP(Gas_DB2[[#This Row],[کد ماشین آلات]],Y:AA,2,FALSE)</f>
        <v>تانکر سوخت بنز</v>
      </c>
      <c r="F2015" s="125" t="str">
        <f>VLOOKUP(Gas_DB2[[#This Row],[نام ماشین آلات]],Z:AB,2,FALSE)</f>
        <v>شرکتی-برات زاده- از تاریخ 1 تیرماه</v>
      </c>
      <c r="G2015" s="2">
        <v>0</v>
      </c>
    </row>
    <row r="2016" spans="2:7" x14ac:dyDescent="0.25">
      <c r="B2016" s="122">
        <f t="shared" si="33"/>
        <v>2014</v>
      </c>
      <c r="C2016" s="369">
        <v>45479</v>
      </c>
      <c r="D2016" s="236" t="s">
        <v>119</v>
      </c>
      <c r="E2016" s="125" t="str">
        <f>VLOOKUP(Gas_DB2[[#This Row],[کد ماشین آلات]],Y:AA,2,FALSE)</f>
        <v>غلطک</v>
      </c>
      <c r="F2016" s="125" t="str">
        <f>VLOOKUP(Gas_DB2[[#This Row],[نام ماشین آلات]],Z:AB,2,FALSE)</f>
        <v>شرکتی-جمالی</v>
      </c>
      <c r="G2016" s="2">
        <v>109</v>
      </c>
    </row>
    <row r="2017" spans="2:11" x14ac:dyDescent="0.25">
      <c r="B2017" s="122">
        <f t="shared" si="33"/>
        <v>2015</v>
      </c>
      <c r="C2017" s="369">
        <v>45479</v>
      </c>
      <c r="D2017" s="236" t="s">
        <v>107</v>
      </c>
      <c r="E2017" s="125" t="str">
        <f>VLOOKUP(Gas_DB2[[#This Row],[کد ماشین آلات]],Y:AA,2,FALSE)</f>
        <v>غلطک</v>
      </c>
      <c r="F2017" s="125" t="str">
        <f>VLOOKUP(Gas_DB2[[#This Row],[نام ماشین آلات]],Z:AB,2,FALSE)</f>
        <v>شرکتی-جمالی</v>
      </c>
      <c r="G2017" s="2">
        <v>117</v>
      </c>
    </row>
    <row r="2018" spans="2:11" x14ac:dyDescent="0.25">
      <c r="B2018" s="122">
        <f t="shared" si="33"/>
        <v>2016</v>
      </c>
      <c r="C2018" s="369">
        <v>45479</v>
      </c>
      <c r="D2018" s="236" t="s">
        <v>110</v>
      </c>
      <c r="E2018" s="125" t="str">
        <f>VLOOKUP(Gas_DB2[[#This Row],[کد ماشین آلات]],Y:AA,2,FALSE)</f>
        <v>غلطک</v>
      </c>
      <c r="F2018" s="125" t="str">
        <f>VLOOKUP(Gas_DB2[[#This Row],[نام ماشین آلات]],Z:AB,2,FALSE)</f>
        <v>شرکتی-جمالی</v>
      </c>
      <c r="G2018" s="2">
        <v>153</v>
      </c>
    </row>
    <row r="2019" spans="2:11" x14ac:dyDescent="0.25">
      <c r="B2019" s="122">
        <f t="shared" si="33"/>
        <v>2017</v>
      </c>
      <c r="C2019" s="369">
        <v>45479</v>
      </c>
      <c r="D2019" s="236" t="s">
        <v>120</v>
      </c>
      <c r="E2019" s="125" t="str">
        <f>VLOOKUP(Gas_DB2[[#This Row],[کد ماشین آلات]],Y:AA,2,FALSE)</f>
        <v>میکسراتکو</v>
      </c>
      <c r="F2019" s="125" t="str">
        <f>VLOOKUP(Gas_DB2[[#This Row],[نام ماشین آلات]],Z:AB,2,FALSE)</f>
        <v>شرکتی-شاکری</v>
      </c>
      <c r="G2019" s="2">
        <v>0</v>
      </c>
    </row>
    <row r="2020" spans="2:11" x14ac:dyDescent="0.25">
      <c r="B2020" s="122">
        <f t="shared" si="33"/>
        <v>2018</v>
      </c>
      <c r="C2020" s="369">
        <v>45479</v>
      </c>
      <c r="D2020" s="236" t="s">
        <v>122</v>
      </c>
      <c r="E2020" s="125" t="str">
        <f>VLOOKUP(Gas_DB2[[#This Row],[کد ماشین آلات]],Y:AA,2,FALSE)</f>
        <v>میکسر امیکو</v>
      </c>
      <c r="F2020" s="125" t="str">
        <f>VLOOKUP(Gas_DB2[[#This Row],[نام ماشین آلات]],Z:AB,2,FALSE)</f>
        <v>شرکتی-زراعتی</v>
      </c>
      <c r="G2020" s="2">
        <v>0</v>
      </c>
    </row>
    <row r="2021" spans="2:11" x14ac:dyDescent="0.25">
      <c r="B2021" s="122">
        <f t="shared" si="33"/>
        <v>2019</v>
      </c>
      <c r="C2021" s="369">
        <v>45479</v>
      </c>
      <c r="D2021" s="236" t="s">
        <v>127</v>
      </c>
      <c r="E2021" s="125" t="str">
        <f>VLOOKUP(Gas_DB2[[#This Row],[کد ماشین آلات]],Y:AA,2,FALSE)</f>
        <v>بلدوزر</v>
      </c>
      <c r="F2021" s="125" t="str">
        <f>VLOOKUP(Gas_DB2[[#This Row],[نام ماشین آلات]],Z:AB,2,FALSE)</f>
        <v>شرکتی-رجب زاده</v>
      </c>
      <c r="G2021" s="2">
        <v>376</v>
      </c>
    </row>
    <row r="2022" spans="2:11" x14ac:dyDescent="0.25">
      <c r="B2022" s="122">
        <f t="shared" si="33"/>
        <v>2020</v>
      </c>
      <c r="C2022" s="369">
        <v>45479</v>
      </c>
      <c r="D2022" s="236" t="s">
        <v>285</v>
      </c>
      <c r="E2022" s="125" t="str">
        <f>VLOOKUP(Gas_DB2[[#This Row],[کد ماشین آلات]],Y:AA,2,FALSE)</f>
        <v>غلطک</v>
      </c>
      <c r="F2022" s="125" t="str">
        <f>VLOOKUP(Gas_DB2[[#This Row],[نام ماشین آلات]],Z:AB,2,FALSE)</f>
        <v>شرکتی-جمالی</v>
      </c>
      <c r="G2022" s="2">
        <v>0</v>
      </c>
    </row>
    <row r="2023" spans="2:11" x14ac:dyDescent="0.25">
      <c r="B2023" s="122">
        <f t="shared" si="33"/>
        <v>2021</v>
      </c>
      <c r="C2023" s="369">
        <v>45479</v>
      </c>
      <c r="D2023" s="236" t="s">
        <v>158</v>
      </c>
      <c r="E2023" s="125" t="str">
        <f>VLOOKUP(Gas_DB2[[#This Row],[کد ماشین آلات]],Y:AA,2,FALSE)</f>
        <v>بیل مکانیکی</v>
      </c>
      <c r="F2023" s="125" t="str">
        <f>VLOOKUP(Gas_DB2[[#This Row],[نام ماشین آلات]],Z:AB,2,FALSE)</f>
        <v>انصاری</v>
      </c>
      <c r="G2023" s="2">
        <v>195</v>
      </c>
    </row>
    <row r="2024" spans="2:11" x14ac:dyDescent="0.25">
      <c r="B2024" s="122">
        <f t="shared" si="33"/>
        <v>2022</v>
      </c>
      <c r="C2024" s="369">
        <v>45479</v>
      </c>
      <c r="D2024" s="237" t="s">
        <v>144</v>
      </c>
      <c r="E2024" s="125" t="str">
        <f>VLOOKUP(Gas_DB2[[#This Row],[کد ماشین آلات]],Y:AA,2,FALSE)</f>
        <v>بلدوزر D85</v>
      </c>
      <c r="F2024" s="125" t="str">
        <f>VLOOKUP(Gas_DB2[[#This Row],[نام ماشین آلات]],Z:AB,2,FALSE)</f>
        <v>اکبری</v>
      </c>
      <c r="G2024" s="2">
        <v>0</v>
      </c>
    </row>
    <row r="2025" spans="2:11" x14ac:dyDescent="0.25">
      <c r="B2025" s="122">
        <f t="shared" si="33"/>
        <v>2023</v>
      </c>
      <c r="C2025" s="369">
        <v>45479</v>
      </c>
      <c r="D2025" s="237" t="s">
        <v>146</v>
      </c>
      <c r="E2025" s="125" t="str">
        <f>VLOOKUP(Gas_DB2[[#This Row],[کد ماشین آلات]],Y:AA,2,FALSE)</f>
        <v>بلدوزر D85</v>
      </c>
      <c r="F2025" s="125" t="str">
        <f>VLOOKUP(Gas_DB2[[#This Row],[نام ماشین آلات]],Z:AB,2,FALSE)</f>
        <v>اکبری</v>
      </c>
      <c r="G2025" s="2">
        <v>0</v>
      </c>
    </row>
    <row r="2026" spans="2:11" x14ac:dyDescent="0.25">
      <c r="B2026" s="122">
        <f t="shared" si="33"/>
        <v>2024</v>
      </c>
      <c r="C2026" s="369">
        <v>45479</v>
      </c>
      <c r="D2026" s="238" t="s">
        <v>147</v>
      </c>
      <c r="E2026" s="125" t="str">
        <f>VLOOKUP(Gas_DB2[[#This Row],[کد ماشین آلات]],Y:AA,2,FALSE)</f>
        <v>بلدوزر کاترپیلار D8</v>
      </c>
      <c r="F2026" s="125" t="str">
        <f>VLOOKUP(Gas_DB2[[#This Row],[نام ماشین آلات]],Z:AB,2,FALSE)</f>
        <v>حسن پور</v>
      </c>
      <c r="G2026" s="2">
        <v>0</v>
      </c>
    </row>
    <row r="2027" spans="2:11" x14ac:dyDescent="0.25">
      <c r="B2027" s="122">
        <f t="shared" si="33"/>
        <v>2025</v>
      </c>
      <c r="C2027" s="369">
        <v>45479</v>
      </c>
      <c r="D2027" s="236" t="s">
        <v>162</v>
      </c>
      <c r="E2027" s="125" t="str">
        <f>VLOOKUP(Gas_DB2[[#This Row],[کد ماشین آلات]],Y:AA,2,FALSE)</f>
        <v>بیل مکانیکی</v>
      </c>
      <c r="F2027" s="125" t="str">
        <f>VLOOKUP(Gas_DB2[[#This Row],[نام ماشین آلات]],Z:AB,2,FALSE)</f>
        <v>انصاری</v>
      </c>
      <c r="G2027" s="2">
        <v>0</v>
      </c>
    </row>
    <row r="2028" spans="2:11" x14ac:dyDescent="0.25">
      <c r="B2028" s="122">
        <f t="shared" si="33"/>
        <v>2026</v>
      </c>
      <c r="C2028" s="369">
        <v>45479</v>
      </c>
      <c r="D2028" s="236" t="s">
        <v>160</v>
      </c>
      <c r="E2028" s="125" t="str">
        <f>VLOOKUP(Gas_DB2[[#This Row],[کد ماشین آلات]],Y:AA,2,FALSE)</f>
        <v>تانکر آب</v>
      </c>
      <c r="F2028" s="125" t="str">
        <f>VLOOKUP(Gas_DB2[[#This Row],[نام ماشین آلات]],Z:AB,2,FALSE)</f>
        <v>رضاپور</v>
      </c>
      <c r="G2028" s="4">
        <v>0</v>
      </c>
      <c r="H2028" s="4"/>
      <c r="I2028" s="127"/>
      <c r="J2028" s="127"/>
      <c r="K2028" s="107"/>
    </row>
    <row r="2029" spans="2:11" x14ac:dyDescent="0.25">
      <c r="B2029" s="122">
        <f t="shared" si="33"/>
        <v>2027</v>
      </c>
      <c r="C2029" s="369">
        <v>45479</v>
      </c>
      <c r="D2029" s="236" t="s">
        <v>149</v>
      </c>
      <c r="E2029" s="125" t="str">
        <f>VLOOKUP(Gas_DB2[[#This Row],[کد ماشین آلات]],Y:AA,2,FALSE)</f>
        <v>لودر ZL50</v>
      </c>
      <c r="F2029" s="125" t="str">
        <f>VLOOKUP(Gas_DB2[[#This Row],[نام ماشین آلات]],Z:AB,2,FALSE)</f>
        <v>میرزایی</v>
      </c>
      <c r="G2029" s="2">
        <v>0</v>
      </c>
    </row>
    <row r="2030" spans="2:11" x14ac:dyDescent="0.25">
      <c r="B2030" s="122">
        <f t="shared" si="33"/>
        <v>2028</v>
      </c>
      <c r="C2030" s="369">
        <v>45479</v>
      </c>
      <c r="D2030" s="237" t="s">
        <v>150</v>
      </c>
      <c r="E2030" s="125" t="str">
        <f>VLOOKUP(Gas_DB2[[#This Row],[کد ماشین آلات]],Y:AA,2,FALSE)</f>
        <v>کامیون کمپرسی</v>
      </c>
      <c r="F2030" s="125" t="str">
        <f>VLOOKUP(Gas_DB2[[#This Row],[نام ماشین آلات]],Z:AB,2,FALSE)</f>
        <v>شرکتی-یحیی زاده</v>
      </c>
      <c r="G2030" s="2">
        <v>103</v>
      </c>
    </row>
    <row r="2031" spans="2:11" x14ac:dyDescent="0.25">
      <c r="B2031" s="122">
        <f t="shared" si="33"/>
        <v>2029</v>
      </c>
      <c r="C2031" s="369">
        <v>45479</v>
      </c>
      <c r="D2031" s="237" t="s">
        <v>152</v>
      </c>
      <c r="E2031" s="125" t="str">
        <f>VLOOKUP(Gas_DB2[[#This Row],[کد ماشین آلات]],Y:AA,2,FALSE)</f>
        <v>کامیون کمپرسی</v>
      </c>
      <c r="F2031" s="125" t="str">
        <f>VLOOKUP(Gas_DB2[[#This Row],[نام ماشین آلات]],Z:AB,2,FALSE)</f>
        <v>شرکتی-یحیی زاده</v>
      </c>
      <c r="G2031" s="2">
        <v>88</v>
      </c>
    </row>
    <row r="2032" spans="2:11" x14ac:dyDescent="0.25">
      <c r="B2032" s="122">
        <f t="shared" si="33"/>
        <v>2030</v>
      </c>
      <c r="C2032" s="369">
        <v>45479</v>
      </c>
      <c r="D2032" s="237" t="s">
        <v>153</v>
      </c>
      <c r="E2032" s="125" t="str">
        <f>VLOOKUP(Gas_DB2[[#This Row],[کد ماشین آلات]],Y:AA,2,FALSE)</f>
        <v>کامیون کمپرسی</v>
      </c>
      <c r="F2032" s="125" t="str">
        <f>VLOOKUP(Gas_DB2[[#This Row],[نام ماشین آلات]],Z:AB,2,FALSE)</f>
        <v>شرکتی-یحیی زاده</v>
      </c>
      <c r="G2032" s="2">
        <v>280</v>
      </c>
    </row>
    <row r="2033" spans="2:7" x14ac:dyDescent="0.25">
      <c r="B2033" s="122">
        <f t="shared" si="33"/>
        <v>2031</v>
      </c>
      <c r="C2033" s="369">
        <v>45479</v>
      </c>
      <c r="D2033" s="237" t="s">
        <v>137</v>
      </c>
      <c r="E2033" s="125" t="str">
        <f>VLOOKUP(Gas_DB2[[#This Row],[کد ماشین آلات]],Y:AA,2,FALSE)</f>
        <v>بیل مکانیکی</v>
      </c>
      <c r="F2033" s="125" t="str">
        <f>VLOOKUP(Gas_DB2[[#This Row],[نام ماشین آلات]],Z:AB,2,FALSE)</f>
        <v>انصاری</v>
      </c>
      <c r="G2033" s="2">
        <v>0</v>
      </c>
    </row>
    <row r="2034" spans="2:7" x14ac:dyDescent="0.25">
      <c r="B2034" s="122">
        <f t="shared" si="33"/>
        <v>2032</v>
      </c>
      <c r="C2034" s="369">
        <v>45479</v>
      </c>
      <c r="D2034" s="237" t="s">
        <v>139</v>
      </c>
      <c r="E2034" s="125" t="str">
        <f>VLOOKUP(Gas_DB2[[#This Row],[کد ماشین آلات]],Y:AA,2,FALSE)</f>
        <v>بیل مکانیکی</v>
      </c>
      <c r="F2034" s="125" t="str">
        <f>VLOOKUP(Gas_DB2[[#This Row],[نام ماشین آلات]],Z:AB,2,FALSE)</f>
        <v>انصاری</v>
      </c>
      <c r="G2034" s="2">
        <v>277</v>
      </c>
    </row>
    <row r="2035" spans="2:7" x14ac:dyDescent="0.25">
      <c r="B2035" s="122">
        <f t="shared" si="33"/>
        <v>2033</v>
      </c>
      <c r="C2035" s="369">
        <v>45479</v>
      </c>
      <c r="D2035" s="237" t="s">
        <v>141</v>
      </c>
      <c r="E2035" s="125" t="str">
        <f>VLOOKUP(Gas_DB2[[#This Row],[کد ماشین آلات]],Y:AA,2,FALSE)</f>
        <v>کامیون کمپرسی</v>
      </c>
      <c r="F2035" s="125" t="str">
        <f>VLOOKUP(Gas_DB2[[#This Row],[نام ماشین آلات]],Z:AB,2,FALSE)</f>
        <v>شرکتی-یحیی زاده</v>
      </c>
      <c r="G2035" s="2">
        <v>0</v>
      </c>
    </row>
    <row r="2036" spans="2:7" x14ac:dyDescent="0.25">
      <c r="B2036" s="122">
        <f t="shared" si="33"/>
        <v>2034</v>
      </c>
      <c r="C2036" s="369">
        <v>45479</v>
      </c>
      <c r="D2036" s="237" t="s">
        <v>142</v>
      </c>
      <c r="E2036" s="125" t="str">
        <f>VLOOKUP(Gas_DB2[[#This Row],[کد ماشین آلات]],Y:AA,2,FALSE)</f>
        <v>کامیون کمپرسی</v>
      </c>
      <c r="F2036" s="125" t="str">
        <f>VLOOKUP(Gas_DB2[[#This Row],[نام ماشین آلات]],Z:AB,2,FALSE)</f>
        <v>شرکتی-یحیی زاده</v>
      </c>
      <c r="G2036" s="2">
        <v>0</v>
      </c>
    </row>
    <row r="2037" spans="2:7" x14ac:dyDescent="0.25">
      <c r="B2037" s="122">
        <f t="shared" si="33"/>
        <v>2035</v>
      </c>
      <c r="C2037" s="369">
        <v>45479</v>
      </c>
      <c r="D2037" s="237" t="s">
        <v>143</v>
      </c>
      <c r="E2037" s="125" t="str">
        <f>VLOOKUP(Gas_DB2[[#This Row],[کد ماشین آلات]],Y:AA,2,FALSE)</f>
        <v>کامیون کمپرسی</v>
      </c>
      <c r="F2037" s="125" t="str">
        <f>VLOOKUP(Gas_DB2[[#This Row],[نام ماشین آلات]],Z:AB,2,FALSE)</f>
        <v>شرکتی-یحیی زاده</v>
      </c>
      <c r="G2037" s="2">
        <v>0</v>
      </c>
    </row>
    <row r="2038" spans="2:7" x14ac:dyDescent="0.25">
      <c r="B2038" s="122">
        <f t="shared" si="33"/>
        <v>2036</v>
      </c>
      <c r="C2038" s="369">
        <v>45479</v>
      </c>
      <c r="D2038" s="237" t="s">
        <v>136</v>
      </c>
      <c r="E2038" s="125" t="str">
        <f>VLOOKUP(Gas_DB2[[#This Row],[کد ماشین آلات]],Y:AA,2,FALSE)</f>
        <v>بلدوزر</v>
      </c>
      <c r="F2038" s="125" t="str">
        <f>VLOOKUP(Gas_DB2[[#This Row],[نام ماشین آلات]],Z:AB,2,FALSE)</f>
        <v>شرکتی-رجب زاده</v>
      </c>
      <c r="G2038" s="2">
        <v>0</v>
      </c>
    </row>
    <row r="2039" spans="2:7" x14ac:dyDescent="0.25">
      <c r="B2039" s="122">
        <f t="shared" si="33"/>
        <v>2037</v>
      </c>
      <c r="C2039" s="369">
        <v>45479</v>
      </c>
      <c r="D2039" s="237" t="s">
        <v>286</v>
      </c>
      <c r="E2039" s="125" t="str">
        <f>VLOOKUP(Gas_DB2[[#This Row],[کد ماشین آلات]],Y:AA,2,FALSE)</f>
        <v>بلدوزر</v>
      </c>
      <c r="F2039" s="125" t="str">
        <f>VLOOKUP(Gas_DB2[[#This Row],[نام ماشین آلات]],Z:AB,2,FALSE)</f>
        <v>شرکتی-رجب زاده</v>
      </c>
      <c r="G2039" s="2">
        <v>317</v>
      </c>
    </row>
    <row r="2040" spans="2:7" x14ac:dyDescent="0.25">
      <c r="B2040" s="122">
        <f t="shared" si="33"/>
        <v>2038</v>
      </c>
      <c r="C2040" s="369">
        <v>45479</v>
      </c>
      <c r="D2040" s="236" t="s">
        <v>155</v>
      </c>
      <c r="E2040" s="125" t="str">
        <f>VLOOKUP(Gas_DB2[[#This Row],[کد ماشین آلات]],Y:AA,2,FALSE)</f>
        <v>لودر</v>
      </c>
      <c r="F2040" s="125">
        <f>VLOOKUP(Gas_DB2[[#This Row],[نام ماشین آلات]],Z:AB,2,FALSE)</f>
        <v>0</v>
      </c>
      <c r="G2040" s="2">
        <v>0</v>
      </c>
    </row>
    <row r="2041" spans="2:7" x14ac:dyDescent="0.25">
      <c r="B2041" s="122">
        <f t="shared" si="33"/>
        <v>2039</v>
      </c>
      <c r="C2041" s="369">
        <v>45479</v>
      </c>
      <c r="D2041" s="236" t="s">
        <v>156</v>
      </c>
      <c r="E2041" s="125" t="str">
        <f>VLOOKUP(Gas_DB2[[#This Row],[کد ماشین آلات]],Y:AA,2,FALSE)</f>
        <v>کامیون کمپرسی</v>
      </c>
      <c r="F2041" s="125" t="str">
        <f>VLOOKUP(Gas_DB2[[#This Row],[نام ماشین آلات]],Z:AB,2,FALSE)</f>
        <v>شرکتی-یحیی زاده</v>
      </c>
      <c r="G2041" s="2">
        <v>0</v>
      </c>
    </row>
    <row r="2042" spans="2:7" x14ac:dyDescent="0.25">
      <c r="B2042" s="122">
        <f t="shared" si="33"/>
        <v>2040</v>
      </c>
      <c r="C2042" s="369">
        <v>45479</v>
      </c>
      <c r="D2042" s="236" t="s">
        <v>157</v>
      </c>
      <c r="E2042" s="125" t="str">
        <f>VLOOKUP(Gas_DB2[[#This Row],[کد ماشین آلات]],Y:AA,2,FALSE)</f>
        <v>کامیون کمپرسی</v>
      </c>
      <c r="F2042" s="125" t="str">
        <f>VLOOKUP(Gas_DB2[[#This Row],[نام ماشین آلات]],Z:AB,2,FALSE)</f>
        <v>شرکتی-یحیی زاده</v>
      </c>
      <c r="G2042" s="2">
        <v>0</v>
      </c>
    </row>
    <row r="2043" spans="2:7" x14ac:dyDescent="0.25">
      <c r="B2043" s="122">
        <f t="shared" si="33"/>
        <v>2041</v>
      </c>
      <c r="C2043" s="369">
        <v>45479</v>
      </c>
      <c r="D2043" s="238" t="s">
        <v>179</v>
      </c>
      <c r="E2043" s="125" t="str">
        <f>VLOOKUP(Gas_DB2[[#This Row],[کد ماشین آلات]],Y:AA,2,FALSE)</f>
        <v>تانکر آب</v>
      </c>
      <c r="F2043" s="125" t="str">
        <f>VLOOKUP(Gas_DB2[[#This Row],[نام ماشین آلات]],Z:AB,2,FALSE)</f>
        <v>رضاپور</v>
      </c>
      <c r="G2043" s="2">
        <v>0</v>
      </c>
    </row>
    <row r="2044" spans="2:7" x14ac:dyDescent="0.25">
      <c r="B2044" s="122">
        <f t="shared" si="33"/>
        <v>2042</v>
      </c>
      <c r="C2044" s="369">
        <v>45479</v>
      </c>
      <c r="D2044" s="237" t="s">
        <v>258</v>
      </c>
      <c r="E2044" s="125" t="str">
        <f>VLOOKUP(Gas_DB2[[#This Row],[کد ماشین آلات]],Y:AA,2,FALSE)</f>
        <v>کامیون کمپرسی</v>
      </c>
      <c r="F2044" s="125" t="str">
        <f>VLOOKUP(Gas_DB2[[#This Row],[نام ماشین آلات]],Z:AB,2,FALSE)</f>
        <v>شرکتی-یحیی زاده</v>
      </c>
      <c r="G2044" s="2">
        <v>0</v>
      </c>
    </row>
    <row r="2045" spans="2:7" x14ac:dyDescent="0.25">
      <c r="B2045" s="122">
        <f t="shared" si="33"/>
        <v>2043</v>
      </c>
      <c r="C2045" s="369">
        <v>45479</v>
      </c>
      <c r="D2045" s="237" t="s">
        <v>266</v>
      </c>
      <c r="E2045" s="125" t="str">
        <f>VLOOKUP(Gas_DB2[[#This Row],[کد ماشین آلات]],Y:AA,2,FALSE)</f>
        <v>کامیون کمپرسی</v>
      </c>
      <c r="F2045" s="125" t="str">
        <f>VLOOKUP(Gas_DB2[[#This Row],[نام ماشین آلات]],Z:AB,2,FALSE)</f>
        <v>شرکتی-یحیی زاده</v>
      </c>
      <c r="G2045" s="2">
        <v>0</v>
      </c>
    </row>
    <row r="2046" spans="2:7" x14ac:dyDescent="0.25">
      <c r="B2046" s="122">
        <f t="shared" si="33"/>
        <v>2044</v>
      </c>
      <c r="C2046" s="369">
        <v>45479</v>
      </c>
      <c r="D2046" s="237" t="s">
        <v>267</v>
      </c>
      <c r="E2046" s="125" t="str">
        <f>VLOOKUP(Gas_DB2[[#This Row],[کد ماشین آلات]],Y:AA,2,FALSE)</f>
        <v>کامیون کمپرسی</v>
      </c>
      <c r="F2046" s="125" t="str">
        <f>VLOOKUP(Gas_DB2[[#This Row],[نام ماشین آلات]],Z:AB,2,FALSE)</f>
        <v>شرکتی-یحیی زاده</v>
      </c>
      <c r="G2046" s="2">
        <v>0</v>
      </c>
    </row>
    <row r="2047" spans="2:7" x14ac:dyDescent="0.25">
      <c r="B2047" s="122">
        <f t="shared" si="33"/>
        <v>2045</v>
      </c>
      <c r="C2047" s="369">
        <v>45479</v>
      </c>
      <c r="D2047" s="238" t="s">
        <v>164</v>
      </c>
      <c r="E2047" s="125" t="str">
        <f>VLOOKUP(Gas_DB2[[#This Row],[کد ماشین آلات]],Y:AA,2,FALSE)</f>
        <v>گریدر 14G</v>
      </c>
      <c r="F2047" s="125" t="str">
        <f>VLOOKUP(Gas_DB2[[#This Row],[نام ماشین آلات]],Z:AB,2,FALSE)</f>
        <v>محمد پور</v>
      </c>
      <c r="G2047" s="2">
        <v>0</v>
      </c>
    </row>
    <row r="2048" spans="2:7" x14ac:dyDescent="0.25">
      <c r="B2048" s="122">
        <f t="shared" si="33"/>
        <v>2046</v>
      </c>
      <c r="C2048" s="369">
        <v>45479</v>
      </c>
      <c r="D2048" s="238" t="s">
        <v>168</v>
      </c>
      <c r="E2048" s="125" t="str">
        <f>VLOOKUP(Gas_DB2[[#This Row],[کد ماشین آلات]],Y:AA,2,FALSE)</f>
        <v>غلطک کششی</v>
      </c>
      <c r="F2048" s="125" t="str">
        <f>VLOOKUP(Gas_DB2[[#This Row],[نام ماشین آلات]],Z:AB,2,FALSE)</f>
        <v>محمد پور</v>
      </c>
      <c r="G2048" s="2">
        <v>0</v>
      </c>
    </row>
    <row r="2049" spans="2:7" x14ac:dyDescent="0.25">
      <c r="B2049" s="122">
        <f t="shared" si="33"/>
        <v>2047</v>
      </c>
      <c r="C2049" s="369">
        <v>45479</v>
      </c>
      <c r="D2049" s="238" t="s">
        <v>171</v>
      </c>
      <c r="E2049" s="125" t="str">
        <f>VLOOKUP(Gas_DB2[[#This Row],[کد ماشین آلات]],Y:AA,2,FALSE)</f>
        <v>غلطک کششی</v>
      </c>
      <c r="F2049" s="125" t="str">
        <f>VLOOKUP(Gas_DB2[[#This Row],[نام ماشین آلات]],Z:AB,2,FALSE)</f>
        <v>محمد پور</v>
      </c>
      <c r="G2049" s="2">
        <v>0</v>
      </c>
    </row>
    <row r="2050" spans="2:7" x14ac:dyDescent="0.25">
      <c r="B2050" s="122">
        <f t="shared" si="33"/>
        <v>2048</v>
      </c>
      <c r="C2050" s="369">
        <v>45479</v>
      </c>
      <c r="D2050" s="238" t="s">
        <v>172</v>
      </c>
      <c r="E2050" s="125" t="str">
        <f>VLOOKUP(Gas_DB2[[#This Row],[کد ماشین آلات]],Y:AA,2,FALSE)</f>
        <v>لودر</v>
      </c>
      <c r="F2050" s="125">
        <f>VLOOKUP(Gas_DB2[[#This Row],[نام ماشین آلات]],Z:AB,2,FALSE)</f>
        <v>0</v>
      </c>
      <c r="G2050" s="2">
        <v>228</v>
      </c>
    </row>
    <row r="2051" spans="2:7" x14ac:dyDescent="0.25">
      <c r="B2051" s="122">
        <f t="shared" si="33"/>
        <v>2049</v>
      </c>
      <c r="C2051" s="369">
        <v>45479</v>
      </c>
      <c r="D2051" s="238" t="s">
        <v>173</v>
      </c>
      <c r="E2051" s="125" t="str">
        <f>VLOOKUP(Gas_DB2[[#This Row],[کد ماشین آلات]],Y:AA,2,FALSE)</f>
        <v>تانکر آب</v>
      </c>
      <c r="F2051" s="125" t="str">
        <f>VLOOKUP(Gas_DB2[[#This Row],[نام ماشین آلات]],Z:AB,2,FALSE)</f>
        <v>رضاپور</v>
      </c>
      <c r="G2051" s="2">
        <v>0</v>
      </c>
    </row>
    <row r="2052" spans="2:7" x14ac:dyDescent="0.25">
      <c r="B2052" s="122">
        <f t="shared" si="33"/>
        <v>2050</v>
      </c>
      <c r="C2052" s="369">
        <v>45479</v>
      </c>
      <c r="D2052" s="238" t="s">
        <v>174</v>
      </c>
      <c r="E2052" s="125" t="str">
        <f>VLOOKUP(Gas_DB2[[#This Row],[کد ماشین آلات]],Y:AA,2,FALSE)</f>
        <v>غلطک پاچه بزی</v>
      </c>
      <c r="F2052" s="125" t="str">
        <f>VLOOKUP(Gas_DB2[[#This Row],[نام ماشین آلات]],Z:AB,2,FALSE)</f>
        <v>محمد پور</v>
      </c>
      <c r="G2052" s="2">
        <v>0</v>
      </c>
    </row>
    <row r="2053" spans="2:7" x14ac:dyDescent="0.25">
      <c r="B2053" s="122">
        <f t="shared" si="33"/>
        <v>2051</v>
      </c>
      <c r="C2053" s="369">
        <v>45479</v>
      </c>
      <c r="D2053" s="238" t="s">
        <v>176</v>
      </c>
      <c r="E2053" s="125" t="str">
        <f>VLOOKUP(Gas_DB2[[#This Row],[کد ماشین آلات]],Y:AA,2,FALSE)</f>
        <v>بلدوزر</v>
      </c>
      <c r="F2053" s="228" t="str">
        <f>VLOOKUP(D2053,Y$4:AA2053,3,FALSE)</f>
        <v>محمد پور</v>
      </c>
      <c r="G2053" s="2">
        <v>0</v>
      </c>
    </row>
    <row r="2054" spans="2:7" x14ac:dyDescent="0.25">
      <c r="B2054" s="122">
        <f t="shared" si="33"/>
        <v>2052</v>
      </c>
      <c r="C2054" s="369">
        <v>45479</v>
      </c>
      <c r="D2054" s="238" t="s">
        <v>177</v>
      </c>
      <c r="E2054" s="125" t="str">
        <f>VLOOKUP(Gas_DB2[[#This Row],[کد ماشین آلات]],Y:AA,2,FALSE)</f>
        <v>کمپرسی جفت</v>
      </c>
      <c r="F2054" s="125" t="str">
        <f>VLOOKUP(Gas_DB2[[#This Row],[نام ماشین آلات]],Z:AB,2,FALSE)</f>
        <v>محمد پور</v>
      </c>
      <c r="G2054" s="2">
        <v>253</v>
      </c>
    </row>
    <row r="2055" spans="2:7" x14ac:dyDescent="0.25">
      <c r="B2055" s="122">
        <f t="shared" si="33"/>
        <v>2053</v>
      </c>
      <c r="C2055" s="369">
        <v>45479</v>
      </c>
      <c r="D2055" s="238" t="s">
        <v>270</v>
      </c>
      <c r="E2055" s="125" t="str">
        <f>VLOOKUP(Gas_DB2[[#This Row],[کد ماشین آلات]],Y:AA,2,FALSE)</f>
        <v>کمپرسی جفت</v>
      </c>
      <c r="F2055" s="125" t="str">
        <f>VLOOKUP(Gas_DB2[[#This Row],[نام ماشین آلات]],Z:AB,2,FALSE)</f>
        <v>محمد پور</v>
      </c>
      <c r="G2055" s="2">
        <v>0</v>
      </c>
    </row>
    <row r="2056" spans="2:7" x14ac:dyDescent="0.25">
      <c r="B2056" s="122">
        <f t="shared" ref="B2056:B2225" si="34">ROW()-2</f>
        <v>2054</v>
      </c>
      <c r="C2056" s="369">
        <v>45479</v>
      </c>
      <c r="D2056" s="238" t="s">
        <v>268</v>
      </c>
      <c r="E2056" s="125" t="str">
        <f>VLOOKUP(Gas_DB2[[#This Row],[کد ماشین آلات]],Y:AA,2,FALSE)</f>
        <v>کمپرسی تک</v>
      </c>
      <c r="F2056" s="125" t="str">
        <f>VLOOKUP(Gas_DB2[[#This Row],[نام ماشین آلات]],Z:AB,2,FALSE)</f>
        <v>محمد پور</v>
      </c>
      <c r="G2056" s="2">
        <v>282</v>
      </c>
    </row>
    <row r="2057" spans="2:7" x14ac:dyDescent="0.25">
      <c r="B2057" s="122">
        <f t="shared" si="34"/>
        <v>2055</v>
      </c>
      <c r="C2057" s="369">
        <v>45479</v>
      </c>
      <c r="D2057" s="238" t="s">
        <v>260</v>
      </c>
      <c r="E2057" s="125" t="str">
        <f>VLOOKUP(Gas_DB2[[#This Row],[کد ماشین آلات]],Y:AA,2,FALSE)</f>
        <v>تانکر آب</v>
      </c>
      <c r="F2057" s="125" t="str">
        <f>VLOOKUP(Gas_DB2[[#This Row],[نام ماشین آلات]],Z:AB,2,FALSE)</f>
        <v>رضاپور</v>
      </c>
      <c r="G2057" s="2">
        <v>0</v>
      </c>
    </row>
    <row r="2058" spans="2:7" x14ac:dyDescent="0.25">
      <c r="B2058" s="122">
        <f t="shared" si="34"/>
        <v>2056</v>
      </c>
      <c r="C2058" s="369">
        <v>45479</v>
      </c>
      <c r="D2058" s="238" t="s">
        <v>284</v>
      </c>
      <c r="E2058" s="125" t="str">
        <f>VLOOKUP(Gas_DB2[[#This Row],[کد ماشین آلات]],Y:AA,2,FALSE)</f>
        <v>کمپرسی جفت</v>
      </c>
      <c r="F2058" s="125" t="str">
        <f>VLOOKUP(Gas_DB2[[#This Row],[نام ماشین آلات]],Z:AB,2,FALSE)</f>
        <v>محمد پور</v>
      </c>
      <c r="G2058" s="2">
        <v>264</v>
      </c>
    </row>
    <row r="2059" spans="2:7" x14ac:dyDescent="0.25">
      <c r="B2059" s="122">
        <f t="shared" si="34"/>
        <v>2057</v>
      </c>
      <c r="C2059" s="369">
        <v>45480</v>
      </c>
      <c r="D2059" s="236" t="s">
        <v>88</v>
      </c>
      <c r="E2059" s="125" t="str">
        <f>VLOOKUP(Gas_DB2[[#This Row],[کد ماشین آلات]],Y:AA,2,FALSE)</f>
        <v>گریدر  ۱۶g</v>
      </c>
      <c r="F2059" s="125" t="str">
        <f>VLOOKUP(Gas_DB2[[#This Row],[نام ماشین آلات]],Z:AB,2,FALSE)</f>
        <v>شرکتی-یگانه</v>
      </c>
      <c r="G2059" s="2">
        <v>0</v>
      </c>
    </row>
    <row r="2060" spans="2:7" x14ac:dyDescent="0.25">
      <c r="B2060" s="122">
        <f t="shared" si="34"/>
        <v>2058</v>
      </c>
      <c r="C2060" s="369">
        <v>45480</v>
      </c>
      <c r="D2060" s="236" t="s">
        <v>91</v>
      </c>
      <c r="E2060" s="125" t="str">
        <f>VLOOKUP(Gas_DB2[[#This Row],[کد ماشین آلات]],Y:AA,2,FALSE)</f>
        <v>کامیون کمپرسی</v>
      </c>
      <c r="F2060" s="125" t="str">
        <f>VLOOKUP(Gas_DB2[[#This Row],[نام ماشین آلات]],Z:AB,2,FALSE)</f>
        <v>شرکتی-یحیی زاده</v>
      </c>
      <c r="G2060" s="2">
        <v>0</v>
      </c>
    </row>
    <row r="2061" spans="2:7" x14ac:dyDescent="0.25">
      <c r="B2061" s="122">
        <f t="shared" si="34"/>
        <v>2059</v>
      </c>
      <c r="C2061" s="369">
        <v>45480</v>
      </c>
      <c r="D2061" s="236" t="s">
        <v>94</v>
      </c>
      <c r="E2061" s="125" t="str">
        <f>VLOOKUP(Gas_DB2[[#This Row],[کد ماشین آلات]],Y:AA,2,FALSE)</f>
        <v>کامیون کمپرسی</v>
      </c>
      <c r="F2061" s="125" t="str">
        <f>VLOOKUP(Gas_DB2[[#This Row],[نام ماشین آلات]],Z:AB,2,FALSE)</f>
        <v>شرکتی-یحیی زاده</v>
      </c>
      <c r="G2061" s="2">
        <v>120</v>
      </c>
    </row>
    <row r="2062" spans="2:7" x14ac:dyDescent="0.25">
      <c r="B2062" s="122">
        <f t="shared" si="34"/>
        <v>2060</v>
      </c>
      <c r="C2062" s="369">
        <v>45480</v>
      </c>
      <c r="D2062" s="236" t="s">
        <v>117</v>
      </c>
      <c r="E2062" s="125" t="str">
        <f>VLOOKUP(Gas_DB2[[#This Row],[کد ماشین آلات]],Y:AA,2,FALSE)</f>
        <v>کامیون کمپرسی</v>
      </c>
      <c r="F2062" s="125" t="str">
        <f>VLOOKUP(Gas_DB2[[#This Row],[نام ماشین آلات]],Z:AB,2,FALSE)</f>
        <v>شرکتی-یحیی زاده</v>
      </c>
      <c r="G2062" s="2">
        <v>0</v>
      </c>
    </row>
    <row r="2063" spans="2:7" x14ac:dyDescent="0.25">
      <c r="B2063" s="122">
        <f t="shared" si="34"/>
        <v>2061</v>
      </c>
      <c r="C2063" s="369">
        <v>45480</v>
      </c>
      <c r="D2063" s="236" t="s">
        <v>130</v>
      </c>
      <c r="E2063" s="125" t="str">
        <f>VLOOKUP(Gas_DB2[[#This Row],[کد ماشین آلات]],Y:AA,2,FALSE)</f>
        <v>تانکر ابپاش بنز</v>
      </c>
      <c r="F2063" s="125" t="str">
        <f>VLOOKUP(Gas_DB2[[#This Row],[نام ماشین آلات]],Z:AB,2,FALSE)</f>
        <v>شرکتی-بارانی</v>
      </c>
      <c r="G2063" s="2">
        <v>0</v>
      </c>
    </row>
    <row r="2064" spans="2:7" x14ac:dyDescent="0.25">
      <c r="B2064" s="122">
        <f t="shared" si="34"/>
        <v>2062</v>
      </c>
      <c r="C2064" s="369">
        <v>45480</v>
      </c>
      <c r="D2064" s="236" t="s">
        <v>96</v>
      </c>
      <c r="E2064" s="125" t="str">
        <f>VLOOKUP(Gas_DB2[[#This Row],[کد ماشین آلات]],Y:AA,2,FALSE)</f>
        <v>تانکر ابپاش بنز</v>
      </c>
      <c r="F2064" s="125" t="str">
        <f>VLOOKUP(Gas_DB2[[#This Row],[نام ماشین آلات]],Z:AB,2,FALSE)</f>
        <v>شرکتی-بارانی</v>
      </c>
      <c r="G2064" s="2">
        <v>0</v>
      </c>
    </row>
    <row r="2065" spans="2:11" x14ac:dyDescent="0.25">
      <c r="B2065" s="122">
        <f t="shared" si="34"/>
        <v>2063</v>
      </c>
      <c r="C2065" s="369">
        <v>45480</v>
      </c>
      <c r="D2065" s="236" t="s">
        <v>114</v>
      </c>
      <c r="E2065" s="125" t="str">
        <f>VLOOKUP(Gas_DB2[[#This Row],[کد ماشین آلات]],Y:AA,2,FALSE)</f>
        <v>تانکر سوخت بنز</v>
      </c>
      <c r="F2065" s="125" t="str">
        <f>VLOOKUP(Gas_DB2[[#This Row],[نام ماشین آلات]],Z:AB,2,FALSE)</f>
        <v>شرکتی-برات زاده- از تاریخ 1 تیرماه</v>
      </c>
      <c r="G2065" s="2">
        <v>0</v>
      </c>
    </row>
    <row r="2066" spans="2:11" x14ac:dyDescent="0.25">
      <c r="B2066" s="122">
        <f t="shared" si="34"/>
        <v>2064</v>
      </c>
      <c r="C2066" s="369">
        <v>45480</v>
      </c>
      <c r="D2066" s="236" t="s">
        <v>119</v>
      </c>
      <c r="E2066" s="125" t="str">
        <f>VLOOKUP(Gas_DB2[[#This Row],[کد ماشین آلات]],Y:AA,2,FALSE)</f>
        <v>غلطک</v>
      </c>
      <c r="F2066" s="125" t="str">
        <f>VLOOKUP(Gas_DB2[[#This Row],[نام ماشین آلات]],Z:AB,2,FALSE)</f>
        <v>شرکتی-جمالی</v>
      </c>
      <c r="G2066" s="2">
        <v>0</v>
      </c>
    </row>
    <row r="2067" spans="2:11" x14ac:dyDescent="0.25">
      <c r="B2067" s="122">
        <f t="shared" si="34"/>
        <v>2065</v>
      </c>
      <c r="C2067" s="369">
        <v>45480</v>
      </c>
      <c r="D2067" s="236" t="s">
        <v>107</v>
      </c>
      <c r="E2067" s="125" t="str">
        <f>VLOOKUP(Gas_DB2[[#This Row],[کد ماشین آلات]],Y:AA,2,FALSE)</f>
        <v>غلطک</v>
      </c>
      <c r="F2067" s="125" t="str">
        <f>VLOOKUP(Gas_DB2[[#This Row],[نام ماشین آلات]],Z:AB,2,FALSE)</f>
        <v>شرکتی-جمالی</v>
      </c>
      <c r="G2067" s="2">
        <v>35</v>
      </c>
    </row>
    <row r="2068" spans="2:11" x14ac:dyDescent="0.25">
      <c r="B2068" s="122">
        <f t="shared" si="34"/>
        <v>2066</v>
      </c>
      <c r="C2068" s="369">
        <v>45480</v>
      </c>
      <c r="D2068" s="236" t="s">
        <v>110</v>
      </c>
      <c r="E2068" s="125" t="str">
        <f>VLOOKUP(Gas_DB2[[#This Row],[کد ماشین آلات]],Y:AA,2,FALSE)</f>
        <v>غلطک</v>
      </c>
      <c r="F2068" s="125" t="str">
        <f>VLOOKUP(Gas_DB2[[#This Row],[نام ماشین آلات]],Z:AB,2,FALSE)</f>
        <v>شرکتی-جمالی</v>
      </c>
      <c r="G2068" s="2">
        <v>0</v>
      </c>
    </row>
    <row r="2069" spans="2:11" x14ac:dyDescent="0.25">
      <c r="B2069" s="122">
        <f t="shared" si="34"/>
        <v>2067</v>
      </c>
      <c r="C2069" s="369">
        <v>45480</v>
      </c>
      <c r="D2069" s="236" t="s">
        <v>120</v>
      </c>
      <c r="E2069" s="125" t="str">
        <f>VLOOKUP(Gas_DB2[[#This Row],[کد ماشین آلات]],Y:AA,2,FALSE)</f>
        <v>میکسراتکو</v>
      </c>
      <c r="F2069" s="125" t="str">
        <f>VLOOKUP(Gas_DB2[[#This Row],[نام ماشین آلات]],Z:AB,2,FALSE)</f>
        <v>شرکتی-شاکری</v>
      </c>
      <c r="G2069" s="2">
        <v>0</v>
      </c>
    </row>
    <row r="2070" spans="2:11" x14ac:dyDescent="0.25">
      <c r="B2070" s="122">
        <f t="shared" si="34"/>
        <v>2068</v>
      </c>
      <c r="C2070" s="369">
        <v>45480</v>
      </c>
      <c r="D2070" s="236" t="s">
        <v>122</v>
      </c>
      <c r="E2070" s="125" t="str">
        <f>VLOOKUP(Gas_DB2[[#This Row],[کد ماشین آلات]],Y:AA,2,FALSE)</f>
        <v>میکسر امیکو</v>
      </c>
      <c r="F2070" s="125" t="str">
        <f>VLOOKUP(Gas_DB2[[#This Row],[نام ماشین آلات]],Z:AB,2,FALSE)</f>
        <v>شرکتی-زراعتی</v>
      </c>
      <c r="G2070" s="2">
        <v>0</v>
      </c>
    </row>
    <row r="2071" spans="2:11" x14ac:dyDescent="0.25">
      <c r="B2071" s="122">
        <f t="shared" si="34"/>
        <v>2069</v>
      </c>
      <c r="C2071" s="369">
        <v>45480</v>
      </c>
      <c r="D2071" s="236" t="s">
        <v>127</v>
      </c>
      <c r="E2071" s="125" t="str">
        <f>VLOOKUP(Gas_DB2[[#This Row],[کد ماشین آلات]],Y:AA,2,FALSE)</f>
        <v>بلدوزر</v>
      </c>
      <c r="F2071" s="125" t="str">
        <f>VLOOKUP(Gas_DB2[[#This Row],[نام ماشین آلات]],Z:AB,2,FALSE)</f>
        <v>شرکتی-رجب زاده</v>
      </c>
      <c r="G2071" s="2">
        <v>0</v>
      </c>
    </row>
    <row r="2072" spans="2:11" x14ac:dyDescent="0.25">
      <c r="B2072" s="122">
        <f t="shared" si="34"/>
        <v>2070</v>
      </c>
      <c r="C2072" s="369">
        <v>45480</v>
      </c>
      <c r="D2072" s="236" t="s">
        <v>285</v>
      </c>
      <c r="E2072" s="125" t="str">
        <f>VLOOKUP(Gas_DB2[[#This Row],[کد ماشین آلات]],Y:AA,2,FALSE)</f>
        <v>غلطک</v>
      </c>
      <c r="F2072" s="125" t="str">
        <f>VLOOKUP(Gas_DB2[[#This Row],[نام ماشین آلات]],Z:AB,2,FALSE)</f>
        <v>شرکتی-جمالی</v>
      </c>
      <c r="G2072" s="2">
        <v>42</v>
      </c>
    </row>
    <row r="2073" spans="2:11" x14ac:dyDescent="0.25">
      <c r="B2073" s="122">
        <f t="shared" si="34"/>
        <v>2071</v>
      </c>
      <c r="C2073" s="369">
        <v>45480</v>
      </c>
      <c r="D2073" s="236" t="s">
        <v>301</v>
      </c>
      <c r="E2073" s="125" t="str">
        <f>VLOOKUP(Gas_DB2[[#This Row],[کد ماشین آلات]],Y:AA,2,FALSE)</f>
        <v>گریدر  ۱۶g</v>
      </c>
      <c r="F2073" s="125" t="str">
        <f>VLOOKUP(Gas_DB2[[#This Row],[نام ماشین آلات]],Z:AB,2,FALSE)</f>
        <v>شرکتی-یگانه</v>
      </c>
      <c r="G2073" s="2">
        <v>208</v>
      </c>
    </row>
    <row r="2074" spans="2:11" x14ac:dyDescent="0.25">
      <c r="B2074" s="122">
        <f t="shared" si="34"/>
        <v>2072</v>
      </c>
      <c r="C2074" s="369">
        <v>45480</v>
      </c>
      <c r="D2074" s="236" t="s">
        <v>158</v>
      </c>
      <c r="E2074" s="125" t="str">
        <f>VLOOKUP(Gas_DB2[[#This Row],[کد ماشین آلات]],Y:AA,2,FALSE)</f>
        <v>بیل مکانیکی</v>
      </c>
      <c r="F2074" s="228" t="str">
        <f>VLOOKUP(D2074,Y$4:AA2074,3,FALSE)</f>
        <v>تکبری</v>
      </c>
      <c r="G2074" s="2">
        <v>0</v>
      </c>
    </row>
    <row r="2075" spans="2:11" x14ac:dyDescent="0.25">
      <c r="B2075" s="122">
        <f t="shared" si="34"/>
        <v>2073</v>
      </c>
      <c r="C2075" s="369">
        <v>45480</v>
      </c>
      <c r="D2075" s="237" t="s">
        <v>144</v>
      </c>
      <c r="E2075" s="125" t="str">
        <f>VLOOKUP(Gas_DB2[[#This Row],[کد ماشین آلات]],Y:AA,2,FALSE)</f>
        <v>بلدوزر D85</v>
      </c>
      <c r="F2075" s="228" t="str">
        <f>VLOOKUP(D2075,Y$4:AA2075,3,FALSE)</f>
        <v>اکبری</v>
      </c>
      <c r="G2075" s="2">
        <v>311</v>
      </c>
    </row>
    <row r="2076" spans="2:11" x14ac:dyDescent="0.25">
      <c r="B2076" s="122">
        <f t="shared" si="34"/>
        <v>2074</v>
      </c>
      <c r="C2076" s="369">
        <v>45480</v>
      </c>
      <c r="D2076" s="237" t="s">
        <v>146</v>
      </c>
      <c r="E2076" s="125" t="str">
        <f>VLOOKUP(Gas_DB2[[#This Row],[کد ماشین آلات]],Y:AA,2,FALSE)</f>
        <v>بلدوزر D85</v>
      </c>
      <c r="F2076" s="228" t="str">
        <f>VLOOKUP(D2076,Y$4:AA2076,3,FALSE)</f>
        <v>اکبری</v>
      </c>
      <c r="G2076" s="2">
        <v>202</v>
      </c>
    </row>
    <row r="2077" spans="2:11" x14ac:dyDescent="0.25">
      <c r="B2077" s="122">
        <f t="shared" si="34"/>
        <v>2075</v>
      </c>
      <c r="C2077" s="369">
        <v>45480</v>
      </c>
      <c r="D2077" s="238" t="s">
        <v>147</v>
      </c>
      <c r="E2077" s="125" t="str">
        <f>VLOOKUP(Gas_DB2[[#This Row],[کد ماشین آلات]],Y:AA,2,FALSE)</f>
        <v>بلدوزر کاترپیلار D8</v>
      </c>
      <c r="F2077" s="228" t="str">
        <f>VLOOKUP(D2077,Y$4:AA2077,3,FALSE)</f>
        <v>حسن پور</v>
      </c>
      <c r="G2077" s="2">
        <v>541</v>
      </c>
    </row>
    <row r="2078" spans="2:11" x14ac:dyDescent="0.25">
      <c r="B2078" s="122">
        <f t="shared" si="34"/>
        <v>2076</v>
      </c>
      <c r="C2078" s="369">
        <v>45480</v>
      </c>
      <c r="D2078" s="236" t="s">
        <v>162</v>
      </c>
      <c r="E2078" s="125" t="str">
        <f>VLOOKUP(Gas_DB2[[#This Row],[کد ماشین آلات]],Y:AA,2,FALSE)</f>
        <v>بیل مکانیکی</v>
      </c>
      <c r="F2078" s="228" t="str">
        <f>VLOOKUP(D2078,Y$4:AA2078,3,FALSE)</f>
        <v>رضاپور</v>
      </c>
      <c r="G2078" s="2">
        <v>262</v>
      </c>
    </row>
    <row r="2079" spans="2:11" x14ac:dyDescent="0.25">
      <c r="B2079" s="122">
        <f t="shared" si="34"/>
        <v>2077</v>
      </c>
      <c r="C2079" s="369">
        <v>45480</v>
      </c>
      <c r="D2079" s="236" t="s">
        <v>160</v>
      </c>
      <c r="E2079" s="125" t="str">
        <f>VLOOKUP(Gas_DB2[[#This Row],[کد ماشین آلات]],Y:AA,2,FALSE)</f>
        <v>تانکر آب</v>
      </c>
      <c r="F2079" s="228" t="str">
        <f>VLOOKUP(D2079,Y$4:AA2079,3,FALSE)</f>
        <v>رضاپور</v>
      </c>
      <c r="G2079" s="4">
        <v>226</v>
      </c>
      <c r="H2079" s="4"/>
      <c r="I2079" s="127"/>
      <c r="J2079" s="127"/>
      <c r="K2079" s="107"/>
    </row>
    <row r="2080" spans="2:11" x14ac:dyDescent="0.25">
      <c r="B2080" s="122">
        <f t="shared" si="34"/>
        <v>2078</v>
      </c>
      <c r="C2080" s="369">
        <v>45480</v>
      </c>
      <c r="D2080" s="236" t="s">
        <v>149</v>
      </c>
      <c r="E2080" s="125" t="str">
        <f>VLOOKUP(Gas_DB2[[#This Row],[کد ماشین آلات]],Y:AA,2,FALSE)</f>
        <v>لودر ZL50</v>
      </c>
      <c r="F2080" s="228" t="str">
        <f>VLOOKUP(D2080,Y$4:AA2080,3,FALSE)</f>
        <v>میرزایی</v>
      </c>
      <c r="G2080" s="2">
        <v>0</v>
      </c>
    </row>
    <row r="2081" spans="2:7" x14ac:dyDescent="0.25">
      <c r="B2081" s="122">
        <f t="shared" si="34"/>
        <v>2079</v>
      </c>
      <c r="C2081" s="369">
        <v>45480</v>
      </c>
      <c r="D2081" s="237" t="s">
        <v>150</v>
      </c>
      <c r="E2081" s="125" t="str">
        <f>VLOOKUP(Gas_DB2[[#This Row],[کد ماشین آلات]],Y:AA,2,FALSE)</f>
        <v>کامیون کمپرسی</v>
      </c>
      <c r="F2081" s="228" t="str">
        <f>VLOOKUP(D2081,Y$4:AA2081,3,FALSE)</f>
        <v>میرزایی</v>
      </c>
      <c r="G2081" s="2">
        <v>0</v>
      </c>
    </row>
    <row r="2082" spans="2:7" x14ac:dyDescent="0.25">
      <c r="B2082" s="122">
        <f t="shared" si="34"/>
        <v>2080</v>
      </c>
      <c r="C2082" s="369">
        <v>45480</v>
      </c>
      <c r="D2082" s="237" t="s">
        <v>152</v>
      </c>
      <c r="E2082" s="125" t="str">
        <f>VLOOKUP(Gas_DB2[[#This Row],[کد ماشین آلات]],Y:AA,2,FALSE)</f>
        <v>کامیون کمپرسی</v>
      </c>
      <c r="F2082" s="228" t="str">
        <f>VLOOKUP(D2082,Y$4:AA2082,3,FALSE)</f>
        <v>میرزایی</v>
      </c>
      <c r="G2082" s="2">
        <v>0</v>
      </c>
    </row>
    <row r="2083" spans="2:7" x14ac:dyDescent="0.25">
      <c r="B2083" s="122">
        <f t="shared" si="34"/>
        <v>2081</v>
      </c>
      <c r="C2083" s="369">
        <v>45480</v>
      </c>
      <c r="D2083" s="237" t="s">
        <v>153</v>
      </c>
      <c r="E2083" s="125" t="str">
        <f>VLOOKUP(Gas_DB2[[#This Row],[کد ماشین آلات]],Y:AA,2,FALSE)</f>
        <v>کامیون کمپرسی</v>
      </c>
      <c r="F2083" s="228" t="str">
        <f>VLOOKUP(D2083,Y$4:AA2083,3,FALSE)</f>
        <v>میرزایی</v>
      </c>
      <c r="G2083" s="2">
        <v>0</v>
      </c>
    </row>
    <row r="2084" spans="2:7" x14ac:dyDescent="0.25">
      <c r="B2084" s="122">
        <f t="shared" si="34"/>
        <v>2082</v>
      </c>
      <c r="C2084" s="369">
        <v>45480</v>
      </c>
      <c r="D2084" s="237" t="s">
        <v>137</v>
      </c>
      <c r="E2084" s="125" t="str">
        <f>VLOOKUP(Gas_DB2[[#This Row],[کد ماشین آلات]],Y:AA,2,FALSE)</f>
        <v>بیل مکانیکی</v>
      </c>
      <c r="F2084" s="228" t="str">
        <f>VLOOKUP(D2084,Y$4:AA2084,3,FALSE)</f>
        <v>انصاری</v>
      </c>
      <c r="G2084" s="2">
        <v>0</v>
      </c>
    </row>
    <row r="2085" spans="2:7" x14ac:dyDescent="0.25">
      <c r="B2085" s="122">
        <f t="shared" si="34"/>
        <v>2083</v>
      </c>
      <c r="C2085" s="369">
        <v>45480</v>
      </c>
      <c r="D2085" s="237" t="s">
        <v>139</v>
      </c>
      <c r="E2085" s="125" t="str">
        <f>VLOOKUP(Gas_DB2[[#This Row],[کد ماشین آلات]],Y:AA,2,FALSE)</f>
        <v>بیل مکانیکی</v>
      </c>
      <c r="F2085" s="228" t="str">
        <f>VLOOKUP(D2085,Y$4:AA2085,3,FALSE)</f>
        <v>انصاری</v>
      </c>
      <c r="G2085" s="2">
        <v>307</v>
      </c>
    </row>
    <row r="2086" spans="2:7" x14ac:dyDescent="0.25">
      <c r="B2086" s="122">
        <f t="shared" si="34"/>
        <v>2084</v>
      </c>
      <c r="C2086" s="369">
        <v>45480</v>
      </c>
      <c r="D2086" s="237" t="s">
        <v>141</v>
      </c>
      <c r="E2086" s="125" t="str">
        <f>VLOOKUP(Gas_DB2[[#This Row],[کد ماشین آلات]],Y:AA,2,FALSE)</f>
        <v>کامیون کمپرسی</v>
      </c>
      <c r="F2086" s="228" t="str">
        <f>VLOOKUP(D2086,Y$4:AA2086,3,FALSE)</f>
        <v>انصاری</v>
      </c>
      <c r="G2086" s="2">
        <v>0</v>
      </c>
    </row>
    <row r="2087" spans="2:7" x14ac:dyDescent="0.25">
      <c r="B2087" s="122">
        <f t="shared" si="34"/>
        <v>2085</v>
      </c>
      <c r="C2087" s="369">
        <v>45480</v>
      </c>
      <c r="D2087" s="237" t="s">
        <v>142</v>
      </c>
      <c r="E2087" s="125" t="str">
        <f>VLOOKUP(Gas_DB2[[#This Row],[کد ماشین آلات]],Y:AA,2,FALSE)</f>
        <v>کامیون کمپرسی</v>
      </c>
      <c r="F2087" s="228" t="str">
        <f>VLOOKUP(D2087,Y$4:AA2087,3,FALSE)</f>
        <v>انصاری</v>
      </c>
      <c r="G2087" s="2">
        <v>0</v>
      </c>
    </row>
    <row r="2088" spans="2:7" x14ac:dyDescent="0.25">
      <c r="B2088" s="122">
        <f t="shared" si="34"/>
        <v>2086</v>
      </c>
      <c r="C2088" s="369">
        <v>45480</v>
      </c>
      <c r="D2088" s="237" t="s">
        <v>143</v>
      </c>
      <c r="E2088" s="125" t="str">
        <f>VLOOKUP(Gas_DB2[[#This Row],[کد ماشین آلات]],Y:AA,2,FALSE)</f>
        <v>کامیون کمپرسی</v>
      </c>
      <c r="F2088" s="228" t="str">
        <f>VLOOKUP(D2088,Y$4:AA2088,3,FALSE)</f>
        <v>انصاری</v>
      </c>
      <c r="G2088" s="2">
        <v>0</v>
      </c>
    </row>
    <row r="2089" spans="2:7" x14ac:dyDescent="0.25">
      <c r="B2089" s="122">
        <f t="shared" si="34"/>
        <v>2087</v>
      </c>
      <c r="C2089" s="369">
        <v>45480</v>
      </c>
      <c r="D2089" s="237" t="s">
        <v>136</v>
      </c>
      <c r="E2089" s="125" t="str">
        <f>VLOOKUP(Gas_DB2[[#This Row],[کد ماشین آلات]],Y:AA,2,FALSE)</f>
        <v>بلدوزر</v>
      </c>
      <c r="F2089" s="228" t="str">
        <f>VLOOKUP(D2089,Y$4:AA2089,3,FALSE)</f>
        <v>انصاری</v>
      </c>
      <c r="G2089" s="2">
        <v>0</v>
      </c>
    </row>
    <row r="2090" spans="2:7" x14ac:dyDescent="0.25">
      <c r="B2090" s="122">
        <f t="shared" si="34"/>
        <v>2088</v>
      </c>
      <c r="C2090" s="369">
        <v>45480</v>
      </c>
      <c r="D2090" s="237" t="s">
        <v>286</v>
      </c>
      <c r="E2090" s="125" t="str">
        <f>VLOOKUP(Gas_DB2[[#This Row],[کد ماشین آلات]],Y:AA,2,FALSE)</f>
        <v>بلدوزر</v>
      </c>
      <c r="F2090" s="228" t="str">
        <f>VLOOKUP(D2090,Y$4:AA2090,3,FALSE)</f>
        <v>انصاری</v>
      </c>
      <c r="G2090" s="2">
        <v>0</v>
      </c>
    </row>
    <row r="2091" spans="2:7" x14ac:dyDescent="0.25">
      <c r="B2091" s="122">
        <f t="shared" si="34"/>
        <v>2089</v>
      </c>
      <c r="C2091" s="369">
        <v>45480</v>
      </c>
      <c r="D2091" s="236" t="s">
        <v>155</v>
      </c>
      <c r="E2091" s="125" t="str">
        <f>VLOOKUP(Gas_DB2[[#This Row],[کد ماشین آلات]],Y:AA,2,FALSE)</f>
        <v>لودر</v>
      </c>
      <c r="F2091" s="228" t="str">
        <f>VLOOKUP(D2091,Y$4:AA2091,3,FALSE)</f>
        <v>صداقت</v>
      </c>
      <c r="G2091" s="2">
        <v>181</v>
      </c>
    </row>
    <row r="2092" spans="2:7" x14ac:dyDescent="0.25">
      <c r="B2092" s="122">
        <f t="shared" si="34"/>
        <v>2090</v>
      </c>
      <c r="C2092" s="369">
        <v>45480</v>
      </c>
      <c r="D2092" s="236" t="s">
        <v>156</v>
      </c>
      <c r="E2092" s="125" t="str">
        <f>VLOOKUP(Gas_DB2[[#This Row],[کد ماشین آلات]],Y:AA,2,FALSE)</f>
        <v>کامیون کمپرسی</v>
      </c>
      <c r="F2092" s="228" t="str">
        <f>VLOOKUP(D2092,Y$4:AA2092,3,FALSE)</f>
        <v>صداقت</v>
      </c>
      <c r="G2092" s="2">
        <v>104</v>
      </c>
    </row>
    <row r="2093" spans="2:7" x14ac:dyDescent="0.25">
      <c r="B2093" s="122">
        <f t="shared" si="34"/>
        <v>2091</v>
      </c>
      <c r="C2093" s="369">
        <v>45480</v>
      </c>
      <c r="D2093" s="236" t="s">
        <v>157</v>
      </c>
      <c r="E2093" s="125" t="str">
        <f>VLOOKUP(Gas_DB2[[#This Row],[کد ماشین آلات]],Y:AA,2,FALSE)</f>
        <v>کامیون کمپرسی</v>
      </c>
      <c r="F2093" s="228" t="str">
        <f>VLOOKUP(D2093,Y$4:AA2093,3,FALSE)</f>
        <v>صداقت</v>
      </c>
      <c r="G2093" s="2">
        <v>151</v>
      </c>
    </row>
    <row r="2094" spans="2:7" x14ac:dyDescent="0.25">
      <c r="B2094" s="122">
        <f t="shared" si="34"/>
        <v>2092</v>
      </c>
      <c r="C2094" s="369">
        <v>45480</v>
      </c>
      <c r="D2094" s="236" t="s">
        <v>302</v>
      </c>
      <c r="E2094" s="125" t="str">
        <f>VLOOKUP(Gas_DB2[[#This Row],[کد ماشین آلات]],Y:AA,2,FALSE)</f>
        <v>کامیون کمپرسی</v>
      </c>
      <c r="F2094" s="228" t="str">
        <f>VLOOKUP(D2094,Y$4:AA2094,3,FALSE)</f>
        <v>صداقت</v>
      </c>
      <c r="G2094" s="2">
        <v>120</v>
      </c>
    </row>
    <row r="2095" spans="2:7" x14ac:dyDescent="0.25">
      <c r="B2095" s="122">
        <f t="shared" si="34"/>
        <v>2093</v>
      </c>
      <c r="C2095" s="369">
        <v>45480</v>
      </c>
      <c r="D2095" s="238" t="s">
        <v>179</v>
      </c>
      <c r="E2095" s="125" t="str">
        <f>VLOOKUP(Gas_DB2[[#This Row],[کد ماشین آلات]],Y:AA,2,FALSE)</f>
        <v>تانکر آب</v>
      </c>
      <c r="F2095" s="228" t="str">
        <f>VLOOKUP(D2095,Y$4:AA2095,3,FALSE)</f>
        <v>گلپایگانی</v>
      </c>
      <c r="G2095" s="2">
        <v>104</v>
      </c>
    </row>
    <row r="2096" spans="2:7" x14ac:dyDescent="0.25">
      <c r="B2096" s="122">
        <f t="shared" si="34"/>
        <v>2094</v>
      </c>
      <c r="C2096" s="369">
        <v>45480</v>
      </c>
      <c r="D2096" s="237" t="s">
        <v>258</v>
      </c>
      <c r="E2096" s="125" t="str">
        <f>VLOOKUP(Gas_DB2[[#This Row],[کد ماشین آلات]],Y:AA,2,FALSE)</f>
        <v>کامیون کمپرسی</v>
      </c>
      <c r="F2096" s="228" t="str">
        <f>VLOOKUP(D2096,Y$4:AA2096,3,FALSE)</f>
        <v>انصاری</v>
      </c>
      <c r="G2096" s="2">
        <v>0</v>
      </c>
    </row>
    <row r="2097" spans="2:7" x14ac:dyDescent="0.25">
      <c r="B2097" s="122">
        <f t="shared" si="34"/>
        <v>2095</v>
      </c>
      <c r="C2097" s="369">
        <v>45480</v>
      </c>
      <c r="D2097" s="237" t="s">
        <v>266</v>
      </c>
      <c r="E2097" s="125" t="str">
        <f>VLOOKUP(Gas_DB2[[#This Row],[کد ماشین آلات]],Y:AA,2,FALSE)</f>
        <v>کامیون کمپرسی</v>
      </c>
      <c r="F2097" s="228" t="str">
        <f>VLOOKUP(D2097,Y$4:AA2097,3,FALSE)</f>
        <v>انصاری</v>
      </c>
      <c r="G2097" s="2">
        <v>0</v>
      </c>
    </row>
    <row r="2098" spans="2:7" x14ac:dyDescent="0.25">
      <c r="B2098" s="122">
        <f t="shared" si="34"/>
        <v>2096</v>
      </c>
      <c r="C2098" s="369">
        <v>45480</v>
      </c>
      <c r="D2098" s="237" t="s">
        <v>267</v>
      </c>
      <c r="E2098" s="125" t="str">
        <f>VLOOKUP(Gas_DB2[[#This Row],[کد ماشین آلات]],Y:AA,2,FALSE)</f>
        <v>کامیون کمپرسی</v>
      </c>
      <c r="F2098" s="228" t="str">
        <f>VLOOKUP(D2098,Y$4:AA2098,3,FALSE)</f>
        <v>انصاری</v>
      </c>
      <c r="G2098" s="2">
        <v>0</v>
      </c>
    </row>
    <row r="2099" spans="2:7" x14ac:dyDescent="0.25">
      <c r="B2099" s="122">
        <f t="shared" si="34"/>
        <v>2097</v>
      </c>
      <c r="C2099" s="369">
        <v>45480</v>
      </c>
      <c r="D2099" s="238" t="s">
        <v>164</v>
      </c>
      <c r="E2099" s="125" t="str">
        <f>VLOOKUP(Gas_DB2[[#This Row],[کد ماشین آلات]],Y:AA,2,FALSE)</f>
        <v>گریدر 14G</v>
      </c>
      <c r="F2099" s="228" t="str">
        <f>VLOOKUP(D2099,Y$4:AA2099,3,FALSE)</f>
        <v>محمد پور</v>
      </c>
      <c r="G2099" s="2">
        <v>171</v>
      </c>
    </row>
    <row r="2100" spans="2:7" x14ac:dyDescent="0.25">
      <c r="B2100" s="122">
        <f t="shared" si="34"/>
        <v>2098</v>
      </c>
      <c r="C2100" s="369">
        <v>45480</v>
      </c>
      <c r="D2100" s="238" t="s">
        <v>168</v>
      </c>
      <c r="E2100" s="125" t="str">
        <f>VLOOKUP(Gas_DB2[[#This Row],[کد ماشین آلات]],Y:AA,2,FALSE)</f>
        <v>غلطک کششی</v>
      </c>
      <c r="F2100" s="228" t="str">
        <f>VLOOKUP(D2100,Y$4:AA2100,3,FALSE)</f>
        <v>محمد پور</v>
      </c>
      <c r="G2100" s="2">
        <v>97</v>
      </c>
    </row>
    <row r="2101" spans="2:7" x14ac:dyDescent="0.25">
      <c r="B2101" s="122">
        <f t="shared" si="34"/>
        <v>2099</v>
      </c>
      <c r="C2101" s="369">
        <v>45480</v>
      </c>
      <c r="D2101" s="238" t="s">
        <v>171</v>
      </c>
      <c r="E2101" s="125" t="str">
        <f>VLOOKUP(Gas_DB2[[#This Row],[کد ماشین آلات]],Y:AA,2,FALSE)</f>
        <v>غلطک کششی</v>
      </c>
      <c r="F2101" s="228" t="str">
        <f>VLOOKUP(D2101,Y$4:AA2101,3,FALSE)</f>
        <v>محمد پور</v>
      </c>
      <c r="G2101" s="2">
        <v>55</v>
      </c>
    </row>
    <row r="2102" spans="2:7" x14ac:dyDescent="0.25">
      <c r="B2102" s="122">
        <f t="shared" si="34"/>
        <v>2100</v>
      </c>
      <c r="C2102" s="369">
        <v>45480</v>
      </c>
      <c r="D2102" s="238" t="s">
        <v>172</v>
      </c>
      <c r="E2102" s="125" t="str">
        <f>VLOOKUP(Gas_DB2[[#This Row],[کد ماشین آلات]],Y:AA,2,FALSE)</f>
        <v>لودر</v>
      </c>
      <c r="F2102" s="228" t="str">
        <f>VLOOKUP(D2102,Y$4:AA2102,3,FALSE)</f>
        <v>محمد پور</v>
      </c>
      <c r="G2102" s="2">
        <v>170</v>
      </c>
    </row>
    <row r="2103" spans="2:7" x14ac:dyDescent="0.25">
      <c r="B2103" s="122">
        <f t="shared" si="34"/>
        <v>2101</v>
      </c>
      <c r="C2103" s="369">
        <v>45480</v>
      </c>
      <c r="D2103" s="238" t="s">
        <v>173</v>
      </c>
      <c r="E2103" s="125" t="str">
        <f>VLOOKUP(Gas_DB2[[#This Row],[کد ماشین آلات]],Y:AA,2,FALSE)</f>
        <v>تانکر آب</v>
      </c>
      <c r="F2103" s="228" t="str">
        <f>VLOOKUP(D2103,Y$4:AA2103,3,FALSE)</f>
        <v>محمد پور</v>
      </c>
      <c r="G2103" s="2">
        <v>0</v>
      </c>
    </row>
    <row r="2104" spans="2:7" x14ac:dyDescent="0.25">
      <c r="B2104" s="122">
        <f t="shared" si="34"/>
        <v>2102</v>
      </c>
      <c r="C2104" s="369">
        <v>45480</v>
      </c>
      <c r="D2104" s="238" t="s">
        <v>174</v>
      </c>
      <c r="E2104" s="125" t="str">
        <f>VLOOKUP(Gas_DB2[[#This Row],[کد ماشین آلات]],Y:AA,2,FALSE)</f>
        <v>غلطک پاچه بزی</v>
      </c>
      <c r="F2104" s="228" t="str">
        <f>VLOOKUP(D2104,Y$4:AA2104,3,FALSE)</f>
        <v>محمد پور</v>
      </c>
      <c r="G2104" s="2">
        <v>16</v>
      </c>
    </row>
    <row r="2105" spans="2:7" x14ac:dyDescent="0.25">
      <c r="B2105" s="122">
        <f t="shared" si="34"/>
        <v>2103</v>
      </c>
      <c r="C2105" s="369">
        <v>45480</v>
      </c>
      <c r="D2105" s="238" t="s">
        <v>176</v>
      </c>
      <c r="E2105" s="125" t="str">
        <f>VLOOKUP(Gas_DB2[[#This Row],[کد ماشین آلات]],Y:AA,2,FALSE)</f>
        <v>بلدوزر</v>
      </c>
      <c r="F2105" s="228" t="str">
        <f>VLOOKUP(D2105,Y$4:AA2105,3,FALSE)</f>
        <v>محمد پور</v>
      </c>
      <c r="G2105" s="2">
        <v>0</v>
      </c>
    </row>
    <row r="2106" spans="2:7" x14ac:dyDescent="0.25">
      <c r="B2106" s="122">
        <f t="shared" si="34"/>
        <v>2104</v>
      </c>
      <c r="C2106" s="369">
        <v>45480</v>
      </c>
      <c r="D2106" s="238" t="s">
        <v>177</v>
      </c>
      <c r="E2106" s="125" t="str">
        <f>VLOOKUP(Gas_DB2[[#This Row],[کد ماشین آلات]],Y:AA,2,FALSE)</f>
        <v>کمپرسی جفت</v>
      </c>
      <c r="F2106" s="228" t="str">
        <f>VLOOKUP(D2106,Y$4:AA2106,3,FALSE)</f>
        <v>محمد پور</v>
      </c>
      <c r="G2106" s="2">
        <v>0</v>
      </c>
    </row>
    <row r="2107" spans="2:7" x14ac:dyDescent="0.25">
      <c r="B2107" s="122">
        <f t="shared" si="34"/>
        <v>2105</v>
      </c>
      <c r="C2107" s="369">
        <v>45480</v>
      </c>
      <c r="D2107" s="238" t="s">
        <v>270</v>
      </c>
      <c r="E2107" s="125" t="str">
        <f>VLOOKUP(Gas_DB2[[#This Row],[کد ماشین آلات]],Y:AA,2,FALSE)</f>
        <v>کمپرسی جفت</v>
      </c>
      <c r="F2107" s="228" t="str">
        <f>VLOOKUP(D2107,Y$4:AA2107,3,FALSE)</f>
        <v>محمد پور</v>
      </c>
      <c r="G2107" s="2">
        <v>0</v>
      </c>
    </row>
    <row r="2108" spans="2:7" x14ac:dyDescent="0.25">
      <c r="B2108" s="122">
        <f t="shared" si="34"/>
        <v>2106</v>
      </c>
      <c r="C2108" s="369">
        <v>45480</v>
      </c>
      <c r="D2108" s="238" t="s">
        <v>268</v>
      </c>
      <c r="E2108" s="125" t="str">
        <f>VLOOKUP(Gas_DB2[[#This Row],[کد ماشین آلات]],Y:AA,2,FALSE)</f>
        <v>کمپرسی تک</v>
      </c>
      <c r="F2108" s="228" t="str">
        <f>VLOOKUP(D2108,Y$4:AA2108,3,FALSE)</f>
        <v>محمد پور</v>
      </c>
      <c r="G2108" s="2">
        <v>0</v>
      </c>
    </row>
    <row r="2109" spans="2:7" x14ac:dyDescent="0.25">
      <c r="B2109" s="122">
        <f t="shared" si="34"/>
        <v>2107</v>
      </c>
      <c r="C2109" s="369">
        <v>45480</v>
      </c>
      <c r="D2109" s="238" t="s">
        <v>260</v>
      </c>
      <c r="E2109" s="125" t="str">
        <f>VLOOKUP(Gas_DB2[[#This Row],[کد ماشین آلات]],Y:AA,2,FALSE)</f>
        <v>تانکر آب</v>
      </c>
      <c r="F2109" s="228" t="str">
        <f>VLOOKUP(D2109,Y$4:AA2109,3,FALSE)</f>
        <v>محمد پور</v>
      </c>
      <c r="G2109" s="2">
        <v>57</v>
      </c>
    </row>
    <row r="2110" spans="2:7" x14ac:dyDescent="0.25">
      <c r="B2110" s="122">
        <f t="shared" si="34"/>
        <v>2108</v>
      </c>
      <c r="C2110" s="369">
        <v>45480</v>
      </c>
      <c r="D2110" s="238" t="s">
        <v>284</v>
      </c>
      <c r="E2110" s="125" t="str">
        <f>VLOOKUP(Gas_DB2[[#This Row],[کد ماشین آلات]],Y:AA,2,FALSE)</f>
        <v>کمپرسی جفت</v>
      </c>
      <c r="F2110" s="228" t="str">
        <f>VLOOKUP(D2110,Y$4:AA2110,3,FALSE)</f>
        <v>محمد پور</v>
      </c>
      <c r="G2110" s="2">
        <v>0</v>
      </c>
    </row>
    <row r="2111" spans="2:7" x14ac:dyDescent="0.25">
      <c r="B2111" s="122">
        <f t="shared" si="34"/>
        <v>2109</v>
      </c>
      <c r="C2111" s="369">
        <v>45481</v>
      </c>
      <c r="D2111" s="236" t="s">
        <v>127</v>
      </c>
      <c r="E2111" s="125" t="str">
        <f>VLOOKUP(Gas_DB2[[#This Row],[کد ماشین آلات]],Y:AA,2,FALSE)</f>
        <v>بلدوزر</v>
      </c>
      <c r="F2111" s="228" t="str">
        <f>VLOOKUP(D2111,Y$4:AA2111,3,FALSE)</f>
        <v>شرکتی-رجب زاده</v>
      </c>
      <c r="G2111" s="2">
        <v>430</v>
      </c>
    </row>
    <row r="2112" spans="2:7" x14ac:dyDescent="0.25">
      <c r="B2112" s="122">
        <f t="shared" si="34"/>
        <v>2110</v>
      </c>
      <c r="C2112" s="369">
        <v>45481</v>
      </c>
      <c r="D2112" s="236" t="s">
        <v>297</v>
      </c>
      <c r="E2112" s="125" t="str">
        <f>VLOOKUP(Gas_DB2[[#This Row],[کد ماشین آلات]],Y:AA,2,FALSE)</f>
        <v>بلدوزر</v>
      </c>
      <c r="F2112" s="228" t="str">
        <f>VLOOKUP(D2112,Y$4:AA2112,3,FALSE)</f>
        <v>شرکتی-نخعی</v>
      </c>
      <c r="G2112" s="2">
        <v>0</v>
      </c>
    </row>
    <row r="2113" spans="2:7" x14ac:dyDescent="0.25">
      <c r="B2113" s="122">
        <f t="shared" si="34"/>
        <v>2111</v>
      </c>
      <c r="C2113" s="369">
        <v>45481</v>
      </c>
      <c r="D2113" s="236" t="s">
        <v>88</v>
      </c>
      <c r="E2113" s="125" t="str">
        <f>VLOOKUP(Gas_DB2[[#This Row],[کد ماشین آلات]],Y:AA,2,FALSE)</f>
        <v>گریدر  ۱۶g</v>
      </c>
      <c r="F2113" s="228" t="str">
        <f>VLOOKUP(D2113,Y$4:AA2113,3,FALSE)</f>
        <v>شرکتی-یگانه</v>
      </c>
      <c r="G2113" s="2">
        <v>0</v>
      </c>
    </row>
    <row r="2114" spans="2:7" x14ac:dyDescent="0.25">
      <c r="B2114" s="122">
        <f t="shared" si="34"/>
        <v>2112</v>
      </c>
      <c r="C2114" s="369">
        <v>45481</v>
      </c>
      <c r="D2114" s="236" t="s">
        <v>301</v>
      </c>
      <c r="E2114" s="125" t="str">
        <f>VLOOKUP(Gas_DB2[[#This Row],[کد ماشین آلات]],Y:AA,2,FALSE)</f>
        <v>گریدر  ۱۶g</v>
      </c>
      <c r="F2114" s="228" t="str">
        <f>VLOOKUP(D2114,Y$4:AA2114,3,FALSE)</f>
        <v>شرکتی-حسن پور</v>
      </c>
      <c r="G2114" s="2">
        <v>0</v>
      </c>
    </row>
    <row r="2115" spans="2:7" x14ac:dyDescent="0.25">
      <c r="B2115" s="122">
        <f t="shared" si="34"/>
        <v>2113</v>
      </c>
      <c r="C2115" s="369">
        <v>45481</v>
      </c>
      <c r="D2115" s="236" t="s">
        <v>120</v>
      </c>
      <c r="E2115" s="125" t="str">
        <f>VLOOKUP(Gas_DB2[[#This Row],[کد ماشین آلات]],Y:AA,2,FALSE)</f>
        <v>میکسراتکو</v>
      </c>
      <c r="F2115" s="228" t="str">
        <f>VLOOKUP(D2115,Y$4:AA2115,3,FALSE)</f>
        <v>شرکتی-شاکری</v>
      </c>
      <c r="G2115" s="2">
        <v>0</v>
      </c>
    </row>
    <row r="2116" spans="2:7" x14ac:dyDescent="0.25">
      <c r="B2116" s="122">
        <f t="shared" si="34"/>
        <v>2114</v>
      </c>
      <c r="C2116" s="369">
        <v>45481</v>
      </c>
      <c r="D2116" s="236" t="s">
        <v>122</v>
      </c>
      <c r="E2116" s="125" t="str">
        <f>VLOOKUP(Gas_DB2[[#This Row],[کد ماشین آلات]],Y:AA,2,FALSE)</f>
        <v>میکسر امیکو</v>
      </c>
      <c r="F2116" s="228" t="str">
        <f>VLOOKUP(D2116,Y$4:AA2116,3,FALSE)</f>
        <v>شرکتی-زراعتی</v>
      </c>
      <c r="G2116" s="2">
        <v>0</v>
      </c>
    </row>
    <row r="2117" spans="2:7" x14ac:dyDescent="0.25">
      <c r="B2117" s="122">
        <f t="shared" si="34"/>
        <v>2115</v>
      </c>
      <c r="C2117" s="369">
        <v>45481</v>
      </c>
      <c r="D2117" s="236" t="s">
        <v>119</v>
      </c>
      <c r="E2117" s="125" t="str">
        <f>VLOOKUP(Gas_DB2[[#This Row],[کد ماشین آلات]],Y:AA,2,FALSE)</f>
        <v>غلطک</v>
      </c>
      <c r="F2117" s="228" t="str">
        <f>VLOOKUP(D2117,Y$4:AA2117,3,FALSE)</f>
        <v>شرکتی-جمالی</v>
      </c>
      <c r="G2117" s="2">
        <v>62</v>
      </c>
    </row>
    <row r="2118" spans="2:7" x14ac:dyDescent="0.25">
      <c r="B2118" s="122">
        <f t="shared" si="34"/>
        <v>2116</v>
      </c>
      <c r="C2118" s="369">
        <v>45481</v>
      </c>
      <c r="D2118" s="236" t="s">
        <v>110</v>
      </c>
      <c r="E2118" s="125" t="str">
        <f>VLOOKUP(Gas_DB2[[#This Row],[کد ماشین آلات]],Y:AA,2,FALSE)</f>
        <v>غلطک</v>
      </c>
      <c r="F2118" s="228" t="str">
        <f>VLOOKUP(D2118,Y$4:AA2118,3,FALSE)</f>
        <v>شرکتی-شیری</v>
      </c>
      <c r="G2118" s="2">
        <v>0</v>
      </c>
    </row>
    <row r="2119" spans="2:7" x14ac:dyDescent="0.25">
      <c r="B2119" s="122">
        <f t="shared" si="34"/>
        <v>2117</v>
      </c>
      <c r="C2119" s="369">
        <v>45481</v>
      </c>
      <c r="D2119" s="236" t="s">
        <v>107</v>
      </c>
      <c r="E2119" s="125" t="str">
        <f>VLOOKUP(Gas_DB2[[#This Row],[کد ماشین آلات]],Y:AA,2,FALSE)</f>
        <v>غلطک</v>
      </c>
      <c r="F2119" s="228" t="str">
        <f>VLOOKUP(D2119,Y$4:AA2119,3,FALSE)</f>
        <v>شرکتی-دیانتی</v>
      </c>
      <c r="G2119" s="2">
        <v>0</v>
      </c>
    </row>
    <row r="2120" spans="2:7" x14ac:dyDescent="0.25">
      <c r="B2120" s="122">
        <f t="shared" si="34"/>
        <v>2118</v>
      </c>
      <c r="C2120" s="369">
        <v>45481</v>
      </c>
      <c r="D2120" s="236" t="s">
        <v>285</v>
      </c>
      <c r="E2120" s="125" t="str">
        <f>VLOOKUP(Gas_DB2[[#This Row],[کد ماشین آلات]],Y:AA,2,FALSE)</f>
        <v>غلطک</v>
      </c>
      <c r="F2120" s="228" t="str">
        <f>VLOOKUP(D2120,Y$4:AA2120,3,FALSE)</f>
        <v>شرکتی-شیری</v>
      </c>
      <c r="G2120" s="2">
        <v>0</v>
      </c>
    </row>
    <row r="2121" spans="2:7" x14ac:dyDescent="0.25">
      <c r="B2121" s="122">
        <f t="shared" si="34"/>
        <v>2119</v>
      </c>
      <c r="C2121" s="369">
        <v>45481</v>
      </c>
      <c r="D2121" s="236" t="s">
        <v>91</v>
      </c>
      <c r="E2121" s="125" t="str">
        <f>VLOOKUP(Gas_DB2[[#This Row],[کد ماشین آلات]],Y:AA,2,FALSE)</f>
        <v>کامیون کمپرسی</v>
      </c>
      <c r="F2121" s="228" t="str">
        <f>VLOOKUP(D2121,Y$4:AA2121,3,FALSE)</f>
        <v>شرکتی-یحیی زاده</v>
      </c>
      <c r="G2121" s="2">
        <v>0</v>
      </c>
    </row>
    <row r="2122" spans="2:7" x14ac:dyDescent="0.25">
      <c r="B2122" s="122">
        <f t="shared" si="34"/>
        <v>2120</v>
      </c>
      <c r="C2122" s="369">
        <v>45481</v>
      </c>
      <c r="D2122" s="236" t="s">
        <v>94</v>
      </c>
      <c r="E2122" s="125" t="str">
        <f>VLOOKUP(Gas_DB2[[#This Row],[کد ماشین آلات]],Y:AA,2,FALSE)</f>
        <v>کامیون کمپرسی</v>
      </c>
      <c r="F2122" s="228" t="str">
        <f>VLOOKUP(D2122,Y$4:AA2122,3,FALSE)</f>
        <v>شرکتی-نوروز غلامی</v>
      </c>
      <c r="G2122" s="2">
        <v>0</v>
      </c>
    </row>
    <row r="2123" spans="2:7" x14ac:dyDescent="0.25">
      <c r="B2123" s="122">
        <f t="shared" si="34"/>
        <v>2121</v>
      </c>
      <c r="C2123" s="369">
        <v>45481</v>
      </c>
      <c r="D2123" s="236" t="s">
        <v>117</v>
      </c>
      <c r="E2123" s="125" t="str">
        <f>VLOOKUP(Gas_DB2[[#This Row],[کد ماشین آلات]],Y:AA,2,FALSE)</f>
        <v>کامیون کمپرسی</v>
      </c>
      <c r="F2123" s="228" t="str">
        <f>VLOOKUP(D2123,Y$4:AA2123,3,FALSE)</f>
        <v>شرکتی-علیرضا اقلیمی</v>
      </c>
      <c r="G2123" s="2">
        <v>0</v>
      </c>
    </row>
    <row r="2124" spans="2:7" x14ac:dyDescent="0.25">
      <c r="B2124" s="122">
        <f t="shared" si="34"/>
        <v>2122</v>
      </c>
      <c r="C2124" s="369">
        <v>45481</v>
      </c>
      <c r="D2124" s="236" t="s">
        <v>130</v>
      </c>
      <c r="E2124" s="125" t="str">
        <f>VLOOKUP(Gas_DB2[[#This Row],[کد ماشین آلات]],Y:AA,2,FALSE)</f>
        <v>تانکر ابپاش بنز</v>
      </c>
      <c r="F2124" s="228" t="str">
        <f>VLOOKUP(D2124,Y$4:AA2124,3,FALSE)</f>
        <v>شرکتی-بارانی</v>
      </c>
      <c r="G2124" s="2">
        <v>0</v>
      </c>
    </row>
    <row r="2125" spans="2:7" x14ac:dyDescent="0.25">
      <c r="B2125" s="122">
        <f t="shared" si="34"/>
        <v>2123</v>
      </c>
      <c r="C2125" s="369">
        <v>45481</v>
      </c>
      <c r="D2125" s="236" t="s">
        <v>96</v>
      </c>
      <c r="E2125" s="125" t="str">
        <f>VLOOKUP(Gas_DB2[[#This Row],[کد ماشین آلات]],Y:AA,2,FALSE)</f>
        <v>تانکر ابپاش بنز</v>
      </c>
      <c r="F2125" s="228" t="str">
        <f>VLOOKUP(D2125,Y$4:AA2125,3,FALSE)</f>
        <v>شرکتی-میامی</v>
      </c>
      <c r="G2125" s="2">
        <v>107</v>
      </c>
    </row>
    <row r="2126" spans="2:7" x14ac:dyDescent="0.25">
      <c r="B2126" s="122">
        <f t="shared" si="34"/>
        <v>2124</v>
      </c>
      <c r="C2126" s="369">
        <v>45481</v>
      </c>
      <c r="D2126" s="236" t="s">
        <v>114</v>
      </c>
      <c r="E2126" s="125" t="str">
        <f>VLOOKUP(Gas_DB2[[#This Row],[کد ماشین آلات]],Y:AA,2,FALSE)</f>
        <v>تانکر سوخت بنز</v>
      </c>
      <c r="F2126" s="228" t="str">
        <f>VLOOKUP(D2126,Y$4:AA2126,3,FALSE)</f>
        <v>شرکتی-برات زاده- از تاریخ 1 تیرماه</v>
      </c>
      <c r="G2126" s="2">
        <v>0</v>
      </c>
    </row>
    <row r="2127" spans="2:7" x14ac:dyDescent="0.25">
      <c r="B2127" s="122">
        <f t="shared" si="34"/>
        <v>2125</v>
      </c>
      <c r="C2127" s="369">
        <v>45481</v>
      </c>
      <c r="D2127" s="236" t="s">
        <v>158</v>
      </c>
      <c r="E2127" s="125" t="str">
        <f>VLOOKUP(Gas_DB2[[#This Row],[کد ماشین آلات]],Y:AA,2,FALSE)</f>
        <v>بیل مکانیکی</v>
      </c>
      <c r="F2127" s="228" t="str">
        <f>VLOOKUP(D2127,Y$4:AA2127,3,FALSE)</f>
        <v>تکبری</v>
      </c>
      <c r="G2127" s="2">
        <v>148</v>
      </c>
    </row>
    <row r="2128" spans="2:7" x14ac:dyDescent="0.25">
      <c r="B2128" s="122">
        <f t="shared" si="34"/>
        <v>2126</v>
      </c>
      <c r="C2128" s="369">
        <v>45481</v>
      </c>
      <c r="D2128" s="237" t="s">
        <v>144</v>
      </c>
      <c r="E2128" s="125" t="str">
        <f>VLOOKUP(Gas_DB2[[#This Row],[کد ماشین آلات]],Y:AA,2,FALSE)</f>
        <v>بلدوزر D85</v>
      </c>
      <c r="F2128" s="228" t="str">
        <f>VLOOKUP(D2128,Y$4:AA2128,3,FALSE)</f>
        <v>اکبری</v>
      </c>
      <c r="G2128" s="2">
        <v>0</v>
      </c>
    </row>
    <row r="2129" spans="2:11" x14ac:dyDescent="0.25">
      <c r="B2129" s="122">
        <f t="shared" si="34"/>
        <v>2127</v>
      </c>
      <c r="C2129" s="369">
        <v>45481</v>
      </c>
      <c r="D2129" s="237" t="s">
        <v>146</v>
      </c>
      <c r="E2129" s="125" t="str">
        <f>VLOOKUP(Gas_DB2[[#This Row],[کد ماشین آلات]],Y:AA,2,FALSE)</f>
        <v>بلدوزر D85</v>
      </c>
      <c r="F2129" s="228" t="str">
        <f>VLOOKUP(D2129,Y$4:AA2129,3,FALSE)</f>
        <v>اکبری</v>
      </c>
      <c r="G2129" s="2">
        <v>0</v>
      </c>
    </row>
    <row r="2130" spans="2:11" x14ac:dyDescent="0.25">
      <c r="B2130" s="122">
        <f t="shared" si="34"/>
        <v>2128</v>
      </c>
      <c r="C2130" s="369">
        <v>45481</v>
      </c>
      <c r="D2130" s="238" t="s">
        <v>147</v>
      </c>
      <c r="E2130" s="125" t="str">
        <f>VLOOKUP(Gas_DB2[[#This Row],[کد ماشین آلات]],Y:AA,2,FALSE)</f>
        <v>بلدوزر کاترپیلار D8</v>
      </c>
      <c r="F2130" s="228" t="str">
        <f>VLOOKUP(D2130,Y$4:AA2130,3,FALSE)</f>
        <v>حسن پور</v>
      </c>
      <c r="G2130" s="2">
        <v>0</v>
      </c>
    </row>
    <row r="2131" spans="2:11" x14ac:dyDescent="0.25">
      <c r="B2131" s="122">
        <f t="shared" si="34"/>
        <v>2129</v>
      </c>
      <c r="C2131" s="369">
        <v>45481</v>
      </c>
      <c r="D2131" s="236" t="s">
        <v>162</v>
      </c>
      <c r="E2131" s="125" t="str">
        <f>VLOOKUP(Gas_DB2[[#This Row],[کد ماشین آلات]],Y:AA,2,FALSE)</f>
        <v>بیل مکانیکی</v>
      </c>
      <c r="F2131" s="228" t="str">
        <f>VLOOKUP(D2131,Y$4:AA2131,3,FALSE)</f>
        <v>رضاپور</v>
      </c>
      <c r="G2131" s="2">
        <v>0</v>
      </c>
    </row>
    <row r="2132" spans="2:11" x14ac:dyDescent="0.25">
      <c r="B2132" s="122">
        <f t="shared" si="34"/>
        <v>2130</v>
      </c>
      <c r="C2132" s="369">
        <v>45481</v>
      </c>
      <c r="D2132" s="236" t="s">
        <v>160</v>
      </c>
      <c r="E2132" s="125" t="str">
        <f>VLOOKUP(Gas_DB2[[#This Row],[کد ماشین آلات]],Y:AA,2,FALSE)</f>
        <v>تانکر آب</v>
      </c>
      <c r="F2132" s="228" t="str">
        <f>VLOOKUP(D2132,Y$4:AA2132,3,FALSE)</f>
        <v>رضاپور</v>
      </c>
      <c r="G2132" s="4">
        <v>0</v>
      </c>
      <c r="H2132" s="4"/>
      <c r="I2132" s="127"/>
      <c r="J2132" s="127"/>
      <c r="K2132" s="107"/>
    </row>
    <row r="2133" spans="2:11" x14ac:dyDescent="0.25">
      <c r="B2133" s="122">
        <f t="shared" si="34"/>
        <v>2131</v>
      </c>
      <c r="C2133" s="369">
        <v>45481</v>
      </c>
      <c r="D2133" s="236" t="s">
        <v>149</v>
      </c>
      <c r="E2133" s="125" t="str">
        <f>VLOOKUP(Gas_DB2[[#This Row],[کد ماشین آلات]],Y:AA,2,FALSE)</f>
        <v>لودر ZL50</v>
      </c>
      <c r="F2133" s="228" t="str">
        <f>VLOOKUP(D2133,Y$4:AA2133,3,FALSE)</f>
        <v>میرزایی</v>
      </c>
      <c r="G2133" s="2">
        <v>143</v>
      </c>
    </row>
    <row r="2134" spans="2:11" x14ac:dyDescent="0.25">
      <c r="B2134" s="122">
        <f t="shared" si="34"/>
        <v>2132</v>
      </c>
      <c r="C2134" s="369">
        <v>45481</v>
      </c>
      <c r="D2134" s="237" t="s">
        <v>150</v>
      </c>
      <c r="E2134" s="125" t="str">
        <f>VLOOKUP(Gas_DB2[[#This Row],[کد ماشین آلات]],Y:AA,2,FALSE)</f>
        <v>کامیون کمپرسی</v>
      </c>
      <c r="F2134" s="228" t="str">
        <f>VLOOKUP(D2134,Y$4:AA2134,3,FALSE)</f>
        <v>میرزایی</v>
      </c>
      <c r="G2134" s="2">
        <v>0</v>
      </c>
    </row>
    <row r="2135" spans="2:11" x14ac:dyDescent="0.25">
      <c r="B2135" s="122">
        <f t="shared" si="34"/>
        <v>2133</v>
      </c>
      <c r="C2135" s="369">
        <v>45481</v>
      </c>
      <c r="D2135" s="237" t="s">
        <v>152</v>
      </c>
      <c r="E2135" s="125" t="str">
        <f>VLOOKUP(Gas_DB2[[#This Row],[کد ماشین آلات]],Y:AA,2,FALSE)</f>
        <v>کامیون کمپرسی</v>
      </c>
      <c r="F2135" s="228" t="str">
        <f>VLOOKUP(D2135,Y$4:AA2135,3,FALSE)</f>
        <v>میرزایی</v>
      </c>
      <c r="G2135" s="2">
        <v>0</v>
      </c>
    </row>
    <row r="2136" spans="2:11" x14ac:dyDescent="0.25">
      <c r="B2136" s="122">
        <f t="shared" si="34"/>
        <v>2134</v>
      </c>
      <c r="C2136" s="369">
        <v>45481</v>
      </c>
      <c r="D2136" s="237" t="s">
        <v>153</v>
      </c>
      <c r="E2136" s="125" t="str">
        <f>VLOOKUP(Gas_DB2[[#This Row],[کد ماشین آلات]],Y:AA,2,FALSE)</f>
        <v>کامیون کمپرسی</v>
      </c>
      <c r="F2136" s="228" t="str">
        <f>VLOOKUP(D2136,Y$4:AA2136,3,FALSE)</f>
        <v>میرزایی</v>
      </c>
      <c r="G2136" s="2">
        <v>0</v>
      </c>
    </row>
    <row r="2137" spans="2:11" x14ac:dyDescent="0.25">
      <c r="B2137" s="122">
        <f t="shared" si="34"/>
        <v>2135</v>
      </c>
      <c r="C2137" s="369">
        <v>45481</v>
      </c>
      <c r="D2137" s="237" t="s">
        <v>137</v>
      </c>
      <c r="E2137" s="125" t="str">
        <f>VLOOKUP(Gas_DB2[[#This Row],[کد ماشین آلات]],Y:AA,2,FALSE)</f>
        <v>بیل مکانیکی</v>
      </c>
      <c r="F2137" s="228" t="str">
        <f>VLOOKUP(D2137,Y$4:AA2137,3,FALSE)</f>
        <v>انصاری</v>
      </c>
      <c r="G2137" s="2">
        <v>0</v>
      </c>
    </row>
    <row r="2138" spans="2:11" x14ac:dyDescent="0.25">
      <c r="B2138" s="122">
        <f t="shared" si="34"/>
        <v>2136</v>
      </c>
      <c r="C2138" s="369">
        <v>45481</v>
      </c>
      <c r="D2138" s="237" t="s">
        <v>139</v>
      </c>
      <c r="E2138" s="125" t="str">
        <f>VLOOKUP(Gas_DB2[[#This Row],[کد ماشین آلات]],Y:AA,2,FALSE)</f>
        <v>بیل مکانیکی</v>
      </c>
      <c r="F2138" s="228" t="str">
        <f>VLOOKUP(D2138,Y$4:AA2138,3,FALSE)</f>
        <v>انصاری</v>
      </c>
      <c r="G2138" s="2">
        <v>265</v>
      </c>
    </row>
    <row r="2139" spans="2:11" x14ac:dyDescent="0.25">
      <c r="B2139" s="122">
        <f t="shared" si="34"/>
        <v>2137</v>
      </c>
      <c r="C2139" s="369">
        <v>45481</v>
      </c>
      <c r="D2139" s="237" t="s">
        <v>141</v>
      </c>
      <c r="E2139" s="125" t="str">
        <f>VLOOKUP(Gas_DB2[[#This Row],[کد ماشین آلات]],Y:AA,2,FALSE)</f>
        <v>کامیون کمپرسی</v>
      </c>
      <c r="F2139" s="228" t="str">
        <f>VLOOKUP(D2139,Y$4:AA2139,3,FALSE)</f>
        <v>انصاری</v>
      </c>
      <c r="G2139" s="2">
        <v>0</v>
      </c>
    </row>
    <row r="2140" spans="2:11" x14ac:dyDescent="0.25">
      <c r="B2140" s="122">
        <f t="shared" si="34"/>
        <v>2138</v>
      </c>
      <c r="C2140" s="369">
        <v>45481</v>
      </c>
      <c r="D2140" s="237" t="s">
        <v>142</v>
      </c>
      <c r="E2140" s="125" t="str">
        <f>VLOOKUP(Gas_DB2[[#This Row],[کد ماشین آلات]],Y:AA,2,FALSE)</f>
        <v>کامیون کمپرسی</v>
      </c>
      <c r="F2140" s="228" t="str">
        <f>VLOOKUP(D2140,Y$4:AA2140,3,FALSE)</f>
        <v>انصاری</v>
      </c>
      <c r="G2140" s="2">
        <v>0</v>
      </c>
    </row>
    <row r="2141" spans="2:11" x14ac:dyDescent="0.25">
      <c r="B2141" s="122">
        <f t="shared" si="34"/>
        <v>2139</v>
      </c>
      <c r="C2141" s="369">
        <v>45481</v>
      </c>
      <c r="D2141" s="237" t="s">
        <v>143</v>
      </c>
      <c r="E2141" s="125" t="str">
        <f>VLOOKUP(Gas_DB2[[#This Row],[کد ماشین آلات]],Y:AA,2,FALSE)</f>
        <v>کامیون کمپرسی</v>
      </c>
      <c r="F2141" s="228" t="str">
        <f>VLOOKUP(D2141,Y$4:AA2141,3,FALSE)</f>
        <v>انصاری</v>
      </c>
      <c r="G2141" s="2">
        <v>0</v>
      </c>
    </row>
    <row r="2142" spans="2:11" x14ac:dyDescent="0.25">
      <c r="B2142" s="122">
        <f t="shared" si="34"/>
        <v>2140</v>
      </c>
      <c r="C2142" s="369">
        <v>45481</v>
      </c>
      <c r="D2142" s="237" t="s">
        <v>136</v>
      </c>
      <c r="E2142" s="125" t="str">
        <f>VLOOKUP(Gas_DB2[[#This Row],[کد ماشین آلات]],Y:AA,2,FALSE)</f>
        <v>بلدوزر</v>
      </c>
      <c r="F2142" s="228" t="str">
        <f>VLOOKUP(D2142,Y$4:AA2142,3,FALSE)</f>
        <v>انصاری</v>
      </c>
      <c r="G2142" s="2">
        <v>0</v>
      </c>
    </row>
    <row r="2143" spans="2:11" x14ac:dyDescent="0.25">
      <c r="B2143" s="122">
        <f t="shared" si="34"/>
        <v>2141</v>
      </c>
      <c r="C2143" s="369">
        <v>45481</v>
      </c>
      <c r="D2143" s="237" t="s">
        <v>286</v>
      </c>
      <c r="E2143" s="125" t="str">
        <f>VLOOKUP(Gas_DB2[[#This Row],[کد ماشین آلات]],Y:AA,2,FALSE)</f>
        <v>بلدوزر</v>
      </c>
      <c r="F2143" s="228" t="str">
        <f>VLOOKUP(D2143,Y$4:AA2143,3,FALSE)</f>
        <v>انصاری</v>
      </c>
      <c r="G2143" s="2">
        <v>496</v>
      </c>
    </row>
    <row r="2144" spans="2:11" x14ac:dyDescent="0.25">
      <c r="B2144" s="122">
        <f t="shared" si="34"/>
        <v>2142</v>
      </c>
      <c r="C2144" s="369">
        <v>45481</v>
      </c>
      <c r="D2144" s="236" t="s">
        <v>155</v>
      </c>
      <c r="E2144" s="125" t="str">
        <f>VLOOKUP(Gas_DB2[[#This Row],[کد ماشین آلات]],Y:AA,2,FALSE)</f>
        <v>لودر</v>
      </c>
      <c r="F2144" s="228" t="str">
        <f>VLOOKUP(D2144,Y$4:AA2144,3,FALSE)</f>
        <v>صداقت</v>
      </c>
      <c r="G2144" s="2">
        <v>0</v>
      </c>
    </row>
    <row r="2145" spans="2:7" x14ac:dyDescent="0.25">
      <c r="B2145" s="122">
        <f t="shared" si="34"/>
        <v>2143</v>
      </c>
      <c r="C2145" s="369">
        <v>45481</v>
      </c>
      <c r="D2145" s="236" t="s">
        <v>156</v>
      </c>
      <c r="E2145" s="125" t="str">
        <f>VLOOKUP(Gas_DB2[[#This Row],[کد ماشین آلات]],Y:AA,2,FALSE)</f>
        <v>کامیون کمپرسی</v>
      </c>
      <c r="F2145" s="228" t="str">
        <f>VLOOKUP(D2145,Y$4:AA2145,3,FALSE)</f>
        <v>صداقت</v>
      </c>
      <c r="G2145" s="2">
        <v>0</v>
      </c>
    </row>
    <row r="2146" spans="2:7" x14ac:dyDescent="0.25">
      <c r="B2146" s="122">
        <f t="shared" si="34"/>
        <v>2144</v>
      </c>
      <c r="C2146" s="369">
        <v>45481</v>
      </c>
      <c r="D2146" s="236" t="s">
        <v>157</v>
      </c>
      <c r="E2146" s="125" t="str">
        <f>VLOOKUP(Gas_DB2[[#This Row],[کد ماشین آلات]],Y:AA,2,FALSE)</f>
        <v>کامیون کمپرسی</v>
      </c>
      <c r="F2146" s="228" t="str">
        <f>VLOOKUP(D2146,Y$4:AA2146,3,FALSE)</f>
        <v>صداقت</v>
      </c>
      <c r="G2146" s="2">
        <v>0</v>
      </c>
    </row>
    <row r="2147" spans="2:7" x14ac:dyDescent="0.25">
      <c r="B2147" s="122">
        <f t="shared" si="34"/>
        <v>2145</v>
      </c>
      <c r="C2147" s="369">
        <v>45481</v>
      </c>
      <c r="D2147" s="236" t="s">
        <v>302</v>
      </c>
      <c r="E2147" s="125" t="str">
        <f>VLOOKUP(Gas_DB2[[#This Row],[کد ماشین آلات]],Y:AA,2,FALSE)</f>
        <v>کامیون کمپرسی</v>
      </c>
      <c r="F2147" s="228" t="str">
        <f>VLOOKUP(D2147,Y$4:AA2147,3,FALSE)</f>
        <v>صداقت</v>
      </c>
      <c r="G2147" s="2">
        <v>0</v>
      </c>
    </row>
    <row r="2148" spans="2:7" x14ac:dyDescent="0.25">
      <c r="B2148" s="122">
        <f t="shared" si="34"/>
        <v>2146</v>
      </c>
      <c r="C2148" s="369">
        <v>45481</v>
      </c>
      <c r="D2148" s="238" t="s">
        <v>179</v>
      </c>
      <c r="E2148" s="125" t="str">
        <f>VLOOKUP(Gas_DB2[[#This Row],[کد ماشین آلات]],Y:AA,2,FALSE)</f>
        <v>تانکر آب</v>
      </c>
      <c r="F2148" s="228" t="str">
        <f>VLOOKUP(D2148,Y$4:AA2148,3,FALSE)</f>
        <v>گلپایگانی</v>
      </c>
      <c r="G2148" s="2">
        <v>0</v>
      </c>
    </row>
    <row r="2149" spans="2:7" x14ac:dyDescent="0.25">
      <c r="B2149" s="122">
        <f t="shared" si="34"/>
        <v>2147</v>
      </c>
      <c r="C2149" s="369">
        <v>45481</v>
      </c>
      <c r="D2149" s="237" t="s">
        <v>258</v>
      </c>
      <c r="E2149" s="125" t="str">
        <f>VLOOKUP(Gas_DB2[[#This Row],[کد ماشین آلات]],Y:AA,2,FALSE)</f>
        <v>کامیون کمپرسی</v>
      </c>
      <c r="F2149" s="228" t="str">
        <f>VLOOKUP(D2149,Y$4:AA2149,3,FALSE)</f>
        <v>انصاری</v>
      </c>
      <c r="G2149" s="2">
        <v>114</v>
      </c>
    </row>
    <row r="2150" spans="2:7" x14ac:dyDescent="0.25">
      <c r="B2150" s="122">
        <f t="shared" si="34"/>
        <v>2148</v>
      </c>
      <c r="C2150" s="369">
        <v>45481</v>
      </c>
      <c r="D2150" s="237" t="s">
        <v>266</v>
      </c>
      <c r="E2150" s="125" t="str">
        <f>VLOOKUP(Gas_DB2[[#This Row],[کد ماشین آلات]],Y:AA,2,FALSE)</f>
        <v>کامیون کمپرسی</v>
      </c>
      <c r="F2150" s="228" t="str">
        <f>VLOOKUP(D2150,Y$4:AA2150,3,FALSE)</f>
        <v>انصاری</v>
      </c>
      <c r="G2150" s="2">
        <v>138</v>
      </c>
    </row>
    <row r="2151" spans="2:7" x14ac:dyDescent="0.25">
      <c r="B2151" s="122">
        <f t="shared" si="34"/>
        <v>2149</v>
      </c>
      <c r="C2151" s="369">
        <v>45481</v>
      </c>
      <c r="D2151" s="237" t="s">
        <v>267</v>
      </c>
      <c r="E2151" s="125" t="str">
        <f>VLOOKUP(Gas_DB2[[#This Row],[کد ماشین آلات]],Y:AA,2,FALSE)</f>
        <v>کامیون کمپرسی</v>
      </c>
      <c r="F2151" s="228" t="str">
        <f>VLOOKUP(D2151,Y$4:AA2151,3,FALSE)</f>
        <v>انصاری</v>
      </c>
      <c r="G2151" s="2">
        <v>121</v>
      </c>
    </row>
    <row r="2152" spans="2:7" x14ac:dyDescent="0.25">
      <c r="B2152" s="122">
        <f t="shared" si="34"/>
        <v>2150</v>
      </c>
      <c r="C2152" s="369">
        <v>45481</v>
      </c>
      <c r="D2152" s="238" t="s">
        <v>164</v>
      </c>
      <c r="E2152" s="125" t="str">
        <f>VLOOKUP(Gas_DB2[[#This Row],[کد ماشین آلات]],Y:AA,2,FALSE)</f>
        <v>گریدر 14G</v>
      </c>
      <c r="F2152" s="228" t="str">
        <f>VLOOKUP(D2152,Y$4:AA2152,3,FALSE)</f>
        <v>محمد پور</v>
      </c>
      <c r="G2152" s="2">
        <v>0</v>
      </c>
    </row>
    <row r="2153" spans="2:7" x14ac:dyDescent="0.25">
      <c r="B2153" s="122">
        <f t="shared" si="34"/>
        <v>2151</v>
      </c>
      <c r="C2153" s="369">
        <v>45481</v>
      </c>
      <c r="D2153" s="238" t="s">
        <v>168</v>
      </c>
      <c r="E2153" s="125" t="str">
        <f>VLOOKUP(Gas_DB2[[#This Row],[کد ماشین آلات]],Y:AA,2,FALSE)</f>
        <v>غلطک کششی</v>
      </c>
      <c r="F2153" s="228" t="str">
        <f>VLOOKUP(D2153,Y$4:AA2153,3,FALSE)</f>
        <v>محمد پور</v>
      </c>
      <c r="G2153" s="2">
        <v>0</v>
      </c>
    </row>
    <row r="2154" spans="2:7" x14ac:dyDescent="0.25">
      <c r="B2154" s="122">
        <f t="shared" si="34"/>
        <v>2152</v>
      </c>
      <c r="C2154" s="369">
        <v>45481</v>
      </c>
      <c r="D2154" s="238" t="s">
        <v>171</v>
      </c>
      <c r="E2154" s="125" t="str">
        <f>VLOOKUP(Gas_DB2[[#This Row],[کد ماشین آلات]],Y:AA,2,FALSE)</f>
        <v>غلطک کششی</v>
      </c>
      <c r="F2154" s="228" t="str">
        <f>VLOOKUP(D2154,Y$4:AA2154,3,FALSE)</f>
        <v>محمد پور</v>
      </c>
      <c r="G2154" s="2">
        <v>0</v>
      </c>
    </row>
    <row r="2155" spans="2:7" x14ac:dyDescent="0.25">
      <c r="B2155" s="122">
        <f t="shared" si="34"/>
        <v>2153</v>
      </c>
      <c r="C2155" s="369">
        <v>45481</v>
      </c>
      <c r="D2155" s="238" t="s">
        <v>172</v>
      </c>
      <c r="E2155" s="125" t="str">
        <f>VLOOKUP(Gas_DB2[[#This Row],[کد ماشین آلات]],Y:AA,2,FALSE)</f>
        <v>لودر</v>
      </c>
      <c r="F2155" s="228" t="str">
        <f>VLOOKUP(D2155,Y$4:AA2155,3,FALSE)</f>
        <v>محمد پور</v>
      </c>
      <c r="G2155" s="2">
        <v>235</v>
      </c>
    </row>
    <row r="2156" spans="2:7" x14ac:dyDescent="0.25">
      <c r="B2156" s="122">
        <f t="shared" si="34"/>
        <v>2154</v>
      </c>
      <c r="C2156" s="369">
        <v>45481</v>
      </c>
      <c r="D2156" s="238" t="s">
        <v>173</v>
      </c>
      <c r="E2156" s="125" t="str">
        <f>VLOOKUP(Gas_DB2[[#This Row],[کد ماشین آلات]],Y:AA,2,FALSE)</f>
        <v>تانکر آب</v>
      </c>
      <c r="F2156" s="228" t="str">
        <f>VLOOKUP(D2156,Y$4:AA2156,3,FALSE)</f>
        <v>محمد پور</v>
      </c>
      <c r="G2156" s="2">
        <v>0</v>
      </c>
    </row>
    <row r="2157" spans="2:7" x14ac:dyDescent="0.25">
      <c r="B2157" s="122">
        <f t="shared" si="34"/>
        <v>2155</v>
      </c>
      <c r="C2157" s="369">
        <v>45481</v>
      </c>
      <c r="D2157" s="238" t="s">
        <v>174</v>
      </c>
      <c r="E2157" s="125" t="str">
        <f>VLOOKUP(Gas_DB2[[#This Row],[کد ماشین آلات]],Y:AA,2,FALSE)</f>
        <v>غلطک پاچه بزی</v>
      </c>
      <c r="F2157" s="228" t="str">
        <f>VLOOKUP(D2157,Y$4:AA2157,3,FALSE)</f>
        <v>محمد پور</v>
      </c>
      <c r="G2157" s="2">
        <v>0</v>
      </c>
    </row>
    <row r="2158" spans="2:7" x14ac:dyDescent="0.25">
      <c r="B2158" s="122">
        <f t="shared" si="34"/>
        <v>2156</v>
      </c>
      <c r="C2158" s="369">
        <v>45481</v>
      </c>
      <c r="D2158" s="238" t="s">
        <v>176</v>
      </c>
      <c r="E2158" s="125" t="str">
        <f>VLOOKUP(Gas_DB2[[#This Row],[کد ماشین آلات]],Y:AA,2,FALSE)</f>
        <v>بلدوزر</v>
      </c>
      <c r="F2158" s="228" t="str">
        <f>VLOOKUP(D2158,Y$4:AA2158,3,FALSE)</f>
        <v>محمد پور</v>
      </c>
      <c r="G2158" s="2">
        <v>0</v>
      </c>
    </row>
    <row r="2159" spans="2:7" x14ac:dyDescent="0.25">
      <c r="B2159" s="122">
        <f t="shared" si="34"/>
        <v>2157</v>
      </c>
      <c r="C2159" s="369">
        <v>45481</v>
      </c>
      <c r="D2159" s="238" t="s">
        <v>177</v>
      </c>
      <c r="E2159" s="125" t="str">
        <f>VLOOKUP(Gas_DB2[[#This Row],[کد ماشین آلات]],Y:AA,2,FALSE)</f>
        <v>کمپرسی جفت</v>
      </c>
      <c r="F2159" s="228" t="str">
        <f>VLOOKUP(D2159,Y$4:AA2159,3,FALSE)</f>
        <v>محمد پور</v>
      </c>
      <c r="G2159" s="2">
        <v>239</v>
      </c>
    </row>
    <row r="2160" spans="2:7" x14ac:dyDescent="0.25">
      <c r="B2160" s="122">
        <f t="shared" si="34"/>
        <v>2158</v>
      </c>
      <c r="C2160" s="369">
        <v>45481</v>
      </c>
      <c r="D2160" s="238" t="s">
        <v>270</v>
      </c>
      <c r="E2160" s="125" t="str">
        <f>VLOOKUP(Gas_DB2[[#This Row],[کد ماشین آلات]],Y:AA,2,FALSE)</f>
        <v>کمپرسی جفت</v>
      </c>
      <c r="F2160" s="228" t="str">
        <f>VLOOKUP(D2160,Y$4:AA2160,3,FALSE)</f>
        <v>محمد پور</v>
      </c>
      <c r="G2160" s="2">
        <v>130</v>
      </c>
    </row>
    <row r="2161" spans="2:7" x14ac:dyDescent="0.25">
      <c r="B2161" s="122">
        <f t="shared" si="34"/>
        <v>2159</v>
      </c>
      <c r="C2161" s="369">
        <v>45481</v>
      </c>
      <c r="D2161" s="238" t="s">
        <v>268</v>
      </c>
      <c r="E2161" s="125" t="str">
        <f>VLOOKUP(Gas_DB2[[#This Row],[کد ماشین آلات]],Y:AA,2,FALSE)</f>
        <v>کمپرسی تک</v>
      </c>
      <c r="F2161" s="228" t="str">
        <f>VLOOKUP(D2161,Y$4:AA2161,3,FALSE)</f>
        <v>محمد پور</v>
      </c>
      <c r="G2161" s="2">
        <v>0</v>
      </c>
    </row>
    <row r="2162" spans="2:7" x14ac:dyDescent="0.25">
      <c r="B2162" s="122">
        <f t="shared" si="34"/>
        <v>2160</v>
      </c>
      <c r="C2162" s="369">
        <v>45481</v>
      </c>
      <c r="D2162" s="238" t="s">
        <v>260</v>
      </c>
      <c r="E2162" s="125" t="str">
        <f>VLOOKUP(Gas_DB2[[#This Row],[کد ماشین آلات]],Y:AA,2,FALSE)</f>
        <v>تانکر آب</v>
      </c>
      <c r="F2162" s="228" t="str">
        <f>VLOOKUP(D2162,Y$4:AA2162,3,FALSE)</f>
        <v>محمد پور</v>
      </c>
      <c r="G2162" s="2">
        <v>0</v>
      </c>
    </row>
    <row r="2163" spans="2:7" x14ac:dyDescent="0.25">
      <c r="B2163" s="122">
        <f t="shared" si="34"/>
        <v>2161</v>
      </c>
      <c r="C2163" s="369">
        <v>45481</v>
      </c>
      <c r="D2163" s="238" t="s">
        <v>284</v>
      </c>
      <c r="E2163" s="125" t="str">
        <f>VLOOKUP(Gas_DB2[[#This Row],[کد ماشین آلات]],Y:AA,2,FALSE)</f>
        <v>کمپرسی جفت</v>
      </c>
      <c r="F2163" s="228" t="str">
        <f>VLOOKUP(D2163,Y$4:AA2163,3,FALSE)</f>
        <v>محمد پور</v>
      </c>
      <c r="G2163" s="2">
        <v>309</v>
      </c>
    </row>
    <row r="2164" spans="2:7" x14ac:dyDescent="0.25">
      <c r="B2164" s="122">
        <f t="shared" si="34"/>
        <v>2162</v>
      </c>
      <c r="C2164" s="369">
        <v>45482</v>
      </c>
      <c r="D2164" s="236" t="s">
        <v>127</v>
      </c>
      <c r="E2164" s="125" t="str">
        <f>VLOOKUP(Gas_DB2[[#This Row],[کد ماشین آلات]],Y:AA,2,FALSE)</f>
        <v>بلدوزر</v>
      </c>
      <c r="F2164" s="228" t="str">
        <f>VLOOKUP(D2164,Y$4:AA2164,3,FALSE)</f>
        <v>شرکتی-رجب زاده</v>
      </c>
      <c r="G2164" s="2">
        <v>0</v>
      </c>
    </row>
    <row r="2165" spans="2:7" x14ac:dyDescent="0.25">
      <c r="B2165" s="122">
        <f t="shared" si="34"/>
        <v>2163</v>
      </c>
      <c r="C2165" s="369">
        <v>45482</v>
      </c>
      <c r="D2165" s="236" t="s">
        <v>297</v>
      </c>
      <c r="E2165" s="125" t="str">
        <f>VLOOKUP(Gas_DB2[[#This Row],[کد ماشین آلات]],Y:AA,2,FALSE)</f>
        <v>بلدوزر</v>
      </c>
      <c r="F2165" s="228" t="str">
        <f>VLOOKUP(D2165,Y$4:AA2165,3,FALSE)</f>
        <v>شرکتی-نخعی</v>
      </c>
      <c r="G2165" s="2">
        <v>0</v>
      </c>
    </row>
    <row r="2166" spans="2:7" x14ac:dyDescent="0.25">
      <c r="B2166" s="122">
        <f t="shared" si="34"/>
        <v>2164</v>
      </c>
      <c r="C2166" s="369">
        <v>45482</v>
      </c>
      <c r="D2166" s="236" t="s">
        <v>88</v>
      </c>
      <c r="E2166" s="125" t="str">
        <f>VLOOKUP(Gas_DB2[[#This Row],[کد ماشین آلات]],Y:AA,2,FALSE)</f>
        <v>گریدر  ۱۶g</v>
      </c>
      <c r="F2166" s="228" t="str">
        <f>VLOOKUP(D2166,Y$4:AA2166,3,FALSE)</f>
        <v>شرکتی-یگانه</v>
      </c>
      <c r="G2166" s="2">
        <v>280</v>
      </c>
    </row>
    <row r="2167" spans="2:7" x14ac:dyDescent="0.25">
      <c r="B2167" s="122">
        <f t="shared" si="34"/>
        <v>2165</v>
      </c>
      <c r="C2167" s="369">
        <v>45482</v>
      </c>
      <c r="D2167" s="236" t="s">
        <v>301</v>
      </c>
      <c r="E2167" s="125" t="str">
        <f>VLOOKUP(Gas_DB2[[#This Row],[کد ماشین آلات]],Y:AA,2,FALSE)</f>
        <v>گریدر  ۱۶g</v>
      </c>
      <c r="F2167" s="228" t="str">
        <f>VLOOKUP(D2167,Y$4:AA2167,3,FALSE)</f>
        <v>شرکتی-حسن پور</v>
      </c>
      <c r="G2167" s="2">
        <v>0</v>
      </c>
    </row>
    <row r="2168" spans="2:7" x14ac:dyDescent="0.25">
      <c r="B2168" s="122">
        <f t="shared" si="34"/>
        <v>2166</v>
      </c>
      <c r="C2168" s="369">
        <v>45482</v>
      </c>
      <c r="D2168" s="236" t="s">
        <v>120</v>
      </c>
      <c r="E2168" s="125" t="str">
        <f>VLOOKUP(Gas_DB2[[#This Row],[کد ماشین آلات]],Y:AA,2,FALSE)</f>
        <v>میکسراتکو</v>
      </c>
      <c r="F2168" s="228" t="str">
        <f>VLOOKUP(D2168,Y$4:AA2170,3,FALSE)</f>
        <v>شرکتی-شاکری</v>
      </c>
      <c r="G2168" s="2">
        <v>0</v>
      </c>
    </row>
    <row r="2169" spans="2:7" x14ac:dyDescent="0.25">
      <c r="B2169" s="122">
        <f t="shared" si="34"/>
        <v>2167</v>
      </c>
      <c r="C2169" s="369">
        <v>45482</v>
      </c>
      <c r="D2169" s="236" t="s">
        <v>122</v>
      </c>
      <c r="E2169" s="125" t="str">
        <f>VLOOKUP(Gas_DB2[[#This Row],[کد ماشین آلات]],Y:AA,2,FALSE)</f>
        <v>میکسر امیکو</v>
      </c>
      <c r="F2169" s="228" t="str">
        <f>VLOOKUP(D2169,Y$4:AA2171,3,FALSE)</f>
        <v>شرکتی-زراعتی</v>
      </c>
      <c r="G2169" s="2">
        <v>0</v>
      </c>
    </row>
    <row r="2170" spans="2:7" x14ac:dyDescent="0.25">
      <c r="B2170" s="122">
        <f t="shared" si="34"/>
        <v>2168</v>
      </c>
      <c r="C2170" s="369">
        <v>45482</v>
      </c>
      <c r="D2170" s="236" t="s">
        <v>119</v>
      </c>
      <c r="E2170" s="125" t="str">
        <f>VLOOKUP(Gas_DB2[[#This Row],[کد ماشین آلات]],Y:AA,2,FALSE)</f>
        <v>غلطک</v>
      </c>
      <c r="F2170" s="228" t="str">
        <f>VLOOKUP(D2170,Y$4:AA2172,3,FALSE)</f>
        <v>شرکتی-جمالی</v>
      </c>
      <c r="G2170" s="2">
        <v>0</v>
      </c>
    </row>
    <row r="2171" spans="2:7" x14ac:dyDescent="0.25">
      <c r="B2171" s="122">
        <f t="shared" si="34"/>
        <v>2169</v>
      </c>
      <c r="C2171" s="369">
        <v>45482</v>
      </c>
      <c r="D2171" s="236" t="s">
        <v>110</v>
      </c>
      <c r="E2171" s="125" t="str">
        <f>VLOOKUP(Gas_DB2[[#This Row],[کد ماشین آلات]],Y:AA,2,FALSE)</f>
        <v>غلطک</v>
      </c>
      <c r="F2171" s="228" t="str">
        <f>VLOOKUP(D2171,Y$4:AA2173,3,FALSE)</f>
        <v>شرکتی-شیری</v>
      </c>
      <c r="G2171" s="2">
        <v>0</v>
      </c>
    </row>
    <row r="2172" spans="2:7" x14ac:dyDescent="0.25">
      <c r="B2172" s="122">
        <f t="shared" si="34"/>
        <v>2170</v>
      </c>
      <c r="C2172" s="369">
        <v>45482</v>
      </c>
      <c r="D2172" s="236" t="s">
        <v>107</v>
      </c>
      <c r="E2172" s="125" t="str">
        <f>VLOOKUP(Gas_DB2[[#This Row],[کد ماشین آلات]],Y:AA,2,FALSE)</f>
        <v>غلطک</v>
      </c>
      <c r="F2172" s="223" t="str">
        <f>VLOOKUP(D2172,Y$4:AA2174,3,FALSE)</f>
        <v>شرکتی-دیانتی</v>
      </c>
      <c r="G2172" s="2">
        <v>0</v>
      </c>
    </row>
    <row r="2173" spans="2:7" x14ac:dyDescent="0.25">
      <c r="B2173" s="122">
        <f t="shared" si="34"/>
        <v>2171</v>
      </c>
      <c r="C2173" s="369">
        <v>45482</v>
      </c>
      <c r="D2173" s="236" t="s">
        <v>285</v>
      </c>
      <c r="E2173" s="125" t="str">
        <f>VLOOKUP(Gas_DB2[[#This Row],[کد ماشین آلات]],Y:AA,2,FALSE)</f>
        <v>غلطک</v>
      </c>
      <c r="F2173" s="223" t="str">
        <f>VLOOKUP(D2173,Y$4:AA2175,3,FALSE)</f>
        <v>شرکتی-شیری</v>
      </c>
      <c r="G2173" s="2">
        <v>73</v>
      </c>
    </row>
    <row r="2174" spans="2:7" x14ac:dyDescent="0.25">
      <c r="B2174" s="122">
        <f t="shared" si="34"/>
        <v>2172</v>
      </c>
      <c r="C2174" s="369">
        <v>45482</v>
      </c>
      <c r="D2174" s="236" t="s">
        <v>91</v>
      </c>
      <c r="E2174" s="125" t="str">
        <f>VLOOKUP(Gas_DB2[[#This Row],[کد ماشین آلات]],Y:AA,2,FALSE)</f>
        <v>کامیون کمپرسی</v>
      </c>
      <c r="F2174" s="228" t="str">
        <f>VLOOKUP(D2174,Y$4:AA2176,3,FALSE)</f>
        <v>شرکتی-یحیی زاده</v>
      </c>
      <c r="G2174" s="2">
        <v>0</v>
      </c>
    </row>
    <row r="2175" spans="2:7" x14ac:dyDescent="0.25">
      <c r="B2175" s="122">
        <f t="shared" si="34"/>
        <v>2173</v>
      </c>
      <c r="C2175" s="369">
        <v>45482</v>
      </c>
      <c r="D2175" s="236" t="s">
        <v>94</v>
      </c>
      <c r="E2175" s="125" t="str">
        <f>VLOOKUP(Gas_DB2[[#This Row],[کد ماشین آلات]],Y:AA,2,FALSE)</f>
        <v>کامیون کمپرسی</v>
      </c>
      <c r="F2175" s="228" t="str">
        <f>VLOOKUP(D2175,Y$4:AA2177,3,FALSE)</f>
        <v>شرکتی-نوروز غلامی</v>
      </c>
      <c r="G2175" s="2">
        <v>0</v>
      </c>
    </row>
    <row r="2176" spans="2:7" x14ac:dyDescent="0.25">
      <c r="B2176" s="122">
        <f t="shared" si="34"/>
        <v>2174</v>
      </c>
      <c r="C2176" s="369">
        <v>45482</v>
      </c>
      <c r="D2176" s="236" t="s">
        <v>117</v>
      </c>
      <c r="E2176" s="125" t="str">
        <f>VLOOKUP(Gas_DB2[[#This Row],[کد ماشین آلات]],Y:AA,2,FALSE)</f>
        <v>کامیون کمپرسی</v>
      </c>
      <c r="F2176" s="223" t="str">
        <f>VLOOKUP(D2176,Y$4:AA2178,3,FALSE)</f>
        <v>شرکتی-علیرضا اقلیمی</v>
      </c>
      <c r="G2176" s="2">
        <v>0</v>
      </c>
    </row>
    <row r="2177" spans="2:11" x14ac:dyDescent="0.25">
      <c r="B2177" s="122">
        <f t="shared" si="34"/>
        <v>2175</v>
      </c>
      <c r="C2177" s="369">
        <v>45482</v>
      </c>
      <c r="D2177" s="236" t="s">
        <v>130</v>
      </c>
      <c r="E2177" s="125" t="str">
        <f>VLOOKUP(Gas_DB2[[#This Row],[کد ماشین آلات]],Y:AA,2,FALSE)</f>
        <v>تانکر ابپاش بنز</v>
      </c>
      <c r="F2177" s="268"/>
      <c r="G2177" s="2">
        <v>55</v>
      </c>
    </row>
    <row r="2178" spans="2:11" x14ac:dyDescent="0.25">
      <c r="B2178" s="122">
        <f t="shared" si="34"/>
        <v>2176</v>
      </c>
      <c r="C2178" s="369">
        <v>45482</v>
      </c>
      <c r="D2178" s="236" t="s">
        <v>96</v>
      </c>
      <c r="E2178" s="125" t="str">
        <f>VLOOKUP(Gas_DB2[[#This Row],[کد ماشین آلات]],Y:AA,2,FALSE)</f>
        <v>تانکر ابپاش بنز</v>
      </c>
      <c r="F2178" s="269"/>
      <c r="G2178" s="2">
        <v>0</v>
      </c>
    </row>
    <row r="2179" spans="2:11" x14ac:dyDescent="0.25">
      <c r="B2179" s="122">
        <f t="shared" si="34"/>
        <v>2177</v>
      </c>
      <c r="C2179" s="369">
        <v>45482</v>
      </c>
      <c r="D2179" s="236" t="s">
        <v>114</v>
      </c>
      <c r="E2179" s="125" t="str">
        <f>VLOOKUP(Gas_DB2[[#This Row],[کد ماشین آلات]],Y:AA,2,FALSE)</f>
        <v>تانکر سوخت بنز</v>
      </c>
      <c r="F2179" s="228" t="str">
        <f>VLOOKUP(D2179,Y$4:AA2175,3,FALSE)</f>
        <v>شرکتی-برات زاده- از تاریخ 1 تیرماه</v>
      </c>
      <c r="G2179" s="2">
        <v>0</v>
      </c>
    </row>
    <row r="2180" spans="2:11" x14ac:dyDescent="0.25">
      <c r="B2180" s="122">
        <f t="shared" si="34"/>
        <v>2178</v>
      </c>
      <c r="C2180" s="369">
        <v>45482</v>
      </c>
      <c r="D2180" s="236" t="s">
        <v>158</v>
      </c>
      <c r="E2180" s="125" t="str">
        <f>VLOOKUP(Gas_DB2[[#This Row],[کد ماشین آلات]],Y:AA,2,FALSE)</f>
        <v>بیل مکانیکی</v>
      </c>
      <c r="F2180" s="228" t="str">
        <f>VLOOKUP(D2180,Y$4:AA2180,3,FALSE)</f>
        <v>تکبری</v>
      </c>
      <c r="G2180" s="2">
        <v>0</v>
      </c>
    </row>
    <row r="2181" spans="2:11" x14ac:dyDescent="0.25">
      <c r="B2181" s="122">
        <f t="shared" si="34"/>
        <v>2179</v>
      </c>
      <c r="C2181" s="369">
        <v>45482</v>
      </c>
      <c r="D2181" s="237" t="s">
        <v>144</v>
      </c>
      <c r="E2181" s="125" t="str">
        <f>VLOOKUP(Gas_DB2[[#This Row],[کد ماشین آلات]],Y:AA,2,FALSE)</f>
        <v>بلدوزر D85</v>
      </c>
      <c r="F2181" s="228" t="str">
        <f>VLOOKUP(D2181,Y$4:AA2181,3,FALSE)</f>
        <v>اکبری</v>
      </c>
      <c r="G2181" s="2">
        <v>225</v>
      </c>
    </row>
    <row r="2182" spans="2:11" x14ac:dyDescent="0.25">
      <c r="B2182" s="122">
        <f t="shared" si="34"/>
        <v>2180</v>
      </c>
      <c r="C2182" s="369">
        <v>45482</v>
      </c>
      <c r="D2182" s="237" t="s">
        <v>146</v>
      </c>
      <c r="E2182" s="125" t="str">
        <f>VLOOKUP(Gas_DB2[[#This Row],[کد ماشین آلات]],Y:AA,2,FALSE)</f>
        <v>بلدوزر D85</v>
      </c>
      <c r="F2182" s="228" t="str">
        <f>VLOOKUP(D2182,Y$4:AA2182,3,FALSE)</f>
        <v>اکبری</v>
      </c>
      <c r="G2182" s="2">
        <v>210</v>
      </c>
    </row>
    <row r="2183" spans="2:11" x14ac:dyDescent="0.25">
      <c r="B2183" s="122">
        <f t="shared" si="34"/>
        <v>2181</v>
      </c>
      <c r="C2183" s="369">
        <v>45482</v>
      </c>
      <c r="D2183" s="238" t="s">
        <v>147</v>
      </c>
      <c r="E2183" s="125" t="str">
        <f>VLOOKUP(Gas_DB2[[#This Row],[کد ماشین آلات]],Y:AA,2,FALSE)</f>
        <v>بلدوزر کاترپیلار D8</v>
      </c>
      <c r="F2183" s="228" t="str">
        <f>VLOOKUP(D2183,Y$4:AA2183,3,FALSE)</f>
        <v>حسن پور</v>
      </c>
      <c r="G2183" s="2">
        <v>300</v>
      </c>
    </row>
    <row r="2184" spans="2:11" x14ac:dyDescent="0.25">
      <c r="B2184" s="122">
        <f t="shared" si="34"/>
        <v>2182</v>
      </c>
      <c r="C2184" s="369">
        <v>45482</v>
      </c>
      <c r="D2184" s="236" t="s">
        <v>162</v>
      </c>
      <c r="E2184" s="125" t="str">
        <f>VLOOKUP(Gas_DB2[[#This Row],[کد ماشین آلات]],Y:AA,2,FALSE)</f>
        <v>بیل مکانیکی</v>
      </c>
      <c r="F2184" s="228" t="str">
        <f>VLOOKUP(D2184,Y$4:AA2184,3,FALSE)</f>
        <v>رضاپور</v>
      </c>
      <c r="G2184" s="2">
        <v>198</v>
      </c>
    </row>
    <row r="2185" spans="2:11" x14ac:dyDescent="0.25">
      <c r="B2185" s="122">
        <f t="shared" si="34"/>
        <v>2183</v>
      </c>
      <c r="C2185" s="369">
        <v>45482</v>
      </c>
      <c r="D2185" s="236" t="s">
        <v>160</v>
      </c>
      <c r="E2185" s="125" t="str">
        <f>VLOOKUP(Gas_DB2[[#This Row],[کد ماشین آلات]],Y:AA,2,FALSE)</f>
        <v>تانکر آب</v>
      </c>
      <c r="F2185" s="228" t="str">
        <f>VLOOKUP(D2185,Y$4:AA2185,3,FALSE)</f>
        <v>رضاپور</v>
      </c>
      <c r="G2185" s="4">
        <v>0</v>
      </c>
      <c r="H2185" s="4"/>
      <c r="I2185" s="127"/>
      <c r="J2185" s="127"/>
      <c r="K2185" s="107"/>
    </row>
    <row r="2186" spans="2:11" x14ac:dyDescent="0.25">
      <c r="B2186" s="122">
        <f t="shared" si="34"/>
        <v>2184</v>
      </c>
      <c r="C2186" s="369">
        <v>45482</v>
      </c>
      <c r="D2186" s="236" t="s">
        <v>149</v>
      </c>
      <c r="E2186" s="125" t="str">
        <f>VLOOKUP(Gas_DB2[[#This Row],[کد ماشین آلات]],Y:AA,2,FALSE)</f>
        <v>لودر ZL50</v>
      </c>
      <c r="F2186" s="228" t="str">
        <f>VLOOKUP(D2186,Y$4:AA2186,3,FALSE)</f>
        <v>میرزایی</v>
      </c>
      <c r="G2186" s="2">
        <v>0</v>
      </c>
    </row>
    <row r="2187" spans="2:11" x14ac:dyDescent="0.25">
      <c r="B2187" s="122">
        <f t="shared" si="34"/>
        <v>2185</v>
      </c>
      <c r="C2187" s="369">
        <v>45482</v>
      </c>
      <c r="D2187" s="237" t="s">
        <v>150</v>
      </c>
      <c r="E2187" s="125" t="str">
        <f>VLOOKUP(Gas_DB2[[#This Row],[کد ماشین آلات]],Y:AA,2,FALSE)</f>
        <v>کامیون کمپرسی</v>
      </c>
      <c r="F2187" s="228" t="str">
        <f>VLOOKUP(D2187,Y$4:AA2187,3,FALSE)</f>
        <v>میرزایی</v>
      </c>
      <c r="G2187" s="2">
        <v>0</v>
      </c>
    </row>
    <row r="2188" spans="2:11" x14ac:dyDescent="0.25">
      <c r="B2188" s="122">
        <f t="shared" si="34"/>
        <v>2186</v>
      </c>
      <c r="C2188" s="369">
        <v>45482</v>
      </c>
      <c r="D2188" s="237" t="s">
        <v>152</v>
      </c>
      <c r="E2188" s="125" t="str">
        <f>VLOOKUP(Gas_DB2[[#This Row],[کد ماشین آلات]],Y:AA,2,FALSE)</f>
        <v>کامیون کمپرسی</v>
      </c>
      <c r="F2188" s="228" t="str">
        <f>VLOOKUP(D2188,Y$4:AA2188,3,FALSE)</f>
        <v>میرزایی</v>
      </c>
      <c r="G2188" s="2">
        <v>0</v>
      </c>
    </row>
    <row r="2189" spans="2:11" x14ac:dyDescent="0.25">
      <c r="B2189" s="122">
        <f t="shared" si="34"/>
        <v>2187</v>
      </c>
      <c r="C2189" s="369">
        <v>45482</v>
      </c>
      <c r="D2189" s="237" t="s">
        <v>153</v>
      </c>
      <c r="E2189" s="125" t="str">
        <f>VLOOKUP(Gas_DB2[[#This Row],[کد ماشین آلات]],Y:AA,2,FALSE)</f>
        <v>کامیون کمپرسی</v>
      </c>
      <c r="F2189" s="228" t="str">
        <f>VLOOKUP(D2189,Y$4:AA2189,3,FALSE)</f>
        <v>میرزایی</v>
      </c>
      <c r="G2189" s="2">
        <v>0</v>
      </c>
    </row>
    <row r="2190" spans="2:11" x14ac:dyDescent="0.25">
      <c r="B2190" s="122">
        <f t="shared" si="34"/>
        <v>2188</v>
      </c>
      <c r="C2190" s="369">
        <v>45482</v>
      </c>
      <c r="D2190" s="237" t="s">
        <v>137</v>
      </c>
      <c r="E2190" s="125" t="str">
        <f>VLOOKUP(Gas_DB2[[#This Row],[کد ماشین آلات]],Y:AA,2,FALSE)</f>
        <v>بیل مکانیکی</v>
      </c>
      <c r="F2190" s="228" t="str">
        <f>VLOOKUP(D2190,Y$4:AA2190,3,FALSE)</f>
        <v>انصاری</v>
      </c>
      <c r="G2190" s="2">
        <v>0</v>
      </c>
    </row>
    <row r="2191" spans="2:11" x14ac:dyDescent="0.25">
      <c r="B2191" s="122">
        <f t="shared" si="34"/>
        <v>2189</v>
      </c>
      <c r="C2191" s="369">
        <v>45482</v>
      </c>
      <c r="D2191" s="237" t="s">
        <v>139</v>
      </c>
      <c r="E2191" s="125" t="str">
        <f>VLOOKUP(Gas_DB2[[#This Row],[کد ماشین آلات]],Y:AA,2,FALSE)</f>
        <v>بیل مکانیکی</v>
      </c>
      <c r="F2191" s="228" t="str">
        <f>VLOOKUP(D2191,Y$4:AA2191,3,FALSE)</f>
        <v>انصاری</v>
      </c>
      <c r="G2191" s="2">
        <v>299</v>
      </c>
    </row>
    <row r="2192" spans="2:11" x14ac:dyDescent="0.25">
      <c r="B2192" s="122">
        <f t="shared" si="34"/>
        <v>2190</v>
      </c>
      <c r="C2192" s="369">
        <v>45482</v>
      </c>
      <c r="D2192" s="237" t="s">
        <v>141</v>
      </c>
      <c r="E2192" s="125" t="str">
        <f>VLOOKUP(Gas_DB2[[#This Row],[کد ماشین آلات]],Y:AA,2,FALSE)</f>
        <v>کامیون کمپرسی</v>
      </c>
      <c r="F2192" s="228" t="str">
        <f>VLOOKUP(D2192,Y$4:AA2192,3,FALSE)</f>
        <v>انصاری</v>
      </c>
      <c r="G2192" s="2">
        <v>0</v>
      </c>
    </row>
    <row r="2193" spans="2:7" x14ac:dyDescent="0.25">
      <c r="B2193" s="122">
        <f t="shared" si="34"/>
        <v>2191</v>
      </c>
      <c r="C2193" s="369">
        <v>45482</v>
      </c>
      <c r="D2193" s="237" t="s">
        <v>142</v>
      </c>
      <c r="E2193" s="125" t="str">
        <f>VLOOKUP(Gas_DB2[[#This Row],[کد ماشین آلات]],Y:AA,2,FALSE)</f>
        <v>کامیون کمپرسی</v>
      </c>
      <c r="F2193" s="228" t="str">
        <f>VLOOKUP(D2193,Y$4:AA2193,3,FALSE)</f>
        <v>انصاری</v>
      </c>
      <c r="G2193" s="2">
        <v>0</v>
      </c>
    </row>
    <row r="2194" spans="2:7" x14ac:dyDescent="0.25">
      <c r="B2194" s="122">
        <f t="shared" si="34"/>
        <v>2192</v>
      </c>
      <c r="C2194" s="369">
        <v>45482</v>
      </c>
      <c r="D2194" s="237" t="s">
        <v>143</v>
      </c>
      <c r="E2194" s="125" t="str">
        <f>VLOOKUP(Gas_DB2[[#This Row],[کد ماشین آلات]],Y:AA,2,FALSE)</f>
        <v>کامیون کمپرسی</v>
      </c>
      <c r="F2194" s="228" t="str">
        <f>VLOOKUP(D2194,Y$4:AA2194,3,FALSE)</f>
        <v>انصاری</v>
      </c>
      <c r="G2194" s="2">
        <v>0</v>
      </c>
    </row>
    <row r="2195" spans="2:7" x14ac:dyDescent="0.25">
      <c r="B2195" s="122">
        <f t="shared" si="34"/>
        <v>2193</v>
      </c>
      <c r="C2195" s="369">
        <v>45482</v>
      </c>
      <c r="D2195" s="237" t="s">
        <v>136</v>
      </c>
      <c r="E2195" s="125" t="str">
        <f>VLOOKUP(Gas_DB2[[#This Row],[کد ماشین آلات]],Y:AA,2,FALSE)</f>
        <v>بلدوزر</v>
      </c>
      <c r="F2195" s="228" t="str">
        <f>VLOOKUP(D2195,Y$4:AA2195,3,FALSE)</f>
        <v>انصاری</v>
      </c>
      <c r="G2195" s="2">
        <v>335</v>
      </c>
    </row>
    <row r="2196" spans="2:7" x14ac:dyDescent="0.25">
      <c r="B2196" s="122">
        <f t="shared" si="34"/>
        <v>2194</v>
      </c>
      <c r="C2196" s="369">
        <v>45482</v>
      </c>
      <c r="D2196" s="237" t="s">
        <v>286</v>
      </c>
      <c r="E2196" s="125" t="str">
        <f>VLOOKUP(Gas_DB2[[#This Row],[کد ماشین آلات]],Y:AA,2,FALSE)</f>
        <v>بلدوزر</v>
      </c>
      <c r="F2196" s="228" t="str">
        <f>VLOOKUP(D2196,Y$4:AA2196,3,FALSE)</f>
        <v>انصاری</v>
      </c>
      <c r="G2196" s="2">
        <v>0</v>
      </c>
    </row>
    <row r="2197" spans="2:7" x14ac:dyDescent="0.25">
      <c r="B2197" s="122">
        <f t="shared" si="34"/>
        <v>2195</v>
      </c>
      <c r="C2197" s="369">
        <v>45482</v>
      </c>
      <c r="D2197" s="236" t="s">
        <v>155</v>
      </c>
      <c r="E2197" s="125" t="str">
        <f>VLOOKUP(Gas_DB2[[#This Row],[کد ماشین آلات]],Y:AA,2,FALSE)</f>
        <v>لودر</v>
      </c>
      <c r="F2197" s="228" t="str">
        <f>VLOOKUP(D2197,Y$4:AA2197,3,FALSE)</f>
        <v>صداقت</v>
      </c>
      <c r="G2197" s="2">
        <v>166</v>
      </c>
    </row>
    <row r="2198" spans="2:7" x14ac:dyDescent="0.25">
      <c r="B2198" s="122">
        <f t="shared" si="34"/>
        <v>2196</v>
      </c>
      <c r="C2198" s="369">
        <v>45482</v>
      </c>
      <c r="D2198" s="236" t="s">
        <v>156</v>
      </c>
      <c r="E2198" s="125" t="str">
        <f>VLOOKUP(Gas_DB2[[#This Row],[کد ماشین آلات]],Y:AA,2,FALSE)</f>
        <v>کامیون کمپرسی</v>
      </c>
      <c r="F2198" s="228" t="str">
        <f>VLOOKUP(D2198,Y$4:AA2198,3,FALSE)</f>
        <v>صداقت</v>
      </c>
      <c r="G2198" s="2">
        <v>152</v>
      </c>
    </row>
    <row r="2199" spans="2:7" x14ac:dyDescent="0.25">
      <c r="B2199" s="122">
        <f t="shared" si="34"/>
        <v>2197</v>
      </c>
      <c r="C2199" s="369">
        <v>45482</v>
      </c>
      <c r="D2199" s="236" t="s">
        <v>157</v>
      </c>
      <c r="E2199" s="125" t="str">
        <f>VLOOKUP(Gas_DB2[[#This Row],[کد ماشین آلات]],Y:AA,2,FALSE)</f>
        <v>کامیون کمپرسی</v>
      </c>
      <c r="F2199" s="228" t="str">
        <f>VLOOKUP(D2199,Y$4:AA2199,3,FALSE)</f>
        <v>صداقت</v>
      </c>
      <c r="G2199" s="2">
        <v>107</v>
      </c>
    </row>
    <row r="2200" spans="2:7" x14ac:dyDescent="0.25">
      <c r="B2200" s="122">
        <f t="shared" si="34"/>
        <v>2198</v>
      </c>
      <c r="C2200" s="369">
        <v>45482</v>
      </c>
      <c r="D2200" s="236" t="s">
        <v>302</v>
      </c>
      <c r="E2200" s="125" t="str">
        <f>VLOOKUP(Gas_DB2[[#This Row],[کد ماشین آلات]],Y:AA,2,FALSE)</f>
        <v>کامیون کمپرسی</v>
      </c>
      <c r="F2200" s="228" t="str">
        <f>VLOOKUP(D2200,Y$4:AA2200,3,FALSE)</f>
        <v>صداقت</v>
      </c>
      <c r="G2200" s="2">
        <v>102</v>
      </c>
    </row>
    <row r="2201" spans="2:7" x14ac:dyDescent="0.25">
      <c r="B2201" s="122">
        <f t="shared" si="34"/>
        <v>2199</v>
      </c>
      <c r="C2201" s="369">
        <v>45482</v>
      </c>
      <c r="D2201" s="238" t="s">
        <v>179</v>
      </c>
      <c r="E2201" s="125" t="str">
        <f>VLOOKUP(Gas_DB2[[#This Row],[کد ماشین آلات]],Y:AA,2,FALSE)</f>
        <v>تانکر آب</v>
      </c>
      <c r="F2201" s="228" t="str">
        <f>VLOOKUP(D2201,Y$4:AA2201,3,FALSE)</f>
        <v>گلپایگانی</v>
      </c>
      <c r="G2201" s="2">
        <v>138</v>
      </c>
    </row>
    <row r="2202" spans="2:7" x14ac:dyDescent="0.25">
      <c r="B2202" s="122">
        <f t="shared" si="34"/>
        <v>2200</v>
      </c>
      <c r="C2202" s="369">
        <v>45482</v>
      </c>
      <c r="D2202" s="237" t="s">
        <v>258</v>
      </c>
      <c r="E2202" s="125" t="str">
        <f>VLOOKUP(Gas_DB2[[#This Row],[کد ماشین آلات]],Y:AA,2,FALSE)</f>
        <v>کامیون کمپرسی</v>
      </c>
      <c r="F2202" s="228" t="str">
        <f>VLOOKUP(D2202,Y$4:AA2202,3,FALSE)</f>
        <v>انصاری</v>
      </c>
      <c r="G2202" s="2">
        <v>0</v>
      </c>
    </row>
    <row r="2203" spans="2:7" x14ac:dyDescent="0.25">
      <c r="B2203" s="122">
        <f t="shared" si="34"/>
        <v>2201</v>
      </c>
      <c r="C2203" s="369">
        <v>45482</v>
      </c>
      <c r="D2203" s="237" t="s">
        <v>266</v>
      </c>
      <c r="E2203" s="125" t="str">
        <f>VLOOKUP(Gas_DB2[[#This Row],[کد ماشین آلات]],Y:AA,2,FALSE)</f>
        <v>کامیون کمپرسی</v>
      </c>
      <c r="F2203" s="228" t="str">
        <f>VLOOKUP(D2203,Y$4:AA2203,3,FALSE)</f>
        <v>انصاری</v>
      </c>
      <c r="G2203" s="2">
        <v>0</v>
      </c>
    </row>
    <row r="2204" spans="2:7" x14ac:dyDescent="0.25">
      <c r="B2204" s="122">
        <f t="shared" si="34"/>
        <v>2202</v>
      </c>
      <c r="C2204" s="369">
        <v>45482</v>
      </c>
      <c r="D2204" s="237" t="s">
        <v>267</v>
      </c>
      <c r="E2204" s="125" t="str">
        <f>VLOOKUP(Gas_DB2[[#This Row],[کد ماشین آلات]],Y:AA,2,FALSE)</f>
        <v>کامیون کمپرسی</v>
      </c>
      <c r="F2204" s="228" t="str">
        <f>VLOOKUP(D2204,Y$4:AA2204,3,FALSE)</f>
        <v>انصاری</v>
      </c>
      <c r="G2204" s="2">
        <v>0</v>
      </c>
    </row>
    <row r="2205" spans="2:7" x14ac:dyDescent="0.25">
      <c r="B2205" s="122">
        <f t="shared" si="34"/>
        <v>2203</v>
      </c>
      <c r="C2205" s="369">
        <v>45482</v>
      </c>
      <c r="D2205" s="238" t="s">
        <v>164</v>
      </c>
      <c r="E2205" s="125" t="str">
        <f>VLOOKUP(Gas_DB2[[#This Row],[کد ماشین آلات]],Y:AA,2,FALSE)</f>
        <v>گریدر 14G</v>
      </c>
      <c r="F2205" s="228" t="str">
        <f>VLOOKUP(D2205,Y$4:AA2205,3,FALSE)</f>
        <v>محمد پور</v>
      </c>
      <c r="G2205" s="2">
        <v>295</v>
      </c>
    </row>
    <row r="2206" spans="2:7" x14ac:dyDescent="0.25">
      <c r="B2206" s="122">
        <f t="shared" si="34"/>
        <v>2204</v>
      </c>
      <c r="C2206" s="369">
        <v>45482</v>
      </c>
      <c r="D2206" s="238" t="s">
        <v>168</v>
      </c>
      <c r="E2206" s="125" t="str">
        <f>VLOOKUP(Gas_DB2[[#This Row],[کد ماشین آلات]],Y:AA,2,FALSE)</f>
        <v>غلطک کششی</v>
      </c>
      <c r="F2206" s="228" t="str">
        <f>VLOOKUP(D2206,Y$4:AA2206,3,FALSE)</f>
        <v>محمد پور</v>
      </c>
      <c r="G2206" s="2">
        <v>77</v>
      </c>
    </row>
    <row r="2207" spans="2:7" x14ac:dyDescent="0.25">
      <c r="B2207" s="122">
        <f t="shared" si="34"/>
        <v>2205</v>
      </c>
      <c r="C2207" s="369">
        <v>45482</v>
      </c>
      <c r="D2207" s="238" t="s">
        <v>171</v>
      </c>
      <c r="E2207" s="125" t="str">
        <f>VLOOKUP(Gas_DB2[[#This Row],[کد ماشین آلات]],Y:AA,2,FALSE)</f>
        <v>غلطک کششی</v>
      </c>
      <c r="F2207" s="228" t="str">
        <f>VLOOKUP(D2207,Y$4:AA2207,3,FALSE)</f>
        <v>محمد پور</v>
      </c>
      <c r="G2207" s="2">
        <v>0</v>
      </c>
    </row>
    <row r="2208" spans="2:7" x14ac:dyDescent="0.25">
      <c r="B2208" s="122">
        <f t="shared" si="34"/>
        <v>2206</v>
      </c>
      <c r="C2208" s="369">
        <v>45482</v>
      </c>
      <c r="D2208" s="238" t="s">
        <v>172</v>
      </c>
      <c r="E2208" s="125" t="str">
        <f>VLOOKUP(Gas_DB2[[#This Row],[کد ماشین آلات]],Y:AA,2,FALSE)</f>
        <v>لودر</v>
      </c>
      <c r="F2208" s="228" t="str">
        <f>VLOOKUP(D2208,Y$4:AA2208,3,FALSE)</f>
        <v>محمد پور</v>
      </c>
      <c r="G2208" s="2">
        <v>201</v>
      </c>
    </row>
    <row r="2209" spans="2:7" x14ac:dyDescent="0.25">
      <c r="B2209" s="122">
        <f t="shared" si="34"/>
        <v>2207</v>
      </c>
      <c r="C2209" s="369">
        <v>45482</v>
      </c>
      <c r="D2209" s="238" t="s">
        <v>173</v>
      </c>
      <c r="E2209" s="125" t="str">
        <f>VLOOKUP(Gas_DB2[[#This Row],[کد ماشین آلات]],Y:AA,2,FALSE)</f>
        <v>تانکر آب</v>
      </c>
      <c r="F2209" s="228" t="str">
        <f>VLOOKUP(D2209,Y$4:AA2209,3,FALSE)</f>
        <v>محمد پور</v>
      </c>
      <c r="G2209" s="2">
        <v>0</v>
      </c>
    </row>
    <row r="2210" spans="2:7" x14ac:dyDescent="0.25">
      <c r="B2210" s="122">
        <f t="shared" si="34"/>
        <v>2208</v>
      </c>
      <c r="C2210" s="369">
        <v>45482</v>
      </c>
      <c r="D2210" s="238" t="s">
        <v>174</v>
      </c>
      <c r="E2210" s="125" t="str">
        <f>VLOOKUP(Gas_DB2[[#This Row],[کد ماشین آلات]],Y:AA,2,FALSE)</f>
        <v>غلطک پاچه بزی</v>
      </c>
      <c r="F2210" s="228" t="str">
        <f>VLOOKUP(D2210,Y$4:AA2210,3,FALSE)</f>
        <v>محمد پور</v>
      </c>
      <c r="G2210" s="2">
        <v>0</v>
      </c>
    </row>
    <row r="2211" spans="2:7" x14ac:dyDescent="0.25">
      <c r="B2211" s="122">
        <f t="shared" si="34"/>
        <v>2209</v>
      </c>
      <c r="C2211" s="369">
        <v>45482</v>
      </c>
      <c r="D2211" s="238" t="s">
        <v>176</v>
      </c>
      <c r="E2211" s="125" t="str">
        <f>VLOOKUP(Gas_DB2[[#This Row],[کد ماشین آلات]],Y:AA,2,FALSE)</f>
        <v>بلدوزر</v>
      </c>
      <c r="F2211" s="228" t="str">
        <f>VLOOKUP(D2211,Y$4:AA2211,3,FALSE)</f>
        <v>محمد پور</v>
      </c>
      <c r="G2211" s="2">
        <v>0</v>
      </c>
    </row>
    <row r="2212" spans="2:7" x14ac:dyDescent="0.25">
      <c r="B2212" s="122">
        <f t="shared" si="34"/>
        <v>2210</v>
      </c>
      <c r="C2212" s="369">
        <v>45482</v>
      </c>
      <c r="D2212" s="238" t="s">
        <v>177</v>
      </c>
      <c r="E2212" s="125" t="str">
        <f>VLOOKUP(Gas_DB2[[#This Row],[کد ماشین آلات]],Y:AA,2,FALSE)</f>
        <v>کمپرسی جفت</v>
      </c>
      <c r="F2212" s="228" t="str">
        <f>VLOOKUP(D2212,Y$4:AA2212,3,FALSE)</f>
        <v>محمد پور</v>
      </c>
      <c r="G2212" s="2">
        <v>130</v>
      </c>
    </row>
    <row r="2213" spans="2:7" x14ac:dyDescent="0.25">
      <c r="B2213" s="122">
        <f t="shared" si="34"/>
        <v>2211</v>
      </c>
      <c r="C2213" s="369">
        <v>45482</v>
      </c>
      <c r="D2213" s="238" t="s">
        <v>270</v>
      </c>
      <c r="E2213" s="125" t="str">
        <f>VLOOKUP(Gas_DB2[[#This Row],[کد ماشین آلات]],Y:AA,2,FALSE)</f>
        <v>کمپرسی جفت</v>
      </c>
      <c r="F2213" s="228" t="str">
        <f>VLOOKUP(D2213,Y$4:AA2213,3,FALSE)</f>
        <v>محمد پور</v>
      </c>
      <c r="G2213" s="2">
        <v>102</v>
      </c>
    </row>
    <row r="2214" spans="2:7" x14ac:dyDescent="0.25">
      <c r="B2214" s="122">
        <f t="shared" si="34"/>
        <v>2212</v>
      </c>
      <c r="C2214" s="369">
        <v>45482</v>
      </c>
      <c r="D2214" s="238" t="s">
        <v>268</v>
      </c>
      <c r="E2214" s="125" t="str">
        <f>VLOOKUP(Gas_DB2[[#This Row],[کد ماشین آلات]],Y:AA,2,FALSE)</f>
        <v>کمپرسی تک</v>
      </c>
      <c r="F2214" s="228" t="str">
        <f>VLOOKUP(D2214,Y$4:AA2214,3,FALSE)</f>
        <v>محمد پور</v>
      </c>
      <c r="G2214" s="2">
        <v>0</v>
      </c>
    </row>
    <row r="2215" spans="2:7" x14ac:dyDescent="0.25">
      <c r="B2215" s="122">
        <f t="shared" si="34"/>
        <v>2213</v>
      </c>
      <c r="C2215" s="369">
        <v>45482</v>
      </c>
      <c r="D2215" s="238" t="s">
        <v>260</v>
      </c>
      <c r="E2215" s="125" t="str">
        <f>VLOOKUP(Gas_DB2[[#This Row],[کد ماشین آلات]],Y:AA,2,FALSE)</f>
        <v>تانکر آب</v>
      </c>
      <c r="F2215" s="228" t="str">
        <f>VLOOKUP(D2215,Y$4:AA2215,3,FALSE)</f>
        <v>محمد پور</v>
      </c>
      <c r="G2215" s="2">
        <v>91</v>
      </c>
    </row>
    <row r="2216" spans="2:7" x14ac:dyDescent="0.25">
      <c r="B2216" s="122">
        <f t="shared" si="34"/>
        <v>2214</v>
      </c>
      <c r="C2216" s="369">
        <v>45482</v>
      </c>
      <c r="D2216" s="238" t="s">
        <v>284</v>
      </c>
      <c r="E2216" s="125" t="str">
        <f>VLOOKUP(Gas_DB2[[#This Row],[کد ماشین آلات]],Y:AA,2,FALSE)</f>
        <v>کمپرسی جفت</v>
      </c>
      <c r="F2216" s="228" t="str">
        <f>VLOOKUP(D2216,Y$4:AA2216,3,FALSE)</f>
        <v>محمد پور</v>
      </c>
      <c r="G2216" s="2">
        <v>131</v>
      </c>
    </row>
    <row r="2217" spans="2:7" x14ac:dyDescent="0.25">
      <c r="B2217" s="122">
        <f t="shared" si="34"/>
        <v>2215</v>
      </c>
      <c r="C2217" s="369">
        <v>45483</v>
      </c>
      <c r="D2217" s="236" t="s">
        <v>127</v>
      </c>
      <c r="E2217" s="125" t="str">
        <f>VLOOKUP(Gas_DB2[[#This Row],[کد ماشین آلات]],Y:AA,2,FALSE)</f>
        <v>بلدوزر</v>
      </c>
      <c r="F2217" s="228" t="str">
        <f>VLOOKUP(D2217,Y$4:AA2217,3,FALSE)</f>
        <v>شرکتی-رجب زاده</v>
      </c>
      <c r="G2217" s="2">
        <v>366</v>
      </c>
    </row>
    <row r="2218" spans="2:7" x14ac:dyDescent="0.25">
      <c r="B2218" s="122">
        <f t="shared" si="34"/>
        <v>2216</v>
      </c>
      <c r="C2218" s="369">
        <v>45483</v>
      </c>
      <c r="D2218" s="236" t="s">
        <v>297</v>
      </c>
      <c r="E2218" s="125" t="str">
        <f>VLOOKUP(Gas_DB2[[#This Row],[کد ماشین آلات]],Y:AA,2,FALSE)</f>
        <v>بلدوزر</v>
      </c>
      <c r="F2218" s="228" t="str">
        <f>VLOOKUP(D2218,Y$4:AA2218,3,FALSE)</f>
        <v>شرکتی-نخعی</v>
      </c>
      <c r="G2218" s="2">
        <v>0</v>
      </c>
    </row>
    <row r="2219" spans="2:7" x14ac:dyDescent="0.25">
      <c r="B2219" s="122">
        <f t="shared" si="34"/>
        <v>2217</v>
      </c>
      <c r="C2219" s="369">
        <v>45483</v>
      </c>
      <c r="D2219" s="236" t="s">
        <v>88</v>
      </c>
      <c r="E2219" s="125" t="str">
        <f>VLOOKUP(Gas_DB2[[#This Row],[کد ماشین آلات]],Y:AA,2,FALSE)</f>
        <v>گریدر  ۱۶g</v>
      </c>
      <c r="F2219" s="228" t="str">
        <f>VLOOKUP(D2219,Y$4:AA2219,3,FALSE)</f>
        <v>شرکتی-یگانه</v>
      </c>
      <c r="G2219" s="2">
        <v>0</v>
      </c>
    </row>
    <row r="2220" spans="2:7" x14ac:dyDescent="0.25">
      <c r="B2220" s="122">
        <f t="shared" si="34"/>
        <v>2218</v>
      </c>
      <c r="C2220" s="369">
        <v>45483</v>
      </c>
      <c r="D2220" s="236" t="s">
        <v>301</v>
      </c>
      <c r="E2220" s="125" t="str">
        <f>VLOOKUP(Gas_DB2[[#This Row],[کد ماشین آلات]],Y:AA,2,FALSE)</f>
        <v>گریدر  ۱۶g</v>
      </c>
      <c r="F2220" s="228" t="str">
        <f>VLOOKUP(D2220,Y$4:AA2220,3,FALSE)</f>
        <v>شرکتی-حسن پور</v>
      </c>
      <c r="G2220" s="2">
        <v>0</v>
      </c>
    </row>
    <row r="2221" spans="2:7" x14ac:dyDescent="0.25">
      <c r="B2221" s="122">
        <f t="shared" si="34"/>
        <v>2219</v>
      </c>
      <c r="C2221" s="369">
        <v>45483</v>
      </c>
      <c r="D2221" s="236" t="s">
        <v>120</v>
      </c>
      <c r="E2221" s="125" t="str">
        <f>VLOOKUP(Gas_DB2[[#This Row],[کد ماشین آلات]],Y:AA,2,FALSE)</f>
        <v>میکسراتکو</v>
      </c>
      <c r="F2221" s="228" t="str">
        <f>VLOOKUP(D2221,Y$4:AA2221,3,FALSE)</f>
        <v>شرکتی-شاکری</v>
      </c>
      <c r="G2221" s="2">
        <v>0</v>
      </c>
    </row>
    <row r="2222" spans="2:7" x14ac:dyDescent="0.25">
      <c r="B2222" s="122">
        <f t="shared" si="34"/>
        <v>2220</v>
      </c>
      <c r="C2222" s="369">
        <v>45483</v>
      </c>
      <c r="D2222" s="236" t="s">
        <v>122</v>
      </c>
      <c r="E2222" s="125" t="str">
        <f>VLOOKUP(Gas_DB2[[#This Row],[کد ماشین آلات]],Y:AA,2,FALSE)</f>
        <v>میکسر امیکو</v>
      </c>
      <c r="F2222" s="228" t="str">
        <f>VLOOKUP(D2222,Y$4:AA2222,3,FALSE)</f>
        <v>شرکتی-زراعتی</v>
      </c>
      <c r="G2222" s="2">
        <v>136</v>
      </c>
    </row>
    <row r="2223" spans="2:7" x14ac:dyDescent="0.25">
      <c r="B2223" s="122">
        <f t="shared" si="34"/>
        <v>2221</v>
      </c>
      <c r="C2223" s="369">
        <v>45483</v>
      </c>
      <c r="D2223" s="236" t="s">
        <v>119</v>
      </c>
      <c r="E2223" s="125" t="str">
        <f>VLOOKUP(Gas_DB2[[#This Row],[کد ماشین آلات]],Y:AA,2,FALSE)</f>
        <v>غلطک</v>
      </c>
      <c r="F2223" s="228" t="str">
        <f>VLOOKUP(D2223,Y$4:AA2223,3,FALSE)</f>
        <v>شرکتی-جمالی</v>
      </c>
      <c r="G2223" s="2">
        <v>42</v>
      </c>
    </row>
    <row r="2224" spans="2:7" x14ac:dyDescent="0.25">
      <c r="B2224" s="122">
        <f t="shared" si="34"/>
        <v>2222</v>
      </c>
      <c r="C2224" s="369">
        <v>45483</v>
      </c>
      <c r="D2224" s="236" t="s">
        <v>110</v>
      </c>
      <c r="E2224" s="125" t="str">
        <f>VLOOKUP(Gas_DB2[[#This Row],[کد ماشین آلات]],Y:AA,2,FALSE)</f>
        <v>غلطک</v>
      </c>
      <c r="F2224" s="228" t="str">
        <f>VLOOKUP(D2224,Y$4:AA2224,3,FALSE)</f>
        <v>شرکتی-شیری</v>
      </c>
      <c r="G2224" s="2">
        <v>0</v>
      </c>
    </row>
    <row r="2225" spans="2:11" x14ac:dyDescent="0.25">
      <c r="B2225" s="122">
        <f t="shared" si="34"/>
        <v>2223</v>
      </c>
      <c r="C2225" s="369">
        <v>45483</v>
      </c>
      <c r="D2225" s="236" t="s">
        <v>107</v>
      </c>
      <c r="E2225" s="125" t="str">
        <f>VLOOKUP(Gas_DB2[[#This Row],[کد ماشین آلات]],Y:AA,2,FALSE)</f>
        <v>غلطک</v>
      </c>
      <c r="F2225" s="228" t="str">
        <f>VLOOKUP(D2225,Y$4:AA2225,3,FALSE)</f>
        <v>شرکتی-دیانتی</v>
      </c>
      <c r="G2225" s="2">
        <v>89</v>
      </c>
    </row>
    <row r="2226" spans="2:11" x14ac:dyDescent="0.25">
      <c r="B2226" s="122">
        <f t="shared" ref="B2226:B2290" si="35">ROW()-2</f>
        <v>2224</v>
      </c>
      <c r="C2226" s="369">
        <v>45483</v>
      </c>
      <c r="D2226" s="236" t="s">
        <v>285</v>
      </c>
      <c r="E2226" s="125" t="str">
        <f>VLOOKUP(Gas_DB2[[#This Row],[کد ماشین آلات]],Y:AA,2,FALSE)</f>
        <v>غلطک</v>
      </c>
      <c r="F2226" s="228" t="str">
        <f>VLOOKUP(D2226,Y$4:AA2226,3,FALSE)</f>
        <v>شرکتی-شیری</v>
      </c>
      <c r="G2226" s="2">
        <v>0</v>
      </c>
    </row>
    <row r="2227" spans="2:11" x14ac:dyDescent="0.25">
      <c r="B2227" s="122">
        <f t="shared" si="35"/>
        <v>2225</v>
      </c>
      <c r="C2227" s="369">
        <v>45483</v>
      </c>
      <c r="D2227" s="236" t="s">
        <v>91</v>
      </c>
      <c r="E2227" s="125" t="str">
        <f>VLOOKUP(Gas_DB2[[#This Row],[کد ماشین آلات]],Y:AA,2,FALSE)</f>
        <v>کامیون کمپرسی</v>
      </c>
      <c r="F2227" s="228" t="str">
        <f>VLOOKUP(D2227,Y$4:AA2227,3,FALSE)</f>
        <v>شرکتی-یحیی زاده</v>
      </c>
      <c r="G2227" s="2">
        <v>0</v>
      </c>
    </row>
    <row r="2228" spans="2:11" x14ac:dyDescent="0.25">
      <c r="B2228" s="122">
        <f t="shared" si="35"/>
        <v>2226</v>
      </c>
      <c r="C2228" s="369">
        <v>45483</v>
      </c>
      <c r="D2228" s="236" t="s">
        <v>94</v>
      </c>
      <c r="E2228" s="125" t="str">
        <f>VLOOKUP(Gas_DB2[[#This Row],[کد ماشین آلات]],Y:AA,2,FALSE)</f>
        <v>کامیون کمپرسی</v>
      </c>
      <c r="F2228" s="228" t="str">
        <f>VLOOKUP(D2228,Y$4:AA2228,3,FALSE)</f>
        <v>شرکتی-نوروز غلامی</v>
      </c>
      <c r="G2228" s="2">
        <v>0</v>
      </c>
    </row>
    <row r="2229" spans="2:11" x14ac:dyDescent="0.25">
      <c r="B2229" s="122">
        <f t="shared" si="35"/>
        <v>2227</v>
      </c>
      <c r="C2229" s="369">
        <v>45483</v>
      </c>
      <c r="D2229" s="236" t="s">
        <v>117</v>
      </c>
      <c r="E2229" s="125" t="str">
        <f>VLOOKUP(Gas_DB2[[#This Row],[کد ماشین آلات]],Y:AA,2,FALSE)</f>
        <v>کامیون کمپرسی</v>
      </c>
      <c r="F2229" s="228" t="str">
        <f>VLOOKUP(D2229,Y$4:AA2229,3,FALSE)</f>
        <v>شرکتی-علیرضا اقلیمی</v>
      </c>
      <c r="G2229" s="2">
        <v>0</v>
      </c>
    </row>
    <row r="2230" spans="2:11" x14ac:dyDescent="0.25">
      <c r="B2230" s="122">
        <f t="shared" si="35"/>
        <v>2228</v>
      </c>
      <c r="C2230" s="369">
        <v>45483</v>
      </c>
      <c r="D2230" s="236" t="s">
        <v>130</v>
      </c>
      <c r="E2230" s="125" t="str">
        <f>VLOOKUP(Gas_DB2[[#This Row],[کد ماشین آلات]],Y:AA,2,FALSE)</f>
        <v>تانکر ابپاش بنز</v>
      </c>
      <c r="F2230" s="228" t="str">
        <f>VLOOKUP(D2230,Y$4:AA2230,3,FALSE)</f>
        <v>شرکتی-بارانی</v>
      </c>
      <c r="G2230" s="2">
        <v>0</v>
      </c>
    </row>
    <row r="2231" spans="2:11" x14ac:dyDescent="0.25">
      <c r="B2231" s="122">
        <f t="shared" si="35"/>
        <v>2229</v>
      </c>
      <c r="C2231" s="369">
        <v>45483</v>
      </c>
      <c r="D2231" s="236" t="s">
        <v>96</v>
      </c>
      <c r="E2231" s="125" t="str">
        <f>VLOOKUP(Gas_DB2[[#This Row],[کد ماشین آلات]],Y:AA,2,FALSE)</f>
        <v>تانکر ابپاش بنز</v>
      </c>
      <c r="F2231" s="228" t="str">
        <f>VLOOKUP(D2231,Y$4:AA2231,3,FALSE)</f>
        <v>شرکتی-میامی</v>
      </c>
      <c r="G2231" s="2">
        <v>129</v>
      </c>
    </row>
    <row r="2232" spans="2:11" x14ac:dyDescent="0.25">
      <c r="B2232" s="122">
        <f t="shared" si="35"/>
        <v>2230</v>
      </c>
      <c r="C2232" s="369">
        <v>45483</v>
      </c>
      <c r="D2232" s="236" t="s">
        <v>114</v>
      </c>
      <c r="E2232" s="125" t="str">
        <f>VLOOKUP(Gas_DB2[[#This Row],[کد ماشین آلات]],Y:AA,2,FALSE)</f>
        <v>تانکر سوخت بنز</v>
      </c>
      <c r="F2232" s="228" t="str">
        <f>VLOOKUP(D2232,Y$4:AA2232,3,FALSE)</f>
        <v>شرکتی-برات زاده- از تاریخ 1 تیرماه</v>
      </c>
      <c r="G2232" s="2">
        <v>141</v>
      </c>
    </row>
    <row r="2233" spans="2:11" x14ac:dyDescent="0.25">
      <c r="B2233" s="122">
        <f t="shared" si="35"/>
        <v>2231</v>
      </c>
      <c r="C2233" s="369">
        <v>45483</v>
      </c>
      <c r="D2233" s="236" t="s">
        <v>158</v>
      </c>
      <c r="E2233" s="125" t="str">
        <f>VLOOKUP(Gas_DB2[[#This Row],[کد ماشین آلات]],Y:AA,2,FALSE)</f>
        <v>بیل مکانیکی</v>
      </c>
      <c r="F2233" s="228" t="str">
        <f>VLOOKUP(D2233,Y$4:AA2233,3,FALSE)</f>
        <v>تکبری</v>
      </c>
      <c r="G2233" s="2">
        <v>63</v>
      </c>
    </row>
    <row r="2234" spans="2:11" x14ac:dyDescent="0.25">
      <c r="B2234" s="122">
        <f t="shared" si="35"/>
        <v>2232</v>
      </c>
      <c r="C2234" s="369">
        <v>45483</v>
      </c>
      <c r="D2234" s="237" t="s">
        <v>144</v>
      </c>
      <c r="E2234" s="125" t="str">
        <f>VLOOKUP(Gas_DB2[[#This Row],[کد ماشین آلات]],Y:AA,2,FALSE)</f>
        <v>بلدوزر D85</v>
      </c>
      <c r="F2234" s="228" t="str">
        <f>VLOOKUP(D2234,Y$4:AA2234,3,FALSE)</f>
        <v>اکبری</v>
      </c>
      <c r="G2234" s="2">
        <v>0</v>
      </c>
    </row>
    <row r="2235" spans="2:11" x14ac:dyDescent="0.25">
      <c r="B2235" s="122">
        <f t="shared" si="35"/>
        <v>2233</v>
      </c>
      <c r="C2235" s="369">
        <v>45483</v>
      </c>
      <c r="D2235" s="237" t="s">
        <v>146</v>
      </c>
      <c r="E2235" s="125" t="str">
        <f>VLOOKUP(Gas_DB2[[#This Row],[کد ماشین آلات]],Y:AA,2,FALSE)</f>
        <v>بلدوزر D85</v>
      </c>
      <c r="F2235" s="228" t="str">
        <f>VLOOKUP(D2235,Y$4:AA2235,3,FALSE)</f>
        <v>اکبری</v>
      </c>
      <c r="G2235" s="2">
        <v>0</v>
      </c>
    </row>
    <row r="2236" spans="2:11" x14ac:dyDescent="0.25">
      <c r="B2236" s="122">
        <f t="shared" si="35"/>
        <v>2234</v>
      </c>
      <c r="C2236" s="369">
        <v>45483</v>
      </c>
      <c r="D2236" s="238" t="s">
        <v>147</v>
      </c>
      <c r="E2236" s="125" t="str">
        <f>VLOOKUP(Gas_DB2[[#This Row],[کد ماشین آلات]],Y:AA,2,FALSE)</f>
        <v>بلدوزر کاترپیلار D8</v>
      </c>
      <c r="F2236" s="228" t="str">
        <f>VLOOKUP(D2236,Y$4:AA2236,3,FALSE)</f>
        <v>حسن پور</v>
      </c>
      <c r="G2236" s="2">
        <v>0</v>
      </c>
    </row>
    <row r="2237" spans="2:11" x14ac:dyDescent="0.25">
      <c r="B2237" s="122">
        <f t="shared" si="35"/>
        <v>2235</v>
      </c>
      <c r="C2237" s="369">
        <v>45483</v>
      </c>
      <c r="D2237" s="236" t="s">
        <v>162</v>
      </c>
      <c r="E2237" s="125" t="str">
        <f>VLOOKUP(Gas_DB2[[#This Row],[کد ماشین آلات]],Y:AA,2,FALSE)</f>
        <v>بیل مکانیکی</v>
      </c>
      <c r="F2237" s="228" t="str">
        <f>VLOOKUP(D2237,Y$4:AA2237,3,FALSE)</f>
        <v>رضاپور</v>
      </c>
      <c r="G2237" s="2">
        <v>0</v>
      </c>
    </row>
    <row r="2238" spans="2:11" x14ac:dyDescent="0.25">
      <c r="B2238" s="122">
        <f t="shared" si="35"/>
        <v>2236</v>
      </c>
      <c r="C2238" s="369">
        <v>45483</v>
      </c>
      <c r="D2238" s="236" t="s">
        <v>160</v>
      </c>
      <c r="E2238" s="125" t="str">
        <f>VLOOKUP(Gas_DB2[[#This Row],[کد ماشین آلات]],Y:AA,2,FALSE)</f>
        <v>تانکر آب</v>
      </c>
      <c r="F2238" s="228" t="str">
        <f>VLOOKUP(D2238,Y$4:AA2238,3,FALSE)</f>
        <v>رضاپور</v>
      </c>
      <c r="G2238" s="4">
        <v>191</v>
      </c>
      <c r="H2238" s="4"/>
      <c r="I2238" s="127"/>
      <c r="J2238" s="127"/>
      <c r="K2238" s="107"/>
    </row>
    <row r="2239" spans="2:11" x14ac:dyDescent="0.25">
      <c r="B2239" s="122">
        <f t="shared" si="35"/>
        <v>2237</v>
      </c>
      <c r="C2239" s="369">
        <v>45483</v>
      </c>
      <c r="D2239" s="236" t="s">
        <v>149</v>
      </c>
      <c r="E2239" s="125" t="str">
        <f>VLOOKUP(Gas_DB2[[#This Row],[کد ماشین آلات]],Y:AA,2,FALSE)</f>
        <v>لودر ZL50</v>
      </c>
      <c r="F2239" s="228" t="str">
        <f>VLOOKUP(D2239,Y$4:AA2239,3,FALSE)</f>
        <v>میرزایی</v>
      </c>
      <c r="G2239" s="2">
        <v>139</v>
      </c>
    </row>
    <row r="2240" spans="2:11" x14ac:dyDescent="0.25">
      <c r="B2240" s="122">
        <f t="shared" si="35"/>
        <v>2238</v>
      </c>
      <c r="C2240" s="369">
        <v>45483</v>
      </c>
      <c r="D2240" s="237" t="s">
        <v>150</v>
      </c>
      <c r="E2240" s="125" t="str">
        <f>VLOOKUP(Gas_DB2[[#This Row],[کد ماشین آلات]],Y:AA,2,FALSE)</f>
        <v>کامیون کمپرسی</v>
      </c>
      <c r="F2240" s="228" t="str">
        <f>VLOOKUP(D2240,Y$4:AA2240,3,FALSE)</f>
        <v>میرزایی</v>
      </c>
      <c r="G2240" s="2">
        <v>168</v>
      </c>
    </row>
    <row r="2241" spans="2:7" x14ac:dyDescent="0.25">
      <c r="B2241" s="122">
        <f t="shared" si="35"/>
        <v>2239</v>
      </c>
      <c r="C2241" s="369">
        <v>45483</v>
      </c>
      <c r="D2241" s="237" t="s">
        <v>152</v>
      </c>
      <c r="E2241" s="125" t="str">
        <f>VLOOKUP(Gas_DB2[[#This Row],[کد ماشین آلات]],Y:AA,2,FALSE)</f>
        <v>کامیون کمپرسی</v>
      </c>
      <c r="F2241" s="228" t="str">
        <f>VLOOKUP(D2241,Y$4:AA2241,3,FALSE)</f>
        <v>میرزایی</v>
      </c>
      <c r="G2241" s="2">
        <v>142</v>
      </c>
    </row>
    <row r="2242" spans="2:7" x14ac:dyDescent="0.25">
      <c r="B2242" s="122">
        <f t="shared" si="35"/>
        <v>2240</v>
      </c>
      <c r="C2242" s="369">
        <v>45483</v>
      </c>
      <c r="D2242" s="237" t="s">
        <v>153</v>
      </c>
      <c r="E2242" s="125" t="str">
        <f>VLOOKUP(Gas_DB2[[#This Row],[کد ماشین آلات]],Y:AA,2,FALSE)</f>
        <v>کامیون کمپرسی</v>
      </c>
      <c r="F2242" s="228" t="str">
        <f>VLOOKUP(D2242,Y$4:AA2242,3,FALSE)</f>
        <v>میرزایی</v>
      </c>
      <c r="G2242" s="2">
        <v>171</v>
      </c>
    </row>
    <row r="2243" spans="2:7" x14ac:dyDescent="0.25">
      <c r="B2243" s="122">
        <f t="shared" si="35"/>
        <v>2241</v>
      </c>
      <c r="C2243" s="369">
        <v>45483</v>
      </c>
      <c r="D2243" s="237" t="s">
        <v>137</v>
      </c>
      <c r="E2243" s="125" t="str">
        <f>VLOOKUP(Gas_DB2[[#This Row],[کد ماشین آلات]],Y:AA,2,FALSE)</f>
        <v>بیل مکانیکی</v>
      </c>
      <c r="F2243" s="228" t="str">
        <f>VLOOKUP(D2243,Y$4:AA2243,3,FALSE)</f>
        <v>انصاری</v>
      </c>
      <c r="G2243" s="2">
        <v>0</v>
      </c>
    </row>
    <row r="2244" spans="2:7" x14ac:dyDescent="0.25">
      <c r="B2244" s="122">
        <f t="shared" si="35"/>
        <v>2242</v>
      </c>
      <c r="C2244" s="369">
        <v>45483</v>
      </c>
      <c r="D2244" s="237" t="s">
        <v>139</v>
      </c>
      <c r="E2244" s="125" t="str">
        <f>VLOOKUP(Gas_DB2[[#This Row],[کد ماشین آلات]],Y:AA,2,FALSE)</f>
        <v>بیل مکانیکی</v>
      </c>
      <c r="F2244" s="228" t="str">
        <f>VLOOKUP(D2244,Y$4:AA2244,3,FALSE)</f>
        <v>انصاری</v>
      </c>
      <c r="G2244" s="2">
        <v>350</v>
      </c>
    </row>
    <row r="2245" spans="2:7" x14ac:dyDescent="0.25">
      <c r="B2245" s="122">
        <f t="shared" si="35"/>
        <v>2243</v>
      </c>
      <c r="C2245" s="369">
        <v>45483</v>
      </c>
      <c r="D2245" s="237" t="s">
        <v>141</v>
      </c>
      <c r="E2245" s="125" t="str">
        <f>VLOOKUP(Gas_DB2[[#This Row],[کد ماشین آلات]],Y:AA,2,FALSE)</f>
        <v>کامیون کمپرسی</v>
      </c>
      <c r="F2245" s="228" t="str">
        <f>VLOOKUP(D2245,Y$4:AA2245,3,FALSE)</f>
        <v>انصاری</v>
      </c>
      <c r="G2245" s="2">
        <v>0</v>
      </c>
    </row>
    <row r="2246" spans="2:7" x14ac:dyDescent="0.25">
      <c r="B2246" s="122">
        <f t="shared" si="35"/>
        <v>2244</v>
      </c>
      <c r="C2246" s="369">
        <v>45483</v>
      </c>
      <c r="D2246" s="237" t="s">
        <v>142</v>
      </c>
      <c r="E2246" s="125" t="str">
        <f>VLOOKUP(Gas_DB2[[#This Row],[کد ماشین آلات]],Y:AA,2,FALSE)</f>
        <v>کامیون کمپرسی</v>
      </c>
      <c r="F2246" s="228" t="str">
        <f>VLOOKUP(D2246,Y$4:AA2246,3,FALSE)</f>
        <v>انصاری</v>
      </c>
      <c r="G2246" s="2">
        <v>0</v>
      </c>
    </row>
    <row r="2247" spans="2:7" x14ac:dyDescent="0.25">
      <c r="B2247" s="122">
        <f t="shared" si="35"/>
        <v>2245</v>
      </c>
      <c r="C2247" s="369">
        <v>45483</v>
      </c>
      <c r="D2247" s="237" t="s">
        <v>143</v>
      </c>
      <c r="E2247" s="125" t="str">
        <f>VLOOKUP(Gas_DB2[[#This Row],[کد ماشین آلات]],Y:AA,2,FALSE)</f>
        <v>کامیون کمپرسی</v>
      </c>
      <c r="F2247" s="228" t="str">
        <f>VLOOKUP(D2247,Y$4:AA2247,3,FALSE)</f>
        <v>انصاری</v>
      </c>
      <c r="G2247" s="2">
        <v>0</v>
      </c>
    </row>
    <row r="2248" spans="2:7" x14ac:dyDescent="0.25">
      <c r="B2248" s="122">
        <f t="shared" si="35"/>
        <v>2246</v>
      </c>
      <c r="C2248" s="369">
        <v>45483</v>
      </c>
      <c r="D2248" s="237" t="s">
        <v>136</v>
      </c>
      <c r="E2248" s="125" t="str">
        <f>VLOOKUP(Gas_DB2[[#This Row],[کد ماشین آلات]],Y:AA,2,FALSE)</f>
        <v>بلدوزر</v>
      </c>
      <c r="F2248" s="228" t="str">
        <f>VLOOKUP(D2248,Y$4:AA2248,3,FALSE)</f>
        <v>انصاری</v>
      </c>
      <c r="G2248" s="2">
        <v>110</v>
      </c>
    </row>
    <row r="2249" spans="2:7" x14ac:dyDescent="0.25">
      <c r="B2249" s="122">
        <f t="shared" si="35"/>
        <v>2247</v>
      </c>
      <c r="C2249" s="369">
        <v>45483</v>
      </c>
      <c r="D2249" s="237" t="s">
        <v>286</v>
      </c>
      <c r="E2249" s="125" t="str">
        <f>VLOOKUP(Gas_DB2[[#This Row],[کد ماشین آلات]],Y:AA,2,FALSE)</f>
        <v>بلدوزر</v>
      </c>
      <c r="F2249" s="228" t="str">
        <f>VLOOKUP(D2249,Y$4:AA2249,3,FALSE)</f>
        <v>انصاری</v>
      </c>
      <c r="G2249" s="2">
        <v>0</v>
      </c>
    </row>
    <row r="2250" spans="2:7" x14ac:dyDescent="0.25">
      <c r="B2250" s="122">
        <f t="shared" si="35"/>
        <v>2248</v>
      </c>
      <c r="C2250" s="369">
        <v>45483</v>
      </c>
      <c r="D2250" s="236" t="s">
        <v>155</v>
      </c>
      <c r="E2250" s="125" t="str">
        <f>VLOOKUP(Gas_DB2[[#This Row],[کد ماشین آلات]],Y:AA,2,FALSE)</f>
        <v>لودر</v>
      </c>
      <c r="F2250" s="228" t="str">
        <f>VLOOKUP(D2250,Y$4:AA2250,3,FALSE)</f>
        <v>صداقت</v>
      </c>
      <c r="G2250" s="2">
        <v>0</v>
      </c>
    </row>
    <row r="2251" spans="2:7" x14ac:dyDescent="0.25">
      <c r="B2251" s="122">
        <f t="shared" si="35"/>
        <v>2249</v>
      </c>
      <c r="C2251" s="369">
        <v>45483</v>
      </c>
      <c r="D2251" s="236" t="s">
        <v>156</v>
      </c>
      <c r="E2251" s="125" t="str">
        <f>VLOOKUP(Gas_DB2[[#This Row],[کد ماشین آلات]],Y:AA,2,FALSE)</f>
        <v>کامیون کمپرسی</v>
      </c>
      <c r="F2251" s="228" t="str">
        <f>VLOOKUP(D2251,Y$4:AA2251,3,FALSE)</f>
        <v>صداقت</v>
      </c>
      <c r="G2251" s="2">
        <v>0</v>
      </c>
    </row>
    <row r="2252" spans="2:7" x14ac:dyDescent="0.25">
      <c r="B2252" s="122">
        <f t="shared" si="35"/>
        <v>2250</v>
      </c>
      <c r="C2252" s="369">
        <v>45483</v>
      </c>
      <c r="D2252" s="236" t="s">
        <v>157</v>
      </c>
      <c r="E2252" s="125" t="str">
        <f>VLOOKUP(Gas_DB2[[#This Row],[کد ماشین آلات]],Y:AA,2,FALSE)</f>
        <v>کامیون کمپرسی</v>
      </c>
      <c r="F2252" s="228" t="str">
        <f>VLOOKUP(D2252,Y$4:AA2252,3,FALSE)</f>
        <v>صداقت</v>
      </c>
      <c r="G2252" s="2">
        <v>0</v>
      </c>
    </row>
    <row r="2253" spans="2:7" x14ac:dyDescent="0.25">
      <c r="B2253" s="122">
        <f t="shared" si="35"/>
        <v>2251</v>
      </c>
      <c r="C2253" s="369">
        <v>45483</v>
      </c>
      <c r="D2253" s="236" t="s">
        <v>302</v>
      </c>
      <c r="E2253" s="125" t="str">
        <f>VLOOKUP(Gas_DB2[[#This Row],[کد ماشین آلات]],Y:AA,2,FALSE)</f>
        <v>کامیون کمپرسی</v>
      </c>
      <c r="F2253" s="228" t="str">
        <f>VLOOKUP(D2253,Y$4:AA2253,3,FALSE)</f>
        <v>صداقت</v>
      </c>
      <c r="G2253" s="2">
        <v>0</v>
      </c>
    </row>
    <row r="2254" spans="2:7" x14ac:dyDescent="0.25">
      <c r="B2254" s="122">
        <f t="shared" si="35"/>
        <v>2252</v>
      </c>
      <c r="C2254" s="369">
        <v>45483</v>
      </c>
      <c r="D2254" s="238" t="s">
        <v>179</v>
      </c>
      <c r="E2254" s="125" t="str">
        <f>VLOOKUP(Gas_DB2[[#This Row],[کد ماشین آلات]],Y:AA,2,FALSE)</f>
        <v>تانکر آب</v>
      </c>
      <c r="F2254" s="228" t="str">
        <f>VLOOKUP(D2254,Y$4:AA2254,3,FALSE)</f>
        <v>گلپایگانی</v>
      </c>
      <c r="G2254" s="2">
        <v>64</v>
      </c>
    </row>
    <row r="2255" spans="2:7" x14ac:dyDescent="0.25">
      <c r="B2255" s="122">
        <f t="shared" si="35"/>
        <v>2253</v>
      </c>
      <c r="C2255" s="369">
        <v>45483</v>
      </c>
      <c r="D2255" s="237" t="s">
        <v>258</v>
      </c>
      <c r="E2255" s="125" t="str">
        <f>VLOOKUP(Gas_DB2[[#This Row],[کد ماشین آلات]],Y:AA,2,FALSE)</f>
        <v>کامیون کمپرسی</v>
      </c>
      <c r="F2255" s="228" t="str">
        <f>VLOOKUP(D2255,Y$4:AA2255,3,FALSE)</f>
        <v>انصاری</v>
      </c>
      <c r="G2255" s="2">
        <v>0</v>
      </c>
    </row>
    <row r="2256" spans="2:7" x14ac:dyDescent="0.25">
      <c r="B2256" s="122">
        <f t="shared" si="35"/>
        <v>2254</v>
      </c>
      <c r="C2256" s="369">
        <v>45483</v>
      </c>
      <c r="D2256" s="237" t="s">
        <v>266</v>
      </c>
      <c r="E2256" s="125" t="str">
        <f>VLOOKUP(Gas_DB2[[#This Row],[کد ماشین آلات]],Y:AA,2,FALSE)</f>
        <v>کامیون کمپرسی</v>
      </c>
      <c r="F2256" s="228" t="str">
        <f>VLOOKUP(D2256,Y$4:AA2256,3,FALSE)</f>
        <v>انصاری</v>
      </c>
      <c r="G2256" s="2">
        <v>0</v>
      </c>
    </row>
    <row r="2257" spans="2:7" x14ac:dyDescent="0.25">
      <c r="B2257" s="122">
        <f t="shared" si="35"/>
        <v>2255</v>
      </c>
      <c r="C2257" s="369">
        <v>45483</v>
      </c>
      <c r="D2257" s="237" t="s">
        <v>286</v>
      </c>
      <c r="E2257" s="125" t="str">
        <f>VLOOKUP(Gas_DB2[[#This Row],[کد ماشین آلات]],Y:AA,2,FALSE)</f>
        <v>بلدوزر</v>
      </c>
      <c r="F2257" s="228" t="str">
        <f>VLOOKUP(D2257,Y$4:AA2257,3,FALSE)</f>
        <v>انصاری</v>
      </c>
      <c r="G2257" s="2">
        <v>454</v>
      </c>
    </row>
    <row r="2258" spans="2:7" x14ac:dyDescent="0.25">
      <c r="B2258" s="122">
        <f t="shared" si="35"/>
        <v>2256</v>
      </c>
      <c r="C2258" s="369">
        <v>45483</v>
      </c>
      <c r="D2258" s="236" t="s">
        <v>328</v>
      </c>
      <c r="E2258" s="125" t="e">
        <f>VLOOKUP(Gas_DB2[[#This Row],[کد ماشین آلات]],Y:AA,2,FALSE)</f>
        <v>#N/A</v>
      </c>
      <c r="F2258" s="223" t="s">
        <v>311</v>
      </c>
      <c r="G2258" s="2">
        <v>126</v>
      </c>
    </row>
    <row r="2259" spans="2:7" x14ac:dyDescent="0.25">
      <c r="B2259" s="122">
        <f t="shared" si="35"/>
        <v>2257</v>
      </c>
      <c r="C2259" s="369">
        <v>45483</v>
      </c>
      <c r="D2259" s="238" t="s">
        <v>164</v>
      </c>
      <c r="E2259" s="125" t="str">
        <f>VLOOKUP(Gas_DB2[[#This Row],[کد ماشین آلات]],Y:AA,2,FALSE)</f>
        <v>گریدر 14G</v>
      </c>
      <c r="F2259" s="228" t="str">
        <f>VLOOKUP(D2259,Y$4:AA2259,3,FALSE)</f>
        <v>محمد پور</v>
      </c>
      <c r="G2259" s="2">
        <v>0</v>
      </c>
    </row>
    <row r="2260" spans="2:7" x14ac:dyDescent="0.25">
      <c r="B2260" s="122">
        <f t="shared" si="35"/>
        <v>2258</v>
      </c>
      <c r="C2260" s="369">
        <v>45483</v>
      </c>
      <c r="D2260" s="238" t="s">
        <v>168</v>
      </c>
      <c r="E2260" s="125" t="str">
        <f>VLOOKUP(Gas_DB2[[#This Row],[کد ماشین آلات]],Y:AA,2,FALSE)</f>
        <v>غلطک کششی</v>
      </c>
      <c r="F2260" s="228" t="str">
        <f>VLOOKUP(D2260,Y$4:AA2260,3,FALSE)</f>
        <v>محمد پور</v>
      </c>
      <c r="G2260" s="2">
        <v>0</v>
      </c>
    </row>
    <row r="2261" spans="2:7" x14ac:dyDescent="0.25">
      <c r="B2261" s="122">
        <f t="shared" si="35"/>
        <v>2259</v>
      </c>
      <c r="C2261" s="369">
        <v>45483</v>
      </c>
      <c r="D2261" s="238" t="s">
        <v>171</v>
      </c>
      <c r="E2261" s="125" t="str">
        <f>VLOOKUP(Gas_DB2[[#This Row],[کد ماشین آلات]],Y:AA,2,FALSE)</f>
        <v>غلطک کششی</v>
      </c>
      <c r="F2261" s="228" t="str">
        <f>VLOOKUP(D2261,Y$4:AA2261,3,FALSE)</f>
        <v>محمد پور</v>
      </c>
      <c r="G2261" s="2">
        <v>0</v>
      </c>
    </row>
    <row r="2262" spans="2:7" x14ac:dyDescent="0.25">
      <c r="B2262" s="122">
        <f t="shared" si="35"/>
        <v>2260</v>
      </c>
      <c r="C2262" s="369">
        <v>45483</v>
      </c>
      <c r="D2262" s="238" t="s">
        <v>172</v>
      </c>
      <c r="E2262" s="125" t="str">
        <f>VLOOKUP(Gas_DB2[[#This Row],[کد ماشین آلات]],Y:AA,2,FALSE)</f>
        <v>لودر</v>
      </c>
      <c r="F2262" s="228" t="str">
        <f>VLOOKUP(D2262,Y$4:AA2262,3,FALSE)</f>
        <v>محمد پور</v>
      </c>
      <c r="G2262" s="2">
        <v>201</v>
      </c>
    </row>
    <row r="2263" spans="2:7" x14ac:dyDescent="0.25">
      <c r="B2263" s="122">
        <f t="shared" si="35"/>
        <v>2261</v>
      </c>
      <c r="C2263" s="369">
        <v>45483</v>
      </c>
      <c r="D2263" s="238" t="s">
        <v>173</v>
      </c>
      <c r="E2263" s="125" t="str">
        <f>VLOOKUP(Gas_DB2[[#This Row],[کد ماشین آلات]],Y:AA,2,FALSE)</f>
        <v>تانکر آب</v>
      </c>
      <c r="F2263" s="228" t="str">
        <f>VLOOKUP(D2263,Y$4:AA2263,3,FALSE)</f>
        <v>محمد پور</v>
      </c>
      <c r="G2263" s="2">
        <v>0</v>
      </c>
    </row>
    <row r="2264" spans="2:7" x14ac:dyDescent="0.25">
      <c r="B2264" s="122">
        <f t="shared" si="35"/>
        <v>2262</v>
      </c>
      <c r="C2264" s="369">
        <v>45483</v>
      </c>
      <c r="D2264" s="238" t="s">
        <v>174</v>
      </c>
      <c r="E2264" s="125" t="str">
        <f>VLOOKUP(Gas_DB2[[#This Row],[کد ماشین آلات]],Y:AA,2,FALSE)</f>
        <v>غلطک پاچه بزی</v>
      </c>
      <c r="F2264" s="228" t="str">
        <f>VLOOKUP(D2264,Y$4:AA2264,3,FALSE)</f>
        <v>محمد پور</v>
      </c>
      <c r="G2264" s="2">
        <v>0</v>
      </c>
    </row>
    <row r="2265" spans="2:7" x14ac:dyDescent="0.25">
      <c r="B2265" s="122">
        <f t="shared" si="35"/>
        <v>2263</v>
      </c>
      <c r="C2265" s="369">
        <v>45483</v>
      </c>
      <c r="D2265" s="238" t="s">
        <v>176</v>
      </c>
      <c r="E2265" s="125" t="str">
        <f>VLOOKUP(Gas_DB2[[#This Row],[کد ماشین آلات]],Y:AA,2,FALSE)</f>
        <v>بلدوزر</v>
      </c>
      <c r="F2265" s="228" t="str">
        <f>VLOOKUP(D2265,Y$4:AA2265,3,FALSE)</f>
        <v>محمد پور</v>
      </c>
      <c r="G2265" s="2">
        <v>0</v>
      </c>
    </row>
    <row r="2266" spans="2:7" x14ac:dyDescent="0.25">
      <c r="B2266" s="122">
        <f t="shared" si="35"/>
        <v>2264</v>
      </c>
      <c r="C2266" s="369">
        <v>45483</v>
      </c>
      <c r="D2266" s="238" t="s">
        <v>177</v>
      </c>
      <c r="E2266" s="125" t="str">
        <f>VLOOKUP(Gas_DB2[[#This Row],[کد ماشین آلات]],Y:AA,2,FALSE)</f>
        <v>کمپرسی جفت</v>
      </c>
      <c r="F2266" s="228" t="str">
        <f>VLOOKUP(D2266,Y$4:AA2266,3,FALSE)</f>
        <v>محمد پور</v>
      </c>
      <c r="G2266" s="2">
        <v>0</v>
      </c>
    </row>
    <row r="2267" spans="2:7" x14ac:dyDescent="0.25">
      <c r="B2267" s="122">
        <f t="shared" si="35"/>
        <v>2265</v>
      </c>
      <c r="C2267" s="369">
        <v>45483</v>
      </c>
      <c r="D2267" s="238" t="s">
        <v>270</v>
      </c>
      <c r="E2267" s="125" t="str">
        <f>VLOOKUP(Gas_DB2[[#This Row],[کد ماشین آلات]],Y:AA,2,FALSE)</f>
        <v>کمپرسی جفت</v>
      </c>
      <c r="F2267" s="228" t="str">
        <f>VLOOKUP(D2267,Y$4:AA2267,3,FALSE)</f>
        <v>محمد پور</v>
      </c>
      <c r="G2267" s="2">
        <v>0</v>
      </c>
    </row>
    <row r="2268" spans="2:7" x14ac:dyDescent="0.25">
      <c r="B2268" s="122">
        <f t="shared" si="35"/>
        <v>2266</v>
      </c>
      <c r="C2268" s="369">
        <v>45483</v>
      </c>
      <c r="D2268" s="238" t="s">
        <v>268</v>
      </c>
      <c r="E2268" s="125" t="str">
        <f>VLOOKUP(Gas_DB2[[#This Row],[کد ماشین آلات]],Y:AA,2,FALSE)</f>
        <v>کمپرسی تک</v>
      </c>
      <c r="F2268" s="228" t="str">
        <f>VLOOKUP(D2268,Y$4:AA2268,3,FALSE)</f>
        <v>محمد پور</v>
      </c>
      <c r="G2268" s="2">
        <v>136</v>
      </c>
    </row>
    <row r="2269" spans="2:7" x14ac:dyDescent="0.25">
      <c r="B2269" s="122">
        <f t="shared" si="35"/>
        <v>2267</v>
      </c>
      <c r="C2269" s="369">
        <v>45483</v>
      </c>
      <c r="D2269" s="238" t="s">
        <v>260</v>
      </c>
      <c r="E2269" s="125" t="str">
        <f>VLOOKUP(Gas_DB2[[#This Row],[کد ماشین آلات]],Y:AA,2,FALSE)</f>
        <v>تانکر آب</v>
      </c>
      <c r="F2269" s="228" t="str">
        <f>VLOOKUP(D2269,Y$4:AA2269,3,FALSE)</f>
        <v>محمد پور</v>
      </c>
      <c r="G2269" s="2">
        <v>0</v>
      </c>
    </row>
    <row r="2270" spans="2:7" x14ac:dyDescent="0.25">
      <c r="B2270" s="122">
        <f t="shared" si="35"/>
        <v>2268</v>
      </c>
      <c r="C2270" s="369">
        <v>45483</v>
      </c>
      <c r="D2270" s="238" t="s">
        <v>284</v>
      </c>
      <c r="E2270" s="125" t="str">
        <f>VLOOKUP(Gas_DB2[[#This Row],[کد ماشین آلات]],Y:AA,2,FALSE)</f>
        <v>کمپرسی جفت</v>
      </c>
      <c r="F2270" s="228" t="str">
        <f>VLOOKUP(D2270,Y$4:AA2270,3,FALSE)</f>
        <v>محمد پور</v>
      </c>
      <c r="G2270" s="2">
        <v>0</v>
      </c>
    </row>
    <row r="2271" spans="2:7" x14ac:dyDescent="0.25">
      <c r="B2271" s="122">
        <f t="shared" si="35"/>
        <v>2269</v>
      </c>
      <c r="C2271" s="369">
        <v>45484</v>
      </c>
      <c r="D2271" s="236" t="s">
        <v>127</v>
      </c>
      <c r="E2271" s="125" t="str">
        <f>VLOOKUP(Gas_DB2[[#This Row],[کد ماشین آلات]],Y:AA,2,FALSE)</f>
        <v>بلدوزر</v>
      </c>
      <c r="F2271" s="228" t="str">
        <f>VLOOKUP(D2271,Y$4:AA2271,3,FALSE)</f>
        <v>شرکتی-رجب زاده</v>
      </c>
      <c r="G2271" s="2">
        <v>0</v>
      </c>
    </row>
    <row r="2272" spans="2:7" x14ac:dyDescent="0.25">
      <c r="B2272" s="122">
        <f t="shared" si="35"/>
        <v>2270</v>
      </c>
      <c r="C2272" s="369">
        <v>45484</v>
      </c>
      <c r="D2272" s="236" t="s">
        <v>297</v>
      </c>
      <c r="E2272" s="125" t="str">
        <f>VLOOKUP(Gas_DB2[[#This Row],[کد ماشین آلات]],Y:AA,2,FALSE)</f>
        <v>بلدوزر</v>
      </c>
      <c r="F2272" s="228" t="str">
        <f>VLOOKUP(D2272,Y$4:AA2272,3,FALSE)</f>
        <v>شرکتی-نخعی</v>
      </c>
      <c r="G2272" s="2">
        <v>0</v>
      </c>
    </row>
    <row r="2273" spans="2:7" x14ac:dyDescent="0.25">
      <c r="B2273" s="122">
        <f t="shared" si="35"/>
        <v>2271</v>
      </c>
      <c r="C2273" s="369">
        <v>45484</v>
      </c>
      <c r="D2273" s="236" t="s">
        <v>88</v>
      </c>
      <c r="E2273" s="125" t="str">
        <f>VLOOKUP(Gas_DB2[[#This Row],[کد ماشین آلات]],Y:AA,2,FALSE)</f>
        <v>گریدر  ۱۶g</v>
      </c>
      <c r="F2273" s="228" t="str">
        <f>VLOOKUP(D2273,Y$4:AA2273,3,FALSE)</f>
        <v>شرکتی-یگانه</v>
      </c>
      <c r="G2273" s="2">
        <v>250</v>
      </c>
    </row>
    <row r="2274" spans="2:7" x14ac:dyDescent="0.25">
      <c r="B2274" s="122">
        <f t="shared" si="35"/>
        <v>2272</v>
      </c>
      <c r="C2274" s="369">
        <v>45484</v>
      </c>
      <c r="D2274" s="236" t="s">
        <v>301</v>
      </c>
      <c r="E2274" s="125" t="str">
        <f>VLOOKUP(Gas_DB2[[#This Row],[کد ماشین آلات]],Y:AA,2,FALSE)</f>
        <v>گریدر  ۱۶g</v>
      </c>
      <c r="F2274" s="228" t="str">
        <f>VLOOKUP(D2274,Y$4:AA2274,3,FALSE)</f>
        <v>شرکتی-حسن پور</v>
      </c>
      <c r="G2274" s="2">
        <v>0</v>
      </c>
    </row>
    <row r="2275" spans="2:7" x14ac:dyDescent="0.25">
      <c r="B2275" s="122">
        <f t="shared" si="35"/>
        <v>2273</v>
      </c>
      <c r="C2275" s="369">
        <v>45484</v>
      </c>
      <c r="D2275" s="236" t="s">
        <v>120</v>
      </c>
      <c r="E2275" s="125" t="str">
        <f>VLOOKUP(Gas_DB2[[#This Row],[کد ماشین آلات]],Y:AA,2,FALSE)</f>
        <v>میکسراتکو</v>
      </c>
      <c r="F2275" s="228" t="str">
        <f>VLOOKUP(D2275,Y$4:AA2275,3,FALSE)</f>
        <v>شرکتی-شاکری</v>
      </c>
      <c r="G2275" s="2">
        <v>0</v>
      </c>
    </row>
    <row r="2276" spans="2:7" x14ac:dyDescent="0.25">
      <c r="B2276" s="122">
        <f t="shared" si="35"/>
        <v>2274</v>
      </c>
      <c r="C2276" s="369">
        <v>45484</v>
      </c>
      <c r="D2276" s="236" t="s">
        <v>122</v>
      </c>
      <c r="E2276" s="125" t="str">
        <f>VLOOKUP(Gas_DB2[[#This Row],[کد ماشین آلات]],Y:AA,2,FALSE)</f>
        <v>میکسر امیکو</v>
      </c>
      <c r="F2276" s="228" t="str">
        <f>VLOOKUP(D2276,Y$4:AA2276,3,FALSE)</f>
        <v>شرکتی-زراعتی</v>
      </c>
      <c r="G2276" s="2">
        <v>0</v>
      </c>
    </row>
    <row r="2277" spans="2:7" x14ac:dyDescent="0.25">
      <c r="B2277" s="122">
        <f t="shared" si="35"/>
        <v>2275</v>
      </c>
      <c r="C2277" s="369">
        <v>45484</v>
      </c>
      <c r="D2277" s="236" t="s">
        <v>119</v>
      </c>
      <c r="E2277" s="125" t="str">
        <f>VLOOKUP(Gas_DB2[[#This Row],[کد ماشین آلات]],Y:AA,2,FALSE)</f>
        <v>غلطک</v>
      </c>
      <c r="F2277" s="228" t="str">
        <f>VLOOKUP(D2277,Y$4:AA2277,3,FALSE)</f>
        <v>شرکتی-جمالی</v>
      </c>
      <c r="G2277" s="2">
        <v>0</v>
      </c>
    </row>
    <row r="2278" spans="2:7" x14ac:dyDescent="0.25">
      <c r="B2278" s="122">
        <f t="shared" si="35"/>
        <v>2276</v>
      </c>
      <c r="C2278" s="369">
        <v>45484</v>
      </c>
      <c r="D2278" s="236" t="s">
        <v>110</v>
      </c>
      <c r="E2278" s="125" t="str">
        <f>VLOOKUP(Gas_DB2[[#This Row],[کد ماشین آلات]],Y:AA,2,FALSE)</f>
        <v>غلطک</v>
      </c>
      <c r="F2278" s="228" t="str">
        <f>VLOOKUP(D2278,Y$4:AA2278,3,FALSE)</f>
        <v>شرکتی-شیری</v>
      </c>
      <c r="G2278" s="2">
        <v>0</v>
      </c>
    </row>
    <row r="2279" spans="2:7" x14ac:dyDescent="0.25">
      <c r="B2279" s="122">
        <f t="shared" si="35"/>
        <v>2277</v>
      </c>
      <c r="C2279" s="369">
        <v>45484</v>
      </c>
      <c r="D2279" s="236" t="s">
        <v>107</v>
      </c>
      <c r="E2279" s="125" t="str">
        <f>VLOOKUP(Gas_DB2[[#This Row],[کد ماشین آلات]],Y:AA,2,FALSE)</f>
        <v>غلطک</v>
      </c>
      <c r="F2279" s="228" t="str">
        <f>VLOOKUP(D2279,Y$4:AA2279,3,FALSE)</f>
        <v>شرکتی-دیانتی</v>
      </c>
      <c r="G2279" s="2">
        <v>0</v>
      </c>
    </row>
    <row r="2280" spans="2:7" x14ac:dyDescent="0.25">
      <c r="B2280" s="122">
        <f t="shared" si="35"/>
        <v>2278</v>
      </c>
      <c r="C2280" s="369">
        <v>45484</v>
      </c>
      <c r="D2280" s="236" t="s">
        <v>285</v>
      </c>
      <c r="E2280" s="125" t="str">
        <f>VLOOKUP(Gas_DB2[[#This Row],[کد ماشین آلات]],Y:AA,2,FALSE)</f>
        <v>غلطک</v>
      </c>
      <c r="F2280" s="228" t="str">
        <f>VLOOKUP(D2280,Y$4:AA2280,3,FALSE)</f>
        <v>شرکتی-شیری</v>
      </c>
      <c r="G2280" s="2">
        <v>0</v>
      </c>
    </row>
    <row r="2281" spans="2:7" x14ac:dyDescent="0.25">
      <c r="B2281" s="122">
        <f t="shared" si="35"/>
        <v>2279</v>
      </c>
      <c r="C2281" s="369">
        <v>45484</v>
      </c>
      <c r="D2281" s="236" t="s">
        <v>91</v>
      </c>
      <c r="E2281" s="125" t="str">
        <f>VLOOKUP(Gas_DB2[[#This Row],[کد ماشین آلات]],Y:AA,2,FALSE)</f>
        <v>کامیون کمپرسی</v>
      </c>
      <c r="F2281" s="228" t="str">
        <f>VLOOKUP(D2281,Y$4:AA2281,3,FALSE)</f>
        <v>شرکتی-یحیی زاده</v>
      </c>
      <c r="G2281" s="2">
        <v>0</v>
      </c>
    </row>
    <row r="2282" spans="2:7" x14ac:dyDescent="0.25">
      <c r="B2282" s="122">
        <f t="shared" si="35"/>
        <v>2280</v>
      </c>
      <c r="C2282" s="369">
        <v>45484</v>
      </c>
      <c r="D2282" s="236" t="s">
        <v>94</v>
      </c>
      <c r="E2282" s="125" t="str">
        <f>VLOOKUP(Gas_DB2[[#This Row],[کد ماشین آلات]],Y:AA,2,FALSE)</f>
        <v>کامیون کمپرسی</v>
      </c>
      <c r="F2282" s="228" t="str">
        <f>VLOOKUP(D2282,Y$4:AA2282,3,FALSE)</f>
        <v>شرکتی-نوروز غلامی</v>
      </c>
      <c r="G2282" s="2">
        <v>0</v>
      </c>
    </row>
    <row r="2283" spans="2:7" x14ac:dyDescent="0.25">
      <c r="B2283" s="122">
        <f t="shared" si="35"/>
        <v>2281</v>
      </c>
      <c r="C2283" s="369">
        <v>45484</v>
      </c>
      <c r="D2283" s="236" t="s">
        <v>117</v>
      </c>
      <c r="E2283" s="125" t="str">
        <f>VLOOKUP(Gas_DB2[[#This Row],[کد ماشین آلات]],Y:AA,2,FALSE)</f>
        <v>کامیون کمپرسی</v>
      </c>
      <c r="F2283" s="228" t="str">
        <f>VLOOKUP(D2283,Y$4:AA2283,3,FALSE)</f>
        <v>شرکتی-علیرضا اقلیمی</v>
      </c>
      <c r="G2283" s="2">
        <v>0</v>
      </c>
    </row>
    <row r="2284" spans="2:7" x14ac:dyDescent="0.25">
      <c r="B2284" s="122">
        <f t="shared" si="35"/>
        <v>2282</v>
      </c>
      <c r="C2284" s="369">
        <v>45484</v>
      </c>
      <c r="D2284" s="236" t="s">
        <v>130</v>
      </c>
      <c r="E2284" s="125" t="str">
        <f>VLOOKUP(Gas_DB2[[#This Row],[کد ماشین آلات]],Y:AA,2,FALSE)</f>
        <v>تانکر ابپاش بنز</v>
      </c>
      <c r="F2284" s="228" t="str">
        <f>VLOOKUP(D2284,Y$4:AA2284,3,FALSE)</f>
        <v>شرکتی-بارانی</v>
      </c>
      <c r="G2284" s="2">
        <v>0</v>
      </c>
    </row>
    <row r="2285" spans="2:7" x14ac:dyDescent="0.25">
      <c r="B2285" s="122">
        <f t="shared" si="35"/>
        <v>2283</v>
      </c>
      <c r="C2285" s="369">
        <v>45484</v>
      </c>
      <c r="D2285" s="236" t="s">
        <v>96</v>
      </c>
      <c r="E2285" s="125" t="str">
        <f>VLOOKUP(Gas_DB2[[#This Row],[کد ماشین آلات]],Y:AA,2,FALSE)</f>
        <v>تانکر ابپاش بنز</v>
      </c>
      <c r="F2285" s="228" t="str">
        <f>VLOOKUP(D2285,Y$4:AA2285,3,FALSE)</f>
        <v>شرکتی-میامی</v>
      </c>
      <c r="G2285" s="2">
        <v>0</v>
      </c>
    </row>
    <row r="2286" spans="2:7" x14ac:dyDescent="0.25">
      <c r="B2286" s="122">
        <f t="shared" si="35"/>
        <v>2284</v>
      </c>
      <c r="C2286" s="369">
        <v>45484</v>
      </c>
      <c r="D2286" s="236" t="s">
        <v>114</v>
      </c>
      <c r="E2286" s="125" t="str">
        <f>VLOOKUP(Gas_DB2[[#This Row],[کد ماشین آلات]],Y:AA,2,FALSE)</f>
        <v>تانکر سوخت بنز</v>
      </c>
      <c r="F2286" s="228" t="str">
        <f>VLOOKUP(D2286,Y$4:AA2286,3,FALSE)</f>
        <v>شرکتی-برات زاده- از تاریخ 1 تیرماه</v>
      </c>
      <c r="G2286" s="2">
        <v>0</v>
      </c>
    </row>
    <row r="2287" spans="2:7" x14ac:dyDescent="0.25">
      <c r="B2287" s="122">
        <f t="shared" si="35"/>
        <v>2285</v>
      </c>
      <c r="C2287" s="369">
        <v>45484</v>
      </c>
      <c r="D2287" s="236" t="s">
        <v>158</v>
      </c>
      <c r="E2287" s="125" t="str">
        <f>VLOOKUP(Gas_DB2[[#This Row],[کد ماشین آلات]],Y:AA,2,FALSE)</f>
        <v>بیل مکانیکی</v>
      </c>
      <c r="F2287" s="228" t="str">
        <f>VLOOKUP(D2287,Y$4:AA2287,3,FALSE)</f>
        <v>تکبری</v>
      </c>
      <c r="G2287" s="2">
        <v>0</v>
      </c>
    </row>
    <row r="2288" spans="2:7" x14ac:dyDescent="0.25">
      <c r="B2288" s="122">
        <f t="shared" si="35"/>
        <v>2286</v>
      </c>
      <c r="C2288" s="369">
        <v>45484</v>
      </c>
      <c r="D2288" s="237" t="s">
        <v>144</v>
      </c>
      <c r="E2288" s="125" t="str">
        <f>VLOOKUP(Gas_DB2[[#This Row],[کد ماشین آلات]],Y:AA,2,FALSE)</f>
        <v>بلدوزر D85</v>
      </c>
      <c r="F2288" s="228" t="str">
        <f>VLOOKUP(D2288,Y$4:AA2288,3,FALSE)</f>
        <v>اکبری</v>
      </c>
      <c r="G2288" s="2">
        <v>210</v>
      </c>
    </row>
    <row r="2289" spans="2:11" x14ac:dyDescent="0.25">
      <c r="B2289" s="122">
        <f t="shared" si="35"/>
        <v>2287</v>
      </c>
      <c r="C2289" s="369">
        <v>45484</v>
      </c>
      <c r="D2289" s="237" t="s">
        <v>146</v>
      </c>
      <c r="E2289" s="125" t="str">
        <f>VLOOKUP(Gas_DB2[[#This Row],[کد ماشین آلات]],Y:AA,2,FALSE)</f>
        <v>بلدوزر D85</v>
      </c>
      <c r="F2289" s="228" t="str">
        <f>VLOOKUP(D2289,Y$4:AA2289,3,FALSE)</f>
        <v>اکبری</v>
      </c>
      <c r="G2289" s="2">
        <v>118</v>
      </c>
    </row>
    <row r="2290" spans="2:11" x14ac:dyDescent="0.25">
      <c r="B2290" s="122">
        <f t="shared" si="35"/>
        <v>2288</v>
      </c>
      <c r="C2290" s="369">
        <v>45484</v>
      </c>
      <c r="D2290" s="238" t="s">
        <v>147</v>
      </c>
      <c r="E2290" s="125" t="str">
        <f>VLOOKUP(Gas_DB2[[#This Row],[کد ماشین آلات]],Y:AA,2,FALSE)</f>
        <v>بلدوزر کاترپیلار D8</v>
      </c>
      <c r="F2290" s="228" t="str">
        <f>VLOOKUP(D2290,Y$4:AA2290,3,FALSE)</f>
        <v>حسن پور</v>
      </c>
      <c r="G2290" s="2">
        <v>202</v>
      </c>
    </row>
    <row r="2291" spans="2:11" x14ac:dyDescent="0.25">
      <c r="B2291" s="122">
        <f t="shared" ref="B2291:B2355" si="36">ROW()-2</f>
        <v>2289</v>
      </c>
      <c r="C2291" s="369">
        <v>45484</v>
      </c>
      <c r="D2291" s="236" t="s">
        <v>162</v>
      </c>
      <c r="E2291" s="125" t="str">
        <f>VLOOKUP(Gas_DB2[[#This Row],[کد ماشین آلات]],Y:AA,2,FALSE)</f>
        <v>بیل مکانیکی</v>
      </c>
      <c r="F2291" s="228" t="str">
        <f>VLOOKUP(D2291,Y$4:AA2291,3,FALSE)</f>
        <v>رضاپور</v>
      </c>
      <c r="G2291" s="2">
        <v>163</v>
      </c>
    </row>
    <row r="2292" spans="2:11" x14ac:dyDescent="0.25">
      <c r="B2292" s="122">
        <f t="shared" si="36"/>
        <v>2290</v>
      </c>
      <c r="C2292" s="369">
        <v>45484</v>
      </c>
      <c r="D2292" s="236" t="s">
        <v>160</v>
      </c>
      <c r="E2292" s="125" t="str">
        <f>VLOOKUP(Gas_DB2[[#This Row],[کد ماشین آلات]],Y:AA,2,FALSE)</f>
        <v>تانکر آب</v>
      </c>
      <c r="F2292" s="228" t="str">
        <f>VLOOKUP(D2292,Y$4:AA2292,3,FALSE)</f>
        <v>رضاپور</v>
      </c>
      <c r="G2292" s="4">
        <v>0</v>
      </c>
      <c r="H2292" s="4"/>
      <c r="I2292" s="127"/>
      <c r="J2292" s="127"/>
      <c r="K2292" s="107"/>
    </row>
    <row r="2293" spans="2:11" x14ac:dyDescent="0.25">
      <c r="B2293" s="122">
        <f t="shared" si="36"/>
        <v>2291</v>
      </c>
      <c r="C2293" s="369">
        <v>45484</v>
      </c>
      <c r="D2293" s="236" t="s">
        <v>149</v>
      </c>
      <c r="E2293" s="125" t="str">
        <f>VLOOKUP(Gas_DB2[[#This Row],[کد ماشین آلات]],Y:AA,2,FALSE)</f>
        <v>لودر ZL50</v>
      </c>
      <c r="F2293" s="228" t="str">
        <f>VLOOKUP(D2293,Y$4:AA2293,3,FALSE)</f>
        <v>میرزایی</v>
      </c>
      <c r="G2293" s="2">
        <v>0</v>
      </c>
    </row>
    <row r="2294" spans="2:11" x14ac:dyDescent="0.25">
      <c r="B2294" s="122">
        <f t="shared" si="36"/>
        <v>2292</v>
      </c>
      <c r="C2294" s="369">
        <v>45484</v>
      </c>
      <c r="D2294" s="237" t="s">
        <v>150</v>
      </c>
      <c r="E2294" s="125" t="str">
        <f>VLOOKUP(Gas_DB2[[#This Row],[کد ماشین آلات]],Y:AA,2,FALSE)</f>
        <v>کامیون کمپرسی</v>
      </c>
      <c r="F2294" s="228" t="str">
        <f>VLOOKUP(D2294,Y$4:AA2294,3,FALSE)</f>
        <v>میرزایی</v>
      </c>
      <c r="G2294" s="2">
        <v>0</v>
      </c>
    </row>
    <row r="2295" spans="2:11" x14ac:dyDescent="0.25">
      <c r="B2295" s="122">
        <f t="shared" si="36"/>
        <v>2293</v>
      </c>
      <c r="C2295" s="369">
        <v>45484</v>
      </c>
      <c r="D2295" s="237" t="s">
        <v>152</v>
      </c>
      <c r="E2295" s="125" t="str">
        <f>VLOOKUP(Gas_DB2[[#This Row],[کد ماشین آلات]],Y:AA,2,FALSE)</f>
        <v>کامیون کمپرسی</v>
      </c>
      <c r="F2295" s="228" t="str">
        <f>VLOOKUP(D2295,Y$4:AA2295,3,FALSE)</f>
        <v>میرزایی</v>
      </c>
      <c r="G2295" s="2">
        <v>0</v>
      </c>
    </row>
    <row r="2296" spans="2:11" x14ac:dyDescent="0.25">
      <c r="B2296" s="122">
        <f t="shared" si="36"/>
        <v>2294</v>
      </c>
      <c r="C2296" s="369">
        <v>45484</v>
      </c>
      <c r="D2296" s="237" t="s">
        <v>153</v>
      </c>
      <c r="E2296" s="125" t="str">
        <f>VLOOKUP(Gas_DB2[[#This Row],[کد ماشین آلات]],Y:AA,2,FALSE)</f>
        <v>کامیون کمپرسی</v>
      </c>
      <c r="F2296" s="228" t="str">
        <f>VLOOKUP(D2296,Y$4:AA2296,3,FALSE)</f>
        <v>میرزایی</v>
      </c>
      <c r="G2296" s="2">
        <v>0</v>
      </c>
    </row>
    <row r="2297" spans="2:11" x14ac:dyDescent="0.25">
      <c r="B2297" s="122">
        <f t="shared" si="36"/>
        <v>2295</v>
      </c>
      <c r="C2297" s="369">
        <v>45484</v>
      </c>
      <c r="D2297" s="237" t="s">
        <v>137</v>
      </c>
      <c r="E2297" s="125" t="str">
        <f>VLOOKUP(Gas_DB2[[#This Row],[کد ماشین آلات]],Y:AA,2,FALSE)</f>
        <v>بیل مکانیکی</v>
      </c>
      <c r="F2297" s="228" t="str">
        <f>VLOOKUP(D2297,Y$4:AA2297,3,FALSE)</f>
        <v>انصاری</v>
      </c>
      <c r="G2297" s="2">
        <v>0</v>
      </c>
    </row>
    <row r="2298" spans="2:11" x14ac:dyDescent="0.25">
      <c r="B2298" s="122">
        <f t="shared" si="36"/>
        <v>2296</v>
      </c>
      <c r="C2298" s="369">
        <v>45484</v>
      </c>
      <c r="D2298" s="237" t="s">
        <v>139</v>
      </c>
      <c r="E2298" s="125" t="str">
        <f>VLOOKUP(Gas_DB2[[#This Row],[کد ماشین آلات]],Y:AA,2,FALSE)</f>
        <v>بیل مکانیکی</v>
      </c>
      <c r="F2298" s="228" t="str">
        <f>VLOOKUP(D2298,Y$4:AA2298,3,FALSE)</f>
        <v>انصاری</v>
      </c>
      <c r="G2298" s="2">
        <v>0</v>
      </c>
    </row>
    <row r="2299" spans="2:11" x14ac:dyDescent="0.25">
      <c r="B2299" s="122">
        <f t="shared" si="36"/>
        <v>2297</v>
      </c>
      <c r="C2299" s="369">
        <v>45484</v>
      </c>
      <c r="D2299" s="237" t="s">
        <v>141</v>
      </c>
      <c r="E2299" s="125" t="str">
        <f>VLOOKUP(Gas_DB2[[#This Row],[کد ماشین آلات]],Y:AA,2,FALSE)</f>
        <v>کامیون کمپرسی</v>
      </c>
      <c r="F2299" s="228" t="str">
        <f>VLOOKUP(D2299,Y$4:AA2299,3,FALSE)</f>
        <v>انصاری</v>
      </c>
      <c r="G2299" s="2">
        <v>0</v>
      </c>
    </row>
    <row r="2300" spans="2:11" x14ac:dyDescent="0.25">
      <c r="B2300" s="122">
        <f t="shared" si="36"/>
        <v>2298</v>
      </c>
      <c r="C2300" s="369">
        <v>45484</v>
      </c>
      <c r="D2300" s="237" t="s">
        <v>142</v>
      </c>
      <c r="E2300" s="125" t="str">
        <f>VLOOKUP(Gas_DB2[[#This Row],[کد ماشین آلات]],Y:AA,2,FALSE)</f>
        <v>کامیون کمپرسی</v>
      </c>
      <c r="F2300" s="228" t="str">
        <f>VLOOKUP(D2300,Y$4:AA2300,3,FALSE)</f>
        <v>انصاری</v>
      </c>
      <c r="G2300" s="2">
        <v>0</v>
      </c>
    </row>
    <row r="2301" spans="2:11" x14ac:dyDescent="0.25">
      <c r="B2301" s="122">
        <f t="shared" si="36"/>
        <v>2299</v>
      </c>
      <c r="C2301" s="369">
        <v>45484</v>
      </c>
      <c r="D2301" s="237" t="s">
        <v>143</v>
      </c>
      <c r="E2301" s="125" t="str">
        <f>VLOOKUP(Gas_DB2[[#This Row],[کد ماشین آلات]],Y:AA,2,FALSE)</f>
        <v>کامیون کمپرسی</v>
      </c>
      <c r="F2301" s="228" t="str">
        <f>VLOOKUP(D2301,Y$4:AA2301,3,FALSE)</f>
        <v>انصاری</v>
      </c>
      <c r="G2301" s="2">
        <v>0</v>
      </c>
    </row>
    <row r="2302" spans="2:11" x14ac:dyDescent="0.25">
      <c r="B2302" s="122">
        <f t="shared" si="36"/>
        <v>2300</v>
      </c>
      <c r="C2302" s="369">
        <v>45484</v>
      </c>
      <c r="D2302" s="237" t="s">
        <v>136</v>
      </c>
      <c r="E2302" s="125" t="str">
        <f>VLOOKUP(Gas_DB2[[#This Row],[کد ماشین آلات]],Y:AA,2,FALSE)</f>
        <v>بلدوزر</v>
      </c>
      <c r="F2302" s="228" t="str">
        <f>VLOOKUP(D2302,Y$4:AA2302,3,FALSE)</f>
        <v>انصاری</v>
      </c>
      <c r="G2302" s="2">
        <v>0</v>
      </c>
    </row>
    <row r="2303" spans="2:11" x14ac:dyDescent="0.25">
      <c r="B2303" s="122">
        <f t="shared" si="36"/>
        <v>2301</v>
      </c>
      <c r="C2303" s="369">
        <v>45484</v>
      </c>
      <c r="D2303" s="237" t="s">
        <v>286</v>
      </c>
      <c r="E2303" s="125" t="str">
        <f>VLOOKUP(Gas_DB2[[#This Row],[کد ماشین آلات]],Y:AA,2,FALSE)</f>
        <v>بلدوزر</v>
      </c>
      <c r="F2303" s="228" t="str">
        <f>VLOOKUP(D2303,Y$4:AA2303,3,FALSE)</f>
        <v>انصاری</v>
      </c>
      <c r="G2303" s="2">
        <v>0</v>
      </c>
    </row>
    <row r="2304" spans="2:11" x14ac:dyDescent="0.25">
      <c r="B2304" s="122">
        <f t="shared" si="36"/>
        <v>2302</v>
      </c>
      <c r="C2304" s="369">
        <v>45484</v>
      </c>
      <c r="D2304" s="236" t="s">
        <v>155</v>
      </c>
      <c r="E2304" s="125" t="str">
        <f>VLOOKUP(Gas_DB2[[#This Row],[کد ماشین آلات]],Y:AA,2,FALSE)</f>
        <v>لودر</v>
      </c>
      <c r="F2304" s="228" t="str">
        <f>VLOOKUP(D2304,Y$4:AA2304,3,FALSE)</f>
        <v>صداقت</v>
      </c>
      <c r="G2304" s="2">
        <v>163</v>
      </c>
    </row>
    <row r="2305" spans="2:7" x14ac:dyDescent="0.25">
      <c r="B2305" s="122">
        <f t="shared" si="36"/>
        <v>2303</v>
      </c>
      <c r="C2305" s="369">
        <v>45484</v>
      </c>
      <c r="D2305" s="236" t="s">
        <v>156</v>
      </c>
      <c r="E2305" s="125" t="str">
        <f>VLOOKUP(Gas_DB2[[#This Row],[کد ماشین آلات]],Y:AA,2,FALSE)</f>
        <v>کامیون کمپرسی</v>
      </c>
      <c r="F2305" s="228" t="str">
        <f>VLOOKUP(D2305,Y$4:AA2305,3,FALSE)</f>
        <v>صداقت</v>
      </c>
      <c r="G2305" s="2">
        <v>0</v>
      </c>
    </row>
    <row r="2306" spans="2:7" x14ac:dyDescent="0.25">
      <c r="B2306" s="122">
        <f t="shared" si="36"/>
        <v>2304</v>
      </c>
      <c r="C2306" s="369">
        <v>45484</v>
      </c>
      <c r="D2306" s="236" t="s">
        <v>157</v>
      </c>
      <c r="E2306" s="125" t="str">
        <f>VLOOKUP(Gas_DB2[[#This Row],[کد ماشین آلات]],Y:AA,2,FALSE)</f>
        <v>کامیون کمپرسی</v>
      </c>
      <c r="F2306" s="228" t="str">
        <f>VLOOKUP(D2306,Y$4:AA2306,3,FALSE)</f>
        <v>صداقت</v>
      </c>
      <c r="G2306" s="2">
        <v>102</v>
      </c>
    </row>
    <row r="2307" spans="2:7" x14ac:dyDescent="0.25">
      <c r="B2307" s="122">
        <f t="shared" si="36"/>
        <v>2305</v>
      </c>
      <c r="C2307" s="369">
        <v>45484</v>
      </c>
      <c r="D2307" s="236" t="s">
        <v>302</v>
      </c>
      <c r="E2307" s="125" t="str">
        <f>VLOOKUP(Gas_DB2[[#This Row],[کد ماشین آلات]],Y:AA,2,FALSE)</f>
        <v>کامیون کمپرسی</v>
      </c>
      <c r="F2307" s="228" t="str">
        <f>VLOOKUP(D2307,Y$4:AA2307,3,FALSE)</f>
        <v>صداقت</v>
      </c>
      <c r="G2307" s="2">
        <v>0</v>
      </c>
    </row>
    <row r="2308" spans="2:7" x14ac:dyDescent="0.25">
      <c r="B2308" s="122">
        <f t="shared" si="36"/>
        <v>2306</v>
      </c>
      <c r="C2308" s="369">
        <v>45484</v>
      </c>
      <c r="D2308" s="238" t="s">
        <v>179</v>
      </c>
      <c r="E2308" s="125" t="str">
        <f>VLOOKUP(Gas_DB2[[#This Row],[کد ماشین آلات]],Y:AA,2,FALSE)</f>
        <v>تانکر آب</v>
      </c>
      <c r="F2308" s="228" t="str">
        <f>VLOOKUP(D2308,Y$4:AA2308,3,FALSE)</f>
        <v>گلپایگانی</v>
      </c>
      <c r="G2308" s="2">
        <v>70</v>
      </c>
    </row>
    <row r="2309" spans="2:7" x14ac:dyDescent="0.25">
      <c r="B2309" s="122">
        <f t="shared" si="36"/>
        <v>2307</v>
      </c>
      <c r="C2309" s="369">
        <v>45484</v>
      </c>
      <c r="D2309" s="237" t="s">
        <v>258</v>
      </c>
      <c r="E2309" s="125" t="str">
        <f>VLOOKUP(Gas_DB2[[#This Row],[کد ماشین آلات]],Y:AA,2,FALSE)</f>
        <v>کامیون کمپرسی</v>
      </c>
      <c r="F2309" s="228" t="str">
        <f>VLOOKUP(D2309,Y$4:AA2309,3,FALSE)</f>
        <v>انصاری</v>
      </c>
      <c r="G2309" s="2">
        <v>0</v>
      </c>
    </row>
    <row r="2310" spans="2:7" x14ac:dyDescent="0.25">
      <c r="B2310" s="122">
        <f t="shared" si="36"/>
        <v>2308</v>
      </c>
      <c r="C2310" s="369">
        <v>45484</v>
      </c>
      <c r="D2310" s="237" t="s">
        <v>266</v>
      </c>
      <c r="E2310" s="125" t="str">
        <f>VLOOKUP(Gas_DB2[[#This Row],[کد ماشین آلات]],Y:AA,2,FALSE)</f>
        <v>کامیون کمپرسی</v>
      </c>
      <c r="F2310" s="228" t="str">
        <f>VLOOKUP(D2310,Y$4:AA2310,3,FALSE)</f>
        <v>انصاری</v>
      </c>
      <c r="G2310" s="2">
        <v>0</v>
      </c>
    </row>
    <row r="2311" spans="2:7" x14ac:dyDescent="0.25">
      <c r="B2311" s="122">
        <f t="shared" si="36"/>
        <v>2309</v>
      </c>
      <c r="C2311" s="369">
        <v>45484</v>
      </c>
      <c r="D2311" s="237" t="s">
        <v>286</v>
      </c>
      <c r="E2311" s="125" t="str">
        <f>VLOOKUP(Gas_DB2[[#This Row],[کد ماشین آلات]],Y:AA,2,FALSE)</f>
        <v>بلدوزر</v>
      </c>
      <c r="F2311" s="228" t="str">
        <f>VLOOKUP(D2311,Y$4:AA2311,3,FALSE)</f>
        <v>انصاری</v>
      </c>
      <c r="G2311" s="2">
        <v>0</v>
      </c>
    </row>
    <row r="2312" spans="2:7" x14ac:dyDescent="0.25">
      <c r="B2312" s="122">
        <f t="shared" si="36"/>
        <v>2310</v>
      </c>
      <c r="C2312" s="369">
        <v>45484</v>
      </c>
      <c r="D2312" s="236" t="s">
        <v>328</v>
      </c>
      <c r="E2312" s="125" t="e">
        <f>VLOOKUP(Gas_DB2[[#This Row],[کد ماشین آلات]],Y:AA,2,FALSE)</f>
        <v>#N/A</v>
      </c>
      <c r="F2312" s="228" t="s">
        <v>311</v>
      </c>
      <c r="G2312" s="2">
        <v>0</v>
      </c>
    </row>
    <row r="2313" spans="2:7" x14ac:dyDescent="0.25">
      <c r="B2313" s="122">
        <f t="shared" si="36"/>
        <v>2311</v>
      </c>
      <c r="C2313" s="369">
        <v>45484</v>
      </c>
      <c r="D2313" s="238" t="s">
        <v>164</v>
      </c>
      <c r="E2313" s="125" t="str">
        <f>VLOOKUP(Gas_DB2[[#This Row],[کد ماشین آلات]],Y:AA,2,FALSE)</f>
        <v>گریدر 14G</v>
      </c>
      <c r="F2313" s="228" t="str">
        <f>VLOOKUP(D2313,Y$4:AA2313,3,FALSE)</f>
        <v>محمد پور</v>
      </c>
      <c r="G2313" s="2">
        <v>147</v>
      </c>
    </row>
    <row r="2314" spans="2:7" x14ac:dyDescent="0.25">
      <c r="B2314" s="122">
        <f t="shared" si="36"/>
        <v>2312</v>
      </c>
      <c r="C2314" s="369">
        <v>45484</v>
      </c>
      <c r="D2314" s="238" t="s">
        <v>168</v>
      </c>
      <c r="E2314" s="125" t="str">
        <f>VLOOKUP(Gas_DB2[[#This Row],[کد ماشین آلات]],Y:AA,2,FALSE)</f>
        <v>غلطک کششی</v>
      </c>
      <c r="F2314" s="228" t="str">
        <f>VLOOKUP(D2314,Y$4:AA2314,3,FALSE)</f>
        <v>محمد پور</v>
      </c>
      <c r="G2314" s="2">
        <v>111</v>
      </c>
    </row>
    <row r="2315" spans="2:7" x14ac:dyDescent="0.25">
      <c r="B2315" s="122">
        <f t="shared" si="36"/>
        <v>2313</v>
      </c>
      <c r="C2315" s="369">
        <v>45484</v>
      </c>
      <c r="D2315" s="238" t="s">
        <v>171</v>
      </c>
      <c r="E2315" s="125" t="str">
        <f>VLOOKUP(Gas_DB2[[#This Row],[کد ماشین آلات]],Y:AA,2,FALSE)</f>
        <v>غلطک کششی</v>
      </c>
      <c r="F2315" s="228" t="str">
        <f>VLOOKUP(D2315,Y$4:AA2315,3,FALSE)</f>
        <v>محمد پور</v>
      </c>
      <c r="G2315" s="2">
        <v>105</v>
      </c>
    </row>
    <row r="2316" spans="2:7" x14ac:dyDescent="0.25">
      <c r="B2316" s="122">
        <f t="shared" si="36"/>
        <v>2314</v>
      </c>
      <c r="C2316" s="369">
        <v>45484</v>
      </c>
      <c r="D2316" s="238" t="s">
        <v>172</v>
      </c>
      <c r="E2316" s="125" t="str">
        <f>VLOOKUP(Gas_DB2[[#This Row],[کد ماشین آلات]],Y:AA,2,FALSE)</f>
        <v>لودر</v>
      </c>
      <c r="F2316" s="228" t="str">
        <f>VLOOKUP(D2316,Y$4:AA2316,3,FALSE)</f>
        <v>محمد پور</v>
      </c>
      <c r="G2316" s="2">
        <v>210</v>
      </c>
    </row>
    <row r="2317" spans="2:7" x14ac:dyDescent="0.25">
      <c r="B2317" s="122">
        <f t="shared" si="36"/>
        <v>2315</v>
      </c>
      <c r="C2317" s="369">
        <v>45484</v>
      </c>
      <c r="D2317" s="238" t="s">
        <v>173</v>
      </c>
      <c r="E2317" s="125" t="str">
        <f>VLOOKUP(Gas_DB2[[#This Row],[کد ماشین آلات]],Y:AA,2,FALSE)</f>
        <v>تانکر آب</v>
      </c>
      <c r="F2317" s="228" t="str">
        <f>VLOOKUP(D2317,Y$4:AA2317,3,FALSE)</f>
        <v>محمد پور</v>
      </c>
      <c r="G2317" s="2">
        <v>0</v>
      </c>
    </row>
    <row r="2318" spans="2:7" x14ac:dyDescent="0.25">
      <c r="B2318" s="122">
        <f t="shared" si="36"/>
        <v>2316</v>
      </c>
      <c r="C2318" s="369">
        <v>45484</v>
      </c>
      <c r="D2318" s="238" t="s">
        <v>174</v>
      </c>
      <c r="E2318" s="125" t="str">
        <f>VLOOKUP(Gas_DB2[[#This Row],[کد ماشین آلات]],Y:AA,2,FALSE)</f>
        <v>غلطک پاچه بزی</v>
      </c>
      <c r="F2318" s="228" t="str">
        <f>VLOOKUP(D2318,Y$4:AA2318,3,FALSE)</f>
        <v>محمد پور</v>
      </c>
      <c r="G2318" s="2">
        <v>0</v>
      </c>
    </row>
    <row r="2319" spans="2:7" x14ac:dyDescent="0.25">
      <c r="B2319" s="122">
        <f t="shared" si="36"/>
        <v>2317</v>
      </c>
      <c r="C2319" s="369">
        <v>45484</v>
      </c>
      <c r="D2319" s="238" t="s">
        <v>176</v>
      </c>
      <c r="E2319" s="125" t="str">
        <f>VLOOKUP(Gas_DB2[[#This Row],[کد ماشین آلات]],Y:AA,2,FALSE)</f>
        <v>بلدوزر</v>
      </c>
      <c r="F2319" s="228" t="str">
        <f>VLOOKUP(D2319,Y$4:AA2319,3,FALSE)</f>
        <v>محمد پور</v>
      </c>
      <c r="G2319" s="2">
        <v>0</v>
      </c>
    </row>
    <row r="2320" spans="2:7" x14ac:dyDescent="0.25">
      <c r="B2320" s="122">
        <f t="shared" si="36"/>
        <v>2318</v>
      </c>
      <c r="C2320" s="369">
        <v>45484</v>
      </c>
      <c r="D2320" s="238" t="s">
        <v>177</v>
      </c>
      <c r="E2320" s="125" t="str">
        <f>VLOOKUP(Gas_DB2[[#This Row],[کد ماشین آلات]],Y:AA,2,FALSE)</f>
        <v>کمپرسی جفت</v>
      </c>
      <c r="F2320" s="228" t="str">
        <f>VLOOKUP(D2320,Y$4:AA2320,3,FALSE)</f>
        <v>محمد پور</v>
      </c>
      <c r="G2320" s="2">
        <v>0</v>
      </c>
    </row>
    <row r="2321" spans="2:11" x14ac:dyDescent="0.25">
      <c r="B2321" s="122">
        <f t="shared" si="36"/>
        <v>2319</v>
      </c>
      <c r="C2321" s="369">
        <v>45484</v>
      </c>
      <c r="D2321" s="238" t="s">
        <v>270</v>
      </c>
      <c r="E2321" s="125" t="str">
        <f>VLOOKUP(Gas_DB2[[#This Row],[کد ماشین آلات]],Y:AA,2,FALSE)</f>
        <v>کمپرسی جفت</v>
      </c>
      <c r="F2321" s="228" t="str">
        <f>VLOOKUP(D2321,Y$4:AA2321,3,FALSE)</f>
        <v>محمد پور</v>
      </c>
      <c r="G2321" s="2">
        <v>0</v>
      </c>
    </row>
    <row r="2322" spans="2:11" x14ac:dyDescent="0.25">
      <c r="B2322" s="122">
        <f t="shared" si="36"/>
        <v>2320</v>
      </c>
      <c r="C2322" s="369">
        <v>45484</v>
      </c>
      <c r="D2322" s="238" t="s">
        <v>268</v>
      </c>
      <c r="E2322" s="125" t="str">
        <f>VLOOKUP(Gas_DB2[[#This Row],[کد ماشین آلات]],Y:AA,2,FALSE)</f>
        <v>کمپرسی تک</v>
      </c>
      <c r="F2322" s="228" t="str">
        <f>VLOOKUP(D2322,Y$4:AA2322,3,FALSE)</f>
        <v>محمد پور</v>
      </c>
      <c r="G2322" s="2">
        <v>0</v>
      </c>
    </row>
    <row r="2323" spans="2:11" x14ac:dyDescent="0.25">
      <c r="B2323" s="122">
        <f t="shared" si="36"/>
        <v>2321</v>
      </c>
      <c r="C2323" s="369">
        <v>45484</v>
      </c>
      <c r="D2323" s="238" t="s">
        <v>260</v>
      </c>
      <c r="E2323" s="125" t="str">
        <f>VLOOKUP(Gas_DB2[[#This Row],[کد ماشین آلات]],Y:AA,2,FALSE)</f>
        <v>تانکر آب</v>
      </c>
      <c r="F2323" s="228" t="str">
        <f>VLOOKUP(D2323,Y$4:AA2323,3,FALSE)</f>
        <v>محمد پور</v>
      </c>
      <c r="G2323" s="2">
        <v>0</v>
      </c>
    </row>
    <row r="2324" spans="2:11" x14ac:dyDescent="0.25">
      <c r="B2324" s="122">
        <f t="shared" si="36"/>
        <v>2322</v>
      </c>
      <c r="C2324" s="369">
        <v>45484</v>
      </c>
      <c r="D2324" s="238" t="s">
        <v>284</v>
      </c>
      <c r="E2324" s="125" t="str">
        <f>VLOOKUP(Gas_DB2[[#This Row],[کد ماشین آلات]],Y:AA,2,FALSE)</f>
        <v>کمپرسی جفت</v>
      </c>
      <c r="F2324" s="228" t="str">
        <f>VLOOKUP(D2324,Y$4:AA2324,3,FALSE)</f>
        <v>محمد پور</v>
      </c>
      <c r="G2324" s="2">
        <v>77</v>
      </c>
    </row>
    <row r="2325" spans="2:11" x14ac:dyDescent="0.25">
      <c r="B2325" s="290">
        <f t="shared" si="36"/>
        <v>2323</v>
      </c>
      <c r="C2325" s="372">
        <v>45484</v>
      </c>
      <c r="D2325" s="291" t="s">
        <v>321</v>
      </c>
      <c r="E2325" s="292"/>
      <c r="F2325" s="292"/>
      <c r="G2325" s="293">
        <v>0</v>
      </c>
      <c r="H2325" s="293">
        <v>0</v>
      </c>
      <c r="I2325" s="294"/>
      <c r="J2325" s="294"/>
      <c r="K2325" s="295" t="s">
        <v>336</v>
      </c>
    </row>
    <row r="2326" spans="2:11" x14ac:dyDescent="0.25">
      <c r="B2326" s="122">
        <f t="shared" si="36"/>
        <v>2324</v>
      </c>
      <c r="C2326" s="369">
        <v>45485</v>
      </c>
      <c r="D2326" s="236" t="s">
        <v>127</v>
      </c>
      <c r="E2326" s="228" t="str">
        <f>VLOOKUP(D2326,Y$4:AA2326,2,FALSE)</f>
        <v>بلدوزر</v>
      </c>
      <c r="F2326" s="228" t="str">
        <f>VLOOKUP(D2326,Y$4:AA2326,3,FALSE)</f>
        <v>شرکتی-رجب زاده</v>
      </c>
      <c r="G2326" s="2">
        <v>0</v>
      </c>
    </row>
    <row r="2327" spans="2:11" x14ac:dyDescent="0.25">
      <c r="B2327" s="122">
        <f t="shared" si="36"/>
        <v>2325</v>
      </c>
      <c r="C2327" s="369">
        <v>45485</v>
      </c>
      <c r="D2327" s="236" t="s">
        <v>297</v>
      </c>
      <c r="E2327" s="228" t="str">
        <f>VLOOKUP(D2327,Y$4:AA2327,2,FALSE)</f>
        <v>بلدوزر</v>
      </c>
      <c r="F2327" s="228" t="str">
        <f>VLOOKUP(D2327,Y$4:AA2327,3,FALSE)</f>
        <v>شرکتی-نخعی</v>
      </c>
      <c r="G2327" s="2">
        <v>0</v>
      </c>
    </row>
    <row r="2328" spans="2:11" x14ac:dyDescent="0.25">
      <c r="B2328" s="122">
        <f t="shared" si="36"/>
        <v>2326</v>
      </c>
      <c r="C2328" s="369">
        <v>45485</v>
      </c>
      <c r="D2328" s="236" t="s">
        <v>88</v>
      </c>
      <c r="E2328" s="228" t="str">
        <f>VLOOKUP(D2328,Y$4:AA2328,2,FALSE)</f>
        <v>گریدر  ۱۶g</v>
      </c>
      <c r="F2328" s="228" t="str">
        <f>VLOOKUP(D2328,Y$4:AA2328,3,FALSE)</f>
        <v>شرکتی-یگانه</v>
      </c>
      <c r="G2328" s="2">
        <v>211</v>
      </c>
    </row>
    <row r="2329" spans="2:11" x14ac:dyDescent="0.25">
      <c r="B2329" s="122">
        <f t="shared" si="36"/>
        <v>2327</v>
      </c>
      <c r="C2329" s="369">
        <v>45485</v>
      </c>
      <c r="D2329" s="236" t="s">
        <v>301</v>
      </c>
      <c r="E2329" s="228" t="str">
        <f>VLOOKUP(D2329,Y$4:AA2329,2,FALSE)</f>
        <v>گریدر  ۱۶g</v>
      </c>
      <c r="F2329" s="228" t="str">
        <f>VLOOKUP(D2329,Y$4:AA2329,3,FALSE)</f>
        <v>شرکتی-حسن پور</v>
      </c>
      <c r="G2329" s="2">
        <v>0</v>
      </c>
    </row>
    <row r="2330" spans="2:11" x14ac:dyDescent="0.25">
      <c r="B2330" s="122">
        <f t="shared" si="36"/>
        <v>2328</v>
      </c>
      <c r="C2330" s="369">
        <v>45485</v>
      </c>
      <c r="D2330" s="236" t="s">
        <v>120</v>
      </c>
      <c r="E2330" s="228" t="str">
        <f>VLOOKUP(D2330,Y$4:AA2330,2,FALSE)</f>
        <v>میکسراتکو</v>
      </c>
      <c r="F2330" s="228" t="str">
        <f>VLOOKUP(D2330,Y$4:AA2330,3,FALSE)</f>
        <v>شرکتی-شاکری</v>
      </c>
      <c r="G2330" s="2">
        <v>0</v>
      </c>
    </row>
    <row r="2331" spans="2:11" x14ac:dyDescent="0.25">
      <c r="B2331" s="122">
        <f t="shared" si="36"/>
        <v>2329</v>
      </c>
      <c r="C2331" s="369">
        <v>45485</v>
      </c>
      <c r="D2331" s="236" t="s">
        <v>122</v>
      </c>
      <c r="E2331" s="228" t="str">
        <f>VLOOKUP(D2331,Y$4:AA2331,2,FALSE)</f>
        <v>میکسر امیکو</v>
      </c>
      <c r="F2331" s="228" t="str">
        <f>VLOOKUP(D2331,Y$4:AA2331,3,FALSE)</f>
        <v>شرکتی-زراعتی</v>
      </c>
      <c r="G2331" s="2">
        <v>0</v>
      </c>
    </row>
    <row r="2332" spans="2:11" x14ac:dyDescent="0.25">
      <c r="B2332" s="122">
        <f t="shared" si="36"/>
        <v>2330</v>
      </c>
      <c r="C2332" s="369">
        <v>45485</v>
      </c>
      <c r="D2332" s="236" t="s">
        <v>119</v>
      </c>
      <c r="E2332" s="228" t="str">
        <f>VLOOKUP(D2332,Y$4:AA2332,2,FALSE)</f>
        <v>غلطک</v>
      </c>
      <c r="F2332" s="228" t="str">
        <f>VLOOKUP(D2332,Y$4:AA2332,3,FALSE)</f>
        <v>شرکتی-جمالی</v>
      </c>
      <c r="G2332" s="2">
        <v>0</v>
      </c>
    </row>
    <row r="2333" spans="2:11" x14ac:dyDescent="0.25">
      <c r="B2333" s="122">
        <f t="shared" si="36"/>
        <v>2331</v>
      </c>
      <c r="C2333" s="369">
        <v>45485</v>
      </c>
      <c r="D2333" s="236" t="s">
        <v>110</v>
      </c>
      <c r="E2333" s="228" t="str">
        <f>VLOOKUP(D2333,Y$4:AA2333,2,FALSE)</f>
        <v>غلطک</v>
      </c>
      <c r="F2333" s="228" t="str">
        <f>VLOOKUP(D2333,Y$4:AA2333,3,FALSE)</f>
        <v>شرکتی-شیری</v>
      </c>
      <c r="G2333" s="2">
        <v>0</v>
      </c>
    </row>
    <row r="2334" spans="2:11" x14ac:dyDescent="0.25">
      <c r="B2334" s="122">
        <f t="shared" si="36"/>
        <v>2332</v>
      </c>
      <c r="C2334" s="369">
        <v>45485</v>
      </c>
      <c r="D2334" s="236" t="s">
        <v>107</v>
      </c>
      <c r="E2334" s="228" t="str">
        <f>VLOOKUP(D2334,Y$4:AA2334,2,FALSE)</f>
        <v>غلطک</v>
      </c>
      <c r="F2334" s="228" t="str">
        <f>VLOOKUP(D2334,Y$4:AA2334,3,FALSE)</f>
        <v>شرکتی-دیانتی</v>
      </c>
      <c r="G2334" s="2">
        <v>100</v>
      </c>
    </row>
    <row r="2335" spans="2:11" x14ac:dyDescent="0.25">
      <c r="B2335" s="122">
        <f t="shared" si="36"/>
        <v>2333</v>
      </c>
      <c r="C2335" s="369">
        <v>45485</v>
      </c>
      <c r="D2335" s="236" t="s">
        <v>285</v>
      </c>
      <c r="E2335" s="228" t="str">
        <f>VLOOKUP(D2335,Y$4:AA2335,2,FALSE)</f>
        <v>غلطک</v>
      </c>
      <c r="F2335" s="228" t="str">
        <f>VLOOKUP(D2335,Y$4:AA2335,3,FALSE)</f>
        <v>شرکتی-شیری</v>
      </c>
      <c r="G2335" s="2">
        <v>160</v>
      </c>
    </row>
    <row r="2336" spans="2:11" x14ac:dyDescent="0.25">
      <c r="B2336" s="122">
        <f t="shared" si="36"/>
        <v>2334</v>
      </c>
      <c r="C2336" s="369">
        <v>45485</v>
      </c>
      <c r="D2336" s="236" t="s">
        <v>91</v>
      </c>
      <c r="E2336" s="228" t="str">
        <f>VLOOKUP(D2336,Y$4:AA2336,2,FALSE)</f>
        <v>کامیون کمپرسی</v>
      </c>
      <c r="F2336" s="228" t="str">
        <f>VLOOKUP(D2336,Y$4:AA2336,3,FALSE)</f>
        <v>شرکتی-یحیی زاده</v>
      </c>
      <c r="G2336" s="2">
        <v>200</v>
      </c>
    </row>
    <row r="2337" spans="2:10" x14ac:dyDescent="0.25">
      <c r="B2337" s="122">
        <f t="shared" si="36"/>
        <v>2335</v>
      </c>
      <c r="C2337" s="369">
        <v>45485</v>
      </c>
      <c r="D2337" s="236" t="s">
        <v>94</v>
      </c>
      <c r="E2337" s="228" t="str">
        <f>VLOOKUP(D2337,Y$4:AA2337,2,FALSE)</f>
        <v>کامیون کمپرسی</v>
      </c>
      <c r="F2337" s="228" t="str">
        <f>VLOOKUP(D2337,Y$4:AA2337,3,FALSE)</f>
        <v>شرکتی-نوروز غلامی</v>
      </c>
      <c r="G2337" s="2">
        <v>225</v>
      </c>
    </row>
    <row r="2338" spans="2:10" x14ac:dyDescent="0.25">
      <c r="B2338" s="122">
        <f t="shared" si="36"/>
        <v>2336</v>
      </c>
      <c r="C2338" s="369">
        <v>45485</v>
      </c>
      <c r="D2338" s="236" t="s">
        <v>117</v>
      </c>
      <c r="E2338" s="228" t="str">
        <f>VLOOKUP(D2338,Y$4:AA2338,2,FALSE)</f>
        <v>کامیون کمپرسی</v>
      </c>
      <c r="F2338" s="228" t="str">
        <f>VLOOKUP(D2338,Y$4:AA2338,3,FALSE)</f>
        <v>شرکتی-علیرضا اقلیمی</v>
      </c>
      <c r="G2338" s="2">
        <v>0</v>
      </c>
    </row>
    <row r="2339" spans="2:10" x14ac:dyDescent="0.25">
      <c r="B2339" s="122">
        <f t="shared" si="36"/>
        <v>2337</v>
      </c>
      <c r="C2339" s="369">
        <v>45485</v>
      </c>
      <c r="D2339" s="236" t="s">
        <v>130</v>
      </c>
      <c r="E2339" s="228" t="str">
        <f>VLOOKUP(D2339,Y$4:AA2339,2,FALSE)</f>
        <v>تانکر ابپاش بنز</v>
      </c>
      <c r="F2339" s="228" t="str">
        <f>VLOOKUP(D2339,Y$4:AA2339,3,FALSE)</f>
        <v>شرکتی-بارانی</v>
      </c>
      <c r="G2339" s="2">
        <v>136</v>
      </c>
    </row>
    <row r="2340" spans="2:10" x14ac:dyDescent="0.25">
      <c r="B2340" s="122">
        <f t="shared" si="36"/>
        <v>2338</v>
      </c>
      <c r="C2340" s="369">
        <v>45485</v>
      </c>
      <c r="D2340" s="236" t="s">
        <v>96</v>
      </c>
      <c r="E2340" s="228" t="str">
        <f>VLOOKUP(D2340,Y$4:AA2340,2,FALSE)</f>
        <v>تانکر ابپاش بنز</v>
      </c>
      <c r="F2340" s="228" t="str">
        <f>VLOOKUP(D2340,Y$4:AA2340,3,FALSE)</f>
        <v>شرکتی-میامی</v>
      </c>
      <c r="G2340" s="2">
        <v>95</v>
      </c>
    </row>
    <row r="2341" spans="2:10" x14ac:dyDescent="0.25">
      <c r="B2341" s="122">
        <f t="shared" si="36"/>
        <v>2339</v>
      </c>
      <c r="C2341" s="369">
        <v>45485</v>
      </c>
      <c r="D2341" s="236" t="s">
        <v>114</v>
      </c>
      <c r="E2341" s="228" t="str">
        <f>VLOOKUP(D2341,Y$4:AA2341,2,FALSE)</f>
        <v>تانکر سوخت بنز</v>
      </c>
      <c r="F2341" s="228" t="str">
        <f>VLOOKUP(D2341,Y$4:AA2341,3,FALSE)</f>
        <v>شرکتی-برات زاده- از تاریخ 1 تیرماه</v>
      </c>
      <c r="G2341" s="2">
        <v>0</v>
      </c>
      <c r="I2341" s="249">
        <v>59258</v>
      </c>
      <c r="J2341" s="249">
        <v>64556</v>
      </c>
    </row>
    <row r="2342" spans="2:10" x14ac:dyDescent="0.25">
      <c r="B2342" s="122">
        <f t="shared" si="36"/>
        <v>2340</v>
      </c>
      <c r="C2342" s="369">
        <v>45485</v>
      </c>
      <c r="D2342" s="236" t="s">
        <v>158</v>
      </c>
      <c r="E2342" s="228" t="str">
        <f>VLOOKUP(D2342,Y$4:AA2342,2,FALSE)</f>
        <v>بیل مکانیکی</v>
      </c>
      <c r="F2342" s="228" t="str">
        <f>VLOOKUP(D2342,Y$4:AA2342,3,FALSE)</f>
        <v>تکبری</v>
      </c>
      <c r="G2342" s="2">
        <v>0</v>
      </c>
    </row>
    <row r="2343" spans="2:10" x14ac:dyDescent="0.25">
      <c r="B2343" s="122">
        <f t="shared" si="36"/>
        <v>2341</v>
      </c>
      <c r="C2343" s="369">
        <v>45485</v>
      </c>
      <c r="D2343" s="237" t="s">
        <v>144</v>
      </c>
      <c r="E2343" s="228" t="str">
        <f>VLOOKUP(D2343,Y$4:AA2343,2,FALSE)</f>
        <v>بلدوزر D85</v>
      </c>
      <c r="F2343" s="228" t="str">
        <f>VLOOKUP(D2343,Y$4:AA2343,3,FALSE)</f>
        <v>اکبری</v>
      </c>
      <c r="G2343" s="2">
        <v>0</v>
      </c>
    </row>
    <row r="2344" spans="2:10" x14ac:dyDescent="0.25">
      <c r="B2344" s="122">
        <f t="shared" si="36"/>
        <v>2342</v>
      </c>
      <c r="C2344" s="369">
        <v>45485</v>
      </c>
      <c r="D2344" s="237" t="s">
        <v>146</v>
      </c>
      <c r="E2344" s="228" t="str">
        <f>VLOOKUP(D2344,Y$4:AA2344,2,FALSE)</f>
        <v>بلدوزر D85</v>
      </c>
      <c r="F2344" s="228" t="str">
        <f>VLOOKUP(D2344,Y$4:AA2344,3,FALSE)</f>
        <v>اکبری</v>
      </c>
      <c r="G2344" s="2">
        <v>0</v>
      </c>
    </row>
    <row r="2345" spans="2:10" x14ac:dyDescent="0.25">
      <c r="B2345" s="122">
        <f t="shared" si="36"/>
        <v>2343</v>
      </c>
      <c r="C2345" s="369">
        <v>45485</v>
      </c>
      <c r="D2345" s="238" t="s">
        <v>147</v>
      </c>
      <c r="E2345" s="228" t="str">
        <f>VLOOKUP(D2345,Y$4:AA2345,2,FALSE)</f>
        <v>بلدوزر کاترپیلار D8</v>
      </c>
      <c r="F2345" s="228" t="str">
        <f>VLOOKUP(D2345,Y$4:AA2345,3,FALSE)</f>
        <v>حسن پور</v>
      </c>
      <c r="G2345" s="2">
        <v>233</v>
      </c>
    </row>
    <row r="2346" spans="2:10" x14ac:dyDescent="0.25">
      <c r="B2346" s="122">
        <f t="shared" si="36"/>
        <v>2344</v>
      </c>
      <c r="C2346" s="369">
        <v>45485</v>
      </c>
      <c r="D2346" s="236" t="s">
        <v>162</v>
      </c>
      <c r="E2346" s="228" t="str">
        <f>VLOOKUP(D2346,Y$4:AA2346,2,FALSE)</f>
        <v>بیل مکانیکی</v>
      </c>
      <c r="F2346" s="228" t="str">
        <f>VLOOKUP(D2346,Y$4:AA2346,3,FALSE)</f>
        <v>رضاپور</v>
      </c>
      <c r="G2346" s="2">
        <v>0</v>
      </c>
    </row>
    <row r="2347" spans="2:10" x14ac:dyDescent="0.25">
      <c r="B2347" s="122">
        <f t="shared" si="36"/>
        <v>2345</v>
      </c>
      <c r="C2347" s="369">
        <v>45485</v>
      </c>
      <c r="D2347" s="236" t="s">
        <v>160</v>
      </c>
      <c r="E2347" s="228" t="str">
        <f>VLOOKUP(D2347,Y$4:AA2347,2,FALSE)</f>
        <v>تانکر آب</v>
      </c>
      <c r="F2347" s="228" t="str">
        <f>VLOOKUP(D2347,Y$4:AA2347,3,FALSE)</f>
        <v>رضاپور</v>
      </c>
      <c r="G2347" s="2">
        <v>0</v>
      </c>
    </row>
    <row r="2348" spans="2:10" x14ac:dyDescent="0.25">
      <c r="B2348" s="122">
        <f t="shared" si="36"/>
        <v>2346</v>
      </c>
      <c r="C2348" s="369">
        <v>45485</v>
      </c>
      <c r="D2348" s="236" t="s">
        <v>149</v>
      </c>
      <c r="E2348" s="228" t="str">
        <f>VLOOKUP(D2348,Y$4:AA2348,2,FALSE)</f>
        <v>لودر ZL50</v>
      </c>
      <c r="F2348" s="228" t="str">
        <f>VLOOKUP(D2348,Y$4:AA2348,3,FALSE)</f>
        <v>میرزایی</v>
      </c>
      <c r="G2348" s="2">
        <v>0</v>
      </c>
    </row>
    <row r="2349" spans="2:10" x14ac:dyDescent="0.25">
      <c r="B2349" s="122">
        <f t="shared" si="36"/>
        <v>2347</v>
      </c>
      <c r="C2349" s="369">
        <v>45485</v>
      </c>
      <c r="D2349" s="237" t="s">
        <v>150</v>
      </c>
      <c r="E2349" s="228" t="str">
        <f>VLOOKUP(D2349,Y$4:AA2349,2,FALSE)</f>
        <v>کامیون کمپرسی</v>
      </c>
      <c r="F2349" s="228" t="str">
        <f>VLOOKUP(D2349,Y$4:AA2349,3,FALSE)</f>
        <v>میرزایی</v>
      </c>
      <c r="G2349" s="2">
        <v>0</v>
      </c>
    </row>
    <row r="2350" spans="2:10" x14ac:dyDescent="0.25">
      <c r="B2350" s="122">
        <f t="shared" si="36"/>
        <v>2348</v>
      </c>
      <c r="C2350" s="369">
        <v>45485</v>
      </c>
      <c r="D2350" s="237" t="s">
        <v>152</v>
      </c>
      <c r="E2350" s="228" t="str">
        <f>VLOOKUP(D2350,Y$4:AA2350,2,FALSE)</f>
        <v>کامیون کمپرسی</v>
      </c>
      <c r="F2350" s="228" t="str">
        <f>VLOOKUP(D2350,Y$4:AA2350,3,FALSE)</f>
        <v>میرزایی</v>
      </c>
      <c r="G2350" s="2">
        <v>0</v>
      </c>
    </row>
    <row r="2351" spans="2:10" x14ac:dyDescent="0.25">
      <c r="B2351" s="122">
        <f t="shared" si="36"/>
        <v>2349</v>
      </c>
      <c r="C2351" s="369">
        <v>45485</v>
      </c>
      <c r="D2351" s="237" t="s">
        <v>153</v>
      </c>
      <c r="E2351" s="228" t="str">
        <f>VLOOKUP(D2351,Y$4:AA2351,2,FALSE)</f>
        <v>کامیون کمپرسی</v>
      </c>
      <c r="F2351" s="228" t="str">
        <f>VLOOKUP(D2351,Y$4:AA2351,3,FALSE)</f>
        <v>میرزایی</v>
      </c>
      <c r="G2351" s="2">
        <v>0</v>
      </c>
    </row>
    <row r="2352" spans="2:10" x14ac:dyDescent="0.25">
      <c r="B2352" s="122">
        <f t="shared" si="36"/>
        <v>2350</v>
      </c>
      <c r="C2352" s="369">
        <v>45485</v>
      </c>
      <c r="D2352" s="237" t="s">
        <v>137</v>
      </c>
      <c r="E2352" s="228" t="str">
        <f>VLOOKUP(D2352,Y$4:AA2352,2,FALSE)</f>
        <v>بیل مکانیکی</v>
      </c>
      <c r="F2352" s="228" t="str">
        <f>VLOOKUP(D2352,Y$4:AA2352,3,FALSE)</f>
        <v>انصاری</v>
      </c>
      <c r="G2352" s="2">
        <v>0</v>
      </c>
    </row>
    <row r="2353" spans="2:11" x14ac:dyDescent="0.25">
      <c r="B2353" s="122">
        <f t="shared" si="36"/>
        <v>2351</v>
      </c>
      <c r="C2353" s="369">
        <v>45485</v>
      </c>
      <c r="D2353" s="237" t="s">
        <v>139</v>
      </c>
      <c r="E2353" s="228" t="str">
        <f>VLOOKUP(D2353,Y$4:AA2353,2,FALSE)</f>
        <v>بیل مکانیکی</v>
      </c>
      <c r="F2353" s="228" t="str">
        <f>VLOOKUP(D2353,Y$4:AA2353,3,FALSE)</f>
        <v>انصاری</v>
      </c>
      <c r="G2353" s="2">
        <v>292</v>
      </c>
    </row>
    <row r="2354" spans="2:11" x14ac:dyDescent="0.25">
      <c r="B2354" s="122">
        <f t="shared" si="36"/>
        <v>2352</v>
      </c>
      <c r="C2354" s="369">
        <v>45485</v>
      </c>
      <c r="D2354" s="237" t="s">
        <v>141</v>
      </c>
      <c r="E2354" s="228" t="str">
        <f>VLOOKUP(D2354,Y$4:AA2354,2,FALSE)</f>
        <v>کامیون کمپرسی</v>
      </c>
      <c r="F2354" s="228" t="str">
        <f>VLOOKUP(D2354,Y$4:AA2354,3,FALSE)</f>
        <v>انصاری</v>
      </c>
      <c r="G2354" s="2">
        <v>250</v>
      </c>
    </row>
    <row r="2355" spans="2:11" x14ac:dyDescent="0.25">
      <c r="B2355" s="122">
        <f t="shared" si="36"/>
        <v>2353</v>
      </c>
      <c r="C2355" s="369">
        <v>45485</v>
      </c>
      <c r="D2355" s="237" t="s">
        <v>142</v>
      </c>
      <c r="E2355" s="228" t="str">
        <f>VLOOKUP(D2355,Y$4:AA2355,2,FALSE)</f>
        <v>کامیون کمپرسی</v>
      </c>
      <c r="F2355" s="228" t="str">
        <f>VLOOKUP(D2355,Y$4:AA2355,3,FALSE)</f>
        <v>انصاری</v>
      </c>
      <c r="G2355" s="2">
        <v>146</v>
      </c>
    </row>
    <row r="2356" spans="2:11" x14ac:dyDescent="0.25">
      <c r="B2356" s="122">
        <f t="shared" ref="B2356:B2419" si="37">ROW()-2</f>
        <v>2354</v>
      </c>
      <c r="C2356" s="369">
        <v>45485</v>
      </c>
      <c r="D2356" s="237" t="s">
        <v>143</v>
      </c>
      <c r="E2356" s="228" t="str">
        <f>VLOOKUP(D2356,Y$4:AA2356,2,FALSE)</f>
        <v>کامیون کمپرسی</v>
      </c>
      <c r="F2356" s="228" t="str">
        <f>VLOOKUP(D2356,Y$4:AA2356,3,FALSE)</f>
        <v>انصاری</v>
      </c>
      <c r="G2356" s="2">
        <v>503</v>
      </c>
      <c r="K2356" s="12" t="s">
        <v>337</v>
      </c>
    </row>
    <row r="2357" spans="2:11" x14ac:dyDescent="0.25">
      <c r="B2357" s="122">
        <f t="shared" si="37"/>
        <v>2355</v>
      </c>
      <c r="C2357" s="369">
        <v>45485</v>
      </c>
      <c r="D2357" s="237" t="s">
        <v>136</v>
      </c>
      <c r="E2357" s="228" t="str">
        <f>VLOOKUP(D2357,Y$4:AA2357,2,FALSE)</f>
        <v>بلدوزر</v>
      </c>
      <c r="F2357" s="228" t="str">
        <f>VLOOKUP(D2357,Y$4:AA2357,3,FALSE)</f>
        <v>انصاری</v>
      </c>
      <c r="G2357" s="2">
        <v>484</v>
      </c>
    </row>
    <row r="2358" spans="2:11" x14ac:dyDescent="0.25">
      <c r="B2358" s="122">
        <f t="shared" si="37"/>
        <v>2356</v>
      </c>
      <c r="C2358" s="369">
        <v>45485</v>
      </c>
      <c r="D2358" s="237" t="s">
        <v>286</v>
      </c>
      <c r="E2358" s="228" t="str">
        <f>VLOOKUP(D2358,Y$4:AA2358,2,FALSE)</f>
        <v>بلدوزر</v>
      </c>
      <c r="F2358" s="228" t="str">
        <f>VLOOKUP(D2358,Y$4:AA2358,3,FALSE)</f>
        <v>انصاری</v>
      </c>
      <c r="G2358" s="2">
        <v>355</v>
      </c>
    </row>
    <row r="2359" spans="2:11" x14ac:dyDescent="0.25">
      <c r="B2359" s="122">
        <f t="shared" si="37"/>
        <v>2357</v>
      </c>
      <c r="C2359" s="369">
        <v>45485</v>
      </c>
      <c r="D2359" s="236" t="s">
        <v>155</v>
      </c>
      <c r="E2359" s="228" t="str">
        <f>VLOOKUP(D2359,Y$4:AA2359,2,FALSE)</f>
        <v>لودر</v>
      </c>
      <c r="F2359" s="228" t="str">
        <f>VLOOKUP(D2359,Y$4:AA2359,3,FALSE)</f>
        <v>صداقت</v>
      </c>
      <c r="G2359" s="2">
        <v>0</v>
      </c>
    </row>
    <row r="2360" spans="2:11" x14ac:dyDescent="0.25">
      <c r="B2360" s="122">
        <f t="shared" si="37"/>
        <v>2358</v>
      </c>
      <c r="C2360" s="369">
        <v>45485</v>
      </c>
      <c r="D2360" s="236" t="s">
        <v>156</v>
      </c>
      <c r="E2360" s="228" t="str">
        <f>VLOOKUP(D2360,Y$4:AA2360,2,FALSE)</f>
        <v>کامیون کمپرسی</v>
      </c>
      <c r="F2360" s="228" t="str">
        <f>VLOOKUP(D2360,Y$4:AA2360,3,FALSE)</f>
        <v>صداقت</v>
      </c>
      <c r="G2360" s="2">
        <v>0</v>
      </c>
    </row>
    <row r="2361" spans="2:11" x14ac:dyDescent="0.25">
      <c r="B2361" s="122">
        <f t="shared" si="37"/>
        <v>2359</v>
      </c>
      <c r="C2361" s="369">
        <v>45485</v>
      </c>
      <c r="D2361" s="236" t="s">
        <v>157</v>
      </c>
      <c r="E2361" s="228" t="str">
        <f>VLOOKUP(D2361,Y$4:AA2361,2,FALSE)</f>
        <v>کامیون کمپرسی</v>
      </c>
      <c r="F2361" s="228" t="str">
        <f>VLOOKUP(D2361,Y$4:AA2361,3,FALSE)</f>
        <v>صداقت</v>
      </c>
      <c r="G2361" s="2">
        <v>0</v>
      </c>
    </row>
    <row r="2362" spans="2:11" x14ac:dyDescent="0.25">
      <c r="B2362" s="122">
        <f t="shared" si="37"/>
        <v>2360</v>
      </c>
      <c r="C2362" s="369">
        <v>45485</v>
      </c>
      <c r="D2362" s="236" t="s">
        <v>302</v>
      </c>
      <c r="E2362" s="228" t="str">
        <f>VLOOKUP(D2362,Y$4:AA2362,2,FALSE)</f>
        <v>کامیون کمپرسی</v>
      </c>
      <c r="F2362" s="228" t="str">
        <f>VLOOKUP(D2362,Y$4:AA2362,3,FALSE)</f>
        <v>صداقت</v>
      </c>
      <c r="G2362" s="2">
        <v>0</v>
      </c>
    </row>
    <row r="2363" spans="2:11" x14ac:dyDescent="0.25">
      <c r="B2363" s="122">
        <f t="shared" si="37"/>
        <v>2361</v>
      </c>
      <c r="C2363" s="369">
        <v>45485</v>
      </c>
      <c r="D2363" s="237" t="s">
        <v>266</v>
      </c>
      <c r="E2363" s="228" t="str">
        <f>VLOOKUP(D2363,Y$4:AA2363,2,FALSE)</f>
        <v>کامیون کمپرسی</v>
      </c>
      <c r="F2363" s="228" t="str">
        <f>VLOOKUP(D2363,Y$4:AA2363,3,FALSE)</f>
        <v>انصاری</v>
      </c>
      <c r="G2363" s="2">
        <v>187</v>
      </c>
    </row>
    <row r="2364" spans="2:11" x14ac:dyDescent="0.25">
      <c r="B2364" s="122">
        <f t="shared" si="37"/>
        <v>2362</v>
      </c>
      <c r="C2364" s="369">
        <v>45485</v>
      </c>
      <c r="D2364" s="237" t="s">
        <v>267</v>
      </c>
      <c r="E2364" s="228" t="str">
        <f>VLOOKUP(D2364,Y$4:AA2364,2,FALSE)</f>
        <v>کامیون کمپرسی</v>
      </c>
      <c r="F2364" s="228" t="str">
        <f>VLOOKUP(D2364,Y$4:AA2364,3,FALSE)</f>
        <v>انصاری</v>
      </c>
      <c r="G2364" s="2">
        <v>190</v>
      </c>
    </row>
    <row r="2365" spans="2:11" x14ac:dyDescent="0.25">
      <c r="B2365" s="122">
        <f t="shared" si="37"/>
        <v>2363</v>
      </c>
      <c r="C2365" s="369">
        <v>45485</v>
      </c>
      <c r="D2365" s="237" t="s">
        <v>258</v>
      </c>
      <c r="E2365" s="228" t="str">
        <f>VLOOKUP(D2365,Y$4:AA2365,2,FALSE)</f>
        <v>کامیون کمپرسی</v>
      </c>
      <c r="F2365" s="228" t="str">
        <f>VLOOKUP(D2365,Y$4:AA2365,3,FALSE)</f>
        <v>انصاری</v>
      </c>
      <c r="G2365" s="2">
        <v>235</v>
      </c>
    </row>
    <row r="2366" spans="2:11" x14ac:dyDescent="0.25">
      <c r="B2366" s="122">
        <f t="shared" si="37"/>
        <v>2364</v>
      </c>
      <c r="C2366" s="369">
        <v>45485</v>
      </c>
      <c r="D2366" s="238" t="s">
        <v>179</v>
      </c>
      <c r="E2366" s="228" t="str">
        <f>VLOOKUP(D2366,Y$4:AA2366,2,FALSE)</f>
        <v>تانکر آب</v>
      </c>
      <c r="F2366" s="228" t="str">
        <f>VLOOKUP(D2366,Y$4:AA2366,3,FALSE)</f>
        <v>گلپایگانی</v>
      </c>
      <c r="G2366" s="2">
        <v>0</v>
      </c>
    </row>
    <row r="2367" spans="2:11" x14ac:dyDescent="0.25">
      <c r="B2367" s="122">
        <f t="shared" si="37"/>
        <v>2365</v>
      </c>
      <c r="C2367" s="369">
        <v>45485</v>
      </c>
      <c r="D2367" s="236" t="s">
        <v>328</v>
      </c>
      <c r="E2367" s="228" t="e">
        <f>VLOOKUP(D2367,Y$4:AA2367,2,FALSE)</f>
        <v>#N/A</v>
      </c>
      <c r="F2367" s="228" t="e">
        <f>VLOOKUP(D2367,Y$4:AA2367,3,FALSE)</f>
        <v>#N/A</v>
      </c>
      <c r="G2367" s="2">
        <v>0</v>
      </c>
    </row>
    <row r="2368" spans="2:11" x14ac:dyDescent="0.25">
      <c r="B2368" s="122">
        <f t="shared" si="37"/>
        <v>2366</v>
      </c>
      <c r="C2368" s="369">
        <v>45485</v>
      </c>
      <c r="D2368" s="238" t="s">
        <v>164</v>
      </c>
      <c r="E2368" s="228" t="str">
        <f>VLOOKUP(D2368,Y$4:AA2368,2,FALSE)</f>
        <v>گریدر 14G</v>
      </c>
      <c r="F2368" s="228" t="str">
        <f>VLOOKUP(D2368,Y$4:AA2368,3,FALSE)</f>
        <v>محمد پور</v>
      </c>
      <c r="G2368" s="2">
        <v>179</v>
      </c>
    </row>
    <row r="2369" spans="2:7" x14ac:dyDescent="0.25">
      <c r="B2369" s="122">
        <f t="shared" si="37"/>
        <v>2367</v>
      </c>
      <c r="C2369" s="369">
        <v>45485</v>
      </c>
      <c r="D2369" s="238" t="s">
        <v>168</v>
      </c>
      <c r="E2369" s="228" t="str">
        <f>VLOOKUP(D2369,Y$4:AA2369,2,FALSE)</f>
        <v>غلطک کششی</v>
      </c>
      <c r="F2369" s="228" t="str">
        <f>VLOOKUP(D2369,Y$4:AA2369,3,FALSE)</f>
        <v>محمد پور</v>
      </c>
      <c r="G2369" s="2">
        <v>0</v>
      </c>
    </row>
    <row r="2370" spans="2:7" x14ac:dyDescent="0.25">
      <c r="B2370" s="122">
        <f t="shared" si="37"/>
        <v>2368</v>
      </c>
      <c r="C2370" s="369">
        <v>45485</v>
      </c>
      <c r="D2370" s="238" t="s">
        <v>171</v>
      </c>
      <c r="E2370" s="228" t="str">
        <f>VLOOKUP(D2370,Y$4:AA2370,2,FALSE)</f>
        <v>غلطک کششی</v>
      </c>
      <c r="F2370" s="228" t="str">
        <f>VLOOKUP(D2370,Y$4:AA2370,3,FALSE)</f>
        <v>محمد پور</v>
      </c>
      <c r="G2370" s="2">
        <v>0</v>
      </c>
    </row>
    <row r="2371" spans="2:7" x14ac:dyDescent="0.25">
      <c r="B2371" s="122">
        <f t="shared" si="37"/>
        <v>2369</v>
      </c>
      <c r="C2371" s="369">
        <v>45485</v>
      </c>
      <c r="D2371" s="238" t="s">
        <v>172</v>
      </c>
      <c r="E2371" s="228" t="str">
        <f>VLOOKUP(D2371,Y$4:AA2371,2,FALSE)</f>
        <v>لودر</v>
      </c>
      <c r="F2371" s="228" t="str">
        <f>VLOOKUP(D2371,Y$4:AA2371,3,FALSE)</f>
        <v>محمد پور</v>
      </c>
      <c r="G2371" s="2">
        <v>157</v>
      </c>
    </row>
    <row r="2372" spans="2:7" x14ac:dyDescent="0.25">
      <c r="B2372" s="122">
        <f t="shared" si="37"/>
        <v>2370</v>
      </c>
      <c r="C2372" s="369">
        <v>45485</v>
      </c>
      <c r="D2372" s="238" t="s">
        <v>173</v>
      </c>
      <c r="E2372" s="228" t="str">
        <f>VLOOKUP(D2372,Y$4:AA2372,2,FALSE)</f>
        <v>تانکر آب</v>
      </c>
      <c r="F2372" s="228" t="str">
        <f>VLOOKUP(D2372,Y$4:AA2372,3,FALSE)</f>
        <v>محمد پور</v>
      </c>
      <c r="G2372" s="2">
        <v>0</v>
      </c>
    </row>
    <row r="2373" spans="2:7" x14ac:dyDescent="0.25">
      <c r="B2373" s="122">
        <f t="shared" si="37"/>
        <v>2371</v>
      </c>
      <c r="C2373" s="369">
        <v>45485</v>
      </c>
      <c r="D2373" s="238" t="s">
        <v>174</v>
      </c>
      <c r="E2373" s="228" t="str">
        <f>VLOOKUP(D2373,Y$4:AA2373,2,FALSE)</f>
        <v>غلطک پاچه بزی</v>
      </c>
      <c r="F2373" s="228" t="str">
        <f>VLOOKUP(D2373,Y$4:AA2373,3,FALSE)</f>
        <v>محمد پور</v>
      </c>
      <c r="G2373" s="2">
        <v>0</v>
      </c>
    </row>
    <row r="2374" spans="2:7" x14ac:dyDescent="0.25">
      <c r="B2374" s="122">
        <f t="shared" si="37"/>
        <v>2372</v>
      </c>
      <c r="C2374" s="369">
        <v>45485</v>
      </c>
      <c r="D2374" s="238" t="s">
        <v>176</v>
      </c>
      <c r="E2374" s="228" t="str">
        <f>VLOOKUP(D2374,Y$4:AA2374,2,FALSE)</f>
        <v>بلدوزر</v>
      </c>
      <c r="F2374" s="228" t="str">
        <f>VLOOKUP(D2374,Y$4:AA2374,3,FALSE)</f>
        <v>محمد پور</v>
      </c>
      <c r="G2374" s="2">
        <v>0</v>
      </c>
    </row>
    <row r="2375" spans="2:7" x14ac:dyDescent="0.25">
      <c r="B2375" s="122">
        <f t="shared" si="37"/>
        <v>2373</v>
      </c>
      <c r="C2375" s="369">
        <v>45485</v>
      </c>
      <c r="D2375" s="238" t="s">
        <v>177</v>
      </c>
      <c r="E2375" s="228" t="str">
        <f>VLOOKUP(D2375,Y$4:AA2375,2,FALSE)</f>
        <v>کمپرسی جفت</v>
      </c>
      <c r="F2375" s="228" t="str">
        <f>VLOOKUP(D2375,Y$4:AA2375,3,FALSE)</f>
        <v>محمد پور</v>
      </c>
      <c r="G2375" s="2">
        <v>280</v>
      </c>
    </row>
    <row r="2376" spans="2:7" x14ac:dyDescent="0.25">
      <c r="B2376" s="122">
        <f t="shared" si="37"/>
        <v>2374</v>
      </c>
      <c r="C2376" s="369">
        <v>45485</v>
      </c>
      <c r="D2376" s="238" t="s">
        <v>270</v>
      </c>
      <c r="E2376" s="228" t="str">
        <f>VLOOKUP(D2376,Y$4:AA2376,2,FALSE)</f>
        <v>کمپرسی جفت</v>
      </c>
      <c r="F2376" s="228" t="str">
        <f>VLOOKUP(D2376,Y$4:AA2376,3,FALSE)</f>
        <v>محمد پور</v>
      </c>
      <c r="G2376" s="2">
        <v>91</v>
      </c>
    </row>
    <row r="2377" spans="2:7" x14ac:dyDescent="0.25">
      <c r="B2377" s="122">
        <f t="shared" si="37"/>
        <v>2375</v>
      </c>
      <c r="C2377" s="369">
        <v>45485</v>
      </c>
      <c r="D2377" s="238" t="s">
        <v>268</v>
      </c>
      <c r="E2377" s="228" t="str">
        <f>VLOOKUP(D2377,Y$4:AA2377,2,FALSE)</f>
        <v>کمپرسی تک</v>
      </c>
      <c r="F2377" s="228" t="str">
        <f>VLOOKUP(D2377,Y$4:AA2377,3,FALSE)</f>
        <v>محمد پور</v>
      </c>
      <c r="G2377" s="2">
        <v>240</v>
      </c>
    </row>
    <row r="2378" spans="2:7" x14ac:dyDescent="0.25">
      <c r="B2378" s="122">
        <f t="shared" si="37"/>
        <v>2376</v>
      </c>
      <c r="C2378" s="369">
        <v>45485</v>
      </c>
      <c r="D2378" s="238" t="s">
        <v>260</v>
      </c>
      <c r="E2378" s="228" t="str">
        <f>VLOOKUP(D2378,Y$4:AA2378,2,FALSE)</f>
        <v>تانکر آب</v>
      </c>
      <c r="F2378" s="228" t="str">
        <f>VLOOKUP(D2378,Y$4:AA2378,3,FALSE)</f>
        <v>محمد پور</v>
      </c>
      <c r="G2378" s="2">
        <v>111</v>
      </c>
    </row>
    <row r="2379" spans="2:7" x14ac:dyDescent="0.25">
      <c r="B2379" s="122">
        <f t="shared" si="37"/>
        <v>2377</v>
      </c>
      <c r="C2379" s="373">
        <v>45485</v>
      </c>
      <c r="D2379" s="312" t="s">
        <v>284</v>
      </c>
      <c r="E2379" s="313" t="str">
        <f>VLOOKUP(D2379,Y$4:AA2379,2,FALSE)</f>
        <v>کمپرسی جفت</v>
      </c>
      <c r="F2379" s="313" t="str">
        <f>VLOOKUP(D2379,Y$4:AA2379,3,FALSE)</f>
        <v>محمد پور</v>
      </c>
      <c r="G2379" s="2">
        <v>245</v>
      </c>
    </row>
    <row r="2380" spans="2:7" x14ac:dyDescent="0.25">
      <c r="B2380" s="122">
        <f t="shared" si="37"/>
        <v>2378</v>
      </c>
      <c r="C2380" s="369">
        <v>45486</v>
      </c>
      <c r="D2380" s="236" t="s">
        <v>127</v>
      </c>
      <c r="E2380" s="228" t="str">
        <f>VLOOKUP(D2380,Y$4:AA2380,2,FALSE)</f>
        <v>بلدوزر</v>
      </c>
      <c r="F2380" s="228" t="str">
        <f>VLOOKUP(D2380,Y$4:AA2380,3,FALSE)</f>
        <v>شرکتی-رجب زاده</v>
      </c>
      <c r="G2380" s="4">
        <v>467</v>
      </c>
    </row>
    <row r="2381" spans="2:7" x14ac:dyDescent="0.25">
      <c r="B2381" s="122">
        <f t="shared" si="37"/>
        <v>2379</v>
      </c>
      <c r="C2381" s="369">
        <v>45486</v>
      </c>
      <c r="D2381" s="236" t="s">
        <v>297</v>
      </c>
      <c r="E2381" s="228" t="str">
        <f>VLOOKUP(D2381,Y$4:AA2381,2,FALSE)</f>
        <v>بلدوزر</v>
      </c>
      <c r="F2381" s="228" t="str">
        <f>VLOOKUP(D2381,Y$4:AA2381,3,FALSE)</f>
        <v>شرکتی-نخعی</v>
      </c>
      <c r="G2381" s="4">
        <v>0</v>
      </c>
    </row>
    <row r="2382" spans="2:7" x14ac:dyDescent="0.25">
      <c r="B2382" s="122">
        <f t="shared" si="37"/>
        <v>2380</v>
      </c>
      <c r="C2382" s="369">
        <v>45486</v>
      </c>
      <c r="D2382" s="236" t="s">
        <v>88</v>
      </c>
      <c r="E2382" s="228" t="str">
        <f>VLOOKUP(D2382,Y$4:AA2382,2,FALSE)</f>
        <v>گریدر  ۱۶g</v>
      </c>
      <c r="F2382" s="228" t="str">
        <f>VLOOKUP(D2382,Y$4:AA2382,3,FALSE)</f>
        <v>شرکتی-یگانه</v>
      </c>
      <c r="G2382" s="4">
        <v>0</v>
      </c>
    </row>
    <row r="2383" spans="2:7" x14ac:dyDescent="0.25">
      <c r="B2383" s="122">
        <f t="shared" si="37"/>
        <v>2381</v>
      </c>
      <c r="C2383" s="369">
        <v>45486</v>
      </c>
      <c r="D2383" s="236" t="s">
        <v>301</v>
      </c>
      <c r="E2383" s="228" t="str">
        <f>VLOOKUP(D2383,Y$4:AA2383,2,FALSE)</f>
        <v>گریدر  ۱۶g</v>
      </c>
      <c r="F2383" s="228" t="str">
        <f>VLOOKUP(D2383,Y$4:AA2383,3,FALSE)</f>
        <v>شرکتی-حسن پور</v>
      </c>
      <c r="G2383" s="4">
        <v>0</v>
      </c>
    </row>
    <row r="2384" spans="2:7" x14ac:dyDescent="0.25">
      <c r="B2384" s="122">
        <f t="shared" si="37"/>
        <v>2382</v>
      </c>
      <c r="C2384" s="369">
        <v>45486</v>
      </c>
      <c r="D2384" s="236" t="s">
        <v>120</v>
      </c>
      <c r="E2384" s="228" t="str">
        <f>VLOOKUP(D2384,Y$4:AA2384,2,FALSE)</f>
        <v>میکسراتکو</v>
      </c>
      <c r="F2384" s="228" t="str">
        <f>VLOOKUP(D2384,Y$4:AA2384,3,FALSE)</f>
        <v>شرکتی-شاکری</v>
      </c>
      <c r="G2384" s="4">
        <v>92</v>
      </c>
    </row>
    <row r="2385" spans="2:7" x14ac:dyDescent="0.25">
      <c r="B2385" s="122">
        <f t="shared" si="37"/>
        <v>2383</v>
      </c>
      <c r="C2385" s="369">
        <v>45486</v>
      </c>
      <c r="D2385" s="236" t="s">
        <v>122</v>
      </c>
      <c r="E2385" s="228" t="str">
        <f>VLOOKUP(D2385,Y$4:AA2385,2,FALSE)</f>
        <v>میکسر امیکو</v>
      </c>
      <c r="F2385" s="228" t="str">
        <f>VLOOKUP(D2385,Y$4:AA2385,3,FALSE)</f>
        <v>شرکتی-زراعتی</v>
      </c>
      <c r="G2385" s="4">
        <v>0</v>
      </c>
    </row>
    <row r="2386" spans="2:7" x14ac:dyDescent="0.25">
      <c r="B2386" s="122">
        <f t="shared" si="37"/>
        <v>2384</v>
      </c>
      <c r="C2386" s="369">
        <v>45486</v>
      </c>
      <c r="D2386" s="236" t="s">
        <v>119</v>
      </c>
      <c r="E2386" s="228" t="str">
        <f>VLOOKUP(D2386,Y$4:AA2386,2,FALSE)</f>
        <v>غلطک</v>
      </c>
      <c r="F2386" s="228" t="str">
        <f>VLOOKUP(D2386,Y$4:AA2386,3,FALSE)</f>
        <v>شرکتی-جمالی</v>
      </c>
      <c r="G2386" s="4">
        <v>75</v>
      </c>
    </row>
    <row r="2387" spans="2:7" x14ac:dyDescent="0.25">
      <c r="B2387" s="122">
        <f t="shared" si="37"/>
        <v>2385</v>
      </c>
      <c r="C2387" s="369">
        <v>45486</v>
      </c>
      <c r="D2387" s="236" t="s">
        <v>110</v>
      </c>
      <c r="E2387" s="228" t="str">
        <f>VLOOKUP(D2387,Y$4:AA2387,2,FALSE)</f>
        <v>غلطک</v>
      </c>
      <c r="F2387" s="228" t="str">
        <f>VLOOKUP(D2387,Y$4:AA2387,3,FALSE)</f>
        <v>شرکتی-شیری</v>
      </c>
      <c r="G2387" s="4">
        <v>0</v>
      </c>
    </row>
    <row r="2388" spans="2:7" x14ac:dyDescent="0.25">
      <c r="B2388" s="122">
        <f t="shared" si="37"/>
        <v>2386</v>
      </c>
      <c r="C2388" s="369">
        <v>45486</v>
      </c>
      <c r="D2388" s="236" t="s">
        <v>107</v>
      </c>
      <c r="E2388" s="228" t="str">
        <f>VLOOKUP(D2388,Y$4:AA2388,2,FALSE)</f>
        <v>غلطک</v>
      </c>
      <c r="F2388" s="228" t="str">
        <f>VLOOKUP(D2388,Y$4:AA2388,3,FALSE)</f>
        <v>شرکتی-دیانتی</v>
      </c>
      <c r="G2388" s="4">
        <v>0</v>
      </c>
    </row>
    <row r="2389" spans="2:7" x14ac:dyDescent="0.25">
      <c r="B2389" s="122">
        <f t="shared" si="37"/>
        <v>2387</v>
      </c>
      <c r="C2389" s="369">
        <v>45486</v>
      </c>
      <c r="D2389" s="236" t="s">
        <v>285</v>
      </c>
      <c r="E2389" s="228" t="str">
        <f>VLOOKUP(D2389,Y$4:AA2389,2,FALSE)</f>
        <v>غلطک</v>
      </c>
      <c r="F2389" s="228" t="str">
        <f>VLOOKUP(D2389,Y$4:AA2389,3,FALSE)</f>
        <v>شرکتی-شیری</v>
      </c>
      <c r="G2389" s="4">
        <v>0</v>
      </c>
    </row>
    <row r="2390" spans="2:7" x14ac:dyDescent="0.25">
      <c r="B2390" s="122">
        <f t="shared" si="37"/>
        <v>2388</v>
      </c>
      <c r="C2390" s="369">
        <v>45486</v>
      </c>
      <c r="D2390" s="236" t="s">
        <v>91</v>
      </c>
      <c r="E2390" s="228" t="str">
        <f>VLOOKUP(D2390,Y$4:AA2390,2,FALSE)</f>
        <v>کامیون کمپرسی</v>
      </c>
      <c r="F2390" s="228" t="str">
        <f>VLOOKUP(D2390,Y$4:AA2390,3,FALSE)</f>
        <v>شرکتی-یحیی زاده</v>
      </c>
      <c r="G2390" s="4">
        <v>0</v>
      </c>
    </row>
    <row r="2391" spans="2:7" x14ac:dyDescent="0.25">
      <c r="B2391" s="122">
        <f t="shared" si="37"/>
        <v>2389</v>
      </c>
      <c r="C2391" s="369">
        <v>45486</v>
      </c>
      <c r="D2391" s="236" t="s">
        <v>94</v>
      </c>
      <c r="E2391" s="228" t="str">
        <f>VLOOKUP(D2391,Y$4:AA2391,2,FALSE)</f>
        <v>کامیون کمپرسی</v>
      </c>
      <c r="F2391" s="228" t="str">
        <f>VLOOKUP(D2391,Y$4:AA2391,3,FALSE)</f>
        <v>شرکتی-نوروز غلامی</v>
      </c>
      <c r="G2391" s="4">
        <v>0</v>
      </c>
    </row>
    <row r="2392" spans="2:7" x14ac:dyDescent="0.25">
      <c r="B2392" s="122">
        <f t="shared" si="37"/>
        <v>2390</v>
      </c>
      <c r="C2392" s="369">
        <v>45486</v>
      </c>
      <c r="D2392" s="236" t="s">
        <v>117</v>
      </c>
      <c r="E2392" s="228" t="str">
        <f>VLOOKUP(D2392,Y$4:AA2392,2,FALSE)</f>
        <v>کامیون کمپرسی</v>
      </c>
      <c r="F2392" s="228" t="str">
        <f>VLOOKUP(D2392,Y$4:AA2392,3,FALSE)</f>
        <v>شرکتی-علیرضا اقلیمی</v>
      </c>
      <c r="G2392" s="4">
        <v>0</v>
      </c>
    </row>
    <row r="2393" spans="2:7" x14ac:dyDescent="0.25">
      <c r="B2393" s="122">
        <f t="shared" si="37"/>
        <v>2391</v>
      </c>
      <c r="C2393" s="369">
        <v>45486</v>
      </c>
      <c r="D2393" s="236" t="s">
        <v>130</v>
      </c>
      <c r="E2393" s="228" t="str">
        <f>VLOOKUP(D2393,Y$4:AA2393,2,FALSE)</f>
        <v>تانکر ابپاش بنز</v>
      </c>
      <c r="F2393" s="228" t="str">
        <f>VLOOKUP(D2393,Y$4:AA2393,3,FALSE)</f>
        <v>شرکتی-بارانی</v>
      </c>
      <c r="G2393" s="4">
        <v>54</v>
      </c>
    </row>
    <row r="2394" spans="2:7" x14ac:dyDescent="0.25">
      <c r="B2394" s="122">
        <f t="shared" si="37"/>
        <v>2392</v>
      </c>
      <c r="C2394" s="369">
        <v>45486</v>
      </c>
      <c r="D2394" s="236" t="s">
        <v>96</v>
      </c>
      <c r="E2394" s="228" t="str">
        <f>VLOOKUP(D2394,Y$4:AA2394,2,FALSE)</f>
        <v>تانکر ابپاش بنز</v>
      </c>
      <c r="F2394" s="228" t="str">
        <f>VLOOKUP(D2394,Y$4:AA2394,3,FALSE)</f>
        <v>شرکتی-میامی</v>
      </c>
      <c r="G2394" s="4">
        <v>76</v>
      </c>
    </row>
    <row r="2395" spans="2:7" x14ac:dyDescent="0.25">
      <c r="B2395" s="122">
        <f t="shared" si="37"/>
        <v>2393</v>
      </c>
      <c r="C2395" s="369">
        <v>45486</v>
      </c>
      <c r="D2395" s="236" t="s">
        <v>114</v>
      </c>
      <c r="E2395" s="228" t="str">
        <f>VLOOKUP(D2395,Y$4:AA2395,2,FALSE)</f>
        <v>تانکر سوخت بنز</v>
      </c>
      <c r="F2395" s="228" t="str">
        <f>VLOOKUP(D2395,Y$4:AA2395,3,FALSE)</f>
        <v>شرکتی-برات زاده- از تاریخ 1 تیرماه</v>
      </c>
      <c r="G2395" s="4">
        <v>0</v>
      </c>
    </row>
    <row r="2396" spans="2:7" x14ac:dyDescent="0.25">
      <c r="B2396" s="122">
        <f t="shared" si="37"/>
        <v>2394</v>
      </c>
      <c r="C2396" s="374">
        <v>45486</v>
      </c>
      <c r="D2396" s="315" t="s">
        <v>158</v>
      </c>
      <c r="E2396" s="316" t="str">
        <f>VLOOKUP(D2396,Y$4:AA2396,2,FALSE)</f>
        <v>بیل مکانیکی</v>
      </c>
      <c r="F2396" s="316" t="str">
        <f>VLOOKUP(D2396,Y$4:AA2396,3,FALSE)</f>
        <v>تکبری</v>
      </c>
      <c r="G2396" s="2">
        <v>199</v>
      </c>
    </row>
    <row r="2397" spans="2:7" x14ac:dyDescent="0.25">
      <c r="B2397" s="122">
        <f t="shared" si="37"/>
        <v>2395</v>
      </c>
      <c r="C2397" s="369">
        <v>45486</v>
      </c>
      <c r="D2397" s="237" t="s">
        <v>144</v>
      </c>
      <c r="E2397" s="228" t="str">
        <f>VLOOKUP(D2397,Y$4:AA2397,2,FALSE)</f>
        <v>بلدوزر D85</v>
      </c>
      <c r="F2397" s="228" t="str">
        <f>VLOOKUP(D2397,Y$4:AA2397,3,FALSE)</f>
        <v>اکبری</v>
      </c>
      <c r="G2397" s="2">
        <v>295</v>
      </c>
    </row>
    <row r="2398" spans="2:7" x14ac:dyDescent="0.25">
      <c r="B2398" s="122">
        <f t="shared" si="37"/>
        <v>2396</v>
      </c>
      <c r="C2398" s="369">
        <v>45486</v>
      </c>
      <c r="D2398" s="237" t="s">
        <v>146</v>
      </c>
      <c r="E2398" s="228" t="str">
        <f>VLOOKUP(D2398,Y$4:AA2398,2,FALSE)</f>
        <v>بلدوزر D85</v>
      </c>
      <c r="F2398" s="228" t="str">
        <f>VLOOKUP(D2398,Y$4:AA2398,3,FALSE)</f>
        <v>اکبری</v>
      </c>
      <c r="G2398" s="2">
        <v>291</v>
      </c>
    </row>
    <row r="2399" spans="2:7" x14ac:dyDescent="0.25">
      <c r="B2399" s="122">
        <f t="shared" si="37"/>
        <v>2397</v>
      </c>
      <c r="C2399" s="369">
        <v>45486</v>
      </c>
      <c r="D2399" s="238" t="s">
        <v>147</v>
      </c>
      <c r="E2399" s="228" t="str">
        <f>VLOOKUP(D2399,Y$4:AA2399,2,FALSE)</f>
        <v>بلدوزر کاترپیلار D8</v>
      </c>
      <c r="F2399" s="228" t="str">
        <f>VLOOKUP(D2399,Y$4:AA2399,3,FALSE)</f>
        <v>حسن پور</v>
      </c>
      <c r="G2399" s="2">
        <v>425</v>
      </c>
    </row>
    <row r="2400" spans="2:7" x14ac:dyDescent="0.25">
      <c r="B2400" s="122">
        <f t="shared" si="37"/>
        <v>2398</v>
      </c>
      <c r="C2400" s="369">
        <v>45486</v>
      </c>
      <c r="D2400" s="236" t="s">
        <v>162</v>
      </c>
      <c r="E2400" s="228" t="str">
        <f>VLOOKUP(D2400,Y$4:AA2400,2,FALSE)</f>
        <v>بیل مکانیکی</v>
      </c>
      <c r="F2400" s="228" t="str">
        <f>VLOOKUP(D2400,Y$4:AA2400,3,FALSE)</f>
        <v>رضاپور</v>
      </c>
      <c r="G2400" s="2">
        <v>157</v>
      </c>
    </row>
    <row r="2401" spans="2:7" x14ac:dyDescent="0.25">
      <c r="B2401" s="122">
        <f t="shared" si="37"/>
        <v>2399</v>
      </c>
      <c r="C2401" s="369">
        <v>45486</v>
      </c>
      <c r="D2401" s="236" t="s">
        <v>160</v>
      </c>
      <c r="E2401" s="228" t="str">
        <f>VLOOKUP(D2401,Y$4:AA2401,2,FALSE)</f>
        <v>تانکر آب</v>
      </c>
      <c r="F2401" s="228" t="str">
        <f>VLOOKUP(D2401,Y$4:AA2401,3,FALSE)</f>
        <v>رضاپور</v>
      </c>
      <c r="G2401" s="2">
        <v>0</v>
      </c>
    </row>
    <row r="2402" spans="2:7" x14ac:dyDescent="0.25">
      <c r="B2402" s="122">
        <f t="shared" si="37"/>
        <v>2400</v>
      </c>
      <c r="C2402" s="369">
        <v>45486</v>
      </c>
      <c r="D2402" s="236" t="s">
        <v>149</v>
      </c>
      <c r="E2402" s="228" t="str">
        <f>VLOOKUP(D2402,Y$4:AA2402,2,FALSE)</f>
        <v>لودر ZL50</v>
      </c>
      <c r="F2402" s="228" t="str">
        <f>VLOOKUP(D2402,Y$4:AA2402,3,FALSE)</f>
        <v>میرزایی</v>
      </c>
      <c r="G2402" s="2">
        <v>164</v>
      </c>
    </row>
    <row r="2403" spans="2:7" x14ac:dyDescent="0.25">
      <c r="B2403" s="122">
        <f t="shared" si="37"/>
        <v>2401</v>
      </c>
      <c r="C2403" s="369">
        <v>45486</v>
      </c>
      <c r="D2403" s="237" t="s">
        <v>150</v>
      </c>
      <c r="E2403" s="228" t="str">
        <f>VLOOKUP(D2403,Y$4:AA2403,2,FALSE)</f>
        <v>کامیون کمپرسی</v>
      </c>
      <c r="F2403" s="228" t="str">
        <f>VLOOKUP(D2403,Y$4:AA2403,3,FALSE)</f>
        <v>میرزایی</v>
      </c>
      <c r="G2403" s="2">
        <v>0</v>
      </c>
    </row>
    <row r="2404" spans="2:7" x14ac:dyDescent="0.25">
      <c r="B2404" s="122">
        <f t="shared" si="37"/>
        <v>2402</v>
      </c>
      <c r="C2404" s="369">
        <v>45486</v>
      </c>
      <c r="D2404" s="237" t="s">
        <v>152</v>
      </c>
      <c r="E2404" s="228" t="str">
        <f>VLOOKUP(D2404,Y$4:AA2404,2,FALSE)</f>
        <v>کامیون کمپرسی</v>
      </c>
      <c r="F2404" s="228" t="str">
        <f>VLOOKUP(D2404,Y$4:AA2404,3,FALSE)</f>
        <v>میرزایی</v>
      </c>
      <c r="G2404" s="2">
        <v>104</v>
      </c>
    </row>
    <row r="2405" spans="2:7" x14ac:dyDescent="0.25">
      <c r="B2405" s="122">
        <f t="shared" si="37"/>
        <v>2403</v>
      </c>
      <c r="C2405" s="369">
        <v>45486</v>
      </c>
      <c r="D2405" s="237" t="s">
        <v>153</v>
      </c>
      <c r="E2405" s="228" t="str">
        <f>VLOOKUP(D2405,Y$4:AA2405,2,FALSE)</f>
        <v>کامیون کمپرسی</v>
      </c>
      <c r="F2405" s="228" t="str">
        <f>VLOOKUP(D2405,Y$4:AA2405,3,FALSE)</f>
        <v>میرزایی</v>
      </c>
      <c r="G2405" s="2">
        <v>103</v>
      </c>
    </row>
    <row r="2406" spans="2:7" x14ac:dyDescent="0.25">
      <c r="B2406" s="122">
        <f t="shared" si="37"/>
        <v>2404</v>
      </c>
      <c r="C2406" s="369">
        <v>45486</v>
      </c>
      <c r="D2406" s="237" t="s">
        <v>137</v>
      </c>
      <c r="E2406" s="228" t="str">
        <f>VLOOKUP(D2406,Y$4:AA2406,2,FALSE)</f>
        <v>بیل مکانیکی</v>
      </c>
      <c r="F2406" s="228" t="str">
        <f>VLOOKUP(D2406,Y$4:AA2406,3,FALSE)</f>
        <v>انصاری</v>
      </c>
      <c r="G2406" s="2">
        <v>0</v>
      </c>
    </row>
    <row r="2407" spans="2:7" x14ac:dyDescent="0.25">
      <c r="B2407" s="122">
        <f t="shared" si="37"/>
        <v>2405</v>
      </c>
      <c r="C2407" s="369">
        <v>45486</v>
      </c>
      <c r="D2407" s="237" t="s">
        <v>139</v>
      </c>
      <c r="E2407" s="228" t="str">
        <f>VLOOKUP(D2407,Y$4:AA2407,2,FALSE)</f>
        <v>بیل مکانیکی</v>
      </c>
      <c r="F2407" s="228" t="str">
        <f>VLOOKUP(D2407,Y$4:AA2407,3,FALSE)</f>
        <v>انصاری</v>
      </c>
      <c r="G2407" s="2">
        <v>372</v>
      </c>
    </row>
    <row r="2408" spans="2:7" x14ac:dyDescent="0.25">
      <c r="B2408" s="122">
        <f t="shared" si="37"/>
        <v>2406</v>
      </c>
      <c r="C2408" s="369">
        <v>45486</v>
      </c>
      <c r="D2408" s="237" t="s">
        <v>141</v>
      </c>
      <c r="E2408" s="228" t="str">
        <f>VLOOKUP(D2408,Y$4:AA2408,2,FALSE)</f>
        <v>کامیون کمپرسی</v>
      </c>
      <c r="F2408" s="228" t="str">
        <f>VLOOKUP(D2408,Y$4:AA2408,3,FALSE)</f>
        <v>انصاری</v>
      </c>
      <c r="G2408" s="2">
        <v>0</v>
      </c>
    </row>
    <row r="2409" spans="2:7" x14ac:dyDescent="0.25">
      <c r="B2409" s="122">
        <f t="shared" si="37"/>
        <v>2407</v>
      </c>
      <c r="C2409" s="369">
        <v>45486</v>
      </c>
      <c r="D2409" s="237" t="s">
        <v>142</v>
      </c>
      <c r="E2409" s="228" t="str">
        <f>VLOOKUP(D2409,Y$4:AA2409,2,FALSE)</f>
        <v>کامیون کمپرسی</v>
      </c>
      <c r="F2409" s="228" t="str">
        <f>VLOOKUP(D2409,Y$4:AA2409,3,FALSE)</f>
        <v>انصاری</v>
      </c>
      <c r="G2409" s="2">
        <v>0</v>
      </c>
    </row>
    <row r="2410" spans="2:7" x14ac:dyDescent="0.25">
      <c r="B2410" s="122">
        <f t="shared" si="37"/>
        <v>2408</v>
      </c>
      <c r="C2410" s="369">
        <v>45486</v>
      </c>
      <c r="D2410" s="237" t="s">
        <v>143</v>
      </c>
      <c r="E2410" s="228" t="str">
        <f>VLOOKUP(D2410,Y$4:AA2410,2,FALSE)</f>
        <v>کامیون کمپرسی</v>
      </c>
      <c r="F2410" s="228" t="str">
        <f>VLOOKUP(D2410,Y$4:AA2410,3,FALSE)</f>
        <v>انصاری</v>
      </c>
      <c r="G2410" s="2">
        <v>0</v>
      </c>
    </row>
    <row r="2411" spans="2:7" x14ac:dyDescent="0.25">
      <c r="B2411" s="122">
        <f t="shared" si="37"/>
        <v>2409</v>
      </c>
      <c r="C2411" s="369">
        <v>45486</v>
      </c>
      <c r="D2411" s="237" t="s">
        <v>136</v>
      </c>
      <c r="E2411" s="228" t="str">
        <f>VLOOKUP(D2411,Y$4:AA2411,2,FALSE)</f>
        <v>بلدوزر</v>
      </c>
      <c r="F2411" s="228" t="str">
        <f>VLOOKUP(D2411,Y$4:AA2411,3,FALSE)</f>
        <v>انصاری</v>
      </c>
      <c r="G2411" s="2">
        <v>0</v>
      </c>
    </row>
    <row r="2412" spans="2:7" x14ac:dyDescent="0.25">
      <c r="B2412" s="122">
        <f t="shared" si="37"/>
        <v>2410</v>
      </c>
      <c r="C2412" s="369">
        <v>45486</v>
      </c>
      <c r="D2412" s="237" t="s">
        <v>286</v>
      </c>
      <c r="E2412" s="228" t="str">
        <f>VLOOKUP(D2412,Y$4:AA2412,2,FALSE)</f>
        <v>بلدوزر</v>
      </c>
      <c r="F2412" s="228" t="str">
        <f>VLOOKUP(D2412,Y$4:AA2412,3,FALSE)</f>
        <v>انصاری</v>
      </c>
      <c r="G2412" s="2">
        <v>0</v>
      </c>
    </row>
    <row r="2413" spans="2:7" x14ac:dyDescent="0.25">
      <c r="B2413" s="122">
        <f t="shared" si="37"/>
        <v>2411</v>
      </c>
      <c r="C2413" s="369">
        <v>45486</v>
      </c>
      <c r="D2413" s="236" t="s">
        <v>155</v>
      </c>
      <c r="E2413" s="228" t="str">
        <f>VLOOKUP(D2413,Y$4:AA2413,2,FALSE)</f>
        <v>لودر</v>
      </c>
      <c r="F2413" s="228" t="str">
        <f>VLOOKUP(D2413,Y$4:AA2413,3,FALSE)</f>
        <v>صداقت</v>
      </c>
      <c r="G2413" s="2">
        <v>0</v>
      </c>
    </row>
    <row r="2414" spans="2:7" x14ac:dyDescent="0.25">
      <c r="B2414" s="122">
        <f t="shared" si="37"/>
        <v>2412</v>
      </c>
      <c r="C2414" s="369">
        <v>45486</v>
      </c>
      <c r="D2414" s="236" t="s">
        <v>156</v>
      </c>
      <c r="E2414" s="228" t="str">
        <f>VLOOKUP(D2414,Y$4:AA2414,2,FALSE)</f>
        <v>کامیون کمپرسی</v>
      </c>
      <c r="F2414" s="228" t="str">
        <f>VLOOKUP(D2414,Y$4:AA2414,3,FALSE)</f>
        <v>صداقت</v>
      </c>
      <c r="G2414" s="2">
        <v>0</v>
      </c>
    </row>
    <row r="2415" spans="2:7" x14ac:dyDescent="0.25">
      <c r="B2415" s="122">
        <f t="shared" si="37"/>
        <v>2413</v>
      </c>
      <c r="C2415" s="369">
        <v>45486</v>
      </c>
      <c r="D2415" s="236" t="s">
        <v>157</v>
      </c>
      <c r="E2415" s="228" t="str">
        <f>VLOOKUP(D2415,Y$4:AA2415,2,FALSE)</f>
        <v>کامیون کمپرسی</v>
      </c>
      <c r="F2415" s="228" t="str">
        <f>VLOOKUP(D2415,Y$4:AA2415,3,FALSE)</f>
        <v>صداقت</v>
      </c>
      <c r="G2415" s="2">
        <v>0</v>
      </c>
    </row>
    <row r="2416" spans="2:7" x14ac:dyDescent="0.25">
      <c r="B2416" s="122">
        <f t="shared" si="37"/>
        <v>2414</v>
      </c>
      <c r="C2416" s="369">
        <v>45486</v>
      </c>
      <c r="D2416" s="236" t="s">
        <v>302</v>
      </c>
      <c r="E2416" s="228" t="str">
        <f>VLOOKUP(D2416,Y$4:AA2416,2,FALSE)</f>
        <v>کامیون کمپرسی</v>
      </c>
      <c r="F2416" s="228" t="str">
        <f>VLOOKUP(D2416,Y$4:AA2416,3,FALSE)</f>
        <v>صداقت</v>
      </c>
      <c r="G2416" s="2">
        <v>0</v>
      </c>
    </row>
    <row r="2417" spans="2:7" x14ac:dyDescent="0.25">
      <c r="B2417" s="122">
        <f t="shared" si="37"/>
        <v>2415</v>
      </c>
      <c r="C2417" s="369">
        <v>45486</v>
      </c>
      <c r="D2417" s="237" t="s">
        <v>266</v>
      </c>
      <c r="E2417" s="228" t="str">
        <f>VLOOKUP(D2417,Y$4:AA2417,2,FALSE)</f>
        <v>کامیون کمپرسی</v>
      </c>
      <c r="F2417" s="228" t="str">
        <f>VLOOKUP(D2417,Y$4:AA2417,3,FALSE)</f>
        <v>انصاری</v>
      </c>
      <c r="G2417" s="2">
        <v>0</v>
      </c>
    </row>
    <row r="2418" spans="2:7" x14ac:dyDescent="0.25">
      <c r="B2418" s="122">
        <f t="shared" si="37"/>
        <v>2416</v>
      </c>
      <c r="C2418" s="369">
        <v>45486</v>
      </c>
      <c r="D2418" s="237" t="s">
        <v>267</v>
      </c>
      <c r="E2418" s="228" t="str">
        <f>VLOOKUP(D2418,Y$4:AA2418,2,FALSE)</f>
        <v>کامیون کمپرسی</v>
      </c>
      <c r="F2418" s="228" t="str">
        <f>VLOOKUP(D2418,Y$4:AA2418,3,FALSE)</f>
        <v>انصاری</v>
      </c>
      <c r="G2418" s="2">
        <v>0</v>
      </c>
    </row>
    <row r="2419" spans="2:7" x14ac:dyDescent="0.25">
      <c r="B2419" s="122">
        <f t="shared" si="37"/>
        <v>2417</v>
      </c>
      <c r="C2419" s="369">
        <v>45486</v>
      </c>
      <c r="D2419" s="237" t="s">
        <v>258</v>
      </c>
      <c r="E2419" s="228" t="str">
        <f>VLOOKUP(D2419,Y$4:AA2419,2,FALSE)</f>
        <v>کامیون کمپرسی</v>
      </c>
      <c r="F2419" s="228" t="str">
        <f>VLOOKUP(D2419,Y$4:AA2419,3,FALSE)</f>
        <v>انصاری</v>
      </c>
      <c r="G2419" s="2">
        <v>0</v>
      </c>
    </row>
    <row r="2420" spans="2:7" x14ac:dyDescent="0.25">
      <c r="B2420" s="122">
        <f t="shared" ref="B2420:B2483" si="38">ROW()-2</f>
        <v>2418</v>
      </c>
      <c r="C2420" s="373">
        <v>45486</v>
      </c>
      <c r="D2420" s="312" t="s">
        <v>179</v>
      </c>
      <c r="E2420" s="313" t="str">
        <f>VLOOKUP(D2420,Y$4:AA2420,2,FALSE)</f>
        <v>تانکر آب</v>
      </c>
      <c r="F2420" s="313" t="str">
        <f>VLOOKUP(D2420,Y$4:AA2420,3,FALSE)</f>
        <v>گلپایگانی</v>
      </c>
      <c r="G2420" s="2">
        <v>0</v>
      </c>
    </row>
    <row r="2421" spans="2:7" x14ac:dyDescent="0.25">
      <c r="B2421" s="122">
        <f t="shared" si="38"/>
        <v>2419</v>
      </c>
      <c r="C2421" s="369">
        <v>45486</v>
      </c>
      <c r="D2421" s="236" t="s">
        <v>328</v>
      </c>
      <c r="E2421" s="228" t="e">
        <f>VLOOKUP(D2421,Y$4:AA2421,2,FALSE)</f>
        <v>#N/A</v>
      </c>
      <c r="F2421" s="228" t="e">
        <f>VLOOKUP(D2421,Y$4:AA2421,3,FALSE)</f>
        <v>#N/A</v>
      </c>
      <c r="G2421" s="4">
        <v>0</v>
      </c>
    </row>
    <row r="2422" spans="2:7" x14ac:dyDescent="0.25">
      <c r="B2422" s="122">
        <f t="shared" si="38"/>
        <v>2420</v>
      </c>
      <c r="C2422" s="374">
        <v>45486</v>
      </c>
      <c r="D2422" s="317" t="s">
        <v>164</v>
      </c>
      <c r="E2422" s="316" t="str">
        <f>VLOOKUP(D2422,Y$4:AA2422,2,FALSE)</f>
        <v>گریدر 14G</v>
      </c>
      <c r="F2422" s="316" t="str">
        <f>VLOOKUP(D2422,Y$4:AA2422,3,FALSE)</f>
        <v>محمد پور</v>
      </c>
      <c r="G2422" s="2">
        <v>0</v>
      </c>
    </row>
    <row r="2423" spans="2:7" x14ac:dyDescent="0.25">
      <c r="B2423" s="122">
        <f t="shared" si="38"/>
        <v>2421</v>
      </c>
      <c r="C2423" s="369">
        <v>45486</v>
      </c>
      <c r="D2423" s="238" t="s">
        <v>168</v>
      </c>
      <c r="E2423" s="228" t="str">
        <f>VLOOKUP(D2423,Y$4:AA2423,2,FALSE)</f>
        <v>غلطک کششی</v>
      </c>
      <c r="F2423" s="228" t="str">
        <f>VLOOKUP(D2423,Y$4:AA2423,3,FALSE)</f>
        <v>محمد پور</v>
      </c>
      <c r="G2423" s="2">
        <v>76</v>
      </c>
    </row>
    <row r="2424" spans="2:7" x14ac:dyDescent="0.25">
      <c r="B2424" s="122">
        <f t="shared" si="38"/>
        <v>2422</v>
      </c>
      <c r="C2424" s="369">
        <v>45486</v>
      </c>
      <c r="D2424" s="238" t="s">
        <v>171</v>
      </c>
      <c r="E2424" s="228" t="str">
        <f>VLOOKUP(D2424,Y$4:AA2424,2,FALSE)</f>
        <v>غلطک کششی</v>
      </c>
      <c r="F2424" s="228" t="str">
        <f>VLOOKUP(D2424,Y$4:AA2424,3,FALSE)</f>
        <v>محمد پور</v>
      </c>
      <c r="G2424" s="2">
        <v>0</v>
      </c>
    </row>
    <row r="2425" spans="2:7" x14ac:dyDescent="0.25">
      <c r="B2425" s="122">
        <f t="shared" si="38"/>
        <v>2423</v>
      </c>
      <c r="C2425" s="369">
        <v>45486</v>
      </c>
      <c r="D2425" s="238" t="s">
        <v>172</v>
      </c>
      <c r="E2425" s="228" t="str">
        <f>VLOOKUP(D2425,Y$4:AA2425,2,FALSE)</f>
        <v>لودر</v>
      </c>
      <c r="F2425" s="228" t="str">
        <f>VLOOKUP(D2425,Y$4:AA2425,3,FALSE)</f>
        <v>محمد پور</v>
      </c>
      <c r="G2425" s="2">
        <v>138</v>
      </c>
    </row>
    <row r="2426" spans="2:7" x14ac:dyDescent="0.25">
      <c r="B2426" s="122">
        <f t="shared" si="38"/>
        <v>2424</v>
      </c>
      <c r="C2426" s="369">
        <v>45486</v>
      </c>
      <c r="D2426" s="238" t="s">
        <v>173</v>
      </c>
      <c r="E2426" s="228" t="str">
        <f>VLOOKUP(D2426,Y$4:AA2426,2,FALSE)</f>
        <v>تانکر آب</v>
      </c>
      <c r="F2426" s="228" t="str">
        <f>VLOOKUP(D2426,Y$4:AA2426,3,FALSE)</f>
        <v>محمد پور</v>
      </c>
      <c r="G2426" s="2">
        <v>0</v>
      </c>
    </row>
    <row r="2427" spans="2:7" x14ac:dyDescent="0.25">
      <c r="B2427" s="122">
        <f t="shared" si="38"/>
        <v>2425</v>
      </c>
      <c r="C2427" s="369">
        <v>45486</v>
      </c>
      <c r="D2427" s="238" t="s">
        <v>174</v>
      </c>
      <c r="E2427" s="228" t="str">
        <f>VLOOKUP(D2427,Y$4:AA2427,2,FALSE)</f>
        <v>غلطک پاچه بزی</v>
      </c>
      <c r="F2427" s="228" t="str">
        <f>VLOOKUP(D2427,Y$4:AA2427,3,FALSE)</f>
        <v>محمد پور</v>
      </c>
      <c r="G2427" s="2">
        <v>0</v>
      </c>
    </row>
    <row r="2428" spans="2:7" x14ac:dyDescent="0.25">
      <c r="B2428" s="122">
        <f t="shared" si="38"/>
        <v>2426</v>
      </c>
      <c r="C2428" s="369">
        <v>45486</v>
      </c>
      <c r="D2428" s="238" t="s">
        <v>176</v>
      </c>
      <c r="E2428" s="228" t="str">
        <f>VLOOKUP(D2428,Y$4:AA2428,2,FALSE)</f>
        <v>بلدوزر</v>
      </c>
      <c r="F2428" s="228" t="str">
        <f>VLOOKUP(D2428,Y$4:AA2428,3,FALSE)</f>
        <v>محمد پور</v>
      </c>
      <c r="G2428" s="2">
        <v>0</v>
      </c>
    </row>
    <row r="2429" spans="2:7" x14ac:dyDescent="0.25">
      <c r="B2429" s="122">
        <f t="shared" si="38"/>
        <v>2427</v>
      </c>
      <c r="C2429" s="369">
        <v>45486</v>
      </c>
      <c r="D2429" s="238" t="s">
        <v>177</v>
      </c>
      <c r="E2429" s="228" t="str">
        <f>VLOOKUP(D2429,Y$4:AA2429,2,FALSE)</f>
        <v>کمپرسی جفت</v>
      </c>
      <c r="F2429" s="228" t="str">
        <f>VLOOKUP(D2429,Y$4:AA2429,3,FALSE)</f>
        <v>محمد پور</v>
      </c>
      <c r="G2429" s="2">
        <v>0</v>
      </c>
    </row>
    <row r="2430" spans="2:7" x14ac:dyDescent="0.25">
      <c r="B2430" s="122">
        <f t="shared" si="38"/>
        <v>2428</v>
      </c>
      <c r="C2430" s="369">
        <v>45486</v>
      </c>
      <c r="D2430" s="238" t="s">
        <v>270</v>
      </c>
      <c r="E2430" s="228" t="str">
        <f>VLOOKUP(D2430,Y$4:AA2430,2,FALSE)</f>
        <v>کمپرسی جفت</v>
      </c>
      <c r="F2430" s="228" t="str">
        <f>VLOOKUP(D2430,Y$4:AA2430,3,FALSE)</f>
        <v>محمد پور</v>
      </c>
      <c r="G2430" s="2">
        <v>0</v>
      </c>
    </row>
    <row r="2431" spans="2:7" x14ac:dyDescent="0.25">
      <c r="B2431" s="122">
        <f t="shared" si="38"/>
        <v>2429</v>
      </c>
      <c r="C2431" s="369">
        <v>45486</v>
      </c>
      <c r="D2431" s="238" t="s">
        <v>268</v>
      </c>
      <c r="E2431" s="228" t="str">
        <f>VLOOKUP(D2431,Y$4:AA2431,2,FALSE)</f>
        <v>کمپرسی تک</v>
      </c>
      <c r="F2431" s="228" t="str">
        <f>VLOOKUP(D2431,Y$4:AA2431,3,FALSE)</f>
        <v>محمد پور</v>
      </c>
      <c r="G2431" s="2">
        <v>0</v>
      </c>
    </row>
    <row r="2432" spans="2:7" x14ac:dyDescent="0.25">
      <c r="B2432" s="122">
        <f t="shared" si="38"/>
        <v>2430</v>
      </c>
      <c r="C2432" s="369">
        <v>45486</v>
      </c>
      <c r="D2432" s="238" t="s">
        <v>260</v>
      </c>
      <c r="E2432" s="228" t="str">
        <f>VLOOKUP(D2432,Y$4:AA2432,2,FALSE)</f>
        <v>تانکر آب</v>
      </c>
      <c r="F2432" s="228" t="str">
        <f>VLOOKUP(D2432,Y$4:AA2432,3,FALSE)</f>
        <v>محمد پور</v>
      </c>
      <c r="G2432" s="2">
        <v>0</v>
      </c>
    </row>
    <row r="2433" spans="2:7" x14ac:dyDescent="0.25">
      <c r="B2433" s="122">
        <f t="shared" si="38"/>
        <v>2431</v>
      </c>
      <c r="C2433" s="373">
        <v>45486</v>
      </c>
      <c r="D2433" s="312" t="s">
        <v>284</v>
      </c>
      <c r="E2433" s="313" t="str">
        <f>VLOOKUP(D2433,Y$4:AA2433,2,FALSE)</f>
        <v>کمپرسی جفت</v>
      </c>
      <c r="F2433" s="313" t="str">
        <f>VLOOKUP(D2433,Y$4:AA2433,3,FALSE)</f>
        <v>محمد پور</v>
      </c>
      <c r="G2433" s="2">
        <v>0</v>
      </c>
    </row>
    <row r="2434" spans="2:7" x14ac:dyDescent="0.25">
      <c r="B2434" s="122">
        <f t="shared" si="38"/>
        <v>2432</v>
      </c>
      <c r="C2434" s="369">
        <v>45487</v>
      </c>
      <c r="D2434" s="236" t="s">
        <v>127</v>
      </c>
      <c r="E2434" s="228" t="str">
        <f>VLOOKUP(D2434,Y$4:AA2434,2,FALSE)</f>
        <v>بلدوزر</v>
      </c>
      <c r="F2434" s="228" t="str">
        <f>VLOOKUP(D2434,Y$4:AA2434,3,FALSE)</f>
        <v>شرکتی-رجب زاده</v>
      </c>
      <c r="G2434" s="4">
        <v>0</v>
      </c>
    </row>
    <row r="2435" spans="2:7" x14ac:dyDescent="0.25">
      <c r="B2435" s="122">
        <f t="shared" si="38"/>
        <v>2433</v>
      </c>
      <c r="C2435" s="369">
        <v>45487</v>
      </c>
      <c r="D2435" s="236" t="s">
        <v>297</v>
      </c>
      <c r="E2435" s="228" t="str">
        <f>VLOOKUP(D2435,Y$4:AA2435,2,FALSE)</f>
        <v>بلدوزر</v>
      </c>
      <c r="F2435" s="228" t="str">
        <f>VLOOKUP(D2435,Y$4:AA2435,3,FALSE)</f>
        <v>شرکتی-نخعی</v>
      </c>
      <c r="G2435" s="4">
        <v>0</v>
      </c>
    </row>
    <row r="2436" spans="2:7" x14ac:dyDescent="0.25">
      <c r="B2436" s="122">
        <f t="shared" si="38"/>
        <v>2434</v>
      </c>
      <c r="C2436" s="369">
        <v>45487</v>
      </c>
      <c r="D2436" s="236" t="s">
        <v>88</v>
      </c>
      <c r="E2436" s="228" t="str">
        <f>VLOOKUP(D2436,Y$4:AA2436,2,FALSE)</f>
        <v>گریدر  ۱۶g</v>
      </c>
      <c r="F2436" s="228" t="str">
        <f>VLOOKUP(D2436,Y$4:AA2436,3,FALSE)</f>
        <v>شرکتی-یگانه</v>
      </c>
      <c r="G2436" s="4">
        <v>249</v>
      </c>
    </row>
    <row r="2437" spans="2:7" x14ac:dyDescent="0.25">
      <c r="B2437" s="122">
        <f t="shared" si="38"/>
        <v>2435</v>
      </c>
      <c r="C2437" s="369">
        <v>45487</v>
      </c>
      <c r="D2437" s="236" t="s">
        <v>301</v>
      </c>
      <c r="E2437" s="228" t="str">
        <f>VLOOKUP(D2437,Y$4:AA2437,2,FALSE)</f>
        <v>گریدر  ۱۶g</v>
      </c>
      <c r="F2437" s="228" t="str">
        <f>VLOOKUP(D2437,Y$4:AA2437,3,FALSE)</f>
        <v>شرکتی-حسن پور</v>
      </c>
      <c r="G2437" s="4">
        <v>0</v>
      </c>
    </row>
    <row r="2438" spans="2:7" x14ac:dyDescent="0.25">
      <c r="B2438" s="122">
        <f t="shared" si="38"/>
        <v>2436</v>
      </c>
      <c r="C2438" s="369">
        <v>45487</v>
      </c>
      <c r="D2438" s="236" t="s">
        <v>120</v>
      </c>
      <c r="E2438" s="228" t="str">
        <f>VLOOKUP(D2438,Y$4:AA2438,2,FALSE)</f>
        <v>میکسراتکو</v>
      </c>
      <c r="F2438" s="228" t="str">
        <f>VLOOKUP(D2438,Y$4:AA2438,3,FALSE)</f>
        <v>شرکتی-شاکری</v>
      </c>
      <c r="G2438" s="4">
        <v>0</v>
      </c>
    </row>
    <row r="2439" spans="2:7" x14ac:dyDescent="0.25">
      <c r="B2439" s="122">
        <f t="shared" si="38"/>
        <v>2437</v>
      </c>
      <c r="C2439" s="369">
        <v>45487</v>
      </c>
      <c r="D2439" s="236" t="s">
        <v>122</v>
      </c>
      <c r="E2439" s="228" t="str">
        <f>VLOOKUP(D2439,Y$4:AA2439,2,FALSE)</f>
        <v>میکسر امیکو</v>
      </c>
      <c r="F2439" s="228" t="str">
        <f>VLOOKUP(D2439,Y$4:AA2439,3,FALSE)</f>
        <v>شرکتی-زراعتی</v>
      </c>
      <c r="G2439" s="4">
        <v>0</v>
      </c>
    </row>
    <row r="2440" spans="2:7" x14ac:dyDescent="0.25">
      <c r="B2440" s="122">
        <f t="shared" si="38"/>
        <v>2438</v>
      </c>
      <c r="C2440" s="369">
        <v>45487</v>
      </c>
      <c r="D2440" s="236" t="s">
        <v>119</v>
      </c>
      <c r="E2440" s="228" t="str">
        <f>VLOOKUP(D2440,Y$4:AA2440,2,FALSE)</f>
        <v>غلطک</v>
      </c>
      <c r="F2440" s="228" t="str">
        <f>VLOOKUP(D2440,Y$4:AA2440,3,FALSE)</f>
        <v>شرکتی-جمالی</v>
      </c>
      <c r="G2440" s="4">
        <v>0</v>
      </c>
    </row>
    <row r="2441" spans="2:7" x14ac:dyDescent="0.25">
      <c r="B2441" s="122">
        <f t="shared" si="38"/>
        <v>2439</v>
      </c>
      <c r="C2441" s="369">
        <v>45487</v>
      </c>
      <c r="D2441" s="236" t="s">
        <v>110</v>
      </c>
      <c r="E2441" s="228" t="str">
        <f>VLOOKUP(D2441,Y$4:AA2441,2,FALSE)</f>
        <v>غلطک</v>
      </c>
      <c r="F2441" s="228" t="str">
        <f>VLOOKUP(D2441,Y$4:AA2441,3,FALSE)</f>
        <v>شرکتی-شیری</v>
      </c>
      <c r="G2441" s="4">
        <v>0</v>
      </c>
    </row>
    <row r="2442" spans="2:7" x14ac:dyDescent="0.25">
      <c r="B2442" s="122">
        <f t="shared" si="38"/>
        <v>2440</v>
      </c>
      <c r="C2442" s="369">
        <v>45487</v>
      </c>
      <c r="D2442" s="236" t="s">
        <v>107</v>
      </c>
      <c r="E2442" s="228" t="str">
        <f>VLOOKUP(D2442,Y$4:AA2442,2,FALSE)</f>
        <v>غلطک</v>
      </c>
      <c r="F2442" s="228" t="str">
        <f>VLOOKUP(D2442,Y$4:AA2442,3,FALSE)</f>
        <v>شرکتی-دیانتی</v>
      </c>
      <c r="G2442" s="4">
        <v>0</v>
      </c>
    </row>
    <row r="2443" spans="2:7" x14ac:dyDescent="0.25">
      <c r="B2443" s="122">
        <f t="shared" si="38"/>
        <v>2441</v>
      </c>
      <c r="C2443" s="369">
        <v>45487</v>
      </c>
      <c r="D2443" s="236" t="s">
        <v>285</v>
      </c>
      <c r="E2443" s="228" t="str">
        <f>VLOOKUP(D2443,Y$4:AA2443,2,FALSE)</f>
        <v>غلطک</v>
      </c>
      <c r="F2443" s="228" t="str">
        <f>VLOOKUP(D2443,Y$4:AA2443,3,FALSE)</f>
        <v>شرکتی-شیری</v>
      </c>
      <c r="G2443" s="4">
        <v>97</v>
      </c>
    </row>
    <row r="2444" spans="2:7" x14ac:dyDescent="0.25">
      <c r="B2444" s="122">
        <f t="shared" si="38"/>
        <v>2442</v>
      </c>
      <c r="C2444" s="369">
        <v>45487</v>
      </c>
      <c r="D2444" s="236" t="s">
        <v>91</v>
      </c>
      <c r="E2444" s="228" t="str">
        <f>VLOOKUP(D2444,Y$4:AA2444,2,FALSE)</f>
        <v>کامیون کمپرسی</v>
      </c>
      <c r="F2444" s="228" t="str">
        <f>VLOOKUP(D2444,Y$4:AA2444,3,FALSE)</f>
        <v>شرکتی-یحیی زاده</v>
      </c>
      <c r="G2444" s="4">
        <v>0</v>
      </c>
    </row>
    <row r="2445" spans="2:7" x14ac:dyDescent="0.25">
      <c r="B2445" s="122">
        <f t="shared" si="38"/>
        <v>2443</v>
      </c>
      <c r="C2445" s="369">
        <v>45487</v>
      </c>
      <c r="D2445" s="236" t="s">
        <v>94</v>
      </c>
      <c r="E2445" s="228" t="str">
        <f>VLOOKUP(D2445,Y$4:AA2445,2,FALSE)</f>
        <v>کامیون کمپرسی</v>
      </c>
      <c r="F2445" s="228" t="str">
        <f>VLOOKUP(D2445,Y$4:AA2445,3,FALSE)</f>
        <v>شرکتی-نوروز غلامی</v>
      </c>
      <c r="G2445" s="4">
        <v>0</v>
      </c>
    </row>
    <row r="2446" spans="2:7" x14ac:dyDescent="0.25">
      <c r="B2446" s="122">
        <f t="shared" si="38"/>
        <v>2444</v>
      </c>
      <c r="C2446" s="369">
        <v>45487</v>
      </c>
      <c r="D2446" s="236" t="s">
        <v>117</v>
      </c>
      <c r="E2446" s="228" t="str">
        <f>VLOOKUP(D2446,Y$4:AA2446,2,FALSE)</f>
        <v>کامیون کمپرسی</v>
      </c>
      <c r="F2446" s="228" t="str">
        <f>VLOOKUP(D2446,Y$4:AA2446,3,FALSE)</f>
        <v>شرکتی-علیرضا اقلیمی</v>
      </c>
      <c r="G2446" s="4">
        <v>0</v>
      </c>
    </row>
    <row r="2447" spans="2:7" x14ac:dyDescent="0.25">
      <c r="B2447" s="122">
        <f t="shared" si="38"/>
        <v>2445</v>
      </c>
      <c r="C2447" s="369">
        <v>45487</v>
      </c>
      <c r="D2447" s="236" t="s">
        <v>130</v>
      </c>
      <c r="E2447" s="228" t="str">
        <f>VLOOKUP(D2447,Y$4:AA2447,2,FALSE)</f>
        <v>تانکر ابپاش بنز</v>
      </c>
      <c r="F2447" s="228" t="str">
        <f>VLOOKUP(D2447,Y$4:AA2447,3,FALSE)</f>
        <v>شرکتی-بارانی</v>
      </c>
      <c r="G2447" s="4">
        <v>0</v>
      </c>
    </row>
    <row r="2448" spans="2:7" x14ac:dyDescent="0.25">
      <c r="B2448" s="122">
        <f t="shared" si="38"/>
        <v>2446</v>
      </c>
      <c r="C2448" s="369">
        <v>45487</v>
      </c>
      <c r="D2448" s="236" t="s">
        <v>96</v>
      </c>
      <c r="E2448" s="228" t="str">
        <f>VLOOKUP(D2448,Y$4:AA2448,2,FALSE)</f>
        <v>تانکر ابپاش بنز</v>
      </c>
      <c r="F2448" s="228" t="str">
        <f>VLOOKUP(D2448,Y$4:AA2448,3,FALSE)</f>
        <v>شرکتی-میامی</v>
      </c>
      <c r="G2448" s="4">
        <v>39</v>
      </c>
    </row>
    <row r="2449" spans="2:7" x14ac:dyDescent="0.25">
      <c r="B2449" s="122">
        <f t="shared" si="38"/>
        <v>2447</v>
      </c>
      <c r="C2449" s="369">
        <v>45487</v>
      </c>
      <c r="D2449" s="236" t="s">
        <v>114</v>
      </c>
      <c r="E2449" s="228" t="str">
        <f>VLOOKUP(D2449,Y$4:AA2449,2,FALSE)</f>
        <v>تانکر سوخت بنز</v>
      </c>
      <c r="F2449" s="228" t="str">
        <f>VLOOKUP(D2449,Y$4:AA2449,3,FALSE)</f>
        <v>شرکتی-برات زاده- از تاریخ 1 تیرماه</v>
      </c>
      <c r="G2449" s="4">
        <v>110</v>
      </c>
    </row>
    <row r="2450" spans="2:7" x14ac:dyDescent="0.25">
      <c r="B2450" s="122">
        <f t="shared" si="38"/>
        <v>2448</v>
      </c>
      <c r="C2450" s="374">
        <v>45487</v>
      </c>
      <c r="D2450" s="315" t="s">
        <v>158</v>
      </c>
      <c r="E2450" s="316" t="str">
        <f>VLOOKUP(D2450,Y$4:AA2450,2,FALSE)</f>
        <v>بیل مکانیکی</v>
      </c>
      <c r="F2450" s="316" t="str">
        <f>VLOOKUP(D2450,Y$4:AA2450,3,FALSE)</f>
        <v>تکبری</v>
      </c>
      <c r="G2450" s="2">
        <v>0</v>
      </c>
    </row>
    <row r="2451" spans="2:7" x14ac:dyDescent="0.25">
      <c r="B2451" s="122">
        <f t="shared" si="38"/>
        <v>2449</v>
      </c>
      <c r="C2451" s="369">
        <v>45487</v>
      </c>
      <c r="D2451" s="237" t="s">
        <v>144</v>
      </c>
      <c r="E2451" s="228" t="str">
        <f>VLOOKUP(D2451,Y$4:AA2451,2,FALSE)</f>
        <v>بلدوزر D85</v>
      </c>
      <c r="F2451" s="228" t="str">
        <f>VLOOKUP(D2451,Y$4:AA2451,3,FALSE)</f>
        <v>اکبری</v>
      </c>
      <c r="G2451" s="2">
        <v>0</v>
      </c>
    </row>
    <row r="2452" spans="2:7" x14ac:dyDescent="0.25">
      <c r="B2452" s="122">
        <f t="shared" si="38"/>
        <v>2450</v>
      </c>
      <c r="C2452" s="369">
        <v>45487</v>
      </c>
      <c r="D2452" s="237" t="s">
        <v>146</v>
      </c>
      <c r="E2452" s="228" t="str">
        <f>VLOOKUP(D2452,Y$4:AA2452,2,FALSE)</f>
        <v>بلدوزر D85</v>
      </c>
      <c r="F2452" s="228" t="str">
        <f>VLOOKUP(D2452,Y$4:AA2452,3,FALSE)</f>
        <v>اکبری</v>
      </c>
      <c r="G2452" s="2">
        <v>0</v>
      </c>
    </row>
    <row r="2453" spans="2:7" x14ac:dyDescent="0.25">
      <c r="B2453" s="122">
        <f t="shared" si="38"/>
        <v>2451</v>
      </c>
      <c r="C2453" s="369">
        <v>45487</v>
      </c>
      <c r="D2453" s="238" t="s">
        <v>147</v>
      </c>
      <c r="E2453" s="228" t="str">
        <f>VLOOKUP(D2453,Y$4:AA2453,2,FALSE)</f>
        <v>بلدوزر کاترپیلار D8</v>
      </c>
      <c r="F2453" s="228" t="str">
        <f>VLOOKUP(D2453,Y$4:AA2453,3,FALSE)</f>
        <v>حسن پور</v>
      </c>
      <c r="G2453" s="2">
        <v>0</v>
      </c>
    </row>
    <row r="2454" spans="2:7" x14ac:dyDescent="0.25">
      <c r="B2454" s="122">
        <f t="shared" si="38"/>
        <v>2452</v>
      </c>
      <c r="C2454" s="369">
        <v>45487</v>
      </c>
      <c r="D2454" s="236" t="s">
        <v>162</v>
      </c>
      <c r="E2454" s="228" t="str">
        <f>VLOOKUP(D2454,Y$4:AA2454,2,FALSE)</f>
        <v>بیل مکانیکی</v>
      </c>
      <c r="F2454" s="228" t="str">
        <f>VLOOKUP(D2454,Y$4:AA2454,3,FALSE)</f>
        <v>رضاپور</v>
      </c>
      <c r="G2454" s="2">
        <v>0</v>
      </c>
    </row>
    <row r="2455" spans="2:7" x14ac:dyDescent="0.25">
      <c r="B2455" s="122">
        <f t="shared" si="38"/>
        <v>2453</v>
      </c>
      <c r="C2455" s="369">
        <v>45487</v>
      </c>
      <c r="D2455" s="236" t="s">
        <v>160</v>
      </c>
      <c r="E2455" s="228" t="str">
        <f>VLOOKUP(D2455,Y$4:AA2455,2,FALSE)</f>
        <v>تانکر آب</v>
      </c>
      <c r="F2455" s="228" t="str">
        <f>VLOOKUP(D2455,Y$4:AA2455,3,FALSE)</f>
        <v>رضاپور</v>
      </c>
      <c r="G2455" s="2">
        <v>0</v>
      </c>
    </row>
    <row r="2456" spans="2:7" x14ac:dyDescent="0.25">
      <c r="B2456" s="122">
        <f t="shared" si="38"/>
        <v>2454</v>
      </c>
      <c r="C2456" s="369">
        <v>45487</v>
      </c>
      <c r="D2456" s="236" t="s">
        <v>149</v>
      </c>
      <c r="E2456" s="228" t="str">
        <f>VLOOKUP(D2456,Y$4:AA2456,2,FALSE)</f>
        <v>لودر ZL50</v>
      </c>
      <c r="F2456" s="228" t="str">
        <f>VLOOKUP(D2456,Y$4:AA2456,3,FALSE)</f>
        <v>میرزایی</v>
      </c>
      <c r="G2456" s="2">
        <v>0</v>
      </c>
    </row>
    <row r="2457" spans="2:7" x14ac:dyDescent="0.25">
      <c r="B2457" s="122">
        <f t="shared" si="38"/>
        <v>2455</v>
      </c>
      <c r="C2457" s="369">
        <v>45487</v>
      </c>
      <c r="D2457" s="237" t="s">
        <v>150</v>
      </c>
      <c r="E2457" s="228" t="str">
        <f>VLOOKUP(D2457,Y$4:AA2457,2,FALSE)</f>
        <v>کامیون کمپرسی</v>
      </c>
      <c r="F2457" s="228" t="str">
        <f>VLOOKUP(D2457,Y$4:AA2457,3,FALSE)</f>
        <v>میرزایی</v>
      </c>
      <c r="G2457" s="2">
        <v>0</v>
      </c>
    </row>
    <row r="2458" spans="2:7" x14ac:dyDescent="0.25">
      <c r="B2458" s="122">
        <f t="shared" si="38"/>
        <v>2456</v>
      </c>
      <c r="C2458" s="369">
        <v>45487</v>
      </c>
      <c r="D2458" s="237" t="s">
        <v>152</v>
      </c>
      <c r="E2458" s="228" t="str">
        <f>VLOOKUP(D2458,Y$4:AA2458,2,FALSE)</f>
        <v>کامیون کمپرسی</v>
      </c>
      <c r="F2458" s="228" t="str">
        <f>VLOOKUP(D2458,Y$4:AA2458,3,FALSE)</f>
        <v>میرزایی</v>
      </c>
      <c r="G2458" s="2">
        <v>0</v>
      </c>
    </row>
    <row r="2459" spans="2:7" x14ac:dyDescent="0.25">
      <c r="B2459" s="122">
        <f t="shared" si="38"/>
        <v>2457</v>
      </c>
      <c r="C2459" s="369">
        <v>45487</v>
      </c>
      <c r="D2459" s="237" t="s">
        <v>153</v>
      </c>
      <c r="E2459" s="228" t="str">
        <f>VLOOKUP(D2459,Y$4:AA2459,2,FALSE)</f>
        <v>کامیون کمپرسی</v>
      </c>
      <c r="F2459" s="228" t="str">
        <f>VLOOKUP(D2459,Y$4:AA2459,3,FALSE)</f>
        <v>میرزایی</v>
      </c>
      <c r="G2459" s="2">
        <v>0</v>
      </c>
    </row>
    <row r="2460" spans="2:7" x14ac:dyDescent="0.25">
      <c r="B2460" s="122">
        <f t="shared" si="38"/>
        <v>2458</v>
      </c>
      <c r="C2460" s="369">
        <v>45487</v>
      </c>
      <c r="D2460" s="237" t="s">
        <v>137</v>
      </c>
      <c r="E2460" s="228" t="str">
        <f>VLOOKUP(D2460,Y$4:AA2460,2,FALSE)</f>
        <v>بیل مکانیکی</v>
      </c>
      <c r="F2460" s="228" t="str">
        <f>VLOOKUP(D2460,Y$4:AA2460,3,FALSE)</f>
        <v>انصاری</v>
      </c>
      <c r="G2460" s="2">
        <v>0</v>
      </c>
    </row>
    <row r="2461" spans="2:7" x14ac:dyDescent="0.25">
      <c r="B2461" s="122">
        <f t="shared" si="38"/>
        <v>2459</v>
      </c>
      <c r="C2461" s="369">
        <v>45487</v>
      </c>
      <c r="D2461" s="237" t="s">
        <v>139</v>
      </c>
      <c r="E2461" s="228" t="str">
        <f>VLOOKUP(D2461,Y$4:AA2461,2,FALSE)</f>
        <v>بیل مکانیکی</v>
      </c>
      <c r="F2461" s="228" t="str">
        <f>VLOOKUP(D2461,Y$4:AA2461,3,FALSE)</f>
        <v>انصاری</v>
      </c>
      <c r="G2461" s="2">
        <v>0</v>
      </c>
    </row>
    <row r="2462" spans="2:7" x14ac:dyDescent="0.25">
      <c r="B2462" s="122">
        <f t="shared" si="38"/>
        <v>2460</v>
      </c>
      <c r="C2462" s="369">
        <v>45487</v>
      </c>
      <c r="D2462" s="237" t="s">
        <v>141</v>
      </c>
      <c r="E2462" s="228" t="str">
        <f>VLOOKUP(D2462,Y$4:AA2462,2,FALSE)</f>
        <v>کامیون کمپرسی</v>
      </c>
      <c r="F2462" s="228" t="str">
        <f>VLOOKUP(D2462,Y$4:AA2462,3,FALSE)</f>
        <v>انصاری</v>
      </c>
      <c r="G2462" s="2">
        <v>0</v>
      </c>
    </row>
    <row r="2463" spans="2:7" x14ac:dyDescent="0.25">
      <c r="B2463" s="122">
        <f t="shared" si="38"/>
        <v>2461</v>
      </c>
      <c r="C2463" s="369">
        <v>45487</v>
      </c>
      <c r="D2463" s="237" t="s">
        <v>142</v>
      </c>
      <c r="E2463" s="228" t="str">
        <f>VLOOKUP(D2463,Y$4:AA2463,2,FALSE)</f>
        <v>کامیون کمپرسی</v>
      </c>
      <c r="F2463" s="228" t="str">
        <f>VLOOKUP(D2463,Y$4:AA2463,3,FALSE)</f>
        <v>انصاری</v>
      </c>
      <c r="G2463" s="2">
        <v>0</v>
      </c>
    </row>
    <row r="2464" spans="2:7" x14ac:dyDescent="0.25">
      <c r="B2464" s="122">
        <f t="shared" si="38"/>
        <v>2462</v>
      </c>
      <c r="C2464" s="369">
        <v>45487</v>
      </c>
      <c r="D2464" s="237" t="s">
        <v>143</v>
      </c>
      <c r="E2464" s="228" t="str">
        <f>VLOOKUP(D2464,Y$4:AA2464,2,FALSE)</f>
        <v>کامیون کمپرسی</v>
      </c>
      <c r="F2464" s="228" t="str">
        <f>VLOOKUP(D2464,Y$4:AA2464,3,FALSE)</f>
        <v>انصاری</v>
      </c>
      <c r="G2464" s="2">
        <v>0</v>
      </c>
    </row>
    <row r="2465" spans="2:7" x14ac:dyDescent="0.25">
      <c r="B2465" s="122">
        <f t="shared" si="38"/>
        <v>2463</v>
      </c>
      <c r="C2465" s="369">
        <v>45487</v>
      </c>
      <c r="D2465" s="237" t="s">
        <v>136</v>
      </c>
      <c r="E2465" s="228" t="str">
        <f>VLOOKUP(D2465,Y$4:AA2465,2,FALSE)</f>
        <v>بلدوزر</v>
      </c>
      <c r="F2465" s="228" t="str">
        <f>VLOOKUP(D2465,Y$4:AA2465,3,FALSE)</f>
        <v>انصاری</v>
      </c>
      <c r="G2465" s="2">
        <v>0</v>
      </c>
    </row>
    <row r="2466" spans="2:7" x14ac:dyDescent="0.25">
      <c r="B2466" s="122">
        <f t="shared" si="38"/>
        <v>2464</v>
      </c>
      <c r="C2466" s="369">
        <v>45487</v>
      </c>
      <c r="D2466" s="237" t="s">
        <v>286</v>
      </c>
      <c r="E2466" s="228" t="str">
        <f>VLOOKUP(D2466,Y$4:AA2466,2,FALSE)</f>
        <v>بلدوزر</v>
      </c>
      <c r="F2466" s="228" t="str">
        <f>VLOOKUP(D2466,Y$4:AA2466,3,FALSE)</f>
        <v>انصاری</v>
      </c>
      <c r="G2466" s="2">
        <v>0</v>
      </c>
    </row>
    <row r="2467" spans="2:7" x14ac:dyDescent="0.25">
      <c r="B2467" s="122">
        <f t="shared" si="38"/>
        <v>2465</v>
      </c>
      <c r="C2467" s="369">
        <v>45487</v>
      </c>
      <c r="D2467" s="236" t="s">
        <v>155</v>
      </c>
      <c r="E2467" s="228" t="str">
        <f>VLOOKUP(D2467,Y$4:AA2467,2,FALSE)</f>
        <v>لودر</v>
      </c>
      <c r="F2467" s="228" t="str">
        <f>VLOOKUP(D2467,Y$4:AA2467,3,FALSE)</f>
        <v>صداقت</v>
      </c>
      <c r="G2467" s="2">
        <v>264</v>
      </c>
    </row>
    <row r="2468" spans="2:7" x14ac:dyDescent="0.25">
      <c r="B2468" s="122">
        <f t="shared" si="38"/>
        <v>2466</v>
      </c>
      <c r="C2468" s="369">
        <v>45487</v>
      </c>
      <c r="D2468" s="236" t="s">
        <v>156</v>
      </c>
      <c r="E2468" s="228" t="str">
        <f>VLOOKUP(D2468,Y$4:AA2468,2,FALSE)</f>
        <v>کامیون کمپرسی</v>
      </c>
      <c r="F2468" s="228" t="str">
        <f>VLOOKUP(D2468,Y$4:AA2468,3,FALSE)</f>
        <v>صداقت</v>
      </c>
      <c r="G2468" s="2">
        <v>260</v>
      </c>
    </row>
    <row r="2469" spans="2:7" x14ac:dyDescent="0.25">
      <c r="B2469" s="122">
        <f t="shared" si="38"/>
        <v>2467</v>
      </c>
      <c r="C2469" s="369">
        <v>45487</v>
      </c>
      <c r="D2469" s="236" t="s">
        <v>157</v>
      </c>
      <c r="E2469" s="228" t="str">
        <f>VLOOKUP(D2469,Y$4:AA2469,2,FALSE)</f>
        <v>کامیون کمپرسی</v>
      </c>
      <c r="F2469" s="228" t="str">
        <f>VLOOKUP(D2469,Y$4:AA2469,3,FALSE)</f>
        <v>صداقت</v>
      </c>
      <c r="G2469" s="2">
        <v>203</v>
      </c>
    </row>
    <row r="2470" spans="2:7" x14ac:dyDescent="0.25">
      <c r="B2470" s="122">
        <f t="shared" si="38"/>
        <v>2468</v>
      </c>
      <c r="C2470" s="369">
        <v>45487</v>
      </c>
      <c r="D2470" s="236" t="s">
        <v>302</v>
      </c>
      <c r="E2470" s="228" t="str">
        <f>VLOOKUP(D2470,Y$4:AA2470,2,FALSE)</f>
        <v>کامیون کمپرسی</v>
      </c>
      <c r="F2470" s="228" t="str">
        <f>VLOOKUP(D2470,Y$4:AA2470,3,FALSE)</f>
        <v>صداقت</v>
      </c>
      <c r="G2470" s="2">
        <v>261</v>
      </c>
    </row>
    <row r="2471" spans="2:7" x14ac:dyDescent="0.25">
      <c r="B2471" s="122">
        <f t="shared" si="38"/>
        <v>2469</v>
      </c>
      <c r="C2471" s="369">
        <v>45487</v>
      </c>
      <c r="D2471" s="237" t="s">
        <v>266</v>
      </c>
      <c r="E2471" s="228" t="str">
        <f>VLOOKUP(D2471,Y$4:AA2471,2,FALSE)</f>
        <v>کامیون کمپرسی</v>
      </c>
      <c r="F2471" s="228" t="str">
        <f>VLOOKUP(D2471,Y$4:AA2471,3,FALSE)</f>
        <v>انصاری</v>
      </c>
      <c r="G2471" s="2">
        <v>0</v>
      </c>
    </row>
    <row r="2472" spans="2:7" x14ac:dyDescent="0.25">
      <c r="B2472" s="122">
        <f t="shared" si="38"/>
        <v>2470</v>
      </c>
      <c r="C2472" s="369">
        <v>45487</v>
      </c>
      <c r="D2472" s="237" t="s">
        <v>267</v>
      </c>
      <c r="E2472" s="228" t="str">
        <f>VLOOKUP(D2472,Y$4:AA2472,2,FALSE)</f>
        <v>کامیون کمپرسی</v>
      </c>
      <c r="F2472" s="228" t="str">
        <f>VLOOKUP(D2472,Y$4:AA2472,3,FALSE)</f>
        <v>انصاری</v>
      </c>
      <c r="G2472" s="2">
        <v>0</v>
      </c>
    </row>
    <row r="2473" spans="2:7" x14ac:dyDescent="0.25">
      <c r="B2473" s="122">
        <f t="shared" si="38"/>
        <v>2471</v>
      </c>
      <c r="C2473" s="369">
        <v>45487</v>
      </c>
      <c r="D2473" s="237" t="s">
        <v>258</v>
      </c>
      <c r="E2473" s="228" t="str">
        <f>VLOOKUP(D2473,Y$4:AA2473,2,FALSE)</f>
        <v>کامیون کمپرسی</v>
      </c>
      <c r="F2473" s="228" t="str">
        <f>VLOOKUP(D2473,Y$4:AA2473,3,FALSE)</f>
        <v>انصاری</v>
      </c>
      <c r="G2473" s="2">
        <v>0</v>
      </c>
    </row>
    <row r="2474" spans="2:7" x14ac:dyDescent="0.25">
      <c r="B2474" s="122">
        <f t="shared" si="38"/>
        <v>2472</v>
      </c>
      <c r="C2474" s="373">
        <v>45487</v>
      </c>
      <c r="D2474" s="312" t="s">
        <v>179</v>
      </c>
      <c r="E2474" s="313" t="str">
        <f>VLOOKUP(D2474,Y$4:AA2474,2,FALSE)</f>
        <v>تانکر آب</v>
      </c>
      <c r="F2474" s="313" t="str">
        <f>VLOOKUP(D2474,Y$4:AA2474,3,FALSE)</f>
        <v>گلپایگانی</v>
      </c>
      <c r="G2474" s="2">
        <v>139</v>
      </c>
    </row>
    <row r="2475" spans="2:7" x14ac:dyDescent="0.25">
      <c r="B2475" s="122">
        <f t="shared" si="38"/>
        <v>2473</v>
      </c>
      <c r="C2475" s="369">
        <v>45487</v>
      </c>
      <c r="D2475" s="236" t="s">
        <v>328</v>
      </c>
      <c r="E2475" s="228" t="e">
        <f>VLOOKUP(D2475,Y$4:AA2475,2,FALSE)</f>
        <v>#N/A</v>
      </c>
      <c r="F2475" s="228" t="e">
        <f>VLOOKUP(D2475,Y$4:AA2475,3,FALSE)</f>
        <v>#N/A</v>
      </c>
      <c r="G2475" s="4">
        <v>0</v>
      </c>
    </row>
    <row r="2476" spans="2:7" x14ac:dyDescent="0.25">
      <c r="B2476" s="122">
        <f t="shared" si="38"/>
        <v>2474</v>
      </c>
      <c r="C2476" s="374">
        <v>45487</v>
      </c>
      <c r="D2476" s="317" t="s">
        <v>164</v>
      </c>
      <c r="E2476" s="316" t="str">
        <f>VLOOKUP(D2476,Y$4:AA2476,2,FALSE)</f>
        <v>گریدر 14G</v>
      </c>
      <c r="F2476" s="316" t="str">
        <f>VLOOKUP(D2476,Y$4:AA2476,3,FALSE)</f>
        <v>محمد پور</v>
      </c>
      <c r="G2476" s="2">
        <v>207</v>
      </c>
    </row>
    <row r="2477" spans="2:7" x14ac:dyDescent="0.25">
      <c r="B2477" s="122">
        <f t="shared" si="38"/>
        <v>2475</v>
      </c>
      <c r="C2477" s="369">
        <v>45487</v>
      </c>
      <c r="D2477" s="238" t="s">
        <v>168</v>
      </c>
      <c r="E2477" s="228" t="str">
        <f>VLOOKUP(D2477,Y$4:AA2477,2,FALSE)</f>
        <v>غلطک کششی</v>
      </c>
      <c r="F2477" s="228" t="str">
        <f>VLOOKUP(D2477,Y$4:AA2477,3,FALSE)</f>
        <v>محمد پور</v>
      </c>
      <c r="G2477" s="2">
        <v>0</v>
      </c>
    </row>
    <row r="2478" spans="2:7" x14ac:dyDescent="0.25">
      <c r="B2478" s="122">
        <f t="shared" si="38"/>
        <v>2476</v>
      </c>
      <c r="C2478" s="369">
        <v>45487</v>
      </c>
      <c r="D2478" s="238" t="s">
        <v>171</v>
      </c>
      <c r="E2478" s="228" t="str">
        <f>VLOOKUP(D2478,Y$4:AA2478,2,FALSE)</f>
        <v>غلطک کششی</v>
      </c>
      <c r="F2478" s="228" t="str">
        <f>VLOOKUP(D2478,Y$4:AA2478,3,FALSE)</f>
        <v>محمد پور</v>
      </c>
      <c r="G2478" s="2">
        <v>0</v>
      </c>
    </row>
    <row r="2479" spans="2:7" x14ac:dyDescent="0.25">
      <c r="B2479" s="122">
        <f t="shared" si="38"/>
        <v>2477</v>
      </c>
      <c r="C2479" s="369">
        <v>45487</v>
      </c>
      <c r="D2479" s="238" t="s">
        <v>172</v>
      </c>
      <c r="E2479" s="228" t="str">
        <f>VLOOKUP(D2479,Y$4:AA2479,2,FALSE)</f>
        <v>لودر</v>
      </c>
      <c r="F2479" s="228" t="str">
        <f>VLOOKUP(D2479,Y$4:AA2479,3,FALSE)</f>
        <v>محمد پور</v>
      </c>
      <c r="G2479" s="2">
        <v>140</v>
      </c>
    </row>
    <row r="2480" spans="2:7" x14ac:dyDescent="0.25">
      <c r="B2480" s="122">
        <f t="shared" si="38"/>
        <v>2478</v>
      </c>
      <c r="C2480" s="369">
        <v>45487</v>
      </c>
      <c r="D2480" s="238" t="s">
        <v>173</v>
      </c>
      <c r="E2480" s="228" t="str">
        <f>VLOOKUP(D2480,Y$4:AA2480,2,FALSE)</f>
        <v>تانکر آب</v>
      </c>
      <c r="F2480" s="228" t="str">
        <f>VLOOKUP(D2480,Y$4:AA2480,3,FALSE)</f>
        <v>محمد پور</v>
      </c>
      <c r="G2480" s="2">
        <v>0</v>
      </c>
    </row>
    <row r="2481" spans="2:7" x14ac:dyDescent="0.25">
      <c r="B2481" s="122">
        <f t="shared" si="38"/>
        <v>2479</v>
      </c>
      <c r="C2481" s="369">
        <v>45487</v>
      </c>
      <c r="D2481" s="238" t="s">
        <v>174</v>
      </c>
      <c r="E2481" s="228" t="str">
        <f>VLOOKUP(D2481,Y$4:AA2481,2,FALSE)</f>
        <v>غلطک پاچه بزی</v>
      </c>
      <c r="F2481" s="228" t="str">
        <f>VLOOKUP(D2481,Y$4:AA2481,3,FALSE)</f>
        <v>محمد پور</v>
      </c>
      <c r="G2481" s="2">
        <v>0</v>
      </c>
    </row>
    <row r="2482" spans="2:7" x14ac:dyDescent="0.25">
      <c r="B2482" s="122">
        <f t="shared" si="38"/>
        <v>2480</v>
      </c>
      <c r="C2482" s="369">
        <v>45487</v>
      </c>
      <c r="D2482" s="238" t="s">
        <v>176</v>
      </c>
      <c r="E2482" s="228" t="str">
        <f>VLOOKUP(D2482,Y$4:AA2482,2,FALSE)</f>
        <v>بلدوزر</v>
      </c>
      <c r="F2482" s="228" t="str">
        <f>VLOOKUP(D2482,Y$4:AA2482,3,FALSE)</f>
        <v>محمد پور</v>
      </c>
      <c r="G2482" s="2">
        <v>0</v>
      </c>
    </row>
    <row r="2483" spans="2:7" x14ac:dyDescent="0.25">
      <c r="B2483" s="122">
        <f t="shared" si="38"/>
        <v>2481</v>
      </c>
      <c r="C2483" s="369">
        <v>45487</v>
      </c>
      <c r="D2483" s="238" t="s">
        <v>177</v>
      </c>
      <c r="E2483" s="228" t="str">
        <f>VLOOKUP(D2483,Y$4:AA2483,2,FALSE)</f>
        <v>کمپرسی جفت</v>
      </c>
      <c r="F2483" s="228" t="str">
        <f>VLOOKUP(D2483,Y$4:AA2483,3,FALSE)</f>
        <v>محمد پور</v>
      </c>
      <c r="G2483" s="2">
        <v>0</v>
      </c>
    </row>
    <row r="2484" spans="2:7" x14ac:dyDescent="0.25">
      <c r="B2484" s="122">
        <f t="shared" ref="B2484:B2547" si="39">ROW()-2</f>
        <v>2482</v>
      </c>
      <c r="C2484" s="369">
        <v>45487</v>
      </c>
      <c r="D2484" s="238" t="s">
        <v>270</v>
      </c>
      <c r="E2484" s="228" t="str">
        <f>VLOOKUP(D2484,Y$4:AA2484,2,FALSE)</f>
        <v>کمپرسی جفت</v>
      </c>
      <c r="F2484" s="228" t="str">
        <f>VLOOKUP(D2484,Y$4:AA2484,3,FALSE)</f>
        <v>محمد پور</v>
      </c>
      <c r="G2484" s="2">
        <v>0</v>
      </c>
    </row>
    <row r="2485" spans="2:7" x14ac:dyDescent="0.25">
      <c r="B2485" s="122">
        <f t="shared" si="39"/>
        <v>2483</v>
      </c>
      <c r="C2485" s="369">
        <v>45487</v>
      </c>
      <c r="D2485" s="238" t="s">
        <v>268</v>
      </c>
      <c r="E2485" s="228" t="str">
        <f>VLOOKUP(D2485,Y$4:AA2485,2,FALSE)</f>
        <v>کمپرسی تک</v>
      </c>
      <c r="F2485" s="228" t="str">
        <f>VLOOKUP(D2485,Y$4:AA2485,3,FALSE)</f>
        <v>محمد پور</v>
      </c>
      <c r="G2485" s="2">
        <v>144</v>
      </c>
    </row>
    <row r="2486" spans="2:7" x14ac:dyDescent="0.25">
      <c r="B2486" s="122">
        <f t="shared" si="39"/>
        <v>2484</v>
      </c>
      <c r="C2486" s="369">
        <v>45487</v>
      </c>
      <c r="D2486" s="238" t="s">
        <v>260</v>
      </c>
      <c r="E2486" s="228" t="str">
        <f>VLOOKUP(D2486,Y$4:AA2486,2,FALSE)</f>
        <v>تانکر آب</v>
      </c>
      <c r="F2486" s="228" t="str">
        <f>VLOOKUP(D2486,Y$4:AA2486,3,FALSE)</f>
        <v>محمد پور</v>
      </c>
      <c r="G2486" s="2">
        <v>0</v>
      </c>
    </row>
    <row r="2487" spans="2:7" x14ac:dyDescent="0.25">
      <c r="B2487" s="122">
        <f t="shared" si="39"/>
        <v>2485</v>
      </c>
      <c r="C2487" s="373">
        <v>45487</v>
      </c>
      <c r="D2487" s="312" t="s">
        <v>284</v>
      </c>
      <c r="E2487" s="313" t="str">
        <f>VLOOKUP(D2487,Y$4:AA2487,2,FALSE)</f>
        <v>کمپرسی جفت</v>
      </c>
      <c r="F2487" s="313" t="str">
        <f>VLOOKUP(D2487,Y$4:AA2487,3,FALSE)</f>
        <v>محمد پور</v>
      </c>
      <c r="G2487" s="2">
        <v>0</v>
      </c>
    </row>
    <row r="2488" spans="2:7" x14ac:dyDescent="0.25">
      <c r="B2488" s="122">
        <f t="shared" si="39"/>
        <v>2486</v>
      </c>
      <c r="C2488" s="369">
        <v>45490</v>
      </c>
      <c r="D2488" s="236" t="s">
        <v>127</v>
      </c>
      <c r="E2488" s="228" t="str">
        <f>VLOOKUP(D2488,Y$4:AA2488,2,FALSE)</f>
        <v>بلدوزر</v>
      </c>
      <c r="F2488" s="228" t="str">
        <f>VLOOKUP(D2488,Y$4:AA2488,3,FALSE)</f>
        <v>شرکتی-رجب زاده</v>
      </c>
      <c r="G2488" s="4">
        <v>344</v>
      </c>
    </row>
    <row r="2489" spans="2:7" x14ac:dyDescent="0.25">
      <c r="B2489" s="122">
        <f t="shared" si="39"/>
        <v>2487</v>
      </c>
      <c r="C2489" s="369">
        <v>45490</v>
      </c>
      <c r="D2489" s="236" t="s">
        <v>297</v>
      </c>
      <c r="E2489" s="228" t="str">
        <f>VLOOKUP(D2489,Y$4:AA2489,2,FALSE)</f>
        <v>بلدوزر</v>
      </c>
      <c r="F2489" s="228" t="str">
        <f>VLOOKUP(D2489,Y$4:AA2489,3,FALSE)</f>
        <v>شرکتی-نخعی</v>
      </c>
      <c r="G2489" s="4">
        <v>0</v>
      </c>
    </row>
    <row r="2490" spans="2:7" x14ac:dyDescent="0.25">
      <c r="B2490" s="122">
        <f t="shared" si="39"/>
        <v>2488</v>
      </c>
      <c r="C2490" s="369">
        <v>45490</v>
      </c>
      <c r="D2490" s="236" t="s">
        <v>88</v>
      </c>
      <c r="E2490" s="228" t="str">
        <f>VLOOKUP(D2490,Y$4:AA2490,2,FALSE)</f>
        <v>گریدر  ۱۶g</v>
      </c>
      <c r="F2490" s="228" t="str">
        <f>VLOOKUP(D2490,Y$4:AA2490,3,FALSE)</f>
        <v>شرکتی-یگانه</v>
      </c>
      <c r="G2490" s="4">
        <v>0</v>
      </c>
    </row>
    <row r="2491" spans="2:7" x14ac:dyDescent="0.25">
      <c r="B2491" s="122">
        <f t="shared" si="39"/>
        <v>2489</v>
      </c>
      <c r="C2491" s="369">
        <v>45490</v>
      </c>
      <c r="D2491" s="236" t="s">
        <v>301</v>
      </c>
      <c r="E2491" s="228" t="str">
        <f>VLOOKUP(D2491,Y$4:AA2491,2,FALSE)</f>
        <v>گریدر  ۱۶g</v>
      </c>
      <c r="F2491" s="228" t="str">
        <f>VLOOKUP(D2491,Y$4:AA2491,3,FALSE)</f>
        <v>شرکتی-حسن پور</v>
      </c>
      <c r="G2491" s="4">
        <v>0</v>
      </c>
    </row>
    <row r="2492" spans="2:7" x14ac:dyDescent="0.25">
      <c r="B2492" s="122">
        <f t="shared" si="39"/>
        <v>2490</v>
      </c>
      <c r="C2492" s="369">
        <v>45490</v>
      </c>
      <c r="D2492" s="236" t="s">
        <v>120</v>
      </c>
      <c r="E2492" s="228" t="str">
        <f>VLOOKUP(D2492,Y$4:AA2492,2,FALSE)</f>
        <v>میکسراتکو</v>
      </c>
      <c r="F2492" s="228" t="str">
        <f>VLOOKUP(D2492,Y$4:AA2492,3,FALSE)</f>
        <v>شرکتی-شاکری</v>
      </c>
      <c r="G2492" s="4">
        <v>0</v>
      </c>
    </row>
    <row r="2493" spans="2:7" x14ac:dyDescent="0.25">
      <c r="B2493" s="122">
        <f t="shared" si="39"/>
        <v>2491</v>
      </c>
      <c r="C2493" s="369">
        <v>45490</v>
      </c>
      <c r="D2493" s="236" t="s">
        <v>122</v>
      </c>
      <c r="E2493" s="228" t="str">
        <f>VLOOKUP(D2493,Y$4:AA2493,2,FALSE)</f>
        <v>میکسر امیکو</v>
      </c>
      <c r="F2493" s="228" t="str">
        <f>VLOOKUP(D2493,Y$4:AA2493,3,FALSE)</f>
        <v>شرکتی-زراعتی</v>
      </c>
      <c r="G2493" s="4">
        <v>0</v>
      </c>
    </row>
    <row r="2494" spans="2:7" x14ac:dyDescent="0.25">
      <c r="B2494" s="122">
        <f t="shared" si="39"/>
        <v>2492</v>
      </c>
      <c r="C2494" s="369">
        <v>45490</v>
      </c>
      <c r="D2494" s="236" t="s">
        <v>119</v>
      </c>
      <c r="E2494" s="228" t="str">
        <f>VLOOKUP(D2494,Y$4:AA2494,2,FALSE)</f>
        <v>غلطک</v>
      </c>
      <c r="F2494" s="228" t="str">
        <f>VLOOKUP(D2494,Y$4:AA2494,3,FALSE)</f>
        <v>شرکتی-جمالی</v>
      </c>
      <c r="G2494" s="4">
        <v>50</v>
      </c>
    </row>
    <row r="2495" spans="2:7" x14ac:dyDescent="0.25">
      <c r="B2495" s="122">
        <f t="shared" si="39"/>
        <v>2493</v>
      </c>
      <c r="C2495" s="369">
        <v>45490</v>
      </c>
      <c r="D2495" s="236" t="s">
        <v>110</v>
      </c>
      <c r="E2495" s="228" t="str">
        <f>VLOOKUP(D2495,Y$4:AA2495,2,FALSE)</f>
        <v>غلطک</v>
      </c>
      <c r="F2495" s="228" t="str">
        <f>VLOOKUP(D2495,Y$4:AA2495,3,FALSE)</f>
        <v>شرکتی-شیری</v>
      </c>
      <c r="G2495" s="4">
        <v>0</v>
      </c>
    </row>
    <row r="2496" spans="2:7" x14ac:dyDescent="0.25">
      <c r="B2496" s="122">
        <f t="shared" si="39"/>
        <v>2494</v>
      </c>
      <c r="C2496" s="369">
        <v>45490</v>
      </c>
      <c r="D2496" s="236" t="s">
        <v>107</v>
      </c>
      <c r="E2496" s="228" t="str">
        <f>VLOOKUP(D2496,Y$4:AA2496,2,FALSE)</f>
        <v>غلطک</v>
      </c>
      <c r="F2496" s="228" t="str">
        <f>VLOOKUP(D2496,Y$4:AA2496,3,FALSE)</f>
        <v>شرکتی-دیانتی</v>
      </c>
      <c r="G2496" s="4">
        <v>0</v>
      </c>
    </row>
    <row r="2497" spans="2:7" x14ac:dyDescent="0.25">
      <c r="B2497" s="122">
        <f t="shared" si="39"/>
        <v>2495</v>
      </c>
      <c r="C2497" s="369">
        <v>45490</v>
      </c>
      <c r="D2497" s="236" t="s">
        <v>285</v>
      </c>
      <c r="E2497" s="228" t="str">
        <f>VLOOKUP(D2497,Y$4:AA2497,2,FALSE)</f>
        <v>غلطک</v>
      </c>
      <c r="F2497" s="228" t="str">
        <f>VLOOKUP(D2497,Y$4:AA2497,3,FALSE)</f>
        <v>شرکتی-شیری</v>
      </c>
      <c r="G2497" s="4">
        <v>0</v>
      </c>
    </row>
    <row r="2498" spans="2:7" x14ac:dyDescent="0.25">
      <c r="B2498" s="122">
        <f t="shared" si="39"/>
        <v>2496</v>
      </c>
      <c r="C2498" s="369">
        <v>45490</v>
      </c>
      <c r="D2498" s="236" t="s">
        <v>91</v>
      </c>
      <c r="E2498" s="228" t="str">
        <f>VLOOKUP(D2498,Y$4:AA2498,2,FALSE)</f>
        <v>کامیون کمپرسی</v>
      </c>
      <c r="F2498" s="228" t="str">
        <f>VLOOKUP(D2498,Y$4:AA2498,3,FALSE)</f>
        <v>شرکتی-یحیی زاده</v>
      </c>
      <c r="G2498" s="4">
        <v>0</v>
      </c>
    </row>
    <row r="2499" spans="2:7" x14ac:dyDescent="0.25">
      <c r="B2499" s="122">
        <f t="shared" si="39"/>
        <v>2497</v>
      </c>
      <c r="C2499" s="369">
        <v>45490</v>
      </c>
      <c r="D2499" s="236" t="s">
        <v>94</v>
      </c>
      <c r="E2499" s="228" t="str">
        <f>VLOOKUP(D2499,Y$4:AA2499,2,FALSE)</f>
        <v>کامیون کمپرسی</v>
      </c>
      <c r="F2499" s="228" t="str">
        <f>VLOOKUP(D2499,Y$4:AA2499,3,FALSE)</f>
        <v>شرکتی-نوروز غلامی</v>
      </c>
      <c r="G2499" s="4">
        <v>101</v>
      </c>
    </row>
    <row r="2500" spans="2:7" x14ac:dyDescent="0.25">
      <c r="B2500" s="122">
        <f t="shared" si="39"/>
        <v>2498</v>
      </c>
      <c r="C2500" s="369">
        <v>45490</v>
      </c>
      <c r="D2500" s="236" t="s">
        <v>117</v>
      </c>
      <c r="E2500" s="228" t="str">
        <f>VLOOKUP(D2500,Y$4:AA2500,2,FALSE)</f>
        <v>کامیون کمپرسی</v>
      </c>
      <c r="F2500" s="228" t="str">
        <f>VLOOKUP(D2500,Y$4:AA2500,3,FALSE)</f>
        <v>شرکتی-علیرضا اقلیمی</v>
      </c>
      <c r="G2500" s="4">
        <v>105</v>
      </c>
    </row>
    <row r="2501" spans="2:7" x14ac:dyDescent="0.25">
      <c r="B2501" s="122">
        <f t="shared" si="39"/>
        <v>2499</v>
      </c>
      <c r="C2501" s="369">
        <v>45490</v>
      </c>
      <c r="D2501" s="236" t="s">
        <v>130</v>
      </c>
      <c r="E2501" s="228" t="str">
        <f>VLOOKUP(D2501,Y$4:AA2501,2,FALSE)</f>
        <v>تانکر ابپاش بنز</v>
      </c>
      <c r="F2501" s="228" t="str">
        <f>VLOOKUP(D2501,Y$4:AA2501,3,FALSE)</f>
        <v>شرکتی-بارانی</v>
      </c>
      <c r="G2501" s="4">
        <v>87</v>
      </c>
    </row>
    <row r="2502" spans="2:7" x14ac:dyDescent="0.25">
      <c r="B2502" s="122">
        <f t="shared" si="39"/>
        <v>2500</v>
      </c>
      <c r="C2502" s="369">
        <v>45490</v>
      </c>
      <c r="D2502" s="236" t="s">
        <v>96</v>
      </c>
      <c r="E2502" s="228" t="str">
        <f>VLOOKUP(D2502,Y$4:AA2502,2,FALSE)</f>
        <v>تانکر ابپاش بنز</v>
      </c>
      <c r="F2502" s="228" t="str">
        <f>VLOOKUP(D2502,Y$4:AA2502,3,FALSE)</f>
        <v>شرکتی-میامی</v>
      </c>
      <c r="G2502" s="4">
        <v>55</v>
      </c>
    </row>
    <row r="2503" spans="2:7" x14ac:dyDescent="0.25">
      <c r="B2503" s="122">
        <f t="shared" si="39"/>
        <v>2501</v>
      </c>
      <c r="C2503" s="369">
        <v>45490</v>
      </c>
      <c r="D2503" s="236" t="s">
        <v>114</v>
      </c>
      <c r="E2503" s="228" t="str">
        <f>VLOOKUP(D2503,Y$4:AA2503,2,FALSE)</f>
        <v>تانکر سوخت بنز</v>
      </c>
      <c r="F2503" s="228" t="str">
        <f>VLOOKUP(D2503,Y$4:AA2503,3,FALSE)</f>
        <v>شرکتی-برات زاده- از تاریخ 1 تیرماه</v>
      </c>
      <c r="G2503" s="4">
        <v>0</v>
      </c>
    </row>
    <row r="2504" spans="2:7" x14ac:dyDescent="0.25">
      <c r="B2504" s="122">
        <f t="shared" si="39"/>
        <v>2502</v>
      </c>
      <c r="C2504" s="374">
        <v>45490</v>
      </c>
      <c r="D2504" s="315" t="s">
        <v>158</v>
      </c>
      <c r="E2504" s="316" t="str">
        <f>VLOOKUP(D2504,Y$4:AA2504,2,FALSE)</f>
        <v>بیل مکانیکی</v>
      </c>
      <c r="F2504" s="316" t="str">
        <f>VLOOKUP(D2504,Y$4:AA2504,3,FALSE)</f>
        <v>تکبری</v>
      </c>
      <c r="G2504" s="2">
        <v>180</v>
      </c>
    </row>
    <row r="2505" spans="2:7" x14ac:dyDescent="0.25">
      <c r="B2505" s="122">
        <f t="shared" si="39"/>
        <v>2503</v>
      </c>
      <c r="C2505" s="369">
        <v>45490</v>
      </c>
      <c r="D2505" s="237" t="s">
        <v>144</v>
      </c>
      <c r="E2505" s="228" t="str">
        <f>VLOOKUP(D2505,Y$4:AA2505,2,FALSE)</f>
        <v>بلدوزر D85</v>
      </c>
      <c r="F2505" s="228" t="str">
        <f>VLOOKUP(D2505,Y$4:AA2505,3,FALSE)</f>
        <v>اکبری</v>
      </c>
      <c r="G2505" s="2">
        <v>154</v>
      </c>
    </row>
    <row r="2506" spans="2:7" x14ac:dyDescent="0.25">
      <c r="B2506" s="122">
        <f t="shared" si="39"/>
        <v>2504</v>
      </c>
      <c r="C2506" s="369">
        <v>45490</v>
      </c>
      <c r="D2506" s="237" t="s">
        <v>146</v>
      </c>
      <c r="E2506" s="228" t="str">
        <f>VLOOKUP(D2506,Y$4:AA2506,2,FALSE)</f>
        <v>بلدوزر D85</v>
      </c>
      <c r="F2506" s="228" t="str">
        <f>VLOOKUP(D2506,Y$4:AA2506,3,FALSE)</f>
        <v>اکبری</v>
      </c>
      <c r="G2506" s="2">
        <v>0</v>
      </c>
    </row>
    <row r="2507" spans="2:7" x14ac:dyDescent="0.25">
      <c r="B2507" s="122">
        <f t="shared" si="39"/>
        <v>2505</v>
      </c>
      <c r="C2507" s="369">
        <v>45490</v>
      </c>
      <c r="D2507" s="238" t="s">
        <v>147</v>
      </c>
      <c r="E2507" s="228" t="str">
        <f>VLOOKUP(D2507,Y$4:AA2507,2,FALSE)</f>
        <v>بلدوزر کاترپیلار D8</v>
      </c>
      <c r="F2507" s="228" t="str">
        <f>VLOOKUP(D2507,Y$4:AA2507,3,FALSE)</f>
        <v>حسن پور</v>
      </c>
      <c r="G2507" s="2">
        <v>262</v>
      </c>
    </row>
    <row r="2508" spans="2:7" x14ac:dyDescent="0.25">
      <c r="B2508" s="122">
        <f t="shared" si="39"/>
        <v>2506</v>
      </c>
      <c r="C2508" s="369">
        <v>45490</v>
      </c>
      <c r="D2508" s="236" t="s">
        <v>162</v>
      </c>
      <c r="E2508" s="228" t="str">
        <f>VLOOKUP(D2508,Y$4:AA2508,2,FALSE)</f>
        <v>بیل مکانیکی</v>
      </c>
      <c r="F2508" s="228" t="str">
        <f>VLOOKUP(D2508,Y$4:AA2508,3,FALSE)</f>
        <v>رضاپور</v>
      </c>
      <c r="G2508" s="2">
        <v>123</v>
      </c>
    </row>
    <row r="2509" spans="2:7" x14ac:dyDescent="0.25">
      <c r="B2509" s="122">
        <f t="shared" si="39"/>
        <v>2507</v>
      </c>
      <c r="C2509" s="369">
        <v>45490</v>
      </c>
      <c r="D2509" s="236" t="s">
        <v>160</v>
      </c>
      <c r="E2509" s="228" t="str">
        <f>VLOOKUP(D2509,Y$4:AA2509,2,FALSE)</f>
        <v>تانکر آب</v>
      </c>
      <c r="F2509" s="228" t="str">
        <f>VLOOKUP(D2509,Y$4:AA2509,3,FALSE)</f>
        <v>رضاپور</v>
      </c>
      <c r="G2509" s="2">
        <v>0</v>
      </c>
    </row>
    <row r="2510" spans="2:7" x14ac:dyDescent="0.25">
      <c r="B2510" s="122">
        <f t="shared" si="39"/>
        <v>2508</v>
      </c>
      <c r="C2510" s="369">
        <v>45490</v>
      </c>
      <c r="D2510" s="236" t="s">
        <v>149</v>
      </c>
      <c r="E2510" s="228" t="str">
        <f>VLOOKUP(D2510,Y$4:AA2510,2,FALSE)</f>
        <v>لودر ZL50</v>
      </c>
      <c r="F2510" s="228" t="str">
        <f>VLOOKUP(D2510,Y$4:AA2510,3,FALSE)</f>
        <v>میرزایی</v>
      </c>
      <c r="G2510" s="2">
        <v>0</v>
      </c>
    </row>
    <row r="2511" spans="2:7" x14ac:dyDescent="0.25">
      <c r="B2511" s="122">
        <f t="shared" si="39"/>
        <v>2509</v>
      </c>
      <c r="C2511" s="369">
        <v>45490</v>
      </c>
      <c r="D2511" s="237" t="s">
        <v>150</v>
      </c>
      <c r="E2511" s="228" t="str">
        <f>VLOOKUP(D2511,Y$4:AA2511,2,FALSE)</f>
        <v>کامیون کمپرسی</v>
      </c>
      <c r="F2511" s="228" t="str">
        <f>VLOOKUP(D2511,Y$4:AA2511,3,FALSE)</f>
        <v>میرزایی</v>
      </c>
      <c r="G2511" s="2">
        <v>0</v>
      </c>
    </row>
    <row r="2512" spans="2:7" x14ac:dyDescent="0.25">
      <c r="B2512" s="122">
        <f t="shared" si="39"/>
        <v>2510</v>
      </c>
      <c r="C2512" s="369">
        <v>45490</v>
      </c>
      <c r="D2512" s="237" t="s">
        <v>152</v>
      </c>
      <c r="E2512" s="228" t="str">
        <f>VLOOKUP(D2512,Y$4:AA2512,2,FALSE)</f>
        <v>کامیون کمپرسی</v>
      </c>
      <c r="F2512" s="228" t="str">
        <f>VLOOKUP(D2512,Y$4:AA2512,3,FALSE)</f>
        <v>میرزایی</v>
      </c>
      <c r="G2512" s="2">
        <v>0</v>
      </c>
    </row>
    <row r="2513" spans="2:7" x14ac:dyDescent="0.25">
      <c r="B2513" s="122">
        <f t="shared" si="39"/>
        <v>2511</v>
      </c>
      <c r="C2513" s="369">
        <v>45490</v>
      </c>
      <c r="D2513" s="237" t="s">
        <v>153</v>
      </c>
      <c r="E2513" s="228" t="str">
        <f>VLOOKUP(D2513,Y$4:AA2513,2,FALSE)</f>
        <v>کامیون کمپرسی</v>
      </c>
      <c r="F2513" s="228" t="str">
        <f>VLOOKUP(D2513,Y$4:AA2513,3,FALSE)</f>
        <v>میرزایی</v>
      </c>
      <c r="G2513" s="2">
        <v>0</v>
      </c>
    </row>
    <row r="2514" spans="2:7" x14ac:dyDescent="0.25">
      <c r="B2514" s="122">
        <f t="shared" si="39"/>
        <v>2512</v>
      </c>
      <c r="C2514" s="369">
        <v>45490</v>
      </c>
      <c r="D2514" s="237" t="s">
        <v>137</v>
      </c>
      <c r="E2514" s="228" t="str">
        <f>VLOOKUP(D2514,Y$4:AA2514,2,FALSE)</f>
        <v>بیل مکانیکی</v>
      </c>
      <c r="F2514" s="228" t="str">
        <f>VLOOKUP(D2514,Y$4:AA2514,3,FALSE)</f>
        <v>انصاری</v>
      </c>
      <c r="G2514" s="2">
        <v>0</v>
      </c>
    </row>
    <row r="2515" spans="2:7" x14ac:dyDescent="0.25">
      <c r="B2515" s="122">
        <f t="shared" si="39"/>
        <v>2513</v>
      </c>
      <c r="C2515" s="369">
        <v>45490</v>
      </c>
      <c r="D2515" s="237" t="s">
        <v>139</v>
      </c>
      <c r="E2515" s="228" t="str">
        <f>VLOOKUP(D2515,Y$4:AA2515,2,FALSE)</f>
        <v>بیل مکانیکی</v>
      </c>
      <c r="F2515" s="228" t="str">
        <f>VLOOKUP(D2515,Y$4:AA2515,3,FALSE)</f>
        <v>انصاری</v>
      </c>
      <c r="G2515" s="2">
        <v>331</v>
      </c>
    </row>
    <row r="2516" spans="2:7" x14ac:dyDescent="0.25">
      <c r="B2516" s="122">
        <f t="shared" si="39"/>
        <v>2514</v>
      </c>
      <c r="C2516" s="369">
        <v>45490</v>
      </c>
      <c r="D2516" s="237" t="s">
        <v>141</v>
      </c>
      <c r="E2516" s="228" t="str">
        <f>VLOOKUP(D2516,Y$4:AA2516,2,FALSE)</f>
        <v>کامیون کمپرسی</v>
      </c>
      <c r="F2516" s="228" t="str">
        <f>VLOOKUP(D2516,Y$4:AA2516,3,FALSE)</f>
        <v>انصاری</v>
      </c>
      <c r="G2516" s="2">
        <v>0</v>
      </c>
    </row>
    <row r="2517" spans="2:7" x14ac:dyDescent="0.25">
      <c r="B2517" s="122">
        <f t="shared" si="39"/>
        <v>2515</v>
      </c>
      <c r="C2517" s="369">
        <v>45490</v>
      </c>
      <c r="D2517" s="237" t="s">
        <v>142</v>
      </c>
      <c r="E2517" s="228" t="str">
        <f>VLOOKUP(D2517,Y$4:AA2517,2,FALSE)</f>
        <v>کامیون کمپرسی</v>
      </c>
      <c r="F2517" s="228" t="str">
        <f>VLOOKUP(D2517,Y$4:AA2517,3,FALSE)</f>
        <v>انصاری</v>
      </c>
      <c r="G2517" s="2">
        <v>0</v>
      </c>
    </row>
    <row r="2518" spans="2:7" x14ac:dyDescent="0.25">
      <c r="B2518" s="122">
        <f t="shared" si="39"/>
        <v>2516</v>
      </c>
      <c r="C2518" s="369">
        <v>45490</v>
      </c>
      <c r="D2518" s="237" t="s">
        <v>143</v>
      </c>
      <c r="E2518" s="228" t="str">
        <f>VLOOKUP(D2518,Y$4:AA2518,2,FALSE)</f>
        <v>کامیون کمپرسی</v>
      </c>
      <c r="F2518" s="228" t="str">
        <f>VLOOKUP(D2518,Y$4:AA2518,3,FALSE)</f>
        <v>انصاری</v>
      </c>
      <c r="G2518" s="2">
        <v>0</v>
      </c>
    </row>
    <row r="2519" spans="2:7" x14ac:dyDescent="0.25">
      <c r="B2519" s="122">
        <f t="shared" si="39"/>
        <v>2517</v>
      </c>
      <c r="C2519" s="369">
        <v>45490</v>
      </c>
      <c r="D2519" s="237" t="s">
        <v>136</v>
      </c>
      <c r="E2519" s="228" t="str">
        <f>VLOOKUP(D2519,Y$4:AA2519,2,FALSE)</f>
        <v>بلدوزر</v>
      </c>
      <c r="F2519" s="228" t="str">
        <f>VLOOKUP(D2519,Y$4:AA2519,3,FALSE)</f>
        <v>انصاری</v>
      </c>
      <c r="G2519" s="2">
        <v>0</v>
      </c>
    </row>
    <row r="2520" spans="2:7" x14ac:dyDescent="0.25">
      <c r="B2520" s="122">
        <f t="shared" si="39"/>
        <v>2518</v>
      </c>
      <c r="C2520" s="369">
        <v>45490</v>
      </c>
      <c r="D2520" s="237" t="s">
        <v>286</v>
      </c>
      <c r="E2520" s="228" t="str">
        <f>VLOOKUP(D2520,Y$4:AA2520,2,FALSE)</f>
        <v>بلدوزر</v>
      </c>
      <c r="F2520" s="228" t="str">
        <f>VLOOKUP(D2520,Y$4:AA2520,3,FALSE)</f>
        <v>انصاری</v>
      </c>
      <c r="G2520" s="2">
        <v>341</v>
      </c>
    </row>
    <row r="2521" spans="2:7" x14ac:dyDescent="0.25">
      <c r="B2521" s="122">
        <f t="shared" si="39"/>
        <v>2519</v>
      </c>
      <c r="C2521" s="369">
        <v>45490</v>
      </c>
      <c r="D2521" s="236" t="s">
        <v>155</v>
      </c>
      <c r="E2521" s="228" t="str">
        <f>VLOOKUP(D2521,Y$4:AA2521,2,FALSE)</f>
        <v>لودر</v>
      </c>
      <c r="F2521" s="228" t="str">
        <f>VLOOKUP(D2521,Y$4:AA2521,3,FALSE)</f>
        <v>صداقت</v>
      </c>
      <c r="G2521" s="2">
        <v>0</v>
      </c>
    </row>
    <row r="2522" spans="2:7" x14ac:dyDescent="0.25">
      <c r="B2522" s="122">
        <f t="shared" si="39"/>
        <v>2520</v>
      </c>
      <c r="C2522" s="369">
        <v>45490</v>
      </c>
      <c r="D2522" s="236" t="s">
        <v>156</v>
      </c>
      <c r="E2522" s="228" t="str">
        <f>VLOOKUP(D2522,Y$4:AA2522,2,FALSE)</f>
        <v>کامیون کمپرسی</v>
      </c>
      <c r="F2522" s="228" t="str">
        <f>VLOOKUP(D2522,Y$4:AA2522,3,FALSE)</f>
        <v>صداقت</v>
      </c>
      <c r="G2522" s="2">
        <v>0</v>
      </c>
    </row>
    <row r="2523" spans="2:7" x14ac:dyDescent="0.25">
      <c r="B2523" s="122">
        <f t="shared" si="39"/>
        <v>2521</v>
      </c>
      <c r="C2523" s="369">
        <v>45490</v>
      </c>
      <c r="D2523" s="236" t="s">
        <v>157</v>
      </c>
      <c r="E2523" s="228" t="str">
        <f>VLOOKUP(D2523,Y$4:AA2523,2,FALSE)</f>
        <v>کامیون کمپرسی</v>
      </c>
      <c r="F2523" s="228" t="str">
        <f>VLOOKUP(D2523,Y$4:AA2523,3,FALSE)</f>
        <v>صداقت</v>
      </c>
      <c r="G2523" s="2">
        <v>0</v>
      </c>
    </row>
    <row r="2524" spans="2:7" x14ac:dyDescent="0.25">
      <c r="B2524" s="122">
        <f t="shared" si="39"/>
        <v>2522</v>
      </c>
      <c r="C2524" s="369">
        <v>45490</v>
      </c>
      <c r="D2524" s="236" t="s">
        <v>302</v>
      </c>
      <c r="E2524" s="228" t="str">
        <f>VLOOKUP(D2524,Y$4:AA2524,2,FALSE)</f>
        <v>کامیون کمپرسی</v>
      </c>
      <c r="F2524" s="228" t="str">
        <f>VLOOKUP(D2524,Y$4:AA2524,3,FALSE)</f>
        <v>صداقت</v>
      </c>
      <c r="G2524" s="2">
        <v>0</v>
      </c>
    </row>
    <row r="2525" spans="2:7" x14ac:dyDescent="0.25">
      <c r="B2525" s="122">
        <f t="shared" si="39"/>
        <v>2523</v>
      </c>
      <c r="C2525" s="369">
        <v>45490</v>
      </c>
      <c r="D2525" s="237" t="s">
        <v>266</v>
      </c>
      <c r="E2525" s="228" t="str">
        <f>VLOOKUP(D2525,Y$4:AA2525,2,FALSE)</f>
        <v>کامیون کمپرسی</v>
      </c>
      <c r="F2525" s="228" t="str">
        <f>VLOOKUP(D2525,Y$4:AA2525,3,FALSE)</f>
        <v>انصاری</v>
      </c>
      <c r="G2525" s="2">
        <v>119</v>
      </c>
    </row>
    <row r="2526" spans="2:7" x14ac:dyDescent="0.25">
      <c r="B2526" s="122">
        <f t="shared" si="39"/>
        <v>2524</v>
      </c>
      <c r="C2526" s="369">
        <v>45490</v>
      </c>
      <c r="D2526" s="237" t="s">
        <v>267</v>
      </c>
      <c r="E2526" s="228" t="str">
        <f>VLOOKUP(D2526,Y$4:AA2526,2,FALSE)</f>
        <v>کامیون کمپرسی</v>
      </c>
      <c r="F2526" s="228" t="str">
        <f>VLOOKUP(D2526,Y$4:AA2526,3,FALSE)</f>
        <v>انصاری</v>
      </c>
      <c r="G2526" s="2">
        <v>116</v>
      </c>
    </row>
    <row r="2527" spans="2:7" x14ac:dyDescent="0.25">
      <c r="B2527" s="122">
        <f t="shared" si="39"/>
        <v>2525</v>
      </c>
      <c r="C2527" s="369">
        <v>45490</v>
      </c>
      <c r="D2527" s="237" t="s">
        <v>258</v>
      </c>
      <c r="E2527" s="228" t="str">
        <f>VLOOKUP(D2527,Y$4:AA2527,2,FALSE)</f>
        <v>کامیون کمپرسی</v>
      </c>
      <c r="F2527" s="228" t="str">
        <f>VLOOKUP(D2527,Y$4:AA2527,3,FALSE)</f>
        <v>انصاری</v>
      </c>
      <c r="G2527" s="2">
        <v>116</v>
      </c>
    </row>
    <row r="2528" spans="2:7" x14ac:dyDescent="0.25">
      <c r="B2528" s="122">
        <f t="shared" si="39"/>
        <v>2526</v>
      </c>
      <c r="C2528" s="373">
        <v>45490</v>
      </c>
      <c r="D2528" s="312" t="s">
        <v>179</v>
      </c>
      <c r="E2528" s="313" t="str">
        <f>VLOOKUP(D2528,Y$4:AA2528,2,FALSE)</f>
        <v>تانکر آب</v>
      </c>
      <c r="F2528" s="313" t="str">
        <f>VLOOKUP(D2528,Y$4:AA2528,3,FALSE)</f>
        <v>گلپایگانی</v>
      </c>
      <c r="G2528" s="2">
        <v>0</v>
      </c>
    </row>
    <row r="2529" spans="2:7" x14ac:dyDescent="0.25">
      <c r="B2529" s="122">
        <f t="shared" si="39"/>
        <v>2527</v>
      </c>
      <c r="C2529" s="369">
        <v>45490</v>
      </c>
      <c r="D2529" s="236" t="s">
        <v>328</v>
      </c>
      <c r="E2529" s="228" t="e">
        <f>VLOOKUP(D2529,Y$4:AA2529,2,FALSE)</f>
        <v>#N/A</v>
      </c>
      <c r="F2529" s="228" t="e">
        <f>VLOOKUP(D2529,Y$4:AA2529,3,FALSE)</f>
        <v>#N/A</v>
      </c>
      <c r="G2529" s="4">
        <v>0</v>
      </c>
    </row>
    <row r="2530" spans="2:7" x14ac:dyDescent="0.25">
      <c r="B2530" s="122">
        <f t="shared" si="39"/>
        <v>2528</v>
      </c>
      <c r="C2530" s="374">
        <v>45490</v>
      </c>
      <c r="D2530" s="317" t="s">
        <v>164</v>
      </c>
      <c r="E2530" s="316" t="str">
        <f>VLOOKUP(D2530,Y$4:AA2530,2,FALSE)</f>
        <v>گریدر 14G</v>
      </c>
      <c r="F2530" s="316" t="str">
        <f>VLOOKUP(D2530,Y$4:AA2530,3,FALSE)</f>
        <v>محمد پور</v>
      </c>
      <c r="G2530" s="2">
        <v>0</v>
      </c>
    </row>
    <row r="2531" spans="2:7" x14ac:dyDescent="0.25">
      <c r="B2531" s="122">
        <f t="shared" si="39"/>
        <v>2529</v>
      </c>
      <c r="C2531" s="369">
        <v>45490</v>
      </c>
      <c r="D2531" s="238" t="s">
        <v>168</v>
      </c>
      <c r="E2531" s="228" t="str">
        <f>VLOOKUP(D2531,Y$4:AA2531,2,FALSE)</f>
        <v>غلطک کششی</v>
      </c>
      <c r="F2531" s="228" t="str">
        <f>VLOOKUP(D2531,Y$4:AA2531,3,FALSE)</f>
        <v>محمد پور</v>
      </c>
      <c r="G2531" s="2">
        <v>0</v>
      </c>
    </row>
    <row r="2532" spans="2:7" x14ac:dyDescent="0.25">
      <c r="B2532" s="122">
        <f t="shared" si="39"/>
        <v>2530</v>
      </c>
      <c r="C2532" s="369">
        <v>45490</v>
      </c>
      <c r="D2532" s="238" t="s">
        <v>171</v>
      </c>
      <c r="E2532" s="228" t="str">
        <f>VLOOKUP(D2532,Y$4:AA2532,2,FALSE)</f>
        <v>غلطک کششی</v>
      </c>
      <c r="F2532" s="228" t="str">
        <f>VLOOKUP(D2532,Y$4:AA2532,3,FALSE)</f>
        <v>محمد پور</v>
      </c>
      <c r="G2532" s="2">
        <v>0</v>
      </c>
    </row>
    <row r="2533" spans="2:7" x14ac:dyDescent="0.25">
      <c r="B2533" s="122">
        <f t="shared" si="39"/>
        <v>2531</v>
      </c>
      <c r="C2533" s="369">
        <v>45490</v>
      </c>
      <c r="D2533" s="238" t="s">
        <v>172</v>
      </c>
      <c r="E2533" s="228" t="str">
        <f>VLOOKUP(D2533,Y$4:AA2533,2,FALSE)</f>
        <v>لودر</v>
      </c>
      <c r="F2533" s="228" t="str">
        <f>VLOOKUP(D2533,Y$4:AA2533,3,FALSE)</f>
        <v>محمد پور</v>
      </c>
      <c r="G2533" s="2">
        <v>78</v>
      </c>
    </row>
    <row r="2534" spans="2:7" x14ac:dyDescent="0.25">
      <c r="B2534" s="122">
        <f t="shared" si="39"/>
        <v>2532</v>
      </c>
      <c r="C2534" s="369">
        <v>45490</v>
      </c>
      <c r="D2534" s="238" t="s">
        <v>173</v>
      </c>
      <c r="E2534" s="228" t="str">
        <f>VLOOKUP(D2534,Y$4:AA2534,2,FALSE)</f>
        <v>تانکر آب</v>
      </c>
      <c r="F2534" s="228" t="str">
        <f>VLOOKUP(D2534,Y$4:AA2534,3,FALSE)</f>
        <v>محمد پور</v>
      </c>
      <c r="G2534" s="2">
        <v>0</v>
      </c>
    </row>
    <row r="2535" spans="2:7" x14ac:dyDescent="0.25">
      <c r="B2535" s="122">
        <f t="shared" si="39"/>
        <v>2533</v>
      </c>
      <c r="C2535" s="369">
        <v>45490</v>
      </c>
      <c r="D2535" s="238" t="s">
        <v>174</v>
      </c>
      <c r="E2535" s="228" t="str">
        <f>VLOOKUP(D2535,Y$4:AA2535,2,FALSE)</f>
        <v>غلطک پاچه بزی</v>
      </c>
      <c r="F2535" s="228" t="str">
        <f>VLOOKUP(D2535,Y$4:AA2535,3,FALSE)</f>
        <v>محمد پور</v>
      </c>
      <c r="G2535" s="2">
        <v>0</v>
      </c>
    </row>
    <row r="2536" spans="2:7" x14ac:dyDescent="0.25">
      <c r="B2536" s="122">
        <f t="shared" si="39"/>
        <v>2534</v>
      </c>
      <c r="C2536" s="369">
        <v>45490</v>
      </c>
      <c r="D2536" s="238" t="s">
        <v>176</v>
      </c>
      <c r="E2536" s="228" t="str">
        <f>VLOOKUP(D2536,Y$4:AA2536,2,FALSE)</f>
        <v>بلدوزر</v>
      </c>
      <c r="F2536" s="228" t="str">
        <f>VLOOKUP(D2536,Y$4:AA2536,3,FALSE)</f>
        <v>محمد پور</v>
      </c>
      <c r="G2536" s="2">
        <v>0</v>
      </c>
    </row>
    <row r="2537" spans="2:7" x14ac:dyDescent="0.25">
      <c r="B2537" s="122">
        <f t="shared" si="39"/>
        <v>2535</v>
      </c>
      <c r="C2537" s="369">
        <v>45490</v>
      </c>
      <c r="D2537" s="238" t="s">
        <v>177</v>
      </c>
      <c r="E2537" s="228" t="str">
        <f>VLOOKUP(D2537,Y$4:AA2537,2,FALSE)</f>
        <v>کمپرسی جفت</v>
      </c>
      <c r="F2537" s="228" t="str">
        <f>VLOOKUP(D2537,Y$4:AA2537,3,FALSE)</f>
        <v>محمد پور</v>
      </c>
      <c r="G2537" s="2">
        <v>0</v>
      </c>
    </row>
    <row r="2538" spans="2:7" x14ac:dyDescent="0.25">
      <c r="B2538" s="122">
        <f t="shared" si="39"/>
        <v>2536</v>
      </c>
      <c r="C2538" s="369">
        <v>45490</v>
      </c>
      <c r="D2538" s="238" t="s">
        <v>270</v>
      </c>
      <c r="E2538" s="228" t="str">
        <f>VLOOKUP(D2538,Y$4:AA2538,2,FALSE)</f>
        <v>کمپرسی جفت</v>
      </c>
      <c r="F2538" s="228" t="str">
        <f>VLOOKUP(D2538,Y$4:AA2538,3,FALSE)</f>
        <v>محمد پور</v>
      </c>
      <c r="G2538" s="2">
        <v>0</v>
      </c>
    </row>
    <row r="2539" spans="2:7" x14ac:dyDescent="0.25">
      <c r="B2539" s="122">
        <f t="shared" si="39"/>
        <v>2537</v>
      </c>
      <c r="C2539" s="369">
        <v>45490</v>
      </c>
      <c r="D2539" s="238" t="s">
        <v>268</v>
      </c>
      <c r="E2539" s="228" t="str">
        <f>VLOOKUP(D2539,Y$4:AA2539,2,FALSE)</f>
        <v>کمپرسی تک</v>
      </c>
      <c r="F2539" s="228" t="str">
        <f>VLOOKUP(D2539,Y$4:AA2539,3,FALSE)</f>
        <v>محمد پور</v>
      </c>
      <c r="G2539" s="2">
        <v>0</v>
      </c>
    </row>
    <row r="2540" spans="2:7" x14ac:dyDescent="0.25">
      <c r="B2540" s="122">
        <f t="shared" si="39"/>
        <v>2538</v>
      </c>
      <c r="C2540" s="369">
        <v>45490</v>
      </c>
      <c r="D2540" s="238" t="s">
        <v>260</v>
      </c>
      <c r="E2540" s="228" t="str">
        <f>VLOOKUP(D2540,Y$4:AA2540,2,FALSE)</f>
        <v>تانکر آب</v>
      </c>
      <c r="F2540" s="228" t="str">
        <f>VLOOKUP(D2540,Y$4:AA2540,3,FALSE)</f>
        <v>محمد پور</v>
      </c>
      <c r="G2540" s="2">
        <v>0</v>
      </c>
    </row>
    <row r="2541" spans="2:7" x14ac:dyDescent="0.25">
      <c r="B2541" s="122">
        <f t="shared" si="39"/>
        <v>2539</v>
      </c>
      <c r="C2541" s="373">
        <v>45490</v>
      </c>
      <c r="D2541" s="312" t="s">
        <v>284</v>
      </c>
      <c r="E2541" s="313" t="str">
        <f>VLOOKUP(D2541,Y$4:AA2541,2,FALSE)</f>
        <v>کمپرسی جفت</v>
      </c>
      <c r="F2541" s="313" t="str">
        <f>VLOOKUP(D2541,Y$4:AA2541,3,FALSE)</f>
        <v>محمد پور</v>
      </c>
      <c r="G2541" s="2">
        <v>240</v>
      </c>
    </row>
    <row r="2542" spans="2:7" x14ac:dyDescent="0.25">
      <c r="B2542" s="122">
        <f t="shared" si="39"/>
        <v>2540</v>
      </c>
      <c r="C2542" s="369">
        <v>45491</v>
      </c>
      <c r="D2542" s="236" t="s">
        <v>127</v>
      </c>
      <c r="E2542" s="228" t="s">
        <v>99</v>
      </c>
      <c r="F2542" s="228" t="s">
        <v>341</v>
      </c>
      <c r="G2542" s="4">
        <v>0</v>
      </c>
    </row>
    <row r="2543" spans="2:7" x14ac:dyDescent="0.25">
      <c r="B2543" s="122">
        <f t="shared" si="39"/>
        <v>2541</v>
      </c>
      <c r="C2543" s="369">
        <v>45491</v>
      </c>
      <c r="D2543" s="236" t="s">
        <v>297</v>
      </c>
      <c r="E2543" s="228" t="s">
        <v>99</v>
      </c>
      <c r="F2543" s="228" t="s">
        <v>342</v>
      </c>
      <c r="G2543" s="4">
        <v>0</v>
      </c>
    </row>
    <row r="2544" spans="2:7" x14ac:dyDescent="0.25">
      <c r="B2544" s="122">
        <f t="shared" si="39"/>
        <v>2542</v>
      </c>
      <c r="C2544" s="369">
        <v>45491</v>
      </c>
      <c r="D2544" s="236" t="s">
        <v>88</v>
      </c>
      <c r="E2544" s="228" t="s">
        <v>89</v>
      </c>
      <c r="F2544" s="228" t="s">
        <v>343</v>
      </c>
      <c r="G2544" s="4">
        <v>201</v>
      </c>
    </row>
    <row r="2545" spans="2:7" x14ac:dyDescent="0.25">
      <c r="B2545" s="122">
        <f t="shared" si="39"/>
        <v>2543</v>
      </c>
      <c r="C2545" s="369">
        <v>45491</v>
      </c>
      <c r="D2545" s="236" t="s">
        <v>301</v>
      </c>
      <c r="E2545" s="228" t="s">
        <v>89</v>
      </c>
      <c r="F2545" s="228" t="s">
        <v>344</v>
      </c>
      <c r="G2545" s="4">
        <v>0</v>
      </c>
    </row>
    <row r="2546" spans="2:7" x14ac:dyDescent="0.25">
      <c r="B2546" s="122">
        <f t="shared" si="39"/>
        <v>2544</v>
      </c>
      <c r="C2546" s="369">
        <v>45491</v>
      </c>
      <c r="D2546" s="236" t="s">
        <v>120</v>
      </c>
      <c r="E2546" s="228" t="s">
        <v>133</v>
      </c>
      <c r="F2546" s="228" t="s">
        <v>345</v>
      </c>
      <c r="G2546" s="4">
        <v>0</v>
      </c>
    </row>
    <row r="2547" spans="2:7" x14ac:dyDescent="0.25">
      <c r="B2547" s="122">
        <f t="shared" si="39"/>
        <v>2545</v>
      </c>
      <c r="C2547" s="369">
        <v>45491</v>
      </c>
      <c r="D2547" s="236" t="s">
        <v>122</v>
      </c>
      <c r="E2547" s="228" t="s">
        <v>123</v>
      </c>
      <c r="F2547" s="228" t="s">
        <v>346</v>
      </c>
      <c r="G2547" s="4">
        <v>0</v>
      </c>
    </row>
    <row r="2548" spans="2:7" x14ac:dyDescent="0.25">
      <c r="B2548" s="122">
        <f t="shared" ref="B2548:B2612" si="40">ROW()-2</f>
        <v>2546</v>
      </c>
      <c r="C2548" s="369">
        <v>45491</v>
      </c>
      <c r="D2548" s="236" t="s">
        <v>119</v>
      </c>
      <c r="E2548" s="228" t="s">
        <v>108</v>
      </c>
      <c r="F2548" s="228" t="s">
        <v>347</v>
      </c>
      <c r="G2548" s="4">
        <v>0</v>
      </c>
    </row>
    <row r="2549" spans="2:7" x14ac:dyDescent="0.25">
      <c r="B2549" s="122">
        <f t="shared" si="40"/>
        <v>2547</v>
      </c>
      <c r="C2549" s="369">
        <v>45491</v>
      </c>
      <c r="D2549" s="236" t="s">
        <v>110</v>
      </c>
      <c r="E2549" s="228" t="s">
        <v>108</v>
      </c>
      <c r="F2549" s="228" t="s">
        <v>348</v>
      </c>
      <c r="G2549" s="4">
        <v>0</v>
      </c>
    </row>
    <row r="2550" spans="2:7" x14ac:dyDescent="0.25">
      <c r="B2550" s="122">
        <f t="shared" si="40"/>
        <v>2548</v>
      </c>
      <c r="C2550" s="369">
        <v>45491</v>
      </c>
      <c r="D2550" s="236" t="s">
        <v>107</v>
      </c>
      <c r="E2550" s="228" t="s">
        <v>108</v>
      </c>
      <c r="F2550" s="228" t="s">
        <v>349</v>
      </c>
      <c r="G2550" s="4">
        <v>0</v>
      </c>
    </row>
    <row r="2551" spans="2:7" x14ac:dyDescent="0.25">
      <c r="B2551" s="122">
        <f t="shared" si="40"/>
        <v>2549</v>
      </c>
      <c r="C2551" s="369">
        <v>45491</v>
      </c>
      <c r="D2551" s="236" t="s">
        <v>285</v>
      </c>
      <c r="E2551" s="228" t="s">
        <v>108</v>
      </c>
      <c r="F2551" s="228" t="s">
        <v>348</v>
      </c>
      <c r="G2551" s="4">
        <v>61</v>
      </c>
    </row>
    <row r="2552" spans="2:7" x14ac:dyDescent="0.25">
      <c r="B2552" s="122">
        <f t="shared" si="40"/>
        <v>2550</v>
      </c>
      <c r="C2552" s="369">
        <v>45491</v>
      </c>
      <c r="D2552" s="236" t="s">
        <v>91</v>
      </c>
      <c r="E2552" s="228" t="s">
        <v>92</v>
      </c>
      <c r="F2552" s="228" t="s">
        <v>350</v>
      </c>
      <c r="G2552" s="4">
        <v>0</v>
      </c>
    </row>
    <row r="2553" spans="2:7" x14ac:dyDescent="0.25">
      <c r="B2553" s="122">
        <f t="shared" si="40"/>
        <v>2551</v>
      </c>
      <c r="C2553" s="369">
        <v>45491</v>
      </c>
      <c r="D2553" s="236" t="s">
        <v>94</v>
      </c>
      <c r="E2553" s="228" t="s">
        <v>92</v>
      </c>
      <c r="F2553" s="228" t="s">
        <v>351</v>
      </c>
      <c r="G2553" s="4">
        <v>0</v>
      </c>
    </row>
    <row r="2554" spans="2:7" x14ac:dyDescent="0.25">
      <c r="B2554" s="122">
        <f t="shared" si="40"/>
        <v>2552</v>
      </c>
      <c r="C2554" s="369">
        <v>45491</v>
      </c>
      <c r="D2554" s="236" t="s">
        <v>117</v>
      </c>
      <c r="E2554" s="228" t="s">
        <v>92</v>
      </c>
      <c r="F2554" s="228" t="s">
        <v>352</v>
      </c>
      <c r="G2554" s="4">
        <v>0</v>
      </c>
    </row>
    <row r="2555" spans="2:7" x14ac:dyDescent="0.25">
      <c r="B2555" s="122">
        <f t="shared" si="40"/>
        <v>2553</v>
      </c>
      <c r="C2555" s="369">
        <v>45491</v>
      </c>
      <c r="D2555" s="236" t="s">
        <v>130</v>
      </c>
      <c r="E2555" s="228" t="s">
        <v>97</v>
      </c>
      <c r="F2555" s="228" t="s">
        <v>353</v>
      </c>
      <c r="G2555" s="4">
        <v>34</v>
      </c>
    </row>
    <row r="2556" spans="2:7" x14ac:dyDescent="0.25">
      <c r="B2556" s="122">
        <f t="shared" si="40"/>
        <v>2554</v>
      </c>
      <c r="C2556" s="369">
        <v>45491</v>
      </c>
      <c r="D2556" s="236" t="s">
        <v>96</v>
      </c>
      <c r="E2556" s="228" t="s">
        <v>97</v>
      </c>
      <c r="F2556" s="228" t="s">
        <v>354</v>
      </c>
      <c r="G2556" s="4">
        <v>0</v>
      </c>
    </row>
    <row r="2557" spans="2:7" x14ac:dyDescent="0.25">
      <c r="B2557" s="122">
        <f t="shared" si="40"/>
        <v>2555</v>
      </c>
      <c r="C2557" s="369">
        <v>45491</v>
      </c>
      <c r="D2557" s="236" t="s">
        <v>114</v>
      </c>
      <c r="E2557" s="228" t="s">
        <v>115</v>
      </c>
      <c r="F2557" s="228" t="s">
        <v>355</v>
      </c>
      <c r="G2557" s="4">
        <v>0</v>
      </c>
    </row>
    <row r="2558" spans="2:7" x14ac:dyDescent="0.25">
      <c r="B2558" s="122">
        <f t="shared" si="40"/>
        <v>2556</v>
      </c>
      <c r="C2558" s="374">
        <v>45491</v>
      </c>
      <c r="D2558" s="315" t="s">
        <v>158</v>
      </c>
      <c r="E2558" s="316" t="s">
        <v>138</v>
      </c>
      <c r="F2558" s="316" t="s">
        <v>151</v>
      </c>
      <c r="G2558" s="2">
        <v>0</v>
      </c>
    </row>
    <row r="2559" spans="2:7" x14ac:dyDescent="0.25">
      <c r="B2559" s="122">
        <f t="shared" si="40"/>
        <v>2557</v>
      </c>
      <c r="C2559" s="369">
        <v>45491</v>
      </c>
      <c r="D2559" s="237" t="s">
        <v>144</v>
      </c>
      <c r="E2559" s="228" t="s">
        <v>271</v>
      </c>
      <c r="F2559" s="228" t="s">
        <v>145</v>
      </c>
      <c r="G2559" s="2">
        <v>0</v>
      </c>
    </row>
    <row r="2560" spans="2:7" x14ac:dyDescent="0.25">
      <c r="B2560" s="122">
        <f t="shared" si="40"/>
        <v>2558</v>
      </c>
      <c r="C2560" s="369">
        <v>45491</v>
      </c>
      <c r="D2560" s="237" t="s">
        <v>146</v>
      </c>
      <c r="E2560" s="228" t="s">
        <v>271</v>
      </c>
      <c r="F2560" s="228" t="s">
        <v>145</v>
      </c>
      <c r="G2560" s="2">
        <v>196</v>
      </c>
    </row>
    <row r="2561" spans="2:7" x14ac:dyDescent="0.25">
      <c r="B2561" s="122">
        <f t="shared" si="40"/>
        <v>2559</v>
      </c>
      <c r="C2561" s="369">
        <v>45491</v>
      </c>
      <c r="D2561" s="238" t="s">
        <v>147</v>
      </c>
      <c r="E2561" s="228" t="s">
        <v>272</v>
      </c>
      <c r="F2561" s="228" t="s">
        <v>148</v>
      </c>
      <c r="G2561" s="2">
        <v>0</v>
      </c>
    </row>
    <row r="2562" spans="2:7" x14ac:dyDescent="0.25">
      <c r="B2562" s="122">
        <f t="shared" si="40"/>
        <v>2560</v>
      </c>
      <c r="C2562" s="369">
        <v>45491</v>
      </c>
      <c r="D2562" s="236" t="s">
        <v>162</v>
      </c>
      <c r="E2562" s="228" t="s">
        <v>138</v>
      </c>
      <c r="F2562" s="228" t="s">
        <v>64</v>
      </c>
      <c r="G2562" s="2">
        <v>0</v>
      </c>
    </row>
    <row r="2563" spans="2:7" x14ac:dyDescent="0.25">
      <c r="B2563" s="122">
        <f t="shared" si="40"/>
        <v>2561</v>
      </c>
      <c r="C2563" s="369">
        <v>45491</v>
      </c>
      <c r="D2563" s="236" t="s">
        <v>160</v>
      </c>
      <c r="E2563" s="228" t="s">
        <v>161</v>
      </c>
      <c r="F2563" s="228" t="s">
        <v>64</v>
      </c>
      <c r="G2563" s="2">
        <v>250</v>
      </c>
    </row>
    <row r="2564" spans="2:7" x14ac:dyDescent="0.25">
      <c r="B2564" s="122">
        <f t="shared" si="40"/>
        <v>2562</v>
      </c>
      <c r="C2564" s="369">
        <v>45491</v>
      </c>
      <c r="D2564" s="236" t="s">
        <v>149</v>
      </c>
      <c r="E2564" s="228" t="s">
        <v>273</v>
      </c>
      <c r="F2564" s="228" t="s">
        <v>63</v>
      </c>
      <c r="G2564" s="2">
        <v>0</v>
      </c>
    </row>
    <row r="2565" spans="2:7" x14ac:dyDescent="0.25">
      <c r="B2565" s="122">
        <f t="shared" si="40"/>
        <v>2563</v>
      </c>
      <c r="C2565" s="369">
        <v>45491</v>
      </c>
      <c r="D2565" s="237" t="s">
        <v>150</v>
      </c>
      <c r="E2565" s="228" t="s">
        <v>92</v>
      </c>
      <c r="F2565" s="228" t="s">
        <v>63</v>
      </c>
      <c r="G2565" s="2">
        <v>140</v>
      </c>
    </row>
    <row r="2566" spans="2:7" x14ac:dyDescent="0.25">
      <c r="B2566" s="122">
        <f t="shared" si="40"/>
        <v>2564</v>
      </c>
      <c r="C2566" s="369">
        <v>45491</v>
      </c>
      <c r="D2566" s="237" t="s">
        <v>152</v>
      </c>
      <c r="E2566" s="228" t="s">
        <v>92</v>
      </c>
      <c r="F2566" s="228" t="s">
        <v>63</v>
      </c>
      <c r="G2566" s="2">
        <v>0</v>
      </c>
    </row>
    <row r="2567" spans="2:7" x14ac:dyDescent="0.25">
      <c r="B2567" s="122">
        <f t="shared" si="40"/>
        <v>2565</v>
      </c>
      <c r="C2567" s="369">
        <v>45491</v>
      </c>
      <c r="D2567" s="237" t="s">
        <v>153</v>
      </c>
      <c r="E2567" s="228" t="s">
        <v>92</v>
      </c>
      <c r="F2567" s="228" t="s">
        <v>63</v>
      </c>
      <c r="G2567" s="2">
        <v>0</v>
      </c>
    </row>
    <row r="2568" spans="2:7" x14ac:dyDescent="0.25">
      <c r="B2568" s="122">
        <f t="shared" si="40"/>
        <v>2566</v>
      </c>
      <c r="C2568" s="369">
        <v>45491</v>
      </c>
      <c r="D2568" s="237" t="s">
        <v>137</v>
      </c>
      <c r="E2568" s="228" t="s">
        <v>138</v>
      </c>
      <c r="F2568" s="228" t="s">
        <v>2</v>
      </c>
      <c r="G2568" s="2">
        <v>0</v>
      </c>
    </row>
    <row r="2569" spans="2:7" x14ac:dyDescent="0.25">
      <c r="B2569" s="122">
        <f t="shared" si="40"/>
        <v>2567</v>
      </c>
      <c r="C2569" s="369">
        <v>45491</v>
      </c>
      <c r="D2569" s="237" t="s">
        <v>139</v>
      </c>
      <c r="E2569" s="228" t="s">
        <v>138</v>
      </c>
      <c r="F2569" s="228" t="s">
        <v>2</v>
      </c>
      <c r="G2569" s="2">
        <v>288</v>
      </c>
    </row>
    <row r="2570" spans="2:7" x14ac:dyDescent="0.25">
      <c r="B2570" s="122">
        <f t="shared" si="40"/>
        <v>2568</v>
      </c>
      <c r="C2570" s="369">
        <v>45491</v>
      </c>
      <c r="D2570" s="237" t="s">
        <v>141</v>
      </c>
      <c r="E2570" s="228" t="s">
        <v>92</v>
      </c>
      <c r="F2570" s="228" t="s">
        <v>2</v>
      </c>
      <c r="G2570" s="2">
        <v>0</v>
      </c>
    </row>
    <row r="2571" spans="2:7" x14ac:dyDescent="0.25">
      <c r="B2571" s="122">
        <f t="shared" si="40"/>
        <v>2569</v>
      </c>
      <c r="C2571" s="369">
        <v>45491</v>
      </c>
      <c r="D2571" s="237" t="s">
        <v>142</v>
      </c>
      <c r="E2571" s="228" t="s">
        <v>92</v>
      </c>
      <c r="F2571" s="228" t="s">
        <v>2</v>
      </c>
      <c r="G2571" s="2">
        <v>130</v>
      </c>
    </row>
    <row r="2572" spans="2:7" x14ac:dyDescent="0.25">
      <c r="B2572" s="122">
        <f t="shared" si="40"/>
        <v>2570</v>
      </c>
      <c r="C2572" s="369">
        <v>45491</v>
      </c>
      <c r="D2572" s="237" t="s">
        <v>143</v>
      </c>
      <c r="E2572" s="228" t="s">
        <v>92</v>
      </c>
      <c r="F2572" s="228" t="s">
        <v>2</v>
      </c>
      <c r="G2572" s="2">
        <v>0</v>
      </c>
    </row>
    <row r="2573" spans="2:7" x14ac:dyDescent="0.25">
      <c r="B2573" s="122">
        <f t="shared" si="40"/>
        <v>2571</v>
      </c>
      <c r="C2573" s="369">
        <v>45491</v>
      </c>
      <c r="D2573" s="237" t="s">
        <v>136</v>
      </c>
      <c r="E2573" s="228" t="s">
        <v>99</v>
      </c>
      <c r="F2573" s="228" t="s">
        <v>2</v>
      </c>
      <c r="G2573" s="2">
        <v>0</v>
      </c>
    </row>
    <row r="2574" spans="2:7" x14ac:dyDescent="0.25">
      <c r="B2574" s="122">
        <f t="shared" si="40"/>
        <v>2572</v>
      </c>
      <c r="C2574" s="369">
        <v>45491</v>
      </c>
      <c r="D2574" s="237" t="s">
        <v>286</v>
      </c>
      <c r="E2574" s="228" t="s">
        <v>99</v>
      </c>
      <c r="F2574" s="228" t="s">
        <v>2</v>
      </c>
      <c r="G2574" s="2">
        <v>0</v>
      </c>
    </row>
    <row r="2575" spans="2:7" x14ac:dyDescent="0.25">
      <c r="B2575" s="122">
        <f t="shared" si="40"/>
        <v>2573</v>
      </c>
      <c r="C2575" s="369">
        <v>45491</v>
      </c>
      <c r="D2575" s="236" t="s">
        <v>155</v>
      </c>
      <c r="E2575" s="228" t="s">
        <v>104</v>
      </c>
      <c r="F2575" s="228" t="s">
        <v>62</v>
      </c>
      <c r="G2575" s="2">
        <v>175</v>
      </c>
    </row>
    <row r="2576" spans="2:7" x14ac:dyDescent="0.25">
      <c r="B2576" s="122">
        <f t="shared" si="40"/>
        <v>2574</v>
      </c>
      <c r="C2576" s="369">
        <v>45491</v>
      </c>
      <c r="D2576" s="236" t="s">
        <v>156</v>
      </c>
      <c r="E2576" s="228" t="s">
        <v>92</v>
      </c>
      <c r="F2576" s="228" t="s">
        <v>62</v>
      </c>
      <c r="G2576" s="2">
        <v>152</v>
      </c>
    </row>
    <row r="2577" spans="2:7" x14ac:dyDescent="0.25">
      <c r="B2577" s="122">
        <f t="shared" si="40"/>
        <v>2575</v>
      </c>
      <c r="C2577" s="369">
        <v>45491</v>
      </c>
      <c r="D2577" s="236" t="s">
        <v>157</v>
      </c>
      <c r="E2577" s="228" t="s">
        <v>92</v>
      </c>
      <c r="F2577" s="228" t="s">
        <v>62</v>
      </c>
      <c r="G2577" s="2">
        <v>100</v>
      </c>
    </row>
    <row r="2578" spans="2:7" x14ac:dyDescent="0.25">
      <c r="B2578" s="122">
        <f t="shared" si="40"/>
        <v>2576</v>
      </c>
      <c r="C2578" s="369">
        <v>45491</v>
      </c>
      <c r="D2578" s="236" t="s">
        <v>302</v>
      </c>
      <c r="E2578" s="228" t="s">
        <v>92</v>
      </c>
      <c r="F2578" s="228" t="s">
        <v>62</v>
      </c>
      <c r="G2578" s="2">
        <v>0</v>
      </c>
    </row>
    <row r="2579" spans="2:7" x14ac:dyDescent="0.25">
      <c r="B2579" s="122">
        <f t="shared" si="40"/>
        <v>2577</v>
      </c>
      <c r="C2579" s="369">
        <v>45491</v>
      </c>
      <c r="D2579" s="237" t="s">
        <v>266</v>
      </c>
      <c r="E2579" s="228" t="s">
        <v>92</v>
      </c>
      <c r="F2579" s="228" t="s">
        <v>2</v>
      </c>
      <c r="G2579" s="2">
        <v>0</v>
      </c>
    </row>
    <row r="2580" spans="2:7" x14ac:dyDescent="0.25">
      <c r="B2580" s="122">
        <f t="shared" si="40"/>
        <v>2578</v>
      </c>
      <c r="C2580" s="369">
        <v>45491</v>
      </c>
      <c r="D2580" s="237" t="s">
        <v>267</v>
      </c>
      <c r="E2580" s="228" t="s">
        <v>92</v>
      </c>
      <c r="F2580" s="228" t="s">
        <v>2</v>
      </c>
      <c r="G2580" s="2">
        <v>0</v>
      </c>
    </row>
    <row r="2581" spans="2:7" x14ac:dyDescent="0.25">
      <c r="B2581" s="122">
        <f t="shared" si="40"/>
        <v>2579</v>
      </c>
      <c r="C2581" s="369">
        <v>45491</v>
      </c>
      <c r="D2581" s="237" t="s">
        <v>258</v>
      </c>
      <c r="E2581" s="228" t="s">
        <v>92</v>
      </c>
      <c r="F2581" s="228" t="s">
        <v>2</v>
      </c>
      <c r="G2581" s="2">
        <v>0</v>
      </c>
    </row>
    <row r="2582" spans="2:7" x14ac:dyDescent="0.25">
      <c r="B2582" s="122">
        <f t="shared" si="40"/>
        <v>2580</v>
      </c>
      <c r="C2582" s="373">
        <v>45491</v>
      </c>
      <c r="D2582" s="312" t="s">
        <v>179</v>
      </c>
      <c r="E2582" s="313" t="s">
        <v>161</v>
      </c>
      <c r="F2582" s="313" t="s">
        <v>8</v>
      </c>
      <c r="G2582" s="2">
        <v>115</v>
      </c>
    </row>
    <row r="2583" spans="2:7" x14ac:dyDescent="0.25">
      <c r="B2583" s="122">
        <f t="shared" si="40"/>
        <v>2581</v>
      </c>
      <c r="C2583" s="369">
        <v>45491</v>
      </c>
      <c r="D2583" s="236" t="s">
        <v>328</v>
      </c>
      <c r="E2583" s="228" t="s">
        <v>329</v>
      </c>
      <c r="F2583" s="228">
        <v>0</v>
      </c>
      <c r="G2583" s="4">
        <v>0</v>
      </c>
    </row>
    <row r="2584" spans="2:7" x14ac:dyDescent="0.25">
      <c r="B2584" s="122">
        <f t="shared" si="40"/>
        <v>2582</v>
      </c>
      <c r="C2584" s="374">
        <v>45491</v>
      </c>
      <c r="D2584" s="317" t="s">
        <v>164</v>
      </c>
      <c r="E2584" s="316" t="s">
        <v>165</v>
      </c>
      <c r="F2584" s="316" t="s">
        <v>166</v>
      </c>
      <c r="G2584" s="2">
        <v>173</v>
      </c>
    </row>
    <row r="2585" spans="2:7" x14ac:dyDescent="0.25">
      <c r="B2585" s="122">
        <f t="shared" si="40"/>
        <v>2583</v>
      </c>
      <c r="C2585" s="369">
        <v>45491</v>
      </c>
      <c r="D2585" s="238" t="s">
        <v>168</v>
      </c>
      <c r="E2585" s="228" t="s">
        <v>169</v>
      </c>
      <c r="F2585" s="228" t="s">
        <v>166</v>
      </c>
      <c r="G2585" s="2">
        <v>0</v>
      </c>
    </row>
    <row r="2586" spans="2:7" x14ac:dyDescent="0.25">
      <c r="B2586" s="122">
        <f t="shared" si="40"/>
        <v>2584</v>
      </c>
      <c r="C2586" s="369">
        <v>45491</v>
      </c>
      <c r="D2586" s="238" t="s">
        <v>171</v>
      </c>
      <c r="E2586" s="228" t="s">
        <v>169</v>
      </c>
      <c r="F2586" s="228" t="s">
        <v>166</v>
      </c>
      <c r="G2586" s="2">
        <v>0</v>
      </c>
    </row>
    <row r="2587" spans="2:7" x14ac:dyDescent="0.25">
      <c r="B2587" s="122">
        <f t="shared" si="40"/>
        <v>2585</v>
      </c>
      <c r="C2587" s="369">
        <v>45491</v>
      </c>
      <c r="D2587" s="238" t="s">
        <v>172</v>
      </c>
      <c r="E2587" s="228" t="s">
        <v>104</v>
      </c>
      <c r="F2587" s="228" t="s">
        <v>166</v>
      </c>
      <c r="G2587" s="2">
        <v>0</v>
      </c>
    </row>
    <row r="2588" spans="2:7" x14ac:dyDescent="0.25">
      <c r="B2588" s="122">
        <f t="shared" si="40"/>
        <v>2586</v>
      </c>
      <c r="C2588" s="369">
        <v>45491</v>
      </c>
      <c r="D2588" s="238" t="s">
        <v>173</v>
      </c>
      <c r="E2588" s="228" t="s">
        <v>161</v>
      </c>
      <c r="F2588" s="228" t="s">
        <v>166</v>
      </c>
      <c r="G2588" s="2">
        <v>0</v>
      </c>
    </row>
    <row r="2589" spans="2:7" x14ac:dyDescent="0.25">
      <c r="B2589" s="122">
        <f t="shared" si="40"/>
        <v>2587</v>
      </c>
      <c r="C2589" s="369">
        <v>45491</v>
      </c>
      <c r="D2589" s="238" t="s">
        <v>174</v>
      </c>
      <c r="E2589" s="228" t="s">
        <v>175</v>
      </c>
      <c r="F2589" s="228" t="s">
        <v>166</v>
      </c>
      <c r="G2589" s="2">
        <v>0</v>
      </c>
    </row>
    <row r="2590" spans="2:7" x14ac:dyDescent="0.25">
      <c r="B2590" s="122">
        <f t="shared" si="40"/>
        <v>2588</v>
      </c>
      <c r="C2590" s="369">
        <v>45491</v>
      </c>
      <c r="D2590" s="238" t="s">
        <v>176</v>
      </c>
      <c r="E2590" s="228" t="s">
        <v>99</v>
      </c>
      <c r="F2590" s="228" t="s">
        <v>166</v>
      </c>
      <c r="G2590" s="2">
        <v>0</v>
      </c>
    </row>
    <row r="2591" spans="2:7" x14ac:dyDescent="0.25">
      <c r="B2591" s="122">
        <f t="shared" si="40"/>
        <v>2589</v>
      </c>
      <c r="C2591" s="369">
        <v>45491</v>
      </c>
      <c r="D2591" s="238" t="s">
        <v>177</v>
      </c>
      <c r="E2591" s="228" t="s">
        <v>178</v>
      </c>
      <c r="F2591" s="228" t="s">
        <v>166</v>
      </c>
      <c r="G2591" s="2">
        <v>0</v>
      </c>
    </row>
    <row r="2592" spans="2:7" x14ac:dyDescent="0.25">
      <c r="B2592" s="122">
        <f t="shared" si="40"/>
        <v>2590</v>
      </c>
      <c r="C2592" s="369">
        <v>45491</v>
      </c>
      <c r="D2592" s="238" t="s">
        <v>270</v>
      </c>
      <c r="E2592" s="228" t="s">
        <v>178</v>
      </c>
      <c r="F2592" s="228" t="s">
        <v>166</v>
      </c>
      <c r="G2592" s="2">
        <v>0</v>
      </c>
    </row>
    <row r="2593" spans="2:7" x14ac:dyDescent="0.25">
      <c r="B2593" s="122">
        <f t="shared" si="40"/>
        <v>2591</v>
      </c>
      <c r="C2593" s="369">
        <v>45491</v>
      </c>
      <c r="D2593" s="238" t="s">
        <v>268</v>
      </c>
      <c r="E2593" s="228" t="s">
        <v>276</v>
      </c>
      <c r="F2593" s="228" t="s">
        <v>166</v>
      </c>
      <c r="G2593" s="2">
        <v>0</v>
      </c>
    </row>
    <row r="2594" spans="2:7" x14ac:dyDescent="0.25">
      <c r="B2594" s="122">
        <f t="shared" si="40"/>
        <v>2592</v>
      </c>
      <c r="C2594" s="369">
        <v>45491</v>
      </c>
      <c r="D2594" s="238" t="s">
        <v>260</v>
      </c>
      <c r="E2594" s="228" t="s">
        <v>161</v>
      </c>
      <c r="F2594" s="228" t="s">
        <v>166</v>
      </c>
      <c r="G2594" s="2">
        <v>202</v>
      </c>
    </row>
    <row r="2595" spans="2:7" x14ac:dyDescent="0.25">
      <c r="B2595" s="122">
        <f t="shared" si="40"/>
        <v>2593</v>
      </c>
      <c r="C2595" s="373">
        <v>45491</v>
      </c>
      <c r="D2595" s="312" t="s">
        <v>284</v>
      </c>
      <c r="E2595" s="313" t="s">
        <v>178</v>
      </c>
      <c r="F2595" s="313" t="s">
        <v>166</v>
      </c>
      <c r="G2595" s="2">
        <v>0</v>
      </c>
    </row>
    <row r="2596" spans="2:7" x14ac:dyDescent="0.25">
      <c r="B2596" s="122">
        <f t="shared" si="40"/>
        <v>2594</v>
      </c>
      <c r="C2596" s="369">
        <v>45492</v>
      </c>
      <c r="D2596" s="236" t="s">
        <v>127</v>
      </c>
      <c r="E2596" s="228" t="str">
        <f>VLOOKUP(D2596,Y$4:AA2596,2,FALSE)</f>
        <v>بلدوزر</v>
      </c>
      <c r="F2596" s="228" t="str">
        <f>VLOOKUP(D2596,Y$4:AA2596,3,FALSE)</f>
        <v>شرکتی-رجب زاده</v>
      </c>
      <c r="G2596" s="4">
        <v>380</v>
      </c>
    </row>
    <row r="2597" spans="2:7" x14ac:dyDescent="0.25">
      <c r="B2597" s="122">
        <f t="shared" si="40"/>
        <v>2595</v>
      </c>
      <c r="C2597" s="369">
        <v>45492</v>
      </c>
      <c r="D2597" s="236" t="s">
        <v>297</v>
      </c>
      <c r="E2597" s="228" t="str">
        <f>VLOOKUP(D2597,Y$4:AA2597,2,FALSE)</f>
        <v>بلدوزر</v>
      </c>
      <c r="F2597" s="228" t="str">
        <f>VLOOKUP(D2597,Y$4:AA2597,3,FALSE)</f>
        <v>شرکتی-نخعی</v>
      </c>
      <c r="G2597" s="4">
        <v>0</v>
      </c>
    </row>
    <row r="2598" spans="2:7" x14ac:dyDescent="0.25">
      <c r="B2598" s="122">
        <f t="shared" si="40"/>
        <v>2596</v>
      </c>
      <c r="C2598" s="369">
        <v>45492</v>
      </c>
      <c r="D2598" s="236" t="s">
        <v>88</v>
      </c>
      <c r="E2598" s="228" t="str">
        <f>VLOOKUP(D2598,Y$4:AA2598,2,FALSE)</f>
        <v>گریدر  ۱۶g</v>
      </c>
      <c r="F2598" s="228" t="str">
        <f>VLOOKUP(D2598,Y$4:AA2598,3,FALSE)</f>
        <v>شرکتی-یگانه</v>
      </c>
      <c r="G2598" s="4">
        <v>146</v>
      </c>
    </row>
    <row r="2599" spans="2:7" x14ac:dyDescent="0.25">
      <c r="B2599" s="122">
        <f t="shared" si="40"/>
        <v>2597</v>
      </c>
      <c r="C2599" s="369">
        <v>45492</v>
      </c>
      <c r="D2599" s="236" t="s">
        <v>301</v>
      </c>
      <c r="E2599" s="228" t="str">
        <f>VLOOKUP(D2599,Y$4:AA2599,2,FALSE)</f>
        <v>گریدر  ۱۶g</v>
      </c>
      <c r="F2599" s="228" t="str">
        <f>VLOOKUP(D2599,Y$4:AA2599,3,FALSE)</f>
        <v>شرکتی-حسن پور</v>
      </c>
      <c r="G2599" s="4">
        <v>0</v>
      </c>
    </row>
    <row r="2600" spans="2:7" x14ac:dyDescent="0.25">
      <c r="B2600" s="122">
        <f t="shared" si="40"/>
        <v>2598</v>
      </c>
      <c r="C2600" s="369">
        <v>45492</v>
      </c>
      <c r="D2600" s="236" t="s">
        <v>120</v>
      </c>
      <c r="E2600" s="228" t="str">
        <f>VLOOKUP(D2600,Y$4:AA2600,2,FALSE)</f>
        <v>میکسراتکو</v>
      </c>
      <c r="F2600" s="228" t="str">
        <f>VLOOKUP(D2600,Y$4:AA2600,3,FALSE)</f>
        <v>شرکتی-شاکری</v>
      </c>
      <c r="G2600" s="4">
        <v>152</v>
      </c>
    </row>
    <row r="2601" spans="2:7" x14ac:dyDescent="0.25">
      <c r="B2601" s="122">
        <f t="shared" si="40"/>
        <v>2599</v>
      </c>
      <c r="C2601" s="369">
        <v>45492</v>
      </c>
      <c r="D2601" s="236" t="s">
        <v>122</v>
      </c>
      <c r="E2601" s="228" t="str">
        <f>VLOOKUP(D2601,Y$4:AA2601,2,FALSE)</f>
        <v>میکسر امیکو</v>
      </c>
      <c r="F2601" s="228" t="str">
        <f>VLOOKUP(D2601,Y$4:AA2601,3,FALSE)</f>
        <v>شرکتی-زراعتی</v>
      </c>
      <c r="G2601" s="4">
        <v>0</v>
      </c>
    </row>
    <row r="2602" spans="2:7" x14ac:dyDescent="0.25">
      <c r="B2602" s="122">
        <f t="shared" si="40"/>
        <v>2600</v>
      </c>
      <c r="C2602" s="369">
        <v>45492</v>
      </c>
      <c r="D2602" s="236" t="s">
        <v>356</v>
      </c>
      <c r="E2602" s="228" t="str">
        <f>VLOOKUP(D2602,Y$4:AA2602,2,FALSE)</f>
        <v>میکسر اتکو</v>
      </c>
      <c r="F2602" s="228" t="str">
        <f>VLOOKUP(D2602,Y$4:AA2602,3,FALSE)</f>
        <v>-</v>
      </c>
      <c r="G2602" s="4">
        <v>81</v>
      </c>
    </row>
    <row r="2603" spans="2:7" x14ac:dyDescent="0.25">
      <c r="B2603" s="122">
        <f t="shared" si="40"/>
        <v>2601</v>
      </c>
      <c r="C2603" s="369">
        <v>45492</v>
      </c>
      <c r="D2603" s="236" t="s">
        <v>119</v>
      </c>
      <c r="E2603" s="228" t="str">
        <f>VLOOKUP(D2603,Y$4:AA2603,2,FALSE)</f>
        <v>غلطک</v>
      </c>
      <c r="F2603" s="228" t="str">
        <f>VLOOKUP(D2603,Y$4:AA2603,3,FALSE)</f>
        <v>شرکتی-جمالی</v>
      </c>
      <c r="G2603" s="4">
        <v>41</v>
      </c>
    </row>
    <row r="2604" spans="2:7" x14ac:dyDescent="0.25">
      <c r="B2604" s="122">
        <f t="shared" si="40"/>
        <v>2602</v>
      </c>
      <c r="C2604" s="369">
        <v>45492</v>
      </c>
      <c r="D2604" s="236" t="s">
        <v>110</v>
      </c>
      <c r="E2604" s="228" t="str">
        <f>VLOOKUP(D2604,Y$4:AA2604,2,FALSE)</f>
        <v>غلطک</v>
      </c>
      <c r="F2604" s="228" t="str">
        <f>VLOOKUP(D2604,Y$4:AA2604,3,FALSE)</f>
        <v>شرکتی-شیری</v>
      </c>
      <c r="G2604" s="4">
        <v>0</v>
      </c>
    </row>
    <row r="2605" spans="2:7" x14ac:dyDescent="0.25">
      <c r="B2605" s="122">
        <f t="shared" si="40"/>
        <v>2603</v>
      </c>
      <c r="C2605" s="369">
        <v>45492</v>
      </c>
      <c r="D2605" s="236" t="s">
        <v>107</v>
      </c>
      <c r="E2605" s="228" t="str">
        <f>VLOOKUP(D2605,Y$4:AA2605,2,FALSE)</f>
        <v>غلطک</v>
      </c>
      <c r="F2605" s="228" t="str">
        <f>VLOOKUP(D2605,Y$4:AA2605,3,FALSE)</f>
        <v>شرکتی-دیانتی</v>
      </c>
      <c r="G2605" s="4">
        <v>90</v>
      </c>
    </row>
    <row r="2606" spans="2:7" x14ac:dyDescent="0.25">
      <c r="B2606" s="122">
        <f t="shared" si="40"/>
        <v>2604</v>
      </c>
      <c r="C2606" s="369">
        <v>45492</v>
      </c>
      <c r="D2606" s="236" t="s">
        <v>285</v>
      </c>
      <c r="E2606" s="228" t="str">
        <f>VLOOKUP(D2606,Y$4:AA2606,2,FALSE)</f>
        <v>غلطک</v>
      </c>
      <c r="F2606" s="228" t="str">
        <f>VLOOKUP(D2606,Y$4:AA2606,3,FALSE)</f>
        <v>شرکتی-شیری</v>
      </c>
      <c r="G2606" s="4">
        <v>50</v>
      </c>
    </row>
    <row r="2607" spans="2:7" x14ac:dyDescent="0.25">
      <c r="B2607" s="122">
        <f t="shared" si="40"/>
        <v>2605</v>
      </c>
      <c r="C2607" s="369">
        <v>45492</v>
      </c>
      <c r="D2607" s="236" t="s">
        <v>91</v>
      </c>
      <c r="E2607" s="228" t="str">
        <f>VLOOKUP(D2607,Y$4:AA2607,2,FALSE)</f>
        <v>کامیون کمپرسی</v>
      </c>
      <c r="F2607" s="228" t="str">
        <f>VLOOKUP(D2607,Y$4:AA2607,3,FALSE)</f>
        <v>شرکتی-یحیی زاده</v>
      </c>
      <c r="G2607" s="4">
        <v>220</v>
      </c>
    </row>
    <row r="2608" spans="2:7" x14ac:dyDescent="0.25">
      <c r="B2608" s="122">
        <f t="shared" si="40"/>
        <v>2606</v>
      </c>
      <c r="C2608" s="369">
        <v>45492</v>
      </c>
      <c r="D2608" s="236" t="s">
        <v>94</v>
      </c>
      <c r="E2608" s="228" t="str">
        <f>VLOOKUP(D2608,Y$4:AA2608,2,FALSE)</f>
        <v>کامیون کمپرسی</v>
      </c>
      <c r="F2608" s="228" t="str">
        <f>VLOOKUP(D2608,Y$4:AA2608,3,FALSE)</f>
        <v>شرکتی-نوروز غلامی</v>
      </c>
      <c r="G2608" s="4">
        <v>0</v>
      </c>
    </row>
    <row r="2609" spans="2:7" x14ac:dyDescent="0.25">
      <c r="B2609" s="122">
        <f t="shared" si="40"/>
        <v>2607</v>
      </c>
      <c r="C2609" s="369">
        <v>45492</v>
      </c>
      <c r="D2609" s="236" t="s">
        <v>117</v>
      </c>
      <c r="E2609" s="228" t="str">
        <f>VLOOKUP(D2609,Y$4:AA2609,2,FALSE)</f>
        <v>کامیون کمپرسی</v>
      </c>
      <c r="F2609" s="228" t="str">
        <f>VLOOKUP(D2609,Y$4:AA2609,3,FALSE)</f>
        <v>شرکتی-علیرضا اقلیمی</v>
      </c>
      <c r="G2609" s="4">
        <v>108</v>
      </c>
    </row>
    <row r="2610" spans="2:7" x14ac:dyDescent="0.25">
      <c r="B2610" s="122">
        <f t="shared" si="40"/>
        <v>2608</v>
      </c>
      <c r="C2610" s="369">
        <v>45492</v>
      </c>
      <c r="D2610" s="236" t="s">
        <v>130</v>
      </c>
      <c r="E2610" s="228" t="str">
        <f>VLOOKUP(D2610,Y$4:AA2610,2,FALSE)</f>
        <v>تانکر ابپاش بنز</v>
      </c>
      <c r="F2610" s="228" t="str">
        <f>VLOOKUP(D2610,Y$4:AA2610,3,FALSE)</f>
        <v>شرکتی-بارانی</v>
      </c>
      <c r="G2610" s="4">
        <v>29</v>
      </c>
    </row>
    <row r="2611" spans="2:7" x14ac:dyDescent="0.25">
      <c r="B2611" s="122">
        <f t="shared" si="40"/>
        <v>2609</v>
      </c>
      <c r="C2611" s="369">
        <v>45492</v>
      </c>
      <c r="D2611" s="236" t="s">
        <v>96</v>
      </c>
      <c r="E2611" s="228" t="str">
        <f>VLOOKUP(D2611,Y$4:AA2611,2,FALSE)</f>
        <v>تانکر ابپاش بنز</v>
      </c>
      <c r="F2611" s="228" t="str">
        <f>VLOOKUP(D2611,Y$4:AA2611,3,FALSE)</f>
        <v>شرکتی-میامی</v>
      </c>
      <c r="G2611" s="4">
        <v>78</v>
      </c>
    </row>
    <row r="2612" spans="2:7" x14ac:dyDescent="0.25">
      <c r="B2612" s="122">
        <f t="shared" si="40"/>
        <v>2610</v>
      </c>
      <c r="C2612" s="369">
        <v>45492</v>
      </c>
      <c r="D2612" s="236" t="s">
        <v>114</v>
      </c>
      <c r="E2612" s="228" t="str">
        <f>VLOOKUP(D2612,Y$4:AA2612,2,FALSE)</f>
        <v>تانکر سوخت بنز</v>
      </c>
      <c r="F2612" s="228" t="str">
        <f>VLOOKUP(D2612,Y$4:AA2612,3,FALSE)</f>
        <v>شرکتی-برات زاده- از تاریخ 1 تیرماه</v>
      </c>
      <c r="G2612" s="4">
        <v>0</v>
      </c>
    </row>
    <row r="2613" spans="2:7" x14ac:dyDescent="0.25">
      <c r="B2613" s="122">
        <f t="shared" ref="B2613:B2677" si="41">ROW()-2</f>
        <v>2611</v>
      </c>
      <c r="C2613" s="374">
        <v>45492</v>
      </c>
      <c r="D2613" s="315" t="s">
        <v>158</v>
      </c>
      <c r="E2613" s="316" t="str">
        <f>VLOOKUP(D2613,Y$4:AA2613,2,FALSE)</f>
        <v>بیل مکانیکی</v>
      </c>
      <c r="F2613" s="316" t="str">
        <f>VLOOKUP(D2613,Y$4:AA2613,3,FALSE)</f>
        <v>تکبری</v>
      </c>
      <c r="G2613" s="2">
        <v>39</v>
      </c>
    </row>
    <row r="2614" spans="2:7" x14ac:dyDescent="0.25">
      <c r="B2614" s="122">
        <f t="shared" si="41"/>
        <v>2612</v>
      </c>
      <c r="C2614" s="369">
        <v>45492</v>
      </c>
      <c r="D2614" s="237" t="s">
        <v>144</v>
      </c>
      <c r="E2614" s="228" t="str">
        <f>VLOOKUP(D2614,Y$4:AA2614,2,FALSE)</f>
        <v>بلدوزر D85</v>
      </c>
      <c r="F2614" s="228" t="str">
        <f>VLOOKUP(D2614,Y$4:AA2614,3,FALSE)</f>
        <v>اکبری</v>
      </c>
      <c r="G2614" s="2">
        <v>222</v>
      </c>
    </row>
    <row r="2615" spans="2:7" x14ac:dyDescent="0.25">
      <c r="B2615" s="122">
        <f t="shared" si="41"/>
        <v>2613</v>
      </c>
      <c r="C2615" s="369">
        <v>45492</v>
      </c>
      <c r="D2615" s="237" t="s">
        <v>146</v>
      </c>
      <c r="E2615" s="228" t="str">
        <f>VLOOKUP(D2615,Y$4:AA2615,2,FALSE)</f>
        <v>بلدوزر D85</v>
      </c>
      <c r="F2615" s="228" t="str">
        <f>VLOOKUP(D2615,Y$4:AA2615,3,FALSE)</f>
        <v>اکبری</v>
      </c>
      <c r="G2615" s="2">
        <v>125</v>
      </c>
    </row>
    <row r="2616" spans="2:7" x14ac:dyDescent="0.25">
      <c r="B2616" s="122">
        <f t="shared" si="41"/>
        <v>2614</v>
      </c>
      <c r="C2616" s="369">
        <v>45492</v>
      </c>
      <c r="D2616" s="238" t="s">
        <v>147</v>
      </c>
      <c r="E2616" s="228" t="str">
        <f>VLOOKUP(D2616,Y$4:AA2616,2,FALSE)</f>
        <v>بلدوزر کاترپیلار D8</v>
      </c>
      <c r="F2616" s="228" t="str">
        <f>VLOOKUP(D2616,Y$4:AA2616,3,FALSE)</f>
        <v>حسن پور</v>
      </c>
      <c r="G2616" s="2">
        <v>392</v>
      </c>
    </row>
    <row r="2617" spans="2:7" x14ac:dyDescent="0.25">
      <c r="B2617" s="122">
        <f t="shared" si="41"/>
        <v>2615</v>
      </c>
      <c r="C2617" s="369">
        <v>45492</v>
      </c>
      <c r="D2617" s="236" t="s">
        <v>162</v>
      </c>
      <c r="E2617" s="228" t="str">
        <f>VLOOKUP(D2617,Y$4:AA2617,2,FALSE)</f>
        <v>بیل مکانیکی</v>
      </c>
      <c r="F2617" s="228" t="str">
        <f>VLOOKUP(D2617,Y$4:AA2617,3,FALSE)</f>
        <v>رضاپور</v>
      </c>
      <c r="G2617" s="2">
        <v>207</v>
      </c>
    </row>
    <row r="2618" spans="2:7" x14ac:dyDescent="0.25">
      <c r="B2618" s="122">
        <f t="shared" si="41"/>
        <v>2616</v>
      </c>
      <c r="C2618" s="369">
        <v>45492</v>
      </c>
      <c r="D2618" s="236" t="s">
        <v>160</v>
      </c>
      <c r="E2618" s="228" t="str">
        <f>VLOOKUP(D2618,Y$4:AA2618,2,FALSE)</f>
        <v>تانکر آب</v>
      </c>
      <c r="F2618" s="228" t="str">
        <f>VLOOKUP(D2618,Y$4:AA2618,3,FALSE)</f>
        <v>رضاپور</v>
      </c>
      <c r="G2618" s="2">
        <v>0</v>
      </c>
    </row>
    <row r="2619" spans="2:7" x14ac:dyDescent="0.25">
      <c r="B2619" s="122">
        <f t="shared" si="41"/>
        <v>2617</v>
      </c>
      <c r="C2619" s="369">
        <v>45492</v>
      </c>
      <c r="D2619" s="236" t="s">
        <v>149</v>
      </c>
      <c r="E2619" s="228" t="str">
        <f>VLOOKUP(D2619,Y$4:AA2619,2,FALSE)</f>
        <v>لودر ZL50</v>
      </c>
      <c r="F2619" s="228" t="str">
        <f>VLOOKUP(D2619,Y$4:AA2619,3,FALSE)</f>
        <v>میرزایی</v>
      </c>
      <c r="G2619" s="2">
        <v>0</v>
      </c>
    </row>
    <row r="2620" spans="2:7" x14ac:dyDescent="0.25">
      <c r="B2620" s="122">
        <f t="shared" si="41"/>
        <v>2618</v>
      </c>
      <c r="C2620" s="369">
        <v>45492</v>
      </c>
      <c r="D2620" s="237" t="s">
        <v>150</v>
      </c>
      <c r="E2620" s="228" t="str">
        <f>VLOOKUP(D2620,Y$4:AA2620,2,FALSE)</f>
        <v>کامیون کمپرسی</v>
      </c>
      <c r="F2620" s="228" t="str">
        <f>VLOOKUP(D2620,Y$4:AA2620,3,FALSE)</f>
        <v>میرزایی</v>
      </c>
      <c r="G2620" s="2">
        <v>0</v>
      </c>
    </row>
    <row r="2621" spans="2:7" x14ac:dyDescent="0.25">
      <c r="B2621" s="122">
        <f t="shared" si="41"/>
        <v>2619</v>
      </c>
      <c r="C2621" s="369">
        <v>45492</v>
      </c>
      <c r="D2621" s="237" t="s">
        <v>152</v>
      </c>
      <c r="E2621" s="228" t="str">
        <f>VLOOKUP(D2621,Y$4:AA2621,2,FALSE)</f>
        <v>کامیون کمپرسی</v>
      </c>
      <c r="F2621" s="228" t="str">
        <f>VLOOKUP(D2621,Y$4:AA2621,3,FALSE)</f>
        <v>میرزایی</v>
      </c>
      <c r="G2621" s="2">
        <v>0</v>
      </c>
    </row>
    <row r="2622" spans="2:7" x14ac:dyDescent="0.25">
      <c r="B2622" s="122">
        <f t="shared" si="41"/>
        <v>2620</v>
      </c>
      <c r="C2622" s="369">
        <v>45492</v>
      </c>
      <c r="D2622" s="237" t="s">
        <v>153</v>
      </c>
      <c r="E2622" s="228" t="str">
        <f>VLOOKUP(D2622,Y$4:AA2622,2,FALSE)</f>
        <v>کامیون کمپرسی</v>
      </c>
      <c r="F2622" s="228" t="str">
        <f>VLOOKUP(D2622,Y$4:AA2622,3,FALSE)</f>
        <v>میرزایی</v>
      </c>
      <c r="G2622" s="2">
        <v>0</v>
      </c>
    </row>
    <row r="2623" spans="2:7" x14ac:dyDescent="0.25">
      <c r="B2623" s="122">
        <f t="shared" si="41"/>
        <v>2621</v>
      </c>
      <c r="C2623" s="369">
        <v>45492</v>
      </c>
      <c r="D2623" s="237" t="s">
        <v>137</v>
      </c>
      <c r="E2623" s="228" t="str">
        <f>VLOOKUP(D2623,Y$4:AA2623,2,FALSE)</f>
        <v>بیل مکانیکی</v>
      </c>
      <c r="F2623" s="228" t="str">
        <f>VLOOKUP(D2623,Y$4:AA2623,3,FALSE)</f>
        <v>انصاری</v>
      </c>
      <c r="G2623" s="2">
        <v>0</v>
      </c>
    </row>
    <row r="2624" spans="2:7" x14ac:dyDescent="0.25">
      <c r="B2624" s="122">
        <f t="shared" si="41"/>
        <v>2622</v>
      </c>
      <c r="C2624" s="369">
        <v>45492</v>
      </c>
      <c r="D2624" s="237" t="s">
        <v>139</v>
      </c>
      <c r="E2624" s="228" t="str">
        <f>VLOOKUP(D2624,Y$4:AA2624,2,FALSE)</f>
        <v>بیل مکانیکی</v>
      </c>
      <c r="F2624" s="228" t="str">
        <f>VLOOKUP(D2624,Y$4:AA2624,3,FALSE)</f>
        <v>انصاری</v>
      </c>
      <c r="G2624" s="2">
        <v>245</v>
      </c>
    </row>
    <row r="2625" spans="2:7" x14ac:dyDescent="0.25">
      <c r="B2625" s="122">
        <f t="shared" si="41"/>
        <v>2623</v>
      </c>
      <c r="C2625" s="369">
        <v>45492</v>
      </c>
      <c r="D2625" s="237" t="s">
        <v>141</v>
      </c>
      <c r="E2625" s="228" t="str">
        <f>VLOOKUP(D2625,Y$4:AA2625,2,FALSE)</f>
        <v>کامیون کمپرسی</v>
      </c>
      <c r="F2625" s="228" t="str">
        <f>VLOOKUP(D2625,Y$4:AA2625,3,FALSE)</f>
        <v>انصاری</v>
      </c>
      <c r="G2625" s="2">
        <v>0</v>
      </c>
    </row>
    <row r="2626" spans="2:7" x14ac:dyDescent="0.25">
      <c r="B2626" s="122">
        <f t="shared" si="41"/>
        <v>2624</v>
      </c>
      <c r="C2626" s="369">
        <v>45492</v>
      </c>
      <c r="D2626" s="237" t="s">
        <v>142</v>
      </c>
      <c r="E2626" s="228" t="str">
        <f>VLOOKUP(D2626,Y$4:AA2626,2,FALSE)</f>
        <v>کامیون کمپرسی</v>
      </c>
      <c r="F2626" s="228" t="str">
        <f>VLOOKUP(D2626,Y$4:AA2626,3,FALSE)</f>
        <v>انصاری</v>
      </c>
      <c r="G2626" s="2">
        <v>0</v>
      </c>
    </row>
    <row r="2627" spans="2:7" x14ac:dyDescent="0.25">
      <c r="B2627" s="122">
        <f t="shared" si="41"/>
        <v>2625</v>
      </c>
      <c r="C2627" s="369">
        <v>45492</v>
      </c>
      <c r="D2627" s="237" t="s">
        <v>143</v>
      </c>
      <c r="E2627" s="228" t="str">
        <f>VLOOKUP(D2627,Y$4:AA2627,2,FALSE)</f>
        <v>کامیون کمپرسی</v>
      </c>
      <c r="F2627" s="228" t="str">
        <f>VLOOKUP(D2627,Y$4:AA2627,3,FALSE)</f>
        <v>انصاری</v>
      </c>
      <c r="G2627" s="2">
        <v>0</v>
      </c>
    </row>
    <row r="2628" spans="2:7" x14ac:dyDescent="0.25">
      <c r="B2628" s="122">
        <f t="shared" si="41"/>
        <v>2626</v>
      </c>
      <c r="C2628" s="369">
        <v>45492</v>
      </c>
      <c r="D2628" s="237" t="s">
        <v>136</v>
      </c>
      <c r="E2628" s="228" t="str">
        <f>VLOOKUP(D2628,Y$4:AA2628,2,FALSE)</f>
        <v>بلدوزر</v>
      </c>
      <c r="F2628" s="228" t="str">
        <f>VLOOKUP(D2628,Y$4:AA2628,3,FALSE)</f>
        <v>انصاری</v>
      </c>
      <c r="G2628" s="2">
        <v>0</v>
      </c>
    </row>
    <row r="2629" spans="2:7" x14ac:dyDescent="0.25">
      <c r="B2629" s="122">
        <f t="shared" si="41"/>
        <v>2627</v>
      </c>
      <c r="C2629" s="369">
        <v>45492</v>
      </c>
      <c r="D2629" s="237" t="s">
        <v>286</v>
      </c>
      <c r="E2629" s="228" t="str">
        <f>VLOOKUP(D2629,Y$4:AA2629,2,FALSE)</f>
        <v>بلدوزر</v>
      </c>
      <c r="F2629" s="228" t="str">
        <f>VLOOKUP(D2629,Y$4:AA2629,3,FALSE)</f>
        <v>انصاری</v>
      </c>
      <c r="G2629" s="2">
        <v>445</v>
      </c>
    </row>
    <row r="2630" spans="2:7" x14ac:dyDescent="0.25">
      <c r="B2630" s="122">
        <f t="shared" si="41"/>
        <v>2628</v>
      </c>
      <c r="C2630" s="369">
        <v>45492</v>
      </c>
      <c r="D2630" s="236" t="s">
        <v>155</v>
      </c>
      <c r="E2630" s="228" t="str">
        <f>VLOOKUP(D2630,Y$4:AA2630,2,FALSE)</f>
        <v>لودر</v>
      </c>
      <c r="F2630" s="228" t="str">
        <f>VLOOKUP(D2630,Y$4:AA2630,3,FALSE)</f>
        <v>صداقت</v>
      </c>
      <c r="G2630" s="2">
        <v>0</v>
      </c>
    </row>
    <row r="2631" spans="2:7" x14ac:dyDescent="0.25">
      <c r="B2631" s="122">
        <f t="shared" si="41"/>
        <v>2629</v>
      </c>
      <c r="C2631" s="369">
        <v>45492</v>
      </c>
      <c r="D2631" s="236" t="s">
        <v>156</v>
      </c>
      <c r="E2631" s="228" t="str">
        <f>VLOOKUP(D2631,Y$4:AA2631,2,FALSE)</f>
        <v>کامیون کمپرسی</v>
      </c>
      <c r="F2631" s="228" t="str">
        <f>VLOOKUP(D2631,Y$4:AA2631,3,FALSE)</f>
        <v>صداقت</v>
      </c>
      <c r="G2631" s="2">
        <v>0</v>
      </c>
    </row>
    <row r="2632" spans="2:7" x14ac:dyDescent="0.25">
      <c r="B2632" s="122">
        <f t="shared" si="41"/>
        <v>2630</v>
      </c>
      <c r="C2632" s="369">
        <v>45492</v>
      </c>
      <c r="D2632" s="236" t="s">
        <v>157</v>
      </c>
      <c r="E2632" s="228" t="str">
        <f>VLOOKUP(D2632,Y$4:AA2632,2,FALSE)</f>
        <v>کامیون کمپرسی</v>
      </c>
      <c r="F2632" s="228" t="str">
        <f>VLOOKUP(D2632,Y$4:AA2632,3,FALSE)</f>
        <v>صداقت</v>
      </c>
      <c r="G2632" s="2">
        <v>0</v>
      </c>
    </row>
    <row r="2633" spans="2:7" x14ac:dyDescent="0.25">
      <c r="B2633" s="122">
        <f t="shared" si="41"/>
        <v>2631</v>
      </c>
      <c r="C2633" s="369">
        <v>45492</v>
      </c>
      <c r="D2633" s="236" t="s">
        <v>302</v>
      </c>
      <c r="E2633" s="228" t="str">
        <f>VLOOKUP(D2633,Y$4:AA2633,2,FALSE)</f>
        <v>کامیون کمپرسی</v>
      </c>
      <c r="F2633" s="228" t="str">
        <f>VLOOKUP(D2633,Y$4:AA2633,3,FALSE)</f>
        <v>صداقت</v>
      </c>
      <c r="G2633" s="2">
        <v>0</v>
      </c>
    </row>
    <row r="2634" spans="2:7" x14ac:dyDescent="0.25">
      <c r="B2634" s="122">
        <f t="shared" si="41"/>
        <v>2632</v>
      </c>
      <c r="C2634" s="369">
        <v>45492</v>
      </c>
      <c r="D2634" s="237" t="s">
        <v>266</v>
      </c>
      <c r="E2634" s="228" t="str">
        <f>VLOOKUP(D2634,Y$4:AA2634,2,FALSE)</f>
        <v>کامیون کمپرسی</v>
      </c>
      <c r="F2634" s="228" t="str">
        <f>VLOOKUP(D2634,Y$4:AA2634,3,FALSE)</f>
        <v>انصاری</v>
      </c>
      <c r="G2634" s="2">
        <v>0</v>
      </c>
    </row>
    <row r="2635" spans="2:7" x14ac:dyDescent="0.25">
      <c r="B2635" s="122">
        <f t="shared" si="41"/>
        <v>2633</v>
      </c>
      <c r="C2635" s="369">
        <v>45492</v>
      </c>
      <c r="D2635" s="237" t="s">
        <v>267</v>
      </c>
      <c r="E2635" s="228" t="str">
        <f>VLOOKUP(D2635,Y$4:AA2635,2,FALSE)</f>
        <v>کامیون کمپرسی</v>
      </c>
      <c r="F2635" s="228" t="str">
        <f>VLOOKUP(D2635,Y$4:AA2635,3,FALSE)</f>
        <v>انصاری</v>
      </c>
      <c r="G2635" s="2">
        <v>0</v>
      </c>
    </row>
    <row r="2636" spans="2:7" x14ac:dyDescent="0.25">
      <c r="B2636" s="122">
        <f t="shared" si="41"/>
        <v>2634</v>
      </c>
      <c r="C2636" s="369">
        <v>45492</v>
      </c>
      <c r="D2636" s="237" t="s">
        <v>258</v>
      </c>
      <c r="E2636" s="228" t="str">
        <f>VLOOKUP(D2636,Y$4:AA2636,2,FALSE)</f>
        <v>کامیون کمپرسی</v>
      </c>
      <c r="F2636" s="228" t="str">
        <f>VLOOKUP(D2636,Y$4:AA2636,3,FALSE)</f>
        <v>انصاری</v>
      </c>
      <c r="G2636" s="2">
        <v>0</v>
      </c>
    </row>
    <row r="2637" spans="2:7" x14ac:dyDescent="0.25">
      <c r="B2637" s="122">
        <f t="shared" si="41"/>
        <v>2635</v>
      </c>
      <c r="C2637" s="373">
        <v>45492</v>
      </c>
      <c r="D2637" s="312" t="s">
        <v>179</v>
      </c>
      <c r="E2637" s="313" t="str">
        <f>VLOOKUP(D2637,Y$4:AA2637,2,FALSE)</f>
        <v>تانکر آب</v>
      </c>
      <c r="F2637" s="313" t="str">
        <f>VLOOKUP(D2637,Y$4:AA2637,3,FALSE)</f>
        <v>گلپایگانی</v>
      </c>
      <c r="G2637" s="2">
        <v>110</v>
      </c>
    </row>
    <row r="2638" spans="2:7" x14ac:dyDescent="0.25">
      <c r="B2638" s="122">
        <f t="shared" si="41"/>
        <v>2636</v>
      </c>
      <c r="C2638" s="369">
        <v>45492</v>
      </c>
      <c r="D2638" s="236" t="s">
        <v>328</v>
      </c>
      <c r="E2638" s="228" t="e">
        <f>VLOOKUP(D2638,Y$4:AA2638,2,FALSE)</f>
        <v>#N/A</v>
      </c>
      <c r="F2638" s="228" t="e">
        <f>VLOOKUP(D2638,Y$4:AA2638,3,FALSE)</f>
        <v>#N/A</v>
      </c>
      <c r="G2638" s="4">
        <v>0</v>
      </c>
    </row>
    <row r="2639" spans="2:7" x14ac:dyDescent="0.25">
      <c r="B2639" s="122">
        <f t="shared" si="41"/>
        <v>2637</v>
      </c>
      <c r="C2639" s="374">
        <v>45492</v>
      </c>
      <c r="D2639" s="317" t="s">
        <v>164</v>
      </c>
      <c r="E2639" s="316" t="str">
        <f>VLOOKUP(D2639,Y$4:AA2639,2,FALSE)</f>
        <v>گریدر 14G</v>
      </c>
      <c r="F2639" s="316" t="str">
        <f>VLOOKUP(D2639,Y$4:AA2639,3,FALSE)</f>
        <v>محمد پور</v>
      </c>
      <c r="G2639" s="2">
        <v>140</v>
      </c>
    </row>
    <row r="2640" spans="2:7" x14ac:dyDescent="0.25">
      <c r="B2640" s="122">
        <f t="shared" si="41"/>
        <v>2638</v>
      </c>
      <c r="C2640" s="369">
        <v>45492</v>
      </c>
      <c r="D2640" s="238" t="s">
        <v>168</v>
      </c>
      <c r="E2640" s="228" t="str">
        <f>VLOOKUP(D2640,Y$4:AA2640,2,FALSE)</f>
        <v>غلطک کششی</v>
      </c>
      <c r="F2640" s="228" t="str">
        <f>VLOOKUP(D2640,Y$4:AA2640,3,FALSE)</f>
        <v>محمد پور</v>
      </c>
      <c r="G2640" s="2">
        <v>88</v>
      </c>
    </row>
    <row r="2641" spans="2:8" x14ac:dyDescent="0.25">
      <c r="B2641" s="122">
        <f t="shared" si="41"/>
        <v>2639</v>
      </c>
      <c r="C2641" s="369">
        <v>45492</v>
      </c>
      <c r="D2641" s="238" t="s">
        <v>171</v>
      </c>
      <c r="E2641" s="228" t="str">
        <f>VLOOKUP(D2641,Y$4:AA2641,2,FALSE)</f>
        <v>غلطک کششی</v>
      </c>
      <c r="F2641" s="228" t="str">
        <f>VLOOKUP(D2641,Y$4:AA2641,3,FALSE)</f>
        <v>محمد پور</v>
      </c>
      <c r="G2641" s="2">
        <v>263</v>
      </c>
    </row>
    <row r="2642" spans="2:8" x14ac:dyDescent="0.25">
      <c r="B2642" s="122">
        <f t="shared" si="41"/>
        <v>2640</v>
      </c>
      <c r="C2642" s="369">
        <v>45492</v>
      </c>
      <c r="D2642" s="238" t="s">
        <v>172</v>
      </c>
      <c r="E2642" s="228" t="str">
        <f>VLOOKUP(D2642,Y$4:AA2642,2,FALSE)</f>
        <v>لودر</v>
      </c>
      <c r="F2642" s="228" t="str">
        <f>VLOOKUP(D2642,Y$4:AA2642,3,FALSE)</f>
        <v>محمد پور</v>
      </c>
      <c r="G2642" s="2">
        <v>0</v>
      </c>
    </row>
    <row r="2643" spans="2:8" x14ac:dyDescent="0.25">
      <c r="B2643" s="122">
        <f t="shared" si="41"/>
        <v>2641</v>
      </c>
      <c r="C2643" s="369">
        <v>45492</v>
      </c>
      <c r="D2643" s="238" t="s">
        <v>173</v>
      </c>
      <c r="E2643" s="228" t="str">
        <f>VLOOKUP(D2643,Y$4:AA2643,2,FALSE)</f>
        <v>تانکر آب</v>
      </c>
      <c r="F2643" s="228" t="str">
        <f>VLOOKUP(D2643,Y$4:AA2643,3,FALSE)</f>
        <v>محمد پور</v>
      </c>
      <c r="G2643" s="2">
        <v>0</v>
      </c>
    </row>
    <row r="2644" spans="2:8" x14ac:dyDescent="0.25">
      <c r="B2644" s="122">
        <f t="shared" si="41"/>
        <v>2642</v>
      </c>
      <c r="C2644" s="369">
        <v>45492</v>
      </c>
      <c r="D2644" s="238" t="s">
        <v>174</v>
      </c>
      <c r="E2644" s="228" t="str">
        <f>VLOOKUP(D2644,Y$4:AA2644,2,FALSE)</f>
        <v>غلطک پاچه بزی</v>
      </c>
      <c r="F2644" s="228" t="str">
        <f>VLOOKUP(D2644,Y$4:AA2644,3,FALSE)</f>
        <v>محمد پور</v>
      </c>
      <c r="G2644" s="2">
        <v>0</v>
      </c>
    </row>
    <row r="2645" spans="2:8" x14ac:dyDescent="0.25">
      <c r="B2645" s="122">
        <f t="shared" si="41"/>
        <v>2643</v>
      </c>
      <c r="C2645" s="369">
        <v>45492</v>
      </c>
      <c r="D2645" s="238" t="s">
        <v>176</v>
      </c>
      <c r="E2645" s="228" t="str">
        <f>VLOOKUP(D2645,Y$4:AA2645,2,FALSE)</f>
        <v>بلدوزر</v>
      </c>
      <c r="F2645" s="228" t="str">
        <f>VLOOKUP(D2645,Y$4:AA2645,3,FALSE)</f>
        <v>محمد پور</v>
      </c>
      <c r="G2645" s="2">
        <v>0</v>
      </c>
    </row>
    <row r="2646" spans="2:8" x14ac:dyDescent="0.25">
      <c r="B2646" s="122">
        <f t="shared" si="41"/>
        <v>2644</v>
      </c>
      <c r="C2646" s="369">
        <v>45492</v>
      </c>
      <c r="D2646" s="238" t="s">
        <v>177</v>
      </c>
      <c r="E2646" s="228" t="str">
        <f>VLOOKUP(D2646,Y$4:AA2646,2,FALSE)</f>
        <v>کمپرسی جفت</v>
      </c>
      <c r="F2646" s="228" t="str">
        <f>VLOOKUP(D2646,Y$4:AA2646,3,FALSE)</f>
        <v>محمد پور</v>
      </c>
      <c r="G2646" s="2">
        <v>127</v>
      </c>
    </row>
    <row r="2647" spans="2:8" x14ac:dyDescent="0.25">
      <c r="B2647" s="122">
        <f t="shared" si="41"/>
        <v>2645</v>
      </c>
      <c r="C2647" s="369">
        <v>45492</v>
      </c>
      <c r="D2647" s="238" t="s">
        <v>270</v>
      </c>
      <c r="E2647" s="228" t="str">
        <f>VLOOKUP(D2647,Y$4:AA2647,2,FALSE)</f>
        <v>کمپرسی جفت</v>
      </c>
      <c r="F2647" s="228" t="str">
        <f>VLOOKUP(D2647,Y$4:AA2647,3,FALSE)</f>
        <v>محمد پور</v>
      </c>
      <c r="G2647" s="2">
        <v>0</v>
      </c>
    </row>
    <row r="2648" spans="2:8" x14ac:dyDescent="0.25">
      <c r="B2648" s="122">
        <f t="shared" si="41"/>
        <v>2646</v>
      </c>
      <c r="C2648" s="369">
        <v>45492</v>
      </c>
      <c r="D2648" s="238" t="s">
        <v>268</v>
      </c>
      <c r="E2648" s="228" t="str">
        <f>VLOOKUP(D2648,Y$4:AA2648,2,FALSE)</f>
        <v>کمپرسی تک</v>
      </c>
      <c r="F2648" s="228" t="str">
        <f>VLOOKUP(D2648,Y$4:AA2648,3,FALSE)</f>
        <v>محمد پور</v>
      </c>
      <c r="G2648" s="2">
        <v>152</v>
      </c>
    </row>
    <row r="2649" spans="2:8" x14ac:dyDescent="0.25">
      <c r="B2649" s="122">
        <f t="shared" si="41"/>
        <v>2647</v>
      </c>
      <c r="C2649" s="369">
        <v>45492</v>
      </c>
      <c r="D2649" s="238" t="s">
        <v>260</v>
      </c>
      <c r="E2649" s="228" t="str">
        <f>VLOOKUP(D2649,Y$4:AA2649,2,FALSE)</f>
        <v>تانکر آب</v>
      </c>
      <c r="F2649" s="228" t="str">
        <f>VLOOKUP(D2649,Y$4:AA2649,3,FALSE)</f>
        <v>محمد پور</v>
      </c>
      <c r="G2649" s="2">
        <v>0</v>
      </c>
    </row>
    <row r="2650" spans="2:8" x14ac:dyDescent="0.25">
      <c r="B2650" s="122">
        <f t="shared" si="41"/>
        <v>2648</v>
      </c>
      <c r="C2650" s="369">
        <v>45492</v>
      </c>
      <c r="D2650" s="314" t="s">
        <v>182</v>
      </c>
      <c r="E2650" s="228" t="str">
        <f>VLOOKUP(D2650,Y$4:AA2650,2,FALSE)</f>
        <v>تانکر اداره سوخت</v>
      </c>
      <c r="F2650" s="228" t="str">
        <f>VLOOKUP(D2650,Y$4:AA2650,3,FALSE)</f>
        <v>هیزمی</v>
      </c>
      <c r="G2650" s="2">
        <v>0</v>
      </c>
      <c r="H2650" s="2">
        <f>57000+12000</f>
        <v>69000</v>
      </c>
    </row>
    <row r="2651" spans="2:8" x14ac:dyDescent="0.25">
      <c r="B2651" s="122">
        <f t="shared" si="41"/>
        <v>2649</v>
      </c>
      <c r="C2651" s="373">
        <v>45492</v>
      </c>
      <c r="D2651" s="312" t="s">
        <v>284</v>
      </c>
      <c r="E2651" s="313" t="str">
        <f>VLOOKUP(D2651,Y$4:AA2651,2,FALSE)</f>
        <v>کمپرسی جفت</v>
      </c>
      <c r="F2651" s="313" t="str">
        <f>VLOOKUP(D2651,Y$4:AA2651,3,FALSE)</f>
        <v>محمد پور</v>
      </c>
      <c r="G2651" s="2">
        <v>98</v>
      </c>
    </row>
    <row r="2652" spans="2:8" x14ac:dyDescent="0.25">
      <c r="B2652" s="122">
        <f t="shared" si="41"/>
        <v>2650</v>
      </c>
      <c r="C2652" s="369">
        <v>45494</v>
      </c>
      <c r="D2652" s="236" t="s">
        <v>127</v>
      </c>
      <c r="E2652" s="228" t="str">
        <f>VLOOKUP(D2652,Y$4:AA2652,2,FALSE)</f>
        <v>بلدوزر</v>
      </c>
      <c r="F2652" s="228" t="str">
        <f>VLOOKUP(D2652,Y$4:AA2652,3,FALSE)</f>
        <v>شرکتی-رجب زاده</v>
      </c>
      <c r="G2652" s="4">
        <v>450</v>
      </c>
    </row>
    <row r="2653" spans="2:8" x14ac:dyDescent="0.25">
      <c r="B2653" s="122">
        <f t="shared" si="41"/>
        <v>2651</v>
      </c>
      <c r="C2653" s="369">
        <v>45494</v>
      </c>
      <c r="D2653" s="236" t="s">
        <v>297</v>
      </c>
      <c r="E2653" s="228" t="str">
        <f>VLOOKUP(D2653,Y$4:AA2653,2,FALSE)</f>
        <v>بلدوزر</v>
      </c>
      <c r="F2653" s="228" t="str">
        <f>VLOOKUP(D2653,Y$4:AA2653,3,FALSE)</f>
        <v>شرکتی-نخعی</v>
      </c>
      <c r="G2653" s="4">
        <v>0</v>
      </c>
    </row>
    <row r="2654" spans="2:8" x14ac:dyDescent="0.25">
      <c r="B2654" s="122">
        <f t="shared" si="41"/>
        <v>2652</v>
      </c>
      <c r="C2654" s="369">
        <v>45494</v>
      </c>
      <c r="D2654" s="236" t="s">
        <v>88</v>
      </c>
      <c r="E2654" s="228" t="str">
        <f>VLOOKUP(D2654,Y$4:AA2654,2,FALSE)</f>
        <v>گریدر  ۱۶g</v>
      </c>
      <c r="F2654" s="228" t="str">
        <f>VLOOKUP(D2654,Y$4:AA2654,3,FALSE)</f>
        <v>شرکتی-یگانه</v>
      </c>
      <c r="G2654" s="4">
        <v>0</v>
      </c>
    </row>
    <row r="2655" spans="2:8" x14ac:dyDescent="0.25">
      <c r="B2655" s="122">
        <f t="shared" si="41"/>
        <v>2653</v>
      </c>
      <c r="C2655" s="369">
        <v>45494</v>
      </c>
      <c r="D2655" s="236" t="s">
        <v>301</v>
      </c>
      <c r="E2655" s="228" t="str">
        <f>VLOOKUP(D2655,Y$4:AA2655,2,FALSE)</f>
        <v>گریدر  ۱۶g</v>
      </c>
      <c r="F2655" s="228" t="str">
        <f>VLOOKUP(D2655,Y$4:AA2655,3,FALSE)</f>
        <v>شرکتی-حسن پور</v>
      </c>
      <c r="G2655" s="4">
        <v>0</v>
      </c>
    </row>
    <row r="2656" spans="2:8" x14ac:dyDescent="0.25">
      <c r="B2656" s="122">
        <f t="shared" si="41"/>
        <v>2654</v>
      </c>
      <c r="C2656" s="369">
        <v>45494</v>
      </c>
      <c r="D2656" s="236" t="s">
        <v>120</v>
      </c>
      <c r="E2656" s="228" t="str">
        <f>VLOOKUP(D2656,Y$4:AA2656,2,FALSE)</f>
        <v>میکسراتکو</v>
      </c>
      <c r="F2656" s="228" t="str">
        <f>VLOOKUP(D2656,Y$4:AA2656,3,FALSE)</f>
        <v>شرکتی-شاکری</v>
      </c>
      <c r="G2656" s="4">
        <v>0</v>
      </c>
    </row>
    <row r="2657" spans="2:7" x14ac:dyDescent="0.25">
      <c r="B2657" s="122">
        <f t="shared" si="41"/>
        <v>2655</v>
      </c>
      <c r="C2657" s="369">
        <v>45494</v>
      </c>
      <c r="D2657" s="236" t="s">
        <v>122</v>
      </c>
      <c r="E2657" s="228" t="str">
        <f>VLOOKUP(D2657,Y$4:AA2657,2,FALSE)</f>
        <v>میکسر امیکو</v>
      </c>
      <c r="F2657" s="228" t="str">
        <f>VLOOKUP(D2657,Y$4:AA2657,3,FALSE)</f>
        <v>شرکتی-زراعتی</v>
      </c>
      <c r="G2657" s="4">
        <v>189</v>
      </c>
    </row>
    <row r="2658" spans="2:7" x14ac:dyDescent="0.25">
      <c r="B2658" s="122">
        <f t="shared" si="41"/>
        <v>2656</v>
      </c>
      <c r="C2658" s="369">
        <v>45494</v>
      </c>
      <c r="D2658" s="236" t="s">
        <v>356</v>
      </c>
      <c r="E2658" s="228" t="str">
        <f>VLOOKUP(D2658,Y$4:AA2658,2,FALSE)</f>
        <v>میکسر اتکو</v>
      </c>
      <c r="F2658" s="228" t="str">
        <f>VLOOKUP(D2658,Y$4:AA2658,3,FALSE)</f>
        <v>-</v>
      </c>
      <c r="G2658" s="4">
        <v>87</v>
      </c>
    </row>
    <row r="2659" spans="2:7" x14ac:dyDescent="0.25">
      <c r="B2659" s="122">
        <f t="shared" si="41"/>
        <v>2657</v>
      </c>
      <c r="C2659" s="369">
        <v>45494</v>
      </c>
      <c r="D2659" s="236" t="s">
        <v>119</v>
      </c>
      <c r="E2659" s="228" t="str">
        <f>VLOOKUP(D2659,Y$4:AA2659,2,FALSE)</f>
        <v>غلطک</v>
      </c>
      <c r="F2659" s="228" t="str">
        <f>VLOOKUP(D2659,Y$4:AA2659,3,FALSE)</f>
        <v>شرکتی-جمالی</v>
      </c>
      <c r="G2659" s="4">
        <v>0</v>
      </c>
    </row>
    <row r="2660" spans="2:7" x14ac:dyDescent="0.25">
      <c r="B2660" s="122">
        <f t="shared" si="41"/>
        <v>2658</v>
      </c>
      <c r="C2660" s="369">
        <v>45494</v>
      </c>
      <c r="D2660" s="236" t="s">
        <v>110</v>
      </c>
      <c r="E2660" s="228" t="str">
        <f>VLOOKUP(D2660,Y$4:AA2660,2,FALSE)</f>
        <v>غلطک</v>
      </c>
      <c r="F2660" s="228" t="str">
        <f>VLOOKUP(D2660,Y$4:AA2660,3,FALSE)</f>
        <v>شرکتی-شیری</v>
      </c>
      <c r="G2660" s="4">
        <v>0</v>
      </c>
    </row>
    <row r="2661" spans="2:7" x14ac:dyDescent="0.25">
      <c r="B2661" s="122">
        <f t="shared" si="41"/>
        <v>2659</v>
      </c>
      <c r="C2661" s="369">
        <v>45494</v>
      </c>
      <c r="D2661" s="236" t="s">
        <v>107</v>
      </c>
      <c r="E2661" s="228" t="str">
        <f>VLOOKUP(D2661,Y$4:AA2661,2,FALSE)</f>
        <v>غلطک</v>
      </c>
      <c r="F2661" s="228" t="str">
        <f>VLOOKUP(D2661,Y$4:AA2661,3,FALSE)</f>
        <v>شرکتی-دیانتی</v>
      </c>
      <c r="G2661" s="4">
        <v>120</v>
      </c>
    </row>
    <row r="2662" spans="2:7" x14ac:dyDescent="0.25">
      <c r="B2662" s="122">
        <f t="shared" si="41"/>
        <v>2660</v>
      </c>
      <c r="C2662" s="369">
        <v>45494</v>
      </c>
      <c r="D2662" s="236" t="s">
        <v>285</v>
      </c>
      <c r="E2662" s="228" t="str">
        <f>VLOOKUP(D2662,Y$4:AA2662,2,FALSE)</f>
        <v>غلطک</v>
      </c>
      <c r="F2662" s="228" t="str">
        <f>VLOOKUP(D2662,Y$4:AA2662,3,FALSE)</f>
        <v>شرکتی-شیری</v>
      </c>
      <c r="G2662" s="4">
        <v>125</v>
      </c>
    </row>
    <row r="2663" spans="2:7" x14ac:dyDescent="0.25">
      <c r="B2663" s="122">
        <f t="shared" si="41"/>
        <v>2661</v>
      </c>
      <c r="C2663" s="369">
        <v>45494</v>
      </c>
      <c r="D2663" s="236" t="s">
        <v>91</v>
      </c>
      <c r="E2663" s="228" t="str">
        <f>VLOOKUP(D2663,Y$4:AA2663,2,FALSE)</f>
        <v>کامیون کمپرسی</v>
      </c>
      <c r="F2663" s="228" t="str">
        <f>VLOOKUP(D2663,Y$4:AA2663,3,FALSE)</f>
        <v>شرکتی-یحیی زاده</v>
      </c>
      <c r="G2663" s="4">
        <v>0</v>
      </c>
    </row>
    <row r="2664" spans="2:7" x14ac:dyDescent="0.25">
      <c r="B2664" s="122">
        <f t="shared" si="41"/>
        <v>2662</v>
      </c>
      <c r="C2664" s="369">
        <v>45494</v>
      </c>
      <c r="D2664" s="236" t="s">
        <v>94</v>
      </c>
      <c r="E2664" s="228" t="str">
        <f>VLOOKUP(D2664,Y$4:AA2664,2,FALSE)</f>
        <v>کامیون کمپرسی</v>
      </c>
      <c r="F2664" s="228" t="str">
        <f>VLOOKUP(D2664,Y$4:AA2664,3,FALSE)</f>
        <v>شرکتی-نوروز غلامی</v>
      </c>
      <c r="G2664" s="4">
        <v>250</v>
      </c>
    </row>
    <row r="2665" spans="2:7" x14ac:dyDescent="0.25">
      <c r="B2665" s="122">
        <f t="shared" si="41"/>
        <v>2663</v>
      </c>
      <c r="C2665" s="369">
        <v>45494</v>
      </c>
      <c r="D2665" s="236" t="s">
        <v>117</v>
      </c>
      <c r="E2665" s="228" t="str">
        <f>VLOOKUP(D2665,Y$4:AA2665,2,FALSE)</f>
        <v>کامیون کمپرسی</v>
      </c>
      <c r="F2665" s="228" t="str">
        <f>VLOOKUP(D2665,Y$4:AA2665,3,FALSE)</f>
        <v>شرکتی-علیرضا اقلیمی</v>
      </c>
      <c r="G2665" s="4">
        <v>0</v>
      </c>
    </row>
    <row r="2666" spans="2:7" x14ac:dyDescent="0.25">
      <c r="B2666" s="122">
        <f t="shared" si="41"/>
        <v>2664</v>
      </c>
      <c r="C2666" s="369">
        <v>45494</v>
      </c>
      <c r="D2666" s="236" t="s">
        <v>130</v>
      </c>
      <c r="E2666" s="228" t="str">
        <f>VLOOKUP(D2666,Y$4:AA2666,2,FALSE)</f>
        <v>تانکر ابپاش بنز</v>
      </c>
      <c r="F2666" s="228" t="str">
        <f>VLOOKUP(D2666,Y$4:AA2666,3,FALSE)</f>
        <v>شرکتی-بارانی</v>
      </c>
      <c r="G2666" s="4">
        <v>120</v>
      </c>
    </row>
    <row r="2667" spans="2:7" x14ac:dyDescent="0.25">
      <c r="B2667" s="122">
        <f t="shared" si="41"/>
        <v>2665</v>
      </c>
      <c r="C2667" s="369">
        <v>45494</v>
      </c>
      <c r="D2667" s="236" t="s">
        <v>96</v>
      </c>
      <c r="E2667" s="228" t="str">
        <f>VLOOKUP(D2667,Y$4:AA2667,2,FALSE)</f>
        <v>تانکر ابپاش بنز</v>
      </c>
      <c r="F2667" s="228" t="str">
        <f>VLOOKUP(D2667,Y$4:AA2667,3,FALSE)</f>
        <v>شرکتی-میامی</v>
      </c>
      <c r="G2667" s="4">
        <v>123</v>
      </c>
    </row>
    <row r="2668" spans="2:7" x14ac:dyDescent="0.25">
      <c r="B2668" s="122">
        <f t="shared" si="41"/>
        <v>2666</v>
      </c>
      <c r="C2668" s="369">
        <v>45494</v>
      </c>
      <c r="D2668" s="236" t="s">
        <v>114</v>
      </c>
      <c r="E2668" s="228" t="str">
        <f>VLOOKUP(D2668,Y$4:AA2668,2,FALSE)</f>
        <v>تانکر سوخت بنز</v>
      </c>
      <c r="F2668" s="228" t="str">
        <f>VLOOKUP(D2668,Y$4:AA2668,3,FALSE)</f>
        <v>شرکتی-برات زاده- از تاریخ 1 تیرماه</v>
      </c>
      <c r="G2668" s="4">
        <v>142</v>
      </c>
    </row>
    <row r="2669" spans="2:7" x14ac:dyDescent="0.25">
      <c r="B2669" s="122">
        <f t="shared" si="41"/>
        <v>2667</v>
      </c>
      <c r="C2669" s="374">
        <v>45494</v>
      </c>
      <c r="D2669" s="315" t="s">
        <v>158</v>
      </c>
      <c r="E2669" s="316" t="str">
        <f>VLOOKUP(D2669,Y$4:AA2669,2,FALSE)</f>
        <v>بیل مکانیکی</v>
      </c>
      <c r="F2669" s="316" t="str">
        <f>VLOOKUP(D2669,Y$4:AA2669,3,FALSE)</f>
        <v>تکبری</v>
      </c>
      <c r="G2669" s="2">
        <v>0</v>
      </c>
    </row>
    <row r="2670" spans="2:7" x14ac:dyDescent="0.25">
      <c r="B2670" s="122">
        <f t="shared" si="41"/>
        <v>2668</v>
      </c>
      <c r="C2670" s="369">
        <v>45494</v>
      </c>
      <c r="D2670" s="237" t="s">
        <v>144</v>
      </c>
      <c r="E2670" s="228" t="str">
        <f>VLOOKUP(D2670,Y$4:AA2670,2,FALSE)</f>
        <v>بلدوزر D85</v>
      </c>
      <c r="F2670" s="228" t="str">
        <f>VLOOKUP(D2670,Y$4:AA2670,3,FALSE)</f>
        <v>اکبری</v>
      </c>
      <c r="G2670" s="2">
        <v>300</v>
      </c>
    </row>
    <row r="2671" spans="2:7" x14ac:dyDescent="0.25">
      <c r="B2671" s="122">
        <f t="shared" si="41"/>
        <v>2669</v>
      </c>
      <c r="C2671" s="369">
        <v>45494</v>
      </c>
      <c r="D2671" s="237" t="s">
        <v>146</v>
      </c>
      <c r="E2671" s="228" t="str">
        <f>VLOOKUP(D2671,Y$4:AA2671,2,FALSE)</f>
        <v>بلدوزر D85</v>
      </c>
      <c r="F2671" s="228" t="str">
        <f>VLOOKUP(D2671,Y$4:AA2671,3,FALSE)</f>
        <v>اکبری</v>
      </c>
      <c r="G2671" s="2">
        <v>300</v>
      </c>
    </row>
    <row r="2672" spans="2:7" x14ac:dyDescent="0.25">
      <c r="B2672" s="122">
        <f t="shared" si="41"/>
        <v>2670</v>
      </c>
      <c r="C2672" s="369">
        <v>45494</v>
      </c>
      <c r="D2672" s="238" t="s">
        <v>147</v>
      </c>
      <c r="E2672" s="228" t="str">
        <f>VLOOKUP(D2672,Y$4:AA2672,2,FALSE)</f>
        <v>بلدوزر کاترپیلار D8</v>
      </c>
      <c r="F2672" s="228" t="str">
        <f>VLOOKUP(D2672,Y$4:AA2672,3,FALSE)</f>
        <v>حسن پور</v>
      </c>
      <c r="G2672" s="2">
        <v>500</v>
      </c>
    </row>
    <row r="2673" spans="2:7" x14ac:dyDescent="0.25">
      <c r="B2673" s="122">
        <f t="shared" si="41"/>
        <v>2671</v>
      </c>
      <c r="C2673" s="369">
        <v>45494</v>
      </c>
      <c r="D2673" s="236" t="s">
        <v>162</v>
      </c>
      <c r="E2673" s="228" t="str">
        <f>VLOOKUP(D2673,Y$4:AA2673,2,FALSE)</f>
        <v>بیل مکانیکی</v>
      </c>
      <c r="F2673" s="228" t="str">
        <f>VLOOKUP(D2673,Y$4:AA2673,3,FALSE)</f>
        <v>رضاپور</v>
      </c>
      <c r="G2673" s="2">
        <v>300</v>
      </c>
    </row>
    <row r="2674" spans="2:7" x14ac:dyDescent="0.25">
      <c r="B2674" s="122">
        <f t="shared" si="41"/>
        <v>2672</v>
      </c>
      <c r="C2674" s="369">
        <v>45494</v>
      </c>
      <c r="D2674" s="236" t="s">
        <v>160</v>
      </c>
      <c r="E2674" s="228" t="str">
        <f>VLOOKUP(D2674,Y$4:AA2674,2,FALSE)</f>
        <v>تانکر آب</v>
      </c>
      <c r="F2674" s="228" t="str">
        <f>VLOOKUP(D2674,Y$4:AA2674,3,FALSE)</f>
        <v>رضاپور</v>
      </c>
      <c r="G2674" s="2">
        <v>0</v>
      </c>
    </row>
    <row r="2675" spans="2:7" x14ac:dyDescent="0.25">
      <c r="B2675" s="122">
        <f t="shared" si="41"/>
        <v>2673</v>
      </c>
      <c r="C2675" s="369">
        <v>45494</v>
      </c>
      <c r="D2675" s="236" t="s">
        <v>149</v>
      </c>
      <c r="E2675" s="228" t="str">
        <f>VLOOKUP(D2675,Y$4:AA2675,2,FALSE)</f>
        <v>لودر ZL50</v>
      </c>
      <c r="F2675" s="228" t="str">
        <f>VLOOKUP(D2675,Y$4:AA2675,3,FALSE)</f>
        <v>میرزایی</v>
      </c>
      <c r="G2675" s="2">
        <v>0</v>
      </c>
    </row>
    <row r="2676" spans="2:7" x14ac:dyDescent="0.25">
      <c r="B2676" s="122">
        <f t="shared" si="41"/>
        <v>2674</v>
      </c>
      <c r="C2676" s="369">
        <v>45494</v>
      </c>
      <c r="D2676" s="237" t="s">
        <v>150</v>
      </c>
      <c r="E2676" s="228" t="str">
        <f>VLOOKUP(D2676,Y$4:AA2676,2,FALSE)</f>
        <v>کامیون کمپرسی</v>
      </c>
      <c r="F2676" s="228" t="str">
        <f>VLOOKUP(D2676,Y$4:AA2676,3,FALSE)</f>
        <v>میرزایی</v>
      </c>
      <c r="G2676" s="2">
        <v>0</v>
      </c>
    </row>
    <row r="2677" spans="2:7" x14ac:dyDescent="0.25">
      <c r="B2677" s="122">
        <f t="shared" si="41"/>
        <v>2675</v>
      </c>
      <c r="C2677" s="369">
        <v>45494</v>
      </c>
      <c r="D2677" s="237" t="s">
        <v>152</v>
      </c>
      <c r="E2677" s="228" t="str">
        <f>VLOOKUP(D2677,Y$4:AA2677,2,FALSE)</f>
        <v>کامیون کمپرسی</v>
      </c>
      <c r="F2677" s="228" t="str">
        <f>VLOOKUP(D2677,Y$4:AA2677,3,FALSE)</f>
        <v>میرزایی</v>
      </c>
      <c r="G2677" s="2">
        <v>0</v>
      </c>
    </row>
    <row r="2678" spans="2:7" x14ac:dyDescent="0.25">
      <c r="B2678" s="122">
        <f t="shared" ref="B2678:B2741" si="42">ROW()-2</f>
        <v>2676</v>
      </c>
      <c r="C2678" s="369">
        <v>45494</v>
      </c>
      <c r="D2678" s="237" t="s">
        <v>153</v>
      </c>
      <c r="E2678" s="228" t="str">
        <f>VLOOKUP(D2678,Y$4:AA2678,2,FALSE)</f>
        <v>کامیون کمپرسی</v>
      </c>
      <c r="F2678" s="228" t="str">
        <f>VLOOKUP(D2678,Y$4:AA2678,3,FALSE)</f>
        <v>میرزایی</v>
      </c>
      <c r="G2678" s="2">
        <v>0</v>
      </c>
    </row>
    <row r="2679" spans="2:7" x14ac:dyDescent="0.25">
      <c r="B2679" s="122">
        <f t="shared" si="42"/>
        <v>2677</v>
      </c>
      <c r="C2679" s="369">
        <v>45494</v>
      </c>
      <c r="D2679" s="237" t="s">
        <v>137</v>
      </c>
      <c r="E2679" s="228" t="str">
        <f>VLOOKUP(D2679,Y$4:AA2679,2,FALSE)</f>
        <v>بیل مکانیکی</v>
      </c>
      <c r="F2679" s="228" t="str">
        <f>VLOOKUP(D2679,Y$4:AA2679,3,FALSE)</f>
        <v>انصاری</v>
      </c>
      <c r="G2679" s="2">
        <v>0</v>
      </c>
    </row>
    <row r="2680" spans="2:7" x14ac:dyDescent="0.25">
      <c r="B2680" s="122">
        <f t="shared" si="42"/>
        <v>2678</v>
      </c>
      <c r="C2680" s="369">
        <v>45494</v>
      </c>
      <c r="D2680" s="237" t="s">
        <v>139</v>
      </c>
      <c r="E2680" s="228" t="str">
        <f>VLOOKUP(D2680,Y$4:AA2680,2,FALSE)</f>
        <v>بیل مکانیکی</v>
      </c>
      <c r="F2680" s="228" t="str">
        <f>VLOOKUP(D2680,Y$4:AA2680,3,FALSE)</f>
        <v>انصاری</v>
      </c>
      <c r="G2680" s="2">
        <v>340</v>
      </c>
    </row>
    <row r="2681" spans="2:7" x14ac:dyDescent="0.25">
      <c r="B2681" s="122">
        <f t="shared" si="42"/>
        <v>2679</v>
      </c>
      <c r="C2681" s="369">
        <v>45494</v>
      </c>
      <c r="D2681" s="237" t="s">
        <v>141</v>
      </c>
      <c r="E2681" s="228" t="str">
        <f>VLOOKUP(D2681,Y$4:AA2681,2,FALSE)</f>
        <v>کامیون کمپرسی</v>
      </c>
      <c r="F2681" s="228" t="str">
        <f>VLOOKUP(D2681,Y$4:AA2681,3,FALSE)</f>
        <v>انصاری</v>
      </c>
      <c r="G2681" s="2">
        <v>0</v>
      </c>
    </row>
    <row r="2682" spans="2:7" x14ac:dyDescent="0.25">
      <c r="B2682" s="122">
        <f t="shared" si="42"/>
        <v>2680</v>
      </c>
      <c r="C2682" s="369">
        <v>45494</v>
      </c>
      <c r="D2682" s="237" t="s">
        <v>142</v>
      </c>
      <c r="E2682" s="228" t="str">
        <f>VLOOKUP(D2682,Y$4:AA2682,2,FALSE)</f>
        <v>کامیون کمپرسی</v>
      </c>
      <c r="F2682" s="228" t="str">
        <f>VLOOKUP(D2682,Y$4:AA2682,3,FALSE)</f>
        <v>انصاری</v>
      </c>
      <c r="G2682" s="2">
        <v>0</v>
      </c>
    </row>
    <row r="2683" spans="2:7" x14ac:dyDescent="0.25">
      <c r="B2683" s="122">
        <f t="shared" si="42"/>
        <v>2681</v>
      </c>
      <c r="C2683" s="369">
        <v>45494</v>
      </c>
      <c r="D2683" s="237" t="s">
        <v>143</v>
      </c>
      <c r="E2683" s="228" t="str">
        <f>VLOOKUP(D2683,Y$4:AA2683,2,FALSE)</f>
        <v>کامیون کمپرسی</v>
      </c>
      <c r="F2683" s="228" t="str">
        <f>VLOOKUP(D2683,Y$4:AA2683,3,FALSE)</f>
        <v>انصاری</v>
      </c>
      <c r="G2683" s="2">
        <v>250</v>
      </c>
    </row>
    <row r="2684" spans="2:7" x14ac:dyDescent="0.25">
      <c r="B2684" s="122">
        <f t="shared" si="42"/>
        <v>2682</v>
      </c>
      <c r="C2684" s="369">
        <v>45494</v>
      </c>
      <c r="D2684" s="237" t="s">
        <v>136</v>
      </c>
      <c r="E2684" s="228" t="str">
        <f>VLOOKUP(D2684,Y$4:AA2684,2,FALSE)</f>
        <v>بلدوزر</v>
      </c>
      <c r="F2684" s="228" t="str">
        <f>VLOOKUP(D2684,Y$4:AA2684,3,FALSE)</f>
        <v>انصاری</v>
      </c>
      <c r="G2684" s="2">
        <v>0</v>
      </c>
    </row>
    <row r="2685" spans="2:7" x14ac:dyDescent="0.25">
      <c r="B2685" s="122">
        <f t="shared" si="42"/>
        <v>2683</v>
      </c>
      <c r="C2685" s="369">
        <v>45494</v>
      </c>
      <c r="D2685" s="237" t="s">
        <v>286</v>
      </c>
      <c r="E2685" s="228" t="str">
        <f>VLOOKUP(D2685,Y$4:AA2685,2,FALSE)</f>
        <v>بلدوزر</v>
      </c>
      <c r="F2685" s="228" t="str">
        <f>VLOOKUP(D2685,Y$4:AA2685,3,FALSE)</f>
        <v>انصاری</v>
      </c>
      <c r="G2685" s="2">
        <v>390</v>
      </c>
    </row>
    <row r="2686" spans="2:7" x14ac:dyDescent="0.25">
      <c r="B2686" s="122">
        <f t="shared" si="42"/>
        <v>2684</v>
      </c>
      <c r="C2686" s="369">
        <v>45494</v>
      </c>
      <c r="D2686" s="236" t="s">
        <v>155</v>
      </c>
      <c r="E2686" s="228" t="str">
        <f>VLOOKUP(D2686,Y$4:AA2686,2,FALSE)</f>
        <v>لودر</v>
      </c>
      <c r="F2686" s="228" t="str">
        <f>VLOOKUP(D2686,Y$4:AA2686,3,FALSE)</f>
        <v>صداقت</v>
      </c>
      <c r="G2686" s="2">
        <v>200</v>
      </c>
    </row>
    <row r="2687" spans="2:7" x14ac:dyDescent="0.25">
      <c r="B2687" s="122">
        <f t="shared" si="42"/>
        <v>2685</v>
      </c>
      <c r="C2687" s="369">
        <v>45494</v>
      </c>
      <c r="D2687" s="236" t="s">
        <v>156</v>
      </c>
      <c r="E2687" s="228" t="str">
        <f>VLOOKUP(D2687,Y$4:AA2687,2,FALSE)</f>
        <v>کامیون کمپرسی</v>
      </c>
      <c r="F2687" s="228" t="str">
        <f>VLOOKUP(D2687,Y$4:AA2687,3,FALSE)</f>
        <v>صداقت</v>
      </c>
      <c r="G2687" s="2">
        <v>150</v>
      </c>
    </row>
    <row r="2688" spans="2:7" x14ac:dyDescent="0.25">
      <c r="B2688" s="122">
        <f t="shared" si="42"/>
        <v>2686</v>
      </c>
      <c r="C2688" s="369">
        <v>45494</v>
      </c>
      <c r="D2688" s="236" t="s">
        <v>157</v>
      </c>
      <c r="E2688" s="228" t="str">
        <f>VLOOKUP(D2688,Y$4:AA2688,2,FALSE)</f>
        <v>کامیون کمپرسی</v>
      </c>
      <c r="F2688" s="228" t="str">
        <f>VLOOKUP(D2688,Y$4:AA2688,3,FALSE)</f>
        <v>صداقت</v>
      </c>
      <c r="G2688" s="2">
        <v>180</v>
      </c>
    </row>
    <row r="2689" spans="2:7" x14ac:dyDescent="0.25">
      <c r="B2689" s="122">
        <f t="shared" si="42"/>
        <v>2687</v>
      </c>
      <c r="C2689" s="369">
        <v>45494</v>
      </c>
      <c r="D2689" s="236" t="s">
        <v>302</v>
      </c>
      <c r="E2689" s="228" t="str">
        <f>VLOOKUP(D2689,Y$4:AA2689,2,FALSE)</f>
        <v>کامیون کمپرسی</v>
      </c>
      <c r="F2689" s="228" t="str">
        <f>VLOOKUP(D2689,Y$4:AA2689,3,FALSE)</f>
        <v>صداقت</v>
      </c>
      <c r="G2689" s="2">
        <v>100</v>
      </c>
    </row>
    <row r="2690" spans="2:7" x14ac:dyDescent="0.25">
      <c r="B2690" s="122">
        <f t="shared" si="42"/>
        <v>2688</v>
      </c>
      <c r="C2690" s="369">
        <v>45494</v>
      </c>
      <c r="D2690" s="237" t="s">
        <v>266</v>
      </c>
      <c r="E2690" s="228" t="str">
        <f>VLOOKUP(D2690,Y$4:AA2690,2,FALSE)</f>
        <v>کامیون کمپرسی</v>
      </c>
      <c r="F2690" s="228" t="str">
        <f>VLOOKUP(D2690,Y$4:AA2690,3,FALSE)</f>
        <v>انصاری</v>
      </c>
      <c r="G2690" s="2">
        <v>0</v>
      </c>
    </row>
    <row r="2691" spans="2:7" x14ac:dyDescent="0.25">
      <c r="B2691" s="122">
        <f t="shared" si="42"/>
        <v>2689</v>
      </c>
      <c r="C2691" s="369">
        <v>45494</v>
      </c>
      <c r="D2691" s="237" t="s">
        <v>267</v>
      </c>
      <c r="E2691" s="228" t="str">
        <f>VLOOKUP(D2691,Y$4:AA2691,2,FALSE)</f>
        <v>کامیون کمپرسی</v>
      </c>
      <c r="F2691" s="228" t="str">
        <f>VLOOKUP(D2691,Y$4:AA2691,3,FALSE)</f>
        <v>انصاری</v>
      </c>
      <c r="G2691" s="2">
        <v>0</v>
      </c>
    </row>
    <row r="2692" spans="2:7" x14ac:dyDescent="0.25">
      <c r="B2692" s="122">
        <f t="shared" si="42"/>
        <v>2690</v>
      </c>
      <c r="C2692" s="369">
        <v>45494</v>
      </c>
      <c r="D2692" s="237" t="s">
        <v>258</v>
      </c>
      <c r="E2692" s="228" t="str">
        <f>VLOOKUP(D2692,Y$4:AA2692,2,FALSE)</f>
        <v>کامیون کمپرسی</v>
      </c>
      <c r="F2692" s="228" t="str">
        <f>VLOOKUP(D2692,Y$4:AA2692,3,FALSE)</f>
        <v>انصاری</v>
      </c>
      <c r="G2692" s="2">
        <v>0</v>
      </c>
    </row>
    <row r="2693" spans="2:7" x14ac:dyDescent="0.25">
      <c r="B2693" s="122">
        <f t="shared" si="42"/>
        <v>2691</v>
      </c>
      <c r="C2693" s="373">
        <v>45494</v>
      </c>
      <c r="D2693" s="312" t="s">
        <v>179</v>
      </c>
      <c r="E2693" s="313" t="str">
        <f>VLOOKUP(D2693,Y$4:AA2693,2,FALSE)</f>
        <v>تانکر آب</v>
      </c>
      <c r="F2693" s="313" t="str">
        <f>VLOOKUP(D2693,Y$4:AA2693,3,FALSE)</f>
        <v>گلپایگانی</v>
      </c>
      <c r="G2693" s="2">
        <v>176</v>
      </c>
    </row>
    <row r="2694" spans="2:7" x14ac:dyDescent="0.25">
      <c r="B2694" s="122">
        <f t="shared" si="42"/>
        <v>2692</v>
      </c>
      <c r="C2694" s="369">
        <v>45494</v>
      </c>
      <c r="D2694" s="236" t="s">
        <v>328</v>
      </c>
      <c r="E2694" s="228" t="e">
        <f>VLOOKUP(D2694,Y$4:AA2694,2,FALSE)</f>
        <v>#N/A</v>
      </c>
      <c r="F2694" s="228" t="e">
        <f>VLOOKUP(D2694,Y$4:AA2694,3,FALSE)</f>
        <v>#N/A</v>
      </c>
      <c r="G2694" s="4">
        <v>0</v>
      </c>
    </row>
    <row r="2695" spans="2:7" x14ac:dyDescent="0.25">
      <c r="B2695" s="122">
        <f t="shared" si="42"/>
        <v>2693</v>
      </c>
      <c r="C2695" s="374">
        <v>45494</v>
      </c>
      <c r="D2695" s="317" t="s">
        <v>164</v>
      </c>
      <c r="E2695" s="316" t="str">
        <f>VLOOKUP(D2695,Y$4:AA2695,2,FALSE)</f>
        <v>گریدر 14G</v>
      </c>
      <c r="F2695" s="316" t="str">
        <f>VLOOKUP(D2695,Y$4:AA2695,3,FALSE)</f>
        <v>محمد پور</v>
      </c>
      <c r="G2695" s="2">
        <v>400</v>
      </c>
    </row>
    <row r="2696" spans="2:7" x14ac:dyDescent="0.25">
      <c r="B2696" s="122">
        <f t="shared" si="42"/>
        <v>2694</v>
      </c>
      <c r="C2696" s="369">
        <v>45494</v>
      </c>
      <c r="D2696" s="238" t="s">
        <v>168</v>
      </c>
      <c r="E2696" s="228" t="str">
        <f>VLOOKUP(D2696,Y$4:AA2696,2,FALSE)</f>
        <v>غلطک کششی</v>
      </c>
      <c r="F2696" s="228" t="str">
        <f>VLOOKUP(D2696,Y$4:AA2696,3,FALSE)</f>
        <v>محمد پور</v>
      </c>
      <c r="G2696" s="2">
        <v>140</v>
      </c>
    </row>
    <row r="2697" spans="2:7" x14ac:dyDescent="0.25">
      <c r="B2697" s="122">
        <f t="shared" si="42"/>
        <v>2695</v>
      </c>
      <c r="C2697" s="369">
        <v>45494</v>
      </c>
      <c r="D2697" s="238" t="s">
        <v>171</v>
      </c>
      <c r="E2697" s="228" t="str">
        <f>VLOOKUP(D2697,Y$4:AA2697,2,FALSE)</f>
        <v>غلطک کششی</v>
      </c>
      <c r="F2697" s="228" t="str">
        <f>VLOOKUP(D2697,Y$4:AA2697,3,FALSE)</f>
        <v>محمد پور</v>
      </c>
      <c r="G2697" s="2">
        <v>140</v>
      </c>
    </row>
    <row r="2698" spans="2:7" x14ac:dyDescent="0.25">
      <c r="B2698" s="122">
        <f t="shared" si="42"/>
        <v>2696</v>
      </c>
      <c r="C2698" s="369">
        <v>45494</v>
      </c>
      <c r="D2698" s="238" t="s">
        <v>172</v>
      </c>
      <c r="E2698" s="228" t="str">
        <f>VLOOKUP(D2698,Y$4:AA2698,2,FALSE)</f>
        <v>لودر</v>
      </c>
      <c r="F2698" s="228" t="str">
        <f>VLOOKUP(D2698,Y$4:AA2698,3,FALSE)</f>
        <v>محمد پور</v>
      </c>
      <c r="G2698" s="2">
        <v>180</v>
      </c>
    </row>
    <row r="2699" spans="2:7" x14ac:dyDescent="0.25">
      <c r="B2699" s="122">
        <f t="shared" si="42"/>
        <v>2697</v>
      </c>
      <c r="C2699" s="369">
        <v>45494</v>
      </c>
      <c r="D2699" s="238" t="s">
        <v>173</v>
      </c>
      <c r="E2699" s="228" t="str">
        <f>VLOOKUP(D2699,Y$4:AA2699,2,FALSE)</f>
        <v>تانکر آب</v>
      </c>
      <c r="F2699" s="228" t="str">
        <f>VLOOKUP(D2699,Y$4:AA2699,3,FALSE)</f>
        <v>محمد پور</v>
      </c>
      <c r="G2699" s="2">
        <v>0</v>
      </c>
    </row>
    <row r="2700" spans="2:7" x14ac:dyDescent="0.25">
      <c r="B2700" s="122">
        <f t="shared" si="42"/>
        <v>2698</v>
      </c>
      <c r="C2700" s="369">
        <v>45494</v>
      </c>
      <c r="D2700" s="238" t="s">
        <v>174</v>
      </c>
      <c r="E2700" s="228" t="str">
        <f>VLOOKUP(D2700,Y$4:AA2700,2,FALSE)</f>
        <v>غلطک پاچه بزی</v>
      </c>
      <c r="F2700" s="228" t="str">
        <f>VLOOKUP(D2700,Y$4:AA2700,3,FALSE)</f>
        <v>محمد پور</v>
      </c>
      <c r="G2700" s="2">
        <v>0</v>
      </c>
    </row>
    <row r="2701" spans="2:7" x14ac:dyDescent="0.25">
      <c r="B2701" s="122">
        <f t="shared" si="42"/>
        <v>2699</v>
      </c>
      <c r="C2701" s="369">
        <v>45494</v>
      </c>
      <c r="D2701" s="238" t="s">
        <v>176</v>
      </c>
      <c r="E2701" s="228" t="str">
        <f>VLOOKUP(D2701,Y$4:AA2701,2,FALSE)</f>
        <v>بلدوزر</v>
      </c>
      <c r="F2701" s="228" t="str">
        <f>VLOOKUP(D2701,Y$4:AA2701,3,FALSE)</f>
        <v>محمد پور</v>
      </c>
      <c r="G2701" s="2">
        <v>0</v>
      </c>
    </row>
    <row r="2702" spans="2:7" x14ac:dyDescent="0.25">
      <c r="B2702" s="122">
        <f t="shared" si="42"/>
        <v>2700</v>
      </c>
      <c r="C2702" s="369">
        <v>45494</v>
      </c>
      <c r="D2702" s="238" t="s">
        <v>177</v>
      </c>
      <c r="E2702" s="228" t="str">
        <f>VLOOKUP(D2702,Y$4:AA2702,2,FALSE)</f>
        <v>کمپرسی جفت</v>
      </c>
      <c r="F2702" s="228" t="str">
        <f>VLOOKUP(D2702,Y$4:AA2702,3,FALSE)</f>
        <v>محمد پور</v>
      </c>
      <c r="G2702" s="2">
        <v>270</v>
      </c>
    </row>
    <row r="2703" spans="2:7" x14ac:dyDescent="0.25">
      <c r="B2703" s="122">
        <f t="shared" si="42"/>
        <v>2701</v>
      </c>
      <c r="C2703" s="369">
        <v>45494</v>
      </c>
      <c r="D2703" s="238" t="s">
        <v>270</v>
      </c>
      <c r="E2703" s="228" t="str">
        <f>VLOOKUP(D2703,Y$4:AA2703,2,FALSE)</f>
        <v>کمپرسی جفت</v>
      </c>
      <c r="F2703" s="228" t="str">
        <f>VLOOKUP(D2703,Y$4:AA2703,3,FALSE)</f>
        <v>محمد پور</v>
      </c>
      <c r="G2703" s="2">
        <v>0</v>
      </c>
    </row>
    <row r="2704" spans="2:7" x14ac:dyDescent="0.25">
      <c r="B2704" s="122">
        <f t="shared" si="42"/>
        <v>2702</v>
      </c>
      <c r="C2704" s="369">
        <v>45494</v>
      </c>
      <c r="D2704" s="238" t="s">
        <v>268</v>
      </c>
      <c r="E2704" s="228" t="str">
        <f>VLOOKUP(D2704,Y$4:AA2704,2,FALSE)</f>
        <v>کمپرسی تک</v>
      </c>
      <c r="F2704" s="228" t="str">
        <f>VLOOKUP(D2704,Y$4:AA2704,3,FALSE)</f>
        <v>محمد پور</v>
      </c>
      <c r="G2704" s="2">
        <v>300</v>
      </c>
    </row>
    <row r="2705" spans="2:7" x14ac:dyDescent="0.25">
      <c r="B2705" s="122">
        <f t="shared" si="42"/>
        <v>2703</v>
      </c>
      <c r="C2705" s="369">
        <v>45494</v>
      </c>
      <c r="D2705" s="238" t="s">
        <v>260</v>
      </c>
      <c r="E2705" s="228" t="str">
        <f>VLOOKUP(D2705,Y$4:AA2705,2,FALSE)</f>
        <v>تانکر آب</v>
      </c>
      <c r="F2705" s="228" t="str">
        <f>VLOOKUP(D2705,Y$4:AA2705,3,FALSE)</f>
        <v>محمد پور</v>
      </c>
      <c r="G2705" s="2">
        <v>320</v>
      </c>
    </row>
    <row r="2706" spans="2:7" x14ac:dyDescent="0.25">
      <c r="B2706" s="122">
        <f t="shared" si="42"/>
        <v>2704</v>
      </c>
      <c r="C2706" s="369">
        <v>45494</v>
      </c>
      <c r="D2706" s="238" t="s">
        <v>284</v>
      </c>
      <c r="E2706" s="228" t="str">
        <f>VLOOKUP(D2706,Y$4:AA2706,2,FALSE)</f>
        <v>کمپرسی جفت</v>
      </c>
      <c r="F2706" s="228" t="str">
        <f>VLOOKUP(D2706,Y$4:AA2706,3,FALSE)</f>
        <v>محمد پور</v>
      </c>
      <c r="G2706" s="2">
        <v>270</v>
      </c>
    </row>
    <row r="2707" spans="2:7" x14ac:dyDescent="0.25">
      <c r="B2707" s="122">
        <f t="shared" si="42"/>
        <v>2705</v>
      </c>
      <c r="C2707" s="369">
        <v>45494</v>
      </c>
      <c r="D2707" s="238" t="s">
        <v>359</v>
      </c>
      <c r="E2707" s="228" t="str">
        <f>VLOOKUP(D2707,Y$4:AA2707,2,FALSE)</f>
        <v>کمپرسی جفت</v>
      </c>
      <c r="F2707" s="228" t="str">
        <f>VLOOKUP(D2707,Y$4:AA2707,3,FALSE)</f>
        <v>محمد پور</v>
      </c>
      <c r="G2707" s="2">
        <v>0</v>
      </c>
    </row>
    <row r="2708" spans="2:7" x14ac:dyDescent="0.25">
      <c r="B2708" s="122">
        <f t="shared" si="42"/>
        <v>2706</v>
      </c>
      <c r="C2708" s="373">
        <v>45494</v>
      </c>
      <c r="D2708" s="312" t="s">
        <v>361</v>
      </c>
      <c r="E2708" s="313" t="str">
        <f>VLOOKUP(D2708,Y$4:AA2708,2,FALSE)</f>
        <v>لودر</v>
      </c>
      <c r="F2708" s="313" t="str">
        <f>VLOOKUP(D2708,Y$4:AA2708,3,FALSE)</f>
        <v>محمد پور</v>
      </c>
      <c r="G2708" s="2">
        <v>219</v>
      </c>
    </row>
    <row r="2709" spans="2:7" x14ac:dyDescent="0.25">
      <c r="B2709" s="122">
        <f t="shared" si="42"/>
        <v>2707</v>
      </c>
      <c r="C2709" s="369">
        <v>45495</v>
      </c>
      <c r="D2709" s="236" t="s">
        <v>127</v>
      </c>
      <c r="E2709" s="228" t="str">
        <f>VLOOKUP(D2709,Y$4:AA2709,2,FALSE)</f>
        <v>بلدوزر</v>
      </c>
      <c r="F2709" s="340" t="str">
        <f>VLOOKUP(D2709,Y$4:AA2709,3,FALSE)</f>
        <v>شرکتی-رجب زاده</v>
      </c>
      <c r="G2709" s="4">
        <v>0</v>
      </c>
    </row>
    <row r="2710" spans="2:7" x14ac:dyDescent="0.25">
      <c r="B2710" s="122">
        <f t="shared" si="42"/>
        <v>2708</v>
      </c>
      <c r="C2710" s="369">
        <v>45495</v>
      </c>
      <c r="D2710" s="236" t="s">
        <v>297</v>
      </c>
      <c r="E2710" s="228" t="str">
        <f>VLOOKUP(D2710,Y$4:AA2710,2,FALSE)</f>
        <v>بلدوزر</v>
      </c>
      <c r="F2710" s="340" t="str">
        <f>VLOOKUP(D2710,Y$4:AA2710,3,FALSE)</f>
        <v>شرکتی-نخعی</v>
      </c>
      <c r="G2710" s="4">
        <v>0</v>
      </c>
    </row>
    <row r="2711" spans="2:7" x14ac:dyDescent="0.25">
      <c r="B2711" s="122">
        <f t="shared" si="42"/>
        <v>2709</v>
      </c>
      <c r="C2711" s="369">
        <v>45495</v>
      </c>
      <c r="D2711" s="236" t="s">
        <v>88</v>
      </c>
      <c r="E2711" s="228" t="str">
        <f>VLOOKUP(D2711,Y$4:AA2711,2,FALSE)</f>
        <v>گریدر  ۱۶g</v>
      </c>
      <c r="F2711" s="340" t="str">
        <f>VLOOKUP(D2711,Y$4:AA2711,3,FALSE)</f>
        <v>شرکتی-یگانه</v>
      </c>
      <c r="G2711" s="4">
        <v>390</v>
      </c>
    </row>
    <row r="2712" spans="2:7" x14ac:dyDescent="0.25">
      <c r="B2712" s="122">
        <f t="shared" si="42"/>
        <v>2710</v>
      </c>
      <c r="C2712" s="369">
        <v>45495</v>
      </c>
      <c r="D2712" s="236" t="s">
        <v>301</v>
      </c>
      <c r="E2712" s="228" t="str">
        <f>VLOOKUP(D2712,Y$4:AA2712,2,FALSE)</f>
        <v>گریدر  ۱۶g</v>
      </c>
      <c r="F2712" s="340" t="str">
        <f>VLOOKUP(D2712,Y$4:AA2712,3,FALSE)</f>
        <v>شرکتی-حسن پور</v>
      </c>
      <c r="G2712" s="4">
        <v>0</v>
      </c>
    </row>
    <row r="2713" spans="2:7" x14ac:dyDescent="0.25">
      <c r="B2713" s="122">
        <f t="shared" si="42"/>
        <v>2711</v>
      </c>
      <c r="C2713" s="369">
        <v>45495</v>
      </c>
      <c r="D2713" s="236" t="s">
        <v>120</v>
      </c>
      <c r="E2713" s="228" t="str">
        <f>VLOOKUP(D2713,Y$4:AA2713,2,FALSE)</f>
        <v>میکسراتکو</v>
      </c>
      <c r="F2713" s="340" t="str">
        <f>VLOOKUP(D2713,Y$4:AA2713,3,FALSE)</f>
        <v>شرکتی-شاکری</v>
      </c>
      <c r="G2713" s="4">
        <v>120</v>
      </c>
    </row>
    <row r="2714" spans="2:7" x14ac:dyDescent="0.25">
      <c r="B2714" s="122">
        <f t="shared" si="42"/>
        <v>2712</v>
      </c>
      <c r="C2714" s="369">
        <v>45495</v>
      </c>
      <c r="D2714" s="236" t="s">
        <v>122</v>
      </c>
      <c r="E2714" s="228" t="str">
        <f>VLOOKUP(D2714,Y$4:AA2714,2,FALSE)</f>
        <v>میکسر امیکو</v>
      </c>
      <c r="F2714" s="340" t="str">
        <f>VLOOKUP(D2714,Y$4:AA2714,3,FALSE)</f>
        <v>شرکتی-زراعتی</v>
      </c>
      <c r="G2714" s="4">
        <v>120</v>
      </c>
    </row>
    <row r="2715" spans="2:7" x14ac:dyDescent="0.25">
      <c r="B2715" s="122">
        <f t="shared" si="42"/>
        <v>2713</v>
      </c>
      <c r="C2715" s="369">
        <v>45495</v>
      </c>
      <c r="D2715" s="236" t="s">
        <v>356</v>
      </c>
      <c r="E2715" s="228" t="str">
        <f>VLOOKUP(D2715,Y$4:AA2715,2,FALSE)</f>
        <v>میکسر اتکو</v>
      </c>
      <c r="F2715" s="340" t="str">
        <f>VLOOKUP(D2715,Y$4:AA2715,3,FALSE)</f>
        <v>-</v>
      </c>
      <c r="G2715" s="4">
        <v>0</v>
      </c>
    </row>
    <row r="2716" spans="2:7" x14ac:dyDescent="0.25">
      <c r="B2716" s="122">
        <f t="shared" si="42"/>
        <v>2714</v>
      </c>
      <c r="C2716" s="369">
        <v>45495</v>
      </c>
      <c r="D2716" s="236" t="s">
        <v>119</v>
      </c>
      <c r="E2716" s="228" t="str">
        <f>VLOOKUP(D2716,Y$4:AA2716,2,FALSE)</f>
        <v>غلطک</v>
      </c>
      <c r="F2716" s="340" t="str">
        <f>VLOOKUP(D2716,Y$4:AA2716,3,FALSE)</f>
        <v>شرکتی-جمالی</v>
      </c>
      <c r="G2716" s="4">
        <v>0</v>
      </c>
    </row>
    <row r="2717" spans="2:7" x14ac:dyDescent="0.25">
      <c r="B2717" s="122">
        <f t="shared" si="42"/>
        <v>2715</v>
      </c>
      <c r="C2717" s="369">
        <v>45495</v>
      </c>
      <c r="D2717" s="236" t="s">
        <v>110</v>
      </c>
      <c r="E2717" s="228" t="str">
        <f>VLOOKUP(D2717,Y$4:AA2717,2,FALSE)</f>
        <v>غلطک</v>
      </c>
      <c r="F2717" s="340" t="str">
        <f>VLOOKUP(D2717,Y$4:AA2717,3,FALSE)</f>
        <v>شرکتی-شیری</v>
      </c>
      <c r="G2717" s="4">
        <v>0</v>
      </c>
    </row>
    <row r="2718" spans="2:7" x14ac:dyDescent="0.25">
      <c r="B2718" s="122">
        <f t="shared" si="42"/>
        <v>2716</v>
      </c>
      <c r="C2718" s="369">
        <v>45495</v>
      </c>
      <c r="D2718" s="236" t="s">
        <v>107</v>
      </c>
      <c r="E2718" s="228" t="str">
        <f>VLOOKUP(D2718,Y$4:AA2718,2,FALSE)</f>
        <v>غلطک</v>
      </c>
      <c r="F2718" s="340" t="str">
        <f>VLOOKUP(D2718,Y$4:AA2718,3,FALSE)</f>
        <v>شرکتی-دیانتی</v>
      </c>
      <c r="G2718" s="4">
        <v>0</v>
      </c>
    </row>
    <row r="2719" spans="2:7" x14ac:dyDescent="0.25">
      <c r="B2719" s="122">
        <f t="shared" si="42"/>
        <v>2717</v>
      </c>
      <c r="C2719" s="369">
        <v>45495</v>
      </c>
      <c r="D2719" s="236" t="s">
        <v>285</v>
      </c>
      <c r="E2719" s="228" t="str">
        <f>VLOOKUP(D2719,Y$4:AA2719,2,FALSE)</f>
        <v>غلطک</v>
      </c>
      <c r="F2719" s="340" t="str">
        <f>VLOOKUP(D2719,Y$4:AA2719,3,FALSE)</f>
        <v>شرکتی-شیری</v>
      </c>
      <c r="G2719" s="4">
        <v>0</v>
      </c>
    </row>
    <row r="2720" spans="2:7" x14ac:dyDescent="0.25">
      <c r="B2720" s="122">
        <f t="shared" si="42"/>
        <v>2718</v>
      </c>
      <c r="C2720" s="369">
        <v>45495</v>
      </c>
      <c r="D2720" s="236" t="s">
        <v>91</v>
      </c>
      <c r="E2720" s="228" t="str">
        <f>VLOOKUP(D2720,Y$4:AA2720,2,FALSE)</f>
        <v>کامیون کمپرسی</v>
      </c>
      <c r="F2720" s="340" t="str">
        <f>VLOOKUP(D2720,Y$4:AA2720,3,FALSE)</f>
        <v>شرکتی-یحیی زاده</v>
      </c>
      <c r="G2720" s="4">
        <v>0</v>
      </c>
    </row>
    <row r="2721" spans="2:7" x14ac:dyDescent="0.25">
      <c r="B2721" s="122">
        <f t="shared" si="42"/>
        <v>2719</v>
      </c>
      <c r="C2721" s="369">
        <v>45495</v>
      </c>
      <c r="D2721" s="236" t="s">
        <v>94</v>
      </c>
      <c r="E2721" s="228" t="str">
        <f>VLOOKUP(D2721,Y$4:AA2721,2,FALSE)</f>
        <v>کامیون کمپرسی</v>
      </c>
      <c r="F2721" s="340" t="str">
        <f>VLOOKUP(D2721,Y$4:AA2721,3,FALSE)</f>
        <v>شرکتی-نوروز غلامی</v>
      </c>
      <c r="G2721" s="4">
        <v>0</v>
      </c>
    </row>
    <row r="2722" spans="2:7" x14ac:dyDescent="0.25">
      <c r="B2722" s="122">
        <f t="shared" si="42"/>
        <v>2720</v>
      </c>
      <c r="C2722" s="369">
        <v>45495</v>
      </c>
      <c r="D2722" s="236" t="s">
        <v>117</v>
      </c>
      <c r="E2722" s="228" t="str">
        <f>VLOOKUP(D2722,Y$4:AA2722,2,FALSE)</f>
        <v>کامیون کمپرسی</v>
      </c>
      <c r="F2722" s="340" t="str">
        <f>VLOOKUP(D2722,Y$4:AA2722,3,FALSE)</f>
        <v>شرکتی-علیرضا اقلیمی</v>
      </c>
      <c r="G2722" s="4">
        <v>0</v>
      </c>
    </row>
    <row r="2723" spans="2:7" x14ac:dyDescent="0.25">
      <c r="B2723" s="122">
        <f t="shared" si="42"/>
        <v>2721</v>
      </c>
      <c r="C2723" s="369">
        <v>45495</v>
      </c>
      <c r="D2723" s="236" t="s">
        <v>130</v>
      </c>
      <c r="E2723" s="228" t="str">
        <f>VLOOKUP(D2723,Y$4:AA2723,2,FALSE)</f>
        <v>تانکر ابپاش بنز</v>
      </c>
      <c r="F2723" s="340" t="str">
        <f>VLOOKUP(D2723,Y$4:AA2723,3,FALSE)</f>
        <v>شرکتی-بارانی</v>
      </c>
      <c r="G2723" s="4">
        <v>0</v>
      </c>
    </row>
    <row r="2724" spans="2:7" x14ac:dyDescent="0.25">
      <c r="B2724" s="122">
        <f t="shared" si="42"/>
        <v>2722</v>
      </c>
      <c r="C2724" s="369">
        <v>45495</v>
      </c>
      <c r="D2724" s="236" t="s">
        <v>96</v>
      </c>
      <c r="E2724" s="228" t="str">
        <f>VLOOKUP(D2724,Y$4:AA2724,2,FALSE)</f>
        <v>تانکر ابپاش بنز</v>
      </c>
      <c r="F2724" s="340" t="str">
        <f>VLOOKUP(D2724,Y$4:AA2724,3,FALSE)</f>
        <v>شرکتی-میامی</v>
      </c>
      <c r="G2724" s="4">
        <v>0</v>
      </c>
    </row>
    <row r="2725" spans="2:7" x14ac:dyDescent="0.25">
      <c r="B2725" s="122">
        <f t="shared" si="42"/>
        <v>2723</v>
      </c>
      <c r="C2725" s="369">
        <v>45495</v>
      </c>
      <c r="D2725" s="236" t="s">
        <v>114</v>
      </c>
      <c r="E2725" s="228" t="str">
        <f>VLOOKUP(D2725,Y$4:AA2725,2,FALSE)</f>
        <v>تانکر سوخت بنز</v>
      </c>
      <c r="F2725" s="340" t="str">
        <f>VLOOKUP(D2725,Y$4:AA2725,3,FALSE)</f>
        <v>شرکتی-برات زاده- از تاریخ 1 تیرماه</v>
      </c>
      <c r="G2725" s="4">
        <v>0</v>
      </c>
    </row>
    <row r="2726" spans="2:7" x14ac:dyDescent="0.25">
      <c r="B2726" s="122">
        <f t="shared" si="42"/>
        <v>2724</v>
      </c>
      <c r="C2726" s="374">
        <v>45495</v>
      </c>
      <c r="D2726" s="315" t="s">
        <v>158</v>
      </c>
      <c r="E2726" s="316" t="str">
        <f>VLOOKUP(D2726,Y$4:AA2726,2,FALSE)</f>
        <v>بیل مکانیکی</v>
      </c>
      <c r="F2726" s="341" t="str">
        <f>VLOOKUP(D2726,Y$4:AA2726,3,FALSE)</f>
        <v>تکبری</v>
      </c>
      <c r="G2726" s="4">
        <v>0</v>
      </c>
    </row>
    <row r="2727" spans="2:7" x14ac:dyDescent="0.25">
      <c r="B2727" s="122">
        <f t="shared" si="42"/>
        <v>2725</v>
      </c>
      <c r="C2727" s="369">
        <v>45495</v>
      </c>
      <c r="D2727" s="237" t="s">
        <v>144</v>
      </c>
      <c r="E2727" s="228" t="str">
        <f>VLOOKUP(D2727,Y$4:AA2727,2,FALSE)</f>
        <v>بلدوزر D85</v>
      </c>
      <c r="F2727" s="340" t="str">
        <f>VLOOKUP(D2727,Y$4:AA2727,3,FALSE)</f>
        <v>اکبری</v>
      </c>
      <c r="G2727" s="4">
        <v>0</v>
      </c>
    </row>
    <row r="2728" spans="2:7" x14ac:dyDescent="0.25">
      <c r="B2728" s="122">
        <f t="shared" si="42"/>
        <v>2726</v>
      </c>
      <c r="C2728" s="369">
        <v>45495</v>
      </c>
      <c r="D2728" s="237" t="s">
        <v>146</v>
      </c>
      <c r="E2728" s="228" t="str">
        <f>VLOOKUP(D2728,Y$4:AA2728,2,FALSE)</f>
        <v>بلدوزر D85</v>
      </c>
      <c r="F2728" s="340" t="str">
        <f>VLOOKUP(D2728,Y$4:AA2728,3,FALSE)</f>
        <v>اکبری</v>
      </c>
      <c r="G2728" s="4">
        <v>0</v>
      </c>
    </row>
    <row r="2729" spans="2:7" x14ac:dyDescent="0.25">
      <c r="B2729" s="122">
        <f t="shared" si="42"/>
        <v>2727</v>
      </c>
      <c r="C2729" s="369">
        <v>45495</v>
      </c>
      <c r="D2729" s="238" t="s">
        <v>147</v>
      </c>
      <c r="E2729" s="228" t="str">
        <f>VLOOKUP(D2729,Y$4:AA2729,2,FALSE)</f>
        <v>بلدوزر کاترپیلار D8</v>
      </c>
      <c r="F2729" s="340" t="str">
        <f>VLOOKUP(D2729,Y$4:AA2729,3,FALSE)</f>
        <v>حسن پور</v>
      </c>
      <c r="G2729" s="4">
        <v>0</v>
      </c>
    </row>
    <row r="2730" spans="2:7" x14ac:dyDescent="0.25">
      <c r="B2730" s="122">
        <f t="shared" si="42"/>
        <v>2728</v>
      </c>
      <c r="C2730" s="369">
        <v>45495</v>
      </c>
      <c r="D2730" s="236" t="s">
        <v>162</v>
      </c>
      <c r="E2730" s="228" t="str">
        <f>VLOOKUP(D2730,Y$4:AA2730,2,FALSE)</f>
        <v>بیل مکانیکی</v>
      </c>
      <c r="F2730" s="340" t="str">
        <f>VLOOKUP(D2730,Y$4:AA2730,3,FALSE)</f>
        <v>رضاپور</v>
      </c>
      <c r="G2730" s="4">
        <v>0</v>
      </c>
    </row>
    <row r="2731" spans="2:7" x14ac:dyDescent="0.25">
      <c r="B2731" s="122">
        <f t="shared" si="42"/>
        <v>2729</v>
      </c>
      <c r="C2731" s="369">
        <v>45495</v>
      </c>
      <c r="D2731" s="236" t="s">
        <v>160</v>
      </c>
      <c r="E2731" s="228" t="str">
        <f>VLOOKUP(D2731,Y$4:AA2731,2,FALSE)</f>
        <v>تانکر آب</v>
      </c>
      <c r="F2731" s="340" t="str">
        <f>VLOOKUP(D2731,Y$4:AA2731,3,FALSE)</f>
        <v>رضاپور</v>
      </c>
      <c r="G2731" s="4">
        <v>0</v>
      </c>
    </row>
    <row r="2732" spans="2:7" x14ac:dyDescent="0.25">
      <c r="B2732" s="122">
        <f t="shared" si="42"/>
        <v>2730</v>
      </c>
      <c r="C2732" s="369">
        <v>45495</v>
      </c>
      <c r="D2732" s="236" t="s">
        <v>149</v>
      </c>
      <c r="E2732" s="228" t="str">
        <f>VLOOKUP(D2732,Y$4:AA2732,2,FALSE)</f>
        <v>لودر ZL50</v>
      </c>
      <c r="F2732" s="340" t="str">
        <f>VLOOKUP(D2732,Y$4:AA2732,3,FALSE)</f>
        <v>میرزایی</v>
      </c>
      <c r="G2732" s="4">
        <v>220</v>
      </c>
    </row>
    <row r="2733" spans="2:7" x14ac:dyDescent="0.25">
      <c r="B2733" s="122">
        <f t="shared" si="42"/>
        <v>2731</v>
      </c>
      <c r="C2733" s="369">
        <v>45495</v>
      </c>
      <c r="D2733" s="237" t="s">
        <v>150</v>
      </c>
      <c r="E2733" s="228" t="str">
        <f>VLOOKUP(D2733,Y$4:AA2733,2,FALSE)</f>
        <v>کامیون کمپرسی</v>
      </c>
      <c r="F2733" s="340" t="str">
        <f>VLOOKUP(D2733,Y$4:AA2733,3,FALSE)</f>
        <v>میرزایی</v>
      </c>
      <c r="G2733" s="4">
        <v>0</v>
      </c>
    </row>
    <row r="2734" spans="2:7" x14ac:dyDescent="0.25">
      <c r="B2734" s="122">
        <f t="shared" si="42"/>
        <v>2732</v>
      </c>
      <c r="C2734" s="369">
        <v>45495</v>
      </c>
      <c r="D2734" s="237" t="s">
        <v>152</v>
      </c>
      <c r="E2734" s="228" t="str">
        <f>VLOOKUP(D2734,Y$4:AA2734,2,FALSE)</f>
        <v>کامیون کمپرسی</v>
      </c>
      <c r="F2734" s="340" t="str">
        <f>VLOOKUP(D2734,Y$4:AA2734,3,FALSE)</f>
        <v>میرزایی</v>
      </c>
      <c r="G2734" s="4">
        <v>0</v>
      </c>
    </row>
    <row r="2735" spans="2:7" x14ac:dyDescent="0.25">
      <c r="B2735" s="122">
        <f t="shared" si="42"/>
        <v>2733</v>
      </c>
      <c r="C2735" s="369">
        <v>45495</v>
      </c>
      <c r="D2735" s="237" t="s">
        <v>153</v>
      </c>
      <c r="E2735" s="228" t="str">
        <f>VLOOKUP(D2735,Y$4:AA2735,2,FALSE)</f>
        <v>کامیون کمپرسی</v>
      </c>
      <c r="F2735" s="340" t="str">
        <f>VLOOKUP(D2735,Y$4:AA2735,3,FALSE)</f>
        <v>میرزایی</v>
      </c>
      <c r="G2735" s="4">
        <v>0</v>
      </c>
    </row>
    <row r="2736" spans="2:7" x14ac:dyDescent="0.25">
      <c r="B2736" s="122">
        <f t="shared" si="42"/>
        <v>2734</v>
      </c>
      <c r="C2736" s="369">
        <v>45495</v>
      </c>
      <c r="D2736" s="237" t="s">
        <v>137</v>
      </c>
      <c r="E2736" s="228" t="str">
        <f>VLOOKUP(D2736,Y$4:AA2736,2,FALSE)</f>
        <v>بیل مکانیکی</v>
      </c>
      <c r="F2736" s="340" t="str">
        <f>VLOOKUP(D2736,Y$4:AA2736,3,FALSE)</f>
        <v>انصاری</v>
      </c>
      <c r="G2736" s="4">
        <v>0</v>
      </c>
    </row>
    <row r="2737" spans="2:7" x14ac:dyDescent="0.25">
      <c r="B2737" s="122">
        <f t="shared" si="42"/>
        <v>2735</v>
      </c>
      <c r="C2737" s="369">
        <v>45495</v>
      </c>
      <c r="D2737" s="237" t="s">
        <v>139</v>
      </c>
      <c r="E2737" s="228" t="str">
        <f>VLOOKUP(D2737,Y$4:AA2737,2,FALSE)</f>
        <v>بیل مکانیکی</v>
      </c>
      <c r="F2737" s="340" t="str">
        <f>VLOOKUP(D2737,Y$4:AA2737,3,FALSE)</f>
        <v>انصاری</v>
      </c>
      <c r="G2737" s="4">
        <v>330</v>
      </c>
    </row>
    <row r="2738" spans="2:7" x14ac:dyDescent="0.25">
      <c r="B2738" s="122">
        <f t="shared" si="42"/>
        <v>2736</v>
      </c>
      <c r="C2738" s="369">
        <v>45495</v>
      </c>
      <c r="D2738" s="237" t="s">
        <v>141</v>
      </c>
      <c r="E2738" s="228" t="str">
        <f>VLOOKUP(D2738,Y$4:AA2738,2,FALSE)</f>
        <v>کامیون کمپرسی</v>
      </c>
      <c r="F2738" s="340" t="str">
        <f>VLOOKUP(D2738,Y$4:AA2738,3,FALSE)</f>
        <v>انصاری</v>
      </c>
      <c r="G2738" s="4">
        <v>0</v>
      </c>
    </row>
    <row r="2739" spans="2:7" x14ac:dyDescent="0.25">
      <c r="B2739" s="122">
        <f t="shared" si="42"/>
        <v>2737</v>
      </c>
      <c r="C2739" s="369">
        <v>45495</v>
      </c>
      <c r="D2739" s="237" t="s">
        <v>142</v>
      </c>
      <c r="E2739" s="228" t="str">
        <f>VLOOKUP(D2739,Y$4:AA2739,2,FALSE)</f>
        <v>کامیون کمپرسی</v>
      </c>
      <c r="F2739" s="340" t="str">
        <f>VLOOKUP(D2739,Y$4:AA2739,3,FALSE)</f>
        <v>انصاری</v>
      </c>
      <c r="G2739" s="4">
        <v>0</v>
      </c>
    </row>
    <row r="2740" spans="2:7" x14ac:dyDescent="0.25">
      <c r="B2740" s="122">
        <f t="shared" si="42"/>
        <v>2738</v>
      </c>
      <c r="C2740" s="369">
        <v>45495</v>
      </c>
      <c r="D2740" s="237" t="s">
        <v>143</v>
      </c>
      <c r="E2740" s="228" t="str">
        <f>VLOOKUP(D2740,Y$4:AA2740,2,FALSE)</f>
        <v>کامیون کمپرسی</v>
      </c>
      <c r="F2740" s="340" t="str">
        <f>VLOOKUP(D2740,Y$4:AA2740,3,FALSE)</f>
        <v>انصاری</v>
      </c>
      <c r="G2740" s="4">
        <v>0</v>
      </c>
    </row>
    <row r="2741" spans="2:7" x14ac:dyDescent="0.25">
      <c r="B2741" s="122">
        <f t="shared" si="42"/>
        <v>2739</v>
      </c>
      <c r="C2741" s="369">
        <v>45495</v>
      </c>
      <c r="D2741" s="237" t="s">
        <v>136</v>
      </c>
      <c r="E2741" s="228" t="str">
        <f>VLOOKUP(D2741,Y$4:AA2741,2,FALSE)</f>
        <v>بلدوزر</v>
      </c>
      <c r="F2741" s="340" t="str">
        <f>VLOOKUP(D2741,Y$4:AA2741,3,FALSE)</f>
        <v>انصاری</v>
      </c>
      <c r="G2741" s="4">
        <v>0</v>
      </c>
    </row>
    <row r="2742" spans="2:7" x14ac:dyDescent="0.25">
      <c r="B2742" s="122">
        <f t="shared" ref="B2742:B2863" si="43">ROW()-2</f>
        <v>2740</v>
      </c>
      <c r="C2742" s="369">
        <v>45495</v>
      </c>
      <c r="D2742" s="237" t="s">
        <v>286</v>
      </c>
      <c r="E2742" s="228" t="str">
        <f>VLOOKUP(D2742,Y$4:AA2742,2,FALSE)</f>
        <v>بلدوزر</v>
      </c>
      <c r="F2742" s="340" t="str">
        <f>VLOOKUP(D2742,Y$4:AA2742,3,FALSE)</f>
        <v>انصاری</v>
      </c>
      <c r="G2742" s="4">
        <v>0</v>
      </c>
    </row>
    <row r="2743" spans="2:7" x14ac:dyDescent="0.25">
      <c r="B2743" s="122">
        <f t="shared" si="43"/>
        <v>2741</v>
      </c>
      <c r="C2743" s="369">
        <v>45495</v>
      </c>
      <c r="D2743" s="236" t="s">
        <v>155</v>
      </c>
      <c r="E2743" s="228" t="str">
        <f>VLOOKUP(D2743,Y$4:AA2743,2,FALSE)</f>
        <v>لودر</v>
      </c>
      <c r="F2743" s="340" t="str">
        <f>VLOOKUP(D2743,Y$4:AA2743,3,FALSE)</f>
        <v>صداقت</v>
      </c>
      <c r="G2743" s="4">
        <v>0</v>
      </c>
    </row>
    <row r="2744" spans="2:7" x14ac:dyDescent="0.25">
      <c r="B2744" s="122">
        <f t="shared" si="43"/>
        <v>2742</v>
      </c>
      <c r="C2744" s="369">
        <v>45495</v>
      </c>
      <c r="D2744" s="236" t="s">
        <v>156</v>
      </c>
      <c r="E2744" s="228" t="str">
        <f>VLOOKUP(D2744,Y$4:AA2744,2,FALSE)</f>
        <v>کامیون کمپرسی</v>
      </c>
      <c r="F2744" s="340" t="str">
        <f>VLOOKUP(D2744,Y$4:AA2744,3,FALSE)</f>
        <v>صداقت</v>
      </c>
      <c r="G2744" s="4">
        <v>0</v>
      </c>
    </row>
    <row r="2745" spans="2:7" x14ac:dyDescent="0.25">
      <c r="B2745" s="122">
        <f t="shared" si="43"/>
        <v>2743</v>
      </c>
      <c r="C2745" s="369">
        <v>45495</v>
      </c>
      <c r="D2745" s="236" t="s">
        <v>157</v>
      </c>
      <c r="E2745" s="228" t="str">
        <f>VLOOKUP(D2745,Y$4:AA2745,2,FALSE)</f>
        <v>کامیون کمپرسی</v>
      </c>
      <c r="F2745" s="340" t="str">
        <f>VLOOKUP(D2745,Y$4:AA2745,3,FALSE)</f>
        <v>صداقت</v>
      </c>
      <c r="G2745" s="4">
        <v>0</v>
      </c>
    </row>
    <row r="2746" spans="2:7" x14ac:dyDescent="0.25">
      <c r="B2746" s="122">
        <f t="shared" si="43"/>
        <v>2744</v>
      </c>
      <c r="C2746" s="369">
        <v>45495</v>
      </c>
      <c r="D2746" s="236" t="s">
        <v>302</v>
      </c>
      <c r="E2746" s="228" t="str">
        <f>VLOOKUP(D2746,Y$4:AA2746,2,FALSE)</f>
        <v>کامیون کمپرسی</v>
      </c>
      <c r="F2746" s="340" t="str">
        <f>VLOOKUP(D2746,Y$4:AA2746,3,FALSE)</f>
        <v>صداقت</v>
      </c>
      <c r="G2746" s="4">
        <v>0</v>
      </c>
    </row>
    <row r="2747" spans="2:7" x14ac:dyDescent="0.25">
      <c r="B2747" s="122">
        <f t="shared" si="43"/>
        <v>2745</v>
      </c>
      <c r="C2747" s="369">
        <v>45495</v>
      </c>
      <c r="D2747" s="237" t="s">
        <v>266</v>
      </c>
      <c r="E2747" s="228" t="str">
        <f>VLOOKUP(D2747,Y$4:AA2747,2,FALSE)</f>
        <v>کامیون کمپرسی</v>
      </c>
      <c r="F2747" s="340" t="str">
        <f>VLOOKUP(D2747,Y$4:AA2747,3,FALSE)</f>
        <v>انصاری</v>
      </c>
      <c r="G2747" s="4">
        <v>120</v>
      </c>
    </row>
    <row r="2748" spans="2:7" x14ac:dyDescent="0.25">
      <c r="B2748" s="122">
        <f t="shared" si="43"/>
        <v>2746</v>
      </c>
      <c r="C2748" s="369">
        <v>45495</v>
      </c>
      <c r="D2748" s="237" t="s">
        <v>267</v>
      </c>
      <c r="E2748" s="228" t="str">
        <f>VLOOKUP(D2748,Y$4:AA2748,2,FALSE)</f>
        <v>کامیون کمپرسی</v>
      </c>
      <c r="F2748" s="340" t="str">
        <f>VLOOKUP(D2748,Y$4:AA2748,3,FALSE)</f>
        <v>انصاری</v>
      </c>
      <c r="G2748" s="4">
        <v>160</v>
      </c>
    </row>
    <row r="2749" spans="2:7" x14ac:dyDescent="0.25">
      <c r="B2749" s="122">
        <f t="shared" si="43"/>
        <v>2747</v>
      </c>
      <c r="C2749" s="369">
        <v>45495</v>
      </c>
      <c r="D2749" s="237" t="s">
        <v>258</v>
      </c>
      <c r="E2749" s="228" t="str">
        <f>VLOOKUP(D2749,Y$4:AA2749,2,FALSE)</f>
        <v>کامیون کمپرسی</v>
      </c>
      <c r="F2749" s="340" t="str">
        <f>VLOOKUP(D2749,Y$4:AA2749,3,FALSE)</f>
        <v>انصاری</v>
      </c>
      <c r="G2749" s="4">
        <v>160</v>
      </c>
    </row>
    <row r="2750" spans="2:7" x14ac:dyDescent="0.25">
      <c r="B2750" s="122">
        <f t="shared" si="43"/>
        <v>2748</v>
      </c>
      <c r="C2750" s="373">
        <v>45495</v>
      </c>
      <c r="D2750" s="312" t="s">
        <v>179</v>
      </c>
      <c r="E2750" s="313" t="str">
        <f>VLOOKUP(D2750,Y$4:AA2750,2,FALSE)</f>
        <v>تانکر آب</v>
      </c>
      <c r="F2750" s="342" t="str">
        <f>VLOOKUP(D2750,Y$4:AA2750,3,FALSE)</f>
        <v>گلپایگانی</v>
      </c>
      <c r="G2750" s="4">
        <v>0</v>
      </c>
    </row>
    <row r="2751" spans="2:7" x14ac:dyDescent="0.25">
      <c r="B2751" s="122">
        <f t="shared" si="43"/>
        <v>2749</v>
      </c>
      <c r="C2751" s="369">
        <v>45495</v>
      </c>
      <c r="D2751" s="236" t="s">
        <v>328</v>
      </c>
      <c r="E2751" s="228" t="e">
        <f>VLOOKUP(D2751,Y$4:AA2751,2,FALSE)</f>
        <v>#N/A</v>
      </c>
      <c r="F2751" s="340" t="e">
        <f>VLOOKUP(D2751,Y$4:AA2751,3,FALSE)</f>
        <v>#N/A</v>
      </c>
      <c r="G2751" s="4">
        <v>0</v>
      </c>
    </row>
    <row r="2752" spans="2:7" x14ac:dyDescent="0.25">
      <c r="B2752" s="122">
        <f t="shared" si="43"/>
        <v>2750</v>
      </c>
      <c r="C2752" s="374">
        <v>45495</v>
      </c>
      <c r="D2752" s="317" t="s">
        <v>164</v>
      </c>
      <c r="E2752" s="316" t="str">
        <f>VLOOKUP(D2752,Y$4:AA2752,2,FALSE)</f>
        <v>گریدر 14G</v>
      </c>
      <c r="F2752" s="341" t="str">
        <f>VLOOKUP(D2752,Y$4:AA2752,3,FALSE)</f>
        <v>محمد پور</v>
      </c>
      <c r="G2752" s="4">
        <v>0</v>
      </c>
    </row>
    <row r="2753" spans="2:7" x14ac:dyDescent="0.25">
      <c r="B2753" s="122">
        <f t="shared" si="43"/>
        <v>2751</v>
      </c>
      <c r="C2753" s="369">
        <v>45495</v>
      </c>
      <c r="D2753" s="238" t="s">
        <v>168</v>
      </c>
      <c r="E2753" s="228" t="str">
        <f>VLOOKUP(D2753,Y$4:AA2753,2,FALSE)</f>
        <v>غلطک کششی</v>
      </c>
      <c r="F2753" s="340" t="str">
        <f>VLOOKUP(D2753,Y$4:AA2753,3,FALSE)</f>
        <v>محمد پور</v>
      </c>
      <c r="G2753" s="4">
        <v>0</v>
      </c>
    </row>
    <row r="2754" spans="2:7" x14ac:dyDescent="0.25">
      <c r="B2754" s="122">
        <f t="shared" si="43"/>
        <v>2752</v>
      </c>
      <c r="C2754" s="369">
        <v>45495</v>
      </c>
      <c r="D2754" s="238" t="s">
        <v>171</v>
      </c>
      <c r="E2754" s="228" t="str">
        <f>VLOOKUP(D2754,Y$4:AA2754,2,FALSE)</f>
        <v>غلطک کششی</v>
      </c>
      <c r="F2754" s="340" t="str">
        <f>VLOOKUP(D2754,Y$4:AA2754,3,FALSE)</f>
        <v>محمد پور</v>
      </c>
      <c r="G2754" s="4">
        <v>0</v>
      </c>
    </row>
    <row r="2755" spans="2:7" x14ac:dyDescent="0.25">
      <c r="B2755" s="122">
        <f t="shared" si="43"/>
        <v>2753</v>
      </c>
      <c r="C2755" s="369">
        <v>45495</v>
      </c>
      <c r="D2755" s="238" t="s">
        <v>172</v>
      </c>
      <c r="E2755" s="228" t="str">
        <f>VLOOKUP(D2755,Y$4:AA2755,2,FALSE)</f>
        <v>لودر</v>
      </c>
      <c r="F2755" s="340" t="str">
        <f>VLOOKUP(D2755,Y$4:AA2755,3,FALSE)</f>
        <v>محمد پور</v>
      </c>
      <c r="G2755" s="4">
        <v>160</v>
      </c>
    </row>
    <row r="2756" spans="2:7" x14ac:dyDescent="0.25">
      <c r="B2756" s="122">
        <f t="shared" si="43"/>
        <v>2754</v>
      </c>
      <c r="C2756" s="369">
        <v>45495</v>
      </c>
      <c r="D2756" s="238" t="s">
        <v>173</v>
      </c>
      <c r="E2756" s="228" t="str">
        <f>VLOOKUP(D2756,Y$4:AA2756,2,FALSE)</f>
        <v>تانکر آب</v>
      </c>
      <c r="F2756" s="340" t="str">
        <f>VLOOKUP(D2756,Y$4:AA2756,3,FALSE)</f>
        <v>محمد پور</v>
      </c>
      <c r="G2756" s="4">
        <v>0</v>
      </c>
    </row>
    <row r="2757" spans="2:7" x14ac:dyDescent="0.25">
      <c r="B2757" s="122">
        <f t="shared" si="43"/>
        <v>2755</v>
      </c>
      <c r="C2757" s="369">
        <v>45495</v>
      </c>
      <c r="D2757" s="238" t="s">
        <v>174</v>
      </c>
      <c r="E2757" s="228" t="str">
        <f>VLOOKUP(D2757,Y$4:AA2757,2,FALSE)</f>
        <v>غلطک پاچه بزی</v>
      </c>
      <c r="F2757" s="340" t="str">
        <f>VLOOKUP(D2757,Y$4:AA2757,3,FALSE)</f>
        <v>محمد پور</v>
      </c>
      <c r="G2757" s="4">
        <v>0</v>
      </c>
    </row>
    <row r="2758" spans="2:7" x14ac:dyDescent="0.25">
      <c r="B2758" s="122">
        <f t="shared" si="43"/>
        <v>2756</v>
      </c>
      <c r="C2758" s="369">
        <v>45495</v>
      </c>
      <c r="D2758" s="238" t="s">
        <v>176</v>
      </c>
      <c r="E2758" s="228" t="str">
        <f>VLOOKUP(D2758,Y$4:AA2758,2,FALSE)</f>
        <v>بلدوزر</v>
      </c>
      <c r="F2758" s="340" t="str">
        <f>VLOOKUP(D2758,Y$4:AA2758,3,FALSE)</f>
        <v>محمد پور</v>
      </c>
      <c r="G2758" s="4">
        <v>0</v>
      </c>
    </row>
    <row r="2759" spans="2:7" x14ac:dyDescent="0.25">
      <c r="B2759" s="122">
        <f t="shared" si="43"/>
        <v>2757</v>
      </c>
      <c r="C2759" s="369">
        <v>45495</v>
      </c>
      <c r="D2759" s="238" t="s">
        <v>177</v>
      </c>
      <c r="E2759" s="228" t="str">
        <f>VLOOKUP(D2759,Y$4:AA2759,2,FALSE)</f>
        <v>کمپرسی جفت</v>
      </c>
      <c r="F2759" s="340" t="str">
        <f>VLOOKUP(D2759,Y$4:AA2759,3,FALSE)</f>
        <v>محمد پور</v>
      </c>
      <c r="G2759" s="4">
        <v>0</v>
      </c>
    </row>
    <row r="2760" spans="2:7" x14ac:dyDescent="0.25">
      <c r="B2760" s="122">
        <f t="shared" si="43"/>
        <v>2758</v>
      </c>
      <c r="C2760" s="369">
        <v>45495</v>
      </c>
      <c r="D2760" s="238" t="s">
        <v>270</v>
      </c>
      <c r="E2760" s="228" t="str">
        <f>VLOOKUP(D2760,Y$4:AA2760,2,FALSE)</f>
        <v>کمپرسی جفت</v>
      </c>
      <c r="F2760" s="340" t="str">
        <f>VLOOKUP(D2760,Y$4:AA2760,3,FALSE)</f>
        <v>محمد پور</v>
      </c>
      <c r="G2760" s="4">
        <v>200</v>
      </c>
    </row>
    <row r="2761" spans="2:7" x14ac:dyDescent="0.25">
      <c r="B2761" s="122">
        <f t="shared" si="43"/>
        <v>2759</v>
      </c>
      <c r="C2761" s="369">
        <v>45495</v>
      </c>
      <c r="D2761" s="238" t="s">
        <v>268</v>
      </c>
      <c r="E2761" s="228" t="str">
        <f>VLOOKUP(D2761,Y$4:AA2761,2,FALSE)</f>
        <v>کمپرسی تک</v>
      </c>
      <c r="F2761" s="340" t="str">
        <f>VLOOKUP(D2761,Y$4:AA2761,3,FALSE)</f>
        <v>محمد پور</v>
      </c>
      <c r="G2761" s="4">
        <v>0</v>
      </c>
    </row>
    <row r="2762" spans="2:7" x14ac:dyDescent="0.25">
      <c r="B2762" s="122">
        <f t="shared" si="43"/>
        <v>2760</v>
      </c>
      <c r="C2762" s="369">
        <v>45495</v>
      </c>
      <c r="D2762" s="238" t="s">
        <v>260</v>
      </c>
      <c r="E2762" s="228" t="str">
        <f>VLOOKUP(D2762,Y$4:AA2762,2,FALSE)</f>
        <v>تانکر آب</v>
      </c>
      <c r="F2762" s="340" t="str">
        <f>VLOOKUP(D2762,Y$4:AA2762,3,FALSE)</f>
        <v>محمد پور</v>
      </c>
      <c r="G2762" s="4">
        <v>0</v>
      </c>
    </row>
    <row r="2763" spans="2:7" x14ac:dyDescent="0.25">
      <c r="B2763" s="122">
        <f t="shared" si="43"/>
        <v>2761</v>
      </c>
      <c r="C2763" s="369">
        <v>45495</v>
      </c>
      <c r="D2763" s="238" t="s">
        <v>284</v>
      </c>
      <c r="E2763" s="228" t="str">
        <f>VLOOKUP(D2763,Y$4:AA2763,2,FALSE)</f>
        <v>کمپرسی جفت</v>
      </c>
      <c r="F2763" s="340" t="str">
        <f>VLOOKUP(D2763,Y$4:AA2763,3,FALSE)</f>
        <v>محمد پور</v>
      </c>
      <c r="G2763" s="4">
        <v>0</v>
      </c>
    </row>
    <row r="2764" spans="2:7" x14ac:dyDescent="0.25">
      <c r="B2764" s="122">
        <f t="shared" si="43"/>
        <v>2762</v>
      </c>
      <c r="C2764" s="369">
        <v>45495</v>
      </c>
      <c r="D2764" s="238" t="s">
        <v>359</v>
      </c>
      <c r="E2764" s="228" t="str">
        <f>VLOOKUP(D2764,Y$4:AA2764,2,FALSE)</f>
        <v>کمپرسی جفت</v>
      </c>
      <c r="F2764" s="340" t="str">
        <f>VLOOKUP(D2764,Y$4:AA2764,3,FALSE)</f>
        <v>محمد پور</v>
      </c>
      <c r="G2764" s="4">
        <v>0</v>
      </c>
    </row>
    <row r="2765" spans="2:7" x14ac:dyDescent="0.25">
      <c r="B2765" s="122">
        <f t="shared" si="43"/>
        <v>2763</v>
      </c>
      <c r="C2765" s="373">
        <v>45495</v>
      </c>
      <c r="D2765" s="137" t="s">
        <v>361</v>
      </c>
      <c r="E2765" s="313" t="str">
        <f>VLOOKUP(D2765,Y$4:AA2766,2,FALSE)</f>
        <v>لودر</v>
      </c>
      <c r="F2765" s="342" t="str">
        <f>VLOOKUP(D2765,Y$4:AA2766,3,FALSE)</f>
        <v>محمد پور</v>
      </c>
      <c r="G2765" s="4">
        <v>120</v>
      </c>
    </row>
    <row r="2766" spans="2:7" x14ac:dyDescent="0.25">
      <c r="B2766" s="122">
        <f t="shared" si="43"/>
        <v>2764</v>
      </c>
      <c r="C2766" s="369">
        <v>45495</v>
      </c>
      <c r="D2766" s="106" t="s">
        <v>399</v>
      </c>
      <c r="E2766" s="228" t="str">
        <f>VLOOKUP(D2766,Y$4:AA2825,2,FALSE)</f>
        <v xml:space="preserve"> لودر</v>
      </c>
      <c r="F2766" s="340" t="str">
        <f>VLOOKUP(D2766,Y$4:AA2825,3,FALSE)</f>
        <v>شرکتی-پیروزی</v>
      </c>
      <c r="G2766" s="4">
        <v>100</v>
      </c>
    </row>
    <row r="2767" spans="2:7" x14ac:dyDescent="0.25">
      <c r="B2767" s="122">
        <f t="shared" si="43"/>
        <v>2765</v>
      </c>
      <c r="C2767" s="369">
        <v>45496</v>
      </c>
      <c r="D2767" s="236" t="s">
        <v>127</v>
      </c>
      <c r="E2767" s="228" t="str">
        <f>VLOOKUP(D2767,Y$4:AA2826,2,FALSE)</f>
        <v>بلدوزر</v>
      </c>
      <c r="F2767" s="340" t="str">
        <f>VLOOKUP(D2767,Y$4:AA2826,3,FALSE)</f>
        <v>شرکتی-رجب زاده</v>
      </c>
      <c r="G2767" s="4">
        <v>383</v>
      </c>
    </row>
    <row r="2768" spans="2:7" x14ac:dyDescent="0.25">
      <c r="B2768" s="122">
        <f t="shared" si="43"/>
        <v>2766</v>
      </c>
      <c r="C2768" s="369">
        <v>45496</v>
      </c>
      <c r="D2768" s="236" t="s">
        <v>297</v>
      </c>
      <c r="E2768" s="228" t="str">
        <f>VLOOKUP(D2768,Y$4:AA2827,2,FALSE)</f>
        <v>بلدوزر</v>
      </c>
      <c r="F2768" s="340" t="str">
        <f>VLOOKUP(D2768,Y$4:AA2827,3,FALSE)</f>
        <v>شرکتی-نخعی</v>
      </c>
      <c r="G2768" s="4">
        <v>0</v>
      </c>
    </row>
    <row r="2769" spans="2:7" x14ac:dyDescent="0.25">
      <c r="B2769" s="122">
        <f t="shared" si="43"/>
        <v>2767</v>
      </c>
      <c r="C2769" s="369">
        <v>45496</v>
      </c>
      <c r="D2769" s="236" t="s">
        <v>88</v>
      </c>
      <c r="E2769" s="228" t="str">
        <f>VLOOKUP(D2769,Y$4:AA2828,2,FALSE)</f>
        <v>گریدر  ۱۶g</v>
      </c>
      <c r="F2769" s="340" t="str">
        <f>VLOOKUP(D2769,Y$4:AA2828,3,FALSE)</f>
        <v>شرکتی-یگانه</v>
      </c>
      <c r="G2769" s="4">
        <v>0</v>
      </c>
    </row>
    <row r="2770" spans="2:7" x14ac:dyDescent="0.25">
      <c r="B2770" s="122">
        <f t="shared" si="43"/>
        <v>2768</v>
      </c>
      <c r="C2770" s="369">
        <v>45496</v>
      </c>
      <c r="D2770" s="236" t="s">
        <v>301</v>
      </c>
      <c r="E2770" s="228" t="str">
        <f>VLOOKUP(D2770,Y$4:AA2829,2,FALSE)</f>
        <v>گریدر  ۱۶g</v>
      </c>
      <c r="F2770" s="340" t="str">
        <f>VLOOKUP(D2770,Y$4:AA2829,3,FALSE)</f>
        <v>شرکتی-حسن پور</v>
      </c>
      <c r="G2770" s="4">
        <v>0</v>
      </c>
    </row>
    <row r="2771" spans="2:7" x14ac:dyDescent="0.25">
      <c r="B2771" s="122">
        <f t="shared" si="43"/>
        <v>2769</v>
      </c>
      <c r="C2771" s="369">
        <v>45496</v>
      </c>
      <c r="D2771" s="236" t="s">
        <v>120</v>
      </c>
      <c r="E2771" s="228" t="str">
        <f>VLOOKUP(D2771,Y$4:AA2830,2,FALSE)</f>
        <v>میکسراتکو</v>
      </c>
      <c r="F2771" s="340" t="str">
        <f>VLOOKUP(D2771,Y$4:AA2830,3,FALSE)</f>
        <v>شرکتی-شاکری</v>
      </c>
      <c r="G2771" s="4">
        <v>85</v>
      </c>
    </row>
    <row r="2772" spans="2:7" x14ac:dyDescent="0.25">
      <c r="B2772" s="122">
        <f t="shared" si="43"/>
        <v>2770</v>
      </c>
      <c r="C2772" s="369">
        <v>45496</v>
      </c>
      <c r="D2772" s="236" t="s">
        <v>122</v>
      </c>
      <c r="E2772" s="228" t="str">
        <f>VLOOKUP(D2772,Y$4:AA2831,2,FALSE)</f>
        <v>میکسر امیکو</v>
      </c>
      <c r="F2772" s="340" t="str">
        <f>VLOOKUP(D2772,Y$4:AA2831,3,FALSE)</f>
        <v>شرکتی-زراعتی</v>
      </c>
      <c r="G2772" s="4">
        <v>0</v>
      </c>
    </row>
    <row r="2773" spans="2:7" x14ac:dyDescent="0.25">
      <c r="B2773" s="122">
        <f t="shared" si="43"/>
        <v>2771</v>
      </c>
      <c r="C2773" s="369">
        <v>45496</v>
      </c>
      <c r="D2773" s="236" t="s">
        <v>356</v>
      </c>
      <c r="E2773" s="228" t="str">
        <f>VLOOKUP(D2773,Y$4:AA2832,2,FALSE)</f>
        <v>میکسر اتکو</v>
      </c>
      <c r="F2773" s="340" t="str">
        <f>VLOOKUP(D2773,Y$4:AA2832,3,FALSE)</f>
        <v>-</v>
      </c>
      <c r="G2773" s="4">
        <v>94</v>
      </c>
    </row>
    <row r="2774" spans="2:7" x14ac:dyDescent="0.25">
      <c r="B2774" s="122">
        <f t="shared" si="43"/>
        <v>2772</v>
      </c>
      <c r="C2774" s="369">
        <v>45496</v>
      </c>
      <c r="D2774" s="236" t="s">
        <v>119</v>
      </c>
      <c r="E2774" s="228" t="str">
        <f>VLOOKUP(D2774,Y$4:AA2833,2,FALSE)</f>
        <v>غلطک</v>
      </c>
      <c r="F2774" s="340" t="str">
        <f>VLOOKUP(D2774,Y$4:AA2833,3,FALSE)</f>
        <v>شرکتی-جمالی</v>
      </c>
      <c r="G2774" s="4">
        <v>0</v>
      </c>
    </row>
    <row r="2775" spans="2:7" x14ac:dyDescent="0.25">
      <c r="B2775" s="122">
        <f t="shared" si="43"/>
        <v>2773</v>
      </c>
      <c r="C2775" s="369">
        <v>45496</v>
      </c>
      <c r="D2775" s="236" t="s">
        <v>110</v>
      </c>
      <c r="E2775" s="228" t="str">
        <f>VLOOKUP(D2775,Y$4:AA2834,2,FALSE)</f>
        <v>غلطک</v>
      </c>
      <c r="F2775" s="340" t="str">
        <f>VLOOKUP(D2775,Y$4:AA2834,3,FALSE)</f>
        <v>شرکتی-شیری</v>
      </c>
      <c r="G2775" s="4">
        <v>0</v>
      </c>
    </row>
    <row r="2776" spans="2:7" x14ac:dyDescent="0.25">
      <c r="B2776" s="122">
        <f t="shared" si="43"/>
        <v>2774</v>
      </c>
      <c r="C2776" s="369">
        <v>45496</v>
      </c>
      <c r="D2776" s="236" t="s">
        <v>107</v>
      </c>
      <c r="E2776" s="228" t="str">
        <f>VLOOKUP(D2776,Y$4:AA2835,2,FALSE)</f>
        <v>غلطک</v>
      </c>
      <c r="F2776" s="340" t="str">
        <f>VLOOKUP(D2776,Y$4:AA2835,3,FALSE)</f>
        <v>شرکتی-دیانتی</v>
      </c>
      <c r="G2776" s="4">
        <v>80</v>
      </c>
    </row>
    <row r="2777" spans="2:7" x14ac:dyDescent="0.25">
      <c r="B2777" s="122">
        <f t="shared" si="43"/>
        <v>2775</v>
      </c>
      <c r="C2777" s="369">
        <v>45496</v>
      </c>
      <c r="D2777" s="236" t="s">
        <v>285</v>
      </c>
      <c r="E2777" s="228" t="str">
        <f>VLOOKUP(D2777,Y$4:AA2836,2,FALSE)</f>
        <v>غلطک</v>
      </c>
      <c r="F2777" s="340" t="str">
        <f>VLOOKUP(D2777,Y$4:AA2836,3,FALSE)</f>
        <v>شرکتی-شیری</v>
      </c>
      <c r="G2777" s="4">
        <v>118</v>
      </c>
    </row>
    <row r="2778" spans="2:7" x14ac:dyDescent="0.25">
      <c r="B2778" s="122">
        <f t="shared" si="43"/>
        <v>2776</v>
      </c>
      <c r="C2778" s="369">
        <v>45496</v>
      </c>
      <c r="D2778" s="236" t="s">
        <v>91</v>
      </c>
      <c r="E2778" s="228" t="str">
        <f>VLOOKUP(D2778,Y$4:AA2837,2,FALSE)</f>
        <v>کامیون کمپرسی</v>
      </c>
      <c r="F2778" s="340" t="str">
        <f>VLOOKUP(D2778,Y$4:AA2837,3,FALSE)</f>
        <v>شرکتی-یحیی زاده</v>
      </c>
      <c r="G2778" s="4">
        <v>0</v>
      </c>
    </row>
    <row r="2779" spans="2:7" x14ac:dyDescent="0.25">
      <c r="B2779" s="122">
        <f t="shared" si="43"/>
        <v>2777</v>
      </c>
      <c r="C2779" s="369">
        <v>45496</v>
      </c>
      <c r="D2779" s="236" t="s">
        <v>94</v>
      </c>
      <c r="E2779" s="228" t="str">
        <f>VLOOKUP(D2779,Y$4:AA2838,2,FALSE)</f>
        <v>کامیون کمپرسی</v>
      </c>
      <c r="F2779" s="340" t="str">
        <f>VLOOKUP(D2779,Y$4:AA2838,3,FALSE)</f>
        <v>شرکتی-نوروز غلامی</v>
      </c>
      <c r="G2779" s="4">
        <v>0</v>
      </c>
    </row>
    <row r="2780" spans="2:7" x14ac:dyDescent="0.25">
      <c r="B2780" s="122">
        <f t="shared" si="43"/>
        <v>2778</v>
      </c>
      <c r="C2780" s="369">
        <v>45496</v>
      </c>
      <c r="D2780" s="236" t="s">
        <v>117</v>
      </c>
      <c r="E2780" s="228" t="str">
        <f>VLOOKUP(D2780,Y$4:AA2839,2,FALSE)</f>
        <v>کامیون کمپرسی</v>
      </c>
      <c r="F2780" s="340" t="str">
        <f>VLOOKUP(D2780,Y$4:AA2839,3,FALSE)</f>
        <v>شرکتی-علیرضا اقلیمی</v>
      </c>
      <c r="G2780" s="4">
        <v>203</v>
      </c>
    </row>
    <row r="2781" spans="2:7" x14ac:dyDescent="0.25">
      <c r="B2781" s="122">
        <f t="shared" si="43"/>
        <v>2779</v>
      </c>
      <c r="C2781" s="369">
        <v>45496</v>
      </c>
      <c r="D2781" s="236" t="s">
        <v>130</v>
      </c>
      <c r="E2781" s="228" t="str">
        <f>VLOOKUP(D2781,Y$4:AA2840,2,FALSE)</f>
        <v>تانکر ابپاش بنز</v>
      </c>
      <c r="F2781" s="340" t="str">
        <f>VLOOKUP(D2781,Y$4:AA2840,3,FALSE)</f>
        <v>شرکتی-بارانی</v>
      </c>
      <c r="G2781" s="4">
        <v>80</v>
      </c>
    </row>
    <row r="2782" spans="2:7" x14ac:dyDescent="0.25">
      <c r="B2782" s="122">
        <f t="shared" si="43"/>
        <v>2780</v>
      </c>
      <c r="C2782" s="369">
        <v>45496</v>
      </c>
      <c r="D2782" s="236" t="s">
        <v>96</v>
      </c>
      <c r="E2782" s="228" t="str">
        <f>VLOOKUP(D2782,Y$4:AA2841,2,FALSE)</f>
        <v>تانکر ابپاش بنز</v>
      </c>
      <c r="F2782" s="340" t="str">
        <f>VLOOKUP(D2782,Y$4:AA2841,3,FALSE)</f>
        <v>شرکتی-میامی</v>
      </c>
      <c r="G2782" s="4">
        <v>142</v>
      </c>
    </row>
    <row r="2783" spans="2:7" x14ac:dyDescent="0.25">
      <c r="B2783" s="122">
        <f t="shared" si="43"/>
        <v>2781</v>
      </c>
      <c r="C2783" s="369">
        <v>45496</v>
      </c>
      <c r="D2783" s="236" t="s">
        <v>114</v>
      </c>
      <c r="E2783" s="228" t="str">
        <f>VLOOKUP(D2783,Y$4:AA2842,2,FALSE)</f>
        <v>تانکر سوخت بنز</v>
      </c>
      <c r="F2783" s="340" t="str">
        <f>VLOOKUP(D2783,Y$4:AA2842,3,FALSE)</f>
        <v>شرکتی-برات زاده- از تاریخ 1 تیرماه</v>
      </c>
      <c r="G2783" s="4">
        <v>0</v>
      </c>
    </row>
    <row r="2784" spans="2:7" x14ac:dyDescent="0.25">
      <c r="B2784" s="122">
        <f t="shared" si="43"/>
        <v>2782</v>
      </c>
      <c r="C2784" s="369">
        <v>45496</v>
      </c>
      <c r="D2784" s="315" t="s">
        <v>158</v>
      </c>
      <c r="E2784" s="228" t="str">
        <f>VLOOKUP(D2784,Y$4:AA2843,2,FALSE)</f>
        <v>بیل مکانیکی</v>
      </c>
      <c r="F2784" s="340" t="str">
        <f>VLOOKUP(D2784,Y$4:AA2843,3,FALSE)</f>
        <v>تکبری</v>
      </c>
      <c r="G2784" s="4">
        <v>0</v>
      </c>
    </row>
    <row r="2785" spans="2:7" x14ac:dyDescent="0.25">
      <c r="B2785" s="122">
        <f t="shared" si="43"/>
        <v>2783</v>
      </c>
      <c r="C2785" s="369">
        <v>45496</v>
      </c>
      <c r="D2785" s="237" t="s">
        <v>144</v>
      </c>
      <c r="E2785" s="228" t="str">
        <f>VLOOKUP(D2785,Y$4:AA2844,2,FALSE)</f>
        <v>بلدوزر D85</v>
      </c>
      <c r="F2785" s="340" t="str">
        <f>VLOOKUP(D2785,Y$4:AA2844,3,FALSE)</f>
        <v>اکبری</v>
      </c>
      <c r="G2785" s="4">
        <v>180</v>
      </c>
    </row>
    <row r="2786" spans="2:7" x14ac:dyDescent="0.25">
      <c r="B2786" s="122">
        <f t="shared" si="43"/>
        <v>2784</v>
      </c>
      <c r="C2786" s="369">
        <v>45496</v>
      </c>
      <c r="D2786" s="237" t="s">
        <v>146</v>
      </c>
      <c r="E2786" s="228" t="str">
        <f>VLOOKUP(D2786,Y$4:AA2845,2,FALSE)</f>
        <v>بلدوزر D85</v>
      </c>
      <c r="F2786" s="340" t="str">
        <f>VLOOKUP(D2786,Y$4:AA2845,3,FALSE)</f>
        <v>اکبری</v>
      </c>
      <c r="G2786" s="4">
        <v>171</v>
      </c>
    </row>
    <row r="2787" spans="2:7" x14ac:dyDescent="0.25">
      <c r="B2787" s="122">
        <f t="shared" si="43"/>
        <v>2785</v>
      </c>
      <c r="C2787" s="369">
        <v>45496</v>
      </c>
      <c r="D2787" s="238" t="s">
        <v>147</v>
      </c>
      <c r="E2787" s="228" t="str">
        <f>VLOOKUP(D2787,Y$4:AA2846,2,FALSE)</f>
        <v>بلدوزر کاترپیلار D8</v>
      </c>
      <c r="F2787" s="340" t="str">
        <f>VLOOKUP(D2787,Y$4:AA2846,3,FALSE)</f>
        <v>حسن پور</v>
      </c>
      <c r="G2787" s="4">
        <v>393</v>
      </c>
    </row>
    <row r="2788" spans="2:7" x14ac:dyDescent="0.25">
      <c r="B2788" s="122">
        <f t="shared" si="43"/>
        <v>2786</v>
      </c>
      <c r="C2788" s="369">
        <v>45496</v>
      </c>
      <c r="D2788" s="236" t="s">
        <v>162</v>
      </c>
      <c r="E2788" s="228" t="str">
        <f>VLOOKUP(D2788,Y$4:AA2847,2,FALSE)</f>
        <v>بیل مکانیکی</v>
      </c>
      <c r="F2788" s="340" t="str">
        <f>VLOOKUP(D2788,Y$4:AA2847,3,FALSE)</f>
        <v>رضاپور</v>
      </c>
      <c r="G2788" s="4">
        <v>211</v>
      </c>
    </row>
    <row r="2789" spans="2:7" x14ac:dyDescent="0.25">
      <c r="B2789" s="122">
        <f t="shared" si="43"/>
        <v>2787</v>
      </c>
      <c r="C2789" s="369">
        <v>45496</v>
      </c>
      <c r="D2789" s="236" t="s">
        <v>160</v>
      </c>
      <c r="E2789" s="228" t="str">
        <f>VLOOKUP(D2789,Y$4:AA2848,2,FALSE)</f>
        <v>تانکر آب</v>
      </c>
      <c r="F2789" s="340" t="str">
        <f>VLOOKUP(D2789,Y$4:AA2848,3,FALSE)</f>
        <v>رضاپور</v>
      </c>
      <c r="G2789" s="4">
        <v>201</v>
      </c>
    </row>
    <row r="2790" spans="2:7" x14ac:dyDescent="0.25">
      <c r="B2790" s="122">
        <f t="shared" si="43"/>
        <v>2788</v>
      </c>
      <c r="C2790" s="369">
        <v>45496</v>
      </c>
      <c r="D2790" s="236" t="s">
        <v>149</v>
      </c>
      <c r="E2790" s="228" t="str">
        <f>VLOOKUP(D2790,Y$4:AA2849,2,FALSE)</f>
        <v>لودر ZL50</v>
      </c>
      <c r="F2790" s="340" t="str">
        <f>VLOOKUP(D2790,Y$4:AA2849,3,FALSE)</f>
        <v>میرزایی</v>
      </c>
      <c r="G2790" s="4">
        <v>0</v>
      </c>
    </row>
    <row r="2791" spans="2:7" x14ac:dyDescent="0.25">
      <c r="B2791" s="122">
        <f t="shared" si="43"/>
        <v>2789</v>
      </c>
      <c r="C2791" s="369">
        <v>45496</v>
      </c>
      <c r="D2791" s="237" t="s">
        <v>150</v>
      </c>
      <c r="E2791" s="228" t="str">
        <f>VLOOKUP(D2791,Y$4:AA2850,2,FALSE)</f>
        <v>کامیون کمپرسی</v>
      </c>
      <c r="F2791" s="340" t="str">
        <f>VLOOKUP(D2791,Y$4:AA2850,3,FALSE)</f>
        <v>میرزایی</v>
      </c>
      <c r="G2791" s="4">
        <v>0</v>
      </c>
    </row>
    <row r="2792" spans="2:7" x14ac:dyDescent="0.25">
      <c r="B2792" s="122">
        <f t="shared" si="43"/>
        <v>2790</v>
      </c>
      <c r="C2792" s="369">
        <v>45496</v>
      </c>
      <c r="D2792" s="237" t="s">
        <v>152</v>
      </c>
      <c r="E2792" s="228" t="str">
        <f>VLOOKUP(D2792,Y$4:AA2851,2,FALSE)</f>
        <v>کامیون کمپرسی</v>
      </c>
      <c r="F2792" s="340" t="str">
        <f>VLOOKUP(D2792,Y$4:AA2851,3,FALSE)</f>
        <v>میرزایی</v>
      </c>
      <c r="G2792" s="4">
        <v>0</v>
      </c>
    </row>
    <row r="2793" spans="2:7" x14ac:dyDescent="0.25">
      <c r="B2793" s="122">
        <f t="shared" si="43"/>
        <v>2791</v>
      </c>
      <c r="C2793" s="369">
        <v>45496</v>
      </c>
      <c r="D2793" s="237" t="s">
        <v>153</v>
      </c>
      <c r="E2793" s="228" t="str">
        <f>VLOOKUP(D2793,Y$4:AA2852,2,FALSE)</f>
        <v>کامیون کمپرسی</v>
      </c>
      <c r="F2793" s="340" t="str">
        <f>VLOOKUP(D2793,Y$4:AA2852,3,FALSE)</f>
        <v>میرزایی</v>
      </c>
      <c r="G2793" s="4">
        <v>0</v>
      </c>
    </row>
    <row r="2794" spans="2:7" x14ac:dyDescent="0.25">
      <c r="B2794" s="122">
        <f t="shared" si="43"/>
        <v>2792</v>
      </c>
      <c r="C2794" s="369">
        <v>45496</v>
      </c>
      <c r="D2794" s="237" t="s">
        <v>137</v>
      </c>
      <c r="E2794" s="228" t="str">
        <f>VLOOKUP(D2794,Y$4:AA2853,2,FALSE)</f>
        <v>بیل مکانیکی</v>
      </c>
      <c r="F2794" s="340" t="str">
        <f>VLOOKUP(D2794,Y$4:AA2853,3,FALSE)</f>
        <v>انصاری</v>
      </c>
      <c r="G2794" s="4">
        <v>0</v>
      </c>
    </row>
    <row r="2795" spans="2:7" x14ac:dyDescent="0.25">
      <c r="B2795" s="122">
        <f t="shared" si="43"/>
        <v>2793</v>
      </c>
      <c r="C2795" s="369">
        <v>45496</v>
      </c>
      <c r="D2795" s="237" t="s">
        <v>139</v>
      </c>
      <c r="E2795" s="228" t="str">
        <f>VLOOKUP(D2795,Y$4:AA2854,2,FALSE)</f>
        <v>بیل مکانیکی</v>
      </c>
      <c r="F2795" s="340" t="str">
        <f>VLOOKUP(D2795,Y$4:AA2854,3,FALSE)</f>
        <v>انصاری</v>
      </c>
      <c r="G2795" s="4">
        <v>454</v>
      </c>
    </row>
    <row r="2796" spans="2:7" x14ac:dyDescent="0.25">
      <c r="B2796" s="122">
        <f t="shared" si="43"/>
        <v>2794</v>
      </c>
      <c r="C2796" s="369">
        <v>45496</v>
      </c>
      <c r="D2796" s="237" t="s">
        <v>141</v>
      </c>
      <c r="E2796" s="228" t="str">
        <f>VLOOKUP(D2796,Y$4:AA2855,2,FALSE)</f>
        <v>کامیون کمپرسی</v>
      </c>
      <c r="F2796" s="340" t="str">
        <f>VLOOKUP(D2796,Y$4:AA2855,3,FALSE)</f>
        <v>انصاری</v>
      </c>
      <c r="G2796" s="4">
        <v>0</v>
      </c>
    </row>
    <row r="2797" spans="2:7" x14ac:dyDescent="0.25">
      <c r="B2797" s="122">
        <f t="shared" si="43"/>
        <v>2795</v>
      </c>
      <c r="C2797" s="369">
        <v>45496</v>
      </c>
      <c r="D2797" s="237" t="s">
        <v>142</v>
      </c>
      <c r="E2797" s="228" t="str">
        <f>VLOOKUP(D2797,Y$4:AA2856,2,FALSE)</f>
        <v>کامیون کمپرسی</v>
      </c>
      <c r="F2797" s="340" t="str">
        <f>VLOOKUP(D2797,Y$4:AA2856,3,FALSE)</f>
        <v>انصاری</v>
      </c>
      <c r="G2797" s="4">
        <v>120</v>
      </c>
    </row>
    <row r="2798" spans="2:7" x14ac:dyDescent="0.25">
      <c r="B2798" s="122">
        <f t="shared" si="43"/>
        <v>2796</v>
      </c>
      <c r="C2798" s="369">
        <v>45496</v>
      </c>
      <c r="D2798" s="237" t="s">
        <v>143</v>
      </c>
      <c r="E2798" s="228" t="str">
        <f>VLOOKUP(D2798,Y$4:AA2857,2,FALSE)</f>
        <v>کامیون کمپرسی</v>
      </c>
      <c r="F2798" s="340" t="str">
        <f>VLOOKUP(D2798,Y$4:AA2857,3,FALSE)</f>
        <v>انصاری</v>
      </c>
      <c r="G2798" s="4">
        <v>0</v>
      </c>
    </row>
    <row r="2799" spans="2:7" x14ac:dyDescent="0.25">
      <c r="B2799" s="122">
        <f t="shared" si="43"/>
        <v>2797</v>
      </c>
      <c r="C2799" s="369">
        <v>45496</v>
      </c>
      <c r="D2799" s="237" t="s">
        <v>136</v>
      </c>
      <c r="E2799" s="228" t="str">
        <f>VLOOKUP(D2799,Y$4:AA2858,2,FALSE)</f>
        <v>بلدوزر</v>
      </c>
      <c r="F2799" s="340" t="str">
        <f>VLOOKUP(D2799,Y$4:AA2858,3,FALSE)</f>
        <v>انصاری</v>
      </c>
      <c r="G2799" s="4">
        <v>0</v>
      </c>
    </row>
    <row r="2800" spans="2:7" x14ac:dyDescent="0.25">
      <c r="B2800" s="122">
        <f t="shared" si="43"/>
        <v>2798</v>
      </c>
      <c r="C2800" s="369">
        <v>45496</v>
      </c>
      <c r="D2800" s="237" t="s">
        <v>286</v>
      </c>
      <c r="E2800" s="228" t="str">
        <f>VLOOKUP(D2800,Y$4:AA2859,2,FALSE)</f>
        <v>بلدوزر</v>
      </c>
      <c r="F2800" s="340" t="str">
        <f>VLOOKUP(D2800,Y$4:AA2859,3,FALSE)</f>
        <v>انصاری</v>
      </c>
      <c r="G2800" s="4">
        <v>0</v>
      </c>
    </row>
    <row r="2801" spans="2:7" x14ac:dyDescent="0.25">
      <c r="B2801" s="122">
        <f t="shared" si="43"/>
        <v>2799</v>
      </c>
      <c r="C2801" s="369">
        <v>45496</v>
      </c>
      <c r="D2801" s="236" t="s">
        <v>155</v>
      </c>
      <c r="E2801" s="228" t="str">
        <f>VLOOKUP(D2801,Y$4:AA2860,2,FALSE)</f>
        <v>لودر</v>
      </c>
      <c r="F2801" s="340" t="str">
        <f>VLOOKUP(D2801,Y$4:AA2860,3,FALSE)</f>
        <v>صداقت</v>
      </c>
      <c r="G2801" s="4">
        <v>146</v>
      </c>
    </row>
    <row r="2802" spans="2:7" x14ac:dyDescent="0.25">
      <c r="B2802" s="122">
        <f t="shared" si="43"/>
        <v>2800</v>
      </c>
      <c r="C2802" s="369">
        <v>45496</v>
      </c>
      <c r="D2802" s="236" t="s">
        <v>156</v>
      </c>
      <c r="E2802" s="228" t="str">
        <f>VLOOKUP(D2802,Y$4:AA2861,2,FALSE)</f>
        <v>کامیون کمپرسی</v>
      </c>
      <c r="F2802" s="340" t="str">
        <f>VLOOKUP(D2802,Y$4:AA2861,3,FALSE)</f>
        <v>صداقت</v>
      </c>
      <c r="G2802" s="4">
        <v>150</v>
      </c>
    </row>
    <row r="2803" spans="2:7" x14ac:dyDescent="0.25">
      <c r="B2803" s="122">
        <f t="shared" si="43"/>
        <v>2801</v>
      </c>
      <c r="C2803" s="369">
        <v>45496</v>
      </c>
      <c r="D2803" s="236" t="s">
        <v>157</v>
      </c>
      <c r="E2803" s="228" t="str">
        <f>VLOOKUP(D2803,Y$4:AA2862,2,FALSE)</f>
        <v>کامیون کمپرسی</v>
      </c>
      <c r="F2803" s="340" t="str">
        <f>VLOOKUP(D2803,Y$4:AA2862,3,FALSE)</f>
        <v>صداقت</v>
      </c>
      <c r="G2803" s="4">
        <v>200</v>
      </c>
    </row>
    <row r="2804" spans="2:7" x14ac:dyDescent="0.25">
      <c r="B2804" s="122">
        <f t="shared" si="43"/>
        <v>2802</v>
      </c>
      <c r="C2804" s="369">
        <v>45496</v>
      </c>
      <c r="D2804" s="236" t="s">
        <v>302</v>
      </c>
      <c r="E2804" s="228" t="str">
        <f>VLOOKUP(D2804,Y$4:AA2863,2,FALSE)</f>
        <v>کامیون کمپرسی</v>
      </c>
      <c r="F2804" s="340" t="str">
        <f>VLOOKUP(D2804,Y$4:AA2863,3,FALSE)</f>
        <v>صداقت</v>
      </c>
      <c r="G2804" s="4">
        <v>141</v>
      </c>
    </row>
    <row r="2805" spans="2:7" x14ac:dyDescent="0.25">
      <c r="B2805" s="122">
        <f t="shared" si="43"/>
        <v>2803</v>
      </c>
      <c r="C2805" s="369">
        <v>45496</v>
      </c>
      <c r="D2805" s="237" t="s">
        <v>266</v>
      </c>
      <c r="E2805" s="228" t="str">
        <f>VLOOKUP(D2805,Y$4:AA2864,2,FALSE)</f>
        <v>کامیون کمپرسی</v>
      </c>
      <c r="F2805" s="340" t="str">
        <f>VLOOKUP(D2805,Y$4:AA2864,3,FALSE)</f>
        <v>انصاری</v>
      </c>
      <c r="G2805" s="4">
        <v>0</v>
      </c>
    </row>
    <row r="2806" spans="2:7" x14ac:dyDescent="0.25">
      <c r="B2806" s="122">
        <f t="shared" si="43"/>
        <v>2804</v>
      </c>
      <c r="C2806" s="369">
        <v>45496</v>
      </c>
      <c r="D2806" s="237" t="s">
        <v>267</v>
      </c>
      <c r="E2806" s="228" t="str">
        <f>VLOOKUP(D2806,Y$4:AA2865,2,FALSE)</f>
        <v>کامیون کمپرسی</v>
      </c>
      <c r="F2806" s="340" t="str">
        <f>VLOOKUP(D2806,Y$4:AA2865,3,FALSE)</f>
        <v>انصاری</v>
      </c>
      <c r="G2806" s="4">
        <v>0</v>
      </c>
    </row>
    <row r="2807" spans="2:7" x14ac:dyDescent="0.25">
      <c r="B2807" s="122">
        <f t="shared" si="43"/>
        <v>2805</v>
      </c>
      <c r="C2807" s="369">
        <v>45496</v>
      </c>
      <c r="D2807" s="237" t="s">
        <v>258</v>
      </c>
      <c r="E2807" s="228" t="str">
        <f>VLOOKUP(D2807,Y$4:AA2866,2,FALSE)</f>
        <v>کامیون کمپرسی</v>
      </c>
      <c r="F2807" s="340" t="str">
        <f>VLOOKUP(D2807,Y$4:AA2866,3,FALSE)</f>
        <v>انصاری</v>
      </c>
      <c r="G2807" s="4">
        <v>0</v>
      </c>
    </row>
    <row r="2808" spans="2:7" x14ac:dyDescent="0.25">
      <c r="B2808" s="122">
        <f t="shared" si="43"/>
        <v>2806</v>
      </c>
      <c r="C2808" s="369">
        <v>45496</v>
      </c>
      <c r="D2808" s="312" t="s">
        <v>179</v>
      </c>
      <c r="E2808" s="228" t="str">
        <f>VLOOKUP(D2808,Y$4:AA2867,2,FALSE)</f>
        <v>تانکر آب</v>
      </c>
      <c r="F2808" s="340" t="str">
        <f>VLOOKUP(D2808,Y$4:AA2867,3,FALSE)</f>
        <v>گلپایگانی</v>
      </c>
      <c r="G2808" s="4">
        <v>105</v>
      </c>
    </row>
    <row r="2809" spans="2:7" x14ac:dyDescent="0.25">
      <c r="B2809" s="122">
        <f t="shared" si="43"/>
        <v>2807</v>
      </c>
      <c r="C2809" s="369">
        <v>45496</v>
      </c>
      <c r="D2809" s="236" t="s">
        <v>328</v>
      </c>
      <c r="E2809" s="228" t="e">
        <f>VLOOKUP(D2809,Y$4:AA2868,2,FALSE)</f>
        <v>#N/A</v>
      </c>
      <c r="F2809" s="340" t="e">
        <f>VLOOKUP(D2809,Y$4:AA2868,3,FALSE)</f>
        <v>#N/A</v>
      </c>
      <c r="G2809" s="4">
        <v>0</v>
      </c>
    </row>
    <row r="2810" spans="2:7" x14ac:dyDescent="0.25">
      <c r="B2810" s="122">
        <f t="shared" si="43"/>
        <v>2808</v>
      </c>
      <c r="C2810" s="369">
        <v>45496</v>
      </c>
      <c r="D2810" s="317" t="s">
        <v>164</v>
      </c>
      <c r="E2810" s="228" t="str">
        <f>VLOOKUP(D2810,Y$4:AA2869,2,FALSE)</f>
        <v>گریدر 14G</v>
      </c>
      <c r="F2810" s="340" t="str">
        <f>VLOOKUP(D2810,Y$4:AA2869,3,FALSE)</f>
        <v>محمد پور</v>
      </c>
      <c r="G2810" s="4">
        <v>81</v>
      </c>
    </row>
    <row r="2811" spans="2:7" x14ac:dyDescent="0.25">
      <c r="B2811" s="122">
        <f t="shared" si="43"/>
        <v>2809</v>
      </c>
      <c r="C2811" s="369">
        <v>45496</v>
      </c>
      <c r="D2811" s="238" t="s">
        <v>168</v>
      </c>
      <c r="E2811" s="228" t="str">
        <f>VLOOKUP(D2811,Y$4:AA2870,2,FALSE)</f>
        <v>غلطک کششی</v>
      </c>
      <c r="F2811" s="340" t="str">
        <f>VLOOKUP(D2811,Y$4:AA2870,3,FALSE)</f>
        <v>محمد پور</v>
      </c>
      <c r="G2811" s="4">
        <v>48</v>
      </c>
    </row>
    <row r="2812" spans="2:7" x14ac:dyDescent="0.25">
      <c r="B2812" s="122">
        <f t="shared" si="43"/>
        <v>2810</v>
      </c>
      <c r="C2812" s="369">
        <v>45496</v>
      </c>
      <c r="D2812" s="238" t="s">
        <v>171</v>
      </c>
      <c r="E2812" s="228" t="str">
        <f>VLOOKUP(D2812,Y$4:AA2871,2,FALSE)</f>
        <v>غلطک کششی</v>
      </c>
      <c r="F2812" s="340" t="str">
        <f>VLOOKUP(D2812,Y$4:AA2871,3,FALSE)</f>
        <v>محمد پور</v>
      </c>
      <c r="G2812" s="4">
        <v>0</v>
      </c>
    </row>
    <row r="2813" spans="2:7" x14ac:dyDescent="0.25">
      <c r="B2813" s="122">
        <f t="shared" si="43"/>
        <v>2811</v>
      </c>
      <c r="C2813" s="369">
        <v>45496</v>
      </c>
      <c r="D2813" s="238" t="s">
        <v>172</v>
      </c>
      <c r="E2813" s="228" t="str">
        <f>VLOOKUP(D2813,Y$4:AA2872,2,FALSE)</f>
        <v>لودر</v>
      </c>
      <c r="F2813" s="340" t="str">
        <f>VLOOKUP(D2813,Y$4:AA2872,3,FALSE)</f>
        <v>محمد پور</v>
      </c>
      <c r="G2813" s="4">
        <v>179</v>
      </c>
    </row>
    <row r="2814" spans="2:7" x14ac:dyDescent="0.25">
      <c r="B2814" s="122">
        <f t="shared" si="43"/>
        <v>2812</v>
      </c>
      <c r="C2814" s="369">
        <v>45496</v>
      </c>
      <c r="D2814" s="238" t="s">
        <v>173</v>
      </c>
      <c r="E2814" s="228" t="str">
        <f>VLOOKUP(D2814,Y$4:AA2873,2,FALSE)</f>
        <v>تانکر آب</v>
      </c>
      <c r="F2814" s="340" t="str">
        <f>VLOOKUP(D2814,Y$4:AA2873,3,FALSE)</f>
        <v>محمد پور</v>
      </c>
      <c r="G2814" s="4">
        <v>0</v>
      </c>
    </row>
    <row r="2815" spans="2:7" x14ac:dyDescent="0.25">
      <c r="B2815" s="122">
        <f t="shared" si="43"/>
        <v>2813</v>
      </c>
      <c r="C2815" s="369">
        <v>45496</v>
      </c>
      <c r="D2815" s="238" t="s">
        <v>174</v>
      </c>
      <c r="E2815" s="228" t="str">
        <f>VLOOKUP(D2815,Y$4:AA2874,2,FALSE)</f>
        <v>غلطک پاچه بزی</v>
      </c>
      <c r="F2815" s="340" t="str">
        <f>VLOOKUP(D2815,Y$4:AA2874,3,FALSE)</f>
        <v>محمد پور</v>
      </c>
      <c r="G2815" s="4">
        <v>0</v>
      </c>
    </row>
    <row r="2816" spans="2:7" x14ac:dyDescent="0.25">
      <c r="B2816" s="122">
        <f t="shared" si="43"/>
        <v>2814</v>
      </c>
      <c r="C2816" s="369">
        <v>45496</v>
      </c>
      <c r="D2816" s="238" t="s">
        <v>176</v>
      </c>
      <c r="E2816" s="228" t="str">
        <f>VLOOKUP(D2816,Y$4:AA2875,2,FALSE)</f>
        <v>بلدوزر</v>
      </c>
      <c r="F2816" s="340" t="str">
        <f>VLOOKUP(D2816,Y$4:AA2875,3,FALSE)</f>
        <v>محمد پور</v>
      </c>
      <c r="G2816" s="4">
        <v>0</v>
      </c>
    </row>
    <row r="2817" spans="2:7" x14ac:dyDescent="0.25">
      <c r="B2817" s="122">
        <f t="shared" si="43"/>
        <v>2815</v>
      </c>
      <c r="C2817" s="369">
        <v>45496</v>
      </c>
      <c r="D2817" s="238" t="s">
        <v>177</v>
      </c>
      <c r="E2817" s="228" t="str">
        <f>VLOOKUP(D2817,Y$4:AA2876,2,FALSE)</f>
        <v>کمپرسی جفت</v>
      </c>
      <c r="F2817" s="340" t="str">
        <f>VLOOKUP(D2817,Y$4:AA2876,3,FALSE)</f>
        <v>محمد پور</v>
      </c>
      <c r="G2817" s="4">
        <v>0</v>
      </c>
    </row>
    <row r="2818" spans="2:7" x14ac:dyDescent="0.25">
      <c r="B2818" s="122">
        <f t="shared" si="43"/>
        <v>2816</v>
      </c>
      <c r="C2818" s="369">
        <v>45496</v>
      </c>
      <c r="D2818" s="238" t="s">
        <v>270</v>
      </c>
      <c r="E2818" s="228" t="str">
        <f>VLOOKUP(D2818,Y$4:AA2877,2,FALSE)</f>
        <v>کمپرسی جفت</v>
      </c>
      <c r="F2818" s="340" t="str">
        <f>VLOOKUP(D2818,Y$4:AA2877,3,FALSE)</f>
        <v>محمد پور</v>
      </c>
      <c r="G2818" s="4">
        <v>0</v>
      </c>
    </row>
    <row r="2819" spans="2:7" x14ac:dyDescent="0.25">
      <c r="B2819" s="122">
        <f t="shared" si="43"/>
        <v>2817</v>
      </c>
      <c r="C2819" s="369">
        <v>45496</v>
      </c>
      <c r="D2819" s="238" t="s">
        <v>268</v>
      </c>
      <c r="E2819" s="228" t="str">
        <f>VLOOKUP(D2819,Y$4:AA2878,2,FALSE)</f>
        <v>کمپرسی تک</v>
      </c>
      <c r="F2819" s="340" t="str">
        <f>VLOOKUP(D2819,Y$4:AA2878,3,FALSE)</f>
        <v>محمد پور</v>
      </c>
      <c r="G2819" s="4">
        <v>87</v>
      </c>
    </row>
    <row r="2820" spans="2:7" x14ac:dyDescent="0.25">
      <c r="B2820" s="122">
        <f t="shared" si="43"/>
        <v>2818</v>
      </c>
      <c r="C2820" s="369">
        <v>45496</v>
      </c>
      <c r="D2820" s="238" t="s">
        <v>260</v>
      </c>
      <c r="E2820" s="228" t="str">
        <f>VLOOKUP(D2820,Y$4:AA2879,2,FALSE)</f>
        <v>تانکر آب</v>
      </c>
      <c r="F2820" s="340" t="str">
        <f>VLOOKUP(D2820,Y$4:AA2879,3,FALSE)</f>
        <v>محمد پور</v>
      </c>
      <c r="G2820" s="4">
        <v>0</v>
      </c>
    </row>
    <row r="2821" spans="2:7" x14ac:dyDescent="0.25">
      <c r="B2821" s="122">
        <f t="shared" si="43"/>
        <v>2819</v>
      </c>
      <c r="C2821" s="369">
        <v>45496</v>
      </c>
      <c r="D2821" s="238" t="s">
        <v>284</v>
      </c>
      <c r="E2821" s="228" t="str">
        <f>VLOOKUP(D2821,Y$4:AA2880,2,FALSE)</f>
        <v>کمپرسی جفت</v>
      </c>
      <c r="F2821" s="340" t="str">
        <f>VLOOKUP(D2821,Y$4:AA2880,3,FALSE)</f>
        <v>محمد پور</v>
      </c>
      <c r="G2821" s="4">
        <v>0</v>
      </c>
    </row>
    <row r="2822" spans="2:7" x14ac:dyDescent="0.25">
      <c r="B2822" s="122">
        <f t="shared" si="43"/>
        <v>2820</v>
      </c>
      <c r="C2822" s="369">
        <v>45496</v>
      </c>
      <c r="D2822" s="238" t="s">
        <v>359</v>
      </c>
      <c r="E2822" s="228" t="str">
        <f>VLOOKUP(D2822,Y$4:AA2881,2,FALSE)</f>
        <v>کمپرسی جفت</v>
      </c>
      <c r="F2822" s="340" t="str">
        <f>VLOOKUP(D2822,Y$4:AA2881,3,FALSE)</f>
        <v>محمد پور</v>
      </c>
      <c r="G2822" s="4">
        <v>0</v>
      </c>
    </row>
    <row r="2823" spans="2:7" x14ac:dyDescent="0.25">
      <c r="B2823" s="122">
        <f t="shared" si="43"/>
        <v>2821</v>
      </c>
      <c r="C2823" s="369">
        <v>45496</v>
      </c>
      <c r="D2823" s="137" t="s">
        <v>361</v>
      </c>
      <c r="E2823" s="228" t="str">
        <f>VLOOKUP(D2823,Y$4:AA2882,2,FALSE)</f>
        <v>لودر</v>
      </c>
      <c r="F2823" s="340" t="str">
        <f>VLOOKUP(D2823,Y$4:AA2882,3,FALSE)</f>
        <v>محمد پور</v>
      </c>
      <c r="G2823" s="4">
        <v>114</v>
      </c>
    </row>
    <row r="2824" spans="2:7" x14ac:dyDescent="0.25">
      <c r="B2824" s="122">
        <f t="shared" si="43"/>
        <v>2822</v>
      </c>
      <c r="C2824" s="369">
        <v>45496</v>
      </c>
      <c r="D2824" s="106" t="s">
        <v>399</v>
      </c>
      <c r="E2824" s="228" t="str">
        <f>VLOOKUP(D2824,Y$4:AA2883,2,FALSE)</f>
        <v xml:space="preserve"> لودر</v>
      </c>
      <c r="F2824" s="340" t="str">
        <f>VLOOKUP(D2824,Y$4:AA2883,3,FALSE)</f>
        <v>شرکتی-پیروزی</v>
      </c>
      <c r="G2824" s="4">
        <v>178</v>
      </c>
    </row>
    <row r="2825" spans="2:7" x14ac:dyDescent="0.25">
      <c r="B2825" s="122">
        <f t="shared" si="43"/>
        <v>2823</v>
      </c>
      <c r="C2825" s="369">
        <v>45497</v>
      </c>
      <c r="D2825" s="236" t="s">
        <v>127</v>
      </c>
      <c r="E2825" s="228" t="str">
        <f>VLOOKUP(D2825,Y$4:AA2826,2,FALSE)</f>
        <v>بلدوزر</v>
      </c>
      <c r="F2825" s="340" t="str">
        <f>VLOOKUP(D2825,Y$4:AA2826,3,FALSE)</f>
        <v>شرکتی-رجب زاده</v>
      </c>
      <c r="G2825" s="4">
        <v>0</v>
      </c>
    </row>
    <row r="2826" spans="2:7" x14ac:dyDescent="0.25">
      <c r="B2826" s="122">
        <f t="shared" si="43"/>
        <v>2824</v>
      </c>
      <c r="C2826" s="369">
        <v>45497</v>
      </c>
      <c r="D2826" s="236" t="s">
        <v>297</v>
      </c>
      <c r="E2826" s="228" t="str">
        <f>VLOOKUP(D2826,Y$4:AA2827,2,FALSE)</f>
        <v>بلدوزر</v>
      </c>
      <c r="F2826" s="340" t="str">
        <f>VLOOKUP(D2826,Y$4:AA2827,3,FALSE)</f>
        <v>شرکتی-نخعی</v>
      </c>
      <c r="G2826" s="4">
        <v>0</v>
      </c>
    </row>
    <row r="2827" spans="2:7" x14ac:dyDescent="0.25">
      <c r="B2827" s="122">
        <f t="shared" si="43"/>
        <v>2825</v>
      </c>
      <c r="C2827" s="369">
        <v>45497</v>
      </c>
      <c r="D2827" s="236" t="s">
        <v>88</v>
      </c>
      <c r="E2827" s="228" t="str">
        <f>VLOOKUP(D2827,Y$4:AA2828,2,FALSE)</f>
        <v>گریدر  ۱۶g</v>
      </c>
      <c r="F2827" s="340" t="str">
        <f>VLOOKUP(D2827,Y$4:AA2828,3,FALSE)</f>
        <v>شرکتی-یگانه</v>
      </c>
      <c r="G2827" s="4">
        <v>261</v>
      </c>
    </row>
    <row r="2828" spans="2:7" x14ac:dyDescent="0.25">
      <c r="B2828" s="122">
        <f t="shared" si="43"/>
        <v>2826</v>
      </c>
      <c r="C2828" s="369">
        <v>45497</v>
      </c>
      <c r="D2828" s="236" t="s">
        <v>301</v>
      </c>
      <c r="E2828" s="228" t="str">
        <f>VLOOKUP(D2828,Y$4:AA2829,2,FALSE)</f>
        <v>گریدر  ۱۶g</v>
      </c>
      <c r="F2828" s="340" t="str">
        <f>VLOOKUP(D2828,Y$4:AA2829,3,FALSE)</f>
        <v>شرکتی-حسن پور</v>
      </c>
      <c r="G2828" s="4">
        <v>0</v>
      </c>
    </row>
    <row r="2829" spans="2:7" x14ac:dyDescent="0.25">
      <c r="B2829" s="122">
        <f t="shared" si="43"/>
        <v>2827</v>
      </c>
      <c r="C2829" s="369">
        <v>45497</v>
      </c>
      <c r="D2829" s="236" t="s">
        <v>120</v>
      </c>
      <c r="E2829" s="228" t="str">
        <f>VLOOKUP(D2829,Y$4:AA2830,2,FALSE)</f>
        <v>میکسراتکو</v>
      </c>
      <c r="F2829" s="340" t="str">
        <f>VLOOKUP(D2829,Y$4:AA2830,3,FALSE)</f>
        <v>شرکتی-شاکری</v>
      </c>
      <c r="G2829" s="4">
        <v>72</v>
      </c>
    </row>
    <row r="2830" spans="2:7" x14ac:dyDescent="0.25">
      <c r="B2830" s="122">
        <f t="shared" si="43"/>
        <v>2828</v>
      </c>
      <c r="C2830" s="369">
        <v>45497</v>
      </c>
      <c r="D2830" s="236" t="s">
        <v>122</v>
      </c>
      <c r="E2830" s="228" t="str">
        <f>VLOOKUP(D2830,Y$4:AA2831,2,FALSE)</f>
        <v>میکسر امیکو</v>
      </c>
      <c r="F2830" s="340" t="str">
        <f>VLOOKUP(D2830,Y$4:AA2831,3,FALSE)</f>
        <v>شرکتی-زراعتی</v>
      </c>
      <c r="G2830" s="4">
        <v>0</v>
      </c>
    </row>
    <row r="2831" spans="2:7" x14ac:dyDescent="0.25">
      <c r="B2831" s="122">
        <f t="shared" si="43"/>
        <v>2829</v>
      </c>
      <c r="C2831" s="369">
        <v>45497</v>
      </c>
      <c r="D2831" s="236" t="s">
        <v>356</v>
      </c>
      <c r="E2831" s="228" t="s">
        <v>330</v>
      </c>
      <c r="F2831" s="340" t="str">
        <f>VLOOKUP(D2831,Y$4:AA2832,3,FALSE)</f>
        <v>-</v>
      </c>
      <c r="G2831" s="4">
        <v>59</v>
      </c>
    </row>
    <row r="2832" spans="2:7" x14ac:dyDescent="0.25">
      <c r="B2832" s="122">
        <f t="shared" si="43"/>
        <v>2830</v>
      </c>
      <c r="C2832" s="369">
        <v>45497</v>
      </c>
      <c r="D2832" s="236" t="s">
        <v>119</v>
      </c>
      <c r="E2832" s="228" t="str">
        <f>VLOOKUP(D2832,Y$4:AA2833,2,FALSE)</f>
        <v>غلطک</v>
      </c>
      <c r="F2832" s="340" t="str">
        <f>VLOOKUP(D2832,Y$4:AA2833,3,FALSE)</f>
        <v>شرکتی-جمالی</v>
      </c>
      <c r="G2832" s="4">
        <v>0</v>
      </c>
    </row>
    <row r="2833" spans="2:7" x14ac:dyDescent="0.25">
      <c r="B2833" s="122">
        <f t="shared" si="43"/>
        <v>2831</v>
      </c>
      <c r="C2833" s="369">
        <v>45497</v>
      </c>
      <c r="D2833" s="236" t="s">
        <v>110</v>
      </c>
      <c r="E2833" s="228" t="str">
        <f>VLOOKUP(D2833,Y$4:AA2834,2,FALSE)</f>
        <v>غلطک</v>
      </c>
      <c r="F2833" s="340" t="str">
        <f>VLOOKUP(D2833,Y$4:AA2834,3,FALSE)</f>
        <v>شرکتی-شیری</v>
      </c>
      <c r="G2833" s="4">
        <v>0</v>
      </c>
    </row>
    <row r="2834" spans="2:7" x14ac:dyDescent="0.25">
      <c r="B2834" s="122">
        <f t="shared" si="43"/>
        <v>2832</v>
      </c>
      <c r="C2834" s="369">
        <v>45497</v>
      </c>
      <c r="D2834" s="236" t="s">
        <v>107</v>
      </c>
      <c r="E2834" s="228" t="str">
        <f>VLOOKUP(D2834,Y$4:AA2835,2,FALSE)</f>
        <v>غلطک</v>
      </c>
      <c r="F2834" s="340" t="str">
        <f>VLOOKUP(D2834,Y$4:AA2835,3,FALSE)</f>
        <v>شرکتی-دیانتی</v>
      </c>
      <c r="G2834" s="4">
        <v>0</v>
      </c>
    </row>
    <row r="2835" spans="2:7" x14ac:dyDescent="0.25">
      <c r="B2835" s="122">
        <f t="shared" si="43"/>
        <v>2833</v>
      </c>
      <c r="C2835" s="369">
        <v>45497</v>
      </c>
      <c r="D2835" s="236" t="s">
        <v>285</v>
      </c>
      <c r="E2835" s="228" t="str">
        <f>VLOOKUP(D2835,Y$4:AA2836,2,FALSE)</f>
        <v>غلطک</v>
      </c>
      <c r="F2835" s="340" t="str">
        <f>VLOOKUP(D2835,Y$4:AA2836,3,FALSE)</f>
        <v>شرکتی-شیری</v>
      </c>
      <c r="G2835" s="4">
        <v>0</v>
      </c>
    </row>
    <row r="2836" spans="2:7" x14ac:dyDescent="0.25">
      <c r="B2836" s="122">
        <f t="shared" si="43"/>
        <v>2834</v>
      </c>
      <c r="C2836" s="369">
        <v>45497</v>
      </c>
      <c r="D2836" s="236" t="s">
        <v>91</v>
      </c>
      <c r="E2836" s="228" t="str">
        <f>VLOOKUP(D2836,Y$4:AA2837,2,FALSE)</f>
        <v>کامیون کمپرسی</v>
      </c>
      <c r="F2836" s="340" t="str">
        <f>VLOOKUP(D2836,Y$4:AA2837,3,FALSE)</f>
        <v>شرکتی-یحیی زاده</v>
      </c>
      <c r="G2836" s="4">
        <v>0</v>
      </c>
    </row>
    <row r="2837" spans="2:7" x14ac:dyDescent="0.25">
      <c r="B2837" s="122">
        <f t="shared" si="43"/>
        <v>2835</v>
      </c>
      <c r="C2837" s="369">
        <v>45497</v>
      </c>
      <c r="D2837" s="236" t="s">
        <v>94</v>
      </c>
      <c r="E2837" s="228" t="str">
        <f>VLOOKUP(D2837,Y$4:AA2838,2,FALSE)</f>
        <v>کامیون کمپرسی</v>
      </c>
      <c r="F2837" s="340" t="str">
        <f>VLOOKUP(D2837,Y$4:AA2838,3,FALSE)</f>
        <v>شرکتی-نوروز غلامی</v>
      </c>
      <c r="G2837" s="4">
        <v>0</v>
      </c>
    </row>
    <row r="2838" spans="2:7" x14ac:dyDescent="0.25">
      <c r="B2838" s="122">
        <f t="shared" si="43"/>
        <v>2836</v>
      </c>
      <c r="C2838" s="369">
        <v>45497</v>
      </c>
      <c r="D2838" s="236" t="s">
        <v>117</v>
      </c>
      <c r="E2838" s="228" t="str">
        <f>VLOOKUP(D2838,Y$4:AA2839,2,FALSE)</f>
        <v>کامیون کمپرسی</v>
      </c>
      <c r="F2838" s="340" t="str">
        <f>VLOOKUP(D2838,Y$4:AA2839,3,FALSE)</f>
        <v>شرکتی-علیرضا اقلیمی</v>
      </c>
      <c r="G2838" s="127">
        <f>I2839</f>
        <v>0</v>
      </c>
    </row>
    <row r="2839" spans="2:7" x14ac:dyDescent="0.25">
      <c r="B2839" s="122">
        <f t="shared" si="43"/>
        <v>2837</v>
      </c>
      <c r="C2839" s="369">
        <v>45497</v>
      </c>
      <c r="D2839" s="236" t="s">
        <v>130</v>
      </c>
      <c r="E2839" s="228" t="str">
        <f>VLOOKUP(D2839,Y$4:AA2840,2,FALSE)</f>
        <v>تانکر ابپاش بنز</v>
      </c>
      <c r="F2839" s="340" t="str">
        <f>VLOOKUP(D2839,Y$4:AA2840,3,FALSE)</f>
        <v>شرکتی-بارانی</v>
      </c>
      <c r="G2839" s="4">
        <v>63</v>
      </c>
    </row>
    <row r="2840" spans="2:7" x14ac:dyDescent="0.25">
      <c r="B2840" s="122">
        <f t="shared" si="43"/>
        <v>2838</v>
      </c>
      <c r="C2840" s="369">
        <v>45497</v>
      </c>
      <c r="D2840" s="236" t="s">
        <v>96</v>
      </c>
      <c r="E2840" s="228" t="str">
        <f>VLOOKUP(D2840,Y$4:AA2841,2,FALSE)</f>
        <v>تانکر ابپاش بنز</v>
      </c>
      <c r="F2840" s="340" t="str">
        <f>VLOOKUP(D2840,Y$4:AA2841,3,FALSE)</f>
        <v>شرکتی-میامی</v>
      </c>
      <c r="G2840" s="4">
        <v>0</v>
      </c>
    </row>
    <row r="2841" spans="2:7" x14ac:dyDescent="0.25">
      <c r="B2841" s="122">
        <f t="shared" si="43"/>
        <v>2839</v>
      </c>
      <c r="C2841" s="369">
        <v>45497</v>
      </c>
      <c r="D2841" s="236" t="s">
        <v>114</v>
      </c>
      <c r="E2841" s="228" t="str">
        <f>VLOOKUP(D2841,Y$4:AA2842,2,FALSE)</f>
        <v>تانکر سوخت بنز</v>
      </c>
      <c r="F2841" s="340" t="str">
        <f>VLOOKUP(D2841,Y$4:AA2842,3,FALSE)</f>
        <v>شرکتی-برات زاده- از تاریخ 1 تیرماه</v>
      </c>
      <c r="G2841" s="4">
        <v>84</v>
      </c>
    </row>
    <row r="2842" spans="2:7" x14ac:dyDescent="0.25">
      <c r="B2842" s="122">
        <f t="shared" si="43"/>
        <v>2840</v>
      </c>
      <c r="C2842" s="374">
        <v>45497</v>
      </c>
      <c r="D2842" s="315" t="s">
        <v>158</v>
      </c>
      <c r="E2842" s="316" t="str">
        <f>VLOOKUP(D2842,Y$4:AA2843,2,FALSE)</f>
        <v>بیل مکانیکی</v>
      </c>
      <c r="F2842" s="341" t="str">
        <f>VLOOKUP(D2842,Y$4:AA2843,3,FALSE)</f>
        <v>تکبری</v>
      </c>
      <c r="G2842" s="4">
        <v>0</v>
      </c>
    </row>
    <row r="2843" spans="2:7" x14ac:dyDescent="0.25">
      <c r="B2843" s="122">
        <f t="shared" si="43"/>
        <v>2841</v>
      </c>
      <c r="C2843" s="369">
        <v>45497</v>
      </c>
      <c r="D2843" s="237" t="s">
        <v>144</v>
      </c>
      <c r="E2843" s="228" t="str">
        <f>VLOOKUP(D2843,Y$4:AA2844,2,FALSE)</f>
        <v>بلدوزر D85</v>
      </c>
      <c r="F2843" s="340" t="str">
        <f>VLOOKUP(D2843,Y$4:AA2844,3,FALSE)</f>
        <v>اکبری</v>
      </c>
      <c r="G2843" s="4">
        <v>0</v>
      </c>
    </row>
    <row r="2844" spans="2:7" x14ac:dyDescent="0.25">
      <c r="B2844" s="122">
        <f t="shared" si="43"/>
        <v>2842</v>
      </c>
      <c r="C2844" s="369">
        <v>45497</v>
      </c>
      <c r="D2844" s="237" t="s">
        <v>146</v>
      </c>
      <c r="E2844" s="228" t="str">
        <f>VLOOKUP(D2844,Y$4:AA2845,2,FALSE)</f>
        <v>بلدوزر D85</v>
      </c>
      <c r="F2844" s="340" t="str">
        <f>VLOOKUP(D2844,Y$4:AA2845,3,FALSE)</f>
        <v>اکبری</v>
      </c>
      <c r="G2844" s="4">
        <v>0</v>
      </c>
    </row>
    <row r="2845" spans="2:7" x14ac:dyDescent="0.25">
      <c r="B2845" s="122">
        <f t="shared" si="43"/>
        <v>2843</v>
      </c>
      <c r="C2845" s="369">
        <v>45497</v>
      </c>
      <c r="D2845" s="238" t="s">
        <v>147</v>
      </c>
      <c r="E2845" s="228" t="str">
        <f>VLOOKUP(D2845,Y$4:AA2846,2,FALSE)</f>
        <v>بلدوزر کاترپیلار D8</v>
      </c>
      <c r="F2845" s="340" t="str">
        <f>VLOOKUP(D2845,Y$4:AA2846,3,FALSE)</f>
        <v>حسن پور</v>
      </c>
      <c r="G2845" s="4">
        <v>0</v>
      </c>
    </row>
    <row r="2846" spans="2:7" x14ac:dyDescent="0.25">
      <c r="B2846" s="122">
        <f t="shared" si="43"/>
        <v>2844</v>
      </c>
      <c r="C2846" s="369">
        <v>45497</v>
      </c>
      <c r="D2846" s="236" t="s">
        <v>162</v>
      </c>
      <c r="E2846" s="228" t="str">
        <f>VLOOKUP(D2846,Y$4:AA2847,2,FALSE)</f>
        <v>بیل مکانیکی</v>
      </c>
      <c r="F2846" s="340" t="str">
        <f>VLOOKUP(D2846,Y$4:AA2847,3,FALSE)</f>
        <v>رضاپور</v>
      </c>
      <c r="G2846" s="4">
        <v>0</v>
      </c>
    </row>
    <row r="2847" spans="2:7" x14ac:dyDescent="0.25">
      <c r="B2847" s="122">
        <f t="shared" si="43"/>
        <v>2845</v>
      </c>
      <c r="C2847" s="369">
        <v>45497</v>
      </c>
      <c r="D2847" s="236" t="s">
        <v>160</v>
      </c>
      <c r="E2847" s="228" t="str">
        <f>VLOOKUP(D2847,Y$4:AA2848,2,FALSE)</f>
        <v>تانکر آب</v>
      </c>
      <c r="F2847" s="340" t="str">
        <f>VLOOKUP(D2847,Y$4:AA2848,3,FALSE)</f>
        <v>رضاپور</v>
      </c>
      <c r="G2847" s="4">
        <v>0</v>
      </c>
    </row>
    <row r="2848" spans="2:7" x14ac:dyDescent="0.25">
      <c r="B2848" s="122">
        <f t="shared" si="43"/>
        <v>2846</v>
      </c>
      <c r="C2848" s="369">
        <v>45497</v>
      </c>
      <c r="D2848" s="236" t="s">
        <v>149</v>
      </c>
      <c r="E2848" s="228" t="str">
        <f>VLOOKUP(D2848,Y$4:AA2849,2,FALSE)</f>
        <v>لودر ZL50</v>
      </c>
      <c r="F2848" s="340" t="str">
        <f>VLOOKUP(D2848,Y$4:AA2849,3,FALSE)</f>
        <v>میرزایی</v>
      </c>
      <c r="G2848" s="4">
        <v>112</v>
      </c>
    </row>
    <row r="2849" spans="2:7" x14ac:dyDescent="0.25">
      <c r="B2849" s="122">
        <f t="shared" si="43"/>
        <v>2847</v>
      </c>
      <c r="C2849" s="369">
        <v>45497</v>
      </c>
      <c r="D2849" s="237" t="s">
        <v>150</v>
      </c>
      <c r="E2849" s="228" t="str">
        <f>VLOOKUP(D2849,Y$4:AA2850,2,FALSE)</f>
        <v>کامیون کمپرسی</v>
      </c>
      <c r="F2849" s="340" t="str">
        <f>VLOOKUP(D2849,Y$4:AA2850,3,FALSE)</f>
        <v>میرزایی</v>
      </c>
      <c r="G2849" s="4">
        <v>180</v>
      </c>
    </row>
    <row r="2850" spans="2:7" x14ac:dyDescent="0.25">
      <c r="B2850" s="122">
        <f t="shared" si="43"/>
        <v>2848</v>
      </c>
      <c r="C2850" s="369">
        <v>45497</v>
      </c>
      <c r="D2850" s="237" t="s">
        <v>152</v>
      </c>
      <c r="E2850" s="228" t="str">
        <f>VLOOKUP(D2850,Y$4:AA2851,2,FALSE)</f>
        <v>کامیون کمپرسی</v>
      </c>
      <c r="F2850" s="340" t="str">
        <f>VLOOKUP(D2850,Y$4:AA2851,3,FALSE)</f>
        <v>میرزایی</v>
      </c>
      <c r="G2850" s="4">
        <v>258</v>
      </c>
    </row>
    <row r="2851" spans="2:7" x14ac:dyDescent="0.25">
      <c r="B2851" s="122">
        <f t="shared" si="43"/>
        <v>2849</v>
      </c>
      <c r="C2851" s="369">
        <v>45497</v>
      </c>
      <c r="D2851" s="237" t="s">
        <v>153</v>
      </c>
      <c r="E2851" s="228" t="str">
        <f>VLOOKUP(D2851,Y$4:AA2852,2,FALSE)</f>
        <v>کامیون کمپرسی</v>
      </c>
      <c r="F2851" s="340" t="str">
        <f>VLOOKUP(D2851,Y$4:AA2852,3,FALSE)</f>
        <v>میرزایی</v>
      </c>
      <c r="G2851" s="4">
        <v>190</v>
      </c>
    </row>
    <row r="2852" spans="2:7" x14ac:dyDescent="0.25">
      <c r="B2852" s="122">
        <f t="shared" si="43"/>
        <v>2850</v>
      </c>
      <c r="C2852" s="369">
        <v>45497</v>
      </c>
      <c r="D2852" s="237" t="s">
        <v>137</v>
      </c>
      <c r="E2852" s="228" t="str">
        <f>VLOOKUP(D2852,Y$4:AA2853,2,FALSE)</f>
        <v>بیل مکانیکی</v>
      </c>
      <c r="F2852" s="340" t="str">
        <f>VLOOKUP(D2852,Y$4:AA2853,3,FALSE)</f>
        <v>انصاری</v>
      </c>
      <c r="G2852" s="4">
        <v>0</v>
      </c>
    </row>
    <row r="2853" spans="2:7" x14ac:dyDescent="0.25">
      <c r="B2853" s="122">
        <f t="shared" si="43"/>
        <v>2851</v>
      </c>
      <c r="C2853" s="369">
        <v>45497</v>
      </c>
      <c r="D2853" s="237" t="s">
        <v>139</v>
      </c>
      <c r="E2853" s="228" t="str">
        <f>VLOOKUP(D2853,Y$4:AA2854,2,FALSE)</f>
        <v>بیل مکانیکی</v>
      </c>
      <c r="F2853" s="340" t="str">
        <f>VLOOKUP(D2853,Y$4:AA2854,3,FALSE)</f>
        <v>انصاری</v>
      </c>
      <c r="G2853" s="4">
        <v>301</v>
      </c>
    </row>
    <row r="2854" spans="2:7" x14ac:dyDescent="0.25">
      <c r="B2854" s="122">
        <f t="shared" si="43"/>
        <v>2852</v>
      </c>
      <c r="C2854" s="369">
        <v>45497</v>
      </c>
      <c r="D2854" s="237" t="s">
        <v>141</v>
      </c>
      <c r="E2854" s="228" t="str">
        <f>VLOOKUP(D2854,Y$4:AA2855,2,FALSE)</f>
        <v>کامیون کمپرسی</v>
      </c>
      <c r="F2854" s="340" t="str">
        <f>VLOOKUP(D2854,Y$4:AA2855,3,FALSE)</f>
        <v>انصاری</v>
      </c>
      <c r="G2854" s="4">
        <v>0</v>
      </c>
    </row>
    <row r="2855" spans="2:7" x14ac:dyDescent="0.25">
      <c r="B2855" s="122">
        <f t="shared" si="43"/>
        <v>2853</v>
      </c>
      <c r="C2855" s="369">
        <v>45497</v>
      </c>
      <c r="D2855" s="237" t="s">
        <v>142</v>
      </c>
      <c r="E2855" s="228" t="str">
        <f>VLOOKUP(D2855,Y$4:AA2856,2,FALSE)</f>
        <v>کامیون کمپرسی</v>
      </c>
      <c r="F2855" s="340" t="str">
        <f>VLOOKUP(D2855,Y$4:AA2856,3,FALSE)</f>
        <v>انصاری</v>
      </c>
      <c r="G2855" s="4">
        <v>0</v>
      </c>
    </row>
    <row r="2856" spans="2:7" x14ac:dyDescent="0.25">
      <c r="B2856" s="122">
        <f t="shared" si="43"/>
        <v>2854</v>
      </c>
      <c r="C2856" s="369">
        <v>45497</v>
      </c>
      <c r="D2856" s="237" t="s">
        <v>143</v>
      </c>
      <c r="E2856" s="228" t="str">
        <f>VLOOKUP(D2856,Y$4:AA2857,2,FALSE)</f>
        <v>کامیون کمپرسی</v>
      </c>
      <c r="F2856" s="340" t="str">
        <f>VLOOKUP(D2856,Y$4:AA2857,3,FALSE)</f>
        <v>انصاری</v>
      </c>
      <c r="G2856" s="4">
        <v>0</v>
      </c>
    </row>
    <row r="2857" spans="2:7" x14ac:dyDescent="0.25">
      <c r="B2857" s="122">
        <f t="shared" si="43"/>
        <v>2855</v>
      </c>
      <c r="C2857" s="369">
        <v>45497</v>
      </c>
      <c r="D2857" s="237" t="s">
        <v>136</v>
      </c>
      <c r="E2857" s="228" t="str">
        <f>VLOOKUP(D2857,Y$4:AA2858,2,FALSE)</f>
        <v>بلدوزر</v>
      </c>
      <c r="F2857" s="340" t="str">
        <f>VLOOKUP(D2857,Y$4:AA2858,3,FALSE)</f>
        <v>انصاری</v>
      </c>
      <c r="G2857" s="4">
        <v>0</v>
      </c>
    </row>
    <row r="2858" spans="2:7" x14ac:dyDescent="0.25">
      <c r="B2858" s="122">
        <f t="shared" si="43"/>
        <v>2856</v>
      </c>
      <c r="C2858" s="369">
        <v>45497</v>
      </c>
      <c r="D2858" s="237" t="s">
        <v>286</v>
      </c>
      <c r="E2858" s="228" t="str">
        <f>VLOOKUP(D2858,Y$4:AA2859,2,FALSE)</f>
        <v>بلدوزر</v>
      </c>
      <c r="F2858" s="340" t="str">
        <f>VLOOKUP(D2858,Y$4:AA2859,3,FALSE)</f>
        <v>انصاری</v>
      </c>
      <c r="G2858" s="4">
        <v>0</v>
      </c>
    </row>
    <row r="2859" spans="2:7" x14ac:dyDescent="0.25">
      <c r="B2859" s="122">
        <f t="shared" si="43"/>
        <v>2857</v>
      </c>
      <c r="C2859" s="369">
        <v>45497</v>
      </c>
      <c r="D2859" s="236" t="s">
        <v>155</v>
      </c>
      <c r="E2859" s="228" t="str">
        <f>VLOOKUP(D2859,Y$4:AA2860,2,FALSE)</f>
        <v>لودر</v>
      </c>
      <c r="F2859" s="340" t="str">
        <f>VLOOKUP(D2859,Y$4:AA2860,3,FALSE)</f>
        <v>صداقت</v>
      </c>
      <c r="G2859" s="4">
        <v>0</v>
      </c>
    </row>
    <row r="2860" spans="2:7" x14ac:dyDescent="0.25">
      <c r="B2860" s="122">
        <f t="shared" si="43"/>
        <v>2858</v>
      </c>
      <c r="C2860" s="369">
        <v>45497</v>
      </c>
      <c r="D2860" s="236" t="s">
        <v>156</v>
      </c>
      <c r="E2860" s="228" t="str">
        <f>VLOOKUP(D2860,Y$4:AA2861,2,FALSE)</f>
        <v>کامیون کمپرسی</v>
      </c>
      <c r="F2860" s="340" t="str">
        <f>VLOOKUP(D2860,Y$4:AA2861,3,FALSE)</f>
        <v>صداقت</v>
      </c>
      <c r="G2860" s="4">
        <v>0</v>
      </c>
    </row>
    <row r="2861" spans="2:7" x14ac:dyDescent="0.25">
      <c r="B2861" s="122">
        <f t="shared" si="43"/>
        <v>2859</v>
      </c>
      <c r="C2861" s="369">
        <v>45497</v>
      </c>
      <c r="D2861" s="236" t="s">
        <v>157</v>
      </c>
      <c r="E2861" s="228" t="str">
        <f>VLOOKUP(D2861,Y$4:AA2862,2,FALSE)</f>
        <v>کامیون کمپرسی</v>
      </c>
      <c r="F2861" s="340" t="str">
        <f>VLOOKUP(D2861,Y$4:AA2862,3,FALSE)</f>
        <v>صداقت</v>
      </c>
      <c r="G2861" s="4">
        <v>0</v>
      </c>
    </row>
    <row r="2862" spans="2:7" x14ac:dyDescent="0.25">
      <c r="B2862" s="122">
        <f t="shared" si="43"/>
        <v>2860</v>
      </c>
      <c r="C2862" s="369">
        <v>45497</v>
      </c>
      <c r="D2862" s="236" t="s">
        <v>302</v>
      </c>
      <c r="E2862" s="228" t="str">
        <f>VLOOKUP(D2862,Y$4:AA2863,2,FALSE)</f>
        <v>کامیون کمپرسی</v>
      </c>
      <c r="F2862" s="340" t="str">
        <f>VLOOKUP(D2862,Y$4:AA2863,3,FALSE)</f>
        <v>صداقت</v>
      </c>
      <c r="G2862" s="4">
        <v>0</v>
      </c>
    </row>
    <row r="2863" spans="2:7" x14ac:dyDescent="0.25">
      <c r="B2863" s="122">
        <f t="shared" si="43"/>
        <v>2861</v>
      </c>
      <c r="C2863" s="369">
        <v>45497</v>
      </c>
      <c r="D2863" s="237" t="s">
        <v>266</v>
      </c>
      <c r="E2863" s="228" t="str">
        <f>VLOOKUP(D2863,Y$4:AA2864,2,FALSE)</f>
        <v>کامیون کمپرسی</v>
      </c>
      <c r="F2863" s="340" t="str">
        <f>VLOOKUP(D2863,Y$4:AA2864,3,FALSE)</f>
        <v>انصاری</v>
      </c>
      <c r="G2863" s="4">
        <v>0</v>
      </c>
    </row>
    <row r="2864" spans="2:7" x14ac:dyDescent="0.25">
      <c r="B2864" s="122">
        <f t="shared" ref="B2864:B2928" si="44">ROW()-2</f>
        <v>2862</v>
      </c>
      <c r="C2864" s="369">
        <v>45497</v>
      </c>
      <c r="D2864" s="237" t="s">
        <v>267</v>
      </c>
      <c r="E2864" s="228" t="str">
        <f>VLOOKUP(D2864,Y$4:AA2865,2,FALSE)</f>
        <v>کامیون کمپرسی</v>
      </c>
      <c r="F2864" s="340" t="str">
        <f>VLOOKUP(D2864,Y$4:AA2865,3,FALSE)</f>
        <v>انصاری</v>
      </c>
      <c r="G2864" s="4">
        <v>0</v>
      </c>
    </row>
    <row r="2865" spans="2:7" x14ac:dyDescent="0.25">
      <c r="B2865" s="122">
        <f t="shared" si="44"/>
        <v>2863</v>
      </c>
      <c r="C2865" s="369">
        <v>45497</v>
      </c>
      <c r="D2865" s="237" t="s">
        <v>258</v>
      </c>
      <c r="E2865" s="228" t="str">
        <f>VLOOKUP(D2865,Y$4:AA2866,2,FALSE)</f>
        <v>کامیون کمپرسی</v>
      </c>
      <c r="F2865" s="340" t="str">
        <f>VLOOKUP(D2865,Y$4:AA2866,3,FALSE)</f>
        <v>انصاری</v>
      </c>
      <c r="G2865" s="4">
        <v>0</v>
      </c>
    </row>
    <row r="2866" spans="2:7" x14ac:dyDescent="0.25">
      <c r="B2866" s="122">
        <f t="shared" si="44"/>
        <v>2864</v>
      </c>
      <c r="C2866" s="373">
        <v>45497</v>
      </c>
      <c r="D2866" s="312" t="s">
        <v>179</v>
      </c>
      <c r="E2866" s="313" t="str">
        <f>VLOOKUP(D2866,Y$4:AA2867,2,FALSE)</f>
        <v>تانکر آب</v>
      </c>
      <c r="F2866" s="342" t="str">
        <f>VLOOKUP(D2866,Y$4:AA2867,3,FALSE)</f>
        <v>گلپایگانی</v>
      </c>
      <c r="G2866" s="4">
        <v>64</v>
      </c>
    </row>
    <row r="2867" spans="2:7" x14ac:dyDescent="0.25">
      <c r="B2867" s="122">
        <f t="shared" si="44"/>
        <v>2865</v>
      </c>
      <c r="C2867" s="369">
        <v>45497</v>
      </c>
      <c r="D2867" s="236" t="s">
        <v>328</v>
      </c>
      <c r="E2867" s="228" t="e">
        <f>VLOOKUP(D2867,Y$4:AA2868,2,FALSE)</f>
        <v>#N/A</v>
      </c>
      <c r="F2867" s="340" t="e">
        <f>VLOOKUP(D2867,Y$4:AA2868,3,FALSE)</f>
        <v>#N/A</v>
      </c>
      <c r="G2867" s="4">
        <v>0</v>
      </c>
    </row>
    <row r="2868" spans="2:7" x14ac:dyDescent="0.25">
      <c r="B2868" s="122">
        <f t="shared" si="44"/>
        <v>2866</v>
      </c>
      <c r="C2868" s="374">
        <v>45497</v>
      </c>
      <c r="D2868" s="317" t="s">
        <v>164</v>
      </c>
      <c r="E2868" s="316" t="str">
        <f>VLOOKUP(D2868,Y$4:AA2869,2,FALSE)</f>
        <v>گریدر 14G</v>
      </c>
      <c r="F2868" s="341" t="str">
        <f>VLOOKUP(D2868,Y$4:AA2869,3,FALSE)</f>
        <v>محمد پور</v>
      </c>
      <c r="G2868" s="4">
        <v>0</v>
      </c>
    </row>
    <row r="2869" spans="2:7" x14ac:dyDescent="0.25">
      <c r="B2869" s="122">
        <f t="shared" si="44"/>
        <v>2867</v>
      </c>
      <c r="C2869" s="369">
        <v>45497</v>
      </c>
      <c r="D2869" s="238" t="s">
        <v>168</v>
      </c>
      <c r="E2869" s="228" t="str">
        <f>VLOOKUP(D2869,Y$4:AA2870,2,FALSE)</f>
        <v>غلطک کششی</v>
      </c>
      <c r="F2869" s="340" t="str">
        <f>VLOOKUP(D2869,Y$4:AA2870,3,FALSE)</f>
        <v>محمد پور</v>
      </c>
      <c r="G2869" s="4">
        <v>0</v>
      </c>
    </row>
    <row r="2870" spans="2:7" x14ac:dyDescent="0.25">
      <c r="B2870" s="122">
        <f t="shared" si="44"/>
        <v>2868</v>
      </c>
      <c r="C2870" s="369">
        <v>45497</v>
      </c>
      <c r="D2870" s="238" t="s">
        <v>171</v>
      </c>
      <c r="E2870" s="228" t="str">
        <f>VLOOKUP(D2870,Y$4:AA2871,2,FALSE)</f>
        <v>غلطک کششی</v>
      </c>
      <c r="F2870" s="340" t="str">
        <f>VLOOKUP(D2870,Y$4:AA2871,3,FALSE)</f>
        <v>محمد پور</v>
      </c>
      <c r="G2870" s="4">
        <v>0</v>
      </c>
    </row>
    <row r="2871" spans="2:7" x14ac:dyDescent="0.25">
      <c r="B2871" s="122">
        <f t="shared" si="44"/>
        <v>2869</v>
      </c>
      <c r="C2871" s="369">
        <v>45497</v>
      </c>
      <c r="D2871" s="238" t="s">
        <v>172</v>
      </c>
      <c r="E2871" s="228" t="str">
        <f>VLOOKUP(D2871,Y$4:AA2872,2,FALSE)</f>
        <v>لودر</v>
      </c>
      <c r="F2871" s="340" t="str">
        <f>VLOOKUP(D2871,Y$4:AA2872,3,FALSE)</f>
        <v>محمد پور</v>
      </c>
      <c r="G2871" s="4">
        <v>124</v>
      </c>
    </row>
    <row r="2872" spans="2:7" x14ac:dyDescent="0.25">
      <c r="B2872" s="122">
        <f t="shared" si="44"/>
        <v>2870</v>
      </c>
      <c r="C2872" s="369">
        <v>45497</v>
      </c>
      <c r="D2872" s="238" t="s">
        <v>173</v>
      </c>
      <c r="E2872" s="228" t="str">
        <f>VLOOKUP(D2872,Y$4:AA2873,2,FALSE)</f>
        <v>تانکر آب</v>
      </c>
      <c r="F2872" s="340" t="str">
        <f>VLOOKUP(D2872,Y$4:AA2873,3,FALSE)</f>
        <v>محمد پور</v>
      </c>
      <c r="G2872" s="4">
        <v>0</v>
      </c>
    </row>
    <row r="2873" spans="2:7" x14ac:dyDescent="0.25">
      <c r="B2873" s="122">
        <f t="shared" si="44"/>
        <v>2871</v>
      </c>
      <c r="C2873" s="369">
        <v>45497</v>
      </c>
      <c r="D2873" s="238" t="s">
        <v>174</v>
      </c>
      <c r="E2873" s="228" t="str">
        <f>VLOOKUP(D2873,Y$4:AA2874,2,FALSE)</f>
        <v>غلطک پاچه بزی</v>
      </c>
      <c r="F2873" s="340" t="str">
        <f>VLOOKUP(D2873,Y$4:AA2874,3,FALSE)</f>
        <v>محمد پور</v>
      </c>
      <c r="G2873" s="4">
        <v>0</v>
      </c>
    </row>
    <row r="2874" spans="2:7" x14ac:dyDescent="0.25">
      <c r="B2874" s="122">
        <f t="shared" si="44"/>
        <v>2872</v>
      </c>
      <c r="C2874" s="369">
        <v>45497</v>
      </c>
      <c r="D2874" s="238" t="s">
        <v>176</v>
      </c>
      <c r="E2874" s="228" t="str">
        <f>VLOOKUP(D2874,Y$4:AA2875,2,FALSE)</f>
        <v>بلدوزر</v>
      </c>
      <c r="F2874" s="340" t="str">
        <f>VLOOKUP(D2874,Y$4:AA2875,3,FALSE)</f>
        <v>محمد پور</v>
      </c>
      <c r="G2874" s="4">
        <v>111</v>
      </c>
    </row>
    <row r="2875" spans="2:7" x14ac:dyDescent="0.25">
      <c r="B2875" s="122">
        <f t="shared" si="44"/>
        <v>2873</v>
      </c>
      <c r="C2875" s="369">
        <v>45497</v>
      </c>
      <c r="D2875" s="238" t="s">
        <v>177</v>
      </c>
      <c r="E2875" s="228" t="str">
        <f>VLOOKUP(D2875,Y$4:AA2876,2,FALSE)</f>
        <v>کمپرسی جفت</v>
      </c>
      <c r="F2875" s="340" t="str">
        <f>VLOOKUP(D2875,Y$4:AA2876,3,FALSE)</f>
        <v>محمد پور</v>
      </c>
      <c r="G2875" s="4">
        <v>280</v>
      </c>
    </row>
    <row r="2876" spans="2:7" x14ac:dyDescent="0.25">
      <c r="B2876" s="122">
        <f t="shared" si="44"/>
        <v>2874</v>
      </c>
      <c r="C2876" s="369">
        <v>45497</v>
      </c>
      <c r="D2876" s="238" t="s">
        <v>270</v>
      </c>
      <c r="E2876" s="228" t="str">
        <f>VLOOKUP(D2876,Y$4:AA2877,2,FALSE)</f>
        <v>کمپرسی جفت</v>
      </c>
      <c r="F2876" s="340" t="str">
        <f>VLOOKUP(D2876,Y$4:AA2877,3,FALSE)</f>
        <v>محمد پور</v>
      </c>
      <c r="G2876" s="4">
        <v>0</v>
      </c>
    </row>
    <row r="2877" spans="2:7" x14ac:dyDescent="0.25">
      <c r="B2877" s="122">
        <f t="shared" si="44"/>
        <v>2875</v>
      </c>
      <c r="C2877" s="369">
        <v>45497</v>
      </c>
      <c r="D2877" s="238" t="s">
        <v>268</v>
      </c>
      <c r="E2877" s="228" t="str">
        <f>VLOOKUP(D2877,Y$4:AA2878,2,FALSE)</f>
        <v>کمپرسی تک</v>
      </c>
      <c r="F2877" s="340" t="str">
        <f>VLOOKUP(D2877,Y$4:AA2878,3,FALSE)</f>
        <v>محمد پور</v>
      </c>
      <c r="G2877" s="4">
        <v>0</v>
      </c>
    </row>
    <row r="2878" spans="2:7" x14ac:dyDescent="0.25">
      <c r="B2878" s="122">
        <f t="shared" si="44"/>
        <v>2876</v>
      </c>
      <c r="C2878" s="369">
        <v>45497</v>
      </c>
      <c r="D2878" s="238" t="s">
        <v>260</v>
      </c>
      <c r="E2878" s="228" t="str">
        <f>VLOOKUP(D2878,Y$4:AA2879,2,FALSE)</f>
        <v>تانکر آب</v>
      </c>
      <c r="F2878" s="340" t="str">
        <f>VLOOKUP(D2878,Y$4:AA2879,3,FALSE)</f>
        <v>محمد پور</v>
      </c>
      <c r="G2878" s="4">
        <v>20</v>
      </c>
    </row>
    <row r="2879" spans="2:7" x14ac:dyDescent="0.25">
      <c r="B2879" s="122">
        <f t="shared" si="44"/>
        <v>2877</v>
      </c>
      <c r="C2879" s="369">
        <v>45497</v>
      </c>
      <c r="D2879" s="238" t="s">
        <v>284</v>
      </c>
      <c r="E2879" s="228" t="str">
        <f>VLOOKUP(D2879,Y$4:AA2880,2,FALSE)</f>
        <v>کمپرسی جفت</v>
      </c>
      <c r="F2879" s="340" t="str">
        <f>VLOOKUP(D2879,Y$4:AA2880,3,FALSE)</f>
        <v>محمد پور</v>
      </c>
      <c r="G2879" s="4">
        <v>262</v>
      </c>
    </row>
    <row r="2880" spans="2:7" x14ac:dyDescent="0.25">
      <c r="B2880" s="122">
        <f t="shared" si="44"/>
        <v>2878</v>
      </c>
      <c r="C2880" s="369">
        <v>45497</v>
      </c>
      <c r="D2880" s="238" t="s">
        <v>359</v>
      </c>
      <c r="E2880" s="228" t="str">
        <f>VLOOKUP(D2880,Y$4:AA2881,2,FALSE)</f>
        <v>کمپرسی جفت</v>
      </c>
      <c r="F2880" s="340" t="str">
        <f>VLOOKUP(D2880,Y$4:AA2881,3,FALSE)</f>
        <v>محمد پور</v>
      </c>
      <c r="G2880" s="4">
        <v>290</v>
      </c>
    </row>
    <row r="2881" spans="2:7" x14ac:dyDescent="0.25">
      <c r="B2881" s="122">
        <f t="shared" si="44"/>
        <v>2879</v>
      </c>
      <c r="C2881" s="373">
        <v>45497</v>
      </c>
      <c r="D2881" s="312" t="s">
        <v>361</v>
      </c>
      <c r="E2881" s="313" t="str">
        <f>VLOOKUP(D2881,Y$4:AA2882,2,FALSE)</f>
        <v>لودر</v>
      </c>
      <c r="F2881" s="342" t="str">
        <f>VLOOKUP(D2881,Y$4:AA2882,3,FALSE)</f>
        <v>محمد پور</v>
      </c>
      <c r="G2881" s="4">
        <v>125</v>
      </c>
    </row>
    <row r="2882" spans="2:7" x14ac:dyDescent="0.25">
      <c r="B2882" s="122">
        <f t="shared" si="44"/>
        <v>2880</v>
      </c>
      <c r="C2882" s="369">
        <v>45497</v>
      </c>
      <c r="D2882" s="106" t="s">
        <v>399</v>
      </c>
      <c r="E2882" s="228" t="str">
        <f>VLOOKUP(D2882,Y$4:AA2884,2,FALSE)</f>
        <v xml:space="preserve"> لودر</v>
      </c>
      <c r="F2882" s="340" t="str">
        <f>VLOOKUP(D2882,Y$4:AA2884,3,FALSE)</f>
        <v>شرکتی-پیروزی</v>
      </c>
      <c r="G2882" s="4">
        <v>0</v>
      </c>
    </row>
    <row r="2883" spans="2:7" x14ac:dyDescent="0.25">
      <c r="B2883" s="122">
        <f t="shared" si="44"/>
        <v>2881</v>
      </c>
      <c r="C2883" s="369">
        <v>45498</v>
      </c>
      <c r="D2883" s="236" t="s">
        <v>127</v>
      </c>
      <c r="E2883" s="228" t="str">
        <f>VLOOKUP(D2883,Y$4:AA2885,2,FALSE)</f>
        <v>بلدوزر</v>
      </c>
      <c r="F2883" s="340" t="str">
        <f>VLOOKUP(D2883,Y$4:AA2885,3,FALSE)</f>
        <v>شرکتی-رجب زاده</v>
      </c>
      <c r="G2883" s="4">
        <v>387</v>
      </c>
    </row>
    <row r="2884" spans="2:7" x14ac:dyDescent="0.25">
      <c r="B2884" s="122">
        <f t="shared" si="44"/>
        <v>2882</v>
      </c>
      <c r="C2884" s="369">
        <v>45498</v>
      </c>
      <c r="D2884" s="236" t="s">
        <v>297</v>
      </c>
      <c r="E2884" s="228" t="str">
        <f>VLOOKUP(D2884,Y$4:AA2886,2,FALSE)</f>
        <v>بلدوزر</v>
      </c>
      <c r="F2884" s="340" t="str">
        <f>VLOOKUP(D2884,Y$4:AA2886,3,FALSE)</f>
        <v>شرکتی-نخعی</v>
      </c>
      <c r="G2884" s="4">
        <v>0</v>
      </c>
    </row>
    <row r="2885" spans="2:7" x14ac:dyDescent="0.25">
      <c r="B2885" s="122">
        <f t="shared" si="44"/>
        <v>2883</v>
      </c>
      <c r="C2885" s="369">
        <v>45498</v>
      </c>
      <c r="D2885" s="236" t="s">
        <v>88</v>
      </c>
      <c r="E2885" s="228" t="str">
        <f>VLOOKUP(D2885,Y$4:AA2887,2,FALSE)</f>
        <v>گریدر  ۱۶g</v>
      </c>
      <c r="F2885" s="340" t="str">
        <f>VLOOKUP(D2885,Y$4:AA2887,3,FALSE)</f>
        <v>شرکتی-یگانه</v>
      </c>
      <c r="G2885" s="4">
        <v>0</v>
      </c>
    </row>
    <row r="2886" spans="2:7" x14ac:dyDescent="0.25">
      <c r="B2886" s="122">
        <f t="shared" si="44"/>
        <v>2884</v>
      </c>
      <c r="C2886" s="369">
        <v>45498</v>
      </c>
      <c r="D2886" s="236" t="s">
        <v>301</v>
      </c>
      <c r="E2886" s="228" t="str">
        <f>VLOOKUP(D2886,Y$4:AA2888,2,FALSE)</f>
        <v>گریدر  ۱۶g</v>
      </c>
      <c r="F2886" s="340" t="str">
        <f>VLOOKUP(D2886,Y$4:AA2888,3,FALSE)</f>
        <v>شرکتی-حسن پور</v>
      </c>
      <c r="G2886" s="4">
        <v>0</v>
      </c>
    </row>
    <row r="2887" spans="2:7" x14ac:dyDescent="0.25">
      <c r="B2887" s="122">
        <f t="shared" si="44"/>
        <v>2885</v>
      </c>
      <c r="C2887" s="369">
        <v>45498</v>
      </c>
      <c r="D2887" s="236" t="s">
        <v>120</v>
      </c>
      <c r="E2887" s="228" t="str">
        <f>VLOOKUP(D2887,Y$4:AA2889,2,FALSE)</f>
        <v>میکسراتکو</v>
      </c>
      <c r="F2887" s="340" t="str">
        <f>VLOOKUP(D2887,Y$4:AA2889,3,FALSE)</f>
        <v>شرکتی-شاکری</v>
      </c>
      <c r="G2887" s="4">
        <v>0</v>
      </c>
    </row>
    <row r="2888" spans="2:7" x14ac:dyDescent="0.25">
      <c r="B2888" s="122">
        <f t="shared" si="44"/>
        <v>2886</v>
      </c>
      <c r="C2888" s="369">
        <v>45498</v>
      </c>
      <c r="D2888" s="236" t="s">
        <v>122</v>
      </c>
      <c r="E2888" s="228" t="str">
        <f>VLOOKUP(D2888,Y$4:AA2890,2,FALSE)</f>
        <v>میکسر امیکو</v>
      </c>
      <c r="F2888" s="340" t="str">
        <f>VLOOKUP(D2888,Y$4:AA2890,3,FALSE)</f>
        <v>شرکتی-زراعتی</v>
      </c>
      <c r="G2888" s="4">
        <v>140</v>
      </c>
    </row>
    <row r="2889" spans="2:7" x14ac:dyDescent="0.25">
      <c r="B2889" s="122">
        <f t="shared" si="44"/>
        <v>2887</v>
      </c>
      <c r="C2889" s="369">
        <v>45498</v>
      </c>
      <c r="D2889" s="236" t="s">
        <v>356</v>
      </c>
      <c r="E2889" s="228" t="str">
        <f>VLOOKUP(D2889,Y$4:AA2891,2,FALSE)</f>
        <v>میکسر اتکو</v>
      </c>
      <c r="F2889" s="340" t="str">
        <f>VLOOKUP(D2889,Y$4:AA2891,3,FALSE)</f>
        <v>-</v>
      </c>
      <c r="G2889" s="4">
        <v>50</v>
      </c>
    </row>
    <row r="2890" spans="2:7" x14ac:dyDescent="0.25">
      <c r="B2890" s="122">
        <f t="shared" si="44"/>
        <v>2888</v>
      </c>
      <c r="C2890" s="369">
        <v>45498</v>
      </c>
      <c r="D2890" s="236" t="s">
        <v>119</v>
      </c>
      <c r="E2890" s="228" t="str">
        <f>VLOOKUP(D2890,Y$4:AA2892,2,FALSE)</f>
        <v>غلطک</v>
      </c>
      <c r="F2890" s="340" t="str">
        <f>VLOOKUP(D2890,Y$4:AA2892,3,FALSE)</f>
        <v>شرکتی-جمالی</v>
      </c>
      <c r="G2890" s="4">
        <v>95</v>
      </c>
    </row>
    <row r="2891" spans="2:7" x14ac:dyDescent="0.25">
      <c r="B2891" s="122">
        <f t="shared" si="44"/>
        <v>2889</v>
      </c>
      <c r="C2891" s="369">
        <v>45498</v>
      </c>
      <c r="D2891" s="236" t="s">
        <v>110</v>
      </c>
      <c r="E2891" s="228" t="str">
        <f>VLOOKUP(D2891,Y$4:AA2893,2,FALSE)</f>
        <v>غلطک</v>
      </c>
      <c r="F2891" s="340" t="str">
        <f>VLOOKUP(D2891,Y$4:AA2893,3,FALSE)</f>
        <v>شرکتی-شیری</v>
      </c>
      <c r="G2891" s="4">
        <v>0</v>
      </c>
    </row>
    <row r="2892" spans="2:7" x14ac:dyDescent="0.25">
      <c r="B2892" s="122">
        <f t="shared" si="44"/>
        <v>2890</v>
      </c>
      <c r="C2892" s="369">
        <v>45498</v>
      </c>
      <c r="D2892" s="236" t="s">
        <v>107</v>
      </c>
      <c r="E2892" s="228" t="str">
        <f>VLOOKUP(D2892,Y$4:AA2894,2,FALSE)</f>
        <v>غلطک</v>
      </c>
      <c r="F2892" s="340" t="str">
        <f>VLOOKUP(D2892,Y$4:AA2894,3,FALSE)</f>
        <v>شرکتی-دیانتی</v>
      </c>
      <c r="G2892" s="4">
        <v>69</v>
      </c>
    </row>
    <row r="2893" spans="2:7" x14ac:dyDescent="0.25">
      <c r="B2893" s="122">
        <f t="shared" si="44"/>
        <v>2891</v>
      </c>
      <c r="C2893" s="369">
        <v>45498</v>
      </c>
      <c r="D2893" s="236" t="s">
        <v>285</v>
      </c>
      <c r="E2893" s="228" t="str">
        <f>VLOOKUP(D2893,Y$4:AA2895,2,FALSE)</f>
        <v>غلطک</v>
      </c>
      <c r="F2893" s="340" t="str">
        <f>VLOOKUP(D2893,Y$4:AA2895,3,FALSE)</f>
        <v>شرکتی-شیری</v>
      </c>
      <c r="G2893" s="4">
        <v>76</v>
      </c>
    </row>
    <row r="2894" spans="2:7" x14ac:dyDescent="0.25">
      <c r="B2894" s="122">
        <f t="shared" si="44"/>
        <v>2892</v>
      </c>
      <c r="C2894" s="369">
        <v>45498</v>
      </c>
      <c r="D2894" s="236" t="s">
        <v>91</v>
      </c>
      <c r="E2894" s="228" t="str">
        <f>VLOOKUP(D2894,Y$4:AA2896,2,FALSE)</f>
        <v>کامیون کمپرسی</v>
      </c>
      <c r="F2894" s="340" t="str">
        <f>VLOOKUP(D2894,Y$4:AA2896,3,FALSE)</f>
        <v>شرکتی-یحیی زاده</v>
      </c>
      <c r="G2894" s="4">
        <v>0</v>
      </c>
    </row>
    <row r="2895" spans="2:7" x14ac:dyDescent="0.25">
      <c r="B2895" s="122">
        <f t="shared" si="44"/>
        <v>2893</v>
      </c>
      <c r="C2895" s="369">
        <v>45498</v>
      </c>
      <c r="D2895" s="236" t="s">
        <v>94</v>
      </c>
      <c r="E2895" s="228" t="str">
        <f>VLOOKUP(D2895,Y$4:AA2897,2,FALSE)</f>
        <v>کامیون کمپرسی</v>
      </c>
      <c r="F2895" s="340" t="str">
        <f>VLOOKUP(D2895,Y$4:AA2897,3,FALSE)</f>
        <v>شرکتی-نوروز غلامی</v>
      </c>
      <c r="G2895" s="4">
        <v>0</v>
      </c>
    </row>
    <row r="2896" spans="2:7" x14ac:dyDescent="0.25">
      <c r="B2896" s="122">
        <f t="shared" si="44"/>
        <v>2894</v>
      </c>
      <c r="C2896" s="369">
        <v>45498</v>
      </c>
      <c r="D2896" s="236" t="s">
        <v>117</v>
      </c>
      <c r="E2896" s="228" t="str">
        <f>VLOOKUP(D2896,Y$4:AA2898,2,FALSE)</f>
        <v>کامیون کمپرسی</v>
      </c>
      <c r="F2896" s="340" t="str">
        <f>VLOOKUP(D2896,Y$4:AA2898,3,FALSE)</f>
        <v>شرکتی-علیرضا اقلیمی</v>
      </c>
      <c r="G2896" s="4">
        <v>0</v>
      </c>
    </row>
    <row r="2897" spans="2:7" x14ac:dyDescent="0.25">
      <c r="B2897" s="122">
        <f t="shared" si="44"/>
        <v>2895</v>
      </c>
      <c r="C2897" s="369">
        <v>45498</v>
      </c>
      <c r="D2897" s="236" t="s">
        <v>130</v>
      </c>
      <c r="E2897" s="228" t="str">
        <f>VLOOKUP(D2897,Y$4:AA2899,2,FALSE)</f>
        <v>تانکر ابپاش بنز</v>
      </c>
      <c r="F2897" s="340" t="str">
        <f>VLOOKUP(D2897,Y$4:AA2899,3,FALSE)</f>
        <v>شرکتی-بارانی</v>
      </c>
      <c r="G2897" s="4">
        <v>52</v>
      </c>
    </row>
    <row r="2898" spans="2:7" x14ac:dyDescent="0.25">
      <c r="B2898" s="122">
        <f t="shared" si="44"/>
        <v>2896</v>
      </c>
      <c r="C2898" s="369">
        <v>45498</v>
      </c>
      <c r="D2898" s="236" t="s">
        <v>96</v>
      </c>
      <c r="E2898" s="228" t="str">
        <f>VLOOKUP(D2898,Y$4:AA2901,2,FALSE)</f>
        <v>تانکر ابپاش بنز</v>
      </c>
      <c r="F2898" s="340" t="str">
        <f>VLOOKUP(D2898,Y$4:AA2901,3,FALSE)</f>
        <v>شرکتی-میامی</v>
      </c>
      <c r="G2898" s="4">
        <v>67</v>
      </c>
    </row>
    <row r="2899" spans="2:7" x14ac:dyDescent="0.25">
      <c r="B2899" s="122">
        <f t="shared" si="44"/>
        <v>2897</v>
      </c>
      <c r="C2899" s="369">
        <v>45498</v>
      </c>
      <c r="D2899" s="236" t="s">
        <v>114</v>
      </c>
      <c r="E2899" s="228" t="str">
        <f>VLOOKUP(D2899,Y$4:AA2902,2,FALSE)</f>
        <v>تانکر سوخت بنز</v>
      </c>
      <c r="F2899" s="340" t="str">
        <f>VLOOKUP(D2899,Y$4:AA2902,3,FALSE)</f>
        <v>شرکتی-برات زاده- از تاریخ 1 تیرماه</v>
      </c>
      <c r="G2899" s="4">
        <v>0</v>
      </c>
    </row>
    <row r="2900" spans="2:7" x14ac:dyDescent="0.25">
      <c r="B2900" s="122">
        <f t="shared" si="44"/>
        <v>2898</v>
      </c>
      <c r="C2900" s="374">
        <v>45498</v>
      </c>
      <c r="D2900" s="315" t="s">
        <v>381</v>
      </c>
      <c r="E2900" s="228" t="str">
        <f>VLOOKUP(D2900,Y$4:AA2902,2,FALSE)</f>
        <v>غلطک</v>
      </c>
      <c r="F2900" s="340">
        <f>VLOOKUP(D2900,Y$4:AA2902,3,FALSE)</f>
        <v>0</v>
      </c>
      <c r="G2900" s="4">
        <v>100</v>
      </c>
    </row>
    <row r="2901" spans="2:7" x14ac:dyDescent="0.25">
      <c r="B2901" s="122">
        <f t="shared" si="44"/>
        <v>2899</v>
      </c>
      <c r="C2901" s="369">
        <v>45498</v>
      </c>
      <c r="D2901" s="236" t="s">
        <v>158</v>
      </c>
      <c r="E2901" s="228" t="str">
        <f>VLOOKUP(D2901,Y$4:AA2903,2,FALSE)</f>
        <v>بیل مکانیکی</v>
      </c>
      <c r="F2901" s="340" t="str">
        <f>VLOOKUP(D2901,Y$4:AA2903,3,FALSE)</f>
        <v>تکبری</v>
      </c>
      <c r="G2901" s="4">
        <v>0</v>
      </c>
    </row>
    <row r="2902" spans="2:7" x14ac:dyDescent="0.25">
      <c r="B2902" s="122">
        <f t="shared" si="44"/>
        <v>2900</v>
      </c>
      <c r="C2902" s="369">
        <v>45498</v>
      </c>
      <c r="D2902" s="237" t="s">
        <v>144</v>
      </c>
      <c r="E2902" s="228" t="str">
        <f>VLOOKUP(D2902,Y$4:AA2904,2,FALSE)</f>
        <v>بلدوزر D85</v>
      </c>
      <c r="F2902" s="340" t="str">
        <f>VLOOKUP(D2902,Y$4:AA2904,3,FALSE)</f>
        <v>اکبری</v>
      </c>
      <c r="G2902" s="4">
        <v>237</v>
      </c>
    </row>
    <row r="2903" spans="2:7" x14ac:dyDescent="0.25">
      <c r="B2903" s="122">
        <f t="shared" si="44"/>
        <v>2901</v>
      </c>
      <c r="C2903" s="369">
        <v>45498</v>
      </c>
      <c r="D2903" s="237" t="s">
        <v>146</v>
      </c>
      <c r="E2903" s="228" t="str">
        <f>VLOOKUP(D2903,Y$4:AA2905,2,FALSE)</f>
        <v>بلدوزر D85</v>
      </c>
      <c r="F2903" s="340" t="str">
        <f>VLOOKUP(D2903,Y$4:AA2905,3,FALSE)</f>
        <v>اکبری</v>
      </c>
      <c r="G2903" s="4">
        <v>0</v>
      </c>
    </row>
    <row r="2904" spans="2:7" x14ac:dyDescent="0.25">
      <c r="B2904" s="122">
        <f t="shared" si="44"/>
        <v>2902</v>
      </c>
      <c r="C2904" s="369">
        <v>45498</v>
      </c>
      <c r="D2904" s="238" t="s">
        <v>147</v>
      </c>
      <c r="E2904" s="228" t="str">
        <f>VLOOKUP(D2904,Y$4:AA2906,2,FALSE)</f>
        <v>بلدوزر کاترپیلار D8</v>
      </c>
      <c r="F2904" s="340" t="str">
        <f>VLOOKUP(D2904,Y$4:AA2906,3,FALSE)</f>
        <v>حسن پور</v>
      </c>
      <c r="G2904" s="4">
        <v>470</v>
      </c>
    </row>
    <row r="2905" spans="2:7" x14ac:dyDescent="0.25">
      <c r="B2905" s="122">
        <f t="shared" si="44"/>
        <v>2903</v>
      </c>
      <c r="C2905" s="369">
        <v>45498</v>
      </c>
      <c r="D2905" s="236" t="s">
        <v>162</v>
      </c>
      <c r="E2905" s="228" t="str">
        <f>VLOOKUP(D2905,Y$4:AA2908,2,FALSE)</f>
        <v>بیل مکانیکی</v>
      </c>
      <c r="F2905" s="340" t="str">
        <f>VLOOKUP(D2905,Y$4:AA2908,3,FALSE)</f>
        <v>رضاپور</v>
      </c>
      <c r="G2905" s="4">
        <v>204</v>
      </c>
    </row>
    <row r="2906" spans="2:7" x14ac:dyDescent="0.25">
      <c r="B2906" s="122">
        <f t="shared" si="44"/>
        <v>2904</v>
      </c>
      <c r="C2906" s="369">
        <v>45498</v>
      </c>
      <c r="D2906" s="236" t="s">
        <v>160</v>
      </c>
      <c r="E2906" s="228" t="str">
        <f>VLOOKUP(D2906,Y$4:AA2909,2,FALSE)</f>
        <v>تانکر آب</v>
      </c>
      <c r="F2906" s="340" t="str">
        <f>VLOOKUP(D2906,Y$4:AA2909,3,FALSE)</f>
        <v>رضاپور</v>
      </c>
      <c r="G2906" s="4">
        <v>151</v>
      </c>
    </row>
    <row r="2907" spans="2:7" x14ac:dyDescent="0.25">
      <c r="B2907" s="122">
        <f t="shared" si="44"/>
        <v>2905</v>
      </c>
      <c r="C2907" s="369">
        <v>45498</v>
      </c>
      <c r="D2907" s="236" t="s">
        <v>360</v>
      </c>
      <c r="E2907" s="223" t="s">
        <v>99</v>
      </c>
      <c r="F2907" s="343" t="s">
        <v>64</v>
      </c>
      <c r="G2907" s="4">
        <v>156</v>
      </c>
    </row>
    <row r="2908" spans="2:7" x14ac:dyDescent="0.25">
      <c r="B2908" s="122">
        <f t="shared" si="44"/>
        <v>2906</v>
      </c>
      <c r="C2908" s="369">
        <v>45498</v>
      </c>
      <c r="D2908" s="236" t="s">
        <v>149</v>
      </c>
      <c r="E2908" s="228" t="str">
        <f>VLOOKUP(D2908,Y$4:AA2910,2,FALSE)</f>
        <v>لودر ZL50</v>
      </c>
      <c r="F2908" s="340" t="str">
        <f>VLOOKUP(D2908,Y$4:AA2910,3,FALSE)</f>
        <v>میرزایی</v>
      </c>
      <c r="G2908" s="4">
        <v>0</v>
      </c>
    </row>
    <row r="2909" spans="2:7" x14ac:dyDescent="0.25">
      <c r="B2909" s="122">
        <f t="shared" si="44"/>
        <v>2907</v>
      </c>
      <c r="C2909" s="369">
        <v>45498</v>
      </c>
      <c r="D2909" s="237" t="s">
        <v>150</v>
      </c>
      <c r="E2909" s="228" t="str">
        <f>VLOOKUP(D2909,Y$4:AA2911,2,FALSE)</f>
        <v>کامیون کمپرسی</v>
      </c>
      <c r="F2909" s="340" t="str">
        <f>VLOOKUP(D2909,Y$4:AA2911,3,FALSE)</f>
        <v>میرزایی</v>
      </c>
      <c r="G2909" s="4">
        <v>0</v>
      </c>
    </row>
    <row r="2910" spans="2:7" x14ac:dyDescent="0.25">
      <c r="B2910" s="122">
        <f t="shared" si="44"/>
        <v>2908</v>
      </c>
      <c r="C2910" s="369">
        <v>45498</v>
      </c>
      <c r="D2910" s="237" t="s">
        <v>152</v>
      </c>
      <c r="E2910" s="228" t="str">
        <f>VLOOKUP(D2910,Y$4:AA2912,2,FALSE)</f>
        <v>کامیون کمپرسی</v>
      </c>
      <c r="F2910" s="340" t="str">
        <f>VLOOKUP(D2910,Y$4:AA2912,3,FALSE)</f>
        <v>میرزایی</v>
      </c>
      <c r="G2910" s="4">
        <v>0</v>
      </c>
    </row>
    <row r="2911" spans="2:7" x14ac:dyDescent="0.25">
      <c r="B2911" s="122">
        <f t="shared" si="44"/>
        <v>2909</v>
      </c>
      <c r="C2911" s="369">
        <v>45498</v>
      </c>
      <c r="D2911" s="237" t="s">
        <v>153</v>
      </c>
      <c r="E2911" s="228" t="str">
        <f>VLOOKUP(D2911,Y$4:AA2913,2,FALSE)</f>
        <v>کامیون کمپرسی</v>
      </c>
      <c r="F2911" s="340" t="str">
        <f>VLOOKUP(D2911,Y$4:AA2913,3,FALSE)</f>
        <v>میرزایی</v>
      </c>
      <c r="G2911" s="4">
        <v>0</v>
      </c>
    </row>
    <row r="2912" spans="2:7" x14ac:dyDescent="0.25">
      <c r="B2912" s="122">
        <f t="shared" si="44"/>
        <v>2910</v>
      </c>
      <c r="C2912" s="369">
        <v>45498</v>
      </c>
      <c r="D2912" s="237" t="s">
        <v>137</v>
      </c>
      <c r="E2912" s="228" t="str">
        <f>VLOOKUP(D2912,Y$4:AA2914,2,FALSE)</f>
        <v>بیل مکانیکی</v>
      </c>
      <c r="F2912" s="340" t="str">
        <f>VLOOKUP(D2912,Y$4:AA2914,3,FALSE)</f>
        <v>انصاری</v>
      </c>
      <c r="G2912" s="4">
        <v>0</v>
      </c>
    </row>
    <row r="2913" spans="2:7" x14ac:dyDescent="0.25">
      <c r="B2913" s="122">
        <f t="shared" si="44"/>
        <v>2911</v>
      </c>
      <c r="C2913" s="369">
        <v>45498</v>
      </c>
      <c r="D2913" s="237" t="s">
        <v>139</v>
      </c>
      <c r="E2913" s="228" t="str">
        <f>VLOOKUP(D2913,Y$4:AA2915,2,FALSE)</f>
        <v>بیل مکانیکی</v>
      </c>
      <c r="F2913" s="340" t="str">
        <f>VLOOKUP(D2913,Y$4:AA2915,3,FALSE)</f>
        <v>انصاری</v>
      </c>
      <c r="G2913" s="4">
        <v>336</v>
      </c>
    </row>
    <row r="2914" spans="2:7" x14ac:dyDescent="0.25">
      <c r="B2914" s="122">
        <f t="shared" si="44"/>
        <v>2912</v>
      </c>
      <c r="C2914" s="369">
        <v>45498</v>
      </c>
      <c r="D2914" s="237" t="s">
        <v>141</v>
      </c>
      <c r="E2914" s="228" t="str">
        <f>VLOOKUP(D2914,Y$4:AA2916,2,FALSE)</f>
        <v>کامیون کمپرسی</v>
      </c>
      <c r="F2914" s="340" t="str">
        <f>VLOOKUP(D2914,Y$4:AA2916,3,FALSE)</f>
        <v>انصاری</v>
      </c>
      <c r="G2914" s="4">
        <v>0</v>
      </c>
    </row>
    <row r="2915" spans="2:7" x14ac:dyDescent="0.25">
      <c r="B2915" s="122">
        <f t="shared" si="44"/>
        <v>2913</v>
      </c>
      <c r="C2915" s="369">
        <v>45498</v>
      </c>
      <c r="D2915" s="237" t="s">
        <v>142</v>
      </c>
      <c r="E2915" s="228" t="str">
        <f>VLOOKUP(D2915,Y$4:AA2917,2,FALSE)</f>
        <v>کامیون کمپرسی</v>
      </c>
      <c r="F2915" s="340" t="str">
        <f>VLOOKUP(D2915,Y$4:AA2917,3,FALSE)</f>
        <v>انصاری</v>
      </c>
      <c r="G2915" s="4">
        <v>0</v>
      </c>
    </row>
    <row r="2916" spans="2:7" x14ac:dyDescent="0.25">
      <c r="B2916" s="122">
        <f t="shared" si="44"/>
        <v>2914</v>
      </c>
      <c r="C2916" s="369">
        <v>45498</v>
      </c>
      <c r="D2916" s="237" t="s">
        <v>143</v>
      </c>
      <c r="E2916" s="228" t="str">
        <f>VLOOKUP(D2916,Y$4:AA2918,2,FALSE)</f>
        <v>کامیون کمپرسی</v>
      </c>
      <c r="F2916" s="340" t="str">
        <f>VLOOKUP(D2916,Y$4:AA2918,3,FALSE)</f>
        <v>انصاری</v>
      </c>
      <c r="G2916" s="4">
        <v>0</v>
      </c>
    </row>
    <row r="2917" spans="2:7" x14ac:dyDescent="0.25">
      <c r="B2917" s="122">
        <f t="shared" si="44"/>
        <v>2915</v>
      </c>
      <c r="C2917" s="369">
        <v>45498</v>
      </c>
      <c r="D2917" s="237" t="s">
        <v>136</v>
      </c>
      <c r="E2917" s="228" t="str">
        <f>VLOOKUP(D2917,Y$4:AA2919,2,FALSE)</f>
        <v>بلدوزر</v>
      </c>
      <c r="F2917" s="340" t="str">
        <f>VLOOKUP(D2917,Y$4:AA2919,3,FALSE)</f>
        <v>انصاری</v>
      </c>
      <c r="G2917" s="4">
        <v>0</v>
      </c>
    </row>
    <row r="2918" spans="2:7" x14ac:dyDescent="0.25">
      <c r="B2918" s="122">
        <f t="shared" si="44"/>
        <v>2916</v>
      </c>
      <c r="C2918" s="369">
        <v>45498</v>
      </c>
      <c r="D2918" s="237" t="s">
        <v>286</v>
      </c>
      <c r="E2918" s="228" t="str">
        <f>VLOOKUP(D2918,Y$4:AA2920,2,FALSE)</f>
        <v>بلدوزر</v>
      </c>
      <c r="F2918" s="340" t="str">
        <f>VLOOKUP(D2918,Y$4:AA2920,3,FALSE)</f>
        <v>انصاری</v>
      </c>
      <c r="G2918" s="4">
        <v>0</v>
      </c>
    </row>
    <row r="2919" spans="2:7" x14ac:dyDescent="0.25">
      <c r="B2919" s="122">
        <f t="shared" si="44"/>
        <v>2917</v>
      </c>
      <c r="C2919" s="369">
        <v>45498</v>
      </c>
      <c r="D2919" s="236" t="s">
        <v>155</v>
      </c>
      <c r="E2919" s="228" t="str">
        <f>VLOOKUP(D2919,Y$4:AA2921,2,FALSE)</f>
        <v>لودر</v>
      </c>
      <c r="F2919" s="340" t="str">
        <f>VLOOKUP(D2919,Y$4:AA2921,3,FALSE)</f>
        <v>صداقت</v>
      </c>
      <c r="G2919" s="4">
        <v>139</v>
      </c>
    </row>
    <row r="2920" spans="2:7" x14ac:dyDescent="0.25">
      <c r="B2920" s="122">
        <f t="shared" si="44"/>
        <v>2918</v>
      </c>
      <c r="C2920" s="369">
        <v>45498</v>
      </c>
      <c r="D2920" s="236" t="s">
        <v>156</v>
      </c>
      <c r="E2920" s="228" t="str">
        <f>VLOOKUP(D2920,Y$4:AA2922,2,FALSE)</f>
        <v>کامیون کمپرسی</v>
      </c>
      <c r="F2920" s="340" t="str">
        <f>VLOOKUP(D2920,Y$4:AA2922,3,FALSE)</f>
        <v>صداقت</v>
      </c>
      <c r="G2920" s="4">
        <v>100</v>
      </c>
    </row>
    <row r="2921" spans="2:7" x14ac:dyDescent="0.25">
      <c r="B2921" s="122">
        <f t="shared" si="44"/>
        <v>2919</v>
      </c>
      <c r="C2921" s="369">
        <v>45498</v>
      </c>
      <c r="D2921" s="236" t="s">
        <v>157</v>
      </c>
      <c r="E2921" s="228" t="str">
        <f>VLOOKUP(D2921,Y$4:AA2923,2,FALSE)</f>
        <v>کامیون کمپرسی</v>
      </c>
      <c r="F2921" s="340" t="str">
        <f>VLOOKUP(D2921,Y$4:AA2923,3,FALSE)</f>
        <v>صداقت</v>
      </c>
      <c r="G2921" s="4">
        <v>0</v>
      </c>
    </row>
    <row r="2922" spans="2:7" x14ac:dyDescent="0.25">
      <c r="B2922" s="122">
        <f t="shared" si="44"/>
        <v>2920</v>
      </c>
      <c r="C2922" s="369">
        <v>45498</v>
      </c>
      <c r="D2922" s="236" t="s">
        <v>302</v>
      </c>
      <c r="E2922" s="228" t="str">
        <f>VLOOKUP(D2922,Y$4:AA2924,2,FALSE)</f>
        <v>کامیون کمپرسی</v>
      </c>
      <c r="F2922" s="340" t="str">
        <f>VLOOKUP(D2922,Y$4:AA2924,3,FALSE)</f>
        <v>صداقت</v>
      </c>
      <c r="G2922" s="4">
        <v>0</v>
      </c>
    </row>
    <row r="2923" spans="2:7" x14ac:dyDescent="0.25">
      <c r="B2923" s="122">
        <f t="shared" si="44"/>
        <v>2921</v>
      </c>
      <c r="C2923" s="369">
        <v>45498</v>
      </c>
      <c r="D2923" s="237" t="s">
        <v>266</v>
      </c>
      <c r="E2923" s="228" t="str">
        <f>VLOOKUP(D2923,Y$4:AA2925,2,FALSE)</f>
        <v>کامیون کمپرسی</v>
      </c>
      <c r="F2923" s="340" t="str">
        <f>VLOOKUP(D2923,Y$4:AA2925,3,FALSE)</f>
        <v>انصاری</v>
      </c>
      <c r="G2923" s="4">
        <v>152</v>
      </c>
    </row>
    <row r="2924" spans="2:7" x14ac:dyDescent="0.25">
      <c r="B2924" s="122">
        <f t="shared" si="44"/>
        <v>2922</v>
      </c>
      <c r="C2924" s="369">
        <v>45498</v>
      </c>
      <c r="D2924" s="237" t="s">
        <v>267</v>
      </c>
      <c r="E2924" s="228" t="str">
        <f>VLOOKUP(D2924,Y$4:AA2926,2,FALSE)</f>
        <v>کامیون کمپرسی</v>
      </c>
      <c r="F2924" s="340" t="str">
        <f>VLOOKUP(D2924,Y$4:AA2926,3,FALSE)</f>
        <v>انصاری</v>
      </c>
      <c r="G2924" s="4">
        <v>150</v>
      </c>
    </row>
    <row r="2925" spans="2:7" x14ac:dyDescent="0.25">
      <c r="B2925" s="122">
        <f t="shared" si="44"/>
        <v>2923</v>
      </c>
      <c r="C2925" s="369">
        <v>45498</v>
      </c>
      <c r="D2925" s="237" t="s">
        <v>258</v>
      </c>
      <c r="E2925" s="228" t="str">
        <f>VLOOKUP(D2925,Y$4:AA2927,2,FALSE)</f>
        <v>کامیون کمپرسی</v>
      </c>
      <c r="F2925" s="340" t="str">
        <f>VLOOKUP(D2925,Y$4:AA2927,3,FALSE)</f>
        <v>انصاری</v>
      </c>
      <c r="G2925" s="4">
        <v>250</v>
      </c>
    </row>
    <row r="2926" spans="2:7" x14ac:dyDescent="0.25">
      <c r="B2926" s="122">
        <f t="shared" si="44"/>
        <v>2924</v>
      </c>
      <c r="C2926" s="373">
        <v>45498</v>
      </c>
      <c r="D2926" s="312" t="s">
        <v>179</v>
      </c>
      <c r="E2926" s="313" t="str">
        <f>VLOOKUP(D2926,Y$4:AA2928,2,FALSE)</f>
        <v>تانکر آب</v>
      </c>
      <c r="F2926" s="342" t="str">
        <f>VLOOKUP(D2926,Y$4:AA2928,3,FALSE)</f>
        <v>گلپایگانی</v>
      </c>
      <c r="G2926" s="4">
        <v>93</v>
      </c>
    </row>
    <row r="2927" spans="2:7" x14ac:dyDescent="0.25">
      <c r="B2927" s="122">
        <f t="shared" si="44"/>
        <v>2925</v>
      </c>
      <c r="C2927" s="369">
        <v>45498</v>
      </c>
      <c r="D2927" s="236" t="s">
        <v>328</v>
      </c>
      <c r="E2927" s="228" t="e">
        <f>VLOOKUP(D2927,Y$4:AA2929,2,FALSE)</f>
        <v>#N/A</v>
      </c>
      <c r="F2927" s="340" t="e">
        <f>VLOOKUP(D2927,Y$4:AA2929,3,FALSE)</f>
        <v>#N/A</v>
      </c>
      <c r="G2927" s="4">
        <v>0</v>
      </c>
    </row>
    <row r="2928" spans="2:7" x14ac:dyDescent="0.25">
      <c r="B2928" s="122">
        <f t="shared" si="44"/>
        <v>2926</v>
      </c>
      <c r="C2928" s="374">
        <v>45498</v>
      </c>
      <c r="D2928" s="317" t="s">
        <v>164</v>
      </c>
      <c r="E2928" s="316" t="str">
        <f>VLOOKUP(D2928,Y$4:AA2930,2,FALSE)</f>
        <v>گریدر 14G</v>
      </c>
      <c r="F2928" s="341" t="str">
        <f>VLOOKUP(D2928,Y$4:AA2930,3,FALSE)</f>
        <v>محمد پور</v>
      </c>
      <c r="G2928" s="4">
        <v>188</v>
      </c>
    </row>
    <row r="2929" spans="2:7" x14ac:dyDescent="0.25">
      <c r="B2929" s="122">
        <f t="shared" ref="B2929:B2992" si="45">ROW()-2</f>
        <v>2927</v>
      </c>
      <c r="C2929" s="369">
        <v>45498</v>
      </c>
      <c r="D2929" s="238" t="s">
        <v>168</v>
      </c>
      <c r="E2929" s="228" t="str">
        <f>VLOOKUP(D2929,Y$4:AA2931,2,FALSE)</f>
        <v>غلطک کششی</v>
      </c>
      <c r="F2929" s="340" t="str">
        <f>VLOOKUP(D2929,Y$4:AA2931,3,FALSE)</f>
        <v>محمد پور</v>
      </c>
      <c r="G2929" s="4">
        <v>86</v>
      </c>
    </row>
    <row r="2930" spans="2:7" x14ac:dyDescent="0.25">
      <c r="B2930" s="122">
        <f t="shared" si="45"/>
        <v>2928</v>
      </c>
      <c r="C2930" s="369">
        <v>45498</v>
      </c>
      <c r="D2930" s="238" t="s">
        <v>171</v>
      </c>
      <c r="E2930" s="228" t="str">
        <f>VLOOKUP(D2930,Y$4:AA2932,2,FALSE)</f>
        <v>غلطک کششی</v>
      </c>
      <c r="F2930" s="340" t="str">
        <f>VLOOKUP(D2930,Y$4:AA2932,3,FALSE)</f>
        <v>محمد پور</v>
      </c>
      <c r="G2930" s="4">
        <v>72</v>
      </c>
    </row>
    <row r="2931" spans="2:7" x14ac:dyDescent="0.25">
      <c r="B2931" s="122">
        <f t="shared" si="45"/>
        <v>2929</v>
      </c>
      <c r="C2931" s="369">
        <v>45498</v>
      </c>
      <c r="D2931" s="238" t="s">
        <v>172</v>
      </c>
      <c r="E2931" s="228" t="str">
        <f>VLOOKUP(D2931,Y$4:AA2933,2,FALSE)</f>
        <v>لودر</v>
      </c>
      <c r="F2931" s="340" t="str">
        <f>VLOOKUP(D2931,Y$4:AA2933,3,FALSE)</f>
        <v>محمد پور</v>
      </c>
      <c r="G2931" s="4">
        <v>30</v>
      </c>
    </row>
    <row r="2932" spans="2:7" x14ac:dyDescent="0.25">
      <c r="B2932" s="122">
        <f t="shared" si="45"/>
        <v>2930</v>
      </c>
      <c r="C2932" s="369">
        <v>45498</v>
      </c>
      <c r="D2932" s="238" t="s">
        <v>173</v>
      </c>
      <c r="E2932" s="228" t="str">
        <f>VLOOKUP(D2932,Y$4:AA2934,2,FALSE)</f>
        <v>تانکر آب</v>
      </c>
      <c r="F2932" s="340" t="str">
        <f>VLOOKUP(D2932,Y$4:AA2934,3,FALSE)</f>
        <v>محمد پور</v>
      </c>
      <c r="G2932" s="4">
        <v>0</v>
      </c>
    </row>
    <row r="2933" spans="2:7" x14ac:dyDescent="0.25">
      <c r="B2933" s="122">
        <f t="shared" si="45"/>
        <v>2931</v>
      </c>
      <c r="C2933" s="369">
        <v>45498</v>
      </c>
      <c r="D2933" s="238" t="s">
        <v>174</v>
      </c>
      <c r="E2933" s="228" t="str">
        <f>VLOOKUP(D2933,Y$4:AA2935,2,FALSE)</f>
        <v>غلطک پاچه بزی</v>
      </c>
      <c r="F2933" s="340" t="str">
        <f>VLOOKUP(D2933,Y$4:AA2935,3,FALSE)</f>
        <v>محمد پور</v>
      </c>
      <c r="G2933" s="4">
        <v>0</v>
      </c>
    </row>
    <row r="2934" spans="2:7" x14ac:dyDescent="0.25">
      <c r="B2934" s="122">
        <f t="shared" si="45"/>
        <v>2932</v>
      </c>
      <c r="C2934" s="369">
        <v>45498</v>
      </c>
      <c r="D2934" s="238" t="s">
        <v>176</v>
      </c>
      <c r="E2934" s="228" t="str">
        <f>VLOOKUP(D2934,Y$4:AA2936,2,FALSE)</f>
        <v>بلدوزر</v>
      </c>
      <c r="F2934" s="340" t="str">
        <f>VLOOKUP(D2934,Y$4:AA2936,3,FALSE)</f>
        <v>محمد پور</v>
      </c>
      <c r="G2934" s="4">
        <v>269</v>
      </c>
    </row>
    <row r="2935" spans="2:7" x14ac:dyDescent="0.25">
      <c r="B2935" s="122">
        <f t="shared" si="45"/>
        <v>2933</v>
      </c>
      <c r="C2935" s="369">
        <v>45498</v>
      </c>
      <c r="D2935" s="238" t="s">
        <v>177</v>
      </c>
      <c r="E2935" s="228" t="str">
        <f>VLOOKUP(D2935,Y$4:AA2937,2,FALSE)</f>
        <v>کمپرسی جفت</v>
      </c>
      <c r="F2935" s="340" t="str">
        <f>VLOOKUP(D2935,Y$4:AA2937,3,FALSE)</f>
        <v>محمد پور</v>
      </c>
      <c r="G2935" s="4">
        <v>92</v>
      </c>
    </row>
    <row r="2936" spans="2:7" x14ac:dyDescent="0.25">
      <c r="B2936" s="122">
        <f t="shared" si="45"/>
        <v>2934</v>
      </c>
      <c r="C2936" s="369">
        <v>45498</v>
      </c>
      <c r="D2936" s="238" t="s">
        <v>270</v>
      </c>
      <c r="E2936" s="228" t="str">
        <f>VLOOKUP(D2936,Y$4:AA2938,2,FALSE)</f>
        <v>کمپرسی جفت</v>
      </c>
      <c r="F2936" s="340" t="str">
        <f>VLOOKUP(D2936,Y$4:AA2938,3,FALSE)</f>
        <v>محمد پور</v>
      </c>
      <c r="G2936" s="4">
        <v>0</v>
      </c>
    </row>
    <row r="2937" spans="2:7" x14ac:dyDescent="0.25">
      <c r="B2937" s="122">
        <f t="shared" si="45"/>
        <v>2935</v>
      </c>
      <c r="C2937" s="369">
        <v>45498</v>
      </c>
      <c r="D2937" s="238" t="s">
        <v>268</v>
      </c>
      <c r="E2937" s="228" t="str">
        <f>VLOOKUP(D2937,Y$4:AA2939,2,FALSE)</f>
        <v>کمپرسی تک</v>
      </c>
      <c r="F2937" s="340" t="str">
        <f>VLOOKUP(D2937,Y$4:AA2939,3,FALSE)</f>
        <v>محمد پور</v>
      </c>
      <c r="G2937" s="4">
        <v>134</v>
      </c>
    </row>
    <row r="2938" spans="2:7" x14ac:dyDescent="0.25">
      <c r="B2938" s="122">
        <f t="shared" si="45"/>
        <v>2936</v>
      </c>
      <c r="C2938" s="369">
        <v>45498</v>
      </c>
      <c r="D2938" s="238" t="s">
        <v>260</v>
      </c>
      <c r="E2938" s="228" t="str">
        <f>VLOOKUP(D2938,Y$4:AA2940,2,FALSE)</f>
        <v>تانکر آب</v>
      </c>
      <c r="F2938" s="340" t="str">
        <f>VLOOKUP(D2938,Y$4:AA2940,3,FALSE)</f>
        <v>محمد پور</v>
      </c>
      <c r="G2938" s="4">
        <v>229</v>
      </c>
    </row>
    <row r="2939" spans="2:7" x14ac:dyDescent="0.25">
      <c r="B2939" s="122">
        <f t="shared" si="45"/>
        <v>2937</v>
      </c>
      <c r="C2939" s="369">
        <v>45498</v>
      </c>
      <c r="D2939" s="238" t="s">
        <v>284</v>
      </c>
      <c r="E2939" s="228" t="str">
        <f>VLOOKUP(D2939,Y$4:AA2941,2,FALSE)</f>
        <v>کمپرسی جفت</v>
      </c>
      <c r="F2939" s="340" t="str">
        <f>VLOOKUP(D2939,Y$4:AA2941,3,FALSE)</f>
        <v>محمد پور</v>
      </c>
      <c r="G2939" s="4">
        <v>123</v>
      </c>
    </row>
    <row r="2940" spans="2:7" x14ac:dyDescent="0.25">
      <c r="B2940" s="122">
        <f t="shared" si="45"/>
        <v>2938</v>
      </c>
      <c r="C2940" s="369">
        <v>45498</v>
      </c>
      <c r="D2940" s="238" t="s">
        <v>359</v>
      </c>
      <c r="E2940" s="228" t="str">
        <f>VLOOKUP(D2940,Y$4:AA2942,2,FALSE)</f>
        <v>کمپرسی جفت</v>
      </c>
      <c r="F2940" s="340" t="str">
        <f>VLOOKUP(D2940,Y$4:AA2942,3,FALSE)</f>
        <v>محمد پور</v>
      </c>
      <c r="G2940" s="4">
        <v>0</v>
      </c>
    </row>
    <row r="2941" spans="2:7" x14ac:dyDescent="0.25">
      <c r="B2941" s="122">
        <f t="shared" si="45"/>
        <v>2939</v>
      </c>
      <c r="C2941" s="373">
        <v>45498</v>
      </c>
      <c r="D2941" s="312" t="s">
        <v>361</v>
      </c>
      <c r="E2941" s="313" t="str">
        <f>VLOOKUP(D2941,Y$4:AA2943,2,FALSE)</f>
        <v>لودر</v>
      </c>
      <c r="F2941" s="342" t="str">
        <f>VLOOKUP(D2941,Y$4:AA2943,3,FALSE)</f>
        <v>محمد پور</v>
      </c>
      <c r="G2941" s="4">
        <v>160</v>
      </c>
    </row>
    <row r="2942" spans="2:7" x14ac:dyDescent="0.25">
      <c r="B2942" s="122">
        <f t="shared" si="45"/>
        <v>2940</v>
      </c>
      <c r="C2942" s="369">
        <v>45498</v>
      </c>
      <c r="D2942" s="106" t="s">
        <v>399</v>
      </c>
      <c r="E2942" s="228" t="str">
        <f>VLOOKUP(D2942,Y$4:AA2944,2,FALSE)</f>
        <v xml:space="preserve"> لودر</v>
      </c>
      <c r="F2942" s="340" t="str">
        <f>VLOOKUP(D2942,Y$4:AA2944,3,FALSE)</f>
        <v>شرکتی-پیروزی</v>
      </c>
      <c r="G2942" s="4">
        <v>0</v>
      </c>
    </row>
    <row r="2943" spans="2:7" x14ac:dyDescent="0.25">
      <c r="B2943" s="122">
        <f t="shared" si="45"/>
        <v>2941</v>
      </c>
      <c r="C2943" s="369">
        <v>45500</v>
      </c>
      <c r="D2943" s="236" t="s">
        <v>127</v>
      </c>
      <c r="E2943" s="228" t="str">
        <f>VLOOKUP(D2943,Y$4:AA2945,2,FALSE)</f>
        <v>بلدوزر</v>
      </c>
      <c r="F2943" s="340" t="str">
        <f>VLOOKUP(D2943,Y$4:AA2945,3,FALSE)</f>
        <v>شرکتی-رجب زاده</v>
      </c>
      <c r="G2943" s="4">
        <v>0</v>
      </c>
    </row>
    <row r="2944" spans="2:7" x14ac:dyDescent="0.25">
      <c r="B2944" s="122">
        <f t="shared" si="45"/>
        <v>2942</v>
      </c>
      <c r="C2944" s="369">
        <v>45500</v>
      </c>
      <c r="D2944" s="236" t="s">
        <v>297</v>
      </c>
      <c r="E2944" s="228" t="str">
        <f>VLOOKUP(D2944,Y$4:AA2946,2,FALSE)</f>
        <v>بلدوزر</v>
      </c>
      <c r="F2944" s="340" t="str">
        <f>VLOOKUP(D2944,Y$4:AA2946,3,FALSE)</f>
        <v>شرکتی-نخعی</v>
      </c>
      <c r="G2944" s="4">
        <v>399</v>
      </c>
    </row>
    <row r="2945" spans="2:7" x14ac:dyDescent="0.25">
      <c r="B2945" s="122">
        <f t="shared" si="45"/>
        <v>2943</v>
      </c>
      <c r="C2945" s="369">
        <v>45500</v>
      </c>
      <c r="D2945" s="236" t="s">
        <v>88</v>
      </c>
      <c r="E2945" s="228" t="str">
        <f>VLOOKUP(D2945,Y$4:AA2947,2,FALSE)</f>
        <v>گریدر  ۱۶g</v>
      </c>
      <c r="F2945" s="340" t="str">
        <f>VLOOKUP(D2945,Y$4:AA2947,3,FALSE)</f>
        <v>شرکتی-یگانه</v>
      </c>
      <c r="G2945" s="4">
        <v>0</v>
      </c>
    </row>
    <row r="2946" spans="2:7" x14ac:dyDescent="0.25">
      <c r="B2946" s="122">
        <f t="shared" si="45"/>
        <v>2944</v>
      </c>
      <c r="C2946" s="369">
        <v>45500</v>
      </c>
      <c r="D2946" s="236" t="s">
        <v>301</v>
      </c>
      <c r="E2946" s="228" t="str">
        <f>VLOOKUP(D2946,Y$4:AA2948,2,FALSE)</f>
        <v>گریدر  ۱۶g</v>
      </c>
      <c r="F2946" s="340" t="str">
        <f>VLOOKUP(D2946,Y$4:AA2948,3,FALSE)</f>
        <v>شرکتی-حسن پور</v>
      </c>
      <c r="G2946" s="4">
        <v>0</v>
      </c>
    </row>
    <row r="2947" spans="2:7" x14ac:dyDescent="0.25">
      <c r="B2947" s="122">
        <f t="shared" si="45"/>
        <v>2945</v>
      </c>
      <c r="C2947" s="369">
        <v>45500</v>
      </c>
      <c r="D2947" s="236" t="s">
        <v>120</v>
      </c>
      <c r="E2947" s="228" t="str">
        <f>VLOOKUP(D2947,Y$4:AA2949,2,FALSE)</f>
        <v>میکسراتکو</v>
      </c>
      <c r="F2947" s="340" t="str">
        <f>VLOOKUP(D2947,Y$4:AA2949,3,FALSE)</f>
        <v>شرکتی-شاکری</v>
      </c>
      <c r="G2947" s="4">
        <v>182</v>
      </c>
    </row>
    <row r="2948" spans="2:7" x14ac:dyDescent="0.25">
      <c r="B2948" s="122">
        <f t="shared" si="45"/>
        <v>2946</v>
      </c>
      <c r="C2948" s="369">
        <v>45500</v>
      </c>
      <c r="D2948" s="236" t="s">
        <v>122</v>
      </c>
      <c r="E2948" s="228" t="str">
        <f>VLOOKUP(D2948,Y$4:AA2950,2,FALSE)</f>
        <v>میکسر امیکو</v>
      </c>
      <c r="F2948" s="340" t="str">
        <f>VLOOKUP(D2948,Y$4:AA2950,3,FALSE)</f>
        <v>شرکتی-زراعتی</v>
      </c>
      <c r="G2948" s="4">
        <v>0</v>
      </c>
    </row>
    <row r="2949" spans="2:7" x14ac:dyDescent="0.25">
      <c r="B2949" s="122">
        <f t="shared" si="45"/>
        <v>2947</v>
      </c>
      <c r="C2949" s="369">
        <v>45500</v>
      </c>
      <c r="D2949" s="236" t="s">
        <v>356</v>
      </c>
      <c r="E2949" s="228" t="str">
        <f>VLOOKUP(D2949,Y$4:AA2951,2,FALSE)</f>
        <v>میکسر اتکو</v>
      </c>
      <c r="F2949" s="340" t="str">
        <f>VLOOKUP(D2949,Y$4:AA2951,3,FALSE)</f>
        <v>-</v>
      </c>
      <c r="G2949" s="4">
        <v>122</v>
      </c>
    </row>
    <row r="2950" spans="2:7" x14ac:dyDescent="0.25">
      <c r="B2950" s="122">
        <f t="shared" si="45"/>
        <v>2948</v>
      </c>
      <c r="C2950" s="369">
        <v>45500</v>
      </c>
      <c r="D2950" s="236" t="s">
        <v>119</v>
      </c>
      <c r="E2950" s="228" t="str">
        <f>VLOOKUP(D2950,Y$4:AA2952,2,FALSE)</f>
        <v>غلطک</v>
      </c>
      <c r="F2950" s="340" t="str">
        <f>VLOOKUP(D2950,Y$4:AA2952,3,FALSE)</f>
        <v>شرکتی-جمالی</v>
      </c>
      <c r="G2950" s="4">
        <v>0</v>
      </c>
    </row>
    <row r="2951" spans="2:7" x14ac:dyDescent="0.25">
      <c r="B2951" s="122">
        <f t="shared" si="45"/>
        <v>2949</v>
      </c>
      <c r="C2951" s="369">
        <v>45500</v>
      </c>
      <c r="D2951" s="236" t="s">
        <v>110</v>
      </c>
      <c r="E2951" s="228" t="str">
        <f>VLOOKUP(D2951,Y$4:AA2953,2,FALSE)</f>
        <v>غلطک</v>
      </c>
      <c r="F2951" s="340" t="str">
        <f>VLOOKUP(D2951,Y$4:AA2953,3,FALSE)</f>
        <v>شرکتی-شیری</v>
      </c>
      <c r="G2951" s="4">
        <v>0</v>
      </c>
    </row>
    <row r="2952" spans="2:7" x14ac:dyDescent="0.25">
      <c r="B2952" s="122">
        <f t="shared" si="45"/>
        <v>2950</v>
      </c>
      <c r="C2952" s="369">
        <v>45500</v>
      </c>
      <c r="D2952" s="236" t="s">
        <v>107</v>
      </c>
      <c r="E2952" s="228" t="str">
        <f>VLOOKUP(D2952,Y$4:AA2954,2,FALSE)</f>
        <v>غلطک</v>
      </c>
      <c r="F2952" s="340" t="str">
        <f>VLOOKUP(D2952,Y$4:AA2954,3,FALSE)</f>
        <v>شرکتی-دیانتی</v>
      </c>
      <c r="G2952" s="4">
        <v>0</v>
      </c>
    </row>
    <row r="2953" spans="2:7" x14ac:dyDescent="0.25">
      <c r="B2953" s="122">
        <f t="shared" si="45"/>
        <v>2951</v>
      </c>
      <c r="C2953" s="369">
        <v>45500</v>
      </c>
      <c r="D2953" s="236" t="s">
        <v>285</v>
      </c>
      <c r="E2953" s="228" t="str">
        <f>VLOOKUP(D2953,Y$4:AA2955,2,FALSE)</f>
        <v>غلطک</v>
      </c>
      <c r="F2953" s="340" t="str">
        <f>VLOOKUP(D2953,Y$4:AA2955,3,FALSE)</f>
        <v>شرکتی-شیری</v>
      </c>
      <c r="G2953" s="4">
        <v>51</v>
      </c>
    </row>
    <row r="2954" spans="2:7" x14ac:dyDescent="0.25">
      <c r="B2954" s="122">
        <f t="shared" si="45"/>
        <v>2952</v>
      </c>
      <c r="C2954" s="369">
        <v>45500</v>
      </c>
      <c r="D2954" s="236" t="s">
        <v>91</v>
      </c>
      <c r="E2954" s="228" t="str">
        <f>VLOOKUP(D2954,Y$4:AA2956,2,FALSE)</f>
        <v>کامیون کمپرسی</v>
      </c>
      <c r="F2954" s="340" t="str">
        <f>VLOOKUP(D2954,Y$4:AA2956,3,FALSE)</f>
        <v>شرکتی-یحیی زاده</v>
      </c>
      <c r="G2954" s="4">
        <v>271</v>
      </c>
    </row>
    <row r="2955" spans="2:7" x14ac:dyDescent="0.25">
      <c r="B2955" s="122">
        <f t="shared" si="45"/>
        <v>2953</v>
      </c>
      <c r="C2955" s="369">
        <v>45500</v>
      </c>
      <c r="D2955" s="236" t="s">
        <v>94</v>
      </c>
      <c r="E2955" s="228" t="str">
        <f>VLOOKUP(D2955,Y$4:AA2957,2,FALSE)</f>
        <v>کامیون کمپرسی</v>
      </c>
      <c r="F2955" s="340" t="str">
        <f>VLOOKUP(D2955,Y$4:AA2957,3,FALSE)</f>
        <v>شرکتی-نوروز غلامی</v>
      </c>
      <c r="G2955" s="4">
        <v>280</v>
      </c>
    </row>
    <row r="2956" spans="2:7" x14ac:dyDescent="0.25">
      <c r="B2956" s="122">
        <f t="shared" si="45"/>
        <v>2954</v>
      </c>
      <c r="C2956" s="369">
        <v>45500</v>
      </c>
      <c r="D2956" s="236" t="s">
        <v>117</v>
      </c>
      <c r="E2956" s="228" t="str">
        <f>VLOOKUP(D2956,Y$4:AA2958,2,FALSE)</f>
        <v>کامیون کمپرسی</v>
      </c>
      <c r="F2956" s="340" t="str">
        <f>VLOOKUP(D2956,Y$4:AA2958,3,FALSE)</f>
        <v>شرکتی-علیرضا اقلیمی</v>
      </c>
      <c r="G2956" s="4">
        <v>0</v>
      </c>
    </row>
    <row r="2957" spans="2:7" x14ac:dyDescent="0.25">
      <c r="B2957" s="122">
        <f t="shared" si="45"/>
        <v>2955</v>
      </c>
      <c r="C2957" s="369">
        <v>45500</v>
      </c>
      <c r="D2957" s="236" t="s">
        <v>130</v>
      </c>
      <c r="E2957" s="228" t="str">
        <f>VLOOKUP(D2957,Y$4:AA2959,2,FALSE)</f>
        <v>تانکر ابپاش بنز</v>
      </c>
      <c r="F2957" s="340" t="str">
        <f>VLOOKUP(D2957,Y$4:AA2959,3,FALSE)</f>
        <v>شرکتی-بارانی</v>
      </c>
      <c r="G2957" s="4">
        <v>43</v>
      </c>
    </row>
    <row r="2958" spans="2:7" x14ac:dyDescent="0.25">
      <c r="B2958" s="122">
        <f t="shared" si="45"/>
        <v>2956</v>
      </c>
      <c r="C2958" s="369">
        <v>45500</v>
      </c>
      <c r="D2958" s="236" t="s">
        <v>96</v>
      </c>
      <c r="E2958" s="228" t="str">
        <f>VLOOKUP(D2958,Y$4:AA2960,2,FALSE)</f>
        <v>تانکر ابپاش بنز</v>
      </c>
      <c r="F2958" s="340" t="str">
        <f>VLOOKUP(D2958,Y$4:AA2960,3,FALSE)</f>
        <v>شرکتی-میامی</v>
      </c>
      <c r="G2958" s="4">
        <v>0</v>
      </c>
    </row>
    <row r="2959" spans="2:7" x14ac:dyDescent="0.25">
      <c r="B2959" s="122">
        <f t="shared" si="45"/>
        <v>2957</v>
      </c>
      <c r="C2959" s="369">
        <v>45500</v>
      </c>
      <c r="D2959" s="236" t="s">
        <v>114</v>
      </c>
      <c r="E2959" s="228" t="str">
        <f>VLOOKUP(D2959,Y$4:AA2961,2,FALSE)</f>
        <v>تانکر سوخت بنز</v>
      </c>
      <c r="F2959" s="340" t="str">
        <f>VLOOKUP(D2959,Y$4:AA2961,3,FALSE)</f>
        <v>شرکتی-برات زاده- از تاریخ 1 تیرماه</v>
      </c>
      <c r="G2959" s="4">
        <v>57</v>
      </c>
    </row>
    <row r="2960" spans="2:7" x14ac:dyDescent="0.25">
      <c r="B2960" s="122">
        <f t="shared" si="45"/>
        <v>2958</v>
      </c>
      <c r="C2960" s="369">
        <v>45500</v>
      </c>
      <c r="D2960" s="106" t="s">
        <v>399</v>
      </c>
      <c r="E2960" s="228" t="str">
        <f>VLOOKUP(D2960,Y$4:AA2962,2,FALSE)</f>
        <v xml:space="preserve"> لودر</v>
      </c>
      <c r="F2960" s="340" t="str">
        <f>VLOOKUP(D2960,Y$4:AA2962,3,FALSE)</f>
        <v>شرکتی-پیروزی</v>
      </c>
      <c r="G2960" s="4">
        <v>176</v>
      </c>
    </row>
    <row r="2961" spans="2:7" x14ac:dyDescent="0.25">
      <c r="B2961" s="122">
        <f t="shared" si="45"/>
        <v>2959</v>
      </c>
      <c r="C2961" s="374">
        <v>45500</v>
      </c>
      <c r="D2961" s="315" t="s">
        <v>158</v>
      </c>
      <c r="E2961" s="316" t="str">
        <f>VLOOKUP(D2961,Y$4:AA2963,2,FALSE)</f>
        <v>بیل مکانیکی</v>
      </c>
      <c r="F2961" s="341" t="str">
        <f>VLOOKUP(D2961,Y$4:AA2963,3,FALSE)</f>
        <v>تکبری</v>
      </c>
      <c r="G2961" s="4">
        <v>144</v>
      </c>
    </row>
    <row r="2962" spans="2:7" x14ac:dyDescent="0.25">
      <c r="B2962" s="122">
        <f t="shared" si="45"/>
        <v>2960</v>
      </c>
      <c r="C2962" s="369">
        <v>45500</v>
      </c>
      <c r="D2962" s="237" t="s">
        <v>144</v>
      </c>
      <c r="E2962" s="228" t="str">
        <f>VLOOKUP(D2962,Y$4:AA2964,2,FALSE)</f>
        <v>بلدوزر D85</v>
      </c>
      <c r="F2962" s="340" t="str">
        <f>VLOOKUP(D2962,Y$4:AA2964,3,FALSE)</f>
        <v>اکبری</v>
      </c>
      <c r="G2962" s="4">
        <v>0</v>
      </c>
    </row>
    <row r="2963" spans="2:7" x14ac:dyDescent="0.25">
      <c r="B2963" s="122">
        <f t="shared" si="45"/>
        <v>2961</v>
      </c>
      <c r="C2963" s="369">
        <v>45500</v>
      </c>
      <c r="D2963" s="237" t="s">
        <v>146</v>
      </c>
      <c r="E2963" s="228" t="str">
        <f>VLOOKUP(D2963,Y$4:AA2965,2,FALSE)</f>
        <v>بلدوزر D85</v>
      </c>
      <c r="F2963" s="340" t="str">
        <f>VLOOKUP(D2963,Y$4:AA2965,3,FALSE)</f>
        <v>اکبری</v>
      </c>
      <c r="G2963" s="4">
        <v>177</v>
      </c>
    </row>
    <row r="2964" spans="2:7" x14ac:dyDescent="0.25">
      <c r="B2964" s="122">
        <f t="shared" si="45"/>
        <v>2962</v>
      </c>
      <c r="C2964" s="369">
        <v>45500</v>
      </c>
      <c r="D2964" s="238" t="s">
        <v>147</v>
      </c>
      <c r="E2964" s="228" t="str">
        <f>VLOOKUP(D2964,Y$4:AA2966,2,FALSE)</f>
        <v>بلدوزر کاترپیلار D8</v>
      </c>
      <c r="F2964" s="340" t="str">
        <f>VLOOKUP(D2964,Y$4:AA2966,3,FALSE)</f>
        <v>حسن پور</v>
      </c>
      <c r="G2964" s="4">
        <v>0</v>
      </c>
    </row>
    <row r="2965" spans="2:7" x14ac:dyDescent="0.25">
      <c r="B2965" s="122">
        <f t="shared" si="45"/>
        <v>2963</v>
      </c>
      <c r="C2965" s="369">
        <v>45500</v>
      </c>
      <c r="D2965" s="236" t="s">
        <v>162</v>
      </c>
      <c r="E2965" s="228" t="str">
        <f>VLOOKUP(D2965,Y$4:AA2967,2,FALSE)</f>
        <v>بیل مکانیکی</v>
      </c>
      <c r="F2965" s="340" t="str">
        <f>VLOOKUP(D2965,Y$4:AA2967,3,FALSE)</f>
        <v>رضاپور</v>
      </c>
      <c r="G2965" s="4">
        <v>0</v>
      </c>
    </row>
    <row r="2966" spans="2:7" x14ac:dyDescent="0.25">
      <c r="B2966" s="122">
        <f t="shared" si="45"/>
        <v>2964</v>
      </c>
      <c r="C2966" s="373">
        <v>45500</v>
      </c>
      <c r="D2966" s="314" t="s">
        <v>160</v>
      </c>
      <c r="E2966" s="313" t="str">
        <f>VLOOKUP(D2966,Y$4:AA2968,2,FALSE)</f>
        <v>تانکر آب</v>
      </c>
      <c r="F2966" s="342" t="str">
        <f>VLOOKUP(D2966,Y$4:AA2968,3,FALSE)</f>
        <v>رضاپور</v>
      </c>
      <c r="G2966" s="4">
        <v>0</v>
      </c>
    </row>
    <row r="2967" spans="2:7" x14ac:dyDescent="0.25">
      <c r="B2967" s="122">
        <f t="shared" si="45"/>
        <v>2965</v>
      </c>
      <c r="C2967" s="369">
        <v>45500</v>
      </c>
      <c r="D2967" s="236" t="s">
        <v>398</v>
      </c>
      <c r="E2967" s="228" t="str">
        <f>VLOOKUP(D2967,Y$4:AA2969,2,FALSE)</f>
        <v>بلدوزر</v>
      </c>
      <c r="F2967" s="340" t="str">
        <f>VLOOKUP(D2967,Y$4:AA2969,3,FALSE)</f>
        <v>جواد رضاپور</v>
      </c>
      <c r="G2967" s="4">
        <v>133</v>
      </c>
    </row>
    <row r="2968" spans="2:7" x14ac:dyDescent="0.25">
      <c r="B2968" s="122">
        <f t="shared" si="45"/>
        <v>2966</v>
      </c>
      <c r="C2968" s="374">
        <v>45500</v>
      </c>
      <c r="D2968" s="315" t="s">
        <v>149</v>
      </c>
      <c r="E2968" s="316" t="str">
        <f>VLOOKUP(D2968,Y$4:AA2970,2,FALSE)</f>
        <v>لودر ZL50</v>
      </c>
      <c r="F2968" s="341" t="str">
        <f>VLOOKUP(D2968,Y$4:AA2970,3,FALSE)</f>
        <v>میرزایی</v>
      </c>
      <c r="G2968" s="4">
        <v>133</v>
      </c>
    </row>
    <row r="2969" spans="2:7" x14ac:dyDescent="0.25">
      <c r="B2969" s="122">
        <f t="shared" si="45"/>
        <v>2967</v>
      </c>
      <c r="C2969" s="369">
        <v>45500</v>
      </c>
      <c r="D2969" s="237" t="s">
        <v>150</v>
      </c>
      <c r="E2969" s="228" t="str">
        <f>VLOOKUP(D2969,Y$4:AA2971,2,FALSE)</f>
        <v>کامیون کمپرسی</v>
      </c>
      <c r="F2969" s="340" t="str">
        <f>VLOOKUP(D2969,Y$4:AA2971,3,FALSE)</f>
        <v>میرزایی</v>
      </c>
      <c r="G2969" s="4">
        <v>0</v>
      </c>
    </row>
    <row r="2970" spans="2:7" x14ac:dyDescent="0.25">
      <c r="B2970" s="122">
        <f t="shared" si="45"/>
        <v>2968</v>
      </c>
      <c r="C2970" s="369">
        <v>45500</v>
      </c>
      <c r="D2970" s="237" t="s">
        <v>152</v>
      </c>
      <c r="E2970" s="228" t="str">
        <f>VLOOKUP(D2970,Y$4:AA2972,2,FALSE)</f>
        <v>کامیون کمپرسی</v>
      </c>
      <c r="F2970" s="340" t="str">
        <f>VLOOKUP(D2970,Y$4:AA2972,3,FALSE)</f>
        <v>میرزایی</v>
      </c>
      <c r="G2970" s="4">
        <v>0</v>
      </c>
    </row>
    <row r="2971" spans="2:7" x14ac:dyDescent="0.25">
      <c r="B2971" s="122">
        <f t="shared" si="45"/>
        <v>2969</v>
      </c>
      <c r="C2971" s="369">
        <v>45500</v>
      </c>
      <c r="D2971" s="237" t="s">
        <v>153</v>
      </c>
      <c r="E2971" s="228" t="str">
        <f>VLOOKUP(D2971,Y$4:AA2973,2,FALSE)</f>
        <v>کامیون کمپرسی</v>
      </c>
      <c r="F2971" s="340" t="str">
        <f>VLOOKUP(D2971,Y$4:AA2973,3,FALSE)</f>
        <v>میرزایی</v>
      </c>
      <c r="G2971" s="4">
        <v>0</v>
      </c>
    </row>
    <row r="2972" spans="2:7" x14ac:dyDescent="0.25">
      <c r="B2972" s="122">
        <f t="shared" si="45"/>
        <v>2970</v>
      </c>
      <c r="C2972" s="369">
        <v>45500</v>
      </c>
      <c r="D2972" s="237" t="s">
        <v>137</v>
      </c>
      <c r="E2972" s="228" t="str">
        <f>VLOOKUP(D2972,Y$4:AA2974,2,FALSE)</f>
        <v>بیل مکانیکی</v>
      </c>
      <c r="F2972" s="340" t="str">
        <f>VLOOKUP(D2972,Y$4:AA2974,3,FALSE)</f>
        <v>انصاری</v>
      </c>
      <c r="G2972" s="4">
        <v>0</v>
      </c>
    </row>
    <row r="2973" spans="2:7" x14ac:dyDescent="0.25">
      <c r="B2973" s="122">
        <f t="shared" si="45"/>
        <v>2971</v>
      </c>
      <c r="C2973" s="369">
        <v>45500</v>
      </c>
      <c r="D2973" s="237" t="s">
        <v>139</v>
      </c>
      <c r="E2973" s="228" t="str">
        <f>VLOOKUP(D2973,Y$4:AA2975,2,FALSE)</f>
        <v>بیل مکانیکی</v>
      </c>
      <c r="F2973" s="340" t="str">
        <f>VLOOKUP(D2973,Y$4:AA2975,3,FALSE)</f>
        <v>انصاری</v>
      </c>
      <c r="G2973" s="4">
        <v>260</v>
      </c>
    </row>
    <row r="2974" spans="2:7" x14ac:dyDescent="0.25">
      <c r="B2974" s="122">
        <f t="shared" si="45"/>
        <v>2972</v>
      </c>
      <c r="C2974" s="369">
        <v>45500</v>
      </c>
      <c r="D2974" s="237" t="s">
        <v>141</v>
      </c>
      <c r="E2974" s="228" t="str">
        <f>VLOOKUP(D2974,Y$4:AA2976,2,FALSE)</f>
        <v>کامیون کمپرسی</v>
      </c>
      <c r="F2974" s="340" t="str">
        <f>VLOOKUP(D2974,Y$4:AA2976,3,FALSE)</f>
        <v>انصاری</v>
      </c>
      <c r="G2974" s="4">
        <v>0</v>
      </c>
    </row>
    <row r="2975" spans="2:7" x14ac:dyDescent="0.25">
      <c r="B2975" s="122">
        <f t="shared" si="45"/>
        <v>2973</v>
      </c>
      <c r="C2975" s="369">
        <v>45500</v>
      </c>
      <c r="D2975" s="237" t="s">
        <v>142</v>
      </c>
      <c r="E2975" s="228" t="str">
        <f>VLOOKUP(D2975,Y$4:AA2977,2,FALSE)</f>
        <v>کامیون کمپرسی</v>
      </c>
      <c r="F2975" s="340" t="str">
        <f>VLOOKUP(D2975,Y$4:AA2977,3,FALSE)</f>
        <v>انصاری</v>
      </c>
      <c r="G2975" s="4">
        <v>300</v>
      </c>
    </row>
    <row r="2976" spans="2:7" x14ac:dyDescent="0.25">
      <c r="B2976" s="122">
        <f t="shared" si="45"/>
        <v>2974</v>
      </c>
      <c r="C2976" s="369">
        <v>45500</v>
      </c>
      <c r="D2976" s="237" t="s">
        <v>143</v>
      </c>
      <c r="E2976" s="228" t="str">
        <f>VLOOKUP(D2976,Y$4:AA2978,2,FALSE)</f>
        <v>کامیون کمپرسی</v>
      </c>
      <c r="F2976" s="340" t="str">
        <f>VLOOKUP(D2976,Y$4:AA2978,3,FALSE)</f>
        <v>انصاری</v>
      </c>
      <c r="G2976" s="4">
        <v>184</v>
      </c>
    </row>
    <row r="2977" spans="2:7" x14ac:dyDescent="0.25">
      <c r="B2977" s="122">
        <f t="shared" si="45"/>
        <v>2975</v>
      </c>
      <c r="C2977" s="369">
        <v>45500</v>
      </c>
      <c r="D2977" s="237" t="s">
        <v>136</v>
      </c>
      <c r="E2977" s="228" t="str">
        <f>VLOOKUP(D2977,Y$4:AA2979,2,FALSE)</f>
        <v>بلدوزر</v>
      </c>
      <c r="F2977" s="340" t="str">
        <f>VLOOKUP(D2977,Y$4:AA2979,3,FALSE)</f>
        <v>انصاری</v>
      </c>
      <c r="G2977" s="4">
        <v>0</v>
      </c>
    </row>
    <row r="2978" spans="2:7" x14ac:dyDescent="0.25">
      <c r="B2978" s="122">
        <f t="shared" si="45"/>
        <v>2976</v>
      </c>
      <c r="C2978" s="369">
        <v>45500</v>
      </c>
      <c r="D2978" s="237" t="s">
        <v>286</v>
      </c>
      <c r="E2978" s="228" t="str">
        <f>VLOOKUP(D2978,Y$4:AA2980,2,FALSE)</f>
        <v>بلدوزر</v>
      </c>
      <c r="F2978" s="340" t="str">
        <f>VLOOKUP(D2978,Y$4:AA2980,3,FALSE)</f>
        <v>انصاری</v>
      </c>
      <c r="G2978" s="4">
        <v>0</v>
      </c>
    </row>
    <row r="2979" spans="2:7" x14ac:dyDescent="0.25">
      <c r="B2979" s="122">
        <f t="shared" si="45"/>
        <v>2977</v>
      </c>
      <c r="C2979" s="369">
        <v>45500</v>
      </c>
      <c r="D2979" s="236" t="s">
        <v>155</v>
      </c>
      <c r="E2979" s="228" t="str">
        <f>VLOOKUP(D2979,Y$4:AA2981,2,FALSE)</f>
        <v>لودر</v>
      </c>
      <c r="F2979" s="340" t="str">
        <f>VLOOKUP(D2979,Y$4:AA2981,3,FALSE)</f>
        <v>صداقت</v>
      </c>
      <c r="G2979" s="4">
        <v>0</v>
      </c>
    </row>
    <row r="2980" spans="2:7" x14ac:dyDescent="0.25">
      <c r="B2980" s="122">
        <f t="shared" si="45"/>
        <v>2978</v>
      </c>
      <c r="C2980" s="369">
        <v>45500</v>
      </c>
      <c r="D2980" s="236" t="s">
        <v>156</v>
      </c>
      <c r="E2980" s="228" t="str">
        <f>VLOOKUP(D2980,Y$4:AA2982,2,FALSE)</f>
        <v>کامیون کمپرسی</v>
      </c>
      <c r="F2980" s="340" t="str">
        <f>VLOOKUP(D2980,Y$4:AA2982,3,FALSE)</f>
        <v>صداقت</v>
      </c>
      <c r="G2980" s="4">
        <v>0</v>
      </c>
    </row>
    <row r="2981" spans="2:7" x14ac:dyDescent="0.25">
      <c r="B2981" s="122">
        <f t="shared" si="45"/>
        <v>2979</v>
      </c>
      <c r="C2981" s="369">
        <v>45500</v>
      </c>
      <c r="D2981" s="236" t="s">
        <v>157</v>
      </c>
      <c r="E2981" s="228" t="str">
        <f>VLOOKUP(D2981,Y$4:AA2983,2,FALSE)</f>
        <v>کامیون کمپرسی</v>
      </c>
      <c r="F2981" s="340" t="str">
        <f>VLOOKUP(D2981,Y$4:AA2983,3,FALSE)</f>
        <v>صداقت</v>
      </c>
      <c r="G2981" s="4">
        <v>0</v>
      </c>
    </row>
    <row r="2982" spans="2:7" x14ac:dyDescent="0.25">
      <c r="B2982" s="122">
        <f t="shared" si="45"/>
        <v>2980</v>
      </c>
      <c r="C2982" s="369">
        <v>45500</v>
      </c>
      <c r="D2982" s="236" t="s">
        <v>302</v>
      </c>
      <c r="E2982" s="228" t="str">
        <f>VLOOKUP(D2982,Y$4:AA2984,2,FALSE)</f>
        <v>کامیون کمپرسی</v>
      </c>
      <c r="F2982" s="340" t="str">
        <f>VLOOKUP(D2982,Y$4:AA2984,3,FALSE)</f>
        <v>صداقت</v>
      </c>
      <c r="G2982" s="4">
        <v>0</v>
      </c>
    </row>
    <row r="2983" spans="2:7" x14ac:dyDescent="0.25">
      <c r="B2983" s="122">
        <f t="shared" si="45"/>
        <v>2981</v>
      </c>
      <c r="C2983" s="369">
        <v>45500</v>
      </c>
      <c r="D2983" s="237" t="s">
        <v>266</v>
      </c>
      <c r="E2983" s="228" t="str">
        <f>VLOOKUP(D2983,Y$4:AA2985,2,FALSE)</f>
        <v>کامیون کمپرسی</v>
      </c>
      <c r="F2983" s="340" t="str">
        <f>VLOOKUP(D2983,Y$4:AA2985,3,FALSE)</f>
        <v>انصاری</v>
      </c>
      <c r="G2983" s="4">
        <v>0</v>
      </c>
    </row>
    <row r="2984" spans="2:7" x14ac:dyDescent="0.25">
      <c r="B2984" s="122">
        <f t="shared" si="45"/>
        <v>2982</v>
      </c>
      <c r="C2984" s="369">
        <v>45500</v>
      </c>
      <c r="D2984" s="237" t="s">
        <v>267</v>
      </c>
      <c r="E2984" s="228" t="str">
        <f>VLOOKUP(D2984,Y$4:AA2986,2,FALSE)</f>
        <v>کامیون کمپرسی</v>
      </c>
      <c r="F2984" s="340" t="str">
        <f>VLOOKUP(D2984,Y$4:AA2986,3,FALSE)</f>
        <v>انصاری</v>
      </c>
      <c r="G2984" s="4">
        <v>0</v>
      </c>
    </row>
    <row r="2985" spans="2:7" x14ac:dyDescent="0.25">
      <c r="B2985" s="122">
        <f t="shared" si="45"/>
        <v>2983</v>
      </c>
      <c r="C2985" s="369">
        <v>45500</v>
      </c>
      <c r="D2985" s="237" t="s">
        <v>258</v>
      </c>
      <c r="E2985" s="228" t="str">
        <f>VLOOKUP(D2985,Y$4:AA2987,2,FALSE)</f>
        <v>کامیون کمپرسی</v>
      </c>
      <c r="F2985" s="340" t="str">
        <f>VLOOKUP(D2985,Y$4:AA2987,3,FALSE)</f>
        <v>انصاری</v>
      </c>
      <c r="G2985" s="4">
        <v>0</v>
      </c>
    </row>
    <row r="2986" spans="2:7" x14ac:dyDescent="0.25">
      <c r="B2986" s="122">
        <f t="shared" si="45"/>
        <v>2984</v>
      </c>
      <c r="C2986" s="373">
        <v>45500</v>
      </c>
      <c r="D2986" s="312" t="s">
        <v>179</v>
      </c>
      <c r="E2986" s="313" t="str">
        <f>VLOOKUP(D2986,Y$4:AA2988,2,FALSE)</f>
        <v>تانکر آب</v>
      </c>
      <c r="F2986" s="342" t="str">
        <f>VLOOKUP(D2986,Y$4:AA2988,3,FALSE)</f>
        <v>گلپایگانی</v>
      </c>
      <c r="G2986" s="4">
        <v>0</v>
      </c>
    </row>
    <row r="2987" spans="2:7" x14ac:dyDescent="0.25">
      <c r="B2987" s="122">
        <f t="shared" si="45"/>
        <v>2985</v>
      </c>
      <c r="C2987" s="369">
        <v>45500</v>
      </c>
      <c r="D2987" s="236" t="s">
        <v>328</v>
      </c>
      <c r="E2987" s="228" t="e">
        <f>VLOOKUP(D2987,Y$4:AA2989,2,FALSE)</f>
        <v>#N/A</v>
      </c>
      <c r="F2987" s="340" t="e">
        <f>VLOOKUP(D2987,Y$4:AA2989,3,FALSE)</f>
        <v>#N/A</v>
      </c>
      <c r="G2987" s="4">
        <v>0</v>
      </c>
    </row>
    <row r="2988" spans="2:7" x14ac:dyDescent="0.25">
      <c r="B2988" s="122">
        <f t="shared" si="45"/>
        <v>2986</v>
      </c>
      <c r="C2988" s="374">
        <v>45500</v>
      </c>
      <c r="D2988" s="317" t="s">
        <v>164</v>
      </c>
      <c r="E2988" s="316" t="str">
        <f>VLOOKUP(D2988,Y$4:AA2990,2,FALSE)</f>
        <v>گریدر 14G</v>
      </c>
      <c r="F2988" s="341" t="str">
        <f>VLOOKUP(D2988,Y$4:AA2990,3,FALSE)</f>
        <v>محمد پور</v>
      </c>
      <c r="G2988" s="4">
        <v>331</v>
      </c>
    </row>
    <row r="2989" spans="2:7" x14ac:dyDescent="0.25">
      <c r="B2989" s="122">
        <f t="shared" si="45"/>
        <v>2987</v>
      </c>
      <c r="C2989" s="369">
        <v>45500</v>
      </c>
      <c r="D2989" s="238" t="s">
        <v>168</v>
      </c>
      <c r="E2989" s="228" t="str">
        <f>VLOOKUP(D2989,Y$4:AA2991,2,FALSE)</f>
        <v>غلطک کششی</v>
      </c>
      <c r="F2989" s="340" t="str">
        <f>VLOOKUP(D2989,Y$4:AA2991,3,FALSE)</f>
        <v>محمد پور</v>
      </c>
      <c r="G2989" s="4">
        <v>62</v>
      </c>
    </row>
    <row r="2990" spans="2:7" x14ac:dyDescent="0.25">
      <c r="B2990" s="122">
        <f t="shared" si="45"/>
        <v>2988</v>
      </c>
      <c r="C2990" s="369">
        <v>45500</v>
      </c>
      <c r="D2990" s="238" t="s">
        <v>171</v>
      </c>
      <c r="E2990" s="228" t="str">
        <f>VLOOKUP(D2990,Y$4:AA2992,2,FALSE)</f>
        <v>غلطک کششی</v>
      </c>
      <c r="F2990" s="340" t="str">
        <f>VLOOKUP(D2990,Y$4:AA2992,3,FALSE)</f>
        <v>محمد پور</v>
      </c>
      <c r="G2990" s="4">
        <v>115</v>
      </c>
    </row>
    <row r="2991" spans="2:7" x14ac:dyDescent="0.25">
      <c r="B2991" s="122">
        <f t="shared" si="45"/>
        <v>2989</v>
      </c>
      <c r="C2991" s="369">
        <v>45500</v>
      </c>
      <c r="D2991" s="238" t="s">
        <v>172</v>
      </c>
      <c r="E2991" s="228" t="str">
        <f>VLOOKUP(D2991,Y$4:AA2993,2,FALSE)</f>
        <v>لودر</v>
      </c>
      <c r="F2991" s="340" t="str">
        <f>VLOOKUP(D2991,Y$4:AA2993,3,FALSE)</f>
        <v>محمد پور</v>
      </c>
      <c r="G2991" s="4">
        <v>108</v>
      </c>
    </row>
    <row r="2992" spans="2:7" x14ac:dyDescent="0.25">
      <c r="B2992" s="122">
        <f t="shared" si="45"/>
        <v>2990</v>
      </c>
      <c r="C2992" s="369">
        <v>45500</v>
      </c>
      <c r="D2992" s="238" t="s">
        <v>173</v>
      </c>
      <c r="E2992" s="228" t="str">
        <f>VLOOKUP(D2992,Y$4:AA2994,2,FALSE)</f>
        <v>تانکر آب</v>
      </c>
      <c r="F2992" s="340" t="str">
        <f>VLOOKUP(D2992,Y$4:AA2994,3,FALSE)</f>
        <v>محمد پور</v>
      </c>
      <c r="G2992" s="4">
        <v>0</v>
      </c>
    </row>
    <row r="2993" spans="2:7" x14ac:dyDescent="0.25">
      <c r="B2993" s="122">
        <f t="shared" ref="B2993:B3058" si="46">ROW()-2</f>
        <v>2991</v>
      </c>
      <c r="C2993" s="369">
        <v>45500</v>
      </c>
      <c r="D2993" s="238" t="s">
        <v>174</v>
      </c>
      <c r="E2993" s="228" t="str">
        <f>VLOOKUP(D2993,Y$4:AA2995,2,FALSE)</f>
        <v>غلطک پاچه بزی</v>
      </c>
      <c r="F2993" s="340" t="str">
        <f>VLOOKUP(D2993,Y$4:AA2995,3,FALSE)</f>
        <v>محمد پور</v>
      </c>
      <c r="G2993" s="4">
        <v>0</v>
      </c>
    </row>
    <row r="2994" spans="2:7" x14ac:dyDescent="0.25">
      <c r="B2994" s="122">
        <f t="shared" si="46"/>
        <v>2992</v>
      </c>
      <c r="C2994" s="369">
        <v>45500</v>
      </c>
      <c r="D2994" s="238" t="s">
        <v>176</v>
      </c>
      <c r="E2994" s="228" t="str">
        <f>VLOOKUP(D2994,Y$4:AA2996,2,FALSE)</f>
        <v>بلدوزر</v>
      </c>
      <c r="F2994" s="340" t="str">
        <f>VLOOKUP(D2994,Y$4:AA2996,3,FALSE)</f>
        <v>محمد پور</v>
      </c>
      <c r="G2994" s="4">
        <v>553</v>
      </c>
    </row>
    <row r="2995" spans="2:7" x14ac:dyDescent="0.25">
      <c r="B2995" s="122">
        <f t="shared" si="46"/>
        <v>2993</v>
      </c>
      <c r="C2995" s="369">
        <v>45500</v>
      </c>
      <c r="D2995" s="238" t="s">
        <v>177</v>
      </c>
      <c r="E2995" s="228" t="str">
        <f>VLOOKUP(D2995,Y$4:AA2997,2,FALSE)</f>
        <v>کمپرسی جفت</v>
      </c>
      <c r="F2995" s="340" t="str">
        <f>VLOOKUP(D2995,Y$4:AA2997,3,FALSE)</f>
        <v>محمد پور</v>
      </c>
      <c r="G2995" s="4">
        <v>0</v>
      </c>
    </row>
    <row r="2996" spans="2:7" x14ac:dyDescent="0.25">
      <c r="B2996" s="122">
        <f t="shared" si="46"/>
        <v>2994</v>
      </c>
      <c r="C2996" s="369">
        <v>45500</v>
      </c>
      <c r="D2996" s="238" t="s">
        <v>270</v>
      </c>
      <c r="E2996" s="228" t="str">
        <f>VLOOKUP(D2996,Y$4:AA2998,2,FALSE)</f>
        <v>کمپرسی جفت</v>
      </c>
      <c r="F2996" s="340" t="str">
        <f>VLOOKUP(D2996,Y$4:AA2998,3,FALSE)</f>
        <v>محمد پور</v>
      </c>
      <c r="G2996" s="4">
        <v>0</v>
      </c>
    </row>
    <row r="2997" spans="2:7" x14ac:dyDescent="0.25">
      <c r="B2997" s="122">
        <f t="shared" si="46"/>
        <v>2995</v>
      </c>
      <c r="C2997" s="369">
        <v>45500</v>
      </c>
      <c r="D2997" s="238" t="s">
        <v>268</v>
      </c>
      <c r="E2997" s="228" t="str">
        <f>VLOOKUP(D2997,Y$4:AA2999,2,FALSE)</f>
        <v>کمپرسی تک</v>
      </c>
      <c r="F2997" s="340" t="str">
        <f>VLOOKUP(D2997,Y$4:AA2999,3,FALSE)</f>
        <v>محمد پور</v>
      </c>
      <c r="G2997" s="4">
        <v>154</v>
      </c>
    </row>
    <row r="2998" spans="2:7" x14ac:dyDescent="0.25">
      <c r="B2998" s="122">
        <f t="shared" si="46"/>
        <v>2996</v>
      </c>
      <c r="C2998" s="369">
        <v>45500</v>
      </c>
      <c r="D2998" s="238" t="s">
        <v>260</v>
      </c>
      <c r="E2998" s="228" t="str">
        <f>VLOOKUP(D2998,Y$4:AA3000,2,FALSE)</f>
        <v>تانکر آب</v>
      </c>
      <c r="F2998" s="340" t="str">
        <f>VLOOKUP(D2998,Y$4:AA3000,3,FALSE)</f>
        <v>محمد پور</v>
      </c>
      <c r="G2998" s="4">
        <v>0</v>
      </c>
    </row>
    <row r="2999" spans="2:7" x14ac:dyDescent="0.25">
      <c r="B2999" s="122">
        <f t="shared" si="46"/>
        <v>2997</v>
      </c>
      <c r="C2999" s="369">
        <v>45500</v>
      </c>
      <c r="D2999" s="238" t="s">
        <v>284</v>
      </c>
      <c r="E2999" s="228" t="str">
        <f>VLOOKUP(D2999,Y$4:AA3001,2,FALSE)</f>
        <v>کمپرسی جفت</v>
      </c>
      <c r="F2999" s="340" t="str">
        <f>VLOOKUP(D2999,Y$4:AA3001,3,FALSE)</f>
        <v>محمد پور</v>
      </c>
      <c r="G2999" s="4">
        <v>0</v>
      </c>
    </row>
    <row r="3000" spans="2:7" x14ac:dyDescent="0.25">
      <c r="B3000" s="122">
        <f t="shared" si="46"/>
        <v>2998</v>
      </c>
      <c r="C3000" s="369">
        <v>45500</v>
      </c>
      <c r="D3000" s="238" t="s">
        <v>359</v>
      </c>
      <c r="E3000" s="228" t="str">
        <f>VLOOKUP(D3000,Y$4:AA3002,2,FALSE)</f>
        <v>کمپرسی جفت</v>
      </c>
      <c r="F3000" s="340" t="str">
        <f>VLOOKUP(D3000,Y$4:AA3002,3,FALSE)</f>
        <v>محمد پور</v>
      </c>
      <c r="G3000" s="4">
        <v>270</v>
      </c>
    </row>
    <row r="3001" spans="2:7" x14ac:dyDescent="0.25">
      <c r="B3001" s="122">
        <f t="shared" si="46"/>
        <v>2999</v>
      </c>
      <c r="C3001" s="373">
        <v>45500</v>
      </c>
      <c r="D3001" s="312" t="s">
        <v>361</v>
      </c>
      <c r="E3001" s="313" t="str">
        <f>VLOOKUP(D3001,Y$4:AA3003,2,FALSE)</f>
        <v>لودر</v>
      </c>
      <c r="F3001" s="342" t="str">
        <f>VLOOKUP(D3001,Y$4:AA3003,3,FALSE)</f>
        <v>محمد پور</v>
      </c>
      <c r="G3001" s="4">
        <v>189</v>
      </c>
    </row>
    <row r="3002" spans="2:7" x14ac:dyDescent="0.25">
      <c r="B3002" s="122">
        <f t="shared" si="46"/>
        <v>3000</v>
      </c>
      <c r="C3002" s="369">
        <v>45500</v>
      </c>
      <c r="D3002" s="106" t="s">
        <v>399</v>
      </c>
      <c r="E3002" s="228" t="str">
        <f>VLOOKUP(D3002,Y$4:AA3004,2,FALSE)</f>
        <v xml:space="preserve"> لودر</v>
      </c>
      <c r="F3002" s="340" t="str">
        <f>VLOOKUP(D3002,Y$4:AA3004,3,FALSE)</f>
        <v>شرکتی-پیروزی</v>
      </c>
      <c r="G3002" s="4">
        <v>120</v>
      </c>
    </row>
    <row r="3003" spans="2:7" x14ac:dyDescent="0.25">
      <c r="B3003" s="122">
        <f t="shared" si="46"/>
        <v>3001</v>
      </c>
      <c r="C3003" s="369">
        <v>45501</v>
      </c>
      <c r="D3003" s="236" t="s">
        <v>127</v>
      </c>
      <c r="E3003" s="228" t="str">
        <f>VLOOKUP(D3003,Y$4:AA3005,2,FALSE)</f>
        <v>بلدوزر</v>
      </c>
      <c r="F3003" s="340" t="str">
        <f>VLOOKUP(D3003,Y$4:AA3005,3,FALSE)</f>
        <v>شرکتی-رجب زاده</v>
      </c>
      <c r="G3003" s="4">
        <v>436</v>
      </c>
    </row>
    <row r="3004" spans="2:7" x14ac:dyDescent="0.25">
      <c r="B3004" s="122">
        <f t="shared" si="46"/>
        <v>3002</v>
      </c>
      <c r="C3004" s="369">
        <v>45501</v>
      </c>
      <c r="D3004" s="236" t="s">
        <v>297</v>
      </c>
      <c r="E3004" s="228" t="str">
        <f>VLOOKUP(D3004,Y$4:AA3006,2,FALSE)</f>
        <v>بلدوزر</v>
      </c>
      <c r="F3004" s="340" t="str">
        <f>VLOOKUP(D3004,Y$4:AA3006,3,FALSE)</f>
        <v>شرکتی-نخعی</v>
      </c>
      <c r="G3004" s="4">
        <v>0</v>
      </c>
    </row>
    <row r="3005" spans="2:7" x14ac:dyDescent="0.25">
      <c r="B3005" s="122">
        <f t="shared" si="46"/>
        <v>3003</v>
      </c>
      <c r="C3005" s="369">
        <v>45501</v>
      </c>
      <c r="D3005" s="236" t="s">
        <v>88</v>
      </c>
      <c r="E3005" s="228" t="str">
        <f>VLOOKUP(D3005,Y$4:AA3007,2,FALSE)</f>
        <v>گریدر  ۱۶g</v>
      </c>
      <c r="F3005" s="340" t="str">
        <f>VLOOKUP(D3005,Y$4:AA3007,3,FALSE)</f>
        <v>شرکتی-یگانه</v>
      </c>
      <c r="G3005" s="4">
        <v>462</v>
      </c>
    </row>
    <row r="3006" spans="2:7" x14ac:dyDescent="0.25">
      <c r="B3006" s="122">
        <f t="shared" si="46"/>
        <v>3004</v>
      </c>
      <c r="C3006" s="369">
        <v>45501</v>
      </c>
      <c r="D3006" s="236" t="s">
        <v>301</v>
      </c>
      <c r="E3006" s="228" t="str">
        <f>VLOOKUP(D3006,Y$4:AA3008,2,FALSE)</f>
        <v>گریدر  ۱۶g</v>
      </c>
      <c r="F3006" s="340" t="str">
        <f>VLOOKUP(D3006,Y$4:AA3008,3,FALSE)</f>
        <v>شرکتی-حسن پور</v>
      </c>
      <c r="G3006" s="4">
        <v>0</v>
      </c>
    </row>
    <row r="3007" spans="2:7" x14ac:dyDescent="0.25">
      <c r="B3007" s="122">
        <f t="shared" si="46"/>
        <v>3005</v>
      </c>
      <c r="C3007" s="369">
        <v>45501</v>
      </c>
      <c r="D3007" s="236" t="s">
        <v>120</v>
      </c>
      <c r="E3007" s="228" t="str">
        <f>VLOOKUP(D3007,Y$4:AA3009,2,FALSE)</f>
        <v>میکسراتکو</v>
      </c>
      <c r="F3007" s="340" t="str">
        <f>VLOOKUP(D3007,Y$4:AA3009,3,FALSE)</f>
        <v>شرکتی-شاکری</v>
      </c>
      <c r="G3007" s="4">
        <v>155</v>
      </c>
    </row>
    <row r="3008" spans="2:7" x14ac:dyDescent="0.25">
      <c r="B3008" s="122">
        <f t="shared" si="46"/>
        <v>3006</v>
      </c>
      <c r="C3008" s="369">
        <v>45501</v>
      </c>
      <c r="D3008" s="236" t="s">
        <v>122</v>
      </c>
      <c r="E3008" s="228" t="str">
        <f>VLOOKUP(D3008,Y$4:AA3010,2,FALSE)</f>
        <v>میکسر امیکو</v>
      </c>
      <c r="F3008" s="340" t="str">
        <f>VLOOKUP(D3008,Y$4:AA3010,3,FALSE)</f>
        <v>شرکتی-زراعتی</v>
      </c>
      <c r="G3008" s="4">
        <v>0</v>
      </c>
    </row>
    <row r="3009" spans="2:7" x14ac:dyDescent="0.25">
      <c r="B3009" s="122">
        <f t="shared" si="46"/>
        <v>3007</v>
      </c>
      <c r="C3009" s="369">
        <v>45501</v>
      </c>
      <c r="D3009" s="236" t="s">
        <v>356</v>
      </c>
      <c r="E3009" s="228" t="str">
        <f>VLOOKUP(D3009,Y$4:AA3011,2,FALSE)</f>
        <v>میکسر اتکو</v>
      </c>
      <c r="F3009" s="340" t="str">
        <f>VLOOKUP(D3009,Y$4:AA3011,3,FALSE)</f>
        <v>-</v>
      </c>
      <c r="G3009" s="4">
        <v>127</v>
      </c>
    </row>
    <row r="3010" spans="2:7" x14ac:dyDescent="0.25">
      <c r="B3010" s="122">
        <f t="shared" si="46"/>
        <v>3008</v>
      </c>
      <c r="C3010" s="369">
        <v>45501</v>
      </c>
      <c r="D3010" s="236" t="s">
        <v>119</v>
      </c>
      <c r="E3010" s="228" t="str">
        <f>VLOOKUP(D3010,Y$4:AA3012,2,FALSE)</f>
        <v>غلطک</v>
      </c>
      <c r="F3010" s="340" t="str">
        <f>VLOOKUP(D3010,Y$4:AA3012,3,FALSE)</f>
        <v>شرکتی-جمالی</v>
      </c>
      <c r="G3010" s="4">
        <v>0</v>
      </c>
    </row>
    <row r="3011" spans="2:7" x14ac:dyDescent="0.25">
      <c r="B3011" s="122">
        <f t="shared" si="46"/>
        <v>3009</v>
      </c>
      <c r="C3011" s="369">
        <v>45501</v>
      </c>
      <c r="D3011" s="236" t="s">
        <v>110</v>
      </c>
      <c r="E3011" s="228" t="str">
        <f>VLOOKUP(D3011,Y$4:AA3013,2,FALSE)</f>
        <v>غلطک</v>
      </c>
      <c r="F3011" s="340" t="str">
        <f>VLOOKUP(D3011,Y$4:AA3013,3,FALSE)</f>
        <v>شرکتی-شیری</v>
      </c>
      <c r="G3011" s="4">
        <v>0</v>
      </c>
    </row>
    <row r="3012" spans="2:7" x14ac:dyDescent="0.25">
      <c r="B3012" s="122">
        <f t="shared" si="46"/>
        <v>3010</v>
      </c>
      <c r="C3012" s="369">
        <v>45501</v>
      </c>
      <c r="D3012" s="236" t="s">
        <v>107</v>
      </c>
      <c r="E3012" s="228" t="str">
        <f>VLOOKUP(D3012,Y$4:AA3016,2,FALSE)</f>
        <v>غلطک</v>
      </c>
      <c r="F3012" s="340" t="str">
        <f>VLOOKUP(D3012,Y$4:AA3016,3,FALSE)</f>
        <v>شرکتی-دیانتی</v>
      </c>
      <c r="G3012" s="4">
        <v>102</v>
      </c>
    </row>
    <row r="3013" spans="2:7" x14ac:dyDescent="0.25">
      <c r="B3013" s="122">
        <f t="shared" si="46"/>
        <v>3011</v>
      </c>
      <c r="C3013" s="369">
        <v>45501</v>
      </c>
      <c r="D3013" s="236" t="s">
        <v>285</v>
      </c>
      <c r="E3013" s="228" t="str">
        <f>VLOOKUP(D3013,Y$4:AA3017,2,FALSE)</f>
        <v>غلطک</v>
      </c>
      <c r="F3013" s="340" t="str">
        <f>VLOOKUP(D3013,Y$4:AA3017,3,FALSE)</f>
        <v>شرکتی-شیری</v>
      </c>
      <c r="G3013" s="4">
        <v>74</v>
      </c>
    </row>
    <row r="3014" spans="2:7" x14ac:dyDescent="0.25">
      <c r="B3014" s="122"/>
      <c r="C3014" s="369">
        <v>45501</v>
      </c>
      <c r="D3014" s="236" t="s">
        <v>380</v>
      </c>
      <c r="E3014" s="228" t="str">
        <f>VLOOKUP(D3014,Y$4:AA3018,2,FALSE)</f>
        <v>غلطک</v>
      </c>
      <c r="F3014" s="340">
        <f>VLOOKUP(D3014,Y$4:AA3018,3,FALSE)</f>
        <v>0</v>
      </c>
      <c r="G3014" s="4">
        <v>157</v>
      </c>
    </row>
    <row r="3015" spans="2:7" x14ac:dyDescent="0.25">
      <c r="B3015" s="122"/>
      <c r="C3015" s="369">
        <v>45501</v>
      </c>
      <c r="D3015" s="236" t="s">
        <v>381</v>
      </c>
      <c r="E3015" s="228" t="str">
        <f>VLOOKUP(D3015,Y$4:AA3019,2,FALSE)</f>
        <v>غلطک</v>
      </c>
      <c r="F3015" s="340">
        <f>VLOOKUP(D3015,Y$4:AA3019,3,FALSE)</f>
        <v>0</v>
      </c>
      <c r="G3015" s="4">
        <v>99</v>
      </c>
    </row>
    <row r="3016" spans="2:7" x14ac:dyDescent="0.25">
      <c r="B3016" s="122">
        <f t="shared" si="46"/>
        <v>3014</v>
      </c>
      <c r="C3016" s="369">
        <v>45501</v>
      </c>
      <c r="D3016" s="236" t="s">
        <v>91</v>
      </c>
      <c r="E3016" s="228" t="str">
        <f>VLOOKUP(D3016,Y$4:AA3018,2,FALSE)</f>
        <v>کامیون کمپرسی</v>
      </c>
      <c r="F3016" s="340" t="str">
        <f>VLOOKUP(D3016,Y$4:AA3018,3,FALSE)</f>
        <v>شرکتی-یحیی زاده</v>
      </c>
      <c r="G3016" s="4">
        <v>0</v>
      </c>
    </row>
    <row r="3017" spans="2:7" x14ac:dyDescent="0.25">
      <c r="B3017" s="122">
        <f t="shared" si="46"/>
        <v>3015</v>
      </c>
      <c r="C3017" s="369">
        <v>45501</v>
      </c>
      <c r="D3017" s="236" t="s">
        <v>94</v>
      </c>
      <c r="E3017" s="228" t="str">
        <f>VLOOKUP(D3017,Y$4:AA3019,2,FALSE)</f>
        <v>کامیون کمپرسی</v>
      </c>
      <c r="F3017" s="340" t="str">
        <f>VLOOKUP(D3017,Y$4:AA3019,3,FALSE)</f>
        <v>شرکتی-نوروز غلامی</v>
      </c>
      <c r="G3017" s="4">
        <v>0</v>
      </c>
    </row>
    <row r="3018" spans="2:7" x14ac:dyDescent="0.25">
      <c r="B3018" s="122">
        <f t="shared" si="46"/>
        <v>3016</v>
      </c>
      <c r="C3018" s="369">
        <v>45501</v>
      </c>
      <c r="D3018" s="236" t="s">
        <v>117</v>
      </c>
      <c r="E3018" s="228" t="str">
        <f>VLOOKUP(D3018,Y$4:AA3020,2,FALSE)</f>
        <v>کامیون کمپرسی</v>
      </c>
      <c r="F3018" s="340" t="str">
        <f>VLOOKUP(D3018,Y$4:AA3020,3,FALSE)</f>
        <v>شرکتی-علیرضا اقلیمی</v>
      </c>
      <c r="G3018" s="4">
        <v>0</v>
      </c>
    </row>
    <row r="3019" spans="2:7" x14ac:dyDescent="0.25">
      <c r="B3019" s="122">
        <f t="shared" si="46"/>
        <v>3017</v>
      </c>
      <c r="C3019" s="369">
        <v>45501</v>
      </c>
      <c r="D3019" s="236" t="s">
        <v>130</v>
      </c>
      <c r="E3019" s="228" t="str">
        <f>VLOOKUP(D3019,Y$4:AA3021,2,FALSE)</f>
        <v>تانکر ابپاش بنز</v>
      </c>
      <c r="F3019" s="340" t="str">
        <f>VLOOKUP(D3019,Y$4:AA3021,3,FALSE)</f>
        <v>شرکتی-بارانی</v>
      </c>
      <c r="G3019" s="4">
        <v>79</v>
      </c>
    </row>
    <row r="3020" spans="2:7" x14ac:dyDescent="0.25">
      <c r="B3020" s="122">
        <f t="shared" si="46"/>
        <v>3018</v>
      </c>
      <c r="C3020" s="369">
        <v>45501</v>
      </c>
      <c r="D3020" s="236" t="s">
        <v>96</v>
      </c>
      <c r="E3020" s="228" t="str">
        <f>VLOOKUP(D3020,Y$4:AA3022,2,FALSE)</f>
        <v>تانکر ابپاش بنز</v>
      </c>
      <c r="F3020" s="340" t="str">
        <f>VLOOKUP(D3020,Y$4:AA3022,3,FALSE)</f>
        <v>شرکتی-میامی</v>
      </c>
      <c r="G3020" s="4">
        <v>0</v>
      </c>
    </row>
    <row r="3021" spans="2:7" x14ac:dyDescent="0.25">
      <c r="B3021" s="122">
        <f t="shared" si="46"/>
        <v>3019</v>
      </c>
      <c r="C3021" s="369">
        <v>45501</v>
      </c>
      <c r="D3021" s="236" t="s">
        <v>114</v>
      </c>
      <c r="E3021" s="228" t="str">
        <f>VLOOKUP(D3021,Y$4:AA3023,2,FALSE)</f>
        <v>تانکر سوخت بنز</v>
      </c>
      <c r="F3021" s="340" t="str">
        <f>VLOOKUP(D3021,Y$4:AA3023,3,FALSE)</f>
        <v>شرکتی-برات زاده- از تاریخ 1 تیرماه</v>
      </c>
      <c r="G3021" s="4">
        <v>0</v>
      </c>
    </row>
    <row r="3022" spans="2:7" x14ac:dyDescent="0.25">
      <c r="B3022" s="122">
        <f t="shared" si="46"/>
        <v>3020</v>
      </c>
      <c r="C3022" s="369">
        <v>45501</v>
      </c>
      <c r="D3022" s="106" t="s">
        <v>399</v>
      </c>
      <c r="E3022" s="228" t="str">
        <f>VLOOKUP(D3022,Y$4:AA3024,2,FALSE)</f>
        <v xml:space="preserve"> لودر</v>
      </c>
      <c r="F3022" s="340" t="str">
        <f>VLOOKUP(D3022,Y$4:AA3024,3,FALSE)</f>
        <v>شرکتی-پیروزی</v>
      </c>
      <c r="G3022" s="4">
        <v>0</v>
      </c>
    </row>
    <row r="3023" spans="2:7" x14ac:dyDescent="0.25">
      <c r="B3023" s="122">
        <f t="shared" si="46"/>
        <v>3021</v>
      </c>
      <c r="C3023" s="374">
        <v>45501</v>
      </c>
      <c r="D3023" s="315" t="s">
        <v>158</v>
      </c>
      <c r="E3023" s="316" t="str">
        <f>VLOOKUP(D3023,Y$4:AA3025,2,FALSE)</f>
        <v>بیل مکانیکی</v>
      </c>
      <c r="F3023" s="341" t="str">
        <f>VLOOKUP(D3023,Y$4:AA3025,3,FALSE)</f>
        <v>تکبری</v>
      </c>
      <c r="G3023" s="4">
        <v>0</v>
      </c>
    </row>
    <row r="3024" spans="2:7" x14ac:dyDescent="0.25">
      <c r="B3024" s="122">
        <f t="shared" si="46"/>
        <v>3022</v>
      </c>
      <c r="C3024" s="369">
        <v>45501</v>
      </c>
      <c r="D3024" s="237" t="s">
        <v>144</v>
      </c>
      <c r="E3024" s="228" t="str">
        <f>VLOOKUP(D3024,Y$4:AA3026,2,FALSE)</f>
        <v>بلدوزر D85</v>
      </c>
      <c r="F3024" s="340" t="str">
        <f>VLOOKUP(D3024,Y$4:AA3026,3,FALSE)</f>
        <v>اکبری</v>
      </c>
      <c r="G3024" s="4">
        <v>0</v>
      </c>
    </row>
    <row r="3025" spans="2:7" x14ac:dyDescent="0.25">
      <c r="B3025" s="122">
        <f t="shared" si="46"/>
        <v>3023</v>
      </c>
      <c r="C3025" s="369">
        <v>45501</v>
      </c>
      <c r="D3025" s="237" t="s">
        <v>146</v>
      </c>
      <c r="E3025" s="228" t="str">
        <f>VLOOKUP(D3025,Y$4:AA3027,2,FALSE)</f>
        <v>بلدوزر D85</v>
      </c>
      <c r="F3025" s="340" t="str">
        <f>VLOOKUP(D3025,Y$4:AA3027,3,FALSE)</f>
        <v>اکبری</v>
      </c>
      <c r="G3025" s="4">
        <v>0</v>
      </c>
    </row>
    <row r="3026" spans="2:7" x14ac:dyDescent="0.25">
      <c r="B3026" s="122">
        <f t="shared" si="46"/>
        <v>3024</v>
      </c>
      <c r="C3026" s="369">
        <v>45501</v>
      </c>
      <c r="D3026" s="238" t="s">
        <v>147</v>
      </c>
      <c r="E3026" s="228" t="str">
        <f>VLOOKUP(D3026,Y$4:AA3028,2,FALSE)</f>
        <v>بلدوزر کاترپیلار D8</v>
      </c>
      <c r="F3026" s="340" t="str">
        <f>VLOOKUP(D3026,Y$4:AA3028,3,FALSE)</f>
        <v>حسن پور</v>
      </c>
      <c r="G3026" s="4">
        <v>456</v>
      </c>
    </row>
    <row r="3027" spans="2:7" x14ac:dyDescent="0.25">
      <c r="B3027" s="122">
        <f t="shared" si="46"/>
        <v>3025</v>
      </c>
      <c r="C3027" s="369">
        <v>45501</v>
      </c>
      <c r="D3027" s="236" t="s">
        <v>162</v>
      </c>
      <c r="E3027" s="228" t="str">
        <f>VLOOKUP(D3027,Y$4:AA3029,2,FALSE)</f>
        <v>بیل مکانیکی</v>
      </c>
      <c r="F3027" s="340" t="str">
        <f>VLOOKUP(D3027,Y$4:AA3029,3,FALSE)</f>
        <v>رضاپور</v>
      </c>
      <c r="G3027" s="4">
        <v>165</v>
      </c>
    </row>
    <row r="3028" spans="2:7" x14ac:dyDescent="0.25">
      <c r="B3028" s="122">
        <f t="shared" si="46"/>
        <v>3026</v>
      </c>
      <c r="C3028" s="373">
        <v>45501</v>
      </c>
      <c r="D3028" s="314" t="s">
        <v>160</v>
      </c>
      <c r="E3028" s="313" t="str">
        <f>VLOOKUP(D3028,Y$4:AA3030,2,FALSE)</f>
        <v>تانکر آب</v>
      </c>
      <c r="F3028" s="342" t="str">
        <f>VLOOKUP(D3028,Y$4:AA3030,3,FALSE)</f>
        <v>رضاپور</v>
      </c>
      <c r="G3028" s="4">
        <v>0</v>
      </c>
    </row>
    <row r="3029" spans="2:7" x14ac:dyDescent="0.25">
      <c r="B3029" s="122">
        <f t="shared" si="46"/>
        <v>3027</v>
      </c>
      <c r="C3029" s="369">
        <v>45501</v>
      </c>
      <c r="D3029" s="236" t="s">
        <v>398</v>
      </c>
      <c r="E3029" s="228" t="str">
        <f>VLOOKUP(D3029,Y$4:AA3031,2,FALSE)</f>
        <v>بلدوزر</v>
      </c>
      <c r="F3029" s="340" t="str">
        <f>VLOOKUP(D3029,Y$4:AA3031,3,FALSE)</f>
        <v>جواد رضاپور</v>
      </c>
      <c r="G3029" s="4">
        <v>0</v>
      </c>
    </row>
    <row r="3030" spans="2:7" x14ac:dyDescent="0.25">
      <c r="B3030" s="122">
        <f t="shared" si="46"/>
        <v>3028</v>
      </c>
      <c r="C3030" s="374">
        <v>45501</v>
      </c>
      <c r="D3030" s="315" t="s">
        <v>149</v>
      </c>
      <c r="E3030" s="316" t="str">
        <f>VLOOKUP(D3030,Y$4:AA3032,2,FALSE)</f>
        <v>لودر ZL50</v>
      </c>
      <c r="F3030" s="341" t="str">
        <f>VLOOKUP(D3030,Y$4:AA3032,3,FALSE)</f>
        <v>میرزایی</v>
      </c>
      <c r="G3030" s="4">
        <v>0</v>
      </c>
    </row>
    <row r="3031" spans="2:7" x14ac:dyDescent="0.25">
      <c r="B3031" s="122">
        <f t="shared" si="46"/>
        <v>3029</v>
      </c>
      <c r="C3031" s="369">
        <v>45501</v>
      </c>
      <c r="D3031" s="237" t="s">
        <v>150</v>
      </c>
      <c r="E3031" s="228" t="str">
        <f>VLOOKUP(D3031,Y$4:AA3033,2,FALSE)</f>
        <v>کامیون کمپرسی</v>
      </c>
      <c r="F3031" s="340" t="str">
        <f>VLOOKUP(D3031,Y$4:AA3033,3,FALSE)</f>
        <v>میرزایی</v>
      </c>
      <c r="G3031" s="4">
        <v>0</v>
      </c>
    </row>
    <row r="3032" spans="2:7" x14ac:dyDescent="0.25">
      <c r="B3032" s="122">
        <f t="shared" si="46"/>
        <v>3030</v>
      </c>
      <c r="C3032" s="369">
        <v>45501</v>
      </c>
      <c r="D3032" s="237" t="s">
        <v>152</v>
      </c>
      <c r="E3032" s="228" t="str">
        <f>VLOOKUP(D3032,Y$4:AA3034,2,FALSE)</f>
        <v>کامیون کمپرسی</v>
      </c>
      <c r="F3032" s="340" t="str">
        <f>VLOOKUP(D3032,Y$4:AA3034,3,FALSE)</f>
        <v>میرزایی</v>
      </c>
      <c r="G3032" s="4">
        <v>0</v>
      </c>
    </row>
    <row r="3033" spans="2:7" x14ac:dyDescent="0.25">
      <c r="B3033" s="122">
        <f t="shared" si="46"/>
        <v>3031</v>
      </c>
      <c r="C3033" s="369">
        <v>45501</v>
      </c>
      <c r="D3033" s="237" t="s">
        <v>153</v>
      </c>
      <c r="E3033" s="228" t="str">
        <f>VLOOKUP(D3033,Y$4:AA3035,2,FALSE)</f>
        <v>کامیون کمپرسی</v>
      </c>
      <c r="F3033" s="340" t="str">
        <f>VLOOKUP(D3033,Y$4:AA3035,3,FALSE)</f>
        <v>میرزایی</v>
      </c>
      <c r="G3033" s="4">
        <v>0</v>
      </c>
    </row>
    <row r="3034" spans="2:7" x14ac:dyDescent="0.25">
      <c r="B3034" s="122">
        <f t="shared" si="46"/>
        <v>3032</v>
      </c>
      <c r="C3034" s="369">
        <v>45501</v>
      </c>
      <c r="D3034" s="237" t="s">
        <v>137</v>
      </c>
      <c r="E3034" s="228" t="str">
        <f>VLOOKUP(D3034,Y$4:AA3036,2,FALSE)</f>
        <v>بیل مکانیکی</v>
      </c>
      <c r="F3034" s="340" t="str">
        <f>VLOOKUP(D3034,Y$4:AA3036,3,FALSE)</f>
        <v>انصاری</v>
      </c>
      <c r="G3034" s="4">
        <v>0</v>
      </c>
    </row>
    <row r="3035" spans="2:7" x14ac:dyDescent="0.25">
      <c r="B3035" s="122">
        <f t="shared" si="46"/>
        <v>3033</v>
      </c>
      <c r="C3035" s="369">
        <v>45501</v>
      </c>
      <c r="D3035" s="237" t="s">
        <v>139</v>
      </c>
      <c r="E3035" s="228" t="str">
        <f>VLOOKUP(D3035,Y$4:AA3037,2,FALSE)</f>
        <v>بیل مکانیکی</v>
      </c>
      <c r="F3035" s="340" t="str">
        <f>VLOOKUP(D3035,Y$4:AA3037,3,FALSE)</f>
        <v>انصاری</v>
      </c>
      <c r="G3035" s="4">
        <v>368</v>
      </c>
    </row>
    <row r="3036" spans="2:7" x14ac:dyDescent="0.25">
      <c r="B3036" s="122">
        <f t="shared" si="46"/>
        <v>3034</v>
      </c>
      <c r="C3036" s="369">
        <v>45501</v>
      </c>
      <c r="D3036" s="237" t="s">
        <v>141</v>
      </c>
      <c r="E3036" s="228" t="str">
        <f>VLOOKUP(D3036,Y$4:AA3038,2,FALSE)</f>
        <v>کامیون کمپرسی</v>
      </c>
      <c r="F3036" s="340" t="str">
        <f>VLOOKUP(D3036,Y$4:AA3038,3,FALSE)</f>
        <v>انصاری</v>
      </c>
      <c r="G3036" s="4">
        <v>0</v>
      </c>
    </row>
    <row r="3037" spans="2:7" x14ac:dyDescent="0.25">
      <c r="B3037" s="122">
        <f t="shared" si="46"/>
        <v>3035</v>
      </c>
      <c r="C3037" s="369">
        <v>45501</v>
      </c>
      <c r="D3037" s="237" t="s">
        <v>142</v>
      </c>
      <c r="E3037" s="228" t="str">
        <f>VLOOKUP(D3037,Y$4:AA3039,2,FALSE)</f>
        <v>کامیون کمپرسی</v>
      </c>
      <c r="F3037" s="340" t="str">
        <f>VLOOKUP(D3037,Y$4:AA3039,3,FALSE)</f>
        <v>انصاری</v>
      </c>
      <c r="G3037" s="4">
        <v>0</v>
      </c>
    </row>
    <row r="3038" spans="2:7" x14ac:dyDescent="0.25">
      <c r="B3038" s="122">
        <f t="shared" si="46"/>
        <v>3036</v>
      </c>
      <c r="C3038" s="369">
        <v>45501</v>
      </c>
      <c r="D3038" s="237" t="s">
        <v>143</v>
      </c>
      <c r="E3038" s="228" t="str">
        <f>VLOOKUP(D3038,Y$4:AA3040,2,FALSE)</f>
        <v>کامیون کمپرسی</v>
      </c>
      <c r="F3038" s="340" t="str">
        <f>VLOOKUP(D3038,Y$4:AA3040,3,FALSE)</f>
        <v>انصاری</v>
      </c>
      <c r="G3038" s="4">
        <v>0</v>
      </c>
    </row>
    <row r="3039" spans="2:7" x14ac:dyDescent="0.25">
      <c r="B3039" s="122">
        <f t="shared" si="46"/>
        <v>3037</v>
      </c>
      <c r="C3039" s="369">
        <v>45501</v>
      </c>
      <c r="D3039" s="237" t="s">
        <v>136</v>
      </c>
      <c r="E3039" s="228" t="str">
        <f>VLOOKUP(D3039,Y$4:AA3041,2,FALSE)</f>
        <v>بلدوزر</v>
      </c>
      <c r="F3039" s="340" t="str">
        <f>VLOOKUP(D3039,Y$4:AA3041,3,FALSE)</f>
        <v>انصاری</v>
      </c>
      <c r="G3039" s="4">
        <v>0</v>
      </c>
    </row>
    <row r="3040" spans="2:7" x14ac:dyDescent="0.25">
      <c r="B3040" s="122">
        <f t="shared" si="46"/>
        <v>3038</v>
      </c>
      <c r="C3040" s="369">
        <v>45501</v>
      </c>
      <c r="D3040" s="237" t="s">
        <v>286</v>
      </c>
      <c r="E3040" s="228" t="str">
        <f>VLOOKUP(D3040,Y$4:AA3042,2,FALSE)</f>
        <v>بلدوزر</v>
      </c>
      <c r="F3040" s="340" t="str">
        <f>VLOOKUP(D3040,Y$4:AA3042,3,FALSE)</f>
        <v>انصاری</v>
      </c>
      <c r="G3040" s="4">
        <v>0</v>
      </c>
    </row>
    <row r="3041" spans="2:7" x14ac:dyDescent="0.25">
      <c r="B3041" s="122">
        <f t="shared" si="46"/>
        <v>3039</v>
      </c>
      <c r="C3041" s="369">
        <v>45501</v>
      </c>
      <c r="D3041" s="236" t="s">
        <v>155</v>
      </c>
      <c r="E3041" s="228" t="str">
        <f>VLOOKUP(D3041,Y$4:AA3043,2,FALSE)</f>
        <v>لودر</v>
      </c>
      <c r="F3041" s="340" t="str">
        <f>VLOOKUP(D3041,Y$4:AA3043,3,FALSE)</f>
        <v>صداقت</v>
      </c>
      <c r="G3041" s="4">
        <v>131</v>
      </c>
    </row>
    <row r="3042" spans="2:7" x14ac:dyDescent="0.25">
      <c r="B3042" s="122">
        <f t="shared" si="46"/>
        <v>3040</v>
      </c>
      <c r="C3042" s="369">
        <v>45501</v>
      </c>
      <c r="D3042" s="236" t="s">
        <v>156</v>
      </c>
      <c r="E3042" s="228" t="str">
        <f>VLOOKUP(D3042,Y$4:AA3044,2,FALSE)</f>
        <v>کامیون کمپرسی</v>
      </c>
      <c r="F3042" s="340" t="str">
        <f>VLOOKUP(D3042,Y$4:AA3044,3,FALSE)</f>
        <v>صداقت</v>
      </c>
      <c r="G3042" s="4">
        <v>150</v>
      </c>
    </row>
    <row r="3043" spans="2:7" x14ac:dyDescent="0.25">
      <c r="B3043" s="122">
        <f t="shared" si="46"/>
        <v>3041</v>
      </c>
      <c r="C3043" s="369">
        <v>45501</v>
      </c>
      <c r="D3043" s="236" t="s">
        <v>157</v>
      </c>
      <c r="E3043" s="228" t="str">
        <f>VLOOKUP(D3043,Y$4:AA3045,2,FALSE)</f>
        <v>کامیون کمپرسی</v>
      </c>
      <c r="F3043" s="340" t="str">
        <f>VLOOKUP(D3043,Y$4:AA3045,3,FALSE)</f>
        <v>صداقت</v>
      </c>
      <c r="G3043" s="4">
        <v>152</v>
      </c>
    </row>
    <row r="3044" spans="2:7" x14ac:dyDescent="0.25">
      <c r="B3044" s="122">
        <f t="shared" si="46"/>
        <v>3042</v>
      </c>
      <c r="C3044" s="369">
        <v>45501</v>
      </c>
      <c r="D3044" s="236" t="s">
        <v>302</v>
      </c>
      <c r="E3044" s="228" t="str">
        <f>VLOOKUP(D3044,Y$4:AA3046,2,FALSE)</f>
        <v>کامیون کمپرسی</v>
      </c>
      <c r="F3044" s="340" t="str">
        <f>VLOOKUP(D3044,Y$4:AA3046,3,FALSE)</f>
        <v>صداقت</v>
      </c>
      <c r="G3044" s="4">
        <v>0</v>
      </c>
    </row>
    <row r="3045" spans="2:7" x14ac:dyDescent="0.25">
      <c r="B3045" s="122">
        <f t="shared" si="46"/>
        <v>3043</v>
      </c>
      <c r="C3045" s="369">
        <v>45501</v>
      </c>
      <c r="D3045" s="237" t="s">
        <v>266</v>
      </c>
      <c r="E3045" s="228" t="str">
        <f>VLOOKUP(D3045,Y$4:AA3047,2,FALSE)</f>
        <v>کامیون کمپرسی</v>
      </c>
      <c r="F3045" s="340" t="str">
        <f>VLOOKUP(D3045,Y$4:AA3047,3,FALSE)</f>
        <v>انصاری</v>
      </c>
      <c r="G3045" s="4">
        <v>0</v>
      </c>
    </row>
    <row r="3046" spans="2:7" x14ac:dyDescent="0.25">
      <c r="B3046" s="122">
        <f t="shared" si="46"/>
        <v>3044</v>
      </c>
      <c r="C3046" s="369">
        <v>45501</v>
      </c>
      <c r="D3046" s="237" t="s">
        <v>267</v>
      </c>
      <c r="E3046" s="228" t="str">
        <f>VLOOKUP(D3046,Y$4:AA3048,2,FALSE)</f>
        <v>کامیون کمپرسی</v>
      </c>
      <c r="F3046" s="340" t="str">
        <f>VLOOKUP(D3046,Y$4:AA3048,3,FALSE)</f>
        <v>انصاری</v>
      </c>
      <c r="G3046" s="4">
        <v>0</v>
      </c>
    </row>
    <row r="3047" spans="2:7" x14ac:dyDescent="0.25">
      <c r="B3047" s="122">
        <f t="shared" si="46"/>
        <v>3045</v>
      </c>
      <c r="C3047" s="369">
        <v>45501</v>
      </c>
      <c r="D3047" s="237" t="s">
        <v>258</v>
      </c>
      <c r="E3047" s="228" t="str">
        <f>VLOOKUP(D3047,Y$4:AA3049,2,FALSE)</f>
        <v>کامیون کمپرسی</v>
      </c>
      <c r="F3047" s="340" t="str">
        <f>VLOOKUP(D3047,Y$4:AA3049,3,FALSE)</f>
        <v>انصاری</v>
      </c>
      <c r="G3047" s="4">
        <v>0</v>
      </c>
    </row>
    <row r="3048" spans="2:7" x14ac:dyDescent="0.25">
      <c r="B3048" s="122">
        <f t="shared" si="46"/>
        <v>3046</v>
      </c>
      <c r="C3048" s="373">
        <v>45501</v>
      </c>
      <c r="D3048" s="312" t="s">
        <v>179</v>
      </c>
      <c r="E3048" s="313" t="str">
        <f>VLOOKUP(D3048,Y$4:AA3050,2,FALSE)</f>
        <v>تانکر آب</v>
      </c>
      <c r="F3048" s="342" t="str">
        <f>VLOOKUP(D3048,Y$4:AA3050,3,FALSE)</f>
        <v>گلپایگانی</v>
      </c>
      <c r="G3048" s="4">
        <v>125</v>
      </c>
    </row>
    <row r="3049" spans="2:7" x14ac:dyDescent="0.25">
      <c r="B3049" s="122">
        <f t="shared" si="46"/>
        <v>3047</v>
      </c>
      <c r="C3049" s="369">
        <v>45501</v>
      </c>
      <c r="D3049" s="236" t="s">
        <v>328</v>
      </c>
      <c r="E3049" s="228" t="e">
        <f>VLOOKUP(D3049,Y$4:AA3051,2,FALSE)</f>
        <v>#N/A</v>
      </c>
      <c r="F3049" s="340" t="e">
        <f>VLOOKUP(D3049,Y$4:AA3051,3,FALSE)</f>
        <v>#N/A</v>
      </c>
      <c r="G3049" s="4">
        <v>0</v>
      </c>
    </row>
    <row r="3050" spans="2:7" x14ac:dyDescent="0.25">
      <c r="B3050" s="122">
        <f t="shared" si="46"/>
        <v>3048</v>
      </c>
      <c r="C3050" s="374">
        <v>45501</v>
      </c>
      <c r="D3050" s="317" t="s">
        <v>164</v>
      </c>
      <c r="E3050" s="316" t="str">
        <f>VLOOKUP(D3050,Y$4:AA3052,2,FALSE)</f>
        <v>گریدر 14G</v>
      </c>
      <c r="F3050" s="341" t="str">
        <f>VLOOKUP(D3050,Y$4:AA3052,3,FALSE)</f>
        <v>محمد پور</v>
      </c>
      <c r="G3050" s="4">
        <v>0</v>
      </c>
    </row>
    <row r="3051" spans="2:7" x14ac:dyDescent="0.25">
      <c r="B3051" s="122">
        <f t="shared" si="46"/>
        <v>3049</v>
      </c>
      <c r="C3051" s="369">
        <v>45501</v>
      </c>
      <c r="D3051" s="238" t="s">
        <v>168</v>
      </c>
      <c r="E3051" s="228" t="str">
        <f>VLOOKUP(D3051,Y$4:AA3053,2,FALSE)</f>
        <v>غلطک کششی</v>
      </c>
      <c r="F3051" s="340" t="str">
        <f>VLOOKUP(D3051,Y$4:AA3053,3,FALSE)</f>
        <v>محمد پور</v>
      </c>
      <c r="G3051" s="4">
        <v>0</v>
      </c>
    </row>
    <row r="3052" spans="2:7" x14ac:dyDescent="0.25">
      <c r="B3052" s="122">
        <f t="shared" si="46"/>
        <v>3050</v>
      </c>
      <c r="C3052" s="369">
        <v>45501</v>
      </c>
      <c r="D3052" s="238" t="s">
        <v>171</v>
      </c>
      <c r="E3052" s="228" t="str">
        <f>VLOOKUP(D3052,Y$4:AA3054,2,FALSE)</f>
        <v>غلطک کششی</v>
      </c>
      <c r="F3052" s="340" t="str">
        <f>VLOOKUP(D3052,Y$4:AA3054,3,FALSE)</f>
        <v>محمد پور</v>
      </c>
      <c r="G3052" s="4">
        <v>0</v>
      </c>
    </row>
    <row r="3053" spans="2:7" x14ac:dyDescent="0.25">
      <c r="B3053" s="122">
        <f t="shared" si="46"/>
        <v>3051</v>
      </c>
      <c r="C3053" s="369">
        <v>45501</v>
      </c>
      <c r="D3053" s="238" t="s">
        <v>172</v>
      </c>
      <c r="E3053" s="228" t="str">
        <f>VLOOKUP(D3053,Y$4:AA3055,2,FALSE)</f>
        <v>لودر</v>
      </c>
      <c r="F3053" s="340" t="str">
        <f>VLOOKUP(D3053,Y$4:AA3055,3,FALSE)</f>
        <v>محمد پور</v>
      </c>
      <c r="G3053" s="4">
        <v>52</v>
      </c>
    </row>
    <row r="3054" spans="2:7" x14ac:dyDescent="0.25">
      <c r="B3054" s="122">
        <f t="shared" si="46"/>
        <v>3052</v>
      </c>
      <c r="C3054" s="369">
        <v>45501</v>
      </c>
      <c r="D3054" s="238" t="s">
        <v>173</v>
      </c>
      <c r="E3054" s="228" t="str">
        <f>VLOOKUP(D3054,Y$4:AA3056,2,FALSE)</f>
        <v>تانکر آب</v>
      </c>
      <c r="F3054" s="340" t="str">
        <f>VLOOKUP(D3054,Y$4:AA3056,3,FALSE)</f>
        <v>محمد پور</v>
      </c>
      <c r="G3054" s="4">
        <v>0</v>
      </c>
    </row>
    <row r="3055" spans="2:7" x14ac:dyDescent="0.25">
      <c r="B3055" s="122">
        <f t="shared" si="46"/>
        <v>3053</v>
      </c>
      <c r="C3055" s="369">
        <v>45501</v>
      </c>
      <c r="D3055" s="238" t="s">
        <v>174</v>
      </c>
      <c r="E3055" s="228" t="str">
        <f>VLOOKUP(D3055,Y$4:AA3057,2,FALSE)</f>
        <v>غلطک پاچه بزی</v>
      </c>
      <c r="F3055" s="340" t="str">
        <f>VLOOKUP(D3055,Y$4:AA3057,3,FALSE)</f>
        <v>محمد پور</v>
      </c>
      <c r="G3055" s="4">
        <v>0</v>
      </c>
    </row>
    <row r="3056" spans="2:7" x14ac:dyDescent="0.25">
      <c r="B3056" s="122">
        <f t="shared" si="46"/>
        <v>3054</v>
      </c>
      <c r="C3056" s="369">
        <v>45501</v>
      </c>
      <c r="D3056" s="238" t="s">
        <v>176</v>
      </c>
      <c r="E3056" s="228" t="str">
        <f>VLOOKUP(D3056,Y$4:AA3058,2,FALSE)</f>
        <v>بلدوزر</v>
      </c>
      <c r="F3056" s="340" t="str">
        <f>VLOOKUP(D3056,Y$4:AA3058,3,FALSE)</f>
        <v>محمد پور</v>
      </c>
      <c r="G3056" s="4">
        <v>245</v>
      </c>
    </row>
    <row r="3057" spans="2:7" x14ac:dyDescent="0.25">
      <c r="B3057" s="122">
        <f t="shared" si="46"/>
        <v>3055</v>
      </c>
      <c r="C3057" s="369">
        <v>45501</v>
      </c>
      <c r="D3057" s="238" t="s">
        <v>177</v>
      </c>
      <c r="E3057" s="228" t="str">
        <f>VLOOKUP(D3057,Y$4:AA3059,2,FALSE)</f>
        <v>کمپرسی جفت</v>
      </c>
      <c r="F3057" s="340" t="str">
        <f>VLOOKUP(D3057,Y$4:AA3059,3,FALSE)</f>
        <v>محمد پور</v>
      </c>
      <c r="G3057" s="4">
        <v>260</v>
      </c>
    </row>
    <row r="3058" spans="2:7" x14ac:dyDescent="0.25">
      <c r="B3058" s="122">
        <f t="shared" si="46"/>
        <v>3056</v>
      </c>
      <c r="C3058" s="369">
        <v>45501</v>
      </c>
      <c r="D3058" s="238" t="s">
        <v>270</v>
      </c>
      <c r="E3058" s="228" t="str">
        <f>VLOOKUP(D3058,Y$4:AA3060,2,FALSE)</f>
        <v>کمپرسی جفت</v>
      </c>
      <c r="F3058" s="340" t="str">
        <f>VLOOKUP(D3058,Y$4:AA3060,3,FALSE)</f>
        <v>محمد پور</v>
      </c>
      <c r="G3058" s="4">
        <v>0</v>
      </c>
    </row>
    <row r="3059" spans="2:7" x14ac:dyDescent="0.25">
      <c r="B3059" s="122">
        <f t="shared" ref="B3059:B3122" si="47">ROW()-2</f>
        <v>3057</v>
      </c>
      <c r="C3059" s="369">
        <v>45501</v>
      </c>
      <c r="D3059" s="238" t="s">
        <v>268</v>
      </c>
      <c r="E3059" s="228" t="str">
        <f>VLOOKUP(D3059,Y$4:AA3061,2,FALSE)</f>
        <v>کمپرسی تک</v>
      </c>
      <c r="F3059" s="340" t="str">
        <f>VLOOKUP(D3059,Y$4:AA3061,3,FALSE)</f>
        <v>محمد پور</v>
      </c>
      <c r="G3059" s="4">
        <v>0</v>
      </c>
    </row>
    <row r="3060" spans="2:7" x14ac:dyDescent="0.25">
      <c r="B3060" s="122">
        <f t="shared" si="47"/>
        <v>3058</v>
      </c>
      <c r="C3060" s="369">
        <v>45501</v>
      </c>
      <c r="D3060" s="238" t="s">
        <v>260</v>
      </c>
      <c r="E3060" s="228" t="str">
        <f>VLOOKUP(D3060,Y$4:AA3062,2,FALSE)</f>
        <v>تانکر آب</v>
      </c>
      <c r="F3060" s="340" t="str">
        <f>VLOOKUP(D3060,Y$4:AA3062,3,FALSE)</f>
        <v>محمد پور</v>
      </c>
      <c r="G3060" s="4">
        <v>0</v>
      </c>
    </row>
    <row r="3061" spans="2:7" x14ac:dyDescent="0.25">
      <c r="B3061" s="122">
        <f t="shared" si="47"/>
        <v>3059</v>
      </c>
      <c r="C3061" s="369">
        <v>45501</v>
      </c>
      <c r="D3061" s="238" t="s">
        <v>284</v>
      </c>
      <c r="E3061" s="228" t="str">
        <f>VLOOKUP(D3061,Y$4:AA3063,2,FALSE)</f>
        <v>کمپرسی جفت</v>
      </c>
      <c r="F3061" s="340" t="str">
        <f>VLOOKUP(D3061,Y$4:AA3063,3,FALSE)</f>
        <v>محمد پور</v>
      </c>
      <c r="G3061" s="4">
        <v>252</v>
      </c>
    </row>
    <row r="3062" spans="2:7" x14ac:dyDescent="0.25">
      <c r="B3062" s="122">
        <f t="shared" si="47"/>
        <v>3060</v>
      </c>
      <c r="C3062" s="369">
        <v>45501</v>
      </c>
      <c r="D3062" s="238" t="s">
        <v>359</v>
      </c>
      <c r="E3062" s="228" t="str">
        <f>VLOOKUP(D3062,Y$4:AA3064,2,FALSE)</f>
        <v>کمپرسی جفت</v>
      </c>
      <c r="F3062" s="340" t="str">
        <f>VLOOKUP(D3062,Y$4:AA3064,3,FALSE)</f>
        <v>محمد پور</v>
      </c>
      <c r="G3062" s="4">
        <v>0</v>
      </c>
    </row>
    <row r="3063" spans="2:7" x14ac:dyDescent="0.25">
      <c r="B3063" s="122">
        <f t="shared" si="47"/>
        <v>3061</v>
      </c>
      <c r="C3063" s="373">
        <v>45501</v>
      </c>
      <c r="D3063" s="312" t="s">
        <v>361</v>
      </c>
      <c r="E3063" s="313" t="str">
        <f>VLOOKUP(D3063,Y$4:AA3065,2,FALSE)</f>
        <v>لودر</v>
      </c>
      <c r="F3063" s="342" t="str">
        <f>VLOOKUP(D3063,Y$4:AA3065,3,FALSE)</f>
        <v>محمد پور</v>
      </c>
      <c r="G3063" s="4">
        <v>105</v>
      </c>
    </row>
    <row r="3064" spans="2:7" x14ac:dyDescent="0.25">
      <c r="B3064" s="122">
        <f t="shared" si="47"/>
        <v>3062</v>
      </c>
      <c r="C3064" s="369">
        <v>45501</v>
      </c>
      <c r="D3064" s="106" t="s">
        <v>399</v>
      </c>
      <c r="E3064" s="228" t="str">
        <f>VLOOKUP(D3064,Y$4:AA3066,2,FALSE)</f>
        <v xml:space="preserve"> لودر</v>
      </c>
      <c r="F3064" s="340" t="str">
        <f>VLOOKUP(D3064,Y$4:AA3066,3,FALSE)</f>
        <v>شرکتی-پیروزی</v>
      </c>
      <c r="G3064" s="4">
        <v>0</v>
      </c>
    </row>
    <row r="3065" spans="2:7" x14ac:dyDescent="0.25">
      <c r="B3065" s="122">
        <f t="shared" si="47"/>
        <v>3063</v>
      </c>
      <c r="C3065" s="369">
        <v>45502</v>
      </c>
      <c r="D3065" s="236" t="s">
        <v>127</v>
      </c>
      <c r="E3065" s="228" t="str">
        <f>VLOOKUP(D3065,Y$4:AA3067,2,FALSE)</f>
        <v>بلدوزر</v>
      </c>
      <c r="F3065" s="340" t="str">
        <f>VLOOKUP(D3065,Y$4:AA3067,3,FALSE)</f>
        <v>شرکتی-رجب زاده</v>
      </c>
      <c r="G3065" s="4">
        <v>0</v>
      </c>
    </row>
    <row r="3066" spans="2:7" x14ac:dyDescent="0.25">
      <c r="B3066" s="122">
        <f t="shared" si="47"/>
        <v>3064</v>
      </c>
      <c r="C3066" s="369">
        <v>45502</v>
      </c>
      <c r="D3066" s="236" t="s">
        <v>297</v>
      </c>
      <c r="E3066" s="228" t="str">
        <f>VLOOKUP(D3066,Y$4:AA3068,2,FALSE)</f>
        <v>بلدوزر</v>
      </c>
      <c r="F3066" s="340" t="str">
        <f>VLOOKUP(D3066,Y$4:AA3068,3,FALSE)</f>
        <v>شرکتی-نخعی</v>
      </c>
      <c r="G3066" s="4">
        <v>0</v>
      </c>
    </row>
    <row r="3067" spans="2:7" x14ac:dyDescent="0.25">
      <c r="B3067" s="122">
        <f t="shared" si="47"/>
        <v>3065</v>
      </c>
      <c r="C3067" s="369">
        <v>45502</v>
      </c>
      <c r="D3067" s="236" t="s">
        <v>88</v>
      </c>
      <c r="E3067" s="228" t="str">
        <f>VLOOKUP(D3067,Y$4:AA3069,2,FALSE)</f>
        <v>گریدر  ۱۶g</v>
      </c>
      <c r="F3067" s="340" t="str">
        <f>VLOOKUP(D3067,Y$4:AA3069,3,FALSE)</f>
        <v>شرکتی-یگانه</v>
      </c>
      <c r="G3067" s="4">
        <v>0</v>
      </c>
    </row>
    <row r="3068" spans="2:7" x14ac:dyDescent="0.25">
      <c r="B3068" s="122">
        <f t="shared" si="47"/>
        <v>3066</v>
      </c>
      <c r="C3068" s="369">
        <v>45502</v>
      </c>
      <c r="D3068" s="236" t="s">
        <v>301</v>
      </c>
      <c r="E3068" s="228" t="str">
        <f>VLOOKUP(D3068,Y$4:AA3070,2,FALSE)</f>
        <v>گریدر  ۱۶g</v>
      </c>
      <c r="F3068" s="340" t="str">
        <f>VLOOKUP(D3068,Y$4:AA3070,3,FALSE)</f>
        <v>شرکتی-حسن پور</v>
      </c>
      <c r="G3068" s="4">
        <v>51</v>
      </c>
    </row>
    <row r="3069" spans="2:7" x14ac:dyDescent="0.25">
      <c r="B3069" s="122">
        <f t="shared" si="47"/>
        <v>3067</v>
      </c>
      <c r="C3069" s="369">
        <v>45502</v>
      </c>
      <c r="D3069" s="236" t="s">
        <v>120</v>
      </c>
      <c r="E3069" s="228" t="str">
        <f>VLOOKUP(D3069,Y$4:AA3071,2,FALSE)</f>
        <v>میکسراتکو</v>
      </c>
      <c r="F3069" s="340" t="str">
        <f>VLOOKUP(D3069,Y$4:AA3071,3,FALSE)</f>
        <v>شرکتی-شاکری</v>
      </c>
      <c r="G3069" s="4">
        <v>0</v>
      </c>
    </row>
    <row r="3070" spans="2:7" x14ac:dyDescent="0.25">
      <c r="B3070" s="122">
        <f t="shared" si="47"/>
        <v>3068</v>
      </c>
      <c r="C3070" s="369">
        <v>45502</v>
      </c>
      <c r="D3070" s="236" t="s">
        <v>122</v>
      </c>
      <c r="E3070" s="228" t="str">
        <f>VLOOKUP(D3070,Y$4:AA3072,2,FALSE)</f>
        <v>میکسر امیکو</v>
      </c>
      <c r="F3070" s="340" t="str">
        <f>VLOOKUP(D3070,Y$4:AA3072,3,FALSE)</f>
        <v>شرکتی-زراعتی</v>
      </c>
      <c r="G3070" s="4">
        <v>0</v>
      </c>
    </row>
    <row r="3071" spans="2:7" x14ac:dyDescent="0.25">
      <c r="B3071" s="122">
        <f t="shared" si="47"/>
        <v>3069</v>
      </c>
      <c r="C3071" s="369">
        <v>45502</v>
      </c>
      <c r="D3071" s="236" t="s">
        <v>356</v>
      </c>
      <c r="E3071" s="228" t="str">
        <f>VLOOKUP(D3071,Y$4:AA3073,2,FALSE)</f>
        <v>میکسر اتکو</v>
      </c>
      <c r="F3071" s="340" t="str">
        <f>VLOOKUP(D3071,Y$4:AA3073,3,FALSE)</f>
        <v>-</v>
      </c>
      <c r="G3071" s="4">
        <v>98</v>
      </c>
    </row>
    <row r="3072" spans="2:7" x14ac:dyDescent="0.25">
      <c r="B3072" s="122">
        <f t="shared" si="47"/>
        <v>3070</v>
      </c>
      <c r="C3072" s="369">
        <v>45502</v>
      </c>
      <c r="D3072" s="236" t="s">
        <v>119</v>
      </c>
      <c r="E3072" s="228" t="str">
        <f>VLOOKUP(D3072,Y$4:AA3074,2,FALSE)</f>
        <v>غلطک</v>
      </c>
      <c r="F3072" s="340" t="str">
        <f>VLOOKUP(D3072,Y$4:AA3074,3,FALSE)</f>
        <v>شرکتی-جمالی</v>
      </c>
      <c r="G3072" s="4">
        <v>0</v>
      </c>
    </row>
    <row r="3073" spans="2:7" x14ac:dyDescent="0.25">
      <c r="B3073" s="122">
        <f t="shared" si="47"/>
        <v>3071</v>
      </c>
      <c r="C3073" s="369">
        <v>45502</v>
      </c>
      <c r="D3073" s="236" t="s">
        <v>110</v>
      </c>
      <c r="E3073" s="228" t="str">
        <f>VLOOKUP(D3073,Y$4:AA3075,2,FALSE)</f>
        <v>غلطک</v>
      </c>
      <c r="F3073" s="340" t="str">
        <f>VLOOKUP(D3073,Y$4:AA3075,3,FALSE)</f>
        <v>شرکتی-شیری</v>
      </c>
      <c r="G3073" s="4">
        <v>0</v>
      </c>
    </row>
    <row r="3074" spans="2:7" x14ac:dyDescent="0.25">
      <c r="B3074" s="122">
        <f t="shared" si="47"/>
        <v>3072</v>
      </c>
      <c r="C3074" s="369">
        <v>45502</v>
      </c>
      <c r="D3074" s="236" t="s">
        <v>107</v>
      </c>
      <c r="E3074" s="228" t="str">
        <f>VLOOKUP(D3074,Y$4:AA3076,2,FALSE)</f>
        <v>غلطک</v>
      </c>
      <c r="F3074" s="340" t="str">
        <f>VLOOKUP(D3074,Y$4:AA3076,3,FALSE)</f>
        <v>شرکتی-دیانتی</v>
      </c>
      <c r="G3074" s="4">
        <v>0</v>
      </c>
    </row>
    <row r="3075" spans="2:7" x14ac:dyDescent="0.25">
      <c r="B3075" s="122">
        <f t="shared" si="47"/>
        <v>3073</v>
      </c>
      <c r="C3075" s="369">
        <v>45502</v>
      </c>
      <c r="D3075" s="236" t="s">
        <v>285</v>
      </c>
      <c r="E3075" s="228" t="str">
        <f>VLOOKUP(D3075,Y$4:AA3077,2,FALSE)</f>
        <v>غلطک</v>
      </c>
      <c r="F3075" s="340" t="str">
        <f>VLOOKUP(D3075,Y$4:AA3077,3,FALSE)</f>
        <v>شرکتی-شیری</v>
      </c>
      <c r="G3075" s="4">
        <v>0</v>
      </c>
    </row>
    <row r="3076" spans="2:7" x14ac:dyDescent="0.25">
      <c r="B3076" s="122">
        <f t="shared" si="47"/>
        <v>3074</v>
      </c>
      <c r="C3076" s="369">
        <v>45502</v>
      </c>
      <c r="D3076" s="236" t="s">
        <v>380</v>
      </c>
      <c r="E3076" s="228" t="str">
        <f>VLOOKUP(D3076,Y$4:AA3078,2,FALSE)</f>
        <v>غلطک</v>
      </c>
      <c r="F3076" s="340">
        <f>VLOOKUP(D3076,Y$4:AA3078,3,FALSE)</f>
        <v>0</v>
      </c>
      <c r="G3076" s="4">
        <v>0</v>
      </c>
    </row>
    <row r="3077" spans="2:7" x14ac:dyDescent="0.25">
      <c r="B3077" s="122">
        <f t="shared" si="47"/>
        <v>3075</v>
      </c>
      <c r="C3077" s="369">
        <v>45502</v>
      </c>
      <c r="D3077" s="236" t="s">
        <v>381</v>
      </c>
      <c r="E3077" s="228" t="str">
        <f>VLOOKUP(D3077,Y$4:AA3079,2,FALSE)</f>
        <v>غلطک</v>
      </c>
      <c r="F3077" s="340">
        <f>VLOOKUP(D3077,Y$4:AA3079,3,FALSE)</f>
        <v>0</v>
      </c>
      <c r="G3077" s="4">
        <v>0</v>
      </c>
    </row>
    <row r="3078" spans="2:7" x14ac:dyDescent="0.25">
      <c r="B3078" s="122">
        <f t="shared" si="47"/>
        <v>3076</v>
      </c>
      <c r="C3078" s="369">
        <v>45502</v>
      </c>
      <c r="D3078" s="236" t="s">
        <v>91</v>
      </c>
      <c r="E3078" s="228" t="str">
        <f>VLOOKUP(D3078,Y$4:AA3080,2,FALSE)</f>
        <v>کامیون کمپرسی</v>
      </c>
      <c r="F3078" s="340" t="str">
        <f>VLOOKUP(D3078,Y$4:AA3080,3,FALSE)</f>
        <v>شرکتی-یحیی زاده</v>
      </c>
      <c r="G3078" s="4">
        <v>0</v>
      </c>
    </row>
    <row r="3079" spans="2:7" x14ac:dyDescent="0.25">
      <c r="B3079" s="122">
        <f t="shared" si="47"/>
        <v>3077</v>
      </c>
      <c r="C3079" s="369">
        <v>45502</v>
      </c>
      <c r="D3079" s="236" t="s">
        <v>94</v>
      </c>
      <c r="E3079" s="228" t="str">
        <f>VLOOKUP(D3079,Y$4:AA3081,2,FALSE)</f>
        <v>کامیون کمپرسی</v>
      </c>
      <c r="F3079" s="340" t="str">
        <f>VLOOKUP(D3079,Y$4:AA3081,3,FALSE)</f>
        <v>شرکتی-نوروز غلامی</v>
      </c>
      <c r="G3079" s="4">
        <v>0</v>
      </c>
    </row>
    <row r="3080" spans="2:7" x14ac:dyDescent="0.25">
      <c r="B3080" s="122">
        <f t="shared" si="47"/>
        <v>3078</v>
      </c>
      <c r="C3080" s="369">
        <v>45502</v>
      </c>
      <c r="D3080" s="236" t="s">
        <v>117</v>
      </c>
      <c r="E3080" s="228" t="str">
        <f>VLOOKUP(D3080,Y$4:AA3082,2,FALSE)</f>
        <v>کامیون کمپرسی</v>
      </c>
      <c r="F3080" s="340" t="str">
        <f>VLOOKUP(D3080,Y$4:AA3082,3,FALSE)</f>
        <v>شرکتی-علیرضا اقلیمی</v>
      </c>
      <c r="G3080" s="4">
        <v>0</v>
      </c>
    </row>
    <row r="3081" spans="2:7" x14ac:dyDescent="0.25">
      <c r="B3081" s="122">
        <f t="shared" si="47"/>
        <v>3079</v>
      </c>
      <c r="C3081" s="369">
        <v>45502</v>
      </c>
      <c r="D3081" s="236" t="s">
        <v>130</v>
      </c>
      <c r="E3081" s="228" t="str">
        <f>VLOOKUP(D3081,Y$4:AA3083,2,FALSE)</f>
        <v>تانکر ابپاش بنز</v>
      </c>
      <c r="F3081" s="340" t="str">
        <f>VLOOKUP(D3081,Y$4:AA3083,3,FALSE)</f>
        <v>شرکتی-بارانی</v>
      </c>
      <c r="G3081" s="4">
        <v>32</v>
      </c>
    </row>
    <row r="3082" spans="2:7" x14ac:dyDescent="0.25">
      <c r="B3082" s="122">
        <f t="shared" si="47"/>
        <v>3080</v>
      </c>
      <c r="C3082" s="369">
        <v>45502</v>
      </c>
      <c r="D3082" s="236" t="s">
        <v>96</v>
      </c>
      <c r="E3082" s="228" t="str">
        <f>VLOOKUP(D3082,Y$4:AA3084,2,FALSE)</f>
        <v>تانکر ابپاش بنز</v>
      </c>
      <c r="F3082" s="340" t="str">
        <f>VLOOKUP(D3082,Y$4:AA3084,3,FALSE)</f>
        <v>شرکتی-میامی</v>
      </c>
      <c r="G3082" s="4">
        <v>0</v>
      </c>
    </row>
    <row r="3083" spans="2:7" x14ac:dyDescent="0.25">
      <c r="B3083" s="122">
        <f t="shared" si="47"/>
        <v>3081</v>
      </c>
      <c r="C3083" s="369">
        <v>45502</v>
      </c>
      <c r="D3083" s="236" t="s">
        <v>114</v>
      </c>
      <c r="E3083" s="228" t="str">
        <f>VLOOKUP(D3083,Y$4:AA3085,2,FALSE)</f>
        <v>تانکر سوخت بنز</v>
      </c>
      <c r="F3083" s="340" t="str">
        <f>VLOOKUP(D3083,Y$4:AA3085,3,FALSE)</f>
        <v>شرکتی-برات زاده- از تاریخ 1 تیرماه</v>
      </c>
      <c r="G3083" s="4">
        <v>0</v>
      </c>
    </row>
    <row r="3084" spans="2:7" x14ac:dyDescent="0.25">
      <c r="B3084" s="122">
        <f t="shared" si="47"/>
        <v>3082</v>
      </c>
      <c r="C3084" s="369">
        <v>45502</v>
      </c>
      <c r="D3084" s="106" t="s">
        <v>399</v>
      </c>
      <c r="E3084" s="228" t="str">
        <f>VLOOKUP(D3084,Y$4:AA3086,2,FALSE)</f>
        <v xml:space="preserve"> لودر</v>
      </c>
      <c r="F3084" s="340" t="str">
        <f>VLOOKUP(D3084,Y$4:AA3086,3,FALSE)</f>
        <v>شرکتی-پیروزی</v>
      </c>
      <c r="G3084" s="4">
        <v>0</v>
      </c>
    </row>
    <row r="3085" spans="2:7" x14ac:dyDescent="0.25">
      <c r="B3085" s="122">
        <f t="shared" si="47"/>
        <v>3083</v>
      </c>
      <c r="C3085" s="374">
        <v>45502</v>
      </c>
      <c r="D3085" s="315" t="s">
        <v>158</v>
      </c>
      <c r="E3085" s="316" t="str">
        <f>VLOOKUP(D3085,Y$4:AA3087,2,FALSE)</f>
        <v>بیل مکانیکی</v>
      </c>
      <c r="F3085" s="341" t="str">
        <f>VLOOKUP(D3085,Y$4:AA3087,3,FALSE)</f>
        <v>تکبری</v>
      </c>
      <c r="G3085" s="4">
        <v>171</v>
      </c>
    </row>
    <row r="3086" spans="2:7" x14ac:dyDescent="0.25">
      <c r="B3086" s="122">
        <f t="shared" si="47"/>
        <v>3084</v>
      </c>
      <c r="C3086" s="369">
        <v>45502</v>
      </c>
      <c r="D3086" s="237" t="s">
        <v>144</v>
      </c>
      <c r="E3086" s="228" t="str">
        <f>VLOOKUP(D3086,Y$4:AA3088,2,FALSE)</f>
        <v>بلدوزر D85</v>
      </c>
      <c r="F3086" s="340" t="str">
        <f>VLOOKUP(D3086,Y$4:AA3088,3,FALSE)</f>
        <v>اکبری</v>
      </c>
      <c r="G3086" s="4">
        <v>0</v>
      </c>
    </row>
    <row r="3087" spans="2:7" x14ac:dyDescent="0.25">
      <c r="B3087" s="122">
        <f t="shared" si="47"/>
        <v>3085</v>
      </c>
      <c r="C3087" s="369">
        <v>45502</v>
      </c>
      <c r="D3087" s="237" t="s">
        <v>146</v>
      </c>
      <c r="E3087" s="228" t="str">
        <f>VLOOKUP(D3087,Y$4:AA3089,2,FALSE)</f>
        <v>بلدوزر D85</v>
      </c>
      <c r="F3087" s="340" t="str">
        <f>VLOOKUP(D3087,Y$4:AA3089,3,FALSE)</f>
        <v>اکبری</v>
      </c>
      <c r="G3087" s="4">
        <v>185</v>
      </c>
    </row>
    <row r="3088" spans="2:7" x14ac:dyDescent="0.25">
      <c r="B3088" s="122">
        <f t="shared" si="47"/>
        <v>3086</v>
      </c>
      <c r="C3088" s="369">
        <v>45502</v>
      </c>
      <c r="D3088" s="238" t="s">
        <v>147</v>
      </c>
      <c r="E3088" s="228" t="str">
        <f>VLOOKUP(D3088,Y$4:AA3090,2,FALSE)</f>
        <v>بلدوزر کاترپیلار D8</v>
      </c>
      <c r="F3088" s="340" t="str">
        <f>VLOOKUP(D3088,Y$4:AA3090,3,FALSE)</f>
        <v>حسن پور</v>
      </c>
      <c r="G3088" s="4">
        <v>0</v>
      </c>
    </row>
    <row r="3089" spans="2:7" x14ac:dyDescent="0.25">
      <c r="B3089" s="122">
        <f t="shared" si="47"/>
        <v>3087</v>
      </c>
      <c r="C3089" s="369">
        <v>45502</v>
      </c>
      <c r="D3089" s="236" t="s">
        <v>162</v>
      </c>
      <c r="E3089" s="228" t="str">
        <f>VLOOKUP(D3089,Y$4:AA3091,2,FALSE)</f>
        <v>بیل مکانیکی</v>
      </c>
      <c r="F3089" s="340" t="str">
        <f>VLOOKUP(D3089,Y$4:AA3091,3,FALSE)</f>
        <v>رضاپور</v>
      </c>
      <c r="G3089" s="4">
        <v>0</v>
      </c>
    </row>
    <row r="3090" spans="2:7" x14ac:dyDescent="0.25">
      <c r="B3090" s="122">
        <f t="shared" si="47"/>
        <v>3088</v>
      </c>
      <c r="C3090" s="373">
        <v>45502</v>
      </c>
      <c r="D3090" s="314" t="s">
        <v>160</v>
      </c>
      <c r="E3090" s="313" t="str">
        <f>VLOOKUP(D3090,Y$4:AA3092,2,FALSE)</f>
        <v>تانکر آب</v>
      </c>
      <c r="F3090" s="342" t="str">
        <f>VLOOKUP(D3090,Y$4:AA3092,3,FALSE)</f>
        <v>رضاپور</v>
      </c>
      <c r="G3090" s="4">
        <v>0</v>
      </c>
    </row>
    <row r="3091" spans="2:7" x14ac:dyDescent="0.25">
      <c r="B3091" s="122">
        <f t="shared" si="47"/>
        <v>3089</v>
      </c>
      <c r="C3091" s="369">
        <v>45502</v>
      </c>
      <c r="D3091" s="236" t="s">
        <v>398</v>
      </c>
      <c r="E3091" s="228" t="str">
        <f>VLOOKUP(D3091,Y$4:AA3093,2,FALSE)</f>
        <v>بلدوزر</v>
      </c>
      <c r="F3091" s="340" t="str">
        <f>VLOOKUP(D3091,Y$4:AA3093,3,FALSE)</f>
        <v>جواد رضاپور</v>
      </c>
      <c r="G3091" s="4">
        <v>0</v>
      </c>
    </row>
    <row r="3092" spans="2:7" x14ac:dyDescent="0.25">
      <c r="B3092" s="122">
        <f t="shared" si="47"/>
        <v>3090</v>
      </c>
      <c r="C3092" s="374">
        <v>45502</v>
      </c>
      <c r="D3092" s="315" t="s">
        <v>149</v>
      </c>
      <c r="E3092" s="316" t="str">
        <f>VLOOKUP(D3092,Y$4:AA3094,2,FALSE)</f>
        <v>لودر ZL50</v>
      </c>
      <c r="F3092" s="341" t="str">
        <f>VLOOKUP(D3092,Y$4:AA3094,3,FALSE)</f>
        <v>میرزایی</v>
      </c>
      <c r="G3092" s="4">
        <v>188</v>
      </c>
    </row>
    <row r="3093" spans="2:7" x14ac:dyDescent="0.25">
      <c r="B3093" s="122">
        <f t="shared" si="47"/>
        <v>3091</v>
      </c>
      <c r="C3093" s="369">
        <v>45502</v>
      </c>
      <c r="D3093" s="237" t="s">
        <v>150</v>
      </c>
      <c r="E3093" s="228" t="str">
        <f>VLOOKUP(D3093,Y$4:AA3095,2,FALSE)</f>
        <v>کامیون کمپرسی</v>
      </c>
      <c r="F3093" s="340" t="str">
        <f>VLOOKUP(D3093,Y$4:AA3095,3,FALSE)</f>
        <v>میرزایی</v>
      </c>
      <c r="G3093" s="4">
        <v>143</v>
      </c>
    </row>
    <row r="3094" spans="2:7" x14ac:dyDescent="0.25">
      <c r="B3094" s="122">
        <f t="shared" si="47"/>
        <v>3092</v>
      </c>
      <c r="C3094" s="369">
        <v>45502</v>
      </c>
      <c r="D3094" s="237" t="s">
        <v>152</v>
      </c>
      <c r="E3094" s="228" t="str">
        <f>VLOOKUP(D3094,Y$4:AA3096,2,FALSE)</f>
        <v>کامیون کمپرسی</v>
      </c>
      <c r="F3094" s="340" t="str">
        <f>VLOOKUP(D3094,Y$4:AA3096,3,FALSE)</f>
        <v>میرزایی</v>
      </c>
      <c r="G3094" s="4">
        <v>170</v>
      </c>
    </row>
    <row r="3095" spans="2:7" x14ac:dyDescent="0.25">
      <c r="B3095" s="122">
        <f t="shared" si="47"/>
        <v>3093</v>
      </c>
      <c r="C3095" s="369">
        <v>45502</v>
      </c>
      <c r="D3095" s="237" t="s">
        <v>153</v>
      </c>
      <c r="E3095" s="228" t="str">
        <f>VLOOKUP(D3095,Y$4:AA3097,2,FALSE)</f>
        <v>کامیون کمپرسی</v>
      </c>
      <c r="F3095" s="340" t="str">
        <f>VLOOKUP(D3095,Y$4:AA3097,3,FALSE)</f>
        <v>میرزایی</v>
      </c>
      <c r="G3095" s="4">
        <v>200</v>
      </c>
    </row>
    <row r="3096" spans="2:7" x14ac:dyDescent="0.25">
      <c r="B3096" s="122">
        <f t="shared" si="47"/>
        <v>3094</v>
      </c>
      <c r="C3096" s="369">
        <v>45502</v>
      </c>
      <c r="D3096" s="237" t="s">
        <v>137</v>
      </c>
      <c r="E3096" s="228" t="str">
        <f>VLOOKUP(D3096,Y$4:AA3098,2,FALSE)</f>
        <v>بیل مکانیکی</v>
      </c>
      <c r="F3096" s="340" t="str">
        <f>VLOOKUP(D3096,Y$4:AA3098,3,FALSE)</f>
        <v>انصاری</v>
      </c>
      <c r="G3096" s="4">
        <v>0</v>
      </c>
    </row>
    <row r="3097" spans="2:7" x14ac:dyDescent="0.25">
      <c r="B3097" s="122">
        <f t="shared" si="47"/>
        <v>3095</v>
      </c>
      <c r="C3097" s="369">
        <v>45502</v>
      </c>
      <c r="D3097" s="237" t="s">
        <v>139</v>
      </c>
      <c r="E3097" s="228" t="str">
        <f>VLOOKUP(D3097,Y$4:AA3099,2,FALSE)</f>
        <v>بیل مکانیکی</v>
      </c>
      <c r="F3097" s="340" t="str">
        <f>VLOOKUP(D3097,Y$4:AA3099,3,FALSE)</f>
        <v>انصاری</v>
      </c>
      <c r="G3097" s="4">
        <v>235</v>
      </c>
    </row>
    <row r="3098" spans="2:7" x14ac:dyDescent="0.25">
      <c r="B3098" s="122">
        <f t="shared" si="47"/>
        <v>3096</v>
      </c>
      <c r="C3098" s="369">
        <v>45502</v>
      </c>
      <c r="D3098" s="237" t="s">
        <v>141</v>
      </c>
      <c r="E3098" s="228" t="str">
        <f>VLOOKUP(D3098,Y$4:AA3100,2,FALSE)</f>
        <v>کامیون کمپرسی</v>
      </c>
      <c r="F3098" s="340" t="str">
        <f>VLOOKUP(D3098,Y$4:AA3100,3,FALSE)</f>
        <v>انصاری</v>
      </c>
      <c r="G3098" s="4">
        <v>0</v>
      </c>
    </row>
    <row r="3099" spans="2:7" x14ac:dyDescent="0.25">
      <c r="B3099" s="122">
        <f t="shared" si="47"/>
        <v>3097</v>
      </c>
      <c r="C3099" s="369">
        <v>45502</v>
      </c>
      <c r="D3099" s="237" t="s">
        <v>142</v>
      </c>
      <c r="E3099" s="228" t="str">
        <f>VLOOKUP(D3099,Y$4:AA3101,2,FALSE)</f>
        <v>کامیون کمپرسی</v>
      </c>
      <c r="F3099" s="340" t="str">
        <f>VLOOKUP(D3099,Y$4:AA3101,3,FALSE)</f>
        <v>انصاری</v>
      </c>
      <c r="G3099" s="4">
        <v>0</v>
      </c>
    </row>
    <row r="3100" spans="2:7" x14ac:dyDescent="0.25">
      <c r="B3100" s="122">
        <f t="shared" si="47"/>
        <v>3098</v>
      </c>
      <c r="C3100" s="369">
        <v>45502</v>
      </c>
      <c r="D3100" s="237" t="s">
        <v>143</v>
      </c>
      <c r="E3100" s="228" t="str">
        <f>VLOOKUP(D3100,Y$4:AA3102,2,FALSE)</f>
        <v>کامیون کمپرسی</v>
      </c>
      <c r="F3100" s="340" t="str">
        <f>VLOOKUP(D3100,Y$4:AA3102,3,FALSE)</f>
        <v>انصاری</v>
      </c>
      <c r="G3100" s="4">
        <v>0</v>
      </c>
    </row>
    <row r="3101" spans="2:7" x14ac:dyDescent="0.25">
      <c r="B3101" s="122">
        <f t="shared" si="47"/>
        <v>3099</v>
      </c>
      <c r="C3101" s="369">
        <v>45502</v>
      </c>
      <c r="D3101" s="237" t="s">
        <v>136</v>
      </c>
      <c r="E3101" s="228" t="str">
        <f>VLOOKUP(D3101,Y$4:AA3103,2,FALSE)</f>
        <v>بلدوزر</v>
      </c>
      <c r="F3101" s="340" t="str">
        <f>VLOOKUP(D3101,Y$4:AA3103,3,FALSE)</f>
        <v>انصاری</v>
      </c>
      <c r="G3101" s="4">
        <v>0</v>
      </c>
    </row>
    <row r="3102" spans="2:7" x14ac:dyDescent="0.25">
      <c r="B3102" s="122">
        <f t="shared" si="47"/>
        <v>3100</v>
      </c>
      <c r="C3102" s="369">
        <v>45502</v>
      </c>
      <c r="D3102" s="237" t="s">
        <v>286</v>
      </c>
      <c r="E3102" s="228" t="str">
        <f>VLOOKUP(D3102,Y$4:AA3104,2,FALSE)</f>
        <v>بلدوزر</v>
      </c>
      <c r="F3102" s="340" t="str">
        <f>VLOOKUP(D3102,Y$4:AA3104,3,FALSE)</f>
        <v>انصاری</v>
      </c>
      <c r="G3102" s="4">
        <v>539</v>
      </c>
    </row>
    <row r="3103" spans="2:7" x14ac:dyDescent="0.25">
      <c r="B3103" s="122">
        <f t="shared" si="47"/>
        <v>3101</v>
      </c>
      <c r="C3103" s="369">
        <v>45502</v>
      </c>
      <c r="D3103" s="236" t="s">
        <v>155</v>
      </c>
      <c r="E3103" s="228" t="str">
        <f>VLOOKUP(D3103,Y$4:AA3105,2,FALSE)</f>
        <v>لودر</v>
      </c>
      <c r="F3103" s="340" t="str">
        <f>VLOOKUP(D3103,Y$4:AA3105,3,FALSE)</f>
        <v>صداقت</v>
      </c>
      <c r="G3103" s="4">
        <v>0</v>
      </c>
    </row>
    <row r="3104" spans="2:7" x14ac:dyDescent="0.25">
      <c r="B3104" s="122">
        <f t="shared" si="47"/>
        <v>3102</v>
      </c>
      <c r="C3104" s="369">
        <v>45502</v>
      </c>
      <c r="D3104" s="236" t="s">
        <v>156</v>
      </c>
      <c r="E3104" s="228" t="str">
        <f>VLOOKUP(D3104,Y$4:AA3106,2,FALSE)</f>
        <v>کامیون کمپرسی</v>
      </c>
      <c r="F3104" s="340" t="str">
        <f>VLOOKUP(D3104,Y$4:AA3106,3,FALSE)</f>
        <v>صداقت</v>
      </c>
      <c r="G3104" s="4">
        <v>0</v>
      </c>
    </row>
    <row r="3105" spans="2:7" x14ac:dyDescent="0.25">
      <c r="B3105" s="122">
        <f t="shared" si="47"/>
        <v>3103</v>
      </c>
      <c r="C3105" s="369">
        <v>45502</v>
      </c>
      <c r="D3105" s="236" t="s">
        <v>157</v>
      </c>
      <c r="E3105" s="228" t="str">
        <f>VLOOKUP(D3105,Y$4:AA3107,2,FALSE)</f>
        <v>کامیون کمپرسی</v>
      </c>
      <c r="F3105" s="340" t="str">
        <f>VLOOKUP(D3105,Y$4:AA3107,3,FALSE)</f>
        <v>صداقت</v>
      </c>
      <c r="G3105" s="4">
        <v>0</v>
      </c>
    </row>
    <row r="3106" spans="2:7" x14ac:dyDescent="0.25">
      <c r="B3106" s="122">
        <f t="shared" si="47"/>
        <v>3104</v>
      </c>
      <c r="C3106" s="369">
        <v>45502</v>
      </c>
      <c r="D3106" s="236" t="s">
        <v>302</v>
      </c>
      <c r="E3106" s="228" t="str">
        <f>VLOOKUP(D3106,Y$4:AA3108,2,FALSE)</f>
        <v>کامیون کمپرسی</v>
      </c>
      <c r="F3106" s="340" t="str">
        <f>VLOOKUP(D3106,Y$4:AA3108,3,FALSE)</f>
        <v>صداقت</v>
      </c>
      <c r="G3106" s="4">
        <v>0</v>
      </c>
    </row>
    <row r="3107" spans="2:7" x14ac:dyDescent="0.25">
      <c r="B3107" s="122">
        <f t="shared" si="47"/>
        <v>3105</v>
      </c>
      <c r="C3107" s="369">
        <v>45502</v>
      </c>
      <c r="D3107" s="237" t="s">
        <v>266</v>
      </c>
      <c r="E3107" s="228" t="str">
        <f>VLOOKUP(D3107,Y$4:AA3109,2,FALSE)</f>
        <v>کامیون کمپرسی</v>
      </c>
      <c r="F3107" s="340" t="str">
        <f>VLOOKUP(D3107,Y$4:AA3109,3,FALSE)</f>
        <v>انصاری</v>
      </c>
      <c r="G3107" s="4">
        <v>142</v>
      </c>
    </row>
    <row r="3108" spans="2:7" x14ac:dyDescent="0.25">
      <c r="B3108" s="122">
        <f t="shared" si="47"/>
        <v>3106</v>
      </c>
      <c r="C3108" s="369">
        <v>45502</v>
      </c>
      <c r="D3108" s="237" t="s">
        <v>267</v>
      </c>
      <c r="E3108" s="228" t="str">
        <f>VLOOKUP(D3108,Y$4:AA3110,2,FALSE)</f>
        <v>کامیون کمپرسی</v>
      </c>
      <c r="F3108" s="340" t="str">
        <f>VLOOKUP(D3108,Y$4:AA3110,3,FALSE)</f>
        <v>انصاری</v>
      </c>
      <c r="G3108" s="4">
        <v>121</v>
      </c>
    </row>
    <row r="3109" spans="2:7" x14ac:dyDescent="0.25">
      <c r="B3109" s="122">
        <f t="shared" si="47"/>
        <v>3107</v>
      </c>
      <c r="C3109" s="369">
        <v>45502</v>
      </c>
      <c r="D3109" s="237" t="s">
        <v>258</v>
      </c>
      <c r="E3109" s="228" t="str">
        <f>VLOOKUP(D3109,Y$4:AA3111,2,FALSE)</f>
        <v>کامیون کمپرسی</v>
      </c>
      <c r="F3109" s="340" t="str">
        <f>VLOOKUP(D3109,Y$4:AA3111,3,FALSE)</f>
        <v>انصاری</v>
      </c>
      <c r="G3109" s="4">
        <v>119</v>
      </c>
    </row>
    <row r="3110" spans="2:7" x14ac:dyDescent="0.25">
      <c r="B3110" s="122">
        <f t="shared" si="47"/>
        <v>3108</v>
      </c>
      <c r="C3110" s="373">
        <v>45502</v>
      </c>
      <c r="D3110" s="312" t="s">
        <v>179</v>
      </c>
      <c r="E3110" s="313" t="str">
        <f>VLOOKUP(D3110,Y$4:AA3112,2,FALSE)</f>
        <v>تانکر آب</v>
      </c>
      <c r="F3110" s="342" t="str">
        <f>VLOOKUP(D3110,Y$4:AA3112,3,FALSE)</f>
        <v>گلپایگانی</v>
      </c>
      <c r="G3110" s="4">
        <v>92</v>
      </c>
    </row>
    <row r="3111" spans="2:7" x14ac:dyDescent="0.25">
      <c r="B3111" s="122">
        <f t="shared" si="47"/>
        <v>3109</v>
      </c>
      <c r="C3111" s="369">
        <v>45502</v>
      </c>
      <c r="D3111" s="236" t="s">
        <v>328</v>
      </c>
      <c r="E3111" s="228" t="e">
        <f>VLOOKUP(D3111,Y$4:AA3113,2,FALSE)</f>
        <v>#N/A</v>
      </c>
      <c r="F3111" s="340" t="e">
        <f>VLOOKUP(D3111,Y$4:AA3113,3,FALSE)</f>
        <v>#N/A</v>
      </c>
      <c r="G3111" s="4">
        <v>0</v>
      </c>
    </row>
    <row r="3112" spans="2:7" x14ac:dyDescent="0.25">
      <c r="B3112" s="122">
        <f t="shared" si="47"/>
        <v>3110</v>
      </c>
      <c r="C3112" s="374">
        <v>45502</v>
      </c>
      <c r="D3112" s="317" t="s">
        <v>164</v>
      </c>
      <c r="E3112" s="316" t="str">
        <f>VLOOKUP(D3112,Y$4:AA3114,2,FALSE)</f>
        <v>گریدر 14G</v>
      </c>
      <c r="F3112" s="341" t="str">
        <f>VLOOKUP(D3112,Y$4:AA3114,3,FALSE)</f>
        <v>محمد پور</v>
      </c>
      <c r="G3112" s="4">
        <v>334</v>
      </c>
    </row>
    <row r="3113" spans="2:7" x14ac:dyDescent="0.25">
      <c r="B3113" s="122">
        <f t="shared" si="47"/>
        <v>3111</v>
      </c>
      <c r="C3113" s="369">
        <v>45502</v>
      </c>
      <c r="D3113" s="238" t="s">
        <v>168</v>
      </c>
      <c r="E3113" s="228" t="str">
        <f>VLOOKUP(D3113,Y$4:AA3115,2,FALSE)</f>
        <v>غلطک کششی</v>
      </c>
      <c r="F3113" s="340" t="str">
        <f>VLOOKUP(D3113,Y$4:AA3115,3,FALSE)</f>
        <v>محمد پور</v>
      </c>
      <c r="G3113" s="4">
        <v>86</v>
      </c>
    </row>
    <row r="3114" spans="2:7" x14ac:dyDescent="0.25">
      <c r="B3114" s="122">
        <f t="shared" si="47"/>
        <v>3112</v>
      </c>
      <c r="C3114" s="369">
        <v>45502</v>
      </c>
      <c r="D3114" s="238" t="s">
        <v>171</v>
      </c>
      <c r="E3114" s="228" t="str">
        <f>VLOOKUP(D3114,Y$4:AA3116,2,FALSE)</f>
        <v>غلطک کششی</v>
      </c>
      <c r="F3114" s="340" t="str">
        <f>VLOOKUP(D3114,Y$4:AA3116,3,FALSE)</f>
        <v>محمد پور</v>
      </c>
      <c r="G3114" s="4">
        <v>85</v>
      </c>
    </row>
    <row r="3115" spans="2:7" x14ac:dyDescent="0.25">
      <c r="B3115" s="122">
        <f t="shared" si="47"/>
        <v>3113</v>
      </c>
      <c r="C3115" s="369">
        <v>45502</v>
      </c>
      <c r="D3115" s="238" t="s">
        <v>172</v>
      </c>
      <c r="E3115" s="228" t="str">
        <f>VLOOKUP(D3115,Y$4:AA3117,2,FALSE)</f>
        <v>لودر</v>
      </c>
      <c r="F3115" s="340" t="str">
        <f>VLOOKUP(D3115,Y$4:AA3117,3,FALSE)</f>
        <v>محمد پور</v>
      </c>
      <c r="G3115" s="4">
        <v>170</v>
      </c>
    </row>
    <row r="3116" spans="2:7" x14ac:dyDescent="0.25">
      <c r="B3116" s="122">
        <f t="shared" si="47"/>
        <v>3114</v>
      </c>
      <c r="C3116" s="369">
        <v>45502</v>
      </c>
      <c r="D3116" s="238" t="s">
        <v>173</v>
      </c>
      <c r="E3116" s="228" t="str">
        <f>VLOOKUP(D3116,Y$4:AA3118,2,FALSE)</f>
        <v>تانکر آب</v>
      </c>
      <c r="F3116" s="340" t="str">
        <f>VLOOKUP(D3116,Y$4:AA3118,3,FALSE)</f>
        <v>محمد پور</v>
      </c>
      <c r="G3116" s="4">
        <v>0</v>
      </c>
    </row>
    <row r="3117" spans="2:7" x14ac:dyDescent="0.25">
      <c r="B3117" s="122">
        <f t="shared" si="47"/>
        <v>3115</v>
      </c>
      <c r="C3117" s="369">
        <v>45502</v>
      </c>
      <c r="D3117" s="238" t="s">
        <v>174</v>
      </c>
      <c r="E3117" s="228" t="str">
        <f>VLOOKUP(D3117,Y$4:AA3119,2,FALSE)</f>
        <v>غلطک پاچه بزی</v>
      </c>
      <c r="F3117" s="340" t="str">
        <f>VLOOKUP(D3117,Y$4:AA3119,3,FALSE)</f>
        <v>محمد پور</v>
      </c>
      <c r="G3117" s="4">
        <v>65</v>
      </c>
    </row>
    <row r="3118" spans="2:7" x14ac:dyDescent="0.25">
      <c r="B3118" s="122">
        <f t="shared" si="47"/>
        <v>3116</v>
      </c>
      <c r="C3118" s="369">
        <v>45502</v>
      </c>
      <c r="D3118" s="238" t="s">
        <v>176</v>
      </c>
      <c r="E3118" s="228" t="str">
        <f>VLOOKUP(D3118,Y$4:AA3120,2,FALSE)</f>
        <v>بلدوزر</v>
      </c>
      <c r="F3118" s="340" t="str">
        <f>VLOOKUP(D3118,Y$4:AA3120,3,FALSE)</f>
        <v>محمد پور</v>
      </c>
      <c r="G3118" s="4">
        <v>0</v>
      </c>
    </row>
    <row r="3119" spans="2:7" x14ac:dyDescent="0.25">
      <c r="B3119" s="122">
        <f t="shared" si="47"/>
        <v>3117</v>
      </c>
      <c r="C3119" s="369">
        <v>45502</v>
      </c>
      <c r="D3119" s="238" t="s">
        <v>177</v>
      </c>
      <c r="E3119" s="228" t="str">
        <f>VLOOKUP(D3119,Y$4:AA3121,2,FALSE)</f>
        <v>کمپرسی جفت</v>
      </c>
      <c r="F3119" s="340" t="str">
        <f>VLOOKUP(D3119,Y$4:AA3121,3,FALSE)</f>
        <v>محمد پور</v>
      </c>
      <c r="G3119" s="4">
        <v>0</v>
      </c>
    </row>
    <row r="3120" spans="2:7" x14ac:dyDescent="0.25">
      <c r="B3120" s="122">
        <f t="shared" si="47"/>
        <v>3118</v>
      </c>
      <c r="C3120" s="369">
        <v>45502</v>
      </c>
      <c r="D3120" s="238" t="s">
        <v>270</v>
      </c>
      <c r="E3120" s="228" t="str">
        <f>VLOOKUP(D3120,Y$4:AA3122,2,FALSE)</f>
        <v>کمپرسی جفت</v>
      </c>
      <c r="F3120" s="340" t="str">
        <f>VLOOKUP(D3120,Y$4:AA3122,3,FALSE)</f>
        <v>محمد پور</v>
      </c>
      <c r="G3120" s="4">
        <v>0</v>
      </c>
    </row>
    <row r="3121" spans="2:7" x14ac:dyDescent="0.25">
      <c r="B3121" s="122">
        <f t="shared" si="47"/>
        <v>3119</v>
      </c>
      <c r="C3121" s="369">
        <v>45502</v>
      </c>
      <c r="D3121" s="238" t="s">
        <v>268</v>
      </c>
      <c r="E3121" s="228" t="str">
        <f>VLOOKUP(D3121,Y$4:AA3123,2,FALSE)</f>
        <v>کمپرسی تک</v>
      </c>
      <c r="F3121" s="340" t="str">
        <f>VLOOKUP(D3121,Y$4:AA3123,3,FALSE)</f>
        <v>محمد پور</v>
      </c>
      <c r="G3121" s="4">
        <v>131</v>
      </c>
    </row>
    <row r="3122" spans="2:7" x14ac:dyDescent="0.25">
      <c r="B3122" s="122">
        <f t="shared" si="47"/>
        <v>3120</v>
      </c>
      <c r="C3122" s="369">
        <v>45502</v>
      </c>
      <c r="D3122" s="238" t="s">
        <v>260</v>
      </c>
      <c r="E3122" s="228" t="str">
        <f>VLOOKUP(D3122,Y$4:AA3124,2,FALSE)</f>
        <v>تانکر آب</v>
      </c>
      <c r="F3122" s="340" t="str">
        <f>VLOOKUP(D3122,Y$4:AA3124,3,FALSE)</f>
        <v>محمد پور</v>
      </c>
      <c r="G3122" s="4">
        <v>0</v>
      </c>
    </row>
    <row r="3123" spans="2:7" x14ac:dyDescent="0.25">
      <c r="B3123" s="122">
        <f t="shared" ref="B3123:B3186" si="48">ROW()-2</f>
        <v>3121</v>
      </c>
      <c r="C3123" s="369">
        <v>45502</v>
      </c>
      <c r="D3123" s="238" t="s">
        <v>284</v>
      </c>
      <c r="E3123" s="228" t="str">
        <f>VLOOKUP(D3123,Y$4:AA3125,2,FALSE)</f>
        <v>کمپرسی جفت</v>
      </c>
      <c r="F3123" s="340" t="str">
        <f>VLOOKUP(D3123,Y$4:AA3125,3,FALSE)</f>
        <v>محمد پور</v>
      </c>
      <c r="G3123" s="4">
        <v>0</v>
      </c>
    </row>
    <row r="3124" spans="2:7" x14ac:dyDescent="0.25">
      <c r="B3124" s="122">
        <f t="shared" si="48"/>
        <v>3122</v>
      </c>
      <c r="C3124" s="369">
        <v>45502</v>
      </c>
      <c r="D3124" s="238" t="s">
        <v>359</v>
      </c>
      <c r="E3124" s="228" t="str">
        <f>VLOOKUP(D3124,Y$4:AA3126,2,FALSE)</f>
        <v>کمپرسی جفت</v>
      </c>
      <c r="F3124" s="340" t="str">
        <f>VLOOKUP(D3124,Y$4:AA3126,3,FALSE)</f>
        <v>محمد پور</v>
      </c>
      <c r="G3124" s="4">
        <v>120</v>
      </c>
    </row>
    <row r="3125" spans="2:7" x14ac:dyDescent="0.25">
      <c r="B3125" s="122">
        <f t="shared" si="48"/>
        <v>3123</v>
      </c>
      <c r="C3125" s="373">
        <v>45502</v>
      </c>
      <c r="D3125" s="312" t="s">
        <v>361</v>
      </c>
      <c r="E3125" s="313" t="str">
        <f>VLOOKUP(D3125,Y$4:AA3127,2,FALSE)</f>
        <v>لودر</v>
      </c>
      <c r="F3125" s="342" t="str">
        <f>VLOOKUP(D3125,Y$4:AA3127,3,FALSE)</f>
        <v>محمد پور</v>
      </c>
      <c r="G3125" s="4">
        <v>0</v>
      </c>
    </row>
    <row r="3126" spans="2:7" x14ac:dyDescent="0.25">
      <c r="B3126" s="122">
        <f t="shared" si="48"/>
        <v>3124</v>
      </c>
      <c r="C3126" s="369">
        <v>45502</v>
      </c>
      <c r="D3126" s="106" t="s">
        <v>399</v>
      </c>
      <c r="E3126" s="228" t="str">
        <f>VLOOKUP(D3126,Y$4:AA3128,2,FALSE)</f>
        <v xml:space="preserve"> لودر</v>
      </c>
      <c r="F3126" s="340" t="str">
        <f>VLOOKUP(D3126,Y$4:AA3128,3,FALSE)</f>
        <v>شرکتی-پیروزی</v>
      </c>
      <c r="G3126" s="4">
        <v>0</v>
      </c>
    </row>
    <row r="3127" spans="2:7" x14ac:dyDescent="0.25">
      <c r="B3127" s="122">
        <f t="shared" si="48"/>
        <v>3125</v>
      </c>
      <c r="C3127" s="369">
        <v>45502</v>
      </c>
      <c r="D3127" s="4" t="s">
        <v>398</v>
      </c>
      <c r="E3127" s="228" t="s">
        <v>99</v>
      </c>
      <c r="F3127" s="340" t="str">
        <f>VLOOKUP(D3127,Y$4:AA3129,3,FALSE)</f>
        <v>جواد رضاپور</v>
      </c>
      <c r="G3127" s="4">
        <v>328</v>
      </c>
    </row>
    <row r="3128" spans="2:7" x14ac:dyDescent="0.25">
      <c r="B3128" s="122">
        <f t="shared" si="48"/>
        <v>3126</v>
      </c>
      <c r="C3128" s="369">
        <v>45502</v>
      </c>
      <c r="D3128" s="106" t="s">
        <v>393</v>
      </c>
      <c r="E3128" s="228" t="s">
        <v>382</v>
      </c>
      <c r="F3128" s="340" t="str">
        <f>VLOOKUP(D3128,Y$4:AA3130,3,FALSE)</f>
        <v>اسماعیل پور</v>
      </c>
      <c r="G3128" s="4">
        <v>102</v>
      </c>
    </row>
    <row r="3129" spans="2:7" x14ac:dyDescent="0.25">
      <c r="B3129" s="122">
        <f t="shared" si="48"/>
        <v>3127</v>
      </c>
      <c r="C3129" s="369">
        <v>45503</v>
      </c>
      <c r="D3129" s="236" t="s">
        <v>297</v>
      </c>
      <c r="E3129" s="228" t="str">
        <f>VLOOKUP(D3129,Y$4:AA3131,2,FALSE)</f>
        <v>بلدوزر</v>
      </c>
      <c r="F3129" s="340" t="str">
        <f>VLOOKUP(D3129,Y$4:AA3131,3,FALSE)</f>
        <v>شرکتی-نخعی</v>
      </c>
      <c r="G3129" s="4">
        <v>327</v>
      </c>
    </row>
    <row r="3130" spans="2:7" x14ac:dyDescent="0.25">
      <c r="B3130" s="122">
        <f t="shared" si="48"/>
        <v>3128</v>
      </c>
      <c r="C3130" s="369">
        <v>45503</v>
      </c>
      <c r="D3130" s="236" t="s">
        <v>88</v>
      </c>
      <c r="E3130" s="228" t="str">
        <f>VLOOKUP(D3130,Y$4:AA3132,2,FALSE)</f>
        <v>گریدر  ۱۶g</v>
      </c>
      <c r="F3130" s="340" t="str">
        <f>VLOOKUP(D3130,Y$4:AA3132,3,FALSE)</f>
        <v>شرکتی-یگانه</v>
      </c>
      <c r="G3130" s="4">
        <v>407</v>
      </c>
    </row>
    <row r="3131" spans="2:7" x14ac:dyDescent="0.25">
      <c r="B3131" s="122">
        <f t="shared" si="48"/>
        <v>3129</v>
      </c>
      <c r="C3131" s="369">
        <v>45503</v>
      </c>
      <c r="D3131" s="236" t="s">
        <v>301</v>
      </c>
      <c r="E3131" s="228" t="str">
        <f>VLOOKUP(D3131,Y$4:AA3133,2,FALSE)</f>
        <v>گریدر  ۱۶g</v>
      </c>
      <c r="F3131" s="340" t="str">
        <f>VLOOKUP(D3131,Y$4:AA3133,3,FALSE)</f>
        <v>شرکتی-حسن پور</v>
      </c>
      <c r="G3131" s="4">
        <v>0</v>
      </c>
    </row>
    <row r="3132" spans="2:7" x14ac:dyDescent="0.25">
      <c r="B3132" s="122">
        <f t="shared" si="48"/>
        <v>3130</v>
      </c>
      <c r="C3132" s="369">
        <v>45503</v>
      </c>
      <c r="D3132" s="236" t="s">
        <v>120</v>
      </c>
      <c r="E3132" s="228" t="str">
        <f>VLOOKUP(D3132,Y$4:AA3134,2,FALSE)</f>
        <v>میکسراتکو</v>
      </c>
      <c r="F3132" s="340" t="str">
        <f>VLOOKUP(D3132,Y$4:AA3134,3,FALSE)</f>
        <v>شرکتی-شاکری</v>
      </c>
      <c r="G3132" s="4">
        <v>130</v>
      </c>
    </row>
    <row r="3133" spans="2:7" x14ac:dyDescent="0.25">
      <c r="B3133" s="122">
        <f t="shared" si="48"/>
        <v>3131</v>
      </c>
      <c r="C3133" s="369">
        <v>45503</v>
      </c>
      <c r="D3133" s="236" t="s">
        <v>122</v>
      </c>
      <c r="E3133" s="228" t="str">
        <f>VLOOKUP(D3133,Y$4:AA3135,2,FALSE)</f>
        <v>میکسر امیکو</v>
      </c>
      <c r="F3133" s="340" t="str">
        <f>VLOOKUP(D3133,Y$4:AA3135,3,FALSE)</f>
        <v>شرکتی-زراعتی</v>
      </c>
      <c r="G3133" s="4">
        <v>0</v>
      </c>
    </row>
    <row r="3134" spans="2:7" x14ac:dyDescent="0.25">
      <c r="B3134" s="122">
        <f t="shared" si="48"/>
        <v>3132</v>
      </c>
      <c r="C3134" s="369">
        <v>45503</v>
      </c>
      <c r="D3134" s="236" t="s">
        <v>356</v>
      </c>
      <c r="E3134" s="228" t="str">
        <f>VLOOKUP(D3134,Y$4:AA3136,2,FALSE)</f>
        <v>میکسر اتکو</v>
      </c>
      <c r="F3134" s="340" t="str">
        <f>VLOOKUP(D3134,Y$4:AA3136,3,FALSE)</f>
        <v>-</v>
      </c>
      <c r="G3134" s="4">
        <v>0</v>
      </c>
    </row>
    <row r="3135" spans="2:7" x14ac:dyDescent="0.25">
      <c r="B3135" s="122">
        <f t="shared" si="48"/>
        <v>3133</v>
      </c>
      <c r="C3135" s="369">
        <v>45503</v>
      </c>
      <c r="D3135" s="236" t="s">
        <v>119</v>
      </c>
      <c r="E3135" s="228" t="str">
        <f>VLOOKUP(D3135,Y$4:AA3137,2,FALSE)</f>
        <v>غلطک</v>
      </c>
      <c r="F3135" s="340" t="str">
        <f>VLOOKUP(D3135,Y$4:AA3137,3,FALSE)</f>
        <v>شرکتی-جمالی</v>
      </c>
      <c r="G3135" s="4">
        <v>55</v>
      </c>
    </row>
    <row r="3136" spans="2:7" x14ac:dyDescent="0.25">
      <c r="B3136" s="122">
        <f t="shared" si="48"/>
        <v>3134</v>
      </c>
      <c r="C3136" s="369">
        <v>45503</v>
      </c>
      <c r="D3136" s="236" t="s">
        <v>110</v>
      </c>
      <c r="E3136" s="228" t="str">
        <f>VLOOKUP(D3136,Y$4:AA3138,2,FALSE)</f>
        <v>غلطک</v>
      </c>
      <c r="F3136" s="340" t="str">
        <f>VLOOKUP(D3136,Y$4:AA3138,3,FALSE)</f>
        <v>شرکتی-شیری</v>
      </c>
      <c r="G3136" s="4">
        <v>0</v>
      </c>
    </row>
    <row r="3137" spans="2:7" x14ac:dyDescent="0.25">
      <c r="B3137" s="122">
        <f t="shared" si="48"/>
        <v>3135</v>
      </c>
      <c r="C3137" s="369">
        <v>45503</v>
      </c>
      <c r="D3137" s="236" t="s">
        <v>107</v>
      </c>
      <c r="E3137" s="228" t="str">
        <f>VLOOKUP(D3137,Y$4:AA3139,2,FALSE)</f>
        <v>غلطک</v>
      </c>
      <c r="F3137" s="340" t="str">
        <f>VLOOKUP(D3137,Y$4:AA3139,3,FALSE)</f>
        <v>شرکتی-دیانتی</v>
      </c>
      <c r="G3137" s="4">
        <v>0</v>
      </c>
    </row>
    <row r="3138" spans="2:7" x14ac:dyDescent="0.25">
      <c r="B3138" s="122">
        <f t="shared" si="48"/>
        <v>3136</v>
      </c>
      <c r="C3138" s="369">
        <v>45503</v>
      </c>
      <c r="D3138" s="236" t="s">
        <v>285</v>
      </c>
      <c r="E3138" s="228" t="str">
        <f>VLOOKUP(D3138,Y$4:AA3140,2,FALSE)</f>
        <v>غلطک</v>
      </c>
      <c r="F3138" s="340" t="str">
        <f>VLOOKUP(D3138,Y$4:AA3140,3,FALSE)</f>
        <v>شرکتی-شیری</v>
      </c>
      <c r="G3138" s="4">
        <v>137</v>
      </c>
    </row>
    <row r="3139" spans="2:7" x14ac:dyDescent="0.25">
      <c r="B3139" s="122">
        <f t="shared" si="48"/>
        <v>3137</v>
      </c>
      <c r="C3139" s="369">
        <v>45503</v>
      </c>
      <c r="D3139" s="236" t="s">
        <v>380</v>
      </c>
      <c r="E3139" s="228" t="str">
        <f>VLOOKUP(D3139,Y$4:AA3141,2,FALSE)</f>
        <v>غلطک</v>
      </c>
      <c r="F3139" s="340">
        <f>VLOOKUP(D3139,Y$4:AA3141,3,FALSE)</f>
        <v>0</v>
      </c>
      <c r="G3139" s="4">
        <v>94</v>
      </c>
    </row>
    <row r="3140" spans="2:7" x14ac:dyDescent="0.25">
      <c r="B3140" s="122">
        <f t="shared" si="48"/>
        <v>3138</v>
      </c>
      <c r="C3140" s="369">
        <v>45503</v>
      </c>
      <c r="D3140" s="236" t="s">
        <v>381</v>
      </c>
      <c r="E3140" s="228" t="str">
        <f>VLOOKUP(D3140,Y$4:AA3142,2,FALSE)</f>
        <v>غلطک</v>
      </c>
      <c r="F3140" s="340">
        <f>VLOOKUP(D3140,Y$4:AA3142,3,FALSE)</f>
        <v>0</v>
      </c>
      <c r="G3140" s="4">
        <v>103</v>
      </c>
    </row>
    <row r="3141" spans="2:7" x14ac:dyDescent="0.25">
      <c r="B3141" s="122">
        <f t="shared" si="48"/>
        <v>3139</v>
      </c>
      <c r="C3141" s="369">
        <v>45503</v>
      </c>
      <c r="D3141" s="236" t="s">
        <v>91</v>
      </c>
      <c r="E3141" s="228" t="str">
        <f>VLOOKUP(D3141,Y$4:AA3143,2,FALSE)</f>
        <v>کامیون کمپرسی</v>
      </c>
      <c r="F3141" s="340" t="str">
        <f>VLOOKUP(D3141,Y$4:AA3143,3,FALSE)</f>
        <v>شرکتی-یحیی زاده</v>
      </c>
      <c r="G3141" s="4">
        <v>0</v>
      </c>
    </row>
    <row r="3142" spans="2:7" x14ac:dyDescent="0.25">
      <c r="B3142" s="122">
        <f t="shared" si="48"/>
        <v>3140</v>
      </c>
      <c r="C3142" s="369">
        <v>45503</v>
      </c>
      <c r="D3142" s="236" t="s">
        <v>94</v>
      </c>
      <c r="E3142" s="228" t="str">
        <f>VLOOKUP(D3142,Y$4:AA3144,2,FALSE)</f>
        <v>کامیون کمپرسی</v>
      </c>
      <c r="F3142" s="340" t="str">
        <f>VLOOKUP(D3142,Y$4:AA3144,3,FALSE)</f>
        <v>شرکتی-نوروز غلامی</v>
      </c>
      <c r="G3142" s="4">
        <v>0</v>
      </c>
    </row>
    <row r="3143" spans="2:7" x14ac:dyDescent="0.25">
      <c r="B3143" s="122">
        <f t="shared" si="48"/>
        <v>3141</v>
      </c>
      <c r="C3143" s="369">
        <v>45503</v>
      </c>
      <c r="D3143" s="236" t="s">
        <v>117</v>
      </c>
      <c r="E3143" s="228" t="str">
        <f>VLOOKUP(D3143,Y$4:AA3145,2,FALSE)</f>
        <v>کامیون کمپرسی</v>
      </c>
      <c r="F3143" s="340" t="str">
        <f>VLOOKUP(D3143,Y$4:AA3145,3,FALSE)</f>
        <v>شرکتی-علیرضا اقلیمی</v>
      </c>
      <c r="G3143" s="4">
        <v>0</v>
      </c>
    </row>
    <row r="3144" spans="2:7" x14ac:dyDescent="0.25">
      <c r="B3144" s="122">
        <f t="shared" si="48"/>
        <v>3142</v>
      </c>
      <c r="C3144" s="369">
        <v>45503</v>
      </c>
      <c r="D3144" s="236" t="s">
        <v>130</v>
      </c>
      <c r="E3144" s="228" t="str">
        <f>VLOOKUP(D3144,Y$4:AA3146,2,FALSE)</f>
        <v>تانکر ابپاش بنز</v>
      </c>
      <c r="F3144" s="340" t="str">
        <f>VLOOKUP(D3144,Y$4:AA3146,3,FALSE)</f>
        <v>شرکتی-بارانی</v>
      </c>
      <c r="G3144" s="4">
        <v>47</v>
      </c>
    </row>
    <row r="3145" spans="2:7" x14ac:dyDescent="0.25">
      <c r="B3145" s="122">
        <f t="shared" si="48"/>
        <v>3143</v>
      </c>
      <c r="C3145" s="369">
        <v>45503</v>
      </c>
      <c r="D3145" s="236" t="s">
        <v>96</v>
      </c>
      <c r="E3145" s="228" t="str">
        <f>VLOOKUP(D3145,Y$4:AA3147,2,FALSE)</f>
        <v>تانکر ابپاش بنز</v>
      </c>
      <c r="F3145" s="340" t="str">
        <f>VLOOKUP(D3145,Y$4:AA3147,3,FALSE)</f>
        <v>شرکتی-میامی</v>
      </c>
      <c r="G3145" s="4">
        <v>138</v>
      </c>
    </row>
    <row r="3146" spans="2:7" x14ac:dyDescent="0.25">
      <c r="B3146" s="122">
        <f t="shared" si="48"/>
        <v>3144</v>
      </c>
      <c r="C3146" s="369">
        <v>45503</v>
      </c>
      <c r="D3146" s="236" t="s">
        <v>114</v>
      </c>
      <c r="E3146" s="228" t="str">
        <f>VLOOKUP(D3146,Y$4:AA3148,2,FALSE)</f>
        <v>تانکر سوخت بنز</v>
      </c>
      <c r="F3146" s="340" t="str">
        <f>VLOOKUP(D3146,Y$4:AA3148,3,FALSE)</f>
        <v>شرکتی-برات زاده- از تاریخ 1 تیرماه</v>
      </c>
      <c r="G3146" s="4">
        <v>85</v>
      </c>
    </row>
    <row r="3147" spans="2:7" x14ac:dyDescent="0.25">
      <c r="B3147" s="122">
        <f t="shared" si="48"/>
        <v>3145</v>
      </c>
      <c r="C3147" s="369">
        <v>45503</v>
      </c>
      <c r="D3147" s="106" t="s">
        <v>399</v>
      </c>
      <c r="E3147" s="228" t="str">
        <f>VLOOKUP(D3147,Y$4:AA3149,2,FALSE)</f>
        <v xml:space="preserve"> لودر</v>
      </c>
      <c r="F3147" s="340" t="str">
        <f>VLOOKUP(D3147,Y$4:AA3149,3,FALSE)</f>
        <v>شرکتی-پیروزی</v>
      </c>
      <c r="G3147" s="4">
        <v>53</v>
      </c>
    </row>
    <row r="3148" spans="2:7" x14ac:dyDescent="0.25">
      <c r="B3148" s="122">
        <f t="shared" si="48"/>
        <v>3146</v>
      </c>
      <c r="C3148" s="369">
        <v>45503</v>
      </c>
      <c r="D3148" s="236" t="s">
        <v>158</v>
      </c>
      <c r="E3148" s="228" t="str">
        <f>VLOOKUP(D3148,Y$4:AA3150,2,FALSE)</f>
        <v>بیل مکانیکی</v>
      </c>
      <c r="F3148" s="340" t="str">
        <f>VLOOKUP(D3148,Y$4:AA3150,3,FALSE)</f>
        <v>تکبری</v>
      </c>
      <c r="G3148" s="4">
        <v>0</v>
      </c>
    </row>
    <row r="3149" spans="2:7" x14ac:dyDescent="0.25">
      <c r="B3149" s="122">
        <f t="shared" si="48"/>
        <v>3147</v>
      </c>
      <c r="C3149" s="369">
        <v>45503</v>
      </c>
      <c r="D3149" s="237" t="s">
        <v>144</v>
      </c>
      <c r="E3149" s="228" t="str">
        <f>VLOOKUP(D3149,Y$4:AA3151,2,FALSE)</f>
        <v>بلدوزر D85</v>
      </c>
      <c r="F3149" s="340" t="str">
        <f>VLOOKUP(D3149,Y$4:AA3151,3,FALSE)</f>
        <v>اکبری</v>
      </c>
      <c r="G3149" s="4">
        <v>0</v>
      </c>
    </row>
    <row r="3150" spans="2:7" x14ac:dyDescent="0.25">
      <c r="B3150" s="122">
        <f t="shared" si="48"/>
        <v>3148</v>
      </c>
      <c r="C3150" s="369">
        <v>45503</v>
      </c>
      <c r="D3150" s="237" t="s">
        <v>146</v>
      </c>
      <c r="E3150" s="228" t="str">
        <f>VLOOKUP(D3150,Y$4:AA3152,2,FALSE)</f>
        <v>بلدوزر D85</v>
      </c>
      <c r="F3150" s="340" t="str">
        <f>VLOOKUP(D3150,Y$4:AA3152,3,FALSE)</f>
        <v>اکبری</v>
      </c>
      <c r="G3150" s="4">
        <v>0</v>
      </c>
    </row>
    <row r="3151" spans="2:7" x14ac:dyDescent="0.25">
      <c r="B3151" s="122">
        <f t="shared" si="48"/>
        <v>3149</v>
      </c>
      <c r="C3151" s="369">
        <v>45503</v>
      </c>
      <c r="D3151" s="238" t="s">
        <v>147</v>
      </c>
      <c r="E3151" s="228" t="str">
        <f>VLOOKUP(D3151,Y$4:AA3153,2,FALSE)</f>
        <v>بلدوزر کاترپیلار D8</v>
      </c>
      <c r="F3151" s="340" t="str">
        <f>VLOOKUP(D3151,Y$4:AA3153,3,FALSE)</f>
        <v>حسن پور</v>
      </c>
      <c r="G3151" s="4">
        <v>454</v>
      </c>
    </row>
    <row r="3152" spans="2:7" x14ac:dyDescent="0.25">
      <c r="B3152" s="122">
        <f t="shared" si="48"/>
        <v>3150</v>
      </c>
      <c r="C3152" s="369">
        <v>45503</v>
      </c>
      <c r="D3152" s="236" t="s">
        <v>162</v>
      </c>
      <c r="E3152" s="228" t="str">
        <f>VLOOKUP(D3152,Y$4:AA3154,2,FALSE)</f>
        <v>بیل مکانیکی</v>
      </c>
      <c r="F3152" s="340" t="str">
        <f>VLOOKUP(D3152,Y$4:AA3154,3,FALSE)</f>
        <v>رضاپور</v>
      </c>
      <c r="G3152" s="4">
        <v>200</v>
      </c>
    </row>
    <row r="3153" spans="2:7" x14ac:dyDescent="0.25">
      <c r="B3153" s="122">
        <f t="shared" si="48"/>
        <v>3151</v>
      </c>
      <c r="C3153" s="369">
        <v>45503</v>
      </c>
      <c r="D3153" s="236" t="s">
        <v>160</v>
      </c>
      <c r="E3153" s="228" t="str">
        <f>VLOOKUP(D3153,Y$4:AA3155,2,FALSE)</f>
        <v>تانکر آب</v>
      </c>
      <c r="F3153" s="340" t="str">
        <f>VLOOKUP(D3153,Y$4:AA3155,3,FALSE)</f>
        <v>رضاپور</v>
      </c>
      <c r="G3153" s="4">
        <v>299</v>
      </c>
    </row>
    <row r="3154" spans="2:7" x14ac:dyDescent="0.25">
      <c r="B3154" s="122">
        <f t="shared" si="48"/>
        <v>3152</v>
      </c>
      <c r="C3154" s="369">
        <v>45503</v>
      </c>
      <c r="D3154" s="236" t="s">
        <v>398</v>
      </c>
      <c r="E3154" s="228" t="str">
        <f>VLOOKUP(D3154,Y$4:AA3156,2,FALSE)</f>
        <v>بلدوزر</v>
      </c>
      <c r="F3154" s="340" t="str">
        <f>VLOOKUP(D3154,Y$4:AA3156,3,FALSE)</f>
        <v>جواد رضاپور</v>
      </c>
      <c r="G3154" s="4">
        <v>0</v>
      </c>
    </row>
    <row r="3155" spans="2:7" x14ac:dyDescent="0.25">
      <c r="B3155" s="122">
        <f t="shared" si="48"/>
        <v>3153</v>
      </c>
      <c r="C3155" s="369">
        <v>45503</v>
      </c>
      <c r="D3155" s="236" t="s">
        <v>149</v>
      </c>
      <c r="E3155" s="228" t="str">
        <f>VLOOKUP(D3155,Y$4:AA3157,2,FALSE)</f>
        <v>لودر ZL50</v>
      </c>
      <c r="F3155" s="340" t="str">
        <f>VLOOKUP(D3155,Y$4:AA3157,3,FALSE)</f>
        <v>میرزایی</v>
      </c>
      <c r="G3155" s="4">
        <v>0</v>
      </c>
    </row>
    <row r="3156" spans="2:7" x14ac:dyDescent="0.25">
      <c r="B3156" s="122">
        <f t="shared" si="48"/>
        <v>3154</v>
      </c>
      <c r="C3156" s="369">
        <v>45503</v>
      </c>
      <c r="D3156" s="237" t="s">
        <v>150</v>
      </c>
      <c r="E3156" s="228" t="str">
        <f>VLOOKUP(D3156,Y$4:AA3158,2,FALSE)</f>
        <v>کامیون کمپرسی</v>
      </c>
      <c r="F3156" s="340" t="str">
        <f>VLOOKUP(D3156,Y$4:AA3158,3,FALSE)</f>
        <v>میرزایی</v>
      </c>
      <c r="G3156" s="4">
        <v>0</v>
      </c>
    </row>
    <row r="3157" spans="2:7" x14ac:dyDescent="0.25">
      <c r="B3157" s="122">
        <f t="shared" si="48"/>
        <v>3155</v>
      </c>
      <c r="C3157" s="369">
        <v>45503</v>
      </c>
      <c r="D3157" s="237" t="s">
        <v>152</v>
      </c>
      <c r="E3157" s="228" t="str">
        <f>VLOOKUP(D3157,Y$4:AA3159,2,FALSE)</f>
        <v>کامیون کمپرسی</v>
      </c>
      <c r="F3157" s="340" t="str">
        <f>VLOOKUP(D3157,Y$4:AA3159,3,FALSE)</f>
        <v>میرزایی</v>
      </c>
      <c r="G3157" s="4">
        <v>0</v>
      </c>
    </row>
    <row r="3158" spans="2:7" x14ac:dyDescent="0.25">
      <c r="B3158" s="122">
        <f t="shared" si="48"/>
        <v>3156</v>
      </c>
      <c r="C3158" s="369">
        <v>45503</v>
      </c>
      <c r="D3158" s="237" t="s">
        <v>153</v>
      </c>
      <c r="E3158" s="228" t="str">
        <f>VLOOKUP(D3158,Y$4:AA3160,2,FALSE)</f>
        <v>کامیون کمپرسی</v>
      </c>
      <c r="F3158" s="340" t="str">
        <f>VLOOKUP(D3158,Y$4:AA3160,3,FALSE)</f>
        <v>میرزایی</v>
      </c>
      <c r="G3158" s="4">
        <v>0</v>
      </c>
    </row>
    <row r="3159" spans="2:7" x14ac:dyDescent="0.25">
      <c r="B3159" s="122">
        <f t="shared" si="48"/>
        <v>3157</v>
      </c>
      <c r="C3159" s="369">
        <v>45503</v>
      </c>
      <c r="D3159" s="237" t="s">
        <v>137</v>
      </c>
      <c r="E3159" s="228" t="str">
        <f>VLOOKUP(D3159,Y$4:AA3161,2,FALSE)</f>
        <v>بیل مکانیکی</v>
      </c>
      <c r="F3159" s="340" t="str">
        <f>VLOOKUP(D3159,Y$4:AA3161,3,FALSE)</f>
        <v>انصاری</v>
      </c>
      <c r="G3159" s="4">
        <v>0</v>
      </c>
    </row>
    <row r="3160" spans="2:7" x14ac:dyDescent="0.25">
      <c r="B3160" s="122">
        <f t="shared" si="48"/>
        <v>3158</v>
      </c>
      <c r="C3160" s="369">
        <v>45503</v>
      </c>
      <c r="D3160" s="237" t="s">
        <v>139</v>
      </c>
      <c r="E3160" s="228" t="str">
        <f>VLOOKUP(D3160,Y$4:AA3162,2,FALSE)</f>
        <v>بیل مکانیکی</v>
      </c>
      <c r="F3160" s="340" t="str">
        <f>VLOOKUP(D3160,Y$4:AA3162,3,FALSE)</f>
        <v>انصاری</v>
      </c>
      <c r="G3160" s="4">
        <v>288</v>
      </c>
    </row>
    <row r="3161" spans="2:7" x14ac:dyDescent="0.25">
      <c r="B3161" s="122">
        <f t="shared" si="48"/>
        <v>3159</v>
      </c>
      <c r="C3161" s="369">
        <v>45503</v>
      </c>
      <c r="D3161" s="237" t="s">
        <v>141</v>
      </c>
      <c r="E3161" s="228" t="str">
        <f>VLOOKUP(D3161,Y$4:AA3163,2,FALSE)</f>
        <v>کامیون کمپرسی</v>
      </c>
      <c r="F3161" s="340" t="str">
        <f>VLOOKUP(D3161,Y$4:AA3163,3,FALSE)</f>
        <v>انصاری</v>
      </c>
      <c r="G3161" s="4">
        <v>0</v>
      </c>
    </row>
    <row r="3162" spans="2:7" x14ac:dyDescent="0.25">
      <c r="B3162" s="122">
        <f t="shared" si="48"/>
        <v>3160</v>
      </c>
      <c r="C3162" s="369">
        <v>45503</v>
      </c>
      <c r="D3162" s="237" t="s">
        <v>142</v>
      </c>
      <c r="E3162" s="228" t="str">
        <f>VLOOKUP(D3162,Y$4:AA3164,2,FALSE)</f>
        <v>کامیون کمپرسی</v>
      </c>
      <c r="F3162" s="340" t="str">
        <f>VLOOKUP(D3162,Y$4:AA3164,3,FALSE)</f>
        <v>انصاری</v>
      </c>
      <c r="G3162" s="4">
        <v>0</v>
      </c>
    </row>
    <row r="3163" spans="2:7" x14ac:dyDescent="0.25">
      <c r="B3163" s="122">
        <f t="shared" si="48"/>
        <v>3161</v>
      </c>
      <c r="C3163" s="369">
        <v>45503</v>
      </c>
      <c r="D3163" s="237" t="s">
        <v>143</v>
      </c>
      <c r="E3163" s="228" t="str">
        <f>VLOOKUP(D3163,Y$4:AA3165,2,FALSE)</f>
        <v>کامیون کمپرسی</v>
      </c>
      <c r="F3163" s="340" t="str">
        <f>VLOOKUP(D3163,Y$4:AA3165,3,FALSE)</f>
        <v>انصاری</v>
      </c>
      <c r="G3163" s="4">
        <v>0</v>
      </c>
    </row>
    <row r="3164" spans="2:7" x14ac:dyDescent="0.25">
      <c r="B3164" s="122">
        <f t="shared" si="48"/>
        <v>3162</v>
      </c>
      <c r="C3164" s="369">
        <v>45503</v>
      </c>
      <c r="D3164" s="237" t="s">
        <v>136</v>
      </c>
      <c r="E3164" s="228" t="str">
        <f>VLOOKUP(D3164,Y$4:AA3166,2,FALSE)</f>
        <v>بلدوزر</v>
      </c>
      <c r="F3164" s="340" t="str">
        <f>VLOOKUP(D3164,Y$4:AA3166,3,FALSE)</f>
        <v>انصاری</v>
      </c>
      <c r="G3164" s="4">
        <v>0</v>
      </c>
    </row>
    <row r="3165" spans="2:7" x14ac:dyDescent="0.25">
      <c r="B3165" s="122">
        <f t="shared" si="48"/>
        <v>3163</v>
      </c>
      <c r="C3165" s="369">
        <v>45503</v>
      </c>
      <c r="D3165" s="237" t="s">
        <v>286</v>
      </c>
      <c r="E3165" s="228" t="str">
        <f>VLOOKUP(D3165,Y$4:AA3167,2,FALSE)</f>
        <v>بلدوزر</v>
      </c>
      <c r="F3165" s="340" t="str">
        <f>VLOOKUP(D3165,Y$4:AA3167,3,FALSE)</f>
        <v>انصاری</v>
      </c>
      <c r="G3165" s="4">
        <v>0</v>
      </c>
    </row>
    <row r="3166" spans="2:7" x14ac:dyDescent="0.25">
      <c r="B3166" s="122">
        <f t="shared" si="48"/>
        <v>3164</v>
      </c>
      <c r="C3166" s="369">
        <v>45503</v>
      </c>
      <c r="D3166" s="236" t="s">
        <v>155</v>
      </c>
      <c r="E3166" s="228" t="str">
        <f>VLOOKUP(D3166,Y$4:AA3168,2,FALSE)</f>
        <v>لودر</v>
      </c>
      <c r="F3166" s="340" t="str">
        <f>VLOOKUP(D3166,Y$4:AA3168,3,FALSE)</f>
        <v>صداقت</v>
      </c>
      <c r="G3166" s="4">
        <v>151</v>
      </c>
    </row>
    <row r="3167" spans="2:7" x14ac:dyDescent="0.25">
      <c r="B3167" s="122">
        <f t="shared" si="48"/>
        <v>3165</v>
      </c>
      <c r="C3167" s="369">
        <v>45503</v>
      </c>
      <c r="D3167" s="236" t="s">
        <v>156</v>
      </c>
      <c r="E3167" s="228" t="str">
        <f>VLOOKUP(D3167,Y$4:AA3169,2,FALSE)</f>
        <v>کامیون کمپرسی</v>
      </c>
      <c r="F3167" s="340" t="str">
        <f>VLOOKUP(D3167,Y$4:AA3169,3,FALSE)</f>
        <v>صداقت</v>
      </c>
      <c r="G3167" s="4">
        <v>150</v>
      </c>
    </row>
    <row r="3168" spans="2:7" x14ac:dyDescent="0.25">
      <c r="B3168" s="122">
        <f t="shared" si="48"/>
        <v>3166</v>
      </c>
      <c r="C3168" s="369">
        <v>45503</v>
      </c>
      <c r="D3168" s="236" t="s">
        <v>157</v>
      </c>
      <c r="E3168" s="228" t="str">
        <f>VLOOKUP(D3168,Y$4:AA3170,2,FALSE)</f>
        <v>کامیون کمپرسی</v>
      </c>
      <c r="F3168" s="340" t="str">
        <f>VLOOKUP(D3168,Y$4:AA3170,3,FALSE)</f>
        <v>صداقت</v>
      </c>
      <c r="G3168" s="4">
        <v>180</v>
      </c>
    </row>
    <row r="3169" spans="2:7" x14ac:dyDescent="0.25">
      <c r="B3169" s="122">
        <f t="shared" si="48"/>
        <v>3167</v>
      </c>
      <c r="C3169" s="369">
        <v>45503</v>
      </c>
      <c r="D3169" s="236" t="s">
        <v>302</v>
      </c>
      <c r="E3169" s="228" t="str">
        <f>VLOOKUP(D3169,Y$4:AA3171,2,FALSE)</f>
        <v>کامیون کمپرسی</v>
      </c>
      <c r="F3169" s="340" t="str">
        <f>VLOOKUP(D3169,Y$4:AA3171,3,FALSE)</f>
        <v>صداقت</v>
      </c>
      <c r="G3169" s="4">
        <v>0</v>
      </c>
    </row>
    <row r="3170" spans="2:7" x14ac:dyDescent="0.25">
      <c r="B3170" s="122">
        <f t="shared" si="48"/>
        <v>3168</v>
      </c>
      <c r="C3170" s="369">
        <v>45503</v>
      </c>
      <c r="D3170" s="237" t="s">
        <v>266</v>
      </c>
      <c r="E3170" s="228" t="str">
        <f>VLOOKUP(D3170,Y$4:AA3172,2,FALSE)</f>
        <v>کامیون کمپرسی</v>
      </c>
      <c r="F3170" s="340" t="str">
        <f>VLOOKUP(D3170,Y$4:AA3172,3,FALSE)</f>
        <v>انصاری</v>
      </c>
      <c r="G3170" s="4">
        <v>0</v>
      </c>
    </row>
    <row r="3171" spans="2:7" x14ac:dyDescent="0.25">
      <c r="B3171" s="122">
        <f t="shared" si="48"/>
        <v>3169</v>
      </c>
      <c r="C3171" s="369">
        <v>45503</v>
      </c>
      <c r="D3171" s="237" t="s">
        <v>267</v>
      </c>
      <c r="E3171" s="228" t="str">
        <f>VLOOKUP(D3171,Y$4:AA3173,2,FALSE)</f>
        <v>کامیون کمپرسی</v>
      </c>
      <c r="F3171" s="340" t="str">
        <f>VLOOKUP(D3171,Y$4:AA3173,3,FALSE)</f>
        <v>انصاری</v>
      </c>
      <c r="G3171" s="4">
        <v>0</v>
      </c>
    </row>
    <row r="3172" spans="2:7" x14ac:dyDescent="0.25">
      <c r="B3172" s="122">
        <f t="shared" si="48"/>
        <v>3170</v>
      </c>
      <c r="C3172" s="369">
        <v>45503</v>
      </c>
      <c r="D3172" s="237" t="s">
        <v>258</v>
      </c>
      <c r="E3172" s="228" t="str">
        <f>VLOOKUP(D3172,Y$4:AA3174,2,FALSE)</f>
        <v>کامیون کمپرسی</v>
      </c>
      <c r="F3172" s="340" t="str">
        <f>VLOOKUP(D3172,Y$4:AA3174,3,FALSE)</f>
        <v>انصاری</v>
      </c>
      <c r="G3172" s="4">
        <v>0</v>
      </c>
    </row>
    <row r="3173" spans="2:7" x14ac:dyDescent="0.25">
      <c r="B3173" s="122">
        <f t="shared" si="48"/>
        <v>3171</v>
      </c>
      <c r="C3173" s="369">
        <v>45503</v>
      </c>
      <c r="D3173" s="238" t="s">
        <v>179</v>
      </c>
      <c r="E3173" s="228" t="str">
        <f>VLOOKUP(D3173,Y$4:AA3175,2,FALSE)</f>
        <v>تانکر آب</v>
      </c>
      <c r="F3173" s="340" t="str">
        <f>VLOOKUP(D3173,Y$4:AA3175,3,FALSE)</f>
        <v>گلپایگانی</v>
      </c>
      <c r="G3173" s="4">
        <v>120</v>
      </c>
    </row>
    <row r="3174" spans="2:7" x14ac:dyDescent="0.25">
      <c r="B3174" s="122">
        <f t="shared" si="48"/>
        <v>3172</v>
      </c>
      <c r="C3174" s="369">
        <v>45503</v>
      </c>
      <c r="D3174" s="236" t="s">
        <v>328</v>
      </c>
      <c r="E3174" s="228" t="e">
        <f>VLOOKUP(D3174,Y$4:AA3176,2,FALSE)</f>
        <v>#N/A</v>
      </c>
      <c r="F3174" s="340" t="e">
        <f>VLOOKUP(D3174,Y$4:AA3176,3,FALSE)</f>
        <v>#N/A</v>
      </c>
      <c r="G3174" s="4">
        <v>0</v>
      </c>
    </row>
    <row r="3175" spans="2:7" x14ac:dyDescent="0.25">
      <c r="B3175" s="122">
        <f t="shared" si="48"/>
        <v>3173</v>
      </c>
      <c r="C3175" s="369">
        <v>45503</v>
      </c>
      <c r="D3175" s="238" t="s">
        <v>164</v>
      </c>
      <c r="E3175" s="228" t="str">
        <f>VLOOKUP(D3175,Y$4:AA3177,2,FALSE)</f>
        <v>گریدر 14G</v>
      </c>
      <c r="F3175" s="340" t="str">
        <f>VLOOKUP(D3175,Y$4:AA3177,3,FALSE)</f>
        <v>محمد پور</v>
      </c>
      <c r="G3175" s="4">
        <v>207</v>
      </c>
    </row>
    <row r="3176" spans="2:7" x14ac:dyDescent="0.25">
      <c r="B3176" s="122">
        <f t="shared" si="48"/>
        <v>3174</v>
      </c>
      <c r="C3176" s="369">
        <v>45503</v>
      </c>
      <c r="D3176" s="238" t="s">
        <v>168</v>
      </c>
      <c r="E3176" s="228" t="str">
        <f>VLOOKUP(D3176,Y$4:AA3178,2,FALSE)</f>
        <v>غلطک کششی</v>
      </c>
      <c r="F3176" s="340" t="str">
        <f>VLOOKUP(D3176,Y$4:AA3178,3,FALSE)</f>
        <v>محمد پور</v>
      </c>
      <c r="G3176" s="4">
        <v>0</v>
      </c>
    </row>
    <row r="3177" spans="2:7" x14ac:dyDescent="0.25">
      <c r="B3177" s="122">
        <f t="shared" si="48"/>
        <v>3175</v>
      </c>
      <c r="C3177" s="369">
        <v>45503</v>
      </c>
      <c r="D3177" s="238" t="s">
        <v>171</v>
      </c>
      <c r="E3177" s="228" t="str">
        <f>VLOOKUP(D3177,Y$4:AA3179,2,FALSE)</f>
        <v>غلطک کششی</v>
      </c>
      <c r="F3177" s="340" t="str">
        <f>VLOOKUP(D3177,Y$4:AA3179,3,FALSE)</f>
        <v>محمد پور</v>
      </c>
      <c r="G3177" s="4">
        <v>0</v>
      </c>
    </row>
    <row r="3178" spans="2:7" x14ac:dyDescent="0.25">
      <c r="B3178" s="122">
        <f t="shared" si="48"/>
        <v>3176</v>
      </c>
      <c r="C3178" s="369">
        <v>45503</v>
      </c>
      <c r="D3178" s="238" t="s">
        <v>172</v>
      </c>
      <c r="E3178" s="228" t="str">
        <f>VLOOKUP(D3178,Y$4:AA3180,2,FALSE)</f>
        <v>لودر</v>
      </c>
      <c r="F3178" s="340" t="str">
        <f>VLOOKUP(D3178,Y$4:AA3180,3,FALSE)</f>
        <v>محمد پور</v>
      </c>
      <c r="G3178" s="4">
        <v>200</v>
      </c>
    </row>
    <row r="3179" spans="2:7" x14ac:dyDescent="0.25">
      <c r="B3179" s="122">
        <f t="shared" si="48"/>
        <v>3177</v>
      </c>
      <c r="C3179" s="369">
        <v>45503</v>
      </c>
      <c r="D3179" s="238" t="s">
        <v>173</v>
      </c>
      <c r="E3179" s="228" t="str">
        <f>VLOOKUP(D3179,Y$4:AA3181,2,FALSE)</f>
        <v>تانکر آب</v>
      </c>
      <c r="F3179" s="340" t="str">
        <f>VLOOKUP(D3179,Y$4:AA3181,3,FALSE)</f>
        <v>محمد پور</v>
      </c>
      <c r="G3179" s="4">
        <v>266</v>
      </c>
    </row>
    <row r="3180" spans="2:7" x14ac:dyDescent="0.25">
      <c r="B3180" s="122">
        <f t="shared" si="48"/>
        <v>3178</v>
      </c>
      <c r="C3180" s="369">
        <v>45503</v>
      </c>
      <c r="D3180" s="238" t="s">
        <v>174</v>
      </c>
      <c r="E3180" s="228" t="str">
        <f>VLOOKUP(D3180,Y$4:AA3182,2,FALSE)</f>
        <v>غلطک پاچه بزی</v>
      </c>
      <c r="F3180" s="340" t="str">
        <f>VLOOKUP(D3180,Y$4:AA3182,3,FALSE)</f>
        <v>محمد پور</v>
      </c>
      <c r="G3180" s="4">
        <v>0</v>
      </c>
    </row>
    <row r="3181" spans="2:7" x14ac:dyDescent="0.25">
      <c r="B3181" s="122">
        <f t="shared" si="48"/>
        <v>3179</v>
      </c>
      <c r="C3181" s="369">
        <v>45503</v>
      </c>
      <c r="D3181" s="238" t="s">
        <v>176</v>
      </c>
      <c r="E3181" s="228" t="str">
        <f>VLOOKUP(D3181,Y$4:AA3183,2,FALSE)</f>
        <v>بلدوزر</v>
      </c>
      <c r="F3181" s="340" t="str">
        <f>VLOOKUP(D3181,Y$4:AA3183,3,FALSE)</f>
        <v>محمد پور</v>
      </c>
      <c r="G3181" s="4">
        <v>0</v>
      </c>
    </row>
    <row r="3182" spans="2:7" x14ac:dyDescent="0.25">
      <c r="B3182" s="122">
        <f t="shared" si="48"/>
        <v>3180</v>
      </c>
      <c r="C3182" s="369">
        <v>45503</v>
      </c>
      <c r="D3182" s="238" t="s">
        <v>177</v>
      </c>
      <c r="E3182" s="228" t="str">
        <f>VLOOKUP(D3182,Y$4:AA3184,2,FALSE)</f>
        <v>کمپرسی جفت</v>
      </c>
      <c r="F3182" s="340" t="str">
        <f>VLOOKUP(D3182,Y$4:AA3184,3,FALSE)</f>
        <v>محمد پور</v>
      </c>
      <c r="G3182" s="4">
        <v>252</v>
      </c>
    </row>
    <row r="3183" spans="2:7" x14ac:dyDescent="0.25">
      <c r="B3183" s="122">
        <f t="shared" si="48"/>
        <v>3181</v>
      </c>
      <c r="C3183" s="369">
        <v>45503</v>
      </c>
      <c r="D3183" s="238" t="s">
        <v>270</v>
      </c>
      <c r="E3183" s="228" t="str">
        <f>VLOOKUP(D3183,Y$4:AA3185,2,FALSE)</f>
        <v>کمپرسی جفت</v>
      </c>
      <c r="F3183" s="340" t="str">
        <f>VLOOKUP(D3183,Y$4:AA3185,3,FALSE)</f>
        <v>محمد پور</v>
      </c>
      <c r="G3183" s="4">
        <v>0</v>
      </c>
    </row>
    <row r="3184" spans="2:7" x14ac:dyDescent="0.25">
      <c r="B3184" s="122">
        <f t="shared" si="48"/>
        <v>3182</v>
      </c>
      <c r="C3184" s="369">
        <v>45503</v>
      </c>
      <c r="D3184" s="238" t="s">
        <v>268</v>
      </c>
      <c r="E3184" s="228" t="str">
        <f>VLOOKUP(D3184,Y$4:AA3186,2,FALSE)</f>
        <v>کمپرسی تک</v>
      </c>
      <c r="F3184" s="340" t="str">
        <f>VLOOKUP(D3184,Y$4:AA3186,3,FALSE)</f>
        <v>محمد پور</v>
      </c>
      <c r="G3184" s="4">
        <v>0</v>
      </c>
    </row>
    <row r="3185" spans="2:7" x14ac:dyDescent="0.25">
      <c r="B3185" s="122">
        <f t="shared" si="48"/>
        <v>3183</v>
      </c>
      <c r="C3185" s="369">
        <v>45503</v>
      </c>
      <c r="D3185" s="238" t="s">
        <v>260</v>
      </c>
      <c r="E3185" s="228" t="str">
        <f>VLOOKUP(D3185,Y$4:AA3187,2,FALSE)</f>
        <v>تانکر آب</v>
      </c>
      <c r="F3185" s="340" t="str">
        <f>VLOOKUP(D3185,Y$4:AA3187,3,FALSE)</f>
        <v>محمد پور</v>
      </c>
      <c r="G3185" s="4">
        <v>251</v>
      </c>
    </row>
    <row r="3186" spans="2:7" x14ac:dyDescent="0.25">
      <c r="B3186" s="122">
        <f t="shared" si="48"/>
        <v>3184</v>
      </c>
      <c r="C3186" s="369">
        <v>45503</v>
      </c>
      <c r="D3186" s="238" t="s">
        <v>284</v>
      </c>
      <c r="E3186" s="228" t="str">
        <f>VLOOKUP(D3186,Y$4:AA3188,2,FALSE)</f>
        <v>کمپرسی جفت</v>
      </c>
      <c r="F3186" s="340" t="str">
        <f>VLOOKUP(D3186,Y$4:AA3188,3,FALSE)</f>
        <v>محمد پور</v>
      </c>
      <c r="G3186" s="4">
        <v>214</v>
      </c>
    </row>
    <row r="3187" spans="2:7" x14ac:dyDescent="0.25">
      <c r="B3187" s="122">
        <f t="shared" ref="B3187:B3250" si="49">ROW()-2</f>
        <v>3185</v>
      </c>
      <c r="C3187" s="369">
        <v>45503</v>
      </c>
      <c r="D3187" s="238" t="s">
        <v>359</v>
      </c>
      <c r="E3187" s="228" t="str">
        <f>VLOOKUP(D3187,Y$4:AA3189,2,FALSE)</f>
        <v>کمپرسی جفت</v>
      </c>
      <c r="F3187" s="340" t="str">
        <f>VLOOKUP(D3187,Y$4:AA3189,3,FALSE)</f>
        <v>محمد پور</v>
      </c>
      <c r="G3187" s="4">
        <v>0</v>
      </c>
    </row>
    <row r="3188" spans="2:7" x14ac:dyDescent="0.25">
      <c r="B3188" s="122">
        <f t="shared" si="49"/>
        <v>3186</v>
      </c>
      <c r="C3188" s="369">
        <v>45503</v>
      </c>
      <c r="D3188" s="238" t="s">
        <v>361</v>
      </c>
      <c r="E3188" s="228" t="str">
        <f>VLOOKUP(D3188,Y$4:AA3190,2,FALSE)</f>
        <v>لودر</v>
      </c>
      <c r="F3188" s="340" t="str">
        <f>VLOOKUP(D3188,Y$4:AA3190,3,FALSE)</f>
        <v>محمد پور</v>
      </c>
      <c r="G3188" s="4">
        <v>98</v>
      </c>
    </row>
    <row r="3189" spans="2:7" x14ac:dyDescent="0.25">
      <c r="B3189" s="122">
        <f t="shared" si="49"/>
        <v>3187</v>
      </c>
      <c r="C3189" s="369">
        <v>45504</v>
      </c>
      <c r="D3189" s="236" t="s">
        <v>127</v>
      </c>
      <c r="E3189" s="228" t="str">
        <f>VLOOKUP(D3189,Y$4:AA3194,2,FALSE)</f>
        <v>بلدوزر</v>
      </c>
      <c r="F3189" s="340" t="str">
        <f>VLOOKUP(D3189,Y$4:AA3194,3,FALSE)</f>
        <v>شرکتی-رجب زاده</v>
      </c>
      <c r="G3189" s="4">
        <v>0</v>
      </c>
    </row>
    <row r="3190" spans="2:7" x14ac:dyDescent="0.25">
      <c r="B3190" s="122">
        <f t="shared" si="49"/>
        <v>3188</v>
      </c>
      <c r="C3190" s="369">
        <v>45504</v>
      </c>
      <c r="D3190" s="236" t="s">
        <v>297</v>
      </c>
      <c r="E3190" s="228" t="str">
        <f>VLOOKUP(D3190,Y$4:AA3195,2,FALSE)</f>
        <v>بلدوزر</v>
      </c>
      <c r="F3190" s="340" t="str">
        <f>VLOOKUP(D3190,Y$4:AA3195,3,FALSE)</f>
        <v>شرکتی-نخعی</v>
      </c>
      <c r="G3190" s="4">
        <v>0</v>
      </c>
    </row>
    <row r="3191" spans="2:7" x14ac:dyDescent="0.25">
      <c r="B3191" s="122">
        <f t="shared" si="49"/>
        <v>3189</v>
      </c>
      <c r="C3191" s="369">
        <v>45504</v>
      </c>
      <c r="D3191" s="236" t="s">
        <v>88</v>
      </c>
      <c r="E3191" s="228" t="str">
        <f>VLOOKUP(D3191,Y$4:AA3196,2,FALSE)</f>
        <v>گریدر  ۱۶g</v>
      </c>
      <c r="F3191" s="340" t="str">
        <f>VLOOKUP(D3191,Y$4:AA3196,3,FALSE)</f>
        <v>شرکتی-یگانه</v>
      </c>
      <c r="G3191" s="4">
        <v>0</v>
      </c>
    </row>
    <row r="3192" spans="2:7" x14ac:dyDescent="0.25">
      <c r="B3192" s="122">
        <f t="shared" si="49"/>
        <v>3190</v>
      </c>
      <c r="C3192" s="369">
        <v>45504</v>
      </c>
      <c r="D3192" s="236" t="s">
        <v>301</v>
      </c>
      <c r="E3192" s="228" t="str">
        <f>VLOOKUP(D3192,Y$4:AA3197,2,FALSE)</f>
        <v>گریدر  ۱۶g</v>
      </c>
      <c r="F3192" s="340" t="str">
        <f>VLOOKUP(D3192,Y$4:AA3197,3,FALSE)</f>
        <v>شرکتی-حسن پور</v>
      </c>
      <c r="G3192" s="4">
        <v>0</v>
      </c>
    </row>
    <row r="3193" spans="2:7" x14ac:dyDescent="0.25">
      <c r="B3193" s="122">
        <f t="shared" si="49"/>
        <v>3191</v>
      </c>
      <c r="C3193" s="369">
        <v>45504</v>
      </c>
      <c r="D3193" s="236" t="s">
        <v>120</v>
      </c>
      <c r="E3193" s="228" t="str">
        <f>VLOOKUP(D3193,Y$4:AA3198,2,FALSE)</f>
        <v>میکسراتکو</v>
      </c>
      <c r="F3193" s="340" t="str">
        <f>VLOOKUP(D3193,Y$4:AA3198,3,FALSE)</f>
        <v>شرکتی-شاکری</v>
      </c>
      <c r="G3193" s="4">
        <v>126</v>
      </c>
    </row>
    <row r="3194" spans="2:7" x14ac:dyDescent="0.25">
      <c r="B3194" s="122">
        <f t="shared" si="49"/>
        <v>3192</v>
      </c>
      <c r="C3194" s="369">
        <v>45504</v>
      </c>
      <c r="D3194" s="236" t="s">
        <v>122</v>
      </c>
      <c r="E3194" s="228" t="str">
        <f>VLOOKUP(D3194,Y$4:AA3199,2,FALSE)</f>
        <v>میکسر امیکو</v>
      </c>
      <c r="F3194" s="340" t="str">
        <f>VLOOKUP(D3194,Y$4:AA3199,3,FALSE)</f>
        <v>شرکتی-زراعتی</v>
      </c>
      <c r="G3194" s="4">
        <v>117</v>
      </c>
    </row>
    <row r="3195" spans="2:7" x14ac:dyDescent="0.25">
      <c r="B3195" s="122">
        <f t="shared" si="49"/>
        <v>3193</v>
      </c>
      <c r="C3195" s="369">
        <v>45504</v>
      </c>
      <c r="D3195" s="236" t="s">
        <v>356</v>
      </c>
      <c r="E3195" s="228" t="str">
        <f>VLOOKUP(D3195,Y$4:AA3200,2,FALSE)</f>
        <v>میکسر اتکو</v>
      </c>
      <c r="F3195" s="340" t="str">
        <f>VLOOKUP(D3195,Y$4:AA3200,3,FALSE)</f>
        <v>-</v>
      </c>
      <c r="G3195" s="4">
        <v>115</v>
      </c>
    </row>
    <row r="3196" spans="2:7" x14ac:dyDescent="0.25">
      <c r="B3196" s="122">
        <f t="shared" si="49"/>
        <v>3194</v>
      </c>
      <c r="C3196" s="369">
        <v>45504</v>
      </c>
      <c r="D3196" s="236" t="s">
        <v>119</v>
      </c>
      <c r="E3196" s="228" t="str">
        <f>VLOOKUP(D3196,Y$4:AA3201,2,FALSE)</f>
        <v>غلطک</v>
      </c>
      <c r="F3196" s="340" t="str">
        <f>VLOOKUP(D3196,Y$4:AA3201,3,FALSE)</f>
        <v>شرکتی-جمالی</v>
      </c>
      <c r="G3196" s="4">
        <v>0</v>
      </c>
    </row>
    <row r="3197" spans="2:7" x14ac:dyDescent="0.25">
      <c r="B3197" s="122">
        <f t="shared" si="49"/>
        <v>3195</v>
      </c>
      <c r="C3197" s="369">
        <v>45504</v>
      </c>
      <c r="D3197" s="236" t="s">
        <v>110</v>
      </c>
      <c r="E3197" s="228" t="str">
        <f>VLOOKUP(D3197,Y$4:AA3202,2,FALSE)</f>
        <v>غلطک</v>
      </c>
      <c r="F3197" s="340" t="str">
        <f>VLOOKUP(D3197,Y$4:AA3202,3,FALSE)</f>
        <v>شرکتی-شیری</v>
      </c>
      <c r="G3197" s="4">
        <v>0</v>
      </c>
    </row>
    <row r="3198" spans="2:7" x14ac:dyDescent="0.25">
      <c r="B3198" s="122">
        <f t="shared" si="49"/>
        <v>3196</v>
      </c>
      <c r="C3198" s="369">
        <v>45504</v>
      </c>
      <c r="D3198" s="236" t="s">
        <v>107</v>
      </c>
      <c r="E3198" s="228" t="str">
        <f>VLOOKUP(D3198,Y$4:AA3203,2,FALSE)</f>
        <v>غلطک</v>
      </c>
      <c r="F3198" s="340" t="str">
        <f>VLOOKUP(D3198,Y$4:AA3203,3,FALSE)</f>
        <v>شرکتی-دیانتی</v>
      </c>
      <c r="G3198" s="4">
        <v>0</v>
      </c>
    </row>
    <row r="3199" spans="2:7" x14ac:dyDescent="0.25">
      <c r="B3199" s="122">
        <f t="shared" si="49"/>
        <v>3197</v>
      </c>
      <c r="C3199" s="369">
        <v>45504</v>
      </c>
      <c r="D3199" s="236" t="s">
        <v>285</v>
      </c>
      <c r="E3199" s="228" t="str">
        <f>VLOOKUP(D3199,Y$4:AA3204,2,FALSE)</f>
        <v>غلطک</v>
      </c>
      <c r="F3199" s="340" t="str">
        <f>VLOOKUP(D3199,Y$4:AA3204,3,FALSE)</f>
        <v>شرکتی-شیری</v>
      </c>
      <c r="G3199" s="4">
        <v>0</v>
      </c>
    </row>
    <row r="3200" spans="2:7" x14ac:dyDescent="0.25">
      <c r="B3200" s="122">
        <f t="shared" si="49"/>
        <v>3198</v>
      </c>
      <c r="C3200" s="369">
        <v>45504</v>
      </c>
      <c r="D3200" s="236" t="s">
        <v>380</v>
      </c>
      <c r="E3200" s="228" t="str">
        <f>VLOOKUP(D3200,Y$4:AA3205,2,FALSE)</f>
        <v>غلطک</v>
      </c>
      <c r="F3200" s="340">
        <f>VLOOKUP(D3200,Y$4:AA3205,3,FALSE)</f>
        <v>0</v>
      </c>
      <c r="G3200" s="4">
        <v>0</v>
      </c>
    </row>
    <row r="3201" spans="2:7" x14ac:dyDescent="0.25">
      <c r="B3201" s="122">
        <f t="shared" si="49"/>
        <v>3199</v>
      </c>
      <c r="C3201" s="369">
        <v>45504</v>
      </c>
      <c r="D3201" s="236" t="s">
        <v>381</v>
      </c>
      <c r="E3201" s="228" t="str">
        <f>VLOOKUP(D3201,Y$4:AA3206,2,FALSE)</f>
        <v>غلطک</v>
      </c>
      <c r="F3201" s="340">
        <f>VLOOKUP(D3201,Y$4:AA3206,3,FALSE)</f>
        <v>0</v>
      </c>
      <c r="G3201" s="4">
        <v>0</v>
      </c>
    </row>
    <row r="3202" spans="2:7" x14ac:dyDescent="0.25">
      <c r="B3202" s="122">
        <f t="shared" si="49"/>
        <v>3200</v>
      </c>
      <c r="C3202" s="369">
        <v>45504</v>
      </c>
      <c r="D3202" s="236" t="s">
        <v>91</v>
      </c>
      <c r="E3202" s="228" t="str">
        <f>VLOOKUP(D3202,Y$4:AA3207,2,FALSE)</f>
        <v>کامیون کمپرسی</v>
      </c>
      <c r="F3202" s="340" t="str">
        <f>VLOOKUP(D3202,Y$4:AA3207,3,FALSE)</f>
        <v>شرکتی-یحیی زاده</v>
      </c>
      <c r="G3202" s="4">
        <v>125</v>
      </c>
    </row>
    <row r="3203" spans="2:7" x14ac:dyDescent="0.25">
      <c r="B3203" s="122">
        <f t="shared" si="49"/>
        <v>3201</v>
      </c>
      <c r="C3203" s="369">
        <v>45504</v>
      </c>
      <c r="D3203" s="236" t="s">
        <v>94</v>
      </c>
      <c r="E3203" s="228" t="str">
        <f>VLOOKUP(D3203,Y$4:AA3208,2,FALSE)</f>
        <v>کامیون کمپرسی</v>
      </c>
      <c r="F3203" s="340" t="str">
        <f>VLOOKUP(D3203,Y$4:AA3208,3,FALSE)</f>
        <v>شرکتی-نوروز غلامی</v>
      </c>
      <c r="G3203" s="4">
        <v>151</v>
      </c>
    </row>
    <row r="3204" spans="2:7" x14ac:dyDescent="0.25">
      <c r="B3204" s="122">
        <f t="shared" si="49"/>
        <v>3202</v>
      </c>
      <c r="C3204" s="369">
        <v>45504</v>
      </c>
      <c r="D3204" s="236" t="s">
        <v>117</v>
      </c>
      <c r="E3204" s="228" t="str">
        <f>VLOOKUP(D3204,Y$4:AA3209,2,FALSE)</f>
        <v>کامیون کمپرسی</v>
      </c>
      <c r="F3204" s="340" t="str">
        <f>VLOOKUP(D3204,Y$4:AA3209,3,FALSE)</f>
        <v>شرکتی-علیرضا اقلیمی</v>
      </c>
      <c r="G3204" s="4">
        <v>0</v>
      </c>
    </row>
    <row r="3205" spans="2:7" x14ac:dyDescent="0.25">
      <c r="B3205" s="122">
        <f t="shared" si="49"/>
        <v>3203</v>
      </c>
      <c r="C3205" s="369">
        <v>45504</v>
      </c>
      <c r="D3205" s="236" t="s">
        <v>130</v>
      </c>
      <c r="E3205" s="228" t="str">
        <f>VLOOKUP(D3205,Y$4:AA3210,2,FALSE)</f>
        <v>تانکر ابپاش بنز</v>
      </c>
      <c r="F3205" s="340" t="str">
        <f>VLOOKUP(D3205,Y$4:AA3210,3,FALSE)</f>
        <v>شرکتی-بارانی</v>
      </c>
      <c r="G3205" s="4">
        <v>0</v>
      </c>
    </row>
    <row r="3206" spans="2:7" x14ac:dyDescent="0.25">
      <c r="B3206" s="122">
        <f t="shared" si="49"/>
        <v>3204</v>
      </c>
      <c r="C3206" s="369">
        <v>45504</v>
      </c>
      <c r="D3206" s="236" t="s">
        <v>96</v>
      </c>
      <c r="E3206" s="228" t="str">
        <f>VLOOKUP(D3206,Y$4:AA3211,2,FALSE)</f>
        <v>تانکر ابپاش بنز</v>
      </c>
      <c r="F3206" s="340" t="str">
        <f>VLOOKUP(D3206,Y$4:AA3211,3,FALSE)</f>
        <v>شرکتی-میامی</v>
      </c>
      <c r="G3206" s="4">
        <v>0</v>
      </c>
    </row>
    <row r="3207" spans="2:7" x14ac:dyDescent="0.25">
      <c r="B3207" s="122">
        <f t="shared" si="49"/>
        <v>3205</v>
      </c>
      <c r="C3207" s="369">
        <v>45504</v>
      </c>
      <c r="D3207" s="236" t="s">
        <v>114</v>
      </c>
      <c r="E3207" s="228" t="str">
        <f>VLOOKUP(D3207,Y$4:AA3212,2,FALSE)</f>
        <v>تانکر سوخت بنز</v>
      </c>
      <c r="F3207" s="340" t="str">
        <f>VLOOKUP(D3207,Y$4:AA3212,3,FALSE)</f>
        <v>شرکتی-برات زاده- از تاریخ 1 تیرماه</v>
      </c>
      <c r="G3207" s="4">
        <v>0</v>
      </c>
    </row>
    <row r="3208" spans="2:7" x14ac:dyDescent="0.25">
      <c r="B3208" s="122">
        <f t="shared" si="49"/>
        <v>3206</v>
      </c>
      <c r="C3208" s="369">
        <v>45504</v>
      </c>
      <c r="D3208" s="106" t="s">
        <v>399</v>
      </c>
      <c r="E3208" s="228" t="str">
        <f>VLOOKUP(D3208,Y$4:AA3213,2,FALSE)</f>
        <v xml:space="preserve"> لودر</v>
      </c>
      <c r="F3208" s="340" t="str">
        <f>VLOOKUP(D3208,Y$4:AA3213,3,FALSE)</f>
        <v>شرکتی-پیروزی</v>
      </c>
      <c r="G3208" s="4">
        <v>0</v>
      </c>
    </row>
    <row r="3209" spans="2:7" x14ac:dyDescent="0.25">
      <c r="B3209" s="122">
        <f t="shared" si="49"/>
        <v>3207</v>
      </c>
      <c r="C3209" s="369">
        <v>45504</v>
      </c>
      <c r="D3209" s="236" t="s">
        <v>158</v>
      </c>
      <c r="E3209" s="228" t="str">
        <f>VLOOKUP(D3209,Y$4:AA3214,2,FALSE)</f>
        <v>بیل مکانیکی</v>
      </c>
      <c r="F3209" s="340" t="str">
        <f>VLOOKUP(D3209,Y$4:AA3214,3,FALSE)</f>
        <v>تکبری</v>
      </c>
      <c r="G3209" s="4">
        <v>142</v>
      </c>
    </row>
    <row r="3210" spans="2:7" x14ac:dyDescent="0.25">
      <c r="B3210" s="122">
        <f t="shared" si="49"/>
        <v>3208</v>
      </c>
      <c r="C3210" s="369">
        <v>45504</v>
      </c>
      <c r="D3210" s="237" t="s">
        <v>144</v>
      </c>
      <c r="E3210" s="228" t="str">
        <f>VLOOKUP(D3210,Y$4:AA3215,2,FALSE)</f>
        <v>بلدوزر D85</v>
      </c>
      <c r="F3210" s="340" t="str">
        <f>VLOOKUP(D3210,Y$4:AA3215,3,FALSE)</f>
        <v>اکبری</v>
      </c>
      <c r="G3210" s="4">
        <v>333</v>
      </c>
    </row>
    <row r="3211" spans="2:7" x14ac:dyDescent="0.25">
      <c r="B3211" s="122">
        <f t="shared" si="49"/>
        <v>3209</v>
      </c>
      <c r="C3211" s="369">
        <v>45504</v>
      </c>
      <c r="D3211" s="237" t="s">
        <v>146</v>
      </c>
      <c r="E3211" s="228" t="str">
        <f>VLOOKUP(D3211,Y$4:AA3216,2,FALSE)</f>
        <v>بلدوزر D85</v>
      </c>
      <c r="F3211" s="340" t="str">
        <f>VLOOKUP(D3211,Y$4:AA3216,3,FALSE)</f>
        <v>اکبری</v>
      </c>
      <c r="G3211" s="4">
        <v>221</v>
      </c>
    </row>
    <row r="3212" spans="2:7" x14ac:dyDescent="0.25">
      <c r="B3212" s="122">
        <f t="shared" si="49"/>
        <v>3210</v>
      </c>
      <c r="C3212" s="369">
        <v>45504</v>
      </c>
      <c r="D3212" s="238" t="s">
        <v>147</v>
      </c>
      <c r="E3212" s="228" t="str">
        <f>VLOOKUP(D3212,Y$4:AA3217,2,FALSE)</f>
        <v>بلدوزر کاترپیلار D8</v>
      </c>
      <c r="F3212" s="340" t="str">
        <f>VLOOKUP(D3212,Y$4:AA3217,3,FALSE)</f>
        <v>حسن پور</v>
      </c>
      <c r="G3212" s="4">
        <v>0</v>
      </c>
    </row>
    <row r="3213" spans="2:7" x14ac:dyDescent="0.25">
      <c r="B3213" s="122">
        <f t="shared" si="49"/>
        <v>3211</v>
      </c>
      <c r="C3213" s="369">
        <v>45504</v>
      </c>
      <c r="D3213" s="236" t="s">
        <v>162</v>
      </c>
      <c r="E3213" s="228" t="str">
        <f>VLOOKUP(D3213,Y$4:AA3218,2,FALSE)</f>
        <v>بیل مکانیکی</v>
      </c>
      <c r="F3213" s="340" t="str">
        <f>VLOOKUP(D3213,Y$4:AA3218,3,FALSE)</f>
        <v>رضاپور</v>
      </c>
      <c r="G3213" s="4">
        <v>0</v>
      </c>
    </row>
    <row r="3214" spans="2:7" x14ac:dyDescent="0.25">
      <c r="B3214" s="122">
        <f t="shared" si="49"/>
        <v>3212</v>
      </c>
      <c r="C3214" s="369">
        <v>45504</v>
      </c>
      <c r="D3214" s="236" t="s">
        <v>160</v>
      </c>
      <c r="E3214" s="228" t="str">
        <f>VLOOKUP(D3214,Y$4:AA3219,2,FALSE)</f>
        <v>تانکر آب</v>
      </c>
      <c r="F3214" s="340" t="str">
        <f>VLOOKUP(D3214,Y$4:AA3219,3,FALSE)</f>
        <v>رضاپور</v>
      </c>
      <c r="G3214" s="4">
        <v>0</v>
      </c>
    </row>
    <row r="3215" spans="2:7" x14ac:dyDescent="0.25">
      <c r="B3215" s="122">
        <f t="shared" si="49"/>
        <v>3213</v>
      </c>
      <c r="C3215" s="369">
        <v>45504</v>
      </c>
      <c r="D3215" s="236" t="s">
        <v>398</v>
      </c>
      <c r="E3215" s="228" t="str">
        <f>VLOOKUP(D3215,Y$4:AA3217,2,FALSE)</f>
        <v>بلدوزر</v>
      </c>
      <c r="F3215" s="340" t="str">
        <f>VLOOKUP(D3215,Y$4:AA3217,3,FALSE)</f>
        <v>جواد رضاپور</v>
      </c>
      <c r="G3215" s="4">
        <v>286</v>
      </c>
    </row>
    <row r="3216" spans="2:7" x14ac:dyDescent="0.25">
      <c r="B3216" s="122">
        <f t="shared" si="49"/>
        <v>3214</v>
      </c>
      <c r="C3216" s="369">
        <v>45504</v>
      </c>
      <c r="D3216" s="236" t="s">
        <v>149</v>
      </c>
      <c r="E3216" s="228" t="str">
        <f>VLOOKUP(D3216,Y$4:AA3221,2,FALSE)</f>
        <v>لودر ZL50</v>
      </c>
      <c r="F3216" s="340" t="str">
        <f>VLOOKUP(D3216,Y$4:AA3221,3,FALSE)</f>
        <v>میرزایی</v>
      </c>
      <c r="G3216" s="4">
        <v>90</v>
      </c>
    </row>
    <row r="3217" spans="2:7" x14ac:dyDescent="0.25">
      <c r="B3217" s="122">
        <f t="shared" si="49"/>
        <v>3215</v>
      </c>
      <c r="C3217" s="369">
        <v>45504</v>
      </c>
      <c r="D3217" s="237" t="s">
        <v>150</v>
      </c>
      <c r="E3217" s="228" t="str">
        <f>VLOOKUP(D3217,Y$4:AA3222,2,FALSE)</f>
        <v>کامیون کمپرسی</v>
      </c>
      <c r="F3217" s="340" t="str">
        <f>VLOOKUP(D3217,Y$4:AA3222,3,FALSE)</f>
        <v>میرزایی</v>
      </c>
      <c r="G3217" s="4">
        <v>0</v>
      </c>
    </row>
    <row r="3218" spans="2:7" x14ac:dyDescent="0.25">
      <c r="B3218" s="122">
        <f t="shared" si="49"/>
        <v>3216</v>
      </c>
      <c r="C3218" s="369">
        <v>45504</v>
      </c>
      <c r="D3218" s="237" t="s">
        <v>152</v>
      </c>
      <c r="E3218" s="228" t="str">
        <f>VLOOKUP(D3218,Y$4:AA3223,2,FALSE)</f>
        <v>کامیون کمپرسی</v>
      </c>
      <c r="F3218" s="340" t="str">
        <f>VLOOKUP(D3218,Y$4:AA3223,3,FALSE)</f>
        <v>میرزایی</v>
      </c>
      <c r="G3218" s="4">
        <v>0</v>
      </c>
    </row>
    <row r="3219" spans="2:7" x14ac:dyDescent="0.25">
      <c r="B3219" s="122">
        <f t="shared" si="49"/>
        <v>3217</v>
      </c>
      <c r="C3219" s="369">
        <v>45504</v>
      </c>
      <c r="D3219" s="237" t="s">
        <v>153</v>
      </c>
      <c r="E3219" s="228" t="str">
        <f>VLOOKUP(D3219,Y$4:AA3224,2,FALSE)</f>
        <v>کامیون کمپرسی</v>
      </c>
      <c r="F3219" s="340" t="str">
        <f>VLOOKUP(D3219,Y$4:AA3224,3,FALSE)</f>
        <v>میرزایی</v>
      </c>
      <c r="G3219" s="4">
        <v>0</v>
      </c>
    </row>
    <row r="3220" spans="2:7" x14ac:dyDescent="0.25">
      <c r="B3220" s="122">
        <f t="shared" si="49"/>
        <v>3218</v>
      </c>
      <c r="C3220" s="369">
        <v>45504</v>
      </c>
      <c r="D3220" s="237" t="s">
        <v>137</v>
      </c>
      <c r="E3220" s="228" t="str">
        <f>VLOOKUP(D3220,Y$4:AA3225,2,FALSE)</f>
        <v>بیل مکانیکی</v>
      </c>
      <c r="F3220" s="340" t="str">
        <f>VLOOKUP(D3220,Y$4:AA3225,3,FALSE)</f>
        <v>انصاری</v>
      </c>
      <c r="G3220" s="4">
        <v>0</v>
      </c>
    </row>
    <row r="3221" spans="2:7" x14ac:dyDescent="0.25">
      <c r="B3221" s="122">
        <f t="shared" si="49"/>
        <v>3219</v>
      </c>
      <c r="C3221" s="369">
        <v>45504</v>
      </c>
      <c r="D3221" s="237" t="s">
        <v>139</v>
      </c>
      <c r="E3221" s="228" t="str">
        <f>VLOOKUP(D3221,Y$4:AA3226,2,FALSE)</f>
        <v>بیل مکانیکی</v>
      </c>
      <c r="F3221" s="340" t="str">
        <f>VLOOKUP(D3221,Y$4:AA3226,3,FALSE)</f>
        <v>انصاری</v>
      </c>
      <c r="G3221" s="4">
        <v>0</v>
      </c>
    </row>
    <row r="3222" spans="2:7" x14ac:dyDescent="0.25">
      <c r="B3222" s="122">
        <f t="shared" si="49"/>
        <v>3220</v>
      </c>
      <c r="C3222" s="369">
        <v>45504</v>
      </c>
      <c r="D3222" s="237" t="s">
        <v>141</v>
      </c>
      <c r="E3222" s="228" t="str">
        <f>VLOOKUP(D3222,Y$4:AA3227,2,FALSE)</f>
        <v>کامیون کمپرسی</v>
      </c>
      <c r="F3222" s="340" t="str">
        <f>VLOOKUP(D3222,Y$4:AA3227,3,FALSE)</f>
        <v>انصاری</v>
      </c>
      <c r="G3222" s="4">
        <v>0</v>
      </c>
    </row>
    <row r="3223" spans="2:7" x14ac:dyDescent="0.25">
      <c r="B3223" s="122">
        <f t="shared" si="49"/>
        <v>3221</v>
      </c>
      <c r="C3223" s="369">
        <v>45504</v>
      </c>
      <c r="D3223" s="237" t="s">
        <v>142</v>
      </c>
      <c r="E3223" s="228" t="str">
        <f>VLOOKUP(D3223,Y$4:AA3228,2,FALSE)</f>
        <v>کامیون کمپرسی</v>
      </c>
      <c r="F3223" s="340" t="str">
        <f>VLOOKUP(D3223,Y$4:AA3228,3,FALSE)</f>
        <v>انصاری</v>
      </c>
      <c r="G3223" s="4">
        <v>0</v>
      </c>
    </row>
    <row r="3224" spans="2:7" x14ac:dyDescent="0.25">
      <c r="B3224" s="122">
        <f t="shared" si="49"/>
        <v>3222</v>
      </c>
      <c r="C3224" s="369">
        <v>45504</v>
      </c>
      <c r="D3224" s="237" t="s">
        <v>143</v>
      </c>
      <c r="E3224" s="228" t="str">
        <f>VLOOKUP(D3224,Y$4:AA3229,2,FALSE)</f>
        <v>کامیون کمپرسی</v>
      </c>
      <c r="F3224" s="340" t="str">
        <f>VLOOKUP(D3224,Y$4:AA3229,3,FALSE)</f>
        <v>انصاری</v>
      </c>
      <c r="G3224" s="4">
        <v>0</v>
      </c>
    </row>
    <row r="3225" spans="2:7" x14ac:dyDescent="0.25">
      <c r="B3225" s="122">
        <f t="shared" si="49"/>
        <v>3223</v>
      </c>
      <c r="C3225" s="369">
        <v>45504</v>
      </c>
      <c r="D3225" s="237" t="s">
        <v>136</v>
      </c>
      <c r="E3225" s="228" t="str">
        <f>VLOOKUP(D3225,Y$4:AA3230,2,FALSE)</f>
        <v>بلدوزر</v>
      </c>
      <c r="F3225" s="340" t="str">
        <f>VLOOKUP(D3225,Y$4:AA3230,3,FALSE)</f>
        <v>انصاری</v>
      </c>
      <c r="G3225" s="4">
        <v>0</v>
      </c>
    </row>
    <row r="3226" spans="2:7" x14ac:dyDescent="0.25">
      <c r="B3226" s="122">
        <f t="shared" si="49"/>
        <v>3224</v>
      </c>
      <c r="C3226" s="369">
        <v>45504</v>
      </c>
      <c r="D3226" s="237" t="s">
        <v>286</v>
      </c>
      <c r="E3226" s="228" t="str">
        <f>VLOOKUP(D3226,Y$4:AA3231,2,FALSE)</f>
        <v>بلدوزر</v>
      </c>
      <c r="F3226" s="340" t="str">
        <f>VLOOKUP(D3226,Y$4:AA3231,3,FALSE)</f>
        <v>انصاری</v>
      </c>
      <c r="G3226" s="4">
        <v>503</v>
      </c>
    </row>
    <row r="3227" spans="2:7" x14ac:dyDescent="0.25">
      <c r="B3227" s="122">
        <f t="shared" si="49"/>
        <v>3225</v>
      </c>
      <c r="C3227" s="369">
        <v>45504</v>
      </c>
      <c r="D3227" s="236" t="s">
        <v>155</v>
      </c>
      <c r="E3227" s="228" t="str">
        <f>VLOOKUP(D3227,Y$4:AA3232,2,FALSE)</f>
        <v>لودر</v>
      </c>
      <c r="F3227" s="340" t="str">
        <f>VLOOKUP(D3227,Y$4:AA3232,3,FALSE)</f>
        <v>صداقت</v>
      </c>
      <c r="G3227" s="4">
        <v>0</v>
      </c>
    </row>
    <row r="3228" spans="2:7" x14ac:dyDescent="0.25">
      <c r="B3228" s="122">
        <f t="shared" si="49"/>
        <v>3226</v>
      </c>
      <c r="C3228" s="369">
        <v>45504</v>
      </c>
      <c r="D3228" s="236" t="s">
        <v>156</v>
      </c>
      <c r="E3228" s="228" t="str">
        <f>VLOOKUP(D3228,Y$4:AA3233,2,FALSE)</f>
        <v>کامیون کمپرسی</v>
      </c>
      <c r="F3228" s="340" t="str">
        <f>VLOOKUP(D3228,Y$4:AA3233,3,FALSE)</f>
        <v>صداقت</v>
      </c>
      <c r="G3228" s="4">
        <v>0</v>
      </c>
    </row>
    <row r="3229" spans="2:7" x14ac:dyDescent="0.25">
      <c r="B3229" s="122">
        <f t="shared" si="49"/>
        <v>3227</v>
      </c>
      <c r="C3229" s="369">
        <v>45504</v>
      </c>
      <c r="D3229" s="236" t="s">
        <v>157</v>
      </c>
      <c r="E3229" s="228" t="str">
        <f>VLOOKUP(D3229,Y$4:AA3234,2,FALSE)</f>
        <v>کامیون کمپرسی</v>
      </c>
      <c r="F3229" s="340" t="str">
        <f>VLOOKUP(D3229,Y$4:AA3234,3,FALSE)</f>
        <v>صداقت</v>
      </c>
      <c r="G3229" s="4">
        <v>0</v>
      </c>
    </row>
    <row r="3230" spans="2:7" x14ac:dyDescent="0.25">
      <c r="B3230" s="122">
        <f t="shared" si="49"/>
        <v>3228</v>
      </c>
      <c r="C3230" s="369">
        <v>45504</v>
      </c>
      <c r="D3230" s="236" t="s">
        <v>302</v>
      </c>
      <c r="E3230" s="228" t="str">
        <f>VLOOKUP(D3230,Y$4:AA3235,2,FALSE)</f>
        <v>کامیون کمپرسی</v>
      </c>
      <c r="F3230" s="340" t="str">
        <f>VLOOKUP(D3230,Y$4:AA3235,3,FALSE)</f>
        <v>صداقت</v>
      </c>
      <c r="G3230" s="4">
        <v>0</v>
      </c>
    </row>
    <row r="3231" spans="2:7" x14ac:dyDescent="0.25">
      <c r="B3231" s="122">
        <f t="shared" si="49"/>
        <v>3229</v>
      </c>
      <c r="C3231" s="369">
        <v>45504</v>
      </c>
      <c r="D3231" s="237" t="s">
        <v>266</v>
      </c>
      <c r="E3231" s="228" t="str">
        <f>VLOOKUP(D3231,Y$4:AA3236,2,FALSE)</f>
        <v>کامیون کمپرسی</v>
      </c>
      <c r="F3231" s="340" t="str">
        <f>VLOOKUP(D3231,Y$4:AA3236,3,FALSE)</f>
        <v>انصاری</v>
      </c>
      <c r="G3231" s="4">
        <v>0</v>
      </c>
    </row>
    <row r="3232" spans="2:7" x14ac:dyDescent="0.25">
      <c r="B3232" s="122">
        <f t="shared" si="49"/>
        <v>3230</v>
      </c>
      <c r="C3232" s="369">
        <v>45504</v>
      </c>
      <c r="D3232" s="237" t="s">
        <v>267</v>
      </c>
      <c r="E3232" s="228" t="str">
        <f>VLOOKUP(D3232,Y$4:AA3237,2,FALSE)</f>
        <v>کامیون کمپرسی</v>
      </c>
      <c r="F3232" s="340" t="str">
        <f>VLOOKUP(D3232,Y$4:AA3237,3,FALSE)</f>
        <v>انصاری</v>
      </c>
      <c r="G3232" s="4">
        <v>0</v>
      </c>
    </row>
    <row r="3233" spans="2:7" x14ac:dyDescent="0.25">
      <c r="B3233" s="122">
        <f t="shared" si="49"/>
        <v>3231</v>
      </c>
      <c r="C3233" s="369">
        <v>45504</v>
      </c>
      <c r="D3233" s="237" t="s">
        <v>258</v>
      </c>
      <c r="E3233" s="228" t="str">
        <f>VLOOKUP(D3233,Y$4:AA3238,2,FALSE)</f>
        <v>کامیون کمپرسی</v>
      </c>
      <c r="F3233" s="340" t="str">
        <f>VLOOKUP(D3233,Y$4:AA3238,3,FALSE)</f>
        <v>انصاری</v>
      </c>
      <c r="G3233" s="4">
        <v>0</v>
      </c>
    </row>
    <row r="3234" spans="2:7" x14ac:dyDescent="0.25">
      <c r="B3234" s="122">
        <f t="shared" si="49"/>
        <v>3232</v>
      </c>
      <c r="C3234" s="369">
        <v>45504</v>
      </c>
      <c r="D3234" s="238" t="s">
        <v>179</v>
      </c>
      <c r="E3234" s="228" t="str">
        <f>VLOOKUP(D3234,Y$4:AA3239,2,FALSE)</f>
        <v>تانکر آب</v>
      </c>
      <c r="F3234" s="340" t="str">
        <f>VLOOKUP(D3234,Y$4:AA3239,3,FALSE)</f>
        <v>گلپایگانی</v>
      </c>
      <c r="G3234" s="4">
        <v>0</v>
      </c>
    </row>
    <row r="3235" spans="2:7" x14ac:dyDescent="0.25">
      <c r="B3235" s="122">
        <f t="shared" si="49"/>
        <v>3233</v>
      </c>
      <c r="C3235" s="369">
        <v>45504</v>
      </c>
      <c r="D3235" s="236" t="s">
        <v>328</v>
      </c>
      <c r="E3235" s="228" t="e">
        <f>VLOOKUP(D3235,Y$4:AA3240,2,FALSE)</f>
        <v>#N/A</v>
      </c>
      <c r="F3235" s="340" t="e">
        <f>VLOOKUP(D3235,Y$4:AA3240,3,FALSE)</f>
        <v>#N/A</v>
      </c>
      <c r="G3235" s="4">
        <v>0</v>
      </c>
    </row>
    <row r="3236" spans="2:7" x14ac:dyDescent="0.25">
      <c r="B3236" s="122">
        <f t="shared" si="49"/>
        <v>3234</v>
      </c>
      <c r="C3236" s="369">
        <v>45504</v>
      </c>
      <c r="D3236" s="238" t="s">
        <v>164</v>
      </c>
      <c r="E3236" s="228" t="str">
        <f>VLOOKUP(D3236,Y$4:AA3241,2,FALSE)</f>
        <v>گریدر 14G</v>
      </c>
      <c r="F3236" s="340" t="str">
        <f>VLOOKUP(D3236,Y$4:AA3241,3,FALSE)</f>
        <v>محمد پور</v>
      </c>
      <c r="G3236" s="4">
        <v>142</v>
      </c>
    </row>
    <row r="3237" spans="2:7" x14ac:dyDescent="0.25">
      <c r="B3237" s="122">
        <f t="shared" si="49"/>
        <v>3235</v>
      </c>
      <c r="C3237" s="369">
        <v>45504</v>
      </c>
      <c r="D3237" s="238" t="s">
        <v>168</v>
      </c>
      <c r="E3237" s="228" t="str">
        <f>VLOOKUP(D3237,Y$4:AA3242,2,FALSE)</f>
        <v>غلطک کششی</v>
      </c>
      <c r="F3237" s="340" t="str">
        <f>VLOOKUP(D3237,Y$4:AA3242,3,FALSE)</f>
        <v>محمد پور</v>
      </c>
      <c r="G3237" s="4">
        <v>85</v>
      </c>
    </row>
    <row r="3238" spans="2:7" x14ac:dyDescent="0.25">
      <c r="B3238" s="122">
        <f t="shared" si="49"/>
        <v>3236</v>
      </c>
      <c r="C3238" s="369">
        <v>45504</v>
      </c>
      <c r="D3238" s="238" t="s">
        <v>171</v>
      </c>
      <c r="E3238" s="228" t="str">
        <f>VLOOKUP(D3238,Y$4:AA3243,2,FALSE)</f>
        <v>غلطک کششی</v>
      </c>
      <c r="F3238" s="340" t="str">
        <f>VLOOKUP(D3238,Y$4:AA3243,3,FALSE)</f>
        <v>محمد پور</v>
      </c>
      <c r="G3238" s="4">
        <v>86</v>
      </c>
    </row>
    <row r="3239" spans="2:7" x14ac:dyDescent="0.25">
      <c r="B3239" s="122">
        <f t="shared" si="49"/>
        <v>3237</v>
      </c>
      <c r="C3239" s="369">
        <v>45504</v>
      </c>
      <c r="D3239" s="238" t="s">
        <v>172</v>
      </c>
      <c r="E3239" s="228" t="str">
        <f>VLOOKUP(D3239,Y$4:AA3244,2,FALSE)</f>
        <v>لودر</v>
      </c>
      <c r="F3239" s="340" t="str">
        <f>VLOOKUP(D3239,Y$4:AA3244,3,FALSE)</f>
        <v>محمد پور</v>
      </c>
      <c r="G3239" s="4">
        <v>130</v>
      </c>
    </row>
    <row r="3240" spans="2:7" x14ac:dyDescent="0.25">
      <c r="B3240" s="122">
        <f t="shared" si="49"/>
        <v>3238</v>
      </c>
      <c r="C3240" s="369">
        <v>45504</v>
      </c>
      <c r="D3240" s="238" t="s">
        <v>173</v>
      </c>
      <c r="E3240" s="228" t="str">
        <f>VLOOKUP(D3240,Y$4:AA3245,2,FALSE)</f>
        <v>تانکر آب</v>
      </c>
      <c r="F3240" s="340" t="str">
        <f>VLOOKUP(D3240,Y$4:AA3245,3,FALSE)</f>
        <v>محمد پور</v>
      </c>
      <c r="G3240" s="4">
        <v>0</v>
      </c>
    </row>
    <row r="3241" spans="2:7" x14ac:dyDescent="0.25">
      <c r="B3241" s="122">
        <f t="shared" si="49"/>
        <v>3239</v>
      </c>
      <c r="C3241" s="369">
        <v>45504</v>
      </c>
      <c r="D3241" s="238" t="s">
        <v>174</v>
      </c>
      <c r="E3241" s="228" t="str">
        <f>VLOOKUP(D3241,Y$4:AA3246,2,FALSE)</f>
        <v>غلطک پاچه بزی</v>
      </c>
      <c r="F3241" s="340" t="str">
        <f>VLOOKUP(D3241,Y$4:AA3246,3,FALSE)</f>
        <v>محمد پور</v>
      </c>
      <c r="G3241" s="4">
        <v>67</v>
      </c>
    </row>
    <row r="3242" spans="2:7" x14ac:dyDescent="0.25">
      <c r="B3242" s="122">
        <f t="shared" si="49"/>
        <v>3240</v>
      </c>
      <c r="C3242" s="369">
        <v>45504</v>
      </c>
      <c r="D3242" s="238" t="s">
        <v>176</v>
      </c>
      <c r="E3242" s="228" t="str">
        <f>VLOOKUP(D3242,Y$4:AA3247,2,FALSE)</f>
        <v>بلدوزر</v>
      </c>
      <c r="F3242" s="340" t="str">
        <f>VLOOKUP(D3242,Y$4:AA3247,3,FALSE)</f>
        <v>محمد پور</v>
      </c>
      <c r="G3242" s="4">
        <v>0</v>
      </c>
    </row>
    <row r="3243" spans="2:7" x14ac:dyDescent="0.25">
      <c r="B3243" s="122">
        <f t="shared" si="49"/>
        <v>3241</v>
      </c>
      <c r="C3243" s="369">
        <v>45504</v>
      </c>
      <c r="D3243" s="238" t="s">
        <v>177</v>
      </c>
      <c r="E3243" s="228" t="str">
        <f>VLOOKUP(D3243,Y$4:AA3248,2,FALSE)</f>
        <v>کمپرسی جفت</v>
      </c>
      <c r="F3243" s="340" t="str">
        <f>VLOOKUP(D3243,Y$4:AA3248,3,FALSE)</f>
        <v>محمد پور</v>
      </c>
      <c r="G3243" s="4">
        <v>80</v>
      </c>
    </row>
    <row r="3244" spans="2:7" x14ac:dyDescent="0.25">
      <c r="B3244" s="122">
        <f t="shared" si="49"/>
        <v>3242</v>
      </c>
      <c r="C3244" s="369">
        <v>45504</v>
      </c>
      <c r="D3244" s="238" t="s">
        <v>270</v>
      </c>
      <c r="E3244" s="228" t="str">
        <f>VLOOKUP(D3244,Y$4:AA3249,2,FALSE)</f>
        <v>کمپرسی جفت</v>
      </c>
      <c r="F3244" s="340" t="str">
        <f>VLOOKUP(D3244,Y$4:AA3249,3,FALSE)</f>
        <v>محمد پور</v>
      </c>
      <c r="G3244" s="4">
        <v>0</v>
      </c>
    </row>
    <row r="3245" spans="2:7" x14ac:dyDescent="0.25">
      <c r="B3245" s="122">
        <f t="shared" si="49"/>
        <v>3243</v>
      </c>
      <c r="C3245" s="369">
        <v>45504</v>
      </c>
      <c r="D3245" s="238" t="s">
        <v>268</v>
      </c>
      <c r="E3245" s="228" t="str">
        <f>VLOOKUP(D3245,Y$4:AA3250,2,FALSE)</f>
        <v>کمپرسی تک</v>
      </c>
      <c r="F3245" s="340" t="str">
        <f>VLOOKUP(D3245,Y$4:AA3250,3,FALSE)</f>
        <v>محمد پور</v>
      </c>
      <c r="G3245" s="4">
        <v>180</v>
      </c>
    </row>
    <row r="3246" spans="2:7" x14ac:dyDescent="0.25">
      <c r="B3246" s="122">
        <f t="shared" si="49"/>
        <v>3244</v>
      </c>
      <c r="C3246" s="369">
        <v>45504</v>
      </c>
      <c r="D3246" s="238" t="s">
        <v>260</v>
      </c>
      <c r="E3246" s="228" t="str">
        <f>VLOOKUP(D3246,Y$4:AA3251,2,FALSE)</f>
        <v>تانکر آب</v>
      </c>
      <c r="F3246" s="340" t="str">
        <f>VLOOKUP(D3246,Y$4:AA3251,3,FALSE)</f>
        <v>محمد پور</v>
      </c>
      <c r="G3246" s="4">
        <v>0</v>
      </c>
    </row>
    <row r="3247" spans="2:7" x14ac:dyDescent="0.25">
      <c r="B3247" s="122">
        <f t="shared" si="49"/>
        <v>3245</v>
      </c>
      <c r="C3247" s="369">
        <v>45504</v>
      </c>
      <c r="D3247" s="238" t="s">
        <v>284</v>
      </c>
      <c r="E3247" s="228" t="str">
        <f>VLOOKUP(D3247,Y$4:AA3252,2,FALSE)</f>
        <v>کمپرسی جفت</v>
      </c>
      <c r="F3247" s="340" t="str">
        <f>VLOOKUP(D3247,Y$4:AA3252,3,FALSE)</f>
        <v>محمد پور</v>
      </c>
      <c r="G3247" s="4">
        <v>0</v>
      </c>
    </row>
    <row r="3248" spans="2:7" x14ac:dyDescent="0.25">
      <c r="B3248" s="122">
        <f t="shared" si="49"/>
        <v>3246</v>
      </c>
      <c r="C3248" s="369">
        <v>45504</v>
      </c>
      <c r="D3248" s="238" t="s">
        <v>359</v>
      </c>
      <c r="E3248" s="228" t="str">
        <f>VLOOKUP(D3248,Y$4:AA3253,2,FALSE)</f>
        <v>کمپرسی جفت</v>
      </c>
      <c r="F3248" s="340" t="str">
        <f>VLOOKUP(D3248,Y$4:AA3253,3,FALSE)</f>
        <v>محمد پور</v>
      </c>
      <c r="G3248" s="4">
        <v>239</v>
      </c>
    </row>
    <row r="3249" spans="2:7" x14ac:dyDescent="0.25">
      <c r="B3249" s="122">
        <f t="shared" si="49"/>
        <v>3247</v>
      </c>
      <c r="C3249" s="369">
        <v>45504</v>
      </c>
      <c r="D3249" s="238" t="s">
        <v>361</v>
      </c>
      <c r="E3249" s="228" t="str">
        <f>VLOOKUP(D3249,Y$4:AA3254,2,FALSE)</f>
        <v>لودر</v>
      </c>
      <c r="F3249" s="340" t="str">
        <f>VLOOKUP(D3249,Y$4:AA3254,3,FALSE)</f>
        <v>محمد پور</v>
      </c>
      <c r="G3249" s="4">
        <v>62</v>
      </c>
    </row>
    <row r="3250" spans="2:7" x14ac:dyDescent="0.25">
      <c r="B3250" s="122">
        <f t="shared" si="49"/>
        <v>3248</v>
      </c>
      <c r="C3250" s="369">
        <v>45504</v>
      </c>
      <c r="D3250" s="4" t="s">
        <v>398</v>
      </c>
      <c r="E3250" s="228" t="s">
        <v>99</v>
      </c>
      <c r="F3250" s="340" t="str">
        <f>VLOOKUP(D3250,Y$4:AA3255,3,FALSE)</f>
        <v>جواد رضاپور</v>
      </c>
      <c r="G3250" s="4">
        <v>251</v>
      </c>
    </row>
    <row r="3251" spans="2:7" x14ac:dyDescent="0.25">
      <c r="B3251" s="122">
        <f t="shared" ref="B3251:B3314" si="50">ROW()-2</f>
        <v>3249</v>
      </c>
      <c r="C3251" s="369">
        <v>45504</v>
      </c>
      <c r="D3251" s="106" t="s">
        <v>399</v>
      </c>
      <c r="E3251" s="228" t="str">
        <f>VLOOKUP(D3251,Y$4:AA3256,2,FALSE)</f>
        <v xml:space="preserve"> لودر</v>
      </c>
      <c r="F3251" s="340" t="str">
        <f>VLOOKUP(D3251,Y$4:AA3256,3,FALSE)</f>
        <v>شرکتی-پیروزی</v>
      </c>
      <c r="G3251" s="4">
        <v>80</v>
      </c>
    </row>
    <row r="3252" spans="2:7" x14ac:dyDescent="0.25">
      <c r="B3252" s="122">
        <f t="shared" si="50"/>
        <v>3250</v>
      </c>
      <c r="C3252" s="369">
        <v>45504</v>
      </c>
      <c r="D3252" s="4" t="s">
        <v>387</v>
      </c>
      <c r="E3252" s="228" t="str">
        <f>VLOOKUP(D3252,Y$4:AA3254,2,FALSE)</f>
        <v>کمپرسی تک</v>
      </c>
      <c r="F3252" s="340" t="str">
        <f>VLOOKUP(D3252,Y$4:AA3254,3,FALSE)</f>
        <v>جواد رضاپور</v>
      </c>
      <c r="G3252" s="4">
        <v>325</v>
      </c>
    </row>
    <row r="3253" spans="2:7" x14ac:dyDescent="0.25">
      <c r="B3253" s="122">
        <f t="shared" si="50"/>
        <v>3251</v>
      </c>
      <c r="C3253" s="369">
        <v>45504</v>
      </c>
      <c r="D3253" s="4" t="s">
        <v>388</v>
      </c>
      <c r="E3253" s="228" t="str">
        <f>VLOOKUP(D3253,Y$4:AA3255,2,FALSE)</f>
        <v>کمپرسی تک</v>
      </c>
      <c r="F3253" s="340" t="str">
        <f>VLOOKUP(D3253,Y$4:AA3255,3,FALSE)</f>
        <v>جواد رضاپور</v>
      </c>
      <c r="G3253" s="4">
        <v>251</v>
      </c>
    </row>
    <row r="3254" spans="2:7" x14ac:dyDescent="0.25">
      <c r="B3254" s="122">
        <f t="shared" si="50"/>
        <v>3252</v>
      </c>
      <c r="C3254" s="369">
        <v>45505</v>
      </c>
      <c r="D3254" s="236" t="s">
        <v>127</v>
      </c>
      <c r="E3254" s="228" t="str">
        <f>VLOOKUP(D3254,Y$4:AA3259,2,FALSE)</f>
        <v>بلدوزر</v>
      </c>
      <c r="F3254" s="340" t="str">
        <f>VLOOKUP(D3254,Y$4:AA3259,3,FALSE)</f>
        <v>شرکتی-رجب زاده</v>
      </c>
      <c r="G3254" s="4">
        <v>192</v>
      </c>
    </row>
    <row r="3255" spans="2:7" x14ac:dyDescent="0.25">
      <c r="B3255" s="122">
        <f t="shared" si="50"/>
        <v>3253</v>
      </c>
      <c r="C3255" s="369">
        <v>45505</v>
      </c>
      <c r="D3255" s="236" t="s">
        <v>297</v>
      </c>
      <c r="E3255" s="228" t="str">
        <f>VLOOKUP(D3255,Y$4:AA3260,2,FALSE)</f>
        <v>بلدوزر</v>
      </c>
      <c r="F3255" s="340" t="str">
        <f>VLOOKUP(D3255,Y$4:AA3260,3,FALSE)</f>
        <v>شرکتی-نخعی</v>
      </c>
      <c r="G3255" s="4">
        <v>0</v>
      </c>
    </row>
    <row r="3256" spans="2:7" x14ac:dyDescent="0.25">
      <c r="B3256" s="122">
        <f t="shared" si="50"/>
        <v>3254</v>
      </c>
      <c r="C3256" s="369">
        <v>45505</v>
      </c>
      <c r="D3256" s="236" t="s">
        <v>88</v>
      </c>
      <c r="E3256" s="228" t="str">
        <f>VLOOKUP(D3256,Y$4:AA3261,2,FALSE)</f>
        <v>گریدر  ۱۶g</v>
      </c>
      <c r="F3256" s="340" t="str">
        <f>VLOOKUP(D3256,Y$4:AA3261,3,FALSE)</f>
        <v>شرکتی-یگانه</v>
      </c>
      <c r="G3256" s="4">
        <v>226</v>
      </c>
    </row>
    <row r="3257" spans="2:7" x14ac:dyDescent="0.25">
      <c r="B3257" s="122">
        <f t="shared" si="50"/>
        <v>3255</v>
      </c>
      <c r="C3257" s="369">
        <v>45505</v>
      </c>
      <c r="D3257" s="236" t="s">
        <v>301</v>
      </c>
      <c r="E3257" s="228" t="str">
        <f>VLOOKUP(D3257,Y$4:AA3262,2,FALSE)</f>
        <v>گریدر  ۱۶g</v>
      </c>
      <c r="F3257" s="340" t="str">
        <f>VLOOKUP(D3257,Y$4:AA3262,3,FALSE)</f>
        <v>شرکتی-حسن پور</v>
      </c>
      <c r="G3257" s="4">
        <v>0</v>
      </c>
    </row>
    <row r="3258" spans="2:7" x14ac:dyDescent="0.25">
      <c r="B3258" s="122">
        <f t="shared" si="50"/>
        <v>3256</v>
      </c>
      <c r="C3258" s="369">
        <v>45505</v>
      </c>
      <c r="D3258" s="236" t="s">
        <v>120</v>
      </c>
      <c r="E3258" s="228" t="str">
        <f>VLOOKUP(D3258,Y$4:AA3263,2,FALSE)</f>
        <v>میکسراتکو</v>
      </c>
      <c r="F3258" s="340" t="str">
        <f>VLOOKUP(D3258,Y$4:AA3263,3,FALSE)</f>
        <v>شرکتی-شاکری</v>
      </c>
      <c r="G3258" s="4">
        <v>0</v>
      </c>
    </row>
    <row r="3259" spans="2:7" x14ac:dyDescent="0.25">
      <c r="B3259" s="122">
        <f t="shared" si="50"/>
        <v>3257</v>
      </c>
      <c r="C3259" s="369">
        <v>45505</v>
      </c>
      <c r="D3259" s="236" t="s">
        <v>122</v>
      </c>
      <c r="E3259" s="228" t="str">
        <f>VLOOKUP(D3259,Y$4:AA3264,2,FALSE)</f>
        <v>میکسر امیکو</v>
      </c>
      <c r="F3259" s="340" t="str">
        <f>VLOOKUP(D3259,Y$4:AA3264,3,FALSE)</f>
        <v>شرکتی-زراعتی</v>
      </c>
      <c r="G3259" s="4">
        <v>0</v>
      </c>
    </row>
    <row r="3260" spans="2:7" x14ac:dyDescent="0.25">
      <c r="B3260" s="122">
        <f t="shared" si="50"/>
        <v>3258</v>
      </c>
      <c r="C3260" s="369">
        <v>45505</v>
      </c>
      <c r="D3260" s="236" t="s">
        <v>356</v>
      </c>
      <c r="E3260" s="228" t="str">
        <f>VLOOKUP(D3260,Y$4:AA3265,2,FALSE)</f>
        <v>میکسر اتکو</v>
      </c>
      <c r="F3260" s="340" t="str">
        <f>VLOOKUP(D3260,Y$4:AA3265,3,FALSE)</f>
        <v>-</v>
      </c>
      <c r="G3260" s="4">
        <v>0</v>
      </c>
    </row>
    <row r="3261" spans="2:7" x14ac:dyDescent="0.25">
      <c r="B3261" s="122">
        <f t="shared" si="50"/>
        <v>3259</v>
      </c>
      <c r="C3261" s="369">
        <v>45505</v>
      </c>
      <c r="D3261" s="236" t="s">
        <v>119</v>
      </c>
      <c r="E3261" s="228" t="str">
        <f>VLOOKUP(D3261,Y$4:AA3266,2,FALSE)</f>
        <v>غلطک</v>
      </c>
      <c r="F3261" s="340" t="str">
        <f>VLOOKUP(D3261,Y$4:AA3266,3,FALSE)</f>
        <v>شرکتی-جمالی</v>
      </c>
      <c r="G3261" s="4">
        <v>0</v>
      </c>
    </row>
    <row r="3262" spans="2:7" x14ac:dyDescent="0.25">
      <c r="B3262" s="122">
        <f t="shared" si="50"/>
        <v>3260</v>
      </c>
      <c r="C3262" s="369">
        <v>45505</v>
      </c>
      <c r="D3262" s="236" t="s">
        <v>110</v>
      </c>
      <c r="E3262" s="228" t="str">
        <f>VLOOKUP(D3262,Y$4:AA3267,2,FALSE)</f>
        <v>غلطک</v>
      </c>
      <c r="F3262" s="340" t="str">
        <f>VLOOKUP(D3262,Y$4:AA3267,3,FALSE)</f>
        <v>شرکتی-شیری</v>
      </c>
      <c r="G3262" s="4">
        <v>0</v>
      </c>
    </row>
    <row r="3263" spans="2:7" x14ac:dyDescent="0.25">
      <c r="B3263" s="122">
        <f t="shared" si="50"/>
        <v>3261</v>
      </c>
      <c r="C3263" s="369">
        <v>45505</v>
      </c>
      <c r="D3263" s="236" t="s">
        <v>107</v>
      </c>
      <c r="E3263" s="228" t="str">
        <f>VLOOKUP(D3263,Y$4:AA3268,2,FALSE)</f>
        <v>غلطک</v>
      </c>
      <c r="F3263" s="340" t="str">
        <f>VLOOKUP(D3263,Y$4:AA3268,3,FALSE)</f>
        <v>شرکتی-دیانتی</v>
      </c>
      <c r="G3263" s="4">
        <v>86</v>
      </c>
    </row>
    <row r="3264" spans="2:7" x14ac:dyDescent="0.25">
      <c r="B3264" s="122">
        <f t="shared" si="50"/>
        <v>3262</v>
      </c>
      <c r="C3264" s="369">
        <v>45505</v>
      </c>
      <c r="D3264" s="236" t="s">
        <v>285</v>
      </c>
      <c r="E3264" s="228" t="str">
        <f>VLOOKUP(D3264,Y$4:AA3269,2,FALSE)</f>
        <v>غلطک</v>
      </c>
      <c r="F3264" s="340" t="str">
        <f>VLOOKUP(D3264,Y$4:AA3269,3,FALSE)</f>
        <v>شرکتی-شیری</v>
      </c>
      <c r="G3264" s="4">
        <v>100</v>
      </c>
    </row>
    <row r="3265" spans="2:7" x14ac:dyDescent="0.25">
      <c r="B3265" s="122">
        <f t="shared" si="50"/>
        <v>3263</v>
      </c>
      <c r="C3265" s="369">
        <v>45505</v>
      </c>
      <c r="D3265" s="236" t="s">
        <v>380</v>
      </c>
      <c r="E3265" s="228" t="str">
        <f>VLOOKUP(D3265,Y$4:AA3270,2,FALSE)</f>
        <v>غلطک</v>
      </c>
      <c r="F3265" s="340">
        <f>VLOOKUP(D3265,Y$4:AA3270,3,FALSE)</f>
        <v>0</v>
      </c>
      <c r="G3265" s="4">
        <v>0</v>
      </c>
    </row>
    <row r="3266" spans="2:7" x14ac:dyDescent="0.25">
      <c r="B3266" s="122">
        <f t="shared" si="50"/>
        <v>3264</v>
      </c>
      <c r="C3266" s="369">
        <v>45505</v>
      </c>
      <c r="D3266" s="236" t="s">
        <v>381</v>
      </c>
      <c r="E3266" s="228" t="str">
        <f>VLOOKUP(D3266,Y$4:AA3271,2,FALSE)</f>
        <v>غلطک</v>
      </c>
      <c r="F3266" s="340">
        <f>VLOOKUP(D3266,Y$4:AA3271,3,FALSE)</f>
        <v>0</v>
      </c>
      <c r="G3266" s="4">
        <v>80</v>
      </c>
    </row>
    <row r="3267" spans="2:7" x14ac:dyDescent="0.25">
      <c r="B3267" s="122">
        <f t="shared" si="50"/>
        <v>3265</v>
      </c>
      <c r="C3267" s="369">
        <v>45505</v>
      </c>
      <c r="D3267" s="236" t="s">
        <v>91</v>
      </c>
      <c r="E3267" s="228" t="str">
        <f>VLOOKUP(D3267,Y$4:AA3272,2,FALSE)</f>
        <v>کامیون کمپرسی</v>
      </c>
      <c r="F3267" s="340" t="str">
        <f>VLOOKUP(D3267,Y$4:AA3272,3,FALSE)</f>
        <v>شرکتی-یحیی زاده</v>
      </c>
      <c r="G3267" s="4">
        <v>0</v>
      </c>
    </row>
    <row r="3268" spans="2:7" x14ac:dyDescent="0.25">
      <c r="B3268" s="122">
        <f t="shared" si="50"/>
        <v>3266</v>
      </c>
      <c r="C3268" s="369">
        <v>45505</v>
      </c>
      <c r="D3268" s="236" t="s">
        <v>94</v>
      </c>
      <c r="E3268" s="228" t="str">
        <f>VLOOKUP(D3268,Y$4:AA3273,2,FALSE)</f>
        <v>کامیون کمپرسی</v>
      </c>
      <c r="F3268" s="340" t="str">
        <f>VLOOKUP(D3268,Y$4:AA3273,3,FALSE)</f>
        <v>شرکتی-نوروز غلامی</v>
      </c>
      <c r="G3268" s="4">
        <v>0</v>
      </c>
    </row>
    <row r="3269" spans="2:7" x14ac:dyDescent="0.25">
      <c r="B3269" s="122">
        <f t="shared" si="50"/>
        <v>3267</v>
      </c>
      <c r="C3269" s="369">
        <v>45505</v>
      </c>
      <c r="D3269" s="236" t="s">
        <v>117</v>
      </c>
      <c r="E3269" s="228" t="str">
        <f>VLOOKUP(D3269,Y$4:AA3274,2,FALSE)</f>
        <v>کامیون کمپرسی</v>
      </c>
      <c r="F3269" s="340" t="str">
        <f>VLOOKUP(D3269,Y$4:AA3274,3,FALSE)</f>
        <v>شرکتی-علیرضا اقلیمی</v>
      </c>
      <c r="G3269" s="4">
        <v>0</v>
      </c>
    </row>
    <row r="3270" spans="2:7" x14ac:dyDescent="0.25">
      <c r="B3270" s="122">
        <f t="shared" si="50"/>
        <v>3268</v>
      </c>
      <c r="C3270" s="369">
        <v>45505</v>
      </c>
      <c r="D3270" s="236" t="s">
        <v>130</v>
      </c>
      <c r="E3270" s="228" t="str">
        <f>VLOOKUP(D3270,Y$4:AA3275,2,FALSE)</f>
        <v>تانکر ابپاش بنز</v>
      </c>
      <c r="F3270" s="340" t="str">
        <f>VLOOKUP(D3270,Y$4:AA3275,3,FALSE)</f>
        <v>شرکتی-بارانی</v>
      </c>
      <c r="G3270" s="4">
        <v>78</v>
      </c>
    </row>
    <row r="3271" spans="2:7" x14ac:dyDescent="0.25">
      <c r="B3271" s="122">
        <f t="shared" si="50"/>
        <v>3269</v>
      </c>
      <c r="C3271" s="369">
        <v>45505</v>
      </c>
      <c r="D3271" s="236" t="s">
        <v>96</v>
      </c>
      <c r="E3271" s="228" t="str">
        <f>VLOOKUP(D3271,Y$4:AA3276,2,FALSE)</f>
        <v>تانکر ابپاش بنز</v>
      </c>
      <c r="F3271" s="340" t="str">
        <f>VLOOKUP(D3271,Y$4:AA3276,3,FALSE)</f>
        <v>شرکتی-میامی</v>
      </c>
      <c r="G3271" s="4">
        <v>0</v>
      </c>
    </row>
    <row r="3272" spans="2:7" x14ac:dyDescent="0.25">
      <c r="B3272" s="122">
        <f t="shared" si="50"/>
        <v>3270</v>
      </c>
      <c r="C3272" s="369">
        <v>45505</v>
      </c>
      <c r="D3272" s="236" t="s">
        <v>114</v>
      </c>
      <c r="E3272" s="228" t="str">
        <f>VLOOKUP(D3272,Y$4:AA3277,2,FALSE)</f>
        <v>تانکر سوخت بنز</v>
      </c>
      <c r="F3272" s="340" t="str">
        <f>VLOOKUP(D3272,Y$4:AA3277,3,FALSE)</f>
        <v>شرکتی-برات زاده- از تاریخ 1 تیرماه</v>
      </c>
      <c r="G3272" s="4">
        <v>0</v>
      </c>
    </row>
    <row r="3273" spans="2:7" x14ac:dyDescent="0.25">
      <c r="B3273" s="122">
        <f t="shared" si="50"/>
        <v>3271</v>
      </c>
      <c r="C3273" s="369">
        <v>45505</v>
      </c>
      <c r="D3273" s="106" t="s">
        <v>399</v>
      </c>
      <c r="E3273" s="228" t="str">
        <f>VLOOKUP(D3273,Y$4:AA3278,2,FALSE)</f>
        <v xml:space="preserve"> لودر</v>
      </c>
      <c r="F3273" s="340" t="str">
        <f>VLOOKUP(D3273,Y$4:AA3278,3,FALSE)</f>
        <v>شرکتی-پیروزی</v>
      </c>
      <c r="G3273" s="4">
        <v>105</v>
      </c>
    </row>
    <row r="3274" spans="2:7" x14ac:dyDescent="0.25">
      <c r="B3274" s="122">
        <f t="shared" si="50"/>
        <v>3272</v>
      </c>
      <c r="C3274" s="369">
        <v>45505</v>
      </c>
      <c r="D3274" s="236" t="s">
        <v>158</v>
      </c>
      <c r="E3274" s="228" t="str">
        <f>VLOOKUP(D3274,Y$4:AA3279,2,FALSE)</f>
        <v>بیل مکانیکی</v>
      </c>
      <c r="F3274" s="340" t="str">
        <f>VLOOKUP(D3274,Y$4:AA3279,3,FALSE)</f>
        <v>تکبری</v>
      </c>
      <c r="G3274" s="4">
        <v>0</v>
      </c>
    </row>
    <row r="3275" spans="2:7" x14ac:dyDescent="0.25">
      <c r="B3275" s="122">
        <f t="shared" si="50"/>
        <v>3273</v>
      </c>
      <c r="C3275" s="369">
        <v>45505</v>
      </c>
      <c r="D3275" s="237" t="s">
        <v>144</v>
      </c>
      <c r="E3275" s="228" t="str">
        <f>VLOOKUP(D3275,Y$4:AA3280,2,FALSE)</f>
        <v>بلدوزر D85</v>
      </c>
      <c r="F3275" s="340" t="str">
        <f>VLOOKUP(D3275,Y$4:AA3280,3,FALSE)</f>
        <v>اکبری</v>
      </c>
      <c r="G3275" s="4">
        <v>0</v>
      </c>
    </row>
    <row r="3276" spans="2:7" x14ac:dyDescent="0.25">
      <c r="B3276" s="122">
        <f t="shared" si="50"/>
        <v>3274</v>
      </c>
      <c r="C3276" s="369">
        <v>45505</v>
      </c>
      <c r="D3276" s="237" t="s">
        <v>146</v>
      </c>
      <c r="E3276" s="228" t="str">
        <f>VLOOKUP(D3276,Y$4:AA3281,2,FALSE)</f>
        <v>بلدوزر D85</v>
      </c>
      <c r="F3276" s="340" t="str">
        <f>VLOOKUP(D3276,Y$4:AA3281,3,FALSE)</f>
        <v>اکبری</v>
      </c>
      <c r="G3276" s="4">
        <v>0</v>
      </c>
    </row>
    <row r="3277" spans="2:7" x14ac:dyDescent="0.25">
      <c r="B3277" s="122">
        <f t="shared" si="50"/>
        <v>3275</v>
      </c>
      <c r="C3277" s="369">
        <v>45505</v>
      </c>
      <c r="D3277" s="238" t="s">
        <v>147</v>
      </c>
      <c r="E3277" s="228" t="str">
        <f>VLOOKUP(D3277,Y$4:AA3282,2,FALSE)</f>
        <v>بلدوزر کاترپیلار D8</v>
      </c>
      <c r="F3277" s="340" t="str">
        <f>VLOOKUP(D3277,Y$4:AA3282,3,FALSE)</f>
        <v>حسن پور</v>
      </c>
      <c r="G3277" s="4">
        <v>482</v>
      </c>
    </row>
    <row r="3278" spans="2:7" x14ac:dyDescent="0.25">
      <c r="B3278" s="122">
        <f t="shared" si="50"/>
        <v>3276</v>
      </c>
      <c r="C3278" s="369">
        <v>45505</v>
      </c>
      <c r="D3278" s="236" t="s">
        <v>162</v>
      </c>
      <c r="E3278" s="228" t="str">
        <f>VLOOKUP(D3278,Y$4:AA3283,2,FALSE)</f>
        <v>بیل مکانیکی</v>
      </c>
      <c r="F3278" s="340" t="str">
        <f>VLOOKUP(D3278,Y$4:AA3283,3,FALSE)</f>
        <v>رضاپور</v>
      </c>
      <c r="G3278" s="4">
        <v>144</v>
      </c>
    </row>
    <row r="3279" spans="2:7" x14ac:dyDescent="0.25">
      <c r="B3279" s="122">
        <f t="shared" si="50"/>
        <v>3277</v>
      </c>
      <c r="C3279" s="369">
        <v>45505</v>
      </c>
      <c r="D3279" s="236" t="s">
        <v>160</v>
      </c>
      <c r="E3279" s="228" t="str">
        <f>VLOOKUP(D3279,Y$4:AA3284,2,FALSE)</f>
        <v>تانکر آب</v>
      </c>
      <c r="F3279" s="340" t="str">
        <f>VLOOKUP(D3279,Y$4:AA3284,3,FALSE)</f>
        <v>رضاپور</v>
      </c>
      <c r="G3279" s="4">
        <v>110</v>
      </c>
    </row>
    <row r="3280" spans="2:7" x14ac:dyDescent="0.25">
      <c r="B3280" s="122">
        <f t="shared" si="50"/>
        <v>3278</v>
      </c>
      <c r="C3280" s="369">
        <v>45505</v>
      </c>
      <c r="D3280" s="236" t="s">
        <v>398</v>
      </c>
      <c r="E3280" s="228" t="str">
        <f>VLOOKUP(D3280,Y$4:AA3282,2,FALSE)</f>
        <v>بلدوزر</v>
      </c>
      <c r="F3280" s="340" t="str">
        <f>VLOOKUP(D3280,Y$4:AA3282,3,FALSE)</f>
        <v>جواد رضاپور</v>
      </c>
      <c r="G3280" s="4">
        <v>0</v>
      </c>
    </row>
    <row r="3281" spans="2:7" x14ac:dyDescent="0.25">
      <c r="B3281" s="122">
        <f t="shared" si="50"/>
        <v>3279</v>
      </c>
      <c r="C3281" s="369">
        <v>45505</v>
      </c>
      <c r="D3281" s="236" t="s">
        <v>149</v>
      </c>
      <c r="E3281" s="228" t="str">
        <f>VLOOKUP(D3281,Y$4:AA3286,2,FALSE)</f>
        <v>لودر ZL50</v>
      </c>
      <c r="F3281" s="340" t="str">
        <f>VLOOKUP(D3281,Y$4:AA3286,3,FALSE)</f>
        <v>میرزایی</v>
      </c>
      <c r="G3281" s="4">
        <v>0</v>
      </c>
    </row>
    <row r="3282" spans="2:7" x14ac:dyDescent="0.25">
      <c r="B3282" s="122">
        <f t="shared" si="50"/>
        <v>3280</v>
      </c>
      <c r="C3282" s="369">
        <v>45505</v>
      </c>
      <c r="D3282" s="237" t="s">
        <v>150</v>
      </c>
      <c r="E3282" s="228" t="str">
        <f>VLOOKUP(D3282,Y$4:AA3287,2,FALSE)</f>
        <v>کامیون کمپرسی</v>
      </c>
      <c r="F3282" s="340" t="str">
        <f>VLOOKUP(D3282,Y$4:AA3287,3,FALSE)</f>
        <v>میرزایی</v>
      </c>
      <c r="G3282" s="4">
        <v>0</v>
      </c>
    </row>
    <row r="3283" spans="2:7" x14ac:dyDescent="0.25">
      <c r="B3283" s="122">
        <f t="shared" si="50"/>
        <v>3281</v>
      </c>
      <c r="C3283" s="369">
        <v>45505</v>
      </c>
      <c r="D3283" s="237" t="s">
        <v>152</v>
      </c>
      <c r="E3283" s="228" t="str">
        <f>VLOOKUP(D3283,Y$4:AA3288,2,FALSE)</f>
        <v>کامیون کمپرسی</v>
      </c>
      <c r="F3283" s="340" t="str">
        <f>VLOOKUP(D3283,Y$4:AA3288,3,FALSE)</f>
        <v>میرزایی</v>
      </c>
      <c r="G3283" s="4">
        <v>0</v>
      </c>
    </row>
    <row r="3284" spans="2:7" x14ac:dyDescent="0.25">
      <c r="B3284" s="122">
        <f t="shared" si="50"/>
        <v>3282</v>
      </c>
      <c r="C3284" s="369">
        <v>45505</v>
      </c>
      <c r="D3284" s="237" t="s">
        <v>153</v>
      </c>
      <c r="E3284" s="228" t="str">
        <f>VLOOKUP(D3284,Y$4:AA3289,2,FALSE)</f>
        <v>کامیون کمپرسی</v>
      </c>
      <c r="F3284" s="340" t="str">
        <f>VLOOKUP(D3284,Y$4:AA3289,3,FALSE)</f>
        <v>میرزایی</v>
      </c>
      <c r="G3284" s="4">
        <v>0</v>
      </c>
    </row>
    <row r="3285" spans="2:7" x14ac:dyDescent="0.25">
      <c r="B3285" s="122">
        <f t="shared" si="50"/>
        <v>3283</v>
      </c>
      <c r="C3285" s="369">
        <v>45505</v>
      </c>
      <c r="D3285" s="237" t="s">
        <v>137</v>
      </c>
      <c r="E3285" s="228" t="str">
        <f>VLOOKUP(D3285,Y$4:AA3290,2,FALSE)</f>
        <v>بیل مکانیکی</v>
      </c>
      <c r="F3285" s="340" t="str">
        <f>VLOOKUP(D3285,Y$4:AA3290,3,FALSE)</f>
        <v>انصاری</v>
      </c>
      <c r="G3285" s="4">
        <v>0</v>
      </c>
    </row>
    <row r="3286" spans="2:7" x14ac:dyDescent="0.25">
      <c r="B3286" s="122">
        <f t="shared" si="50"/>
        <v>3284</v>
      </c>
      <c r="C3286" s="369">
        <v>45505</v>
      </c>
      <c r="D3286" s="237" t="s">
        <v>139</v>
      </c>
      <c r="E3286" s="228" t="str">
        <f>VLOOKUP(D3286,Y$4:AA3291,2,FALSE)</f>
        <v>بیل مکانیکی</v>
      </c>
      <c r="F3286" s="340" t="str">
        <f>VLOOKUP(D3286,Y$4:AA3291,3,FALSE)</f>
        <v>انصاری</v>
      </c>
      <c r="G3286" s="4">
        <v>248</v>
      </c>
    </row>
    <row r="3287" spans="2:7" x14ac:dyDescent="0.25">
      <c r="B3287" s="122">
        <f t="shared" si="50"/>
        <v>3285</v>
      </c>
      <c r="C3287" s="369">
        <v>45505</v>
      </c>
      <c r="D3287" s="237" t="s">
        <v>141</v>
      </c>
      <c r="E3287" s="228" t="str">
        <f>VLOOKUP(D3287,Y$4:AA3292,2,FALSE)</f>
        <v>کامیون کمپرسی</v>
      </c>
      <c r="F3287" s="340" t="str">
        <f>VLOOKUP(D3287,Y$4:AA3292,3,FALSE)</f>
        <v>انصاری</v>
      </c>
      <c r="G3287" s="4">
        <v>0</v>
      </c>
    </row>
    <row r="3288" spans="2:7" x14ac:dyDescent="0.25">
      <c r="B3288" s="122">
        <f t="shared" si="50"/>
        <v>3286</v>
      </c>
      <c r="C3288" s="369">
        <v>45505</v>
      </c>
      <c r="D3288" s="237" t="s">
        <v>142</v>
      </c>
      <c r="E3288" s="228" t="str">
        <f>VLOOKUP(D3288,Y$4:AA3293,2,FALSE)</f>
        <v>کامیون کمپرسی</v>
      </c>
      <c r="F3288" s="340" t="str">
        <f>VLOOKUP(D3288,Y$4:AA3293,3,FALSE)</f>
        <v>انصاری</v>
      </c>
      <c r="G3288" s="4">
        <v>0</v>
      </c>
    </row>
    <row r="3289" spans="2:7" x14ac:dyDescent="0.25">
      <c r="B3289" s="122">
        <f t="shared" si="50"/>
        <v>3287</v>
      </c>
      <c r="C3289" s="369">
        <v>45505</v>
      </c>
      <c r="D3289" s="237" t="s">
        <v>143</v>
      </c>
      <c r="E3289" s="228" t="str">
        <f>VLOOKUP(D3289,Y$4:AA3294,2,FALSE)</f>
        <v>کامیون کمپرسی</v>
      </c>
      <c r="F3289" s="340" t="str">
        <f>VLOOKUP(D3289,Y$4:AA3294,3,FALSE)</f>
        <v>انصاری</v>
      </c>
      <c r="G3289" s="4">
        <v>0</v>
      </c>
    </row>
    <row r="3290" spans="2:7" x14ac:dyDescent="0.25">
      <c r="B3290" s="122">
        <f t="shared" si="50"/>
        <v>3288</v>
      </c>
      <c r="C3290" s="369">
        <v>45505</v>
      </c>
      <c r="D3290" s="237" t="s">
        <v>136</v>
      </c>
      <c r="E3290" s="228" t="str">
        <f>VLOOKUP(D3290,Y$4:AA3295,2,FALSE)</f>
        <v>بلدوزر</v>
      </c>
      <c r="F3290" s="340" t="str">
        <f>VLOOKUP(D3290,Y$4:AA3295,3,FALSE)</f>
        <v>انصاری</v>
      </c>
      <c r="G3290" s="4">
        <v>0</v>
      </c>
    </row>
    <row r="3291" spans="2:7" x14ac:dyDescent="0.25">
      <c r="B3291" s="122">
        <f t="shared" si="50"/>
        <v>3289</v>
      </c>
      <c r="C3291" s="369">
        <v>45505</v>
      </c>
      <c r="D3291" s="237" t="s">
        <v>286</v>
      </c>
      <c r="E3291" s="228" t="str">
        <f>VLOOKUP(D3291,Y$4:AA3296,2,FALSE)</f>
        <v>بلدوزر</v>
      </c>
      <c r="F3291" s="340" t="str">
        <f>VLOOKUP(D3291,Y$4:AA3296,3,FALSE)</f>
        <v>انصاری</v>
      </c>
      <c r="G3291" s="4">
        <v>0</v>
      </c>
    </row>
    <row r="3292" spans="2:7" x14ac:dyDescent="0.25">
      <c r="B3292" s="122">
        <f t="shared" si="50"/>
        <v>3290</v>
      </c>
      <c r="C3292" s="369">
        <v>45505</v>
      </c>
      <c r="D3292" s="236" t="s">
        <v>155</v>
      </c>
      <c r="E3292" s="228" t="str">
        <f>VLOOKUP(D3292,Y$4:AA3297,2,FALSE)</f>
        <v>لودر</v>
      </c>
      <c r="F3292" s="340" t="str">
        <f>VLOOKUP(D3292,Y$4:AA3297,3,FALSE)</f>
        <v>صداقت</v>
      </c>
      <c r="G3292" s="4">
        <v>148</v>
      </c>
    </row>
    <row r="3293" spans="2:7" x14ac:dyDescent="0.25">
      <c r="B3293" s="122">
        <f t="shared" si="50"/>
        <v>3291</v>
      </c>
      <c r="C3293" s="369">
        <v>45505</v>
      </c>
      <c r="D3293" s="236" t="s">
        <v>156</v>
      </c>
      <c r="E3293" s="228" t="str">
        <f>VLOOKUP(D3293,Y$4:AA3298,2,FALSE)</f>
        <v>کامیون کمپرسی</v>
      </c>
      <c r="F3293" s="340" t="str">
        <f>VLOOKUP(D3293,Y$4:AA3298,3,FALSE)</f>
        <v>صداقت</v>
      </c>
      <c r="G3293" s="4">
        <v>120</v>
      </c>
    </row>
    <row r="3294" spans="2:7" x14ac:dyDescent="0.25">
      <c r="B3294" s="122">
        <f t="shared" si="50"/>
        <v>3292</v>
      </c>
      <c r="C3294" s="369">
        <v>45505</v>
      </c>
      <c r="D3294" s="236" t="s">
        <v>157</v>
      </c>
      <c r="E3294" s="228" t="str">
        <f>VLOOKUP(D3294,Y$4:AA3299,2,FALSE)</f>
        <v>کامیون کمپرسی</v>
      </c>
      <c r="F3294" s="340" t="str">
        <f>VLOOKUP(D3294,Y$4:AA3299,3,FALSE)</f>
        <v>صداقت</v>
      </c>
      <c r="G3294" s="4">
        <v>0</v>
      </c>
    </row>
    <row r="3295" spans="2:7" x14ac:dyDescent="0.25">
      <c r="B3295" s="122">
        <f t="shared" si="50"/>
        <v>3293</v>
      </c>
      <c r="C3295" s="369">
        <v>45505</v>
      </c>
      <c r="D3295" s="236" t="s">
        <v>302</v>
      </c>
      <c r="E3295" s="228" t="str">
        <f>VLOOKUP(D3295,Y$4:AA3300,2,FALSE)</f>
        <v>کامیون کمپرسی</v>
      </c>
      <c r="F3295" s="340" t="str">
        <f>VLOOKUP(D3295,Y$4:AA3300,3,FALSE)</f>
        <v>صداقت</v>
      </c>
      <c r="G3295" s="4">
        <v>126</v>
      </c>
    </row>
    <row r="3296" spans="2:7" x14ac:dyDescent="0.25">
      <c r="B3296" s="122">
        <f t="shared" si="50"/>
        <v>3294</v>
      </c>
      <c r="C3296" s="369">
        <v>45505</v>
      </c>
      <c r="D3296" s="237" t="s">
        <v>266</v>
      </c>
      <c r="E3296" s="228" t="str">
        <f>VLOOKUP(D3296,Y$4:AA3301,2,FALSE)</f>
        <v>کامیون کمپرسی</v>
      </c>
      <c r="F3296" s="340" t="str">
        <f>VLOOKUP(D3296,Y$4:AA3301,3,FALSE)</f>
        <v>انصاری</v>
      </c>
      <c r="G3296" s="4">
        <v>0</v>
      </c>
    </row>
    <row r="3297" spans="2:7" x14ac:dyDescent="0.25">
      <c r="B3297" s="122">
        <f t="shared" si="50"/>
        <v>3295</v>
      </c>
      <c r="C3297" s="369">
        <v>45505</v>
      </c>
      <c r="D3297" s="237" t="s">
        <v>267</v>
      </c>
      <c r="E3297" s="228" t="str">
        <f>VLOOKUP(D3297,Y$4:AA3302,2,FALSE)</f>
        <v>کامیون کمپرسی</v>
      </c>
      <c r="F3297" s="340" t="str">
        <f>VLOOKUP(D3297,Y$4:AA3302,3,FALSE)</f>
        <v>انصاری</v>
      </c>
      <c r="G3297" s="4">
        <v>0</v>
      </c>
    </row>
    <row r="3298" spans="2:7" x14ac:dyDescent="0.25">
      <c r="B3298" s="122">
        <f t="shared" si="50"/>
        <v>3296</v>
      </c>
      <c r="C3298" s="369">
        <v>45505</v>
      </c>
      <c r="D3298" s="237" t="s">
        <v>258</v>
      </c>
      <c r="E3298" s="228" t="str">
        <f>VLOOKUP(D3298,Y$4:AA3303,2,FALSE)</f>
        <v>کامیون کمپرسی</v>
      </c>
      <c r="F3298" s="340" t="str">
        <f>VLOOKUP(D3298,Y$4:AA3303,3,FALSE)</f>
        <v>انصاری</v>
      </c>
      <c r="G3298" s="4">
        <v>0</v>
      </c>
    </row>
    <row r="3299" spans="2:7" x14ac:dyDescent="0.25">
      <c r="B3299" s="122">
        <f t="shared" si="50"/>
        <v>3297</v>
      </c>
      <c r="C3299" s="369">
        <v>45505</v>
      </c>
      <c r="D3299" s="238" t="s">
        <v>179</v>
      </c>
      <c r="E3299" s="228" t="str">
        <f>VLOOKUP(D3299,Y$4:AA3304,2,FALSE)</f>
        <v>تانکر آب</v>
      </c>
      <c r="F3299" s="340" t="str">
        <f>VLOOKUP(D3299,Y$4:AA3304,3,FALSE)</f>
        <v>گلپایگانی</v>
      </c>
      <c r="G3299" s="4">
        <v>72</v>
      </c>
    </row>
    <row r="3300" spans="2:7" x14ac:dyDescent="0.25">
      <c r="B3300" s="122">
        <f t="shared" si="50"/>
        <v>3298</v>
      </c>
      <c r="C3300" s="369">
        <v>45505</v>
      </c>
      <c r="D3300" s="236" t="s">
        <v>328</v>
      </c>
      <c r="E3300" s="228" t="e">
        <f>VLOOKUP(D3300,Y$4:AA3305,2,FALSE)</f>
        <v>#N/A</v>
      </c>
      <c r="F3300" s="340" t="e">
        <f>VLOOKUP(D3300,Y$4:AA3305,3,FALSE)</f>
        <v>#N/A</v>
      </c>
      <c r="G3300" s="4">
        <v>0</v>
      </c>
    </row>
    <row r="3301" spans="2:7" x14ac:dyDescent="0.25">
      <c r="B3301" s="122">
        <f t="shared" si="50"/>
        <v>3299</v>
      </c>
      <c r="C3301" s="369">
        <v>45505</v>
      </c>
      <c r="D3301" s="238" t="s">
        <v>164</v>
      </c>
      <c r="E3301" s="228" t="str">
        <f>VLOOKUP(D3301,Y$4:AA3306,2,FALSE)</f>
        <v>گریدر 14G</v>
      </c>
      <c r="F3301" s="340" t="str">
        <f>VLOOKUP(D3301,Y$4:AA3306,3,FALSE)</f>
        <v>محمد پور</v>
      </c>
      <c r="G3301" s="4">
        <v>101</v>
      </c>
    </row>
    <row r="3302" spans="2:7" x14ac:dyDescent="0.25">
      <c r="B3302" s="122">
        <f t="shared" si="50"/>
        <v>3300</v>
      </c>
      <c r="C3302" s="369">
        <v>45505</v>
      </c>
      <c r="D3302" s="238" t="s">
        <v>168</v>
      </c>
      <c r="E3302" s="228" t="str">
        <f>VLOOKUP(D3302,Y$4:AA3307,2,FALSE)</f>
        <v>غلطک کششی</v>
      </c>
      <c r="F3302" s="340" t="str">
        <f>VLOOKUP(D3302,Y$4:AA3307,3,FALSE)</f>
        <v>محمد پور</v>
      </c>
      <c r="G3302" s="4">
        <v>0</v>
      </c>
    </row>
    <row r="3303" spans="2:7" x14ac:dyDescent="0.25">
      <c r="B3303" s="122">
        <f t="shared" si="50"/>
        <v>3301</v>
      </c>
      <c r="C3303" s="369">
        <v>45505</v>
      </c>
      <c r="D3303" s="238" t="s">
        <v>171</v>
      </c>
      <c r="E3303" s="228" t="str">
        <f>VLOOKUP(D3303,Y$4:AA3308,2,FALSE)</f>
        <v>غلطک کششی</v>
      </c>
      <c r="F3303" s="340" t="str">
        <f>VLOOKUP(D3303,Y$4:AA3308,3,FALSE)</f>
        <v>محمد پور</v>
      </c>
      <c r="G3303" s="4">
        <v>0</v>
      </c>
    </row>
    <row r="3304" spans="2:7" x14ac:dyDescent="0.25">
      <c r="B3304" s="122">
        <f t="shared" si="50"/>
        <v>3302</v>
      </c>
      <c r="C3304" s="369">
        <v>45505</v>
      </c>
      <c r="D3304" s="238" t="s">
        <v>172</v>
      </c>
      <c r="E3304" s="228" t="str">
        <f>VLOOKUP(D3304,Y$4:AA3309,2,FALSE)</f>
        <v>لودر</v>
      </c>
      <c r="F3304" s="340" t="str">
        <f>VLOOKUP(D3304,Y$4:AA3309,3,FALSE)</f>
        <v>محمد پور</v>
      </c>
      <c r="G3304" s="4">
        <v>153</v>
      </c>
    </row>
    <row r="3305" spans="2:7" x14ac:dyDescent="0.25">
      <c r="B3305" s="122">
        <f t="shared" si="50"/>
        <v>3303</v>
      </c>
      <c r="C3305" s="369">
        <v>45505</v>
      </c>
      <c r="D3305" s="238" t="s">
        <v>173</v>
      </c>
      <c r="E3305" s="228" t="str">
        <f>VLOOKUP(D3305,Y$4:AA3310,2,FALSE)</f>
        <v>تانکر آب</v>
      </c>
      <c r="F3305" s="340" t="str">
        <f>VLOOKUP(D3305,Y$4:AA3310,3,FALSE)</f>
        <v>محمد پور</v>
      </c>
      <c r="G3305" s="4">
        <v>0</v>
      </c>
    </row>
    <row r="3306" spans="2:7" x14ac:dyDescent="0.25">
      <c r="B3306" s="122">
        <f t="shared" si="50"/>
        <v>3304</v>
      </c>
      <c r="C3306" s="369">
        <v>45505</v>
      </c>
      <c r="D3306" s="238" t="s">
        <v>174</v>
      </c>
      <c r="E3306" s="228" t="str">
        <f>VLOOKUP(D3306,Y$4:AA3311,2,FALSE)</f>
        <v>غلطک پاچه بزی</v>
      </c>
      <c r="F3306" s="340" t="str">
        <f>VLOOKUP(D3306,Y$4:AA3311,3,FALSE)</f>
        <v>محمد پور</v>
      </c>
      <c r="G3306" s="4">
        <v>0</v>
      </c>
    </row>
    <row r="3307" spans="2:7" x14ac:dyDescent="0.25">
      <c r="B3307" s="122">
        <f t="shared" si="50"/>
        <v>3305</v>
      </c>
      <c r="C3307" s="369">
        <v>45505</v>
      </c>
      <c r="D3307" s="238" t="s">
        <v>176</v>
      </c>
      <c r="E3307" s="228" t="str">
        <f>VLOOKUP(D3307,Y$4:AA3312,2,FALSE)</f>
        <v>بلدوزر</v>
      </c>
      <c r="F3307" s="340" t="str">
        <f>VLOOKUP(D3307,Y$4:AA3312,3,FALSE)</f>
        <v>محمد پور</v>
      </c>
      <c r="G3307" s="4">
        <v>449</v>
      </c>
    </row>
    <row r="3308" spans="2:7" x14ac:dyDescent="0.25">
      <c r="B3308" s="122">
        <f t="shared" si="50"/>
        <v>3306</v>
      </c>
      <c r="C3308" s="369">
        <v>45505</v>
      </c>
      <c r="D3308" s="238" t="s">
        <v>177</v>
      </c>
      <c r="E3308" s="228" t="str">
        <f>VLOOKUP(D3308,Y$4:AA3313,2,FALSE)</f>
        <v>کمپرسی جفت</v>
      </c>
      <c r="F3308" s="340" t="str">
        <f>VLOOKUP(D3308,Y$4:AA3313,3,FALSE)</f>
        <v>محمد پور</v>
      </c>
      <c r="G3308" s="4">
        <v>146</v>
      </c>
    </row>
    <row r="3309" spans="2:7" x14ac:dyDescent="0.25">
      <c r="B3309" s="122">
        <f t="shared" si="50"/>
        <v>3307</v>
      </c>
      <c r="C3309" s="369">
        <v>45505</v>
      </c>
      <c r="D3309" s="238" t="s">
        <v>270</v>
      </c>
      <c r="E3309" s="228" t="str">
        <f>VLOOKUP(D3309,Y$4:AA3314,2,FALSE)</f>
        <v>کمپرسی جفت</v>
      </c>
      <c r="F3309" s="340" t="str">
        <f>VLOOKUP(D3309,Y$4:AA3314,3,FALSE)</f>
        <v>محمد پور</v>
      </c>
      <c r="G3309" s="4">
        <v>0</v>
      </c>
    </row>
    <row r="3310" spans="2:7" x14ac:dyDescent="0.25">
      <c r="B3310" s="122">
        <f t="shared" si="50"/>
        <v>3308</v>
      </c>
      <c r="C3310" s="369">
        <v>45505</v>
      </c>
      <c r="D3310" s="238" t="s">
        <v>268</v>
      </c>
      <c r="E3310" s="228" t="str">
        <f>VLOOKUP(D3310,Y$4:AA3316,2,FALSE)</f>
        <v>کمپرسی تک</v>
      </c>
      <c r="F3310" s="340" t="str">
        <f>VLOOKUP(D3310,Y$4:AA3316,3,FALSE)</f>
        <v>محمد پور</v>
      </c>
      <c r="G3310" s="4">
        <v>0</v>
      </c>
    </row>
    <row r="3311" spans="2:7" x14ac:dyDescent="0.25">
      <c r="B3311" s="122">
        <f t="shared" si="50"/>
        <v>3309</v>
      </c>
      <c r="C3311" s="369">
        <v>45505</v>
      </c>
      <c r="D3311" s="238" t="s">
        <v>260</v>
      </c>
      <c r="E3311" s="228" t="str">
        <f>VLOOKUP(D3311,Y$4:AA3317,2,FALSE)</f>
        <v>تانکر آب</v>
      </c>
      <c r="F3311" s="340" t="str">
        <f>VLOOKUP(D3311,Y$4:AA3317,3,FALSE)</f>
        <v>محمد پور</v>
      </c>
      <c r="G3311" s="4">
        <v>0</v>
      </c>
    </row>
    <row r="3312" spans="2:7" x14ac:dyDescent="0.25">
      <c r="B3312" s="122">
        <f t="shared" si="50"/>
        <v>3310</v>
      </c>
      <c r="C3312" s="369">
        <v>45505</v>
      </c>
      <c r="D3312" s="238" t="s">
        <v>284</v>
      </c>
      <c r="E3312" s="228" t="str">
        <f>VLOOKUP(D3312,Y$4:AA3318,2,FALSE)</f>
        <v>کمپرسی جفت</v>
      </c>
      <c r="F3312" s="340" t="str">
        <f>VLOOKUP(D3312,Y$4:AA3318,3,FALSE)</f>
        <v>محمد پور</v>
      </c>
      <c r="G3312" s="4">
        <v>190</v>
      </c>
    </row>
    <row r="3313" spans="2:7" x14ac:dyDescent="0.25">
      <c r="B3313" s="122">
        <f t="shared" si="50"/>
        <v>3311</v>
      </c>
      <c r="C3313" s="369">
        <v>45505</v>
      </c>
      <c r="D3313" s="238" t="s">
        <v>359</v>
      </c>
      <c r="E3313" s="228" t="str">
        <f>VLOOKUP(D3313,Y$4:AA3319,2,FALSE)</f>
        <v>کمپرسی جفت</v>
      </c>
      <c r="F3313" s="340" t="str">
        <f>VLOOKUP(D3313,Y$4:AA3319,3,FALSE)</f>
        <v>محمد پور</v>
      </c>
      <c r="G3313" s="4">
        <v>0</v>
      </c>
    </row>
    <row r="3314" spans="2:7" x14ac:dyDescent="0.25">
      <c r="B3314" s="122">
        <f t="shared" si="50"/>
        <v>3312</v>
      </c>
      <c r="C3314" s="369">
        <v>45505</v>
      </c>
      <c r="D3314" s="238" t="s">
        <v>361</v>
      </c>
      <c r="E3314" s="228" t="str">
        <f>VLOOKUP(D3314,Y$4:AA3320,2,FALSE)</f>
        <v>لودر</v>
      </c>
      <c r="F3314" s="340" t="str">
        <f>VLOOKUP(D3314,Y$4:AA3320,3,FALSE)</f>
        <v>محمد پور</v>
      </c>
      <c r="G3314" s="4">
        <v>117</v>
      </c>
    </row>
    <row r="3315" spans="2:7" x14ac:dyDescent="0.25">
      <c r="B3315" s="122">
        <f t="shared" ref="B3315:B3378" si="51">ROW()-2</f>
        <v>3313</v>
      </c>
      <c r="C3315" s="369">
        <v>45505</v>
      </c>
      <c r="D3315" s="106" t="s">
        <v>393</v>
      </c>
      <c r="E3315" s="228" t="s">
        <v>382</v>
      </c>
      <c r="F3315" s="340" t="str">
        <f>VLOOKUP(D3315,Y$4:AA3317,3,FALSE)</f>
        <v>اسماعیل پور</v>
      </c>
      <c r="G3315" s="4">
        <v>52</v>
      </c>
    </row>
    <row r="3316" spans="2:7" x14ac:dyDescent="0.25">
      <c r="B3316" s="122">
        <f t="shared" si="51"/>
        <v>3314</v>
      </c>
      <c r="C3316" s="369">
        <v>45506</v>
      </c>
      <c r="D3316" s="236" t="s">
        <v>127</v>
      </c>
      <c r="E3316" s="228" t="str">
        <f>VLOOKUP(D3316,Y$4:AA3318,2,FALSE)</f>
        <v>بلدوزر</v>
      </c>
      <c r="F3316" s="340" t="str">
        <f>VLOOKUP(D3316,Y$4:AA3318,3,FALSE)</f>
        <v>شرکتی-رجب زاده</v>
      </c>
      <c r="G3316" s="4">
        <v>0</v>
      </c>
    </row>
    <row r="3317" spans="2:7" x14ac:dyDescent="0.25">
      <c r="B3317" s="122">
        <f t="shared" si="51"/>
        <v>3315</v>
      </c>
      <c r="C3317" s="369">
        <v>45506</v>
      </c>
      <c r="D3317" s="236" t="s">
        <v>297</v>
      </c>
      <c r="E3317" s="228" t="str">
        <f>VLOOKUP(D3317,Y$4:AA3319,2,FALSE)</f>
        <v>بلدوزر</v>
      </c>
      <c r="F3317" s="340" t="str">
        <f>VLOOKUP(D3317,Y$4:AA3319,3,FALSE)</f>
        <v>شرکتی-نخعی</v>
      </c>
      <c r="G3317" s="4">
        <v>0</v>
      </c>
    </row>
    <row r="3318" spans="2:7" x14ac:dyDescent="0.25">
      <c r="B3318" s="122">
        <f t="shared" si="51"/>
        <v>3316</v>
      </c>
      <c r="C3318" s="369">
        <v>45506</v>
      </c>
      <c r="D3318" s="236" t="s">
        <v>88</v>
      </c>
      <c r="E3318" s="228" t="str">
        <f>VLOOKUP(D3318,Y$4:AA3320,2,FALSE)</f>
        <v>گریدر  ۱۶g</v>
      </c>
      <c r="F3318" s="340" t="str">
        <f>VLOOKUP(D3318,Y$4:AA3320,3,FALSE)</f>
        <v>شرکتی-یگانه</v>
      </c>
      <c r="G3318" s="4">
        <v>0</v>
      </c>
    </row>
    <row r="3319" spans="2:7" x14ac:dyDescent="0.25">
      <c r="B3319" s="122">
        <f t="shared" si="51"/>
        <v>3317</v>
      </c>
      <c r="C3319" s="369">
        <v>45506</v>
      </c>
      <c r="D3319" s="236" t="s">
        <v>301</v>
      </c>
      <c r="E3319" s="228" t="str">
        <f>VLOOKUP(D3319,Y$4:AA3321,2,FALSE)</f>
        <v>گریدر  ۱۶g</v>
      </c>
      <c r="F3319" s="340" t="str">
        <f>VLOOKUP(D3319,Y$4:AA3321,3,FALSE)</f>
        <v>شرکتی-حسن پور</v>
      </c>
      <c r="G3319" s="4">
        <v>0</v>
      </c>
    </row>
    <row r="3320" spans="2:7" x14ac:dyDescent="0.25">
      <c r="B3320" s="122">
        <f t="shared" si="51"/>
        <v>3318</v>
      </c>
      <c r="C3320" s="369">
        <v>45506</v>
      </c>
      <c r="D3320" s="236" t="s">
        <v>120</v>
      </c>
      <c r="E3320" s="228" t="str">
        <f>VLOOKUP(D3320,Y$4:AA3322,2,FALSE)</f>
        <v>میکسراتکو</v>
      </c>
      <c r="F3320" s="340" t="str">
        <f>VLOOKUP(D3320,Y$4:AA3322,3,FALSE)</f>
        <v>شرکتی-شاکری</v>
      </c>
      <c r="G3320" s="4">
        <v>0</v>
      </c>
    </row>
    <row r="3321" spans="2:7" x14ac:dyDescent="0.25">
      <c r="B3321" s="122">
        <f t="shared" si="51"/>
        <v>3319</v>
      </c>
      <c r="C3321" s="369">
        <v>45506</v>
      </c>
      <c r="D3321" s="236" t="s">
        <v>122</v>
      </c>
      <c r="E3321" s="228" t="str">
        <f>VLOOKUP(D3321,Y$4:AA3323,2,FALSE)</f>
        <v>میکسر امیکو</v>
      </c>
      <c r="F3321" s="340" t="str">
        <f>VLOOKUP(D3321,Y$4:AA3323,3,FALSE)</f>
        <v>شرکتی-زراعتی</v>
      </c>
      <c r="G3321" s="4">
        <v>0</v>
      </c>
    </row>
    <row r="3322" spans="2:7" x14ac:dyDescent="0.25">
      <c r="B3322" s="122">
        <f t="shared" si="51"/>
        <v>3320</v>
      </c>
      <c r="C3322" s="369">
        <v>45506</v>
      </c>
      <c r="D3322" s="236" t="s">
        <v>356</v>
      </c>
      <c r="E3322" s="228" t="str">
        <f>VLOOKUP(D3322,Y$4:AA3324,2,FALSE)</f>
        <v>میکسر اتکو</v>
      </c>
      <c r="F3322" s="340" t="str">
        <f>VLOOKUP(D3322,Y$4:AA3324,3,FALSE)</f>
        <v>-</v>
      </c>
      <c r="G3322" s="4">
        <v>0</v>
      </c>
    </row>
    <row r="3323" spans="2:7" x14ac:dyDescent="0.25">
      <c r="B3323" s="122">
        <f t="shared" si="51"/>
        <v>3321</v>
      </c>
      <c r="C3323" s="369">
        <v>45506</v>
      </c>
      <c r="D3323" s="236" t="s">
        <v>119</v>
      </c>
      <c r="E3323" s="228" t="str">
        <f>VLOOKUP(D3323,Y$4:AA3325,2,FALSE)</f>
        <v>غلطک</v>
      </c>
      <c r="F3323" s="340" t="str">
        <f>VLOOKUP(D3323,Y$4:AA3325,3,FALSE)</f>
        <v>شرکتی-جمالی</v>
      </c>
      <c r="G3323" s="4">
        <v>0</v>
      </c>
    </row>
    <row r="3324" spans="2:7" x14ac:dyDescent="0.25">
      <c r="B3324" s="122">
        <f t="shared" si="51"/>
        <v>3322</v>
      </c>
      <c r="C3324" s="369">
        <v>45506</v>
      </c>
      <c r="D3324" s="236" t="s">
        <v>110</v>
      </c>
      <c r="E3324" s="228" t="str">
        <f>VLOOKUP(D3324,Y$4:AA3326,2,FALSE)</f>
        <v>غلطک</v>
      </c>
      <c r="F3324" s="340" t="str">
        <f>VLOOKUP(D3324,Y$4:AA3326,3,FALSE)</f>
        <v>شرکتی-شیری</v>
      </c>
      <c r="G3324" s="4">
        <v>0</v>
      </c>
    </row>
    <row r="3325" spans="2:7" x14ac:dyDescent="0.25">
      <c r="B3325" s="122">
        <f t="shared" si="51"/>
        <v>3323</v>
      </c>
      <c r="C3325" s="369">
        <v>45506</v>
      </c>
      <c r="D3325" s="236" t="s">
        <v>107</v>
      </c>
      <c r="E3325" s="228" t="str">
        <f>VLOOKUP(D3325,Y$4:AA3327,2,FALSE)</f>
        <v>غلطک</v>
      </c>
      <c r="F3325" s="340" t="str">
        <f>VLOOKUP(D3325,Y$4:AA3327,3,FALSE)</f>
        <v>شرکتی-دیانتی</v>
      </c>
      <c r="G3325" s="4">
        <v>0</v>
      </c>
    </row>
    <row r="3326" spans="2:7" x14ac:dyDescent="0.25">
      <c r="B3326" s="122">
        <f t="shared" si="51"/>
        <v>3324</v>
      </c>
      <c r="C3326" s="369">
        <v>45506</v>
      </c>
      <c r="D3326" s="236" t="s">
        <v>285</v>
      </c>
      <c r="E3326" s="228" t="str">
        <f>VLOOKUP(D3326,Y$4:AA3328,2,FALSE)</f>
        <v>غلطک</v>
      </c>
      <c r="F3326" s="340" t="str">
        <f>VLOOKUP(D3326,Y$4:AA3328,3,FALSE)</f>
        <v>شرکتی-شیری</v>
      </c>
      <c r="G3326" s="4">
        <v>0</v>
      </c>
    </row>
    <row r="3327" spans="2:7" x14ac:dyDescent="0.25">
      <c r="B3327" s="122">
        <f t="shared" si="51"/>
        <v>3325</v>
      </c>
      <c r="C3327" s="369">
        <v>45506</v>
      </c>
      <c r="D3327" s="236" t="s">
        <v>380</v>
      </c>
      <c r="E3327" s="228" t="str">
        <f>VLOOKUP(D3327,Y$4:AA3329,2,FALSE)</f>
        <v>غلطک</v>
      </c>
      <c r="F3327" s="340">
        <f>VLOOKUP(D3327,Y$4:AA3329,3,FALSE)</f>
        <v>0</v>
      </c>
      <c r="G3327" s="4">
        <v>0</v>
      </c>
    </row>
    <row r="3328" spans="2:7" x14ac:dyDescent="0.25">
      <c r="B3328" s="122">
        <f t="shared" si="51"/>
        <v>3326</v>
      </c>
      <c r="C3328" s="369">
        <v>45506</v>
      </c>
      <c r="D3328" s="236" t="s">
        <v>381</v>
      </c>
      <c r="E3328" s="228" t="str">
        <f>VLOOKUP(D3328,Y$4:AA3330,2,FALSE)</f>
        <v>غلطک</v>
      </c>
      <c r="F3328" s="340">
        <f>VLOOKUP(D3328,Y$4:AA3330,3,FALSE)</f>
        <v>0</v>
      </c>
      <c r="G3328" s="4">
        <v>0</v>
      </c>
    </row>
    <row r="3329" spans="2:7" x14ac:dyDescent="0.25">
      <c r="B3329" s="122">
        <f t="shared" si="51"/>
        <v>3327</v>
      </c>
      <c r="C3329" s="369">
        <v>45506</v>
      </c>
      <c r="D3329" s="236" t="s">
        <v>91</v>
      </c>
      <c r="E3329" s="228" t="str">
        <f>VLOOKUP(D3329,Y$4:AA3331,2,FALSE)</f>
        <v>کامیون کمپرسی</v>
      </c>
      <c r="F3329" s="340" t="str">
        <f>VLOOKUP(D3329,Y$4:AA3331,3,FALSE)</f>
        <v>شرکتی-یحیی زاده</v>
      </c>
      <c r="G3329" s="4">
        <v>103</v>
      </c>
    </row>
    <row r="3330" spans="2:7" x14ac:dyDescent="0.25">
      <c r="B3330" s="122">
        <f t="shared" si="51"/>
        <v>3328</v>
      </c>
      <c r="C3330" s="369">
        <v>45506</v>
      </c>
      <c r="D3330" s="236" t="s">
        <v>94</v>
      </c>
      <c r="E3330" s="228" t="str">
        <f>VLOOKUP(D3330,Y$4:AA3332,2,FALSE)</f>
        <v>کامیون کمپرسی</v>
      </c>
      <c r="F3330" s="340" t="str">
        <f>VLOOKUP(D3330,Y$4:AA3332,3,FALSE)</f>
        <v>شرکتی-نوروز غلامی</v>
      </c>
      <c r="G3330" s="4">
        <v>0</v>
      </c>
    </row>
    <row r="3331" spans="2:7" x14ac:dyDescent="0.25">
      <c r="B3331" s="122">
        <f t="shared" si="51"/>
        <v>3329</v>
      </c>
      <c r="C3331" s="369">
        <v>45506</v>
      </c>
      <c r="D3331" s="236" t="s">
        <v>117</v>
      </c>
      <c r="E3331" s="228" t="str">
        <f>VLOOKUP(D3331,Y$4:AA3333,2,FALSE)</f>
        <v>کامیون کمپرسی</v>
      </c>
      <c r="F3331" s="340" t="str">
        <f>VLOOKUP(D3331,Y$4:AA3333,3,FALSE)</f>
        <v>شرکتی-علیرضا اقلیمی</v>
      </c>
      <c r="G3331" s="4">
        <v>0</v>
      </c>
    </row>
    <row r="3332" spans="2:7" x14ac:dyDescent="0.25">
      <c r="B3332" s="122">
        <f t="shared" si="51"/>
        <v>3330</v>
      </c>
      <c r="C3332" s="369">
        <v>45506</v>
      </c>
      <c r="D3332" s="236" t="s">
        <v>130</v>
      </c>
      <c r="E3332" s="228" t="str">
        <f>VLOOKUP(D3332,Y$4:AA3334,2,FALSE)</f>
        <v>تانکر ابپاش بنز</v>
      </c>
      <c r="F3332" s="340" t="str">
        <f>VLOOKUP(D3332,Y$4:AA3334,3,FALSE)</f>
        <v>شرکتی-بارانی</v>
      </c>
      <c r="G3332" s="4">
        <v>80</v>
      </c>
    </row>
    <row r="3333" spans="2:7" x14ac:dyDescent="0.25">
      <c r="B3333" s="122">
        <f t="shared" si="51"/>
        <v>3331</v>
      </c>
      <c r="C3333" s="369">
        <v>45506</v>
      </c>
      <c r="D3333" s="236" t="s">
        <v>96</v>
      </c>
      <c r="E3333" s="228" t="str">
        <f>VLOOKUP(D3333,Y$4:AA3335,2,FALSE)</f>
        <v>تانکر ابپاش بنز</v>
      </c>
      <c r="F3333" s="340" t="str">
        <f>VLOOKUP(D3333,Y$4:AA3335,3,FALSE)</f>
        <v>شرکتی-میامی</v>
      </c>
      <c r="G3333" s="4">
        <v>70</v>
      </c>
    </row>
    <row r="3334" spans="2:7" x14ac:dyDescent="0.25">
      <c r="B3334" s="122">
        <f t="shared" si="51"/>
        <v>3332</v>
      </c>
      <c r="C3334" s="369">
        <v>45506</v>
      </c>
      <c r="D3334" s="236" t="s">
        <v>114</v>
      </c>
      <c r="E3334" s="228" t="str">
        <f>VLOOKUP(D3334,Y$4:AA3336,2,FALSE)</f>
        <v>تانکر سوخت بنز</v>
      </c>
      <c r="F3334" s="340" t="str">
        <f>VLOOKUP(D3334,Y$4:AA3336,3,FALSE)</f>
        <v>شرکتی-برات زاده- از تاریخ 1 تیرماه</v>
      </c>
      <c r="G3334" s="4">
        <v>99</v>
      </c>
    </row>
    <row r="3335" spans="2:7" x14ac:dyDescent="0.25">
      <c r="B3335" s="122">
        <f t="shared" si="51"/>
        <v>3333</v>
      </c>
      <c r="C3335" s="369">
        <v>45506</v>
      </c>
      <c r="D3335" s="106" t="s">
        <v>399</v>
      </c>
      <c r="E3335" s="228" t="str">
        <f>VLOOKUP(D3335,Y$4:AA3337,2,FALSE)</f>
        <v xml:space="preserve"> لودر</v>
      </c>
      <c r="F3335" s="340" t="str">
        <f>VLOOKUP(D3335,Y$4:AA3337,3,FALSE)</f>
        <v>شرکتی-پیروزی</v>
      </c>
      <c r="G3335" s="4">
        <v>0</v>
      </c>
    </row>
    <row r="3336" spans="2:7" x14ac:dyDescent="0.25">
      <c r="B3336" s="122">
        <f t="shared" si="51"/>
        <v>3334</v>
      </c>
      <c r="C3336" s="369">
        <v>45506</v>
      </c>
      <c r="D3336" s="236" t="s">
        <v>158</v>
      </c>
      <c r="E3336" s="228" t="str">
        <f>VLOOKUP(D3336,Y$4:AA3338,2,FALSE)</f>
        <v>بیل مکانیکی</v>
      </c>
      <c r="F3336" s="340" t="str">
        <f>VLOOKUP(D3336,Y$4:AA3338,3,FALSE)</f>
        <v>تکبری</v>
      </c>
      <c r="G3336" s="4">
        <v>167</v>
      </c>
    </row>
    <row r="3337" spans="2:7" x14ac:dyDescent="0.25">
      <c r="B3337" s="122">
        <f t="shared" si="51"/>
        <v>3335</v>
      </c>
      <c r="C3337" s="369">
        <v>45506</v>
      </c>
      <c r="D3337" s="237" t="s">
        <v>144</v>
      </c>
      <c r="E3337" s="228" t="str">
        <f>VLOOKUP(D3337,Y$4:AA3339,2,FALSE)</f>
        <v>بلدوزر D85</v>
      </c>
      <c r="F3337" s="340" t="str">
        <f>VLOOKUP(D3337,Y$4:AA3339,3,FALSE)</f>
        <v>اکبری</v>
      </c>
      <c r="G3337" s="4">
        <v>173</v>
      </c>
    </row>
    <row r="3338" spans="2:7" x14ac:dyDescent="0.25">
      <c r="B3338" s="122">
        <f t="shared" si="51"/>
        <v>3336</v>
      </c>
      <c r="C3338" s="369">
        <v>45506</v>
      </c>
      <c r="D3338" s="237" t="s">
        <v>146</v>
      </c>
      <c r="E3338" s="228" t="str">
        <f>VLOOKUP(D3338,Y$4:AA3340,2,FALSE)</f>
        <v>بلدوزر D85</v>
      </c>
      <c r="F3338" s="340" t="str">
        <f>VLOOKUP(D3338,Y$4:AA3340,3,FALSE)</f>
        <v>اکبری</v>
      </c>
      <c r="G3338" s="4">
        <v>199</v>
      </c>
    </row>
    <row r="3339" spans="2:7" x14ac:dyDescent="0.25">
      <c r="B3339" s="122">
        <f t="shared" si="51"/>
        <v>3337</v>
      </c>
      <c r="C3339" s="369">
        <v>45506</v>
      </c>
      <c r="D3339" s="238" t="s">
        <v>147</v>
      </c>
      <c r="E3339" s="228" t="str">
        <f>VLOOKUP(D3339,Y$4:AA3341,2,FALSE)</f>
        <v>بلدوزر کاترپیلار D8</v>
      </c>
      <c r="F3339" s="340" t="str">
        <f>VLOOKUP(D3339,Y$4:AA3341,3,FALSE)</f>
        <v>حسن پور</v>
      </c>
      <c r="G3339" s="4">
        <v>0</v>
      </c>
    </row>
    <row r="3340" spans="2:7" x14ac:dyDescent="0.25">
      <c r="B3340" s="122">
        <f t="shared" si="51"/>
        <v>3338</v>
      </c>
      <c r="C3340" s="369">
        <v>45506</v>
      </c>
      <c r="D3340" s="236" t="s">
        <v>162</v>
      </c>
      <c r="E3340" s="228" t="str">
        <f>VLOOKUP(D3340,Y$4:AA3342,2,FALSE)</f>
        <v>بیل مکانیکی</v>
      </c>
      <c r="F3340" s="340" t="str">
        <f>VLOOKUP(D3340,Y$4:AA3342,3,FALSE)</f>
        <v>رضاپور</v>
      </c>
      <c r="G3340" s="4">
        <v>0</v>
      </c>
    </row>
    <row r="3341" spans="2:7" x14ac:dyDescent="0.25">
      <c r="B3341" s="122">
        <f t="shared" si="51"/>
        <v>3339</v>
      </c>
      <c r="C3341" s="369">
        <v>45506</v>
      </c>
      <c r="D3341" s="236" t="s">
        <v>160</v>
      </c>
      <c r="E3341" s="228" t="str">
        <f>VLOOKUP(D3341,Y$4:AA3343,2,FALSE)</f>
        <v>تانکر آب</v>
      </c>
      <c r="F3341" s="340" t="str">
        <f>VLOOKUP(D3341,Y$4:AA3343,3,FALSE)</f>
        <v>رضاپور</v>
      </c>
      <c r="G3341" s="4">
        <v>178</v>
      </c>
    </row>
    <row r="3342" spans="2:7" x14ac:dyDescent="0.25">
      <c r="B3342" s="122">
        <f t="shared" si="51"/>
        <v>3340</v>
      </c>
      <c r="C3342" s="369">
        <v>45506</v>
      </c>
      <c r="D3342" s="236" t="s">
        <v>398</v>
      </c>
      <c r="E3342" s="228" t="str">
        <f>VLOOKUP(D3342,Y$4:AA3344,2,FALSE)</f>
        <v>بلدوزر</v>
      </c>
      <c r="F3342" s="340" t="str">
        <f>VLOOKUP(D3342,Y$4:AA3344,3,FALSE)</f>
        <v>جواد رضاپور</v>
      </c>
      <c r="G3342" s="4">
        <v>307</v>
      </c>
    </row>
    <row r="3343" spans="2:7" x14ac:dyDescent="0.25">
      <c r="B3343" s="122">
        <f t="shared" si="51"/>
        <v>3341</v>
      </c>
      <c r="C3343" s="369">
        <v>45506</v>
      </c>
      <c r="D3343" s="236" t="s">
        <v>149</v>
      </c>
      <c r="E3343" s="228" t="str">
        <f>VLOOKUP(D3343,Y$4:AA3345,2,FALSE)</f>
        <v>لودر ZL50</v>
      </c>
      <c r="F3343" s="340" t="str">
        <f>VLOOKUP(D3343,Y$4:AA3345,3,FALSE)</f>
        <v>میرزایی</v>
      </c>
      <c r="G3343" s="4">
        <v>0</v>
      </c>
    </row>
    <row r="3344" spans="2:7" x14ac:dyDescent="0.25">
      <c r="B3344" s="122">
        <f t="shared" si="51"/>
        <v>3342</v>
      </c>
      <c r="C3344" s="369">
        <v>45506</v>
      </c>
      <c r="D3344" s="237" t="s">
        <v>150</v>
      </c>
      <c r="E3344" s="228" t="str">
        <f>VLOOKUP(D3344,Y$4:AA3346,2,FALSE)</f>
        <v>کامیون کمپرسی</v>
      </c>
      <c r="F3344" s="340" t="str">
        <f>VLOOKUP(D3344,Y$4:AA3346,3,FALSE)</f>
        <v>میرزایی</v>
      </c>
      <c r="G3344" s="4">
        <v>0</v>
      </c>
    </row>
    <row r="3345" spans="2:7" x14ac:dyDescent="0.25">
      <c r="B3345" s="122">
        <f t="shared" si="51"/>
        <v>3343</v>
      </c>
      <c r="C3345" s="369">
        <v>45506</v>
      </c>
      <c r="D3345" s="237" t="s">
        <v>152</v>
      </c>
      <c r="E3345" s="228" t="str">
        <f>VLOOKUP(D3345,Y$4:AA3347,2,FALSE)</f>
        <v>کامیون کمپرسی</v>
      </c>
      <c r="F3345" s="340" t="str">
        <f>VLOOKUP(D3345,Y$4:AA3347,3,FALSE)</f>
        <v>میرزایی</v>
      </c>
      <c r="G3345" s="4">
        <v>0</v>
      </c>
    </row>
    <row r="3346" spans="2:7" x14ac:dyDescent="0.25">
      <c r="B3346" s="122">
        <f t="shared" si="51"/>
        <v>3344</v>
      </c>
      <c r="C3346" s="369">
        <v>45506</v>
      </c>
      <c r="D3346" s="237" t="s">
        <v>153</v>
      </c>
      <c r="E3346" s="228" t="str">
        <f>VLOOKUP(D3346,Y$4:AA3348,2,FALSE)</f>
        <v>کامیون کمپرسی</v>
      </c>
      <c r="F3346" s="340" t="str">
        <f>VLOOKUP(D3346,Y$4:AA3348,3,FALSE)</f>
        <v>میرزایی</v>
      </c>
      <c r="G3346" s="4">
        <v>0</v>
      </c>
    </row>
    <row r="3347" spans="2:7" x14ac:dyDescent="0.25">
      <c r="B3347" s="122">
        <f t="shared" si="51"/>
        <v>3345</v>
      </c>
      <c r="C3347" s="369">
        <v>45506</v>
      </c>
      <c r="D3347" s="237" t="s">
        <v>137</v>
      </c>
      <c r="E3347" s="228" t="str">
        <f>VLOOKUP(D3347,Y$4:AA3349,2,FALSE)</f>
        <v>بیل مکانیکی</v>
      </c>
      <c r="F3347" s="340" t="str">
        <f>VLOOKUP(D3347,Y$4:AA3349,3,FALSE)</f>
        <v>انصاری</v>
      </c>
      <c r="G3347" s="4">
        <v>0</v>
      </c>
    </row>
    <row r="3348" spans="2:7" x14ac:dyDescent="0.25">
      <c r="B3348" s="122">
        <f t="shared" si="51"/>
        <v>3346</v>
      </c>
      <c r="C3348" s="369">
        <v>45506</v>
      </c>
      <c r="D3348" s="237" t="s">
        <v>139</v>
      </c>
      <c r="E3348" s="228" t="str">
        <f>VLOOKUP(D3348,Y$4:AA3350,2,FALSE)</f>
        <v>بیل مکانیکی</v>
      </c>
      <c r="F3348" s="340" t="str">
        <f>VLOOKUP(D3348,Y$4:AA3350,3,FALSE)</f>
        <v>انصاری</v>
      </c>
      <c r="G3348" s="4">
        <v>373</v>
      </c>
    </row>
    <row r="3349" spans="2:7" x14ac:dyDescent="0.25">
      <c r="B3349" s="122">
        <f t="shared" si="51"/>
        <v>3347</v>
      </c>
      <c r="C3349" s="369">
        <v>45506</v>
      </c>
      <c r="D3349" s="237" t="s">
        <v>141</v>
      </c>
      <c r="E3349" s="228" t="str">
        <f>VLOOKUP(D3349,Y$4:AA3351,2,FALSE)</f>
        <v>کامیون کمپرسی</v>
      </c>
      <c r="F3349" s="340" t="str">
        <f>VLOOKUP(D3349,Y$4:AA3351,3,FALSE)</f>
        <v>انصاری</v>
      </c>
      <c r="G3349" s="4">
        <v>0</v>
      </c>
    </row>
    <row r="3350" spans="2:7" x14ac:dyDescent="0.25">
      <c r="B3350" s="122">
        <f t="shared" si="51"/>
        <v>3348</v>
      </c>
      <c r="C3350" s="369">
        <v>45506</v>
      </c>
      <c r="D3350" s="237" t="s">
        <v>142</v>
      </c>
      <c r="E3350" s="228" t="str">
        <f>VLOOKUP(D3350,Y$4:AA3352,2,FALSE)</f>
        <v>کامیون کمپرسی</v>
      </c>
      <c r="F3350" s="340" t="str">
        <f>VLOOKUP(D3350,Y$4:AA3352,3,FALSE)</f>
        <v>انصاری</v>
      </c>
      <c r="G3350" s="4">
        <v>0</v>
      </c>
    </row>
    <row r="3351" spans="2:7" x14ac:dyDescent="0.25">
      <c r="B3351" s="122">
        <f t="shared" si="51"/>
        <v>3349</v>
      </c>
      <c r="C3351" s="369">
        <v>45506</v>
      </c>
      <c r="D3351" s="237" t="s">
        <v>143</v>
      </c>
      <c r="E3351" s="228" t="str">
        <f>VLOOKUP(D3351,Y$4:AA3353,2,FALSE)</f>
        <v>کامیون کمپرسی</v>
      </c>
      <c r="F3351" s="340" t="str">
        <f>VLOOKUP(D3351,Y$4:AA3353,3,FALSE)</f>
        <v>انصاری</v>
      </c>
      <c r="G3351" s="4">
        <v>0</v>
      </c>
    </row>
    <row r="3352" spans="2:7" x14ac:dyDescent="0.25">
      <c r="B3352" s="122">
        <f t="shared" si="51"/>
        <v>3350</v>
      </c>
      <c r="C3352" s="369">
        <v>45506</v>
      </c>
      <c r="D3352" s="237" t="s">
        <v>136</v>
      </c>
      <c r="E3352" s="228" t="str">
        <f>VLOOKUP(D3352,Y$4:AA3354,2,FALSE)</f>
        <v>بلدوزر</v>
      </c>
      <c r="F3352" s="340" t="str">
        <f>VLOOKUP(D3352,Y$4:AA3354,3,FALSE)</f>
        <v>انصاری</v>
      </c>
      <c r="G3352" s="4">
        <v>0</v>
      </c>
    </row>
    <row r="3353" spans="2:7" x14ac:dyDescent="0.25">
      <c r="B3353" s="122">
        <f t="shared" si="51"/>
        <v>3351</v>
      </c>
      <c r="C3353" s="369">
        <v>45506</v>
      </c>
      <c r="D3353" s="237" t="s">
        <v>286</v>
      </c>
      <c r="E3353" s="228" t="str">
        <f>VLOOKUP(D3353,Y$4:AA3355,2,FALSE)</f>
        <v>بلدوزر</v>
      </c>
      <c r="F3353" s="340" t="str">
        <f>VLOOKUP(D3353,Y$4:AA3355,3,FALSE)</f>
        <v>انصاری</v>
      </c>
      <c r="G3353" s="4">
        <v>0</v>
      </c>
    </row>
    <row r="3354" spans="2:7" x14ac:dyDescent="0.25">
      <c r="B3354" s="122">
        <f t="shared" si="51"/>
        <v>3352</v>
      </c>
      <c r="C3354" s="369">
        <v>45506</v>
      </c>
      <c r="D3354" s="236" t="s">
        <v>155</v>
      </c>
      <c r="E3354" s="228" t="str">
        <f>VLOOKUP(D3354,Y$4:AA3356,2,FALSE)</f>
        <v>لودر</v>
      </c>
      <c r="F3354" s="340" t="str">
        <f>VLOOKUP(D3354,Y$4:AA3356,3,FALSE)</f>
        <v>صداقت</v>
      </c>
      <c r="G3354" s="4">
        <v>0</v>
      </c>
    </row>
    <row r="3355" spans="2:7" x14ac:dyDescent="0.25">
      <c r="B3355" s="122">
        <f t="shared" si="51"/>
        <v>3353</v>
      </c>
      <c r="C3355" s="369">
        <v>45506</v>
      </c>
      <c r="D3355" s="236" t="s">
        <v>156</v>
      </c>
      <c r="E3355" s="228" t="str">
        <f>VLOOKUP(D3355,Y$4:AA3357,2,FALSE)</f>
        <v>کامیون کمپرسی</v>
      </c>
      <c r="F3355" s="340" t="str">
        <f>VLOOKUP(D3355,Y$4:AA3357,3,FALSE)</f>
        <v>صداقت</v>
      </c>
      <c r="G3355" s="4">
        <v>0</v>
      </c>
    </row>
    <row r="3356" spans="2:7" x14ac:dyDescent="0.25">
      <c r="B3356" s="122">
        <f t="shared" si="51"/>
        <v>3354</v>
      </c>
      <c r="C3356" s="369">
        <v>45506</v>
      </c>
      <c r="D3356" s="236" t="s">
        <v>157</v>
      </c>
      <c r="E3356" s="228" t="str">
        <f>VLOOKUP(D3356,Y$4:AA3358,2,FALSE)</f>
        <v>کامیون کمپرسی</v>
      </c>
      <c r="F3356" s="340" t="str">
        <f>VLOOKUP(D3356,Y$4:AA3358,3,FALSE)</f>
        <v>صداقت</v>
      </c>
      <c r="G3356" s="4">
        <v>0</v>
      </c>
    </row>
    <row r="3357" spans="2:7" x14ac:dyDescent="0.25">
      <c r="B3357" s="122">
        <f t="shared" si="51"/>
        <v>3355</v>
      </c>
      <c r="C3357" s="369">
        <v>45506</v>
      </c>
      <c r="D3357" s="236" t="s">
        <v>302</v>
      </c>
      <c r="E3357" s="228" t="str">
        <f>VLOOKUP(D3357,Y$4:AA3359,2,FALSE)</f>
        <v>کامیون کمپرسی</v>
      </c>
      <c r="F3357" s="340" t="str">
        <f>VLOOKUP(D3357,Y$4:AA3359,3,FALSE)</f>
        <v>صداقت</v>
      </c>
      <c r="G3357" s="4">
        <v>0</v>
      </c>
    </row>
    <row r="3358" spans="2:7" x14ac:dyDescent="0.25">
      <c r="B3358" s="122">
        <f t="shared" si="51"/>
        <v>3356</v>
      </c>
      <c r="C3358" s="369">
        <v>45506</v>
      </c>
      <c r="D3358" s="237" t="s">
        <v>266</v>
      </c>
      <c r="E3358" s="228" t="str">
        <f>VLOOKUP(D3358,Y$4:AA3360,2,FALSE)</f>
        <v>کامیون کمپرسی</v>
      </c>
      <c r="F3358" s="340" t="str">
        <f>VLOOKUP(D3358,Y$4:AA3360,3,FALSE)</f>
        <v>انصاری</v>
      </c>
      <c r="G3358" s="4">
        <v>0</v>
      </c>
    </row>
    <row r="3359" spans="2:7" x14ac:dyDescent="0.25">
      <c r="B3359" s="122">
        <f t="shared" si="51"/>
        <v>3357</v>
      </c>
      <c r="C3359" s="369">
        <v>45506</v>
      </c>
      <c r="D3359" s="237" t="s">
        <v>267</v>
      </c>
      <c r="E3359" s="228" t="str">
        <f>VLOOKUP(D3359,Y$4:AA3361,2,FALSE)</f>
        <v>کامیون کمپرسی</v>
      </c>
      <c r="F3359" s="340" t="str">
        <f>VLOOKUP(D3359,Y$4:AA3361,3,FALSE)</f>
        <v>انصاری</v>
      </c>
      <c r="G3359" s="4">
        <v>0</v>
      </c>
    </row>
    <row r="3360" spans="2:7" x14ac:dyDescent="0.25">
      <c r="B3360" s="122">
        <f t="shared" si="51"/>
        <v>3358</v>
      </c>
      <c r="C3360" s="369">
        <v>45506</v>
      </c>
      <c r="D3360" s="237" t="s">
        <v>258</v>
      </c>
      <c r="E3360" s="228" t="str">
        <f>VLOOKUP(D3360,Y$4:AA3362,2,FALSE)</f>
        <v>کامیون کمپرسی</v>
      </c>
      <c r="F3360" s="340" t="str">
        <f>VLOOKUP(D3360,Y$4:AA3362,3,FALSE)</f>
        <v>انصاری</v>
      </c>
      <c r="G3360" s="4">
        <v>0</v>
      </c>
    </row>
    <row r="3361" spans="2:7" x14ac:dyDescent="0.25">
      <c r="B3361" s="122">
        <f t="shared" si="51"/>
        <v>3359</v>
      </c>
      <c r="C3361" s="369">
        <v>45506</v>
      </c>
      <c r="D3361" s="238" t="s">
        <v>179</v>
      </c>
      <c r="E3361" s="228" t="str">
        <f>VLOOKUP(D3361,Y$4:AA3363,2,FALSE)</f>
        <v>تانکر آب</v>
      </c>
      <c r="F3361" s="340" t="str">
        <f>VLOOKUP(D3361,Y$4:AA3363,3,FALSE)</f>
        <v>گلپایگانی</v>
      </c>
      <c r="G3361" s="4">
        <v>138</v>
      </c>
    </row>
    <row r="3362" spans="2:7" x14ac:dyDescent="0.25">
      <c r="B3362" s="122">
        <f t="shared" si="51"/>
        <v>3360</v>
      </c>
      <c r="C3362" s="369">
        <v>45506</v>
      </c>
      <c r="D3362" s="236" t="s">
        <v>328</v>
      </c>
      <c r="E3362" s="228" t="e">
        <f>VLOOKUP(D3362,Y$4:AA3364,2,FALSE)</f>
        <v>#N/A</v>
      </c>
      <c r="F3362" s="340" t="e">
        <f>VLOOKUP(D3362,Y$4:AA3364,3,FALSE)</f>
        <v>#N/A</v>
      </c>
      <c r="G3362" s="4">
        <v>0</v>
      </c>
    </row>
    <row r="3363" spans="2:7" x14ac:dyDescent="0.25">
      <c r="B3363" s="122">
        <f t="shared" si="51"/>
        <v>3361</v>
      </c>
      <c r="C3363" s="369">
        <v>45506</v>
      </c>
      <c r="D3363" s="238" t="s">
        <v>164</v>
      </c>
      <c r="E3363" s="228" t="str">
        <f>VLOOKUP(D3363,Y$4:AA3365,2,FALSE)</f>
        <v>گریدر 14G</v>
      </c>
      <c r="F3363" s="340" t="str">
        <f>VLOOKUP(D3363,Y$4:AA3365,3,FALSE)</f>
        <v>محمد پور</v>
      </c>
      <c r="G3363" s="4">
        <v>0</v>
      </c>
    </row>
    <row r="3364" spans="2:7" x14ac:dyDescent="0.25">
      <c r="B3364" s="122">
        <f t="shared" si="51"/>
        <v>3362</v>
      </c>
      <c r="C3364" s="369">
        <v>45506</v>
      </c>
      <c r="D3364" s="238" t="s">
        <v>168</v>
      </c>
      <c r="E3364" s="228" t="str">
        <f>VLOOKUP(D3364,Y$4:AA3366,2,FALSE)</f>
        <v>غلطک کششی</v>
      </c>
      <c r="F3364" s="340" t="str">
        <f>VLOOKUP(D3364,Y$4:AA3366,3,FALSE)</f>
        <v>محمد پور</v>
      </c>
      <c r="G3364" s="4">
        <v>107</v>
      </c>
    </row>
    <row r="3365" spans="2:7" x14ac:dyDescent="0.25">
      <c r="B3365" s="122">
        <f t="shared" si="51"/>
        <v>3363</v>
      </c>
      <c r="C3365" s="369">
        <v>45506</v>
      </c>
      <c r="D3365" s="238" t="s">
        <v>171</v>
      </c>
      <c r="E3365" s="228" t="str">
        <f>VLOOKUP(D3365,Y$4:AA3367,2,FALSE)</f>
        <v>غلطک کششی</v>
      </c>
      <c r="F3365" s="340" t="str">
        <f>VLOOKUP(D3365,Y$4:AA3367,3,FALSE)</f>
        <v>محمد پور</v>
      </c>
      <c r="G3365" s="4">
        <v>81</v>
      </c>
    </row>
    <row r="3366" spans="2:7" x14ac:dyDescent="0.25">
      <c r="B3366" s="122">
        <f t="shared" si="51"/>
        <v>3364</v>
      </c>
      <c r="C3366" s="369">
        <v>45506</v>
      </c>
      <c r="D3366" s="238" t="s">
        <v>172</v>
      </c>
      <c r="E3366" s="228" t="str">
        <f>VLOOKUP(D3366,Y$4:AA3368,2,FALSE)</f>
        <v>لودر</v>
      </c>
      <c r="F3366" s="340" t="str">
        <f>VLOOKUP(D3366,Y$4:AA3368,3,FALSE)</f>
        <v>محمد پور</v>
      </c>
      <c r="G3366" s="4">
        <v>104</v>
      </c>
    </row>
    <row r="3367" spans="2:7" x14ac:dyDescent="0.25">
      <c r="B3367" s="122">
        <f t="shared" si="51"/>
        <v>3365</v>
      </c>
      <c r="C3367" s="369">
        <v>45506</v>
      </c>
      <c r="D3367" s="238" t="s">
        <v>173</v>
      </c>
      <c r="E3367" s="228" t="str">
        <f>VLOOKUP(D3367,Y$4:AA3369,2,FALSE)</f>
        <v>تانکر آب</v>
      </c>
      <c r="F3367" s="340" t="str">
        <f>VLOOKUP(D3367,Y$4:AA3369,3,FALSE)</f>
        <v>محمد پور</v>
      </c>
      <c r="G3367" s="4">
        <v>0</v>
      </c>
    </row>
    <row r="3368" spans="2:7" x14ac:dyDescent="0.25">
      <c r="B3368" s="122">
        <f t="shared" si="51"/>
        <v>3366</v>
      </c>
      <c r="C3368" s="369">
        <v>45506</v>
      </c>
      <c r="D3368" s="238" t="s">
        <v>174</v>
      </c>
      <c r="E3368" s="228" t="str">
        <f>VLOOKUP(D3368,Y$4:AA3370,2,FALSE)</f>
        <v>غلطک پاچه بزی</v>
      </c>
      <c r="F3368" s="340" t="str">
        <f>VLOOKUP(D3368,Y$4:AA3370,3,FALSE)</f>
        <v>محمد پور</v>
      </c>
      <c r="G3368" s="4">
        <v>74</v>
      </c>
    </row>
    <row r="3369" spans="2:7" x14ac:dyDescent="0.25">
      <c r="B3369" s="122">
        <f t="shared" si="51"/>
        <v>3367</v>
      </c>
      <c r="C3369" s="369">
        <v>45506</v>
      </c>
      <c r="D3369" s="238" t="s">
        <v>176</v>
      </c>
      <c r="E3369" s="228" t="str">
        <f>VLOOKUP(D3369,Y$4:AA3371,2,FALSE)</f>
        <v>بلدوزر</v>
      </c>
      <c r="F3369" s="340" t="str">
        <f>VLOOKUP(D3369,Y$4:AA3371,3,FALSE)</f>
        <v>محمد پور</v>
      </c>
      <c r="G3369" s="4">
        <v>187</v>
      </c>
    </row>
    <row r="3370" spans="2:7" x14ac:dyDescent="0.25">
      <c r="B3370" s="122">
        <f t="shared" si="51"/>
        <v>3368</v>
      </c>
      <c r="C3370" s="369">
        <v>45506</v>
      </c>
      <c r="D3370" s="238" t="s">
        <v>177</v>
      </c>
      <c r="E3370" s="228" t="str">
        <f>VLOOKUP(D3370,Y$4:AA3372,2,FALSE)</f>
        <v>کمپرسی جفت</v>
      </c>
      <c r="F3370" s="340" t="str">
        <f>VLOOKUP(D3370,Y$4:AA3372,3,FALSE)</f>
        <v>محمد پور</v>
      </c>
      <c r="G3370" s="4">
        <v>0</v>
      </c>
    </row>
    <row r="3371" spans="2:7" x14ac:dyDescent="0.25">
      <c r="B3371" s="122">
        <f t="shared" si="51"/>
        <v>3369</v>
      </c>
      <c r="C3371" s="369">
        <v>45506</v>
      </c>
      <c r="D3371" s="238" t="s">
        <v>270</v>
      </c>
      <c r="E3371" s="228" t="str">
        <f>VLOOKUP(D3371,Y$4:AA3373,2,FALSE)</f>
        <v>کمپرسی جفت</v>
      </c>
      <c r="F3371" s="340" t="str">
        <f>VLOOKUP(D3371,Y$4:AA3373,3,FALSE)</f>
        <v>محمد پور</v>
      </c>
      <c r="G3371" s="4">
        <v>0</v>
      </c>
    </row>
    <row r="3372" spans="2:7" x14ac:dyDescent="0.25">
      <c r="B3372" s="122">
        <f t="shared" si="51"/>
        <v>3370</v>
      </c>
      <c r="C3372" s="369">
        <v>45506</v>
      </c>
      <c r="D3372" s="238" t="s">
        <v>268</v>
      </c>
      <c r="E3372" s="228" t="str">
        <f>VLOOKUP(D3372,Y$4:AA3374,2,FALSE)</f>
        <v>کمپرسی تک</v>
      </c>
      <c r="F3372" s="340" t="str">
        <f>VLOOKUP(D3372,Y$4:AA3374,3,FALSE)</f>
        <v>محمد پور</v>
      </c>
      <c r="G3372" s="4">
        <v>151</v>
      </c>
    </row>
    <row r="3373" spans="2:7" x14ac:dyDescent="0.25">
      <c r="B3373" s="122">
        <f t="shared" si="51"/>
        <v>3371</v>
      </c>
      <c r="C3373" s="369">
        <v>45506</v>
      </c>
      <c r="D3373" s="238" t="s">
        <v>260</v>
      </c>
      <c r="E3373" s="228" t="str">
        <f>VLOOKUP(D3373,Y$4:AA3375,2,FALSE)</f>
        <v>تانکر آب</v>
      </c>
      <c r="F3373" s="340" t="str">
        <f>VLOOKUP(D3373,Y$4:AA3375,3,FALSE)</f>
        <v>محمد پور</v>
      </c>
      <c r="G3373" s="4">
        <v>162</v>
      </c>
    </row>
    <row r="3374" spans="2:7" x14ac:dyDescent="0.25">
      <c r="B3374" s="122">
        <f t="shared" si="51"/>
        <v>3372</v>
      </c>
      <c r="C3374" s="369">
        <v>45506</v>
      </c>
      <c r="D3374" s="238" t="s">
        <v>284</v>
      </c>
      <c r="E3374" s="228" t="str">
        <f>VLOOKUP(D3374,Y$4:AA3376,2,FALSE)</f>
        <v>کمپرسی جفت</v>
      </c>
      <c r="F3374" s="340" t="str">
        <f>VLOOKUP(D3374,Y$4:AA3376,3,FALSE)</f>
        <v>محمد پور</v>
      </c>
      <c r="G3374" s="4">
        <v>0</v>
      </c>
    </row>
    <row r="3375" spans="2:7" x14ac:dyDescent="0.25">
      <c r="B3375" s="122">
        <f t="shared" si="51"/>
        <v>3373</v>
      </c>
      <c r="C3375" s="369">
        <v>45506</v>
      </c>
      <c r="D3375" s="238" t="s">
        <v>359</v>
      </c>
      <c r="E3375" s="228" t="str">
        <f>VLOOKUP(D3375,Y$4:AA3377,2,FALSE)</f>
        <v>کمپرسی جفت</v>
      </c>
      <c r="F3375" s="340" t="str">
        <f>VLOOKUP(D3375,Y$4:AA3377,3,FALSE)</f>
        <v>محمد پور</v>
      </c>
      <c r="G3375" s="4">
        <v>200</v>
      </c>
    </row>
    <row r="3376" spans="2:7" x14ac:dyDescent="0.25">
      <c r="B3376" s="122">
        <f t="shared" si="51"/>
        <v>3374</v>
      </c>
      <c r="C3376" s="369">
        <v>45506</v>
      </c>
      <c r="D3376" s="238" t="s">
        <v>361</v>
      </c>
      <c r="E3376" s="228" t="str">
        <f>VLOOKUP(D3376,Y$4:AA3378,2,FALSE)</f>
        <v>لودر</v>
      </c>
      <c r="F3376" s="340" t="str">
        <f>VLOOKUP(D3376,Y$4:AA3378,3,FALSE)</f>
        <v>محمد پور</v>
      </c>
      <c r="G3376" s="4">
        <v>0</v>
      </c>
    </row>
    <row r="3377" spans="2:7" x14ac:dyDescent="0.25">
      <c r="B3377" s="122">
        <f t="shared" si="51"/>
        <v>3375</v>
      </c>
      <c r="C3377" s="369">
        <v>45506</v>
      </c>
      <c r="D3377" s="106" t="s">
        <v>393</v>
      </c>
      <c r="E3377" s="228" t="str">
        <f>VLOOKUP(D3377,Y$4:AA3379,2,FALSE)</f>
        <v xml:space="preserve"> پمپ بتن</v>
      </c>
      <c r="F3377" s="340" t="str">
        <f>VLOOKUP(D3377,Y$4:AA3379,3,FALSE)</f>
        <v>اسماعیل پور</v>
      </c>
      <c r="G3377" s="4">
        <v>0</v>
      </c>
    </row>
    <row r="3378" spans="2:7" x14ac:dyDescent="0.25">
      <c r="B3378" s="122">
        <f t="shared" si="51"/>
        <v>3376</v>
      </c>
      <c r="C3378" s="369">
        <v>45506</v>
      </c>
      <c r="D3378" s="137" t="s">
        <v>387</v>
      </c>
      <c r="E3378" s="228" t="str">
        <f>VLOOKUP(D3378,Y$4:AA3380,2,FALSE)</f>
        <v>کمپرسی تک</v>
      </c>
      <c r="F3378" s="340" t="str">
        <f>VLOOKUP(D3378,Y$4:AA3380,3,FALSE)</f>
        <v>جواد رضاپور</v>
      </c>
      <c r="G3378" s="4">
        <v>74</v>
      </c>
    </row>
    <row r="3379" spans="2:7" x14ac:dyDescent="0.25">
      <c r="B3379" s="122">
        <f t="shared" ref="B3379:B3442" si="52">ROW()-2</f>
        <v>3377</v>
      </c>
      <c r="C3379" s="369">
        <v>45506</v>
      </c>
      <c r="D3379" s="137" t="s">
        <v>388</v>
      </c>
      <c r="E3379" s="228" t="str">
        <f>VLOOKUP(D3379,Y$4:AA3381,2,FALSE)</f>
        <v>کمپرسی تک</v>
      </c>
      <c r="F3379" s="340" t="str">
        <f>VLOOKUP(D3379,Y$4:AA3381,3,FALSE)</f>
        <v>جواد رضاپور</v>
      </c>
      <c r="G3379" s="4">
        <v>94</v>
      </c>
    </row>
    <row r="3380" spans="2:7" x14ac:dyDescent="0.25">
      <c r="B3380" s="122">
        <f t="shared" si="52"/>
        <v>3378</v>
      </c>
      <c r="C3380" s="369">
        <v>45506</v>
      </c>
      <c r="D3380" s="137" t="s">
        <v>397</v>
      </c>
      <c r="E3380" s="228" t="str">
        <f>VLOOKUP(D3380,Y$4:AA3382,2,FALSE)</f>
        <v>لودر</v>
      </c>
      <c r="F3380" s="340" t="str">
        <f>VLOOKUP(D3380,Y$4:AA3382,3,FALSE)</f>
        <v>جواد رضاپور</v>
      </c>
      <c r="G3380" s="4">
        <v>102</v>
      </c>
    </row>
    <row r="3381" spans="2:7" x14ac:dyDescent="0.25">
      <c r="B3381" s="122">
        <f t="shared" si="52"/>
        <v>3379</v>
      </c>
      <c r="C3381" s="369">
        <v>45507</v>
      </c>
      <c r="D3381" s="236" t="s">
        <v>127</v>
      </c>
      <c r="E3381" s="228" t="str">
        <f>VLOOKUP(D3381,Y$4:AA3383,2,FALSE)</f>
        <v>بلدوزر</v>
      </c>
      <c r="F3381" s="340" t="str">
        <f>VLOOKUP(D3381,Y$4:AA3383,3,FALSE)</f>
        <v>شرکتی-رجب زاده</v>
      </c>
      <c r="G3381" s="4">
        <v>343</v>
      </c>
    </row>
    <row r="3382" spans="2:7" x14ac:dyDescent="0.25">
      <c r="B3382" s="122">
        <f t="shared" si="52"/>
        <v>3380</v>
      </c>
      <c r="C3382" s="369">
        <v>45507</v>
      </c>
      <c r="D3382" s="236" t="s">
        <v>297</v>
      </c>
      <c r="E3382" s="228" t="str">
        <f>VLOOKUP(D3382,Y$4:AA3384,2,FALSE)</f>
        <v>بلدوزر</v>
      </c>
      <c r="F3382" s="340" t="str">
        <f>VLOOKUP(D3382,Y$4:AA3384,3,FALSE)</f>
        <v>شرکتی-نخعی</v>
      </c>
      <c r="G3382" s="4">
        <v>0</v>
      </c>
    </row>
    <row r="3383" spans="2:7" x14ac:dyDescent="0.25">
      <c r="B3383" s="122">
        <f t="shared" si="52"/>
        <v>3381</v>
      </c>
      <c r="C3383" s="369">
        <v>45507</v>
      </c>
      <c r="D3383" s="236" t="s">
        <v>88</v>
      </c>
      <c r="E3383" s="228" t="str">
        <f>VLOOKUP(D3383,Y$4:AA3385,2,FALSE)</f>
        <v>گریدر  ۱۶g</v>
      </c>
      <c r="F3383" s="340" t="str">
        <f>VLOOKUP(D3383,Y$4:AA3385,3,FALSE)</f>
        <v>شرکتی-یگانه</v>
      </c>
      <c r="G3383" s="4">
        <v>298</v>
      </c>
    </row>
    <row r="3384" spans="2:7" x14ac:dyDescent="0.25">
      <c r="B3384" s="122">
        <f t="shared" si="52"/>
        <v>3382</v>
      </c>
      <c r="C3384" s="369">
        <v>45507</v>
      </c>
      <c r="D3384" s="236" t="s">
        <v>301</v>
      </c>
      <c r="E3384" s="228" t="str">
        <f>VLOOKUP(D3384,Y$4:AA3386,2,FALSE)</f>
        <v>گریدر  ۱۶g</v>
      </c>
      <c r="F3384" s="340" t="str">
        <f>VLOOKUP(D3384,Y$4:AA3386,3,FALSE)</f>
        <v>شرکتی-حسن پور</v>
      </c>
      <c r="G3384" s="4">
        <v>0</v>
      </c>
    </row>
    <row r="3385" spans="2:7" x14ac:dyDescent="0.25">
      <c r="B3385" s="122">
        <f t="shared" si="52"/>
        <v>3383</v>
      </c>
      <c r="C3385" s="369">
        <v>45507</v>
      </c>
      <c r="D3385" s="236" t="s">
        <v>120</v>
      </c>
      <c r="E3385" s="228" t="str">
        <f>VLOOKUP(D3385,Y$4:AA3387,2,FALSE)</f>
        <v>میکسراتکو</v>
      </c>
      <c r="F3385" s="340" t="str">
        <f>VLOOKUP(D3385,Y$4:AA3387,3,FALSE)</f>
        <v>شرکتی-شاکری</v>
      </c>
      <c r="G3385" s="4">
        <v>0</v>
      </c>
    </row>
    <row r="3386" spans="2:7" x14ac:dyDescent="0.25">
      <c r="B3386" s="122">
        <f t="shared" si="52"/>
        <v>3384</v>
      </c>
      <c r="C3386" s="369">
        <v>45507</v>
      </c>
      <c r="D3386" s="236" t="s">
        <v>122</v>
      </c>
      <c r="E3386" s="228" t="str">
        <f>VLOOKUP(D3386,Y$4:AA3388,2,FALSE)</f>
        <v>میکسر امیکو</v>
      </c>
      <c r="F3386" s="340" t="str">
        <f>VLOOKUP(D3386,Y$4:AA3388,3,FALSE)</f>
        <v>شرکتی-زراعتی</v>
      </c>
      <c r="G3386" s="4">
        <v>0</v>
      </c>
    </row>
    <row r="3387" spans="2:7" x14ac:dyDescent="0.25">
      <c r="B3387" s="122">
        <f t="shared" si="52"/>
        <v>3385</v>
      </c>
      <c r="C3387" s="369">
        <v>45507</v>
      </c>
      <c r="D3387" s="236" t="s">
        <v>356</v>
      </c>
      <c r="E3387" s="228" t="str">
        <f>VLOOKUP(D3387,Y$4:AA3389,2,FALSE)</f>
        <v>میکسر اتکو</v>
      </c>
      <c r="F3387" s="340" t="str">
        <f>VLOOKUP(D3387,Y$4:AA3389,3,FALSE)</f>
        <v>-</v>
      </c>
      <c r="G3387" s="4">
        <v>0</v>
      </c>
    </row>
    <row r="3388" spans="2:7" x14ac:dyDescent="0.25">
      <c r="B3388" s="122">
        <f t="shared" si="52"/>
        <v>3386</v>
      </c>
      <c r="C3388" s="369">
        <v>45507</v>
      </c>
      <c r="D3388" s="236" t="s">
        <v>119</v>
      </c>
      <c r="E3388" s="228" t="str">
        <f>VLOOKUP(D3388,Y$4:AA3390,2,FALSE)</f>
        <v>غلطک</v>
      </c>
      <c r="F3388" s="340" t="str">
        <f>VLOOKUP(D3388,Y$4:AA3390,3,FALSE)</f>
        <v>شرکتی-جمالی</v>
      </c>
      <c r="G3388" s="4">
        <v>0</v>
      </c>
    </row>
    <row r="3389" spans="2:7" x14ac:dyDescent="0.25">
      <c r="B3389" s="122">
        <f t="shared" si="52"/>
        <v>3387</v>
      </c>
      <c r="C3389" s="369">
        <v>45507</v>
      </c>
      <c r="D3389" s="236" t="s">
        <v>110</v>
      </c>
      <c r="E3389" s="228" t="str">
        <f>VLOOKUP(D3389,Y$4:AA3391,2,FALSE)</f>
        <v>غلطک</v>
      </c>
      <c r="F3389" s="340" t="str">
        <f>VLOOKUP(D3389,Y$4:AA3391,3,FALSE)</f>
        <v>شرکتی-شیری</v>
      </c>
      <c r="G3389" s="4">
        <v>0</v>
      </c>
    </row>
    <row r="3390" spans="2:7" x14ac:dyDescent="0.25">
      <c r="B3390" s="122">
        <f t="shared" si="52"/>
        <v>3388</v>
      </c>
      <c r="C3390" s="369">
        <v>45507</v>
      </c>
      <c r="D3390" s="236" t="s">
        <v>107</v>
      </c>
      <c r="E3390" s="228" t="str">
        <f>VLOOKUP(D3390,Y$4:AA3392,2,FALSE)</f>
        <v>غلطک</v>
      </c>
      <c r="F3390" s="340" t="str">
        <f>VLOOKUP(D3390,Y$4:AA3392,3,FALSE)</f>
        <v>شرکتی-دیانتی</v>
      </c>
      <c r="G3390" s="4">
        <v>0</v>
      </c>
    </row>
    <row r="3391" spans="2:7" x14ac:dyDescent="0.25">
      <c r="B3391" s="122">
        <f t="shared" si="52"/>
        <v>3389</v>
      </c>
      <c r="C3391" s="369">
        <v>45507</v>
      </c>
      <c r="D3391" s="236" t="s">
        <v>285</v>
      </c>
      <c r="E3391" s="228" t="str">
        <f>VLOOKUP(D3391,Y$4:AA3393,2,FALSE)</f>
        <v>غلطک</v>
      </c>
      <c r="F3391" s="340" t="str">
        <f>VLOOKUP(D3391,Y$4:AA3393,3,FALSE)</f>
        <v>شرکتی-شیری</v>
      </c>
      <c r="G3391" s="4">
        <v>128</v>
      </c>
    </row>
    <row r="3392" spans="2:7" x14ac:dyDescent="0.25">
      <c r="B3392" s="122">
        <f t="shared" si="52"/>
        <v>3390</v>
      </c>
      <c r="C3392" s="369">
        <v>45507</v>
      </c>
      <c r="D3392" s="236" t="s">
        <v>380</v>
      </c>
      <c r="E3392" s="228" t="str">
        <f>VLOOKUP(D3392,Y$4:AA3394,2,FALSE)</f>
        <v>غلطک</v>
      </c>
      <c r="F3392" s="340">
        <f>VLOOKUP(D3392,Y$4:AA3394,3,FALSE)</f>
        <v>0</v>
      </c>
      <c r="G3392" s="4">
        <v>75</v>
      </c>
    </row>
    <row r="3393" spans="2:7" x14ac:dyDescent="0.25">
      <c r="B3393" s="122">
        <f t="shared" si="52"/>
        <v>3391</v>
      </c>
      <c r="C3393" s="369">
        <v>45507</v>
      </c>
      <c r="D3393" s="236" t="s">
        <v>381</v>
      </c>
      <c r="E3393" s="228" t="str">
        <f>VLOOKUP(D3393,Y$4:AA3395,2,FALSE)</f>
        <v>غلطک</v>
      </c>
      <c r="F3393" s="340">
        <f>VLOOKUP(D3393,Y$4:AA3395,3,FALSE)</f>
        <v>0</v>
      </c>
      <c r="G3393" s="4">
        <v>110</v>
      </c>
    </row>
    <row r="3394" spans="2:7" x14ac:dyDescent="0.25">
      <c r="B3394" s="122">
        <f t="shared" si="52"/>
        <v>3392</v>
      </c>
      <c r="C3394" s="369">
        <v>45507</v>
      </c>
      <c r="D3394" s="236" t="s">
        <v>91</v>
      </c>
      <c r="E3394" s="228" t="str">
        <f>VLOOKUP(D3394,Y$4:AA3396,2,FALSE)</f>
        <v>کامیون کمپرسی</v>
      </c>
      <c r="F3394" s="340" t="str">
        <f>VLOOKUP(D3394,Y$4:AA3396,3,FALSE)</f>
        <v>شرکتی-یحیی زاده</v>
      </c>
      <c r="G3394" s="4">
        <v>0</v>
      </c>
    </row>
    <row r="3395" spans="2:7" x14ac:dyDescent="0.25">
      <c r="B3395" s="122">
        <f t="shared" si="52"/>
        <v>3393</v>
      </c>
      <c r="C3395" s="369">
        <v>45507</v>
      </c>
      <c r="D3395" s="236" t="s">
        <v>94</v>
      </c>
      <c r="E3395" s="228" t="str">
        <f>VLOOKUP(D3395,Y$4:AA3397,2,FALSE)</f>
        <v>کامیون کمپرسی</v>
      </c>
      <c r="F3395" s="340" t="str">
        <f>VLOOKUP(D3395,Y$4:AA3397,3,FALSE)</f>
        <v>شرکتی-نوروز غلامی</v>
      </c>
      <c r="G3395" s="4">
        <v>0</v>
      </c>
    </row>
    <row r="3396" spans="2:7" x14ac:dyDescent="0.25">
      <c r="B3396" s="122">
        <f t="shared" si="52"/>
        <v>3394</v>
      </c>
      <c r="C3396" s="369">
        <v>45507</v>
      </c>
      <c r="D3396" s="236" t="s">
        <v>117</v>
      </c>
      <c r="E3396" s="228" t="str">
        <f>VLOOKUP(D3396,Y$4:AA3398,2,FALSE)</f>
        <v>کامیون کمپرسی</v>
      </c>
      <c r="F3396" s="340" t="str">
        <f>VLOOKUP(D3396,Y$4:AA3398,3,FALSE)</f>
        <v>شرکتی-علیرضا اقلیمی</v>
      </c>
      <c r="G3396" s="4">
        <v>0</v>
      </c>
    </row>
    <row r="3397" spans="2:7" x14ac:dyDescent="0.25">
      <c r="B3397" s="122">
        <f t="shared" si="52"/>
        <v>3395</v>
      </c>
      <c r="C3397" s="369">
        <v>45507</v>
      </c>
      <c r="D3397" s="236" t="s">
        <v>130</v>
      </c>
      <c r="E3397" s="228" t="str">
        <f>VLOOKUP(D3397,Y$4:AA3399,2,FALSE)</f>
        <v>تانکر ابپاش بنز</v>
      </c>
      <c r="F3397" s="340" t="str">
        <f>VLOOKUP(D3397,Y$4:AA3399,3,FALSE)</f>
        <v>شرکتی-بارانی</v>
      </c>
      <c r="G3397" s="4">
        <v>0</v>
      </c>
    </row>
    <row r="3398" spans="2:7" x14ac:dyDescent="0.25">
      <c r="B3398" s="122">
        <f t="shared" si="52"/>
        <v>3396</v>
      </c>
      <c r="C3398" s="369">
        <v>45507</v>
      </c>
      <c r="D3398" s="236" t="s">
        <v>96</v>
      </c>
      <c r="E3398" s="228" t="str">
        <f>VLOOKUP(D3398,Y$4:AA3400,2,FALSE)</f>
        <v>تانکر ابپاش بنز</v>
      </c>
      <c r="F3398" s="340" t="str">
        <f>VLOOKUP(D3398,Y$4:AA3400,3,FALSE)</f>
        <v>شرکتی-میامی</v>
      </c>
      <c r="G3398" s="4">
        <v>0</v>
      </c>
    </row>
    <row r="3399" spans="2:7" x14ac:dyDescent="0.25">
      <c r="B3399" s="122">
        <f t="shared" si="52"/>
        <v>3397</v>
      </c>
      <c r="C3399" s="369">
        <v>45507</v>
      </c>
      <c r="D3399" s="236" t="s">
        <v>114</v>
      </c>
      <c r="E3399" s="228" t="str">
        <f>VLOOKUP(D3399,Y$4:AA3401,2,FALSE)</f>
        <v>تانکر سوخت بنز</v>
      </c>
      <c r="F3399" s="340" t="str">
        <f>VLOOKUP(D3399,Y$4:AA3401,3,FALSE)</f>
        <v>شرکتی-برات زاده- از تاریخ 1 تیرماه</v>
      </c>
      <c r="G3399" s="4">
        <v>0</v>
      </c>
    </row>
    <row r="3400" spans="2:7" x14ac:dyDescent="0.25">
      <c r="B3400" s="122">
        <f t="shared" si="52"/>
        <v>3398</v>
      </c>
      <c r="C3400" s="369">
        <v>45507</v>
      </c>
      <c r="D3400" s="106" t="s">
        <v>399</v>
      </c>
      <c r="E3400" s="228" t="str">
        <f>VLOOKUP(D3400,Y$4:AA3402,2,FALSE)</f>
        <v xml:space="preserve"> لودر</v>
      </c>
      <c r="F3400" s="340" t="str">
        <f>VLOOKUP(D3400,Y$4:AA3402,3,FALSE)</f>
        <v>شرکتی-پیروزی</v>
      </c>
      <c r="G3400" s="4">
        <v>0</v>
      </c>
    </row>
    <row r="3401" spans="2:7" x14ac:dyDescent="0.25">
      <c r="B3401" s="122">
        <f t="shared" si="52"/>
        <v>3399</v>
      </c>
      <c r="C3401" s="369">
        <v>45507</v>
      </c>
      <c r="D3401" s="236" t="s">
        <v>158</v>
      </c>
      <c r="E3401" s="228" t="str">
        <f>VLOOKUP(D3401,Y$4:AA3403,2,FALSE)</f>
        <v>بیل مکانیکی</v>
      </c>
      <c r="F3401" s="340" t="str">
        <f>VLOOKUP(D3401,Y$4:AA3403,3,FALSE)</f>
        <v>تکبری</v>
      </c>
      <c r="G3401" s="4">
        <v>0</v>
      </c>
    </row>
    <row r="3402" spans="2:7" x14ac:dyDescent="0.25">
      <c r="B3402" s="122">
        <f t="shared" si="52"/>
        <v>3400</v>
      </c>
      <c r="C3402" s="369">
        <v>45507</v>
      </c>
      <c r="D3402" s="237" t="s">
        <v>144</v>
      </c>
      <c r="E3402" s="228" t="str">
        <f>VLOOKUP(D3402,Y$4:AA3404,2,FALSE)</f>
        <v>بلدوزر D85</v>
      </c>
      <c r="F3402" s="340" t="str">
        <f>VLOOKUP(D3402,Y$4:AA3404,3,FALSE)</f>
        <v>اکبری</v>
      </c>
      <c r="G3402" s="4">
        <v>0</v>
      </c>
    </row>
    <row r="3403" spans="2:7" x14ac:dyDescent="0.25">
      <c r="B3403" s="122">
        <f t="shared" si="52"/>
        <v>3401</v>
      </c>
      <c r="C3403" s="369">
        <v>45507</v>
      </c>
      <c r="D3403" s="237" t="s">
        <v>146</v>
      </c>
      <c r="E3403" s="228" t="str">
        <f>VLOOKUP(D3403,Y$4:AA3405,2,FALSE)</f>
        <v>بلدوزر D85</v>
      </c>
      <c r="F3403" s="340" t="str">
        <f>VLOOKUP(D3403,Y$4:AA3405,3,FALSE)</f>
        <v>اکبری</v>
      </c>
      <c r="G3403" s="4">
        <v>0</v>
      </c>
    </row>
    <row r="3404" spans="2:7" x14ac:dyDescent="0.25">
      <c r="B3404" s="122">
        <f t="shared" si="52"/>
        <v>3402</v>
      </c>
      <c r="C3404" s="369">
        <v>45507</v>
      </c>
      <c r="D3404" s="238" t="s">
        <v>147</v>
      </c>
      <c r="E3404" s="228" t="str">
        <f>VLOOKUP(D3404,Y$4:AA3406,2,FALSE)</f>
        <v>بلدوزر کاترپیلار D8</v>
      </c>
      <c r="F3404" s="340" t="str">
        <f>VLOOKUP(D3404,Y$4:AA3406,3,FALSE)</f>
        <v>حسن پور</v>
      </c>
      <c r="G3404" s="4">
        <v>312</v>
      </c>
    </row>
    <row r="3405" spans="2:7" x14ac:dyDescent="0.25">
      <c r="B3405" s="122">
        <f t="shared" si="52"/>
        <v>3403</v>
      </c>
      <c r="C3405" s="369">
        <v>45507</v>
      </c>
      <c r="D3405" s="236" t="s">
        <v>162</v>
      </c>
      <c r="E3405" s="228" t="str">
        <f>VLOOKUP(D3405,Y$4:AA3407,2,FALSE)</f>
        <v>بیل مکانیکی</v>
      </c>
      <c r="F3405" s="340" t="str">
        <f>VLOOKUP(D3405,Y$4:AA3407,3,FALSE)</f>
        <v>رضاپور</v>
      </c>
      <c r="G3405" s="4">
        <v>175</v>
      </c>
    </row>
    <row r="3406" spans="2:7" x14ac:dyDescent="0.25">
      <c r="B3406" s="122">
        <f t="shared" si="52"/>
        <v>3404</v>
      </c>
      <c r="C3406" s="369">
        <v>45507</v>
      </c>
      <c r="D3406" s="236" t="s">
        <v>160</v>
      </c>
      <c r="E3406" s="228" t="str">
        <f>VLOOKUP(D3406,Y$4:AA3408,2,FALSE)</f>
        <v>تانکر آب</v>
      </c>
      <c r="F3406" s="340" t="str">
        <f>VLOOKUP(D3406,Y$4:AA3408,3,FALSE)</f>
        <v>رضاپور</v>
      </c>
      <c r="G3406" s="4">
        <v>151</v>
      </c>
    </row>
    <row r="3407" spans="2:7" x14ac:dyDescent="0.25">
      <c r="B3407" s="122">
        <f t="shared" si="52"/>
        <v>3405</v>
      </c>
      <c r="C3407" s="369">
        <v>45507</v>
      </c>
      <c r="D3407" s="236" t="s">
        <v>398</v>
      </c>
      <c r="E3407" s="228" t="str">
        <f>VLOOKUP(D3407,Y$4:AA3409,2,FALSE)</f>
        <v>بلدوزر</v>
      </c>
      <c r="F3407" s="340" t="str">
        <f>VLOOKUP(D3407,Y$4:AA3409,3,FALSE)</f>
        <v>جواد رضاپور</v>
      </c>
      <c r="G3407" s="4">
        <v>0</v>
      </c>
    </row>
    <row r="3408" spans="2:7" x14ac:dyDescent="0.25">
      <c r="B3408" s="122">
        <f t="shared" si="52"/>
        <v>3406</v>
      </c>
      <c r="C3408" s="369">
        <v>45507</v>
      </c>
      <c r="D3408" s="236" t="s">
        <v>149</v>
      </c>
      <c r="E3408" s="228" t="str">
        <f>VLOOKUP(D3408,Y$4:AA3410,2,FALSE)</f>
        <v>لودر ZL50</v>
      </c>
      <c r="F3408" s="340" t="str">
        <f>VLOOKUP(D3408,Y$4:AA3410,3,FALSE)</f>
        <v>میرزایی</v>
      </c>
      <c r="G3408" s="4">
        <v>146</v>
      </c>
    </row>
    <row r="3409" spans="2:7" x14ac:dyDescent="0.25">
      <c r="B3409" s="122">
        <f t="shared" si="52"/>
        <v>3407</v>
      </c>
      <c r="C3409" s="369">
        <v>45507</v>
      </c>
      <c r="D3409" s="237" t="s">
        <v>150</v>
      </c>
      <c r="E3409" s="228" t="str">
        <f>VLOOKUP(D3409,Y$4:AA3411,2,FALSE)</f>
        <v>کامیون کمپرسی</v>
      </c>
      <c r="F3409" s="340" t="str">
        <f>VLOOKUP(D3409,Y$4:AA3411,3,FALSE)</f>
        <v>میرزایی</v>
      </c>
      <c r="G3409" s="4">
        <v>188</v>
      </c>
    </row>
    <row r="3410" spans="2:7" x14ac:dyDescent="0.25">
      <c r="B3410" s="122">
        <f t="shared" si="52"/>
        <v>3408</v>
      </c>
      <c r="C3410" s="369">
        <v>45507</v>
      </c>
      <c r="D3410" s="237" t="s">
        <v>152</v>
      </c>
      <c r="E3410" s="228" t="str">
        <f>VLOOKUP(D3410,Y$4:AA3412,2,FALSE)</f>
        <v>کامیون کمپرسی</v>
      </c>
      <c r="F3410" s="340" t="str">
        <f>VLOOKUP(D3410,Y$4:AA3412,3,FALSE)</f>
        <v>میرزایی</v>
      </c>
      <c r="G3410" s="4">
        <v>140</v>
      </c>
    </row>
    <row r="3411" spans="2:7" x14ac:dyDescent="0.25">
      <c r="B3411" s="122">
        <f t="shared" si="52"/>
        <v>3409</v>
      </c>
      <c r="C3411" s="369">
        <v>45507</v>
      </c>
      <c r="D3411" s="237" t="s">
        <v>153</v>
      </c>
      <c r="E3411" s="228" t="str">
        <f>VLOOKUP(D3411,Y$4:AA3413,2,FALSE)</f>
        <v>کامیون کمپرسی</v>
      </c>
      <c r="F3411" s="340" t="str">
        <f>VLOOKUP(D3411,Y$4:AA3413,3,FALSE)</f>
        <v>میرزایی</v>
      </c>
      <c r="G3411" s="4">
        <v>0</v>
      </c>
    </row>
    <row r="3412" spans="2:7" x14ac:dyDescent="0.25">
      <c r="B3412" s="122">
        <f t="shared" si="52"/>
        <v>3410</v>
      </c>
      <c r="C3412" s="369">
        <v>45507</v>
      </c>
      <c r="D3412" s="237" t="s">
        <v>137</v>
      </c>
      <c r="E3412" s="228" t="str">
        <f>VLOOKUP(D3412,Y$4:AA3414,2,FALSE)</f>
        <v>بیل مکانیکی</v>
      </c>
      <c r="F3412" s="340" t="str">
        <f>VLOOKUP(D3412,Y$4:AA3414,3,FALSE)</f>
        <v>انصاری</v>
      </c>
      <c r="G3412" s="4">
        <v>0</v>
      </c>
    </row>
    <row r="3413" spans="2:7" x14ac:dyDescent="0.25">
      <c r="B3413" s="122">
        <f t="shared" si="52"/>
        <v>3411</v>
      </c>
      <c r="C3413" s="369">
        <v>45507</v>
      </c>
      <c r="D3413" s="237" t="s">
        <v>139</v>
      </c>
      <c r="E3413" s="228" t="str">
        <f>VLOOKUP(D3413,Y$4:AA3415,2,FALSE)</f>
        <v>بیل مکانیکی</v>
      </c>
      <c r="F3413" s="340" t="str">
        <f>VLOOKUP(D3413,Y$4:AA3415,3,FALSE)</f>
        <v>انصاری</v>
      </c>
      <c r="G3413" s="4">
        <v>342</v>
      </c>
    </row>
    <row r="3414" spans="2:7" x14ac:dyDescent="0.25">
      <c r="B3414" s="122">
        <f t="shared" si="52"/>
        <v>3412</v>
      </c>
      <c r="C3414" s="369">
        <v>45507</v>
      </c>
      <c r="D3414" s="237" t="s">
        <v>141</v>
      </c>
      <c r="E3414" s="228" t="str">
        <f>VLOOKUP(D3414,Y$4:AA3416,2,FALSE)</f>
        <v>کامیون کمپرسی</v>
      </c>
      <c r="F3414" s="340" t="str">
        <f>VLOOKUP(D3414,Y$4:AA3416,3,FALSE)</f>
        <v>انصاری</v>
      </c>
      <c r="G3414" s="4">
        <v>0</v>
      </c>
    </row>
    <row r="3415" spans="2:7" x14ac:dyDescent="0.25">
      <c r="B3415" s="122">
        <f t="shared" si="52"/>
        <v>3413</v>
      </c>
      <c r="C3415" s="369">
        <v>45507</v>
      </c>
      <c r="D3415" s="237" t="s">
        <v>142</v>
      </c>
      <c r="E3415" s="228" t="str">
        <f>VLOOKUP(D3415,Y$4:AA3417,2,FALSE)</f>
        <v>کامیون کمپرسی</v>
      </c>
      <c r="F3415" s="340" t="str">
        <f>VLOOKUP(D3415,Y$4:AA3417,3,FALSE)</f>
        <v>انصاری</v>
      </c>
      <c r="G3415" s="4">
        <v>0</v>
      </c>
    </row>
    <row r="3416" spans="2:7" x14ac:dyDescent="0.25">
      <c r="B3416" s="122">
        <f t="shared" si="52"/>
        <v>3414</v>
      </c>
      <c r="C3416" s="369">
        <v>45507</v>
      </c>
      <c r="D3416" s="237" t="s">
        <v>143</v>
      </c>
      <c r="E3416" s="228" t="str">
        <f>VLOOKUP(D3416,Y$4:AA3418,2,FALSE)</f>
        <v>کامیون کمپرسی</v>
      </c>
      <c r="F3416" s="340" t="str">
        <f>VLOOKUP(D3416,Y$4:AA3418,3,FALSE)</f>
        <v>انصاری</v>
      </c>
      <c r="G3416" s="4">
        <v>0</v>
      </c>
    </row>
    <row r="3417" spans="2:7" x14ac:dyDescent="0.25">
      <c r="B3417" s="122">
        <f t="shared" si="52"/>
        <v>3415</v>
      </c>
      <c r="C3417" s="369">
        <v>45507</v>
      </c>
      <c r="D3417" s="237" t="s">
        <v>136</v>
      </c>
      <c r="E3417" s="228" t="str">
        <f>VLOOKUP(D3417,Y$4:AA3419,2,FALSE)</f>
        <v>بلدوزر</v>
      </c>
      <c r="F3417" s="340" t="str">
        <f>VLOOKUP(D3417,Y$4:AA3419,3,FALSE)</f>
        <v>انصاری</v>
      </c>
      <c r="G3417" s="4">
        <v>0</v>
      </c>
    </row>
    <row r="3418" spans="2:7" x14ac:dyDescent="0.25">
      <c r="B3418" s="122">
        <f t="shared" si="52"/>
        <v>3416</v>
      </c>
      <c r="C3418" s="369">
        <v>45507</v>
      </c>
      <c r="D3418" s="237" t="s">
        <v>286</v>
      </c>
      <c r="E3418" s="228" t="str">
        <f>VLOOKUP(D3418,Y$4:AA3420,2,FALSE)</f>
        <v>بلدوزر</v>
      </c>
      <c r="F3418" s="340" t="str">
        <f>VLOOKUP(D3418,Y$4:AA3420,3,FALSE)</f>
        <v>انصاری</v>
      </c>
      <c r="G3418" s="4">
        <v>0</v>
      </c>
    </row>
    <row r="3419" spans="2:7" x14ac:dyDescent="0.25">
      <c r="B3419" s="122">
        <f t="shared" si="52"/>
        <v>3417</v>
      </c>
      <c r="C3419" s="369">
        <v>45507</v>
      </c>
      <c r="D3419" s="236" t="s">
        <v>155</v>
      </c>
      <c r="E3419" s="228" t="str">
        <f>VLOOKUP(D3419,Y$4:AA3421,2,FALSE)</f>
        <v>لودر</v>
      </c>
      <c r="F3419" s="340" t="str">
        <f>VLOOKUP(D3419,Y$4:AA3421,3,FALSE)</f>
        <v>صداقت</v>
      </c>
      <c r="G3419" s="4">
        <v>0</v>
      </c>
    </row>
    <row r="3420" spans="2:7" x14ac:dyDescent="0.25">
      <c r="B3420" s="122">
        <f t="shared" si="52"/>
        <v>3418</v>
      </c>
      <c r="C3420" s="369">
        <v>45507</v>
      </c>
      <c r="D3420" s="236" t="s">
        <v>156</v>
      </c>
      <c r="E3420" s="228" t="str">
        <f>VLOOKUP(D3420,Y$4:AA3422,2,FALSE)</f>
        <v>کامیون کمپرسی</v>
      </c>
      <c r="F3420" s="340" t="str">
        <f>VLOOKUP(D3420,Y$4:AA3422,3,FALSE)</f>
        <v>صداقت</v>
      </c>
      <c r="G3420" s="4">
        <v>0</v>
      </c>
    </row>
    <row r="3421" spans="2:7" x14ac:dyDescent="0.25">
      <c r="B3421" s="122">
        <f t="shared" si="52"/>
        <v>3419</v>
      </c>
      <c r="C3421" s="369">
        <v>45507</v>
      </c>
      <c r="D3421" s="236" t="s">
        <v>157</v>
      </c>
      <c r="E3421" s="228" t="str">
        <f>VLOOKUP(D3421,Y$4:AA3423,2,FALSE)</f>
        <v>کامیون کمپرسی</v>
      </c>
      <c r="F3421" s="340" t="str">
        <f>VLOOKUP(D3421,Y$4:AA3423,3,FALSE)</f>
        <v>صداقت</v>
      </c>
      <c r="G3421" s="4">
        <v>0</v>
      </c>
    </row>
    <row r="3422" spans="2:7" x14ac:dyDescent="0.25">
      <c r="B3422" s="122">
        <f t="shared" si="52"/>
        <v>3420</v>
      </c>
      <c r="C3422" s="369">
        <v>45507</v>
      </c>
      <c r="D3422" s="236" t="s">
        <v>302</v>
      </c>
      <c r="E3422" s="228" t="str">
        <f>VLOOKUP(D3422,Y$4:AA3424,2,FALSE)</f>
        <v>کامیون کمپرسی</v>
      </c>
      <c r="F3422" s="340" t="str">
        <f>VLOOKUP(D3422,Y$4:AA3424,3,FALSE)</f>
        <v>صداقت</v>
      </c>
      <c r="G3422" s="4">
        <v>0</v>
      </c>
    </row>
    <row r="3423" spans="2:7" x14ac:dyDescent="0.25">
      <c r="B3423" s="122">
        <f t="shared" si="52"/>
        <v>3421</v>
      </c>
      <c r="C3423" s="369">
        <v>45507</v>
      </c>
      <c r="D3423" s="237" t="s">
        <v>266</v>
      </c>
      <c r="E3423" s="228" t="str">
        <f>VLOOKUP(D3423,Y$4:AA3425,2,FALSE)</f>
        <v>کامیون کمپرسی</v>
      </c>
      <c r="F3423" s="340" t="str">
        <f>VLOOKUP(D3423,Y$4:AA3425,3,FALSE)</f>
        <v>انصاری</v>
      </c>
      <c r="G3423" s="4">
        <v>0</v>
      </c>
    </row>
    <row r="3424" spans="2:7" x14ac:dyDescent="0.25">
      <c r="B3424" s="122">
        <f t="shared" si="52"/>
        <v>3422</v>
      </c>
      <c r="C3424" s="369">
        <v>45507</v>
      </c>
      <c r="D3424" s="237" t="s">
        <v>267</v>
      </c>
      <c r="E3424" s="228" t="str">
        <f>VLOOKUP(D3424,Y$4:AA3426,2,FALSE)</f>
        <v>کامیون کمپرسی</v>
      </c>
      <c r="F3424" s="340" t="str">
        <f>VLOOKUP(D3424,Y$4:AA3426,3,FALSE)</f>
        <v>انصاری</v>
      </c>
      <c r="G3424" s="4">
        <v>0</v>
      </c>
    </row>
    <row r="3425" spans="2:7" x14ac:dyDescent="0.25">
      <c r="B3425" s="122">
        <f t="shared" si="52"/>
        <v>3423</v>
      </c>
      <c r="C3425" s="369">
        <v>45507</v>
      </c>
      <c r="D3425" s="237" t="s">
        <v>258</v>
      </c>
      <c r="E3425" s="228" t="str">
        <f>VLOOKUP(D3425,Y$4:AA3427,2,FALSE)</f>
        <v>کامیون کمپرسی</v>
      </c>
      <c r="F3425" s="340" t="str">
        <f>VLOOKUP(D3425,Y$4:AA3427,3,FALSE)</f>
        <v>انصاری</v>
      </c>
      <c r="G3425" s="4">
        <v>0</v>
      </c>
    </row>
    <row r="3426" spans="2:7" x14ac:dyDescent="0.25">
      <c r="B3426" s="122">
        <f t="shared" si="52"/>
        <v>3424</v>
      </c>
      <c r="C3426" s="369">
        <v>45507</v>
      </c>
      <c r="D3426" s="238" t="s">
        <v>179</v>
      </c>
      <c r="E3426" s="228" t="str">
        <f>VLOOKUP(D3426,Y$4:AA3428,2,FALSE)</f>
        <v>تانکر آب</v>
      </c>
      <c r="F3426" s="340" t="str">
        <f>VLOOKUP(D3426,Y$4:AA3428,3,FALSE)</f>
        <v>گلپایگانی</v>
      </c>
      <c r="G3426" s="4">
        <v>0</v>
      </c>
    </row>
    <row r="3427" spans="2:7" x14ac:dyDescent="0.25">
      <c r="B3427" s="122">
        <f t="shared" si="52"/>
        <v>3425</v>
      </c>
      <c r="C3427" s="369">
        <v>45507</v>
      </c>
      <c r="D3427" s="236" t="s">
        <v>328</v>
      </c>
      <c r="E3427" s="228" t="e">
        <f>VLOOKUP(D3427,Y$4:AA3429,2,FALSE)</f>
        <v>#N/A</v>
      </c>
      <c r="F3427" s="340" t="e">
        <f>VLOOKUP(D3427,Y$4:AA3429,3,FALSE)</f>
        <v>#N/A</v>
      </c>
      <c r="G3427" s="4">
        <v>0</v>
      </c>
    </row>
    <row r="3428" spans="2:7" x14ac:dyDescent="0.25">
      <c r="B3428" s="122">
        <f t="shared" si="52"/>
        <v>3426</v>
      </c>
      <c r="C3428" s="369">
        <v>45507</v>
      </c>
      <c r="D3428" s="238" t="s">
        <v>164</v>
      </c>
      <c r="E3428" s="228" t="str">
        <f>VLOOKUP(D3428,Y$4:AA3430,2,FALSE)</f>
        <v>گریدر 14G</v>
      </c>
      <c r="F3428" s="340" t="str">
        <f>VLOOKUP(D3428,Y$4:AA3430,3,FALSE)</f>
        <v>محمد پور</v>
      </c>
      <c r="G3428" s="4">
        <v>179</v>
      </c>
    </row>
    <row r="3429" spans="2:7" x14ac:dyDescent="0.25">
      <c r="B3429" s="122">
        <f t="shared" si="52"/>
        <v>3427</v>
      </c>
      <c r="C3429" s="369">
        <v>45507</v>
      </c>
      <c r="D3429" s="238" t="s">
        <v>168</v>
      </c>
      <c r="E3429" s="228" t="str">
        <f>VLOOKUP(D3429,Y$4:AA3431,2,FALSE)</f>
        <v>غلطک کششی</v>
      </c>
      <c r="F3429" s="340" t="str">
        <f>VLOOKUP(D3429,Y$4:AA3431,3,FALSE)</f>
        <v>محمد پور</v>
      </c>
      <c r="G3429" s="4">
        <v>0</v>
      </c>
    </row>
    <row r="3430" spans="2:7" x14ac:dyDescent="0.25">
      <c r="B3430" s="122">
        <f t="shared" si="52"/>
        <v>3428</v>
      </c>
      <c r="C3430" s="369">
        <v>45507</v>
      </c>
      <c r="D3430" s="238" t="s">
        <v>171</v>
      </c>
      <c r="E3430" s="228" t="str">
        <f>VLOOKUP(D3430,Y$4:AA3432,2,FALSE)</f>
        <v>غلطک کششی</v>
      </c>
      <c r="F3430" s="340" t="str">
        <f>VLOOKUP(D3430,Y$4:AA3432,3,FALSE)</f>
        <v>محمد پور</v>
      </c>
      <c r="G3430" s="4">
        <v>0</v>
      </c>
    </row>
    <row r="3431" spans="2:7" x14ac:dyDescent="0.25">
      <c r="B3431" s="122">
        <f t="shared" si="52"/>
        <v>3429</v>
      </c>
      <c r="C3431" s="369">
        <v>45507</v>
      </c>
      <c r="D3431" s="238" t="s">
        <v>172</v>
      </c>
      <c r="E3431" s="228" t="str">
        <f>VLOOKUP(D3431,Y$4:AA3433,2,FALSE)</f>
        <v>لودر</v>
      </c>
      <c r="F3431" s="340" t="str">
        <f>VLOOKUP(D3431,Y$4:AA3433,3,FALSE)</f>
        <v>محمد پور</v>
      </c>
      <c r="G3431" s="4">
        <v>140</v>
      </c>
    </row>
    <row r="3432" spans="2:7" x14ac:dyDescent="0.25">
      <c r="B3432" s="122">
        <f t="shared" si="52"/>
        <v>3430</v>
      </c>
      <c r="C3432" s="369">
        <v>45507</v>
      </c>
      <c r="D3432" s="238" t="s">
        <v>173</v>
      </c>
      <c r="E3432" s="228" t="str">
        <f>VLOOKUP(D3432,Y$4:AA3434,2,FALSE)</f>
        <v>تانکر آب</v>
      </c>
      <c r="F3432" s="340" t="str">
        <f>VLOOKUP(D3432,Y$4:AA3434,3,FALSE)</f>
        <v>محمد پور</v>
      </c>
      <c r="G3432" s="4">
        <v>0</v>
      </c>
    </row>
    <row r="3433" spans="2:7" x14ac:dyDescent="0.25">
      <c r="B3433" s="122">
        <f t="shared" si="52"/>
        <v>3431</v>
      </c>
      <c r="C3433" s="369">
        <v>45507</v>
      </c>
      <c r="D3433" s="238" t="s">
        <v>174</v>
      </c>
      <c r="E3433" s="228" t="str">
        <f>VLOOKUP(D3433,Y$4:AA3435,2,FALSE)</f>
        <v>غلطک پاچه بزی</v>
      </c>
      <c r="F3433" s="340" t="str">
        <f>VLOOKUP(D3433,Y$4:AA3435,3,FALSE)</f>
        <v>محمد پور</v>
      </c>
      <c r="G3433" s="4">
        <v>0</v>
      </c>
    </row>
    <row r="3434" spans="2:7" x14ac:dyDescent="0.25">
      <c r="B3434" s="122">
        <f t="shared" si="52"/>
        <v>3432</v>
      </c>
      <c r="C3434" s="369">
        <v>45507</v>
      </c>
      <c r="D3434" s="238" t="s">
        <v>176</v>
      </c>
      <c r="E3434" s="228" t="str">
        <f>VLOOKUP(D3434,Y$4:AA3436,2,FALSE)</f>
        <v>بلدوزر</v>
      </c>
      <c r="F3434" s="340" t="str">
        <f>VLOOKUP(D3434,Y$4:AA3436,3,FALSE)</f>
        <v>محمد پور</v>
      </c>
      <c r="G3434" s="4">
        <v>339</v>
      </c>
    </row>
    <row r="3435" spans="2:7" x14ac:dyDescent="0.25">
      <c r="B3435" s="122">
        <f t="shared" si="52"/>
        <v>3433</v>
      </c>
      <c r="C3435" s="369">
        <v>45507</v>
      </c>
      <c r="D3435" s="238" t="s">
        <v>177</v>
      </c>
      <c r="E3435" s="228" t="str">
        <f>VLOOKUP(D3435,Y$4:AA3437,2,FALSE)</f>
        <v>کمپرسی جفت</v>
      </c>
      <c r="F3435" s="340" t="str">
        <f>VLOOKUP(D3435,Y$4:AA3437,3,FALSE)</f>
        <v>محمد پور</v>
      </c>
      <c r="G3435" s="4">
        <v>47</v>
      </c>
    </row>
    <row r="3436" spans="2:7" x14ac:dyDescent="0.25">
      <c r="B3436" s="122">
        <f t="shared" si="52"/>
        <v>3434</v>
      </c>
      <c r="C3436" s="369">
        <v>45507</v>
      </c>
      <c r="D3436" s="238" t="s">
        <v>270</v>
      </c>
      <c r="E3436" s="228" t="str">
        <f>VLOOKUP(D3436,Y$4:AA3438,2,FALSE)</f>
        <v>کمپرسی جفت</v>
      </c>
      <c r="F3436" s="340" t="str">
        <f>VLOOKUP(D3436,Y$4:AA3438,3,FALSE)</f>
        <v>محمد پور</v>
      </c>
      <c r="G3436" s="4">
        <v>0</v>
      </c>
    </row>
    <row r="3437" spans="2:7" x14ac:dyDescent="0.25">
      <c r="B3437" s="122">
        <f t="shared" si="52"/>
        <v>3435</v>
      </c>
      <c r="C3437" s="369">
        <v>45507</v>
      </c>
      <c r="D3437" s="238" t="s">
        <v>268</v>
      </c>
      <c r="E3437" s="228" t="str">
        <f>VLOOKUP(D3437,Y$4:AA3439,2,FALSE)</f>
        <v>کمپرسی تک</v>
      </c>
      <c r="F3437" s="340" t="str">
        <f>VLOOKUP(D3437,Y$4:AA3439,3,FALSE)</f>
        <v>محمد پور</v>
      </c>
      <c r="G3437" s="4">
        <v>0</v>
      </c>
    </row>
    <row r="3438" spans="2:7" x14ac:dyDescent="0.25">
      <c r="B3438" s="122">
        <f t="shared" si="52"/>
        <v>3436</v>
      </c>
      <c r="C3438" s="369">
        <v>45507</v>
      </c>
      <c r="D3438" s="238" t="s">
        <v>260</v>
      </c>
      <c r="E3438" s="228" t="str">
        <f>VLOOKUP(D3438,Y$4:AA3440,2,FALSE)</f>
        <v>تانکر آب</v>
      </c>
      <c r="F3438" s="340" t="str">
        <f>VLOOKUP(D3438,Y$4:AA3440,3,FALSE)</f>
        <v>محمد پور</v>
      </c>
      <c r="G3438" s="4">
        <v>0</v>
      </c>
    </row>
    <row r="3439" spans="2:7" x14ac:dyDescent="0.25">
      <c r="B3439" s="122">
        <f t="shared" si="52"/>
        <v>3437</v>
      </c>
      <c r="C3439" s="369">
        <v>45507</v>
      </c>
      <c r="D3439" s="238" t="s">
        <v>284</v>
      </c>
      <c r="E3439" s="228" t="str">
        <f>VLOOKUP(D3439,Y$4:AA3441,2,FALSE)</f>
        <v>کمپرسی جفت</v>
      </c>
      <c r="F3439" s="340" t="str">
        <f>VLOOKUP(D3439,Y$4:AA3441,3,FALSE)</f>
        <v>محمد پور</v>
      </c>
      <c r="G3439" s="4">
        <v>210</v>
      </c>
    </row>
    <row r="3440" spans="2:7" x14ac:dyDescent="0.25">
      <c r="B3440" s="122">
        <f t="shared" si="52"/>
        <v>3438</v>
      </c>
      <c r="C3440" s="369">
        <v>45507</v>
      </c>
      <c r="D3440" s="238" t="s">
        <v>359</v>
      </c>
      <c r="E3440" s="228" t="str">
        <f>VLOOKUP(D3440,Y$4:AA3442,2,FALSE)</f>
        <v>کمپرسی جفت</v>
      </c>
      <c r="F3440" s="340" t="str">
        <f>VLOOKUP(D3440,Y$4:AA3442,3,FALSE)</f>
        <v>محمد پور</v>
      </c>
      <c r="G3440" s="4">
        <v>0</v>
      </c>
    </row>
    <row r="3441" spans="2:7" x14ac:dyDescent="0.25">
      <c r="B3441" s="122">
        <f t="shared" si="52"/>
        <v>3439</v>
      </c>
      <c r="C3441" s="369">
        <v>45507</v>
      </c>
      <c r="D3441" s="238" t="s">
        <v>361</v>
      </c>
      <c r="E3441" s="228" t="str">
        <f>VLOOKUP(D3441,Y$4:AA3443,2,FALSE)</f>
        <v>لودر</v>
      </c>
      <c r="F3441" s="340" t="str">
        <f>VLOOKUP(D3441,Y$4:AA3443,3,FALSE)</f>
        <v>محمد پور</v>
      </c>
      <c r="G3441" s="4">
        <v>0</v>
      </c>
    </row>
    <row r="3442" spans="2:7" x14ac:dyDescent="0.25">
      <c r="B3442" s="122">
        <f t="shared" si="52"/>
        <v>3440</v>
      </c>
      <c r="C3442" s="369">
        <v>45507</v>
      </c>
      <c r="D3442" s="106" t="s">
        <v>393</v>
      </c>
      <c r="E3442" s="228" t="str">
        <f>VLOOKUP(D3442,Y$4:AA3444,2,FALSE)</f>
        <v xml:space="preserve"> پمپ بتن</v>
      </c>
      <c r="F3442" s="340" t="str">
        <f>VLOOKUP(D3442,Y$4:AA3444,3,FALSE)</f>
        <v>اسماعیل پور</v>
      </c>
      <c r="G3442" s="4">
        <v>0</v>
      </c>
    </row>
    <row r="3443" spans="2:7" x14ac:dyDescent="0.25">
      <c r="B3443" s="122">
        <f t="shared" ref="B3443:B3505" si="53">ROW()-2</f>
        <v>3441</v>
      </c>
      <c r="C3443" s="369">
        <v>45507</v>
      </c>
      <c r="D3443" s="137" t="s">
        <v>387</v>
      </c>
      <c r="E3443" s="228" t="str">
        <f>VLOOKUP(D3443,Y$4:AA3445,2,FALSE)</f>
        <v>کمپرسی تک</v>
      </c>
      <c r="F3443" s="340" t="str">
        <f>VLOOKUP(D3443,Y$4:AA3445,3,FALSE)</f>
        <v>جواد رضاپور</v>
      </c>
      <c r="G3443" s="4">
        <v>0</v>
      </c>
    </row>
    <row r="3444" spans="2:7" x14ac:dyDescent="0.25">
      <c r="B3444" s="122">
        <f t="shared" si="53"/>
        <v>3442</v>
      </c>
      <c r="C3444" s="369">
        <v>45507</v>
      </c>
      <c r="D3444" s="137" t="s">
        <v>388</v>
      </c>
      <c r="E3444" s="228" t="str">
        <f>VLOOKUP(D3444,Y$4:AA3446,2,FALSE)</f>
        <v>کمپرسی تک</v>
      </c>
      <c r="F3444" s="340" t="str">
        <f>VLOOKUP(D3444,Y$4:AA3446,3,FALSE)</f>
        <v>جواد رضاپور</v>
      </c>
      <c r="G3444" s="4">
        <v>0</v>
      </c>
    </row>
    <row r="3445" spans="2:7" x14ac:dyDescent="0.25">
      <c r="B3445" s="122">
        <f t="shared" si="53"/>
        <v>3443</v>
      </c>
      <c r="C3445" s="369">
        <v>45507</v>
      </c>
      <c r="D3445" s="137" t="s">
        <v>397</v>
      </c>
      <c r="E3445" s="228" t="str">
        <f>VLOOKUP(D3445,Y$4:AA3447,2,FALSE)</f>
        <v>لودر</v>
      </c>
      <c r="F3445" s="340" t="str">
        <f>VLOOKUP(D3445,Y$4:AA3447,3,FALSE)</f>
        <v>جواد رضاپور</v>
      </c>
      <c r="G3445" s="4">
        <v>0</v>
      </c>
    </row>
    <row r="3446" spans="2:7" x14ac:dyDescent="0.25">
      <c r="B3446" s="122">
        <f t="shared" si="53"/>
        <v>3444</v>
      </c>
      <c r="C3446" s="369">
        <v>45508</v>
      </c>
      <c r="D3446" s="236" t="s">
        <v>127</v>
      </c>
      <c r="E3446" s="228" t="str">
        <f>VLOOKUP(D3446,Y$4:AA3448,2,FALSE)</f>
        <v>بلدوزر</v>
      </c>
      <c r="F3446" s="340" t="str">
        <f>VLOOKUP(D3446,Y$4:AA3448,3,FALSE)</f>
        <v>شرکتی-رجب زاده</v>
      </c>
      <c r="G3446" s="4">
        <v>0</v>
      </c>
    </row>
    <row r="3447" spans="2:7" x14ac:dyDescent="0.25">
      <c r="B3447" s="122">
        <f t="shared" si="53"/>
        <v>3445</v>
      </c>
      <c r="C3447" s="369">
        <v>45508</v>
      </c>
      <c r="D3447" s="236" t="s">
        <v>297</v>
      </c>
      <c r="E3447" s="228" t="str">
        <f>VLOOKUP(D3447,Y$4:AA3449,2,FALSE)</f>
        <v>بلدوزر</v>
      </c>
      <c r="F3447" s="340" t="str">
        <f>VLOOKUP(D3447,Y$4:AA3449,3,FALSE)</f>
        <v>شرکتی-نخعی</v>
      </c>
      <c r="G3447" s="4">
        <v>0</v>
      </c>
    </row>
    <row r="3448" spans="2:7" x14ac:dyDescent="0.25">
      <c r="B3448" s="122">
        <f t="shared" si="53"/>
        <v>3446</v>
      </c>
      <c r="C3448" s="369">
        <v>45508</v>
      </c>
      <c r="D3448" s="236" t="s">
        <v>88</v>
      </c>
      <c r="E3448" s="228" t="str">
        <f>VLOOKUP(D3448,Y$4:AA3450,2,FALSE)</f>
        <v>گریدر  ۱۶g</v>
      </c>
      <c r="F3448" s="340" t="str">
        <f>VLOOKUP(D3448,Y$4:AA3450,3,FALSE)</f>
        <v>شرکتی-یگانه</v>
      </c>
      <c r="G3448" s="4">
        <v>0</v>
      </c>
    </row>
    <row r="3449" spans="2:7" x14ac:dyDescent="0.25">
      <c r="B3449" s="122">
        <f t="shared" si="53"/>
        <v>3447</v>
      </c>
      <c r="C3449" s="369">
        <v>45508</v>
      </c>
      <c r="D3449" s="236" t="s">
        <v>301</v>
      </c>
      <c r="E3449" s="228" t="str">
        <f>VLOOKUP(D3449,Y$4:AA3451,2,FALSE)</f>
        <v>گریدر  ۱۶g</v>
      </c>
      <c r="F3449" s="340" t="str">
        <f>VLOOKUP(D3449,Y$4:AA3451,3,FALSE)</f>
        <v>شرکتی-حسن پور</v>
      </c>
      <c r="G3449" s="4">
        <v>0</v>
      </c>
    </row>
    <row r="3450" spans="2:7" x14ac:dyDescent="0.25">
      <c r="B3450" s="122">
        <f t="shared" si="53"/>
        <v>3448</v>
      </c>
      <c r="C3450" s="369">
        <v>45508</v>
      </c>
      <c r="D3450" s="236" t="s">
        <v>120</v>
      </c>
      <c r="E3450" s="228" t="str">
        <f>VLOOKUP(D3450,Y$4:AA3452,2,FALSE)</f>
        <v>میکسراتکو</v>
      </c>
      <c r="F3450" s="340" t="str">
        <f>VLOOKUP(D3450,Y$4:AA3452,3,FALSE)</f>
        <v>شرکتی-شاکری</v>
      </c>
      <c r="G3450" s="4">
        <v>0</v>
      </c>
    </row>
    <row r="3451" spans="2:7" x14ac:dyDescent="0.25">
      <c r="B3451" s="122">
        <f t="shared" si="53"/>
        <v>3449</v>
      </c>
      <c r="C3451" s="369">
        <v>45508</v>
      </c>
      <c r="D3451" s="236" t="s">
        <v>122</v>
      </c>
      <c r="E3451" s="228" t="str">
        <f>VLOOKUP(D3451,Y$4:AA3453,2,FALSE)</f>
        <v>میکسر امیکو</v>
      </c>
      <c r="F3451" s="340" t="str">
        <f>VLOOKUP(D3451,Y$4:AA3453,3,FALSE)</f>
        <v>شرکتی-زراعتی</v>
      </c>
      <c r="G3451" s="4">
        <v>0</v>
      </c>
    </row>
    <row r="3452" spans="2:7" x14ac:dyDescent="0.25">
      <c r="B3452" s="122">
        <f t="shared" si="53"/>
        <v>3450</v>
      </c>
      <c r="C3452" s="369">
        <v>45508</v>
      </c>
      <c r="D3452" s="236" t="s">
        <v>356</v>
      </c>
      <c r="E3452" s="228" t="str">
        <f>VLOOKUP(D3452,Y$4:AA3454,2,FALSE)</f>
        <v>میکسر اتکو</v>
      </c>
      <c r="F3452" s="340" t="str">
        <f>VLOOKUP(D3452,Y$4:AA3454,3,FALSE)</f>
        <v>-</v>
      </c>
      <c r="G3452" s="4">
        <v>0</v>
      </c>
    </row>
    <row r="3453" spans="2:7" x14ac:dyDescent="0.25">
      <c r="B3453" s="122">
        <f t="shared" si="53"/>
        <v>3451</v>
      </c>
      <c r="C3453" s="369">
        <v>45508</v>
      </c>
      <c r="D3453" s="236" t="s">
        <v>119</v>
      </c>
      <c r="E3453" s="228" t="str">
        <f>VLOOKUP(D3453,Y$4:AA3455,2,FALSE)</f>
        <v>غلطک</v>
      </c>
      <c r="F3453" s="340" t="str">
        <f>VLOOKUP(D3453,Y$4:AA3455,3,FALSE)</f>
        <v>شرکتی-جمالی</v>
      </c>
      <c r="G3453" s="4">
        <v>0</v>
      </c>
    </row>
    <row r="3454" spans="2:7" x14ac:dyDescent="0.25">
      <c r="B3454" s="122">
        <f t="shared" si="53"/>
        <v>3452</v>
      </c>
      <c r="C3454" s="369">
        <v>45508</v>
      </c>
      <c r="D3454" s="236" t="s">
        <v>110</v>
      </c>
      <c r="E3454" s="228" t="str">
        <f>VLOOKUP(D3454,Y$4:AA3456,2,FALSE)</f>
        <v>غلطک</v>
      </c>
      <c r="F3454" s="340" t="str">
        <f>VLOOKUP(D3454,Y$4:AA3456,3,FALSE)</f>
        <v>شرکتی-شیری</v>
      </c>
      <c r="G3454" s="4">
        <v>0</v>
      </c>
    </row>
    <row r="3455" spans="2:7" x14ac:dyDescent="0.25">
      <c r="B3455" s="122">
        <f t="shared" si="53"/>
        <v>3453</v>
      </c>
      <c r="C3455" s="369">
        <v>45508</v>
      </c>
      <c r="D3455" s="236" t="s">
        <v>107</v>
      </c>
      <c r="E3455" s="228" t="str">
        <f>VLOOKUP(D3455,Y$4:AA3457,2,FALSE)</f>
        <v>غلطک</v>
      </c>
      <c r="F3455" s="340" t="str">
        <f>VLOOKUP(D3455,Y$4:AA3457,3,FALSE)</f>
        <v>شرکتی-دیانتی</v>
      </c>
      <c r="G3455" s="4">
        <v>0</v>
      </c>
    </row>
    <row r="3456" spans="2:7" x14ac:dyDescent="0.25">
      <c r="B3456" s="122">
        <f t="shared" si="53"/>
        <v>3454</v>
      </c>
      <c r="C3456" s="369">
        <v>45508</v>
      </c>
      <c r="D3456" s="236" t="s">
        <v>285</v>
      </c>
      <c r="E3456" s="228" t="str">
        <f>VLOOKUP(D3456,Y$4:AA3458,2,FALSE)</f>
        <v>غلطک</v>
      </c>
      <c r="F3456" s="340" t="str">
        <f>VLOOKUP(D3456,Y$4:AA3458,3,FALSE)</f>
        <v>شرکتی-شیری</v>
      </c>
      <c r="G3456" s="4">
        <v>0</v>
      </c>
    </row>
    <row r="3457" spans="2:7" x14ac:dyDescent="0.25">
      <c r="B3457" s="122">
        <f t="shared" si="53"/>
        <v>3455</v>
      </c>
      <c r="C3457" s="369">
        <v>45508</v>
      </c>
      <c r="D3457" s="236" t="s">
        <v>380</v>
      </c>
      <c r="E3457" s="228" t="str">
        <f>VLOOKUP(D3457,Y$4:AA3459,2,FALSE)</f>
        <v>غلطک</v>
      </c>
      <c r="F3457" s="340">
        <f>VLOOKUP(D3457,Y$4:AA3459,3,FALSE)</f>
        <v>0</v>
      </c>
      <c r="G3457" s="4">
        <v>0</v>
      </c>
    </row>
    <row r="3458" spans="2:7" x14ac:dyDescent="0.25">
      <c r="B3458" s="122">
        <f t="shared" si="53"/>
        <v>3456</v>
      </c>
      <c r="C3458" s="369">
        <v>45508</v>
      </c>
      <c r="D3458" s="236" t="s">
        <v>381</v>
      </c>
      <c r="E3458" s="228" t="str">
        <f>VLOOKUP(D3458,Y$4:AA3460,2,FALSE)</f>
        <v>غلطک</v>
      </c>
      <c r="F3458" s="340">
        <f>VLOOKUP(D3458,Y$4:AA3460,3,FALSE)</f>
        <v>0</v>
      </c>
      <c r="G3458" s="4">
        <v>0</v>
      </c>
    </row>
    <row r="3459" spans="2:7" x14ac:dyDescent="0.25">
      <c r="B3459" s="122">
        <f t="shared" si="53"/>
        <v>3457</v>
      </c>
      <c r="C3459" s="369">
        <v>45508</v>
      </c>
      <c r="D3459" s="236" t="s">
        <v>91</v>
      </c>
      <c r="E3459" s="228" t="str">
        <f>VLOOKUP(D3459,Y$4:AA3461,2,FALSE)</f>
        <v>کامیون کمپرسی</v>
      </c>
      <c r="F3459" s="340" t="str">
        <f>VLOOKUP(D3459,Y$4:AA3461,3,FALSE)</f>
        <v>شرکتی-یحیی زاده</v>
      </c>
      <c r="G3459" s="4">
        <v>0</v>
      </c>
    </row>
    <row r="3460" spans="2:7" x14ac:dyDescent="0.25">
      <c r="B3460" s="122">
        <f t="shared" si="53"/>
        <v>3458</v>
      </c>
      <c r="C3460" s="369">
        <v>45508</v>
      </c>
      <c r="D3460" s="236" t="s">
        <v>94</v>
      </c>
      <c r="E3460" s="228" t="str">
        <f>VLOOKUP(D3460,Y$4:AA3462,2,FALSE)</f>
        <v>کامیون کمپرسی</v>
      </c>
      <c r="F3460" s="340" t="str">
        <f>VLOOKUP(D3460,Y$4:AA3462,3,FALSE)</f>
        <v>شرکتی-نوروز غلامی</v>
      </c>
      <c r="G3460" s="4">
        <v>128</v>
      </c>
    </row>
    <row r="3461" spans="2:7" x14ac:dyDescent="0.25">
      <c r="B3461" s="122">
        <f t="shared" si="53"/>
        <v>3459</v>
      </c>
      <c r="C3461" s="369">
        <v>45508</v>
      </c>
      <c r="D3461" s="236" t="s">
        <v>117</v>
      </c>
      <c r="E3461" s="228" t="str">
        <f>VLOOKUP(D3461,Y$4:AA3463,2,FALSE)</f>
        <v>کامیون کمپرسی</v>
      </c>
      <c r="F3461" s="340" t="str">
        <f>VLOOKUP(D3461,Y$4:AA3463,3,FALSE)</f>
        <v>شرکتی-علیرضا اقلیمی</v>
      </c>
      <c r="G3461" s="4">
        <v>0</v>
      </c>
    </row>
    <row r="3462" spans="2:7" x14ac:dyDescent="0.25">
      <c r="B3462" s="122">
        <f t="shared" si="53"/>
        <v>3460</v>
      </c>
      <c r="C3462" s="369">
        <v>45508</v>
      </c>
      <c r="D3462" s="236" t="s">
        <v>130</v>
      </c>
      <c r="E3462" s="228" t="str">
        <f>VLOOKUP(D3462,Y$4:AA3464,2,FALSE)</f>
        <v>تانکر ابپاش بنز</v>
      </c>
      <c r="F3462" s="340" t="str">
        <f>VLOOKUP(D3462,Y$4:AA3464,3,FALSE)</f>
        <v>شرکتی-بارانی</v>
      </c>
      <c r="G3462" s="4">
        <v>0</v>
      </c>
    </row>
    <row r="3463" spans="2:7" x14ac:dyDescent="0.25">
      <c r="B3463" s="122">
        <f t="shared" si="53"/>
        <v>3461</v>
      </c>
      <c r="C3463" s="369">
        <v>45508</v>
      </c>
      <c r="D3463" s="236" t="s">
        <v>96</v>
      </c>
      <c r="E3463" s="228" t="str">
        <f>VLOOKUP(D3463,Y$4:AA3465,2,FALSE)</f>
        <v>تانکر ابپاش بنز</v>
      </c>
      <c r="F3463" s="340" t="str">
        <f>VLOOKUP(D3463,Y$4:AA3465,3,FALSE)</f>
        <v>شرکتی-میامی</v>
      </c>
      <c r="G3463" s="4">
        <v>119</v>
      </c>
    </row>
    <row r="3464" spans="2:7" x14ac:dyDescent="0.25">
      <c r="B3464" s="122">
        <f t="shared" si="53"/>
        <v>3462</v>
      </c>
      <c r="C3464" s="369">
        <v>45508</v>
      </c>
      <c r="D3464" s="236" t="s">
        <v>114</v>
      </c>
      <c r="E3464" s="228" t="str">
        <f>VLOOKUP(D3464,Y$4:AA3466,2,FALSE)</f>
        <v>تانکر سوخت بنز</v>
      </c>
      <c r="F3464" s="340" t="str">
        <f>VLOOKUP(D3464,Y$4:AA3466,3,FALSE)</f>
        <v>شرکتی-برات زاده- از تاریخ 1 تیرماه</v>
      </c>
      <c r="G3464" s="4">
        <v>0</v>
      </c>
    </row>
    <row r="3465" spans="2:7" x14ac:dyDescent="0.25">
      <c r="B3465" s="122">
        <f t="shared" si="53"/>
        <v>3463</v>
      </c>
      <c r="C3465" s="369">
        <v>45508</v>
      </c>
      <c r="D3465" s="106" t="s">
        <v>399</v>
      </c>
      <c r="E3465" s="228" t="str">
        <f>VLOOKUP(D3465,Y$4:AA3467,2,FALSE)</f>
        <v xml:space="preserve"> لودر</v>
      </c>
      <c r="F3465" s="340" t="str">
        <f>VLOOKUP(D3465,Y$4:AA3467,3,FALSE)</f>
        <v>شرکتی-پیروزی</v>
      </c>
      <c r="G3465" s="4">
        <v>0</v>
      </c>
    </row>
    <row r="3466" spans="2:7" x14ac:dyDescent="0.25">
      <c r="B3466" s="122">
        <f t="shared" si="53"/>
        <v>3464</v>
      </c>
      <c r="C3466" s="369">
        <v>45508</v>
      </c>
      <c r="D3466" s="236" t="s">
        <v>158</v>
      </c>
      <c r="E3466" s="228" t="str">
        <f>VLOOKUP(D3466,Y$4:AA3468,2,FALSE)</f>
        <v>بیل مکانیکی</v>
      </c>
      <c r="F3466" s="340" t="str">
        <f>VLOOKUP(D3466,Y$4:AA3468,3,FALSE)</f>
        <v>تکبری</v>
      </c>
      <c r="G3466" s="4">
        <v>167</v>
      </c>
    </row>
    <row r="3467" spans="2:7" x14ac:dyDescent="0.25">
      <c r="B3467" s="122">
        <f t="shared" si="53"/>
        <v>3465</v>
      </c>
      <c r="C3467" s="369">
        <v>45508</v>
      </c>
      <c r="D3467" s="237" t="s">
        <v>144</v>
      </c>
      <c r="E3467" s="228" t="str">
        <f>VLOOKUP(D3467,Y$4:AA3469,2,FALSE)</f>
        <v>بلدوزر D85</v>
      </c>
      <c r="F3467" s="340" t="str">
        <f>VLOOKUP(D3467,Y$4:AA3469,3,FALSE)</f>
        <v>اکبری</v>
      </c>
      <c r="G3467" s="4">
        <v>248</v>
      </c>
    </row>
    <row r="3468" spans="2:7" x14ac:dyDescent="0.25">
      <c r="B3468" s="122">
        <f t="shared" si="53"/>
        <v>3466</v>
      </c>
      <c r="C3468" s="369">
        <v>45508</v>
      </c>
      <c r="D3468" s="237" t="s">
        <v>146</v>
      </c>
      <c r="E3468" s="228" t="str">
        <f>VLOOKUP(D3468,Y$4:AA3470,2,FALSE)</f>
        <v>بلدوزر D85</v>
      </c>
      <c r="F3468" s="340" t="str">
        <f>VLOOKUP(D3468,Y$4:AA3470,3,FALSE)</f>
        <v>اکبری</v>
      </c>
      <c r="G3468" s="4">
        <v>199</v>
      </c>
    </row>
    <row r="3469" spans="2:7" x14ac:dyDescent="0.25">
      <c r="B3469" s="122">
        <f t="shared" si="53"/>
        <v>3467</v>
      </c>
      <c r="C3469" s="369">
        <v>45508</v>
      </c>
      <c r="D3469" s="238" t="s">
        <v>147</v>
      </c>
      <c r="E3469" s="228" t="str">
        <f>VLOOKUP(D3469,Y$4:AA3471,2,FALSE)</f>
        <v>بلدوزر کاترپیلار D8</v>
      </c>
      <c r="F3469" s="340" t="str">
        <f>VLOOKUP(D3469,Y$4:AA3471,3,FALSE)</f>
        <v>حسن پور</v>
      </c>
      <c r="G3469" s="4">
        <v>0</v>
      </c>
    </row>
    <row r="3470" spans="2:7" x14ac:dyDescent="0.25">
      <c r="B3470" s="122">
        <f t="shared" si="53"/>
        <v>3468</v>
      </c>
      <c r="C3470" s="369">
        <v>45508</v>
      </c>
      <c r="D3470" s="236" t="s">
        <v>162</v>
      </c>
      <c r="E3470" s="228" t="str">
        <f>VLOOKUP(D3470,Y$4:AA3472,2,FALSE)</f>
        <v>بیل مکانیکی</v>
      </c>
      <c r="F3470" s="340" t="str">
        <f>VLOOKUP(D3470,Y$4:AA3472,3,FALSE)</f>
        <v>رضاپور</v>
      </c>
      <c r="G3470" s="4">
        <v>0</v>
      </c>
    </row>
    <row r="3471" spans="2:7" x14ac:dyDescent="0.25">
      <c r="B3471" s="122">
        <f t="shared" si="53"/>
        <v>3469</v>
      </c>
      <c r="C3471" s="369">
        <v>45508</v>
      </c>
      <c r="D3471" s="236" t="s">
        <v>160</v>
      </c>
      <c r="E3471" s="228" t="str">
        <f>VLOOKUP(D3471,Y$4:AA3473,2,FALSE)</f>
        <v>تانکر آب</v>
      </c>
      <c r="F3471" s="340" t="str">
        <f>VLOOKUP(D3471,Y$4:AA3473,3,FALSE)</f>
        <v>رضاپور</v>
      </c>
      <c r="G3471" s="4">
        <v>0</v>
      </c>
    </row>
    <row r="3472" spans="2:7" x14ac:dyDescent="0.25">
      <c r="B3472" s="122">
        <f t="shared" si="53"/>
        <v>3470</v>
      </c>
      <c r="C3472" s="369">
        <v>45508</v>
      </c>
      <c r="D3472" s="236" t="s">
        <v>398</v>
      </c>
      <c r="E3472" s="228" t="str">
        <f>VLOOKUP(D3472,Y$4:AA3474,2,FALSE)</f>
        <v>بلدوزر</v>
      </c>
      <c r="F3472" s="340" t="str">
        <f>VLOOKUP(D3472,Y$4:AA3474,3,FALSE)</f>
        <v>جواد رضاپور</v>
      </c>
      <c r="G3472" s="4">
        <v>203</v>
      </c>
    </row>
    <row r="3473" spans="2:7" x14ac:dyDescent="0.25">
      <c r="B3473" s="122">
        <f t="shared" si="53"/>
        <v>3471</v>
      </c>
      <c r="C3473" s="369">
        <v>45508</v>
      </c>
      <c r="D3473" s="236" t="s">
        <v>149</v>
      </c>
      <c r="E3473" s="228" t="str">
        <f>VLOOKUP(D3473,Y$4:AA3475,2,FALSE)</f>
        <v>لودر ZL50</v>
      </c>
      <c r="F3473" s="340" t="str">
        <f>VLOOKUP(D3473,Y$4:AA3475,3,FALSE)</f>
        <v>میرزایی</v>
      </c>
      <c r="G3473" s="4">
        <v>0</v>
      </c>
    </row>
    <row r="3474" spans="2:7" x14ac:dyDescent="0.25">
      <c r="B3474" s="122">
        <f t="shared" si="53"/>
        <v>3472</v>
      </c>
      <c r="C3474" s="369">
        <v>45508</v>
      </c>
      <c r="D3474" s="237" t="s">
        <v>150</v>
      </c>
      <c r="E3474" s="228" t="str">
        <f>VLOOKUP(D3474,Y$4:AA3476,2,FALSE)</f>
        <v>کامیون کمپرسی</v>
      </c>
      <c r="F3474" s="340" t="str">
        <f>VLOOKUP(D3474,Y$4:AA3476,3,FALSE)</f>
        <v>میرزایی</v>
      </c>
      <c r="G3474" s="4">
        <v>0</v>
      </c>
    </row>
    <row r="3475" spans="2:7" x14ac:dyDescent="0.25">
      <c r="B3475" s="122">
        <f t="shared" si="53"/>
        <v>3473</v>
      </c>
      <c r="C3475" s="369">
        <v>45508</v>
      </c>
      <c r="D3475" s="237" t="s">
        <v>152</v>
      </c>
      <c r="E3475" s="228" t="str">
        <f>VLOOKUP(D3475,Y$4:AA3477,2,FALSE)</f>
        <v>کامیون کمپرسی</v>
      </c>
      <c r="F3475" s="340" t="str">
        <f>VLOOKUP(D3475,Y$4:AA3477,3,FALSE)</f>
        <v>میرزایی</v>
      </c>
      <c r="G3475" s="4">
        <v>0</v>
      </c>
    </row>
    <row r="3476" spans="2:7" x14ac:dyDescent="0.25">
      <c r="B3476" s="122">
        <f t="shared" si="53"/>
        <v>3474</v>
      </c>
      <c r="C3476" s="369">
        <v>45508</v>
      </c>
      <c r="D3476" s="237" t="s">
        <v>153</v>
      </c>
      <c r="E3476" s="228" t="str">
        <f>VLOOKUP(D3476,Y$4:AA3478,2,FALSE)</f>
        <v>کامیون کمپرسی</v>
      </c>
      <c r="F3476" s="340" t="str">
        <f>VLOOKUP(D3476,Y$4:AA3478,3,FALSE)</f>
        <v>میرزایی</v>
      </c>
      <c r="G3476" s="4">
        <v>0</v>
      </c>
    </row>
    <row r="3477" spans="2:7" x14ac:dyDescent="0.25">
      <c r="B3477" s="122">
        <f t="shared" si="53"/>
        <v>3475</v>
      </c>
      <c r="C3477" s="369">
        <v>45508</v>
      </c>
      <c r="D3477" s="237" t="s">
        <v>137</v>
      </c>
      <c r="E3477" s="228" t="str">
        <f>VLOOKUP(D3477,Y$4:AA3479,2,FALSE)</f>
        <v>بیل مکانیکی</v>
      </c>
      <c r="F3477" s="340" t="str">
        <f>VLOOKUP(D3477,Y$4:AA3479,3,FALSE)</f>
        <v>انصاری</v>
      </c>
      <c r="G3477" s="4">
        <v>265</v>
      </c>
    </row>
    <row r="3478" spans="2:7" x14ac:dyDescent="0.25">
      <c r="B3478" s="122">
        <f t="shared" si="53"/>
        <v>3476</v>
      </c>
      <c r="C3478" s="369">
        <v>45508</v>
      </c>
      <c r="D3478" s="237" t="s">
        <v>139</v>
      </c>
      <c r="E3478" s="228" t="str">
        <f>VLOOKUP(D3478,Y$4:AA3480,2,FALSE)</f>
        <v>بیل مکانیکی</v>
      </c>
      <c r="F3478" s="340" t="str">
        <f>VLOOKUP(D3478,Y$4:AA3480,3,FALSE)</f>
        <v>انصاری</v>
      </c>
      <c r="G3478" s="4">
        <v>0</v>
      </c>
    </row>
    <row r="3479" spans="2:7" x14ac:dyDescent="0.25">
      <c r="B3479" s="122">
        <f t="shared" si="53"/>
        <v>3477</v>
      </c>
      <c r="C3479" s="369">
        <v>45508</v>
      </c>
      <c r="D3479" s="237" t="s">
        <v>141</v>
      </c>
      <c r="E3479" s="228" t="str">
        <f>VLOOKUP(D3479,Y$4:AA3481,2,FALSE)</f>
        <v>کامیون کمپرسی</v>
      </c>
      <c r="F3479" s="340" t="str">
        <f>VLOOKUP(D3479,Y$4:AA3481,3,FALSE)</f>
        <v>انصاری</v>
      </c>
      <c r="G3479" s="4">
        <v>0</v>
      </c>
    </row>
    <row r="3480" spans="2:7" x14ac:dyDescent="0.25">
      <c r="B3480" s="122">
        <f t="shared" si="53"/>
        <v>3478</v>
      </c>
      <c r="C3480" s="369">
        <v>45508</v>
      </c>
      <c r="D3480" s="237" t="s">
        <v>142</v>
      </c>
      <c r="E3480" s="228" t="str">
        <f>VLOOKUP(D3480,Y$4:AA3482,2,FALSE)</f>
        <v>کامیون کمپرسی</v>
      </c>
      <c r="F3480" s="340" t="str">
        <f>VLOOKUP(D3480,Y$4:AA3482,3,FALSE)</f>
        <v>انصاری</v>
      </c>
      <c r="G3480" s="4">
        <v>164</v>
      </c>
    </row>
    <row r="3481" spans="2:7" x14ac:dyDescent="0.25">
      <c r="B3481" s="122">
        <f t="shared" si="53"/>
        <v>3479</v>
      </c>
      <c r="C3481" s="369">
        <v>45508</v>
      </c>
      <c r="D3481" s="237" t="s">
        <v>143</v>
      </c>
      <c r="E3481" s="228" t="str">
        <f>VLOOKUP(D3481,Y$4:AA3483,2,FALSE)</f>
        <v>کامیون کمپرسی</v>
      </c>
      <c r="F3481" s="340" t="str">
        <f>VLOOKUP(D3481,Y$4:AA3483,3,FALSE)</f>
        <v>انصاری</v>
      </c>
      <c r="G3481" s="4">
        <v>0</v>
      </c>
    </row>
    <row r="3482" spans="2:7" x14ac:dyDescent="0.25">
      <c r="B3482" s="122">
        <f t="shared" si="53"/>
        <v>3480</v>
      </c>
      <c r="C3482" s="369">
        <v>45508</v>
      </c>
      <c r="D3482" s="237" t="s">
        <v>136</v>
      </c>
      <c r="E3482" s="228" t="str">
        <f>VLOOKUP(D3482,Y$4:AA3484,2,FALSE)</f>
        <v>بلدوزر</v>
      </c>
      <c r="F3482" s="340" t="str">
        <f>VLOOKUP(D3482,Y$4:AA3484,3,FALSE)</f>
        <v>انصاری</v>
      </c>
      <c r="G3482" s="4">
        <v>0</v>
      </c>
    </row>
    <row r="3483" spans="2:7" x14ac:dyDescent="0.25">
      <c r="B3483" s="122">
        <f t="shared" si="53"/>
        <v>3481</v>
      </c>
      <c r="C3483" s="369">
        <v>45508</v>
      </c>
      <c r="D3483" s="237" t="s">
        <v>286</v>
      </c>
      <c r="E3483" s="228" t="str">
        <f>VLOOKUP(D3483,Y$4:AA3485,2,FALSE)</f>
        <v>بلدوزر</v>
      </c>
      <c r="F3483" s="340" t="str">
        <f>VLOOKUP(D3483,Y$4:AA3485,3,FALSE)</f>
        <v>انصاری</v>
      </c>
      <c r="G3483" s="4">
        <v>0</v>
      </c>
    </row>
    <row r="3484" spans="2:7" x14ac:dyDescent="0.25">
      <c r="B3484" s="122">
        <f t="shared" si="53"/>
        <v>3482</v>
      </c>
      <c r="C3484" s="369">
        <v>45508</v>
      </c>
      <c r="D3484" s="236" t="s">
        <v>155</v>
      </c>
      <c r="E3484" s="228" t="str">
        <f>VLOOKUP(D3484,Y$4:AA3486,2,FALSE)</f>
        <v>لودر</v>
      </c>
      <c r="F3484" s="340" t="str">
        <f>VLOOKUP(D3484,Y$4:AA3486,3,FALSE)</f>
        <v>صداقت</v>
      </c>
      <c r="G3484" s="4">
        <v>195</v>
      </c>
    </row>
    <row r="3485" spans="2:7" x14ac:dyDescent="0.25">
      <c r="B3485" s="122">
        <f t="shared" si="53"/>
        <v>3483</v>
      </c>
      <c r="C3485" s="369">
        <v>45508</v>
      </c>
      <c r="D3485" s="236" t="s">
        <v>156</v>
      </c>
      <c r="E3485" s="228" t="str">
        <f>VLOOKUP(D3485,Y$4:AA3487,2,FALSE)</f>
        <v>کامیون کمپرسی</v>
      </c>
      <c r="F3485" s="340" t="str">
        <f>VLOOKUP(D3485,Y$4:AA3487,3,FALSE)</f>
        <v>صداقت</v>
      </c>
      <c r="G3485" s="4">
        <v>100</v>
      </c>
    </row>
    <row r="3486" spans="2:7" x14ac:dyDescent="0.25">
      <c r="B3486" s="122">
        <f t="shared" si="53"/>
        <v>3484</v>
      </c>
      <c r="C3486" s="369">
        <v>45508</v>
      </c>
      <c r="D3486" s="236" t="s">
        <v>157</v>
      </c>
      <c r="E3486" s="228" t="str">
        <f>VLOOKUP(D3486,Y$4:AA3488,2,FALSE)</f>
        <v>کامیون کمپرسی</v>
      </c>
      <c r="F3486" s="340" t="str">
        <f>VLOOKUP(D3486,Y$4:AA3488,3,FALSE)</f>
        <v>صداقت</v>
      </c>
      <c r="G3486" s="4">
        <v>0</v>
      </c>
    </row>
    <row r="3487" spans="2:7" x14ac:dyDescent="0.25">
      <c r="B3487" s="122">
        <f t="shared" si="53"/>
        <v>3485</v>
      </c>
      <c r="C3487" s="369">
        <v>45508</v>
      </c>
      <c r="D3487" s="236" t="s">
        <v>302</v>
      </c>
      <c r="E3487" s="228" t="str">
        <f>VLOOKUP(D3487,Y$4:AA3489,2,FALSE)</f>
        <v>کامیون کمپرسی</v>
      </c>
      <c r="F3487" s="340" t="str">
        <f>VLOOKUP(D3487,Y$4:AA3489,3,FALSE)</f>
        <v>صداقت</v>
      </c>
      <c r="G3487" s="4">
        <v>0</v>
      </c>
    </row>
    <row r="3488" spans="2:7" x14ac:dyDescent="0.25">
      <c r="B3488" s="122">
        <f t="shared" si="53"/>
        <v>3486</v>
      </c>
      <c r="C3488" s="369">
        <v>45508</v>
      </c>
      <c r="D3488" s="237" t="s">
        <v>266</v>
      </c>
      <c r="E3488" s="228" t="str">
        <f>VLOOKUP(D3488,Y$4:AA3490,2,FALSE)</f>
        <v>کامیون کمپرسی</v>
      </c>
      <c r="F3488" s="340" t="str">
        <f>VLOOKUP(D3488,Y$4:AA3490,3,FALSE)</f>
        <v>انصاری</v>
      </c>
      <c r="G3488" s="4">
        <v>205</v>
      </c>
    </row>
    <row r="3489" spans="2:7" x14ac:dyDescent="0.25">
      <c r="B3489" s="122">
        <f t="shared" si="53"/>
        <v>3487</v>
      </c>
      <c r="C3489" s="369">
        <v>45508</v>
      </c>
      <c r="D3489" s="237" t="s">
        <v>267</v>
      </c>
      <c r="E3489" s="228" t="str">
        <f>VLOOKUP(D3489,Y$4:AA3491,2,FALSE)</f>
        <v>کامیون کمپرسی</v>
      </c>
      <c r="F3489" s="340" t="str">
        <f>VLOOKUP(D3489,Y$4:AA3491,3,FALSE)</f>
        <v>انصاری</v>
      </c>
      <c r="G3489" s="4">
        <v>193</v>
      </c>
    </row>
    <row r="3490" spans="2:7" x14ac:dyDescent="0.25">
      <c r="B3490" s="122">
        <f t="shared" si="53"/>
        <v>3488</v>
      </c>
      <c r="C3490" s="369">
        <v>45508</v>
      </c>
      <c r="D3490" s="237" t="s">
        <v>258</v>
      </c>
      <c r="E3490" s="228" t="str">
        <f>VLOOKUP(D3490,Y$4:AA3491,2,FALSE)</f>
        <v>کامیون کمپرسی</v>
      </c>
      <c r="F3490" s="340" t="str">
        <f>VLOOKUP(D3490,Y$4:AA3491,3,FALSE)</f>
        <v>انصاری</v>
      </c>
      <c r="G3490" s="4">
        <v>214</v>
      </c>
    </row>
    <row r="3491" spans="2:7" x14ac:dyDescent="0.25">
      <c r="B3491" s="122">
        <f t="shared" si="53"/>
        <v>3489</v>
      </c>
      <c r="C3491" s="369">
        <v>45508</v>
      </c>
      <c r="D3491" s="238" t="s">
        <v>179</v>
      </c>
      <c r="E3491" s="228" t="str">
        <f>VLOOKUP(D3491,Y$4:AA3492,2,FALSE)</f>
        <v>تانکر آب</v>
      </c>
      <c r="F3491" s="340" t="str">
        <f>VLOOKUP(D3491,Y$4:AA3492,3,FALSE)</f>
        <v>گلپایگانی</v>
      </c>
      <c r="G3491" s="4">
        <v>0</v>
      </c>
    </row>
    <row r="3492" spans="2:7" x14ac:dyDescent="0.25">
      <c r="B3492" s="122">
        <f t="shared" si="53"/>
        <v>3490</v>
      </c>
      <c r="C3492" s="369">
        <v>45508</v>
      </c>
      <c r="D3492" s="238" t="s">
        <v>164</v>
      </c>
      <c r="E3492" s="228" t="str">
        <f>VLOOKUP(D3492,Y$4:AA3494,2,FALSE)</f>
        <v>گریدر 14G</v>
      </c>
      <c r="F3492" s="340" t="str">
        <f>VLOOKUP(D3492,Y$4:AA3494,3,FALSE)</f>
        <v>محمد پور</v>
      </c>
      <c r="G3492" s="4">
        <v>0</v>
      </c>
    </row>
    <row r="3493" spans="2:7" x14ac:dyDescent="0.25">
      <c r="B3493" s="122">
        <f t="shared" si="53"/>
        <v>3491</v>
      </c>
      <c r="C3493" s="369">
        <v>45508</v>
      </c>
      <c r="D3493" s="238" t="s">
        <v>168</v>
      </c>
      <c r="E3493" s="228" t="str">
        <f>VLOOKUP(D3493,Y$4:AA3495,2,FALSE)</f>
        <v>غلطک کششی</v>
      </c>
      <c r="F3493" s="340" t="str">
        <f>VLOOKUP(D3493,Y$4:AA3495,3,FALSE)</f>
        <v>محمد پور</v>
      </c>
      <c r="G3493" s="4">
        <v>54</v>
      </c>
    </row>
    <row r="3494" spans="2:7" x14ac:dyDescent="0.25">
      <c r="B3494" s="122">
        <f t="shared" si="53"/>
        <v>3492</v>
      </c>
      <c r="C3494" s="369">
        <v>45508</v>
      </c>
      <c r="D3494" s="238" t="s">
        <v>171</v>
      </c>
      <c r="E3494" s="228" t="str">
        <f>VLOOKUP(D3494,Y$4:AA3496,2,FALSE)</f>
        <v>غلطک کششی</v>
      </c>
      <c r="F3494" s="340" t="str">
        <f>VLOOKUP(D3494,Y$4:AA3496,3,FALSE)</f>
        <v>محمد پور</v>
      </c>
      <c r="G3494" s="4">
        <v>49</v>
      </c>
    </row>
    <row r="3495" spans="2:7" x14ac:dyDescent="0.25">
      <c r="B3495" s="122">
        <f t="shared" si="53"/>
        <v>3493</v>
      </c>
      <c r="C3495" s="369">
        <v>45508</v>
      </c>
      <c r="D3495" s="238" t="s">
        <v>172</v>
      </c>
      <c r="E3495" s="228" t="str">
        <f>VLOOKUP(D3495,Y$4:AA3497,2,FALSE)</f>
        <v>لودر</v>
      </c>
      <c r="F3495" s="340" t="str">
        <f>VLOOKUP(D3495,Y$4:AA3497,3,FALSE)</f>
        <v>محمد پور</v>
      </c>
      <c r="G3495" s="4">
        <v>117</v>
      </c>
    </row>
    <row r="3496" spans="2:7" x14ac:dyDescent="0.25">
      <c r="B3496" s="122">
        <f t="shared" si="53"/>
        <v>3494</v>
      </c>
      <c r="C3496" s="369">
        <v>45508</v>
      </c>
      <c r="D3496" s="238" t="s">
        <v>173</v>
      </c>
      <c r="E3496" s="228" t="str">
        <f>VLOOKUP(D3496,Y$4:AA3498,2,FALSE)</f>
        <v>تانکر آب</v>
      </c>
      <c r="F3496" s="340" t="str">
        <f>VLOOKUP(D3496,Y$4:AA3498,3,FALSE)</f>
        <v>محمد پور</v>
      </c>
      <c r="G3496" s="4">
        <v>0</v>
      </c>
    </row>
    <row r="3497" spans="2:7" x14ac:dyDescent="0.25">
      <c r="B3497" s="122">
        <f t="shared" si="53"/>
        <v>3495</v>
      </c>
      <c r="C3497" s="369">
        <v>45508</v>
      </c>
      <c r="D3497" s="238" t="s">
        <v>174</v>
      </c>
      <c r="E3497" s="228" t="str">
        <f>VLOOKUP(D3497,Y$4:AA3499,2,FALSE)</f>
        <v>غلطک پاچه بزی</v>
      </c>
      <c r="F3497" s="340" t="str">
        <f>VLOOKUP(D3497,Y$4:AA3499,3,FALSE)</f>
        <v>محمد پور</v>
      </c>
      <c r="G3497" s="4">
        <v>0</v>
      </c>
    </row>
    <row r="3498" spans="2:7" x14ac:dyDescent="0.25">
      <c r="B3498" s="122">
        <f t="shared" si="53"/>
        <v>3496</v>
      </c>
      <c r="C3498" s="369">
        <v>45508</v>
      </c>
      <c r="D3498" s="238" t="s">
        <v>176</v>
      </c>
      <c r="E3498" s="228" t="str">
        <f>VLOOKUP(D3498,Y$4:AA3500,2,FALSE)</f>
        <v>بلدوزر</v>
      </c>
      <c r="F3498" s="340" t="str">
        <f>VLOOKUP(D3498,Y$4:AA3500,3,FALSE)</f>
        <v>محمد پور</v>
      </c>
      <c r="G3498" s="4">
        <v>326</v>
      </c>
    </row>
    <row r="3499" spans="2:7" x14ac:dyDescent="0.25">
      <c r="B3499" s="122">
        <f t="shared" si="53"/>
        <v>3497</v>
      </c>
      <c r="C3499" s="369">
        <v>45508</v>
      </c>
      <c r="D3499" s="238" t="s">
        <v>177</v>
      </c>
      <c r="E3499" s="228" t="str">
        <f>VLOOKUP(D3499,Y$4:AA3501,2,FALSE)</f>
        <v>کمپرسی جفت</v>
      </c>
      <c r="F3499" s="340" t="str">
        <f>VLOOKUP(D3499,Y$4:AA3501,3,FALSE)</f>
        <v>محمد پور</v>
      </c>
      <c r="G3499" s="4">
        <v>0</v>
      </c>
    </row>
    <row r="3500" spans="2:7" x14ac:dyDescent="0.25">
      <c r="B3500" s="122">
        <f t="shared" si="53"/>
        <v>3498</v>
      </c>
      <c r="C3500" s="369">
        <v>45508</v>
      </c>
      <c r="D3500" s="238" t="s">
        <v>270</v>
      </c>
      <c r="E3500" s="228" t="str">
        <f>VLOOKUP(D3500,Y$4:AA3502,2,FALSE)</f>
        <v>کمپرسی جفت</v>
      </c>
      <c r="F3500" s="340" t="str">
        <f>VLOOKUP(D3500,Y$4:AA3502,3,FALSE)</f>
        <v>محمد پور</v>
      </c>
      <c r="G3500" s="4">
        <v>0</v>
      </c>
    </row>
    <row r="3501" spans="2:7" x14ac:dyDescent="0.25">
      <c r="B3501" s="122">
        <f t="shared" si="53"/>
        <v>3499</v>
      </c>
      <c r="C3501" s="369">
        <v>45508</v>
      </c>
      <c r="D3501" s="238" t="s">
        <v>268</v>
      </c>
      <c r="E3501" s="228" t="str">
        <f>VLOOKUP(D3501,Y$4:AA3503,2,FALSE)</f>
        <v>کمپرسی تک</v>
      </c>
      <c r="F3501" s="340" t="str">
        <f>VLOOKUP(D3501,Y$4:AA3503,3,FALSE)</f>
        <v>محمد پور</v>
      </c>
      <c r="G3501" s="4">
        <v>0</v>
      </c>
    </row>
    <row r="3502" spans="2:7" x14ac:dyDescent="0.25">
      <c r="B3502" s="122">
        <f t="shared" si="53"/>
        <v>3500</v>
      </c>
      <c r="C3502" s="369">
        <v>45508</v>
      </c>
      <c r="D3502" s="238" t="s">
        <v>260</v>
      </c>
      <c r="E3502" s="228" t="str">
        <f>VLOOKUP(D3502,Y$4:AA3504,2,FALSE)</f>
        <v>تانکر آب</v>
      </c>
      <c r="F3502" s="340" t="str">
        <f>VLOOKUP(D3502,Y$4:AA3504,3,FALSE)</f>
        <v>محمد پور</v>
      </c>
      <c r="G3502" s="4">
        <v>0</v>
      </c>
    </row>
    <row r="3503" spans="2:7" x14ac:dyDescent="0.25">
      <c r="B3503" s="122">
        <f t="shared" si="53"/>
        <v>3501</v>
      </c>
      <c r="C3503" s="369">
        <v>45508</v>
      </c>
      <c r="D3503" s="238" t="s">
        <v>284</v>
      </c>
      <c r="E3503" s="228" t="str">
        <f>VLOOKUP(D3503,Y$4:AA3505,2,FALSE)</f>
        <v>کمپرسی جفت</v>
      </c>
      <c r="F3503" s="340" t="str">
        <f>VLOOKUP(D3503,Y$4:AA3505,3,FALSE)</f>
        <v>محمد پور</v>
      </c>
      <c r="G3503" s="4">
        <v>0</v>
      </c>
    </row>
    <row r="3504" spans="2:7" x14ac:dyDescent="0.25">
      <c r="B3504" s="122">
        <f t="shared" si="53"/>
        <v>3502</v>
      </c>
      <c r="C3504" s="369">
        <v>45508</v>
      </c>
      <c r="D3504" s="238" t="s">
        <v>359</v>
      </c>
      <c r="E3504" s="228" t="str">
        <f>VLOOKUP(D3504,Y$4:AA3506,2,FALSE)</f>
        <v>کمپرسی جفت</v>
      </c>
      <c r="F3504" s="340" t="str">
        <f>VLOOKUP(D3504,Y$4:AA3506,3,FALSE)</f>
        <v>محمد پور</v>
      </c>
      <c r="G3504" s="4">
        <v>171</v>
      </c>
    </row>
    <row r="3505" spans="2:7" x14ac:dyDescent="0.25">
      <c r="B3505" s="122">
        <f t="shared" si="53"/>
        <v>3503</v>
      </c>
      <c r="C3505" s="369">
        <v>45508</v>
      </c>
      <c r="D3505" s="238" t="s">
        <v>361</v>
      </c>
      <c r="E3505" s="228" t="str">
        <f>VLOOKUP(D3505,Y$4:AA3507,2,FALSE)</f>
        <v>لودر</v>
      </c>
      <c r="F3505" s="340" t="str">
        <f>VLOOKUP(D3505,Y$4:AA3507,3,FALSE)</f>
        <v>محمد پور</v>
      </c>
      <c r="G3505" s="4">
        <v>0</v>
      </c>
    </row>
    <row r="3506" spans="2:7" x14ac:dyDescent="0.25">
      <c r="B3506" s="122">
        <f t="shared" ref="B3506:B3569" si="54">ROW()-2</f>
        <v>3504</v>
      </c>
      <c r="C3506" s="369">
        <v>45508</v>
      </c>
      <c r="D3506" s="106" t="s">
        <v>393</v>
      </c>
      <c r="E3506" s="228" t="str">
        <f>VLOOKUP(D3506,Y$4:AA3508,2,FALSE)</f>
        <v xml:space="preserve"> پمپ بتن</v>
      </c>
      <c r="F3506" s="340" t="str">
        <f>VLOOKUP(D3506,Y$4:AA3508,3,FALSE)</f>
        <v>اسماعیل پور</v>
      </c>
      <c r="G3506" s="4">
        <v>0</v>
      </c>
    </row>
    <row r="3507" spans="2:7" x14ac:dyDescent="0.25">
      <c r="B3507" s="122">
        <f t="shared" si="54"/>
        <v>3505</v>
      </c>
      <c r="C3507" s="369">
        <v>45508</v>
      </c>
      <c r="D3507" s="137" t="s">
        <v>387</v>
      </c>
      <c r="E3507" s="228" t="str">
        <f>VLOOKUP(D3507,Y$4:AA3509,2,FALSE)</f>
        <v>کمپرسی تک</v>
      </c>
      <c r="F3507" s="340" t="str">
        <f>VLOOKUP(D3507,Y$4:AA3509,3,FALSE)</f>
        <v>جواد رضاپور</v>
      </c>
      <c r="G3507" s="4">
        <v>0</v>
      </c>
    </row>
    <row r="3508" spans="2:7" x14ac:dyDescent="0.25">
      <c r="B3508" s="122">
        <f t="shared" si="54"/>
        <v>3506</v>
      </c>
      <c r="C3508" s="369">
        <v>45508</v>
      </c>
      <c r="D3508" s="137" t="s">
        <v>388</v>
      </c>
      <c r="E3508" s="228" t="str">
        <f>VLOOKUP(D3508,Y$4:AA3510,2,FALSE)</f>
        <v>کمپرسی تک</v>
      </c>
      <c r="F3508" s="340" t="str">
        <f>VLOOKUP(D3508,Y$4:AA3510,3,FALSE)</f>
        <v>جواد رضاپور</v>
      </c>
      <c r="G3508" s="4">
        <v>79</v>
      </c>
    </row>
    <row r="3509" spans="2:7" x14ac:dyDescent="0.25">
      <c r="B3509" s="122">
        <f t="shared" si="54"/>
        <v>3507</v>
      </c>
      <c r="C3509" s="369">
        <v>45508</v>
      </c>
      <c r="D3509" s="137" t="s">
        <v>397</v>
      </c>
      <c r="E3509" s="228" t="str">
        <f>VLOOKUP(D3509,Y$4:AA3511,2,FALSE)</f>
        <v>لودر</v>
      </c>
      <c r="F3509" s="340" t="str">
        <f>VLOOKUP(D3509,Y$4:AA3511,3,FALSE)</f>
        <v>جواد رضاپور</v>
      </c>
      <c r="G3509" s="4">
        <v>119</v>
      </c>
    </row>
    <row r="3510" spans="2:7" x14ac:dyDescent="0.25">
      <c r="B3510" s="122">
        <f t="shared" si="54"/>
        <v>3508</v>
      </c>
      <c r="C3510" s="369">
        <v>45508</v>
      </c>
      <c r="D3510" s="236" t="s">
        <v>435</v>
      </c>
      <c r="E3510" s="228" t="str">
        <f>VLOOKUP(D3510,Y$4:AA3512,2,FALSE)</f>
        <v>بلدوزر</v>
      </c>
      <c r="F3510" s="340" t="str">
        <f>VLOOKUP(D3510,Y$4:AA3512,3,FALSE)</f>
        <v>جواد رضاپور</v>
      </c>
      <c r="G3510" s="4">
        <v>287</v>
      </c>
    </row>
    <row r="3511" spans="2:7" x14ac:dyDescent="0.25">
      <c r="B3511" s="122">
        <f t="shared" si="54"/>
        <v>3509</v>
      </c>
      <c r="C3511" s="369">
        <v>45509</v>
      </c>
      <c r="D3511" s="236" t="s">
        <v>127</v>
      </c>
      <c r="E3511" s="228" t="str">
        <f>VLOOKUP(D3511,Y$4:AA3513,2,FALSE)</f>
        <v>بلدوزر</v>
      </c>
      <c r="F3511" s="340" t="str">
        <f>VLOOKUP(D3511,Y$4:AA3513,3,FALSE)</f>
        <v>شرکتی-رجب زاده</v>
      </c>
      <c r="G3511" s="4">
        <v>343</v>
      </c>
    </row>
    <row r="3512" spans="2:7" x14ac:dyDescent="0.25">
      <c r="B3512" s="122">
        <f t="shared" si="54"/>
        <v>3510</v>
      </c>
      <c r="C3512" s="369">
        <v>45509</v>
      </c>
      <c r="D3512" s="236" t="s">
        <v>297</v>
      </c>
      <c r="E3512" s="228" t="str">
        <f>VLOOKUP(D3512,Y$4:AA3514,2,FALSE)</f>
        <v>بلدوزر</v>
      </c>
      <c r="F3512" s="340" t="str">
        <f>VLOOKUP(D3512,Y$4:AA3514,3,FALSE)</f>
        <v>شرکتی-نخعی</v>
      </c>
      <c r="G3512" s="4">
        <v>287</v>
      </c>
    </row>
    <row r="3513" spans="2:7" x14ac:dyDescent="0.25">
      <c r="B3513" s="122">
        <f t="shared" si="54"/>
        <v>3511</v>
      </c>
      <c r="C3513" s="369">
        <v>45509</v>
      </c>
      <c r="D3513" s="236" t="s">
        <v>88</v>
      </c>
      <c r="E3513" s="228" t="str">
        <f>VLOOKUP(D3513,Y$4:AA3515,2,FALSE)</f>
        <v>گریدر  ۱۶g</v>
      </c>
      <c r="F3513" s="340" t="str">
        <f>VLOOKUP(D3513,Y$4:AA3515,3,FALSE)</f>
        <v>شرکتی-یگانه</v>
      </c>
      <c r="G3513" s="4">
        <v>226</v>
      </c>
    </row>
    <row r="3514" spans="2:7" x14ac:dyDescent="0.25">
      <c r="B3514" s="122">
        <f t="shared" si="54"/>
        <v>3512</v>
      </c>
      <c r="C3514" s="369">
        <v>45509</v>
      </c>
      <c r="D3514" s="236" t="s">
        <v>301</v>
      </c>
      <c r="E3514" s="228" t="str">
        <f>VLOOKUP(D3514,Y$4:AA3516,2,FALSE)</f>
        <v>گریدر  ۱۶g</v>
      </c>
      <c r="F3514" s="340" t="str">
        <f>VLOOKUP(D3514,Y$4:AA3516,3,FALSE)</f>
        <v>شرکتی-حسن پور</v>
      </c>
      <c r="G3514" s="4">
        <v>0</v>
      </c>
    </row>
    <row r="3515" spans="2:7" x14ac:dyDescent="0.25">
      <c r="B3515" s="122">
        <f t="shared" si="54"/>
        <v>3513</v>
      </c>
      <c r="C3515" s="369">
        <v>45509</v>
      </c>
      <c r="D3515" s="236" t="s">
        <v>120</v>
      </c>
      <c r="E3515" s="228" t="str">
        <f>VLOOKUP(D3515,Y$4:AA3517,2,FALSE)</f>
        <v>میکسراتکو</v>
      </c>
      <c r="F3515" s="340" t="str">
        <f>VLOOKUP(D3515,Y$4:AA3517,3,FALSE)</f>
        <v>شرکتی-شاکری</v>
      </c>
      <c r="G3515" s="4">
        <v>0</v>
      </c>
    </row>
    <row r="3516" spans="2:7" x14ac:dyDescent="0.25">
      <c r="B3516" s="122">
        <f t="shared" si="54"/>
        <v>3514</v>
      </c>
      <c r="C3516" s="369">
        <v>45509</v>
      </c>
      <c r="D3516" s="236" t="s">
        <v>122</v>
      </c>
      <c r="E3516" s="228" t="str">
        <f>VLOOKUP(D3516,Y$4:AA3518,2,FALSE)</f>
        <v>میکسر امیکو</v>
      </c>
      <c r="F3516" s="340" t="str">
        <f>VLOOKUP(D3516,Y$4:AA3518,3,FALSE)</f>
        <v>شرکتی-زراعتی</v>
      </c>
      <c r="G3516" s="4">
        <v>0</v>
      </c>
    </row>
    <row r="3517" spans="2:7" x14ac:dyDescent="0.25">
      <c r="B3517" s="122">
        <f t="shared" si="54"/>
        <v>3515</v>
      </c>
      <c r="C3517" s="369">
        <v>45509</v>
      </c>
      <c r="D3517" s="236" t="s">
        <v>356</v>
      </c>
      <c r="E3517" s="228" t="str">
        <f>VLOOKUP(D3517,Y$4:AA3519,2,FALSE)</f>
        <v>میکسر اتکو</v>
      </c>
      <c r="F3517" s="340" t="str">
        <f>VLOOKUP(D3517,Y$4:AA3519,3,FALSE)</f>
        <v>-</v>
      </c>
      <c r="G3517" s="4">
        <v>0</v>
      </c>
    </row>
    <row r="3518" spans="2:7" x14ac:dyDescent="0.25">
      <c r="B3518" s="122">
        <f t="shared" si="54"/>
        <v>3516</v>
      </c>
      <c r="C3518" s="369">
        <v>45509</v>
      </c>
      <c r="D3518" s="236" t="s">
        <v>119</v>
      </c>
      <c r="E3518" s="228" t="str">
        <f>VLOOKUP(D3518,Y$4:AA3520,2,FALSE)</f>
        <v>غلطک</v>
      </c>
      <c r="F3518" s="340" t="str">
        <f>VLOOKUP(D3518,Y$4:AA3520,3,FALSE)</f>
        <v>شرکتی-جمالی</v>
      </c>
      <c r="G3518" s="4">
        <v>65</v>
      </c>
    </row>
    <row r="3519" spans="2:7" x14ac:dyDescent="0.25">
      <c r="B3519" s="122">
        <f t="shared" si="54"/>
        <v>3517</v>
      </c>
      <c r="C3519" s="369">
        <v>45509</v>
      </c>
      <c r="D3519" s="236" t="s">
        <v>110</v>
      </c>
      <c r="E3519" s="228" t="str">
        <f>VLOOKUP(D3519,Y$4:AA3521,2,FALSE)</f>
        <v>غلطک</v>
      </c>
      <c r="F3519" s="340" t="str">
        <f>VLOOKUP(D3519,Y$4:AA3521,3,FALSE)</f>
        <v>شرکتی-شیری</v>
      </c>
      <c r="G3519" s="4">
        <v>0</v>
      </c>
    </row>
    <row r="3520" spans="2:7" x14ac:dyDescent="0.25">
      <c r="B3520" s="122">
        <f t="shared" si="54"/>
        <v>3518</v>
      </c>
      <c r="C3520" s="369">
        <v>45509</v>
      </c>
      <c r="D3520" s="236" t="s">
        <v>107</v>
      </c>
      <c r="E3520" s="228" t="str">
        <f>VLOOKUP(D3520,Y$4:AA3522,2,FALSE)</f>
        <v>غلطک</v>
      </c>
      <c r="F3520" s="340" t="str">
        <f>VLOOKUP(D3520,Y$4:AA3522,3,FALSE)</f>
        <v>شرکتی-دیانتی</v>
      </c>
      <c r="G3520" s="4">
        <v>78</v>
      </c>
    </row>
    <row r="3521" spans="2:7" x14ac:dyDescent="0.25">
      <c r="B3521" s="122">
        <f t="shared" si="54"/>
        <v>3519</v>
      </c>
      <c r="C3521" s="369">
        <v>45509</v>
      </c>
      <c r="D3521" s="236" t="s">
        <v>285</v>
      </c>
      <c r="E3521" s="228" t="str">
        <f>VLOOKUP(D3521,Y$4:AA3523,2,FALSE)</f>
        <v>غلطک</v>
      </c>
      <c r="F3521" s="340" t="str">
        <f>VLOOKUP(D3521,Y$4:AA3523,3,FALSE)</f>
        <v>شرکتی-شیری</v>
      </c>
      <c r="G3521" s="4">
        <v>96</v>
      </c>
    </row>
    <row r="3522" spans="2:7" x14ac:dyDescent="0.25">
      <c r="B3522" s="122">
        <f t="shared" si="54"/>
        <v>3520</v>
      </c>
      <c r="C3522" s="369">
        <v>45509</v>
      </c>
      <c r="D3522" s="236" t="s">
        <v>380</v>
      </c>
      <c r="E3522" s="228" t="str">
        <f>VLOOKUP(D3522,Y$4:AA3524,2,FALSE)</f>
        <v>غلطک</v>
      </c>
      <c r="F3522" s="340">
        <f>VLOOKUP(D3522,Y$4:AA3524,3,FALSE)</f>
        <v>0</v>
      </c>
      <c r="G3522" s="4">
        <v>65</v>
      </c>
    </row>
    <row r="3523" spans="2:7" x14ac:dyDescent="0.25">
      <c r="B3523" s="122">
        <f t="shared" si="54"/>
        <v>3521</v>
      </c>
      <c r="C3523" s="369">
        <v>45509</v>
      </c>
      <c r="D3523" s="236" t="s">
        <v>381</v>
      </c>
      <c r="E3523" s="228" t="str">
        <f>VLOOKUP(D3523,Y$4:AA3525,2,FALSE)</f>
        <v>غلطک</v>
      </c>
      <c r="F3523" s="340">
        <f>VLOOKUP(D3523,Y$4:AA3525,3,FALSE)</f>
        <v>0</v>
      </c>
      <c r="G3523" s="4">
        <v>92</v>
      </c>
    </row>
    <row r="3524" spans="2:7" x14ac:dyDescent="0.25">
      <c r="B3524" s="122">
        <f t="shared" si="54"/>
        <v>3522</v>
      </c>
      <c r="C3524" s="369">
        <v>45509</v>
      </c>
      <c r="D3524" s="236" t="s">
        <v>91</v>
      </c>
      <c r="E3524" s="228" t="str">
        <f>VLOOKUP(D3524,Y$4:AA3526,2,FALSE)</f>
        <v>کامیون کمپرسی</v>
      </c>
      <c r="F3524" s="340" t="str">
        <f>VLOOKUP(D3524,Y$4:AA3526,3,FALSE)</f>
        <v>شرکتی-یحیی زاده</v>
      </c>
      <c r="G3524" s="4">
        <v>0</v>
      </c>
    </row>
    <row r="3525" spans="2:7" x14ac:dyDescent="0.25">
      <c r="B3525" s="122">
        <f t="shared" si="54"/>
        <v>3523</v>
      </c>
      <c r="C3525" s="369">
        <v>45509</v>
      </c>
      <c r="D3525" s="236" t="s">
        <v>94</v>
      </c>
      <c r="E3525" s="228" t="str">
        <f>VLOOKUP(D3525,Y$4:AA3527,2,FALSE)</f>
        <v>کامیون کمپرسی</v>
      </c>
      <c r="F3525" s="340" t="str">
        <f>VLOOKUP(D3525,Y$4:AA3527,3,FALSE)</f>
        <v>شرکتی-نوروز غلامی</v>
      </c>
      <c r="G3525" s="4">
        <v>0</v>
      </c>
    </row>
    <row r="3526" spans="2:7" x14ac:dyDescent="0.25">
      <c r="B3526" s="122">
        <f t="shared" si="54"/>
        <v>3524</v>
      </c>
      <c r="C3526" s="369">
        <v>45509</v>
      </c>
      <c r="D3526" s="236" t="s">
        <v>117</v>
      </c>
      <c r="E3526" s="228" t="str">
        <f>VLOOKUP(D3526,Y$4:AA3528,2,FALSE)</f>
        <v>کامیون کمپرسی</v>
      </c>
      <c r="F3526" s="340" t="str">
        <f>VLOOKUP(D3526,Y$4:AA3528,3,FALSE)</f>
        <v>شرکتی-علیرضا اقلیمی</v>
      </c>
      <c r="G3526" s="4">
        <v>0</v>
      </c>
    </row>
    <row r="3527" spans="2:7" x14ac:dyDescent="0.25">
      <c r="B3527" s="122">
        <f t="shared" si="54"/>
        <v>3525</v>
      </c>
      <c r="C3527" s="369">
        <v>45509</v>
      </c>
      <c r="D3527" s="236" t="s">
        <v>130</v>
      </c>
      <c r="E3527" s="228" t="str">
        <f>VLOOKUP(D3527,Y$4:AA3529,2,FALSE)</f>
        <v>تانکر ابپاش بنز</v>
      </c>
      <c r="F3527" s="340" t="str">
        <f>VLOOKUP(D3527,Y$4:AA3529,3,FALSE)</f>
        <v>شرکتی-بارانی</v>
      </c>
      <c r="G3527" s="4">
        <v>60</v>
      </c>
    </row>
    <row r="3528" spans="2:7" x14ac:dyDescent="0.25">
      <c r="B3528" s="122">
        <f t="shared" si="54"/>
        <v>3526</v>
      </c>
      <c r="C3528" s="369">
        <v>45509</v>
      </c>
      <c r="D3528" s="236" t="s">
        <v>96</v>
      </c>
      <c r="E3528" s="228" t="str">
        <f>VLOOKUP(D3528,Y$4:AA3530,2,FALSE)</f>
        <v>تانکر ابپاش بنز</v>
      </c>
      <c r="F3528" s="340" t="str">
        <f>VLOOKUP(D3528,Y$4:AA3530,3,FALSE)</f>
        <v>شرکتی-میامی</v>
      </c>
      <c r="G3528" s="4">
        <v>0</v>
      </c>
    </row>
    <row r="3529" spans="2:7" x14ac:dyDescent="0.25">
      <c r="B3529" s="122">
        <f t="shared" si="54"/>
        <v>3527</v>
      </c>
      <c r="C3529" s="369">
        <v>45509</v>
      </c>
      <c r="D3529" s="236" t="s">
        <v>114</v>
      </c>
      <c r="E3529" s="228" t="str">
        <f>VLOOKUP(D3529,Y$4:AA3531,2,FALSE)</f>
        <v>تانکر سوخت بنز</v>
      </c>
      <c r="F3529" s="340" t="str">
        <f>VLOOKUP(D3529,Y$4:AA3531,3,FALSE)</f>
        <v>شرکتی-برات زاده- از تاریخ 1 تیرماه</v>
      </c>
      <c r="G3529" s="4">
        <v>0</v>
      </c>
    </row>
    <row r="3530" spans="2:7" x14ac:dyDescent="0.25">
      <c r="B3530" s="122">
        <f t="shared" si="54"/>
        <v>3528</v>
      </c>
      <c r="C3530" s="369">
        <v>45509</v>
      </c>
      <c r="D3530" s="106" t="s">
        <v>399</v>
      </c>
      <c r="E3530" s="228" t="str">
        <f>VLOOKUP(D3530,Y$4:AA3532,2,FALSE)</f>
        <v xml:space="preserve"> لودر</v>
      </c>
      <c r="F3530" s="340" t="str">
        <f>VLOOKUP(D3530,Y$4:AA3532,3,FALSE)</f>
        <v>شرکتی-پیروزی</v>
      </c>
      <c r="G3530" s="4">
        <v>0</v>
      </c>
    </row>
    <row r="3531" spans="2:7" x14ac:dyDescent="0.25">
      <c r="B3531" s="122">
        <f t="shared" si="54"/>
        <v>3529</v>
      </c>
      <c r="C3531" s="369">
        <v>45509</v>
      </c>
      <c r="D3531" s="236" t="s">
        <v>158</v>
      </c>
      <c r="E3531" s="228" t="str">
        <f>VLOOKUP(D3531,Y$4:AA3533,2,FALSE)</f>
        <v>بیل مکانیکی</v>
      </c>
      <c r="F3531" s="340" t="str">
        <f>VLOOKUP(D3531,Y$4:AA3533,3,FALSE)</f>
        <v>تکبری</v>
      </c>
      <c r="G3531" s="4">
        <v>0</v>
      </c>
    </row>
    <row r="3532" spans="2:7" x14ac:dyDescent="0.25">
      <c r="B3532" s="122">
        <f t="shared" si="54"/>
        <v>3530</v>
      </c>
      <c r="C3532" s="369">
        <v>45509</v>
      </c>
      <c r="D3532" s="237" t="s">
        <v>144</v>
      </c>
      <c r="E3532" s="228" t="str">
        <f>VLOOKUP(D3532,Y$4:AA3534,2,FALSE)</f>
        <v>بلدوزر D85</v>
      </c>
      <c r="F3532" s="340" t="str">
        <f>VLOOKUP(D3532,Y$4:AA3534,3,FALSE)</f>
        <v>اکبری</v>
      </c>
      <c r="G3532" s="4">
        <v>0</v>
      </c>
    </row>
    <row r="3533" spans="2:7" x14ac:dyDescent="0.25">
      <c r="B3533" s="122">
        <f t="shared" si="54"/>
        <v>3531</v>
      </c>
      <c r="C3533" s="369">
        <v>45509</v>
      </c>
      <c r="D3533" s="237" t="s">
        <v>146</v>
      </c>
      <c r="E3533" s="228" t="str">
        <f>VLOOKUP(D3533,Y$4:AA3535,2,FALSE)</f>
        <v>بلدوزر D85</v>
      </c>
      <c r="F3533" s="340" t="str">
        <f>VLOOKUP(D3533,Y$4:AA3535,3,FALSE)</f>
        <v>اکبری</v>
      </c>
      <c r="G3533" s="4">
        <v>0</v>
      </c>
    </row>
    <row r="3534" spans="2:7" x14ac:dyDescent="0.25">
      <c r="B3534" s="122">
        <f t="shared" si="54"/>
        <v>3532</v>
      </c>
      <c r="C3534" s="369">
        <v>45509</v>
      </c>
      <c r="D3534" s="238" t="s">
        <v>147</v>
      </c>
      <c r="E3534" s="228" t="str">
        <f>VLOOKUP(D3534,Y$4:AA3536,2,FALSE)</f>
        <v>بلدوزر کاترپیلار D8</v>
      </c>
      <c r="F3534" s="340" t="str">
        <f>VLOOKUP(D3534,Y$4:AA3536,3,FALSE)</f>
        <v>حسن پور</v>
      </c>
      <c r="G3534" s="4">
        <v>539</v>
      </c>
    </row>
    <row r="3535" spans="2:7" x14ac:dyDescent="0.25">
      <c r="B3535" s="122">
        <f t="shared" si="54"/>
        <v>3533</v>
      </c>
      <c r="C3535" s="369">
        <v>45509</v>
      </c>
      <c r="D3535" s="236" t="s">
        <v>162</v>
      </c>
      <c r="E3535" s="228" t="str">
        <f>VLOOKUP(D3535,Y$4:AA3537,2,FALSE)</f>
        <v>بیل مکانیکی</v>
      </c>
      <c r="F3535" s="340" t="str">
        <f>VLOOKUP(D3535,Y$4:AA3537,3,FALSE)</f>
        <v>رضاپور</v>
      </c>
      <c r="G3535" s="4">
        <v>220</v>
      </c>
    </row>
    <row r="3536" spans="2:7" x14ac:dyDescent="0.25">
      <c r="B3536" s="122">
        <f t="shared" si="54"/>
        <v>3534</v>
      </c>
      <c r="C3536" s="369">
        <v>45509</v>
      </c>
      <c r="D3536" s="236" t="s">
        <v>160</v>
      </c>
      <c r="E3536" s="228" t="str">
        <f>VLOOKUP(D3536,Y$4:AA3538,2,FALSE)</f>
        <v>تانکر آب</v>
      </c>
      <c r="F3536" s="340" t="str">
        <f>VLOOKUP(D3536,Y$4:AA3538,3,FALSE)</f>
        <v>رضاپور</v>
      </c>
      <c r="G3536" s="4">
        <v>120</v>
      </c>
    </row>
    <row r="3537" spans="2:7" x14ac:dyDescent="0.25">
      <c r="B3537" s="122">
        <f t="shared" si="54"/>
        <v>3535</v>
      </c>
      <c r="C3537" s="369">
        <v>45509</v>
      </c>
      <c r="D3537" s="236" t="s">
        <v>398</v>
      </c>
      <c r="E3537" s="228" t="str">
        <f>VLOOKUP(D3537,Y$4:AA3539,2,FALSE)</f>
        <v>بلدوزر</v>
      </c>
      <c r="F3537" s="340" t="str">
        <f>VLOOKUP(D3537,Y$4:AA3539,3,FALSE)</f>
        <v>جواد رضاپور</v>
      </c>
      <c r="G3537" s="4">
        <v>0</v>
      </c>
    </row>
    <row r="3538" spans="2:7" x14ac:dyDescent="0.25">
      <c r="B3538" s="122">
        <f t="shared" si="54"/>
        <v>3536</v>
      </c>
      <c r="C3538" s="369">
        <v>45509</v>
      </c>
      <c r="D3538" s="236" t="s">
        <v>149</v>
      </c>
      <c r="E3538" s="228" t="str">
        <f>VLOOKUP(D3538,Y$4:AA3540,2,FALSE)</f>
        <v>لودر ZL50</v>
      </c>
      <c r="F3538" s="340" t="str">
        <f>VLOOKUP(D3538,Y$4:AA3540,3,FALSE)</f>
        <v>میرزایی</v>
      </c>
      <c r="G3538" s="4">
        <v>138</v>
      </c>
    </row>
    <row r="3539" spans="2:7" x14ac:dyDescent="0.25">
      <c r="B3539" s="122">
        <f t="shared" si="54"/>
        <v>3537</v>
      </c>
      <c r="C3539" s="369">
        <v>45509</v>
      </c>
      <c r="D3539" s="237" t="s">
        <v>150</v>
      </c>
      <c r="E3539" s="228" t="str">
        <f>VLOOKUP(D3539,Y$4:AA3541,2,FALSE)</f>
        <v>کامیون کمپرسی</v>
      </c>
      <c r="F3539" s="340" t="str">
        <f>VLOOKUP(D3539,Y$4:AA3541,3,FALSE)</f>
        <v>میرزایی</v>
      </c>
      <c r="G3539" s="4">
        <v>0</v>
      </c>
    </row>
    <row r="3540" spans="2:7" x14ac:dyDescent="0.25">
      <c r="B3540" s="122">
        <f t="shared" si="54"/>
        <v>3538</v>
      </c>
      <c r="C3540" s="369">
        <v>45509</v>
      </c>
      <c r="D3540" s="237" t="s">
        <v>152</v>
      </c>
      <c r="E3540" s="228" t="str">
        <f>VLOOKUP(D3540,Y$4:AA3542,2,FALSE)</f>
        <v>کامیون کمپرسی</v>
      </c>
      <c r="F3540" s="340" t="str">
        <f>VLOOKUP(D3540,Y$4:AA3542,3,FALSE)</f>
        <v>میرزایی</v>
      </c>
      <c r="G3540" s="4">
        <v>0</v>
      </c>
    </row>
    <row r="3541" spans="2:7" x14ac:dyDescent="0.25">
      <c r="B3541" s="122">
        <f t="shared" si="54"/>
        <v>3539</v>
      </c>
      <c r="C3541" s="369">
        <v>45509</v>
      </c>
      <c r="D3541" s="237" t="s">
        <v>153</v>
      </c>
      <c r="E3541" s="228" t="str">
        <f>VLOOKUP(D3541,Y$4:AA3543,2,FALSE)</f>
        <v>کامیون کمپرسی</v>
      </c>
      <c r="F3541" s="340" t="str">
        <f>VLOOKUP(D3541,Y$4:AA3543,3,FALSE)</f>
        <v>میرزایی</v>
      </c>
      <c r="G3541" s="4">
        <v>0</v>
      </c>
    </row>
    <row r="3542" spans="2:7" x14ac:dyDescent="0.25">
      <c r="B3542" s="122">
        <f t="shared" si="54"/>
        <v>3540</v>
      </c>
      <c r="C3542" s="369">
        <v>45509</v>
      </c>
      <c r="D3542" s="237" t="s">
        <v>137</v>
      </c>
      <c r="E3542" s="228" t="str">
        <f>VLOOKUP(D3542,Y$4:AA3544,2,FALSE)</f>
        <v>بیل مکانیکی</v>
      </c>
      <c r="F3542" s="340" t="str">
        <f>VLOOKUP(D3542,Y$4:AA3544,3,FALSE)</f>
        <v>انصاری</v>
      </c>
      <c r="G3542" s="4">
        <v>222</v>
      </c>
    </row>
    <row r="3543" spans="2:7" x14ac:dyDescent="0.25">
      <c r="B3543" s="122">
        <f t="shared" si="54"/>
        <v>3541</v>
      </c>
      <c r="C3543" s="369">
        <v>45509</v>
      </c>
      <c r="D3543" s="237" t="s">
        <v>139</v>
      </c>
      <c r="E3543" s="228" t="str">
        <f>VLOOKUP(D3543,Y$4:AA3545,2,FALSE)</f>
        <v>بیل مکانیکی</v>
      </c>
      <c r="F3543" s="340" t="str">
        <f>VLOOKUP(D3543,Y$4:AA3545,3,FALSE)</f>
        <v>انصاری</v>
      </c>
      <c r="G3543" s="4">
        <v>0</v>
      </c>
    </row>
    <row r="3544" spans="2:7" x14ac:dyDescent="0.25">
      <c r="B3544" s="122">
        <f t="shared" si="54"/>
        <v>3542</v>
      </c>
      <c r="C3544" s="369">
        <v>45509</v>
      </c>
      <c r="D3544" s="237" t="s">
        <v>141</v>
      </c>
      <c r="E3544" s="228" t="str">
        <f>VLOOKUP(D3544,Y$4:AA3546,2,FALSE)</f>
        <v>کامیون کمپرسی</v>
      </c>
      <c r="F3544" s="340" t="str">
        <f>VLOOKUP(D3544,Y$4:AA3546,3,FALSE)</f>
        <v>انصاری</v>
      </c>
      <c r="G3544" s="4">
        <v>251</v>
      </c>
    </row>
    <row r="3545" spans="2:7" x14ac:dyDescent="0.25">
      <c r="B3545" s="122">
        <f t="shared" si="54"/>
        <v>3543</v>
      </c>
      <c r="C3545" s="369">
        <v>45509</v>
      </c>
      <c r="D3545" s="237" t="s">
        <v>142</v>
      </c>
      <c r="E3545" s="228" t="str">
        <f>VLOOKUP(D3545,Y$4:AA3547,2,FALSE)</f>
        <v>کامیون کمپرسی</v>
      </c>
      <c r="F3545" s="340" t="str">
        <f>VLOOKUP(D3545,Y$4:AA3547,3,FALSE)</f>
        <v>انصاری</v>
      </c>
      <c r="G3545" s="4">
        <v>0</v>
      </c>
    </row>
    <row r="3546" spans="2:7" x14ac:dyDescent="0.25">
      <c r="B3546" s="122">
        <f t="shared" si="54"/>
        <v>3544</v>
      </c>
      <c r="C3546" s="369">
        <v>45509</v>
      </c>
      <c r="D3546" s="237" t="s">
        <v>143</v>
      </c>
      <c r="E3546" s="228" t="str">
        <f>VLOOKUP(D3546,Y$4:AA3548,2,FALSE)</f>
        <v>کامیون کمپرسی</v>
      </c>
      <c r="F3546" s="340" t="str">
        <f>VLOOKUP(D3546,Y$4:AA3548,3,FALSE)</f>
        <v>انصاری</v>
      </c>
      <c r="G3546" s="4">
        <v>0</v>
      </c>
    </row>
    <row r="3547" spans="2:7" x14ac:dyDescent="0.25">
      <c r="B3547" s="122">
        <f t="shared" si="54"/>
        <v>3545</v>
      </c>
      <c r="C3547" s="369">
        <v>45509</v>
      </c>
      <c r="D3547" s="237" t="s">
        <v>136</v>
      </c>
      <c r="E3547" s="228" t="str">
        <f>VLOOKUP(D3547,Y$4:AA3549,2,FALSE)</f>
        <v>بلدوزر</v>
      </c>
      <c r="F3547" s="340" t="str">
        <f>VLOOKUP(D3547,Y$4:AA3549,3,FALSE)</f>
        <v>انصاری</v>
      </c>
      <c r="G3547" s="4">
        <v>0</v>
      </c>
    </row>
    <row r="3548" spans="2:7" x14ac:dyDescent="0.25">
      <c r="B3548" s="122">
        <f t="shared" si="54"/>
        <v>3546</v>
      </c>
      <c r="C3548" s="369">
        <v>45509</v>
      </c>
      <c r="D3548" s="237" t="s">
        <v>286</v>
      </c>
      <c r="E3548" s="228" t="str">
        <f>VLOOKUP(D3548,Y$4:AA3550,2,FALSE)</f>
        <v>بلدوزر</v>
      </c>
      <c r="F3548" s="340" t="str">
        <f>VLOOKUP(D3548,Y$4:AA3550,3,FALSE)</f>
        <v>انصاری</v>
      </c>
      <c r="G3548" s="4">
        <v>0</v>
      </c>
    </row>
    <row r="3549" spans="2:7" x14ac:dyDescent="0.25">
      <c r="B3549" s="122">
        <f t="shared" si="54"/>
        <v>3547</v>
      </c>
      <c r="C3549" s="369">
        <v>45509</v>
      </c>
      <c r="D3549" s="236" t="s">
        <v>155</v>
      </c>
      <c r="E3549" s="228" t="str">
        <f>VLOOKUP(D3549,Y$4:AA3551,2,FALSE)</f>
        <v>لودر</v>
      </c>
      <c r="F3549" s="340" t="str">
        <f>VLOOKUP(D3549,Y$4:AA3551,3,FALSE)</f>
        <v>صداقت</v>
      </c>
      <c r="G3549" s="4">
        <v>0</v>
      </c>
    </row>
    <row r="3550" spans="2:7" x14ac:dyDescent="0.25">
      <c r="B3550" s="122">
        <f t="shared" si="54"/>
        <v>3548</v>
      </c>
      <c r="C3550" s="369">
        <v>45509</v>
      </c>
      <c r="D3550" s="236" t="s">
        <v>156</v>
      </c>
      <c r="E3550" s="228" t="str">
        <f>VLOOKUP(D3550,Y$4:AA3552,2,FALSE)</f>
        <v>کامیون کمپرسی</v>
      </c>
      <c r="F3550" s="340" t="str">
        <f>VLOOKUP(D3550,Y$4:AA3552,3,FALSE)</f>
        <v>صداقت</v>
      </c>
      <c r="G3550" s="4">
        <v>0</v>
      </c>
    </row>
    <row r="3551" spans="2:7" x14ac:dyDescent="0.25">
      <c r="B3551" s="122">
        <f t="shared" si="54"/>
        <v>3549</v>
      </c>
      <c r="C3551" s="369">
        <v>45509</v>
      </c>
      <c r="D3551" s="236" t="s">
        <v>157</v>
      </c>
      <c r="E3551" s="228" t="str">
        <f>VLOOKUP(D3551,Y$4:AA3553,2,FALSE)</f>
        <v>کامیون کمپرسی</v>
      </c>
      <c r="F3551" s="340" t="str">
        <f>VLOOKUP(D3551,Y$4:AA3553,3,FALSE)</f>
        <v>صداقت</v>
      </c>
      <c r="G3551" s="4">
        <v>0</v>
      </c>
    </row>
    <row r="3552" spans="2:7" x14ac:dyDescent="0.25">
      <c r="B3552" s="122">
        <f t="shared" si="54"/>
        <v>3550</v>
      </c>
      <c r="C3552" s="369">
        <v>45509</v>
      </c>
      <c r="D3552" s="236" t="s">
        <v>302</v>
      </c>
      <c r="E3552" s="228" t="str">
        <f>VLOOKUP(D3552,Y$4:AA3554,2,FALSE)</f>
        <v>کامیون کمپرسی</v>
      </c>
      <c r="F3552" s="340" t="str">
        <f>VLOOKUP(D3552,Y$4:AA3554,3,FALSE)</f>
        <v>صداقت</v>
      </c>
      <c r="G3552" s="4">
        <v>0</v>
      </c>
    </row>
    <row r="3553" spans="2:7" x14ac:dyDescent="0.25">
      <c r="B3553" s="122">
        <f t="shared" si="54"/>
        <v>3551</v>
      </c>
      <c r="C3553" s="369">
        <v>45509</v>
      </c>
      <c r="D3553" s="237" t="s">
        <v>266</v>
      </c>
      <c r="E3553" s="228" t="str">
        <f>VLOOKUP(D3553,Y$4:AA3555,2,FALSE)</f>
        <v>کامیون کمپرسی</v>
      </c>
      <c r="F3553" s="340" t="str">
        <f>VLOOKUP(D3553,Y$4:AA3555,3,FALSE)</f>
        <v>انصاری</v>
      </c>
      <c r="G3553" s="4">
        <v>0</v>
      </c>
    </row>
    <row r="3554" spans="2:7" x14ac:dyDescent="0.25">
      <c r="B3554" s="122">
        <f t="shared" si="54"/>
        <v>3552</v>
      </c>
      <c r="C3554" s="369">
        <v>45509</v>
      </c>
      <c r="D3554" s="237" t="s">
        <v>267</v>
      </c>
      <c r="E3554" s="228" t="str">
        <f>VLOOKUP(D3554,Y$4:AA3556,2,FALSE)</f>
        <v>کامیون کمپرسی</v>
      </c>
      <c r="F3554" s="340" t="str">
        <f>VLOOKUP(D3554,Y$4:AA3556,3,FALSE)</f>
        <v>انصاری</v>
      </c>
      <c r="G3554" s="4">
        <v>0</v>
      </c>
    </row>
    <row r="3555" spans="2:7" x14ac:dyDescent="0.25">
      <c r="B3555" s="122">
        <f t="shared" si="54"/>
        <v>3553</v>
      </c>
      <c r="C3555" s="369">
        <v>45509</v>
      </c>
      <c r="D3555" s="237" t="s">
        <v>258</v>
      </c>
      <c r="E3555" s="228" t="str">
        <f>VLOOKUP(D3555,Y$4:AA3557,2,FALSE)</f>
        <v>کامیون کمپرسی</v>
      </c>
      <c r="F3555" s="340" t="str">
        <f>VLOOKUP(D3555,Y$4:AA3557,3,FALSE)</f>
        <v>انصاری</v>
      </c>
      <c r="G3555" s="4">
        <v>0</v>
      </c>
    </row>
    <row r="3556" spans="2:7" x14ac:dyDescent="0.25">
      <c r="B3556" s="122">
        <f t="shared" si="54"/>
        <v>3554</v>
      </c>
      <c r="C3556" s="369">
        <v>45509</v>
      </c>
      <c r="D3556" s="238" t="s">
        <v>179</v>
      </c>
      <c r="E3556" s="228" t="str">
        <f>VLOOKUP(D3556,Y$4:AA3558,2,FALSE)</f>
        <v>تانکر آب</v>
      </c>
      <c r="F3556" s="340" t="str">
        <f>VLOOKUP(D3556,Y$4:AA3558,3,FALSE)</f>
        <v>گلپایگانی</v>
      </c>
      <c r="G3556" s="4">
        <v>131</v>
      </c>
    </row>
    <row r="3557" spans="2:7" x14ac:dyDescent="0.25">
      <c r="B3557" s="122">
        <f t="shared" si="54"/>
        <v>3555</v>
      </c>
      <c r="C3557" s="369">
        <v>45509</v>
      </c>
      <c r="D3557" s="236" t="s">
        <v>328</v>
      </c>
      <c r="E3557" s="228" t="e">
        <f>VLOOKUP(D3557,Y$4:AA3559,2,FALSE)</f>
        <v>#N/A</v>
      </c>
      <c r="F3557" s="340" t="e">
        <f>VLOOKUP(D3557,Y$4:AA3559,3,FALSE)</f>
        <v>#N/A</v>
      </c>
      <c r="G3557" s="4">
        <v>0</v>
      </c>
    </row>
    <row r="3558" spans="2:7" x14ac:dyDescent="0.25">
      <c r="B3558" s="122">
        <f t="shared" si="54"/>
        <v>3556</v>
      </c>
      <c r="C3558" s="369">
        <v>45509</v>
      </c>
      <c r="D3558" s="238" t="s">
        <v>164</v>
      </c>
      <c r="E3558" s="228" t="str">
        <f>VLOOKUP(D3558,Y$4:AA3560,2,FALSE)</f>
        <v>گریدر 14G</v>
      </c>
      <c r="F3558" s="340" t="str">
        <f>VLOOKUP(D3558,Y$4:AA3560,3,FALSE)</f>
        <v>محمد پور</v>
      </c>
      <c r="G3558" s="4">
        <v>193</v>
      </c>
    </row>
    <row r="3559" spans="2:7" x14ac:dyDescent="0.25">
      <c r="B3559" s="122">
        <f t="shared" si="54"/>
        <v>3557</v>
      </c>
      <c r="C3559" s="369">
        <v>45509</v>
      </c>
      <c r="D3559" s="238" t="s">
        <v>168</v>
      </c>
      <c r="E3559" s="228" t="str">
        <f>VLOOKUP(D3559,Y$4:AA3561,2,FALSE)</f>
        <v>غلطک کششی</v>
      </c>
      <c r="F3559" s="340" t="str">
        <f>VLOOKUP(D3559,Y$4:AA3561,3,FALSE)</f>
        <v>محمد پور</v>
      </c>
      <c r="G3559" s="4">
        <v>0</v>
      </c>
    </row>
    <row r="3560" spans="2:7" x14ac:dyDescent="0.25">
      <c r="B3560" s="122">
        <f t="shared" si="54"/>
        <v>3558</v>
      </c>
      <c r="C3560" s="369">
        <v>45509</v>
      </c>
      <c r="D3560" s="238" t="s">
        <v>171</v>
      </c>
      <c r="E3560" s="228" t="str">
        <f>VLOOKUP(D3560,Y$4:AA3562,2,FALSE)</f>
        <v>غلطک کششی</v>
      </c>
      <c r="F3560" s="340" t="str">
        <f>VLOOKUP(D3560,Y$4:AA3562,3,FALSE)</f>
        <v>محمد پور</v>
      </c>
      <c r="G3560" s="4">
        <v>0</v>
      </c>
    </row>
    <row r="3561" spans="2:7" x14ac:dyDescent="0.25">
      <c r="B3561" s="122">
        <f t="shared" si="54"/>
        <v>3559</v>
      </c>
      <c r="C3561" s="369">
        <v>45509</v>
      </c>
      <c r="D3561" s="238" t="s">
        <v>172</v>
      </c>
      <c r="E3561" s="228" t="str">
        <f>VLOOKUP(D3561,Y$4:AA3563,2,FALSE)</f>
        <v>لودر</v>
      </c>
      <c r="F3561" s="340" t="str">
        <f>VLOOKUP(D3561,Y$4:AA3563,3,FALSE)</f>
        <v>محمد پور</v>
      </c>
      <c r="G3561" s="4">
        <v>108</v>
      </c>
    </row>
    <row r="3562" spans="2:7" x14ac:dyDescent="0.25">
      <c r="B3562" s="122">
        <f t="shared" si="54"/>
        <v>3560</v>
      </c>
      <c r="C3562" s="369">
        <v>45509</v>
      </c>
      <c r="D3562" s="238" t="s">
        <v>173</v>
      </c>
      <c r="E3562" s="228" t="str">
        <f>VLOOKUP(D3562,Y$4:AA3564,2,FALSE)</f>
        <v>تانکر آب</v>
      </c>
      <c r="F3562" s="340" t="str">
        <f>VLOOKUP(D3562,Y$4:AA3564,3,FALSE)</f>
        <v>محمد پور</v>
      </c>
      <c r="G3562" s="4">
        <v>0</v>
      </c>
    </row>
    <row r="3563" spans="2:7" x14ac:dyDescent="0.25">
      <c r="B3563" s="122">
        <f t="shared" si="54"/>
        <v>3561</v>
      </c>
      <c r="C3563" s="369">
        <v>45509</v>
      </c>
      <c r="D3563" s="238" t="s">
        <v>174</v>
      </c>
      <c r="E3563" s="228" t="str">
        <f>VLOOKUP(D3563,Y$4:AA3565,2,FALSE)</f>
        <v>غلطک پاچه بزی</v>
      </c>
      <c r="F3563" s="340" t="str">
        <f>VLOOKUP(D3563,Y$4:AA3565,3,FALSE)</f>
        <v>محمد پور</v>
      </c>
      <c r="G3563" s="4">
        <v>0</v>
      </c>
    </row>
    <row r="3564" spans="2:7" x14ac:dyDescent="0.25">
      <c r="B3564" s="122">
        <f t="shared" si="54"/>
        <v>3562</v>
      </c>
      <c r="C3564" s="369">
        <v>45509</v>
      </c>
      <c r="D3564" s="238" t="s">
        <v>176</v>
      </c>
      <c r="E3564" s="228" t="str">
        <f>VLOOKUP(D3564,Y$4:AA3566,2,FALSE)</f>
        <v>بلدوزر</v>
      </c>
      <c r="F3564" s="340" t="str">
        <f>VLOOKUP(D3564,Y$4:AA3566,3,FALSE)</f>
        <v>محمد پور</v>
      </c>
      <c r="G3564" s="4">
        <v>617</v>
      </c>
    </row>
    <row r="3565" spans="2:7" x14ac:dyDescent="0.25">
      <c r="B3565" s="122">
        <f t="shared" si="54"/>
        <v>3563</v>
      </c>
      <c r="C3565" s="369">
        <v>45509</v>
      </c>
      <c r="D3565" s="238" t="s">
        <v>177</v>
      </c>
      <c r="E3565" s="228" t="str">
        <f>VLOOKUP(D3565,Y$4:AA3567,2,FALSE)</f>
        <v>کمپرسی جفت</v>
      </c>
      <c r="F3565" s="340" t="str">
        <f>VLOOKUP(D3565,Y$4:AA3567,3,FALSE)</f>
        <v>محمد پور</v>
      </c>
      <c r="G3565" s="4">
        <v>0</v>
      </c>
    </row>
    <row r="3566" spans="2:7" x14ac:dyDescent="0.25">
      <c r="B3566" s="122">
        <f t="shared" si="54"/>
        <v>3564</v>
      </c>
      <c r="C3566" s="369">
        <v>45509</v>
      </c>
      <c r="D3566" s="238" t="s">
        <v>270</v>
      </c>
      <c r="E3566" s="228" t="str">
        <f>VLOOKUP(D3566,Y$4:AA3568,2,FALSE)</f>
        <v>کمپرسی جفت</v>
      </c>
      <c r="F3566" s="340" t="str">
        <f>VLOOKUP(D3566,Y$4:AA3568,3,FALSE)</f>
        <v>محمد پور</v>
      </c>
      <c r="G3566" s="4">
        <v>0</v>
      </c>
    </row>
    <row r="3567" spans="2:7" x14ac:dyDescent="0.25">
      <c r="B3567" s="122">
        <f t="shared" si="54"/>
        <v>3565</v>
      </c>
      <c r="C3567" s="369">
        <v>45509</v>
      </c>
      <c r="D3567" s="238" t="s">
        <v>268</v>
      </c>
      <c r="E3567" s="228" t="str">
        <f>VLOOKUP(D3567,Y$4:AA3569,2,FALSE)</f>
        <v>کمپرسی تک</v>
      </c>
      <c r="F3567" s="340" t="str">
        <f>VLOOKUP(D3567,Y$4:AA3569,3,FALSE)</f>
        <v>محمد پور</v>
      </c>
      <c r="G3567" s="4">
        <v>182</v>
      </c>
    </row>
    <row r="3568" spans="2:7" x14ac:dyDescent="0.25">
      <c r="B3568" s="122">
        <f t="shared" si="54"/>
        <v>3566</v>
      </c>
      <c r="C3568" s="369">
        <v>45509</v>
      </c>
      <c r="D3568" s="238" t="s">
        <v>260</v>
      </c>
      <c r="E3568" s="228" t="str">
        <f>VLOOKUP(D3568,Y$4:AA3570,2,FALSE)</f>
        <v>تانکر آب</v>
      </c>
      <c r="F3568" s="340" t="str">
        <f>VLOOKUP(D3568,Y$4:AA3570,3,FALSE)</f>
        <v>محمد پور</v>
      </c>
      <c r="G3568" s="4">
        <v>0</v>
      </c>
    </row>
    <row r="3569" spans="2:7" x14ac:dyDescent="0.25">
      <c r="B3569" s="122">
        <f t="shared" si="54"/>
        <v>3567</v>
      </c>
      <c r="C3569" s="369">
        <v>45509</v>
      </c>
      <c r="D3569" s="238" t="s">
        <v>284</v>
      </c>
      <c r="E3569" s="228" t="str">
        <f>VLOOKUP(D3569,Y$4:AA3571,2,FALSE)</f>
        <v>کمپرسی جفت</v>
      </c>
      <c r="F3569" s="340" t="str">
        <f>VLOOKUP(D3569,Y$4:AA3571,3,FALSE)</f>
        <v>محمد پور</v>
      </c>
      <c r="G3569" s="4">
        <v>197</v>
      </c>
    </row>
    <row r="3570" spans="2:7" x14ac:dyDescent="0.25">
      <c r="B3570" s="122">
        <f t="shared" ref="B3570:B3633" si="55">ROW()-2</f>
        <v>3568</v>
      </c>
      <c r="C3570" s="369">
        <v>45509</v>
      </c>
      <c r="D3570" s="238" t="s">
        <v>359</v>
      </c>
      <c r="E3570" s="228" t="str">
        <f>VLOOKUP(D3570,Y$4:AA3572,2,FALSE)</f>
        <v>کمپرسی جفت</v>
      </c>
      <c r="F3570" s="340" t="str">
        <f>VLOOKUP(D3570,Y$4:AA3572,3,FALSE)</f>
        <v>محمد پور</v>
      </c>
      <c r="G3570" s="4">
        <v>0</v>
      </c>
    </row>
    <row r="3571" spans="2:7" x14ac:dyDescent="0.25">
      <c r="B3571" s="122">
        <f t="shared" si="55"/>
        <v>3569</v>
      </c>
      <c r="C3571" s="369">
        <v>45509</v>
      </c>
      <c r="D3571" s="238" t="s">
        <v>361</v>
      </c>
      <c r="E3571" s="228" t="str">
        <f>VLOOKUP(D3571,Y$4:AA3573,2,FALSE)</f>
        <v>لودر</v>
      </c>
      <c r="F3571" s="340" t="str">
        <f>VLOOKUP(D3571,Y$4:AA3573,3,FALSE)</f>
        <v>محمد پور</v>
      </c>
      <c r="G3571" s="4">
        <v>0</v>
      </c>
    </row>
    <row r="3572" spans="2:7" x14ac:dyDescent="0.25">
      <c r="B3572" s="122">
        <f t="shared" si="55"/>
        <v>3570</v>
      </c>
      <c r="C3572" s="369">
        <v>45509</v>
      </c>
      <c r="D3572" s="238" t="s">
        <v>393</v>
      </c>
      <c r="E3572" s="228" t="str">
        <f>VLOOKUP(D3572,Y$4:AA3574,2,FALSE)</f>
        <v xml:space="preserve"> پمپ بتن</v>
      </c>
      <c r="F3572" s="340" t="str">
        <f>VLOOKUP(D3572,Y$4:AA3574,3,FALSE)</f>
        <v>اسماعیل پور</v>
      </c>
      <c r="G3572" s="4">
        <v>0</v>
      </c>
    </row>
    <row r="3573" spans="2:7" x14ac:dyDescent="0.25">
      <c r="B3573" s="122">
        <f t="shared" si="55"/>
        <v>3571</v>
      </c>
      <c r="C3573" s="369">
        <v>45509</v>
      </c>
      <c r="D3573" s="238" t="s">
        <v>387</v>
      </c>
      <c r="E3573" s="228" t="str">
        <f>VLOOKUP(D3573,Y$4:AA3575,2,FALSE)</f>
        <v>کمپرسی تک</v>
      </c>
      <c r="F3573" s="340" t="str">
        <f>VLOOKUP(D3573,Y$4:AA3575,3,FALSE)</f>
        <v>جواد رضاپور</v>
      </c>
      <c r="G3573" s="4">
        <v>0</v>
      </c>
    </row>
    <row r="3574" spans="2:7" x14ac:dyDescent="0.25">
      <c r="B3574" s="122">
        <f t="shared" si="55"/>
        <v>3572</v>
      </c>
      <c r="C3574" s="369">
        <v>45509</v>
      </c>
      <c r="D3574" s="238" t="s">
        <v>388</v>
      </c>
      <c r="E3574" s="228" t="str">
        <f>VLOOKUP(D3574,Y$4:AA3576,2,FALSE)</f>
        <v>کمپرسی تک</v>
      </c>
      <c r="F3574" s="340" t="str">
        <f>VLOOKUP(D3574,Y$4:AA3576,3,FALSE)</f>
        <v>جواد رضاپور</v>
      </c>
      <c r="G3574" s="4">
        <v>0</v>
      </c>
    </row>
    <row r="3575" spans="2:7" x14ac:dyDescent="0.25">
      <c r="B3575" s="122">
        <f t="shared" si="55"/>
        <v>3573</v>
      </c>
      <c r="C3575" s="369">
        <v>45509</v>
      </c>
      <c r="D3575" s="238" t="s">
        <v>397</v>
      </c>
      <c r="E3575" s="228" t="str">
        <f>VLOOKUP(D3575,Y$4:AA3577,2,FALSE)</f>
        <v>لودر</v>
      </c>
      <c r="F3575" s="340" t="str">
        <f>VLOOKUP(D3575,Y$4:AA3577,3,FALSE)</f>
        <v>جواد رضاپور</v>
      </c>
      <c r="G3575" s="4">
        <v>0</v>
      </c>
    </row>
    <row r="3576" spans="2:7" x14ac:dyDescent="0.25">
      <c r="B3576" s="122">
        <f t="shared" si="55"/>
        <v>3574</v>
      </c>
      <c r="C3576" s="369">
        <v>45509</v>
      </c>
      <c r="D3576" s="238" t="s">
        <v>435</v>
      </c>
      <c r="E3576" s="228" t="str">
        <f>VLOOKUP(D3576,Y$4:AA3578,2,FALSE)</f>
        <v>بلدوزر</v>
      </c>
      <c r="F3576" s="340" t="str">
        <f>VLOOKUP(D3576,Y$4:AA3578,3,FALSE)</f>
        <v>جواد رضاپور</v>
      </c>
      <c r="G3576" s="4">
        <v>0</v>
      </c>
    </row>
    <row r="3577" spans="2:7" x14ac:dyDescent="0.25">
      <c r="B3577" s="122">
        <f t="shared" si="55"/>
        <v>3575</v>
      </c>
      <c r="C3577" s="369">
        <v>45510</v>
      </c>
      <c r="D3577" s="236" t="s">
        <v>127</v>
      </c>
      <c r="E3577" s="228" t="str">
        <f>VLOOKUP(D3577,Y$4:AA3579,2,FALSE)</f>
        <v>بلدوزر</v>
      </c>
      <c r="F3577" s="340" t="str">
        <f>VLOOKUP(D3577,Y$4:AA3579,3,FALSE)</f>
        <v>شرکتی-رجب زاده</v>
      </c>
      <c r="G3577" s="4">
        <v>0</v>
      </c>
    </row>
    <row r="3578" spans="2:7" x14ac:dyDescent="0.25">
      <c r="B3578" s="122">
        <f t="shared" si="55"/>
        <v>3576</v>
      </c>
      <c r="C3578" s="369">
        <v>45510</v>
      </c>
      <c r="D3578" s="236" t="s">
        <v>297</v>
      </c>
      <c r="E3578" s="228" t="str">
        <f>VLOOKUP(D3578,Y$4:AA3580,2,FALSE)</f>
        <v>بلدوزر</v>
      </c>
      <c r="F3578" s="340" t="str">
        <f>VLOOKUP(D3578,Y$4:AA3580,3,FALSE)</f>
        <v>شرکتی-نخعی</v>
      </c>
      <c r="G3578" s="4">
        <v>0</v>
      </c>
    </row>
    <row r="3579" spans="2:7" x14ac:dyDescent="0.25">
      <c r="B3579" s="122">
        <f t="shared" si="55"/>
        <v>3577</v>
      </c>
      <c r="C3579" s="369">
        <v>45510</v>
      </c>
      <c r="D3579" s="236" t="s">
        <v>88</v>
      </c>
      <c r="E3579" s="228" t="str">
        <f>VLOOKUP(D3579,Y$4:AA3581,2,FALSE)</f>
        <v>گریدر  ۱۶g</v>
      </c>
      <c r="F3579" s="340" t="str">
        <f>VLOOKUP(D3579,Y$4:AA3581,3,FALSE)</f>
        <v>شرکتی-یگانه</v>
      </c>
      <c r="G3579" s="4">
        <v>0</v>
      </c>
    </row>
    <row r="3580" spans="2:7" x14ac:dyDescent="0.25">
      <c r="B3580" s="122">
        <f t="shared" si="55"/>
        <v>3578</v>
      </c>
      <c r="C3580" s="369">
        <v>45510</v>
      </c>
      <c r="D3580" s="236" t="s">
        <v>301</v>
      </c>
      <c r="E3580" s="228" t="str">
        <f>VLOOKUP(D3580,Y$4:AA3582,2,FALSE)</f>
        <v>گریدر  ۱۶g</v>
      </c>
      <c r="F3580" s="340" t="str">
        <f>VLOOKUP(D3580,Y$4:AA3582,3,FALSE)</f>
        <v>شرکتی-حسن پور</v>
      </c>
      <c r="G3580" s="4">
        <v>0</v>
      </c>
    </row>
    <row r="3581" spans="2:7" x14ac:dyDescent="0.25">
      <c r="B3581" s="122">
        <f t="shared" si="55"/>
        <v>3579</v>
      </c>
      <c r="C3581" s="369">
        <v>45510</v>
      </c>
      <c r="D3581" s="236" t="s">
        <v>120</v>
      </c>
      <c r="E3581" s="228" t="str">
        <f>VLOOKUP(D3581,Y$4:AA3583,2,FALSE)</f>
        <v>میکسراتکو</v>
      </c>
      <c r="F3581" s="340" t="str">
        <f>VLOOKUP(D3581,Y$4:AA3583,3,FALSE)</f>
        <v>شرکتی-شاکری</v>
      </c>
      <c r="G3581" s="4">
        <v>0</v>
      </c>
    </row>
    <row r="3582" spans="2:7" x14ac:dyDescent="0.25">
      <c r="B3582" s="122">
        <f t="shared" si="55"/>
        <v>3580</v>
      </c>
      <c r="C3582" s="369">
        <v>45510</v>
      </c>
      <c r="D3582" s="236" t="s">
        <v>122</v>
      </c>
      <c r="E3582" s="228" t="str">
        <f>VLOOKUP(D3582,Y$4:AA3584,2,FALSE)</f>
        <v>میکسر امیکو</v>
      </c>
      <c r="F3582" s="340" t="str">
        <f>VLOOKUP(D3582,Y$4:AA3584,3,FALSE)</f>
        <v>شرکتی-زراعتی</v>
      </c>
      <c r="G3582" s="4">
        <v>0</v>
      </c>
    </row>
    <row r="3583" spans="2:7" x14ac:dyDescent="0.25">
      <c r="B3583" s="122">
        <f t="shared" si="55"/>
        <v>3581</v>
      </c>
      <c r="C3583" s="369">
        <v>45510</v>
      </c>
      <c r="D3583" s="236" t="s">
        <v>356</v>
      </c>
      <c r="E3583" s="228" t="str">
        <f>VLOOKUP(D3583,Y$4:AA3585,2,FALSE)</f>
        <v>میکسر اتکو</v>
      </c>
      <c r="F3583" s="340" t="str">
        <f>VLOOKUP(D3583,Y$4:AA3585,3,FALSE)</f>
        <v>-</v>
      </c>
      <c r="G3583" s="4">
        <v>0</v>
      </c>
    </row>
    <row r="3584" spans="2:7" x14ac:dyDescent="0.25">
      <c r="B3584" s="122">
        <f t="shared" si="55"/>
        <v>3582</v>
      </c>
      <c r="C3584" s="369">
        <v>45510</v>
      </c>
      <c r="D3584" s="236" t="s">
        <v>119</v>
      </c>
      <c r="E3584" s="228" t="str">
        <f>VLOOKUP(D3584,Y$4:AA3586,2,FALSE)</f>
        <v>غلطک</v>
      </c>
      <c r="F3584" s="340" t="str">
        <f>VLOOKUP(D3584,Y$4:AA3586,3,FALSE)</f>
        <v>شرکتی-جمالی</v>
      </c>
      <c r="G3584" s="4">
        <v>0</v>
      </c>
    </row>
    <row r="3585" spans="2:7" x14ac:dyDescent="0.25">
      <c r="B3585" s="122">
        <f t="shared" si="55"/>
        <v>3583</v>
      </c>
      <c r="C3585" s="369">
        <v>45510</v>
      </c>
      <c r="D3585" s="236" t="s">
        <v>110</v>
      </c>
      <c r="E3585" s="228" t="str">
        <f>VLOOKUP(D3585,Y$4:AA3587,2,FALSE)</f>
        <v>غلطک</v>
      </c>
      <c r="F3585" s="340" t="str">
        <f>VLOOKUP(D3585,Y$4:AA3587,3,FALSE)</f>
        <v>شرکتی-شیری</v>
      </c>
      <c r="G3585" s="4">
        <v>0</v>
      </c>
    </row>
    <row r="3586" spans="2:7" x14ac:dyDescent="0.25">
      <c r="B3586" s="122">
        <f t="shared" si="55"/>
        <v>3584</v>
      </c>
      <c r="C3586" s="369">
        <v>45510</v>
      </c>
      <c r="D3586" s="236" t="s">
        <v>107</v>
      </c>
      <c r="E3586" s="228" t="str">
        <f>VLOOKUP(D3586,Y$4:AA3588,2,FALSE)</f>
        <v>غلطک</v>
      </c>
      <c r="F3586" s="340" t="str">
        <f>VLOOKUP(D3586,Y$4:AA3588,3,FALSE)</f>
        <v>شرکتی-دیانتی</v>
      </c>
      <c r="G3586" s="4">
        <v>0</v>
      </c>
    </row>
    <row r="3587" spans="2:7" x14ac:dyDescent="0.25">
      <c r="B3587" s="122">
        <f t="shared" si="55"/>
        <v>3585</v>
      </c>
      <c r="C3587" s="369">
        <v>45510</v>
      </c>
      <c r="D3587" s="236" t="s">
        <v>285</v>
      </c>
      <c r="E3587" s="228" t="str">
        <f>VLOOKUP(D3587,Y$4:AA3589,2,FALSE)</f>
        <v>غلطک</v>
      </c>
      <c r="F3587" s="340" t="str">
        <f>VLOOKUP(D3587,Y$4:AA3589,3,FALSE)</f>
        <v>شرکتی-شیری</v>
      </c>
      <c r="G3587" s="4">
        <v>0</v>
      </c>
    </row>
    <row r="3588" spans="2:7" x14ac:dyDescent="0.25">
      <c r="B3588" s="122">
        <f t="shared" si="55"/>
        <v>3586</v>
      </c>
      <c r="C3588" s="369">
        <v>45510</v>
      </c>
      <c r="D3588" s="236" t="s">
        <v>380</v>
      </c>
      <c r="E3588" s="228" t="str">
        <f>VLOOKUP(D3588,Y$4:AA3590,2,FALSE)</f>
        <v>غلطک</v>
      </c>
      <c r="F3588" s="340">
        <f>VLOOKUP(D3588,Y$4:AA3590,3,FALSE)</f>
        <v>0</v>
      </c>
      <c r="G3588" s="4">
        <v>0</v>
      </c>
    </row>
    <row r="3589" spans="2:7" x14ac:dyDescent="0.25">
      <c r="B3589" s="122">
        <f t="shared" si="55"/>
        <v>3587</v>
      </c>
      <c r="C3589" s="369">
        <v>45510</v>
      </c>
      <c r="D3589" s="236" t="s">
        <v>381</v>
      </c>
      <c r="E3589" s="228" t="str">
        <f>VLOOKUP(D3589,Y$4:AA3591,2,FALSE)</f>
        <v>غلطک</v>
      </c>
      <c r="F3589" s="340">
        <f>VLOOKUP(D3589,Y$4:AA3591,3,FALSE)</f>
        <v>0</v>
      </c>
      <c r="G3589" s="4">
        <v>0</v>
      </c>
    </row>
    <row r="3590" spans="2:7" x14ac:dyDescent="0.25">
      <c r="B3590" s="122">
        <f t="shared" si="55"/>
        <v>3588</v>
      </c>
      <c r="C3590" s="369">
        <v>45510</v>
      </c>
      <c r="D3590" s="236" t="s">
        <v>91</v>
      </c>
      <c r="E3590" s="228" t="str">
        <f>VLOOKUP(D3590,Y$4:AA3592,2,FALSE)</f>
        <v>کامیون کمپرسی</v>
      </c>
      <c r="F3590" s="340" t="str">
        <f>VLOOKUP(D3590,Y$4:AA3592,3,FALSE)</f>
        <v>شرکتی-یحیی زاده</v>
      </c>
      <c r="G3590" s="4">
        <v>0</v>
      </c>
    </row>
    <row r="3591" spans="2:7" x14ac:dyDescent="0.25">
      <c r="B3591" s="122">
        <f t="shared" si="55"/>
        <v>3589</v>
      </c>
      <c r="C3591" s="369">
        <v>45510</v>
      </c>
      <c r="D3591" s="236" t="s">
        <v>94</v>
      </c>
      <c r="E3591" s="228" t="str">
        <f>VLOOKUP(D3591,Y$4:AA3593,2,FALSE)</f>
        <v>کامیون کمپرسی</v>
      </c>
      <c r="F3591" s="340" t="str">
        <f>VLOOKUP(D3591,Y$4:AA3593,3,FALSE)</f>
        <v>شرکتی-نوروز غلامی</v>
      </c>
      <c r="G3591" s="4">
        <v>0</v>
      </c>
    </row>
    <row r="3592" spans="2:7" x14ac:dyDescent="0.25">
      <c r="B3592" s="122">
        <f t="shared" si="55"/>
        <v>3590</v>
      </c>
      <c r="C3592" s="369">
        <v>45510</v>
      </c>
      <c r="D3592" s="236" t="s">
        <v>117</v>
      </c>
      <c r="E3592" s="228" t="str">
        <f>VLOOKUP(D3592,Y$4:AA3594,2,FALSE)</f>
        <v>کامیون کمپرسی</v>
      </c>
      <c r="F3592" s="340" t="str">
        <f>VLOOKUP(D3592,Y$4:AA3594,3,FALSE)</f>
        <v>شرکتی-علیرضا اقلیمی</v>
      </c>
      <c r="G3592" s="4">
        <v>0</v>
      </c>
    </row>
    <row r="3593" spans="2:7" x14ac:dyDescent="0.25">
      <c r="B3593" s="122">
        <f t="shared" si="55"/>
        <v>3591</v>
      </c>
      <c r="C3593" s="369">
        <v>45510</v>
      </c>
      <c r="D3593" s="236" t="s">
        <v>130</v>
      </c>
      <c r="E3593" s="228" t="str">
        <f>VLOOKUP(D3593,Y$4:AA3595,2,FALSE)</f>
        <v>تانکر ابپاش بنز</v>
      </c>
      <c r="F3593" s="340" t="str">
        <f>VLOOKUP(D3593,Y$4:AA3595,3,FALSE)</f>
        <v>شرکتی-بارانی</v>
      </c>
      <c r="G3593" s="4">
        <v>66</v>
      </c>
    </row>
    <row r="3594" spans="2:7" x14ac:dyDescent="0.25">
      <c r="B3594" s="122">
        <f t="shared" si="55"/>
        <v>3592</v>
      </c>
      <c r="C3594" s="369">
        <v>45510</v>
      </c>
      <c r="D3594" s="236" t="s">
        <v>96</v>
      </c>
      <c r="E3594" s="228" t="str">
        <f>VLOOKUP(D3594,Y$4:AA3596,2,FALSE)</f>
        <v>تانکر ابپاش بنز</v>
      </c>
      <c r="F3594" s="340" t="str">
        <f>VLOOKUP(D3594,Y$4:AA3596,3,FALSE)</f>
        <v>شرکتی-میامی</v>
      </c>
      <c r="G3594" s="4">
        <v>176</v>
      </c>
    </row>
    <row r="3595" spans="2:7" x14ac:dyDescent="0.25">
      <c r="B3595" s="122">
        <f t="shared" si="55"/>
        <v>3593</v>
      </c>
      <c r="C3595" s="369">
        <v>45510</v>
      </c>
      <c r="D3595" s="236" t="s">
        <v>114</v>
      </c>
      <c r="E3595" s="228" t="str">
        <f>VLOOKUP(D3595,Y$4:AA3597,2,FALSE)</f>
        <v>تانکر سوخت بنز</v>
      </c>
      <c r="F3595" s="340" t="str">
        <f>VLOOKUP(D3595,Y$4:AA3597,3,FALSE)</f>
        <v>شرکتی-برات زاده- از تاریخ 1 تیرماه</v>
      </c>
      <c r="G3595" s="4">
        <v>159</v>
      </c>
    </row>
    <row r="3596" spans="2:7" x14ac:dyDescent="0.25">
      <c r="B3596" s="122">
        <f t="shared" si="55"/>
        <v>3594</v>
      </c>
      <c r="C3596" s="369">
        <v>45510</v>
      </c>
      <c r="D3596" s="106" t="s">
        <v>399</v>
      </c>
      <c r="E3596" s="228" t="str">
        <f>VLOOKUP(D3596,Y$4:AA3598,2,FALSE)</f>
        <v xml:space="preserve"> لودر</v>
      </c>
      <c r="F3596" s="340" t="str">
        <f>VLOOKUP(D3596,Y$4:AA3598,3,FALSE)</f>
        <v>شرکتی-پیروزی</v>
      </c>
      <c r="G3596" s="4">
        <v>0</v>
      </c>
    </row>
    <row r="3597" spans="2:7" x14ac:dyDescent="0.25">
      <c r="B3597" s="122">
        <f t="shared" si="55"/>
        <v>3595</v>
      </c>
      <c r="C3597" s="369">
        <v>45510</v>
      </c>
      <c r="D3597" s="236" t="s">
        <v>158</v>
      </c>
      <c r="E3597" s="228" t="str">
        <f>VLOOKUP(D3597,Y$4:AA3599,2,FALSE)</f>
        <v>بیل مکانیکی</v>
      </c>
      <c r="F3597" s="340" t="str">
        <f>VLOOKUP(D3597,Y$4:AA3599,3,FALSE)</f>
        <v>تکبری</v>
      </c>
      <c r="G3597" s="4">
        <v>159</v>
      </c>
    </row>
    <row r="3598" spans="2:7" x14ac:dyDescent="0.25">
      <c r="B3598" s="122">
        <f t="shared" si="55"/>
        <v>3596</v>
      </c>
      <c r="C3598" s="369">
        <v>45510</v>
      </c>
      <c r="D3598" s="237" t="s">
        <v>144</v>
      </c>
      <c r="E3598" s="228" t="str">
        <f>VLOOKUP(D3598,Y$4:AA3600,2,FALSE)</f>
        <v>بلدوزر D85</v>
      </c>
      <c r="F3598" s="340" t="str">
        <f>VLOOKUP(D3598,Y$4:AA3600,3,FALSE)</f>
        <v>اکبری</v>
      </c>
      <c r="G3598" s="4">
        <v>241</v>
      </c>
    </row>
    <row r="3599" spans="2:7" x14ac:dyDescent="0.25">
      <c r="B3599" s="122">
        <f t="shared" si="55"/>
        <v>3597</v>
      </c>
      <c r="C3599" s="369">
        <v>45510</v>
      </c>
      <c r="D3599" s="237" t="s">
        <v>146</v>
      </c>
      <c r="E3599" s="228" t="str">
        <f>VLOOKUP(D3599,Y$4:AA3601,2,FALSE)</f>
        <v>بلدوزر D85</v>
      </c>
      <c r="F3599" s="340" t="str">
        <f>VLOOKUP(D3599,Y$4:AA3601,3,FALSE)</f>
        <v>اکبری</v>
      </c>
      <c r="G3599" s="4">
        <v>198</v>
      </c>
    </row>
    <row r="3600" spans="2:7" x14ac:dyDescent="0.25">
      <c r="B3600" s="122">
        <f t="shared" si="55"/>
        <v>3598</v>
      </c>
      <c r="C3600" s="369">
        <v>45510</v>
      </c>
      <c r="D3600" s="238" t="s">
        <v>147</v>
      </c>
      <c r="E3600" s="228" t="str">
        <f>VLOOKUP(D3600,Y$4:AA3602,2,FALSE)</f>
        <v>بلدوزر کاترپیلار D8</v>
      </c>
      <c r="F3600" s="340" t="str">
        <f>VLOOKUP(D3600,Y$4:AA3602,3,FALSE)</f>
        <v>حسن پور</v>
      </c>
      <c r="G3600" s="4">
        <v>0</v>
      </c>
    </row>
    <row r="3601" spans="2:7" x14ac:dyDescent="0.25">
      <c r="B3601" s="122">
        <f t="shared" si="55"/>
        <v>3599</v>
      </c>
      <c r="C3601" s="369">
        <v>45510</v>
      </c>
      <c r="D3601" s="236" t="s">
        <v>162</v>
      </c>
      <c r="E3601" s="228" t="str">
        <f>VLOOKUP(D3601,Y$4:AA3603,2,FALSE)</f>
        <v>بیل مکانیکی</v>
      </c>
      <c r="F3601" s="340" t="str">
        <f>VLOOKUP(D3601,Y$4:AA3603,3,FALSE)</f>
        <v>رضاپور</v>
      </c>
      <c r="G3601" s="4">
        <v>0</v>
      </c>
    </row>
    <row r="3602" spans="2:7" x14ac:dyDescent="0.25">
      <c r="B3602" s="122">
        <f t="shared" si="55"/>
        <v>3600</v>
      </c>
      <c r="C3602" s="369">
        <v>45510</v>
      </c>
      <c r="D3602" s="236" t="s">
        <v>160</v>
      </c>
      <c r="E3602" s="228" t="str">
        <f>VLOOKUP(D3602,Y$4:AA3604,2,FALSE)</f>
        <v>تانکر آب</v>
      </c>
      <c r="F3602" s="340" t="str">
        <f>VLOOKUP(D3602,Y$4:AA3604,3,FALSE)</f>
        <v>رضاپور</v>
      </c>
      <c r="G3602" s="4">
        <v>0</v>
      </c>
    </row>
    <row r="3603" spans="2:7" x14ac:dyDescent="0.25">
      <c r="B3603" s="122">
        <f t="shared" si="55"/>
        <v>3601</v>
      </c>
      <c r="C3603" s="369">
        <v>45510</v>
      </c>
      <c r="D3603" s="236" t="s">
        <v>398</v>
      </c>
      <c r="E3603" s="228" t="str">
        <f>VLOOKUP(D3603,Y$4:AA3605,2,FALSE)</f>
        <v>بلدوزر</v>
      </c>
      <c r="F3603" s="340" t="str">
        <f>VLOOKUP(D3603,Y$4:AA3605,3,FALSE)</f>
        <v>جواد رضاپور</v>
      </c>
      <c r="G3603" s="4">
        <v>232</v>
      </c>
    </row>
    <row r="3604" spans="2:7" x14ac:dyDescent="0.25">
      <c r="B3604" s="122">
        <f t="shared" si="55"/>
        <v>3602</v>
      </c>
      <c r="C3604" s="369">
        <v>45510</v>
      </c>
      <c r="D3604" s="236" t="s">
        <v>149</v>
      </c>
      <c r="E3604" s="228" t="str">
        <f>VLOOKUP(D3604,Y$4:AA3606,2,FALSE)</f>
        <v>لودر ZL50</v>
      </c>
      <c r="F3604" s="340" t="str">
        <f>VLOOKUP(D3604,Y$4:AA3606,3,FALSE)</f>
        <v>میرزایی</v>
      </c>
      <c r="G3604" s="4">
        <v>0</v>
      </c>
    </row>
    <row r="3605" spans="2:7" x14ac:dyDescent="0.25">
      <c r="B3605" s="122">
        <f t="shared" si="55"/>
        <v>3603</v>
      </c>
      <c r="C3605" s="369">
        <v>45510</v>
      </c>
      <c r="D3605" s="237" t="s">
        <v>150</v>
      </c>
      <c r="E3605" s="228" t="str">
        <f>VLOOKUP(D3605,Y$4:AA3607,2,FALSE)</f>
        <v>کامیون کمپرسی</v>
      </c>
      <c r="F3605" s="340" t="str">
        <f>VLOOKUP(D3605,Y$4:AA3607,3,FALSE)</f>
        <v>میرزایی</v>
      </c>
      <c r="G3605" s="4">
        <v>0</v>
      </c>
    </row>
    <row r="3606" spans="2:7" x14ac:dyDescent="0.25">
      <c r="B3606" s="122">
        <f t="shared" si="55"/>
        <v>3604</v>
      </c>
      <c r="C3606" s="369">
        <v>45510</v>
      </c>
      <c r="D3606" s="237" t="s">
        <v>152</v>
      </c>
      <c r="E3606" s="228" t="str">
        <f>VLOOKUP(D3606,Y$4:AA3608,2,FALSE)</f>
        <v>کامیون کمپرسی</v>
      </c>
      <c r="F3606" s="340" t="str">
        <f>VLOOKUP(D3606,Y$4:AA3608,3,FALSE)</f>
        <v>میرزایی</v>
      </c>
      <c r="G3606" s="4">
        <v>0</v>
      </c>
    </row>
    <row r="3607" spans="2:7" x14ac:dyDescent="0.25">
      <c r="B3607" s="122">
        <f t="shared" si="55"/>
        <v>3605</v>
      </c>
      <c r="C3607" s="369">
        <v>45510</v>
      </c>
      <c r="D3607" s="237" t="s">
        <v>153</v>
      </c>
      <c r="E3607" s="228" t="str">
        <f>VLOOKUP(D3607,Y$4:AA3609,2,FALSE)</f>
        <v>کامیون کمپرسی</v>
      </c>
      <c r="F3607" s="340" t="str">
        <f>VLOOKUP(D3607,Y$4:AA3609,3,FALSE)</f>
        <v>میرزایی</v>
      </c>
      <c r="G3607" s="4">
        <v>0</v>
      </c>
    </row>
    <row r="3608" spans="2:7" x14ac:dyDescent="0.25">
      <c r="B3608" s="122">
        <f t="shared" si="55"/>
        <v>3606</v>
      </c>
      <c r="C3608" s="369">
        <v>45510</v>
      </c>
      <c r="D3608" s="237" t="s">
        <v>137</v>
      </c>
      <c r="E3608" s="228" t="str">
        <f>VLOOKUP(D3608,Y$4:AA3610,2,FALSE)</f>
        <v>بیل مکانیکی</v>
      </c>
      <c r="F3608" s="340" t="str">
        <f>VLOOKUP(D3608,Y$4:AA3610,3,FALSE)</f>
        <v>انصاری</v>
      </c>
      <c r="G3608" s="4">
        <v>378</v>
      </c>
    </row>
    <row r="3609" spans="2:7" x14ac:dyDescent="0.25">
      <c r="B3609" s="122">
        <f t="shared" si="55"/>
        <v>3607</v>
      </c>
      <c r="C3609" s="369">
        <v>45510</v>
      </c>
      <c r="D3609" s="237" t="s">
        <v>139</v>
      </c>
      <c r="E3609" s="228" t="str">
        <f>VLOOKUP(D3609,Y$4:AA3611,2,FALSE)</f>
        <v>بیل مکانیکی</v>
      </c>
      <c r="F3609" s="340" t="str">
        <f>VLOOKUP(D3609,Y$4:AA3611,3,FALSE)</f>
        <v>انصاری</v>
      </c>
      <c r="G3609" s="4">
        <v>0</v>
      </c>
    </row>
    <row r="3610" spans="2:7" x14ac:dyDescent="0.25">
      <c r="B3610" s="122">
        <f t="shared" si="55"/>
        <v>3608</v>
      </c>
      <c r="C3610" s="369">
        <v>45510</v>
      </c>
      <c r="D3610" s="237" t="s">
        <v>141</v>
      </c>
      <c r="E3610" s="228" t="str">
        <f>VLOOKUP(D3610,Y$4:AA3612,2,FALSE)</f>
        <v>کامیون کمپرسی</v>
      </c>
      <c r="F3610" s="340" t="str">
        <f>VLOOKUP(D3610,Y$4:AA3612,3,FALSE)</f>
        <v>انصاری</v>
      </c>
      <c r="G3610" s="4">
        <v>0</v>
      </c>
    </row>
    <row r="3611" spans="2:7" x14ac:dyDescent="0.25">
      <c r="B3611" s="122">
        <f t="shared" si="55"/>
        <v>3609</v>
      </c>
      <c r="C3611" s="369">
        <v>45510</v>
      </c>
      <c r="D3611" s="237" t="s">
        <v>142</v>
      </c>
      <c r="E3611" s="228" t="str">
        <f>VLOOKUP(D3611,Y$4:AA3613,2,FALSE)</f>
        <v>کامیون کمپرسی</v>
      </c>
      <c r="F3611" s="340" t="str">
        <f>VLOOKUP(D3611,Y$4:AA3613,3,FALSE)</f>
        <v>انصاری</v>
      </c>
      <c r="G3611" s="4">
        <v>0</v>
      </c>
    </row>
    <row r="3612" spans="2:7" x14ac:dyDescent="0.25">
      <c r="B3612" s="122">
        <f t="shared" si="55"/>
        <v>3610</v>
      </c>
      <c r="C3612" s="369">
        <v>45510</v>
      </c>
      <c r="D3612" s="237" t="s">
        <v>143</v>
      </c>
      <c r="E3612" s="228" t="str">
        <f>VLOOKUP(D3612,Y$4:AA3614,2,FALSE)</f>
        <v>کامیون کمپرسی</v>
      </c>
      <c r="F3612" s="340" t="str">
        <f>VLOOKUP(D3612,Y$4:AA3614,3,FALSE)</f>
        <v>انصاری</v>
      </c>
      <c r="G3612" s="4">
        <v>0</v>
      </c>
    </row>
    <row r="3613" spans="2:7" x14ac:dyDescent="0.25">
      <c r="B3613" s="122">
        <f t="shared" si="55"/>
        <v>3611</v>
      </c>
      <c r="C3613" s="369">
        <v>45510</v>
      </c>
      <c r="D3613" s="237" t="s">
        <v>136</v>
      </c>
      <c r="E3613" s="228" t="str">
        <f>VLOOKUP(D3613,Y$4:AA3615,2,FALSE)</f>
        <v>بلدوزر</v>
      </c>
      <c r="F3613" s="340" t="str">
        <f>VLOOKUP(D3613,Y$4:AA3615,3,FALSE)</f>
        <v>انصاری</v>
      </c>
      <c r="G3613" s="4">
        <v>0</v>
      </c>
    </row>
    <row r="3614" spans="2:7" x14ac:dyDescent="0.25">
      <c r="B3614" s="122">
        <f t="shared" si="55"/>
        <v>3612</v>
      </c>
      <c r="C3614" s="369">
        <v>45510</v>
      </c>
      <c r="D3614" s="237" t="s">
        <v>286</v>
      </c>
      <c r="E3614" s="228" t="str">
        <f>VLOOKUP(D3614,Y$4:AA3616,2,FALSE)</f>
        <v>بلدوزر</v>
      </c>
      <c r="F3614" s="340" t="str">
        <f>VLOOKUP(D3614,Y$4:AA3616,3,FALSE)</f>
        <v>انصاری</v>
      </c>
      <c r="G3614" s="4">
        <v>0</v>
      </c>
    </row>
    <row r="3615" spans="2:7" x14ac:dyDescent="0.25">
      <c r="B3615" s="122">
        <f t="shared" si="55"/>
        <v>3613</v>
      </c>
      <c r="C3615" s="369">
        <v>45510</v>
      </c>
      <c r="D3615" s="236" t="s">
        <v>155</v>
      </c>
      <c r="E3615" s="228" t="str">
        <f>VLOOKUP(D3615,Y$4:AA3617,2,FALSE)</f>
        <v>لودر</v>
      </c>
      <c r="F3615" s="340" t="str">
        <f>VLOOKUP(D3615,Y$4:AA3617,3,FALSE)</f>
        <v>صداقت</v>
      </c>
      <c r="G3615" s="4">
        <v>151</v>
      </c>
    </row>
    <row r="3616" spans="2:7" x14ac:dyDescent="0.25">
      <c r="B3616" s="122">
        <f t="shared" si="55"/>
        <v>3614</v>
      </c>
      <c r="C3616" s="369">
        <v>45510</v>
      </c>
      <c r="D3616" s="236" t="s">
        <v>156</v>
      </c>
      <c r="E3616" s="228" t="str">
        <f>VLOOKUP(D3616,Y$4:AA3618,2,FALSE)</f>
        <v>کامیون کمپرسی</v>
      </c>
      <c r="F3616" s="340" t="str">
        <f>VLOOKUP(D3616,Y$4:AA3618,3,FALSE)</f>
        <v>صداقت</v>
      </c>
      <c r="G3616" s="4">
        <v>110</v>
      </c>
    </row>
    <row r="3617" spans="2:7" x14ac:dyDescent="0.25">
      <c r="B3617" s="122">
        <f t="shared" si="55"/>
        <v>3615</v>
      </c>
      <c r="C3617" s="369">
        <v>45510</v>
      </c>
      <c r="D3617" s="236" t="s">
        <v>157</v>
      </c>
      <c r="E3617" s="228" t="str">
        <f>VLOOKUP(D3617,Y$4:AA3619,2,FALSE)</f>
        <v>کامیون کمپرسی</v>
      </c>
      <c r="F3617" s="340" t="str">
        <f>VLOOKUP(D3617,Y$4:AA3619,3,FALSE)</f>
        <v>صداقت</v>
      </c>
      <c r="G3617" s="4">
        <v>151</v>
      </c>
    </row>
    <row r="3618" spans="2:7" x14ac:dyDescent="0.25">
      <c r="B3618" s="122">
        <f t="shared" si="55"/>
        <v>3616</v>
      </c>
      <c r="C3618" s="369">
        <v>45510</v>
      </c>
      <c r="D3618" s="236" t="s">
        <v>302</v>
      </c>
      <c r="E3618" s="228" t="str">
        <f>VLOOKUP(D3618,Y$4:AA3620,2,FALSE)</f>
        <v>کامیون کمپرسی</v>
      </c>
      <c r="F3618" s="340" t="str">
        <f>VLOOKUP(D3618,Y$4:AA3620,3,FALSE)</f>
        <v>صداقت</v>
      </c>
      <c r="G3618" s="4">
        <v>0</v>
      </c>
    </row>
    <row r="3619" spans="2:7" x14ac:dyDescent="0.25">
      <c r="B3619" s="122">
        <f t="shared" si="55"/>
        <v>3617</v>
      </c>
      <c r="C3619" s="369">
        <v>45510</v>
      </c>
      <c r="D3619" s="237" t="s">
        <v>266</v>
      </c>
      <c r="E3619" s="228" t="str">
        <f>VLOOKUP(D3619,Y$4:AA3621,2,FALSE)</f>
        <v>کامیون کمپرسی</v>
      </c>
      <c r="F3619" s="340" t="str">
        <f>VLOOKUP(D3619,Y$4:AA3621,3,FALSE)</f>
        <v>انصاری</v>
      </c>
      <c r="G3619" s="4">
        <v>0</v>
      </c>
    </row>
    <row r="3620" spans="2:7" x14ac:dyDescent="0.25">
      <c r="B3620" s="122">
        <f t="shared" si="55"/>
        <v>3618</v>
      </c>
      <c r="C3620" s="369">
        <v>45510</v>
      </c>
      <c r="D3620" s="237" t="s">
        <v>267</v>
      </c>
      <c r="E3620" s="228" t="str">
        <f>VLOOKUP(D3620,Y$4:AA3622,2,FALSE)</f>
        <v>کامیون کمپرسی</v>
      </c>
      <c r="F3620" s="340" t="str">
        <f>VLOOKUP(D3620,Y$4:AA3622,3,FALSE)</f>
        <v>انصاری</v>
      </c>
      <c r="G3620" s="4">
        <v>0</v>
      </c>
    </row>
    <row r="3621" spans="2:7" x14ac:dyDescent="0.25">
      <c r="B3621" s="122">
        <f t="shared" si="55"/>
        <v>3619</v>
      </c>
      <c r="C3621" s="369">
        <v>45510</v>
      </c>
      <c r="D3621" s="237" t="s">
        <v>258</v>
      </c>
      <c r="E3621" s="228" t="str">
        <f>VLOOKUP(D3621,Y$4:AA3623,2,FALSE)</f>
        <v>کامیون کمپرسی</v>
      </c>
      <c r="F3621" s="340" t="str">
        <f>VLOOKUP(D3621,Y$4:AA3623,3,FALSE)</f>
        <v>انصاری</v>
      </c>
      <c r="G3621" s="4">
        <v>0</v>
      </c>
    </row>
    <row r="3622" spans="2:7" x14ac:dyDescent="0.25">
      <c r="B3622" s="122">
        <f t="shared" si="55"/>
        <v>3620</v>
      </c>
      <c r="C3622" s="369">
        <v>45510</v>
      </c>
      <c r="D3622" s="238" t="s">
        <v>179</v>
      </c>
      <c r="E3622" s="228" t="str">
        <f>VLOOKUP(D3622,Y$4:AA3624,2,FALSE)</f>
        <v>تانکر آب</v>
      </c>
      <c r="F3622" s="340" t="str">
        <f>VLOOKUP(D3622,Y$4:AA3624,3,FALSE)</f>
        <v>گلپایگانی</v>
      </c>
      <c r="G3622" s="4">
        <v>110</v>
      </c>
    </row>
    <row r="3623" spans="2:7" x14ac:dyDescent="0.25">
      <c r="B3623" s="122">
        <f t="shared" si="55"/>
        <v>3621</v>
      </c>
      <c r="C3623" s="369">
        <v>45510</v>
      </c>
      <c r="D3623" s="238" t="s">
        <v>164</v>
      </c>
      <c r="E3623" s="228" t="str">
        <f>VLOOKUP(D3623,Y$4:AA3626,2,FALSE)</f>
        <v>گریدر 14G</v>
      </c>
      <c r="F3623" s="340" t="str">
        <f>VLOOKUP(D3623,Y$4:AA3626,3,FALSE)</f>
        <v>محمد پور</v>
      </c>
      <c r="G3623" s="4">
        <v>0</v>
      </c>
    </row>
    <row r="3624" spans="2:7" x14ac:dyDescent="0.25">
      <c r="B3624" s="122">
        <f t="shared" si="55"/>
        <v>3622</v>
      </c>
      <c r="C3624" s="369">
        <v>45510</v>
      </c>
      <c r="D3624" s="238" t="s">
        <v>168</v>
      </c>
      <c r="E3624" s="228" t="str">
        <f>VLOOKUP(D3624,Y$4:AA3627,2,FALSE)</f>
        <v>غلطک کششی</v>
      </c>
      <c r="F3624" s="340" t="str">
        <f>VLOOKUP(D3624,Y$4:AA3627,3,FALSE)</f>
        <v>محمد پور</v>
      </c>
      <c r="G3624" s="4">
        <v>79</v>
      </c>
    </row>
    <row r="3625" spans="2:7" x14ac:dyDescent="0.25">
      <c r="B3625" s="122">
        <f t="shared" si="55"/>
        <v>3623</v>
      </c>
      <c r="C3625" s="369">
        <v>45510</v>
      </c>
      <c r="D3625" s="238" t="s">
        <v>171</v>
      </c>
      <c r="E3625" s="228" t="str">
        <f>VLOOKUP(D3625,Y$4:AA3628,2,FALSE)</f>
        <v>غلطک کششی</v>
      </c>
      <c r="F3625" s="340" t="str">
        <f>VLOOKUP(D3625,Y$4:AA3628,3,FALSE)</f>
        <v>محمد پور</v>
      </c>
      <c r="G3625" s="4">
        <v>66</v>
      </c>
    </row>
    <row r="3626" spans="2:7" x14ac:dyDescent="0.25">
      <c r="B3626" s="122">
        <f t="shared" si="55"/>
        <v>3624</v>
      </c>
      <c r="C3626" s="369">
        <v>45510</v>
      </c>
      <c r="D3626" s="238" t="s">
        <v>172</v>
      </c>
      <c r="E3626" s="228" t="str">
        <f>VLOOKUP(D3626,Y$4:AA3629,2,FALSE)</f>
        <v>لودر</v>
      </c>
      <c r="F3626" s="340" t="str">
        <f>VLOOKUP(D3626,Y$4:AA3629,3,FALSE)</f>
        <v>محمد پور</v>
      </c>
      <c r="G3626" s="4">
        <v>95</v>
      </c>
    </row>
    <row r="3627" spans="2:7" x14ac:dyDescent="0.25">
      <c r="B3627" s="122">
        <f t="shared" si="55"/>
        <v>3625</v>
      </c>
      <c r="C3627" s="369">
        <v>45510</v>
      </c>
      <c r="D3627" s="238" t="s">
        <v>173</v>
      </c>
      <c r="E3627" s="228" t="str">
        <f>VLOOKUP(D3627,Y$4:AA3630,2,FALSE)</f>
        <v>تانکر آب</v>
      </c>
      <c r="F3627" s="340" t="str">
        <f>VLOOKUP(D3627,Y$4:AA3630,3,FALSE)</f>
        <v>محمد پور</v>
      </c>
      <c r="G3627" s="4">
        <v>0</v>
      </c>
    </row>
    <row r="3628" spans="2:7" x14ac:dyDescent="0.25">
      <c r="B3628" s="122">
        <f t="shared" si="55"/>
        <v>3626</v>
      </c>
      <c r="C3628" s="369">
        <v>45510</v>
      </c>
      <c r="D3628" s="238" t="s">
        <v>174</v>
      </c>
      <c r="E3628" s="228" t="str">
        <f>VLOOKUP(D3628,Y$4:AA3631,2,FALSE)</f>
        <v>غلطک پاچه بزی</v>
      </c>
      <c r="F3628" s="340" t="str">
        <f>VLOOKUP(D3628,Y$4:AA3631,3,FALSE)</f>
        <v>محمد پور</v>
      </c>
      <c r="G3628" s="4">
        <v>0</v>
      </c>
    </row>
    <row r="3629" spans="2:7" x14ac:dyDescent="0.25">
      <c r="B3629" s="122">
        <f t="shared" si="55"/>
        <v>3627</v>
      </c>
      <c r="C3629" s="369">
        <v>45510</v>
      </c>
      <c r="D3629" s="238" t="s">
        <v>176</v>
      </c>
      <c r="E3629" s="228" t="str">
        <f>VLOOKUP(D3629,Y$4:AA3632,2,FALSE)</f>
        <v>بلدوزر</v>
      </c>
      <c r="F3629" s="340" t="str">
        <f>VLOOKUP(D3629,Y$4:AA3632,3,FALSE)</f>
        <v>محمد پور</v>
      </c>
      <c r="G3629" s="4">
        <v>150</v>
      </c>
    </row>
    <row r="3630" spans="2:7" x14ac:dyDescent="0.25">
      <c r="B3630" s="122">
        <f t="shared" si="55"/>
        <v>3628</v>
      </c>
      <c r="C3630" s="369">
        <v>45510</v>
      </c>
      <c r="D3630" s="238" t="s">
        <v>177</v>
      </c>
      <c r="E3630" s="228" t="str">
        <f>VLOOKUP(D3630,Y$4:AA3633,2,FALSE)</f>
        <v>کمپرسی جفت</v>
      </c>
      <c r="F3630" s="340" t="str">
        <f>VLOOKUP(D3630,Y$4:AA3633,3,FALSE)</f>
        <v>محمد پور</v>
      </c>
      <c r="G3630" s="4">
        <v>0</v>
      </c>
    </row>
    <row r="3631" spans="2:7" x14ac:dyDescent="0.25">
      <c r="B3631" s="122">
        <f t="shared" si="55"/>
        <v>3629</v>
      </c>
      <c r="C3631" s="369">
        <v>45510</v>
      </c>
      <c r="D3631" s="238" t="s">
        <v>270</v>
      </c>
      <c r="E3631" s="228" t="str">
        <f>VLOOKUP(D3631,Y$4:AA3634,2,FALSE)</f>
        <v>کمپرسی جفت</v>
      </c>
      <c r="F3631" s="340" t="str">
        <f>VLOOKUP(D3631,Y$4:AA3634,3,FALSE)</f>
        <v>محمد پور</v>
      </c>
      <c r="G3631" s="4">
        <v>0</v>
      </c>
    </row>
    <row r="3632" spans="2:7" x14ac:dyDescent="0.25">
      <c r="B3632" s="122">
        <f t="shared" si="55"/>
        <v>3630</v>
      </c>
      <c r="C3632" s="369">
        <v>45510</v>
      </c>
      <c r="D3632" s="238" t="s">
        <v>268</v>
      </c>
      <c r="E3632" s="228" t="str">
        <f>VLOOKUP(D3632,Y$4:AA3635,2,FALSE)</f>
        <v>کمپرسی تک</v>
      </c>
      <c r="F3632" s="340" t="str">
        <f>VLOOKUP(D3632,Y$4:AA3635,3,FALSE)</f>
        <v>محمد پور</v>
      </c>
      <c r="G3632" s="4">
        <v>0</v>
      </c>
    </row>
    <row r="3633" spans="2:7" x14ac:dyDescent="0.25">
      <c r="B3633" s="122">
        <f t="shared" si="55"/>
        <v>3631</v>
      </c>
      <c r="C3633" s="369">
        <v>45510</v>
      </c>
      <c r="D3633" s="238" t="s">
        <v>260</v>
      </c>
      <c r="E3633" s="228" t="str">
        <f>VLOOKUP(D3633,Y$4:AA3636,2,FALSE)</f>
        <v>تانکر آب</v>
      </c>
      <c r="F3633" s="340" t="str">
        <f>VLOOKUP(D3633,Y$4:AA3636,3,FALSE)</f>
        <v>محمد پور</v>
      </c>
      <c r="G3633" s="4">
        <v>0</v>
      </c>
    </row>
    <row r="3634" spans="2:7" x14ac:dyDescent="0.25">
      <c r="B3634" s="122">
        <f t="shared" ref="B3634:B3697" si="56">ROW()-2</f>
        <v>3632</v>
      </c>
      <c r="C3634" s="369">
        <v>45510</v>
      </c>
      <c r="D3634" s="238" t="s">
        <v>284</v>
      </c>
      <c r="E3634" s="228" t="str">
        <f>VLOOKUP(D3634,Y$4:AA3637,2,FALSE)</f>
        <v>کمپرسی جفت</v>
      </c>
      <c r="F3634" s="340" t="str">
        <f>VLOOKUP(D3634,Y$4:AA3637,3,FALSE)</f>
        <v>محمد پور</v>
      </c>
      <c r="G3634" s="4">
        <v>0</v>
      </c>
    </row>
    <row r="3635" spans="2:7" x14ac:dyDescent="0.25">
      <c r="B3635" s="122">
        <f t="shared" si="56"/>
        <v>3633</v>
      </c>
      <c r="C3635" s="369">
        <v>45510</v>
      </c>
      <c r="D3635" s="238" t="s">
        <v>359</v>
      </c>
      <c r="E3635" s="228" t="str">
        <f>VLOOKUP(D3635,Y$4:AA3638,2,FALSE)</f>
        <v>کمپرسی جفت</v>
      </c>
      <c r="F3635" s="340" t="str">
        <f>VLOOKUP(D3635,Y$4:AA3638,3,FALSE)</f>
        <v>محمد پور</v>
      </c>
      <c r="G3635" s="4">
        <v>160</v>
      </c>
    </row>
    <row r="3636" spans="2:7" x14ac:dyDescent="0.25">
      <c r="B3636" s="122">
        <f t="shared" si="56"/>
        <v>3634</v>
      </c>
      <c r="C3636" s="369">
        <v>45510</v>
      </c>
      <c r="D3636" s="238" t="s">
        <v>361</v>
      </c>
      <c r="E3636" s="228" t="str">
        <f>VLOOKUP(D3636,Y$4:AA3639,2,FALSE)</f>
        <v>لودر</v>
      </c>
      <c r="F3636" s="340" t="str">
        <f>VLOOKUP(D3636,Y$4:AA3639,3,FALSE)</f>
        <v>محمد پور</v>
      </c>
      <c r="G3636" s="4">
        <v>0</v>
      </c>
    </row>
    <row r="3637" spans="2:7" x14ac:dyDescent="0.25">
      <c r="B3637" s="122">
        <f t="shared" si="56"/>
        <v>3635</v>
      </c>
      <c r="C3637" s="369">
        <v>45510</v>
      </c>
      <c r="D3637" s="238" t="s">
        <v>393</v>
      </c>
      <c r="E3637" s="228" t="str">
        <f>VLOOKUP(D3637,Y$4:AA3640,2,FALSE)</f>
        <v xml:space="preserve"> پمپ بتن</v>
      </c>
      <c r="F3637" s="340" t="str">
        <f>VLOOKUP(D3637,Y$4:AA3640,3,FALSE)</f>
        <v>اسماعیل پور</v>
      </c>
      <c r="G3637" s="4">
        <v>0</v>
      </c>
    </row>
    <row r="3638" spans="2:7" x14ac:dyDescent="0.25">
      <c r="B3638" s="122">
        <f t="shared" si="56"/>
        <v>3636</v>
      </c>
      <c r="C3638" s="369">
        <v>45510</v>
      </c>
      <c r="D3638" s="238" t="s">
        <v>387</v>
      </c>
      <c r="E3638" s="228" t="str">
        <f>VLOOKUP(D3638,Y$4:AA3641,2,FALSE)</f>
        <v>کمپرسی تک</v>
      </c>
      <c r="F3638" s="340" t="str">
        <f>VLOOKUP(D3638,Y$4:AA3641,3,FALSE)</f>
        <v>جواد رضاپور</v>
      </c>
      <c r="G3638" s="4">
        <v>100</v>
      </c>
    </row>
    <row r="3639" spans="2:7" x14ac:dyDescent="0.25">
      <c r="B3639" s="122">
        <f t="shared" si="56"/>
        <v>3637</v>
      </c>
      <c r="C3639" s="369">
        <v>45510</v>
      </c>
      <c r="D3639" s="238" t="s">
        <v>388</v>
      </c>
      <c r="E3639" s="228" t="str">
        <f>VLOOKUP(D3639,Y$4:AA3642,2,FALSE)</f>
        <v>کمپرسی تک</v>
      </c>
      <c r="F3639" s="340" t="str">
        <f>VLOOKUP(D3639,Y$4:AA3642,3,FALSE)</f>
        <v>جواد رضاپور</v>
      </c>
      <c r="G3639" s="4">
        <v>0</v>
      </c>
    </row>
    <row r="3640" spans="2:7" x14ac:dyDescent="0.25">
      <c r="B3640" s="122">
        <f t="shared" si="56"/>
        <v>3638</v>
      </c>
      <c r="C3640" s="369">
        <v>45510</v>
      </c>
      <c r="D3640" s="238" t="s">
        <v>397</v>
      </c>
      <c r="E3640" s="228" t="str">
        <f>VLOOKUP(D3640,Y$4:AA3643,2,FALSE)</f>
        <v>لودر</v>
      </c>
      <c r="F3640" s="340" t="str">
        <f>VLOOKUP(D3640,Y$4:AA3643,3,FALSE)</f>
        <v>جواد رضاپور</v>
      </c>
      <c r="G3640" s="4">
        <v>0</v>
      </c>
    </row>
    <row r="3641" spans="2:7" x14ac:dyDescent="0.25">
      <c r="B3641" s="122">
        <f t="shared" si="56"/>
        <v>3639</v>
      </c>
      <c r="C3641" s="369">
        <v>45510</v>
      </c>
      <c r="D3641" s="238" t="s">
        <v>435</v>
      </c>
      <c r="E3641" s="228" t="str">
        <f>VLOOKUP(D3641,Y$4:AA3644,2,FALSE)</f>
        <v>بلدوزر</v>
      </c>
      <c r="F3641" s="340" t="str">
        <f>VLOOKUP(D3641,Y$4:AA3644,3,FALSE)</f>
        <v>جواد رضاپور</v>
      </c>
      <c r="G3641" s="4">
        <v>304</v>
      </c>
    </row>
    <row r="3642" spans="2:7" x14ac:dyDescent="0.25">
      <c r="B3642" s="122">
        <f t="shared" si="56"/>
        <v>3640</v>
      </c>
      <c r="C3642" s="369">
        <v>45511</v>
      </c>
      <c r="D3642" s="236" t="s">
        <v>127</v>
      </c>
      <c r="E3642" s="228" t="str">
        <f>VLOOKUP(D3642,Y$4:AA3644,2,FALSE)</f>
        <v>بلدوزر</v>
      </c>
      <c r="F3642" s="340" t="str">
        <f>VLOOKUP(D3642,Y$4:AA3644,3,FALSE)</f>
        <v>شرکتی-رجب زاده</v>
      </c>
      <c r="G3642" s="4">
        <v>362</v>
      </c>
    </row>
    <row r="3643" spans="2:7" x14ac:dyDescent="0.25">
      <c r="B3643" s="122">
        <f t="shared" si="56"/>
        <v>3641</v>
      </c>
      <c r="C3643" s="369">
        <v>45511</v>
      </c>
      <c r="D3643" s="236" t="s">
        <v>297</v>
      </c>
      <c r="E3643" s="228" t="str">
        <f>VLOOKUP(D3643,Y$4:AA3645,2,FALSE)</f>
        <v>بلدوزر</v>
      </c>
      <c r="F3643" s="340" t="str">
        <f>VLOOKUP(D3643,Y$4:AA3645,3,FALSE)</f>
        <v>شرکتی-نخعی</v>
      </c>
      <c r="G3643" s="4">
        <v>0</v>
      </c>
    </row>
    <row r="3644" spans="2:7" x14ac:dyDescent="0.25">
      <c r="B3644" s="122">
        <f t="shared" si="56"/>
        <v>3642</v>
      </c>
      <c r="C3644" s="369">
        <v>45511</v>
      </c>
      <c r="D3644" s="236" t="s">
        <v>88</v>
      </c>
      <c r="E3644" s="228" t="str">
        <f>VLOOKUP(D3644,Y$4:AA3646,2,FALSE)</f>
        <v>گریدر  ۱۶g</v>
      </c>
      <c r="F3644" s="340" t="str">
        <f>VLOOKUP(D3644,Y$4:AA3646,3,FALSE)</f>
        <v>شرکتی-یگانه</v>
      </c>
      <c r="G3644" s="4">
        <v>304</v>
      </c>
    </row>
    <row r="3645" spans="2:7" x14ac:dyDescent="0.25">
      <c r="B3645" s="122">
        <f t="shared" si="56"/>
        <v>3643</v>
      </c>
      <c r="C3645" s="369">
        <v>45511</v>
      </c>
      <c r="D3645" s="236" t="s">
        <v>301</v>
      </c>
      <c r="E3645" s="228" t="str">
        <f>VLOOKUP(D3645,Y$4:AA3647,2,FALSE)</f>
        <v>گریدر  ۱۶g</v>
      </c>
      <c r="F3645" s="340" t="str">
        <f>VLOOKUP(D3645,Y$4:AA3647,3,FALSE)</f>
        <v>شرکتی-حسن پور</v>
      </c>
      <c r="G3645" s="4">
        <v>338</v>
      </c>
    </row>
    <row r="3646" spans="2:7" x14ac:dyDescent="0.25">
      <c r="B3646" s="122">
        <f t="shared" si="56"/>
        <v>3644</v>
      </c>
      <c r="C3646" s="369">
        <v>45511</v>
      </c>
      <c r="D3646" s="236" t="s">
        <v>120</v>
      </c>
      <c r="E3646" s="228" t="str">
        <f>VLOOKUP(D3646,Y$4:AA3648,2,FALSE)</f>
        <v>میکسراتکو</v>
      </c>
      <c r="F3646" s="340" t="str">
        <f>VLOOKUP(D3646,Y$4:AA3648,3,FALSE)</f>
        <v>شرکتی-شاکری</v>
      </c>
      <c r="G3646" s="4">
        <v>0</v>
      </c>
    </row>
    <row r="3647" spans="2:7" x14ac:dyDescent="0.25">
      <c r="B3647" s="122">
        <f t="shared" si="56"/>
        <v>3645</v>
      </c>
      <c r="C3647" s="369">
        <v>45511</v>
      </c>
      <c r="D3647" s="236" t="s">
        <v>122</v>
      </c>
      <c r="E3647" s="228" t="str">
        <f>VLOOKUP(D3647,Y$4:AA3649,2,FALSE)</f>
        <v>میکسر امیکو</v>
      </c>
      <c r="F3647" s="340" t="str">
        <f>VLOOKUP(D3647,Y$4:AA3649,3,FALSE)</f>
        <v>شرکتی-زراعتی</v>
      </c>
      <c r="G3647" s="4">
        <v>0</v>
      </c>
    </row>
    <row r="3648" spans="2:7" x14ac:dyDescent="0.25">
      <c r="B3648" s="122">
        <f t="shared" si="56"/>
        <v>3646</v>
      </c>
      <c r="C3648" s="369">
        <v>45511</v>
      </c>
      <c r="D3648" s="236" t="s">
        <v>356</v>
      </c>
      <c r="E3648" s="228" t="str">
        <f>VLOOKUP(D3648,Y$4:AA3650,2,FALSE)</f>
        <v>میکسر اتکو</v>
      </c>
      <c r="F3648" s="340" t="str">
        <f>VLOOKUP(D3648,Y$4:AA3650,3,FALSE)</f>
        <v>-</v>
      </c>
      <c r="G3648" s="4">
        <v>0</v>
      </c>
    </row>
    <row r="3649" spans="2:7" x14ac:dyDescent="0.25">
      <c r="B3649" s="122">
        <f t="shared" si="56"/>
        <v>3647</v>
      </c>
      <c r="C3649" s="369">
        <v>45511</v>
      </c>
      <c r="D3649" s="236" t="s">
        <v>119</v>
      </c>
      <c r="E3649" s="228" t="str">
        <f>VLOOKUP(D3649,Y$4:AA3651,2,FALSE)</f>
        <v>غلطک</v>
      </c>
      <c r="F3649" s="340" t="str">
        <f>VLOOKUP(D3649,Y$4:AA3651,3,FALSE)</f>
        <v>شرکتی-جمالی</v>
      </c>
      <c r="G3649" s="4">
        <v>48</v>
      </c>
    </row>
    <row r="3650" spans="2:7" x14ac:dyDescent="0.25">
      <c r="B3650" s="122">
        <f t="shared" si="56"/>
        <v>3648</v>
      </c>
      <c r="C3650" s="369">
        <v>45511</v>
      </c>
      <c r="D3650" s="236" t="s">
        <v>110</v>
      </c>
      <c r="E3650" s="228" t="str">
        <f>VLOOKUP(D3650,Y$4:AA3652,2,FALSE)</f>
        <v>غلطک</v>
      </c>
      <c r="F3650" s="340" t="str">
        <f>VLOOKUP(D3650,Y$4:AA3652,3,FALSE)</f>
        <v>شرکتی-شیری</v>
      </c>
      <c r="G3650" s="4">
        <v>0</v>
      </c>
    </row>
    <row r="3651" spans="2:7" x14ac:dyDescent="0.25">
      <c r="B3651" s="122">
        <f t="shared" si="56"/>
        <v>3649</v>
      </c>
      <c r="C3651" s="369">
        <v>45511</v>
      </c>
      <c r="D3651" s="236" t="s">
        <v>107</v>
      </c>
      <c r="E3651" s="228" t="str">
        <f>VLOOKUP(D3651,Y$4:AA3653,2,FALSE)</f>
        <v>غلطک</v>
      </c>
      <c r="F3651" s="340" t="str">
        <f>VLOOKUP(D3651,Y$4:AA3653,3,FALSE)</f>
        <v>شرکتی-دیانتی</v>
      </c>
      <c r="G3651" s="4">
        <v>0</v>
      </c>
    </row>
    <row r="3652" spans="2:7" x14ac:dyDescent="0.25">
      <c r="B3652" s="122">
        <f t="shared" si="56"/>
        <v>3650</v>
      </c>
      <c r="C3652" s="369">
        <v>45511</v>
      </c>
      <c r="D3652" s="236" t="s">
        <v>285</v>
      </c>
      <c r="E3652" s="228" t="str">
        <f>VLOOKUP(D3652,Y$4:AA3654,2,FALSE)</f>
        <v>غلطک</v>
      </c>
      <c r="F3652" s="340" t="str">
        <f>VLOOKUP(D3652,Y$4:AA3654,3,FALSE)</f>
        <v>شرکتی-شیری</v>
      </c>
      <c r="G3652" s="4">
        <v>109</v>
      </c>
    </row>
    <row r="3653" spans="2:7" x14ac:dyDescent="0.25">
      <c r="B3653" s="122">
        <f t="shared" si="56"/>
        <v>3651</v>
      </c>
      <c r="C3653" s="369">
        <v>45511</v>
      </c>
      <c r="D3653" s="236" t="s">
        <v>380</v>
      </c>
      <c r="E3653" s="228" t="str">
        <f>VLOOKUP(D3653,Y$4:AA3655,2,FALSE)</f>
        <v>غلطک</v>
      </c>
      <c r="F3653" s="340">
        <f>VLOOKUP(D3653,Y$4:AA3655,3,FALSE)</f>
        <v>0</v>
      </c>
      <c r="G3653" s="4">
        <v>60</v>
      </c>
    </row>
    <row r="3654" spans="2:7" x14ac:dyDescent="0.25">
      <c r="B3654" s="122">
        <f t="shared" si="56"/>
        <v>3652</v>
      </c>
      <c r="C3654" s="369">
        <v>45511</v>
      </c>
      <c r="D3654" s="236" t="s">
        <v>381</v>
      </c>
      <c r="E3654" s="228" t="str">
        <f>VLOOKUP(D3654,Y$4:AA3656,2,FALSE)</f>
        <v>غلطک</v>
      </c>
      <c r="F3654" s="340">
        <f>VLOOKUP(D3654,Y$4:AA3656,3,FALSE)</f>
        <v>0</v>
      </c>
      <c r="G3654" s="4">
        <v>83</v>
      </c>
    </row>
    <row r="3655" spans="2:7" x14ac:dyDescent="0.25">
      <c r="B3655" s="122">
        <f t="shared" si="56"/>
        <v>3653</v>
      </c>
      <c r="C3655" s="369">
        <v>45511</v>
      </c>
      <c r="D3655" s="236" t="s">
        <v>91</v>
      </c>
      <c r="E3655" s="228" t="str">
        <f>VLOOKUP(D3655,Y$4:AA3657,2,FALSE)</f>
        <v>کامیون کمپرسی</v>
      </c>
      <c r="F3655" s="340" t="str">
        <f>VLOOKUP(D3655,Y$4:AA3657,3,FALSE)</f>
        <v>شرکتی-یحیی زاده</v>
      </c>
      <c r="G3655" s="4">
        <v>202</v>
      </c>
    </row>
    <row r="3656" spans="2:7" x14ac:dyDescent="0.25">
      <c r="B3656" s="122">
        <f t="shared" si="56"/>
        <v>3654</v>
      </c>
      <c r="C3656" s="369">
        <v>45511</v>
      </c>
      <c r="D3656" s="236" t="s">
        <v>94</v>
      </c>
      <c r="E3656" s="228" t="str">
        <f>VLOOKUP(D3656,Y$4:AA3658,2,FALSE)</f>
        <v>کامیون کمپرسی</v>
      </c>
      <c r="F3656" s="340" t="str">
        <f>VLOOKUP(D3656,Y$4:AA3658,3,FALSE)</f>
        <v>شرکتی-نوروز غلامی</v>
      </c>
      <c r="G3656" s="4">
        <v>216</v>
      </c>
    </row>
    <row r="3657" spans="2:7" x14ac:dyDescent="0.25">
      <c r="B3657" s="122">
        <f t="shared" si="56"/>
        <v>3655</v>
      </c>
      <c r="C3657" s="369">
        <v>45511</v>
      </c>
      <c r="D3657" s="236" t="s">
        <v>117</v>
      </c>
      <c r="E3657" s="228" t="str">
        <f>VLOOKUP(D3657,Y$4:AA3659,2,FALSE)</f>
        <v>کامیون کمپرسی</v>
      </c>
      <c r="F3657" s="340" t="str">
        <f>VLOOKUP(D3657,Y$4:AA3659,3,FALSE)</f>
        <v>شرکتی-علیرضا اقلیمی</v>
      </c>
      <c r="G3657" s="4">
        <v>0</v>
      </c>
    </row>
    <row r="3658" spans="2:7" x14ac:dyDescent="0.25">
      <c r="B3658" s="122">
        <f t="shared" si="56"/>
        <v>3656</v>
      </c>
      <c r="C3658" s="369">
        <v>45511</v>
      </c>
      <c r="D3658" s="236" t="s">
        <v>130</v>
      </c>
      <c r="E3658" s="228" t="str">
        <f>VLOOKUP(D3658,Y$4:AA3660,2,FALSE)</f>
        <v>تانکر ابپاش بنز</v>
      </c>
      <c r="F3658" s="340" t="str">
        <f>VLOOKUP(D3658,Y$4:AA3660,3,FALSE)</f>
        <v>شرکتی-بارانی</v>
      </c>
      <c r="G3658" s="4">
        <v>63</v>
      </c>
    </row>
    <row r="3659" spans="2:7" x14ac:dyDescent="0.25">
      <c r="B3659" s="122">
        <f t="shared" si="56"/>
        <v>3657</v>
      </c>
      <c r="C3659" s="369">
        <v>45511</v>
      </c>
      <c r="D3659" s="236" t="s">
        <v>96</v>
      </c>
      <c r="E3659" s="228" t="str">
        <f>VLOOKUP(D3659,Y$4:AA3661,2,FALSE)</f>
        <v>تانکر ابپاش بنز</v>
      </c>
      <c r="F3659" s="340" t="str">
        <f>VLOOKUP(D3659,Y$4:AA3661,3,FALSE)</f>
        <v>شرکتی-میامی</v>
      </c>
      <c r="G3659" s="4">
        <v>49</v>
      </c>
    </row>
    <row r="3660" spans="2:7" x14ac:dyDescent="0.25">
      <c r="B3660" s="122">
        <f t="shared" si="56"/>
        <v>3658</v>
      </c>
      <c r="C3660" s="369">
        <v>45511</v>
      </c>
      <c r="D3660" s="236" t="s">
        <v>114</v>
      </c>
      <c r="E3660" s="228" t="str">
        <f>VLOOKUP(D3660,Y$4:AA3662,2,FALSE)</f>
        <v>تانکر سوخت بنز</v>
      </c>
      <c r="F3660" s="340" t="str">
        <f>VLOOKUP(D3660,Y$4:AA3662,3,FALSE)</f>
        <v>شرکتی-برات زاده- از تاریخ 1 تیرماه</v>
      </c>
      <c r="G3660" s="4">
        <v>0</v>
      </c>
    </row>
    <row r="3661" spans="2:7" x14ac:dyDescent="0.25">
      <c r="B3661" s="122">
        <f t="shared" si="56"/>
        <v>3659</v>
      </c>
      <c r="C3661" s="369">
        <v>45511</v>
      </c>
      <c r="D3661" s="106" t="s">
        <v>399</v>
      </c>
      <c r="E3661" s="228" t="str">
        <f>VLOOKUP(D3661,Y$4:AA3663,2,FALSE)</f>
        <v xml:space="preserve"> لودر</v>
      </c>
      <c r="F3661" s="340" t="str">
        <f>VLOOKUP(D3661,Y$4:AA3663,3,FALSE)</f>
        <v>شرکتی-پیروزی</v>
      </c>
      <c r="G3661" s="4">
        <v>0</v>
      </c>
    </row>
    <row r="3662" spans="2:7" x14ac:dyDescent="0.25">
      <c r="B3662" s="122">
        <f t="shared" si="56"/>
        <v>3660</v>
      </c>
      <c r="C3662" s="369">
        <v>45511</v>
      </c>
      <c r="D3662" s="236" t="s">
        <v>158</v>
      </c>
      <c r="E3662" s="228" t="str">
        <f>VLOOKUP(D3662,Y$4:AA3664,2,FALSE)</f>
        <v>بیل مکانیکی</v>
      </c>
      <c r="F3662" s="340" t="str">
        <f>VLOOKUP(D3662,Y$4:AA3664,3,FALSE)</f>
        <v>تکبری</v>
      </c>
      <c r="G3662" s="4">
        <v>90</v>
      </c>
    </row>
    <row r="3663" spans="2:7" x14ac:dyDescent="0.25">
      <c r="B3663" s="122">
        <f t="shared" si="56"/>
        <v>3661</v>
      </c>
      <c r="C3663" s="369">
        <v>45511</v>
      </c>
      <c r="D3663" s="237" t="s">
        <v>144</v>
      </c>
      <c r="E3663" s="228" t="str">
        <f>VLOOKUP(D3663,Y$4:AA3665,2,FALSE)</f>
        <v>بلدوزر D85</v>
      </c>
      <c r="F3663" s="340" t="str">
        <f>VLOOKUP(D3663,Y$4:AA3665,3,FALSE)</f>
        <v>اکبری</v>
      </c>
      <c r="G3663" s="4">
        <v>0</v>
      </c>
    </row>
    <row r="3664" spans="2:7" x14ac:dyDescent="0.25">
      <c r="B3664" s="122">
        <f t="shared" si="56"/>
        <v>3662</v>
      </c>
      <c r="C3664" s="369">
        <v>45511</v>
      </c>
      <c r="D3664" s="237" t="s">
        <v>146</v>
      </c>
      <c r="E3664" s="228" t="str">
        <f>VLOOKUP(D3664,Y$4:AA3666,2,FALSE)</f>
        <v>بلدوزر D85</v>
      </c>
      <c r="F3664" s="340" t="str">
        <f>VLOOKUP(D3664,Y$4:AA3666,3,FALSE)</f>
        <v>اکبری</v>
      </c>
      <c r="G3664" s="4">
        <v>0</v>
      </c>
    </row>
    <row r="3665" spans="2:7" x14ac:dyDescent="0.25">
      <c r="B3665" s="122">
        <f t="shared" si="56"/>
        <v>3663</v>
      </c>
      <c r="C3665" s="369">
        <v>45511</v>
      </c>
      <c r="D3665" s="238" t="s">
        <v>147</v>
      </c>
      <c r="E3665" s="228" t="str">
        <f>VLOOKUP(D3665,Y$4:AA3667,2,FALSE)</f>
        <v>بلدوزر کاترپیلار D8</v>
      </c>
      <c r="F3665" s="340" t="str">
        <f>VLOOKUP(D3665,Y$4:AA3667,3,FALSE)</f>
        <v>حسن پور</v>
      </c>
      <c r="G3665" s="4">
        <v>330</v>
      </c>
    </row>
    <row r="3666" spans="2:7" x14ac:dyDescent="0.25">
      <c r="B3666" s="122">
        <f t="shared" si="56"/>
        <v>3664</v>
      </c>
      <c r="C3666" s="369">
        <v>45511</v>
      </c>
      <c r="D3666" s="236" t="s">
        <v>162</v>
      </c>
      <c r="E3666" s="228" t="str">
        <f>VLOOKUP(D3666,Y$4:AA3668,2,FALSE)</f>
        <v>بیل مکانیکی</v>
      </c>
      <c r="F3666" s="340" t="str">
        <f>VLOOKUP(D3666,Y$4:AA3668,3,FALSE)</f>
        <v>رضاپور</v>
      </c>
      <c r="G3666" s="4">
        <v>180</v>
      </c>
    </row>
    <row r="3667" spans="2:7" x14ac:dyDescent="0.25">
      <c r="B3667" s="122">
        <f t="shared" si="56"/>
        <v>3665</v>
      </c>
      <c r="C3667" s="369">
        <v>45511</v>
      </c>
      <c r="D3667" s="236" t="s">
        <v>160</v>
      </c>
      <c r="E3667" s="228" t="str">
        <f>VLOOKUP(D3667,Y$4:AA3669,2,FALSE)</f>
        <v>تانکر آب</v>
      </c>
      <c r="F3667" s="340" t="str">
        <f>VLOOKUP(D3667,Y$4:AA3669,3,FALSE)</f>
        <v>رضاپور</v>
      </c>
      <c r="G3667" s="4">
        <v>0</v>
      </c>
    </row>
    <row r="3668" spans="2:7" x14ac:dyDescent="0.25">
      <c r="B3668" s="122">
        <f t="shared" si="56"/>
        <v>3666</v>
      </c>
      <c r="C3668" s="369">
        <v>45511</v>
      </c>
      <c r="D3668" s="236" t="s">
        <v>398</v>
      </c>
      <c r="E3668" s="228" t="str">
        <f>VLOOKUP(D3668,Y$4:AA3670,2,FALSE)</f>
        <v>بلدوزر</v>
      </c>
      <c r="F3668" s="340" t="str">
        <f>VLOOKUP(D3668,Y$4:AA3670,3,FALSE)</f>
        <v>جواد رضاپور</v>
      </c>
      <c r="G3668" s="4">
        <v>0</v>
      </c>
    </row>
    <row r="3669" spans="2:7" x14ac:dyDescent="0.25">
      <c r="B3669" s="122">
        <f t="shared" si="56"/>
        <v>3667</v>
      </c>
      <c r="C3669" s="369">
        <v>45511</v>
      </c>
      <c r="D3669" s="236" t="s">
        <v>149</v>
      </c>
      <c r="E3669" s="228" t="str">
        <f>VLOOKUP(D3669,Y$4:AA3671,2,FALSE)</f>
        <v>لودر ZL50</v>
      </c>
      <c r="F3669" s="340" t="str">
        <f>VLOOKUP(D3669,Y$4:AA3671,3,FALSE)</f>
        <v>میرزایی</v>
      </c>
      <c r="G3669" s="4">
        <v>80</v>
      </c>
    </row>
    <row r="3670" spans="2:7" x14ac:dyDescent="0.25">
      <c r="B3670" s="122">
        <f t="shared" si="56"/>
        <v>3668</v>
      </c>
      <c r="C3670" s="369">
        <v>45511</v>
      </c>
      <c r="D3670" s="237" t="s">
        <v>150</v>
      </c>
      <c r="E3670" s="228" t="str">
        <f>VLOOKUP(D3670,Y$4:AA3672,2,FALSE)</f>
        <v>کامیون کمپرسی</v>
      </c>
      <c r="F3670" s="340" t="str">
        <f>VLOOKUP(D3670,Y$4:AA3672,3,FALSE)</f>
        <v>میرزایی</v>
      </c>
      <c r="G3670" s="4">
        <v>155</v>
      </c>
    </row>
    <row r="3671" spans="2:7" x14ac:dyDescent="0.25">
      <c r="B3671" s="122">
        <f t="shared" si="56"/>
        <v>3669</v>
      </c>
      <c r="C3671" s="369">
        <v>45511</v>
      </c>
      <c r="D3671" s="237" t="s">
        <v>152</v>
      </c>
      <c r="E3671" s="228" t="str">
        <f>VLOOKUP(D3671,Y$4:AA3673,2,FALSE)</f>
        <v>کامیون کمپرسی</v>
      </c>
      <c r="F3671" s="340" t="str">
        <f>VLOOKUP(D3671,Y$4:AA3673,3,FALSE)</f>
        <v>میرزایی</v>
      </c>
      <c r="G3671" s="4">
        <v>180</v>
      </c>
    </row>
    <row r="3672" spans="2:7" x14ac:dyDescent="0.25">
      <c r="B3672" s="122">
        <f t="shared" si="56"/>
        <v>3670</v>
      </c>
      <c r="C3672" s="369">
        <v>45511</v>
      </c>
      <c r="D3672" s="237" t="s">
        <v>153</v>
      </c>
      <c r="E3672" s="228" t="str">
        <f>VLOOKUP(D3672,Y$4:AA3674,2,FALSE)</f>
        <v>کامیون کمپرسی</v>
      </c>
      <c r="F3672" s="340" t="str">
        <f>VLOOKUP(D3672,Y$4:AA3674,3,FALSE)</f>
        <v>میرزایی</v>
      </c>
      <c r="G3672" s="4">
        <v>0</v>
      </c>
    </row>
    <row r="3673" spans="2:7" x14ac:dyDescent="0.25">
      <c r="B3673" s="122">
        <f t="shared" si="56"/>
        <v>3671</v>
      </c>
      <c r="C3673" s="369">
        <v>45511</v>
      </c>
      <c r="D3673" s="237" t="s">
        <v>137</v>
      </c>
      <c r="E3673" s="228" t="str">
        <f>VLOOKUP(D3673,Y$4:AA3675,2,FALSE)</f>
        <v>بیل مکانیکی</v>
      </c>
      <c r="F3673" s="340" t="str">
        <f>VLOOKUP(D3673,Y$4:AA3675,3,FALSE)</f>
        <v>انصاری</v>
      </c>
      <c r="G3673" s="4">
        <v>387</v>
      </c>
    </row>
    <row r="3674" spans="2:7" x14ac:dyDescent="0.25">
      <c r="B3674" s="122">
        <f t="shared" si="56"/>
        <v>3672</v>
      </c>
      <c r="C3674" s="369">
        <v>45511</v>
      </c>
      <c r="D3674" s="237" t="s">
        <v>139</v>
      </c>
      <c r="E3674" s="228" t="str">
        <f>VLOOKUP(D3674,Y$4:AA3676,2,FALSE)</f>
        <v>بیل مکانیکی</v>
      </c>
      <c r="F3674" s="340" t="str">
        <f>VLOOKUP(D3674,Y$4:AA3676,3,FALSE)</f>
        <v>انصاری</v>
      </c>
      <c r="G3674" s="4">
        <v>0</v>
      </c>
    </row>
    <row r="3675" spans="2:7" x14ac:dyDescent="0.25">
      <c r="B3675" s="122">
        <f t="shared" si="56"/>
        <v>3673</v>
      </c>
      <c r="C3675" s="369">
        <v>45511</v>
      </c>
      <c r="D3675" s="237" t="s">
        <v>141</v>
      </c>
      <c r="E3675" s="228" t="str">
        <f>VLOOKUP(D3675,Y$4:AA3677,2,FALSE)</f>
        <v>کامیون کمپرسی</v>
      </c>
      <c r="F3675" s="340" t="str">
        <f>VLOOKUP(D3675,Y$4:AA3677,3,FALSE)</f>
        <v>انصاری</v>
      </c>
      <c r="G3675" s="4">
        <v>0</v>
      </c>
    </row>
    <row r="3676" spans="2:7" x14ac:dyDescent="0.25">
      <c r="B3676" s="122">
        <f t="shared" si="56"/>
        <v>3674</v>
      </c>
      <c r="C3676" s="369">
        <v>45511</v>
      </c>
      <c r="D3676" s="237" t="s">
        <v>142</v>
      </c>
      <c r="E3676" s="228" t="str">
        <f>VLOOKUP(D3676,Y$4:AA3678,2,FALSE)</f>
        <v>کامیون کمپرسی</v>
      </c>
      <c r="F3676" s="340" t="str">
        <f>VLOOKUP(D3676,Y$4:AA3678,3,FALSE)</f>
        <v>انصاری</v>
      </c>
      <c r="G3676" s="4">
        <v>0</v>
      </c>
    </row>
    <row r="3677" spans="2:7" x14ac:dyDescent="0.25">
      <c r="B3677" s="122">
        <f t="shared" si="56"/>
        <v>3675</v>
      </c>
      <c r="C3677" s="369">
        <v>45511</v>
      </c>
      <c r="D3677" s="237" t="s">
        <v>143</v>
      </c>
      <c r="E3677" s="228" t="str">
        <f>VLOOKUP(D3677,Y$4:AA3679,2,FALSE)</f>
        <v>کامیون کمپرسی</v>
      </c>
      <c r="F3677" s="340" t="str">
        <f>VLOOKUP(D3677,Y$4:AA3679,3,FALSE)</f>
        <v>انصاری</v>
      </c>
      <c r="G3677" s="4">
        <v>0</v>
      </c>
    </row>
    <row r="3678" spans="2:7" x14ac:dyDescent="0.25">
      <c r="B3678" s="122">
        <f t="shared" si="56"/>
        <v>3676</v>
      </c>
      <c r="C3678" s="369">
        <v>45511</v>
      </c>
      <c r="D3678" s="237" t="s">
        <v>136</v>
      </c>
      <c r="E3678" s="228" t="str">
        <f>VLOOKUP(D3678,Y$4:AA3680,2,FALSE)</f>
        <v>بلدوزر</v>
      </c>
      <c r="F3678" s="340" t="str">
        <f>VLOOKUP(D3678,Y$4:AA3680,3,FALSE)</f>
        <v>انصاری</v>
      </c>
      <c r="G3678" s="4">
        <v>0</v>
      </c>
    </row>
    <row r="3679" spans="2:7" x14ac:dyDescent="0.25">
      <c r="B3679" s="122">
        <f t="shared" si="56"/>
        <v>3677</v>
      </c>
      <c r="C3679" s="369">
        <v>45511</v>
      </c>
      <c r="D3679" s="237" t="s">
        <v>286</v>
      </c>
      <c r="E3679" s="228" t="str">
        <f>VLOOKUP(D3679,Y$4:AA3681,2,FALSE)</f>
        <v>بلدوزر</v>
      </c>
      <c r="F3679" s="340" t="str">
        <f>VLOOKUP(D3679,Y$4:AA3681,3,FALSE)</f>
        <v>انصاری</v>
      </c>
      <c r="G3679" s="4">
        <v>0</v>
      </c>
    </row>
    <row r="3680" spans="2:7" x14ac:dyDescent="0.25">
      <c r="B3680" s="122">
        <f t="shared" si="56"/>
        <v>3678</v>
      </c>
      <c r="C3680" s="369">
        <v>45511</v>
      </c>
      <c r="D3680" s="236" t="s">
        <v>155</v>
      </c>
      <c r="E3680" s="228" t="str">
        <f>VLOOKUP(D3680,Y$4:AA3682,2,FALSE)</f>
        <v>لودر</v>
      </c>
      <c r="F3680" s="340" t="str">
        <f>VLOOKUP(D3680,Y$4:AA3682,3,FALSE)</f>
        <v>صداقت</v>
      </c>
      <c r="G3680" s="4">
        <v>0</v>
      </c>
    </row>
    <row r="3681" spans="2:7" x14ac:dyDescent="0.25">
      <c r="B3681" s="122">
        <f t="shared" si="56"/>
        <v>3679</v>
      </c>
      <c r="C3681" s="369">
        <v>45511</v>
      </c>
      <c r="D3681" s="236" t="s">
        <v>156</v>
      </c>
      <c r="E3681" s="228" t="str">
        <f>VLOOKUP(D3681,Y$4:AA3683,2,FALSE)</f>
        <v>کامیون کمپرسی</v>
      </c>
      <c r="F3681" s="340" t="str">
        <f>VLOOKUP(D3681,Y$4:AA3683,3,FALSE)</f>
        <v>صداقت</v>
      </c>
      <c r="G3681" s="4">
        <v>0</v>
      </c>
    </row>
    <row r="3682" spans="2:7" x14ac:dyDescent="0.25">
      <c r="B3682" s="122">
        <f t="shared" si="56"/>
        <v>3680</v>
      </c>
      <c r="C3682" s="369">
        <v>45511</v>
      </c>
      <c r="D3682" s="236" t="s">
        <v>157</v>
      </c>
      <c r="E3682" s="228" t="str">
        <f>VLOOKUP(D3682,Y$4:AA3684,2,FALSE)</f>
        <v>کامیون کمپرسی</v>
      </c>
      <c r="F3682" s="340" t="str">
        <f>VLOOKUP(D3682,Y$4:AA3684,3,FALSE)</f>
        <v>صداقت</v>
      </c>
      <c r="G3682" s="4">
        <v>0</v>
      </c>
    </row>
    <row r="3683" spans="2:7" x14ac:dyDescent="0.25">
      <c r="B3683" s="122">
        <f t="shared" si="56"/>
        <v>3681</v>
      </c>
      <c r="C3683" s="369">
        <v>45511</v>
      </c>
      <c r="D3683" s="236" t="s">
        <v>302</v>
      </c>
      <c r="E3683" s="228" t="str">
        <f>VLOOKUP(D3683,Y$4:AA3685,2,FALSE)</f>
        <v>کامیون کمپرسی</v>
      </c>
      <c r="F3683" s="340" t="str">
        <f>VLOOKUP(D3683,Y$4:AA3685,3,FALSE)</f>
        <v>صداقت</v>
      </c>
      <c r="G3683" s="4">
        <v>0</v>
      </c>
    </row>
    <row r="3684" spans="2:7" x14ac:dyDescent="0.25">
      <c r="B3684" s="122">
        <f t="shared" si="56"/>
        <v>3682</v>
      </c>
      <c r="C3684" s="369">
        <v>45511</v>
      </c>
      <c r="D3684" s="237" t="s">
        <v>266</v>
      </c>
      <c r="E3684" s="228" t="str">
        <f>VLOOKUP(D3684,Y$4:AA3686,2,FALSE)</f>
        <v>کامیون کمپرسی</v>
      </c>
      <c r="F3684" s="340" t="str">
        <f>VLOOKUP(D3684,Y$4:AA3686,3,FALSE)</f>
        <v>انصاری</v>
      </c>
      <c r="G3684" s="4">
        <v>0</v>
      </c>
    </row>
    <row r="3685" spans="2:7" x14ac:dyDescent="0.25">
      <c r="B3685" s="122">
        <f t="shared" si="56"/>
        <v>3683</v>
      </c>
      <c r="C3685" s="369">
        <v>45511</v>
      </c>
      <c r="D3685" s="237" t="s">
        <v>267</v>
      </c>
      <c r="E3685" s="228" t="str">
        <f>VLOOKUP(D3685,Y$4:AA3687,2,FALSE)</f>
        <v>کامیون کمپرسی</v>
      </c>
      <c r="F3685" s="340" t="str">
        <f>VLOOKUP(D3685,Y$4:AA3687,3,FALSE)</f>
        <v>انصاری</v>
      </c>
      <c r="G3685" s="4">
        <v>0</v>
      </c>
    </row>
    <row r="3686" spans="2:7" x14ac:dyDescent="0.25">
      <c r="B3686" s="122">
        <f t="shared" si="56"/>
        <v>3684</v>
      </c>
      <c r="C3686" s="369">
        <v>45511</v>
      </c>
      <c r="D3686" s="237" t="s">
        <v>258</v>
      </c>
      <c r="E3686" s="228" t="str">
        <f>VLOOKUP(D3686,Y$4:AA3688,2,FALSE)</f>
        <v>کامیون کمپرسی</v>
      </c>
      <c r="F3686" s="340" t="str">
        <f>VLOOKUP(D3686,Y$4:AA3688,3,FALSE)</f>
        <v>انصاری</v>
      </c>
      <c r="G3686" s="4">
        <v>0</v>
      </c>
    </row>
    <row r="3687" spans="2:7" x14ac:dyDescent="0.25">
      <c r="B3687" s="122">
        <f t="shared" si="56"/>
        <v>3685</v>
      </c>
      <c r="C3687" s="369">
        <v>45511</v>
      </c>
      <c r="D3687" s="238" t="s">
        <v>179</v>
      </c>
      <c r="E3687" s="228" t="str">
        <f>VLOOKUP(D3687,Y$4:AA3689,2,FALSE)</f>
        <v>تانکر آب</v>
      </c>
      <c r="F3687" s="340" t="str">
        <f>VLOOKUP(D3687,Y$4:AA3689,3,FALSE)</f>
        <v>گلپایگانی</v>
      </c>
      <c r="G3687" s="4">
        <v>87</v>
      </c>
    </row>
    <row r="3688" spans="2:7" x14ac:dyDescent="0.25">
      <c r="B3688" s="122">
        <f t="shared" si="56"/>
        <v>3686</v>
      </c>
      <c r="C3688" s="369">
        <v>45511</v>
      </c>
      <c r="D3688" s="238" t="s">
        <v>164</v>
      </c>
      <c r="E3688" s="228" t="str">
        <f>VLOOKUP(D3688,Y$4:AA3690,2,FALSE)</f>
        <v>گریدر 14G</v>
      </c>
      <c r="F3688" s="340" t="str">
        <f>VLOOKUP(D3688,Y$4:AA3690,3,FALSE)</f>
        <v>محمد پور</v>
      </c>
      <c r="G3688" s="4">
        <v>138</v>
      </c>
    </row>
    <row r="3689" spans="2:7" x14ac:dyDescent="0.25">
      <c r="B3689" s="122">
        <f t="shared" si="56"/>
        <v>3687</v>
      </c>
      <c r="C3689" s="369">
        <v>45511</v>
      </c>
      <c r="D3689" s="238" t="s">
        <v>168</v>
      </c>
      <c r="E3689" s="228" t="str">
        <f>VLOOKUP(D3689,Y$4:AA3691,2,FALSE)</f>
        <v>غلطک کششی</v>
      </c>
      <c r="F3689" s="340" t="str">
        <f>VLOOKUP(D3689,Y$4:AA3691,3,FALSE)</f>
        <v>محمد پور</v>
      </c>
      <c r="G3689" s="4">
        <v>0</v>
      </c>
    </row>
    <row r="3690" spans="2:7" x14ac:dyDescent="0.25">
      <c r="B3690" s="122">
        <f t="shared" si="56"/>
        <v>3688</v>
      </c>
      <c r="C3690" s="369">
        <v>45511</v>
      </c>
      <c r="D3690" s="238" t="s">
        <v>171</v>
      </c>
      <c r="E3690" s="228" t="str">
        <f>VLOOKUP(D3690,Y$4:AA3692,2,FALSE)</f>
        <v>غلطک کششی</v>
      </c>
      <c r="F3690" s="340" t="str">
        <f>VLOOKUP(D3690,Y$4:AA3692,3,FALSE)</f>
        <v>محمد پور</v>
      </c>
      <c r="G3690" s="4">
        <v>0</v>
      </c>
    </row>
    <row r="3691" spans="2:7" x14ac:dyDescent="0.25">
      <c r="B3691" s="122">
        <f t="shared" si="56"/>
        <v>3689</v>
      </c>
      <c r="C3691" s="369">
        <v>45511</v>
      </c>
      <c r="D3691" s="238" t="s">
        <v>172</v>
      </c>
      <c r="E3691" s="228" t="str">
        <f>VLOOKUP(D3691,Y$4:AA3693,2,FALSE)</f>
        <v>لودر</v>
      </c>
      <c r="F3691" s="340" t="str">
        <f>VLOOKUP(D3691,Y$4:AA3693,3,FALSE)</f>
        <v>محمد پور</v>
      </c>
      <c r="G3691" s="4">
        <v>94</v>
      </c>
    </row>
    <row r="3692" spans="2:7" x14ac:dyDescent="0.25">
      <c r="B3692" s="122">
        <f t="shared" si="56"/>
        <v>3690</v>
      </c>
      <c r="C3692" s="369">
        <v>45511</v>
      </c>
      <c r="D3692" s="238" t="s">
        <v>173</v>
      </c>
      <c r="E3692" s="228" t="str">
        <f>VLOOKUP(D3692,Y$4:AA3694,2,FALSE)</f>
        <v>تانکر آب</v>
      </c>
      <c r="F3692" s="340" t="str">
        <f>VLOOKUP(D3692,Y$4:AA3694,3,FALSE)</f>
        <v>محمد پور</v>
      </c>
      <c r="G3692" s="4">
        <v>0</v>
      </c>
    </row>
    <row r="3693" spans="2:7" x14ac:dyDescent="0.25">
      <c r="B3693" s="122">
        <f t="shared" si="56"/>
        <v>3691</v>
      </c>
      <c r="C3693" s="369">
        <v>45511</v>
      </c>
      <c r="D3693" s="238" t="s">
        <v>174</v>
      </c>
      <c r="E3693" s="228" t="str">
        <f>VLOOKUP(D3693,Y$4:AA3695,2,FALSE)</f>
        <v>غلطک پاچه بزی</v>
      </c>
      <c r="F3693" s="340" t="str">
        <f>VLOOKUP(D3693,Y$4:AA3695,3,FALSE)</f>
        <v>محمد پور</v>
      </c>
      <c r="G3693" s="4">
        <v>0</v>
      </c>
    </row>
    <row r="3694" spans="2:7" x14ac:dyDescent="0.25">
      <c r="B3694" s="122">
        <f t="shared" si="56"/>
        <v>3692</v>
      </c>
      <c r="C3694" s="369">
        <v>45511</v>
      </c>
      <c r="D3694" s="238" t="s">
        <v>176</v>
      </c>
      <c r="E3694" s="228" t="str">
        <f>VLOOKUP(D3694,Y$4:AA3696,2,FALSE)</f>
        <v>بلدوزر</v>
      </c>
      <c r="F3694" s="340" t="str">
        <f>VLOOKUP(D3694,Y$4:AA3696,3,FALSE)</f>
        <v>محمد پور</v>
      </c>
      <c r="G3694" s="4">
        <v>259</v>
      </c>
    </row>
    <row r="3695" spans="2:7" x14ac:dyDescent="0.25">
      <c r="B3695" s="122">
        <f t="shared" si="56"/>
        <v>3693</v>
      </c>
      <c r="C3695" s="369">
        <v>45511</v>
      </c>
      <c r="D3695" s="238" t="s">
        <v>177</v>
      </c>
      <c r="E3695" s="228" t="str">
        <f>VLOOKUP(D3695,Y$4:AA3697,2,FALSE)</f>
        <v>کمپرسی جفت</v>
      </c>
      <c r="F3695" s="340" t="str">
        <f>VLOOKUP(D3695,Y$4:AA3697,3,FALSE)</f>
        <v>محمد پور</v>
      </c>
      <c r="G3695" s="4">
        <v>0</v>
      </c>
    </row>
    <row r="3696" spans="2:7" x14ac:dyDescent="0.25">
      <c r="B3696" s="122">
        <f t="shared" si="56"/>
        <v>3694</v>
      </c>
      <c r="C3696" s="369">
        <v>45511</v>
      </c>
      <c r="D3696" s="238" t="s">
        <v>270</v>
      </c>
      <c r="E3696" s="228" t="str">
        <f>VLOOKUP(D3696,Y$4:AA3698,2,FALSE)</f>
        <v>کمپرسی جفت</v>
      </c>
      <c r="F3696" s="340" t="str">
        <f>VLOOKUP(D3696,Y$4:AA3698,3,FALSE)</f>
        <v>محمد پور</v>
      </c>
      <c r="G3696" s="4">
        <v>0</v>
      </c>
    </row>
    <row r="3697" spans="2:7" x14ac:dyDescent="0.25">
      <c r="B3697" s="122">
        <f t="shared" si="56"/>
        <v>3695</v>
      </c>
      <c r="C3697" s="369">
        <v>45511</v>
      </c>
      <c r="D3697" s="238" t="s">
        <v>268</v>
      </c>
      <c r="E3697" s="228" t="str">
        <f>VLOOKUP(D3697,Y$4:AA3699,2,FALSE)</f>
        <v>کمپرسی تک</v>
      </c>
      <c r="F3697" s="340" t="str">
        <f>VLOOKUP(D3697,Y$4:AA3699,3,FALSE)</f>
        <v>محمد پور</v>
      </c>
      <c r="G3697" s="4">
        <v>0</v>
      </c>
    </row>
    <row r="3698" spans="2:7" x14ac:dyDescent="0.25">
      <c r="B3698" s="122">
        <f t="shared" ref="B3698:B3761" si="57">ROW()-2</f>
        <v>3696</v>
      </c>
      <c r="C3698" s="369">
        <v>45511</v>
      </c>
      <c r="D3698" s="238" t="s">
        <v>260</v>
      </c>
      <c r="E3698" s="228" t="str">
        <f>VLOOKUP(D3698,Y$4:AA3700,2,FALSE)</f>
        <v>تانکر آب</v>
      </c>
      <c r="F3698" s="340" t="str">
        <f>VLOOKUP(D3698,Y$4:AA3700,3,FALSE)</f>
        <v>محمد پور</v>
      </c>
      <c r="G3698" s="4">
        <v>290</v>
      </c>
    </row>
    <row r="3699" spans="2:7" x14ac:dyDescent="0.25">
      <c r="B3699" s="122">
        <f t="shared" si="57"/>
        <v>3697</v>
      </c>
      <c r="C3699" s="369">
        <v>45511</v>
      </c>
      <c r="D3699" s="238" t="s">
        <v>284</v>
      </c>
      <c r="E3699" s="228" t="str">
        <f>VLOOKUP(D3699,Y$4:AA3701,2,FALSE)</f>
        <v>کمپرسی جفت</v>
      </c>
      <c r="F3699" s="340" t="str">
        <f>VLOOKUP(D3699,Y$4:AA3701,3,FALSE)</f>
        <v>محمد پور</v>
      </c>
      <c r="G3699" s="4">
        <v>173</v>
      </c>
    </row>
    <row r="3700" spans="2:7" x14ac:dyDescent="0.25">
      <c r="B3700" s="122">
        <f t="shared" si="57"/>
        <v>3698</v>
      </c>
      <c r="C3700" s="369">
        <v>45511</v>
      </c>
      <c r="D3700" s="238" t="s">
        <v>359</v>
      </c>
      <c r="E3700" s="228" t="str">
        <f>VLOOKUP(D3700,Y$4:AA3702,2,FALSE)</f>
        <v>کمپرسی جفت</v>
      </c>
      <c r="F3700" s="340" t="str">
        <f>VLOOKUP(D3700,Y$4:AA3702,3,FALSE)</f>
        <v>محمد پور</v>
      </c>
      <c r="G3700" s="4">
        <v>0</v>
      </c>
    </row>
    <row r="3701" spans="2:7" x14ac:dyDescent="0.25">
      <c r="B3701" s="122">
        <f t="shared" si="57"/>
        <v>3699</v>
      </c>
      <c r="C3701" s="369">
        <v>45511</v>
      </c>
      <c r="D3701" s="238" t="s">
        <v>361</v>
      </c>
      <c r="E3701" s="228" t="str">
        <f>VLOOKUP(D3701,Y$4:AA3703,2,FALSE)</f>
        <v>لودر</v>
      </c>
      <c r="F3701" s="340" t="str">
        <f>VLOOKUP(D3701,Y$4:AA3703,3,FALSE)</f>
        <v>محمد پور</v>
      </c>
      <c r="G3701" s="4">
        <v>0</v>
      </c>
    </row>
    <row r="3702" spans="2:7" x14ac:dyDescent="0.25">
      <c r="B3702" s="122">
        <f t="shared" si="57"/>
        <v>3700</v>
      </c>
      <c r="C3702" s="369">
        <v>45511</v>
      </c>
      <c r="D3702" s="238" t="s">
        <v>393</v>
      </c>
      <c r="E3702" s="228" t="str">
        <f>VLOOKUP(D3702,Y$4:AA3704,2,FALSE)</f>
        <v xml:space="preserve"> پمپ بتن</v>
      </c>
      <c r="F3702" s="340" t="str">
        <f>VLOOKUP(D3702,Y$4:AA3704,3,FALSE)</f>
        <v>اسماعیل پور</v>
      </c>
      <c r="G3702" s="4">
        <v>0</v>
      </c>
    </row>
    <row r="3703" spans="2:7" x14ac:dyDescent="0.25">
      <c r="B3703" s="122">
        <f t="shared" si="57"/>
        <v>3701</v>
      </c>
      <c r="C3703" s="369">
        <v>45511</v>
      </c>
      <c r="D3703" s="238" t="s">
        <v>387</v>
      </c>
      <c r="E3703" s="228" t="str">
        <f>VLOOKUP(D3703,Y$4:AA3705,2,FALSE)</f>
        <v>کمپرسی تک</v>
      </c>
      <c r="F3703" s="340" t="str">
        <f>VLOOKUP(D3703,Y$4:AA3705,3,FALSE)</f>
        <v>جواد رضاپور</v>
      </c>
      <c r="G3703" s="4">
        <v>0</v>
      </c>
    </row>
    <row r="3704" spans="2:7" x14ac:dyDescent="0.25">
      <c r="B3704" s="122">
        <f t="shared" si="57"/>
        <v>3702</v>
      </c>
      <c r="C3704" s="369">
        <v>45511</v>
      </c>
      <c r="D3704" s="238" t="s">
        <v>388</v>
      </c>
      <c r="E3704" s="228" t="str">
        <f>VLOOKUP(D3704,Y$4:AA3706,2,FALSE)</f>
        <v>کمپرسی تک</v>
      </c>
      <c r="F3704" s="340" t="str">
        <f>VLOOKUP(D3704,Y$4:AA3706,3,FALSE)</f>
        <v>جواد رضاپور</v>
      </c>
      <c r="G3704" s="4">
        <v>0</v>
      </c>
    </row>
    <row r="3705" spans="2:7" x14ac:dyDescent="0.25">
      <c r="B3705" s="122">
        <f t="shared" si="57"/>
        <v>3703</v>
      </c>
      <c r="C3705" s="369">
        <v>45511</v>
      </c>
      <c r="D3705" s="238" t="s">
        <v>397</v>
      </c>
      <c r="E3705" s="228" t="str">
        <f>VLOOKUP(D3705,Y$4:AA3707,2,FALSE)</f>
        <v>لودر</v>
      </c>
      <c r="F3705" s="340" t="str">
        <f>VLOOKUP(D3705,Y$4:AA3707,3,FALSE)</f>
        <v>جواد رضاپور</v>
      </c>
      <c r="G3705" s="4">
        <v>0</v>
      </c>
    </row>
    <row r="3706" spans="2:7" x14ac:dyDescent="0.25">
      <c r="B3706" s="122">
        <f t="shared" si="57"/>
        <v>3704</v>
      </c>
      <c r="C3706" s="369">
        <v>45511</v>
      </c>
      <c r="D3706" s="238" t="s">
        <v>435</v>
      </c>
      <c r="E3706" s="228" t="str">
        <f>VLOOKUP(D3706,Y$4:AA3708,2,FALSE)</f>
        <v>بلدوزر</v>
      </c>
      <c r="F3706" s="340" t="str">
        <f>VLOOKUP(D3706,Y$4:AA3708,3,FALSE)</f>
        <v>جواد رضاپور</v>
      </c>
      <c r="G3706" s="4">
        <v>0</v>
      </c>
    </row>
    <row r="3707" spans="2:7" x14ac:dyDescent="0.25">
      <c r="B3707" s="122">
        <f t="shared" si="57"/>
        <v>3705</v>
      </c>
      <c r="C3707" s="369">
        <v>45511</v>
      </c>
      <c r="D3707" s="238" t="s">
        <v>436</v>
      </c>
      <c r="E3707" s="228" t="str">
        <f>VLOOKUP(D3707,Y$4:AA3709,2,FALSE)</f>
        <v>تانکر آب</v>
      </c>
      <c r="F3707" s="340" t="str">
        <f>VLOOKUP(D3707,Y$4:AA3709,3,FALSE)</f>
        <v>جواد رضاپور</v>
      </c>
      <c r="G3707" s="4">
        <v>151</v>
      </c>
    </row>
    <row r="3708" spans="2:7" x14ac:dyDescent="0.25">
      <c r="B3708" s="122">
        <f t="shared" si="57"/>
        <v>3706</v>
      </c>
      <c r="C3708" s="369">
        <v>45512</v>
      </c>
      <c r="D3708" s="236" t="s">
        <v>127</v>
      </c>
      <c r="E3708" s="228" t="str">
        <f>VLOOKUP(D3708,Y$4:AA3710,2,FALSE)</f>
        <v>بلدوزر</v>
      </c>
      <c r="F3708" s="340" t="str">
        <f>VLOOKUP(D3708,Y$4:AA3710,3,FALSE)</f>
        <v>شرکتی-رجب زاده</v>
      </c>
      <c r="G3708" s="4">
        <v>231</v>
      </c>
    </row>
    <row r="3709" spans="2:7" x14ac:dyDescent="0.25">
      <c r="B3709" s="122">
        <f t="shared" si="57"/>
        <v>3707</v>
      </c>
      <c r="C3709" s="369">
        <v>45512</v>
      </c>
      <c r="D3709" s="236" t="s">
        <v>297</v>
      </c>
      <c r="E3709" s="228" t="str">
        <f>VLOOKUP(D3709,Y$4:AA3711,2,FALSE)</f>
        <v>بلدوزر</v>
      </c>
      <c r="F3709" s="340" t="str">
        <f>VLOOKUP(D3709,Y$4:AA3711,3,FALSE)</f>
        <v>شرکتی-نخعی</v>
      </c>
      <c r="G3709" s="4">
        <v>259</v>
      </c>
    </row>
    <row r="3710" spans="2:7" x14ac:dyDescent="0.25">
      <c r="B3710" s="122">
        <f t="shared" si="57"/>
        <v>3708</v>
      </c>
      <c r="C3710" s="369">
        <v>45512</v>
      </c>
      <c r="D3710" s="236" t="s">
        <v>88</v>
      </c>
      <c r="E3710" s="228" t="str">
        <f>VLOOKUP(D3710,Y$4:AA3712,2,FALSE)</f>
        <v>گریدر  ۱۶g</v>
      </c>
      <c r="F3710" s="340" t="str">
        <f>VLOOKUP(D3710,Y$4:AA3712,3,FALSE)</f>
        <v>شرکتی-یگانه</v>
      </c>
      <c r="G3710" s="4">
        <v>0</v>
      </c>
    </row>
    <row r="3711" spans="2:7" x14ac:dyDescent="0.25">
      <c r="B3711" s="122">
        <f t="shared" si="57"/>
        <v>3709</v>
      </c>
      <c r="C3711" s="369">
        <v>45512</v>
      </c>
      <c r="D3711" s="236" t="s">
        <v>301</v>
      </c>
      <c r="E3711" s="228" t="str">
        <f>VLOOKUP(D3711,Y$4:AA3713,2,FALSE)</f>
        <v>گریدر  ۱۶g</v>
      </c>
      <c r="F3711" s="340" t="str">
        <f>VLOOKUP(D3711,Y$4:AA3713,3,FALSE)</f>
        <v>شرکتی-حسن پور</v>
      </c>
      <c r="G3711" s="4">
        <v>0</v>
      </c>
    </row>
    <row r="3712" spans="2:7" x14ac:dyDescent="0.25">
      <c r="B3712" s="122">
        <f t="shared" si="57"/>
        <v>3710</v>
      </c>
      <c r="C3712" s="369">
        <v>45512</v>
      </c>
      <c r="D3712" s="236" t="s">
        <v>120</v>
      </c>
      <c r="E3712" s="228" t="str">
        <f>VLOOKUP(D3712,Y$4:AA3714,2,FALSE)</f>
        <v>میکسراتکو</v>
      </c>
      <c r="F3712" s="340" t="str">
        <f>VLOOKUP(D3712,Y$4:AA3714,3,FALSE)</f>
        <v>شرکتی-شاکری</v>
      </c>
      <c r="G3712" s="4">
        <v>0</v>
      </c>
    </row>
    <row r="3713" spans="2:7" x14ac:dyDescent="0.25">
      <c r="B3713" s="122">
        <f t="shared" si="57"/>
        <v>3711</v>
      </c>
      <c r="C3713" s="369">
        <v>45512</v>
      </c>
      <c r="D3713" s="236" t="s">
        <v>122</v>
      </c>
      <c r="E3713" s="228" t="str">
        <f>VLOOKUP(D3713,Y$4:AA3715,2,FALSE)</f>
        <v>میکسر امیکو</v>
      </c>
      <c r="F3713" s="340" t="str">
        <f>VLOOKUP(D3713,Y$4:AA3715,3,FALSE)</f>
        <v>شرکتی-زراعتی</v>
      </c>
      <c r="G3713" s="4">
        <v>0</v>
      </c>
    </row>
    <row r="3714" spans="2:7" x14ac:dyDescent="0.25">
      <c r="B3714" s="122">
        <f t="shared" si="57"/>
        <v>3712</v>
      </c>
      <c r="C3714" s="369">
        <v>45512</v>
      </c>
      <c r="D3714" s="236" t="s">
        <v>356</v>
      </c>
      <c r="E3714" s="228" t="str">
        <f>VLOOKUP(D3714,Y$4:AA3716,2,FALSE)</f>
        <v>میکسر اتکو</v>
      </c>
      <c r="F3714" s="340" t="str">
        <f>VLOOKUP(D3714,Y$4:AA3716,3,FALSE)</f>
        <v>-</v>
      </c>
      <c r="G3714" s="4">
        <v>0</v>
      </c>
    </row>
    <row r="3715" spans="2:7" x14ac:dyDescent="0.25">
      <c r="B3715" s="122">
        <f t="shared" si="57"/>
        <v>3713</v>
      </c>
      <c r="C3715" s="369">
        <v>45512</v>
      </c>
      <c r="D3715" s="236" t="s">
        <v>119</v>
      </c>
      <c r="E3715" s="228" t="str">
        <f>VLOOKUP(D3715,Y$4:AA3717,2,FALSE)</f>
        <v>غلطک</v>
      </c>
      <c r="F3715" s="340" t="str">
        <f>VLOOKUP(D3715,Y$4:AA3717,3,FALSE)</f>
        <v>شرکتی-جمالی</v>
      </c>
      <c r="G3715" s="4">
        <v>0</v>
      </c>
    </row>
    <row r="3716" spans="2:7" x14ac:dyDescent="0.25">
      <c r="B3716" s="122">
        <f t="shared" si="57"/>
        <v>3714</v>
      </c>
      <c r="C3716" s="369">
        <v>45512</v>
      </c>
      <c r="D3716" s="236" t="s">
        <v>110</v>
      </c>
      <c r="E3716" s="228" t="str">
        <f>VLOOKUP(D3716,Y$4:AA3718,2,FALSE)</f>
        <v>غلطک</v>
      </c>
      <c r="F3716" s="340" t="str">
        <f>VLOOKUP(D3716,Y$4:AA3718,3,FALSE)</f>
        <v>شرکتی-شیری</v>
      </c>
      <c r="G3716" s="4">
        <v>18</v>
      </c>
    </row>
    <row r="3717" spans="2:7" x14ac:dyDescent="0.25">
      <c r="B3717" s="122">
        <f t="shared" si="57"/>
        <v>3715</v>
      </c>
      <c r="C3717" s="369">
        <v>45512</v>
      </c>
      <c r="D3717" s="236" t="s">
        <v>107</v>
      </c>
      <c r="E3717" s="228" t="str">
        <f>VLOOKUP(D3717,Y$4:AA3719,2,FALSE)</f>
        <v>غلطک</v>
      </c>
      <c r="F3717" s="340" t="str">
        <f>VLOOKUP(D3717,Y$4:AA3719,3,FALSE)</f>
        <v>شرکتی-دیانتی</v>
      </c>
      <c r="G3717" s="4">
        <v>0</v>
      </c>
    </row>
    <row r="3718" spans="2:7" x14ac:dyDescent="0.25">
      <c r="B3718" s="122">
        <f t="shared" si="57"/>
        <v>3716</v>
      </c>
      <c r="C3718" s="369">
        <v>45512</v>
      </c>
      <c r="D3718" s="236" t="s">
        <v>285</v>
      </c>
      <c r="E3718" s="228" t="str">
        <f>VLOOKUP(D3718,Y$4:AA3720,2,FALSE)</f>
        <v>غلطک</v>
      </c>
      <c r="F3718" s="340" t="str">
        <f>VLOOKUP(D3718,Y$4:AA3720,3,FALSE)</f>
        <v>شرکتی-شیری</v>
      </c>
      <c r="G3718" s="4">
        <v>0</v>
      </c>
    </row>
    <row r="3719" spans="2:7" x14ac:dyDescent="0.25">
      <c r="B3719" s="122">
        <f t="shared" si="57"/>
        <v>3717</v>
      </c>
      <c r="C3719" s="369">
        <v>45512</v>
      </c>
      <c r="D3719" s="236" t="s">
        <v>380</v>
      </c>
      <c r="E3719" s="228" t="str">
        <f>VLOOKUP(D3719,Y$4:AA3721,2,FALSE)</f>
        <v>غلطک</v>
      </c>
      <c r="F3719" s="340">
        <f>VLOOKUP(D3719,Y$4:AA3721,3,FALSE)</f>
        <v>0</v>
      </c>
      <c r="G3719" s="4">
        <v>0</v>
      </c>
    </row>
    <row r="3720" spans="2:7" x14ac:dyDescent="0.25">
      <c r="B3720" s="122">
        <f t="shared" si="57"/>
        <v>3718</v>
      </c>
      <c r="C3720" s="369">
        <v>45512</v>
      </c>
      <c r="D3720" s="236" t="s">
        <v>381</v>
      </c>
      <c r="E3720" s="228" t="str">
        <f>VLOOKUP(D3720,Y$4:AA3722,2,FALSE)</f>
        <v>غلطک</v>
      </c>
      <c r="F3720" s="340">
        <f>VLOOKUP(D3720,Y$4:AA3722,3,FALSE)</f>
        <v>0</v>
      </c>
      <c r="G3720" s="4">
        <v>0</v>
      </c>
    </row>
    <row r="3721" spans="2:7" x14ac:dyDescent="0.25">
      <c r="B3721" s="122">
        <f t="shared" si="57"/>
        <v>3719</v>
      </c>
      <c r="C3721" s="369">
        <v>45512</v>
      </c>
      <c r="D3721" s="236" t="s">
        <v>91</v>
      </c>
      <c r="E3721" s="228" t="str">
        <f>VLOOKUP(D3721,Y$4:AA3723,2,FALSE)</f>
        <v>کامیون کمپرسی</v>
      </c>
      <c r="F3721" s="340" t="str">
        <f>VLOOKUP(D3721,Y$4:AA3723,3,FALSE)</f>
        <v>شرکتی-یحیی زاده</v>
      </c>
      <c r="G3721" s="4">
        <v>0</v>
      </c>
    </row>
    <row r="3722" spans="2:7" x14ac:dyDescent="0.25">
      <c r="B3722" s="122">
        <f t="shared" si="57"/>
        <v>3720</v>
      </c>
      <c r="C3722" s="369">
        <v>45512</v>
      </c>
      <c r="D3722" s="236" t="s">
        <v>94</v>
      </c>
      <c r="E3722" s="228" t="str">
        <f>VLOOKUP(D3722,Y$4:AA3724,2,FALSE)</f>
        <v>کامیون کمپرسی</v>
      </c>
      <c r="F3722" s="340" t="str">
        <f>VLOOKUP(D3722,Y$4:AA3724,3,FALSE)</f>
        <v>شرکتی-نوروز غلامی</v>
      </c>
      <c r="G3722" s="4">
        <v>0</v>
      </c>
    </row>
    <row r="3723" spans="2:7" x14ac:dyDescent="0.25">
      <c r="B3723" s="122">
        <f t="shared" si="57"/>
        <v>3721</v>
      </c>
      <c r="C3723" s="369">
        <v>45512</v>
      </c>
      <c r="D3723" s="236" t="s">
        <v>117</v>
      </c>
      <c r="E3723" s="228" t="str">
        <f>VLOOKUP(D3723,Y$4:AA3725,2,FALSE)</f>
        <v>کامیون کمپرسی</v>
      </c>
      <c r="F3723" s="340" t="str">
        <f>VLOOKUP(D3723,Y$4:AA3725,3,FALSE)</f>
        <v>شرکتی-علیرضا اقلیمی</v>
      </c>
      <c r="G3723" s="4">
        <v>0</v>
      </c>
    </row>
    <row r="3724" spans="2:7" x14ac:dyDescent="0.25">
      <c r="B3724" s="122">
        <f t="shared" si="57"/>
        <v>3722</v>
      </c>
      <c r="C3724" s="369">
        <v>45512</v>
      </c>
      <c r="D3724" s="236" t="s">
        <v>130</v>
      </c>
      <c r="E3724" s="228" t="str">
        <f>VLOOKUP(D3724,Y$4:AA3726,2,FALSE)</f>
        <v>تانکر ابپاش بنز</v>
      </c>
      <c r="F3724" s="340" t="str">
        <f>VLOOKUP(D3724,Y$4:AA3726,3,FALSE)</f>
        <v>شرکتی-بارانی</v>
      </c>
      <c r="G3724" s="4">
        <v>0</v>
      </c>
    </row>
    <row r="3725" spans="2:7" x14ac:dyDescent="0.25">
      <c r="B3725" s="122">
        <f t="shared" si="57"/>
        <v>3723</v>
      </c>
      <c r="C3725" s="369">
        <v>45512</v>
      </c>
      <c r="D3725" s="236" t="s">
        <v>96</v>
      </c>
      <c r="E3725" s="228" t="str">
        <f>VLOOKUP(D3725,Y$4:AA3727,2,FALSE)</f>
        <v>تانکر ابپاش بنز</v>
      </c>
      <c r="F3725" s="340" t="str">
        <f>VLOOKUP(D3725,Y$4:AA3727,3,FALSE)</f>
        <v>شرکتی-میامی</v>
      </c>
      <c r="G3725" s="4">
        <v>111</v>
      </c>
    </row>
    <row r="3726" spans="2:7" x14ac:dyDescent="0.25">
      <c r="B3726" s="122">
        <f t="shared" si="57"/>
        <v>3724</v>
      </c>
      <c r="C3726" s="369">
        <v>45512</v>
      </c>
      <c r="D3726" s="236" t="s">
        <v>114</v>
      </c>
      <c r="E3726" s="228" t="str">
        <f>VLOOKUP(D3726,Y$4:AA3728,2,FALSE)</f>
        <v>تانکر سوخت بنز</v>
      </c>
      <c r="F3726" s="340" t="str">
        <f>VLOOKUP(D3726,Y$4:AA3728,3,FALSE)</f>
        <v>شرکتی-برات زاده- از تاریخ 1 تیرماه</v>
      </c>
      <c r="G3726" s="4">
        <v>0</v>
      </c>
    </row>
    <row r="3727" spans="2:7" x14ac:dyDescent="0.25">
      <c r="B3727" s="122">
        <f t="shared" si="57"/>
        <v>3725</v>
      </c>
      <c r="C3727" s="369">
        <v>45512</v>
      </c>
      <c r="D3727" s="106" t="s">
        <v>399</v>
      </c>
      <c r="E3727" s="228" t="str">
        <f>VLOOKUP(D3727,Y$4:AA3729,2,FALSE)</f>
        <v xml:space="preserve"> لودر</v>
      </c>
      <c r="F3727" s="340" t="str">
        <f>VLOOKUP(D3727,Y$4:AA3729,3,FALSE)</f>
        <v>شرکتی-پیروزی</v>
      </c>
      <c r="G3727" s="4">
        <v>0</v>
      </c>
    </row>
    <row r="3728" spans="2:7" x14ac:dyDescent="0.25">
      <c r="B3728" s="122">
        <f t="shared" si="57"/>
        <v>3726</v>
      </c>
      <c r="C3728" s="369">
        <v>45512</v>
      </c>
      <c r="D3728" s="236" t="s">
        <v>158</v>
      </c>
      <c r="E3728" s="228" t="str">
        <f>VLOOKUP(D3728,Y$4:AA3730,2,FALSE)</f>
        <v>بیل مکانیکی</v>
      </c>
      <c r="F3728" s="340" t="str">
        <f>VLOOKUP(D3728,Y$4:AA3730,3,FALSE)</f>
        <v>تکبری</v>
      </c>
      <c r="G3728" s="4">
        <v>0</v>
      </c>
    </row>
    <row r="3729" spans="2:7" x14ac:dyDescent="0.25">
      <c r="B3729" s="122">
        <f t="shared" si="57"/>
        <v>3727</v>
      </c>
      <c r="C3729" s="369">
        <v>45512</v>
      </c>
      <c r="D3729" s="237" t="s">
        <v>144</v>
      </c>
      <c r="E3729" s="228" t="str">
        <f>VLOOKUP(D3729,Y$4:AA3731,2,FALSE)</f>
        <v>بلدوزر D85</v>
      </c>
      <c r="F3729" s="340" t="str">
        <f>VLOOKUP(D3729,Y$4:AA3731,3,FALSE)</f>
        <v>اکبری</v>
      </c>
      <c r="G3729" s="4">
        <v>211</v>
      </c>
    </row>
    <row r="3730" spans="2:7" x14ac:dyDescent="0.25">
      <c r="B3730" s="122">
        <f t="shared" si="57"/>
        <v>3728</v>
      </c>
      <c r="C3730" s="369">
        <v>45512</v>
      </c>
      <c r="D3730" s="237" t="s">
        <v>146</v>
      </c>
      <c r="E3730" s="228" t="str">
        <f>VLOOKUP(D3730,Y$4:AA3732,2,FALSE)</f>
        <v>بلدوزر D85</v>
      </c>
      <c r="F3730" s="340" t="str">
        <f>VLOOKUP(D3730,Y$4:AA3732,3,FALSE)</f>
        <v>اکبری</v>
      </c>
      <c r="G3730" s="4">
        <v>200</v>
      </c>
    </row>
    <row r="3731" spans="2:7" x14ac:dyDescent="0.25">
      <c r="B3731" s="122">
        <f t="shared" si="57"/>
        <v>3729</v>
      </c>
      <c r="C3731" s="369">
        <v>45512</v>
      </c>
      <c r="D3731" s="238" t="s">
        <v>147</v>
      </c>
      <c r="E3731" s="228" t="str">
        <f>VLOOKUP(D3731,Y$4:AA3733,2,FALSE)</f>
        <v>بلدوزر کاترپیلار D8</v>
      </c>
      <c r="F3731" s="340" t="str">
        <f>VLOOKUP(D3731,Y$4:AA3733,3,FALSE)</f>
        <v>حسن پور</v>
      </c>
      <c r="G3731" s="4">
        <v>0</v>
      </c>
    </row>
    <row r="3732" spans="2:7" x14ac:dyDescent="0.25">
      <c r="B3732" s="122">
        <f t="shared" si="57"/>
        <v>3730</v>
      </c>
      <c r="C3732" s="369">
        <v>45512</v>
      </c>
      <c r="D3732" s="236" t="s">
        <v>162</v>
      </c>
      <c r="E3732" s="228" t="str">
        <f>VLOOKUP(D3732,Y$4:AA3734,2,FALSE)</f>
        <v>بیل مکانیکی</v>
      </c>
      <c r="F3732" s="340" t="str">
        <f>VLOOKUP(D3732,Y$4:AA3734,3,FALSE)</f>
        <v>رضاپور</v>
      </c>
      <c r="G3732" s="4">
        <v>0</v>
      </c>
    </row>
    <row r="3733" spans="2:7" x14ac:dyDescent="0.25">
      <c r="B3733" s="122">
        <f t="shared" si="57"/>
        <v>3731</v>
      </c>
      <c r="C3733" s="369">
        <v>45512</v>
      </c>
      <c r="D3733" s="236" t="s">
        <v>160</v>
      </c>
      <c r="E3733" s="228" t="str">
        <f>VLOOKUP(D3733,Y$4:AA3735,2,FALSE)</f>
        <v>تانکر آب</v>
      </c>
      <c r="F3733" s="340" t="str">
        <f>VLOOKUP(D3733,Y$4:AA3735,3,FALSE)</f>
        <v>رضاپور</v>
      </c>
      <c r="G3733" s="4">
        <v>0</v>
      </c>
    </row>
    <row r="3734" spans="2:7" x14ac:dyDescent="0.25">
      <c r="B3734" s="122">
        <f t="shared" si="57"/>
        <v>3732</v>
      </c>
      <c r="C3734" s="369">
        <v>45512</v>
      </c>
      <c r="D3734" s="236" t="s">
        <v>398</v>
      </c>
      <c r="E3734" s="228" t="str">
        <f>VLOOKUP(D3734,Y$4:AA3736,2,FALSE)</f>
        <v>بلدوزر</v>
      </c>
      <c r="F3734" s="340" t="str">
        <f>VLOOKUP(D3734,Y$4:AA3736,3,FALSE)</f>
        <v>جواد رضاپور</v>
      </c>
      <c r="G3734" s="4">
        <v>185</v>
      </c>
    </row>
    <row r="3735" spans="2:7" x14ac:dyDescent="0.25">
      <c r="B3735" s="122">
        <f t="shared" si="57"/>
        <v>3733</v>
      </c>
      <c r="C3735" s="369">
        <v>45512</v>
      </c>
      <c r="D3735" s="236" t="s">
        <v>149</v>
      </c>
      <c r="E3735" s="228" t="str">
        <f>VLOOKUP(D3735,Y$4:AA3737,2,FALSE)</f>
        <v>لودر ZL50</v>
      </c>
      <c r="F3735" s="340" t="str">
        <f>VLOOKUP(D3735,Y$4:AA3737,3,FALSE)</f>
        <v>میرزایی</v>
      </c>
      <c r="G3735" s="4">
        <v>62</v>
      </c>
    </row>
    <row r="3736" spans="2:7" x14ac:dyDescent="0.25">
      <c r="B3736" s="122">
        <f t="shared" si="57"/>
        <v>3734</v>
      </c>
      <c r="C3736" s="369">
        <v>45512</v>
      </c>
      <c r="D3736" s="237" t="s">
        <v>150</v>
      </c>
      <c r="E3736" s="228" t="str">
        <f>VLOOKUP(D3736,Y$4:AA3738,2,FALSE)</f>
        <v>کامیون کمپرسی</v>
      </c>
      <c r="F3736" s="340" t="str">
        <f>VLOOKUP(D3736,Y$4:AA3738,3,FALSE)</f>
        <v>میرزایی</v>
      </c>
      <c r="G3736" s="4">
        <v>0</v>
      </c>
    </row>
    <row r="3737" spans="2:7" x14ac:dyDescent="0.25">
      <c r="B3737" s="122">
        <f t="shared" si="57"/>
        <v>3735</v>
      </c>
      <c r="C3737" s="369">
        <v>45512</v>
      </c>
      <c r="D3737" s="237" t="s">
        <v>152</v>
      </c>
      <c r="E3737" s="228" t="str">
        <f>VLOOKUP(D3737,Y$4:AA3739,2,FALSE)</f>
        <v>کامیون کمپرسی</v>
      </c>
      <c r="F3737" s="340" t="str">
        <f>VLOOKUP(D3737,Y$4:AA3739,3,FALSE)</f>
        <v>میرزایی</v>
      </c>
      <c r="G3737" s="4">
        <v>0</v>
      </c>
    </row>
    <row r="3738" spans="2:7" x14ac:dyDescent="0.25">
      <c r="B3738" s="122">
        <f t="shared" si="57"/>
        <v>3736</v>
      </c>
      <c r="C3738" s="369">
        <v>45512</v>
      </c>
      <c r="D3738" s="237" t="s">
        <v>153</v>
      </c>
      <c r="E3738" s="228" t="str">
        <f>VLOOKUP(D3738,Y$4:AA3740,2,FALSE)</f>
        <v>کامیون کمپرسی</v>
      </c>
      <c r="F3738" s="340" t="str">
        <f>VLOOKUP(D3738,Y$4:AA3740,3,FALSE)</f>
        <v>میرزایی</v>
      </c>
      <c r="G3738" s="4">
        <v>0</v>
      </c>
    </row>
    <row r="3739" spans="2:7" x14ac:dyDescent="0.25">
      <c r="B3739" s="122">
        <f t="shared" si="57"/>
        <v>3737</v>
      </c>
      <c r="C3739" s="369">
        <v>45512</v>
      </c>
      <c r="D3739" s="237" t="s">
        <v>137</v>
      </c>
      <c r="E3739" s="228" t="str">
        <f>VLOOKUP(D3739,Y$4:AA3741,2,FALSE)</f>
        <v>بیل مکانیکی</v>
      </c>
      <c r="F3739" s="340" t="str">
        <f>VLOOKUP(D3739,Y$4:AA3741,3,FALSE)</f>
        <v>انصاری</v>
      </c>
      <c r="G3739" s="4">
        <v>283</v>
      </c>
    </row>
    <row r="3740" spans="2:7" x14ac:dyDescent="0.25">
      <c r="B3740" s="122">
        <f t="shared" si="57"/>
        <v>3738</v>
      </c>
      <c r="C3740" s="369">
        <v>45512</v>
      </c>
      <c r="D3740" s="237" t="s">
        <v>139</v>
      </c>
      <c r="E3740" s="228" t="str">
        <f>VLOOKUP(D3740,Y$4:AA3742,2,FALSE)</f>
        <v>بیل مکانیکی</v>
      </c>
      <c r="F3740" s="340" t="str">
        <f>VLOOKUP(D3740,Y$4:AA3742,3,FALSE)</f>
        <v>انصاری</v>
      </c>
      <c r="G3740" s="4">
        <v>0</v>
      </c>
    </row>
    <row r="3741" spans="2:7" x14ac:dyDescent="0.25">
      <c r="B3741" s="122">
        <f t="shared" si="57"/>
        <v>3739</v>
      </c>
      <c r="C3741" s="369">
        <v>45512</v>
      </c>
      <c r="D3741" s="237" t="s">
        <v>141</v>
      </c>
      <c r="E3741" s="228" t="str">
        <f>VLOOKUP(D3741,Y$4:AA3743,2,FALSE)</f>
        <v>کامیون کمپرسی</v>
      </c>
      <c r="F3741" s="340" t="str">
        <f>VLOOKUP(D3741,Y$4:AA3743,3,FALSE)</f>
        <v>انصاری</v>
      </c>
      <c r="G3741" s="4">
        <v>0</v>
      </c>
    </row>
    <row r="3742" spans="2:7" x14ac:dyDescent="0.25">
      <c r="B3742" s="122">
        <f t="shared" si="57"/>
        <v>3740</v>
      </c>
      <c r="C3742" s="369">
        <v>45512</v>
      </c>
      <c r="D3742" s="237" t="s">
        <v>142</v>
      </c>
      <c r="E3742" s="228" t="str">
        <f>VLOOKUP(D3742,Y$4:AA3744,2,FALSE)</f>
        <v>کامیون کمپرسی</v>
      </c>
      <c r="F3742" s="340" t="str">
        <f>VLOOKUP(D3742,Y$4:AA3744,3,FALSE)</f>
        <v>انصاری</v>
      </c>
      <c r="G3742" s="4">
        <v>0</v>
      </c>
    </row>
    <row r="3743" spans="2:7" x14ac:dyDescent="0.25">
      <c r="B3743" s="122">
        <f t="shared" si="57"/>
        <v>3741</v>
      </c>
      <c r="C3743" s="369">
        <v>45512</v>
      </c>
      <c r="D3743" s="237" t="s">
        <v>143</v>
      </c>
      <c r="E3743" s="228" t="str">
        <f>VLOOKUP(D3743,Y$4:AA3745,2,FALSE)</f>
        <v>کامیون کمپرسی</v>
      </c>
      <c r="F3743" s="340" t="str">
        <f>VLOOKUP(D3743,Y$4:AA3745,3,FALSE)</f>
        <v>انصاری</v>
      </c>
      <c r="G3743" s="4">
        <v>0</v>
      </c>
    </row>
    <row r="3744" spans="2:7" x14ac:dyDescent="0.25">
      <c r="B3744" s="122">
        <f t="shared" si="57"/>
        <v>3742</v>
      </c>
      <c r="C3744" s="369">
        <v>45512</v>
      </c>
      <c r="D3744" s="237" t="s">
        <v>136</v>
      </c>
      <c r="E3744" s="228" t="str">
        <f>VLOOKUP(D3744,Y$4:AA3746,2,FALSE)</f>
        <v>بلدوزر</v>
      </c>
      <c r="F3744" s="340" t="str">
        <f>VLOOKUP(D3744,Y$4:AA3746,3,FALSE)</f>
        <v>انصاری</v>
      </c>
      <c r="G3744" s="4">
        <v>0</v>
      </c>
    </row>
    <row r="3745" spans="2:7" x14ac:dyDescent="0.25">
      <c r="B3745" s="122">
        <f t="shared" si="57"/>
        <v>3743</v>
      </c>
      <c r="C3745" s="369">
        <v>45512</v>
      </c>
      <c r="D3745" s="237" t="s">
        <v>286</v>
      </c>
      <c r="E3745" s="228" t="str">
        <f>VLOOKUP(D3745,Y$4:AA3747,2,FALSE)</f>
        <v>بلدوزر</v>
      </c>
      <c r="F3745" s="340" t="str">
        <f>VLOOKUP(D3745,Y$4:AA3747,3,FALSE)</f>
        <v>انصاری</v>
      </c>
      <c r="G3745" s="4">
        <v>0</v>
      </c>
    </row>
    <row r="3746" spans="2:7" x14ac:dyDescent="0.25">
      <c r="B3746" s="122">
        <f t="shared" si="57"/>
        <v>3744</v>
      </c>
      <c r="C3746" s="369">
        <v>45512</v>
      </c>
      <c r="D3746" s="236" t="s">
        <v>155</v>
      </c>
      <c r="E3746" s="228" t="str">
        <f>VLOOKUP(D3746,Y$4:AA3748,2,FALSE)</f>
        <v>لودر</v>
      </c>
      <c r="F3746" s="340" t="str">
        <f>VLOOKUP(D3746,Y$4:AA3748,3,FALSE)</f>
        <v>صداقت</v>
      </c>
      <c r="G3746" s="4">
        <v>136</v>
      </c>
    </row>
    <row r="3747" spans="2:7" x14ac:dyDescent="0.25">
      <c r="B3747" s="122">
        <f t="shared" si="57"/>
        <v>3745</v>
      </c>
      <c r="C3747" s="369">
        <v>45512</v>
      </c>
      <c r="D3747" s="236" t="s">
        <v>156</v>
      </c>
      <c r="E3747" s="228" t="str">
        <f>VLOOKUP(D3747,Y$4:AA3749,2,FALSE)</f>
        <v>کامیون کمپرسی</v>
      </c>
      <c r="F3747" s="340" t="str">
        <f>VLOOKUP(D3747,Y$4:AA3749,3,FALSE)</f>
        <v>صداقت</v>
      </c>
      <c r="G3747" s="4">
        <v>0</v>
      </c>
    </row>
    <row r="3748" spans="2:7" x14ac:dyDescent="0.25">
      <c r="B3748" s="122">
        <f t="shared" si="57"/>
        <v>3746</v>
      </c>
      <c r="C3748" s="369">
        <v>45512</v>
      </c>
      <c r="D3748" s="236" t="s">
        <v>157</v>
      </c>
      <c r="E3748" s="228" t="str">
        <f>VLOOKUP(D3748,Y$4:AA3750,2,FALSE)</f>
        <v>کامیون کمپرسی</v>
      </c>
      <c r="F3748" s="340" t="str">
        <f>VLOOKUP(D3748,Y$4:AA3750,3,FALSE)</f>
        <v>صداقت</v>
      </c>
      <c r="G3748" s="4">
        <v>0</v>
      </c>
    </row>
    <row r="3749" spans="2:7" x14ac:dyDescent="0.25">
      <c r="B3749" s="122">
        <f t="shared" si="57"/>
        <v>3747</v>
      </c>
      <c r="C3749" s="369">
        <v>45512</v>
      </c>
      <c r="D3749" s="236" t="s">
        <v>302</v>
      </c>
      <c r="E3749" s="228" t="str">
        <f>VLOOKUP(D3749,Y$4:AA3751,2,FALSE)</f>
        <v>کامیون کمپرسی</v>
      </c>
      <c r="F3749" s="340" t="str">
        <f>VLOOKUP(D3749,Y$4:AA3751,3,FALSE)</f>
        <v>صداقت</v>
      </c>
      <c r="G3749" s="4">
        <v>0</v>
      </c>
    </row>
    <row r="3750" spans="2:7" x14ac:dyDescent="0.25">
      <c r="B3750" s="122">
        <f t="shared" si="57"/>
        <v>3748</v>
      </c>
      <c r="C3750" s="369">
        <v>45512</v>
      </c>
      <c r="D3750" s="237" t="s">
        <v>266</v>
      </c>
      <c r="E3750" s="228" t="str">
        <f>VLOOKUP(D3750,Y$4:AA3752,2,FALSE)</f>
        <v>کامیون کمپرسی</v>
      </c>
      <c r="F3750" s="340" t="str">
        <f>VLOOKUP(D3750,Y$4:AA3752,3,FALSE)</f>
        <v>انصاری</v>
      </c>
      <c r="G3750" s="4">
        <v>238</v>
      </c>
    </row>
    <row r="3751" spans="2:7" x14ac:dyDescent="0.25">
      <c r="B3751" s="122">
        <f t="shared" si="57"/>
        <v>3749</v>
      </c>
      <c r="C3751" s="369">
        <v>45512</v>
      </c>
      <c r="D3751" s="237" t="s">
        <v>267</v>
      </c>
      <c r="E3751" s="228" t="str">
        <f>VLOOKUP(D3751,Y$4:AA3753,2,FALSE)</f>
        <v>کامیون کمپرسی</v>
      </c>
      <c r="F3751" s="340" t="str">
        <f>VLOOKUP(D3751,Y$4:AA3753,3,FALSE)</f>
        <v>انصاری</v>
      </c>
      <c r="G3751" s="4">
        <v>238</v>
      </c>
    </row>
    <row r="3752" spans="2:7" x14ac:dyDescent="0.25">
      <c r="B3752" s="122">
        <f t="shared" si="57"/>
        <v>3750</v>
      </c>
      <c r="C3752" s="369">
        <v>45512</v>
      </c>
      <c r="D3752" s="237" t="s">
        <v>258</v>
      </c>
      <c r="E3752" s="228" t="str">
        <f>VLOOKUP(D3752,Y$4:AA3754,2,FALSE)</f>
        <v>کامیون کمپرسی</v>
      </c>
      <c r="F3752" s="340" t="str">
        <f>VLOOKUP(D3752,Y$4:AA3754,3,FALSE)</f>
        <v>انصاری</v>
      </c>
      <c r="G3752" s="4">
        <v>325</v>
      </c>
    </row>
    <row r="3753" spans="2:7" x14ac:dyDescent="0.25">
      <c r="B3753" s="122">
        <f t="shared" si="57"/>
        <v>3751</v>
      </c>
      <c r="C3753" s="369">
        <v>45512</v>
      </c>
      <c r="D3753" s="238" t="s">
        <v>179</v>
      </c>
      <c r="E3753" s="228" t="str">
        <f>VLOOKUP(D3753,Y$4:AA3755,2,FALSE)</f>
        <v>تانکر آب</v>
      </c>
      <c r="F3753" s="340" t="str">
        <f>VLOOKUP(D3753,Y$4:AA3755,3,FALSE)</f>
        <v>گلپایگانی</v>
      </c>
      <c r="G3753" s="4">
        <v>92</v>
      </c>
    </row>
    <row r="3754" spans="2:7" x14ac:dyDescent="0.25">
      <c r="B3754" s="122">
        <f t="shared" si="57"/>
        <v>3752</v>
      </c>
      <c r="C3754" s="369">
        <v>45512</v>
      </c>
      <c r="D3754" s="238" t="s">
        <v>164</v>
      </c>
      <c r="E3754" s="228" t="str">
        <f>VLOOKUP(D3754,Y$4:AA3756,2,FALSE)</f>
        <v>گریدر 14G</v>
      </c>
      <c r="F3754" s="340" t="str">
        <f>VLOOKUP(D3754,Y$4:AA3756,3,FALSE)</f>
        <v>محمد پور</v>
      </c>
      <c r="G3754" s="4">
        <v>0</v>
      </c>
    </row>
    <row r="3755" spans="2:7" x14ac:dyDescent="0.25">
      <c r="B3755" s="122">
        <f t="shared" si="57"/>
        <v>3753</v>
      </c>
      <c r="C3755" s="369">
        <v>45512</v>
      </c>
      <c r="D3755" s="238" t="s">
        <v>168</v>
      </c>
      <c r="E3755" s="228" t="str">
        <f>VLOOKUP(D3755,Y$4:AA3757,2,FALSE)</f>
        <v>غلطک کششی</v>
      </c>
      <c r="F3755" s="340" t="str">
        <f>VLOOKUP(D3755,Y$4:AA3757,3,FALSE)</f>
        <v>محمد پور</v>
      </c>
      <c r="G3755" s="4">
        <v>0</v>
      </c>
    </row>
    <row r="3756" spans="2:7" x14ac:dyDescent="0.25">
      <c r="B3756" s="122">
        <f t="shared" si="57"/>
        <v>3754</v>
      </c>
      <c r="C3756" s="369">
        <v>45512</v>
      </c>
      <c r="D3756" s="238" t="s">
        <v>171</v>
      </c>
      <c r="E3756" s="228" t="str">
        <f>VLOOKUP(D3756,Y$4:AA3758,2,FALSE)</f>
        <v>غلطک کششی</v>
      </c>
      <c r="F3756" s="340" t="str">
        <f>VLOOKUP(D3756,Y$4:AA3758,3,FALSE)</f>
        <v>محمد پور</v>
      </c>
      <c r="G3756" s="4">
        <v>0</v>
      </c>
    </row>
    <row r="3757" spans="2:7" x14ac:dyDescent="0.25">
      <c r="B3757" s="122">
        <f t="shared" si="57"/>
        <v>3755</v>
      </c>
      <c r="C3757" s="369">
        <v>45512</v>
      </c>
      <c r="D3757" s="238" t="s">
        <v>172</v>
      </c>
      <c r="E3757" s="228" t="str">
        <f>VLOOKUP(D3757,Y$4:AA3759,2,FALSE)</f>
        <v>لودر</v>
      </c>
      <c r="F3757" s="340" t="str">
        <f>VLOOKUP(D3757,Y$4:AA3759,3,FALSE)</f>
        <v>محمد پور</v>
      </c>
      <c r="G3757" s="4">
        <v>175</v>
      </c>
    </row>
    <row r="3758" spans="2:7" x14ac:dyDescent="0.25">
      <c r="B3758" s="122">
        <f t="shared" si="57"/>
        <v>3756</v>
      </c>
      <c r="C3758" s="369">
        <v>45512</v>
      </c>
      <c r="D3758" s="238" t="s">
        <v>173</v>
      </c>
      <c r="E3758" s="228" t="str">
        <f>VLOOKUP(D3758,Y$4:AA3760,2,FALSE)</f>
        <v>تانکر آب</v>
      </c>
      <c r="F3758" s="340" t="str">
        <f>VLOOKUP(D3758,Y$4:AA3760,3,FALSE)</f>
        <v>محمد پور</v>
      </c>
      <c r="G3758" s="4">
        <v>0</v>
      </c>
    </row>
    <row r="3759" spans="2:7" x14ac:dyDescent="0.25">
      <c r="B3759" s="122">
        <f t="shared" si="57"/>
        <v>3757</v>
      </c>
      <c r="C3759" s="369">
        <v>45512</v>
      </c>
      <c r="D3759" s="238" t="s">
        <v>174</v>
      </c>
      <c r="E3759" s="228" t="str">
        <f>VLOOKUP(D3759,Y$4:AA3761,2,FALSE)</f>
        <v>غلطک پاچه بزی</v>
      </c>
      <c r="F3759" s="340" t="str">
        <f>VLOOKUP(D3759,Y$4:AA3761,3,FALSE)</f>
        <v>محمد پور</v>
      </c>
      <c r="G3759" s="4">
        <v>0</v>
      </c>
    </row>
    <row r="3760" spans="2:7" x14ac:dyDescent="0.25">
      <c r="B3760" s="122">
        <f t="shared" si="57"/>
        <v>3758</v>
      </c>
      <c r="C3760" s="369">
        <v>45512</v>
      </c>
      <c r="D3760" s="238" t="s">
        <v>176</v>
      </c>
      <c r="E3760" s="228" t="str">
        <f>VLOOKUP(D3760,Y$4:AA3762,2,FALSE)</f>
        <v>بلدوزر</v>
      </c>
      <c r="F3760" s="340" t="str">
        <f>VLOOKUP(D3760,Y$4:AA3762,3,FALSE)</f>
        <v>محمد پور</v>
      </c>
      <c r="G3760" s="4">
        <v>489</v>
      </c>
    </row>
    <row r="3761" spans="2:7" x14ac:dyDescent="0.25">
      <c r="B3761" s="122">
        <f t="shared" si="57"/>
        <v>3759</v>
      </c>
      <c r="C3761" s="369">
        <v>45512</v>
      </c>
      <c r="D3761" s="238" t="s">
        <v>177</v>
      </c>
      <c r="E3761" s="228" t="str">
        <f>VLOOKUP(D3761,Y$4:AA3763,2,FALSE)</f>
        <v>کمپرسی جفت</v>
      </c>
      <c r="F3761" s="340" t="str">
        <f>VLOOKUP(D3761,Y$4:AA3763,3,FALSE)</f>
        <v>محمد پور</v>
      </c>
      <c r="G3761" s="4">
        <v>177</v>
      </c>
    </row>
    <row r="3762" spans="2:7" x14ac:dyDescent="0.25">
      <c r="B3762" s="122">
        <f t="shared" ref="B3762:B3825" si="58">ROW()-2</f>
        <v>3760</v>
      </c>
      <c r="C3762" s="369">
        <v>45512</v>
      </c>
      <c r="D3762" s="238" t="s">
        <v>270</v>
      </c>
      <c r="E3762" s="228" t="str">
        <f>VLOOKUP(D3762,Y$4:AA3764,2,FALSE)</f>
        <v>کمپرسی جفت</v>
      </c>
      <c r="F3762" s="340" t="str">
        <f>VLOOKUP(D3762,Y$4:AA3764,3,FALSE)</f>
        <v>محمد پور</v>
      </c>
      <c r="G3762" s="4">
        <v>0</v>
      </c>
    </row>
    <row r="3763" spans="2:7" x14ac:dyDescent="0.25">
      <c r="B3763" s="122">
        <f t="shared" si="58"/>
        <v>3761</v>
      </c>
      <c r="C3763" s="369">
        <v>45512</v>
      </c>
      <c r="D3763" s="238" t="s">
        <v>268</v>
      </c>
      <c r="E3763" s="228" t="str">
        <f>VLOOKUP(D3763,Y$4:AA3765,2,FALSE)</f>
        <v>کمپرسی تک</v>
      </c>
      <c r="F3763" s="340" t="str">
        <f>VLOOKUP(D3763,Y$4:AA3765,3,FALSE)</f>
        <v>محمد پور</v>
      </c>
      <c r="G3763" s="4">
        <v>144</v>
      </c>
    </row>
    <row r="3764" spans="2:7" x14ac:dyDescent="0.25">
      <c r="B3764" s="122">
        <f t="shared" si="58"/>
        <v>3762</v>
      </c>
      <c r="C3764" s="369">
        <v>45512</v>
      </c>
      <c r="D3764" s="238" t="s">
        <v>260</v>
      </c>
      <c r="E3764" s="228" t="str">
        <f>VLOOKUP(D3764,Y$4:AA3766,2,FALSE)</f>
        <v>تانکر آب</v>
      </c>
      <c r="F3764" s="340" t="str">
        <f>VLOOKUP(D3764,Y$4:AA3766,3,FALSE)</f>
        <v>محمد پور</v>
      </c>
      <c r="G3764" s="4">
        <v>0</v>
      </c>
    </row>
    <row r="3765" spans="2:7" x14ac:dyDescent="0.25">
      <c r="B3765" s="122">
        <f t="shared" si="58"/>
        <v>3763</v>
      </c>
      <c r="C3765" s="369">
        <v>45512</v>
      </c>
      <c r="D3765" s="238" t="s">
        <v>284</v>
      </c>
      <c r="E3765" s="228" t="str">
        <f>VLOOKUP(D3765,Y$4:AA3767,2,FALSE)</f>
        <v>کمپرسی جفت</v>
      </c>
      <c r="F3765" s="340" t="str">
        <f>VLOOKUP(D3765,Y$4:AA3767,3,FALSE)</f>
        <v>محمد پور</v>
      </c>
      <c r="G3765" s="4">
        <v>138</v>
      </c>
    </row>
    <row r="3766" spans="2:7" x14ac:dyDescent="0.25">
      <c r="B3766" s="122">
        <f t="shared" si="58"/>
        <v>3764</v>
      </c>
      <c r="C3766" s="369">
        <v>45512</v>
      </c>
      <c r="D3766" s="238" t="s">
        <v>359</v>
      </c>
      <c r="E3766" s="228" t="str">
        <f>VLOOKUP(D3766,Y$4:AA3768,2,FALSE)</f>
        <v>کمپرسی جفت</v>
      </c>
      <c r="F3766" s="340" t="str">
        <f>VLOOKUP(D3766,Y$4:AA3768,3,FALSE)</f>
        <v>محمد پور</v>
      </c>
      <c r="G3766" s="4">
        <v>201</v>
      </c>
    </row>
    <row r="3767" spans="2:7" x14ac:dyDescent="0.25">
      <c r="B3767" s="122">
        <f t="shared" si="58"/>
        <v>3765</v>
      </c>
      <c r="C3767" s="369">
        <v>45512</v>
      </c>
      <c r="D3767" s="238" t="s">
        <v>361</v>
      </c>
      <c r="E3767" s="228" t="str">
        <f>VLOOKUP(D3767,Y$4:AA3769,2,FALSE)</f>
        <v>لودر</v>
      </c>
      <c r="F3767" s="340" t="str">
        <f>VLOOKUP(D3767,Y$4:AA3769,3,FALSE)</f>
        <v>محمد پور</v>
      </c>
      <c r="G3767" s="4">
        <v>0</v>
      </c>
    </row>
    <row r="3768" spans="2:7" x14ac:dyDescent="0.25">
      <c r="B3768" s="122">
        <f t="shared" si="58"/>
        <v>3766</v>
      </c>
      <c r="C3768" s="369">
        <v>45512</v>
      </c>
      <c r="D3768" s="238" t="s">
        <v>393</v>
      </c>
      <c r="E3768" s="228" t="str">
        <f>VLOOKUP(D3768,Y$4:AA3770,2,FALSE)</f>
        <v xml:space="preserve"> پمپ بتن</v>
      </c>
      <c r="F3768" s="340" t="str">
        <f>VLOOKUP(D3768,Y$4:AA3770,3,FALSE)</f>
        <v>اسماعیل پور</v>
      </c>
      <c r="G3768" s="4">
        <v>0</v>
      </c>
    </row>
    <row r="3769" spans="2:7" x14ac:dyDescent="0.25">
      <c r="B3769" s="122">
        <f t="shared" si="58"/>
        <v>3767</v>
      </c>
      <c r="C3769" s="369">
        <v>45512</v>
      </c>
      <c r="D3769" s="238" t="s">
        <v>387</v>
      </c>
      <c r="E3769" s="228" t="str">
        <f>VLOOKUP(D3769,Y$4:AA3771,2,FALSE)</f>
        <v>کمپرسی تک</v>
      </c>
      <c r="F3769" s="340" t="str">
        <f>VLOOKUP(D3769,Y$4:AA3771,3,FALSE)</f>
        <v>جواد رضاپور</v>
      </c>
      <c r="G3769" s="4">
        <v>0</v>
      </c>
    </row>
    <row r="3770" spans="2:7" x14ac:dyDescent="0.25">
      <c r="B3770" s="122">
        <f t="shared" si="58"/>
        <v>3768</v>
      </c>
      <c r="C3770" s="369">
        <v>45512</v>
      </c>
      <c r="D3770" s="238" t="s">
        <v>388</v>
      </c>
      <c r="E3770" s="228" t="str">
        <f>VLOOKUP(D3770,Y$4:AA3772,2,FALSE)</f>
        <v>کمپرسی تک</v>
      </c>
      <c r="F3770" s="340" t="str">
        <f>VLOOKUP(D3770,Y$4:AA3772,3,FALSE)</f>
        <v>جواد رضاپور</v>
      </c>
      <c r="G3770" s="4">
        <v>121</v>
      </c>
    </row>
    <row r="3771" spans="2:7" x14ac:dyDescent="0.25">
      <c r="B3771" s="122">
        <f t="shared" si="58"/>
        <v>3769</v>
      </c>
      <c r="C3771" s="369">
        <v>45512</v>
      </c>
      <c r="D3771" s="238" t="s">
        <v>397</v>
      </c>
      <c r="E3771" s="228" t="str">
        <f>VLOOKUP(D3771,Y$4:AA3773,2,FALSE)</f>
        <v>لودر</v>
      </c>
      <c r="F3771" s="340" t="str">
        <f>VLOOKUP(D3771,Y$4:AA3773,3,FALSE)</f>
        <v>جواد رضاپور</v>
      </c>
      <c r="G3771" s="4">
        <v>217</v>
      </c>
    </row>
    <row r="3772" spans="2:7" x14ac:dyDescent="0.25">
      <c r="B3772" s="122">
        <f t="shared" si="58"/>
        <v>3770</v>
      </c>
      <c r="C3772" s="369">
        <v>45512</v>
      </c>
      <c r="D3772" s="238" t="s">
        <v>435</v>
      </c>
      <c r="E3772" s="228" t="str">
        <f>VLOOKUP(D3772,Y$4:AA3774,2,FALSE)</f>
        <v>بلدوزر</v>
      </c>
      <c r="F3772" s="340" t="str">
        <f>VLOOKUP(D3772,Y$4:AA3774,3,FALSE)</f>
        <v>جواد رضاپور</v>
      </c>
      <c r="G3772" s="4">
        <v>270</v>
      </c>
    </row>
    <row r="3773" spans="2:7" x14ac:dyDescent="0.25">
      <c r="B3773" s="122">
        <f t="shared" si="58"/>
        <v>3771</v>
      </c>
      <c r="C3773" s="369">
        <v>45512</v>
      </c>
      <c r="D3773" s="238" t="s">
        <v>436</v>
      </c>
      <c r="E3773" s="228" t="str">
        <f>VLOOKUP(D3773,Y$4:AA3775,2,FALSE)</f>
        <v>تانکر آب</v>
      </c>
      <c r="F3773" s="340" t="str">
        <f>VLOOKUP(D3773,Y$4:AA3775,3,FALSE)</f>
        <v>جواد رضاپور</v>
      </c>
      <c r="G3773" s="4">
        <v>0</v>
      </c>
    </row>
    <row r="3774" spans="2:7" x14ac:dyDescent="0.25">
      <c r="B3774" s="122">
        <f t="shared" si="58"/>
        <v>3772</v>
      </c>
      <c r="C3774" s="369">
        <v>45514</v>
      </c>
      <c r="D3774" s="236" t="s">
        <v>127</v>
      </c>
      <c r="E3774" s="228" t="str">
        <f>VLOOKUP(D3774,Y$4:AA3776,2,FALSE)</f>
        <v>بلدوزر</v>
      </c>
      <c r="F3774" s="340" t="str">
        <f>VLOOKUP(D3774,Y$4:AA3776,3,FALSE)</f>
        <v>شرکتی-رجب زاده</v>
      </c>
      <c r="G3774" s="4">
        <v>210</v>
      </c>
    </row>
    <row r="3775" spans="2:7" x14ac:dyDescent="0.25">
      <c r="B3775" s="122">
        <f t="shared" si="58"/>
        <v>3773</v>
      </c>
      <c r="C3775" s="369">
        <v>45514</v>
      </c>
      <c r="D3775" s="236" t="s">
        <v>297</v>
      </c>
      <c r="E3775" s="228" t="str">
        <f>VLOOKUP(D3775,Y$4:AA3777,2,FALSE)</f>
        <v>بلدوزر</v>
      </c>
      <c r="F3775" s="340" t="str">
        <f>VLOOKUP(D3775,Y$4:AA3777,3,FALSE)</f>
        <v>شرکتی-نخعی</v>
      </c>
      <c r="G3775" s="4">
        <v>0</v>
      </c>
    </row>
    <row r="3776" spans="2:7" x14ac:dyDescent="0.25">
      <c r="B3776" s="122">
        <f t="shared" si="58"/>
        <v>3774</v>
      </c>
      <c r="C3776" s="369">
        <v>45514</v>
      </c>
      <c r="D3776" s="236" t="s">
        <v>88</v>
      </c>
      <c r="E3776" s="228" t="str">
        <f>VLOOKUP(D3776,Y$4:AA3778,2,FALSE)</f>
        <v>گریدر  ۱۶g</v>
      </c>
      <c r="F3776" s="340" t="str">
        <f>VLOOKUP(D3776,Y$4:AA3778,3,FALSE)</f>
        <v>شرکتی-یگانه</v>
      </c>
      <c r="G3776" s="4">
        <v>200</v>
      </c>
    </row>
    <row r="3777" spans="2:7" x14ac:dyDescent="0.25">
      <c r="B3777" s="122">
        <f t="shared" si="58"/>
        <v>3775</v>
      </c>
      <c r="C3777" s="369">
        <v>45514</v>
      </c>
      <c r="D3777" s="236" t="s">
        <v>301</v>
      </c>
      <c r="E3777" s="228" t="str">
        <f>VLOOKUP(D3777,Y$4:AA3779,2,FALSE)</f>
        <v>گریدر  ۱۶g</v>
      </c>
      <c r="F3777" s="340" t="str">
        <f>VLOOKUP(D3777,Y$4:AA3779,3,FALSE)</f>
        <v>شرکتی-حسن پور</v>
      </c>
      <c r="G3777" s="4">
        <v>350</v>
      </c>
    </row>
    <row r="3778" spans="2:7" x14ac:dyDescent="0.25">
      <c r="B3778" s="122">
        <f t="shared" si="58"/>
        <v>3776</v>
      </c>
      <c r="C3778" s="369">
        <v>45514</v>
      </c>
      <c r="D3778" s="236" t="s">
        <v>120</v>
      </c>
      <c r="E3778" s="228" t="str">
        <f>VLOOKUP(D3778,Y$4:AA3780,2,FALSE)</f>
        <v>میکسراتکو</v>
      </c>
      <c r="F3778" s="340" t="str">
        <f>VLOOKUP(D3778,Y$4:AA3780,3,FALSE)</f>
        <v>شرکتی-شاکری</v>
      </c>
      <c r="G3778" s="4">
        <v>0</v>
      </c>
    </row>
    <row r="3779" spans="2:7" x14ac:dyDescent="0.25">
      <c r="B3779" s="122">
        <f t="shared" si="58"/>
        <v>3777</v>
      </c>
      <c r="C3779" s="369">
        <v>45514</v>
      </c>
      <c r="D3779" s="236" t="s">
        <v>122</v>
      </c>
      <c r="E3779" s="228" t="str">
        <f>VLOOKUP(D3779,Y$4:AA3781,2,FALSE)</f>
        <v>میکسر امیکو</v>
      </c>
      <c r="F3779" s="340" t="str">
        <f>VLOOKUP(D3779,Y$4:AA3781,3,FALSE)</f>
        <v>شرکتی-زراعتی</v>
      </c>
      <c r="G3779" s="4">
        <v>0</v>
      </c>
    </row>
    <row r="3780" spans="2:7" x14ac:dyDescent="0.25">
      <c r="B3780" s="122">
        <f t="shared" si="58"/>
        <v>3778</v>
      </c>
      <c r="C3780" s="369">
        <v>45514</v>
      </c>
      <c r="D3780" s="236" t="s">
        <v>356</v>
      </c>
      <c r="E3780" s="228" t="str">
        <f>VLOOKUP(D3780,Y$4:AA3782,2,FALSE)</f>
        <v>میکسر اتکو</v>
      </c>
      <c r="F3780" s="340" t="str">
        <f>VLOOKUP(D3780,Y$4:AA3782,3,FALSE)</f>
        <v>-</v>
      </c>
      <c r="G3780" s="4">
        <v>0</v>
      </c>
    </row>
    <row r="3781" spans="2:7" x14ac:dyDescent="0.25">
      <c r="B3781" s="122">
        <f t="shared" si="58"/>
        <v>3779</v>
      </c>
      <c r="C3781" s="369">
        <v>45514</v>
      </c>
      <c r="D3781" s="236" t="s">
        <v>119</v>
      </c>
      <c r="E3781" s="228" t="str">
        <f>VLOOKUP(D3781,Y$4:AA3783,2,FALSE)</f>
        <v>غلطک</v>
      </c>
      <c r="F3781" s="340" t="str">
        <f>VLOOKUP(D3781,Y$4:AA3783,3,FALSE)</f>
        <v>شرکتی-جمالی</v>
      </c>
      <c r="G3781" s="4">
        <v>42</v>
      </c>
    </row>
    <row r="3782" spans="2:7" x14ac:dyDescent="0.25">
      <c r="B3782" s="122">
        <f t="shared" si="58"/>
        <v>3780</v>
      </c>
      <c r="C3782" s="369">
        <v>45514</v>
      </c>
      <c r="D3782" s="236" t="s">
        <v>110</v>
      </c>
      <c r="E3782" s="228" t="str">
        <f>VLOOKUP(D3782,Y$4:AA3784,2,FALSE)</f>
        <v>غلطک</v>
      </c>
      <c r="F3782" s="340" t="str">
        <f>VLOOKUP(D3782,Y$4:AA3784,3,FALSE)</f>
        <v>شرکتی-شیری</v>
      </c>
      <c r="G3782" s="4">
        <v>0</v>
      </c>
    </row>
    <row r="3783" spans="2:7" x14ac:dyDescent="0.25">
      <c r="B3783" s="122">
        <f t="shared" si="58"/>
        <v>3781</v>
      </c>
      <c r="C3783" s="369">
        <v>45514</v>
      </c>
      <c r="D3783" s="236" t="s">
        <v>107</v>
      </c>
      <c r="E3783" s="228" t="str">
        <f>VLOOKUP(D3783,Y$4:AA3785,2,FALSE)</f>
        <v>غلطک</v>
      </c>
      <c r="F3783" s="340" t="str">
        <f>VLOOKUP(D3783,Y$4:AA3785,3,FALSE)</f>
        <v>شرکتی-دیانتی</v>
      </c>
      <c r="G3783" s="4">
        <v>0</v>
      </c>
    </row>
    <row r="3784" spans="2:7" x14ac:dyDescent="0.25">
      <c r="B3784" s="122">
        <f t="shared" si="58"/>
        <v>3782</v>
      </c>
      <c r="C3784" s="369">
        <v>45514</v>
      </c>
      <c r="D3784" s="236" t="s">
        <v>285</v>
      </c>
      <c r="E3784" s="228" t="str">
        <f>VLOOKUP(D3784,Y$4:AA3786,2,FALSE)</f>
        <v>غلطک</v>
      </c>
      <c r="F3784" s="340" t="str">
        <f>VLOOKUP(D3784,Y$4:AA3786,3,FALSE)</f>
        <v>شرکتی-شیری</v>
      </c>
      <c r="G3784" s="4">
        <v>81</v>
      </c>
    </row>
    <row r="3785" spans="2:7" x14ac:dyDescent="0.25">
      <c r="B3785" s="122">
        <f t="shared" si="58"/>
        <v>3783</v>
      </c>
      <c r="C3785" s="369">
        <v>45514</v>
      </c>
      <c r="D3785" s="236" t="s">
        <v>380</v>
      </c>
      <c r="E3785" s="228" t="str">
        <f>VLOOKUP(D3785,Y$4:AA3787,2,FALSE)</f>
        <v>غلطک</v>
      </c>
      <c r="F3785" s="340">
        <f>VLOOKUP(D3785,Y$4:AA3787,3,FALSE)</f>
        <v>0</v>
      </c>
      <c r="G3785" s="4">
        <v>0</v>
      </c>
    </row>
    <row r="3786" spans="2:7" x14ac:dyDescent="0.25">
      <c r="B3786" s="122">
        <f t="shared" si="58"/>
        <v>3784</v>
      </c>
      <c r="C3786" s="369">
        <v>45514</v>
      </c>
      <c r="D3786" s="236" t="s">
        <v>381</v>
      </c>
      <c r="E3786" s="228" t="str">
        <f>VLOOKUP(D3786,Y$4:AA3788,2,FALSE)</f>
        <v>غلطک</v>
      </c>
      <c r="F3786" s="340">
        <f>VLOOKUP(D3786,Y$4:AA3788,3,FALSE)</f>
        <v>0</v>
      </c>
      <c r="G3786" s="4">
        <v>0</v>
      </c>
    </row>
    <row r="3787" spans="2:7" x14ac:dyDescent="0.25">
      <c r="B3787" s="122">
        <f t="shared" si="58"/>
        <v>3785</v>
      </c>
      <c r="C3787" s="369">
        <v>45514</v>
      </c>
      <c r="D3787" s="236" t="s">
        <v>91</v>
      </c>
      <c r="E3787" s="228" t="str">
        <f>VLOOKUP(D3787,Y$4:AA3789,2,FALSE)</f>
        <v>کامیون کمپرسی</v>
      </c>
      <c r="F3787" s="340" t="str">
        <f>VLOOKUP(D3787,Y$4:AA3789,3,FALSE)</f>
        <v>شرکتی-یحیی زاده</v>
      </c>
      <c r="G3787" s="4">
        <v>0</v>
      </c>
    </row>
    <row r="3788" spans="2:7" x14ac:dyDescent="0.25">
      <c r="B3788" s="122">
        <f t="shared" si="58"/>
        <v>3786</v>
      </c>
      <c r="C3788" s="369">
        <v>45514</v>
      </c>
      <c r="D3788" s="236" t="s">
        <v>94</v>
      </c>
      <c r="E3788" s="228" t="str">
        <f>VLOOKUP(D3788,Y$4:AA3790,2,FALSE)</f>
        <v>کامیون کمپرسی</v>
      </c>
      <c r="F3788" s="340" t="str">
        <f>VLOOKUP(D3788,Y$4:AA3790,3,FALSE)</f>
        <v>شرکتی-نوروز غلامی</v>
      </c>
      <c r="G3788" s="4">
        <v>100</v>
      </c>
    </row>
    <row r="3789" spans="2:7" x14ac:dyDescent="0.25">
      <c r="B3789" s="122">
        <f t="shared" si="58"/>
        <v>3787</v>
      </c>
      <c r="C3789" s="369">
        <v>45514</v>
      </c>
      <c r="D3789" s="236" t="s">
        <v>117</v>
      </c>
      <c r="E3789" s="228" t="str">
        <f>VLOOKUP(D3789,Y$4:AA3791,2,FALSE)</f>
        <v>کامیون کمپرسی</v>
      </c>
      <c r="F3789" s="340" t="str">
        <f>VLOOKUP(D3789,Y$4:AA3791,3,FALSE)</f>
        <v>شرکتی-علیرضا اقلیمی</v>
      </c>
      <c r="G3789" s="4">
        <v>100</v>
      </c>
    </row>
    <row r="3790" spans="2:7" x14ac:dyDescent="0.25">
      <c r="B3790" s="122">
        <f t="shared" si="58"/>
        <v>3788</v>
      </c>
      <c r="C3790" s="369">
        <v>45514</v>
      </c>
      <c r="D3790" s="236" t="s">
        <v>130</v>
      </c>
      <c r="E3790" s="228" t="str">
        <f>VLOOKUP(D3790,Y$4:AA3792,2,FALSE)</f>
        <v>تانکر ابپاش بنز</v>
      </c>
      <c r="F3790" s="340" t="str">
        <f>VLOOKUP(D3790,Y$4:AA3792,3,FALSE)</f>
        <v>شرکتی-بارانی</v>
      </c>
      <c r="G3790" s="4">
        <v>97</v>
      </c>
    </row>
    <row r="3791" spans="2:7" x14ac:dyDescent="0.25">
      <c r="B3791" s="122">
        <f t="shared" si="58"/>
        <v>3789</v>
      </c>
      <c r="C3791" s="369">
        <v>45514</v>
      </c>
      <c r="D3791" s="236" t="s">
        <v>96</v>
      </c>
      <c r="E3791" s="228" t="str">
        <f>VLOOKUP(D3791,Y$4:AA3793,2,FALSE)</f>
        <v>تانکر ابپاش بنز</v>
      </c>
      <c r="F3791" s="340" t="str">
        <f>VLOOKUP(D3791,Y$4:AA3793,3,FALSE)</f>
        <v>شرکتی-میامی</v>
      </c>
      <c r="G3791" s="4">
        <v>48</v>
      </c>
    </row>
    <row r="3792" spans="2:7" x14ac:dyDescent="0.25">
      <c r="B3792" s="122">
        <f t="shared" si="58"/>
        <v>3790</v>
      </c>
      <c r="C3792" s="369">
        <v>45514</v>
      </c>
      <c r="D3792" s="236" t="s">
        <v>114</v>
      </c>
      <c r="E3792" s="228" t="str">
        <f>VLOOKUP(D3792,Y$4:AA3794,2,FALSE)</f>
        <v>تانکر سوخت بنز</v>
      </c>
      <c r="F3792" s="340" t="str">
        <f>VLOOKUP(D3792,Y$4:AA3794,3,FALSE)</f>
        <v>شرکتی-برات زاده- از تاریخ 1 تیرماه</v>
      </c>
      <c r="G3792" s="4">
        <v>51</v>
      </c>
    </row>
    <row r="3793" spans="2:7" x14ac:dyDescent="0.25">
      <c r="B3793" s="122">
        <f t="shared" si="58"/>
        <v>3791</v>
      </c>
      <c r="C3793" s="369">
        <v>45514</v>
      </c>
      <c r="D3793" s="106" t="s">
        <v>399</v>
      </c>
      <c r="E3793" s="228" t="str">
        <f>VLOOKUP(D3793,Y$4:AA3795,2,FALSE)</f>
        <v xml:space="preserve"> لودر</v>
      </c>
      <c r="F3793" s="340" t="str">
        <f>VLOOKUP(D3793,Y$4:AA3795,3,FALSE)</f>
        <v>شرکتی-پیروزی</v>
      </c>
      <c r="G3793" s="4">
        <v>200</v>
      </c>
    </row>
    <row r="3794" spans="2:7" x14ac:dyDescent="0.25">
      <c r="B3794" s="122">
        <f t="shared" si="58"/>
        <v>3792</v>
      </c>
      <c r="C3794" s="369">
        <v>45514</v>
      </c>
      <c r="D3794" s="236" t="s">
        <v>158</v>
      </c>
      <c r="E3794" s="228" t="str">
        <f>VLOOKUP(D3794,Y$4:AA3796,2,FALSE)</f>
        <v>بیل مکانیکی</v>
      </c>
      <c r="F3794" s="340" t="str">
        <f>VLOOKUP(D3794,Y$4:AA3796,3,FALSE)</f>
        <v>تکبری</v>
      </c>
      <c r="G3794" s="4">
        <v>107</v>
      </c>
    </row>
    <row r="3795" spans="2:7" x14ac:dyDescent="0.25">
      <c r="B3795" s="122">
        <f t="shared" si="58"/>
        <v>3793</v>
      </c>
      <c r="C3795" s="369">
        <v>45514</v>
      </c>
      <c r="D3795" s="237" t="s">
        <v>144</v>
      </c>
      <c r="E3795" s="228" t="str">
        <f>VLOOKUP(D3795,Y$4:AA3797,2,FALSE)</f>
        <v>بلدوزر D85</v>
      </c>
      <c r="F3795" s="340" t="str">
        <f>VLOOKUP(D3795,Y$4:AA3797,3,FALSE)</f>
        <v>اکبری</v>
      </c>
      <c r="G3795" s="4">
        <v>0</v>
      </c>
    </row>
    <row r="3796" spans="2:7" x14ac:dyDescent="0.25">
      <c r="B3796" s="122">
        <f t="shared" si="58"/>
        <v>3794</v>
      </c>
      <c r="C3796" s="369">
        <v>45514</v>
      </c>
      <c r="D3796" s="237" t="s">
        <v>146</v>
      </c>
      <c r="E3796" s="228" t="str">
        <f>VLOOKUP(D3796,Y$4:AA3798,2,FALSE)</f>
        <v>بلدوزر D85</v>
      </c>
      <c r="F3796" s="340" t="str">
        <f>VLOOKUP(D3796,Y$4:AA3798,3,FALSE)</f>
        <v>اکبری</v>
      </c>
      <c r="G3796" s="4">
        <v>0</v>
      </c>
    </row>
    <row r="3797" spans="2:7" x14ac:dyDescent="0.25">
      <c r="B3797" s="122">
        <f t="shared" si="58"/>
        <v>3795</v>
      </c>
      <c r="C3797" s="369">
        <v>45514</v>
      </c>
      <c r="D3797" s="238" t="s">
        <v>147</v>
      </c>
      <c r="E3797" s="228" t="str">
        <f>VLOOKUP(D3797,Y$4:AA3799,2,FALSE)</f>
        <v>بلدوزر کاترپیلار D8</v>
      </c>
      <c r="F3797" s="340" t="str">
        <f>VLOOKUP(D3797,Y$4:AA3799,3,FALSE)</f>
        <v>حسن پور</v>
      </c>
      <c r="G3797" s="4">
        <v>550</v>
      </c>
    </row>
    <row r="3798" spans="2:7" x14ac:dyDescent="0.25">
      <c r="B3798" s="122">
        <f t="shared" si="58"/>
        <v>3796</v>
      </c>
      <c r="C3798" s="369">
        <v>45514</v>
      </c>
      <c r="D3798" s="236" t="s">
        <v>162</v>
      </c>
      <c r="E3798" s="228" t="str">
        <f>VLOOKUP(D3798,Y$4:AA3800,2,FALSE)</f>
        <v>بیل مکانیکی</v>
      </c>
      <c r="F3798" s="340" t="str">
        <f>VLOOKUP(D3798,Y$4:AA3800,3,FALSE)</f>
        <v>رضاپور</v>
      </c>
      <c r="G3798" s="4">
        <v>189</v>
      </c>
    </row>
    <row r="3799" spans="2:7" x14ac:dyDescent="0.25">
      <c r="B3799" s="122">
        <f t="shared" si="58"/>
        <v>3797</v>
      </c>
      <c r="C3799" s="369">
        <v>45514</v>
      </c>
      <c r="D3799" s="236" t="s">
        <v>160</v>
      </c>
      <c r="E3799" s="228" t="str">
        <f>VLOOKUP(D3799,Y$4:AA3801,2,FALSE)</f>
        <v>تانکر آب</v>
      </c>
      <c r="F3799" s="340" t="str">
        <f>VLOOKUP(D3799,Y$4:AA3801,3,FALSE)</f>
        <v>رضاپور</v>
      </c>
      <c r="G3799" s="4">
        <v>0</v>
      </c>
    </row>
    <row r="3800" spans="2:7" x14ac:dyDescent="0.25">
      <c r="B3800" s="122">
        <f t="shared" si="58"/>
        <v>3798</v>
      </c>
      <c r="C3800" s="369">
        <v>45514</v>
      </c>
      <c r="D3800" s="236" t="s">
        <v>398</v>
      </c>
      <c r="E3800" s="228" t="str">
        <f>VLOOKUP(D3800,Y$4:AA3802,2,FALSE)</f>
        <v>بلدوزر</v>
      </c>
      <c r="F3800" s="340" t="str">
        <f>VLOOKUP(D3800,Y$4:AA3802,3,FALSE)</f>
        <v>جواد رضاپور</v>
      </c>
      <c r="G3800" s="4">
        <v>0</v>
      </c>
    </row>
    <row r="3801" spans="2:7" x14ac:dyDescent="0.25">
      <c r="B3801" s="122">
        <f t="shared" si="58"/>
        <v>3799</v>
      </c>
      <c r="C3801" s="369">
        <v>45514</v>
      </c>
      <c r="D3801" s="236" t="s">
        <v>149</v>
      </c>
      <c r="E3801" s="228" t="str">
        <f>VLOOKUP(D3801,Y$4:AA3803,2,FALSE)</f>
        <v>لودر ZL50</v>
      </c>
      <c r="F3801" s="340" t="str">
        <f>VLOOKUP(D3801,Y$4:AA3803,3,FALSE)</f>
        <v>میرزایی</v>
      </c>
      <c r="G3801" s="4">
        <v>50</v>
      </c>
    </row>
    <row r="3802" spans="2:7" x14ac:dyDescent="0.25">
      <c r="B3802" s="122">
        <f t="shared" si="58"/>
        <v>3800</v>
      </c>
      <c r="C3802" s="369">
        <v>45514</v>
      </c>
      <c r="D3802" s="237" t="s">
        <v>150</v>
      </c>
      <c r="E3802" s="228" t="str">
        <f>VLOOKUP(D3802,Y$4:AA3804,2,FALSE)</f>
        <v>کامیون کمپرسی</v>
      </c>
      <c r="F3802" s="340" t="str">
        <f>VLOOKUP(D3802,Y$4:AA3804,3,FALSE)</f>
        <v>میرزایی</v>
      </c>
      <c r="G3802" s="4">
        <v>159</v>
      </c>
    </row>
    <row r="3803" spans="2:7" x14ac:dyDescent="0.25">
      <c r="B3803" s="122">
        <f t="shared" si="58"/>
        <v>3801</v>
      </c>
      <c r="C3803" s="369">
        <v>45514</v>
      </c>
      <c r="D3803" s="237" t="s">
        <v>152</v>
      </c>
      <c r="E3803" s="228" t="str">
        <f>VLOOKUP(D3803,Y$4:AA3805,2,FALSE)</f>
        <v>کامیون کمپرسی</v>
      </c>
      <c r="F3803" s="340" t="str">
        <f>VLOOKUP(D3803,Y$4:AA3805,3,FALSE)</f>
        <v>میرزایی</v>
      </c>
      <c r="G3803" s="4">
        <v>0</v>
      </c>
    </row>
    <row r="3804" spans="2:7" x14ac:dyDescent="0.25">
      <c r="B3804" s="122">
        <f t="shared" si="58"/>
        <v>3802</v>
      </c>
      <c r="C3804" s="369">
        <v>45514</v>
      </c>
      <c r="D3804" s="237" t="s">
        <v>153</v>
      </c>
      <c r="E3804" s="228" t="str">
        <f>VLOOKUP(D3804,Y$4:AA3806,2,FALSE)</f>
        <v>کامیون کمپرسی</v>
      </c>
      <c r="F3804" s="340" t="str">
        <f>VLOOKUP(D3804,Y$4:AA3806,3,FALSE)</f>
        <v>میرزایی</v>
      </c>
      <c r="G3804" s="4">
        <v>0</v>
      </c>
    </row>
    <row r="3805" spans="2:7" x14ac:dyDescent="0.25">
      <c r="B3805" s="122">
        <f t="shared" si="58"/>
        <v>3803</v>
      </c>
      <c r="C3805" s="369">
        <v>45514</v>
      </c>
      <c r="D3805" s="237" t="s">
        <v>137</v>
      </c>
      <c r="E3805" s="228" t="str">
        <f>VLOOKUP(D3805,Y$4:AA3807,2,FALSE)</f>
        <v>بیل مکانیکی</v>
      </c>
      <c r="F3805" s="340" t="str">
        <f>VLOOKUP(D3805,Y$4:AA3807,3,FALSE)</f>
        <v>انصاری</v>
      </c>
      <c r="G3805" s="4">
        <v>0</v>
      </c>
    </row>
    <row r="3806" spans="2:7" x14ac:dyDescent="0.25">
      <c r="B3806" s="122">
        <f t="shared" si="58"/>
        <v>3804</v>
      </c>
      <c r="C3806" s="369">
        <v>45514</v>
      </c>
      <c r="D3806" s="237" t="s">
        <v>139</v>
      </c>
      <c r="E3806" s="228" t="str">
        <f>VLOOKUP(D3806,Y$4:AA3808,2,FALSE)</f>
        <v>بیل مکانیکی</v>
      </c>
      <c r="F3806" s="340" t="str">
        <f>VLOOKUP(D3806,Y$4:AA3808,3,FALSE)</f>
        <v>انصاری</v>
      </c>
      <c r="G3806" s="4">
        <v>209</v>
      </c>
    </row>
    <row r="3807" spans="2:7" x14ac:dyDescent="0.25">
      <c r="B3807" s="122">
        <f t="shared" si="58"/>
        <v>3805</v>
      </c>
      <c r="C3807" s="369">
        <v>45514</v>
      </c>
      <c r="D3807" s="237" t="s">
        <v>141</v>
      </c>
      <c r="E3807" s="228" t="str">
        <f>VLOOKUP(D3807,Y$4:AA3809,2,FALSE)</f>
        <v>کامیون کمپرسی</v>
      </c>
      <c r="F3807" s="340" t="str">
        <f>VLOOKUP(D3807,Y$4:AA3809,3,FALSE)</f>
        <v>انصاری</v>
      </c>
      <c r="G3807" s="4">
        <v>225</v>
      </c>
    </row>
    <row r="3808" spans="2:7" x14ac:dyDescent="0.25">
      <c r="B3808" s="122">
        <f t="shared" si="58"/>
        <v>3806</v>
      </c>
      <c r="C3808" s="369">
        <v>45514</v>
      </c>
      <c r="D3808" s="237" t="s">
        <v>142</v>
      </c>
      <c r="E3808" s="228" t="str">
        <f>VLOOKUP(D3808,Y$4:AA3810,2,FALSE)</f>
        <v>کامیون کمپرسی</v>
      </c>
      <c r="F3808" s="340" t="str">
        <f>VLOOKUP(D3808,Y$4:AA3810,3,FALSE)</f>
        <v>انصاری</v>
      </c>
      <c r="G3808" s="4">
        <v>0</v>
      </c>
    </row>
    <row r="3809" spans="2:7" x14ac:dyDescent="0.25">
      <c r="B3809" s="122">
        <f t="shared" si="58"/>
        <v>3807</v>
      </c>
      <c r="C3809" s="369">
        <v>45514</v>
      </c>
      <c r="D3809" s="237" t="s">
        <v>143</v>
      </c>
      <c r="E3809" s="228" t="str">
        <f>VLOOKUP(D3809,Y$4:AA3811,2,FALSE)</f>
        <v>کامیون کمپرسی</v>
      </c>
      <c r="F3809" s="340" t="str">
        <f>VLOOKUP(D3809,Y$4:AA3811,3,FALSE)</f>
        <v>انصاری</v>
      </c>
      <c r="G3809" s="4">
        <v>271</v>
      </c>
    </row>
    <row r="3810" spans="2:7" x14ac:dyDescent="0.25">
      <c r="B3810" s="122">
        <f t="shared" si="58"/>
        <v>3808</v>
      </c>
      <c r="C3810" s="369">
        <v>45514</v>
      </c>
      <c r="D3810" s="237" t="s">
        <v>136</v>
      </c>
      <c r="E3810" s="228" t="str">
        <f>VLOOKUP(D3810,Y$4:AA3812,2,FALSE)</f>
        <v>بلدوزر</v>
      </c>
      <c r="F3810" s="340" t="str">
        <f>VLOOKUP(D3810,Y$4:AA3812,3,FALSE)</f>
        <v>انصاری</v>
      </c>
      <c r="G3810" s="4">
        <v>0</v>
      </c>
    </row>
    <row r="3811" spans="2:7" x14ac:dyDescent="0.25">
      <c r="B3811" s="122">
        <f t="shared" si="58"/>
        <v>3809</v>
      </c>
      <c r="C3811" s="369">
        <v>45514</v>
      </c>
      <c r="D3811" s="237" t="s">
        <v>286</v>
      </c>
      <c r="E3811" s="228" t="str">
        <f>VLOOKUP(D3811,Y$4:AA3813,2,FALSE)</f>
        <v>بلدوزر</v>
      </c>
      <c r="F3811" s="340" t="str">
        <f>VLOOKUP(D3811,Y$4:AA3813,3,FALSE)</f>
        <v>انصاری</v>
      </c>
      <c r="G3811" s="4">
        <v>451</v>
      </c>
    </row>
    <row r="3812" spans="2:7" x14ac:dyDescent="0.25">
      <c r="B3812" s="122">
        <f t="shared" si="58"/>
        <v>3810</v>
      </c>
      <c r="C3812" s="369">
        <v>45514</v>
      </c>
      <c r="D3812" s="236" t="s">
        <v>155</v>
      </c>
      <c r="E3812" s="228" t="str">
        <f>VLOOKUP(D3812,Y$4:AA3814,2,FALSE)</f>
        <v>لودر</v>
      </c>
      <c r="F3812" s="340" t="str">
        <f>VLOOKUP(D3812,Y$4:AA3814,3,FALSE)</f>
        <v>صداقت</v>
      </c>
      <c r="G3812" s="4">
        <v>0</v>
      </c>
    </row>
    <row r="3813" spans="2:7" x14ac:dyDescent="0.25">
      <c r="B3813" s="122">
        <f t="shared" si="58"/>
        <v>3811</v>
      </c>
      <c r="C3813" s="369">
        <v>45514</v>
      </c>
      <c r="D3813" s="236" t="s">
        <v>156</v>
      </c>
      <c r="E3813" s="228" t="str">
        <f>VLOOKUP(D3813,Y$4:AA3815,2,FALSE)</f>
        <v>کامیون کمپرسی</v>
      </c>
      <c r="F3813" s="340" t="str">
        <f>VLOOKUP(D3813,Y$4:AA3815,3,FALSE)</f>
        <v>صداقت</v>
      </c>
      <c r="G3813" s="4">
        <v>0</v>
      </c>
    </row>
    <row r="3814" spans="2:7" x14ac:dyDescent="0.25">
      <c r="B3814" s="122">
        <f t="shared" si="58"/>
        <v>3812</v>
      </c>
      <c r="C3814" s="369">
        <v>45514</v>
      </c>
      <c r="D3814" s="236" t="s">
        <v>157</v>
      </c>
      <c r="E3814" s="228" t="str">
        <f>VLOOKUP(D3814,Y$4:AA3816,2,FALSE)</f>
        <v>کامیون کمپرسی</v>
      </c>
      <c r="F3814" s="340" t="str">
        <f>VLOOKUP(D3814,Y$4:AA3816,3,FALSE)</f>
        <v>صداقت</v>
      </c>
      <c r="G3814" s="4">
        <v>0</v>
      </c>
    </row>
    <row r="3815" spans="2:7" x14ac:dyDescent="0.25">
      <c r="B3815" s="122">
        <f t="shared" si="58"/>
        <v>3813</v>
      </c>
      <c r="C3815" s="369">
        <v>45514</v>
      </c>
      <c r="D3815" s="236" t="s">
        <v>302</v>
      </c>
      <c r="E3815" s="228" t="str">
        <f>VLOOKUP(D3815,Y$4:AA3817,2,FALSE)</f>
        <v>کامیون کمپرسی</v>
      </c>
      <c r="F3815" s="340" t="str">
        <f>VLOOKUP(D3815,Y$4:AA3817,3,FALSE)</f>
        <v>صداقت</v>
      </c>
      <c r="G3815" s="4">
        <v>0</v>
      </c>
    </row>
    <row r="3816" spans="2:7" x14ac:dyDescent="0.25">
      <c r="B3816" s="122">
        <f t="shared" si="58"/>
        <v>3814</v>
      </c>
      <c r="C3816" s="369">
        <v>45514</v>
      </c>
      <c r="D3816" s="237" t="s">
        <v>266</v>
      </c>
      <c r="E3816" s="228" t="str">
        <f>VLOOKUP(D3816,Y$4:AA3818,2,FALSE)</f>
        <v>کامیون کمپرسی</v>
      </c>
      <c r="F3816" s="340" t="str">
        <f>VLOOKUP(D3816,Y$4:AA3818,3,FALSE)</f>
        <v>انصاری</v>
      </c>
      <c r="G3816" s="4">
        <v>0</v>
      </c>
    </row>
    <row r="3817" spans="2:7" x14ac:dyDescent="0.25">
      <c r="B3817" s="122">
        <f t="shared" si="58"/>
        <v>3815</v>
      </c>
      <c r="C3817" s="369">
        <v>45514</v>
      </c>
      <c r="D3817" s="237" t="s">
        <v>267</v>
      </c>
      <c r="E3817" s="228" t="str">
        <f>VLOOKUP(D3817,Y$4:AA3819,2,FALSE)</f>
        <v>کامیون کمپرسی</v>
      </c>
      <c r="F3817" s="340" t="str">
        <f>VLOOKUP(D3817,Y$4:AA3819,3,FALSE)</f>
        <v>انصاری</v>
      </c>
      <c r="G3817" s="4">
        <v>0</v>
      </c>
    </row>
    <row r="3818" spans="2:7" x14ac:dyDescent="0.25">
      <c r="B3818" s="122">
        <f t="shared" si="58"/>
        <v>3816</v>
      </c>
      <c r="C3818" s="369">
        <v>45514</v>
      </c>
      <c r="D3818" s="237" t="s">
        <v>258</v>
      </c>
      <c r="E3818" s="228" t="str">
        <f>VLOOKUP(D3818,Y$4:AA3820,2,FALSE)</f>
        <v>کامیون کمپرسی</v>
      </c>
      <c r="F3818" s="340" t="str">
        <f>VLOOKUP(D3818,Y$4:AA3820,3,FALSE)</f>
        <v>انصاری</v>
      </c>
      <c r="G3818" s="4">
        <v>0</v>
      </c>
    </row>
    <row r="3819" spans="2:7" x14ac:dyDescent="0.25">
      <c r="B3819" s="122">
        <f t="shared" si="58"/>
        <v>3817</v>
      </c>
      <c r="C3819" s="369">
        <v>45514</v>
      </c>
      <c r="D3819" s="238" t="s">
        <v>179</v>
      </c>
      <c r="E3819" s="228" t="str">
        <f>VLOOKUP(D3819,Y$4:AA3821,2,FALSE)</f>
        <v>تانکر آب</v>
      </c>
      <c r="F3819" s="340" t="str">
        <f>VLOOKUP(D3819,Y$4:AA3821,3,FALSE)</f>
        <v>گلپایگانی</v>
      </c>
      <c r="G3819" s="4">
        <v>100</v>
      </c>
    </row>
    <row r="3820" spans="2:7" x14ac:dyDescent="0.25">
      <c r="B3820" s="122">
        <f t="shared" si="58"/>
        <v>3818</v>
      </c>
      <c r="C3820" s="369">
        <v>45514</v>
      </c>
      <c r="D3820" s="238" t="s">
        <v>164</v>
      </c>
      <c r="E3820" s="228" t="str">
        <f>VLOOKUP(D3820,Y$4:AA3822,2,FALSE)</f>
        <v>گریدر 14G</v>
      </c>
      <c r="F3820" s="340" t="str">
        <f>VLOOKUP(D3820,Y$4:AA3822,3,FALSE)</f>
        <v>محمد پور</v>
      </c>
      <c r="G3820" s="4">
        <v>297</v>
      </c>
    </row>
    <row r="3821" spans="2:7" x14ac:dyDescent="0.25">
      <c r="B3821" s="122">
        <f t="shared" si="58"/>
        <v>3819</v>
      </c>
      <c r="C3821" s="369">
        <v>45514</v>
      </c>
      <c r="D3821" s="238" t="s">
        <v>168</v>
      </c>
      <c r="E3821" s="228" t="str">
        <f>VLOOKUP(D3821,Y$4:AA3823,2,FALSE)</f>
        <v>غلطک کششی</v>
      </c>
      <c r="F3821" s="340" t="str">
        <f>VLOOKUP(D3821,Y$4:AA3823,3,FALSE)</f>
        <v>محمد پور</v>
      </c>
      <c r="G3821" s="4">
        <v>93</v>
      </c>
    </row>
    <row r="3822" spans="2:7" x14ac:dyDescent="0.25">
      <c r="B3822" s="122">
        <f t="shared" si="58"/>
        <v>3820</v>
      </c>
      <c r="C3822" s="369">
        <v>45514</v>
      </c>
      <c r="D3822" s="238" t="s">
        <v>171</v>
      </c>
      <c r="E3822" s="228" t="str">
        <f>VLOOKUP(D3822,Y$4:AA3824,2,FALSE)</f>
        <v>غلطک کششی</v>
      </c>
      <c r="F3822" s="340" t="str">
        <f>VLOOKUP(D3822,Y$4:AA3824,3,FALSE)</f>
        <v>محمد پور</v>
      </c>
      <c r="G3822" s="4">
        <v>77</v>
      </c>
    </row>
    <row r="3823" spans="2:7" x14ac:dyDescent="0.25">
      <c r="B3823" s="122">
        <f t="shared" si="58"/>
        <v>3821</v>
      </c>
      <c r="C3823" s="369">
        <v>45514</v>
      </c>
      <c r="D3823" s="238" t="s">
        <v>172</v>
      </c>
      <c r="E3823" s="228" t="str">
        <f>VLOOKUP(D3823,Y$4:AA3825,2,FALSE)</f>
        <v>لودر</v>
      </c>
      <c r="F3823" s="340" t="str">
        <f>VLOOKUP(D3823,Y$4:AA3825,3,FALSE)</f>
        <v>محمد پور</v>
      </c>
      <c r="G3823" s="4">
        <v>190</v>
      </c>
    </row>
    <row r="3824" spans="2:7" x14ac:dyDescent="0.25">
      <c r="B3824" s="122">
        <f t="shared" si="58"/>
        <v>3822</v>
      </c>
      <c r="C3824" s="369">
        <v>45514</v>
      </c>
      <c r="D3824" s="238" t="s">
        <v>173</v>
      </c>
      <c r="E3824" s="228" t="str">
        <f>VLOOKUP(D3824,Y$4:AA3826,2,FALSE)</f>
        <v>تانکر آب</v>
      </c>
      <c r="F3824" s="340" t="str">
        <f>VLOOKUP(D3824,Y$4:AA3826,3,FALSE)</f>
        <v>محمد پور</v>
      </c>
      <c r="G3824" s="4">
        <v>0</v>
      </c>
    </row>
    <row r="3825" spans="2:7" x14ac:dyDescent="0.25">
      <c r="B3825" s="122">
        <f t="shared" si="58"/>
        <v>3823</v>
      </c>
      <c r="C3825" s="369">
        <v>45514</v>
      </c>
      <c r="D3825" s="238" t="s">
        <v>174</v>
      </c>
      <c r="E3825" s="228" t="str">
        <f>VLOOKUP(D3825,Y$4:AA3827,2,FALSE)</f>
        <v>غلطک پاچه بزی</v>
      </c>
      <c r="F3825" s="340" t="str">
        <f>VLOOKUP(D3825,Y$4:AA3827,3,FALSE)</f>
        <v>محمد پور</v>
      </c>
      <c r="G3825" s="4">
        <v>0</v>
      </c>
    </row>
    <row r="3826" spans="2:7" x14ac:dyDescent="0.25">
      <c r="B3826" s="122">
        <f t="shared" ref="B3826:B3889" si="59">ROW()-2</f>
        <v>3824</v>
      </c>
      <c r="C3826" s="369">
        <v>45514</v>
      </c>
      <c r="D3826" s="238" t="s">
        <v>176</v>
      </c>
      <c r="E3826" s="228" t="str">
        <f>VLOOKUP(D3826,Y$4:AA3828,2,FALSE)</f>
        <v>بلدوزر</v>
      </c>
      <c r="F3826" s="340" t="str">
        <f>VLOOKUP(D3826,Y$4:AA3828,3,FALSE)</f>
        <v>محمد پور</v>
      </c>
      <c r="G3826" s="4">
        <v>414</v>
      </c>
    </row>
    <row r="3827" spans="2:7" x14ac:dyDescent="0.25">
      <c r="B3827" s="122">
        <f t="shared" si="59"/>
        <v>3825</v>
      </c>
      <c r="C3827" s="369">
        <v>45514</v>
      </c>
      <c r="D3827" s="238" t="s">
        <v>177</v>
      </c>
      <c r="E3827" s="228" t="str">
        <f>VLOOKUP(D3827,Y$4:AA3829,2,FALSE)</f>
        <v>کمپرسی جفت</v>
      </c>
      <c r="F3827" s="340" t="str">
        <f>VLOOKUP(D3827,Y$4:AA3829,3,FALSE)</f>
        <v>محمد پور</v>
      </c>
      <c r="G3827" s="4">
        <v>209</v>
      </c>
    </row>
    <row r="3828" spans="2:7" x14ac:dyDescent="0.25">
      <c r="B3828" s="122">
        <f t="shared" si="59"/>
        <v>3826</v>
      </c>
      <c r="C3828" s="369">
        <v>45514</v>
      </c>
      <c r="D3828" s="238" t="s">
        <v>270</v>
      </c>
      <c r="E3828" s="228" t="str">
        <f>VLOOKUP(D3828,Y$4:AA3830,2,FALSE)</f>
        <v>کمپرسی جفت</v>
      </c>
      <c r="F3828" s="340" t="str">
        <f>VLOOKUP(D3828,Y$4:AA3830,3,FALSE)</f>
        <v>محمد پور</v>
      </c>
      <c r="G3828" s="4">
        <v>0</v>
      </c>
    </row>
    <row r="3829" spans="2:7" x14ac:dyDescent="0.25">
      <c r="B3829" s="122">
        <f t="shared" si="59"/>
        <v>3827</v>
      </c>
      <c r="C3829" s="369">
        <v>45514</v>
      </c>
      <c r="D3829" s="238" t="s">
        <v>268</v>
      </c>
      <c r="E3829" s="228" t="str">
        <f>VLOOKUP(D3829,Y$4:AA3831,2,FALSE)</f>
        <v>کمپرسی تک</v>
      </c>
      <c r="F3829" s="340" t="str">
        <f>VLOOKUP(D3829,Y$4:AA3831,3,FALSE)</f>
        <v>محمد پور</v>
      </c>
      <c r="G3829" s="4">
        <v>0</v>
      </c>
    </row>
    <row r="3830" spans="2:7" x14ac:dyDescent="0.25">
      <c r="B3830" s="122">
        <f t="shared" si="59"/>
        <v>3828</v>
      </c>
      <c r="C3830" s="369">
        <v>45514</v>
      </c>
      <c r="D3830" s="238" t="s">
        <v>260</v>
      </c>
      <c r="E3830" s="228" t="str">
        <f>VLOOKUP(D3830,Y$4:AA3832,2,FALSE)</f>
        <v>تانکر آب</v>
      </c>
      <c r="F3830" s="340" t="str">
        <f>VLOOKUP(D3830,Y$4:AA3832,3,FALSE)</f>
        <v>محمد پور</v>
      </c>
      <c r="G3830" s="4">
        <v>0</v>
      </c>
    </row>
    <row r="3831" spans="2:7" x14ac:dyDescent="0.25">
      <c r="B3831" s="122">
        <f t="shared" si="59"/>
        <v>3829</v>
      </c>
      <c r="C3831" s="369">
        <v>45514</v>
      </c>
      <c r="D3831" s="238" t="s">
        <v>284</v>
      </c>
      <c r="E3831" s="228" t="str">
        <f>VLOOKUP(D3831,Y$4:AA3833,2,FALSE)</f>
        <v>کمپرسی جفت</v>
      </c>
      <c r="F3831" s="340" t="str">
        <f>VLOOKUP(D3831,Y$4:AA3833,3,FALSE)</f>
        <v>محمد پور</v>
      </c>
      <c r="G3831" s="4">
        <v>149</v>
      </c>
    </row>
    <row r="3832" spans="2:7" x14ac:dyDescent="0.25">
      <c r="B3832" s="122">
        <f t="shared" si="59"/>
        <v>3830</v>
      </c>
      <c r="C3832" s="369">
        <v>45514</v>
      </c>
      <c r="D3832" s="238" t="s">
        <v>359</v>
      </c>
      <c r="E3832" s="228" t="str">
        <f>VLOOKUP(D3832,Y$4:AA3834,2,FALSE)</f>
        <v>کمپرسی جفت</v>
      </c>
      <c r="F3832" s="340" t="str">
        <f>VLOOKUP(D3832,Y$4:AA3834,3,FALSE)</f>
        <v>محمد پور</v>
      </c>
      <c r="G3832" s="4">
        <v>135</v>
      </c>
    </row>
    <row r="3833" spans="2:7" x14ac:dyDescent="0.25">
      <c r="B3833" s="122">
        <f t="shared" si="59"/>
        <v>3831</v>
      </c>
      <c r="C3833" s="369">
        <v>45514</v>
      </c>
      <c r="D3833" s="238" t="s">
        <v>361</v>
      </c>
      <c r="E3833" s="228" t="str">
        <f>VLOOKUP(D3833,Y$4:AA3835,2,FALSE)</f>
        <v>لودر</v>
      </c>
      <c r="F3833" s="340" t="str">
        <f>VLOOKUP(D3833,Y$4:AA3835,3,FALSE)</f>
        <v>محمد پور</v>
      </c>
      <c r="G3833" s="4">
        <v>0</v>
      </c>
    </row>
    <row r="3834" spans="2:7" x14ac:dyDescent="0.25">
      <c r="B3834" s="122">
        <f t="shared" si="59"/>
        <v>3832</v>
      </c>
      <c r="C3834" s="369">
        <v>45514</v>
      </c>
      <c r="D3834" s="238" t="s">
        <v>393</v>
      </c>
      <c r="E3834" s="228" t="str">
        <f>VLOOKUP(D3834,Y$4:AA3836,2,FALSE)</f>
        <v xml:space="preserve"> پمپ بتن</v>
      </c>
      <c r="F3834" s="340" t="str">
        <f>VLOOKUP(D3834,Y$4:AA3836,3,FALSE)</f>
        <v>اسماعیل پور</v>
      </c>
      <c r="G3834" s="4">
        <v>0</v>
      </c>
    </row>
    <row r="3835" spans="2:7" x14ac:dyDescent="0.25">
      <c r="B3835" s="122">
        <f t="shared" si="59"/>
        <v>3833</v>
      </c>
      <c r="C3835" s="369">
        <v>45514</v>
      </c>
      <c r="D3835" s="238" t="s">
        <v>387</v>
      </c>
      <c r="E3835" s="228" t="str">
        <f>VLOOKUP(D3835,Y$4:AA3837,2,FALSE)</f>
        <v>کمپرسی تک</v>
      </c>
      <c r="F3835" s="340" t="str">
        <f>VLOOKUP(D3835,Y$4:AA3837,3,FALSE)</f>
        <v>جواد رضاپور</v>
      </c>
      <c r="G3835" s="4">
        <v>0</v>
      </c>
    </row>
    <row r="3836" spans="2:7" x14ac:dyDescent="0.25">
      <c r="B3836" s="122">
        <f t="shared" si="59"/>
        <v>3834</v>
      </c>
      <c r="C3836" s="369">
        <v>45514</v>
      </c>
      <c r="D3836" s="238" t="s">
        <v>388</v>
      </c>
      <c r="E3836" s="228" t="str">
        <f>VLOOKUP(D3836,Y$4:AA3838,2,FALSE)</f>
        <v>کمپرسی تک</v>
      </c>
      <c r="F3836" s="340" t="str">
        <f>VLOOKUP(D3836,Y$4:AA3838,3,FALSE)</f>
        <v>جواد رضاپور</v>
      </c>
      <c r="G3836" s="4">
        <v>0</v>
      </c>
    </row>
    <row r="3837" spans="2:7" x14ac:dyDescent="0.25">
      <c r="B3837" s="122">
        <f t="shared" si="59"/>
        <v>3835</v>
      </c>
      <c r="C3837" s="369">
        <v>45514</v>
      </c>
      <c r="D3837" s="238" t="s">
        <v>397</v>
      </c>
      <c r="E3837" s="228" t="str">
        <f>VLOOKUP(D3837,Y$4:AA3839,2,FALSE)</f>
        <v>لودر</v>
      </c>
      <c r="F3837" s="340" t="str">
        <f>VLOOKUP(D3837,Y$4:AA3839,3,FALSE)</f>
        <v>جواد رضاپور</v>
      </c>
      <c r="G3837" s="4">
        <v>0</v>
      </c>
    </row>
    <row r="3838" spans="2:7" x14ac:dyDescent="0.25">
      <c r="B3838" s="122">
        <f t="shared" si="59"/>
        <v>3836</v>
      </c>
      <c r="C3838" s="369">
        <v>45514</v>
      </c>
      <c r="D3838" s="238" t="s">
        <v>435</v>
      </c>
      <c r="E3838" s="228" t="str">
        <f>VLOOKUP(D3838,Y$4:AA3840,2,FALSE)</f>
        <v>بلدوزر</v>
      </c>
      <c r="F3838" s="340" t="str">
        <f>VLOOKUP(D3838,Y$4:AA3840,3,FALSE)</f>
        <v>جواد رضاپور</v>
      </c>
      <c r="G3838" s="4">
        <v>0</v>
      </c>
    </row>
    <row r="3839" spans="2:7" x14ac:dyDescent="0.25">
      <c r="B3839" s="122">
        <f t="shared" si="59"/>
        <v>3837</v>
      </c>
      <c r="C3839" s="369">
        <v>45514</v>
      </c>
      <c r="D3839" s="238" t="s">
        <v>436</v>
      </c>
      <c r="E3839" s="228" t="str">
        <f>VLOOKUP(D3839,Y$4:AA3841,2,FALSE)</f>
        <v>تانکر آب</v>
      </c>
      <c r="F3839" s="340" t="str">
        <f>VLOOKUP(D3839,Y$4:AA3841,3,FALSE)</f>
        <v>جواد رضاپور</v>
      </c>
      <c r="G3839" s="4">
        <v>0</v>
      </c>
    </row>
    <row r="3840" spans="2:7" x14ac:dyDescent="0.25">
      <c r="B3840" s="122">
        <f t="shared" si="59"/>
        <v>3838</v>
      </c>
      <c r="C3840" s="369">
        <v>45515</v>
      </c>
      <c r="D3840" s="236" t="s">
        <v>127</v>
      </c>
      <c r="E3840" s="228" t="str">
        <f>VLOOKUP(D3840,Y$4:AA3842,2,FALSE)</f>
        <v>بلدوزر</v>
      </c>
      <c r="F3840" s="340" t="str">
        <f>VLOOKUP(D3840,Y$4:AA3842,3,FALSE)</f>
        <v>شرکتی-رجب زاده</v>
      </c>
      <c r="G3840" s="4">
        <v>306</v>
      </c>
    </row>
    <row r="3841" spans="2:7" x14ac:dyDescent="0.25">
      <c r="B3841" s="122">
        <f t="shared" si="59"/>
        <v>3839</v>
      </c>
      <c r="C3841" s="369">
        <v>45515</v>
      </c>
      <c r="D3841" s="236" t="s">
        <v>297</v>
      </c>
      <c r="E3841" s="228" t="str">
        <f>VLOOKUP(D3841,Y$4:AA3843,2,FALSE)</f>
        <v>بلدوزر</v>
      </c>
      <c r="F3841" s="340" t="str">
        <f>VLOOKUP(D3841,Y$4:AA3843,3,FALSE)</f>
        <v>شرکتی-نخعی</v>
      </c>
      <c r="G3841" s="4">
        <v>0</v>
      </c>
    </row>
    <row r="3842" spans="2:7" x14ac:dyDescent="0.25">
      <c r="B3842" s="122">
        <f t="shared" si="59"/>
        <v>3840</v>
      </c>
      <c r="C3842" s="369">
        <v>45515</v>
      </c>
      <c r="D3842" s="236" t="s">
        <v>88</v>
      </c>
      <c r="E3842" s="228" t="str">
        <f>VLOOKUP(D3842,Y$4:AA3844,2,FALSE)</f>
        <v>گریدر  ۱۶g</v>
      </c>
      <c r="F3842" s="340" t="str">
        <f>VLOOKUP(D3842,Y$4:AA3844,3,FALSE)</f>
        <v>شرکتی-یگانه</v>
      </c>
      <c r="G3842" s="4">
        <v>468</v>
      </c>
    </row>
    <row r="3843" spans="2:7" x14ac:dyDescent="0.25">
      <c r="B3843" s="122">
        <f t="shared" si="59"/>
        <v>3841</v>
      </c>
      <c r="C3843" s="369">
        <v>45515</v>
      </c>
      <c r="D3843" s="236" t="s">
        <v>301</v>
      </c>
      <c r="E3843" s="228" t="str">
        <f>VLOOKUP(D3843,Y$4:AA3845,2,FALSE)</f>
        <v>گریدر  ۱۶g</v>
      </c>
      <c r="F3843" s="340" t="str">
        <f>VLOOKUP(D3843,Y$4:AA3845,3,FALSE)</f>
        <v>شرکتی-حسن پور</v>
      </c>
      <c r="G3843" s="4">
        <v>0</v>
      </c>
    </row>
    <row r="3844" spans="2:7" x14ac:dyDescent="0.25">
      <c r="B3844" s="122">
        <f t="shared" si="59"/>
        <v>3842</v>
      </c>
      <c r="C3844" s="369">
        <v>45515</v>
      </c>
      <c r="D3844" s="236" t="s">
        <v>120</v>
      </c>
      <c r="E3844" s="228" t="str">
        <f>VLOOKUP(D3844,Y$4:AA3846,2,FALSE)</f>
        <v>میکسراتکو</v>
      </c>
      <c r="F3844" s="340" t="str">
        <f>VLOOKUP(D3844,Y$4:AA3846,3,FALSE)</f>
        <v>شرکتی-شاکری</v>
      </c>
      <c r="G3844" s="4">
        <v>0</v>
      </c>
    </row>
    <row r="3845" spans="2:7" x14ac:dyDescent="0.25">
      <c r="B3845" s="122">
        <f t="shared" si="59"/>
        <v>3843</v>
      </c>
      <c r="C3845" s="369">
        <v>45515</v>
      </c>
      <c r="D3845" s="236" t="s">
        <v>122</v>
      </c>
      <c r="E3845" s="228" t="str">
        <f>VLOOKUP(D3845,Y$4:AA3847,2,FALSE)</f>
        <v>میکسر امیکو</v>
      </c>
      <c r="F3845" s="340" t="str">
        <f>VLOOKUP(D3845,Y$4:AA3847,3,FALSE)</f>
        <v>شرکتی-زراعتی</v>
      </c>
      <c r="G3845" s="4">
        <v>0</v>
      </c>
    </row>
    <row r="3846" spans="2:7" x14ac:dyDescent="0.25">
      <c r="B3846" s="122">
        <f t="shared" si="59"/>
        <v>3844</v>
      </c>
      <c r="C3846" s="369">
        <v>45515</v>
      </c>
      <c r="D3846" s="236" t="s">
        <v>356</v>
      </c>
      <c r="E3846" s="228" t="str">
        <f>VLOOKUP(D3846,Y$4:AA3848,2,FALSE)</f>
        <v>میکسر اتکو</v>
      </c>
      <c r="F3846" s="340" t="str">
        <f>VLOOKUP(D3846,Y$4:AA3848,3,FALSE)</f>
        <v>-</v>
      </c>
      <c r="G3846" s="4">
        <v>0</v>
      </c>
    </row>
    <row r="3847" spans="2:7" x14ac:dyDescent="0.25">
      <c r="B3847" s="122">
        <f t="shared" si="59"/>
        <v>3845</v>
      </c>
      <c r="C3847" s="369">
        <v>45515</v>
      </c>
      <c r="D3847" s="236" t="s">
        <v>119</v>
      </c>
      <c r="E3847" s="228" t="str">
        <f>VLOOKUP(D3847,Y$4:AA3849,2,FALSE)</f>
        <v>غلطک</v>
      </c>
      <c r="F3847" s="340" t="str">
        <f>VLOOKUP(D3847,Y$4:AA3849,3,FALSE)</f>
        <v>شرکتی-جمالی</v>
      </c>
      <c r="G3847" s="4">
        <v>28</v>
      </c>
    </row>
    <row r="3848" spans="2:7" x14ac:dyDescent="0.25">
      <c r="B3848" s="122">
        <f t="shared" si="59"/>
        <v>3846</v>
      </c>
      <c r="C3848" s="369">
        <v>45515</v>
      </c>
      <c r="D3848" s="236" t="s">
        <v>110</v>
      </c>
      <c r="E3848" s="228" t="str">
        <f>VLOOKUP(D3848,Y$4:AA3850,2,FALSE)</f>
        <v>غلطک</v>
      </c>
      <c r="F3848" s="340" t="str">
        <f>VLOOKUP(D3848,Y$4:AA3850,3,FALSE)</f>
        <v>شرکتی-شیری</v>
      </c>
      <c r="G3848" s="4">
        <v>0</v>
      </c>
    </row>
    <row r="3849" spans="2:7" x14ac:dyDescent="0.25">
      <c r="B3849" s="122">
        <f t="shared" si="59"/>
        <v>3847</v>
      </c>
      <c r="C3849" s="369">
        <v>45515</v>
      </c>
      <c r="D3849" s="236" t="s">
        <v>107</v>
      </c>
      <c r="E3849" s="228" t="str">
        <f>VLOOKUP(D3849,Y$4:AA3851,2,FALSE)</f>
        <v>غلطک</v>
      </c>
      <c r="F3849" s="340" t="str">
        <f>VLOOKUP(D3849,Y$4:AA3851,3,FALSE)</f>
        <v>شرکتی-دیانتی</v>
      </c>
      <c r="G3849" s="4">
        <v>0</v>
      </c>
    </row>
    <row r="3850" spans="2:7" x14ac:dyDescent="0.25">
      <c r="B3850" s="122">
        <f t="shared" si="59"/>
        <v>3848</v>
      </c>
      <c r="C3850" s="369">
        <v>45515</v>
      </c>
      <c r="D3850" s="236" t="s">
        <v>285</v>
      </c>
      <c r="E3850" s="228" t="str">
        <f>VLOOKUP(D3850,Y$4:AA3852,2,FALSE)</f>
        <v>غلطک</v>
      </c>
      <c r="F3850" s="340" t="str">
        <f>VLOOKUP(D3850,Y$4:AA3852,3,FALSE)</f>
        <v>شرکتی-شیری</v>
      </c>
      <c r="G3850" s="4">
        <v>70</v>
      </c>
    </row>
    <row r="3851" spans="2:7" x14ac:dyDescent="0.25">
      <c r="B3851" s="122">
        <f t="shared" si="59"/>
        <v>3849</v>
      </c>
      <c r="C3851" s="369">
        <v>45515</v>
      </c>
      <c r="D3851" s="236" t="s">
        <v>380</v>
      </c>
      <c r="E3851" s="228" t="str">
        <f>VLOOKUP(D3851,Y$4:AA3853,2,FALSE)</f>
        <v>غلطک</v>
      </c>
      <c r="F3851" s="340">
        <f>VLOOKUP(D3851,Y$4:AA3853,3,FALSE)</f>
        <v>0</v>
      </c>
      <c r="G3851" s="4">
        <v>90</v>
      </c>
    </row>
    <row r="3852" spans="2:7" x14ac:dyDescent="0.25">
      <c r="B3852" s="122">
        <f t="shared" si="59"/>
        <v>3850</v>
      </c>
      <c r="C3852" s="369">
        <v>45515</v>
      </c>
      <c r="D3852" s="236" t="s">
        <v>381</v>
      </c>
      <c r="E3852" s="228" t="str">
        <f>VLOOKUP(D3852,Y$4:AA3854,2,FALSE)</f>
        <v>غلطک</v>
      </c>
      <c r="F3852" s="340">
        <f>VLOOKUP(D3852,Y$4:AA3854,3,FALSE)</f>
        <v>0</v>
      </c>
      <c r="G3852" s="4">
        <v>130</v>
      </c>
    </row>
    <row r="3853" spans="2:7" x14ac:dyDescent="0.25">
      <c r="B3853" s="122">
        <f t="shared" si="59"/>
        <v>3851</v>
      </c>
      <c r="C3853" s="369">
        <v>45515</v>
      </c>
      <c r="D3853" s="236" t="s">
        <v>91</v>
      </c>
      <c r="E3853" s="228" t="str">
        <f>VLOOKUP(D3853,Y$4:AA3855,2,FALSE)</f>
        <v>کامیون کمپرسی</v>
      </c>
      <c r="F3853" s="340" t="str">
        <f>VLOOKUP(D3853,Y$4:AA3855,3,FALSE)</f>
        <v>شرکتی-یحیی زاده</v>
      </c>
      <c r="G3853" s="4">
        <v>170</v>
      </c>
    </row>
    <row r="3854" spans="2:7" x14ac:dyDescent="0.25">
      <c r="B3854" s="122">
        <f t="shared" si="59"/>
        <v>3852</v>
      </c>
      <c r="C3854" s="369">
        <v>45515</v>
      </c>
      <c r="D3854" s="236" t="s">
        <v>94</v>
      </c>
      <c r="E3854" s="228" t="str">
        <f>VLOOKUP(D3854,Y$4:AA3856,2,FALSE)</f>
        <v>کامیون کمپرسی</v>
      </c>
      <c r="F3854" s="340" t="str">
        <f>VLOOKUP(D3854,Y$4:AA3856,3,FALSE)</f>
        <v>شرکتی-نوروز غلامی</v>
      </c>
      <c r="G3854" s="4">
        <v>0</v>
      </c>
    </row>
    <row r="3855" spans="2:7" x14ac:dyDescent="0.25">
      <c r="B3855" s="122">
        <f t="shared" si="59"/>
        <v>3853</v>
      </c>
      <c r="C3855" s="369">
        <v>45515</v>
      </c>
      <c r="D3855" s="236" t="s">
        <v>117</v>
      </c>
      <c r="E3855" s="228" t="str">
        <f>VLOOKUP(D3855,Y$4:AA3857,2,FALSE)</f>
        <v>کامیون کمپرسی</v>
      </c>
      <c r="F3855" s="340" t="str">
        <f>VLOOKUP(D3855,Y$4:AA3857,3,FALSE)</f>
        <v>شرکتی-علیرضا اقلیمی</v>
      </c>
      <c r="G3855" s="4">
        <v>0</v>
      </c>
    </row>
    <row r="3856" spans="2:7" x14ac:dyDescent="0.25">
      <c r="B3856" s="122">
        <f t="shared" si="59"/>
        <v>3854</v>
      </c>
      <c r="C3856" s="369">
        <v>45515</v>
      </c>
      <c r="D3856" s="236" t="s">
        <v>130</v>
      </c>
      <c r="E3856" s="228" t="str">
        <f>VLOOKUP(D3856,Y$4:AA3858,2,FALSE)</f>
        <v>تانکر ابپاش بنز</v>
      </c>
      <c r="F3856" s="340" t="str">
        <f>VLOOKUP(D3856,Y$4:AA3858,3,FALSE)</f>
        <v>شرکتی-بارانی</v>
      </c>
      <c r="G3856" s="4">
        <v>55</v>
      </c>
    </row>
    <row r="3857" spans="2:7" x14ac:dyDescent="0.25">
      <c r="B3857" s="122">
        <f t="shared" si="59"/>
        <v>3855</v>
      </c>
      <c r="C3857" s="369">
        <v>45515</v>
      </c>
      <c r="D3857" s="236" t="s">
        <v>96</v>
      </c>
      <c r="E3857" s="228" t="str">
        <f>VLOOKUP(D3857,Y$4:AA3859,2,FALSE)</f>
        <v>تانکر ابپاش بنز</v>
      </c>
      <c r="F3857" s="340" t="str">
        <f>VLOOKUP(D3857,Y$4:AA3859,3,FALSE)</f>
        <v>شرکتی-میامی</v>
      </c>
      <c r="G3857" s="4">
        <v>105</v>
      </c>
    </row>
    <row r="3858" spans="2:7" x14ac:dyDescent="0.25">
      <c r="B3858" s="122">
        <f t="shared" si="59"/>
        <v>3856</v>
      </c>
      <c r="C3858" s="369">
        <v>45515</v>
      </c>
      <c r="D3858" s="236" t="s">
        <v>114</v>
      </c>
      <c r="E3858" s="228" t="str">
        <f>VLOOKUP(D3858,Y$4:AA3860,2,FALSE)</f>
        <v>تانکر سوخت بنز</v>
      </c>
      <c r="F3858" s="340" t="str">
        <f>VLOOKUP(D3858,Y$4:AA3860,3,FALSE)</f>
        <v>شرکتی-برات زاده- از تاریخ 1 تیرماه</v>
      </c>
      <c r="G3858" s="4">
        <v>0</v>
      </c>
    </row>
    <row r="3859" spans="2:7" x14ac:dyDescent="0.25">
      <c r="B3859" s="122">
        <f t="shared" si="59"/>
        <v>3857</v>
      </c>
      <c r="C3859" s="369">
        <v>45515</v>
      </c>
      <c r="D3859" s="106" t="s">
        <v>399</v>
      </c>
      <c r="E3859" s="228" t="str">
        <f>VLOOKUP(D3859,Y$4:AA3861,2,FALSE)</f>
        <v xml:space="preserve"> لودر</v>
      </c>
      <c r="F3859" s="340" t="str">
        <f>VLOOKUP(D3859,Y$4:AA3861,3,FALSE)</f>
        <v>شرکتی-پیروزی</v>
      </c>
      <c r="G3859" s="4">
        <v>0</v>
      </c>
    </row>
    <row r="3860" spans="2:7" x14ac:dyDescent="0.25">
      <c r="B3860" s="122">
        <f t="shared" si="59"/>
        <v>3858</v>
      </c>
      <c r="C3860" s="369">
        <v>45515</v>
      </c>
      <c r="D3860" s="236" t="s">
        <v>158</v>
      </c>
      <c r="E3860" s="228" t="str">
        <f>VLOOKUP(D3860,Y$4:AA3862,2,FALSE)</f>
        <v>بیل مکانیکی</v>
      </c>
      <c r="F3860" s="340" t="str">
        <f>VLOOKUP(D3860,Y$4:AA3862,3,FALSE)</f>
        <v>تکبری</v>
      </c>
      <c r="G3860" s="4">
        <v>0</v>
      </c>
    </row>
    <row r="3861" spans="2:7" x14ac:dyDescent="0.25">
      <c r="B3861" s="122">
        <f t="shared" si="59"/>
        <v>3859</v>
      </c>
      <c r="C3861" s="369">
        <v>45515</v>
      </c>
      <c r="D3861" s="237" t="s">
        <v>144</v>
      </c>
      <c r="E3861" s="228" t="str">
        <f>VLOOKUP(D3861,Y$4:AA3863,2,FALSE)</f>
        <v>بلدوزر D85</v>
      </c>
      <c r="F3861" s="340" t="str">
        <f>VLOOKUP(D3861,Y$4:AA3863,3,FALSE)</f>
        <v>اکبری</v>
      </c>
      <c r="G3861" s="4">
        <v>218</v>
      </c>
    </row>
    <row r="3862" spans="2:7" x14ac:dyDescent="0.25">
      <c r="B3862" s="122">
        <f t="shared" si="59"/>
        <v>3860</v>
      </c>
      <c r="C3862" s="369">
        <v>45515</v>
      </c>
      <c r="D3862" s="237" t="s">
        <v>146</v>
      </c>
      <c r="E3862" s="228" t="str">
        <f>VLOOKUP(D3862,Y$4:AA3864,2,FALSE)</f>
        <v>بلدوزر D85</v>
      </c>
      <c r="F3862" s="340" t="str">
        <f>VLOOKUP(D3862,Y$4:AA3864,3,FALSE)</f>
        <v>اکبری</v>
      </c>
      <c r="G3862" s="4">
        <v>181</v>
      </c>
    </row>
    <row r="3863" spans="2:7" x14ac:dyDescent="0.25">
      <c r="B3863" s="122">
        <f t="shared" si="59"/>
        <v>3861</v>
      </c>
      <c r="C3863" s="369">
        <v>45515</v>
      </c>
      <c r="D3863" s="238" t="s">
        <v>147</v>
      </c>
      <c r="E3863" s="228" t="str">
        <f>VLOOKUP(D3863,Y$4:AA3865,2,FALSE)</f>
        <v>بلدوزر کاترپیلار D8</v>
      </c>
      <c r="F3863" s="340" t="str">
        <f>VLOOKUP(D3863,Y$4:AA3865,3,FALSE)</f>
        <v>حسن پور</v>
      </c>
      <c r="G3863" s="4">
        <v>0</v>
      </c>
    </row>
    <row r="3864" spans="2:7" x14ac:dyDescent="0.25">
      <c r="B3864" s="122">
        <f t="shared" si="59"/>
        <v>3862</v>
      </c>
      <c r="C3864" s="369">
        <v>45515</v>
      </c>
      <c r="D3864" s="236" t="s">
        <v>162</v>
      </c>
      <c r="E3864" s="228" t="str">
        <f>VLOOKUP(D3864,Y$4:AA3866,2,FALSE)</f>
        <v>بیل مکانیکی</v>
      </c>
      <c r="F3864" s="340" t="str">
        <f>VLOOKUP(D3864,Y$4:AA3866,3,FALSE)</f>
        <v>رضاپور</v>
      </c>
      <c r="G3864" s="4">
        <v>0</v>
      </c>
    </row>
    <row r="3865" spans="2:7" x14ac:dyDescent="0.25">
      <c r="B3865" s="122">
        <f t="shared" si="59"/>
        <v>3863</v>
      </c>
      <c r="C3865" s="369">
        <v>45515</v>
      </c>
      <c r="D3865" s="236" t="s">
        <v>160</v>
      </c>
      <c r="E3865" s="228" t="str">
        <f>VLOOKUP(D3865,Y$4:AA3867,2,FALSE)</f>
        <v>تانکر آب</v>
      </c>
      <c r="F3865" s="340" t="str">
        <f>VLOOKUP(D3865,Y$4:AA3867,3,FALSE)</f>
        <v>رضاپور</v>
      </c>
      <c r="G3865" s="4">
        <v>0</v>
      </c>
    </row>
    <row r="3866" spans="2:7" x14ac:dyDescent="0.25">
      <c r="B3866" s="122">
        <f t="shared" si="59"/>
        <v>3864</v>
      </c>
      <c r="C3866" s="369">
        <v>45515</v>
      </c>
      <c r="D3866" s="236" t="s">
        <v>398</v>
      </c>
      <c r="E3866" s="228" t="str">
        <f>VLOOKUP(D3866,Y$4:AA3868,2,FALSE)</f>
        <v>بلدوزر</v>
      </c>
      <c r="F3866" s="340" t="str">
        <f>VLOOKUP(D3866,Y$4:AA3868,3,FALSE)</f>
        <v>جواد رضاپور</v>
      </c>
      <c r="G3866" s="4">
        <v>0</v>
      </c>
    </row>
    <row r="3867" spans="2:7" x14ac:dyDescent="0.25">
      <c r="B3867" s="122">
        <f t="shared" si="59"/>
        <v>3865</v>
      </c>
      <c r="C3867" s="369">
        <v>45515</v>
      </c>
      <c r="D3867" s="236" t="s">
        <v>149</v>
      </c>
      <c r="E3867" s="228" t="str">
        <f>VLOOKUP(D3867,Y$4:AA3869,2,FALSE)</f>
        <v>لودر ZL50</v>
      </c>
      <c r="F3867" s="340" t="str">
        <f>VLOOKUP(D3867,Y$4:AA3869,3,FALSE)</f>
        <v>میرزایی</v>
      </c>
      <c r="G3867" s="4">
        <v>0</v>
      </c>
    </row>
    <row r="3868" spans="2:7" x14ac:dyDescent="0.25">
      <c r="B3868" s="122">
        <f t="shared" si="59"/>
        <v>3866</v>
      </c>
      <c r="C3868" s="369">
        <v>45515</v>
      </c>
      <c r="D3868" s="237" t="s">
        <v>150</v>
      </c>
      <c r="E3868" s="228" t="str">
        <f>VLOOKUP(D3868,Y$4:AA3870,2,FALSE)</f>
        <v>کامیون کمپرسی</v>
      </c>
      <c r="F3868" s="340" t="str">
        <f>VLOOKUP(D3868,Y$4:AA3870,3,FALSE)</f>
        <v>میرزایی</v>
      </c>
      <c r="G3868" s="4">
        <v>0</v>
      </c>
    </row>
    <row r="3869" spans="2:7" x14ac:dyDescent="0.25">
      <c r="B3869" s="122">
        <f t="shared" si="59"/>
        <v>3867</v>
      </c>
      <c r="C3869" s="369">
        <v>45515</v>
      </c>
      <c r="D3869" s="237" t="s">
        <v>152</v>
      </c>
      <c r="E3869" s="228" t="str">
        <f>VLOOKUP(D3869,Y$4:AA3871,2,FALSE)</f>
        <v>کامیون کمپرسی</v>
      </c>
      <c r="F3869" s="340" t="str">
        <f>VLOOKUP(D3869,Y$4:AA3871,3,FALSE)</f>
        <v>میرزایی</v>
      </c>
      <c r="G3869" s="4">
        <v>0</v>
      </c>
    </row>
    <row r="3870" spans="2:7" x14ac:dyDescent="0.25">
      <c r="B3870" s="122">
        <f t="shared" si="59"/>
        <v>3868</v>
      </c>
      <c r="C3870" s="369">
        <v>45515</v>
      </c>
      <c r="D3870" s="237" t="s">
        <v>153</v>
      </c>
      <c r="E3870" s="228" t="str">
        <f>VLOOKUP(D3870,Y$4:AA3872,2,FALSE)</f>
        <v>کامیون کمپرسی</v>
      </c>
      <c r="F3870" s="340" t="str">
        <f>VLOOKUP(D3870,Y$4:AA3872,3,FALSE)</f>
        <v>میرزایی</v>
      </c>
      <c r="G3870" s="4">
        <v>0</v>
      </c>
    </row>
    <row r="3871" spans="2:7" x14ac:dyDescent="0.25">
      <c r="B3871" s="122">
        <f t="shared" si="59"/>
        <v>3869</v>
      </c>
      <c r="C3871" s="369">
        <v>45515</v>
      </c>
      <c r="D3871" s="237" t="s">
        <v>137</v>
      </c>
      <c r="E3871" s="228" t="str">
        <f>VLOOKUP(D3871,Y$4:AA3873,2,FALSE)</f>
        <v>بیل مکانیکی</v>
      </c>
      <c r="F3871" s="340" t="str">
        <f>VLOOKUP(D3871,Y$4:AA3873,3,FALSE)</f>
        <v>انصاری</v>
      </c>
      <c r="G3871" s="4">
        <v>607</v>
      </c>
    </row>
    <row r="3872" spans="2:7" x14ac:dyDescent="0.25">
      <c r="B3872" s="122">
        <f t="shared" si="59"/>
        <v>3870</v>
      </c>
      <c r="C3872" s="369">
        <v>45515</v>
      </c>
      <c r="D3872" s="237" t="s">
        <v>139</v>
      </c>
      <c r="E3872" s="228" t="str">
        <f>VLOOKUP(D3872,Y$4:AA3874,2,FALSE)</f>
        <v>بیل مکانیکی</v>
      </c>
      <c r="F3872" s="340" t="str">
        <f>VLOOKUP(D3872,Y$4:AA3874,3,FALSE)</f>
        <v>انصاری</v>
      </c>
      <c r="G3872" s="4">
        <v>352</v>
      </c>
    </row>
    <row r="3873" spans="2:7" x14ac:dyDescent="0.25">
      <c r="B3873" s="122">
        <f t="shared" si="59"/>
        <v>3871</v>
      </c>
      <c r="C3873" s="369">
        <v>45515</v>
      </c>
      <c r="D3873" s="237" t="s">
        <v>141</v>
      </c>
      <c r="E3873" s="228" t="str">
        <f>VLOOKUP(D3873,Y$4:AA3875,2,FALSE)</f>
        <v>کامیون کمپرسی</v>
      </c>
      <c r="F3873" s="340" t="str">
        <f>VLOOKUP(D3873,Y$4:AA3875,3,FALSE)</f>
        <v>انصاری</v>
      </c>
      <c r="G3873" s="4">
        <v>0</v>
      </c>
    </row>
    <row r="3874" spans="2:7" x14ac:dyDescent="0.25">
      <c r="B3874" s="122">
        <f t="shared" si="59"/>
        <v>3872</v>
      </c>
      <c r="C3874" s="369">
        <v>45515</v>
      </c>
      <c r="D3874" s="237" t="s">
        <v>142</v>
      </c>
      <c r="E3874" s="228" t="str">
        <f>VLOOKUP(D3874,Y$4:AA3876,2,FALSE)</f>
        <v>کامیون کمپرسی</v>
      </c>
      <c r="F3874" s="340" t="str">
        <f>VLOOKUP(D3874,Y$4:AA3876,3,FALSE)</f>
        <v>انصاری</v>
      </c>
      <c r="G3874" s="4">
        <v>170</v>
      </c>
    </row>
    <row r="3875" spans="2:7" x14ac:dyDescent="0.25">
      <c r="B3875" s="122">
        <f t="shared" si="59"/>
        <v>3873</v>
      </c>
      <c r="C3875" s="369">
        <v>45515</v>
      </c>
      <c r="D3875" s="237" t="s">
        <v>143</v>
      </c>
      <c r="E3875" s="228" t="str">
        <f>VLOOKUP(D3875,Y$4:AA3877,2,FALSE)</f>
        <v>کامیون کمپرسی</v>
      </c>
      <c r="F3875" s="340" t="str">
        <f>VLOOKUP(D3875,Y$4:AA3877,3,FALSE)</f>
        <v>انصاری</v>
      </c>
      <c r="G3875" s="4">
        <v>0</v>
      </c>
    </row>
    <row r="3876" spans="2:7" x14ac:dyDescent="0.25">
      <c r="B3876" s="122">
        <f t="shared" si="59"/>
        <v>3874</v>
      </c>
      <c r="C3876" s="369">
        <v>45515</v>
      </c>
      <c r="D3876" s="237" t="s">
        <v>136</v>
      </c>
      <c r="E3876" s="228" t="str">
        <f>VLOOKUP(D3876,Y$4:AA3878,2,FALSE)</f>
        <v>بلدوزر</v>
      </c>
      <c r="F3876" s="340" t="str">
        <f>VLOOKUP(D3876,Y$4:AA3878,3,FALSE)</f>
        <v>انصاری</v>
      </c>
      <c r="G3876" s="4">
        <v>0</v>
      </c>
    </row>
    <row r="3877" spans="2:7" x14ac:dyDescent="0.25">
      <c r="B3877" s="122">
        <f t="shared" si="59"/>
        <v>3875</v>
      </c>
      <c r="C3877" s="369">
        <v>45515</v>
      </c>
      <c r="D3877" s="237" t="s">
        <v>286</v>
      </c>
      <c r="E3877" s="228" t="str">
        <f>VLOOKUP(D3877,Y$4:AA3879,2,FALSE)</f>
        <v>بلدوزر</v>
      </c>
      <c r="F3877" s="340" t="str">
        <f>VLOOKUP(D3877,Y$4:AA3879,3,FALSE)</f>
        <v>انصاری</v>
      </c>
      <c r="G3877" s="4">
        <v>0</v>
      </c>
    </row>
    <row r="3878" spans="2:7" x14ac:dyDescent="0.25">
      <c r="B3878" s="122">
        <f t="shared" si="59"/>
        <v>3876</v>
      </c>
      <c r="C3878" s="369">
        <v>45515</v>
      </c>
      <c r="D3878" s="236" t="s">
        <v>155</v>
      </c>
      <c r="E3878" s="228" t="str">
        <f>VLOOKUP(D3878,Y$4:AA3880,2,FALSE)</f>
        <v>لودر</v>
      </c>
      <c r="F3878" s="340" t="str">
        <f>VLOOKUP(D3878,Y$4:AA3880,3,FALSE)</f>
        <v>صداقت</v>
      </c>
      <c r="G3878" s="4">
        <v>150</v>
      </c>
    </row>
    <row r="3879" spans="2:7" x14ac:dyDescent="0.25">
      <c r="B3879" s="122">
        <f t="shared" si="59"/>
        <v>3877</v>
      </c>
      <c r="C3879" s="369">
        <v>45515</v>
      </c>
      <c r="D3879" s="236" t="s">
        <v>156</v>
      </c>
      <c r="E3879" s="228" t="str">
        <f>VLOOKUP(D3879,Y$4:AA3881,2,FALSE)</f>
        <v>کامیون کمپرسی</v>
      </c>
      <c r="F3879" s="340" t="str">
        <f>VLOOKUP(D3879,Y$4:AA3881,3,FALSE)</f>
        <v>صداقت</v>
      </c>
      <c r="G3879" s="4">
        <v>142</v>
      </c>
    </row>
    <row r="3880" spans="2:7" x14ac:dyDescent="0.25">
      <c r="B3880" s="122">
        <f t="shared" si="59"/>
        <v>3878</v>
      </c>
      <c r="C3880" s="369">
        <v>45515</v>
      </c>
      <c r="D3880" s="236" t="s">
        <v>157</v>
      </c>
      <c r="E3880" s="228" t="str">
        <f>VLOOKUP(D3880,Y$4:AA3882,2,FALSE)</f>
        <v>کامیون کمپرسی</v>
      </c>
      <c r="F3880" s="340" t="str">
        <f>VLOOKUP(D3880,Y$4:AA3882,3,FALSE)</f>
        <v>صداقت</v>
      </c>
      <c r="G3880" s="4">
        <v>132</v>
      </c>
    </row>
    <row r="3881" spans="2:7" x14ac:dyDescent="0.25">
      <c r="B3881" s="122">
        <f t="shared" si="59"/>
        <v>3879</v>
      </c>
      <c r="C3881" s="369">
        <v>45515</v>
      </c>
      <c r="D3881" s="236" t="s">
        <v>302</v>
      </c>
      <c r="E3881" s="228" t="str">
        <f>VLOOKUP(D3881,Y$4:AA3883,2,FALSE)</f>
        <v>کامیون کمپرسی</v>
      </c>
      <c r="F3881" s="340" t="str">
        <f>VLOOKUP(D3881,Y$4:AA3883,3,FALSE)</f>
        <v>صداقت</v>
      </c>
      <c r="G3881" s="4">
        <v>0</v>
      </c>
    </row>
    <row r="3882" spans="2:7" x14ac:dyDescent="0.25">
      <c r="B3882" s="122">
        <f t="shared" si="59"/>
        <v>3880</v>
      </c>
      <c r="C3882" s="369">
        <v>45515</v>
      </c>
      <c r="D3882" s="237" t="s">
        <v>266</v>
      </c>
      <c r="E3882" s="228" t="str">
        <f>VLOOKUP(D3882,Y$4:AA3884,2,FALSE)</f>
        <v>کامیون کمپرسی</v>
      </c>
      <c r="F3882" s="340" t="str">
        <f>VLOOKUP(D3882,Y$4:AA3884,3,FALSE)</f>
        <v>انصاری</v>
      </c>
      <c r="G3882" s="4">
        <v>0</v>
      </c>
    </row>
    <row r="3883" spans="2:7" x14ac:dyDescent="0.25">
      <c r="B3883" s="122">
        <f t="shared" si="59"/>
        <v>3881</v>
      </c>
      <c r="C3883" s="369">
        <v>45515</v>
      </c>
      <c r="D3883" s="237" t="s">
        <v>267</v>
      </c>
      <c r="E3883" s="228" t="str">
        <f>VLOOKUP(D3883,Y$4:AA3885,2,FALSE)</f>
        <v>کامیون کمپرسی</v>
      </c>
      <c r="F3883" s="340" t="str">
        <f>VLOOKUP(D3883,Y$4:AA3885,3,FALSE)</f>
        <v>انصاری</v>
      </c>
      <c r="G3883" s="4">
        <v>0</v>
      </c>
    </row>
    <row r="3884" spans="2:7" x14ac:dyDescent="0.25">
      <c r="B3884" s="122">
        <f t="shared" si="59"/>
        <v>3882</v>
      </c>
      <c r="C3884" s="369">
        <v>45515</v>
      </c>
      <c r="D3884" s="237" t="s">
        <v>258</v>
      </c>
      <c r="E3884" s="228" t="str">
        <f>VLOOKUP(D3884,Y$4:AA3886,2,FALSE)</f>
        <v>کامیون کمپرسی</v>
      </c>
      <c r="F3884" s="340" t="str">
        <f>VLOOKUP(D3884,Y$4:AA3886,3,FALSE)</f>
        <v>انصاری</v>
      </c>
      <c r="G3884" s="4">
        <v>0</v>
      </c>
    </row>
    <row r="3885" spans="2:7" x14ac:dyDescent="0.25">
      <c r="B3885" s="122">
        <f t="shared" si="59"/>
        <v>3883</v>
      </c>
      <c r="C3885" s="369">
        <v>45515</v>
      </c>
      <c r="D3885" s="238" t="s">
        <v>179</v>
      </c>
      <c r="E3885" s="228" t="str">
        <f>VLOOKUP(D3885,Y$4:AA3887,2,FALSE)</f>
        <v>تانکر آب</v>
      </c>
      <c r="F3885" s="340" t="str">
        <f>VLOOKUP(D3885,Y$4:AA3887,3,FALSE)</f>
        <v>گلپایگانی</v>
      </c>
      <c r="G3885" s="4">
        <v>102</v>
      </c>
    </row>
    <row r="3886" spans="2:7" x14ac:dyDescent="0.25">
      <c r="B3886" s="122">
        <f t="shared" si="59"/>
        <v>3884</v>
      </c>
      <c r="C3886" s="369">
        <v>45515</v>
      </c>
      <c r="D3886" s="238" t="s">
        <v>164</v>
      </c>
      <c r="E3886" s="228" t="str">
        <f>VLOOKUP(D3886,Y$4:AA3888,2,FALSE)</f>
        <v>گریدر 14G</v>
      </c>
      <c r="F3886" s="340" t="str">
        <f>VLOOKUP(D3886,Y$4:AA3888,3,FALSE)</f>
        <v>محمد پور</v>
      </c>
      <c r="G3886" s="4">
        <v>0</v>
      </c>
    </row>
    <row r="3887" spans="2:7" x14ac:dyDescent="0.25">
      <c r="B3887" s="122">
        <f t="shared" si="59"/>
        <v>3885</v>
      </c>
      <c r="C3887" s="369">
        <v>45515</v>
      </c>
      <c r="D3887" s="238" t="s">
        <v>168</v>
      </c>
      <c r="E3887" s="228" t="str">
        <f>VLOOKUP(D3887,Y$4:AA3889,2,FALSE)</f>
        <v>غلطک کششی</v>
      </c>
      <c r="F3887" s="340" t="str">
        <f>VLOOKUP(D3887,Y$4:AA3889,3,FALSE)</f>
        <v>محمد پور</v>
      </c>
      <c r="G3887" s="4">
        <v>0</v>
      </c>
    </row>
    <row r="3888" spans="2:7" x14ac:dyDescent="0.25">
      <c r="B3888" s="122">
        <f t="shared" si="59"/>
        <v>3886</v>
      </c>
      <c r="C3888" s="369">
        <v>45515</v>
      </c>
      <c r="D3888" s="238" t="s">
        <v>171</v>
      </c>
      <c r="E3888" s="228" t="str">
        <f>VLOOKUP(D3888,Y$4:AA3890,2,FALSE)</f>
        <v>غلطک کششی</v>
      </c>
      <c r="F3888" s="340" t="str">
        <f>VLOOKUP(D3888,Y$4:AA3890,3,FALSE)</f>
        <v>محمد پور</v>
      </c>
      <c r="G3888" s="4">
        <v>0</v>
      </c>
    </row>
    <row r="3889" spans="2:7" x14ac:dyDescent="0.25">
      <c r="B3889" s="122">
        <f t="shared" si="59"/>
        <v>3887</v>
      </c>
      <c r="C3889" s="369">
        <v>45515</v>
      </c>
      <c r="D3889" s="238" t="s">
        <v>172</v>
      </c>
      <c r="E3889" s="228" t="str">
        <f>VLOOKUP(D3889,Y$4:AA3891,2,FALSE)</f>
        <v>لودر</v>
      </c>
      <c r="F3889" s="340" t="str">
        <f>VLOOKUP(D3889,Y$4:AA3891,3,FALSE)</f>
        <v>محمد پور</v>
      </c>
      <c r="G3889" s="4">
        <v>0</v>
      </c>
    </row>
    <row r="3890" spans="2:7" x14ac:dyDescent="0.25">
      <c r="B3890" s="122">
        <f t="shared" ref="B3890:B3953" si="60">ROW()-2</f>
        <v>3888</v>
      </c>
      <c r="C3890" s="369">
        <v>45515</v>
      </c>
      <c r="D3890" s="238" t="s">
        <v>173</v>
      </c>
      <c r="E3890" s="228" t="str">
        <f>VLOOKUP(D3890,Y$4:AA3892,2,FALSE)</f>
        <v>تانکر آب</v>
      </c>
      <c r="F3890" s="340" t="str">
        <f>VLOOKUP(D3890,Y$4:AA3892,3,FALSE)</f>
        <v>محمد پور</v>
      </c>
      <c r="G3890" s="4">
        <v>0</v>
      </c>
    </row>
    <row r="3891" spans="2:7" x14ac:dyDescent="0.25">
      <c r="B3891" s="122">
        <f t="shared" si="60"/>
        <v>3889</v>
      </c>
      <c r="C3891" s="369">
        <v>45515</v>
      </c>
      <c r="D3891" s="238" t="s">
        <v>174</v>
      </c>
      <c r="E3891" s="228" t="str">
        <f>VLOOKUP(D3891,Y$4:AA3893,2,FALSE)</f>
        <v>غلطک پاچه بزی</v>
      </c>
      <c r="F3891" s="340" t="str">
        <f>VLOOKUP(D3891,Y$4:AA3893,3,FALSE)</f>
        <v>محمد پور</v>
      </c>
      <c r="G3891" s="4">
        <v>0</v>
      </c>
    </row>
    <row r="3892" spans="2:7" x14ac:dyDescent="0.25">
      <c r="B3892" s="122">
        <f t="shared" si="60"/>
        <v>3890</v>
      </c>
      <c r="C3892" s="369">
        <v>45515</v>
      </c>
      <c r="D3892" s="238" t="s">
        <v>176</v>
      </c>
      <c r="E3892" s="228" t="str">
        <f>VLOOKUP(D3892,Y$4:AA3894,2,FALSE)</f>
        <v>بلدوزر</v>
      </c>
      <c r="F3892" s="340" t="str">
        <f>VLOOKUP(D3892,Y$4:AA3894,3,FALSE)</f>
        <v>محمد پور</v>
      </c>
      <c r="G3892" s="4">
        <v>405</v>
      </c>
    </row>
    <row r="3893" spans="2:7" x14ac:dyDescent="0.25">
      <c r="B3893" s="122">
        <f t="shared" si="60"/>
        <v>3891</v>
      </c>
      <c r="C3893" s="369">
        <v>45515</v>
      </c>
      <c r="D3893" s="238" t="s">
        <v>177</v>
      </c>
      <c r="E3893" s="228" t="str">
        <f>VLOOKUP(D3893,Y$4:AA3895,2,FALSE)</f>
        <v>کمپرسی جفت</v>
      </c>
      <c r="F3893" s="340" t="str">
        <f>VLOOKUP(D3893,Y$4:AA3895,3,FALSE)</f>
        <v>محمد پور</v>
      </c>
      <c r="G3893" s="4">
        <v>154</v>
      </c>
    </row>
    <row r="3894" spans="2:7" x14ac:dyDescent="0.25">
      <c r="B3894" s="122">
        <f t="shared" si="60"/>
        <v>3892</v>
      </c>
      <c r="C3894" s="369">
        <v>45515</v>
      </c>
      <c r="D3894" s="238" t="s">
        <v>270</v>
      </c>
      <c r="E3894" s="228" t="str">
        <f>VLOOKUP(D3894,Y$4:AA3896,2,FALSE)</f>
        <v>کمپرسی جفت</v>
      </c>
      <c r="F3894" s="340" t="str">
        <f>VLOOKUP(D3894,Y$4:AA3896,3,FALSE)</f>
        <v>محمد پور</v>
      </c>
      <c r="G3894" s="4">
        <v>0</v>
      </c>
    </row>
    <row r="3895" spans="2:7" x14ac:dyDescent="0.25">
      <c r="B3895" s="122">
        <f t="shared" si="60"/>
        <v>3893</v>
      </c>
      <c r="C3895" s="369">
        <v>45515</v>
      </c>
      <c r="D3895" s="238" t="s">
        <v>268</v>
      </c>
      <c r="E3895" s="228" t="str">
        <f>VLOOKUP(D3895,Y$4:AA3897,2,FALSE)</f>
        <v>کمپرسی تک</v>
      </c>
      <c r="F3895" s="340" t="str">
        <f>VLOOKUP(D3895,Y$4:AA3897,3,FALSE)</f>
        <v>محمد پور</v>
      </c>
      <c r="G3895" s="4">
        <v>0</v>
      </c>
    </row>
    <row r="3896" spans="2:7" x14ac:dyDescent="0.25">
      <c r="B3896" s="122">
        <f t="shared" si="60"/>
        <v>3894</v>
      </c>
      <c r="C3896" s="369">
        <v>45515</v>
      </c>
      <c r="D3896" s="238" t="s">
        <v>260</v>
      </c>
      <c r="E3896" s="228" t="str">
        <f>VLOOKUP(D3896,Y$4:AA3898,2,FALSE)</f>
        <v>تانکر آب</v>
      </c>
      <c r="F3896" s="340" t="str">
        <f>VLOOKUP(D3896,Y$4:AA3898,3,FALSE)</f>
        <v>محمد پور</v>
      </c>
      <c r="G3896" s="4">
        <v>0</v>
      </c>
    </row>
    <row r="3897" spans="2:7" x14ac:dyDescent="0.25">
      <c r="B3897" s="122">
        <f t="shared" si="60"/>
        <v>3895</v>
      </c>
      <c r="C3897" s="369">
        <v>45515</v>
      </c>
      <c r="D3897" s="238" t="s">
        <v>284</v>
      </c>
      <c r="E3897" s="228" t="str">
        <f>VLOOKUP(D3897,Y$4:AA3899,2,FALSE)</f>
        <v>کمپرسی جفت</v>
      </c>
      <c r="F3897" s="340" t="str">
        <f>VLOOKUP(D3897,Y$4:AA3899,3,FALSE)</f>
        <v>محمد پور</v>
      </c>
      <c r="G3897" s="4">
        <v>128</v>
      </c>
    </row>
    <row r="3898" spans="2:7" x14ac:dyDescent="0.25">
      <c r="B3898" s="122">
        <f t="shared" si="60"/>
        <v>3896</v>
      </c>
      <c r="C3898" s="369">
        <v>45515</v>
      </c>
      <c r="D3898" s="238" t="s">
        <v>359</v>
      </c>
      <c r="E3898" s="228" t="str">
        <f>VLOOKUP(D3898,Y$4:AA3900,2,FALSE)</f>
        <v>کمپرسی جفت</v>
      </c>
      <c r="F3898" s="340" t="str">
        <f>VLOOKUP(D3898,Y$4:AA3900,3,FALSE)</f>
        <v>محمد پور</v>
      </c>
      <c r="G3898" s="4">
        <v>0</v>
      </c>
    </row>
    <row r="3899" spans="2:7" x14ac:dyDescent="0.25">
      <c r="B3899" s="122">
        <f t="shared" si="60"/>
        <v>3897</v>
      </c>
      <c r="C3899" s="369">
        <v>45515</v>
      </c>
      <c r="D3899" s="238" t="s">
        <v>361</v>
      </c>
      <c r="E3899" s="228" t="str">
        <f>VLOOKUP(D3899,Y$4:AA3901,2,FALSE)</f>
        <v>لودر</v>
      </c>
      <c r="F3899" s="340" t="str">
        <f>VLOOKUP(D3899,Y$4:AA3901,3,FALSE)</f>
        <v>محمد پور</v>
      </c>
      <c r="G3899" s="4">
        <v>123</v>
      </c>
    </row>
    <row r="3900" spans="2:7" x14ac:dyDescent="0.25">
      <c r="B3900" s="122">
        <f t="shared" si="60"/>
        <v>3898</v>
      </c>
      <c r="C3900" s="369">
        <v>45515</v>
      </c>
      <c r="D3900" s="238" t="s">
        <v>393</v>
      </c>
      <c r="E3900" s="228" t="str">
        <f>VLOOKUP(D3900,Y$4:AA3902,2,FALSE)</f>
        <v xml:space="preserve"> پمپ بتن</v>
      </c>
      <c r="F3900" s="340" t="str">
        <f>VLOOKUP(D3900,Y$4:AA3902,3,FALSE)</f>
        <v>اسماعیل پور</v>
      </c>
      <c r="G3900" s="4">
        <v>0</v>
      </c>
    </row>
    <row r="3901" spans="2:7" x14ac:dyDescent="0.25">
      <c r="B3901" s="122">
        <f t="shared" si="60"/>
        <v>3899</v>
      </c>
      <c r="C3901" s="369">
        <v>45515</v>
      </c>
      <c r="D3901" s="238" t="s">
        <v>387</v>
      </c>
      <c r="E3901" s="228" t="str">
        <f>VLOOKUP(D3901,Y$4:AA3903,2,FALSE)</f>
        <v>کمپرسی تک</v>
      </c>
      <c r="F3901" s="340" t="str">
        <f>VLOOKUP(D3901,Y$4:AA3903,3,FALSE)</f>
        <v>جواد رضاپور</v>
      </c>
      <c r="G3901" s="4">
        <v>0</v>
      </c>
    </row>
    <row r="3902" spans="2:7" x14ac:dyDescent="0.25">
      <c r="B3902" s="122">
        <f t="shared" si="60"/>
        <v>3900</v>
      </c>
      <c r="C3902" s="369">
        <v>45515</v>
      </c>
      <c r="D3902" s="238" t="s">
        <v>388</v>
      </c>
      <c r="E3902" s="228" t="str">
        <f>VLOOKUP(D3902,Y$4:AA3904,2,FALSE)</f>
        <v>کمپرسی تک</v>
      </c>
      <c r="F3902" s="340" t="str">
        <f>VLOOKUP(D3902,Y$4:AA3904,3,FALSE)</f>
        <v>جواد رضاپور</v>
      </c>
      <c r="G3902" s="4">
        <v>0</v>
      </c>
    </row>
    <row r="3903" spans="2:7" x14ac:dyDescent="0.25">
      <c r="B3903" s="122">
        <f t="shared" si="60"/>
        <v>3901</v>
      </c>
      <c r="C3903" s="369">
        <v>45515</v>
      </c>
      <c r="D3903" s="238" t="s">
        <v>397</v>
      </c>
      <c r="E3903" s="228" t="str">
        <f>VLOOKUP(D3903,Y$4:AA3905,2,FALSE)</f>
        <v>لودر</v>
      </c>
      <c r="F3903" s="340" t="str">
        <f>VLOOKUP(D3903,Y$4:AA3905,3,FALSE)</f>
        <v>جواد رضاپور</v>
      </c>
      <c r="G3903" s="4">
        <v>0</v>
      </c>
    </row>
    <row r="3904" spans="2:7" x14ac:dyDescent="0.25">
      <c r="B3904" s="122">
        <f t="shared" si="60"/>
        <v>3902</v>
      </c>
      <c r="C3904" s="369">
        <v>45515</v>
      </c>
      <c r="D3904" s="238" t="s">
        <v>435</v>
      </c>
      <c r="E3904" s="228" t="str">
        <f>VLOOKUP(D3904,Y$4:AA3906,2,FALSE)</f>
        <v>بلدوزر</v>
      </c>
      <c r="F3904" s="340" t="str">
        <f>VLOOKUP(D3904,Y$4:AA3906,3,FALSE)</f>
        <v>جواد رضاپور</v>
      </c>
      <c r="G3904" s="4">
        <v>387</v>
      </c>
    </row>
    <row r="3905" spans="2:7" x14ac:dyDescent="0.25">
      <c r="B3905" s="122">
        <f t="shared" si="60"/>
        <v>3903</v>
      </c>
      <c r="C3905" s="369">
        <v>45515</v>
      </c>
      <c r="D3905" s="238" t="s">
        <v>436</v>
      </c>
      <c r="E3905" s="228" t="str">
        <f>VLOOKUP(D3905,Y$4:AA3907,2,FALSE)</f>
        <v>تانکر آب</v>
      </c>
      <c r="F3905" s="340" t="str">
        <f>VLOOKUP(D3905,Y$4:AA3907,3,FALSE)</f>
        <v>جواد رضاپور</v>
      </c>
      <c r="G3905" s="4">
        <v>152</v>
      </c>
    </row>
    <row r="3906" spans="2:7" x14ac:dyDescent="0.25">
      <c r="B3906" s="122">
        <f t="shared" si="60"/>
        <v>3904</v>
      </c>
      <c r="C3906" s="369">
        <v>45515</v>
      </c>
      <c r="D3906" s="137" t="s">
        <v>261</v>
      </c>
      <c r="E3906" s="228" t="s">
        <v>161</v>
      </c>
      <c r="F3906" s="340" t="s">
        <v>65</v>
      </c>
      <c r="G3906" s="4">
        <v>100</v>
      </c>
    </row>
    <row r="3907" spans="2:7" x14ac:dyDescent="0.25">
      <c r="B3907" s="122">
        <f t="shared" si="60"/>
        <v>3905</v>
      </c>
      <c r="C3907" s="369">
        <v>45516</v>
      </c>
      <c r="D3907" s="236" t="s">
        <v>127</v>
      </c>
      <c r="E3907" s="228" t="str">
        <f>VLOOKUP(D3907,Y$4:AA3909,2,FALSE)</f>
        <v>بلدوزر</v>
      </c>
      <c r="F3907" s="340" t="str">
        <f>VLOOKUP(D3907,Y$4:AA3909,3,FALSE)</f>
        <v>شرکتی-رجب زاده</v>
      </c>
      <c r="G3907" s="4">
        <v>405</v>
      </c>
    </row>
    <row r="3908" spans="2:7" x14ac:dyDescent="0.25">
      <c r="B3908" s="122">
        <f t="shared" si="60"/>
        <v>3906</v>
      </c>
      <c r="C3908" s="369">
        <v>45516</v>
      </c>
      <c r="D3908" s="236" t="s">
        <v>297</v>
      </c>
      <c r="E3908" s="228" t="str">
        <f>VLOOKUP(D3908,Y$4:AA3910,2,FALSE)</f>
        <v>بلدوزر</v>
      </c>
      <c r="F3908" s="340" t="str">
        <f>VLOOKUP(D3908,Y$4:AA3910,3,FALSE)</f>
        <v>شرکتی-نخعی</v>
      </c>
      <c r="G3908" s="4">
        <v>480</v>
      </c>
    </row>
    <row r="3909" spans="2:7" x14ac:dyDescent="0.25">
      <c r="B3909" s="122">
        <f t="shared" si="60"/>
        <v>3907</v>
      </c>
      <c r="C3909" s="369">
        <v>45516</v>
      </c>
      <c r="D3909" s="236" t="s">
        <v>88</v>
      </c>
      <c r="E3909" s="228" t="str">
        <f>VLOOKUP(D3909,Y$4:AA3911,2,FALSE)</f>
        <v>گریدر  ۱۶g</v>
      </c>
      <c r="F3909" s="340" t="str">
        <f>VLOOKUP(D3909,Y$4:AA3911,3,FALSE)</f>
        <v>شرکتی-یگانه</v>
      </c>
      <c r="G3909" s="4">
        <v>0</v>
      </c>
    </row>
    <row r="3910" spans="2:7" x14ac:dyDescent="0.25">
      <c r="B3910" s="122">
        <f t="shared" si="60"/>
        <v>3908</v>
      </c>
      <c r="C3910" s="369">
        <v>45516</v>
      </c>
      <c r="D3910" s="236" t="s">
        <v>301</v>
      </c>
      <c r="E3910" s="228" t="str">
        <f>VLOOKUP(D3910,Y$4:AA3912,2,FALSE)</f>
        <v>گریدر  ۱۶g</v>
      </c>
      <c r="F3910" s="340" t="str">
        <f>VLOOKUP(D3910,Y$4:AA3912,3,FALSE)</f>
        <v>شرکتی-حسن پور</v>
      </c>
      <c r="G3910" s="4">
        <v>0</v>
      </c>
    </row>
    <row r="3911" spans="2:7" x14ac:dyDescent="0.25">
      <c r="B3911" s="122">
        <f t="shared" si="60"/>
        <v>3909</v>
      </c>
      <c r="C3911" s="369">
        <v>45516</v>
      </c>
      <c r="D3911" s="236" t="s">
        <v>120</v>
      </c>
      <c r="E3911" s="228" t="str">
        <f>VLOOKUP(D3911,Y$4:AA3913,2,FALSE)</f>
        <v>میکسراتکو</v>
      </c>
      <c r="F3911" s="340" t="str">
        <f>VLOOKUP(D3911,Y$4:AA3913,3,FALSE)</f>
        <v>شرکتی-شاکری</v>
      </c>
      <c r="G3911" s="4">
        <v>0</v>
      </c>
    </row>
    <row r="3912" spans="2:7" x14ac:dyDescent="0.25">
      <c r="B3912" s="122">
        <f t="shared" si="60"/>
        <v>3910</v>
      </c>
      <c r="C3912" s="369">
        <v>45516</v>
      </c>
      <c r="D3912" s="236" t="s">
        <v>122</v>
      </c>
      <c r="E3912" s="228" t="str">
        <f>VLOOKUP(D3912,Y$4:AA3914,2,FALSE)</f>
        <v>میکسر امیکو</v>
      </c>
      <c r="F3912" s="340" t="str">
        <f>VLOOKUP(D3912,Y$4:AA3914,3,FALSE)</f>
        <v>شرکتی-زراعتی</v>
      </c>
      <c r="G3912" s="4">
        <v>0</v>
      </c>
    </row>
    <row r="3913" spans="2:7" x14ac:dyDescent="0.25">
      <c r="B3913" s="122">
        <f t="shared" si="60"/>
        <v>3911</v>
      </c>
      <c r="C3913" s="369">
        <v>45516</v>
      </c>
      <c r="D3913" s="236" t="s">
        <v>356</v>
      </c>
      <c r="E3913" s="228" t="str">
        <f>VLOOKUP(D3913,Y$4:AA3915,2,FALSE)</f>
        <v>میکسر اتکو</v>
      </c>
      <c r="F3913" s="340" t="str">
        <f>VLOOKUP(D3913,Y$4:AA3915,3,FALSE)</f>
        <v>-</v>
      </c>
      <c r="G3913" s="4">
        <v>51</v>
      </c>
    </row>
    <row r="3914" spans="2:7" x14ac:dyDescent="0.25">
      <c r="B3914" s="122">
        <f t="shared" si="60"/>
        <v>3912</v>
      </c>
      <c r="C3914" s="369">
        <v>45516</v>
      </c>
      <c r="D3914" s="236" t="s">
        <v>119</v>
      </c>
      <c r="E3914" s="228" t="str">
        <f>VLOOKUP(D3914,Y$4:AA3916,2,FALSE)</f>
        <v>غلطک</v>
      </c>
      <c r="F3914" s="340" t="str">
        <f>VLOOKUP(D3914,Y$4:AA3916,3,FALSE)</f>
        <v>شرکتی-جمالی</v>
      </c>
      <c r="G3914" s="4">
        <v>0</v>
      </c>
    </row>
    <row r="3915" spans="2:7" x14ac:dyDescent="0.25">
      <c r="B3915" s="122">
        <f t="shared" si="60"/>
        <v>3913</v>
      </c>
      <c r="C3915" s="369">
        <v>45516</v>
      </c>
      <c r="D3915" s="236" t="s">
        <v>110</v>
      </c>
      <c r="E3915" s="228" t="str">
        <f>VLOOKUP(D3915,Y$4:AA3917,2,FALSE)</f>
        <v>غلطک</v>
      </c>
      <c r="F3915" s="340" t="str">
        <f>VLOOKUP(D3915,Y$4:AA3917,3,FALSE)</f>
        <v>شرکتی-شیری</v>
      </c>
      <c r="G3915" s="4">
        <v>0</v>
      </c>
    </row>
    <row r="3916" spans="2:7" x14ac:dyDescent="0.25">
      <c r="B3916" s="122">
        <f t="shared" si="60"/>
        <v>3914</v>
      </c>
      <c r="C3916" s="369">
        <v>45516</v>
      </c>
      <c r="D3916" s="236" t="s">
        <v>107</v>
      </c>
      <c r="E3916" s="228" t="str">
        <f>VLOOKUP(D3916,Y$4:AA3918,2,FALSE)</f>
        <v>غلطک</v>
      </c>
      <c r="F3916" s="340" t="str">
        <f>VLOOKUP(D3916,Y$4:AA3918,3,FALSE)</f>
        <v>شرکتی-دیانتی</v>
      </c>
      <c r="G3916" s="4">
        <v>0</v>
      </c>
    </row>
    <row r="3917" spans="2:7" x14ac:dyDescent="0.25">
      <c r="B3917" s="122">
        <f t="shared" si="60"/>
        <v>3915</v>
      </c>
      <c r="C3917" s="369">
        <v>45516</v>
      </c>
      <c r="D3917" s="236" t="s">
        <v>285</v>
      </c>
      <c r="E3917" s="228" t="str">
        <f>VLOOKUP(D3917,Y$4:AA3919,2,FALSE)</f>
        <v>غلطک</v>
      </c>
      <c r="F3917" s="340" t="str">
        <f>VLOOKUP(D3917,Y$4:AA3919,3,FALSE)</f>
        <v>شرکتی-شیری</v>
      </c>
      <c r="G3917" s="4">
        <v>0</v>
      </c>
    </row>
    <row r="3918" spans="2:7" x14ac:dyDescent="0.25">
      <c r="B3918" s="122">
        <f t="shared" si="60"/>
        <v>3916</v>
      </c>
      <c r="C3918" s="369">
        <v>45516</v>
      </c>
      <c r="D3918" s="236" t="s">
        <v>380</v>
      </c>
      <c r="E3918" s="228" t="str">
        <f>VLOOKUP(D3918,Y$4:AA3920,2,FALSE)</f>
        <v>غلطک</v>
      </c>
      <c r="F3918" s="340">
        <f>VLOOKUP(D3918,Y$4:AA3920,3,FALSE)</f>
        <v>0</v>
      </c>
      <c r="G3918" s="4">
        <v>0</v>
      </c>
    </row>
    <row r="3919" spans="2:7" x14ac:dyDescent="0.25">
      <c r="B3919" s="122">
        <f t="shared" si="60"/>
        <v>3917</v>
      </c>
      <c r="C3919" s="369">
        <v>45516</v>
      </c>
      <c r="D3919" s="236" t="s">
        <v>381</v>
      </c>
      <c r="E3919" s="228" t="str">
        <f>VLOOKUP(D3919,Y$4:AA3921,2,FALSE)</f>
        <v>غلطک</v>
      </c>
      <c r="F3919" s="340">
        <f>VLOOKUP(D3919,Y$4:AA3921,3,FALSE)</f>
        <v>0</v>
      </c>
      <c r="G3919" s="4">
        <v>0</v>
      </c>
    </row>
    <row r="3920" spans="2:7" x14ac:dyDescent="0.25">
      <c r="B3920" s="122">
        <f t="shared" si="60"/>
        <v>3918</v>
      </c>
      <c r="C3920" s="369">
        <v>45516</v>
      </c>
      <c r="D3920" s="236" t="s">
        <v>91</v>
      </c>
      <c r="E3920" s="228" t="str">
        <f>VLOOKUP(D3920,Y$4:AA3922,2,FALSE)</f>
        <v>کامیون کمپرسی</v>
      </c>
      <c r="F3920" s="340" t="str">
        <f>VLOOKUP(D3920,Y$4:AA3922,3,FALSE)</f>
        <v>شرکتی-یحیی زاده</v>
      </c>
      <c r="G3920" s="4">
        <v>0</v>
      </c>
    </row>
    <row r="3921" spans="2:7" x14ac:dyDescent="0.25">
      <c r="B3921" s="122">
        <f t="shared" si="60"/>
        <v>3919</v>
      </c>
      <c r="C3921" s="369">
        <v>45516</v>
      </c>
      <c r="D3921" s="236" t="s">
        <v>94</v>
      </c>
      <c r="E3921" s="228" t="str">
        <f>VLOOKUP(D3921,Y$4:AA3923,2,FALSE)</f>
        <v>کامیون کمپرسی</v>
      </c>
      <c r="F3921" s="340" t="str">
        <f>VLOOKUP(D3921,Y$4:AA3923,3,FALSE)</f>
        <v>شرکتی-نوروز غلامی</v>
      </c>
      <c r="G3921" s="4">
        <v>0</v>
      </c>
    </row>
    <row r="3922" spans="2:7" x14ac:dyDescent="0.25">
      <c r="B3922" s="122">
        <f t="shared" si="60"/>
        <v>3920</v>
      </c>
      <c r="C3922" s="369">
        <v>45516</v>
      </c>
      <c r="D3922" s="236" t="s">
        <v>117</v>
      </c>
      <c r="E3922" s="228" t="str">
        <f>VLOOKUP(D3922,Y$4:AA3924,2,FALSE)</f>
        <v>کامیون کمپرسی</v>
      </c>
      <c r="F3922" s="340" t="str">
        <f>VLOOKUP(D3922,Y$4:AA3924,3,FALSE)</f>
        <v>شرکتی-علیرضا اقلیمی</v>
      </c>
      <c r="G3922" s="4">
        <v>0</v>
      </c>
    </row>
    <row r="3923" spans="2:7" x14ac:dyDescent="0.25">
      <c r="B3923" s="122">
        <f t="shared" si="60"/>
        <v>3921</v>
      </c>
      <c r="C3923" s="369">
        <v>45516</v>
      </c>
      <c r="D3923" s="236" t="s">
        <v>130</v>
      </c>
      <c r="E3923" s="228" t="str">
        <f>VLOOKUP(D3923,Y$4:AA3925,2,FALSE)</f>
        <v>تانکر ابپاش بنز</v>
      </c>
      <c r="F3923" s="340" t="str">
        <f>VLOOKUP(D3923,Y$4:AA3925,3,FALSE)</f>
        <v>شرکتی-بارانی</v>
      </c>
      <c r="G3923" s="4">
        <v>0</v>
      </c>
    </row>
    <row r="3924" spans="2:7" x14ac:dyDescent="0.25">
      <c r="B3924" s="122">
        <f t="shared" si="60"/>
        <v>3922</v>
      </c>
      <c r="C3924" s="369">
        <v>45516</v>
      </c>
      <c r="D3924" s="236" t="s">
        <v>96</v>
      </c>
      <c r="E3924" s="228" t="str">
        <f>VLOOKUP(D3924,Y$4:AA3926,2,FALSE)</f>
        <v>تانکر ابپاش بنز</v>
      </c>
      <c r="F3924" s="340" t="str">
        <f>VLOOKUP(D3924,Y$4:AA3926,3,FALSE)</f>
        <v>شرکتی-میامی</v>
      </c>
      <c r="G3924" s="4">
        <v>0</v>
      </c>
    </row>
    <row r="3925" spans="2:7" x14ac:dyDescent="0.25">
      <c r="B3925" s="122">
        <f t="shared" si="60"/>
        <v>3923</v>
      </c>
      <c r="C3925" s="369">
        <v>45516</v>
      </c>
      <c r="D3925" s="236" t="s">
        <v>114</v>
      </c>
      <c r="E3925" s="228" t="str">
        <f>VLOOKUP(D3925,Y$4:AA3927,2,FALSE)</f>
        <v>تانکر سوخت بنز</v>
      </c>
      <c r="F3925" s="340" t="str">
        <f>VLOOKUP(D3925,Y$4:AA3927,3,FALSE)</f>
        <v>شرکتی-برات زاده- از تاریخ 1 تیرماه</v>
      </c>
      <c r="G3925" s="4">
        <v>0</v>
      </c>
    </row>
    <row r="3926" spans="2:7" x14ac:dyDescent="0.25">
      <c r="B3926" s="122">
        <f t="shared" si="60"/>
        <v>3924</v>
      </c>
      <c r="C3926" s="369">
        <v>45516</v>
      </c>
      <c r="D3926" s="106" t="s">
        <v>399</v>
      </c>
      <c r="E3926" s="228" t="str">
        <f>VLOOKUP(D3926,Y$4:AA3928,2,FALSE)</f>
        <v xml:space="preserve"> لودر</v>
      </c>
      <c r="F3926" s="340" t="str">
        <f>VLOOKUP(D3926,Y$4:AA3928,3,FALSE)</f>
        <v>شرکتی-پیروزی</v>
      </c>
      <c r="G3926" s="4">
        <v>230</v>
      </c>
    </row>
    <row r="3927" spans="2:7" x14ac:dyDescent="0.25">
      <c r="B3927" s="122">
        <f t="shared" si="60"/>
        <v>3925</v>
      </c>
      <c r="C3927" s="369">
        <v>45516</v>
      </c>
      <c r="D3927" s="236" t="s">
        <v>158</v>
      </c>
      <c r="E3927" s="228" t="str">
        <f>VLOOKUP(D3927,Y$4:AA3929,2,FALSE)</f>
        <v>بیل مکانیکی</v>
      </c>
      <c r="F3927" s="340" t="str">
        <f>VLOOKUP(D3927,Y$4:AA3929,3,FALSE)</f>
        <v>تکبری</v>
      </c>
      <c r="G3927" s="4">
        <v>0</v>
      </c>
    </row>
    <row r="3928" spans="2:7" x14ac:dyDescent="0.25">
      <c r="B3928" s="122">
        <f t="shared" si="60"/>
        <v>3926</v>
      </c>
      <c r="C3928" s="369">
        <v>45516</v>
      </c>
      <c r="D3928" s="237" t="s">
        <v>144</v>
      </c>
      <c r="E3928" s="228" t="str">
        <f>VLOOKUP(D3928,Y$4:AA3930,2,FALSE)</f>
        <v>بلدوزر D85</v>
      </c>
      <c r="F3928" s="340" t="str">
        <f>VLOOKUP(D3928,Y$4:AA3930,3,FALSE)</f>
        <v>اکبری</v>
      </c>
      <c r="G3928" s="4">
        <v>0</v>
      </c>
    </row>
    <row r="3929" spans="2:7" x14ac:dyDescent="0.25">
      <c r="B3929" s="122">
        <f t="shared" si="60"/>
        <v>3927</v>
      </c>
      <c r="C3929" s="369">
        <v>45516</v>
      </c>
      <c r="D3929" s="237" t="s">
        <v>146</v>
      </c>
      <c r="E3929" s="228" t="str">
        <f>VLOOKUP(D3929,Y$4:AA3931,2,FALSE)</f>
        <v>بلدوزر D85</v>
      </c>
      <c r="F3929" s="340" t="str">
        <f>VLOOKUP(D3929,Y$4:AA3931,3,FALSE)</f>
        <v>اکبری</v>
      </c>
      <c r="G3929" s="4">
        <v>0</v>
      </c>
    </row>
    <row r="3930" spans="2:7" x14ac:dyDescent="0.25">
      <c r="B3930" s="122">
        <f t="shared" si="60"/>
        <v>3928</v>
      </c>
      <c r="C3930" s="369">
        <v>45516</v>
      </c>
      <c r="D3930" s="238" t="s">
        <v>147</v>
      </c>
      <c r="E3930" s="228" t="str">
        <f>VLOOKUP(D3930,Y$4:AA3932,2,FALSE)</f>
        <v>بلدوزر کاترپیلار D8</v>
      </c>
      <c r="F3930" s="340" t="str">
        <f>VLOOKUP(D3930,Y$4:AA3932,3,FALSE)</f>
        <v>حسن پور</v>
      </c>
      <c r="G3930" s="4">
        <v>0</v>
      </c>
    </row>
    <row r="3931" spans="2:7" x14ac:dyDescent="0.25">
      <c r="B3931" s="122">
        <f t="shared" si="60"/>
        <v>3929</v>
      </c>
      <c r="C3931" s="369">
        <v>45516</v>
      </c>
      <c r="D3931" s="236" t="s">
        <v>162</v>
      </c>
      <c r="E3931" s="228" t="str">
        <f>VLOOKUP(D3931,Y$4:AA3933,2,FALSE)</f>
        <v>بیل مکانیکی</v>
      </c>
      <c r="F3931" s="340" t="str">
        <f>VLOOKUP(D3931,Y$4:AA3933,3,FALSE)</f>
        <v>رضاپور</v>
      </c>
      <c r="G3931" s="4">
        <v>0</v>
      </c>
    </row>
    <row r="3932" spans="2:7" x14ac:dyDescent="0.25">
      <c r="B3932" s="122">
        <f t="shared" si="60"/>
        <v>3930</v>
      </c>
      <c r="C3932" s="369">
        <v>45516</v>
      </c>
      <c r="D3932" s="236" t="s">
        <v>160</v>
      </c>
      <c r="E3932" s="228" t="str">
        <f>VLOOKUP(D3932,Y$4:AA3934,2,FALSE)</f>
        <v>تانکر آب</v>
      </c>
      <c r="F3932" s="340" t="str">
        <f>VLOOKUP(D3932,Y$4:AA3934,3,FALSE)</f>
        <v>رضاپور</v>
      </c>
      <c r="G3932" s="4">
        <v>0</v>
      </c>
    </row>
    <row r="3933" spans="2:7" x14ac:dyDescent="0.25">
      <c r="B3933" s="122">
        <f t="shared" si="60"/>
        <v>3931</v>
      </c>
      <c r="C3933" s="369">
        <v>45516</v>
      </c>
      <c r="D3933" s="236" t="s">
        <v>398</v>
      </c>
      <c r="E3933" s="228" t="str">
        <f>VLOOKUP(D3933,Y$4:AA3935,2,FALSE)</f>
        <v>بلدوزر</v>
      </c>
      <c r="F3933" s="340" t="str">
        <f>VLOOKUP(D3933,Y$4:AA3935,3,FALSE)</f>
        <v>جواد رضاپور</v>
      </c>
      <c r="G3933" s="4">
        <v>430</v>
      </c>
    </row>
    <row r="3934" spans="2:7" x14ac:dyDescent="0.25">
      <c r="B3934" s="122">
        <f t="shared" si="60"/>
        <v>3932</v>
      </c>
      <c r="C3934" s="369">
        <v>45516</v>
      </c>
      <c r="D3934" s="236" t="s">
        <v>149</v>
      </c>
      <c r="E3934" s="228" t="str">
        <f>VLOOKUP(D3934,Y$4:AA3936,2,FALSE)</f>
        <v>لودر ZL50</v>
      </c>
      <c r="F3934" s="340" t="str">
        <f>VLOOKUP(D3934,Y$4:AA3936,3,FALSE)</f>
        <v>میرزایی</v>
      </c>
      <c r="G3934" s="4">
        <v>0</v>
      </c>
    </row>
    <row r="3935" spans="2:7" x14ac:dyDescent="0.25">
      <c r="B3935" s="122">
        <f t="shared" si="60"/>
        <v>3933</v>
      </c>
      <c r="C3935" s="369">
        <v>45516</v>
      </c>
      <c r="D3935" s="237" t="s">
        <v>150</v>
      </c>
      <c r="E3935" s="228" t="str">
        <f>VLOOKUP(D3935,Y$4:AA3937,2,FALSE)</f>
        <v>کامیون کمپرسی</v>
      </c>
      <c r="F3935" s="340" t="str">
        <f>VLOOKUP(D3935,Y$4:AA3937,3,FALSE)</f>
        <v>میرزایی</v>
      </c>
      <c r="G3935" s="4">
        <v>0</v>
      </c>
    </row>
    <row r="3936" spans="2:7" x14ac:dyDescent="0.25">
      <c r="B3936" s="122">
        <f t="shared" si="60"/>
        <v>3934</v>
      </c>
      <c r="C3936" s="369">
        <v>45516</v>
      </c>
      <c r="D3936" s="237" t="s">
        <v>152</v>
      </c>
      <c r="E3936" s="228" t="str">
        <f>VLOOKUP(D3936,Y$4:AA3938,2,FALSE)</f>
        <v>کامیون کمپرسی</v>
      </c>
      <c r="F3936" s="340" t="str">
        <f>VLOOKUP(D3936,Y$4:AA3938,3,FALSE)</f>
        <v>میرزایی</v>
      </c>
      <c r="G3936" s="4">
        <v>0</v>
      </c>
    </row>
    <row r="3937" spans="2:7" x14ac:dyDescent="0.25">
      <c r="B3937" s="122">
        <f t="shared" si="60"/>
        <v>3935</v>
      </c>
      <c r="C3937" s="369">
        <v>45516</v>
      </c>
      <c r="D3937" s="237" t="s">
        <v>153</v>
      </c>
      <c r="E3937" s="228" t="str">
        <f>VLOOKUP(D3937,Y$4:AA3939,2,FALSE)</f>
        <v>کامیون کمپرسی</v>
      </c>
      <c r="F3937" s="340" t="str">
        <f>VLOOKUP(D3937,Y$4:AA3939,3,FALSE)</f>
        <v>میرزایی</v>
      </c>
      <c r="G3937" s="4">
        <v>0</v>
      </c>
    </row>
    <row r="3938" spans="2:7" x14ac:dyDescent="0.25">
      <c r="B3938" s="122">
        <f t="shared" si="60"/>
        <v>3936</v>
      </c>
      <c r="C3938" s="369">
        <v>45516</v>
      </c>
      <c r="D3938" s="237" t="s">
        <v>137</v>
      </c>
      <c r="E3938" s="228" t="str">
        <f>VLOOKUP(D3938,Y$4:AA3940,2,FALSE)</f>
        <v>بیل مکانیکی</v>
      </c>
      <c r="F3938" s="340" t="str">
        <f>VLOOKUP(D3938,Y$4:AA3940,3,FALSE)</f>
        <v>انصاری</v>
      </c>
      <c r="G3938" s="4">
        <v>301</v>
      </c>
    </row>
    <row r="3939" spans="2:7" x14ac:dyDescent="0.25">
      <c r="B3939" s="122">
        <f t="shared" si="60"/>
        <v>3937</v>
      </c>
      <c r="C3939" s="369">
        <v>45516</v>
      </c>
      <c r="D3939" s="237" t="s">
        <v>139</v>
      </c>
      <c r="E3939" s="228" t="str">
        <f>VLOOKUP(D3939,Y$4:AA3941,2,FALSE)</f>
        <v>بیل مکانیکی</v>
      </c>
      <c r="F3939" s="340" t="str">
        <f>VLOOKUP(D3939,Y$4:AA3941,3,FALSE)</f>
        <v>انصاری</v>
      </c>
      <c r="G3939" s="4">
        <v>301</v>
      </c>
    </row>
    <row r="3940" spans="2:7" x14ac:dyDescent="0.25">
      <c r="B3940" s="122">
        <f t="shared" si="60"/>
        <v>3938</v>
      </c>
      <c r="C3940" s="369">
        <v>45516</v>
      </c>
      <c r="D3940" s="237" t="s">
        <v>141</v>
      </c>
      <c r="E3940" s="228" t="str">
        <f>VLOOKUP(D3940,Y$4:AA3942,2,FALSE)</f>
        <v>کامیون کمپرسی</v>
      </c>
      <c r="F3940" s="340" t="str">
        <f>VLOOKUP(D3940,Y$4:AA3942,3,FALSE)</f>
        <v>انصاری</v>
      </c>
      <c r="G3940" s="4">
        <v>0</v>
      </c>
    </row>
    <row r="3941" spans="2:7" x14ac:dyDescent="0.25">
      <c r="B3941" s="122">
        <f t="shared" si="60"/>
        <v>3939</v>
      </c>
      <c r="C3941" s="369">
        <v>45516</v>
      </c>
      <c r="D3941" s="237" t="s">
        <v>142</v>
      </c>
      <c r="E3941" s="228" t="str">
        <f>VLOOKUP(D3941,Y$4:AA3943,2,FALSE)</f>
        <v>کامیون کمپرسی</v>
      </c>
      <c r="F3941" s="340" t="str">
        <f>VLOOKUP(D3941,Y$4:AA3943,3,FALSE)</f>
        <v>انصاری</v>
      </c>
      <c r="G3941" s="4">
        <v>0</v>
      </c>
    </row>
    <row r="3942" spans="2:7" x14ac:dyDescent="0.25">
      <c r="B3942" s="122">
        <f t="shared" si="60"/>
        <v>3940</v>
      </c>
      <c r="C3942" s="369">
        <v>45516</v>
      </c>
      <c r="D3942" s="237" t="s">
        <v>143</v>
      </c>
      <c r="E3942" s="228" t="str">
        <f>VLOOKUP(D3942,Y$4:AA3944,2,FALSE)</f>
        <v>کامیون کمپرسی</v>
      </c>
      <c r="F3942" s="340" t="str">
        <f>VLOOKUP(D3942,Y$4:AA3944,3,FALSE)</f>
        <v>انصاری</v>
      </c>
      <c r="G3942" s="4">
        <v>0</v>
      </c>
    </row>
    <row r="3943" spans="2:7" x14ac:dyDescent="0.25">
      <c r="B3943" s="122">
        <f t="shared" si="60"/>
        <v>3941</v>
      </c>
      <c r="C3943" s="369">
        <v>45516</v>
      </c>
      <c r="D3943" s="237" t="s">
        <v>136</v>
      </c>
      <c r="E3943" s="228" t="str">
        <f>VLOOKUP(D3943,Y$4:AA3945,2,FALSE)</f>
        <v>بلدوزر</v>
      </c>
      <c r="F3943" s="340" t="str">
        <f>VLOOKUP(D3943,Y$4:AA3945,3,FALSE)</f>
        <v>انصاری</v>
      </c>
      <c r="G3943" s="4">
        <v>0</v>
      </c>
    </row>
    <row r="3944" spans="2:7" x14ac:dyDescent="0.25">
      <c r="B3944" s="122">
        <f t="shared" si="60"/>
        <v>3942</v>
      </c>
      <c r="C3944" s="369">
        <v>45516</v>
      </c>
      <c r="D3944" s="237" t="s">
        <v>286</v>
      </c>
      <c r="E3944" s="228" t="str">
        <f>VLOOKUP(D3944,Y$4:AA3946,2,FALSE)</f>
        <v>بلدوزر</v>
      </c>
      <c r="F3944" s="340" t="str">
        <f>VLOOKUP(D3944,Y$4:AA3946,3,FALSE)</f>
        <v>انصاری</v>
      </c>
      <c r="G3944" s="4">
        <v>345</v>
      </c>
    </row>
    <row r="3945" spans="2:7" x14ac:dyDescent="0.25">
      <c r="B3945" s="122">
        <f t="shared" si="60"/>
        <v>3943</v>
      </c>
      <c r="C3945" s="369">
        <v>45516</v>
      </c>
      <c r="D3945" s="236" t="s">
        <v>155</v>
      </c>
      <c r="E3945" s="228" t="str">
        <f>VLOOKUP(D3945,Y$4:AA3947,2,FALSE)</f>
        <v>لودر</v>
      </c>
      <c r="F3945" s="340" t="str">
        <f>VLOOKUP(D3945,Y$4:AA3947,3,FALSE)</f>
        <v>صداقت</v>
      </c>
      <c r="G3945" s="4">
        <v>0</v>
      </c>
    </row>
    <row r="3946" spans="2:7" x14ac:dyDescent="0.25">
      <c r="B3946" s="122">
        <f t="shared" si="60"/>
        <v>3944</v>
      </c>
      <c r="C3946" s="369">
        <v>45516</v>
      </c>
      <c r="D3946" s="236" t="s">
        <v>156</v>
      </c>
      <c r="E3946" s="228" t="str">
        <f>VLOOKUP(D3946,Y$4:AA3948,2,FALSE)</f>
        <v>کامیون کمپرسی</v>
      </c>
      <c r="F3946" s="340" t="str">
        <f>VLOOKUP(D3946,Y$4:AA3948,3,FALSE)</f>
        <v>صداقت</v>
      </c>
      <c r="G3946" s="4">
        <v>0</v>
      </c>
    </row>
    <row r="3947" spans="2:7" x14ac:dyDescent="0.25">
      <c r="B3947" s="122">
        <f t="shared" si="60"/>
        <v>3945</v>
      </c>
      <c r="C3947" s="369">
        <v>45516</v>
      </c>
      <c r="D3947" s="236" t="s">
        <v>157</v>
      </c>
      <c r="E3947" s="228" t="str">
        <f>VLOOKUP(D3947,Y$4:AA3949,2,FALSE)</f>
        <v>کامیون کمپرسی</v>
      </c>
      <c r="F3947" s="340" t="str">
        <f>VLOOKUP(D3947,Y$4:AA3949,3,FALSE)</f>
        <v>صداقت</v>
      </c>
      <c r="G3947" s="4">
        <v>0</v>
      </c>
    </row>
    <row r="3948" spans="2:7" x14ac:dyDescent="0.25">
      <c r="B3948" s="122">
        <f t="shared" si="60"/>
        <v>3946</v>
      </c>
      <c r="C3948" s="369">
        <v>45516</v>
      </c>
      <c r="D3948" s="236" t="s">
        <v>302</v>
      </c>
      <c r="E3948" s="228" t="str">
        <f>VLOOKUP(D3948,Y$4:AA3950,2,FALSE)</f>
        <v>کامیون کمپرسی</v>
      </c>
      <c r="F3948" s="340" t="str">
        <f>VLOOKUP(D3948,Y$4:AA3950,3,FALSE)</f>
        <v>صداقت</v>
      </c>
      <c r="G3948" s="4">
        <v>0</v>
      </c>
    </row>
    <row r="3949" spans="2:7" x14ac:dyDescent="0.25">
      <c r="B3949" s="122">
        <f t="shared" si="60"/>
        <v>3947</v>
      </c>
      <c r="C3949" s="369">
        <v>45516</v>
      </c>
      <c r="D3949" s="237" t="s">
        <v>266</v>
      </c>
      <c r="E3949" s="228" t="str">
        <f>VLOOKUP(D3949,Y$4:AA3951,2,FALSE)</f>
        <v>کامیون کمپرسی</v>
      </c>
      <c r="F3949" s="340" t="str">
        <f>VLOOKUP(D3949,Y$4:AA3951,3,FALSE)</f>
        <v>انصاری</v>
      </c>
      <c r="G3949" s="4">
        <v>160</v>
      </c>
    </row>
    <row r="3950" spans="2:7" x14ac:dyDescent="0.25">
      <c r="B3950" s="122">
        <f t="shared" si="60"/>
        <v>3948</v>
      </c>
      <c r="C3950" s="369">
        <v>45516</v>
      </c>
      <c r="D3950" s="237" t="s">
        <v>267</v>
      </c>
      <c r="E3950" s="228" t="str">
        <f>VLOOKUP(D3950,Y$4:AA3952,2,FALSE)</f>
        <v>کامیون کمپرسی</v>
      </c>
      <c r="F3950" s="340" t="str">
        <f>VLOOKUP(D3950,Y$4:AA3952,3,FALSE)</f>
        <v>انصاری</v>
      </c>
      <c r="G3950" s="4">
        <v>219</v>
      </c>
    </row>
    <row r="3951" spans="2:7" x14ac:dyDescent="0.25">
      <c r="B3951" s="122">
        <f t="shared" si="60"/>
        <v>3949</v>
      </c>
      <c r="C3951" s="369">
        <v>45516</v>
      </c>
      <c r="D3951" s="237" t="s">
        <v>258</v>
      </c>
      <c r="E3951" s="228" t="str">
        <f>VLOOKUP(D3951,Y$4:AA3953,2,FALSE)</f>
        <v>کامیون کمپرسی</v>
      </c>
      <c r="F3951" s="340" t="str">
        <f>VLOOKUP(D3951,Y$4:AA3953,3,FALSE)</f>
        <v>انصاری</v>
      </c>
      <c r="G3951" s="4">
        <v>203</v>
      </c>
    </row>
    <row r="3952" spans="2:7" x14ac:dyDescent="0.25">
      <c r="B3952" s="122">
        <f t="shared" si="60"/>
        <v>3950</v>
      </c>
      <c r="C3952" s="369">
        <v>45516</v>
      </c>
      <c r="D3952" s="238" t="s">
        <v>179</v>
      </c>
      <c r="E3952" s="228" t="str">
        <f>VLOOKUP(D3952,Y$4:AA3954,2,FALSE)</f>
        <v>تانکر آب</v>
      </c>
      <c r="F3952" s="340" t="str">
        <f>VLOOKUP(D3952,Y$4:AA3954,3,FALSE)</f>
        <v>گلپایگانی</v>
      </c>
      <c r="G3952" s="4">
        <v>70</v>
      </c>
    </row>
    <row r="3953" spans="2:7" x14ac:dyDescent="0.25">
      <c r="B3953" s="122">
        <f t="shared" si="60"/>
        <v>3951</v>
      </c>
      <c r="C3953" s="369">
        <v>45516</v>
      </c>
      <c r="D3953" s="238" t="s">
        <v>164</v>
      </c>
      <c r="E3953" s="228" t="str">
        <f>VLOOKUP(D3953,Y$4:AA3955,2,FALSE)</f>
        <v>گریدر 14G</v>
      </c>
      <c r="F3953" s="340" t="str">
        <f>VLOOKUP(D3953,Y$4:AA3955,3,FALSE)</f>
        <v>محمد پور</v>
      </c>
      <c r="G3953" s="4">
        <v>260</v>
      </c>
    </row>
    <row r="3954" spans="2:7" x14ac:dyDescent="0.25">
      <c r="B3954" s="122">
        <f t="shared" ref="B3954:B4017" si="61">ROW()-2</f>
        <v>3952</v>
      </c>
      <c r="C3954" s="369">
        <v>45516</v>
      </c>
      <c r="D3954" s="238" t="s">
        <v>168</v>
      </c>
      <c r="E3954" s="228" t="str">
        <f>VLOOKUP(D3954,Y$4:AA3956,2,FALSE)</f>
        <v>غلطک کششی</v>
      </c>
      <c r="F3954" s="340" t="str">
        <f>VLOOKUP(D3954,Y$4:AA3956,3,FALSE)</f>
        <v>محمد پور</v>
      </c>
      <c r="G3954" s="4">
        <v>79</v>
      </c>
    </row>
    <row r="3955" spans="2:7" x14ac:dyDescent="0.25">
      <c r="B3955" s="122">
        <f t="shared" si="61"/>
        <v>3953</v>
      </c>
      <c r="C3955" s="369">
        <v>45516</v>
      </c>
      <c r="D3955" s="238" t="s">
        <v>171</v>
      </c>
      <c r="E3955" s="228" t="str">
        <f>VLOOKUP(D3955,Y$4:AA3957,2,FALSE)</f>
        <v>غلطک کششی</v>
      </c>
      <c r="F3955" s="340" t="str">
        <f>VLOOKUP(D3955,Y$4:AA3957,3,FALSE)</f>
        <v>محمد پور</v>
      </c>
      <c r="G3955" s="4">
        <v>53</v>
      </c>
    </row>
    <row r="3956" spans="2:7" x14ac:dyDescent="0.25">
      <c r="B3956" s="122">
        <f t="shared" si="61"/>
        <v>3954</v>
      </c>
      <c r="C3956" s="369">
        <v>45516</v>
      </c>
      <c r="D3956" s="238" t="s">
        <v>172</v>
      </c>
      <c r="E3956" s="228" t="str">
        <f>VLOOKUP(D3956,Y$4:AA3958,2,FALSE)</f>
        <v>لودر</v>
      </c>
      <c r="F3956" s="340" t="str">
        <f>VLOOKUP(D3956,Y$4:AA3958,3,FALSE)</f>
        <v>محمد پور</v>
      </c>
      <c r="G3956" s="4">
        <v>46</v>
      </c>
    </row>
    <row r="3957" spans="2:7" x14ac:dyDescent="0.25">
      <c r="B3957" s="122">
        <f t="shared" si="61"/>
        <v>3955</v>
      </c>
      <c r="C3957" s="369">
        <v>45516</v>
      </c>
      <c r="D3957" s="238" t="s">
        <v>173</v>
      </c>
      <c r="E3957" s="228" t="str">
        <f>VLOOKUP(D3957,Y$4:AA3959,2,FALSE)</f>
        <v>تانکر آب</v>
      </c>
      <c r="F3957" s="340" t="str">
        <f>VLOOKUP(D3957,Y$4:AA3959,3,FALSE)</f>
        <v>محمد پور</v>
      </c>
      <c r="G3957" s="4">
        <v>0</v>
      </c>
    </row>
    <row r="3958" spans="2:7" x14ac:dyDescent="0.25">
      <c r="B3958" s="122">
        <f t="shared" si="61"/>
        <v>3956</v>
      </c>
      <c r="C3958" s="369">
        <v>45516</v>
      </c>
      <c r="D3958" s="238" t="s">
        <v>174</v>
      </c>
      <c r="E3958" s="228" t="str">
        <f>VLOOKUP(D3958,Y$4:AA3960,2,FALSE)</f>
        <v>غلطک پاچه بزی</v>
      </c>
      <c r="F3958" s="340" t="str">
        <f>VLOOKUP(D3958,Y$4:AA3960,3,FALSE)</f>
        <v>محمد پور</v>
      </c>
      <c r="G3958" s="4">
        <v>0</v>
      </c>
    </row>
    <row r="3959" spans="2:7" x14ac:dyDescent="0.25">
      <c r="B3959" s="122">
        <f t="shared" si="61"/>
        <v>3957</v>
      </c>
      <c r="C3959" s="369">
        <v>45516</v>
      </c>
      <c r="D3959" s="238" t="s">
        <v>176</v>
      </c>
      <c r="E3959" s="228" t="str">
        <f>VLOOKUP(D3959,Y$4:AA3961,2,FALSE)</f>
        <v>بلدوزر</v>
      </c>
      <c r="F3959" s="340" t="str">
        <f>VLOOKUP(D3959,Y$4:AA3961,3,FALSE)</f>
        <v>محمد پور</v>
      </c>
      <c r="G3959" s="4">
        <v>477</v>
      </c>
    </row>
    <row r="3960" spans="2:7" x14ac:dyDescent="0.25">
      <c r="B3960" s="122">
        <f t="shared" si="61"/>
        <v>3958</v>
      </c>
      <c r="C3960" s="369">
        <v>45516</v>
      </c>
      <c r="D3960" s="238" t="s">
        <v>177</v>
      </c>
      <c r="E3960" s="228" t="str">
        <f>VLOOKUP(D3960,Y$4:AA3962,2,FALSE)</f>
        <v>کمپرسی جفت</v>
      </c>
      <c r="F3960" s="340" t="str">
        <f>VLOOKUP(D3960,Y$4:AA3962,3,FALSE)</f>
        <v>محمد پور</v>
      </c>
      <c r="G3960" s="4">
        <v>0</v>
      </c>
    </row>
    <row r="3961" spans="2:7" x14ac:dyDescent="0.25">
      <c r="B3961" s="122">
        <f t="shared" si="61"/>
        <v>3959</v>
      </c>
      <c r="C3961" s="369">
        <v>45516</v>
      </c>
      <c r="D3961" s="238" t="s">
        <v>270</v>
      </c>
      <c r="E3961" s="228" t="str">
        <f>VLOOKUP(D3961,Y$4:AA3963,2,FALSE)</f>
        <v>کمپرسی جفت</v>
      </c>
      <c r="F3961" s="340" t="str">
        <f>VLOOKUP(D3961,Y$4:AA3963,3,FALSE)</f>
        <v>محمد پور</v>
      </c>
      <c r="G3961" s="4">
        <v>0</v>
      </c>
    </row>
    <row r="3962" spans="2:7" x14ac:dyDescent="0.25">
      <c r="B3962" s="122">
        <f t="shared" si="61"/>
        <v>3960</v>
      </c>
      <c r="C3962" s="369">
        <v>45516</v>
      </c>
      <c r="D3962" s="238" t="s">
        <v>268</v>
      </c>
      <c r="E3962" s="228" t="str">
        <f>VLOOKUP(D3962,Y$4:AA3964,2,FALSE)</f>
        <v>کمپرسی تک</v>
      </c>
      <c r="F3962" s="340" t="str">
        <f>VLOOKUP(D3962,Y$4:AA3964,3,FALSE)</f>
        <v>محمد پور</v>
      </c>
      <c r="G3962" s="4">
        <v>0</v>
      </c>
    </row>
    <row r="3963" spans="2:7" x14ac:dyDescent="0.25">
      <c r="B3963" s="122">
        <f t="shared" si="61"/>
        <v>3961</v>
      </c>
      <c r="C3963" s="369">
        <v>45516</v>
      </c>
      <c r="D3963" s="238" t="s">
        <v>260</v>
      </c>
      <c r="E3963" s="228" t="str">
        <f>VLOOKUP(D3963,Y$4:AA3965,2,FALSE)</f>
        <v>تانکر آب</v>
      </c>
      <c r="F3963" s="340" t="str">
        <f>VLOOKUP(D3963,Y$4:AA3965,3,FALSE)</f>
        <v>محمد پور</v>
      </c>
      <c r="G3963" s="4">
        <v>251</v>
      </c>
    </row>
    <row r="3964" spans="2:7" x14ac:dyDescent="0.25">
      <c r="B3964" s="122">
        <f t="shared" si="61"/>
        <v>3962</v>
      </c>
      <c r="C3964" s="369">
        <v>45516</v>
      </c>
      <c r="D3964" s="238" t="s">
        <v>284</v>
      </c>
      <c r="E3964" s="228" t="str">
        <f>VLOOKUP(D3964,Y$4:AA3966,2,FALSE)</f>
        <v>کمپرسی جفت</v>
      </c>
      <c r="F3964" s="340" t="str">
        <f>VLOOKUP(D3964,Y$4:AA3966,3,FALSE)</f>
        <v>محمد پور</v>
      </c>
      <c r="G3964" s="4">
        <v>0</v>
      </c>
    </row>
    <row r="3965" spans="2:7" x14ac:dyDescent="0.25">
      <c r="B3965" s="122">
        <f t="shared" si="61"/>
        <v>3963</v>
      </c>
      <c r="C3965" s="369">
        <v>45516</v>
      </c>
      <c r="D3965" s="238" t="s">
        <v>359</v>
      </c>
      <c r="E3965" s="228" t="str">
        <f>VLOOKUP(D3965,Y$4:AA3967,2,FALSE)</f>
        <v>کمپرسی جفت</v>
      </c>
      <c r="F3965" s="340" t="str">
        <f>VLOOKUP(D3965,Y$4:AA3967,3,FALSE)</f>
        <v>محمد پور</v>
      </c>
      <c r="G3965" s="4">
        <v>0</v>
      </c>
    </row>
    <row r="3966" spans="2:7" x14ac:dyDescent="0.25">
      <c r="B3966" s="122">
        <f t="shared" si="61"/>
        <v>3964</v>
      </c>
      <c r="C3966" s="369">
        <v>45516</v>
      </c>
      <c r="D3966" s="238" t="s">
        <v>361</v>
      </c>
      <c r="E3966" s="228" t="str">
        <f>VLOOKUP(D3966,Y$4:AA3968,2,FALSE)</f>
        <v>لودر</v>
      </c>
      <c r="F3966" s="340" t="str">
        <f>VLOOKUP(D3966,Y$4:AA3968,3,FALSE)</f>
        <v>محمد پور</v>
      </c>
      <c r="G3966" s="4">
        <v>32</v>
      </c>
    </row>
    <row r="3967" spans="2:7" x14ac:dyDescent="0.25">
      <c r="B3967" s="122">
        <f t="shared" si="61"/>
        <v>3965</v>
      </c>
      <c r="C3967" s="369">
        <v>45516</v>
      </c>
      <c r="D3967" s="238" t="s">
        <v>393</v>
      </c>
      <c r="E3967" s="228" t="str">
        <f>VLOOKUP(D3967,Y$4:AA3969,2,FALSE)</f>
        <v xml:space="preserve"> پمپ بتن</v>
      </c>
      <c r="F3967" s="340" t="str">
        <f>VLOOKUP(D3967,Y$4:AA3969,3,FALSE)</f>
        <v>اسماعیل پور</v>
      </c>
      <c r="G3967" s="4">
        <v>0</v>
      </c>
    </row>
    <row r="3968" spans="2:7" x14ac:dyDescent="0.25">
      <c r="B3968" s="122">
        <f t="shared" si="61"/>
        <v>3966</v>
      </c>
      <c r="C3968" s="369">
        <v>45516</v>
      </c>
      <c r="D3968" s="238" t="s">
        <v>387</v>
      </c>
      <c r="E3968" s="228" t="str">
        <f>VLOOKUP(D3968,Y$4:AA3970,2,FALSE)</f>
        <v>کمپرسی تک</v>
      </c>
      <c r="F3968" s="340" t="str">
        <f>VLOOKUP(D3968,Y$4:AA3970,3,FALSE)</f>
        <v>جواد رضاپور</v>
      </c>
      <c r="G3968" s="4">
        <v>294</v>
      </c>
    </row>
    <row r="3969" spans="2:7" x14ac:dyDescent="0.25">
      <c r="B3969" s="122">
        <f t="shared" si="61"/>
        <v>3967</v>
      </c>
      <c r="C3969" s="369">
        <v>45516</v>
      </c>
      <c r="D3969" s="238" t="s">
        <v>388</v>
      </c>
      <c r="E3969" s="228" t="str">
        <f>VLOOKUP(D3969,Y$4:AA3971,2,FALSE)</f>
        <v>کمپرسی تک</v>
      </c>
      <c r="F3969" s="340" t="str">
        <f>VLOOKUP(D3969,Y$4:AA3971,3,FALSE)</f>
        <v>جواد رضاپور</v>
      </c>
      <c r="G3969" s="4">
        <v>176</v>
      </c>
    </row>
    <row r="3970" spans="2:7" x14ac:dyDescent="0.25">
      <c r="B3970" s="122">
        <f t="shared" si="61"/>
        <v>3968</v>
      </c>
      <c r="C3970" s="369">
        <v>45516</v>
      </c>
      <c r="D3970" s="238" t="s">
        <v>397</v>
      </c>
      <c r="E3970" s="228" t="str">
        <f>VLOOKUP(D3970,Y$4:AA3972,2,FALSE)</f>
        <v>لودر</v>
      </c>
      <c r="F3970" s="340" t="str">
        <f>VLOOKUP(D3970,Y$4:AA3972,3,FALSE)</f>
        <v>جواد رضاپور</v>
      </c>
      <c r="G3970" s="4">
        <v>185</v>
      </c>
    </row>
    <row r="3971" spans="2:7" x14ac:dyDescent="0.25">
      <c r="B3971" s="122">
        <f t="shared" si="61"/>
        <v>3969</v>
      </c>
      <c r="C3971" s="369">
        <v>45516</v>
      </c>
      <c r="D3971" s="238" t="s">
        <v>435</v>
      </c>
      <c r="E3971" s="228" t="str">
        <f>VLOOKUP(D3971,Y$4:AA3973,2,FALSE)</f>
        <v>بلدوزر</v>
      </c>
      <c r="F3971" s="340" t="str">
        <f>VLOOKUP(D3971,Y$4:AA3973,3,FALSE)</f>
        <v>جواد رضاپور</v>
      </c>
      <c r="G3971" s="4">
        <v>0</v>
      </c>
    </row>
    <row r="3972" spans="2:7" x14ac:dyDescent="0.25">
      <c r="B3972" s="122">
        <f t="shared" si="61"/>
        <v>3970</v>
      </c>
      <c r="C3972" s="369">
        <v>45516</v>
      </c>
      <c r="D3972" s="238" t="s">
        <v>436</v>
      </c>
      <c r="E3972" s="228" t="str">
        <f>VLOOKUP(D3972,Y$4:AA3974,2,FALSE)</f>
        <v>تانکر آب</v>
      </c>
      <c r="F3972" s="340" t="str">
        <f>VLOOKUP(D3972,Y$4:AA3974,3,FALSE)</f>
        <v>جواد رضاپور</v>
      </c>
      <c r="G3972" s="4">
        <v>0</v>
      </c>
    </row>
    <row r="3973" spans="2:7" x14ac:dyDescent="0.25">
      <c r="B3973" s="122">
        <f t="shared" si="61"/>
        <v>3971</v>
      </c>
      <c r="C3973" s="369">
        <v>45516</v>
      </c>
      <c r="D3973" s="137" t="s">
        <v>261</v>
      </c>
      <c r="E3973" s="228" t="str">
        <f>VLOOKUP(D3973,Y$4:AA3975,2,FALSE)</f>
        <v>تانکر آب</v>
      </c>
      <c r="F3973" s="340" t="str">
        <f>VLOOKUP(D3973,Y$4:AA3975,3,FALSE)</f>
        <v>خاکسارنژاد</v>
      </c>
      <c r="G3973" s="4">
        <v>0</v>
      </c>
    </row>
    <row r="3974" spans="2:7" x14ac:dyDescent="0.25">
      <c r="B3974" s="122">
        <f t="shared" si="61"/>
        <v>3972</v>
      </c>
      <c r="C3974" s="369">
        <v>45517</v>
      </c>
      <c r="D3974" s="236" t="s">
        <v>127</v>
      </c>
      <c r="E3974" s="228" t="str">
        <f>VLOOKUP(D3974,Y$4:AA3976,2,FALSE)</f>
        <v>بلدوزر</v>
      </c>
      <c r="F3974" s="228" t="str">
        <f>VLOOKUP(D3974,Y$4:AA3976,3,FALSE)</f>
        <v>شرکتی-رجب زاده</v>
      </c>
      <c r="G3974" s="2">
        <v>350</v>
      </c>
    </row>
    <row r="3975" spans="2:7" x14ac:dyDescent="0.25">
      <c r="B3975" s="122">
        <f t="shared" si="61"/>
        <v>3973</v>
      </c>
      <c r="C3975" s="369">
        <v>45517</v>
      </c>
      <c r="D3975" s="236" t="s">
        <v>297</v>
      </c>
      <c r="E3975" s="228" t="str">
        <f>VLOOKUP(D3975,Y$4:AA3977,2,FALSE)</f>
        <v>بلدوزر</v>
      </c>
      <c r="F3975" s="228" t="str">
        <f>VLOOKUP(D3975,Y$4:AA3977,3,FALSE)</f>
        <v>شرکتی-نخعی</v>
      </c>
      <c r="G3975" s="2">
        <v>0</v>
      </c>
    </row>
    <row r="3976" spans="2:7" x14ac:dyDescent="0.25">
      <c r="B3976" s="122">
        <f t="shared" si="61"/>
        <v>3974</v>
      </c>
      <c r="C3976" s="369">
        <v>45517</v>
      </c>
      <c r="D3976" s="236" t="s">
        <v>88</v>
      </c>
      <c r="E3976" s="228" t="str">
        <f>VLOOKUP(D3976,Y$4:AA3978,2,FALSE)</f>
        <v>گریدر  ۱۶g</v>
      </c>
      <c r="F3976" s="228" t="str">
        <f>VLOOKUP(D3976,Y$4:AA3978,3,FALSE)</f>
        <v>شرکتی-یگانه</v>
      </c>
      <c r="G3976" s="2">
        <v>379</v>
      </c>
    </row>
    <row r="3977" spans="2:7" x14ac:dyDescent="0.25">
      <c r="B3977" s="122">
        <f t="shared" si="61"/>
        <v>3975</v>
      </c>
      <c r="C3977" s="369">
        <v>45517</v>
      </c>
      <c r="D3977" s="236" t="s">
        <v>301</v>
      </c>
      <c r="E3977" s="228" t="str">
        <f>VLOOKUP(D3977,Y$4:AA3979,2,FALSE)</f>
        <v>گریدر  ۱۶g</v>
      </c>
      <c r="F3977" s="228" t="str">
        <f>VLOOKUP(D3977,Y$4:AA3979,3,FALSE)</f>
        <v>شرکتی-حسن پور</v>
      </c>
      <c r="G3977" s="2">
        <v>249</v>
      </c>
    </row>
    <row r="3978" spans="2:7" x14ac:dyDescent="0.25">
      <c r="B3978" s="122">
        <f t="shared" si="61"/>
        <v>3976</v>
      </c>
      <c r="C3978" s="369">
        <v>45517</v>
      </c>
      <c r="D3978" s="236" t="s">
        <v>120</v>
      </c>
      <c r="E3978" s="228" t="str">
        <f>VLOOKUP(D3978,Y$4:AA3980,2,FALSE)</f>
        <v>میکسراتکو</v>
      </c>
      <c r="F3978" s="228" t="str">
        <f>VLOOKUP(D3978,Y$4:AA3980,3,FALSE)</f>
        <v>شرکتی-شاکری</v>
      </c>
      <c r="G3978" s="2">
        <v>168</v>
      </c>
    </row>
    <row r="3979" spans="2:7" x14ac:dyDescent="0.25">
      <c r="B3979" s="122">
        <f t="shared" si="61"/>
        <v>3977</v>
      </c>
      <c r="C3979" s="369">
        <v>45517</v>
      </c>
      <c r="D3979" s="236" t="s">
        <v>122</v>
      </c>
      <c r="E3979" s="228" t="str">
        <f>VLOOKUP(D3979,Y$4:AA3981,2,FALSE)</f>
        <v>میکسر امیکو</v>
      </c>
      <c r="F3979" s="228" t="str">
        <f>VLOOKUP(D3979,Y$4:AA3981,3,FALSE)</f>
        <v>شرکتی-زراعتی</v>
      </c>
      <c r="G3979" s="2">
        <v>0</v>
      </c>
    </row>
    <row r="3980" spans="2:7" x14ac:dyDescent="0.25">
      <c r="B3980" s="122">
        <f t="shared" si="61"/>
        <v>3978</v>
      </c>
      <c r="C3980" s="369">
        <v>45517</v>
      </c>
      <c r="D3980" s="236" t="s">
        <v>356</v>
      </c>
      <c r="E3980" s="228" t="str">
        <f>VLOOKUP(D3980,Y$4:AA3982,2,FALSE)</f>
        <v>میکسر اتکو</v>
      </c>
      <c r="F3980" s="228" t="str">
        <f>VLOOKUP(D3980,Y$4:AA3982,3,FALSE)</f>
        <v>-</v>
      </c>
      <c r="G3980" s="2">
        <v>89</v>
      </c>
    </row>
    <row r="3981" spans="2:7" x14ac:dyDescent="0.25">
      <c r="B3981" s="122">
        <f t="shared" si="61"/>
        <v>3979</v>
      </c>
      <c r="C3981" s="369">
        <v>45517</v>
      </c>
      <c r="D3981" s="236" t="s">
        <v>119</v>
      </c>
      <c r="E3981" s="228" t="str">
        <f>VLOOKUP(D3981,Y$4:AA3983,2,FALSE)</f>
        <v>غلطک</v>
      </c>
      <c r="F3981" s="228" t="str">
        <f>VLOOKUP(D3981,Y$4:AA3983,3,FALSE)</f>
        <v>شرکتی-جمالی</v>
      </c>
      <c r="G3981" s="2">
        <v>72</v>
      </c>
    </row>
    <row r="3982" spans="2:7" x14ac:dyDescent="0.25">
      <c r="B3982" s="122">
        <f t="shared" si="61"/>
        <v>3980</v>
      </c>
      <c r="C3982" s="369">
        <v>45517</v>
      </c>
      <c r="D3982" s="236" t="s">
        <v>110</v>
      </c>
      <c r="E3982" s="228" t="str">
        <f>VLOOKUP(D3982,Y$4:AA3984,2,FALSE)</f>
        <v>غلطک</v>
      </c>
      <c r="F3982" s="228" t="str">
        <f>VLOOKUP(D3982,Y$4:AA3984,3,FALSE)</f>
        <v>شرکتی-شیری</v>
      </c>
      <c r="G3982" s="2">
        <v>0</v>
      </c>
    </row>
    <row r="3983" spans="2:7" x14ac:dyDescent="0.25">
      <c r="B3983" s="122">
        <f t="shared" si="61"/>
        <v>3981</v>
      </c>
      <c r="C3983" s="369">
        <v>45517</v>
      </c>
      <c r="D3983" s="236" t="s">
        <v>107</v>
      </c>
      <c r="E3983" s="228" t="str">
        <f>VLOOKUP(D3983,Y$4:AA3985,2,FALSE)</f>
        <v>غلطک</v>
      </c>
      <c r="F3983" s="228" t="str">
        <f>VLOOKUP(D3983,Y$4:AA3985,3,FALSE)</f>
        <v>شرکتی-دیانتی</v>
      </c>
      <c r="G3983" s="2">
        <v>0</v>
      </c>
    </row>
    <row r="3984" spans="2:7" x14ac:dyDescent="0.25">
      <c r="B3984" s="122">
        <f t="shared" si="61"/>
        <v>3982</v>
      </c>
      <c r="C3984" s="369">
        <v>45517</v>
      </c>
      <c r="D3984" s="236" t="s">
        <v>285</v>
      </c>
      <c r="E3984" s="228" t="str">
        <f>VLOOKUP(D3984,Y$4:AA3986,2,FALSE)</f>
        <v>غلطک</v>
      </c>
      <c r="F3984" s="228" t="str">
        <f>VLOOKUP(D3984,Y$4:AA3986,3,FALSE)</f>
        <v>شرکتی-شیری</v>
      </c>
      <c r="G3984" s="2">
        <v>0</v>
      </c>
    </row>
    <row r="3985" spans="2:7" x14ac:dyDescent="0.25">
      <c r="B3985" s="122">
        <f t="shared" si="61"/>
        <v>3983</v>
      </c>
      <c r="C3985" s="369">
        <v>45517</v>
      </c>
      <c r="D3985" s="236" t="s">
        <v>380</v>
      </c>
      <c r="E3985" s="228" t="str">
        <f>VLOOKUP(D3985,Y$4:AA3987,2,FALSE)</f>
        <v>غلطک</v>
      </c>
      <c r="F3985" s="228">
        <f>VLOOKUP(D3985,Y$4:AA3987,3,FALSE)</f>
        <v>0</v>
      </c>
      <c r="G3985" s="2">
        <v>66</v>
      </c>
    </row>
    <row r="3986" spans="2:7" x14ac:dyDescent="0.25">
      <c r="B3986" s="122">
        <f t="shared" si="61"/>
        <v>3984</v>
      </c>
      <c r="C3986" s="369">
        <v>45517</v>
      </c>
      <c r="D3986" s="236" t="s">
        <v>381</v>
      </c>
      <c r="E3986" s="228" t="str">
        <f>VLOOKUP(D3986,Y$4:AA3988,2,FALSE)</f>
        <v>غلطک</v>
      </c>
      <c r="F3986" s="228">
        <f>VLOOKUP(D3986,Y$4:AA3988,3,FALSE)</f>
        <v>0</v>
      </c>
      <c r="G3986" s="2">
        <v>107</v>
      </c>
    </row>
    <row r="3987" spans="2:7" x14ac:dyDescent="0.25">
      <c r="B3987" s="122">
        <f t="shared" si="61"/>
        <v>3985</v>
      </c>
      <c r="C3987" s="369">
        <v>45517</v>
      </c>
      <c r="D3987" s="236" t="s">
        <v>91</v>
      </c>
      <c r="E3987" s="228" t="str">
        <f>VLOOKUP(D3987,Y$4:AA3989,2,FALSE)</f>
        <v>کامیون کمپرسی</v>
      </c>
      <c r="F3987" s="228" t="str">
        <f>VLOOKUP(D3987,Y$4:AA3989,3,FALSE)</f>
        <v>شرکتی-یحیی زاده</v>
      </c>
      <c r="G3987" s="2">
        <v>0</v>
      </c>
    </row>
    <row r="3988" spans="2:7" x14ac:dyDescent="0.25">
      <c r="B3988" s="122">
        <f t="shared" si="61"/>
        <v>3986</v>
      </c>
      <c r="C3988" s="369">
        <v>45517</v>
      </c>
      <c r="D3988" s="236" t="s">
        <v>94</v>
      </c>
      <c r="E3988" s="228" t="str">
        <f>VLOOKUP(D3988,Y$4:AA3990,2,FALSE)</f>
        <v>کامیون کمپرسی</v>
      </c>
      <c r="F3988" s="228" t="str">
        <f>VLOOKUP(D3988,Y$4:AA3990,3,FALSE)</f>
        <v>شرکتی-نوروز غلامی</v>
      </c>
      <c r="G3988" s="2">
        <v>160</v>
      </c>
    </row>
    <row r="3989" spans="2:7" x14ac:dyDescent="0.25">
      <c r="B3989" s="122">
        <f t="shared" si="61"/>
        <v>3987</v>
      </c>
      <c r="C3989" s="369">
        <v>45517</v>
      </c>
      <c r="D3989" s="236" t="s">
        <v>117</v>
      </c>
      <c r="E3989" s="228" t="str">
        <f>VLOOKUP(D3989,Y$4:AA3991,2,FALSE)</f>
        <v>کامیون کمپرسی</v>
      </c>
      <c r="F3989" s="228" t="str">
        <f>VLOOKUP(D3989,Y$4:AA3991,3,FALSE)</f>
        <v>شرکتی-علیرضا اقلیمی</v>
      </c>
      <c r="G3989" s="2">
        <v>0</v>
      </c>
    </row>
    <row r="3990" spans="2:7" x14ac:dyDescent="0.25">
      <c r="B3990" s="122">
        <f t="shared" si="61"/>
        <v>3988</v>
      </c>
      <c r="C3990" s="369">
        <v>45517</v>
      </c>
      <c r="D3990" s="236" t="s">
        <v>130</v>
      </c>
      <c r="E3990" s="228" t="str">
        <f>VLOOKUP(D3990,Y$4:AA3992,2,FALSE)</f>
        <v>تانکر ابپاش بنز</v>
      </c>
      <c r="F3990" s="228" t="str">
        <f>VLOOKUP(D3990,Y$4:AA3992,3,FALSE)</f>
        <v>شرکتی-بارانی</v>
      </c>
      <c r="G3990" s="2">
        <v>87</v>
      </c>
    </row>
    <row r="3991" spans="2:7" x14ac:dyDescent="0.25">
      <c r="B3991" s="122">
        <f t="shared" si="61"/>
        <v>3989</v>
      </c>
      <c r="C3991" s="369">
        <v>45517</v>
      </c>
      <c r="D3991" s="236" t="s">
        <v>96</v>
      </c>
      <c r="E3991" s="228" t="str">
        <f>VLOOKUP(D3991,Y$4:AA3993,2,FALSE)</f>
        <v>تانکر ابپاش بنز</v>
      </c>
      <c r="F3991" s="228" t="str">
        <f>VLOOKUP(D3991,Y$4:AA3993,3,FALSE)</f>
        <v>شرکتی-میامی</v>
      </c>
      <c r="G3991" s="2">
        <v>0</v>
      </c>
    </row>
    <row r="3992" spans="2:7" x14ac:dyDescent="0.25">
      <c r="B3992" s="122">
        <f t="shared" si="61"/>
        <v>3990</v>
      </c>
      <c r="C3992" s="369">
        <v>45517</v>
      </c>
      <c r="D3992" s="236" t="s">
        <v>114</v>
      </c>
      <c r="E3992" s="228" t="str">
        <f>VLOOKUP(D3992,Y$4:AA3994,2,FALSE)</f>
        <v>تانکر سوخت بنز</v>
      </c>
      <c r="F3992" s="228" t="str">
        <f>VLOOKUP(D3992,Y$4:AA3994,3,FALSE)</f>
        <v>شرکتی-برات زاده- از تاریخ 1 تیرماه</v>
      </c>
      <c r="G3992" s="2">
        <v>82</v>
      </c>
    </row>
    <row r="3993" spans="2:7" x14ac:dyDescent="0.25">
      <c r="B3993" s="122">
        <f t="shared" si="61"/>
        <v>3991</v>
      </c>
      <c r="C3993" s="369">
        <v>45517</v>
      </c>
      <c r="D3993" s="106" t="s">
        <v>399</v>
      </c>
      <c r="E3993" s="228" t="str">
        <f>VLOOKUP(D3993,Y$4:AA3995,2,FALSE)</f>
        <v xml:space="preserve"> لودر</v>
      </c>
      <c r="F3993" s="228" t="str">
        <f>VLOOKUP(D3993,Y$4:AA3995,3,FALSE)</f>
        <v>شرکتی-پیروزی</v>
      </c>
      <c r="G3993" s="2">
        <v>0</v>
      </c>
    </row>
    <row r="3994" spans="2:7" x14ac:dyDescent="0.25">
      <c r="B3994" s="122">
        <f t="shared" si="61"/>
        <v>3992</v>
      </c>
      <c r="C3994" s="369">
        <v>45517</v>
      </c>
      <c r="D3994" s="236" t="s">
        <v>158</v>
      </c>
      <c r="E3994" s="228" t="str">
        <f>VLOOKUP(D3994,Y$4:AA3996,2,FALSE)</f>
        <v>بیل مکانیکی</v>
      </c>
      <c r="F3994" s="228" t="str">
        <f>VLOOKUP(D3994,Y$4:AA3996,3,FALSE)</f>
        <v>تکبری</v>
      </c>
      <c r="G3994" s="2">
        <v>285</v>
      </c>
    </row>
    <row r="3995" spans="2:7" x14ac:dyDescent="0.25">
      <c r="B3995" s="122">
        <f t="shared" si="61"/>
        <v>3993</v>
      </c>
      <c r="C3995" s="369">
        <v>45517</v>
      </c>
      <c r="D3995" s="237" t="s">
        <v>144</v>
      </c>
      <c r="E3995" s="228" t="str">
        <f>VLOOKUP(D3995,Y$4:AA3997,2,FALSE)</f>
        <v>بلدوزر D85</v>
      </c>
      <c r="F3995" s="228" t="str">
        <f>VLOOKUP(D3995,Y$4:AA3997,3,FALSE)</f>
        <v>اکبری</v>
      </c>
      <c r="G3995" s="2">
        <v>229</v>
      </c>
    </row>
    <row r="3996" spans="2:7" x14ac:dyDescent="0.25">
      <c r="B3996" s="122">
        <f t="shared" si="61"/>
        <v>3994</v>
      </c>
      <c r="C3996" s="369">
        <v>45517</v>
      </c>
      <c r="D3996" s="237" t="s">
        <v>146</v>
      </c>
      <c r="E3996" s="228" t="str">
        <f>VLOOKUP(D3996,Y$4:AA3998,2,FALSE)</f>
        <v>بلدوزر D85</v>
      </c>
      <c r="F3996" s="228" t="str">
        <f>VLOOKUP(D3996,Y$4:AA3998,3,FALSE)</f>
        <v>اکبری</v>
      </c>
      <c r="G3996" s="2">
        <v>212</v>
      </c>
    </row>
    <row r="3997" spans="2:7" x14ac:dyDescent="0.25">
      <c r="B3997" s="122">
        <f t="shared" si="61"/>
        <v>3995</v>
      </c>
      <c r="C3997" s="369">
        <v>45517</v>
      </c>
      <c r="D3997" s="238" t="s">
        <v>147</v>
      </c>
      <c r="E3997" s="228" t="str">
        <f>VLOOKUP(D3997,Y$4:AA3999,2,FALSE)</f>
        <v>بلدوزر کاترپیلار D8</v>
      </c>
      <c r="F3997" s="228" t="str">
        <f>VLOOKUP(D3997,Y$4:AA3999,3,FALSE)</f>
        <v>حسن پور</v>
      </c>
      <c r="G3997" s="2">
        <v>0</v>
      </c>
    </row>
    <row r="3998" spans="2:7" x14ac:dyDescent="0.25">
      <c r="B3998" s="122">
        <f t="shared" si="61"/>
        <v>3996</v>
      </c>
      <c r="C3998" s="369">
        <v>45517</v>
      </c>
      <c r="D3998" s="236" t="s">
        <v>162</v>
      </c>
      <c r="E3998" s="228" t="str">
        <f>VLOOKUP(D3998,Y$4:AA4000,2,FALSE)</f>
        <v>بیل مکانیکی</v>
      </c>
      <c r="F3998" s="228" t="str">
        <f>VLOOKUP(D3998,Y$4:AA4000,3,FALSE)</f>
        <v>رضاپور</v>
      </c>
      <c r="G3998" s="2">
        <v>258</v>
      </c>
    </row>
    <row r="3999" spans="2:7" x14ac:dyDescent="0.25">
      <c r="B3999" s="122">
        <f t="shared" si="61"/>
        <v>3997</v>
      </c>
      <c r="C3999" s="369">
        <v>45517</v>
      </c>
      <c r="D3999" s="236" t="s">
        <v>436</v>
      </c>
      <c r="E3999" s="228" t="str">
        <f>VLOOKUP(D3999,Y$4:AA4001,2,FALSE)</f>
        <v>تانکر آب</v>
      </c>
      <c r="F3999" s="228" t="str">
        <f>VLOOKUP(D3999,Y$4:AA4001,3,FALSE)</f>
        <v>جواد رضاپور</v>
      </c>
      <c r="G3999" s="2">
        <v>0</v>
      </c>
    </row>
    <row r="4000" spans="2:7" x14ac:dyDescent="0.25">
      <c r="B4000" s="122">
        <f t="shared" si="61"/>
        <v>3998</v>
      </c>
      <c r="C4000" s="369">
        <v>45517</v>
      </c>
      <c r="D4000" s="236" t="s">
        <v>398</v>
      </c>
      <c r="E4000" s="228" t="str">
        <f>VLOOKUP(D4000,Y$4:AA4002,2,FALSE)</f>
        <v>بلدوزر</v>
      </c>
      <c r="F4000" s="228" t="str">
        <f>VLOOKUP(D4000,Y$4:AA4002,3,FALSE)</f>
        <v>جواد رضاپور</v>
      </c>
      <c r="G4000" s="2">
        <v>0</v>
      </c>
    </row>
    <row r="4001" spans="2:7" x14ac:dyDescent="0.25">
      <c r="B4001" s="122">
        <f t="shared" si="61"/>
        <v>3999</v>
      </c>
      <c r="C4001" s="369">
        <v>45517</v>
      </c>
      <c r="D4001" s="236" t="s">
        <v>149</v>
      </c>
      <c r="E4001" s="228" t="str">
        <f>VLOOKUP(D4001,Y$4:AA4003,2,FALSE)</f>
        <v>لودر ZL50</v>
      </c>
      <c r="F4001" s="228" t="str">
        <f>VLOOKUP(D4001,Y$4:AA4003,3,FALSE)</f>
        <v>میرزایی</v>
      </c>
      <c r="G4001" s="2">
        <v>150</v>
      </c>
    </row>
    <row r="4002" spans="2:7" x14ac:dyDescent="0.25">
      <c r="B4002" s="122">
        <f t="shared" si="61"/>
        <v>4000</v>
      </c>
      <c r="C4002" s="369">
        <v>45517</v>
      </c>
      <c r="D4002" s="237" t="s">
        <v>150</v>
      </c>
      <c r="E4002" s="228" t="str">
        <f>VLOOKUP(D4002,Y$4:AA4004,2,FALSE)</f>
        <v>کامیون کمپرسی</v>
      </c>
      <c r="F4002" s="228" t="str">
        <f>VLOOKUP(D4002,Y$4:AA4004,3,FALSE)</f>
        <v>میرزایی</v>
      </c>
      <c r="G4002" s="2">
        <v>150</v>
      </c>
    </row>
    <row r="4003" spans="2:7" x14ac:dyDescent="0.25">
      <c r="B4003" s="122">
        <f t="shared" si="61"/>
        <v>4001</v>
      </c>
      <c r="C4003" s="369">
        <v>45517</v>
      </c>
      <c r="D4003" s="237" t="s">
        <v>152</v>
      </c>
      <c r="E4003" s="228" t="str">
        <f>VLOOKUP(D4003,Y$4:AA4005,2,FALSE)</f>
        <v>کامیون کمپرسی</v>
      </c>
      <c r="F4003" s="228" t="str">
        <f>VLOOKUP(D4003,Y$4:AA4005,3,FALSE)</f>
        <v>میرزایی</v>
      </c>
      <c r="G4003" s="2">
        <v>160</v>
      </c>
    </row>
    <row r="4004" spans="2:7" x14ac:dyDescent="0.25">
      <c r="B4004" s="122">
        <f t="shared" si="61"/>
        <v>4002</v>
      </c>
      <c r="C4004" s="369">
        <v>45517</v>
      </c>
      <c r="D4004" s="237" t="s">
        <v>153</v>
      </c>
      <c r="E4004" s="228" t="str">
        <f>VLOOKUP(D4004,Y$4:AA4006,2,FALSE)</f>
        <v>کامیون کمپرسی</v>
      </c>
      <c r="F4004" s="228" t="str">
        <f>VLOOKUP(D4004,Y$4:AA4006,3,FALSE)</f>
        <v>میرزایی</v>
      </c>
      <c r="G4004" s="2">
        <v>0</v>
      </c>
    </row>
    <row r="4005" spans="2:7" x14ac:dyDescent="0.25">
      <c r="B4005" s="122">
        <f t="shared" si="61"/>
        <v>4003</v>
      </c>
      <c r="C4005" s="369">
        <v>45517</v>
      </c>
      <c r="D4005" s="237" t="s">
        <v>137</v>
      </c>
      <c r="E4005" s="228" t="str">
        <f>VLOOKUP(D4005,Y$4:AA4007,2,FALSE)</f>
        <v>بیل مکانیکی</v>
      </c>
      <c r="F4005" s="228" t="str">
        <f>VLOOKUP(D4005,Y$4:AA4007,3,FALSE)</f>
        <v>انصاری</v>
      </c>
      <c r="G4005" s="2">
        <v>307</v>
      </c>
    </row>
    <row r="4006" spans="2:7" x14ac:dyDescent="0.25">
      <c r="B4006" s="122">
        <f t="shared" si="61"/>
        <v>4004</v>
      </c>
      <c r="C4006" s="369">
        <v>45517</v>
      </c>
      <c r="D4006" s="237" t="s">
        <v>139</v>
      </c>
      <c r="E4006" s="228" t="str">
        <f>VLOOKUP(D4006,Y$4:AA4008,2,FALSE)</f>
        <v>بیل مکانیکی</v>
      </c>
      <c r="F4006" s="228" t="str">
        <f>VLOOKUP(D4006,Y$4:AA4008,3,FALSE)</f>
        <v>انصاری</v>
      </c>
      <c r="G4006" s="2">
        <v>271</v>
      </c>
    </row>
    <row r="4007" spans="2:7" x14ac:dyDescent="0.25">
      <c r="B4007" s="122">
        <f t="shared" si="61"/>
        <v>4005</v>
      </c>
      <c r="C4007" s="369">
        <v>45517</v>
      </c>
      <c r="D4007" s="237" t="s">
        <v>141</v>
      </c>
      <c r="E4007" s="228" t="str">
        <f>VLOOKUP(D4007,Y$4:AA4009,2,FALSE)</f>
        <v>کامیون کمپرسی</v>
      </c>
      <c r="F4007" s="228" t="str">
        <f>VLOOKUP(D4007,Y$4:AA4009,3,FALSE)</f>
        <v>انصاری</v>
      </c>
      <c r="G4007" s="2">
        <v>202</v>
      </c>
    </row>
    <row r="4008" spans="2:7" x14ac:dyDescent="0.25">
      <c r="B4008" s="122">
        <f t="shared" si="61"/>
        <v>4006</v>
      </c>
      <c r="C4008" s="369">
        <v>45517</v>
      </c>
      <c r="D4008" s="237" t="s">
        <v>142</v>
      </c>
      <c r="E4008" s="228" t="str">
        <f>VLOOKUP(D4008,Y$4:AA4010,2,FALSE)</f>
        <v>کامیون کمپرسی</v>
      </c>
      <c r="F4008" s="228" t="str">
        <f>VLOOKUP(D4008,Y$4:AA4010,3,FALSE)</f>
        <v>انصاری</v>
      </c>
      <c r="G4008" s="2">
        <v>0</v>
      </c>
    </row>
    <row r="4009" spans="2:7" x14ac:dyDescent="0.25">
      <c r="B4009" s="122">
        <f t="shared" si="61"/>
        <v>4007</v>
      </c>
      <c r="C4009" s="369">
        <v>45517</v>
      </c>
      <c r="D4009" s="237" t="s">
        <v>143</v>
      </c>
      <c r="E4009" s="228" t="str">
        <f>VLOOKUP(D4009,Y$4:AA4011,2,FALSE)</f>
        <v>کامیون کمپرسی</v>
      </c>
      <c r="F4009" s="228" t="str">
        <f>VLOOKUP(D4009,Y$4:AA4011,3,FALSE)</f>
        <v>انصاری</v>
      </c>
      <c r="G4009" s="2">
        <v>0</v>
      </c>
    </row>
    <row r="4010" spans="2:7" x14ac:dyDescent="0.25">
      <c r="B4010" s="122">
        <f t="shared" si="61"/>
        <v>4008</v>
      </c>
      <c r="C4010" s="369">
        <v>45517</v>
      </c>
      <c r="D4010" s="237" t="s">
        <v>136</v>
      </c>
      <c r="E4010" s="228" t="str">
        <f>VLOOKUP(D4010,Y$4:AA4012,2,FALSE)</f>
        <v>بلدوزر</v>
      </c>
      <c r="F4010" s="228" t="str">
        <f>VLOOKUP(D4010,Y$4:AA4012,3,FALSE)</f>
        <v>انصاری</v>
      </c>
      <c r="G4010" s="2">
        <v>0</v>
      </c>
    </row>
    <row r="4011" spans="2:7" x14ac:dyDescent="0.25">
      <c r="B4011" s="122">
        <f t="shared" si="61"/>
        <v>4009</v>
      </c>
      <c r="C4011" s="369">
        <v>45517</v>
      </c>
      <c r="D4011" s="237" t="s">
        <v>286</v>
      </c>
      <c r="E4011" s="228" t="str">
        <f>VLOOKUP(D4011,Y$4:AA4013,2,FALSE)</f>
        <v>بلدوزر</v>
      </c>
      <c r="F4011" s="228" t="str">
        <f>VLOOKUP(D4011,Y$4:AA4013,3,FALSE)</f>
        <v>انصاری</v>
      </c>
      <c r="G4011" s="2">
        <v>391</v>
      </c>
    </row>
    <row r="4012" spans="2:7" x14ac:dyDescent="0.25">
      <c r="B4012" s="122">
        <f t="shared" si="61"/>
        <v>4010</v>
      </c>
      <c r="C4012" s="369">
        <v>45517</v>
      </c>
      <c r="D4012" s="236" t="s">
        <v>155</v>
      </c>
      <c r="E4012" s="228" t="str">
        <f>VLOOKUP(D4012,Y$4:AA4014,2,FALSE)</f>
        <v>لودر</v>
      </c>
      <c r="F4012" s="228" t="str">
        <f>VLOOKUP(D4012,Y$4:AA4014,3,FALSE)</f>
        <v>صداقت</v>
      </c>
      <c r="G4012" s="2">
        <v>133</v>
      </c>
    </row>
    <row r="4013" spans="2:7" x14ac:dyDescent="0.25">
      <c r="B4013" s="122">
        <f t="shared" si="61"/>
        <v>4011</v>
      </c>
      <c r="C4013" s="369">
        <v>45517</v>
      </c>
      <c r="D4013" s="236" t="s">
        <v>156</v>
      </c>
      <c r="E4013" s="228" t="str">
        <f>VLOOKUP(D4013,Y$4:AA4015,2,FALSE)</f>
        <v>کامیون کمپرسی</v>
      </c>
      <c r="F4013" s="228" t="str">
        <f>VLOOKUP(D4013,Y$4:AA4015,3,FALSE)</f>
        <v>صداقت</v>
      </c>
      <c r="G4013" s="2">
        <v>0</v>
      </c>
    </row>
    <row r="4014" spans="2:7" x14ac:dyDescent="0.25">
      <c r="B4014" s="122">
        <f t="shared" si="61"/>
        <v>4012</v>
      </c>
      <c r="C4014" s="369">
        <v>45517</v>
      </c>
      <c r="D4014" s="236" t="s">
        <v>157</v>
      </c>
      <c r="E4014" s="228" t="str">
        <f>VLOOKUP(D4014,Y$4:AA4016,2,FALSE)</f>
        <v>کامیون کمپرسی</v>
      </c>
      <c r="F4014" s="228" t="str">
        <f>VLOOKUP(D4014,Y$4:AA4016,3,FALSE)</f>
        <v>صداقت</v>
      </c>
      <c r="G4014" s="2">
        <v>0</v>
      </c>
    </row>
    <row r="4015" spans="2:7" x14ac:dyDescent="0.25">
      <c r="B4015" s="122">
        <f t="shared" si="61"/>
        <v>4013</v>
      </c>
      <c r="C4015" s="369">
        <v>45517</v>
      </c>
      <c r="D4015" s="236" t="s">
        <v>302</v>
      </c>
      <c r="E4015" s="228" t="str">
        <f>VLOOKUP(D4015,Y$4:AA4017,2,FALSE)</f>
        <v>کامیون کمپرسی</v>
      </c>
      <c r="F4015" s="228" t="str">
        <f>VLOOKUP(D4015,Y$4:AA4017,3,FALSE)</f>
        <v>صداقت</v>
      </c>
      <c r="G4015" s="2">
        <v>0</v>
      </c>
    </row>
    <row r="4016" spans="2:7" x14ac:dyDescent="0.25">
      <c r="B4016" s="122">
        <f t="shared" si="61"/>
        <v>4014</v>
      </c>
      <c r="C4016" s="369">
        <v>45517</v>
      </c>
      <c r="D4016" s="237" t="s">
        <v>266</v>
      </c>
      <c r="E4016" s="228" t="str">
        <f>VLOOKUP(D4016,Y$4:AA4018,2,FALSE)</f>
        <v>کامیون کمپرسی</v>
      </c>
      <c r="F4016" s="228" t="str">
        <f>VLOOKUP(D4016,Y$4:AA4018,3,FALSE)</f>
        <v>انصاری</v>
      </c>
      <c r="G4016" s="2">
        <v>0</v>
      </c>
    </row>
    <row r="4017" spans="2:7" x14ac:dyDescent="0.25">
      <c r="B4017" s="122">
        <f t="shared" si="61"/>
        <v>4015</v>
      </c>
      <c r="C4017" s="369">
        <v>45517</v>
      </c>
      <c r="D4017" s="237" t="s">
        <v>267</v>
      </c>
      <c r="E4017" s="228" t="str">
        <f>VLOOKUP(D4017,Y$4:AA4019,2,FALSE)</f>
        <v>کامیون کمپرسی</v>
      </c>
      <c r="F4017" s="228" t="str">
        <f>VLOOKUP(D4017,Y$4:AA4019,3,FALSE)</f>
        <v>انصاری</v>
      </c>
      <c r="G4017" s="2">
        <v>0</v>
      </c>
    </row>
    <row r="4018" spans="2:7" x14ac:dyDescent="0.25">
      <c r="B4018" s="122">
        <f t="shared" ref="B4018:B4082" si="62">ROW()-2</f>
        <v>4016</v>
      </c>
      <c r="C4018" s="369">
        <v>45517</v>
      </c>
      <c r="D4018" s="237" t="s">
        <v>258</v>
      </c>
      <c r="E4018" s="228" t="str">
        <f>VLOOKUP(D4018,Y$4:AA4020,2,FALSE)</f>
        <v>کامیون کمپرسی</v>
      </c>
      <c r="F4018" s="228" t="str">
        <f>VLOOKUP(D4018,Y$4:AA4020,3,FALSE)</f>
        <v>انصاری</v>
      </c>
      <c r="G4018" s="2">
        <v>0</v>
      </c>
    </row>
    <row r="4019" spans="2:7" x14ac:dyDescent="0.25">
      <c r="B4019" s="122">
        <f t="shared" si="62"/>
        <v>4017</v>
      </c>
      <c r="C4019" s="369">
        <v>45517</v>
      </c>
      <c r="D4019" s="238" t="s">
        <v>179</v>
      </c>
      <c r="E4019" s="228" t="str">
        <f>VLOOKUP(D4019,Y$4:AA4021,2,FALSE)</f>
        <v>تانکر آب</v>
      </c>
      <c r="F4019" s="228" t="str">
        <f>VLOOKUP(D4019,Y$4:AA4021,3,FALSE)</f>
        <v>گلپایگانی</v>
      </c>
      <c r="G4019" s="2">
        <v>87</v>
      </c>
    </row>
    <row r="4020" spans="2:7" x14ac:dyDescent="0.25">
      <c r="B4020" s="122">
        <f t="shared" si="62"/>
        <v>4018</v>
      </c>
      <c r="C4020" s="369">
        <v>45517</v>
      </c>
      <c r="D4020" s="238" t="s">
        <v>164</v>
      </c>
      <c r="E4020" s="228" t="str">
        <f>VLOOKUP(D4020,Y$4:AA4022,2,FALSE)</f>
        <v>گریدر 14G</v>
      </c>
      <c r="F4020" s="228" t="str">
        <f>VLOOKUP(D4020,Y$4:AA4022,3,FALSE)</f>
        <v>محمد پور</v>
      </c>
      <c r="G4020" s="2">
        <v>146</v>
      </c>
    </row>
    <row r="4021" spans="2:7" x14ac:dyDescent="0.25">
      <c r="B4021" s="122">
        <f t="shared" si="62"/>
        <v>4019</v>
      </c>
      <c r="C4021" s="369">
        <v>45517</v>
      </c>
      <c r="D4021" s="238" t="s">
        <v>168</v>
      </c>
      <c r="E4021" s="228" t="str">
        <f>VLOOKUP(D4021,Y$4:AA4023,2,FALSE)</f>
        <v>غلطک کششی</v>
      </c>
      <c r="F4021" s="228" t="str">
        <f>VLOOKUP(D4021,Y$4:AA4023,3,FALSE)</f>
        <v>محمد پور</v>
      </c>
      <c r="G4021" s="2">
        <v>0</v>
      </c>
    </row>
    <row r="4022" spans="2:7" x14ac:dyDescent="0.25">
      <c r="B4022" s="122">
        <f t="shared" si="62"/>
        <v>4020</v>
      </c>
      <c r="C4022" s="369">
        <v>45517</v>
      </c>
      <c r="D4022" s="238" t="s">
        <v>171</v>
      </c>
      <c r="E4022" s="228" t="str">
        <f>VLOOKUP(D4022,Y$4:AA4024,2,FALSE)</f>
        <v>غلطک کششی</v>
      </c>
      <c r="F4022" s="228" t="str">
        <f>VLOOKUP(D4022,Y$4:AA4024,3,FALSE)</f>
        <v>محمد پور</v>
      </c>
      <c r="G4022" s="2">
        <v>0</v>
      </c>
    </row>
    <row r="4023" spans="2:7" x14ac:dyDescent="0.25">
      <c r="B4023" s="122">
        <f t="shared" si="62"/>
        <v>4021</v>
      </c>
      <c r="C4023" s="369">
        <v>45517</v>
      </c>
      <c r="D4023" s="238" t="s">
        <v>172</v>
      </c>
      <c r="E4023" s="228" t="str">
        <f>VLOOKUP(D4023,Y$4:AA4025,2,FALSE)</f>
        <v>لودر</v>
      </c>
      <c r="F4023" s="228" t="str">
        <f>VLOOKUP(D4023,Y$4:AA4025,3,FALSE)</f>
        <v>محمد پور</v>
      </c>
      <c r="G4023" s="2">
        <v>267</v>
      </c>
    </row>
    <row r="4024" spans="2:7" x14ac:dyDescent="0.25">
      <c r="B4024" s="122">
        <f t="shared" si="62"/>
        <v>4022</v>
      </c>
      <c r="C4024" s="369">
        <v>45517</v>
      </c>
      <c r="D4024" s="238" t="s">
        <v>173</v>
      </c>
      <c r="E4024" s="228" t="str">
        <f>VLOOKUP(D4024,Y$4:AA4026,2,FALSE)</f>
        <v>تانکر آب</v>
      </c>
      <c r="F4024" s="228" t="str">
        <f>VLOOKUP(D4024,Y$4:AA4026,3,FALSE)</f>
        <v>محمد پور</v>
      </c>
      <c r="G4024" s="2">
        <v>0</v>
      </c>
    </row>
    <row r="4025" spans="2:7" x14ac:dyDescent="0.25">
      <c r="B4025" s="122">
        <f t="shared" si="62"/>
        <v>4023</v>
      </c>
      <c r="C4025" s="369">
        <v>45517</v>
      </c>
      <c r="D4025" s="238" t="s">
        <v>174</v>
      </c>
      <c r="E4025" s="228" t="str">
        <f>VLOOKUP(D4025,Y$4:AA4027,2,FALSE)</f>
        <v>غلطک پاچه بزی</v>
      </c>
      <c r="F4025" s="228" t="str">
        <f>VLOOKUP(D4025,Y$4:AA4027,3,FALSE)</f>
        <v>محمد پور</v>
      </c>
      <c r="G4025" s="2">
        <v>0</v>
      </c>
    </row>
    <row r="4026" spans="2:7" x14ac:dyDescent="0.25">
      <c r="B4026" s="122">
        <f t="shared" si="62"/>
        <v>4024</v>
      </c>
      <c r="C4026" s="369">
        <v>45517</v>
      </c>
      <c r="D4026" s="238" t="s">
        <v>176</v>
      </c>
      <c r="E4026" s="228" t="str">
        <f>VLOOKUP(D4026,Y$4:AA4028,2,FALSE)</f>
        <v>بلدوزر</v>
      </c>
      <c r="F4026" s="228" t="str">
        <f>VLOOKUP(D4026,Y$4:AA4028,3,FALSE)</f>
        <v>محمد پور</v>
      </c>
      <c r="G4026" s="2">
        <v>501</v>
      </c>
    </row>
    <row r="4027" spans="2:7" x14ac:dyDescent="0.25">
      <c r="B4027" s="122">
        <f t="shared" si="62"/>
        <v>4025</v>
      </c>
      <c r="C4027" s="369">
        <v>45517</v>
      </c>
      <c r="D4027" s="238" t="s">
        <v>177</v>
      </c>
      <c r="E4027" s="228" t="str">
        <f>VLOOKUP(D4027,Y$4:AA4029,2,FALSE)</f>
        <v>کمپرسی جفت</v>
      </c>
      <c r="F4027" s="228" t="str">
        <f>VLOOKUP(D4027,Y$4:AA4029,3,FALSE)</f>
        <v>محمد پور</v>
      </c>
      <c r="G4027" s="2">
        <v>226</v>
      </c>
    </row>
    <row r="4028" spans="2:7" x14ac:dyDescent="0.25">
      <c r="B4028" s="122">
        <f t="shared" si="62"/>
        <v>4026</v>
      </c>
      <c r="C4028" s="369">
        <v>45517</v>
      </c>
      <c r="D4028" s="238" t="s">
        <v>270</v>
      </c>
      <c r="E4028" s="228" t="str">
        <f>VLOOKUP(D4028,Y$4:AA4030,2,FALSE)</f>
        <v>کمپرسی جفت</v>
      </c>
      <c r="F4028" s="228" t="str">
        <f>VLOOKUP(D4028,Y$4:AA4030,3,FALSE)</f>
        <v>محمد پور</v>
      </c>
      <c r="G4028" s="2">
        <v>0</v>
      </c>
    </row>
    <row r="4029" spans="2:7" x14ac:dyDescent="0.25">
      <c r="B4029" s="122">
        <f t="shared" si="62"/>
        <v>4027</v>
      </c>
      <c r="C4029" s="369">
        <v>45517</v>
      </c>
      <c r="D4029" s="238" t="s">
        <v>268</v>
      </c>
      <c r="E4029" s="228" t="str">
        <f>VLOOKUP(D4029,Y$4:AA4031,2,FALSE)</f>
        <v>کمپرسی تک</v>
      </c>
      <c r="F4029" s="228" t="str">
        <f>VLOOKUP(D4029,Y$4:AA4031,3,FALSE)</f>
        <v>محمد پور</v>
      </c>
      <c r="G4029" s="2">
        <v>0</v>
      </c>
    </row>
    <row r="4030" spans="2:7" x14ac:dyDescent="0.25">
      <c r="B4030" s="122">
        <f t="shared" si="62"/>
        <v>4028</v>
      </c>
      <c r="C4030" s="369">
        <v>45517</v>
      </c>
      <c r="D4030" s="238" t="s">
        <v>260</v>
      </c>
      <c r="E4030" s="228" t="str">
        <f>VLOOKUP(D4030,Y$4:AA4032,2,FALSE)</f>
        <v>تانکر آب</v>
      </c>
      <c r="F4030" s="228" t="str">
        <f>VLOOKUP(D4030,Y$4:AA4032,3,FALSE)</f>
        <v>محمد پور</v>
      </c>
      <c r="G4030" s="2">
        <v>0</v>
      </c>
    </row>
    <row r="4031" spans="2:7" x14ac:dyDescent="0.25">
      <c r="B4031" s="122">
        <f t="shared" si="62"/>
        <v>4029</v>
      </c>
      <c r="C4031" s="369">
        <v>45517</v>
      </c>
      <c r="D4031" s="238" t="s">
        <v>284</v>
      </c>
      <c r="E4031" s="228" t="str">
        <f>VLOOKUP(D4031,Y$4:AA4033,2,FALSE)</f>
        <v>کمپرسی جفت</v>
      </c>
      <c r="F4031" s="228" t="str">
        <f>VLOOKUP(D4031,Y$4:AA4033,3,FALSE)</f>
        <v>محمد پور</v>
      </c>
      <c r="G4031" s="2">
        <v>225</v>
      </c>
    </row>
    <row r="4032" spans="2:7" x14ac:dyDescent="0.25">
      <c r="B4032" s="122">
        <f t="shared" si="62"/>
        <v>4030</v>
      </c>
      <c r="C4032" s="369">
        <v>45517</v>
      </c>
      <c r="D4032" s="238" t="s">
        <v>359</v>
      </c>
      <c r="E4032" s="228" t="str">
        <f>VLOOKUP(D4032,Y$4:AA4034,2,FALSE)</f>
        <v>کمپرسی جفت</v>
      </c>
      <c r="F4032" s="228" t="str">
        <f>VLOOKUP(D4032,Y$4:AA4034,3,FALSE)</f>
        <v>محمد پور</v>
      </c>
      <c r="G4032" s="2">
        <v>0</v>
      </c>
    </row>
    <row r="4033" spans="2:11" x14ac:dyDescent="0.25">
      <c r="B4033" s="122">
        <f t="shared" si="62"/>
        <v>4031</v>
      </c>
      <c r="C4033" s="369">
        <v>45517</v>
      </c>
      <c r="D4033" s="238" t="s">
        <v>361</v>
      </c>
      <c r="E4033" s="228" t="str">
        <f>VLOOKUP(D4033,Y$4:AA4035,2,FALSE)</f>
        <v>لودر</v>
      </c>
      <c r="F4033" s="228" t="str">
        <f>VLOOKUP(D4033,Y$4:AA4035,3,FALSE)</f>
        <v>محمد پور</v>
      </c>
      <c r="G4033" s="2">
        <v>93</v>
      </c>
    </row>
    <row r="4034" spans="2:11" x14ac:dyDescent="0.25">
      <c r="B4034" s="122">
        <f t="shared" si="62"/>
        <v>4032</v>
      </c>
      <c r="C4034" s="369">
        <v>45517</v>
      </c>
      <c r="D4034" s="238" t="s">
        <v>393</v>
      </c>
      <c r="E4034" s="228" t="str">
        <f>VLOOKUP(D4034,Y$4:AA4036,2,FALSE)</f>
        <v xml:space="preserve"> پمپ بتن</v>
      </c>
      <c r="F4034" s="228" t="str">
        <f>VLOOKUP(D4034,Y$4:AA4036,3,FALSE)</f>
        <v>اسماعیل پور</v>
      </c>
      <c r="G4034" s="2">
        <v>201</v>
      </c>
    </row>
    <row r="4035" spans="2:11" x14ac:dyDescent="0.25">
      <c r="B4035" s="122">
        <f t="shared" si="62"/>
        <v>4033</v>
      </c>
      <c r="C4035" s="369">
        <v>45517</v>
      </c>
      <c r="D4035" s="238" t="s">
        <v>387</v>
      </c>
      <c r="E4035" s="228" t="str">
        <f>VLOOKUP(D4035,Y$4:AA4037,2,FALSE)</f>
        <v>کمپرسی تک</v>
      </c>
      <c r="F4035" s="228" t="str">
        <f>VLOOKUP(D4035,Y$4:AA4037,3,FALSE)</f>
        <v>جواد رضاپور</v>
      </c>
      <c r="G4035" s="2">
        <v>0</v>
      </c>
    </row>
    <row r="4036" spans="2:11" x14ac:dyDescent="0.25">
      <c r="B4036" s="122">
        <f t="shared" si="62"/>
        <v>4034</v>
      </c>
      <c r="C4036" s="369">
        <v>45517</v>
      </c>
      <c r="D4036" s="238" t="s">
        <v>388</v>
      </c>
      <c r="E4036" s="228" t="str">
        <f>VLOOKUP(D4036,Y$4:AA4038,2,FALSE)</f>
        <v>کمپرسی تک</v>
      </c>
      <c r="F4036" s="228" t="str">
        <f>VLOOKUP(D4036,Y$4:AA4038,3,FALSE)</f>
        <v>جواد رضاپور</v>
      </c>
      <c r="G4036" s="2">
        <v>0</v>
      </c>
    </row>
    <row r="4037" spans="2:11" x14ac:dyDescent="0.25">
      <c r="B4037" s="122">
        <f t="shared" si="62"/>
        <v>4035</v>
      </c>
      <c r="C4037" s="369">
        <v>45517</v>
      </c>
      <c r="D4037" s="238" t="s">
        <v>397</v>
      </c>
      <c r="E4037" s="228" t="str">
        <f>VLOOKUP(D4037,Y$4:AA4039,2,FALSE)</f>
        <v>لودر</v>
      </c>
      <c r="F4037" s="228" t="str">
        <f>VLOOKUP(D4037,Y$4:AA4039,3,FALSE)</f>
        <v>جواد رضاپور</v>
      </c>
      <c r="G4037" s="2">
        <v>0</v>
      </c>
    </row>
    <row r="4038" spans="2:11" x14ac:dyDescent="0.25">
      <c r="B4038" s="122">
        <f t="shared" si="62"/>
        <v>4036</v>
      </c>
      <c r="C4038" s="369">
        <v>45517</v>
      </c>
      <c r="D4038" s="238" t="s">
        <v>435</v>
      </c>
      <c r="E4038" s="228" t="str">
        <f>VLOOKUP(D4038,Y$4:AA4040,2,FALSE)</f>
        <v>بلدوزر</v>
      </c>
      <c r="F4038" s="228" t="str">
        <f>VLOOKUP(D4038,Y$4:AA4040,3,FALSE)</f>
        <v>جواد رضاپور</v>
      </c>
      <c r="G4038" s="2">
        <v>0</v>
      </c>
    </row>
    <row r="4039" spans="2:11" x14ac:dyDescent="0.25">
      <c r="B4039" s="122">
        <f t="shared" si="62"/>
        <v>4037</v>
      </c>
      <c r="C4039" s="369">
        <v>45517</v>
      </c>
      <c r="D4039" s="238" t="s">
        <v>436</v>
      </c>
      <c r="E4039" s="228" t="str">
        <f>VLOOKUP(D4039,Y$4:AA4041,2,FALSE)</f>
        <v>تانکر آب</v>
      </c>
      <c r="F4039" s="228" t="str">
        <f>VLOOKUP(D4039,Y$4:AA4041,3,FALSE)</f>
        <v>جواد رضاپور</v>
      </c>
      <c r="G4039" s="2">
        <v>0</v>
      </c>
    </row>
    <row r="4040" spans="2:11" x14ac:dyDescent="0.25">
      <c r="B4040" s="122">
        <f t="shared" si="62"/>
        <v>4038</v>
      </c>
      <c r="C4040" s="369">
        <v>45517</v>
      </c>
      <c r="D4040" s="137" t="s">
        <v>261</v>
      </c>
      <c r="E4040" s="228" t="str">
        <f>VLOOKUP(D4040,Y$4:AA4042,2,FALSE)</f>
        <v>تانکر آب</v>
      </c>
      <c r="F4040" s="228" t="str">
        <f>VLOOKUP(D4040,Y$4:AA4042,3,FALSE)</f>
        <v>خاکسارنژاد</v>
      </c>
      <c r="G4040" s="2">
        <v>0</v>
      </c>
    </row>
    <row r="4041" spans="2:11" x14ac:dyDescent="0.25">
      <c r="B4041" s="122">
        <f t="shared" si="62"/>
        <v>4039</v>
      </c>
      <c r="C4041" s="369">
        <v>45518</v>
      </c>
      <c r="D4041" s="236" t="s">
        <v>127</v>
      </c>
      <c r="E4041" s="228" t="str">
        <f>VLOOKUP(D4041,Y$4:AA4043,2,FALSE)</f>
        <v>بلدوزر</v>
      </c>
      <c r="F4041" s="228" t="str">
        <f>VLOOKUP(D4041,Y$4:AA4043,3,FALSE)</f>
        <v>شرکتی-رجب زاده</v>
      </c>
      <c r="G4041" s="2">
        <v>360</v>
      </c>
    </row>
    <row r="4042" spans="2:11" x14ac:dyDescent="0.25">
      <c r="B4042" s="122">
        <f t="shared" si="62"/>
        <v>4040</v>
      </c>
      <c r="C4042" s="369">
        <v>45518</v>
      </c>
      <c r="D4042" s="236" t="s">
        <v>297</v>
      </c>
      <c r="E4042" s="228" t="str">
        <f>VLOOKUP(D4042,Y$4:AA4044,2,FALSE)</f>
        <v>بلدوزر</v>
      </c>
      <c r="F4042" s="228" t="str">
        <f>VLOOKUP(D4042,Y$4:AA4044,3,FALSE)</f>
        <v>شرکتی-نخعی</v>
      </c>
      <c r="G4042" s="2">
        <v>320</v>
      </c>
    </row>
    <row r="4043" spans="2:11" x14ac:dyDescent="0.25">
      <c r="B4043" s="122">
        <f t="shared" si="62"/>
        <v>4041</v>
      </c>
      <c r="C4043" s="369">
        <v>45518</v>
      </c>
      <c r="D4043" s="236" t="s">
        <v>88</v>
      </c>
      <c r="E4043" s="228" t="str">
        <f>VLOOKUP(D4043,Y$4:AA4045,2,FALSE)</f>
        <v>گریدر  ۱۶g</v>
      </c>
      <c r="F4043" s="228" t="str">
        <f>VLOOKUP(D4043,Y$4:AA4045,3,FALSE)</f>
        <v>شرکتی-یگانه</v>
      </c>
      <c r="G4043" s="2">
        <v>92</v>
      </c>
    </row>
    <row r="4044" spans="2:11" x14ac:dyDescent="0.25">
      <c r="B4044" s="122">
        <f t="shared" si="62"/>
        <v>4042</v>
      </c>
      <c r="C4044" s="369">
        <v>45518</v>
      </c>
      <c r="D4044" s="236" t="s">
        <v>301</v>
      </c>
      <c r="E4044" s="228" t="str">
        <f>VLOOKUP(D4044,Y$4:AA4046,2,FALSE)</f>
        <v>گریدر  ۱۶g</v>
      </c>
      <c r="F4044" s="228" t="str">
        <f>VLOOKUP(D4044,Y$4:AA4046,3,FALSE)</f>
        <v>شرکتی-حسن پور</v>
      </c>
      <c r="G4044" s="2">
        <v>165</v>
      </c>
    </row>
    <row r="4045" spans="2:11" x14ac:dyDescent="0.25">
      <c r="B4045" s="122">
        <f t="shared" si="62"/>
        <v>4043</v>
      </c>
      <c r="C4045" s="369">
        <v>45518</v>
      </c>
      <c r="D4045" s="236" t="s">
        <v>120</v>
      </c>
      <c r="E4045" s="228" t="str">
        <f>VLOOKUP(D4045,Y$4:AA4047,2,FALSE)</f>
        <v>میکسراتکو</v>
      </c>
      <c r="F4045" s="228" t="str">
        <f>VLOOKUP(D4045,Y$4:AA4047,3,FALSE)</f>
        <v>شرکتی-شاکری</v>
      </c>
      <c r="G4045" s="2">
        <v>0</v>
      </c>
    </row>
    <row r="4046" spans="2:11" x14ac:dyDescent="0.25">
      <c r="B4046" s="122">
        <f t="shared" si="62"/>
        <v>4044</v>
      </c>
      <c r="C4046" s="369">
        <v>45518</v>
      </c>
      <c r="D4046" s="236" t="s">
        <v>122</v>
      </c>
      <c r="E4046" s="228" t="str">
        <f>VLOOKUP(D4046,Y$4:AA4049,2,FALSE)</f>
        <v>میکسر امیکو</v>
      </c>
      <c r="F4046" s="228" t="str">
        <f>VLOOKUP(D4046,Y$4:AA4049,3,FALSE)</f>
        <v>شرکتی-زراعتی</v>
      </c>
      <c r="G4046" s="2">
        <v>73</v>
      </c>
    </row>
    <row r="4047" spans="2:11" x14ac:dyDescent="0.25">
      <c r="B4047" s="122">
        <f t="shared" si="62"/>
        <v>4045</v>
      </c>
      <c r="C4047" s="369">
        <v>45518</v>
      </c>
      <c r="D4047" s="236" t="s">
        <v>356</v>
      </c>
      <c r="E4047" s="228" t="str">
        <f>VLOOKUP(D4047,Y$4:AA4050,2,FALSE)</f>
        <v>میکسر اتکو</v>
      </c>
      <c r="F4047" s="228" t="str">
        <f>VLOOKUP(D4047,Y$4:AA4050,3,FALSE)</f>
        <v>-</v>
      </c>
      <c r="G4047" s="2">
        <v>80</v>
      </c>
    </row>
    <row r="4048" spans="2:11" x14ac:dyDescent="0.25">
      <c r="B4048" s="122">
        <f t="shared" si="62"/>
        <v>4046</v>
      </c>
      <c r="C4048" s="369">
        <v>45518</v>
      </c>
      <c r="D4048" s="236" t="s">
        <v>460</v>
      </c>
      <c r="E4048" s="223" t="s">
        <v>123</v>
      </c>
      <c r="F4048" s="223"/>
      <c r="G4048" s="2">
        <v>231</v>
      </c>
      <c r="K4048" s="12" t="s">
        <v>461</v>
      </c>
    </row>
    <row r="4049" spans="2:7" x14ac:dyDescent="0.25">
      <c r="B4049" s="122">
        <f t="shared" si="62"/>
        <v>4047</v>
      </c>
      <c r="C4049" s="369">
        <v>45518</v>
      </c>
      <c r="D4049" s="236" t="s">
        <v>119</v>
      </c>
      <c r="E4049" s="228" t="str">
        <f>VLOOKUP(D4049,Y$4:AA4051,2,FALSE)</f>
        <v>غلطک</v>
      </c>
      <c r="F4049" s="228" t="str">
        <f>VLOOKUP(D4049,Y$4:AA4051,3,FALSE)</f>
        <v>شرکتی-جمالی</v>
      </c>
      <c r="G4049" s="2">
        <v>0</v>
      </c>
    </row>
    <row r="4050" spans="2:7" x14ac:dyDescent="0.25">
      <c r="B4050" s="122">
        <f t="shared" si="62"/>
        <v>4048</v>
      </c>
      <c r="C4050" s="369">
        <v>45518</v>
      </c>
      <c r="D4050" s="236" t="s">
        <v>110</v>
      </c>
      <c r="E4050" s="228" t="str">
        <f>VLOOKUP(D4050,Y$4:AA4052,2,FALSE)</f>
        <v>غلطک</v>
      </c>
      <c r="F4050" s="228" t="str">
        <f>VLOOKUP(D4050,Y$4:AA4052,3,FALSE)</f>
        <v>شرکتی-شیری</v>
      </c>
      <c r="G4050" s="2">
        <v>0</v>
      </c>
    </row>
    <row r="4051" spans="2:7" x14ac:dyDescent="0.25">
      <c r="B4051" s="122">
        <f t="shared" si="62"/>
        <v>4049</v>
      </c>
      <c r="C4051" s="369">
        <v>45518</v>
      </c>
      <c r="D4051" s="236" t="s">
        <v>107</v>
      </c>
      <c r="E4051" s="228" t="str">
        <f>VLOOKUP(D4051,Y$4:AA4053,2,FALSE)</f>
        <v>غلطک</v>
      </c>
      <c r="F4051" s="228" t="str">
        <f>VLOOKUP(D4051,Y$4:AA4053,3,FALSE)</f>
        <v>شرکتی-دیانتی</v>
      </c>
      <c r="G4051" s="2">
        <v>0</v>
      </c>
    </row>
    <row r="4052" spans="2:7" x14ac:dyDescent="0.25">
      <c r="B4052" s="122">
        <f t="shared" si="62"/>
        <v>4050</v>
      </c>
      <c r="C4052" s="369">
        <v>45518</v>
      </c>
      <c r="D4052" s="236" t="s">
        <v>285</v>
      </c>
      <c r="E4052" s="228" t="str">
        <f>VLOOKUP(D4052,Y$4:AA4054,2,FALSE)</f>
        <v>غلطک</v>
      </c>
      <c r="F4052" s="228" t="str">
        <f>VLOOKUP(D4052,Y$4:AA4054,3,FALSE)</f>
        <v>شرکتی-شیری</v>
      </c>
      <c r="G4052" s="2">
        <v>0</v>
      </c>
    </row>
    <row r="4053" spans="2:7" x14ac:dyDescent="0.25">
      <c r="B4053" s="122">
        <f t="shared" si="62"/>
        <v>4051</v>
      </c>
      <c r="C4053" s="369">
        <v>45518</v>
      </c>
      <c r="D4053" s="236" t="s">
        <v>380</v>
      </c>
      <c r="E4053" s="228" t="str">
        <f>VLOOKUP(D4053,Y$4:AA4055,2,FALSE)</f>
        <v>غلطک</v>
      </c>
      <c r="F4053" s="228">
        <f>VLOOKUP(D4053,Y$4:AA4055,3,FALSE)</f>
        <v>0</v>
      </c>
      <c r="G4053" s="2">
        <v>0</v>
      </c>
    </row>
    <row r="4054" spans="2:7" x14ac:dyDescent="0.25">
      <c r="B4054" s="122">
        <f t="shared" si="62"/>
        <v>4052</v>
      </c>
      <c r="C4054" s="369">
        <v>45518</v>
      </c>
      <c r="D4054" s="236" t="s">
        <v>381</v>
      </c>
      <c r="E4054" s="228" t="str">
        <f>VLOOKUP(D4054,Y$4:AA4056,2,FALSE)</f>
        <v>غلطک</v>
      </c>
      <c r="F4054" s="228">
        <f>VLOOKUP(D4054,Y$4:AA4056,3,FALSE)</f>
        <v>0</v>
      </c>
      <c r="G4054" s="2">
        <v>0</v>
      </c>
    </row>
    <row r="4055" spans="2:7" x14ac:dyDescent="0.25">
      <c r="B4055" s="122">
        <f t="shared" si="62"/>
        <v>4053</v>
      </c>
      <c r="C4055" s="369">
        <v>45518</v>
      </c>
      <c r="D4055" s="236" t="s">
        <v>91</v>
      </c>
      <c r="E4055" s="228" t="str">
        <f>VLOOKUP(D4055,Y$4:AA4057,2,FALSE)</f>
        <v>کامیون کمپرسی</v>
      </c>
      <c r="F4055" s="228" t="str">
        <f>VLOOKUP(D4055,Y$4:AA4057,3,FALSE)</f>
        <v>شرکتی-یحیی زاده</v>
      </c>
      <c r="G4055" s="2">
        <v>0</v>
      </c>
    </row>
    <row r="4056" spans="2:7" x14ac:dyDescent="0.25">
      <c r="B4056" s="122">
        <f t="shared" si="62"/>
        <v>4054</v>
      </c>
      <c r="C4056" s="369">
        <v>45518</v>
      </c>
      <c r="D4056" s="236" t="s">
        <v>94</v>
      </c>
      <c r="E4056" s="228" t="str">
        <f>VLOOKUP(D4056,Y$4:AA4058,2,FALSE)</f>
        <v>کامیون کمپرسی</v>
      </c>
      <c r="F4056" s="228" t="str">
        <f>VLOOKUP(D4056,Y$4:AA4058,3,FALSE)</f>
        <v>شرکتی-نوروز غلامی</v>
      </c>
      <c r="G4056" s="2">
        <v>0</v>
      </c>
    </row>
    <row r="4057" spans="2:7" x14ac:dyDescent="0.25">
      <c r="B4057" s="122">
        <f t="shared" si="62"/>
        <v>4055</v>
      </c>
      <c r="C4057" s="369">
        <v>45518</v>
      </c>
      <c r="D4057" s="236" t="s">
        <v>117</v>
      </c>
      <c r="E4057" s="228" t="str">
        <f>VLOOKUP(D4057,Y$4:AA4059,2,FALSE)</f>
        <v>کامیون کمپرسی</v>
      </c>
      <c r="F4057" s="228" t="str">
        <f>VLOOKUP(D4057,Y$4:AA4059,3,FALSE)</f>
        <v>شرکتی-علیرضا اقلیمی</v>
      </c>
      <c r="G4057" s="2">
        <v>0</v>
      </c>
    </row>
    <row r="4058" spans="2:7" x14ac:dyDescent="0.25">
      <c r="B4058" s="122">
        <f t="shared" si="62"/>
        <v>4056</v>
      </c>
      <c r="C4058" s="369">
        <v>45518</v>
      </c>
      <c r="D4058" s="236" t="s">
        <v>130</v>
      </c>
      <c r="E4058" s="228" t="str">
        <f>VLOOKUP(D4058,Y$4:AA4060,2,FALSE)</f>
        <v>تانکر ابپاش بنز</v>
      </c>
      <c r="F4058" s="228" t="str">
        <f>VLOOKUP(D4058,Y$4:AA4060,3,FALSE)</f>
        <v>شرکتی-بارانی</v>
      </c>
      <c r="G4058" s="2">
        <v>0</v>
      </c>
    </row>
    <row r="4059" spans="2:7" x14ac:dyDescent="0.25">
      <c r="B4059" s="122">
        <f t="shared" si="62"/>
        <v>4057</v>
      </c>
      <c r="C4059" s="369">
        <v>45518</v>
      </c>
      <c r="D4059" s="236" t="s">
        <v>96</v>
      </c>
      <c r="E4059" s="228" t="str">
        <f>VLOOKUP(D4059,Y$4:AA4061,2,FALSE)</f>
        <v>تانکر ابپاش بنز</v>
      </c>
      <c r="F4059" s="228" t="str">
        <f>VLOOKUP(D4059,Y$4:AA4061,3,FALSE)</f>
        <v>شرکتی-میامی</v>
      </c>
      <c r="G4059" s="2">
        <v>190</v>
      </c>
    </row>
    <row r="4060" spans="2:7" x14ac:dyDescent="0.25">
      <c r="B4060" s="122">
        <f t="shared" si="62"/>
        <v>4058</v>
      </c>
      <c r="C4060" s="369">
        <v>45518</v>
      </c>
      <c r="D4060" s="236" t="s">
        <v>114</v>
      </c>
      <c r="E4060" s="228" t="str">
        <f>VLOOKUP(D4060,Y$4:AA4062,2,FALSE)</f>
        <v>تانکر سوخت بنز</v>
      </c>
      <c r="F4060" s="228" t="str">
        <f>VLOOKUP(D4060,Y$4:AA4062,3,FALSE)</f>
        <v>شرکتی-برات زاده- از تاریخ 1 تیرماه</v>
      </c>
      <c r="G4060" s="2">
        <v>0</v>
      </c>
    </row>
    <row r="4061" spans="2:7" x14ac:dyDescent="0.25">
      <c r="B4061" s="122">
        <f t="shared" si="62"/>
        <v>4059</v>
      </c>
      <c r="C4061" s="369">
        <v>45518</v>
      </c>
      <c r="D4061" s="106" t="s">
        <v>399</v>
      </c>
      <c r="E4061" s="228" t="str">
        <f>VLOOKUP(D4061,Y$4:AA4063,2,FALSE)</f>
        <v xml:space="preserve"> لودر</v>
      </c>
      <c r="F4061" s="228" t="str">
        <f>VLOOKUP(D4061,Y$4:AA4063,3,FALSE)</f>
        <v>شرکتی-پیروزی</v>
      </c>
      <c r="G4061" s="2">
        <v>0</v>
      </c>
    </row>
    <row r="4062" spans="2:7" x14ac:dyDescent="0.25">
      <c r="B4062" s="122">
        <f t="shared" si="62"/>
        <v>4060</v>
      </c>
      <c r="C4062" s="369">
        <v>45518</v>
      </c>
      <c r="D4062" s="236" t="s">
        <v>158</v>
      </c>
      <c r="E4062" s="228" t="str">
        <f>VLOOKUP(D4062,Y$4:AA4064,2,FALSE)</f>
        <v>بیل مکانیکی</v>
      </c>
      <c r="F4062" s="228" t="str">
        <f>VLOOKUP(D4062,Y$4:AA4064,3,FALSE)</f>
        <v>تکبری</v>
      </c>
      <c r="G4062" s="2">
        <v>141</v>
      </c>
    </row>
    <row r="4063" spans="2:7" x14ac:dyDescent="0.25">
      <c r="B4063" s="122">
        <f t="shared" si="62"/>
        <v>4061</v>
      </c>
      <c r="C4063" s="369">
        <v>45518</v>
      </c>
      <c r="D4063" s="237" t="s">
        <v>144</v>
      </c>
      <c r="E4063" s="228" t="str">
        <f>VLOOKUP(D4063,Y$4:AA4065,2,FALSE)</f>
        <v>بلدوزر D85</v>
      </c>
      <c r="F4063" s="228" t="str">
        <f>VLOOKUP(D4063,Y$4:AA4065,3,FALSE)</f>
        <v>اکبری</v>
      </c>
      <c r="G4063" s="2">
        <v>123</v>
      </c>
    </row>
    <row r="4064" spans="2:7" x14ac:dyDescent="0.25">
      <c r="B4064" s="122">
        <f t="shared" si="62"/>
        <v>4062</v>
      </c>
      <c r="C4064" s="369">
        <v>45518</v>
      </c>
      <c r="D4064" s="237" t="s">
        <v>146</v>
      </c>
      <c r="E4064" s="228" t="str">
        <f>VLOOKUP(D4064,Y$4:AA4066,2,FALSE)</f>
        <v>بلدوزر D85</v>
      </c>
      <c r="F4064" s="228" t="str">
        <f>VLOOKUP(D4064,Y$4:AA4066,3,FALSE)</f>
        <v>اکبری</v>
      </c>
      <c r="G4064" s="2">
        <v>117</v>
      </c>
    </row>
    <row r="4065" spans="2:7" x14ac:dyDescent="0.25">
      <c r="B4065" s="122">
        <f t="shared" si="62"/>
        <v>4063</v>
      </c>
      <c r="C4065" s="369">
        <v>45518</v>
      </c>
      <c r="D4065" s="238" t="s">
        <v>147</v>
      </c>
      <c r="E4065" s="228" t="str">
        <f>VLOOKUP(D4065,Y$4:AA4067,2,FALSE)</f>
        <v>بلدوزر کاترپیلار D8</v>
      </c>
      <c r="F4065" s="228" t="str">
        <f>VLOOKUP(D4065,Y$4:AA4067,3,FALSE)</f>
        <v>حسن پور</v>
      </c>
      <c r="G4065" s="2">
        <v>193</v>
      </c>
    </row>
    <row r="4066" spans="2:7" x14ac:dyDescent="0.25">
      <c r="B4066" s="122">
        <f t="shared" si="62"/>
        <v>4064</v>
      </c>
      <c r="C4066" s="369">
        <v>45518</v>
      </c>
      <c r="D4066" s="236" t="s">
        <v>162</v>
      </c>
      <c r="E4066" s="228" t="str">
        <f>VLOOKUP(D4066,Y$4:AA4068,2,FALSE)</f>
        <v>بیل مکانیکی</v>
      </c>
      <c r="F4066" s="228" t="str">
        <f>VLOOKUP(D4066,Y$4:AA4068,3,FALSE)</f>
        <v>رضاپور</v>
      </c>
      <c r="G4066" s="2">
        <v>0</v>
      </c>
    </row>
    <row r="4067" spans="2:7" x14ac:dyDescent="0.25">
      <c r="B4067" s="122">
        <f t="shared" si="62"/>
        <v>4065</v>
      </c>
      <c r="C4067" s="369">
        <v>45518</v>
      </c>
      <c r="D4067" s="236" t="s">
        <v>436</v>
      </c>
      <c r="E4067" s="228" t="str">
        <f>VLOOKUP(D4067,Y$4:AA4069,2,FALSE)</f>
        <v>تانکر آب</v>
      </c>
      <c r="F4067" s="228" t="str">
        <f>VLOOKUP(D4067,Y$4:AA4069,3,FALSE)</f>
        <v>جواد رضاپور</v>
      </c>
      <c r="G4067" s="2">
        <v>182</v>
      </c>
    </row>
    <row r="4068" spans="2:7" x14ac:dyDescent="0.25">
      <c r="B4068" s="122">
        <f t="shared" si="62"/>
        <v>4066</v>
      </c>
      <c r="C4068" s="369">
        <v>45518</v>
      </c>
      <c r="D4068" s="236" t="s">
        <v>398</v>
      </c>
      <c r="E4068" s="228" t="str">
        <f>VLOOKUP(D4068,Y$4:AA4070,2,FALSE)</f>
        <v>بلدوزر</v>
      </c>
      <c r="F4068" s="228" t="str">
        <f>VLOOKUP(D4068,Y$4:AA4070,3,FALSE)</f>
        <v>جواد رضاپور</v>
      </c>
      <c r="G4068" s="2">
        <v>270</v>
      </c>
    </row>
    <row r="4069" spans="2:7" x14ac:dyDescent="0.25">
      <c r="B4069" s="122">
        <f t="shared" si="62"/>
        <v>4067</v>
      </c>
      <c r="C4069" s="369">
        <v>45518</v>
      </c>
      <c r="D4069" s="236" t="s">
        <v>149</v>
      </c>
      <c r="E4069" s="228" t="str">
        <f>VLOOKUP(D4069,Y$4:AA4071,2,FALSE)</f>
        <v>لودر ZL50</v>
      </c>
      <c r="F4069" s="228" t="str">
        <f>VLOOKUP(D4069,Y$4:AA4071,3,FALSE)</f>
        <v>میرزایی</v>
      </c>
      <c r="G4069" s="2">
        <v>72</v>
      </c>
    </row>
    <row r="4070" spans="2:7" x14ac:dyDescent="0.25">
      <c r="B4070" s="122">
        <f t="shared" si="62"/>
        <v>4068</v>
      </c>
      <c r="C4070" s="369">
        <v>45518</v>
      </c>
      <c r="D4070" s="237" t="s">
        <v>150</v>
      </c>
      <c r="E4070" s="228" t="str">
        <f>VLOOKUP(D4070,Y$4:AA4072,2,FALSE)</f>
        <v>کامیون کمپرسی</v>
      </c>
      <c r="F4070" s="228" t="str">
        <f>VLOOKUP(D4070,Y$4:AA4072,3,FALSE)</f>
        <v>میرزایی</v>
      </c>
      <c r="G4070" s="2">
        <v>0</v>
      </c>
    </row>
    <row r="4071" spans="2:7" x14ac:dyDescent="0.25">
      <c r="B4071" s="122">
        <f t="shared" si="62"/>
        <v>4069</v>
      </c>
      <c r="C4071" s="369">
        <v>45518</v>
      </c>
      <c r="D4071" s="237" t="s">
        <v>152</v>
      </c>
      <c r="E4071" s="228" t="str">
        <f>VLOOKUP(D4071,Y$4:AA4073,2,FALSE)</f>
        <v>کامیون کمپرسی</v>
      </c>
      <c r="F4071" s="228" t="str">
        <f>VLOOKUP(D4071,Y$4:AA4073,3,FALSE)</f>
        <v>میرزایی</v>
      </c>
      <c r="G4071" s="2">
        <v>0</v>
      </c>
    </row>
    <row r="4072" spans="2:7" x14ac:dyDescent="0.25">
      <c r="B4072" s="122">
        <f t="shared" si="62"/>
        <v>4070</v>
      </c>
      <c r="C4072" s="369">
        <v>45518</v>
      </c>
      <c r="D4072" s="237" t="s">
        <v>153</v>
      </c>
      <c r="E4072" s="228" t="str">
        <f>VLOOKUP(D4072,Y$4:AA4074,2,FALSE)</f>
        <v>کامیون کمپرسی</v>
      </c>
      <c r="F4072" s="228" t="str">
        <f>VLOOKUP(D4072,Y$4:AA4074,3,FALSE)</f>
        <v>میرزایی</v>
      </c>
      <c r="G4072" s="2">
        <v>0</v>
      </c>
    </row>
    <row r="4073" spans="2:7" x14ac:dyDescent="0.25">
      <c r="B4073" s="122">
        <f t="shared" si="62"/>
        <v>4071</v>
      </c>
      <c r="C4073" s="369">
        <v>45518</v>
      </c>
      <c r="D4073" s="237" t="s">
        <v>137</v>
      </c>
      <c r="E4073" s="228" t="str">
        <f>VLOOKUP(D4073,Y$4:AA4075,2,FALSE)</f>
        <v>بیل مکانیکی</v>
      </c>
      <c r="F4073" s="228" t="str">
        <f>VLOOKUP(D4073,Y$4:AA4075,3,FALSE)</f>
        <v>انصاری</v>
      </c>
      <c r="G4073" s="2">
        <v>154</v>
      </c>
    </row>
    <row r="4074" spans="2:7" x14ac:dyDescent="0.25">
      <c r="B4074" s="122">
        <f t="shared" si="62"/>
        <v>4072</v>
      </c>
      <c r="C4074" s="369">
        <v>45518</v>
      </c>
      <c r="D4074" s="237" t="s">
        <v>139</v>
      </c>
      <c r="E4074" s="228" t="str">
        <f>VLOOKUP(D4074,Y$4:AA4076,2,FALSE)</f>
        <v>بیل مکانیکی</v>
      </c>
      <c r="F4074" s="228" t="str">
        <f>VLOOKUP(D4074,Y$4:AA4076,3,FALSE)</f>
        <v>انصاری</v>
      </c>
      <c r="G4074" s="2">
        <v>368</v>
      </c>
    </row>
    <row r="4075" spans="2:7" x14ac:dyDescent="0.25">
      <c r="B4075" s="122">
        <f t="shared" si="62"/>
        <v>4073</v>
      </c>
      <c r="C4075" s="369">
        <v>45518</v>
      </c>
      <c r="D4075" s="237" t="s">
        <v>141</v>
      </c>
      <c r="E4075" s="228" t="str">
        <f>VLOOKUP(D4075,Y$4:AA4077,2,FALSE)</f>
        <v>کامیون کمپرسی</v>
      </c>
      <c r="F4075" s="228" t="str">
        <f>VLOOKUP(D4075,Y$4:AA4077,3,FALSE)</f>
        <v>انصاری</v>
      </c>
      <c r="G4075" s="2">
        <v>0</v>
      </c>
    </row>
    <row r="4076" spans="2:7" x14ac:dyDescent="0.25">
      <c r="B4076" s="122">
        <f t="shared" si="62"/>
        <v>4074</v>
      </c>
      <c r="C4076" s="369">
        <v>45518</v>
      </c>
      <c r="D4076" s="237" t="s">
        <v>142</v>
      </c>
      <c r="E4076" s="228" t="str">
        <f>VLOOKUP(D4076,Y$4:AA4078,2,FALSE)</f>
        <v>کامیون کمپرسی</v>
      </c>
      <c r="F4076" s="228" t="str">
        <f>VLOOKUP(D4076,Y$4:AA4078,3,FALSE)</f>
        <v>انصاری</v>
      </c>
      <c r="G4076" s="2">
        <v>167</v>
      </c>
    </row>
    <row r="4077" spans="2:7" x14ac:dyDescent="0.25">
      <c r="B4077" s="122">
        <f t="shared" si="62"/>
        <v>4075</v>
      </c>
      <c r="C4077" s="369">
        <v>45518</v>
      </c>
      <c r="D4077" s="237" t="s">
        <v>143</v>
      </c>
      <c r="E4077" s="228" t="str">
        <f>VLOOKUP(D4077,Y$4:AA4079,2,FALSE)</f>
        <v>کامیون کمپرسی</v>
      </c>
      <c r="F4077" s="228" t="str">
        <f>VLOOKUP(D4077,Y$4:AA4079,3,FALSE)</f>
        <v>انصاری</v>
      </c>
      <c r="G4077" s="2">
        <v>0</v>
      </c>
    </row>
    <row r="4078" spans="2:7" x14ac:dyDescent="0.25">
      <c r="B4078" s="122">
        <f t="shared" si="62"/>
        <v>4076</v>
      </c>
      <c r="C4078" s="369">
        <v>45518</v>
      </c>
      <c r="D4078" s="237" t="s">
        <v>136</v>
      </c>
      <c r="E4078" s="228" t="str">
        <f>VLOOKUP(D4078,Y$4:AA4080,2,FALSE)</f>
        <v>بلدوزر</v>
      </c>
      <c r="F4078" s="228" t="str">
        <f>VLOOKUP(D4078,Y$4:AA4080,3,FALSE)</f>
        <v>انصاری</v>
      </c>
      <c r="G4078" s="2">
        <v>0</v>
      </c>
    </row>
    <row r="4079" spans="2:7" x14ac:dyDescent="0.25">
      <c r="B4079" s="122">
        <f t="shared" si="62"/>
        <v>4077</v>
      </c>
      <c r="C4079" s="369">
        <v>45518</v>
      </c>
      <c r="D4079" s="237" t="s">
        <v>286</v>
      </c>
      <c r="E4079" s="228" t="str">
        <f>VLOOKUP(D4079,Y$4:AA4081,2,FALSE)</f>
        <v>بلدوزر</v>
      </c>
      <c r="F4079" s="228" t="str">
        <f>VLOOKUP(D4079,Y$4:AA4081,3,FALSE)</f>
        <v>انصاری</v>
      </c>
      <c r="G4079" s="2">
        <v>246</v>
      </c>
    </row>
    <row r="4080" spans="2:7" x14ac:dyDescent="0.25">
      <c r="B4080" s="122">
        <f t="shared" si="62"/>
        <v>4078</v>
      </c>
      <c r="C4080" s="369">
        <v>45518</v>
      </c>
      <c r="D4080" s="236" t="s">
        <v>155</v>
      </c>
      <c r="E4080" s="228" t="str">
        <f>VLOOKUP(D4080,Y$4:AA4082,2,FALSE)</f>
        <v>لودر</v>
      </c>
      <c r="F4080" s="228" t="str">
        <f>VLOOKUP(D4080,Y$4:AA4082,3,FALSE)</f>
        <v>صداقت</v>
      </c>
      <c r="G4080" s="2">
        <v>80</v>
      </c>
    </row>
    <row r="4081" spans="2:7" x14ac:dyDescent="0.25">
      <c r="B4081" s="122">
        <f t="shared" si="62"/>
        <v>4079</v>
      </c>
      <c r="C4081" s="369">
        <v>45518</v>
      </c>
      <c r="D4081" s="236" t="s">
        <v>156</v>
      </c>
      <c r="E4081" s="228" t="str">
        <f>VLOOKUP(D4081,Y$4:AA4083,2,FALSE)</f>
        <v>کامیون کمپرسی</v>
      </c>
      <c r="F4081" s="228" t="str">
        <f>VLOOKUP(D4081,Y$4:AA4083,3,FALSE)</f>
        <v>صداقت</v>
      </c>
      <c r="G4081" s="2">
        <v>0</v>
      </c>
    </row>
    <row r="4082" spans="2:7" x14ac:dyDescent="0.25">
      <c r="B4082" s="122">
        <f t="shared" si="62"/>
        <v>4080</v>
      </c>
      <c r="C4082" s="369">
        <v>45518</v>
      </c>
      <c r="D4082" s="236" t="s">
        <v>157</v>
      </c>
      <c r="E4082" s="228" t="str">
        <f>VLOOKUP(D4082,Y$4:AA4084,2,FALSE)</f>
        <v>کامیون کمپرسی</v>
      </c>
      <c r="F4082" s="228" t="str">
        <f>VLOOKUP(D4082,Y$4:AA4084,3,FALSE)</f>
        <v>صداقت</v>
      </c>
      <c r="G4082" s="2">
        <v>0</v>
      </c>
    </row>
    <row r="4083" spans="2:7" x14ac:dyDescent="0.25">
      <c r="B4083" s="122">
        <f t="shared" ref="B4083:B4144" si="63">ROW()-2</f>
        <v>4081</v>
      </c>
      <c r="C4083" s="369">
        <v>45518</v>
      </c>
      <c r="D4083" s="236" t="s">
        <v>302</v>
      </c>
      <c r="E4083" s="228" t="str">
        <f>VLOOKUP(D4083,Y$4:AA4085,2,FALSE)</f>
        <v>کامیون کمپرسی</v>
      </c>
      <c r="F4083" s="228" t="str">
        <f>VLOOKUP(D4083,Y$4:AA4085,3,FALSE)</f>
        <v>صداقت</v>
      </c>
      <c r="G4083" s="2">
        <v>0</v>
      </c>
    </row>
    <row r="4084" spans="2:7" x14ac:dyDescent="0.25">
      <c r="B4084" s="122">
        <f t="shared" si="63"/>
        <v>4082</v>
      </c>
      <c r="C4084" s="369">
        <v>45518</v>
      </c>
      <c r="D4084" s="237" t="s">
        <v>266</v>
      </c>
      <c r="E4084" s="228" t="str">
        <f>VLOOKUP(D4084,Y$4:AA4086,2,FALSE)</f>
        <v>کامیون کمپرسی</v>
      </c>
      <c r="F4084" s="228" t="str">
        <f>VLOOKUP(D4084,Y$4:AA4086,3,FALSE)</f>
        <v>انصاری</v>
      </c>
      <c r="G4084" s="2">
        <v>0</v>
      </c>
    </row>
    <row r="4085" spans="2:7" x14ac:dyDescent="0.25">
      <c r="B4085" s="122">
        <f t="shared" si="63"/>
        <v>4083</v>
      </c>
      <c r="C4085" s="369">
        <v>45518</v>
      </c>
      <c r="D4085" s="237" t="s">
        <v>267</v>
      </c>
      <c r="E4085" s="228" t="str">
        <f>VLOOKUP(D4085,Y$4:AA4087,2,FALSE)</f>
        <v>کامیون کمپرسی</v>
      </c>
      <c r="F4085" s="228" t="str">
        <f>VLOOKUP(D4085,Y$4:AA4087,3,FALSE)</f>
        <v>انصاری</v>
      </c>
      <c r="G4085" s="2">
        <v>0</v>
      </c>
    </row>
    <row r="4086" spans="2:7" x14ac:dyDescent="0.25">
      <c r="B4086" s="122">
        <f t="shared" si="63"/>
        <v>4084</v>
      </c>
      <c r="C4086" s="369">
        <v>45518</v>
      </c>
      <c r="D4086" s="237" t="s">
        <v>258</v>
      </c>
      <c r="E4086" s="228" t="str">
        <f>VLOOKUP(D4086,Y$4:AA4088,2,FALSE)</f>
        <v>کامیون کمپرسی</v>
      </c>
      <c r="F4086" s="228" t="str">
        <f>VLOOKUP(D4086,Y$4:AA4088,3,FALSE)</f>
        <v>انصاری</v>
      </c>
      <c r="G4086" s="2">
        <v>0</v>
      </c>
    </row>
    <row r="4087" spans="2:7" x14ac:dyDescent="0.25">
      <c r="B4087" s="122">
        <f t="shared" si="63"/>
        <v>4085</v>
      </c>
      <c r="C4087" s="369">
        <v>45518</v>
      </c>
      <c r="D4087" s="238" t="s">
        <v>179</v>
      </c>
      <c r="E4087" s="228" t="str">
        <f>VLOOKUP(D4087,Y$4:AA4089,2,FALSE)</f>
        <v>تانکر آب</v>
      </c>
      <c r="F4087" s="228" t="str">
        <f>VLOOKUP(D4087,Y$4:AA4089,3,FALSE)</f>
        <v>گلپایگانی</v>
      </c>
      <c r="G4087" s="2">
        <v>75</v>
      </c>
    </row>
    <row r="4088" spans="2:7" x14ac:dyDescent="0.25">
      <c r="B4088" s="122">
        <f t="shared" si="63"/>
        <v>4086</v>
      </c>
      <c r="C4088" s="369">
        <v>45518</v>
      </c>
      <c r="D4088" s="238" t="s">
        <v>164</v>
      </c>
      <c r="E4088" s="228" t="str">
        <f>VLOOKUP(D4088,Y$4:AA4090,2,FALSE)</f>
        <v>گریدر 14G</v>
      </c>
      <c r="F4088" s="228" t="str">
        <f>VLOOKUP(D4088,Y$4:AA4090,3,FALSE)</f>
        <v>محمد پور</v>
      </c>
      <c r="G4088" s="2">
        <v>113</v>
      </c>
    </row>
    <row r="4089" spans="2:7" x14ac:dyDescent="0.25">
      <c r="B4089" s="122">
        <f t="shared" si="63"/>
        <v>4087</v>
      </c>
      <c r="C4089" s="369">
        <v>45518</v>
      </c>
      <c r="D4089" s="238" t="s">
        <v>168</v>
      </c>
      <c r="E4089" s="228" t="str">
        <f>VLOOKUP(D4089,Y$4:AA4091,2,FALSE)</f>
        <v>غلطک کششی</v>
      </c>
      <c r="F4089" s="228" t="str">
        <f>VLOOKUP(D4089,Y$4:AA4091,3,FALSE)</f>
        <v>محمد پور</v>
      </c>
      <c r="G4089" s="2">
        <v>92</v>
      </c>
    </row>
    <row r="4090" spans="2:7" x14ac:dyDescent="0.25">
      <c r="B4090" s="122">
        <f t="shared" si="63"/>
        <v>4088</v>
      </c>
      <c r="C4090" s="369">
        <v>45518</v>
      </c>
      <c r="D4090" s="238" t="s">
        <v>171</v>
      </c>
      <c r="E4090" s="228" t="str">
        <f>VLOOKUP(D4090,Y$4:AA4092,2,FALSE)</f>
        <v>غلطک کششی</v>
      </c>
      <c r="F4090" s="228" t="str">
        <f>VLOOKUP(D4090,Y$4:AA4092,3,FALSE)</f>
        <v>محمد پور</v>
      </c>
      <c r="G4090" s="2">
        <v>78</v>
      </c>
    </row>
    <row r="4091" spans="2:7" x14ac:dyDescent="0.25">
      <c r="B4091" s="122">
        <f t="shared" si="63"/>
        <v>4089</v>
      </c>
      <c r="C4091" s="369">
        <v>45518</v>
      </c>
      <c r="D4091" s="238" t="s">
        <v>172</v>
      </c>
      <c r="E4091" s="228" t="str">
        <f>VLOOKUP(D4091,Y$4:AA4093,2,FALSE)</f>
        <v>لودر</v>
      </c>
      <c r="F4091" s="228" t="str">
        <f>VLOOKUP(D4091,Y$4:AA4093,3,FALSE)</f>
        <v>محمد پور</v>
      </c>
      <c r="G4091" s="2">
        <v>139</v>
      </c>
    </row>
    <row r="4092" spans="2:7" x14ac:dyDescent="0.25">
      <c r="B4092" s="122">
        <f t="shared" si="63"/>
        <v>4090</v>
      </c>
      <c r="C4092" s="369">
        <v>45518</v>
      </c>
      <c r="D4092" s="238" t="s">
        <v>173</v>
      </c>
      <c r="E4092" s="228" t="str">
        <f>VLOOKUP(D4092,Y$4:AA4094,2,FALSE)</f>
        <v>تانکر آب</v>
      </c>
      <c r="F4092" s="228" t="str">
        <f>VLOOKUP(D4092,Y$4:AA4094,3,FALSE)</f>
        <v>محمد پور</v>
      </c>
      <c r="G4092" s="2">
        <v>0</v>
      </c>
    </row>
    <row r="4093" spans="2:7" x14ac:dyDescent="0.25">
      <c r="B4093" s="122">
        <f t="shared" si="63"/>
        <v>4091</v>
      </c>
      <c r="C4093" s="369">
        <v>45518</v>
      </c>
      <c r="D4093" s="238" t="s">
        <v>174</v>
      </c>
      <c r="E4093" s="228" t="str">
        <f>VLOOKUP(D4093,Y$4:AA4095,2,FALSE)</f>
        <v>غلطک پاچه بزی</v>
      </c>
      <c r="F4093" s="228" t="str">
        <f>VLOOKUP(D4093,Y$4:AA4095,3,FALSE)</f>
        <v>محمد پور</v>
      </c>
      <c r="G4093" s="2">
        <v>0</v>
      </c>
    </row>
    <row r="4094" spans="2:7" x14ac:dyDescent="0.25">
      <c r="B4094" s="122">
        <f t="shared" si="63"/>
        <v>4092</v>
      </c>
      <c r="C4094" s="369">
        <v>45518</v>
      </c>
      <c r="D4094" s="238" t="s">
        <v>176</v>
      </c>
      <c r="E4094" s="228" t="str">
        <f>VLOOKUP(D4094,Y$4:AA4096,2,FALSE)</f>
        <v>بلدوزر</v>
      </c>
      <c r="F4094" s="228" t="str">
        <f>VLOOKUP(D4094,Y$4:AA4096,3,FALSE)</f>
        <v>محمد پور</v>
      </c>
      <c r="G4094" s="2">
        <v>446</v>
      </c>
    </row>
    <row r="4095" spans="2:7" x14ac:dyDescent="0.25">
      <c r="B4095" s="122">
        <f t="shared" si="63"/>
        <v>4093</v>
      </c>
      <c r="C4095" s="369">
        <v>45518</v>
      </c>
      <c r="D4095" s="238" t="s">
        <v>177</v>
      </c>
      <c r="E4095" s="228" t="str">
        <f>VLOOKUP(D4095,Y$4:AA4097,2,FALSE)</f>
        <v>کمپرسی جفت</v>
      </c>
      <c r="F4095" s="228" t="str">
        <f>VLOOKUP(D4095,Y$4:AA4097,3,FALSE)</f>
        <v>محمد پور</v>
      </c>
      <c r="G4095" s="2">
        <v>195</v>
      </c>
    </row>
    <row r="4096" spans="2:7" x14ac:dyDescent="0.25">
      <c r="B4096" s="122">
        <f t="shared" si="63"/>
        <v>4094</v>
      </c>
      <c r="C4096" s="369">
        <v>45518</v>
      </c>
      <c r="D4096" s="238" t="s">
        <v>270</v>
      </c>
      <c r="E4096" s="228" t="str">
        <f>VLOOKUP(D4096,Y$4:AA4098,2,FALSE)</f>
        <v>کمپرسی جفت</v>
      </c>
      <c r="F4096" s="228" t="str">
        <f>VLOOKUP(D4096,Y$4:AA4098,3,FALSE)</f>
        <v>محمد پور</v>
      </c>
      <c r="G4096" s="2">
        <v>0</v>
      </c>
    </row>
    <row r="4097" spans="2:7" x14ac:dyDescent="0.25">
      <c r="B4097" s="122">
        <f t="shared" si="63"/>
        <v>4095</v>
      </c>
      <c r="C4097" s="369">
        <v>45518</v>
      </c>
      <c r="D4097" s="238" t="s">
        <v>268</v>
      </c>
      <c r="E4097" s="228" t="str">
        <f>VLOOKUP(D4097,Y$4:AA4099,2,FALSE)</f>
        <v>کمپرسی تک</v>
      </c>
      <c r="F4097" s="228" t="str">
        <f>VLOOKUP(D4097,Y$4:AA4099,3,FALSE)</f>
        <v>محمد پور</v>
      </c>
      <c r="G4097" s="2">
        <v>0</v>
      </c>
    </row>
    <row r="4098" spans="2:7" x14ac:dyDescent="0.25">
      <c r="B4098" s="122">
        <f t="shared" si="63"/>
        <v>4096</v>
      </c>
      <c r="C4098" s="369">
        <v>45518</v>
      </c>
      <c r="D4098" s="238" t="s">
        <v>260</v>
      </c>
      <c r="E4098" s="228" t="str">
        <f>VLOOKUP(D4098,Y$4:AA4100,2,FALSE)</f>
        <v>تانکر آب</v>
      </c>
      <c r="F4098" s="228" t="str">
        <f>VLOOKUP(D4098,Y$4:AA4100,3,FALSE)</f>
        <v>محمد پور</v>
      </c>
      <c r="G4098" s="2">
        <v>125</v>
      </c>
    </row>
    <row r="4099" spans="2:7" x14ac:dyDescent="0.25">
      <c r="B4099" s="122">
        <f t="shared" si="63"/>
        <v>4097</v>
      </c>
      <c r="C4099" s="369">
        <v>45518</v>
      </c>
      <c r="D4099" s="238" t="s">
        <v>284</v>
      </c>
      <c r="E4099" s="228" t="str">
        <f>VLOOKUP(D4099,Y$4:AA4101,2,FALSE)</f>
        <v>کمپرسی جفت</v>
      </c>
      <c r="F4099" s="228" t="str">
        <f>VLOOKUP(D4099,Y$4:AA4101,3,FALSE)</f>
        <v>محمد پور</v>
      </c>
      <c r="G4099" s="2">
        <v>131</v>
      </c>
    </row>
    <row r="4100" spans="2:7" x14ac:dyDescent="0.25">
      <c r="B4100" s="122">
        <f t="shared" si="63"/>
        <v>4098</v>
      </c>
      <c r="C4100" s="369">
        <v>45518</v>
      </c>
      <c r="D4100" s="238" t="s">
        <v>359</v>
      </c>
      <c r="E4100" s="228" t="str">
        <f>VLOOKUP(D4100,Y$4:AA4102,2,FALSE)</f>
        <v>کمپرسی جفت</v>
      </c>
      <c r="F4100" s="228" t="str">
        <f>VLOOKUP(D4100,Y$4:AA4102,3,FALSE)</f>
        <v>محمد پور</v>
      </c>
      <c r="G4100" s="2">
        <v>0</v>
      </c>
    </row>
    <row r="4101" spans="2:7" x14ac:dyDescent="0.25">
      <c r="B4101" s="122">
        <f t="shared" si="63"/>
        <v>4099</v>
      </c>
      <c r="C4101" s="369">
        <v>45518</v>
      </c>
      <c r="D4101" s="238" t="s">
        <v>361</v>
      </c>
      <c r="E4101" s="228" t="str">
        <f>VLOOKUP(D4101,Y$4:AA4103,2,FALSE)</f>
        <v>لودر</v>
      </c>
      <c r="F4101" s="228" t="str">
        <f>VLOOKUP(D4101,Y$4:AA4103,3,FALSE)</f>
        <v>محمد پور</v>
      </c>
      <c r="G4101" s="2">
        <v>114</v>
      </c>
    </row>
    <row r="4102" spans="2:7" x14ac:dyDescent="0.25">
      <c r="B4102" s="122">
        <f t="shared" si="63"/>
        <v>4100</v>
      </c>
      <c r="C4102" s="369">
        <v>45518</v>
      </c>
      <c r="D4102" s="238" t="s">
        <v>393</v>
      </c>
      <c r="E4102" s="228" t="str">
        <f>VLOOKUP(D4102,Y$4:AA4104,2,FALSE)</f>
        <v xml:space="preserve"> پمپ بتن</v>
      </c>
      <c r="F4102" s="228" t="str">
        <f>VLOOKUP(D4102,Y$4:AA4104,3,FALSE)</f>
        <v>اسماعیل پور</v>
      </c>
      <c r="G4102" s="2">
        <v>0</v>
      </c>
    </row>
    <row r="4103" spans="2:7" x14ac:dyDescent="0.25">
      <c r="B4103" s="122">
        <f t="shared" si="63"/>
        <v>4101</v>
      </c>
      <c r="C4103" s="369">
        <v>45518</v>
      </c>
      <c r="D4103" s="238" t="s">
        <v>387</v>
      </c>
      <c r="E4103" s="228" t="str">
        <f>VLOOKUP(D4103,Y$4:AA4105,2,FALSE)</f>
        <v>کمپرسی تک</v>
      </c>
      <c r="F4103" s="228" t="str">
        <f>VLOOKUP(D4103,Y$4:AA4105,3,FALSE)</f>
        <v>جواد رضاپور</v>
      </c>
      <c r="G4103" s="2">
        <v>138</v>
      </c>
    </row>
    <row r="4104" spans="2:7" x14ac:dyDescent="0.25">
      <c r="B4104" s="122">
        <f t="shared" si="63"/>
        <v>4102</v>
      </c>
      <c r="C4104" s="369">
        <v>45518</v>
      </c>
      <c r="D4104" s="238" t="s">
        <v>388</v>
      </c>
      <c r="E4104" s="228" t="str">
        <f>VLOOKUP(D4104,Y$4:AA4106,2,FALSE)</f>
        <v>کمپرسی تک</v>
      </c>
      <c r="F4104" s="228" t="str">
        <f>VLOOKUP(D4104,Y$4:AA4106,3,FALSE)</f>
        <v>جواد رضاپور</v>
      </c>
      <c r="G4104" s="2">
        <v>106</v>
      </c>
    </row>
    <row r="4105" spans="2:7" x14ac:dyDescent="0.25">
      <c r="B4105" s="122">
        <f t="shared" si="63"/>
        <v>4103</v>
      </c>
      <c r="C4105" s="369">
        <v>45518</v>
      </c>
      <c r="D4105" s="238" t="s">
        <v>397</v>
      </c>
      <c r="E4105" s="228" t="str">
        <f>VLOOKUP(D4105,Y$4:AA4106,2,FALSE)</f>
        <v>لودر</v>
      </c>
      <c r="F4105" s="228" t="str">
        <f>VLOOKUP(D4105,Y$4:AA4106,3,FALSE)</f>
        <v>جواد رضاپور</v>
      </c>
      <c r="G4105" s="2">
        <v>135</v>
      </c>
    </row>
    <row r="4106" spans="2:7" x14ac:dyDescent="0.25">
      <c r="B4106" s="122">
        <f t="shared" si="63"/>
        <v>4104</v>
      </c>
      <c r="C4106" s="369">
        <v>45518</v>
      </c>
      <c r="D4106" s="238" t="s">
        <v>435</v>
      </c>
      <c r="E4106" s="228" t="str">
        <f>VLOOKUP(D4106,Y$4:AA4107,2,FALSE)</f>
        <v>بلدوزر</v>
      </c>
      <c r="F4106" s="228" t="str">
        <f>VLOOKUP(D4106,Y$4:AA4107,3,FALSE)</f>
        <v>جواد رضاپور</v>
      </c>
      <c r="G4106" s="2">
        <v>383</v>
      </c>
    </row>
    <row r="4107" spans="2:7" x14ac:dyDescent="0.25">
      <c r="B4107" s="122">
        <f t="shared" si="63"/>
        <v>4105</v>
      </c>
      <c r="C4107" s="369">
        <v>45518</v>
      </c>
      <c r="D4107" s="137" t="s">
        <v>261</v>
      </c>
      <c r="E4107" s="228" t="str">
        <f>VLOOKUP(D4107,Y$4:AA4108,2,FALSE)</f>
        <v>تانکر آب</v>
      </c>
      <c r="F4107" s="228" t="str">
        <f>VLOOKUP(D4107,Y$4:AA4108,3,FALSE)</f>
        <v>خاکسارنژاد</v>
      </c>
      <c r="G4107" s="2">
        <v>0</v>
      </c>
    </row>
    <row r="4108" spans="2:7" x14ac:dyDescent="0.25">
      <c r="B4108" s="122">
        <f t="shared" si="63"/>
        <v>4106</v>
      </c>
      <c r="C4108" s="369">
        <v>45519</v>
      </c>
      <c r="D4108" s="236" t="s">
        <v>127</v>
      </c>
      <c r="E4108" s="228" t="str">
        <f>VLOOKUP(D4108,Y$4:AA4110,2,FALSE)</f>
        <v>بلدوزر</v>
      </c>
      <c r="F4108" s="228" t="str">
        <f>VLOOKUP(D4108,Y$4:AA4110,3,FALSE)</f>
        <v>شرکتی-رجب زاده</v>
      </c>
      <c r="G4108" s="2">
        <v>350</v>
      </c>
    </row>
    <row r="4109" spans="2:7" x14ac:dyDescent="0.25">
      <c r="B4109" s="122">
        <f t="shared" si="63"/>
        <v>4107</v>
      </c>
      <c r="C4109" s="369">
        <v>45519</v>
      </c>
      <c r="D4109" s="236" t="s">
        <v>297</v>
      </c>
      <c r="E4109" s="228" t="str">
        <f>VLOOKUP(D4109,Y$4:AA4111,2,FALSE)</f>
        <v>بلدوزر</v>
      </c>
      <c r="F4109" s="228" t="str">
        <f>VLOOKUP(D4109,Y$4:AA4111,3,FALSE)</f>
        <v>شرکتی-نخعی</v>
      </c>
      <c r="G4109" s="2">
        <v>0</v>
      </c>
    </row>
    <row r="4110" spans="2:7" x14ac:dyDescent="0.25">
      <c r="B4110" s="122">
        <f t="shared" si="63"/>
        <v>4108</v>
      </c>
      <c r="C4110" s="369">
        <v>45519</v>
      </c>
      <c r="D4110" s="236" t="s">
        <v>88</v>
      </c>
      <c r="E4110" s="228" t="str">
        <f>VLOOKUP(D4110,Y$4:AA4112,2,FALSE)</f>
        <v>گریدر  ۱۶g</v>
      </c>
      <c r="F4110" s="228" t="str">
        <f>VLOOKUP(D4110,Y$4:AA4112,3,FALSE)</f>
        <v>شرکتی-یگانه</v>
      </c>
      <c r="G4110" s="2">
        <v>0</v>
      </c>
    </row>
    <row r="4111" spans="2:7" x14ac:dyDescent="0.25">
      <c r="B4111" s="122">
        <f t="shared" si="63"/>
        <v>4109</v>
      </c>
      <c r="C4111" s="369">
        <v>45519</v>
      </c>
      <c r="D4111" s="236" t="s">
        <v>301</v>
      </c>
      <c r="E4111" s="228" t="str">
        <f>VLOOKUP(D4111,Y$4:AA4113,2,FALSE)</f>
        <v>گریدر  ۱۶g</v>
      </c>
      <c r="F4111" s="228" t="str">
        <f>VLOOKUP(D4111,Y$4:AA4113,3,FALSE)</f>
        <v>شرکتی-حسن پور</v>
      </c>
      <c r="G4111" s="2">
        <v>0</v>
      </c>
    </row>
    <row r="4112" spans="2:7" x14ac:dyDescent="0.25">
      <c r="B4112" s="122">
        <f t="shared" si="63"/>
        <v>4110</v>
      </c>
      <c r="C4112" s="369">
        <v>45519</v>
      </c>
      <c r="D4112" s="236" t="s">
        <v>120</v>
      </c>
      <c r="E4112" s="228" t="str">
        <f>VLOOKUP(D4112,Y$4:AA4114,2,FALSE)</f>
        <v>میکسراتکو</v>
      </c>
      <c r="F4112" s="228" t="str">
        <f>VLOOKUP(D4112,Y$4:AA4114,3,FALSE)</f>
        <v>شرکتی-شاکری</v>
      </c>
      <c r="G4112" s="2">
        <v>150</v>
      </c>
    </row>
    <row r="4113" spans="2:7" x14ac:dyDescent="0.25">
      <c r="B4113" s="122">
        <f t="shared" si="63"/>
        <v>4111</v>
      </c>
      <c r="C4113" s="369">
        <v>45519</v>
      </c>
      <c r="D4113" s="236" t="s">
        <v>122</v>
      </c>
      <c r="E4113" s="228" t="str">
        <f>VLOOKUP(D4113,Y$4:AA4115,2,FALSE)</f>
        <v>میکسر امیکو</v>
      </c>
      <c r="F4113" s="228" t="str">
        <f>VLOOKUP(D4113,Y$4:AA4115,3,FALSE)</f>
        <v>شرکتی-زراعتی</v>
      </c>
      <c r="G4113" s="2">
        <v>0</v>
      </c>
    </row>
    <row r="4114" spans="2:7" x14ac:dyDescent="0.25">
      <c r="B4114" s="122">
        <f t="shared" si="63"/>
        <v>4112</v>
      </c>
      <c r="C4114" s="369">
        <v>45519</v>
      </c>
      <c r="D4114" s="236" t="s">
        <v>356</v>
      </c>
      <c r="E4114" s="228" t="str">
        <f>VLOOKUP(D4114,Y$4:AA4116,2,FALSE)</f>
        <v>میکسر اتکو</v>
      </c>
      <c r="F4114" s="228" t="str">
        <f>VLOOKUP(D4114,Y$4:AA4116,3,FALSE)</f>
        <v>-</v>
      </c>
      <c r="G4114" s="2">
        <v>0</v>
      </c>
    </row>
    <row r="4115" spans="2:7" x14ac:dyDescent="0.25">
      <c r="B4115" s="122">
        <f t="shared" si="63"/>
        <v>4113</v>
      </c>
      <c r="C4115" s="369">
        <v>45519</v>
      </c>
      <c r="D4115" s="236" t="s">
        <v>460</v>
      </c>
      <c r="E4115" s="228" t="str">
        <f>VLOOKUP(D4115,Y$4:AA4117,2,FALSE)</f>
        <v>میکسر امیکو</v>
      </c>
      <c r="F4115" s="228" t="str">
        <f>VLOOKUP(D4115,Y$4:AA4117,3,FALSE)</f>
        <v>شرکتی-زراعتی</v>
      </c>
      <c r="G4115" s="2">
        <v>0</v>
      </c>
    </row>
    <row r="4116" spans="2:7" x14ac:dyDescent="0.25">
      <c r="B4116" s="122">
        <f t="shared" si="63"/>
        <v>4114</v>
      </c>
      <c r="C4116" s="369">
        <v>45519</v>
      </c>
      <c r="D4116" s="236" t="s">
        <v>119</v>
      </c>
      <c r="E4116" s="228" t="str">
        <f>VLOOKUP(D4116,Y$4:AA4118,2,FALSE)</f>
        <v>غلطک</v>
      </c>
      <c r="F4116" s="228" t="str">
        <f>VLOOKUP(D4116,Y$4:AA4118,3,FALSE)</f>
        <v>شرکتی-جمالی</v>
      </c>
      <c r="G4116" s="2">
        <v>0</v>
      </c>
    </row>
    <row r="4117" spans="2:7" x14ac:dyDescent="0.25">
      <c r="B4117" s="122">
        <f t="shared" si="63"/>
        <v>4115</v>
      </c>
      <c r="C4117" s="369">
        <v>45519</v>
      </c>
      <c r="D4117" s="236" t="s">
        <v>110</v>
      </c>
      <c r="E4117" s="228" t="str">
        <f>VLOOKUP(D4117,Y$4:AA4119,2,FALSE)</f>
        <v>غلطک</v>
      </c>
      <c r="F4117" s="228" t="str">
        <f>VLOOKUP(D4117,Y$4:AA4119,3,FALSE)</f>
        <v>شرکتی-شیری</v>
      </c>
      <c r="G4117" s="2">
        <v>0</v>
      </c>
    </row>
    <row r="4118" spans="2:7" x14ac:dyDescent="0.25">
      <c r="B4118" s="122">
        <f t="shared" si="63"/>
        <v>4116</v>
      </c>
      <c r="C4118" s="369">
        <v>45519</v>
      </c>
      <c r="D4118" s="236" t="s">
        <v>107</v>
      </c>
      <c r="E4118" s="228" t="str">
        <f>VLOOKUP(D4118,Y$4:AA4120,2,FALSE)</f>
        <v>غلطک</v>
      </c>
      <c r="F4118" s="228" t="str">
        <f>VLOOKUP(D4118,Y$4:AA4120,3,FALSE)</f>
        <v>شرکتی-دیانتی</v>
      </c>
      <c r="G4118" s="2">
        <v>0</v>
      </c>
    </row>
    <row r="4119" spans="2:7" x14ac:dyDescent="0.25">
      <c r="B4119" s="122">
        <f t="shared" si="63"/>
        <v>4117</v>
      </c>
      <c r="C4119" s="369">
        <v>45519</v>
      </c>
      <c r="D4119" s="236" t="s">
        <v>285</v>
      </c>
      <c r="E4119" s="228" t="str">
        <f>VLOOKUP(D4119,Y$4:AA4121,2,FALSE)</f>
        <v>غلطک</v>
      </c>
      <c r="F4119" s="228" t="str">
        <f>VLOOKUP(D4119,Y$4:AA4121,3,FALSE)</f>
        <v>شرکتی-شیری</v>
      </c>
      <c r="G4119" s="2">
        <v>205</v>
      </c>
    </row>
    <row r="4120" spans="2:7" x14ac:dyDescent="0.25">
      <c r="B4120" s="122">
        <f t="shared" si="63"/>
        <v>4118</v>
      </c>
      <c r="C4120" s="369">
        <v>45519</v>
      </c>
      <c r="D4120" s="236" t="s">
        <v>380</v>
      </c>
      <c r="E4120" s="228" t="str">
        <f>VLOOKUP(D4120,Y$4:AA4122,2,FALSE)</f>
        <v>غلطک</v>
      </c>
      <c r="F4120" s="228">
        <f>VLOOKUP(D4120,Y$4:AA4122,3,FALSE)</f>
        <v>0</v>
      </c>
      <c r="G4120" s="2">
        <v>0</v>
      </c>
    </row>
    <row r="4121" spans="2:7" x14ac:dyDescent="0.25">
      <c r="B4121" s="122">
        <f t="shared" si="63"/>
        <v>4119</v>
      </c>
      <c r="C4121" s="369">
        <v>45519</v>
      </c>
      <c r="D4121" s="236" t="s">
        <v>381</v>
      </c>
      <c r="E4121" s="228" t="str">
        <f>VLOOKUP(D4121,Y$4:AA4123,2,FALSE)</f>
        <v>غلطک</v>
      </c>
      <c r="F4121" s="228">
        <f>VLOOKUP(D4121,Y$4:AA4123,3,FALSE)</f>
        <v>0</v>
      </c>
      <c r="G4121" s="2">
        <v>0</v>
      </c>
    </row>
    <row r="4122" spans="2:7" x14ac:dyDescent="0.25">
      <c r="B4122" s="122">
        <f t="shared" si="63"/>
        <v>4120</v>
      </c>
      <c r="C4122" s="369">
        <v>45519</v>
      </c>
      <c r="D4122" s="236" t="s">
        <v>91</v>
      </c>
      <c r="E4122" s="228" t="str">
        <f>VLOOKUP(D4122,Y$4:AA4124,2,FALSE)</f>
        <v>کامیون کمپرسی</v>
      </c>
      <c r="F4122" s="228" t="str">
        <f>VLOOKUP(D4122,Y$4:AA4124,3,FALSE)</f>
        <v>شرکتی-یحیی زاده</v>
      </c>
      <c r="G4122" s="2">
        <v>0</v>
      </c>
    </row>
    <row r="4123" spans="2:7" x14ac:dyDescent="0.25">
      <c r="B4123" s="122">
        <f t="shared" si="63"/>
        <v>4121</v>
      </c>
      <c r="C4123" s="369">
        <v>45519</v>
      </c>
      <c r="D4123" s="236" t="s">
        <v>94</v>
      </c>
      <c r="E4123" s="228" t="str">
        <f>VLOOKUP(D4123,Y$4:AA4125,2,FALSE)</f>
        <v>کامیون کمپرسی</v>
      </c>
      <c r="F4123" s="228" t="str">
        <f>VLOOKUP(D4123,Y$4:AA4125,3,FALSE)</f>
        <v>شرکتی-نوروز غلامی</v>
      </c>
      <c r="G4123" s="2">
        <v>0</v>
      </c>
    </row>
    <row r="4124" spans="2:7" x14ac:dyDescent="0.25">
      <c r="B4124" s="122">
        <f t="shared" si="63"/>
        <v>4122</v>
      </c>
      <c r="C4124" s="369">
        <v>45519</v>
      </c>
      <c r="D4124" s="236" t="s">
        <v>117</v>
      </c>
      <c r="E4124" s="228" t="str">
        <f>VLOOKUP(D4124,Y$4:AA4126,2,FALSE)</f>
        <v>کامیون کمپرسی</v>
      </c>
      <c r="F4124" s="228" t="str">
        <f>VLOOKUP(D4124,Y$4:AA4126,3,FALSE)</f>
        <v>شرکتی-علیرضا اقلیمی</v>
      </c>
      <c r="G4124" s="2">
        <v>0</v>
      </c>
    </row>
    <row r="4125" spans="2:7" x14ac:dyDescent="0.25">
      <c r="B4125" s="122">
        <f t="shared" si="63"/>
        <v>4123</v>
      </c>
      <c r="C4125" s="369">
        <v>45519</v>
      </c>
      <c r="D4125" s="236" t="s">
        <v>130</v>
      </c>
      <c r="E4125" s="228" t="str">
        <f>VLOOKUP(D4125,Y$4:AA4127,2,FALSE)</f>
        <v>تانکر ابپاش بنز</v>
      </c>
      <c r="F4125" s="228" t="str">
        <f>VLOOKUP(D4125,Y$4:AA4127,3,FALSE)</f>
        <v>شرکتی-بارانی</v>
      </c>
      <c r="G4125" s="2">
        <v>0</v>
      </c>
    </row>
    <row r="4126" spans="2:7" x14ac:dyDescent="0.25">
      <c r="B4126" s="122">
        <f t="shared" si="63"/>
        <v>4124</v>
      </c>
      <c r="C4126" s="369">
        <v>45519</v>
      </c>
      <c r="D4126" s="236" t="s">
        <v>96</v>
      </c>
      <c r="E4126" s="228" t="str">
        <f>VLOOKUP(D4126,Y$4:AA4128,2,FALSE)</f>
        <v>تانکر ابپاش بنز</v>
      </c>
      <c r="F4126" s="228" t="str">
        <f>VLOOKUP(D4126,Y$4:AA4128,3,FALSE)</f>
        <v>شرکتی-میامی</v>
      </c>
      <c r="G4126" s="2">
        <v>118</v>
      </c>
    </row>
    <row r="4127" spans="2:7" x14ac:dyDescent="0.25">
      <c r="B4127" s="122">
        <f t="shared" si="63"/>
        <v>4125</v>
      </c>
      <c r="C4127" s="369">
        <v>45519</v>
      </c>
      <c r="D4127" s="236" t="s">
        <v>114</v>
      </c>
      <c r="E4127" s="228" t="str">
        <f>VLOOKUP(D4127,Y$4:AA4129,2,FALSE)</f>
        <v>تانکر سوخت بنز</v>
      </c>
      <c r="F4127" s="228" t="str">
        <f>VLOOKUP(D4127,Y$4:AA4129,3,FALSE)</f>
        <v>شرکتی-برات زاده- از تاریخ 1 تیرماه</v>
      </c>
      <c r="G4127" s="2">
        <v>0</v>
      </c>
    </row>
    <row r="4128" spans="2:7" x14ac:dyDescent="0.25">
      <c r="B4128" s="122">
        <f t="shared" si="63"/>
        <v>4126</v>
      </c>
      <c r="C4128" s="369">
        <v>45519</v>
      </c>
      <c r="D4128" s="106" t="s">
        <v>399</v>
      </c>
      <c r="E4128" s="228" t="str">
        <f>VLOOKUP(D4128,Y$4:AA4130,2,FALSE)</f>
        <v xml:space="preserve"> لودر</v>
      </c>
      <c r="F4128" s="228" t="str">
        <f>VLOOKUP(D4128,Y$4:AA4130,3,FALSE)</f>
        <v>شرکتی-پیروزی</v>
      </c>
      <c r="G4128" s="2">
        <v>0</v>
      </c>
    </row>
    <row r="4129" spans="2:7" x14ac:dyDescent="0.25">
      <c r="B4129" s="122">
        <f t="shared" si="63"/>
        <v>4127</v>
      </c>
      <c r="C4129" s="369">
        <v>45519</v>
      </c>
      <c r="D4129" s="236" t="s">
        <v>158</v>
      </c>
      <c r="E4129" s="228" t="str">
        <f>VLOOKUP(D4129,Y$4:AA4131,2,FALSE)</f>
        <v>بیل مکانیکی</v>
      </c>
      <c r="F4129" s="228" t="str">
        <f>VLOOKUP(D4129,Y$4:AA4131,3,FALSE)</f>
        <v>تکبری</v>
      </c>
      <c r="G4129" s="2">
        <v>0</v>
      </c>
    </row>
    <row r="4130" spans="2:7" x14ac:dyDescent="0.25">
      <c r="B4130" s="122">
        <f t="shared" si="63"/>
        <v>4128</v>
      </c>
      <c r="C4130" s="369">
        <v>45519</v>
      </c>
      <c r="D4130" s="237" t="s">
        <v>144</v>
      </c>
      <c r="E4130" s="228" t="str">
        <f>VLOOKUP(D4130,Y$4:AA4132,2,FALSE)</f>
        <v>بلدوزر D85</v>
      </c>
      <c r="F4130" s="228" t="str">
        <f>VLOOKUP(D4130,Y$4:AA4132,3,FALSE)</f>
        <v>اکبری</v>
      </c>
      <c r="G4130" s="2">
        <v>0</v>
      </c>
    </row>
    <row r="4131" spans="2:7" x14ac:dyDescent="0.25">
      <c r="B4131" s="122">
        <f t="shared" si="63"/>
        <v>4129</v>
      </c>
      <c r="C4131" s="369">
        <v>45519</v>
      </c>
      <c r="D4131" s="237" t="s">
        <v>146</v>
      </c>
      <c r="E4131" s="228" t="str">
        <f>VLOOKUP(D4131,Y$4:AA4133,2,FALSE)</f>
        <v>بلدوزر D85</v>
      </c>
      <c r="F4131" s="228" t="str">
        <f>VLOOKUP(D4131,Y$4:AA4133,3,FALSE)</f>
        <v>اکبری</v>
      </c>
      <c r="G4131" s="2">
        <v>0</v>
      </c>
    </row>
    <row r="4132" spans="2:7" x14ac:dyDescent="0.25">
      <c r="B4132" s="122">
        <f t="shared" si="63"/>
        <v>4130</v>
      </c>
      <c r="C4132" s="369">
        <v>45519</v>
      </c>
      <c r="D4132" s="238" t="s">
        <v>147</v>
      </c>
      <c r="E4132" s="228" t="str">
        <f>VLOOKUP(D4132,Y$4:AA4134,2,FALSE)</f>
        <v>بلدوزر کاترپیلار D8</v>
      </c>
      <c r="F4132" s="228" t="str">
        <f>VLOOKUP(D4132,Y$4:AA4134,3,FALSE)</f>
        <v>حسن پور</v>
      </c>
      <c r="G4132" s="2">
        <v>0</v>
      </c>
    </row>
    <row r="4133" spans="2:7" x14ac:dyDescent="0.25">
      <c r="B4133" s="122">
        <f t="shared" si="63"/>
        <v>4131</v>
      </c>
      <c r="C4133" s="369">
        <v>45519</v>
      </c>
      <c r="D4133" s="236" t="s">
        <v>162</v>
      </c>
      <c r="E4133" s="228" t="str">
        <f>VLOOKUP(D4133,Y$4:AA4135,2,FALSE)</f>
        <v>بیل مکانیکی</v>
      </c>
      <c r="F4133" s="228" t="str">
        <f>VLOOKUP(D4133,Y$4:AA4135,3,FALSE)</f>
        <v>رضاپور</v>
      </c>
      <c r="G4133" s="2">
        <v>0</v>
      </c>
    </row>
    <row r="4134" spans="2:7" x14ac:dyDescent="0.25">
      <c r="B4134" s="122">
        <f t="shared" si="63"/>
        <v>4132</v>
      </c>
      <c r="C4134" s="369">
        <v>45519</v>
      </c>
      <c r="D4134" s="236" t="s">
        <v>436</v>
      </c>
      <c r="E4134" s="228" t="str">
        <f>VLOOKUP(D4134,Y$4:AA4136,2,FALSE)</f>
        <v>تانکر آب</v>
      </c>
      <c r="F4134" s="228" t="str">
        <f>VLOOKUP(D4134,Y$4:AA4136,3,FALSE)</f>
        <v>جواد رضاپور</v>
      </c>
      <c r="G4134" s="2">
        <v>0</v>
      </c>
    </row>
    <row r="4135" spans="2:7" x14ac:dyDescent="0.25">
      <c r="B4135" s="122">
        <f t="shared" si="63"/>
        <v>4133</v>
      </c>
      <c r="C4135" s="369">
        <v>45519</v>
      </c>
      <c r="D4135" s="236" t="s">
        <v>398</v>
      </c>
      <c r="E4135" s="228" t="str">
        <f>VLOOKUP(D4135,Y$4:AA4137,2,FALSE)</f>
        <v>بلدوزر</v>
      </c>
      <c r="F4135" s="228" t="str">
        <f>VLOOKUP(D4135,Y$4:AA4137,3,FALSE)</f>
        <v>جواد رضاپور</v>
      </c>
      <c r="G4135" s="2">
        <v>0</v>
      </c>
    </row>
    <row r="4136" spans="2:7" x14ac:dyDescent="0.25">
      <c r="B4136" s="122">
        <f t="shared" si="63"/>
        <v>4134</v>
      </c>
      <c r="C4136" s="369">
        <v>45519</v>
      </c>
      <c r="D4136" s="236" t="s">
        <v>149</v>
      </c>
      <c r="E4136" s="228" t="str">
        <f>VLOOKUP(D4136,Y$4:AA4138,2,FALSE)</f>
        <v>لودر ZL50</v>
      </c>
      <c r="F4136" s="228" t="str">
        <f>VLOOKUP(D4136,Y$4:AA4138,3,FALSE)</f>
        <v>میرزایی</v>
      </c>
      <c r="G4136" s="2">
        <v>0</v>
      </c>
    </row>
    <row r="4137" spans="2:7" x14ac:dyDescent="0.25">
      <c r="B4137" s="122">
        <f t="shared" si="63"/>
        <v>4135</v>
      </c>
      <c r="C4137" s="369">
        <v>45519</v>
      </c>
      <c r="D4137" s="237" t="s">
        <v>150</v>
      </c>
      <c r="E4137" s="228" t="str">
        <f>VLOOKUP(D4137,Y$4:AA4139,2,FALSE)</f>
        <v>کامیون کمپرسی</v>
      </c>
      <c r="F4137" s="228" t="str">
        <f>VLOOKUP(D4137,Y$4:AA4139,3,FALSE)</f>
        <v>میرزایی</v>
      </c>
      <c r="G4137" s="2">
        <v>0</v>
      </c>
    </row>
    <row r="4138" spans="2:7" x14ac:dyDescent="0.25">
      <c r="B4138" s="122">
        <f t="shared" si="63"/>
        <v>4136</v>
      </c>
      <c r="C4138" s="369">
        <v>45519</v>
      </c>
      <c r="D4138" s="237" t="s">
        <v>152</v>
      </c>
      <c r="E4138" s="228" t="str">
        <f>VLOOKUP(D4138,Y$4:AA4140,2,FALSE)</f>
        <v>کامیون کمپرسی</v>
      </c>
      <c r="F4138" s="228" t="str">
        <f>VLOOKUP(D4138,Y$4:AA4140,3,FALSE)</f>
        <v>میرزایی</v>
      </c>
      <c r="G4138" s="2">
        <v>0</v>
      </c>
    </row>
    <row r="4139" spans="2:7" x14ac:dyDescent="0.25">
      <c r="B4139" s="122">
        <f t="shared" si="63"/>
        <v>4137</v>
      </c>
      <c r="C4139" s="369">
        <v>45519</v>
      </c>
      <c r="D4139" s="237" t="s">
        <v>153</v>
      </c>
      <c r="E4139" s="228" t="str">
        <f>VLOOKUP(D4139,Y$4:AA4141,2,FALSE)</f>
        <v>کامیون کمپرسی</v>
      </c>
      <c r="F4139" s="228" t="str">
        <f>VLOOKUP(D4139,Y$4:AA4141,3,FALSE)</f>
        <v>میرزایی</v>
      </c>
      <c r="G4139" s="2">
        <v>0</v>
      </c>
    </row>
    <row r="4140" spans="2:7" x14ac:dyDescent="0.25">
      <c r="B4140" s="122">
        <f t="shared" si="63"/>
        <v>4138</v>
      </c>
      <c r="C4140" s="369">
        <v>45519</v>
      </c>
      <c r="D4140" s="237" t="s">
        <v>137</v>
      </c>
      <c r="E4140" s="228" t="str">
        <f>VLOOKUP(D4140,Y$4:AA4142,2,FALSE)</f>
        <v>بیل مکانیکی</v>
      </c>
      <c r="F4140" s="228" t="str">
        <f>VLOOKUP(D4140,Y$4:AA4142,3,FALSE)</f>
        <v>انصاری</v>
      </c>
      <c r="G4140" s="2">
        <v>0</v>
      </c>
    </row>
    <row r="4141" spans="2:7" x14ac:dyDescent="0.25">
      <c r="B4141" s="122">
        <f t="shared" si="63"/>
        <v>4139</v>
      </c>
      <c r="C4141" s="369">
        <v>45519</v>
      </c>
      <c r="D4141" s="237" t="s">
        <v>139</v>
      </c>
      <c r="E4141" s="228" t="str">
        <f>VLOOKUP(D4141,Y$4:AA4143,2,FALSE)</f>
        <v>بیل مکانیکی</v>
      </c>
      <c r="F4141" s="228" t="str">
        <f>VLOOKUP(D4141,Y$4:AA4143,3,FALSE)</f>
        <v>انصاری</v>
      </c>
      <c r="G4141" s="2">
        <v>329</v>
      </c>
    </row>
    <row r="4142" spans="2:7" x14ac:dyDescent="0.25">
      <c r="B4142" s="122">
        <f t="shared" si="63"/>
        <v>4140</v>
      </c>
      <c r="C4142" s="369">
        <v>45519</v>
      </c>
      <c r="D4142" s="237" t="s">
        <v>141</v>
      </c>
      <c r="E4142" s="228" t="str">
        <f>VLOOKUP(D4142,Y$4:AA4144,2,FALSE)</f>
        <v>کامیون کمپرسی</v>
      </c>
      <c r="F4142" s="228" t="str">
        <f>VLOOKUP(D4142,Y$4:AA4144,3,FALSE)</f>
        <v>انصاری</v>
      </c>
      <c r="G4142" s="2">
        <v>0</v>
      </c>
    </row>
    <row r="4143" spans="2:7" x14ac:dyDescent="0.25">
      <c r="B4143" s="122">
        <f t="shared" si="63"/>
        <v>4141</v>
      </c>
      <c r="C4143" s="369">
        <v>45519</v>
      </c>
      <c r="D4143" s="237" t="s">
        <v>142</v>
      </c>
      <c r="E4143" s="228" t="str">
        <f>VLOOKUP(D4143,Y$4:AA4145,2,FALSE)</f>
        <v>کامیون کمپرسی</v>
      </c>
      <c r="F4143" s="228" t="str">
        <f>VLOOKUP(D4143,Y$4:AA4145,3,FALSE)</f>
        <v>انصاری</v>
      </c>
      <c r="G4143" s="2">
        <v>0</v>
      </c>
    </row>
    <row r="4144" spans="2:7" x14ac:dyDescent="0.25">
      <c r="B4144" s="122">
        <f t="shared" si="63"/>
        <v>4142</v>
      </c>
      <c r="C4144" s="369">
        <v>45519</v>
      </c>
      <c r="D4144" s="237" t="s">
        <v>143</v>
      </c>
      <c r="E4144" s="228" t="str">
        <f>VLOOKUP(D4144,Y$4:AA4146,2,FALSE)</f>
        <v>کامیون کمپرسی</v>
      </c>
      <c r="F4144" s="228" t="str">
        <f>VLOOKUP(D4144,Y$4:AA4146,3,FALSE)</f>
        <v>انصاری</v>
      </c>
      <c r="G4144" s="2">
        <v>0</v>
      </c>
    </row>
    <row r="4145" spans="2:7" x14ac:dyDescent="0.25">
      <c r="B4145" s="122">
        <f t="shared" ref="B4145:B4208" si="64">ROW()-2</f>
        <v>4143</v>
      </c>
      <c r="C4145" s="369">
        <v>45519</v>
      </c>
      <c r="D4145" s="237" t="s">
        <v>136</v>
      </c>
      <c r="E4145" s="228" t="str">
        <f>VLOOKUP(D4145,Y$4:AA4147,2,FALSE)</f>
        <v>بلدوزر</v>
      </c>
      <c r="F4145" s="228" t="str">
        <f>VLOOKUP(D4145,Y$4:AA4147,3,FALSE)</f>
        <v>انصاری</v>
      </c>
      <c r="G4145" s="2">
        <v>0</v>
      </c>
    </row>
    <row r="4146" spans="2:7" x14ac:dyDescent="0.25">
      <c r="B4146" s="122">
        <f t="shared" si="64"/>
        <v>4144</v>
      </c>
      <c r="C4146" s="369">
        <v>45519</v>
      </c>
      <c r="D4146" s="237" t="s">
        <v>286</v>
      </c>
      <c r="E4146" s="228" t="str">
        <f>VLOOKUP(D4146,Y$4:AA4148,2,FALSE)</f>
        <v>بلدوزر</v>
      </c>
      <c r="F4146" s="228" t="str">
        <f>VLOOKUP(D4146,Y$4:AA4148,3,FALSE)</f>
        <v>انصاری</v>
      </c>
      <c r="G4146" s="2">
        <v>0</v>
      </c>
    </row>
    <row r="4147" spans="2:7" x14ac:dyDescent="0.25">
      <c r="B4147" s="122">
        <f t="shared" si="64"/>
        <v>4145</v>
      </c>
      <c r="C4147" s="369">
        <v>45519</v>
      </c>
      <c r="D4147" s="236" t="s">
        <v>155</v>
      </c>
      <c r="E4147" s="228" t="str">
        <f>VLOOKUP(D4147,Y$4:AA4149,2,FALSE)</f>
        <v>لودر</v>
      </c>
      <c r="F4147" s="228" t="str">
        <f>VLOOKUP(D4147,Y$4:AA4149,3,FALSE)</f>
        <v>صداقت</v>
      </c>
      <c r="G4147" s="2">
        <v>0</v>
      </c>
    </row>
    <row r="4148" spans="2:7" x14ac:dyDescent="0.25">
      <c r="B4148" s="122">
        <f t="shared" si="64"/>
        <v>4146</v>
      </c>
      <c r="C4148" s="369">
        <v>45519</v>
      </c>
      <c r="D4148" s="236" t="s">
        <v>156</v>
      </c>
      <c r="E4148" s="228" t="str">
        <f>VLOOKUP(D4148,Y$4:AA4150,2,FALSE)</f>
        <v>کامیون کمپرسی</v>
      </c>
      <c r="F4148" s="228" t="str">
        <f>VLOOKUP(D4148,Y$4:AA4150,3,FALSE)</f>
        <v>صداقت</v>
      </c>
      <c r="G4148" s="2">
        <v>0</v>
      </c>
    </row>
    <row r="4149" spans="2:7" x14ac:dyDescent="0.25">
      <c r="B4149" s="122">
        <f t="shared" si="64"/>
        <v>4147</v>
      </c>
      <c r="C4149" s="369">
        <v>45519</v>
      </c>
      <c r="D4149" s="236" t="s">
        <v>157</v>
      </c>
      <c r="E4149" s="228" t="str">
        <f>VLOOKUP(D4149,Y$4:AA4151,2,FALSE)</f>
        <v>کامیون کمپرسی</v>
      </c>
      <c r="F4149" s="228" t="str">
        <f>VLOOKUP(D4149,Y$4:AA4151,3,FALSE)</f>
        <v>صداقت</v>
      </c>
      <c r="G4149" s="2">
        <v>0</v>
      </c>
    </row>
    <row r="4150" spans="2:7" x14ac:dyDescent="0.25">
      <c r="B4150" s="122">
        <f t="shared" si="64"/>
        <v>4148</v>
      </c>
      <c r="C4150" s="369">
        <v>45519</v>
      </c>
      <c r="D4150" s="236" t="s">
        <v>302</v>
      </c>
      <c r="E4150" s="228" t="str">
        <f>VLOOKUP(D4150,Y$4:AA4152,2,FALSE)</f>
        <v>کامیون کمپرسی</v>
      </c>
      <c r="F4150" s="228" t="str">
        <f>VLOOKUP(D4150,Y$4:AA4152,3,FALSE)</f>
        <v>صداقت</v>
      </c>
      <c r="G4150" s="2">
        <v>0</v>
      </c>
    </row>
    <row r="4151" spans="2:7" x14ac:dyDescent="0.25">
      <c r="B4151" s="122">
        <f t="shared" si="64"/>
        <v>4149</v>
      </c>
      <c r="C4151" s="369">
        <v>45519</v>
      </c>
      <c r="D4151" s="237" t="s">
        <v>266</v>
      </c>
      <c r="E4151" s="228" t="str">
        <f>VLOOKUP(D4151,Y$4:AA4153,2,FALSE)</f>
        <v>کامیون کمپرسی</v>
      </c>
      <c r="F4151" s="228" t="str">
        <f>VLOOKUP(D4151,Y$4:AA4153,3,FALSE)</f>
        <v>انصاری</v>
      </c>
      <c r="G4151" s="2">
        <v>0</v>
      </c>
    </row>
    <row r="4152" spans="2:7" x14ac:dyDescent="0.25">
      <c r="B4152" s="122">
        <f t="shared" si="64"/>
        <v>4150</v>
      </c>
      <c r="C4152" s="369">
        <v>45519</v>
      </c>
      <c r="D4152" s="237" t="s">
        <v>267</v>
      </c>
      <c r="E4152" s="228" t="str">
        <f>VLOOKUP(D4152,Y$4:AA4154,2,FALSE)</f>
        <v>کامیون کمپرسی</v>
      </c>
      <c r="F4152" s="228" t="str">
        <f>VLOOKUP(D4152,Y$4:AA4154,3,FALSE)</f>
        <v>انصاری</v>
      </c>
      <c r="G4152" s="2">
        <v>0</v>
      </c>
    </row>
    <row r="4153" spans="2:7" x14ac:dyDescent="0.25">
      <c r="B4153" s="122">
        <f t="shared" si="64"/>
        <v>4151</v>
      </c>
      <c r="C4153" s="369">
        <v>45519</v>
      </c>
      <c r="D4153" s="237" t="s">
        <v>258</v>
      </c>
      <c r="E4153" s="228" t="str">
        <f>VLOOKUP(D4153,Y$4:AA4155,2,FALSE)</f>
        <v>کامیون کمپرسی</v>
      </c>
      <c r="F4153" s="228" t="str">
        <f>VLOOKUP(D4153,Y$4:AA4155,3,FALSE)</f>
        <v>انصاری</v>
      </c>
      <c r="G4153" s="2">
        <v>0</v>
      </c>
    </row>
    <row r="4154" spans="2:7" x14ac:dyDescent="0.25">
      <c r="B4154" s="122">
        <f t="shared" si="64"/>
        <v>4152</v>
      </c>
      <c r="C4154" s="369">
        <v>45519</v>
      </c>
      <c r="D4154" s="238" t="s">
        <v>179</v>
      </c>
      <c r="E4154" s="228" t="str">
        <f>VLOOKUP(D4154,Y$4:AA4156,2,FALSE)</f>
        <v>تانکر آب</v>
      </c>
      <c r="F4154" s="228" t="str">
        <f>VLOOKUP(D4154,Y$4:AA4156,3,FALSE)</f>
        <v>گلپایگانی</v>
      </c>
      <c r="G4154" s="2">
        <v>0</v>
      </c>
    </row>
    <row r="4155" spans="2:7" x14ac:dyDescent="0.25">
      <c r="B4155" s="122">
        <f t="shared" si="64"/>
        <v>4153</v>
      </c>
      <c r="C4155" s="369">
        <v>45519</v>
      </c>
      <c r="D4155" s="238" t="s">
        <v>164</v>
      </c>
      <c r="E4155" s="228" t="str">
        <f>VLOOKUP(D4155,Y$4:AA4157,2,FALSE)</f>
        <v>گریدر 14G</v>
      </c>
      <c r="F4155" s="228" t="str">
        <f>VLOOKUP(D4155,Y$4:AA4157,3,FALSE)</f>
        <v>محمد پور</v>
      </c>
      <c r="G4155" s="2">
        <v>0</v>
      </c>
    </row>
    <row r="4156" spans="2:7" x14ac:dyDescent="0.25">
      <c r="B4156" s="122">
        <f t="shared" si="64"/>
        <v>4154</v>
      </c>
      <c r="C4156" s="369">
        <v>45519</v>
      </c>
      <c r="D4156" s="238" t="s">
        <v>168</v>
      </c>
      <c r="E4156" s="228" t="str">
        <f>VLOOKUP(D4156,Y$4:AA4158,2,FALSE)</f>
        <v>غلطک کششی</v>
      </c>
      <c r="F4156" s="228" t="str">
        <f>VLOOKUP(D4156,Y$4:AA4158,3,FALSE)</f>
        <v>محمد پور</v>
      </c>
      <c r="G4156" s="2">
        <v>0</v>
      </c>
    </row>
    <row r="4157" spans="2:7" x14ac:dyDescent="0.25">
      <c r="B4157" s="122">
        <f t="shared" si="64"/>
        <v>4155</v>
      </c>
      <c r="C4157" s="369">
        <v>45519</v>
      </c>
      <c r="D4157" s="238" t="s">
        <v>171</v>
      </c>
      <c r="E4157" s="228" t="str">
        <f>VLOOKUP(D4157,Y$4:AA4159,2,FALSE)</f>
        <v>غلطک کششی</v>
      </c>
      <c r="F4157" s="228" t="str">
        <f>VLOOKUP(D4157,Y$4:AA4159,3,FALSE)</f>
        <v>محمد پور</v>
      </c>
      <c r="G4157" s="2">
        <v>0</v>
      </c>
    </row>
    <row r="4158" spans="2:7" x14ac:dyDescent="0.25">
      <c r="B4158" s="122">
        <f t="shared" si="64"/>
        <v>4156</v>
      </c>
      <c r="C4158" s="369">
        <v>45519</v>
      </c>
      <c r="D4158" s="238" t="s">
        <v>172</v>
      </c>
      <c r="E4158" s="228" t="str">
        <f>VLOOKUP(D4158,Y$4:AA4160,2,FALSE)</f>
        <v>لودر</v>
      </c>
      <c r="F4158" s="228" t="str">
        <f>VLOOKUP(D4158,Y$4:AA4160,3,FALSE)</f>
        <v>محمد پور</v>
      </c>
      <c r="G4158" s="2">
        <v>0</v>
      </c>
    </row>
    <row r="4159" spans="2:7" x14ac:dyDescent="0.25">
      <c r="B4159" s="122">
        <f t="shared" si="64"/>
        <v>4157</v>
      </c>
      <c r="C4159" s="369">
        <v>45519</v>
      </c>
      <c r="D4159" s="238" t="s">
        <v>173</v>
      </c>
      <c r="E4159" s="228" t="str">
        <f>VLOOKUP(D4159,Y$4:AA4161,2,FALSE)</f>
        <v>تانکر آب</v>
      </c>
      <c r="F4159" s="228" t="str">
        <f>VLOOKUP(D4159,Y$4:AA4161,3,FALSE)</f>
        <v>محمد پور</v>
      </c>
      <c r="G4159" s="2">
        <v>0</v>
      </c>
    </row>
    <row r="4160" spans="2:7" x14ac:dyDescent="0.25">
      <c r="B4160" s="122">
        <f t="shared" si="64"/>
        <v>4158</v>
      </c>
      <c r="C4160" s="369">
        <v>45519</v>
      </c>
      <c r="D4160" s="238" t="s">
        <v>174</v>
      </c>
      <c r="E4160" s="228" t="str">
        <f>VLOOKUP(D4160,Y$4:AA4162,2,FALSE)</f>
        <v>غلطک پاچه بزی</v>
      </c>
      <c r="F4160" s="228" t="str">
        <f>VLOOKUP(D4160,Y$4:AA4162,3,FALSE)</f>
        <v>محمد پور</v>
      </c>
      <c r="G4160" s="2">
        <v>0</v>
      </c>
    </row>
    <row r="4161" spans="2:7" x14ac:dyDescent="0.25">
      <c r="B4161" s="122">
        <f t="shared" si="64"/>
        <v>4159</v>
      </c>
      <c r="C4161" s="369">
        <v>45519</v>
      </c>
      <c r="D4161" s="238" t="s">
        <v>176</v>
      </c>
      <c r="E4161" s="228" t="str">
        <f>VLOOKUP(D4161,Y$4:AA4163,2,FALSE)</f>
        <v>بلدوزر</v>
      </c>
      <c r="F4161" s="228" t="str">
        <f>VLOOKUP(D4161,Y$4:AA4163,3,FALSE)</f>
        <v>محمد پور</v>
      </c>
      <c r="G4161" s="2">
        <v>606</v>
      </c>
    </row>
    <row r="4162" spans="2:7" x14ac:dyDescent="0.25">
      <c r="B4162" s="122">
        <f t="shared" si="64"/>
        <v>4160</v>
      </c>
      <c r="C4162" s="369">
        <v>45519</v>
      </c>
      <c r="D4162" s="238" t="s">
        <v>177</v>
      </c>
      <c r="E4162" s="228" t="str">
        <f>VLOOKUP(D4162,Y$4:AA4164,2,FALSE)</f>
        <v>کمپرسی جفت</v>
      </c>
      <c r="F4162" s="228" t="str">
        <f>VLOOKUP(D4162,Y$4:AA4164,3,FALSE)</f>
        <v>محمد پور</v>
      </c>
      <c r="G4162" s="2">
        <v>150</v>
      </c>
    </row>
    <row r="4163" spans="2:7" x14ac:dyDescent="0.25">
      <c r="B4163" s="122">
        <f t="shared" si="64"/>
        <v>4161</v>
      </c>
      <c r="C4163" s="369">
        <v>45519</v>
      </c>
      <c r="D4163" s="238" t="s">
        <v>270</v>
      </c>
      <c r="E4163" s="228" t="str">
        <f>VLOOKUP(D4163,Y$4:AA4165,2,FALSE)</f>
        <v>کمپرسی جفت</v>
      </c>
      <c r="F4163" s="228" t="str">
        <f>VLOOKUP(D4163,Y$4:AA4165,3,FALSE)</f>
        <v>محمد پور</v>
      </c>
      <c r="G4163" s="2">
        <v>0</v>
      </c>
    </row>
    <row r="4164" spans="2:7" x14ac:dyDescent="0.25">
      <c r="B4164" s="122">
        <f t="shared" si="64"/>
        <v>4162</v>
      </c>
      <c r="C4164" s="369">
        <v>45519</v>
      </c>
      <c r="D4164" s="238" t="s">
        <v>268</v>
      </c>
      <c r="E4164" s="228" t="str">
        <f>VLOOKUP(D4164,Y$4:AA4166,2,FALSE)</f>
        <v>کمپرسی تک</v>
      </c>
      <c r="F4164" s="228" t="str">
        <f>VLOOKUP(D4164,Y$4:AA4166,3,FALSE)</f>
        <v>محمد پور</v>
      </c>
      <c r="G4164" s="2">
        <v>152</v>
      </c>
    </row>
    <row r="4165" spans="2:7" x14ac:dyDescent="0.25">
      <c r="B4165" s="122">
        <f t="shared" si="64"/>
        <v>4163</v>
      </c>
      <c r="C4165" s="369">
        <v>45519</v>
      </c>
      <c r="D4165" s="238" t="s">
        <v>260</v>
      </c>
      <c r="E4165" s="228" t="str">
        <f>VLOOKUP(D4165,Y$4:AA4167,2,FALSE)</f>
        <v>تانکر آب</v>
      </c>
      <c r="F4165" s="228" t="str">
        <f>VLOOKUP(D4165,Y$4:AA4167,3,FALSE)</f>
        <v>محمد پور</v>
      </c>
      <c r="G4165" s="2">
        <v>0</v>
      </c>
    </row>
    <row r="4166" spans="2:7" x14ac:dyDescent="0.25">
      <c r="B4166" s="122">
        <f t="shared" si="64"/>
        <v>4164</v>
      </c>
      <c r="C4166" s="369">
        <v>45519</v>
      </c>
      <c r="D4166" s="238" t="s">
        <v>284</v>
      </c>
      <c r="E4166" s="228" t="str">
        <f>VLOOKUP(D4166,Y$4:AA4168,2,FALSE)</f>
        <v>کمپرسی جفت</v>
      </c>
      <c r="F4166" s="228" t="str">
        <f>VLOOKUP(D4166,Y$4:AA4168,3,FALSE)</f>
        <v>محمد پور</v>
      </c>
      <c r="G4166" s="2">
        <v>154</v>
      </c>
    </row>
    <row r="4167" spans="2:7" x14ac:dyDescent="0.25">
      <c r="B4167" s="122">
        <f t="shared" si="64"/>
        <v>4165</v>
      </c>
      <c r="C4167" s="369">
        <v>45519</v>
      </c>
      <c r="D4167" s="238" t="s">
        <v>359</v>
      </c>
      <c r="E4167" s="228" t="str">
        <f>VLOOKUP(D4167,Y$4:AA4169,2,FALSE)</f>
        <v>کمپرسی جفت</v>
      </c>
      <c r="F4167" s="228" t="str">
        <f>VLOOKUP(D4167,Y$4:AA4169,3,FALSE)</f>
        <v>محمد پور</v>
      </c>
      <c r="G4167" s="2">
        <v>0</v>
      </c>
    </row>
    <row r="4168" spans="2:7" x14ac:dyDescent="0.25">
      <c r="B4168" s="122">
        <f t="shared" si="64"/>
        <v>4166</v>
      </c>
      <c r="C4168" s="369">
        <v>45519</v>
      </c>
      <c r="D4168" s="238" t="s">
        <v>361</v>
      </c>
      <c r="E4168" s="228" t="str">
        <f>VLOOKUP(D4168,Y$4:AA4170,2,FALSE)</f>
        <v>لودر</v>
      </c>
      <c r="F4168" s="228" t="str">
        <f>VLOOKUP(D4168,Y$4:AA4170,3,FALSE)</f>
        <v>محمد پور</v>
      </c>
      <c r="G4168" s="2">
        <v>137</v>
      </c>
    </row>
    <row r="4169" spans="2:7" x14ac:dyDescent="0.25">
      <c r="B4169" s="122">
        <f t="shared" si="64"/>
        <v>4167</v>
      </c>
      <c r="C4169" s="369">
        <v>45519</v>
      </c>
      <c r="D4169" s="238" t="s">
        <v>393</v>
      </c>
      <c r="E4169" s="228" t="str">
        <f>VLOOKUP(D4169,Y$4:AA4171,2,FALSE)</f>
        <v xml:space="preserve"> پمپ بتن</v>
      </c>
      <c r="F4169" s="228" t="str">
        <f>VLOOKUP(D4169,Y$4:AA4171,3,FALSE)</f>
        <v>اسماعیل پور</v>
      </c>
      <c r="G4169" s="2">
        <v>0</v>
      </c>
    </row>
    <row r="4170" spans="2:7" x14ac:dyDescent="0.25">
      <c r="B4170" s="122">
        <f t="shared" si="64"/>
        <v>4168</v>
      </c>
      <c r="C4170" s="369">
        <v>45519</v>
      </c>
      <c r="D4170" s="238" t="s">
        <v>387</v>
      </c>
      <c r="E4170" s="228" t="str">
        <f>VLOOKUP(D4170,Y$4:AA4172,2,FALSE)</f>
        <v>کمپرسی تک</v>
      </c>
      <c r="F4170" s="228" t="str">
        <f>VLOOKUP(D4170,Y$4:AA4172,3,FALSE)</f>
        <v>جواد رضاپور</v>
      </c>
      <c r="G4170" s="2">
        <v>0</v>
      </c>
    </row>
    <row r="4171" spans="2:7" x14ac:dyDescent="0.25">
      <c r="B4171" s="122">
        <f t="shared" si="64"/>
        <v>4169</v>
      </c>
      <c r="C4171" s="369">
        <v>45519</v>
      </c>
      <c r="D4171" s="238" t="s">
        <v>388</v>
      </c>
      <c r="E4171" s="228" t="str">
        <f>VLOOKUP(D4171,Y$4:AA4173,2,FALSE)</f>
        <v>کمپرسی تک</v>
      </c>
      <c r="F4171" s="228" t="str">
        <f>VLOOKUP(D4171,Y$4:AA4173,3,FALSE)</f>
        <v>جواد رضاپور</v>
      </c>
      <c r="G4171" s="2">
        <v>0</v>
      </c>
    </row>
    <row r="4172" spans="2:7" x14ac:dyDescent="0.25">
      <c r="B4172" s="122">
        <f t="shared" si="64"/>
        <v>4170</v>
      </c>
      <c r="C4172" s="369">
        <v>45519</v>
      </c>
      <c r="D4172" s="238" t="s">
        <v>397</v>
      </c>
      <c r="E4172" s="228" t="str">
        <f>VLOOKUP(D4172,Y$4:AA4174,2,FALSE)</f>
        <v>لودر</v>
      </c>
      <c r="F4172" s="228" t="str">
        <f>VLOOKUP(D4172,Y$4:AA4174,3,FALSE)</f>
        <v>جواد رضاپور</v>
      </c>
      <c r="G4172" s="2">
        <v>0</v>
      </c>
    </row>
    <row r="4173" spans="2:7" x14ac:dyDescent="0.25">
      <c r="B4173" s="122">
        <f t="shared" si="64"/>
        <v>4171</v>
      </c>
      <c r="C4173" s="369">
        <v>45519</v>
      </c>
      <c r="D4173" s="238" t="s">
        <v>435</v>
      </c>
      <c r="E4173" s="228" t="str">
        <f>VLOOKUP(D4173,Y$4:AA4175,2,FALSE)</f>
        <v>بلدوزر</v>
      </c>
      <c r="F4173" s="228" t="str">
        <f>VLOOKUP(D4173,Y$4:AA4175,3,FALSE)</f>
        <v>جواد رضاپور</v>
      </c>
      <c r="G4173" s="2">
        <v>0</v>
      </c>
    </row>
    <row r="4174" spans="2:7" x14ac:dyDescent="0.25">
      <c r="B4174" s="122">
        <f t="shared" si="64"/>
        <v>4172</v>
      </c>
      <c r="C4174" s="369">
        <v>45519</v>
      </c>
      <c r="D4174" s="238" t="s">
        <v>436</v>
      </c>
      <c r="E4174" s="228" t="str">
        <f>VLOOKUP(D4174,Y$4:AA4176,2,FALSE)</f>
        <v>تانکر آب</v>
      </c>
      <c r="F4174" s="228" t="str">
        <f>VLOOKUP(D4174,Y$4:AA4176,3,FALSE)</f>
        <v>جواد رضاپور</v>
      </c>
      <c r="G4174" s="2">
        <v>0</v>
      </c>
    </row>
    <row r="4175" spans="2:7" x14ac:dyDescent="0.25">
      <c r="B4175" s="122">
        <f t="shared" si="64"/>
        <v>4173</v>
      </c>
      <c r="C4175" s="369">
        <v>45519</v>
      </c>
      <c r="D4175" s="137" t="s">
        <v>261</v>
      </c>
      <c r="E4175" s="228" t="str">
        <f>VLOOKUP(D4175,Y$4:AA4177,2,FALSE)</f>
        <v>تانکر آب</v>
      </c>
      <c r="F4175" s="228" t="str">
        <f>VLOOKUP(D4175,Y$4:AA4177,3,FALSE)</f>
        <v>خاکسارنژاد</v>
      </c>
      <c r="G4175" s="2">
        <v>0</v>
      </c>
    </row>
    <row r="4176" spans="2:7" x14ac:dyDescent="0.25">
      <c r="B4176" s="122">
        <f t="shared" si="64"/>
        <v>4174</v>
      </c>
      <c r="C4176" s="369">
        <v>45519</v>
      </c>
      <c r="D4176" s="137" t="s">
        <v>393</v>
      </c>
      <c r="E4176" s="228" t="str">
        <f>VLOOKUP(D4176,Y$4:AA4178,2,FALSE)</f>
        <v xml:space="preserve"> پمپ بتن</v>
      </c>
      <c r="F4176" s="228" t="str">
        <f>VLOOKUP(D4176,Y$4:AA4178,3,FALSE)</f>
        <v>اسماعیل پور</v>
      </c>
      <c r="G4176" s="2">
        <v>70</v>
      </c>
    </row>
    <row r="4177" spans="2:7" x14ac:dyDescent="0.25">
      <c r="B4177" s="122">
        <f t="shared" si="64"/>
        <v>4175</v>
      </c>
      <c r="C4177" s="369">
        <v>45520</v>
      </c>
      <c r="D4177" s="236" t="s">
        <v>127</v>
      </c>
      <c r="E4177" s="228" t="str">
        <f>VLOOKUP(D4177,Y$4:AA4179,2,FALSE)</f>
        <v>بلدوزر</v>
      </c>
      <c r="F4177" s="228" t="str">
        <f>VLOOKUP(D4177,Y$4:AA4179,3,FALSE)</f>
        <v>شرکتی-رجب زاده</v>
      </c>
      <c r="G4177" s="2">
        <v>406</v>
      </c>
    </row>
    <row r="4178" spans="2:7" x14ac:dyDescent="0.25">
      <c r="B4178" s="122">
        <f t="shared" si="64"/>
        <v>4176</v>
      </c>
      <c r="C4178" s="369">
        <v>45520</v>
      </c>
      <c r="D4178" s="236" t="s">
        <v>297</v>
      </c>
      <c r="E4178" s="228" t="str">
        <f>VLOOKUP(D4178,Y$4:AA4180,2,FALSE)</f>
        <v>بلدوزر</v>
      </c>
      <c r="F4178" s="228" t="str">
        <f>VLOOKUP(D4178,Y$4:AA4180,3,FALSE)</f>
        <v>شرکتی-نخعی</v>
      </c>
      <c r="G4178" s="2">
        <v>393</v>
      </c>
    </row>
    <row r="4179" spans="2:7" x14ac:dyDescent="0.25">
      <c r="B4179" s="122">
        <f t="shared" si="64"/>
        <v>4177</v>
      </c>
      <c r="C4179" s="369">
        <v>45520</v>
      </c>
      <c r="D4179" s="236" t="s">
        <v>88</v>
      </c>
      <c r="E4179" s="228" t="str">
        <f>VLOOKUP(D4179,Y$4:AA4181,2,FALSE)</f>
        <v>گریدر  ۱۶g</v>
      </c>
      <c r="F4179" s="228" t="str">
        <f>VLOOKUP(D4179,Y$4:AA4181,3,FALSE)</f>
        <v>شرکتی-یگانه</v>
      </c>
      <c r="G4179" s="2">
        <v>0</v>
      </c>
    </row>
    <row r="4180" spans="2:7" x14ac:dyDescent="0.25">
      <c r="B4180" s="122">
        <f t="shared" si="64"/>
        <v>4178</v>
      </c>
      <c r="C4180" s="369">
        <v>45520</v>
      </c>
      <c r="D4180" s="236" t="s">
        <v>301</v>
      </c>
      <c r="E4180" s="228" t="str">
        <f>VLOOKUP(D4180,Y$4:AA4182,2,FALSE)</f>
        <v>گریدر  ۱۶g</v>
      </c>
      <c r="F4180" s="228" t="str">
        <f>VLOOKUP(D4180,Y$4:AA4182,3,FALSE)</f>
        <v>شرکتی-حسن پور</v>
      </c>
      <c r="G4180" s="2">
        <v>83</v>
      </c>
    </row>
    <row r="4181" spans="2:7" x14ac:dyDescent="0.25">
      <c r="B4181" s="122">
        <f t="shared" si="64"/>
        <v>4179</v>
      </c>
      <c r="C4181" s="369">
        <v>45520</v>
      </c>
      <c r="D4181" s="236" t="s">
        <v>120</v>
      </c>
      <c r="E4181" s="228" t="str">
        <f>VLOOKUP(D4181,Y$4:AA4183,2,FALSE)</f>
        <v>میکسراتکو</v>
      </c>
      <c r="F4181" s="228" t="str">
        <f>VLOOKUP(D4181,Y$4:AA4183,3,FALSE)</f>
        <v>شرکتی-شاکری</v>
      </c>
      <c r="G4181" s="2">
        <v>0</v>
      </c>
    </row>
    <row r="4182" spans="2:7" x14ac:dyDescent="0.25">
      <c r="B4182" s="122">
        <f t="shared" si="64"/>
        <v>4180</v>
      </c>
      <c r="C4182" s="369">
        <v>45520</v>
      </c>
      <c r="D4182" s="236" t="s">
        <v>122</v>
      </c>
      <c r="E4182" s="228" t="str">
        <f>VLOOKUP(D4182,Y$4:AA4184,2,FALSE)</f>
        <v>میکسر امیکو</v>
      </c>
      <c r="F4182" s="228" t="str">
        <f>VLOOKUP(D4182,Y$4:AA4184,3,FALSE)</f>
        <v>شرکتی-زراعتی</v>
      </c>
      <c r="G4182" s="2">
        <v>0</v>
      </c>
    </row>
    <row r="4183" spans="2:7" x14ac:dyDescent="0.25">
      <c r="B4183" s="122">
        <f t="shared" si="64"/>
        <v>4181</v>
      </c>
      <c r="C4183" s="369">
        <v>45520</v>
      </c>
      <c r="D4183" s="236" t="s">
        <v>356</v>
      </c>
      <c r="E4183" s="228" t="str">
        <f>VLOOKUP(D4183,Y$4:AA4185,2,FALSE)</f>
        <v>میکسر اتکو</v>
      </c>
      <c r="F4183" s="228" t="str">
        <f>VLOOKUP(D4183,Y$4:AA4185,3,FALSE)</f>
        <v>-</v>
      </c>
      <c r="G4183" s="2">
        <v>0</v>
      </c>
    </row>
    <row r="4184" spans="2:7" x14ac:dyDescent="0.25">
      <c r="B4184" s="122">
        <f t="shared" si="64"/>
        <v>4182</v>
      </c>
      <c r="C4184" s="369">
        <v>45520</v>
      </c>
      <c r="D4184" s="236" t="s">
        <v>460</v>
      </c>
      <c r="E4184" s="228" t="str">
        <f>VLOOKUP(D4184,Y$4:AA4186,2,FALSE)</f>
        <v>میکسر امیکو</v>
      </c>
      <c r="F4184" s="228" t="str">
        <f>VLOOKUP(D4184,Y$4:AA4186,3,FALSE)</f>
        <v>شرکتی-زراعتی</v>
      </c>
      <c r="G4184" s="2">
        <v>0</v>
      </c>
    </row>
    <row r="4185" spans="2:7" x14ac:dyDescent="0.25">
      <c r="B4185" s="122">
        <f t="shared" si="64"/>
        <v>4183</v>
      </c>
      <c r="C4185" s="369">
        <v>45520</v>
      </c>
      <c r="D4185" s="236" t="s">
        <v>119</v>
      </c>
      <c r="E4185" s="228" t="str">
        <f>VLOOKUP(D4185,Y$4:AA4187,2,FALSE)</f>
        <v>غلطک</v>
      </c>
      <c r="F4185" s="228" t="str">
        <f>VLOOKUP(D4185,Y$4:AA4187,3,FALSE)</f>
        <v>شرکتی-جمالی</v>
      </c>
      <c r="G4185" s="2">
        <v>105</v>
      </c>
    </row>
    <row r="4186" spans="2:7" x14ac:dyDescent="0.25">
      <c r="B4186" s="122">
        <f t="shared" si="64"/>
        <v>4184</v>
      </c>
      <c r="C4186" s="369">
        <v>45520</v>
      </c>
      <c r="D4186" s="236" t="s">
        <v>110</v>
      </c>
      <c r="E4186" s="228" t="str">
        <f>VLOOKUP(D4186,Y$4:AA4188,2,FALSE)</f>
        <v>غلطک</v>
      </c>
      <c r="F4186" s="228" t="str">
        <f>VLOOKUP(D4186,Y$4:AA4188,3,FALSE)</f>
        <v>شرکتی-شیری</v>
      </c>
      <c r="G4186" s="2">
        <v>0</v>
      </c>
    </row>
    <row r="4187" spans="2:7" x14ac:dyDescent="0.25">
      <c r="B4187" s="122">
        <f t="shared" si="64"/>
        <v>4185</v>
      </c>
      <c r="C4187" s="369">
        <v>45520</v>
      </c>
      <c r="D4187" s="236" t="s">
        <v>107</v>
      </c>
      <c r="E4187" s="228" t="str">
        <f>VLOOKUP(D4187,Y$4:AA4189,2,FALSE)</f>
        <v>غلطک</v>
      </c>
      <c r="F4187" s="228" t="str">
        <f>VLOOKUP(D4187,Y$4:AA4189,3,FALSE)</f>
        <v>شرکتی-دیانتی</v>
      </c>
      <c r="G4187" s="2">
        <v>53</v>
      </c>
    </row>
    <row r="4188" spans="2:7" x14ac:dyDescent="0.25">
      <c r="B4188" s="122">
        <f t="shared" si="64"/>
        <v>4186</v>
      </c>
      <c r="C4188" s="369">
        <v>45520</v>
      </c>
      <c r="D4188" s="236" t="s">
        <v>285</v>
      </c>
      <c r="E4188" s="228" t="str">
        <f>VLOOKUP(D4188,Y$4:AA4190,2,FALSE)</f>
        <v>غلطک</v>
      </c>
      <c r="F4188" s="228" t="str">
        <f>VLOOKUP(D4188,Y$4:AA4190,3,FALSE)</f>
        <v>شرکتی-شیری</v>
      </c>
      <c r="G4188" s="2">
        <v>0</v>
      </c>
    </row>
    <row r="4189" spans="2:7" x14ac:dyDescent="0.25">
      <c r="B4189" s="122">
        <f t="shared" si="64"/>
        <v>4187</v>
      </c>
      <c r="C4189" s="369">
        <v>45520</v>
      </c>
      <c r="D4189" s="236" t="s">
        <v>380</v>
      </c>
      <c r="E4189" s="228" t="str">
        <f>VLOOKUP(D4189,Y$4:AA4191,2,FALSE)</f>
        <v>غلطک</v>
      </c>
      <c r="F4189" s="228">
        <f>VLOOKUP(D4189,Y$4:AA4191,3,FALSE)</f>
        <v>0</v>
      </c>
      <c r="G4189" s="2">
        <v>116</v>
      </c>
    </row>
    <row r="4190" spans="2:7" x14ac:dyDescent="0.25">
      <c r="B4190" s="122">
        <f t="shared" si="64"/>
        <v>4188</v>
      </c>
      <c r="C4190" s="369">
        <v>45520</v>
      </c>
      <c r="D4190" s="236" t="s">
        <v>381</v>
      </c>
      <c r="E4190" s="228" t="str">
        <f>VLOOKUP(D4190,Y$4:AA4192,2,FALSE)</f>
        <v>غلطک</v>
      </c>
      <c r="F4190" s="228">
        <f>VLOOKUP(D4190,Y$4:AA4192,3,FALSE)</f>
        <v>0</v>
      </c>
      <c r="G4190" s="2">
        <v>130</v>
      </c>
    </row>
    <row r="4191" spans="2:7" x14ac:dyDescent="0.25">
      <c r="B4191" s="122">
        <f t="shared" si="64"/>
        <v>4189</v>
      </c>
      <c r="C4191" s="369">
        <v>45520</v>
      </c>
      <c r="D4191" s="236" t="s">
        <v>91</v>
      </c>
      <c r="E4191" s="228" t="str">
        <f>VLOOKUP(D4191,Y$4:AA4193,2,FALSE)</f>
        <v>کامیون کمپرسی</v>
      </c>
      <c r="F4191" s="228" t="str">
        <f>VLOOKUP(D4191,Y$4:AA4193,3,FALSE)</f>
        <v>شرکتی-یحیی زاده</v>
      </c>
      <c r="G4191" s="2">
        <v>410</v>
      </c>
    </row>
    <row r="4192" spans="2:7" x14ac:dyDescent="0.25">
      <c r="B4192" s="122">
        <f t="shared" si="64"/>
        <v>4190</v>
      </c>
      <c r="C4192" s="369">
        <v>45520</v>
      </c>
      <c r="D4192" s="236" t="s">
        <v>94</v>
      </c>
      <c r="E4192" s="228" t="str">
        <f>VLOOKUP(D4192,Y$4:AA4194,2,FALSE)</f>
        <v>کامیون کمپرسی</v>
      </c>
      <c r="F4192" s="228" t="str">
        <f>VLOOKUP(D4192,Y$4:AA4194,3,FALSE)</f>
        <v>شرکتی-نوروز غلامی</v>
      </c>
      <c r="G4192" s="2">
        <v>0</v>
      </c>
    </row>
    <row r="4193" spans="2:7" x14ac:dyDescent="0.25">
      <c r="B4193" s="122">
        <f t="shared" si="64"/>
        <v>4191</v>
      </c>
      <c r="C4193" s="369">
        <v>45520</v>
      </c>
      <c r="D4193" s="236" t="s">
        <v>117</v>
      </c>
      <c r="E4193" s="228" t="str">
        <f>VLOOKUP(D4193,Y$4:AA4195,2,FALSE)</f>
        <v>کامیون کمپرسی</v>
      </c>
      <c r="F4193" s="228" t="str">
        <f>VLOOKUP(D4193,Y$4:AA4195,3,FALSE)</f>
        <v>شرکتی-علیرضا اقلیمی</v>
      </c>
      <c r="G4193" s="2">
        <v>0</v>
      </c>
    </row>
    <row r="4194" spans="2:7" x14ac:dyDescent="0.25">
      <c r="B4194" s="122">
        <f t="shared" si="64"/>
        <v>4192</v>
      </c>
      <c r="C4194" s="369">
        <v>45520</v>
      </c>
      <c r="D4194" s="236" t="s">
        <v>130</v>
      </c>
      <c r="E4194" s="228" t="str">
        <f>VLOOKUP(D4194,Y$4:AA4196,2,FALSE)</f>
        <v>تانکر ابپاش بنز</v>
      </c>
      <c r="F4194" s="228" t="str">
        <f>VLOOKUP(D4194,Y$4:AA4196,3,FALSE)</f>
        <v>شرکتی-بارانی</v>
      </c>
      <c r="G4194" s="2">
        <v>111</v>
      </c>
    </row>
    <row r="4195" spans="2:7" x14ac:dyDescent="0.25">
      <c r="B4195" s="122">
        <f t="shared" si="64"/>
        <v>4193</v>
      </c>
      <c r="C4195" s="369">
        <v>45520</v>
      </c>
      <c r="D4195" s="236" t="s">
        <v>96</v>
      </c>
      <c r="E4195" s="228" t="str">
        <f>VLOOKUP(D4195,Y$4:AA4197,2,FALSE)</f>
        <v>تانکر ابپاش بنز</v>
      </c>
      <c r="F4195" s="228" t="str">
        <f>VLOOKUP(D4195,Y$4:AA4197,3,FALSE)</f>
        <v>شرکتی-میامی</v>
      </c>
      <c r="G4195" s="2">
        <v>0</v>
      </c>
    </row>
    <row r="4196" spans="2:7" x14ac:dyDescent="0.25">
      <c r="B4196" s="122">
        <f t="shared" si="64"/>
        <v>4194</v>
      </c>
      <c r="C4196" s="369">
        <v>45520</v>
      </c>
      <c r="D4196" s="236" t="s">
        <v>114</v>
      </c>
      <c r="E4196" s="228" t="str">
        <f>VLOOKUP(D4196,Y$4:AA4198,2,FALSE)</f>
        <v>تانکر سوخت بنز</v>
      </c>
      <c r="F4196" s="228" t="str">
        <f>VLOOKUP(D4196,Y$4:AA4198,3,FALSE)</f>
        <v>شرکتی-برات زاده- از تاریخ 1 تیرماه</v>
      </c>
      <c r="G4196" s="2">
        <v>0</v>
      </c>
    </row>
    <row r="4197" spans="2:7" x14ac:dyDescent="0.25">
      <c r="B4197" s="122">
        <f t="shared" si="64"/>
        <v>4195</v>
      </c>
      <c r="C4197" s="369">
        <v>45520</v>
      </c>
      <c r="D4197" s="106" t="s">
        <v>399</v>
      </c>
      <c r="E4197" s="228" t="str">
        <f>VLOOKUP(D4197,Y$4:AA4199,2,FALSE)</f>
        <v xml:space="preserve"> لودر</v>
      </c>
      <c r="F4197" s="228" t="str">
        <f>VLOOKUP(D4197,Y$4:AA4199,3,FALSE)</f>
        <v>شرکتی-پیروزی</v>
      </c>
      <c r="G4197" s="2">
        <v>177</v>
      </c>
    </row>
    <row r="4198" spans="2:7" x14ac:dyDescent="0.25">
      <c r="B4198" s="122">
        <f t="shared" si="64"/>
        <v>4196</v>
      </c>
      <c r="C4198" s="369">
        <v>45520</v>
      </c>
      <c r="D4198" s="236" t="s">
        <v>158</v>
      </c>
      <c r="E4198" s="228" t="str">
        <f>VLOOKUP(D4198,Y$4:AA4200,2,FALSE)</f>
        <v>بیل مکانیکی</v>
      </c>
      <c r="F4198" s="228" t="str">
        <f>VLOOKUP(D4198,Y$4:AA4200,3,FALSE)</f>
        <v>تکبری</v>
      </c>
      <c r="G4198" s="2">
        <v>142</v>
      </c>
    </row>
    <row r="4199" spans="2:7" x14ac:dyDescent="0.25">
      <c r="B4199" s="122">
        <f t="shared" si="64"/>
        <v>4197</v>
      </c>
      <c r="C4199" s="369">
        <v>45520</v>
      </c>
      <c r="D4199" s="237" t="s">
        <v>144</v>
      </c>
      <c r="E4199" s="228" t="str">
        <f>VLOOKUP(D4199,Y$4:AA4201,2,FALSE)</f>
        <v>بلدوزر D85</v>
      </c>
      <c r="F4199" s="228" t="str">
        <f>VLOOKUP(D4199,Y$4:AA4201,3,FALSE)</f>
        <v>اکبری</v>
      </c>
      <c r="G4199" s="2">
        <v>0</v>
      </c>
    </row>
    <row r="4200" spans="2:7" x14ac:dyDescent="0.25">
      <c r="B4200" s="122">
        <f t="shared" si="64"/>
        <v>4198</v>
      </c>
      <c r="C4200" s="369">
        <v>45520</v>
      </c>
      <c r="D4200" s="237" t="s">
        <v>146</v>
      </c>
      <c r="E4200" s="228" t="str">
        <f>VLOOKUP(D4200,Y$4:AA4202,2,FALSE)</f>
        <v>بلدوزر D85</v>
      </c>
      <c r="F4200" s="228" t="str">
        <f>VLOOKUP(D4200,Y$4:AA4202,3,FALSE)</f>
        <v>اکبری</v>
      </c>
      <c r="G4200" s="2">
        <v>178</v>
      </c>
    </row>
    <row r="4201" spans="2:7" x14ac:dyDescent="0.25">
      <c r="B4201" s="122">
        <f t="shared" si="64"/>
        <v>4199</v>
      </c>
      <c r="C4201" s="369">
        <v>45520</v>
      </c>
      <c r="D4201" s="238" t="s">
        <v>147</v>
      </c>
      <c r="E4201" s="228" t="str">
        <f>VLOOKUP(D4201,Y$4:AA4203,2,FALSE)</f>
        <v>بلدوزر کاترپیلار D8</v>
      </c>
      <c r="F4201" s="228" t="str">
        <f>VLOOKUP(D4201,Y$4:AA4203,3,FALSE)</f>
        <v>حسن پور</v>
      </c>
      <c r="G4201" s="2">
        <v>503</v>
      </c>
    </row>
    <row r="4202" spans="2:7" x14ac:dyDescent="0.25">
      <c r="B4202" s="122">
        <f t="shared" si="64"/>
        <v>4200</v>
      </c>
      <c r="C4202" s="369">
        <v>45520</v>
      </c>
      <c r="D4202" s="236" t="s">
        <v>162</v>
      </c>
      <c r="E4202" s="228" t="str">
        <f>VLOOKUP(D4202,Y$4:AA4204,2,FALSE)</f>
        <v>بیل مکانیکی</v>
      </c>
      <c r="F4202" s="228" t="str">
        <f>VLOOKUP(D4202,Y$4:AA4204,3,FALSE)</f>
        <v>رضاپور</v>
      </c>
      <c r="G4202" s="2">
        <v>266</v>
      </c>
    </row>
    <row r="4203" spans="2:7" x14ac:dyDescent="0.25">
      <c r="B4203" s="122">
        <f t="shared" si="64"/>
        <v>4201</v>
      </c>
      <c r="C4203" s="369">
        <v>45520</v>
      </c>
      <c r="D4203" s="236" t="s">
        <v>436</v>
      </c>
      <c r="E4203" s="228" t="str">
        <f>VLOOKUP(D4203,Y$4:AA4205,2,FALSE)</f>
        <v>تانکر آب</v>
      </c>
      <c r="F4203" s="228" t="str">
        <f>VLOOKUP(D4203,Y$4:AA4205,3,FALSE)</f>
        <v>جواد رضاپور</v>
      </c>
      <c r="G4203" s="2">
        <v>0</v>
      </c>
    </row>
    <row r="4204" spans="2:7" x14ac:dyDescent="0.25">
      <c r="B4204" s="122">
        <f t="shared" si="64"/>
        <v>4202</v>
      </c>
      <c r="C4204" s="369">
        <v>45520</v>
      </c>
      <c r="D4204" s="236" t="s">
        <v>398</v>
      </c>
      <c r="E4204" s="228" t="str">
        <f>VLOOKUP(D4204,Y$4:AA4206,2,FALSE)</f>
        <v>بلدوزر</v>
      </c>
      <c r="F4204" s="228" t="str">
        <f>VLOOKUP(D4204,Y$4:AA4206,3,FALSE)</f>
        <v>جواد رضاپور</v>
      </c>
      <c r="G4204" s="2">
        <v>0</v>
      </c>
    </row>
    <row r="4205" spans="2:7" x14ac:dyDescent="0.25">
      <c r="B4205" s="122">
        <f t="shared" si="64"/>
        <v>4203</v>
      </c>
      <c r="C4205" s="369">
        <v>45520</v>
      </c>
      <c r="D4205" s="236" t="s">
        <v>149</v>
      </c>
      <c r="E4205" s="228" t="str">
        <f>VLOOKUP(D4205,Y$4:AA4207,2,FALSE)</f>
        <v>لودر ZL50</v>
      </c>
      <c r="F4205" s="228" t="str">
        <f>VLOOKUP(D4205,Y$4:AA4207,3,FALSE)</f>
        <v>میرزایی</v>
      </c>
      <c r="G4205" s="2">
        <v>0</v>
      </c>
    </row>
    <row r="4206" spans="2:7" x14ac:dyDescent="0.25">
      <c r="B4206" s="122">
        <f t="shared" si="64"/>
        <v>4204</v>
      </c>
      <c r="C4206" s="369">
        <v>45520</v>
      </c>
      <c r="D4206" s="237" t="s">
        <v>150</v>
      </c>
      <c r="E4206" s="228" t="str">
        <f>VLOOKUP(D4206,Y$4:AA4208,2,FALSE)</f>
        <v>کامیون کمپرسی</v>
      </c>
      <c r="F4206" s="228" t="str">
        <f>VLOOKUP(D4206,Y$4:AA4208,3,FALSE)</f>
        <v>میرزایی</v>
      </c>
      <c r="G4206" s="2">
        <v>0</v>
      </c>
    </row>
    <row r="4207" spans="2:7" x14ac:dyDescent="0.25">
      <c r="B4207" s="122">
        <f t="shared" si="64"/>
        <v>4205</v>
      </c>
      <c r="C4207" s="369">
        <v>45520</v>
      </c>
      <c r="D4207" s="237" t="s">
        <v>152</v>
      </c>
      <c r="E4207" s="228" t="str">
        <f>VLOOKUP(D4207,Y$4:AA4209,2,FALSE)</f>
        <v>کامیون کمپرسی</v>
      </c>
      <c r="F4207" s="228" t="str">
        <f>VLOOKUP(D4207,Y$4:AA4209,3,FALSE)</f>
        <v>میرزایی</v>
      </c>
      <c r="G4207" s="2">
        <v>0</v>
      </c>
    </row>
    <row r="4208" spans="2:7" x14ac:dyDescent="0.25">
      <c r="B4208" s="122">
        <f t="shared" si="64"/>
        <v>4206</v>
      </c>
      <c r="C4208" s="369">
        <v>45520</v>
      </c>
      <c r="D4208" s="237" t="s">
        <v>153</v>
      </c>
      <c r="E4208" s="228" t="str">
        <f>VLOOKUP(D4208,Y$4:AA4210,2,FALSE)</f>
        <v>کامیون کمپرسی</v>
      </c>
      <c r="F4208" s="228" t="str">
        <f>VLOOKUP(D4208,Y$4:AA4210,3,FALSE)</f>
        <v>میرزایی</v>
      </c>
      <c r="G4208" s="2">
        <v>0</v>
      </c>
    </row>
    <row r="4209" spans="2:7" x14ac:dyDescent="0.25">
      <c r="B4209" s="122">
        <f t="shared" ref="B4209:B4244" si="65">ROW()-2</f>
        <v>4207</v>
      </c>
      <c r="C4209" s="369">
        <v>45520</v>
      </c>
      <c r="D4209" s="237" t="s">
        <v>137</v>
      </c>
      <c r="E4209" s="228" t="str">
        <f>VLOOKUP(D4209,Y$4:AA4211,2,FALSE)</f>
        <v>بیل مکانیکی</v>
      </c>
      <c r="F4209" s="228" t="str">
        <f>VLOOKUP(D4209,Y$4:AA4211,3,FALSE)</f>
        <v>انصاری</v>
      </c>
      <c r="G4209" s="2">
        <v>161</v>
      </c>
    </row>
    <row r="4210" spans="2:7" x14ac:dyDescent="0.25">
      <c r="B4210" s="122">
        <f t="shared" si="65"/>
        <v>4208</v>
      </c>
      <c r="C4210" s="369">
        <v>45520</v>
      </c>
      <c r="D4210" s="237" t="s">
        <v>139</v>
      </c>
      <c r="E4210" s="228" t="str">
        <f>VLOOKUP(D4210,Y$4:AA4212,2,FALSE)</f>
        <v>بیل مکانیکی</v>
      </c>
      <c r="F4210" s="228" t="str">
        <f>VLOOKUP(D4210,Y$4:AA4212,3,FALSE)</f>
        <v>انصاری</v>
      </c>
      <c r="G4210" s="2">
        <v>393</v>
      </c>
    </row>
    <row r="4211" spans="2:7" x14ac:dyDescent="0.25">
      <c r="B4211" s="122">
        <f t="shared" si="65"/>
        <v>4209</v>
      </c>
      <c r="C4211" s="369">
        <v>45520</v>
      </c>
      <c r="D4211" s="237" t="s">
        <v>141</v>
      </c>
      <c r="E4211" s="228" t="str">
        <f>VLOOKUP(D4211,Y$4:AA4213,2,FALSE)</f>
        <v>کامیون کمپرسی</v>
      </c>
      <c r="F4211" s="228" t="str">
        <f>VLOOKUP(D4211,Y$4:AA4213,3,FALSE)</f>
        <v>انصاری</v>
      </c>
      <c r="G4211" s="2">
        <v>250</v>
      </c>
    </row>
    <row r="4212" spans="2:7" x14ac:dyDescent="0.25">
      <c r="B4212" s="122">
        <f t="shared" si="65"/>
        <v>4210</v>
      </c>
      <c r="C4212" s="369">
        <v>45520</v>
      </c>
      <c r="D4212" s="237" t="s">
        <v>142</v>
      </c>
      <c r="E4212" s="228" t="str">
        <f>VLOOKUP(D4212,Y$4:AA4214,2,FALSE)</f>
        <v>کامیون کمپرسی</v>
      </c>
      <c r="F4212" s="228" t="str">
        <f>VLOOKUP(D4212,Y$4:AA4214,3,FALSE)</f>
        <v>انصاری</v>
      </c>
      <c r="G4212" s="2">
        <v>0</v>
      </c>
    </row>
    <row r="4213" spans="2:7" x14ac:dyDescent="0.25">
      <c r="B4213" s="122">
        <f t="shared" si="65"/>
        <v>4211</v>
      </c>
      <c r="C4213" s="369">
        <v>45520</v>
      </c>
      <c r="D4213" s="237" t="s">
        <v>143</v>
      </c>
      <c r="E4213" s="228" t="str">
        <f>VLOOKUP(D4213,Y$4:AA4215,2,FALSE)</f>
        <v>کامیون کمپرسی</v>
      </c>
      <c r="F4213" s="228" t="str">
        <f>VLOOKUP(D4213,Y$4:AA4215,3,FALSE)</f>
        <v>انصاری</v>
      </c>
      <c r="G4213" s="2">
        <v>290</v>
      </c>
    </row>
    <row r="4214" spans="2:7" x14ac:dyDescent="0.25">
      <c r="B4214" s="122">
        <f t="shared" si="65"/>
        <v>4212</v>
      </c>
      <c r="C4214" s="369">
        <v>45520</v>
      </c>
      <c r="D4214" s="237" t="s">
        <v>136</v>
      </c>
      <c r="E4214" s="228" t="str">
        <f>VLOOKUP(D4214,Y$4:AA4216,2,FALSE)</f>
        <v>بلدوزر</v>
      </c>
      <c r="F4214" s="228" t="str">
        <f>VLOOKUP(D4214,Y$4:AA4216,3,FALSE)</f>
        <v>انصاری</v>
      </c>
      <c r="G4214" s="2">
        <v>0</v>
      </c>
    </row>
    <row r="4215" spans="2:7" x14ac:dyDescent="0.25">
      <c r="B4215" s="122">
        <f t="shared" si="65"/>
        <v>4213</v>
      </c>
      <c r="C4215" s="369">
        <v>45520</v>
      </c>
      <c r="D4215" s="237" t="s">
        <v>286</v>
      </c>
      <c r="E4215" s="228" t="str">
        <f>VLOOKUP(D4215,Y$4:AA4217,2,FALSE)</f>
        <v>بلدوزر</v>
      </c>
      <c r="F4215" s="228" t="str">
        <f>VLOOKUP(D4215,Y$4:AA4217,3,FALSE)</f>
        <v>انصاری</v>
      </c>
      <c r="G4215" s="2">
        <v>0</v>
      </c>
    </row>
    <row r="4216" spans="2:7" x14ac:dyDescent="0.25">
      <c r="B4216" s="122">
        <f t="shared" si="65"/>
        <v>4214</v>
      </c>
      <c r="C4216" s="369">
        <v>45520</v>
      </c>
      <c r="D4216" s="236" t="s">
        <v>155</v>
      </c>
      <c r="E4216" s="228" t="str">
        <f>VLOOKUP(D4216,Y$4:AA4218,2,FALSE)</f>
        <v>لودر</v>
      </c>
      <c r="F4216" s="228" t="str">
        <f>VLOOKUP(D4216,Y$4:AA4218,3,FALSE)</f>
        <v>صداقت</v>
      </c>
      <c r="G4216" s="2">
        <v>0</v>
      </c>
    </row>
    <row r="4217" spans="2:7" x14ac:dyDescent="0.25">
      <c r="B4217" s="122">
        <f t="shared" si="65"/>
        <v>4215</v>
      </c>
      <c r="C4217" s="369">
        <v>45520</v>
      </c>
      <c r="D4217" s="236" t="s">
        <v>156</v>
      </c>
      <c r="E4217" s="228" t="str">
        <f>VLOOKUP(D4217,Y$4:AA4219,2,FALSE)</f>
        <v>کامیون کمپرسی</v>
      </c>
      <c r="F4217" s="228" t="str">
        <f>VLOOKUP(D4217,Y$4:AA4219,3,FALSE)</f>
        <v>صداقت</v>
      </c>
      <c r="G4217" s="2">
        <v>0</v>
      </c>
    </row>
    <row r="4218" spans="2:7" x14ac:dyDescent="0.25">
      <c r="B4218" s="122">
        <f t="shared" si="65"/>
        <v>4216</v>
      </c>
      <c r="C4218" s="369">
        <v>45520</v>
      </c>
      <c r="D4218" s="236" t="s">
        <v>157</v>
      </c>
      <c r="E4218" s="228" t="str">
        <f>VLOOKUP(D4218,Y$4:AA4220,2,FALSE)</f>
        <v>کامیون کمپرسی</v>
      </c>
      <c r="F4218" s="228" t="str">
        <f>VLOOKUP(D4218,Y$4:AA4220,3,FALSE)</f>
        <v>صداقت</v>
      </c>
      <c r="G4218" s="2">
        <v>0</v>
      </c>
    </row>
    <row r="4219" spans="2:7" x14ac:dyDescent="0.25">
      <c r="B4219" s="122">
        <f t="shared" si="65"/>
        <v>4217</v>
      </c>
      <c r="C4219" s="369">
        <v>45520</v>
      </c>
      <c r="D4219" s="236" t="s">
        <v>302</v>
      </c>
      <c r="E4219" s="228" t="str">
        <f>VLOOKUP(D4219,Y$4:AA4221,2,FALSE)</f>
        <v>کامیون کمپرسی</v>
      </c>
      <c r="F4219" s="228" t="str">
        <f>VLOOKUP(D4219,Y$4:AA4221,3,FALSE)</f>
        <v>صداقت</v>
      </c>
      <c r="G4219" s="2">
        <v>0</v>
      </c>
    </row>
    <row r="4220" spans="2:7" x14ac:dyDescent="0.25">
      <c r="B4220" s="122">
        <f t="shared" si="65"/>
        <v>4218</v>
      </c>
      <c r="C4220" s="369">
        <v>45520</v>
      </c>
      <c r="D4220" s="237" t="s">
        <v>266</v>
      </c>
      <c r="E4220" s="228" t="str">
        <f>VLOOKUP(D4220,Y$4:AA4222,2,FALSE)</f>
        <v>کامیون کمپرسی</v>
      </c>
      <c r="F4220" s="228" t="str">
        <f>VLOOKUP(D4220,Y$4:AA4222,3,FALSE)</f>
        <v>انصاری</v>
      </c>
      <c r="G4220" s="2">
        <v>241</v>
      </c>
    </row>
    <row r="4221" spans="2:7" x14ac:dyDescent="0.25">
      <c r="B4221" s="122">
        <f t="shared" si="65"/>
        <v>4219</v>
      </c>
      <c r="C4221" s="369">
        <v>45520</v>
      </c>
      <c r="D4221" s="237" t="s">
        <v>267</v>
      </c>
      <c r="E4221" s="228" t="str">
        <f>VLOOKUP(D4221,Y$4:AA4223,2,FALSE)</f>
        <v>کامیون کمپرسی</v>
      </c>
      <c r="F4221" s="228" t="str">
        <f>VLOOKUP(D4221,Y$4:AA4223,3,FALSE)</f>
        <v>انصاری</v>
      </c>
      <c r="G4221" s="2">
        <v>232</v>
      </c>
    </row>
    <row r="4222" spans="2:7" x14ac:dyDescent="0.25">
      <c r="B4222" s="122">
        <f t="shared" si="65"/>
        <v>4220</v>
      </c>
      <c r="C4222" s="369">
        <v>45520</v>
      </c>
      <c r="D4222" s="237" t="s">
        <v>258</v>
      </c>
      <c r="E4222" s="228" t="str">
        <f>VLOOKUP(D4222,Y$4:AA4224,2,FALSE)</f>
        <v>کامیون کمپرسی</v>
      </c>
      <c r="F4222" s="228" t="str">
        <f>VLOOKUP(D4222,Y$4:AA4224,3,FALSE)</f>
        <v>انصاری</v>
      </c>
      <c r="G4222" s="2">
        <v>337</v>
      </c>
    </row>
    <row r="4223" spans="2:7" x14ac:dyDescent="0.25">
      <c r="B4223" s="122">
        <f t="shared" si="65"/>
        <v>4221</v>
      </c>
      <c r="C4223" s="369">
        <v>45520</v>
      </c>
      <c r="D4223" s="238" t="s">
        <v>179</v>
      </c>
      <c r="E4223" s="228" t="str">
        <f>VLOOKUP(D4223,Y$4:AA4225,2,FALSE)</f>
        <v>تانکر آب</v>
      </c>
      <c r="F4223" s="228" t="str">
        <f>VLOOKUP(D4223,Y$4:AA4225,3,FALSE)</f>
        <v>گلپایگانی</v>
      </c>
      <c r="G4223" s="2">
        <v>0</v>
      </c>
    </row>
    <row r="4224" spans="2:7" x14ac:dyDescent="0.25">
      <c r="B4224" s="122">
        <f t="shared" si="65"/>
        <v>4222</v>
      </c>
      <c r="C4224" s="369">
        <v>45520</v>
      </c>
      <c r="D4224" s="238" t="s">
        <v>164</v>
      </c>
      <c r="E4224" s="228" t="str">
        <f>VLOOKUP(D4224,Y$4:AA4226,2,FALSE)</f>
        <v>گریدر 14G</v>
      </c>
      <c r="F4224" s="228" t="str">
        <f>VLOOKUP(D4224,Y$4:AA4226,3,FALSE)</f>
        <v>محمد پور</v>
      </c>
      <c r="G4224" s="2">
        <v>217</v>
      </c>
    </row>
    <row r="4225" spans="2:7" x14ac:dyDescent="0.25">
      <c r="B4225" s="122">
        <f t="shared" si="65"/>
        <v>4223</v>
      </c>
      <c r="C4225" s="369">
        <v>45520</v>
      </c>
      <c r="D4225" s="238" t="s">
        <v>168</v>
      </c>
      <c r="E4225" s="228" t="str">
        <f>VLOOKUP(D4225,Y$4:AA4227,2,FALSE)</f>
        <v>غلطک کششی</v>
      </c>
      <c r="F4225" s="228" t="str">
        <f>VLOOKUP(D4225,Y$4:AA4227,3,FALSE)</f>
        <v>محمد پور</v>
      </c>
      <c r="G4225" s="2">
        <v>82</v>
      </c>
    </row>
    <row r="4226" spans="2:7" x14ac:dyDescent="0.25">
      <c r="B4226" s="122">
        <f t="shared" si="65"/>
        <v>4224</v>
      </c>
      <c r="C4226" s="369">
        <v>45520</v>
      </c>
      <c r="D4226" s="238" t="s">
        <v>171</v>
      </c>
      <c r="E4226" s="228" t="str">
        <f>VLOOKUP(D4226,Y$4:AA4228,2,FALSE)</f>
        <v>غلطک کششی</v>
      </c>
      <c r="F4226" s="228" t="str">
        <f>VLOOKUP(D4226,Y$4:AA4228,3,FALSE)</f>
        <v>محمد پور</v>
      </c>
      <c r="G4226" s="2">
        <v>67</v>
      </c>
    </row>
    <row r="4227" spans="2:7" x14ac:dyDescent="0.25">
      <c r="B4227" s="122">
        <f t="shared" si="65"/>
        <v>4225</v>
      </c>
      <c r="C4227" s="369">
        <v>45520</v>
      </c>
      <c r="D4227" s="238" t="s">
        <v>172</v>
      </c>
      <c r="E4227" s="228" t="str">
        <f>VLOOKUP(D4227,Y$4:AA4229,2,FALSE)</f>
        <v>لودر</v>
      </c>
      <c r="F4227" s="228" t="str">
        <f>VLOOKUP(D4227,Y$4:AA4229,3,FALSE)</f>
        <v>محمد پور</v>
      </c>
      <c r="G4227" s="2">
        <v>0</v>
      </c>
    </row>
    <row r="4228" spans="2:7" x14ac:dyDescent="0.25">
      <c r="B4228" s="122">
        <f t="shared" si="65"/>
        <v>4226</v>
      </c>
      <c r="C4228" s="369">
        <v>45520</v>
      </c>
      <c r="D4228" s="238" t="s">
        <v>173</v>
      </c>
      <c r="E4228" s="228" t="str">
        <f>VLOOKUP(D4228,Y$4:AA4230,2,FALSE)</f>
        <v>تانکر آب</v>
      </c>
      <c r="F4228" s="228" t="str">
        <f>VLOOKUP(D4228,Y$4:AA4230,3,FALSE)</f>
        <v>محمد پور</v>
      </c>
      <c r="G4228" s="2">
        <v>0</v>
      </c>
    </row>
    <row r="4229" spans="2:7" x14ac:dyDescent="0.25">
      <c r="B4229" s="122">
        <f t="shared" si="65"/>
        <v>4227</v>
      </c>
      <c r="C4229" s="369">
        <v>45520</v>
      </c>
      <c r="D4229" s="238" t="s">
        <v>174</v>
      </c>
      <c r="E4229" s="228" t="str">
        <f>VLOOKUP(D4229,Y$4:AA4231,2,FALSE)</f>
        <v>غلطک پاچه بزی</v>
      </c>
      <c r="F4229" s="228" t="str">
        <f>VLOOKUP(D4229,Y$4:AA4231,3,FALSE)</f>
        <v>محمد پور</v>
      </c>
      <c r="G4229" s="2">
        <v>0</v>
      </c>
    </row>
    <row r="4230" spans="2:7" x14ac:dyDescent="0.25">
      <c r="B4230" s="122">
        <f t="shared" si="65"/>
        <v>4228</v>
      </c>
      <c r="C4230" s="369">
        <v>45520</v>
      </c>
      <c r="D4230" s="238" t="s">
        <v>176</v>
      </c>
      <c r="E4230" s="228" t="str">
        <f>VLOOKUP(D4230,Y$4:AA4232,2,FALSE)</f>
        <v>بلدوزر</v>
      </c>
      <c r="F4230" s="228" t="str">
        <f>VLOOKUP(D4230,Y$4:AA4232,3,FALSE)</f>
        <v>محمد پور</v>
      </c>
      <c r="G4230" s="2">
        <v>398</v>
      </c>
    </row>
    <row r="4231" spans="2:7" x14ac:dyDescent="0.25">
      <c r="B4231" s="122">
        <f t="shared" si="65"/>
        <v>4229</v>
      </c>
      <c r="C4231" s="369">
        <v>45520</v>
      </c>
      <c r="D4231" s="238" t="s">
        <v>177</v>
      </c>
      <c r="E4231" s="228" t="str">
        <f>VLOOKUP(D4231,Y$4:AA4233,2,FALSE)</f>
        <v>کمپرسی جفت</v>
      </c>
      <c r="F4231" s="228" t="str">
        <f>VLOOKUP(D4231,Y$4:AA4233,3,FALSE)</f>
        <v>محمد پور</v>
      </c>
      <c r="G4231" s="2">
        <v>264</v>
      </c>
    </row>
    <row r="4232" spans="2:7" x14ac:dyDescent="0.25">
      <c r="B4232" s="122">
        <f t="shared" si="65"/>
        <v>4230</v>
      </c>
      <c r="C4232" s="369">
        <v>45520</v>
      </c>
      <c r="D4232" s="238" t="s">
        <v>270</v>
      </c>
      <c r="E4232" s="228" t="str">
        <f>VLOOKUP(D4232,Y$4:AA4234,2,FALSE)</f>
        <v>کمپرسی جفت</v>
      </c>
      <c r="F4232" s="228" t="str">
        <f>VLOOKUP(D4232,Y$4:AA4234,3,FALSE)</f>
        <v>محمد پور</v>
      </c>
      <c r="G4232" s="2">
        <v>0</v>
      </c>
    </row>
    <row r="4233" spans="2:7" x14ac:dyDescent="0.25">
      <c r="B4233" s="122">
        <f t="shared" si="65"/>
        <v>4231</v>
      </c>
      <c r="C4233" s="369">
        <v>45520</v>
      </c>
      <c r="D4233" s="238" t="s">
        <v>268</v>
      </c>
      <c r="E4233" s="228" t="str">
        <f>VLOOKUP(D4233,Y$4:AA4235,2,FALSE)</f>
        <v>کمپرسی تک</v>
      </c>
      <c r="F4233" s="228" t="str">
        <f>VLOOKUP(D4233,Y$4:AA4235,3,FALSE)</f>
        <v>محمد پور</v>
      </c>
      <c r="G4233" s="2">
        <v>0</v>
      </c>
    </row>
    <row r="4234" spans="2:7" x14ac:dyDescent="0.25">
      <c r="B4234" s="122">
        <f t="shared" si="65"/>
        <v>4232</v>
      </c>
      <c r="C4234" s="369">
        <v>45520</v>
      </c>
      <c r="D4234" s="238" t="s">
        <v>260</v>
      </c>
      <c r="E4234" s="228" t="str">
        <f>VLOOKUP(D4234,Y$4:AA4236,2,FALSE)</f>
        <v>تانکر آب</v>
      </c>
      <c r="F4234" s="228" t="str">
        <f>VLOOKUP(D4234,Y$4:AA4236,3,FALSE)</f>
        <v>محمد پور</v>
      </c>
      <c r="G4234" s="2">
        <v>0</v>
      </c>
    </row>
    <row r="4235" spans="2:7" x14ac:dyDescent="0.25">
      <c r="B4235" s="122">
        <f t="shared" si="65"/>
        <v>4233</v>
      </c>
      <c r="C4235" s="369">
        <v>45520</v>
      </c>
      <c r="D4235" s="238" t="s">
        <v>284</v>
      </c>
      <c r="E4235" s="228" t="str">
        <f>VLOOKUP(D4235,Y$4:AA4237,2,FALSE)</f>
        <v>کمپرسی جفت</v>
      </c>
      <c r="F4235" s="228" t="str">
        <f>VLOOKUP(D4235,Y$4:AA4237,3,FALSE)</f>
        <v>محمد پور</v>
      </c>
      <c r="G4235" s="2">
        <v>210</v>
      </c>
    </row>
    <row r="4236" spans="2:7" x14ac:dyDescent="0.25">
      <c r="B4236" s="122">
        <f t="shared" si="65"/>
        <v>4234</v>
      </c>
      <c r="C4236" s="369">
        <v>45520</v>
      </c>
      <c r="D4236" s="238" t="s">
        <v>359</v>
      </c>
      <c r="E4236" s="228" t="str">
        <f>VLOOKUP(D4236,Y$4:AA4238,2,FALSE)</f>
        <v>کمپرسی جفت</v>
      </c>
      <c r="F4236" s="228" t="str">
        <f>VLOOKUP(D4236,Y$4:AA4238,3,FALSE)</f>
        <v>محمد پور</v>
      </c>
      <c r="G4236" s="2">
        <v>0</v>
      </c>
    </row>
    <row r="4237" spans="2:7" x14ac:dyDescent="0.25">
      <c r="B4237" s="122">
        <f t="shared" si="65"/>
        <v>4235</v>
      </c>
      <c r="C4237" s="369">
        <v>45520</v>
      </c>
      <c r="D4237" s="238" t="s">
        <v>361</v>
      </c>
      <c r="E4237" s="228" t="str">
        <f>VLOOKUP(D4237,Y$4:AA4239,2,FALSE)</f>
        <v>لودر</v>
      </c>
      <c r="F4237" s="228" t="str">
        <f>VLOOKUP(D4237,Y$4:AA4239,3,FALSE)</f>
        <v>محمد پور</v>
      </c>
      <c r="G4237" s="2">
        <v>113</v>
      </c>
    </row>
    <row r="4238" spans="2:7" x14ac:dyDescent="0.25">
      <c r="B4238" s="122">
        <f t="shared" si="65"/>
        <v>4236</v>
      </c>
      <c r="C4238" s="369">
        <v>45520</v>
      </c>
      <c r="D4238" s="238" t="s">
        <v>393</v>
      </c>
      <c r="E4238" s="228" t="str">
        <f>VLOOKUP(D4238,Y$4:AA4240,2,FALSE)</f>
        <v xml:space="preserve"> پمپ بتن</v>
      </c>
      <c r="F4238" s="228" t="str">
        <f>VLOOKUP(D4238,Y$4:AA4240,3,FALSE)</f>
        <v>اسماعیل پور</v>
      </c>
      <c r="G4238" s="2">
        <v>0</v>
      </c>
    </row>
    <row r="4239" spans="2:7" x14ac:dyDescent="0.25">
      <c r="B4239" s="122">
        <f t="shared" si="65"/>
        <v>4237</v>
      </c>
      <c r="C4239" s="369">
        <v>45520</v>
      </c>
      <c r="D4239" s="238" t="s">
        <v>387</v>
      </c>
      <c r="E4239" s="228" t="str">
        <f>VLOOKUP(D4239,Y$4:AA4241,2,FALSE)</f>
        <v>کمپرسی تک</v>
      </c>
      <c r="F4239" s="228" t="str">
        <f>VLOOKUP(D4239,Y$4:AA4241,3,FALSE)</f>
        <v>جواد رضاپور</v>
      </c>
      <c r="G4239" s="2">
        <v>0</v>
      </c>
    </row>
    <row r="4240" spans="2:7" x14ac:dyDescent="0.25">
      <c r="B4240" s="122">
        <f t="shared" si="65"/>
        <v>4238</v>
      </c>
      <c r="C4240" s="369">
        <v>45520</v>
      </c>
      <c r="D4240" s="238" t="s">
        <v>388</v>
      </c>
      <c r="E4240" s="228" t="str">
        <f>VLOOKUP(D4240,Y$4:AA4242,2,FALSE)</f>
        <v>کمپرسی تک</v>
      </c>
      <c r="F4240" s="228" t="str">
        <f>VLOOKUP(D4240,Y$4:AA4242,3,FALSE)</f>
        <v>جواد رضاپور</v>
      </c>
      <c r="G4240" s="2">
        <v>0</v>
      </c>
    </row>
    <row r="4241" spans="2:7" x14ac:dyDescent="0.25">
      <c r="B4241" s="122">
        <f t="shared" si="65"/>
        <v>4239</v>
      </c>
      <c r="C4241" s="369">
        <v>45520</v>
      </c>
      <c r="D4241" s="238" t="s">
        <v>397</v>
      </c>
      <c r="E4241" s="228" t="str">
        <f>VLOOKUP(D4241,Y$4:AA4243,2,FALSE)</f>
        <v>لودر</v>
      </c>
      <c r="F4241" s="228" t="str">
        <f>VLOOKUP(D4241,Y$4:AA4243,3,FALSE)</f>
        <v>جواد رضاپور</v>
      </c>
      <c r="G4241" s="2">
        <v>0</v>
      </c>
    </row>
    <row r="4242" spans="2:7" x14ac:dyDescent="0.25">
      <c r="B4242" s="122">
        <f t="shared" si="65"/>
        <v>4240</v>
      </c>
      <c r="C4242" s="369">
        <v>45520</v>
      </c>
      <c r="D4242" s="238" t="s">
        <v>435</v>
      </c>
      <c r="E4242" s="228" t="str">
        <f>VLOOKUP(D4242,Y$4:AA4244,2,FALSE)</f>
        <v>بلدوزر</v>
      </c>
      <c r="F4242" s="228" t="str">
        <f>VLOOKUP(D4242,Y$4:AA4244,3,FALSE)</f>
        <v>جواد رضاپور</v>
      </c>
      <c r="G4242" s="2">
        <v>365</v>
      </c>
    </row>
    <row r="4243" spans="2:7" x14ac:dyDescent="0.25">
      <c r="B4243" s="122">
        <f t="shared" si="65"/>
        <v>4241</v>
      </c>
      <c r="C4243" s="369">
        <v>45520</v>
      </c>
      <c r="D4243" s="238" t="s">
        <v>436</v>
      </c>
      <c r="E4243" s="228" t="str">
        <f>VLOOKUP(D4243,Y$4:AA4244,2,FALSE)</f>
        <v>تانکر آب</v>
      </c>
      <c r="F4243" s="228" t="str">
        <f>VLOOKUP(D4243,Y$4:AA4244,3,FALSE)</f>
        <v>جواد رضاپور</v>
      </c>
      <c r="G4243" s="2">
        <v>0</v>
      </c>
    </row>
    <row r="4244" spans="2:7" x14ac:dyDescent="0.25">
      <c r="B4244" s="122">
        <f t="shared" si="65"/>
        <v>4242</v>
      </c>
      <c r="C4244" s="369">
        <v>45520</v>
      </c>
      <c r="D4244" s="137" t="s">
        <v>261</v>
      </c>
      <c r="E4244" s="228" t="str">
        <f>VLOOKUP(D4244,Y$4:AA4244,2,FALSE)</f>
        <v>تانکر آب</v>
      </c>
      <c r="F4244" s="228" t="str">
        <f>VLOOKUP(D4244,Y$4:AA4244,3,FALSE)</f>
        <v>خاکسارنژاد</v>
      </c>
      <c r="G4244" s="2">
        <v>0</v>
      </c>
    </row>
    <row r="4245" spans="2:7" x14ac:dyDescent="0.25">
      <c r="B4245" s="122">
        <f t="shared" ref="B4245:B4276" si="66">ROW()-2</f>
        <v>4243</v>
      </c>
      <c r="C4245" s="375">
        <v>45521</v>
      </c>
      <c r="D4245" s="236" t="s">
        <v>127</v>
      </c>
      <c r="E4245" s="223" t="str">
        <f>VLOOKUP(D4245,Y$4:AA4247,2,FALSE)</f>
        <v>بلدوزر</v>
      </c>
      <c r="F4245" s="223" t="str">
        <f>VLOOKUP(D4245,Y$4:AA4247,3,FALSE)</f>
        <v>شرکتی-رجب زاده</v>
      </c>
      <c r="G4245" s="2">
        <v>286</v>
      </c>
    </row>
    <row r="4246" spans="2:7" x14ac:dyDescent="0.25">
      <c r="B4246" s="122">
        <f t="shared" si="66"/>
        <v>4244</v>
      </c>
      <c r="C4246" s="375">
        <v>45521</v>
      </c>
      <c r="D4246" s="236" t="s">
        <v>297</v>
      </c>
      <c r="E4246" s="223" t="str">
        <f>VLOOKUP(D4246,Y$4:AA4248,2,FALSE)</f>
        <v>بلدوزر</v>
      </c>
      <c r="F4246" s="223" t="str">
        <f>VLOOKUP(D4246,Y$4:AA4248,3,FALSE)</f>
        <v>شرکتی-نخعی</v>
      </c>
      <c r="G4246" s="2">
        <v>0</v>
      </c>
    </row>
    <row r="4247" spans="2:7" x14ac:dyDescent="0.25">
      <c r="B4247" s="122">
        <f t="shared" si="66"/>
        <v>4245</v>
      </c>
      <c r="C4247" s="375">
        <v>45521</v>
      </c>
      <c r="D4247" s="236" t="s">
        <v>88</v>
      </c>
      <c r="E4247" s="223" t="str">
        <f>VLOOKUP(D4247,Y$4:AA4249,2,FALSE)</f>
        <v>گریدر  ۱۶g</v>
      </c>
      <c r="F4247" s="223" t="str">
        <f>VLOOKUP(D4247,Y$4:AA4249,3,FALSE)</f>
        <v>شرکتی-یگانه</v>
      </c>
      <c r="G4247" s="2">
        <v>360</v>
      </c>
    </row>
    <row r="4248" spans="2:7" x14ac:dyDescent="0.25">
      <c r="B4248" s="122">
        <f t="shared" si="66"/>
        <v>4246</v>
      </c>
      <c r="C4248" s="375">
        <v>45521</v>
      </c>
      <c r="D4248" s="236" t="s">
        <v>301</v>
      </c>
      <c r="E4248" s="223" t="str">
        <f>VLOOKUP(D4248,Y$4:AA4250,2,FALSE)</f>
        <v>گریدر  ۱۶g</v>
      </c>
      <c r="F4248" s="223" t="str">
        <f>VLOOKUP(D4248,Y$4:AA4250,3,FALSE)</f>
        <v>شرکتی-حسن پور</v>
      </c>
      <c r="G4248" s="2">
        <v>0</v>
      </c>
    </row>
    <row r="4249" spans="2:7" x14ac:dyDescent="0.25">
      <c r="B4249" s="122">
        <f t="shared" si="66"/>
        <v>4247</v>
      </c>
      <c r="C4249" s="375">
        <v>45521</v>
      </c>
      <c r="D4249" s="236" t="s">
        <v>120</v>
      </c>
      <c r="E4249" s="223" t="str">
        <f>VLOOKUP(D4249,Y$4:AA4251,2,FALSE)</f>
        <v>میکسراتکو</v>
      </c>
      <c r="F4249" s="223" t="str">
        <f>VLOOKUP(D4249,Y$4:AA4251,3,FALSE)</f>
        <v>شرکتی-شاکری</v>
      </c>
      <c r="G4249" s="2">
        <v>0</v>
      </c>
    </row>
    <row r="4250" spans="2:7" x14ac:dyDescent="0.25">
      <c r="B4250" s="122">
        <f t="shared" si="66"/>
        <v>4248</v>
      </c>
      <c r="C4250" s="375">
        <v>45521</v>
      </c>
      <c r="D4250" s="236" t="s">
        <v>122</v>
      </c>
      <c r="E4250" s="223" t="str">
        <f>VLOOKUP(D4250,Y$4:AA4252,2,FALSE)</f>
        <v>میکسر امیکو</v>
      </c>
      <c r="F4250" s="223" t="str">
        <f>VLOOKUP(D4250,Y$4:AA4252,3,FALSE)</f>
        <v>شرکتی-زراعتی</v>
      </c>
      <c r="G4250" s="2">
        <v>0</v>
      </c>
    </row>
    <row r="4251" spans="2:7" x14ac:dyDescent="0.25">
      <c r="B4251" s="122">
        <f t="shared" si="66"/>
        <v>4249</v>
      </c>
      <c r="C4251" s="375">
        <v>45521</v>
      </c>
      <c r="D4251" s="236" t="s">
        <v>356</v>
      </c>
      <c r="E4251" s="223" t="str">
        <f>VLOOKUP(D4251,Y$4:AA4253,2,FALSE)</f>
        <v>میکسر اتکو</v>
      </c>
      <c r="F4251" s="223" t="str">
        <f>VLOOKUP(D4251,Y$4:AA4253,3,FALSE)</f>
        <v>-</v>
      </c>
      <c r="G4251" s="2">
        <v>0</v>
      </c>
    </row>
    <row r="4252" spans="2:7" x14ac:dyDescent="0.25">
      <c r="B4252" s="122">
        <f t="shared" si="66"/>
        <v>4250</v>
      </c>
      <c r="C4252" s="375">
        <v>45521</v>
      </c>
      <c r="D4252" s="236" t="s">
        <v>460</v>
      </c>
      <c r="E4252" s="223" t="str">
        <f>VLOOKUP(D4252,Y$4:AA4254,2,FALSE)</f>
        <v>میکسر امیکو</v>
      </c>
      <c r="F4252" s="223" t="str">
        <f>VLOOKUP(D4252,Y$4:AA4254,3,FALSE)</f>
        <v>شرکتی-زراعتی</v>
      </c>
      <c r="G4252" s="2">
        <v>0</v>
      </c>
    </row>
    <row r="4253" spans="2:7" x14ac:dyDescent="0.25">
      <c r="B4253" s="122">
        <f t="shared" si="66"/>
        <v>4251</v>
      </c>
      <c r="C4253" s="375">
        <v>45521</v>
      </c>
      <c r="D4253" s="236" t="s">
        <v>119</v>
      </c>
      <c r="E4253" s="223" t="str">
        <f>VLOOKUP(D4253,Y$4:AA4255,2,FALSE)</f>
        <v>غلطک</v>
      </c>
      <c r="F4253" s="223" t="str">
        <f>VLOOKUP(D4253,Y$4:AA4255,3,FALSE)</f>
        <v>شرکتی-جمالی</v>
      </c>
      <c r="G4253" s="2">
        <v>0</v>
      </c>
    </row>
    <row r="4254" spans="2:7" x14ac:dyDescent="0.25">
      <c r="B4254" s="122">
        <f t="shared" si="66"/>
        <v>4252</v>
      </c>
      <c r="C4254" s="375">
        <v>45521</v>
      </c>
      <c r="D4254" s="236" t="s">
        <v>110</v>
      </c>
      <c r="E4254" s="223" t="str">
        <f>VLOOKUP(D4254,Y$4:AA4256,2,FALSE)</f>
        <v>غلطک</v>
      </c>
      <c r="F4254" s="223" t="str">
        <f>VLOOKUP(D4254,Y$4:AA4256,3,FALSE)</f>
        <v>شرکتی-شیری</v>
      </c>
      <c r="G4254" s="2">
        <v>0</v>
      </c>
    </row>
    <row r="4255" spans="2:7" x14ac:dyDescent="0.25">
      <c r="B4255" s="122">
        <f t="shared" si="66"/>
        <v>4253</v>
      </c>
      <c r="C4255" s="375">
        <v>45521</v>
      </c>
      <c r="D4255" s="236" t="s">
        <v>107</v>
      </c>
      <c r="E4255" s="223" t="str">
        <f>VLOOKUP(D4255,Y$4:AA4257,2,FALSE)</f>
        <v>غلطک</v>
      </c>
      <c r="F4255" s="223" t="str">
        <f>VLOOKUP(D4255,Y$4:AA4257,3,FALSE)</f>
        <v>شرکتی-دیانتی</v>
      </c>
      <c r="G4255" s="2">
        <v>0</v>
      </c>
    </row>
    <row r="4256" spans="2:7" x14ac:dyDescent="0.25">
      <c r="B4256" s="122">
        <f t="shared" si="66"/>
        <v>4254</v>
      </c>
      <c r="C4256" s="375">
        <v>45521</v>
      </c>
      <c r="D4256" s="236" t="s">
        <v>285</v>
      </c>
      <c r="E4256" s="223" t="str">
        <f>VLOOKUP(D4256,Y$4:AA4258,2,FALSE)</f>
        <v>غلطک</v>
      </c>
      <c r="F4256" s="223" t="str">
        <f>VLOOKUP(D4256,Y$4:AA4258,3,FALSE)</f>
        <v>شرکتی-شیری</v>
      </c>
      <c r="G4256" s="2">
        <v>0</v>
      </c>
    </row>
    <row r="4257" spans="2:7" x14ac:dyDescent="0.25">
      <c r="B4257" s="122">
        <f t="shared" si="66"/>
        <v>4255</v>
      </c>
      <c r="C4257" s="375">
        <v>45521</v>
      </c>
      <c r="D4257" s="236" t="s">
        <v>380</v>
      </c>
      <c r="E4257" s="223" t="str">
        <f>VLOOKUP(D4257,Y$4:AA4259,2,FALSE)</f>
        <v>غلطک</v>
      </c>
      <c r="F4257" s="223">
        <f>VLOOKUP(D4257,Y$4:AA4259,3,FALSE)</f>
        <v>0</v>
      </c>
      <c r="G4257" s="2">
        <v>0</v>
      </c>
    </row>
    <row r="4258" spans="2:7" x14ac:dyDescent="0.25">
      <c r="B4258" s="122">
        <f t="shared" si="66"/>
        <v>4256</v>
      </c>
      <c r="C4258" s="375">
        <v>45521</v>
      </c>
      <c r="D4258" s="236" t="s">
        <v>381</v>
      </c>
      <c r="E4258" s="223" t="str">
        <f>VLOOKUP(D4258,Y$4:AA4260,2,FALSE)</f>
        <v>غلطک</v>
      </c>
      <c r="F4258" s="223">
        <f>VLOOKUP(D4258,Y$4:AA4260,3,FALSE)</f>
        <v>0</v>
      </c>
      <c r="G4258" s="2">
        <v>0</v>
      </c>
    </row>
    <row r="4259" spans="2:7" x14ac:dyDescent="0.25">
      <c r="B4259" s="122">
        <f t="shared" si="66"/>
        <v>4257</v>
      </c>
      <c r="C4259" s="375">
        <v>45521</v>
      </c>
      <c r="D4259" s="236" t="s">
        <v>91</v>
      </c>
      <c r="E4259" s="223" t="str">
        <f>VLOOKUP(D4259,Y$4:AA4261,2,FALSE)</f>
        <v>کامیون کمپرسی</v>
      </c>
      <c r="F4259" s="223" t="str">
        <f>VLOOKUP(D4259,Y$4:AA4261,3,FALSE)</f>
        <v>شرکتی-یحیی زاده</v>
      </c>
      <c r="G4259" s="2">
        <v>0</v>
      </c>
    </row>
    <row r="4260" spans="2:7" x14ac:dyDescent="0.25">
      <c r="B4260" s="122">
        <f t="shared" si="66"/>
        <v>4258</v>
      </c>
      <c r="C4260" s="375">
        <v>45521</v>
      </c>
      <c r="D4260" s="236" t="s">
        <v>94</v>
      </c>
      <c r="E4260" s="223" t="str">
        <f>VLOOKUP(D4260,Y$4:AA4262,2,FALSE)</f>
        <v>کامیون کمپرسی</v>
      </c>
      <c r="F4260" s="223" t="str">
        <f>VLOOKUP(D4260,Y$4:AA4262,3,FALSE)</f>
        <v>شرکتی-نوروز غلامی</v>
      </c>
      <c r="G4260" s="2">
        <v>160</v>
      </c>
    </row>
    <row r="4261" spans="2:7" x14ac:dyDescent="0.25">
      <c r="B4261" s="122">
        <f t="shared" si="66"/>
        <v>4259</v>
      </c>
      <c r="C4261" s="375">
        <v>45521</v>
      </c>
      <c r="D4261" s="236" t="s">
        <v>117</v>
      </c>
      <c r="E4261" s="223" t="str">
        <f>VLOOKUP(D4261,Y$4:AA4263,2,FALSE)</f>
        <v>کامیون کمپرسی</v>
      </c>
      <c r="F4261" s="223" t="str">
        <f>VLOOKUP(D4261,Y$4:AA4263,3,FALSE)</f>
        <v>شرکتی-علیرضا اقلیمی</v>
      </c>
      <c r="G4261" s="2">
        <v>365</v>
      </c>
    </row>
    <row r="4262" spans="2:7" x14ac:dyDescent="0.25">
      <c r="B4262" s="122">
        <f t="shared" si="66"/>
        <v>4260</v>
      </c>
      <c r="C4262" s="375">
        <v>45521</v>
      </c>
      <c r="D4262" s="236" t="s">
        <v>130</v>
      </c>
      <c r="E4262" s="223" t="str">
        <f>VLOOKUP(D4262,Y$4:AA4264,2,FALSE)</f>
        <v>تانکر ابپاش بنز</v>
      </c>
      <c r="F4262" s="223" t="str">
        <f>VLOOKUP(D4262,Y$4:AA4264,3,FALSE)</f>
        <v>شرکتی-بارانی</v>
      </c>
      <c r="G4262" s="2">
        <v>0</v>
      </c>
    </row>
    <row r="4263" spans="2:7" x14ac:dyDescent="0.25">
      <c r="B4263" s="122">
        <f t="shared" si="66"/>
        <v>4261</v>
      </c>
      <c r="C4263" s="375">
        <v>45521</v>
      </c>
      <c r="D4263" s="236" t="s">
        <v>96</v>
      </c>
      <c r="E4263" s="223" t="str">
        <f>VLOOKUP(D4263,Y$4:AA4265,2,FALSE)</f>
        <v>تانکر ابپاش بنز</v>
      </c>
      <c r="F4263" s="223" t="str">
        <f>VLOOKUP(D4263,Y$4:AA4265,3,FALSE)</f>
        <v>شرکتی-میامی</v>
      </c>
      <c r="G4263" s="2">
        <v>0</v>
      </c>
    </row>
    <row r="4264" spans="2:7" x14ac:dyDescent="0.25">
      <c r="B4264" s="122">
        <f t="shared" si="66"/>
        <v>4262</v>
      </c>
      <c r="C4264" s="375">
        <v>45521</v>
      </c>
      <c r="D4264" s="236" t="s">
        <v>114</v>
      </c>
      <c r="E4264" s="223" t="str">
        <f>VLOOKUP(D4264,Y$4:AA4266,2,FALSE)</f>
        <v>تانکر سوخت بنز</v>
      </c>
      <c r="F4264" s="223" t="str">
        <f>VLOOKUP(D4264,Y$4:AA4266,3,FALSE)</f>
        <v>شرکتی-برات زاده- از تاریخ 1 تیرماه</v>
      </c>
      <c r="G4264" s="2">
        <v>138</v>
      </c>
    </row>
    <row r="4265" spans="2:7" x14ac:dyDescent="0.25">
      <c r="B4265" s="122">
        <f t="shared" si="66"/>
        <v>4263</v>
      </c>
      <c r="C4265" s="375">
        <v>45521</v>
      </c>
      <c r="D4265" s="106" t="s">
        <v>399</v>
      </c>
      <c r="E4265" s="223" t="str">
        <f>VLOOKUP(D4265,Y$4:AA4267,2,FALSE)</f>
        <v xml:space="preserve"> لودر</v>
      </c>
      <c r="F4265" s="223" t="str">
        <f>VLOOKUP(D4265,Y$4:AA4267,3,FALSE)</f>
        <v>شرکتی-پیروزی</v>
      </c>
      <c r="G4265" s="2">
        <v>0</v>
      </c>
    </row>
    <row r="4266" spans="2:7" x14ac:dyDescent="0.25">
      <c r="B4266" s="122">
        <f t="shared" si="66"/>
        <v>4264</v>
      </c>
      <c r="C4266" s="375">
        <v>45521</v>
      </c>
      <c r="D4266" s="236" t="s">
        <v>158</v>
      </c>
      <c r="E4266" s="223" t="str">
        <f>VLOOKUP(D4266,Y$4:AA4268,2,FALSE)</f>
        <v>بیل مکانیکی</v>
      </c>
      <c r="F4266" s="223" t="str">
        <f>VLOOKUP(D4266,Y$4:AA4268,3,FALSE)</f>
        <v>تکبری</v>
      </c>
      <c r="G4266" s="2">
        <v>0</v>
      </c>
    </row>
    <row r="4267" spans="2:7" x14ac:dyDescent="0.25">
      <c r="B4267" s="122">
        <f t="shared" si="66"/>
        <v>4265</v>
      </c>
      <c r="C4267" s="375">
        <v>45521</v>
      </c>
      <c r="D4267" s="236" t="s">
        <v>144</v>
      </c>
      <c r="E4267" s="223" t="str">
        <f>VLOOKUP(D4267,Y$4:AA4269,2,FALSE)</f>
        <v>بلدوزر D85</v>
      </c>
      <c r="F4267" s="223" t="str">
        <f>VLOOKUP(D4267,Y$4:AA4269,3,FALSE)</f>
        <v>اکبری</v>
      </c>
      <c r="G4267" s="2">
        <v>246</v>
      </c>
    </row>
    <row r="4268" spans="2:7" x14ac:dyDescent="0.25">
      <c r="B4268" s="122">
        <f t="shared" si="66"/>
        <v>4266</v>
      </c>
      <c r="C4268" s="375">
        <v>45521</v>
      </c>
      <c r="D4268" s="236" t="s">
        <v>146</v>
      </c>
      <c r="E4268" s="223" t="str">
        <f>VLOOKUP(D4268,Y$4:AA4270,2,FALSE)</f>
        <v>بلدوزر D85</v>
      </c>
      <c r="F4268" s="223" t="str">
        <f>VLOOKUP(D4268,Y$4:AA4270,3,FALSE)</f>
        <v>اکبری</v>
      </c>
      <c r="G4268" s="2">
        <v>0</v>
      </c>
    </row>
    <row r="4269" spans="2:7" x14ac:dyDescent="0.25">
      <c r="B4269" s="122">
        <f t="shared" si="66"/>
        <v>4267</v>
      </c>
      <c r="C4269" s="375">
        <v>45521</v>
      </c>
      <c r="D4269" s="236" t="s">
        <v>147</v>
      </c>
      <c r="E4269" s="223" t="str">
        <f>VLOOKUP(D4269,Y$4:AA4271,2,FALSE)</f>
        <v>بلدوزر کاترپیلار D8</v>
      </c>
      <c r="F4269" s="223" t="str">
        <f>VLOOKUP(D4269,Y$4:AA4271,3,FALSE)</f>
        <v>حسن پور</v>
      </c>
      <c r="G4269" s="2">
        <v>0</v>
      </c>
    </row>
    <row r="4270" spans="2:7" x14ac:dyDescent="0.25">
      <c r="B4270" s="122">
        <f t="shared" si="66"/>
        <v>4268</v>
      </c>
      <c r="C4270" s="375">
        <v>45521</v>
      </c>
      <c r="D4270" s="236" t="s">
        <v>162</v>
      </c>
      <c r="E4270" s="223" t="str">
        <f>VLOOKUP(D4270,Y$4:AA4272,2,FALSE)</f>
        <v>بیل مکانیکی</v>
      </c>
      <c r="F4270" s="223" t="str">
        <f>VLOOKUP(D4270,Y$4:AA4272,3,FALSE)</f>
        <v>رضاپور</v>
      </c>
      <c r="G4270" s="2">
        <v>0</v>
      </c>
    </row>
    <row r="4271" spans="2:7" x14ac:dyDescent="0.25">
      <c r="B4271" s="122">
        <f t="shared" si="66"/>
        <v>4269</v>
      </c>
      <c r="C4271" s="375">
        <v>45521</v>
      </c>
      <c r="D4271" s="236" t="s">
        <v>436</v>
      </c>
      <c r="E4271" s="223" t="str">
        <f>VLOOKUP(D4271,Y$4:AA4273,2,FALSE)</f>
        <v>تانکر آب</v>
      </c>
      <c r="F4271" s="223" t="str">
        <f>VLOOKUP(D4271,Y$4:AA4273,3,FALSE)</f>
        <v>جواد رضاپور</v>
      </c>
      <c r="G4271" s="2">
        <v>0</v>
      </c>
    </row>
    <row r="4272" spans="2:7" x14ac:dyDescent="0.25">
      <c r="B4272" s="122">
        <f t="shared" si="66"/>
        <v>4270</v>
      </c>
      <c r="C4272" s="375">
        <v>45521</v>
      </c>
      <c r="D4272" s="236" t="s">
        <v>398</v>
      </c>
      <c r="E4272" s="223" t="str">
        <f>VLOOKUP(D4272,Y$4:AA4274,2,FALSE)</f>
        <v>بلدوزر</v>
      </c>
      <c r="F4272" s="223" t="str">
        <f>VLOOKUP(D4272,Y$4:AA4274,3,FALSE)</f>
        <v>جواد رضاپور</v>
      </c>
      <c r="G4272" s="2">
        <v>204</v>
      </c>
    </row>
    <row r="4273" spans="2:7" x14ac:dyDescent="0.25">
      <c r="B4273" s="122">
        <f t="shared" si="66"/>
        <v>4271</v>
      </c>
      <c r="C4273" s="375">
        <v>45521</v>
      </c>
      <c r="D4273" s="236" t="s">
        <v>149</v>
      </c>
      <c r="E4273" s="223" t="str">
        <f>VLOOKUP(D4273,Y$4:AA4275,2,FALSE)</f>
        <v>لودر ZL50</v>
      </c>
      <c r="F4273" s="223" t="str">
        <f>VLOOKUP(D4273,Y$4:AA4275,3,FALSE)</f>
        <v>میرزایی</v>
      </c>
      <c r="G4273" s="2">
        <v>0</v>
      </c>
    </row>
    <row r="4274" spans="2:7" x14ac:dyDescent="0.25">
      <c r="B4274" s="122">
        <f t="shared" si="66"/>
        <v>4272</v>
      </c>
      <c r="C4274" s="375">
        <v>45521</v>
      </c>
      <c r="D4274" s="236" t="s">
        <v>150</v>
      </c>
      <c r="E4274" s="223" t="str">
        <f>VLOOKUP(D4274,Y$4:AA4276,2,FALSE)</f>
        <v>کامیون کمپرسی</v>
      </c>
      <c r="F4274" s="223" t="str">
        <f>VLOOKUP(D4274,Y$4:AA4276,3,FALSE)</f>
        <v>میرزایی</v>
      </c>
      <c r="G4274" s="2">
        <v>167</v>
      </c>
    </row>
    <row r="4275" spans="2:7" x14ac:dyDescent="0.25">
      <c r="B4275" s="122">
        <f t="shared" si="66"/>
        <v>4273</v>
      </c>
      <c r="C4275" s="375">
        <v>45521</v>
      </c>
      <c r="D4275" s="236" t="s">
        <v>152</v>
      </c>
      <c r="E4275" s="223" t="str">
        <f>VLOOKUP(D4275,Y$4:AA4277,2,FALSE)</f>
        <v>کامیون کمپرسی</v>
      </c>
      <c r="F4275" s="223" t="str">
        <f>VLOOKUP(D4275,Y$4:AA4277,3,FALSE)</f>
        <v>میرزایی</v>
      </c>
      <c r="G4275" s="2">
        <v>131</v>
      </c>
    </row>
    <row r="4276" spans="2:7" x14ac:dyDescent="0.25">
      <c r="B4276" s="122">
        <f t="shared" si="66"/>
        <v>4274</v>
      </c>
      <c r="C4276" s="375">
        <v>45521</v>
      </c>
      <c r="D4276" s="236" t="s">
        <v>153</v>
      </c>
      <c r="E4276" s="223" t="str">
        <f>VLOOKUP(D4276,Y$4:AA4278,2,FALSE)</f>
        <v>کامیون کمپرسی</v>
      </c>
      <c r="F4276" s="223" t="str">
        <f>VLOOKUP(D4276,Y$4:AA4278,3,FALSE)</f>
        <v>میرزایی</v>
      </c>
      <c r="G4276" s="2">
        <v>0</v>
      </c>
    </row>
    <row r="4277" spans="2:7" x14ac:dyDescent="0.25">
      <c r="B4277" s="122">
        <f t="shared" ref="B4277:B4340" si="67">ROW()-2</f>
        <v>4275</v>
      </c>
      <c r="C4277" s="375">
        <v>45521</v>
      </c>
      <c r="D4277" s="236" t="s">
        <v>137</v>
      </c>
      <c r="E4277" s="223" t="str">
        <f>VLOOKUP(D4277,Y$4:AA4279,2,FALSE)</f>
        <v>بیل مکانیکی</v>
      </c>
      <c r="F4277" s="223" t="str">
        <f>VLOOKUP(D4277,Y$4:AA4279,3,FALSE)</f>
        <v>انصاری</v>
      </c>
      <c r="G4277" s="2">
        <v>195</v>
      </c>
    </row>
    <row r="4278" spans="2:7" x14ac:dyDescent="0.25">
      <c r="B4278" s="122">
        <f t="shared" si="67"/>
        <v>4276</v>
      </c>
      <c r="C4278" s="375">
        <v>45521</v>
      </c>
      <c r="D4278" s="236" t="s">
        <v>139</v>
      </c>
      <c r="E4278" s="223" t="str">
        <f>VLOOKUP(D4278,Y$4:AA4280,2,FALSE)</f>
        <v>بیل مکانیکی</v>
      </c>
      <c r="F4278" s="223" t="str">
        <f>VLOOKUP(D4278,Y$4:AA4280,3,FALSE)</f>
        <v>انصاری</v>
      </c>
      <c r="G4278" s="2">
        <v>221</v>
      </c>
    </row>
    <row r="4279" spans="2:7" x14ac:dyDescent="0.25">
      <c r="B4279" s="122">
        <f t="shared" si="67"/>
        <v>4277</v>
      </c>
      <c r="C4279" s="375">
        <v>45521</v>
      </c>
      <c r="D4279" s="236" t="s">
        <v>141</v>
      </c>
      <c r="E4279" s="223" t="str">
        <f>VLOOKUP(D4279,Y$4:AA4281,2,FALSE)</f>
        <v>کامیون کمپرسی</v>
      </c>
      <c r="F4279" s="223" t="str">
        <f>VLOOKUP(D4279,Y$4:AA4281,3,FALSE)</f>
        <v>انصاری</v>
      </c>
      <c r="G4279" s="2">
        <v>0</v>
      </c>
    </row>
    <row r="4280" spans="2:7" x14ac:dyDescent="0.25">
      <c r="B4280" s="122">
        <f t="shared" si="67"/>
        <v>4278</v>
      </c>
      <c r="C4280" s="375">
        <v>45521</v>
      </c>
      <c r="D4280" s="236" t="s">
        <v>142</v>
      </c>
      <c r="E4280" s="223" t="str">
        <f>VLOOKUP(D4280,Y$4:AA4282,2,FALSE)</f>
        <v>کامیون کمپرسی</v>
      </c>
      <c r="F4280" s="223" t="str">
        <f>VLOOKUP(D4280,Y$4:AA4282,3,FALSE)</f>
        <v>انصاری</v>
      </c>
      <c r="G4280" s="2">
        <v>0</v>
      </c>
    </row>
    <row r="4281" spans="2:7" x14ac:dyDescent="0.25">
      <c r="B4281" s="122">
        <f t="shared" si="67"/>
        <v>4279</v>
      </c>
      <c r="C4281" s="375">
        <v>45521</v>
      </c>
      <c r="D4281" s="236" t="s">
        <v>143</v>
      </c>
      <c r="E4281" s="223" t="str">
        <f>VLOOKUP(D4281,Y$4:AA4283,2,FALSE)</f>
        <v>کامیون کمپرسی</v>
      </c>
      <c r="F4281" s="223" t="str">
        <f>VLOOKUP(D4281,Y$4:AA4283,3,FALSE)</f>
        <v>انصاری</v>
      </c>
      <c r="G4281" s="2">
        <v>0</v>
      </c>
    </row>
    <row r="4282" spans="2:7" x14ac:dyDescent="0.25">
      <c r="B4282" s="122">
        <f t="shared" si="67"/>
        <v>4280</v>
      </c>
      <c r="C4282" s="375">
        <v>45521</v>
      </c>
      <c r="D4282" s="236" t="s">
        <v>136</v>
      </c>
      <c r="E4282" s="223" t="str">
        <f>VLOOKUP(D4282,Y$4:AA4284,2,FALSE)</f>
        <v>بلدوزر</v>
      </c>
      <c r="F4282" s="223" t="str">
        <f>VLOOKUP(D4282,Y$4:AA4284,3,FALSE)</f>
        <v>انصاری</v>
      </c>
      <c r="G4282" s="2">
        <v>0</v>
      </c>
    </row>
    <row r="4283" spans="2:7" x14ac:dyDescent="0.25">
      <c r="B4283" s="122">
        <f t="shared" si="67"/>
        <v>4281</v>
      </c>
      <c r="C4283" s="375">
        <v>45521</v>
      </c>
      <c r="D4283" s="236" t="s">
        <v>286</v>
      </c>
      <c r="E4283" s="223" t="str">
        <f>VLOOKUP(D4283,Y$4:AA4285,2,FALSE)</f>
        <v>بلدوزر</v>
      </c>
      <c r="F4283" s="223" t="str">
        <f>VLOOKUP(D4283,Y$4:AA4285,3,FALSE)</f>
        <v>انصاری</v>
      </c>
      <c r="G4283" s="2">
        <v>0</v>
      </c>
    </row>
    <row r="4284" spans="2:7" x14ac:dyDescent="0.25">
      <c r="B4284" s="122">
        <f t="shared" si="67"/>
        <v>4282</v>
      </c>
      <c r="C4284" s="375">
        <v>45521</v>
      </c>
      <c r="D4284" s="236" t="s">
        <v>155</v>
      </c>
      <c r="E4284" s="223" t="str">
        <f>VLOOKUP(D4284,Y$4:AA4286,2,FALSE)</f>
        <v>لودر</v>
      </c>
      <c r="F4284" s="223" t="str">
        <f>VLOOKUP(D4284,Y$4:AA4286,3,FALSE)</f>
        <v>صداقت</v>
      </c>
      <c r="G4284" s="2">
        <v>83</v>
      </c>
    </row>
    <row r="4285" spans="2:7" x14ac:dyDescent="0.25">
      <c r="B4285" s="122">
        <f t="shared" si="67"/>
        <v>4283</v>
      </c>
      <c r="C4285" s="375">
        <v>45521</v>
      </c>
      <c r="D4285" s="236" t="s">
        <v>156</v>
      </c>
      <c r="E4285" s="223" t="str">
        <f>VLOOKUP(D4285,Y$4:AA4287,2,FALSE)</f>
        <v>کامیون کمپرسی</v>
      </c>
      <c r="F4285" s="223" t="str">
        <f>VLOOKUP(D4285,Y$4:AA4287,3,FALSE)</f>
        <v>صداقت</v>
      </c>
      <c r="G4285" s="2">
        <v>200</v>
      </c>
    </row>
    <row r="4286" spans="2:7" x14ac:dyDescent="0.25">
      <c r="B4286" s="122">
        <f t="shared" si="67"/>
        <v>4284</v>
      </c>
      <c r="C4286" s="375">
        <v>45521</v>
      </c>
      <c r="D4286" s="236" t="s">
        <v>157</v>
      </c>
      <c r="E4286" s="223" t="str">
        <f>VLOOKUP(D4286,Y$4:AA4288,2,FALSE)</f>
        <v>کامیون کمپرسی</v>
      </c>
      <c r="F4286" s="223" t="str">
        <f>VLOOKUP(D4286,Y$4:AA4288,3,FALSE)</f>
        <v>صداقت</v>
      </c>
      <c r="G4286" s="2">
        <v>0</v>
      </c>
    </row>
    <row r="4287" spans="2:7" x14ac:dyDescent="0.25">
      <c r="B4287" s="122">
        <f t="shared" si="67"/>
        <v>4285</v>
      </c>
      <c r="C4287" s="375">
        <v>45521</v>
      </c>
      <c r="D4287" s="236" t="s">
        <v>302</v>
      </c>
      <c r="E4287" s="223" t="str">
        <f>VLOOKUP(D4287,Y$4:AA4289,2,FALSE)</f>
        <v>کامیون کمپرسی</v>
      </c>
      <c r="F4287" s="223" t="str">
        <f>VLOOKUP(D4287,Y$4:AA4289,3,FALSE)</f>
        <v>صداقت</v>
      </c>
      <c r="G4287" s="2">
        <v>0</v>
      </c>
    </row>
    <row r="4288" spans="2:7" x14ac:dyDescent="0.25">
      <c r="B4288" s="122">
        <f t="shared" si="67"/>
        <v>4286</v>
      </c>
      <c r="C4288" s="375">
        <v>45521</v>
      </c>
      <c r="D4288" s="236" t="s">
        <v>266</v>
      </c>
      <c r="E4288" s="223" t="str">
        <f>VLOOKUP(D4288,Y$4:AA4290,2,FALSE)</f>
        <v>کامیون کمپرسی</v>
      </c>
      <c r="F4288" s="223" t="str">
        <f>VLOOKUP(D4288,Y$4:AA4290,3,FALSE)</f>
        <v>انصاری</v>
      </c>
      <c r="G4288" s="2">
        <v>0</v>
      </c>
    </row>
    <row r="4289" spans="2:7" x14ac:dyDescent="0.25">
      <c r="B4289" s="122">
        <f t="shared" si="67"/>
        <v>4287</v>
      </c>
      <c r="C4289" s="375">
        <v>45521</v>
      </c>
      <c r="D4289" s="236" t="s">
        <v>267</v>
      </c>
      <c r="E4289" s="223" t="str">
        <f>VLOOKUP(D4289,Y$4:AA4291,2,FALSE)</f>
        <v>کامیون کمپرسی</v>
      </c>
      <c r="F4289" s="223" t="str">
        <f>VLOOKUP(D4289,Y$4:AA4291,3,FALSE)</f>
        <v>انصاری</v>
      </c>
      <c r="G4289" s="2">
        <v>0</v>
      </c>
    </row>
    <row r="4290" spans="2:7" x14ac:dyDescent="0.25">
      <c r="B4290" s="122">
        <f t="shared" si="67"/>
        <v>4288</v>
      </c>
      <c r="C4290" s="375">
        <v>45521</v>
      </c>
      <c r="D4290" s="236" t="s">
        <v>258</v>
      </c>
      <c r="E4290" s="223" t="str">
        <f>VLOOKUP(D4290,Y$4:AA4292,2,FALSE)</f>
        <v>کامیون کمپرسی</v>
      </c>
      <c r="F4290" s="223" t="str">
        <f>VLOOKUP(D4290,Y$4:AA4292,3,FALSE)</f>
        <v>انصاری</v>
      </c>
      <c r="G4290" s="2">
        <v>0</v>
      </c>
    </row>
    <row r="4291" spans="2:7" x14ac:dyDescent="0.25">
      <c r="B4291" s="122">
        <f t="shared" si="67"/>
        <v>4289</v>
      </c>
      <c r="C4291" s="375">
        <v>45521</v>
      </c>
      <c r="D4291" s="236" t="s">
        <v>179</v>
      </c>
      <c r="E4291" s="223" t="str">
        <f>VLOOKUP(D4291,Y$4:AA4293,2,FALSE)</f>
        <v>تانکر آب</v>
      </c>
      <c r="F4291" s="223" t="str">
        <f>VLOOKUP(D4291,Y$4:AA4293,3,FALSE)</f>
        <v>گلپایگانی</v>
      </c>
      <c r="G4291" s="2">
        <v>77</v>
      </c>
    </row>
    <row r="4292" spans="2:7" x14ac:dyDescent="0.25">
      <c r="B4292" s="122">
        <f t="shared" si="67"/>
        <v>4290</v>
      </c>
      <c r="C4292" s="375">
        <v>45521</v>
      </c>
      <c r="D4292" s="236" t="s">
        <v>164</v>
      </c>
      <c r="E4292" s="223" t="str">
        <f>VLOOKUP(D4292,Y$4:AA4294,2,FALSE)</f>
        <v>گریدر 14G</v>
      </c>
      <c r="F4292" s="223" t="str">
        <f>VLOOKUP(D4292,Y$4:AA4294,3,FALSE)</f>
        <v>محمد پور</v>
      </c>
      <c r="G4292" s="2">
        <v>93</v>
      </c>
    </row>
    <row r="4293" spans="2:7" x14ac:dyDescent="0.25">
      <c r="B4293" s="122">
        <f t="shared" si="67"/>
        <v>4291</v>
      </c>
      <c r="C4293" s="375">
        <v>45521</v>
      </c>
      <c r="D4293" s="236" t="s">
        <v>168</v>
      </c>
      <c r="E4293" s="223" t="str">
        <f>VLOOKUP(D4293,Y$4:AA4295,2,FALSE)</f>
        <v>غلطک کششی</v>
      </c>
      <c r="F4293" s="223" t="str">
        <f>VLOOKUP(D4293,Y$4:AA4295,3,FALSE)</f>
        <v>محمد پور</v>
      </c>
      <c r="G4293" s="2">
        <v>0</v>
      </c>
    </row>
    <row r="4294" spans="2:7" x14ac:dyDescent="0.25">
      <c r="B4294" s="122">
        <f t="shared" si="67"/>
        <v>4292</v>
      </c>
      <c r="C4294" s="375">
        <v>45521</v>
      </c>
      <c r="D4294" s="236" t="s">
        <v>171</v>
      </c>
      <c r="E4294" s="223" t="str">
        <f>VLOOKUP(D4294,Y$4:AA4296,2,FALSE)</f>
        <v>غلطک کششی</v>
      </c>
      <c r="F4294" s="223" t="str">
        <f>VLOOKUP(D4294,Y$4:AA4296,3,FALSE)</f>
        <v>محمد پور</v>
      </c>
      <c r="G4294" s="2">
        <v>0</v>
      </c>
    </row>
    <row r="4295" spans="2:7" x14ac:dyDescent="0.25">
      <c r="B4295" s="122">
        <f t="shared" si="67"/>
        <v>4293</v>
      </c>
      <c r="C4295" s="375">
        <v>45521</v>
      </c>
      <c r="D4295" s="236" t="s">
        <v>172</v>
      </c>
      <c r="E4295" s="223" t="str">
        <f>VLOOKUP(D4295,Y$4:AA4297,2,FALSE)</f>
        <v>لودر</v>
      </c>
      <c r="F4295" s="223" t="str">
        <f>VLOOKUP(D4295,Y$4:AA4297,3,FALSE)</f>
        <v>محمد پور</v>
      </c>
      <c r="G4295" s="2">
        <v>0</v>
      </c>
    </row>
    <row r="4296" spans="2:7" x14ac:dyDescent="0.25">
      <c r="B4296" s="122">
        <f t="shared" si="67"/>
        <v>4294</v>
      </c>
      <c r="C4296" s="375">
        <v>45521</v>
      </c>
      <c r="D4296" s="236" t="s">
        <v>173</v>
      </c>
      <c r="E4296" s="223" t="str">
        <f>VLOOKUP(D4296,Y$4:AA4298,2,FALSE)</f>
        <v>تانکر آب</v>
      </c>
      <c r="F4296" s="223" t="str">
        <f>VLOOKUP(D4296,Y$4:AA4298,3,FALSE)</f>
        <v>محمد پور</v>
      </c>
      <c r="G4296" s="2">
        <v>0</v>
      </c>
    </row>
    <row r="4297" spans="2:7" x14ac:dyDescent="0.25">
      <c r="B4297" s="122">
        <f t="shared" si="67"/>
        <v>4295</v>
      </c>
      <c r="C4297" s="375">
        <v>45521</v>
      </c>
      <c r="D4297" s="236" t="s">
        <v>174</v>
      </c>
      <c r="E4297" s="223" t="str">
        <f>VLOOKUP(D4297,Y$4:AA4299,2,FALSE)</f>
        <v>غلطک پاچه بزی</v>
      </c>
      <c r="F4297" s="223" t="str">
        <f>VLOOKUP(D4297,Y$4:AA4299,3,FALSE)</f>
        <v>محمد پور</v>
      </c>
      <c r="G4297" s="2">
        <v>0</v>
      </c>
    </row>
    <row r="4298" spans="2:7" x14ac:dyDescent="0.25">
      <c r="B4298" s="122">
        <f t="shared" si="67"/>
        <v>4296</v>
      </c>
      <c r="C4298" s="375">
        <v>45521</v>
      </c>
      <c r="D4298" s="236" t="s">
        <v>176</v>
      </c>
      <c r="E4298" s="223" t="str">
        <f>VLOOKUP(D4298,Y$4:AA4300,2,FALSE)</f>
        <v>بلدوزر</v>
      </c>
      <c r="F4298" s="223" t="str">
        <f>VLOOKUP(D4298,Y$4:AA4300,3,FALSE)</f>
        <v>محمد پور</v>
      </c>
      <c r="G4298" s="2">
        <v>0</v>
      </c>
    </row>
    <row r="4299" spans="2:7" x14ac:dyDescent="0.25">
      <c r="B4299" s="122">
        <f t="shared" si="67"/>
        <v>4297</v>
      </c>
      <c r="C4299" s="375">
        <v>45521</v>
      </c>
      <c r="D4299" s="236" t="s">
        <v>177</v>
      </c>
      <c r="E4299" s="223" t="str">
        <f>VLOOKUP(D4299,Y$4:AA4301,2,FALSE)</f>
        <v>کمپرسی جفت</v>
      </c>
      <c r="F4299" s="223" t="str">
        <f>VLOOKUP(D4299,Y$4:AA4301,3,FALSE)</f>
        <v>محمد پور</v>
      </c>
      <c r="G4299" s="2">
        <v>135</v>
      </c>
    </row>
    <row r="4300" spans="2:7" x14ac:dyDescent="0.25">
      <c r="B4300" s="122">
        <f t="shared" si="67"/>
        <v>4298</v>
      </c>
      <c r="C4300" s="375">
        <v>45521</v>
      </c>
      <c r="D4300" s="236" t="s">
        <v>270</v>
      </c>
      <c r="E4300" s="223" t="str">
        <f>VLOOKUP(D4300,Y$4:AA4302,2,FALSE)</f>
        <v>کمپرسی جفت</v>
      </c>
      <c r="F4300" s="223" t="str">
        <f>VLOOKUP(D4300,Y$4:AA4302,3,FALSE)</f>
        <v>محمد پور</v>
      </c>
      <c r="G4300" s="2">
        <v>0</v>
      </c>
    </row>
    <row r="4301" spans="2:7" x14ac:dyDescent="0.25">
      <c r="B4301" s="122">
        <f t="shared" si="67"/>
        <v>4299</v>
      </c>
      <c r="C4301" s="375">
        <v>45521</v>
      </c>
      <c r="D4301" s="236" t="s">
        <v>268</v>
      </c>
      <c r="E4301" s="223" t="str">
        <f>VLOOKUP(D4301,Y$4:AA4303,2,FALSE)</f>
        <v>کمپرسی تک</v>
      </c>
      <c r="F4301" s="223" t="str">
        <f>VLOOKUP(D4301,Y$4:AA4303,3,FALSE)</f>
        <v>محمد پور</v>
      </c>
      <c r="G4301" s="2">
        <v>0</v>
      </c>
    </row>
    <row r="4302" spans="2:7" x14ac:dyDescent="0.25">
      <c r="B4302" s="122">
        <f t="shared" si="67"/>
        <v>4300</v>
      </c>
      <c r="C4302" s="375">
        <v>45521</v>
      </c>
      <c r="D4302" s="236" t="s">
        <v>260</v>
      </c>
      <c r="E4302" s="223" t="str">
        <f>VLOOKUP(D4302,Y$4:AA4304,2,FALSE)</f>
        <v>تانکر آب</v>
      </c>
      <c r="F4302" s="223" t="str">
        <f>VLOOKUP(D4302,Y$4:AA4304,3,FALSE)</f>
        <v>محمد پور</v>
      </c>
      <c r="G4302" s="2">
        <v>0</v>
      </c>
    </row>
    <row r="4303" spans="2:7" x14ac:dyDescent="0.25">
      <c r="B4303" s="122">
        <f t="shared" si="67"/>
        <v>4301</v>
      </c>
      <c r="C4303" s="375">
        <v>45521</v>
      </c>
      <c r="D4303" s="236" t="s">
        <v>284</v>
      </c>
      <c r="E4303" s="223" t="str">
        <f>VLOOKUP(D4303,Y$4:AA4305,2,FALSE)</f>
        <v>کمپرسی جفت</v>
      </c>
      <c r="F4303" s="223" t="str">
        <f>VLOOKUP(D4303,Y$4:AA4305,3,FALSE)</f>
        <v>محمد پور</v>
      </c>
      <c r="G4303" s="2">
        <v>0</v>
      </c>
    </row>
    <row r="4304" spans="2:7" x14ac:dyDescent="0.25">
      <c r="B4304" s="122">
        <f t="shared" si="67"/>
        <v>4302</v>
      </c>
      <c r="C4304" s="375">
        <v>45521</v>
      </c>
      <c r="D4304" s="236" t="s">
        <v>359</v>
      </c>
      <c r="E4304" s="223" t="str">
        <f>VLOOKUP(D4304,Y$4:AA4306,2,FALSE)</f>
        <v>کمپرسی جفت</v>
      </c>
      <c r="F4304" s="223" t="str">
        <f>VLOOKUP(D4304,Y$4:AA4306,3,FALSE)</f>
        <v>محمد پور</v>
      </c>
      <c r="G4304" s="2">
        <v>0</v>
      </c>
    </row>
    <row r="4305" spans="2:7" x14ac:dyDescent="0.25">
      <c r="B4305" s="122">
        <f t="shared" si="67"/>
        <v>4303</v>
      </c>
      <c r="C4305" s="375">
        <v>45521</v>
      </c>
      <c r="D4305" s="236" t="s">
        <v>361</v>
      </c>
      <c r="E4305" s="223" t="str">
        <f>VLOOKUP(D4305,Y$4:AA4307,2,FALSE)</f>
        <v>لودر</v>
      </c>
      <c r="F4305" s="223" t="str">
        <f>VLOOKUP(D4305,Y$4:AA4307,3,FALSE)</f>
        <v>محمد پور</v>
      </c>
      <c r="G4305" s="2">
        <v>131</v>
      </c>
    </row>
    <row r="4306" spans="2:7" x14ac:dyDescent="0.25">
      <c r="B4306" s="122">
        <f t="shared" si="67"/>
        <v>4304</v>
      </c>
      <c r="C4306" s="375">
        <v>45521</v>
      </c>
      <c r="D4306" s="236" t="s">
        <v>393</v>
      </c>
      <c r="E4306" s="223" t="str">
        <f>VLOOKUP(D4306,Y$4:AA4308,2,FALSE)</f>
        <v xml:space="preserve"> پمپ بتن</v>
      </c>
      <c r="F4306" s="223" t="str">
        <f>VLOOKUP(D4306,Y$4:AA4308,3,FALSE)</f>
        <v>اسماعیل پور</v>
      </c>
      <c r="G4306" s="2">
        <v>0</v>
      </c>
    </row>
    <row r="4307" spans="2:7" x14ac:dyDescent="0.25">
      <c r="B4307" s="122">
        <f t="shared" si="67"/>
        <v>4305</v>
      </c>
      <c r="C4307" s="375">
        <v>45521</v>
      </c>
      <c r="D4307" s="236" t="s">
        <v>387</v>
      </c>
      <c r="E4307" s="223" t="str">
        <f>VLOOKUP(D4307,Y$4:AA4309,2,FALSE)</f>
        <v>کمپرسی تک</v>
      </c>
      <c r="F4307" s="223" t="str">
        <f>VLOOKUP(D4307,Y$4:AA4309,3,FALSE)</f>
        <v>جواد رضاپور</v>
      </c>
      <c r="G4307" s="2">
        <v>0</v>
      </c>
    </row>
    <row r="4308" spans="2:7" x14ac:dyDescent="0.25">
      <c r="B4308" s="122">
        <f t="shared" si="67"/>
        <v>4306</v>
      </c>
      <c r="C4308" s="375">
        <v>45521</v>
      </c>
      <c r="D4308" s="236" t="s">
        <v>388</v>
      </c>
      <c r="E4308" s="223" t="str">
        <f>VLOOKUP(D4308,Y$4:AA4310,2,FALSE)</f>
        <v>کمپرسی تک</v>
      </c>
      <c r="F4308" s="223" t="str">
        <f>VLOOKUP(D4308,Y$4:AA4310,3,FALSE)</f>
        <v>جواد رضاپور</v>
      </c>
      <c r="G4308" s="2">
        <v>0</v>
      </c>
    </row>
    <row r="4309" spans="2:7" x14ac:dyDescent="0.25">
      <c r="B4309" s="122">
        <f t="shared" si="67"/>
        <v>4307</v>
      </c>
      <c r="C4309" s="375">
        <v>45521</v>
      </c>
      <c r="D4309" s="236" t="s">
        <v>397</v>
      </c>
      <c r="E4309" s="223" t="str">
        <f>VLOOKUP(D4309,Y$4:AA4311,2,FALSE)</f>
        <v>لودر</v>
      </c>
      <c r="F4309" s="223" t="str">
        <f>VLOOKUP(D4309,Y$4:AA4311,3,FALSE)</f>
        <v>جواد رضاپور</v>
      </c>
      <c r="G4309" s="2">
        <v>0</v>
      </c>
    </row>
    <row r="4310" spans="2:7" x14ac:dyDescent="0.25">
      <c r="B4310" s="122">
        <f t="shared" si="67"/>
        <v>4308</v>
      </c>
      <c r="C4310" s="375">
        <v>45521</v>
      </c>
      <c r="D4310" s="236" t="s">
        <v>435</v>
      </c>
      <c r="E4310" s="223" t="str">
        <f>VLOOKUP(D4310,Y$4:AA4312,2,FALSE)</f>
        <v>بلدوزر</v>
      </c>
      <c r="F4310" s="223" t="str">
        <f>VLOOKUP(D4310,Y$4:AA4312,3,FALSE)</f>
        <v>جواد رضاپور</v>
      </c>
      <c r="G4310" s="2">
        <v>0</v>
      </c>
    </row>
    <row r="4311" spans="2:7" x14ac:dyDescent="0.25">
      <c r="B4311" s="122">
        <f t="shared" si="67"/>
        <v>4309</v>
      </c>
      <c r="C4311" s="375">
        <v>45521</v>
      </c>
      <c r="D4311" s="236" t="s">
        <v>436</v>
      </c>
      <c r="E4311" s="223" t="str">
        <f>VLOOKUP(D4311,Y$4:AA4313,2,FALSE)</f>
        <v>تانکر آب</v>
      </c>
      <c r="F4311" s="223" t="str">
        <f>VLOOKUP(D4311,Y$4:AA4313,3,FALSE)</f>
        <v>جواد رضاپور</v>
      </c>
      <c r="G4311" s="2">
        <v>0</v>
      </c>
    </row>
    <row r="4312" spans="2:7" x14ac:dyDescent="0.25">
      <c r="B4312" s="122">
        <f t="shared" si="67"/>
        <v>4310</v>
      </c>
      <c r="C4312" s="375">
        <v>45521</v>
      </c>
      <c r="D4312" s="137" t="s">
        <v>261</v>
      </c>
      <c r="E4312" s="223" t="str">
        <f>VLOOKUP(D4312,Y$4:AA4314,2,FALSE)</f>
        <v>تانکر آب</v>
      </c>
      <c r="F4312" s="223" t="str">
        <f>VLOOKUP(D4312,Y$4:AA4314,3,FALSE)</f>
        <v>خاکسارنژاد</v>
      </c>
      <c r="G4312" s="2">
        <v>0</v>
      </c>
    </row>
    <row r="4313" spans="2:7" x14ac:dyDescent="0.25">
      <c r="B4313" s="122">
        <f t="shared" si="67"/>
        <v>4311</v>
      </c>
      <c r="C4313" s="375">
        <v>45522</v>
      </c>
      <c r="D4313" s="236" t="s">
        <v>127</v>
      </c>
      <c r="E4313" s="223" t="str">
        <f>VLOOKUP(D4313,Y$4:AA4315,2,FALSE)</f>
        <v>بلدوزر</v>
      </c>
      <c r="F4313" s="223" t="str">
        <f>VLOOKUP(D4313,Y$4:AA4315,3,FALSE)</f>
        <v>شرکتی-رجب زاده</v>
      </c>
      <c r="G4313" s="2">
        <v>396</v>
      </c>
    </row>
    <row r="4314" spans="2:7" x14ac:dyDescent="0.25">
      <c r="B4314" s="122">
        <f t="shared" si="67"/>
        <v>4312</v>
      </c>
      <c r="C4314" s="375">
        <v>45522</v>
      </c>
      <c r="D4314" s="236" t="s">
        <v>297</v>
      </c>
      <c r="E4314" s="223" t="str">
        <f>VLOOKUP(D4314,Y$4:AA4316,2,FALSE)</f>
        <v>بلدوزر</v>
      </c>
      <c r="F4314" s="223" t="str">
        <f>VLOOKUP(D4314,Y$4:AA4316,3,FALSE)</f>
        <v>شرکتی-نخعی</v>
      </c>
      <c r="G4314" s="2">
        <v>290</v>
      </c>
    </row>
    <row r="4315" spans="2:7" x14ac:dyDescent="0.25">
      <c r="B4315" s="122">
        <f t="shared" si="67"/>
        <v>4313</v>
      </c>
      <c r="C4315" s="375">
        <v>45522</v>
      </c>
      <c r="D4315" s="236" t="s">
        <v>88</v>
      </c>
      <c r="E4315" s="223" t="str">
        <f>VLOOKUP(D4315,Y$4:AA4317,2,FALSE)</f>
        <v>گریدر  ۱۶g</v>
      </c>
      <c r="F4315" s="223" t="str">
        <f>VLOOKUP(D4315,Y$4:AA4317,3,FALSE)</f>
        <v>شرکتی-یگانه</v>
      </c>
      <c r="G4315" s="2">
        <v>0</v>
      </c>
    </row>
    <row r="4316" spans="2:7" x14ac:dyDescent="0.25">
      <c r="B4316" s="122">
        <f t="shared" si="67"/>
        <v>4314</v>
      </c>
      <c r="C4316" s="375">
        <v>45522</v>
      </c>
      <c r="D4316" s="236" t="s">
        <v>301</v>
      </c>
      <c r="E4316" s="223" t="str">
        <f>VLOOKUP(D4316,Y$4:AA4318,2,FALSE)</f>
        <v>گریدر  ۱۶g</v>
      </c>
      <c r="F4316" s="223" t="str">
        <f>VLOOKUP(D4316,Y$4:AA4318,3,FALSE)</f>
        <v>شرکتی-حسن پور</v>
      </c>
      <c r="G4316" s="2">
        <v>0</v>
      </c>
    </row>
    <row r="4317" spans="2:7" x14ac:dyDescent="0.25">
      <c r="B4317" s="122">
        <f t="shared" si="67"/>
        <v>4315</v>
      </c>
      <c r="C4317" s="375">
        <v>45522</v>
      </c>
      <c r="D4317" s="236" t="s">
        <v>120</v>
      </c>
      <c r="E4317" s="223" t="str">
        <f>VLOOKUP(D4317,Y$4:AA4319,2,FALSE)</f>
        <v>میکسراتکو</v>
      </c>
      <c r="F4317" s="223" t="str">
        <f>VLOOKUP(D4317,Y$4:AA4319,3,FALSE)</f>
        <v>شرکتی-شاکری</v>
      </c>
      <c r="G4317" s="2">
        <v>54</v>
      </c>
    </row>
    <row r="4318" spans="2:7" x14ac:dyDescent="0.25">
      <c r="B4318" s="122">
        <f t="shared" si="67"/>
        <v>4316</v>
      </c>
      <c r="C4318" s="375">
        <v>45522</v>
      </c>
      <c r="D4318" s="236" t="s">
        <v>122</v>
      </c>
      <c r="E4318" s="223" t="str">
        <f>VLOOKUP(D4318,Y$4:AA4320,2,FALSE)</f>
        <v>میکسر امیکو</v>
      </c>
      <c r="F4318" s="223" t="str">
        <f>VLOOKUP(D4318,Y$4:AA4320,3,FALSE)</f>
        <v>شرکتی-زراعتی</v>
      </c>
      <c r="G4318" s="2">
        <v>0</v>
      </c>
    </row>
    <row r="4319" spans="2:7" x14ac:dyDescent="0.25">
      <c r="B4319" s="122">
        <f t="shared" si="67"/>
        <v>4317</v>
      </c>
      <c r="C4319" s="375">
        <v>45522</v>
      </c>
      <c r="D4319" s="236" t="s">
        <v>356</v>
      </c>
      <c r="E4319" s="223" t="str">
        <f>VLOOKUP(D4319,Y$4:AA4321,2,FALSE)</f>
        <v>میکسر اتکو</v>
      </c>
      <c r="F4319" s="223" t="str">
        <f>VLOOKUP(D4319,Y$4:AA4321,3,FALSE)</f>
        <v>-</v>
      </c>
      <c r="G4319" s="2">
        <v>150</v>
      </c>
    </row>
    <row r="4320" spans="2:7" x14ac:dyDescent="0.25">
      <c r="B4320" s="122">
        <f t="shared" si="67"/>
        <v>4318</v>
      </c>
      <c r="C4320" s="375">
        <v>45522</v>
      </c>
      <c r="D4320" s="236" t="s">
        <v>460</v>
      </c>
      <c r="E4320" s="223" t="str">
        <f>VLOOKUP(D4320,Y$4:AA4322,2,FALSE)</f>
        <v>میکسر امیکو</v>
      </c>
      <c r="F4320" s="223" t="str">
        <f>VLOOKUP(D4320,Y$4:AA4322,3,FALSE)</f>
        <v>شرکتی-زراعتی</v>
      </c>
      <c r="G4320" s="2">
        <v>340</v>
      </c>
    </row>
    <row r="4321" spans="2:7" x14ac:dyDescent="0.25">
      <c r="B4321" s="122">
        <f t="shared" si="67"/>
        <v>4319</v>
      </c>
      <c r="C4321" s="375">
        <v>45522</v>
      </c>
      <c r="D4321" s="236" t="s">
        <v>119</v>
      </c>
      <c r="E4321" s="223" t="str">
        <f>VLOOKUP(D4321,Y$4:AA4323,2,FALSE)</f>
        <v>غلطک</v>
      </c>
      <c r="F4321" s="223" t="str">
        <f>VLOOKUP(D4321,Y$4:AA4323,3,FALSE)</f>
        <v>شرکتی-جمالی</v>
      </c>
      <c r="G4321" s="2">
        <v>60</v>
      </c>
    </row>
    <row r="4322" spans="2:7" x14ac:dyDescent="0.25">
      <c r="B4322" s="122">
        <f t="shared" si="67"/>
        <v>4320</v>
      </c>
      <c r="C4322" s="375">
        <v>45522</v>
      </c>
      <c r="D4322" s="236" t="s">
        <v>110</v>
      </c>
      <c r="E4322" s="223" t="str">
        <f>VLOOKUP(D4322,Y$4:AA4324,2,FALSE)</f>
        <v>غلطک</v>
      </c>
      <c r="F4322" s="223" t="str">
        <f>VLOOKUP(D4322,Y$4:AA4324,3,FALSE)</f>
        <v>شرکتی-شیری</v>
      </c>
      <c r="G4322" s="2">
        <v>0</v>
      </c>
    </row>
    <row r="4323" spans="2:7" x14ac:dyDescent="0.25">
      <c r="B4323" s="122">
        <f t="shared" si="67"/>
        <v>4321</v>
      </c>
      <c r="C4323" s="375">
        <v>45522</v>
      </c>
      <c r="D4323" s="236" t="s">
        <v>107</v>
      </c>
      <c r="E4323" s="223" t="str">
        <f>VLOOKUP(D4323,Y$4:AA4325,2,FALSE)</f>
        <v>غلطک</v>
      </c>
      <c r="F4323" s="223" t="str">
        <f>VLOOKUP(D4323,Y$4:AA4325,3,FALSE)</f>
        <v>شرکتی-دیانتی</v>
      </c>
      <c r="G4323" s="2">
        <v>70</v>
      </c>
    </row>
    <row r="4324" spans="2:7" x14ac:dyDescent="0.25">
      <c r="B4324" s="122">
        <f t="shared" si="67"/>
        <v>4322</v>
      </c>
      <c r="C4324" s="375">
        <v>45522</v>
      </c>
      <c r="D4324" s="236" t="s">
        <v>285</v>
      </c>
      <c r="E4324" s="223" t="str">
        <f>VLOOKUP(D4324,Y$4:AA4326,2,FALSE)</f>
        <v>غلطک</v>
      </c>
      <c r="F4324" s="223" t="str">
        <f>VLOOKUP(D4324,Y$4:AA4326,3,FALSE)</f>
        <v>شرکتی-شیری</v>
      </c>
      <c r="G4324" s="2">
        <v>105</v>
      </c>
    </row>
    <row r="4325" spans="2:7" x14ac:dyDescent="0.25">
      <c r="B4325" s="122">
        <f t="shared" si="67"/>
        <v>4323</v>
      </c>
      <c r="C4325" s="375">
        <v>45522</v>
      </c>
      <c r="D4325" s="236" t="s">
        <v>380</v>
      </c>
      <c r="E4325" s="223" t="str">
        <f>VLOOKUP(D4325,Y$4:AA4327,2,FALSE)</f>
        <v>غلطک</v>
      </c>
      <c r="F4325" s="223">
        <f>VLOOKUP(D4325,Y$4:AA4327,3,FALSE)</f>
        <v>0</v>
      </c>
      <c r="G4325" s="2">
        <v>37</v>
      </c>
    </row>
    <row r="4326" spans="2:7" x14ac:dyDescent="0.25">
      <c r="B4326" s="122">
        <f t="shared" si="67"/>
        <v>4324</v>
      </c>
      <c r="C4326" s="375">
        <v>45522</v>
      </c>
      <c r="D4326" s="236" t="s">
        <v>381</v>
      </c>
      <c r="E4326" s="223" t="str">
        <f>VLOOKUP(D4326,Y$4:AA4328,2,FALSE)</f>
        <v>غلطک</v>
      </c>
      <c r="F4326" s="223">
        <f>VLOOKUP(D4326,Y$4:AA4328,3,FALSE)</f>
        <v>0</v>
      </c>
      <c r="G4326" s="2">
        <v>0</v>
      </c>
    </row>
    <row r="4327" spans="2:7" x14ac:dyDescent="0.25">
      <c r="B4327" s="122">
        <f t="shared" si="67"/>
        <v>4325</v>
      </c>
      <c r="C4327" s="375">
        <v>45522</v>
      </c>
      <c r="D4327" s="236" t="s">
        <v>91</v>
      </c>
      <c r="E4327" s="223" t="str">
        <f>VLOOKUP(D4327,Y$4:AA4329,2,FALSE)</f>
        <v>کامیون کمپرسی</v>
      </c>
      <c r="F4327" s="223" t="str">
        <f>VLOOKUP(D4327,Y$4:AA4329,3,FALSE)</f>
        <v>شرکتی-یحیی زاده</v>
      </c>
      <c r="G4327" s="2">
        <v>0</v>
      </c>
    </row>
    <row r="4328" spans="2:7" x14ac:dyDescent="0.25">
      <c r="B4328" s="122">
        <f t="shared" si="67"/>
        <v>4326</v>
      </c>
      <c r="C4328" s="375">
        <v>45522</v>
      </c>
      <c r="D4328" s="236" t="s">
        <v>94</v>
      </c>
      <c r="E4328" s="223" t="str">
        <f>VLOOKUP(D4328,Y$4:AA4330,2,FALSE)</f>
        <v>کامیون کمپرسی</v>
      </c>
      <c r="F4328" s="223" t="str">
        <f>VLOOKUP(D4328,Y$4:AA4330,3,FALSE)</f>
        <v>شرکتی-نوروز غلامی</v>
      </c>
      <c r="G4328" s="2">
        <v>0</v>
      </c>
    </row>
    <row r="4329" spans="2:7" x14ac:dyDescent="0.25">
      <c r="B4329" s="122">
        <f t="shared" si="67"/>
        <v>4327</v>
      </c>
      <c r="C4329" s="375">
        <v>45522</v>
      </c>
      <c r="D4329" s="236" t="s">
        <v>117</v>
      </c>
      <c r="E4329" s="223" t="str">
        <f>VLOOKUP(D4329,Y$4:AA4331,2,FALSE)</f>
        <v>کامیون کمپرسی</v>
      </c>
      <c r="F4329" s="223" t="str">
        <f>VLOOKUP(D4329,Y$4:AA4331,3,FALSE)</f>
        <v>شرکتی-علیرضا اقلیمی</v>
      </c>
      <c r="G4329" s="2">
        <v>0</v>
      </c>
    </row>
    <row r="4330" spans="2:7" x14ac:dyDescent="0.25">
      <c r="B4330" s="122">
        <f t="shared" si="67"/>
        <v>4328</v>
      </c>
      <c r="C4330" s="375">
        <v>45522</v>
      </c>
      <c r="D4330" s="236" t="s">
        <v>130</v>
      </c>
      <c r="E4330" s="223" t="str">
        <f>VLOOKUP(D4330,Y$4:AA4332,2,FALSE)</f>
        <v>تانکر ابپاش بنز</v>
      </c>
      <c r="F4330" s="223" t="str">
        <f>VLOOKUP(D4330,Y$4:AA4332,3,FALSE)</f>
        <v>شرکتی-بارانی</v>
      </c>
      <c r="G4330" s="2">
        <v>0</v>
      </c>
    </row>
    <row r="4331" spans="2:7" x14ac:dyDescent="0.25">
      <c r="B4331" s="122">
        <f t="shared" si="67"/>
        <v>4329</v>
      </c>
      <c r="C4331" s="375">
        <v>45522</v>
      </c>
      <c r="D4331" s="236" t="s">
        <v>96</v>
      </c>
      <c r="E4331" s="223" t="str">
        <f>VLOOKUP(D4331,Y$4:AA4333,2,FALSE)</f>
        <v>تانکر ابپاش بنز</v>
      </c>
      <c r="F4331" s="223" t="str">
        <f>VLOOKUP(D4331,Y$4:AA4333,3,FALSE)</f>
        <v>شرکتی-میامی</v>
      </c>
      <c r="G4331" s="2">
        <v>0</v>
      </c>
    </row>
    <row r="4332" spans="2:7" x14ac:dyDescent="0.25">
      <c r="B4332" s="122">
        <f t="shared" si="67"/>
        <v>4330</v>
      </c>
      <c r="C4332" s="375">
        <v>45522</v>
      </c>
      <c r="D4332" s="236" t="s">
        <v>114</v>
      </c>
      <c r="E4332" s="223" t="str">
        <f>VLOOKUP(D4332,Y$4:AA4334,2,FALSE)</f>
        <v>تانکر سوخت بنز</v>
      </c>
      <c r="F4332" s="223" t="str">
        <f>VLOOKUP(D4332,Y$4:AA4334,3,FALSE)</f>
        <v>شرکتی-برات زاده- از تاریخ 1 تیرماه</v>
      </c>
      <c r="G4332" s="2">
        <v>0</v>
      </c>
    </row>
    <row r="4333" spans="2:7" x14ac:dyDescent="0.25">
      <c r="B4333" s="122">
        <f t="shared" si="67"/>
        <v>4331</v>
      </c>
      <c r="C4333" s="375">
        <v>45522</v>
      </c>
      <c r="D4333" s="106" t="s">
        <v>399</v>
      </c>
      <c r="E4333" s="223" t="str">
        <f>VLOOKUP(D4333,Y$4:AA4335,2,FALSE)</f>
        <v xml:space="preserve"> لودر</v>
      </c>
      <c r="F4333" s="223" t="str">
        <f>VLOOKUP(D4333,Y$4:AA4335,3,FALSE)</f>
        <v>شرکتی-پیروزی</v>
      </c>
      <c r="G4333" s="2">
        <v>200</v>
      </c>
    </row>
    <row r="4334" spans="2:7" x14ac:dyDescent="0.25">
      <c r="B4334" s="122">
        <f t="shared" si="67"/>
        <v>4332</v>
      </c>
      <c r="C4334" s="375">
        <v>45522</v>
      </c>
      <c r="D4334" s="236" t="s">
        <v>158</v>
      </c>
      <c r="E4334" s="223" t="str">
        <f>VLOOKUP(D4334,Y$4:AA4336,2,FALSE)</f>
        <v>بیل مکانیکی</v>
      </c>
      <c r="F4334" s="223" t="str">
        <f>VLOOKUP(D4334,Y$4:AA4336,3,FALSE)</f>
        <v>تکبری</v>
      </c>
      <c r="G4334" s="2">
        <v>158</v>
      </c>
    </row>
    <row r="4335" spans="2:7" x14ac:dyDescent="0.25">
      <c r="B4335" s="122">
        <f t="shared" si="67"/>
        <v>4333</v>
      </c>
      <c r="C4335" s="375">
        <v>45522</v>
      </c>
      <c r="D4335" s="236" t="s">
        <v>144</v>
      </c>
      <c r="E4335" s="223" t="str">
        <f>VLOOKUP(D4335,Y$4:AA4337,2,FALSE)</f>
        <v>بلدوزر D85</v>
      </c>
      <c r="F4335" s="223" t="str">
        <f>VLOOKUP(D4335,Y$4:AA4337,3,FALSE)</f>
        <v>اکبری</v>
      </c>
      <c r="G4335" s="2">
        <v>0</v>
      </c>
    </row>
    <row r="4336" spans="2:7" x14ac:dyDescent="0.25">
      <c r="B4336" s="122">
        <f t="shared" si="67"/>
        <v>4334</v>
      </c>
      <c r="C4336" s="375">
        <v>45522</v>
      </c>
      <c r="D4336" s="236" t="s">
        <v>146</v>
      </c>
      <c r="E4336" s="223" t="str">
        <f>VLOOKUP(D4336,Y$4:AA4338,2,FALSE)</f>
        <v>بلدوزر D85</v>
      </c>
      <c r="F4336" s="223" t="str">
        <f>VLOOKUP(D4336,Y$4:AA4338,3,FALSE)</f>
        <v>اکبری</v>
      </c>
      <c r="G4336" s="2">
        <v>198</v>
      </c>
    </row>
    <row r="4337" spans="2:7" x14ac:dyDescent="0.25">
      <c r="B4337" s="122">
        <f t="shared" si="67"/>
        <v>4335</v>
      </c>
      <c r="C4337" s="375">
        <v>45522</v>
      </c>
      <c r="D4337" s="236" t="s">
        <v>147</v>
      </c>
      <c r="E4337" s="223" t="str">
        <f>VLOOKUP(D4337,Y$4:AA4339,2,FALSE)</f>
        <v>بلدوزر کاترپیلار D8</v>
      </c>
      <c r="F4337" s="223" t="str">
        <f>VLOOKUP(D4337,Y$4:AA4339,3,FALSE)</f>
        <v>حسن پور</v>
      </c>
      <c r="G4337" s="2">
        <v>425</v>
      </c>
    </row>
    <row r="4338" spans="2:7" x14ac:dyDescent="0.25">
      <c r="B4338" s="122">
        <f t="shared" si="67"/>
        <v>4336</v>
      </c>
      <c r="C4338" s="375">
        <v>45522</v>
      </c>
      <c r="D4338" s="236" t="s">
        <v>162</v>
      </c>
      <c r="E4338" s="223" t="str">
        <f>VLOOKUP(D4338,Y$4:AA4340,2,FALSE)</f>
        <v>بیل مکانیکی</v>
      </c>
      <c r="F4338" s="223" t="str">
        <f>VLOOKUP(D4338,Y$4:AA4340,3,FALSE)</f>
        <v>رضاپور</v>
      </c>
      <c r="G4338" s="2">
        <v>197</v>
      </c>
    </row>
    <row r="4339" spans="2:7" x14ac:dyDescent="0.25">
      <c r="B4339" s="122">
        <f t="shared" si="67"/>
        <v>4337</v>
      </c>
      <c r="C4339" s="375">
        <v>45522</v>
      </c>
      <c r="D4339" s="236" t="s">
        <v>436</v>
      </c>
      <c r="E4339" s="223" t="str">
        <f>VLOOKUP(D4339,Y$4:AA4341,2,FALSE)</f>
        <v>تانکر آب</v>
      </c>
      <c r="F4339" s="223" t="str">
        <f>VLOOKUP(D4339,Y$4:AA4341,3,FALSE)</f>
        <v>جواد رضاپور</v>
      </c>
      <c r="G4339" s="2">
        <v>0</v>
      </c>
    </row>
    <row r="4340" spans="2:7" x14ac:dyDescent="0.25">
      <c r="B4340" s="122">
        <f t="shared" si="67"/>
        <v>4338</v>
      </c>
      <c r="C4340" s="375">
        <v>45522</v>
      </c>
      <c r="D4340" s="236" t="s">
        <v>398</v>
      </c>
      <c r="E4340" s="223" t="str">
        <f>VLOOKUP(D4340,Y$4:AA4342,2,FALSE)</f>
        <v>بلدوزر</v>
      </c>
      <c r="F4340" s="223" t="str">
        <f>VLOOKUP(D4340,Y$4:AA4342,3,FALSE)</f>
        <v>جواد رضاپور</v>
      </c>
      <c r="G4340" s="2">
        <v>0</v>
      </c>
    </row>
    <row r="4341" spans="2:7" x14ac:dyDescent="0.25">
      <c r="B4341" s="122">
        <f t="shared" ref="B4341:B4404" si="68">ROW()-2</f>
        <v>4339</v>
      </c>
      <c r="C4341" s="375">
        <v>45522</v>
      </c>
      <c r="D4341" s="236" t="s">
        <v>149</v>
      </c>
      <c r="E4341" s="223" t="str">
        <f>VLOOKUP(D4341,Y$4:AA4343,2,FALSE)</f>
        <v>لودر ZL50</v>
      </c>
      <c r="F4341" s="223" t="str">
        <f>VLOOKUP(D4341,Y$4:AA4343,3,FALSE)</f>
        <v>میرزایی</v>
      </c>
      <c r="G4341" s="2">
        <v>105</v>
      </c>
    </row>
    <row r="4342" spans="2:7" x14ac:dyDescent="0.25">
      <c r="B4342" s="122">
        <f t="shared" si="68"/>
        <v>4340</v>
      </c>
      <c r="C4342" s="375">
        <v>45522</v>
      </c>
      <c r="D4342" s="236" t="s">
        <v>150</v>
      </c>
      <c r="E4342" s="223" t="str">
        <f>VLOOKUP(D4342,Y$4:AA4344,2,FALSE)</f>
        <v>کامیون کمپرسی</v>
      </c>
      <c r="F4342" s="223" t="str">
        <f>VLOOKUP(D4342,Y$4:AA4344,3,FALSE)</f>
        <v>میرزایی</v>
      </c>
      <c r="G4342" s="2">
        <v>0</v>
      </c>
    </row>
    <row r="4343" spans="2:7" x14ac:dyDescent="0.25">
      <c r="B4343" s="122">
        <f t="shared" si="68"/>
        <v>4341</v>
      </c>
      <c r="C4343" s="375">
        <v>45522</v>
      </c>
      <c r="D4343" s="236" t="s">
        <v>152</v>
      </c>
      <c r="E4343" s="223" t="str">
        <f>VLOOKUP(D4343,Y$4:AA4345,2,FALSE)</f>
        <v>کامیون کمپرسی</v>
      </c>
      <c r="F4343" s="223" t="str">
        <f>VLOOKUP(D4343,Y$4:AA4345,3,FALSE)</f>
        <v>میرزایی</v>
      </c>
      <c r="G4343" s="2">
        <v>0</v>
      </c>
    </row>
    <row r="4344" spans="2:7" x14ac:dyDescent="0.25">
      <c r="B4344" s="122">
        <f t="shared" si="68"/>
        <v>4342</v>
      </c>
      <c r="C4344" s="375">
        <v>45522</v>
      </c>
      <c r="D4344" s="236" t="s">
        <v>153</v>
      </c>
      <c r="E4344" s="223" t="str">
        <f>VLOOKUP(D4344,Y$4:AA4346,2,FALSE)</f>
        <v>کامیون کمپرسی</v>
      </c>
      <c r="F4344" s="223" t="str">
        <f>VLOOKUP(D4344,Y$4:AA4346,3,FALSE)</f>
        <v>میرزایی</v>
      </c>
      <c r="G4344" s="2">
        <v>0</v>
      </c>
    </row>
    <row r="4345" spans="2:7" x14ac:dyDescent="0.25">
      <c r="B4345" s="122">
        <f t="shared" si="68"/>
        <v>4343</v>
      </c>
      <c r="C4345" s="375">
        <v>45522</v>
      </c>
      <c r="D4345" s="236" t="s">
        <v>137</v>
      </c>
      <c r="E4345" s="223" t="str">
        <f>VLOOKUP(D4345,Y$4:AA4347,2,FALSE)</f>
        <v>بیل مکانیکی</v>
      </c>
      <c r="F4345" s="223" t="str">
        <f>VLOOKUP(D4345,Y$4:AA4347,3,FALSE)</f>
        <v>انصاری</v>
      </c>
      <c r="G4345" s="2">
        <v>220</v>
      </c>
    </row>
    <row r="4346" spans="2:7" x14ac:dyDescent="0.25">
      <c r="B4346" s="122">
        <f t="shared" si="68"/>
        <v>4344</v>
      </c>
      <c r="C4346" s="375">
        <v>45522</v>
      </c>
      <c r="D4346" s="236" t="s">
        <v>139</v>
      </c>
      <c r="E4346" s="223" t="str">
        <f>VLOOKUP(D4346,Y$4:AA4348,2,FALSE)</f>
        <v>بیل مکانیکی</v>
      </c>
      <c r="F4346" s="223" t="str">
        <f>VLOOKUP(D4346,Y$4:AA4348,3,FALSE)</f>
        <v>انصاری</v>
      </c>
      <c r="G4346" s="2">
        <v>355</v>
      </c>
    </row>
    <row r="4347" spans="2:7" x14ac:dyDescent="0.25">
      <c r="B4347" s="122">
        <f t="shared" si="68"/>
        <v>4345</v>
      </c>
      <c r="C4347" s="375">
        <v>45522</v>
      </c>
      <c r="D4347" s="236" t="s">
        <v>141</v>
      </c>
      <c r="E4347" s="223" t="str">
        <f>VLOOKUP(D4347,Y$4:AA4349,2,FALSE)</f>
        <v>کامیون کمپرسی</v>
      </c>
      <c r="F4347" s="223" t="str">
        <f>VLOOKUP(D4347,Y$4:AA4349,3,FALSE)</f>
        <v>انصاری</v>
      </c>
      <c r="G4347" s="2">
        <v>0</v>
      </c>
    </row>
    <row r="4348" spans="2:7" x14ac:dyDescent="0.25">
      <c r="B4348" s="122">
        <f t="shared" si="68"/>
        <v>4346</v>
      </c>
      <c r="C4348" s="375">
        <v>45522</v>
      </c>
      <c r="D4348" s="236" t="s">
        <v>142</v>
      </c>
      <c r="E4348" s="223" t="str">
        <f>VLOOKUP(D4348,Y$4:AA4350,2,FALSE)</f>
        <v>کامیون کمپرسی</v>
      </c>
      <c r="F4348" s="223" t="str">
        <f>VLOOKUP(D4348,Y$4:AA4350,3,FALSE)</f>
        <v>انصاری</v>
      </c>
      <c r="G4348" s="2">
        <v>248</v>
      </c>
    </row>
    <row r="4349" spans="2:7" x14ac:dyDescent="0.25">
      <c r="B4349" s="122">
        <f t="shared" si="68"/>
        <v>4347</v>
      </c>
      <c r="C4349" s="375">
        <v>45522</v>
      </c>
      <c r="D4349" s="236" t="s">
        <v>143</v>
      </c>
      <c r="E4349" s="223" t="str">
        <f>VLOOKUP(D4349,Y$4:AA4351,2,FALSE)</f>
        <v>کامیون کمپرسی</v>
      </c>
      <c r="F4349" s="223" t="str">
        <f>VLOOKUP(D4349,Y$4:AA4351,3,FALSE)</f>
        <v>انصاری</v>
      </c>
      <c r="G4349" s="2">
        <v>0</v>
      </c>
    </row>
    <row r="4350" spans="2:7" x14ac:dyDescent="0.25">
      <c r="B4350" s="122">
        <f t="shared" si="68"/>
        <v>4348</v>
      </c>
      <c r="C4350" s="375">
        <v>45522</v>
      </c>
      <c r="D4350" s="236" t="s">
        <v>136</v>
      </c>
      <c r="E4350" s="223" t="str">
        <f>VLOOKUP(D4350,Y$4:AA4352,2,FALSE)</f>
        <v>بلدوزر</v>
      </c>
      <c r="F4350" s="223" t="str">
        <f>VLOOKUP(D4350,Y$4:AA4352,3,FALSE)</f>
        <v>انصاری</v>
      </c>
      <c r="G4350" s="2">
        <v>0</v>
      </c>
    </row>
    <row r="4351" spans="2:7" x14ac:dyDescent="0.25">
      <c r="B4351" s="122">
        <f t="shared" si="68"/>
        <v>4349</v>
      </c>
      <c r="C4351" s="375">
        <v>45522</v>
      </c>
      <c r="D4351" s="236" t="s">
        <v>286</v>
      </c>
      <c r="E4351" s="223" t="str">
        <f>VLOOKUP(D4351,Y$4:AA4353,2,FALSE)</f>
        <v>بلدوزر</v>
      </c>
      <c r="F4351" s="223" t="str">
        <f>VLOOKUP(D4351,Y$4:AA4353,3,FALSE)</f>
        <v>انصاری</v>
      </c>
      <c r="G4351" s="2">
        <v>0</v>
      </c>
    </row>
    <row r="4352" spans="2:7" x14ac:dyDescent="0.25">
      <c r="B4352" s="122">
        <f t="shared" si="68"/>
        <v>4350</v>
      </c>
      <c r="C4352" s="375">
        <v>45522</v>
      </c>
      <c r="D4352" s="236" t="s">
        <v>155</v>
      </c>
      <c r="E4352" s="223" t="str">
        <f>VLOOKUP(D4352,Y$4:AA4354,2,FALSE)</f>
        <v>لودر</v>
      </c>
      <c r="F4352" s="223" t="str">
        <f>VLOOKUP(D4352,Y$4:AA4354,3,FALSE)</f>
        <v>صداقت</v>
      </c>
      <c r="G4352" s="2">
        <v>0</v>
      </c>
    </row>
    <row r="4353" spans="2:7" x14ac:dyDescent="0.25">
      <c r="B4353" s="122">
        <f t="shared" si="68"/>
        <v>4351</v>
      </c>
      <c r="C4353" s="375">
        <v>45522</v>
      </c>
      <c r="D4353" s="236" t="s">
        <v>156</v>
      </c>
      <c r="E4353" s="223" t="str">
        <f>VLOOKUP(D4353,Y$4:AA4355,2,FALSE)</f>
        <v>کامیون کمپرسی</v>
      </c>
      <c r="F4353" s="223" t="str">
        <f>VLOOKUP(D4353,Y$4:AA4355,3,FALSE)</f>
        <v>صداقت</v>
      </c>
      <c r="G4353" s="2">
        <v>0</v>
      </c>
    </row>
    <row r="4354" spans="2:7" x14ac:dyDescent="0.25">
      <c r="B4354" s="122">
        <f t="shared" si="68"/>
        <v>4352</v>
      </c>
      <c r="C4354" s="375">
        <v>45522</v>
      </c>
      <c r="D4354" s="236" t="s">
        <v>157</v>
      </c>
      <c r="E4354" s="223" t="str">
        <f>VLOOKUP(D4354,Y$4:AA4356,2,FALSE)</f>
        <v>کامیون کمپرسی</v>
      </c>
      <c r="F4354" s="223" t="str">
        <f>VLOOKUP(D4354,Y$4:AA4356,3,FALSE)</f>
        <v>صداقت</v>
      </c>
      <c r="G4354" s="2">
        <v>251</v>
      </c>
    </row>
    <row r="4355" spans="2:7" x14ac:dyDescent="0.25">
      <c r="B4355" s="122">
        <f t="shared" si="68"/>
        <v>4353</v>
      </c>
      <c r="C4355" s="375">
        <v>45522</v>
      </c>
      <c r="D4355" s="236" t="s">
        <v>302</v>
      </c>
      <c r="E4355" s="223" t="str">
        <f>VLOOKUP(D4355,Y$4:AA4357,2,FALSE)</f>
        <v>کامیون کمپرسی</v>
      </c>
      <c r="F4355" s="223" t="str">
        <f>VLOOKUP(D4355,Y$4:AA4357,3,FALSE)</f>
        <v>صداقت</v>
      </c>
      <c r="G4355" s="2">
        <v>0</v>
      </c>
    </row>
    <row r="4356" spans="2:7" x14ac:dyDescent="0.25">
      <c r="B4356" s="122">
        <f t="shared" si="68"/>
        <v>4354</v>
      </c>
      <c r="C4356" s="375">
        <v>45522</v>
      </c>
      <c r="D4356" s="236" t="s">
        <v>266</v>
      </c>
      <c r="E4356" s="223" t="str">
        <f>VLOOKUP(D4356,Y$4:AA4358,2,FALSE)</f>
        <v>کامیون کمپرسی</v>
      </c>
      <c r="F4356" s="223" t="str">
        <f>VLOOKUP(D4356,Y$4:AA4358,3,FALSE)</f>
        <v>انصاری</v>
      </c>
      <c r="G4356" s="2">
        <v>0</v>
      </c>
    </row>
    <row r="4357" spans="2:7" x14ac:dyDescent="0.25">
      <c r="B4357" s="122">
        <f t="shared" si="68"/>
        <v>4355</v>
      </c>
      <c r="C4357" s="375">
        <v>45522</v>
      </c>
      <c r="D4357" s="236" t="s">
        <v>267</v>
      </c>
      <c r="E4357" s="223" t="str">
        <f>VLOOKUP(D4357,Y$4:AA4359,2,FALSE)</f>
        <v>کامیون کمپرسی</v>
      </c>
      <c r="F4357" s="223" t="str">
        <f>VLOOKUP(D4357,Y$4:AA4359,3,FALSE)</f>
        <v>انصاری</v>
      </c>
      <c r="G4357" s="2">
        <v>0</v>
      </c>
    </row>
    <row r="4358" spans="2:7" x14ac:dyDescent="0.25">
      <c r="B4358" s="122">
        <f t="shared" si="68"/>
        <v>4356</v>
      </c>
      <c r="C4358" s="375">
        <v>45522</v>
      </c>
      <c r="D4358" s="236" t="s">
        <v>258</v>
      </c>
      <c r="E4358" s="223" t="str">
        <f>VLOOKUP(D4358,Y$4:AA4360,2,FALSE)</f>
        <v>کامیون کمپرسی</v>
      </c>
      <c r="F4358" s="223" t="str">
        <f>VLOOKUP(D4358,Y$4:AA4360,3,FALSE)</f>
        <v>انصاری</v>
      </c>
      <c r="G4358" s="2">
        <v>0</v>
      </c>
    </row>
    <row r="4359" spans="2:7" x14ac:dyDescent="0.25">
      <c r="B4359" s="122">
        <f t="shared" si="68"/>
        <v>4357</v>
      </c>
      <c r="C4359" s="375">
        <v>45522</v>
      </c>
      <c r="D4359" s="236" t="s">
        <v>179</v>
      </c>
      <c r="E4359" s="223" t="str">
        <f>VLOOKUP(D4359,Y$4:AA4361,2,FALSE)</f>
        <v>تانکر آب</v>
      </c>
      <c r="F4359" s="223" t="str">
        <f>VLOOKUP(D4359,Y$4:AA4361,3,FALSE)</f>
        <v>گلپایگانی</v>
      </c>
      <c r="G4359" s="2">
        <v>86</v>
      </c>
    </row>
    <row r="4360" spans="2:7" x14ac:dyDescent="0.25">
      <c r="B4360" s="122">
        <f t="shared" si="68"/>
        <v>4358</v>
      </c>
      <c r="C4360" s="375">
        <v>45522</v>
      </c>
      <c r="D4360" s="236" t="s">
        <v>164</v>
      </c>
      <c r="E4360" s="223" t="str">
        <f>VLOOKUP(D4360,Y$4:AA4362,2,FALSE)</f>
        <v>گریدر 14G</v>
      </c>
      <c r="F4360" s="223" t="str">
        <f>VLOOKUP(D4360,Y$4:AA4362,3,FALSE)</f>
        <v>محمد پور</v>
      </c>
      <c r="G4360" s="2">
        <v>0</v>
      </c>
    </row>
    <row r="4361" spans="2:7" x14ac:dyDescent="0.25">
      <c r="B4361" s="122">
        <f t="shared" si="68"/>
        <v>4359</v>
      </c>
      <c r="C4361" s="375">
        <v>45522</v>
      </c>
      <c r="D4361" s="236" t="s">
        <v>168</v>
      </c>
      <c r="E4361" s="223" t="str">
        <f>VLOOKUP(D4361,Y$4:AA4363,2,FALSE)</f>
        <v>غلطک کششی</v>
      </c>
      <c r="F4361" s="223" t="str">
        <f>VLOOKUP(D4361,Y$4:AA4363,3,FALSE)</f>
        <v>محمد پور</v>
      </c>
      <c r="G4361" s="2">
        <v>60</v>
      </c>
    </row>
    <row r="4362" spans="2:7" x14ac:dyDescent="0.25">
      <c r="B4362" s="122">
        <f t="shared" si="68"/>
        <v>4360</v>
      </c>
      <c r="C4362" s="375">
        <v>45522</v>
      </c>
      <c r="D4362" s="236" t="s">
        <v>171</v>
      </c>
      <c r="E4362" s="223" t="str">
        <f>VLOOKUP(D4362,Y$4:AA4364,2,FALSE)</f>
        <v>غلطک کششی</v>
      </c>
      <c r="F4362" s="223" t="str">
        <f>VLOOKUP(D4362,Y$4:AA4364,3,FALSE)</f>
        <v>محمد پور</v>
      </c>
      <c r="G4362" s="2">
        <v>62</v>
      </c>
    </row>
    <row r="4363" spans="2:7" x14ac:dyDescent="0.25">
      <c r="B4363" s="122">
        <f t="shared" si="68"/>
        <v>4361</v>
      </c>
      <c r="C4363" s="375">
        <v>45522</v>
      </c>
      <c r="D4363" s="236" t="s">
        <v>172</v>
      </c>
      <c r="E4363" s="223" t="str">
        <f>VLOOKUP(D4363,Y$4:AA4365,2,FALSE)</f>
        <v>لودر</v>
      </c>
      <c r="F4363" s="223" t="str">
        <f>VLOOKUP(D4363,Y$4:AA4365,3,FALSE)</f>
        <v>محمد پور</v>
      </c>
      <c r="G4363" s="2">
        <v>0</v>
      </c>
    </row>
    <row r="4364" spans="2:7" x14ac:dyDescent="0.25">
      <c r="B4364" s="122">
        <f t="shared" si="68"/>
        <v>4362</v>
      </c>
      <c r="C4364" s="375">
        <v>45522</v>
      </c>
      <c r="D4364" s="236" t="s">
        <v>173</v>
      </c>
      <c r="E4364" s="223" t="str">
        <f>VLOOKUP(D4364,Y$4:AA4366,2,FALSE)</f>
        <v>تانکر آب</v>
      </c>
      <c r="F4364" s="223" t="str">
        <f>VLOOKUP(D4364,Y$4:AA4366,3,FALSE)</f>
        <v>محمد پور</v>
      </c>
      <c r="G4364" s="2">
        <v>0</v>
      </c>
    </row>
    <row r="4365" spans="2:7" x14ac:dyDescent="0.25">
      <c r="B4365" s="122">
        <f t="shared" si="68"/>
        <v>4363</v>
      </c>
      <c r="C4365" s="375">
        <v>45522</v>
      </c>
      <c r="D4365" s="236" t="s">
        <v>174</v>
      </c>
      <c r="E4365" s="223" t="str">
        <f>VLOOKUP(D4365,Y$4:AA4367,2,FALSE)</f>
        <v>غلطک پاچه بزی</v>
      </c>
      <c r="F4365" s="223" t="str">
        <f>VLOOKUP(D4365,Y$4:AA4367,3,FALSE)</f>
        <v>محمد پور</v>
      </c>
      <c r="G4365" s="2">
        <v>0</v>
      </c>
    </row>
    <row r="4366" spans="2:7" x14ac:dyDescent="0.25">
      <c r="B4366" s="122">
        <f t="shared" si="68"/>
        <v>4364</v>
      </c>
      <c r="C4366" s="375">
        <v>45522</v>
      </c>
      <c r="D4366" s="236" t="s">
        <v>176</v>
      </c>
      <c r="E4366" s="223" t="str">
        <f>VLOOKUP(D4366,Y$4:AA4368,2,FALSE)</f>
        <v>بلدوزر</v>
      </c>
      <c r="F4366" s="223" t="str">
        <f>VLOOKUP(D4366,Y$4:AA4368,3,FALSE)</f>
        <v>محمد پور</v>
      </c>
      <c r="G4366" s="2">
        <v>292</v>
      </c>
    </row>
    <row r="4367" spans="2:7" x14ac:dyDescent="0.25">
      <c r="B4367" s="122">
        <f t="shared" si="68"/>
        <v>4365</v>
      </c>
      <c r="C4367" s="375">
        <v>45522</v>
      </c>
      <c r="D4367" s="236" t="s">
        <v>177</v>
      </c>
      <c r="E4367" s="223" t="str">
        <f>VLOOKUP(D4367,Y$4:AA4369,2,FALSE)</f>
        <v>کمپرسی جفت</v>
      </c>
      <c r="F4367" s="223" t="str">
        <f>VLOOKUP(D4367,Y$4:AA4369,3,FALSE)</f>
        <v>محمد پور</v>
      </c>
      <c r="G4367" s="2">
        <v>164</v>
      </c>
    </row>
    <row r="4368" spans="2:7" x14ac:dyDescent="0.25">
      <c r="B4368" s="122">
        <f t="shared" si="68"/>
        <v>4366</v>
      </c>
      <c r="C4368" s="375">
        <v>45522</v>
      </c>
      <c r="D4368" s="236" t="s">
        <v>270</v>
      </c>
      <c r="E4368" s="223" t="str">
        <f>VLOOKUP(D4368,Y$4:AA4370,2,FALSE)</f>
        <v>کمپرسی جفت</v>
      </c>
      <c r="F4368" s="223" t="str">
        <f>VLOOKUP(D4368,Y$4:AA4370,3,FALSE)</f>
        <v>محمد پور</v>
      </c>
      <c r="G4368" s="2">
        <v>0</v>
      </c>
    </row>
    <row r="4369" spans="2:8" x14ac:dyDescent="0.25">
      <c r="B4369" s="122">
        <f t="shared" si="68"/>
        <v>4367</v>
      </c>
      <c r="C4369" s="375">
        <v>45522</v>
      </c>
      <c r="D4369" s="236" t="s">
        <v>268</v>
      </c>
      <c r="E4369" s="223" t="str">
        <f>VLOOKUP(D4369,Y$4:AA4371,2,FALSE)</f>
        <v>کمپرسی تک</v>
      </c>
      <c r="F4369" s="223" t="str">
        <f>VLOOKUP(D4369,Y$4:AA4371,3,FALSE)</f>
        <v>محمد پور</v>
      </c>
      <c r="G4369" s="2">
        <v>220</v>
      </c>
    </row>
    <row r="4370" spans="2:8" x14ac:dyDescent="0.25">
      <c r="B4370" s="122">
        <f t="shared" si="68"/>
        <v>4368</v>
      </c>
      <c r="C4370" s="375">
        <v>45522</v>
      </c>
      <c r="D4370" s="236" t="s">
        <v>260</v>
      </c>
      <c r="E4370" s="223" t="str">
        <f>VLOOKUP(D4370,Y$4:AA4372,2,FALSE)</f>
        <v>تانکر آب</v>
      </c>
      <c r="F4370" s="223" t="str">
        <f>VLOOKUP(D4370,Y$4:AA4372,3,FALSE)</f>
        <v>محمد پور</v>
      </c>
      <c r="G4370" s="2">
        <v>222</v>
      </c>
    </row>
    <row r="4371" spans="2:8" x14ac:dyDescent="0.25">
      <c r="B4371" s="122">
        <f t="shared" si="68"/>
        <v>4369</v>
      </c>
      <c r="C4371" s="375">
        <v>45522</v>
      </c>
      <c r="D4371" s="236" t="s">
        <v>284</v>
      </c>
      <c r="E4371" s="223" t="str">
        <f>VLOOKUP(D4371,Y$4:AA4373,2,FALSE)</f>
        <v>کمپرسی جفت</v>
      </c>
      <c r="F4371" s="223" t="str">
        <f>VLOOKUP(D4371,Y$4:AA4373,3,FALSE)</f>
        <v>محمد پور</v>
      </c>
      <c r="G4371" s="2">
        <v>307</v>
      </c>
    </row>
    <row r="4372" spans="2:8" x14ac:dyDescent="0.25">
      <c r="B4372" s="122">
        <f t="shared" si="68"/>
        <v>4370</v>
      </c>
      <c r="C4372" s="375">
        <v>45522</v>
      </c>
      <c r="D4372" s="236" t="s">
        <v>359</v>
      </c>
      <c r="E4372" s="223" t="str">
        <f>VLOOKUP(D4372,Y$4:AA4374,2,FALSE)</f>
        <v>کمپرسی جفت</v>
      </c>
      <c r="F4372" s="223" t="str">
        <f>VLOOKUP(D4372,Y$4:AA4374,3,FALSE)</f>
        <v>محمد پور</v>
      </c>
      <c r="G4372" s="2">
        <v>0</v>
      </c>
    </row>
    <row r="4373" spans="2:8" x14ac:dyDescent="0.25">
      <c r="B4373" s="122">
        <f t="shared" si="68"/>
        <v>4371</v>
      </c>
      <c r="C4373" s="375">
        <v>45522</v>
      </c>
      <c r="D4373" s="236" t="s">
        <v>361</v>
      </c>
      <c r="E4373" s="223" t="str">
        <f>VLOOKUP(D4373,Y$4:AA4375,2,FALSE)</f>
        <v>لودر</v>
      </c>
      <c r="F4373" s="223" t="str">
        <f>VLOOKUP(D4373,Y$4:AA4375,3,FALSE)</f>
        <v>محمد پور</v>
      </c>
      <c r="G4373" s="2">
        <v>168</v>
      </c>
    </row>
    <row r="4374" spans="2:8" x14ac:dyDescent="0.25">
      <c r="B4374" s="122">
        <f t="shared" si="68"/>
        <v>4372</v>
      </c>
      <c r="C4374" s="375">
        <v>45522</v>
      </c>
      <c r="D4374" s="236" t="s">
        <v>393</v>
      </c>
      <c r="E4374" s="223" t="str">
        <f>VLOOKUP(D4374,Y$4:AA4376,2,FALSE)</f>
        <v xml:space="preserve"> پمپ بتن</v>
      </c>
      <c r="F4374" s="223" t="str">
        <f>VLOOKUP(D4374,Y$4:AA4376,3,FALSE)</f>
        <v>اسماعیل پور</v>
      </c>
      <c r="G4374" s="2">
        <v>200</v>
      </c>
    </row>
    <row r="4375" spans="2:8" x14ac:dyDescent="0.25">
      <c r="B4375" s="122">
        <f t="shared" si="68"/>
        <v>4373</v>
      </c>
      <c r="C4375" s="375">
        <v>45522</v>
      </c>
      <c r="D4375" s="236" t="s">
        <v>387</v>
      </c>
      <c r="E4375" s="223" t="str">
        <f>VLOOKUP(D4375,Y$4:AA4377,2,FALSE)</f>
        <v>کمپرسی تک</v>
      </c>
      <c r="F4375" s="223" t="str">
        <f>VLOOKUP(D4375,Y$4:AA4377,3,FALSE)</f>
        <v>جواد رضاپور</v>
      </c>
      <c r="G4375" s="2">
        <v>123</v>
      </c>
    </row>
    <row r="4376" spans="2:8" x14ac:dyDescent="0.25">
      <c r="B4376" s="122">
        <f t="shared" si="68"/>
        <v>4374</v>
      </c>
      <c r="C4376" s="375">
        <v>45522</v>
      </c>
      <c r="D4376" s="236" t="s">
        <v>388</v>
      </c>
      <c r="E4376" s="223" t="str">
        <f>VLOOKUP(D4376,Y$4:AA4378,2,FALSE)</f>
        <v>کمپرسی تک</v>
      </c>
      <c r="F4376" s="223" t="str">
        <f>VLOOKUP(D4376,Y$4:AA4378,3,FALSE)</f>
        <v>جواد رضاپور</v>
      </c>
      <c r="G4376" s="2">
        <v>102</v>
      </c>
    </row>
    <row r="4377" spans="2:8" x14ac:dyDescent="0.25">
      <c r="B4377" s="122">
        <f t="shared" si="68"/>
        <v>4375</v>
      </c>
      <c r="C4377" s="375">
        <v>45522</v>
      </c>
      <c r="D4377" s="236" t="s">
        <v>397</v>
      </c>
      <c r="E4377" s="223" t="str">
        <f>VLOOKUP(D4377,Y$4:AA4379,2,FALSE)</f>
        <v>لودر</v>
      </c>
      <c r="F4377" s="223" t="str">
        <f>VLOOKUP(D4377,Y$4:AA4379,3,FALSE)</f>
        <v>جواد رضاپور</v>
      </c>
      <c r="G4377" s="2">
        <v>132</v>
      </c>
    </row>
    <row r="4378" spans="2:8" x14ac:dyDescent="0.25">
      <c r="B4378" s="122">
        <f t="shared" si="68"/>
        <v>4376</v>
      </c>
      <c r="C4378" s="375">
        <v>45522</v>
      </c>
      <c r="D4378" s="236" t="s">
        <v>435</v>
      </c>
      <c r="E4378" s="223" t="str">
        <f>VLOOKUP(D4378,Y$4:AA4380,2,FALSE)</f>
        <v>بلدوزر</v>
      </c>
      <c r="F4378" s="223" t="str">
        <f>VLOOKUP(D4378,Y$4:AA4380,3,FALSE)</f>
        <v>جواد رضاپور</v>
      </c>
      <c r="G4378" s="2">
        <v>283</v>
      </c>
    </row>
    <row r="4379" spans="2:8" x14ac:dyDescent="0.25">
      <c r="B4379" s="122">
        <f t="shared" si="68"/>
        <v>4377</v>
      </c>
      <c r="C4379" s="375">
        <v>45522</v>
      </c>
      <c r="D4379" s="236" t="s">
        <v>436</v>
      </c>
      <c r="E4379" s="223" t="str">
        <f>VLOOKUP(D4379,Y$4:AA4381,2,FALSE)</f>
        <v>تانکر آب</v>
      </c>
      <c r="F4379" s="223" t="str">
        <f>VLOOKUP(D4379,Y$4:AA4381,3,FALSE)</f>
        <v>جواد رضاپور</v>
      </c>
      <c r="G4379" s="2">
        <v>0</v>
      </c>
    </row>
    <row r="4380" spans="2:8" x14ac:dyDescent="0.25">
      <c r="B4380" s="122">
        <f t="shared" si="68"/>
        <v>4378</v>
      </c>
      <c r="C4380" s="375">
        <v>45522</v>
      </c>
      <c r="D4380" s="137" t="s">
        <v>261</v>
      </c>
      <c r="E4380" s="223" t="str">
        <f>VLOOKUP(D4380,Y$4:AA4382,2,FALSE)</f>
        <v>تانکر آب</v>
      </c>
      <c r="F4380" s="223" t="str">
        <f>VLOOKUP(D4380,Y$4:AA4382,3,FALSE)</f>
        <v>خاکسارنژاد</v>
      </c>
      <c r="G4380" s="2">
        <v>0</v>
      </c>
    </row>
    <row r="4381" spans="2:8" x14ac:dyDescent="0.25">
      <c r="B4381" s="122">
        <f t="shared" si="68"/>
        <v>4379</v>
      </c>
      <c r="C4381" s="375">
        <v>45522</v>
      </c>
      <c r="D4381" s="137" t="s">
        <v>484</v>
      </c>
      <c r="E4381" s="223" t="s">
        <v>276</v>
      </c>
      <c r="F4381" s="223" t="s">
        <v>481</v>
      </c>
      <c r="G4381" s="2">
        <v>201</v>
      </c>
    </row>
    <row r="4382" spans="2:8" x14ac:dyDescent="0.25">
      <c r="B4382" s="122">
        <f t="shared" si="68"/>
        <v>4380</v>
      </c>
      <c r="C4382" s="375">
        <v>45522</v>
      </c>
      <c r="D4382" s="137" t="s">
        <v>484</v>
      </c>
      <c r="E4382" s="360" t="s">
        <v>104</v>
      </c>
      <c r="F4382" s="360" t="s">
        <v>481</v>
      </c>
      <c r="G4382" s="2">
        <v>53</v>
      </c>
    </row>
    <row r="4383" spans="2:8" x14ac:dyDescent="0.25">
      <c r="B4383" s="122">
        <f t="shared" si="68"/>
        <v>4381</v>
      </c>
      <c r="C4383" s="375">
        <v>45522</v>
      </c>
      <c r="D4383" s="137" t="s">
        <v>84</v>
      </c>
      <c r="E4383" s="228" t="str">
        <f>VLOOKUP(D4383,Y$4:AA4385,2,FALSE)</f>
        <v>تانکر اداره سوخت</v>
      </c>
      <c r="F4383" s="228" t="str">
        <f>VLOOKUP(D4383,Y$4:AA4385,3,FALSE)</f>
        <v>هیزمی</v>
      </c>
      <c r="G4383" s="23">
        <v>0</v>
      </c>
      <c r="H4383" s="2">
        <v>76000</v>
      </c>
    </row>
    <row r="4384" spans="2:8" x14ac:dyDescent="0.25">
      <c r="B4384" s="122">
        <f t="shared" si="68"/>
        <v>4382</v>
      </c>
      <c r="C4384" s="375">
        <v>45523</v>
      </c>
      <c r="D4384" s="236" t="s">
        <v>127</v>
      </c>
      <c r="E4384" s="223" t="s">
        <v>99</v>
      </c>
      <c r="F4384" s="223" t="s">
        <v>341</v>
      </c>
      <c r="G4384" s="2">
        <v>364</v>
      </c>
    </row>
    <row r="4385" spans="2:7" x14ac:dyDescent="0.25">
      <c r="B4385" s="122">
        <f t="shared" si="68"/>
        <v>4383</v>
      </c>
      <c r="C4385" s="375">
        <v>45523</v>
      </c>
      <c r="D4385" s="236" t="s">
        <v>297</v>
      </c>
      <c r="E4385" s="223" t="s">
        <v>99</v>
      </c>
      <c r="F4385" s="223" t="s">
        <v>342</v>
      </c>
      <c r="G4385" s="4">
        <v>0</v>
      </c>
    </row>
    <row r="4386" spans="2:7" x14ac:dyDescent="0.25">
      <c r="B4386" s="122">
        <f t="shared" si="68"/>
        <v>4384</v>
      </c>
      <c r="C4386" s="375">
        <v>45523</v>
      </c>
      <c r="D4386" s="236" t="s">
        <v>88</v>
      </c>
      <c r="E4386" s="223" t="s">
        <v>89</v>
      </c>
      <c r="F4386" s="223" t="s">
        <v>343</v>
      </c>
      <c r="G4386" s="2">
        <v>157</v>
      </c>
    </row>
    <row r="4387" spans="2:7" x14ac:dyDescent="0.25">
      <c r="B4387" s="122">
        <f t="shared" si="68"/>
        <v>4385</v>
      </c>
      <c r="C4387" s="375">
        <v>45523</v>
      </c>
      <c r="D4387" s="236" t="s">
        <v>301</v>
      </c>
      <c r="E4387" s="223" t="s">
        <v>89</v>
      </c>
      <c r="F4387" s="223" t="s">
        <v>344</v>
      </c>
      <c r="G4387" s="2">
        <v>0</v>
      </c>
    </row>
    <row r="4388" spans="2:7" x14ac:dyDescent="0.25">
      <c r="B4388" s="122">
        <f t="shared" si="68"/>
        <v>4386</v>
      </c>
      <c r="C4388" s="375">
        <v>45523</v>
      </c>
      <c r="D4388" s="236" t="s">
        <v>120</v>
      </c>
      <c r="E4388" s="223" t="s">
        <v>133</v>
      </c>
      <c r="F4388" s="223" t="s">
        <v>345</v>
      </c>
      <c r="G4388" s="2">
        <v>0</v>
      </c>
    </row>
    <row r="4389" spans="2:7" x14ac:dyDescent="0.25">
      <c r="B4389" s="122">
        <f t="shared" si="68"/>
        <v>4387</v>
      </c>
      <c r="C4389" s="375">
        <v>45523</v>
      </c>
      <c r="D4389" s="236" t="s">
        <v>122</v>
      </c>
      <c r="E4389" s="223" t="s">
        <v>123</v>
      </c>
      <c r="F4389" s="223" t="s">
        <v>346</v>
      </c>
      <c r="G4389" s="2">
        <v>0</v>
      </c>
    </row>
    <row r="4390" spans="2:7" x14ac:dyDescent="0.25">
      <c r="B4390" s="122">
        <f t="shared" si="68"/>
        <v>4388</v>
      </c>
      <c r="C4390" s="375">
        <v>45523</v>
      </c>
      <c r="D4390" s="236" t="s">
        <v>356</v>
      </c>
      <c r="E4390" s="223" t="s">
        <v>368</v>
      </c>
      <c r="F4390" s="223" t="s">
        <v>129</v>
      </c>
      <c r="G4390" s="2">
        <v>0</v>
      </c>
    </row>
    <row r="4391" spans="2:7" x14ac:dyDescent="0.25">
      <c r="B4391" s="122">
        <f t="shared" si="68"/>
        <v>4389</v>
      </c>
      <c r="C4391" s="375">
        <v>45523</v>
      </c>
      <c r="D4391" s="236" t="s">
        <v>460</v>
      </c>
      <c r="E4391" s="223" t="e">
        <v>#N/A</v>
      </c>
      <c r="F4391" s="223" t="e">
        <v>#N/A</v>
      </c>
      <c r="G4391" s="2">
        <v>0</v>
      </c>
    </row>
    <row r="4392" spans="2:7" x14ac:dyDescent="0.25">
      <c r="B4392" s="122">
        <f t="shared" si="68"/>
        <v>4390</v>
      </c>
      <c r="C4392" s="375">
        <v>45523</v>
      </c>
      <c r="D4392" s="236" t="s">
        <v>119</v>
      </c>
      <c r="E4392" s="223" t="s">
        <v>108</v>
      </c>
      <c r="F4392" s="223" t="s">
        <v>347</v>
      </c>
      <c r="G4392" s="2">
        <v>0</v>
      </c>
    </row>
    <row r="4393" spans="2:7" x14ac:dyDescent="0.25">
      <c r="B4393" s="122">
        <f t="shared" si="68"/>
        <v>4391</v>
      </c>
      <c r="C4393" s="375">
        <v>45523</v>
      </c>
      <c r="D4393" s="236" t="s">
        <v>110</v>
      </c>
      <c r="E4393" s="223" t="s">
        <v>108</v>
      </c>
      <c r="F4393" s="223" t="s">
        <v>348</v>
      </c>
      <c r="G4393" s="2">
        <v>0</v>
      </c>
    </row>
    <row r="4394" spans="2:7" x14ac:dyDescent="0.25">
      <c r="B4394" s="122">
        <f t="shared" si="68"/>
        <v>4392</v>
      </c>
      <c r="C4394" s="375">
        <v>45523</v>
      </c>
      <c r="D4394" s="236" t="s">
        <v>107</v>
      </c>
      <c r="E4394" s="223" t="s">
        <v>108</v>
      </c>
      <c r="F4394" s="223" t="s">
        <v>349</v>
      </c>
      <c r="G4394" s="2">
        <v>0</v>
      </c>
    </row>
    <row r="4395" spans="2:7" x14ac:dyDescent="0.25">
      <c r="B4395" s="122">
        <f t="shared" si="68"/>
        <v>4393</v>
      </c>
      <c r="C4395" s="375">
        <v>45523</v>
      </c>
      <c r="D4395" s="236" t="s">
        <v>285</v>
      </c>
      <c r="E4395" s="223" t="s">
        <v>108</v>
      </c>
      <c r="F4395" s="223" t="s">
        <v>348</v>
      </c>
      <c r="G4395" s="2">
        <v>0</v>
      </c>
    </row>
    <row r="4396" spans="2:7" x14ac:dyDescent="0.25">
      <c r="B4396" s="122">
        <f t="shared" si="68"/>
        <v>4394</v>
      </c>
      <c r="C4396" s="375">
        <v>45523</v>
      </c>
      <c r="D4396" s="236" t="s">
        <v>380</v>
      </c>
      <c r="E4396" s="223" t="s">
        <v>108</v>
      </c>
      <c r="F4396" s="223">
        <v>0</v>
      </c>
      <c r="G4396" s="2">
        <v>0</v>
      </c>
    </row>
    <row r="4397" spans="2:7" x14ac:dyDescent="0.25">
      <c r="B4397" s="122">
        <f t="shared" si="68"/>
        <v>4395</v>
      </c>
      <c r="C4397" s="375">
        <v>45523</v>
      </c>
      <c r="D4397" s="236" t="s">
        <v>381</v>
      </c>
      <c r="E4397" s="223" t="s">
        <v>108</v>
      </c>
      <c r="F4397" s="223">
        <v>0</v>
      </c>
      <c r="G4397" s="2">
        <v>0</v>
      </c>
    </row>
    <row r="4398" spans="2:7" x14ac:dyDescent="0.25">
      <c r="B4398" s="122">
        <f t="shared" si="68"/>
        <v>4396</v>
      </c>
      <c r="C4398" s="375">
        <v>45523</v>
      </c>
      <c r="D4398" s="236" t="s">
        <v>91</v>
      </c>
      <c r="E4398" s="223" t="s">
        <v>92</v>
      </c>
      <c r="F4398" s="223" t="s">
        <v>350</v>
      </c>
      <c r="G4398" s="2">
        <v>0</v>
      </c>
    </row>
    <row r="4399" spans="2:7" x14ac:dyDescent="0.25">
      <c r="B4399" s="122">
        <f t="shared" si="68"/>
        <v>4397</v>
      </c>
      <c r="C4399" s="375">
        <v>45523</v>
      </c>
      <c r="D4399" s="236" t="s">
        <v>94</v>
      </c>
      <c r="E4399" s="223" t="s">
        <v>92</v>
      </c>
      <c r="F4399" s="223" t="s">
        <v>351</v>
      </c>
      <c r="G4399" s="2">
        <v>0</v>
      </c>
    </row>
    <row r="4400" spans="2:7" x14ac:dyDescent="0.25">
      <c r="B4400" s="122">
        <f t="shared" si="68"/>
        <v>4398</v>
      </c>
      <c r="C4400" s="375">
        <v>45523</v>
      </c>
      <c r="D4400" s="236" t="s">
        <v>117</v>
      </c>
      <c r="E4400" s="223" t="s">
        <v>92</v>
      </c>
      <c r="F4400" s="223" t="s">
        <v>352</v>
      </c>
      <c r="G4400" s="2">
        <v>140</v>
      </c>
    </row>
    <row r="4401" spans="2:7" x14ac:dyDescent="0.25">
      <c r="B4401" s="122">
        <f t="shared" si="68"/>
        <v>4399</v>
      </c>
      <c r="C4401" s="375">
        <v>45523</v>
      </c>
      <c r="D4401" s="236" t="s">
        <v>130</v>
      </c>
      <c r="E4401" s="223" t="s">
        <v>97</v>
      </c>
      <c r="F4401" s="223" t="s">
        <v>353</v>
      </c>
      <c r="G4401" s="2">
        <v>76</v>
      </c>
    </row>
    <row r="4402" spans="2:7" x14ac:dyDescent="0.25">
      <c r="B4402" s="122">
        <f t="shared" si="68"/>
        <v>4400</v>
      </c>
      <c r="C4402" s="375">
        <v>45523</v>
      </c>
      <c r="D4402" s="236" t="s">
        <v>96</v>
      </c>
      <c r="E4402" s="223" t="s">
        <v>97</v>
      </c>
      <c r="F4402" s="223" t="s">
        <v>354</v>
      </c>
      <c r="G4402" s="2">
        <v>0</v>
      </c>
    </row>
    <row r="4403" spans="2:7" x14ac:dyDescent="0.25">
      <c r="B4403" s="122">
        <f t="shared" si="68"/>
        <v>4401</v>
      </c>
      <c r="C4403" s="375">
        <v>45523</v>
      </c>
      <c r="D4403" s="236" t="s">
        <v>114</v>
      </c>
      <c r="E4403" s="223" t="s">
        <v>115</v>
      </c>
      <c r="F4403" s="223" t="s">
        <v>355</v>
      </c>
      <c r="G4403" s="2">
        <v>0</v>
      </c>
    </row>
    <row r="4404" spans="2:7" x14ac:dyDescent="0.25">
      <c r="B4404" s="122">
        <f t="shared" si="68"/>
        <v>4402</v>
      </c>
      <c r="C4404" s="375">
        <v>45523</v>
      </c>
      <c r="D4404" s="106" t="s">
        <v>399</v>
      </c>
      <c r="E4404" s="223" t="s">
        <v>329</v>
      </c>
      <c r="F4404" s="223" t="s">
        <v>400</v>
      </c>
      <c r="G4404" s="2">
        <v>0</v>
      </c>
    </row>
    <row r="4405" spans="2:7" x14ac:dyDescent="0.25">
      <c r="B4405" s="122">
        <f t="shared" ref="B4405:B4468" si="69">ROW()-2</f>
        <v>4403</v>
      </c>
      <c r="C4405" s="375">
        <v>45523</v>
      </c>
      <c r="D4405" s="236" t="s">
        <v>158</v>
      </c>
      <c r="E4405" s="223" t="s">
        <v>138</v>
      </c>
      <c r="F4405" s="223" t="s">
        <v>151</v>
      </c>
      <c r="G4405" s="2">
        <v>0</v>
      </c>
    </row>
    <row r="4406" spans="2:7" x14ac:dyDescent="0.25">
      <c r="B4406" s="122">
        <f t="shared" si="69"/>
        <v>4404</v>
      </c>
      <c r="C4406" s="375">
        <v>45523</v>
      </c>
      <c r="D4406" s="236" t="s">
        <v>144</v>
      </c>
      <c r="E4406" s="223" t="s">
        <v>271</v>
      </c>
      <c r="F4406" s="223" t="s">
        <v>145</v>
      </c>
      <c r="G4406" s="2">
        <v>213</v>
      </c>
    </row>
    <row r="4407" spans="2:7" x14ac:dyDescent="0.25">
      <c r="B4407" s="122">
        <f t="shared" si="69"/>
        <v>4405</v>
      </c>
      <c r="C4407" s="375">
        <v>45523</v>
      </c>
      <c r="D4407" s="236" t="s">
        <v>146</v>
      </c>
      <c r="E4407" s="223" t="s">
        <v>271</v>
      </c>
      <c r="F4407" s="223" t="s">
        <v>145</v>
      </c>
      <c r="G4407" s="2">
        <v>0</v>
      </c>
    </row>
    <row r="4408" spans="2:7" x14ac:dyDescent="0.25">
      <c r="B4408" s="122">
        <f t="shared" si="69"/>
        <v>4406</v>
      </c>
      <c r="C4408" s="375">
        <v>45523</v>
      </c>
      <c r="D4408" s="236" t="s">
        <v>147</v>
      </c>
      <c r="E4408" s="223" t="s">
        <v>272</v>
      </c>
      <c r="F4408" s="223" t="s">
        <v>148</v>
      </c>
      <c r="G4408" s="2">
        <v>0</v>
      </c>
    </row>
    <row r="4409" spans="2:7" x14ac:dyDescent="0.25">
      <c r="B4409" s="122">
        <f t="shared" si="69"/>
        <v>4407</v>
      </c>
      <c r="C4409" s="375">
        <v>45523</v>
      </c>
      <c r="D4409" s="236" t="s">
        <v>162</v>
      </c>
      <c r="E4409" s="223" t="s">
        <v>138</v>
      </c>
      <c r="F4409" s="223" t="s">
        <v>64</v>
      </c>
      <c r="G4409" s="2">
        <v>0</v>
      </c>
    </row>
    <row r="4410" spans="2:7" x14ac:dyDescent="0.25">
      <c r="B4410" s="122">
        <f t="shared" si="69"/>
        <v>4408</v>
      </c>
      <c r="C4410" s="375">
        <v>45523</v>
      </c>
      <c r="D4410" s="236" t="s">
        <v>398</v>
      </c>
      <c r="E4410" s="223" t="s">
        <v>99</v>
      </c>
      <c r="F4410" s="223" t="s">
        <v>389</v>
      </c>
      <c r="G4410" s="2">
        <v>0</v>
      </c>
    </row>
    <row r="4411" spans="2:7" x14ac:dyDescent="0.25">
      <c r="B4411" s="122">
        <f t="shared" si="69"/>
        <v>4409</v>
      </c>
      <c r="C4411" s="375">
        <v>45523</v>
      </c>
      <c r="D4411" s="236" t="s">
        <v>149</v>
      </c>
      <c r="E4411" s="223" t="s">
        <v>273</v>
      </c>
      <c r="F4411" s="223" t="s">
        <v>63</v>
      </c>
      <c r="G4411" s="2">
        <v>0</v>
      </c>
    </row>
    <row r="4412" spans="2:7" x14ac:dyDescent="0.25">
      <c r="B4412" s="122">
        <f t="shared" si="69"/>
        <v>4410</v>
      </c>
      <c r="C4412" s="375">
        <v>45523</v>
      </c>
      <c r="D4412" s="236" t="s">
        <v>150</v>
      </c>
      <c r="E4412" s="223" t="s">
        <v>92</v>
      </c>
      <c r="F4412" s="223" t="s">
        <v>63</v>
      </c>
      <c r="G4412" s="2">
        <v>0</v>
      </c>
    </row>
    <row r="4413" spans="2:7" x14ac:dyDescent="0.25">
      <c r="B4413" s="122">
        <f t="shared" si="69"/>
        <v>4411</v>
      </c>
      <c r="C4413" s="375">
        <v>45523</v>
      </c>
      <c r="D4413" s="236" t="s">
        <v>152</v>
      </c>
      <c r="E4413" s="223" t="s">
        <v>92</v>
      </c>
      <c r="F4413" s="223" t="s">
        <v>63</v>
      </c>
      <c r="G4413" s="2">
        <v>0</v>
      </c>
    </row>
    <row r="4414" spans="2:7" x14ac:dyDescent="0.25">
      <c r="B4414" s="122">
        <f t="shared" si="69"/>
        <v>4412</v>
      </c>
      <c r="C4414" s="375">
        <v>45523</v>
      </c>
      <c r="D4414" s="236" t="s">
        <v>153</v>
      </c>
      <c r="E4414" s="223" t="s">
        <v>92</v>
      </c>
      <c r="F4414" s="223" t="s">
        <v>63</v>
      </c>
      <c r="G4414" s="2">
        <v>0</v>
      </c>
    </row>
    <row r="4415" spans="2:7" x14ac:dyDescent="0.25">
      <c r="B4415" s="122">
        <f t="shared" si="69"/>
        <v>4413</v>
      </c>
      <c r="C4415" s="375">
        <v>45523</v>
      </c>
      <c r="D4415" s="236" t="s">
        <v>137</v>
      </c>
      <c r="E4415" s="223" t="s">
        <v>138</v>
      </c>
      <c r="F4415" s="223" t="s">
        <v>2</v>
      </c>
      <c r="G4415" s="2">
        <v>174</v>
      </c>
    </row>
    <row r="4416" spans="2:7" x14ac:dyDescent="0.25">
      <c r="B4416" s="122">
        <f t="shared" si="69"/>
        <v>4414</v>
      </c>
      <c r="C4416" s="375">
        <v>45523</v>
      </c>
      <c r="D4416" s="236" t="s">
        <v>139</v>
      </c>
      <c r="E4416" s="223" t="s">
        <v>138</v>
      </c>
      <c r="F4416" s="223" t="s">
        <v>2</v>
      </c>
      <c r="G4416" s="2">
        <v>345</v>
      </c>
    </row>
    <row r="4417" spans="2:7" x14ac:dyDescent="0.25">
      <c r="B4417" s="122">
        <f t="shared" si="69"/>
        <v>4415</v>
      </c>
      <c r="C4417" s="375">
        <v>45523</v>
      </c>
      <c r="D4417" s="236" t="s">
        <v>141</v>
      </c>
      <c r="E4417" s="223" t="s">
        <v>92</v>
      </c>
      <c r="F4417" s="223" t="s">
        <v>2</v>
      </c>
      <c r="G4417" s="2">
        <v>250</v>
      </c>
    </row>
    <row r="4418" spans="2:7" x14ac:dyDescent="0.25">
      <c r="B4418" s="122">
        <f t="shared" si="69"/>
        <v>4416</v>
      </c>
      <c r="C4418" s="375">
        <v>45523</v>
      </c>
      <c r="D4418" s="236" t="s">
        <v>142</v>
      </c>
      <c r="E4418" s="223" t="s">
        <v>92</v>
      </c>
      <c r="F4418" s="223" t="s">
        <v>2</v>
      </c>
      <c r="G4418" s="2">
        <v>0</v>
      </c>
    </row>
    <row r="4419" spans="2:7" x14ac:dyDescent="0.25">
      <c r="B4419" s="122">
        <f t="shared" si="69"/>
        <v>4417</v>
      </c>
      <c r="C4419" s="375">
        <v>45523</v>
      </c>
      <c r="D4419" s="236" t="s">
        <v>143</v>
      </c>
      <c r="E4419" s="223" t="s">
        <v>92</v>
      </c>
      <c r="F4419" s="223" t="s">
        <v>2</v>
      </c>
      <c r="G4419" s="2">
        <v>0</v>
      </c>
    </row>
    <row r="4420" spans="2:7" x14ac:dyDescent="0.25">
      <c r="B4420" s="122">
        <f t="shared" si="69"/>
        <v>4418</v>
      </c>
      <c r="C4420" s="375">
        <v>45523</v>
      </c>
      <c r="D4420" s="236" t="s">
        <v>136</v>
      </c>
      <c r="E4420" s="223" t="s">
        <v>99</v>
      </c>
      <c r="F4420" s="223" t="s">
        <v>2</v>
      </c>
      <c r="G4420" s="2">
        <v>0</v>
      </c>
    </row>
    <row r="4421" spans="2:7" x14ac:dyDescent="0.25">
      <c r="B4421" s="122">
        <f t="shared" si="69"/>
        <v>4419</v>
      </c>
      <c r="C4421" s="375">
        <v>45523</v>
      </c>
      <c r="D4421" s="236" t="s">
        <v>286</v>
      </c>
      <c r="E4421" s="223" t="s">
        <v>99</v>
      </c>
      <c r="F4421" s="223" t="s">
        <v>2</v>
      </c>
      <c r="G4421" s="2">
        <v>0</v>
      </c>
    </row>
    <row r="4422" spans="2:7" x14ac:dyDescent="0.25">
      <c r="B4422" s="122">
        <f t="shared" si="69"/>
        <v>4420</v>
      </c>
      <c r="C4422" s="375">
        <v>45523</v>
      </c>
      <c r="D4422" s="236" t="s">
        <v>155</v>
      </c>
      <c r="E4422" s="223" t="s">
        <v>104</v>
      </c>
      <c r="F4422" s="223" t="s">
        <v>62</v>
      </c>
      <c r="G4422" s="2">
        <v>98</v>
      </c>
    </row>
    <row r="4423" spans="2:7" x14ac:dyDescent="0.25">
      <c r="B4423" s="122">
        <f t="shared" si="69"/>
        <v>4421</v>
      </c>
      <c r="C4423" s="375">
        <v>45523</v>
      </c>
      <c r="D4423" s="236" t="s">
        <v>156</v>
      </c>
      <c r="E4423" s="223" t="s">
        <v>92</v>
      </c>
      <c r="F4423" s="223" t="s">
        <v>62</v>
      </c>
      <c r="G4423" s="2">
        <v>0</v>
      </c>
    </row>
    <row r="4424" spans="2:7" x14ac:dyDescent="0.25">
      <c r="B4424" s="122">
        <f t="shared" si="69"/>
        <v>4422</v>
      </c>
      <c r="C4424" s="375">
        <v>45523</v>
      </c>
      <c r="D4424" s="236" t="s">
        <v>157</v>
      </c>
      <c r="E4424" s="223" t="s">
        <v>92</v>
      </c>
      <c r="F4424" s="223" t="s">
        <v>62</v>
      </c>
      <c r="G4424" s="2">
        <v>0</v>
      </c>
    </row>
    <row r="4425" spans="2:7" x14ac:dyDescent="0.25">
      <c r="B4425" s="122">
        <f t="shared" si="69"/>
        <v>4423</v>
      </c>
      <c r="C4425" s="375">
        <v>45523</v>
      </c>
      <c r="D4425" s="236" t="s">
        <v>302</v>
      </c>
      <c r="E4425" s="223" t="s">
        <v>92</v>
      </c>
      <c r="F4425" s="223" t="s">
        <v>62</v>
      </c>
      <c r="G4425" s="2">
        <v>0</v>
      </c>
    </row>
    <row r="4426" spans="2:7" x14ac:dyDescent="0.25">
      <c r="B4426" s="122">
        <f t="shared" si="69"/>
        <v>4424</v>
      </c>
      <c r="C4426" s="375">
        <v>45523</v>
      </c>
      <c r="D4426" s="236" t="s">
        <v>266</v>
      </c>
      <c r="E4426" s="223" t="s">
        <v>92</v>
      </c>
      <c r="F4426" s="223" t="s">
        <v>2</v>
      </c>
      <c r="G4426" s="2">
        <v>0</v>
      </c>
    </row>
    <row r="4427" spans="2:7" x14ac:dyDescent="0.25">
      <c r="B4427" s="122">
        <f t="shared" si="69"/>
        <v>4425</v>
      </c>
      <c r="C4427" s="375">
        <v>45523</v>
      </c>
      <c r="D4427" s="236" t="s">
        <v>267</v>
      </c>
      <c r="E4427" s="223" t="s">
        <v>92</v>
      </c>
      <c r="F4427" s="223" t="s">
        <v>2</v>
      </c>
      <c r="G4427" s="2">
        <v>0</v>
      </c>
    </row>
    <row r="4428" spans="2:7" x14ac:dyDescent="0.25">
      <c r="B4428" s="122">
        <f t="shared" si="69"/>
        <v>4426</v>
      </c>
      <c r="C4428" s="375">
        <v>45523</v>
      </c>
      <c r="D4428" s="236" t="s">
        <v>258</v>
      </c>
      <c r="E4428" s="223" t="s">
        <v>92</v>
      </c>
      <c r="F4428" s="223" t="s">
        <v>2</v>
      </c>
      <c r="G4428" s="2">
        <v>0</v>
      </c>
    </row>
    <row r="4429" spans="2:7" x14ac:dyDescent="0.25">
      <c r="B4429" s="122">
        <f t="shared" si="69"/>
        <v>4427</v>
      </c>
      <c r="C4429" s="375">
        <v>45523</v>
      </c>
      <c r="D4429" s="236" t="s">
        <v>179</v>
      </c>
      <c r="E4429" s="223" t="s">
        <v>161</v>
      </c>
      <c r="F4429" s="223" t="s">
        <v>8</v>
      </c>
      <c r="G4429" s="2">
        <v>73</v>
      </c>
    </row>
    <row r="4430" spans="2:7" x14ac:dyDescent="0.25">
      <c r="B4430" s="122">
        <f t="shared" si="69"/>
        <v>4428</v>
      </c>
      <c r="C4430" s="375">
        <v>45523</v>
      </c>
      <c r="D4430" s="236" t="s">
        <v>164</v>
      </c>
      <c r="E4430" s="223" t="s">
        <v>165</v>
      </c>
      <c r="F4430" s="223" t="s">
        <v>166</v>
      </c>
      <c r="G4430" s="2">
        <v>0</v>
      </c>
    </row>
    <row r="4431" spans="2:7" x14ac:dyDescent="0.25">
      <c r="B4431" s="122">
        <f t="shared" si="69"/>
        <v>4429</v>
      </c>
      <c r="C4431" s="375">
        <v>45523</v>
      </c>
      <c r="D4431" s="236" t="s">
        <v>168</v>
      </c>
      <c r="E4431" s="223" t="s">
        <v>169</v>
      </c>
      <c r="F4431" s="223" t="s">
        <v>166</v>
      </c>
      <c r="G4431" s="2">
        <v>0</v>
      </c>
    </row>
    <row r="4432" spans="2:7" x14ac:dyDescent="0.25">
      <c r="B4432" s="122">
        <f t="shared" si="69"/>
        <v>4430</v>
      </c>
      <c r="C4432" s="375">
        <v>45523</v>
      </c>
      <c r="D4432" s="236" t="s">
        <v>171</v>
      </c>
      <c r="E4432" s="223" t="s">
        <v>169</v>
      </c>
      <c r="F4432" s="223" t="s">
        <v>166</v>
      </c>
      <c r="G4432" s="2">
        <v>0</v>
      </c>
    </row>
    <row r="4433" spans="2:7" x14ac:dyDescent="0.25">
      <c r="B4433" s="122">
        <f t="shared" si="69"/>
        <v>4431</v>
      </c>
      <c r="C4433" s="375">
        <v>45523</v>
      </c>
      <c r="D4433" s="236" t="s">
        <v>172</v>
      </c>
      <c r="E4433" s="223" t="s">
        <v>104</v>
      </c>
      <c r="F4433" s="223" t="s">
        <v>166</v>
      </c>
      <c r="G4433" s="2">
        <v>0</v>
      </c>
    </row>
    <row r="4434" spans="2:7" x14ac:dyDescent="0.25">
      <c r="B4434" s="122">
        <f t="shared" si="69"/>
        <v>4432</v>
      </c>
      <c r="C4434" s="375">
        <v>45523</v>
      </c>
      <c r="D4434" s="236" t="s">
        <v>173</v>
      </c>
      <c r="E4434" s="223" t="s">
        <v>161</v>
      </c>
      <c r="F4434" s="223" t="s">
        <v>166</v>
      </c>
      <c r="G4434" s="2">
        <v>0</v>
      </c>
    </row>
    <row r="4435" spans="2:7" x14ac:dyDescent="0.25">
      <c r="B4435" s="122">
        <f t="shared" si="69"/>
        <v>4433</v>
      </c>
      <c r="C4435" s="375">
        <v>45523</v>
      </c>
      <c r="D4435" s="236" t="s">
        <v>174</v>
      </c>
      <c r="E4435" s="223" t="s">
        <v>175</v>
      </c>
      <c r="F4435" s="223" t="s">
        <v>166</v>
      </c>
      <c r="G4435" s="2">
        <v>0</v>
      </c>
    </row>
    <row r="4436" spans="2:7" x14ac:dyDescent="0.25">
      <c r="B4436" s="122">
        <f t="shared" si="69"/>
        <v>4434</v>
      </c>
      <c r="C4436" s="375">
        <v>45523</v>
      </c>
      <c r="D4436" s="236" t="s">
        <v>176</v>
      </c>
      <c r="E4436" s="223" t="s">
        <v>99</v>
      </c>
      <c r="F4436" s="223" t="s">
        <v>166</v>
      </c>
      <c r="G4436" s="2">
        <v>0</v>
      </c>
    </row>
    <row r="4437" spans="2:7" x14ac:dyDescent="0.25">
      <c r="B4437" s="122">
        <f t="shared" si="69"/>
        <v>4435</v>
      </c>
      <c r="C4437" s="375">
        <v>45523</v>
      </c>
      <c r="D4437" s="236" t="s">
        <v>177</v>
      </c>
      <c r="E4437" s="223" t="s">
        <v>178</v>
      </c>
      <c r="F4437" s="223" t="s">
        <v>166</v>
      </c>
      <c r="G4437" s="2">
        <v>0</v>
      </c>
    </row>
    <row r="4438" spans="2:7" x14ac:dyDescent="0.25">
      <c r="B4438" s="122">
        <f t="shared" si="69"/>
        <v>4436</v>
      </c>
      <c r="C4438" s="375">
        <v>45523</v>
      </c>
      <c r="D4438" s="236" t="s">
        <v>270</v>
      </c>
      <c r="E4438" s="223" t="s">
        <v>178</v>
      </c>
      <c r="F4438" s="223" t="s">
        <v>166</v>
      </c>
      <c r="G4438" s="2">
        <v>0</v>
      </c>
    </row>
    <row r="4439" spans="2:7" x14ac:dyDescent="0.25">
      <c r="B4439" s="122">
        <f t="shared" si="69"/>
        <v>4437</v>
      </c>
      <c r="C4439" s="375">
        <v>45523</v>
      </c>
      <c r="D4439" s="236" t="s">
        <v>268</v>
      </c>
      <c r="E4439" s="223" t="s">
        <v>276</v>
      </c>
      <c r="F4439" s="223" t="s">
        <v>166</v>
      </c>
      <c r="G4439" s="2">
        <v>0</v>
      </c>
    </row>
    <row r="4440" spans="2:7" x14ac:dyDescent="0.25">
      <c r="B4440" s="122">
        <f t="shared" si="69"/>
        <v>4438</v>
      </c>
      <c r="C4440" s="375">
        <v>45523</v>
      </c>
      <c r="D4440" s="236" t="s">
        <v>260</v>
      </c>
      <c r="E4440" s="223" t="s">
        <v>161</v>
      </c>
      <c r="F4440" s="223" t="s">
        <v>166</v>
      </c>
      <c r="G4440" s="2">
        <v>0</v>
      </c>
    </row>
    <row r="4441" spans="2:7" x14ac:dyDescent="0.25">
      <c r="B4441" s="122">
        <f t="shared" si="69"/>
        <v>4439</v>
      </c>
      <c r="C4441" s="375">
        <v>45523</v>
      </c>
      <c r="D4441" s="236" t="s">
        <v>284</v>
      </c>
      <c r="E4441" s="223" t="s">
        <v>178</v>
      </c>
      <c r="F4441" s="223" t="s">
        <v>166</v>
      </c>
      <c r="G4441" s="2">
        <v>0</v>
      </c>
    </row>
    <row r="4442" spans="2:7" x14ac:dyDescent="0.25">
      <c r="B4442" s="122">
        <f t="shared" si="69"/>
        <v>4440</v>
      </c>
      <c r="C4442" s="375">
        <v>45523</v>
      </c>
      <c r="D4442" s="236" t="s">
        <v>359</v>
      </c>
      <c r="E4442" s="223" t="s">
        <v>178</v>
      </c>
      <c r="F4442" s="223" t="s">
        <v>166</v>
      </c>
      <c r="G4442" s="2">
        <v>0</v>
      </c>
    </row>
    <row r="4443" spans="2:7" x14ac:dyDescent="0.25">
      <c r="B4443" s="122">
        <f t="shared" si="69"/>
        <v>4441</v>
      </c>
      <c r="C4443" s="375">
        <v>45523</v>
      </c>
      <c r="D4443" s="236" t="s">
        <v>361</v>
      </c>
      <c r="E4443" s="223" t="s">
        <v>104</v>
      </c>
      <c r="F4443" s="223" t="s">
        <v>166</v>
      </c>
      <c r="G4443" s="2">
        <v>139</v>
      </c>
    </row>
    <row r="4444" spans="2:7" x14ac:dyDescent="0.25">
      <c r="B4444" s="122">
        <f t="shared" si="69"/>
        <v>4442</v>
      </c>
      <c r="C4444" s="375">
        <v>45523</v>
      </c>
      <c r="D4444" s="236" t="s">
        <v>393</v>
      </c>
      <c r="E4444" s="223" t="s">
        <v>394</v>
      </c>
      <c r="F4444" s="223" t="s">
        <v>391</v>
      </c>
      <c r="G4444" s="2">
        <v>0</v>
      </c>
    </row>
    <row r="4445" spans="2:7" x14ac:dyDescent="0.25">
      <c r="B4445" s="122">
        <f t="shared" si="69"/>
        <v>4443</v>
      </c>
      <c r="C4445" s="375">
        <v>45523</v>
      </c>
      <c r="D4445" s="236" t="s">
        <v>387</v>
      </c>
      <c r="E4445" s="223" t="s">
        <v>276</v>
      </c>
      <c r="F4445" s="223" t="s">
        <v>389</v>
      </c>
      <c r="G4445" s="2">
        <v>0</v>
      </c>
    </row>
    <row r="4446" spans="2:7" x14ac:dyDescent="0.25">
      <c r="B4446" s="122">
        <f t="shared" si="69"/>
        <v>4444</v>
      </c>
      <c r="C4446" s="375">
        <v>45523</v>
      </c>
      <c r="D4446" s="236" t="s">
        <v>388</v>
      </c>
      <c r="E4446" s="223" t="s">
        <v>276</v>
      </c>
      <c r="F4446" s="223" t="s">
        <v>389</v>
      </c>
      <c r="G4446" s="2">
        <v>0</v>
      </c>
    </row>
    <row r="4447" spans="2:7" x14ac:dyDescent="0.25">
      <c r="B4447" s="122">
        <f t="shared" si="69"/>
        <v>4445</v>
      </c>
      <c r="C4447" s="375">
        <v>45523</v>
      </c>
      <c r="D4447" s="236" t="s">
        <v>397</v>
      </c>
      <c r="E4447" s="223" t="s">
        <v>104</v>
      </c>
      <c r="F4447" s="223" t="s">
        <v>389</v>
      </c>
      <c r="G4447" s="2">
        <v>0</v>
      </c>
    </row>
    <row r="4448" spans="2:7" x14ac:dyDescent="0.25">
      <c r="B4448" s="122">
        <f t="shared" si="69"/>
        <v>4446</v>
      </c>
      <c r="C4448" s="375">
        <v>45523</v>
      </c>
      <c r="D4448" s="236" t="s">
        <v>435</v>
      </c>
      <c r="E4448" s="223" t="s">
        <v>99</v>
      </c>
      <c r="F4448" s="223" t="s">
        <v>389</v>
      </c>
      <c r="G4448" s="2">
        <v>154</v>
      </c>
    </row>
    <row r="4449" spans="2:7" x14ac:dyDescent="0.25">
      <c r="B4449" s="122">
        <f t="shared" si="69"/>
        <v>4447</v>
      </c>
      <c r="C4449" s="375">
        <v>45523</v>
      </c>
      <c r="D4449" s="236" t="s">
        <v>436</v>
      </c>
      <c r="E4449" s="223" t="s">
        <v>161</v>
      </c>
      <c r="F4449" s="223" t="s">
        <v>389</v>
      </c>
      <c r="G4449" s="2">
        <v>303</v>
      </c>
    </row>
    <row r="4450" spans="2:7" x14ac:dyDescent="0.25">
      <c r="B4450" s="122">
        <f t="shared" si="69"/>
        <v>4448</v>
      </c>
      <c r="C4450" s="375">
        <v>45523</v>
      </c>
      <c r="D4450" s="137" t="s">
        <v>261</v>
      </c>
      <c r="E4450" s="223" t="s">
        <v>161</v>
      </c>
      <c r="F4450" s="223" t="s">
        <v>458</v>
      </c>
      <c r="G4450" s="2">
        <v>0</v>
      </c>
    </row>
    <row r="4451" spans="2:7" x14ac:dyDescent="0.25">
      <c r="B4451" s="122">
        <f t="shared" si="69"/>
        <v>4449</v>
      </c>
      <c r="C4451" s="375">
        <v>45523</v>
      </c>
      <c r="D4451" s="137" t="s">
        <v>484</v>
      </c>
      <c r="E4451" s="360" t="s">
        <v>104</v>
      </c>
      <c r="F4451" s="360" t="s">
        <v>481</v>
      </c>
      <c r="G4451" s="2">
        <v>47</v>
      </c>
    </row>
    <row r="4452" spans="2:7" x14ac:dyDescent="0.25">
      <c r="B4452" s="122">
        <f t="shared" si="69"/>
        <v>4450</v>
      </c>
      <c r="C4452" s="375">
        <v>45524</v>
      </c>
      <c r="D4452" s="236" t="s">
        <v>127</v>
      </c>
      <c r="E4452" s="223" t="str">
        <f>VLOOKUP(D4452,Y$4:AA4454,2,FALSE)</f>
        <v>بلدوزر</v>
      </c>
      <c r="F4452" s="223" t="str">
        <f>VLOOKUP(D4452,Y$4:AA4454,3,FALSE)</f>
        <v>شرکتی-رجب زاده</v>
      </c>
      <c r="G4452" s="2">
        <v>355</v>
      </c>
    </row>
    <row r="4453" spans="2:7" x14ac:dyDescent="0.25">
      <c r="B4453" s="122">
        <f t="shared" si="69"/>
        <v>4451</v>
      </c>
      <c r="C4453" s="375">
        <v>45524</v>
      </c>
      <c r="D4453" s="236" t="s">
        <v>297</v>
      </c>
      <c r="E4453" s="223" t="str">
        <f>VLOOKUP(D4453,Y$4:AA4455,2,FALSE)</f>
        <v>بلدوزر</v>
      </c>
      <c r="F4453" s="223" t="str">
        <f>VLOOKUP(D4453,Y$4:AA4455,3,FALSE)</f>
        <v>شرکتی-نخعی</v>
      </c>
      <c r="G4453" s="2">
        <v>0</v>
      </c>
    </row>
    <row r="4454" spans="2:7" x14ac:dyDescent="0.25">
      <c r="B4454" s="122">
        <f t="shared" si="69"/>
        <v>4452</v>
      </c>
      <c r="C4454" s="375">
        <v>45524</v>
      </c>
      <c r="D4454" s="236" t="s">
        <v>88</v>
      </c>
      <c r="E4454" s="223" t="str">
        <f>VLOOKUP(D4454,Y$4:AA4456,2,FALSE)</f>
        <v>گریدر  ۱۶g</v>
      </c>
      <c r="F4454" s="223" t="str">
        <f>VLOOKUP(D4454,Y$4:AA4456,3,FALSE)</f>
        <v>شرکتی-یگانه</v>
      </c>
      <c r="G4454" s="2">
        <v>0</v>
      </c>
    </row>
    <row r="4455" spans="2:7" x14ac:dyDescent="0.25">
      <c r="B4455" s="122">
        <f t="shared" si="69"/>
        <v>4453</v>
      </c>
      <c r="C4455" s="375">
        <v>45524</v>
      </c>
      <c r="D4455" s="236" t="s">
        <v>301</v>
      </c>
      <c r="E4455" s="223" t="str">
        <f>VLOOKUP(D4455,Y$4:AA4457,2,FALSE)</f>
        <v>گریدر  ۱۶g</v>
      </c>
      <c r="F4455" s="223" t="str">
        <f>VLOOKUP(D4455,Y$4:AA4457,3,FALSE)</f>
        <v>شرکتی-حسن پور</v>
      </c>
      <c r="G4455" s="2">
        <v>0</v>
      </c>
    </row>
    <row r="4456" spans="2:7" x14ac:dyDescent="0.25">
      <c r="B4456" s="122">
        <f t="shared" si="69"/>
        <v>4454</v>
      </c>
      <c r="C4456" s="375">
        <v>45524</v>
      </c>
      <c r="D4456" s="236" t="s">
        <v>120</v>
      </c>
      <c r="E4456" s="223" t="str">
        <f>VLOOKUP(D4456,Y$4:AA4458,2,FALSE)</f>
        <v>میکسراتکو</v>
      </c>
      <c r="F4456" s="223" t="str">
        <f>VLOOKUP(D4456,Y$4:AA4458,3,FALSE)</f>
        <v>شرکتی-شاکری</v>
      </c>
      <c r="G4456" s="2">
        <v>113</v>
      </c>
    </row>
    <row r="4457" spans="2:7" x14ac:dyDescent="0.25">
      <c r="B4457" s="122">
        <f t="shared" si="69"/>
        <v>4455</v>
      </c>
      <c r="C4457" s="375">
        <v>45524</v>
      </c>
      <c r="D4457" s="236" t="s">
        <v>122</v>
      </c>
      <c r="E4457" s="223" t="str">
        <f>VLOOKUP(D4457,Y$4:AA4459,2,FALSE)</f>
        <v>میکسر امیکو</v>
      </c>
      <c r="F4457" s="223" t="str">
        <f>VLOOKUP(D4457,Y$4:AA4459,3,FALSE)</f>
        <v>شرکتی-زراعتی</v>
      </c>
      <c r="G4457" s="2">
        <v>0</v>
      </c>
    </row>
    <row r="4458" spans="2:7" x14ac:dyDescent="0.25">
      <c r="B4458" s="122">
        <f t="shared" si="69"/>
        <v>4456</v>
      </c>
      <c r="C4458" s="375">
        <v>45524</v>
      </c>
      <c r="D4458" s="236" t="s">
        <v>356</v>
      </c>
      <c r="E4458" s="223" t="str">
        <f>VLOOKUP(D4458,Y$4:AA4460,2,FALSE)</f>
        <v>میکسر اتکو</v>
      </c>
      <c r="F4458" s="223" t="str">
        <f>VLOOKUP(D4458,Y$4:AA4460,3,FALSE)</f>
        <v>-</v>
      </c>
      <c r="G4458" s="2">
        <v>116</v>
      </c>
    </row>
    <row r="4459" spans="2:7" x14ac:dyDescent="0.25">
      <c r="B4459" s="122">
        <f t="shared" si="69"/>
        <v>4457</v>
      </c>
      <c r="C4459" s="375">
        <v>45524</v>
      </c>
      <c r="D4459" s="236" t="s">
        <v>460</v>
      </c>
      <c r="E4459" s="223" t="str">
        <f>VLOOKUP(D4459,Y$4:AA4461,2,FALSE)</f>
        <v>میکسر امیکو</v>
      </c>
      <c r="F4459" s="223" t="str">
        <f>VLOOKUP(D4459,Y$4:AA4461,3,FALSE)</f>
        <v>شرکتی-زراعتی</v>
      </c>
      <c r="G4459" s="2">
        <v>0</v>
      </c>
    </row>
    <row r="4460" spans="2:7" x14ac:dyDescent="0.25">
      <c r="B4460" s="122">
        <f t="shared" si="69"/>
        <v>4458</v>
      </c>
      <c r="C4460" s="375">
        <v>45524</v>
      </c>
      <c r="D4460" s="236" t="s">
        <v>119</v>
      </c>
      <c r="E4460" s="223" t="str">
        <f>VLOOKUP(D4460,Y$4:AA4462,2,FALSE)</f>
        <v>غلطک</v>
      </c>
      <c r="F4460" s="223" t="str">
        <f>VLOOKUP(D4460,Y$4:AA4462,3,FALSE)</f>
        <v>شرکتی-جمالی</v>
      </c>
      <c r="G4460" s="2">
        <v>0</v>
      </c>
    </row>
    <row r="4461" spans="2:7" x14ac:dyDescent="0.25">
      <c r="B4461" s="122">
        <f t="shared" si="69"/>
        <v>4459</v>
      </c>
      <c r="C4461" s="375">
        <v>45524</v>
      </c>
      <c r="D4461" s="236" t="s">
        <v>110</v>
      </c>
      <c r="E4461" s="223" t="str">
        <f>VLOOKUP(D4461,Y$4:AA4463,2,FALSE)</f>
        <v>غلطک</v>
      </c>
      <c r="F4461" s="223" t="str">
        <f>VLOOKUP(D4461,Y$4:AA4463,3,FALSE)</f>
        <v>شرکتی-شیری</v>
      </c>
      <c r="G4461" s="2">
        <v>0</v>
      </c>
    </row>
    <row r="4462" spans="2:7" x14ac:dyDescent="0.25">
      <c r="B4462" s="122">
        <f t="shared" si="69"/>
        <v>4460</v>
      </c>
      <c r="C4462" s="375">
        <v>45524</v>
      </c>
      <c r="D4462" s="236" t="s">
        <v>107</v>
      </c>
      <c r="E4462" s="223" t="str">
        <f>VLOOKUP(D4462,Y$4:AA4464,2,FALSE)</f>
        <v>غلطک</v>
      </c>
      <c r="F4462" s="223" t="str">
        <f>VLOOKUP(D4462,Y$4:AA4464,3,FALSE)</f>
        <v>شرکتی-دیانتی</v>
      </c>
      <c r="G4462" s="2">
        <v>73</v>
      </c>
    </row>
    <row r="4463" spans="2:7" x14ac:dyDescent="0.25">
      <c r="B4463" s="122">
        <f t="shared" si="69"/>
        <v>4461</v>
      </c>
      <c r="C4463" s="375">
        <v>45524</v>
      </c>
      <c r="D4463" s="236" t="s">
        <v>285</v>
      </c>
      <c r="E4463" s="223" t="str">
        <f>VLOOKUP(D4463,Y$4:AA4465,2,FALSE)</f>
        <v>غلطک</v>
      </c>
      <c r="F4463" s="223" t="str">
        <f>VLOOKUP(D4463,Y$4:AA4465,3,FALSE)</f>
        <v>شرکتی-شیری</v>
      </c>
      <c r="G4463" s="2">
        <v>0</v>
      </c>
    </row>
    <row r="4464" spans="2:7" x14ac:dyDescent="0.25">
      <c r="B4464" s="122">
        <f t="shared" si="69"/>
        <v>4462</v>
      </c>
      <c r="C4464" s="375">
        <v>45524</v>
      </c>
      <c r="D4464" s="236" t="s">
        <v>380</v>
      </c>
      <c r="E4464" s="223" t="str">
        <f>VLOOKUP(D4464,Y$4:AA4466,2,FALSE)</f>
        <v>غلطک</v>
      </c>
      <c r="F4464" s="223">
        <f>VLOOKUP(D4464,Y$4:AA4466,3,FALSE)</f>
        <v>0</v>
      </c>
      <c r="G4464" s="2">
        <v>0</v>
      </c>
    </row>
    <row r="4465" spans="2:7" x14ac:dyDescent="0.25">
      <c r="B4465" s="122">
        <f t="shared" si="69"/>
        <v>4463</v>
      </c>
      <c r="C4465" s="375">
        <v>45524</v>
      </c>
      <c r="D4465" s="236" t="s">
        <v>381</v>
      </c>
      <c r="E4465" s="223" t="str">
        <f>VLOOKUP(D4465,Y$4:AA4467,2,FALSE)</f>
        <v>غلطک</v>
      </c>
      <c r="F4465" s="223">
        <f>VLOOKUP(D4465,Y$4:AA4467,3,FALSE)</f>
        <v>0</v>
      </c>
      <c r="G4465" s="2">
        <v>73</v>
      </c>
    </row>
    <row r="4466" spans="2:7" x14ac:dyDescent="0.25">
      <c r="B4466" s="122">
        <f t="shared" si="69"/>
        <v>4464</v>
      </c>
      <c r="C4466" s="375">
        <v>45524</v>
      </c>
      <c r="D4466" s="236" t="s">
        <v>91</v>
      </c>
      <c r="E4466" s="223" t="str">
        <f>VLOOKUP(D4466,Y$4:AA4468,2,FALSE)</f>
        <v>کامیون کمپرسی</v>
      </c>
      <c r="F4466" s="223" t="str">
        <f>VLOOKUP(D4466,Y$4:AA4468,3,FALSE)</f>
        <v>شرکتی-یحیی زاده</v>
      </c>
      <c r="G4466" s="2">
        <v>0</v>
      </c>
    </row>
    <row r="4467" spans="2:7" x14ac:dyDescent="0.25">
      <c r="B4467" s="122">
        <f t="shared" si="69"/>
        <v>4465</v>
      </c>
      <c r="C4467" s="375">
        <v>45524</v>
      </c>
      <c r="D4467" s="236" t="s">
        <v>94</v>
      </c>
      <c r="E4467" s="223" t="str">
        <f>VLOOKUP(D4467,Y$4:AA4469,2,FALSE)</f>
        <v>کامیون کمپرسی</v>
      </c>
      <c r="F4467" s="223" t="str">
        <f>VLOOKUP(D4467,Y$4:AA4469,3,FALSE)</f>
        <v>شرکتی-نوروز غلامی</v>
      </c>
      <c r="G4467" s="2">
        <v>0</v>
      </c>
    </row>
    <row r="4468" spans="2:7" x14ac:dyDescent="0.25">
      <c r="B4468" s="122">
        <f t="shared" si="69"/>
        <v>4466</v>
      </c>
      <c r="C4468" s="375">
        <v>45524</v>
      </c>
      <c r="D4468" s="236" t="s">
        <v>117</v>
      </c>
      <c r="E4468" s="223" t="str">
        <f>VLOOKUP(D4468,Y$4:AA4470,2,FALSE)</f>
        <v>کامیون کمپرسی</v>
      </c>
      <c r="F4468" s="223" t="str">
        <f>VLOOKUP(D4468,Y$4:AA4470,3,FALSE)</f>
        <v>شرکتی-علیرضا اقلیمی</v>
      </c>
      <c r="G4468" s="2">
        <v>0</v>
      </c>
    </row>
    <row r="4469" spans="2:7" x14ac:dyDescent="0.25">
      <c r="B4469" s="122">
        <f t="shared" ref="B4469:B4532" si="70">ROW()-2</f>
        <v>4467</v>
      </c>
      <c r="C4469" s="375">
        <v>45524</v>
      </c>
      <c r="D4469" s="236" t="s">
        <v>130</v>
      </c>
      <c r="E4469" s="223" t="str">
        <f>VLOOKUP(D4469,Y$4:AA4471,2,FALSE)</f>
        <v>تانکر ابپاش بنز</v>
      </c>
      <c r="F4469" s="223" t="str">
        <f>VLOOKUP(D4469,Y$4:AA4471,3,FALSE)</f>
        <v>شرکتی-بارانی</v>
      </c>
      <c r="G4469" s="2">
        <v>67</v>
      </c>
    </row>
    <row r="4470" spans="2:7" x14ac:dyDescent="0.25">
      <c r="B4470" s="122">
        <f t="shared" si="70"/>
        <v>4468</v>
      </c>
      <c r="C4470" s="375">
        <v>45524</v>
      </c>
      <c r="D4470" s="236" t="s">
        <v>96</v>
      </c>
      <c r="E4470" s="223" t="str">
        <f>VLOOKUP(D4470,Y$4:AA4472,2,FALSE)</f>
        <v>تانکر ابپاش بنز</v>
      </c>
      <c r="F4470" s="223" t="str">
        <f>VLOOKUP(D4470,Y$4:AA4472,3,FALSE)</f>
        <v>شرکتی-میامی</v>
      </c>
      <c r="G4470" s="2">
        <v>144</v>
      </c>
    </row>
    <row r="4471" spans="2:7" x14ac:dyDescent="0.25">
      <c r="B4471" s="122">
        <f t="shared" si="70"/>
        <v>4469</v>
      </c>
      <c r="C4471" s="375">
        <v>45524</v>
      </c>
      <c r="D4471" s="236" t="s">
        <v>114</v>
      </c>
      <c r="E4471" s="223" t="str">
        <f>VLOOKUP(D4471,Y$4:AA4473,2,FALSE)</f>
        <v>تانکر سوخت بنز</v>
      </c>
      <c r="F4471" s="223" t="str">
        <f>VLOOKUP(D4471,Y$4:AA4473,3,FALSE)</f>
        <v>شرکتی-برات زاده- از تاریخ 1 تیرماه</v>
      </c>
      <c r="G4471" s="2">
        <v>96</v>
      </c>
    </row>
    <row r="4472" spans="2:7" x14ac:dyDescent="0.25">
      <c r="B4472" s="122">
        <f t="shared" si="70"/>
        <v>4470</v>
      </c>
      <c r="C4472" s="375">
        <v>45524</v>
      </c>
      <c r="D4472" s="106" t="s">
        <v>399</v>
      </c>
      <c r="E4472" s="223" t="str">
        <f>VLOOKUP(D4472,Y$4:AA4474,2,FALSE)</f>
        <v xml:space="preserve"> لودر</v>
      </c>
      <c r="F4472" s="223" t="str">
        <f>VLOOKUP(D4472,Y$4:AA4474,3,FALSE)</f>
        <v>شرکتی-پیروزی</v>
      </c>
      <c r="G4472" s="2">
        <v>0</v>
      </c>
    </row>
    <row r="4473" spans="2:7" x14ac:dyDescent="0.25">
      <c r="B4473" s="122">
        <f t="shared" si="70"/>
        <v>4471</v>
      </c>
      <c r="C4473" s="375">
        <v>45524</v>
      </c>
      <c r="D4473" s="236" t="s">
        <v>158</v>
      </c>
      <c r="E4473" s="223" t="str">
        <f>VLOOKUP(D4473,Y$4:AA4475,2,FALSE)</f>
        <v>بیل مکانیکی</v>
      </c>
      <c r="F4473" s="223" t="str">
        <f>VLOOKUP(D4473,Y$4:AA4475,3,FALSE)</f>
        <v>تکبری</v>
      </c>
      <c r="G4473" s="2">
        <v>166</v>
      </c>
    </row>
    <row r="4474" spans="2:7" x14ac:dyDescent="0.25">
      <c r="B4474" s="122">
        <f t="shared" si="70"/>
        <v>4472</v>
      </c>
      <c r="C4474" s="375">
        <v>45524</v>
      </c>
      <c r="D4474" s="236" t="s">
        <v>144</v>
      </c>
      <c r="E4474" s="223" t="str">
        <f>VLOOKUP(D4474,Y$4:AA4476,2,FALSE)</f>
        <v>بلدوزر D85</v>
      </c>
      <c r="F4474" s="223" t="str">
        <f>VLOOKUP(D4474,Y$4:AA4476,3,FALSE)</f>
        <v>اکبری</v>
      </c>
      <c r="G4474" s="2">
        <v>0</v>
      </c>
    </row>
    <row r="4475" spans="2:7" x14ac:dyDescent="0.25">
      <c r="B4475" s="122">
        <f t="shared" si="70"/>
        <v>4473</v>
      </c>
      <c r="C4475" s="375">
        <v>45524</v>
      </c>
      <c r="D4475" s="236" t="s">
        <v>146</v>
      </c>
      <c r="E4475" s="223" t="str">
        <f>VLOOKUP(D4475,Y$4:AA4477,2,FALSE)</f>
        <v>بلدوزر D85</v>
      </c>
      <c r="F4475" s="223" t="str">
        <f>VLOOKUP(D4475,Y$4:AA4477,3,FALSE)</f>
        <v>اکبری</v>
      </c>
      <c r="G4475" s="2">
        <v>149</v>
      </c>
    </row>
    <row r="4476" spans="2:7" x14ac:dyDescent="0.25">
      <c r="B4476" s="122">
        <f t="shared" si="70"/>
        <v>4474</v>
      </c>
      <c r="C4476" s="375">
        <v>45524</v>
      </c>
      <c r="D4476" s="236" t="s">
        <v>147</v>
      </c>
      <c r="E4476" s="223" t="str">
        <f>VLOOKUP(D4476,Y$4:AA4478,2,FALSE)</f>
        <v>بلدوزر کاترپیلار D8</v>
      </c>
      <c r="F4476" s="223" t="str">
        <f>VLOOKUP(D4476,Y$4:AA4478,3,FALSE)</f>
        <v>حسن پور</v>
      </c>
      <c r="G4476" s="2">
        <v>473</v>
      </c>
    </row>
    <row r="4477" spans="2:7" x14ac:dyDescent="0.25">
      <c r="B4477" s="122">
        <f t="shared" si="70"/>
        <v>4475</v>
      </c>
      <c r="C4477" s="375">
        <v>45524</v>
      </c>
      <c r="D4477" s="236" t="s">
        <v>162</v>
      </c>
      <c r="E4477" s="223" t="str">
        <f>VLOOKUP(D4477,Y$4:AA4479,2,FALSE)</f>
        <v>بیل مکانیکی</v>
      </c>
      <c r="F4477" s="223" t="str">
        <f>VLOOKUP(D4477,Y$4:AA4479,3,FALSE)</f>
        <v>رضاپور</v>
      </c>
      <c r="G4477" s="2">
        <v>160</v>
      </c>
    </row>
    <row r="4478" spans="2:7" x14ac:dyDescent="0.25">
      <c r="B4478" s="122">
        <f t="shared" si="70"/>
        <v>4476</v>
      </c>
      <c r="C4478" s="375">
        <v>45524</v>
      </c>
      <c r="D4478" s="236" t="s">
        <v>398</v>
      </c>
      <c r="E4478" s="223" t="str">
        <f>VLOOKUP(D4478,Y$4:AA4480,2,FALSE)</f>
        <v>بلدوزر</v>
      </c>
      <c r="F4478" s="223" t="str">
        <f>VLOOKUP(D4478,Y$4:AA4480,3,FALSE)</f>
        <v>جواد رضاپور</v>
      </c>
      <c r="G4478" s="2">
        <v>0</v>
      </c>
    </row>
    <row r="4479" spans="2:7" x14ac:dyDescent="0.25">
      <c r="B4479" s="122">
        <f t="shared" si="70"/>
        <v>4477</v>
      </c>
      <c r="C4479" s="375">
        <v>45524</v>
      </c>
      <c r="D4479" s="236" t="s">
        <v>149</v>
      </c>
      <c r="E4479" s="223" t="str">
        <f>VLOOKUP(D4479,Y$4:AA4481,2,FALSE)</f>
        <v>لودر ZL50</v>
      </c>
      <c r="F4479" s="223" t="str">
        <f>VLOOKUP(D4479,Y$4:AA4481,3,FALSE)</f>
        <v>میرزایی</v>
      </c>
      <c r="G4479" s="2">
        <v>132</v>
      </c>
    </row>
    <row r="4480" spans="2:7" x14ac:dyDescent="0.25">
      <c r="B4480" s="122">
        <f t="shared" si="70"/>
        <v>4478</v>
      </c>
      <c r="C4480" s="375">
        <v>45524</v>
      </c>
      <c r="D4480" s="236" t="s">
        <v>150</v>
      </c>
      <c r="E4480" s="223" t="str">
        <f>VLOOKUP(D4480,Y$4:AA4482,2,FALSE)</f>
        <v>کامیون کمپرسی</v>
      </c>
      <c r="F4480" s="223" t="str">
        <f>VLOOKUP(D4480,Y$4:AA4482,3,FALSE)</f>
        <v>میرزایی</v>
      </c>
      <c r="G4480" s="2">
        <v>136</v>
      </c>
    </row>
    <row r="4481" spans="2:7" x14ac:dyDescent="0.25">
      <c r="B4481" s="122">
        <f t="shared" si="70"/>
        <v>4479</v>
      </c>
      <c r="C4481" s="375">
        <v>45524</v>
      </c>
      <c r="D4481" s="236" t="s">
        <v>152</v>
      </c>
      <c r="E4481" s="223" t="str">
        <f>VLOOKUP(D4481,Y$4:AA4483,2,FALSE)</f>
        <v>کامیون کمپرسی</v>
      </c>
      <c r="F4481" s="223" t="str">
        <f>VLOOKUP(D4481,Y$4:AA4483,3,FALSE)</f>
        <v>میرزایی</v>
      </c>
      <c r="G4481" s="2">
        <v>131</v>
      </c>
    </row>
    <row r="4482" spans="2:7" x14ac:dyDescent="0.25">
      <c r="B4482" s="122">
        <f t="shared" si="70"/>
        <v>4480</v>
      </c>
      <c r="C4482" s="375">
        <v>45524</v>
      </c>
      <c r="D4482" s="236" t="s">
        <v>153</v>
      </c>
      <c r="E4482" s="223" t="str">
        <f>VLOOKUP(D4482,Y$4:AA4484,2,FALSE)</f>
        <v>کامیون کمپرسی</v>
      </c>
      <c r="F4482" s="223" t="str">
        <f>VLOOKUP(D4482,Y$4:AA4484,3,FALSE)</f>
        <v>میرزایی</v>
      </c>
      <c r="G4482" s="2">
        <v>221</v>
      </c>
    </row>
    <row r="4483" spans="2:7" x14ac:dyDescent="0.25">
      <c r="B4483" s="122">
        <f t="shared" si="70"/>
        <v>4481</v>
      </c>
      <c r="C4483" s="375">
        <v>45524</v>
      </c>
      <c r="D4483" s="236" t="s">
        <v>137</v>
      </c>
      <c r="E4483" s="223" t="str">
        <f>VLOOKUP(D4483,Y$4:AA4485,2,FALSE)</f>
        <v>بیل مکانیکی</v>
      </c>
      <c r="F4483" s="223" t="str">
        <f>VLOOKUP(D4483,Y$4:AA4485,3,FALSE)</f>
        <v>انصاری</v>
      </c>
      <c r="G4483" s="2">
        <v>195</v>
      </c>
    </row>
    <row r="4484" spans="2:7" x14ac:dyDescent="0.25">
      <c r="B4484" s="122">
        <f t="shared" si="70"/>
        <v>4482</v>
      </c>
      <c r="C4484" s="375">
        <v>45524</v>
      </c>
      <c r="D4484" s="236" t="s">
        <v>139</v>
      </c>
      <c r="E4484" s="223" t="str">
        <f>VLOOKUP(D4484,Y$4:AA4486,2,FALSE)</f>
        <v>بیل مکانیکی</v>
      </c>
      <c r="F4484" s="223" t="str">
        <f>VLOOKUP(D4484,Y$4:AA4486,3,FALSE)</f>
        <v>انصاری</v>
      </c>
      <c r="G4484" s="2">
        <v>375</v>
      </c>
    </row>
    <row r="4485" spans="2:7" x14ac:dyDescent="0.25">
      <c r="B4485" s="122">
        <f t="shared" si="70"/>
        <v>4483</v>
      </c>
      <c r="C4485" s="375">
        <v>45524</v>
      </c>
      <c r="D4485" s="236" t="s">
        <v>141</v>
      </c>
      <c r="E4485" s="223" t="str">
        <f>VLOOKUP(D4485,Y$4:AA4487,2,FALSE)</f>
        <v>کامیون کمپرسی</v>
      </c>
      <c r="F4485" s="223" t="str">
        <f>VLOOKUP(D4485,Y$4:AA4487,3,FALSE)</f>
        <v>انصاری</v>
      </c>
      <c r="G4485" s="2">
        <v>0</v>
      </c>
    </row>
    <row r="4486" spans="2:7" x14ac:dyDescent="0.25">
      <c r="B4486" s="122">
        <f t="shared" si="70"/>
        <v>4484</v>
      </c>
      <c r="C4486" s="375">
        <v>45524</v>
      </c>
      <c r="D4486" s="236" t="s">
        <v>142</v>
      </c>
      <c r="E4486" s="223" t="str">
        <f>VLOOKUP(D4486,Y$4:AA4488,2,FALSE)</f>
        <v>کامیون کمپرسی</v>
      </c>
      <c r="F4486" s="223" t="str">
        <f>VLOOKUP(D4486,Y$4:AA4488,3,FALSE)</f>
        <v>انصاری</v>
      </c>
      <c r="G4486" s="2">
        <v>0</v>
      </c>
    </row>
    <row r="4487" spans="2:7" x14ac:dyDescent="0.25">
      <c r="B4487" s="122">
        <f t="shared" si="70"/>
        <v>4485</v>
      </c>
      <c r="C4487" s="375">
        <v>45524</v>
      </c>
      <c r="D4487" s="236" t="s">
        <v>143</v>
      </c>
      <c r="E4487" s="223" t="str">
        <f>VLOOKUP(D4487,Y$4:AA4489,2,FALSE)</f>
        <v>کامیون کمپرسی</v>
      </c>
      <c r="F4487" s="223" t="str">
        <f>VLOOKUP(D4487,Y$4:AA4489,3,FALSE)</f>
        <v>انصاری</v>
      </c>
      <c r="G4487" s="2">
        <v>343</v>
      </c>
    </row>
    <row r="4488" spans="2:7" x14ac:dyDescent="0.25">
      <c r="B4488" s="122">
        <f t="shared" si="70"/>
        <v>4486</v>
      </c>
      <c r="C4488" s="375">
        <v>45524</v>
      </c>
      <c r="D4488" s="236" t="s">
        <v>136</v>
      </c>
      <c r="E4488" s="223" t="str">
        <f>VLOOKUP(D4488,Y$4:AA4490,2,FALSE)</f>
        <v>بلدوزر</v>
      </c>
      <c r="F4488" s="223" t="str">
        <f>VLOOKUP(D4488,Y$4:AA4490,3,FALSE)</f>
        <v>انصاری</v>
      </c>
      <c r="G4488" s="2">
        <v>0</v>
      </c>
    </row>
    <row r="4489" spans="2:7" x14ac:dyDescent="0.25">
      <c r="B4489" s="122">
        <f t="shared" si="70"/>
        <v>4487</v>
      </c>
      <c r="C4489" s="375">
        <v>45524</v>
      </c>
      <c r="D4489" s="236" t="s">
        <v>286</v>
      </c>
      <c r="E4489" s="223" t="str">
        <f>VLOOKUP(D4489,Y$4:AA4491,2,FALSE)</f>
        <v>بلدوزر</v>
      </c>
      <c r="F4489" s="223" t="str">
        <f>VLOOKUP(D4489,Y$4:AA4491,3,FALSE)</f>
        <v>انصاری</v>
      </c>
      <c r="G4489" s="2">
        <v>365</v>
      </c>
    </row>
    <row r="4490" spans="2:7" x14ac:dyDescent="0.25">
      <c r="B4490" s="122">
        <f t="shared" si="70"/>
        <v>4488</v>
      </c>
      <c r="C4490" s="375">
        <v>45524</v>
      </c>
      <c r="D4490" s="236" t="s">
        <v>155</v>
      </c>
      <c r="E4490" s="223" t="str">
        <f>VLOOKUP(D4490,Y$4:AA4492,2,FALSE)</f>
        <v>لودر</v>
      </c>
      <c r="F4490" s="223" t="str">
        <f>VLOOKUP(D4490,Y$4:AA4492,3,FALSE)</f>
        <v>صداقت</v>
      </c>
      <c r="G4490" s="2">
        <v>0</v>
      </c>
    </row>
    <row r="4491" spans="2:7" x14ac:dyDescent="0.25">
      <c r="B4491" s="122">
        <f t="shared" si="70"/>
        <v>4489</v>
      </c>
      <c r="C4491" s="375">
        <v>45524</v>
      </c>
      <c r="D4491" s="236" t="s">
        <v>156</v>
      </c>
      <c r="E4491" s="223" t="str">
        <f>VLOOKUP(D4491,Y$4:AA4493,2,FALSE)</f>
        <v>کامیون کمپرسی</v>
      </c>
      <c r="F4491" s="223" t="str">
        <f>VLOOKUP(D4491,Y$4:AA4493,3,FALSE)</f>
        <v>صداقت</v>
      </c>
      <c r="G4491" s="2">
        <v>0</v>
      </c>
    </row>
    <row r="4492" spans="2:7" x14ac:dyDescent="0.25">
      <c r="B4492" s="122">
        <f t="shared" si="70"/>
        <v>4490</v>
      </c>
      <c r="C4492" s="375">
        <v>45524</v>
      </c>
      <c r="D4492" s="236" t="s">
        <v>157</v>
      </c>
      <c r="E4492" s="223" t="str">
        <f>VLOOKUP(D4492,Y$4:AA4494,2,FALSE)</f>
        <v>کامیون کمپرسی</v>
      </c>
      <c r="F4492" s="223" t="str">
        <f>VLOOKUP(D4492,Y$4:AA4494,3,FALSE)</f>
        <v>صداقت</v>
      </c>
      <c r="G4492" s="2">
        <v>0</v>
      </c>
    </row>
    <row r="4493" spans="2:7" x14ac:dyDescent="0.25">
      <c r="B4493" s="122">
        <f t="shared" si="70"/>
        <v>4491</v>
      </c>
      <c r="C4493" s="375">
        <v>45524</v>
      </c>
      <c r="D4493" s="236" t="s">
        <v>302</v>
      </c>
      <c r="E4493" s="223" t="str">
        <f>VLOOKUP(D4493,Y$4:AA4495,2,FALSE)</f>
        <v>کامیون کمپرسی</v>
      </c>
      <c r="F4493" s="223" t="str">
        <f>VLOOKUP(D4493,Y$4:AA4495,3,FALSE)</f>
        <v>صداقت</v>
      </c>
      <c r="G4493" s="2">
        <v>0</v>
      </c>
    </row>
    <row r="4494" spans="2:7" x14ac:dyDescent="0.25">
      <c r="B4494" s="122">
        <f t="shared" si="70"/>
        <v>4492</v>
      </c>
      <c r="C4494" s="375">
        <v>45524</v>
      </c>
      <c r="D4494" s="236" t="s">
        <v>266</v>
      </c>
      <c r="E4494" s="223" t="str">
        <f>VLOOKUP(D4494,Y$4:AA4496,2,FALSE)</f>
        <v>کامیون کمپرسی</v>
      </c>
      <c r="F4494" s="223" t="str">
        <f>VLOOKUP(D4494,Y$4:AA4496,3,FALSE)</f>
        <v>انصاری</v>
      </c>
      <c r="G4494" s="2">
        <v>202</v>
      </c>
    </row>
    <row r="4495" spans="2:7" x14ac:dyDescent="0.25">
      <c r="B4495" s="122">
        <f t="shared" si="70"/>
        <v>4493</v>
      </c>
      <c r="C4495" s="375">
        <v>45524</v>
      </c>
      <c r="D4495" s="236" t="s">
        <v>267</v>
      </c>
      <c r="E4495" s="223" t="str">
        <f>VLOOKUP(D4495,Y$4:AA4497,2,FALSE)</f>
        <v>کامیون کمپرسی</v>
      </c>
      <c r="F4495" s="223" t="str">
        <f>VLOOKUP(D4495,Y$4:AA4497,3,FALSE)</f>
        <v>انصاری</v>
      </c>
      <c r="G4495" s="2">
        <v>0</v>
      </c>
    </row>
    <row r="4496" spans="2:7" x14ac:dyDescent="0.25">
      <c r="B4496" s="122">
        <f t="shared" si="70"/>
        <v>4494</v>
      </c>
      <c r="C4496" s="375">
        <v>45524</v>
      </c>
      <c r="D4496" s="236" t="s">
        <v>258</v>
      </c>
      <c r="E4496" s="223" t="str">
        <f>VLOOKUP(D4496,Y$4:AA4498,2,FALSE)</f>
        <v>کامیون کمپرسی</v>
      </c>
      <c r="F4496" s="223" t="str">
        <f>VLOOKUP(D4496,Y$4:AA4498,3,FALSE)</f>
        <v>انصاری</v>
      </c>
      <c r="G4496" s="2">
        <v>193</v>
      </c>
    </row>
    <row r="4497" spans="2:7" x14ac:dyDescent="0.25">
      <c r="B4497" s="122">
        <f t="shared" si="70"/>
        <v>4495</v>
      </c>
      <c r="C4497" s="375">
        <v>45524</v>
      </c>
      <c r="D4497" s="236" t="s">
        <v>179</v>
      </c>
      <c r="E4497" s="223" t="str">
        <f>VLOOKUP(D4497,Y$4:AA4499,2,FALSE)</f>
        <v>تانکر آب</v>
      </c>
      <c r="F4497" s="223" t="str">
        <f>VLOOKUP(D4497,Y$4:AA4499,3,FALSE)</f>
        <v>گلپایگانی</v>
      </c>
      <c r="G4497" s="2">
        <v>125</v>
      </c>
    </row>
    <row r="4498" spans="2:7" x14ac:dyDescent="0.25">
      <c r="B4498" s="122">
        <f t="shared" si="70"/>
        <v>4496</v>
      </c>
      <c r="C4498" s="375">
        <v>45524</v>
      </c>
      <c r="D4498" s="236" t="s">
        <v>164</v>
      </c>
      <c r="E4498" s="223" t="str">
        <f>VLOOKUP(D4498,Y$4:AA4500,2,FALSE)</f>
        <v>گریدر 14G</v>
      </c>
      <c r="F4498" s="223" t="str">
        <f>VLOOKUP(D4498,Y$4:AA4500,3,FALSE)</f>
        <v>محمد پور</v>
      </c>
      <c r="G4498" s="2">
        <v>110</v>
      </c>
    </row>
    <row r="4499" spans="2:7" x14ac:dyDescent="0.25">
      <c r="B4499" s="122">
        <f t="shared" si="70"/>
        <v>4497</v>
      </c>
      <c r="C4499" s="375">
        <v>45524</v>
      </c>
      <c r="D4499" s="236" t="s">
        <v>168</v>
      </c>
      <c r="E4499" s="223" t="str">
        <f>VLOOKUP(D4499,Y$4:AA4501,2,FALSE)</f>
        <v>غلطک کششی</v>
      </c>
      <c r="F4499" s="223" t="str">
        <f>VLOOKUP(D4499,Y$4:AA4501,3,FALSE)</f>
        <v>محمد پور</v>
      </c>
      <c r="G4499" s="2">
        <v>0</v>
      </c>
    </row>
    <row r="4500" spans="2:7" x14ac:dyDescent="0.25">
      <c r="B4500" s="122">
        <f t="shared" si="70"/>
        <v>4498</v>
      </c>
      <c r="C4500" s="375">
        <v>45524</v>
      </c>
      <c r="D4500" s="236" t="s">
        <v>171</v>
      </c>
      <c r="E4500" s="223" t="str">
        <f>VLOOKUP(D4500,Y$4:AA4502,2,FALSE)</f>
        <v>غلطک کششی</v>
      </c>
      <c r="F4500" s="223" t="str">
        <f>VLOOKUP(D4500,Y$4:AA4502,3,FALSE)</f>
        <v>محمد پور</v>
      </c>
      <c r="G4500" s="2">
        <v>0</v>
      </c>
    </row>
    <row r="4501" spans="2:7" x14ac:dyDescent="0.25">
      <c r="B4501" s="122">
        <f t="shared" si="70"/>
        <v>4499</v>
      </c>
      <c r="C4501" s="375">
        <v>45524</v>
      </c>
      <c r="D4501" s="236" t="s">
        <v>172</v>
      </c>
      <c r="E4501" s="223" t="str">
        <f>VLOOKUP(D4501,Y$4:AA4503,2,FALSE)</f>
        <v>لودر</v>
      </c>
      <c r="F4501" s="223" t="str">
        <f>VLOOKUP(D4501,Y$4:AA4503,3,FALSE)</f>
        <v>محمد پور</v>
      </c>
      <c r="G4501" s="2">
        <v>0</v>
      </c>
    </row>
    <row r="4502" spans="2:7" x14ac:dyDescent="0.25">
      <c r="B4502" s="122">
        <f t="shared" si="70"/>
        <v>4500</v>
      </c>
      <c r="C4502" s="375">
        <v>45524</v>
      </c>
      <c r="D4502" s="236" t="s">
        <v>173</v>
      </c>
      <c r="E4502" s="223" t="str">
        <f>VLOOKUP(D4502,Y$4:AA4504,2,FALSE)</f>
        <v>تانکر آب</v>
      </c>
      <c r="F4502" s="223" t="str">
        <f>VLOOKUP(D4502,Y$4:AA4504,3,FALSE)</f>
        <v>محمد پور</v>
      </c>
      <c r="G4502" s="2">
        <v>0</v>
      </c>
    </row>
    <row r="4503" spans="2:7" x14ac:dyDescent="0.25">
      <c r="B4503" s="122">
        <f t="shared" si="70"/>
        <v>4501</v>
      </c>
      <c r="C4503" s="375">
        <v>45524</v>
      </c>
      <c r="D4503" s="236" t="s">
        <v>174</v>
      </c>
      <c r="E4503" s="223" t="str">
        <f>VLOOKUP(D4503,Y$4:AA4505,2,FALSE)</f>
        <v>غلطک پاچه بزی</v>
      </c>
      <c r="F4503" s="223" t="str">
        <f>VLOOKUP(D4503,Y$4:AA4505,3,FALSE)</f>
        <v>محمد پور</v>
      </c>
      <c r="G4503" s="2">
        <v>0</v>
      </c>
    </row>
    <row r="4504" spans="2:7" x14ac:dyDescent="0.25">
      <c r="B4504" s="122">
        <f t="shared" si="70"/>
        <v>4502</v>
      </c>
      <c r="C4504" s="375">
        <v>45524</v>
      </c>
      <c r="D4504" s="236" t="s">
        <v>176</v>
      </c>
      <c r="E4504" s="223" t="str">
        <f>VLOOKUP(D4504,Y$4:AA4506,2,FALSE)</f>
        <v>بلدوزر</v>
      </c>
      <c r="F4504" s="223" t="str">
        <f>VLOOKUP(D4504,Y$4:AA4506,3,FALSE)</f>
        <v>محمد پور</v>
      </c>
      <c r="G4504" s="2">
        <v>0</v>
      </c>
    </row>
    <row r="4505" spans="2:7" x14ac:dyDescent="0.25">
      <c r="B4505" s="122">
        <f t="shared" si="70"/>
        <v>4503</v>
      </c>
      <c r="C4505" s="375">
        <v>45524</v>
      </c>
      <c r="D4505" s="236" t="s">
        <v>177</v>
      </c>
      <c r="E4505" s="223" t="str">
        <f>VLOOKUP(D4505,Y$4:AA4507,2,FALSE)</f>
        <v>کمپرسی جفت</v>
      </c>
      <c r="F4505" s="223" t="str">
        <f>VLOOKUP(D4505,Y$4:AA4507,3,FALSE)</f>
        <v>محمد پور</v>
      </c>
      <c r="G4505" s="2">
        <v>251</v>
      </c>
    </row>
    <row r="4506" spans="2:7" x14ac:dyDescent="0.25">
      <c r="B4506" s="122">
        <f t="shared" si="70"/>
        <v>4504</v>
      </c>
      <c r="C4506" s="375">
        <v>45524</v>
      </c>
      <c r="D4506" s="236" t="s">
        <v>270</v>
      </c>
      <c r="E4506" s="223" t="str">
        <f>VLOOKUP(D4506,Y$4:AA4508,2,FALSE)</f>
        <v>کمپرسی جفت</v>
      </c>
      <c r="F4506" s="223" t="str">
        <f>VLOOKUP(D4506,Y$4:AA4508,3,FALSE)</f>
        <v>محمد پور</v>
      </c>
      <c r="G4506" s="2">
        <v>0</v>
      </c>
    </row>
    <row r="4507" spans="2:7" x14ac:dyDescent="0.25">
      <c r="B4507" s="122">
        <f t="shared" si="70"/>
        <v>4505</v>
      </c>
      <c r="C4507" s="375">
        <v>45524</v>
      </c>
      <c r="D4507" s="236" t="s">
        <v>268</v>
      </c>
      <c r="E4507" s="223" t="str">
        <f>VLOOKUP(D4507,Y$4:AA4509,2,FALSE)</f>
        <v>کمپرسی تک</v>
      </c>
      <c r="F4507" s="223" t="str">
        <f>VLOOKUP(D4507,Y$4:AA4509,3,FALSE)</f>
        <v>محمد پور</v>
      </c>
      <c r="G4507" s="2">
        <v>210</v>
      </c>
    </row>
    <row r="4508" spans="2:7" x14ac:dyDescent="0.25">
      <c r="B4508" s="122">
        <f t="shared" si="70"/>
        <v>4506</v>
      </c>
      <c r="C4508" s="375">
        <v>45524</v>
      </c>
      <c r="D4508" s="236" t="s">
        <v>260</v>
      </c>
      <c r="E4508" s="223" t="str">
        <f>VLOOKUP(D4508,Y$4:AA4510,2,FALSE)</f>
        <v>تانکر آب</v>
      </c>
      <c r="F4508" s="223" t="str">
        <f>VLOOKUP(D4508,Y$4:AA4510,3,FALSE)</f>
        <v>محمد پور</v>
      </c>
      <c r="G4508" s="2">
        <v>0</v>
      </c>
    </row>
    <row r="4509" spans="2:7" x14ac:dyDescent="0.25">
      <c r="B4509" s="122">
        <f t="shared" si="70"/>
        <v>4507</v>
      </c>
      <c r="C4509" s="375">
        <v>45524</v>
      </c>
      <c r="D4509" s="236" t="s">
        <v>284</v>
      </c>
      <c r="E4509" s="223" t="str">
        <f>VLOOKUP(D4509,Y$4:AA4511,2,FALSE)</f>
        <v>کمپرسی جفت</v>
      </c>
      <c r="F4509" s="223" t="str">
        <f>VLOOKUP(D4509,Y$4:AA4511,3,FALSE)</f>
        <v>محمد پور</v>
      </c>
      <c r="G4509" s="2">
        <v>250</v>
      </c>
    </row>
    <row r="4510" spans="2:7" x14ac:dyDescent="0.25">
      <c r="B4510" s="122">
        <f t="shared" si="70"/>
        <v>4508</v>
      </c>
      <c r="C4510" s="375">
        <v>45524</v>
      </c>
      <c r="D4510" s="236" t="s">
        <v>359</v>
      </c>
      <c r="E4510" s="223" t="str">
        <f>VLOOKUP(D4510,Y$4:AA4512,2,FALSE)</f>
        <v>کمپرسی جفت</v>
      </c>
      <c r="F4510" s="223" t="str">
        <f>VLOOKUP(D4510,Y$4:AA4512,3,FALSE)</f>
        <v>محمد پور</v>
      </c>
      <c r="G4510" s="2">
        <v>0</v>
      </c>
    </row>
    <row r="4511" spans="2:7" x14ac:dyDescent="0.25">
      <c r="B4511" s="122">
        <f t="shared" si="70"/>
        <v>4509</v>
      </c>
      <c r="C4511" s="375">
        <v>45524</v>
      </c>
      <c r="D4511" s="236" t="s">
        <v>361</v>
      </c>
      <c r="E4511" s="223" t="str">
        <f>VLOOKUP(D4511,Y$4:AA4513,2,FALSE)</f>
        <v>لودر</v>
      </c>
      <c r="F4511" s="223" t="str">
        <f>VLOOKUP(D4511,Y$4:AA4513,3,FALSE)</f>
        <v>محمد پور</v>
      </c>
      <c r="G4511" s="2">
        <v>146</v>
      </c>
    </row>
    <row r="4512" spans="2:7" x14ac:dyDescent="0.25">
      <c r="B4512" s="122">
        <f t="shared" si="70"/>
        <v>4510</v>
      </c>
      <c r="C4512" s="375">
        <v>45524</v>
      </c>
      <c r="D4512" s="236" t="s">
        <v>393</v>
      </c>
      <c r="E4512" s="223" t="str">
        <f>VLOOKUP(D4512,Y$4:AA4514,2,FALSE)</f>
        <v xml:space="preserve"> پمپ بتن</v>
      </c>
      <c r="F4512" s="223" t="str">
        <f>VLOOKUP(D4512,Y$4:AA4514,3,FALSE)</f>
        <v>اسماعیل پور</v>
      </c>
      <c r="G4512" s="2">
        <v>0</v>
      </c>
    </row>
    <row r="4513" spans="2:7" x14ac:dyDescent="0.25">
      <c r="B4513" s="122">
        <f t="shared" si="70"/>
        <v>4511</v>
      </c>
      <c r="C4513" s="375">
        <v>45524</v>
      </c>
      <c r="D4513" s="236" t="s">
        <v>387</v>
      </c>
      <c r="E4513" s="223" t="str">
        <f>VLOOKUP(D4513,Y$4:AA4515,2,FALSE)</f>
        <v>کمپرسی تک</v>
      </c>
      <c r="F4513" s="223" t="str">
        <f>VLOOKUP(D4513,Y$4:AA4515,3,FALSE)</f>
        <v>جواد رضاپور</v>
      </c>
      <c r="G4513" s="2">
        <v>0</v>
      </c>
    </row>
    <row r="4514" spans="2:7" x14ac:dyDescent="0.25">
      <c r="B4514" s="122">
        <f t="shared" si="70"/>
        <v>4512</v>
      </c>
      <c r="C4514" s="375">
        <v>45524</v>
      </c>
      <c r="D4514" s="236" t="s">
        <v>388</v>
      </c>
      <c r="E4514" s="223" t="str">
        <f>VLOOKUP(D4514,Y$4:AA4516,2,FALSE)</f>
        <v>کمپرسی تک</v>
      </c>
      <c r="F4514" s="223" t="str">
        <f>VLOOKUP(D4514,Y$4:AA4516,3,FALSE)</f>
        <v>جواد رضاپور</v>
      </c>
      <c r="G4514" s="2">
        <v>0</v>
      </c>
    </row>
    <row r="4515" spans="2:7" x14ac:dyDescent="0.25">
      <c r="B4515" s="122">
        <f t="shared" si="70"/>
        <v>4513</v>
      </c>
      <c r="C4515" s="375">
        <v>45524</v>
      </c>
      <c r="D4515" s="236" t="s">
        <v>397</v>
      </c>
      <c r="E4515" s="223" t="str">
        <f>VLOOKUP(D4515,Y$4:AA4517,2,FALSE)</f>
        <v>لودر</v>
      </c>
      <c r="F4515" s="223" t="str">
        <f>VLOOKUP(D4515,Y$4:AA4517,3,FALSE)</f>
        <v>جواد رضاپور</v>
      </c>
      <c r="G4515" s="2">
        <v>0</v>
      </c>
    </row>
    <row r="4516" spans="2:7" x14ac:dyDescent="0.25">
      <c r="B4516" s="122">
        <f t="shared" si="70"/>
        <v>4514</v>
      </c>
      <c r="C4516" s="375">
        <v>45524</v>
      </c>
      <c r="D4516" s="236" t="s">
        <v>435</v>
      </c>
      <c r="E4516" s="223" t="str">
        <f>VLOOKUP(D4516,Y$4:AA4518,2,FALSE)</f>
        <v>بلدوزر</v>
      </c>
      <c r="F4516" s="223" t="str">
        <f>VLOOKUP(D4516,Y$4:AA4518,3,FALSE)</f>
        <v>جواد رضاپور</v>
      </c>
      <c r="G4516" s="2">
        <v>217</v>
      </c>
    </row>
    <row r="4517" spans="2:7" x14ac:dyDescent="0.25">
      <c r="B4517" s="122">
        <f t="shared" si="70"/>
        <v>4515</v>
      </c>
      <c r="C4517" s="375">
        <v>45524</v>
      </c>
      <c r="D4517" s="236" t="s">
        <v>436</v>
      </c>
      <c r="E4517" s="223" t="str">
        <f>VLOOKUP(D4517,Y$4:AA4518,2,FALSE)</f>
        <v>تانکر آب</v>
      </c>
      <c r="F4517" s="223" t="str">
        <f>VLOOKUP(D4517,Y$4:AA4518,3,FALSE)</f>
        <v>جواد رضاپور</v>
      </c>
      <c r="G4517" s="2">
        <v>0</v>
      </c>
    </row>
    <row r="4518" spans="2:7" x14ac:dyDescent="0.25">
      <c r="B4518" s="122">
        <f t="shared" si="70"/>
        <v>4516</v>
      </c>
      <c r="C4518" s="375">
        <v>45524</v>
      </c>
      <c r="D4518" s="361" t="s">
        <v>261</v>
      </c>
      <c r="E4518" s="223" t="str">
        <f>VLOOKUP(D4518,Y$4:AA4518,2,FALSE)</f>
        <v>تانکر آب</v>
      </c>
      <c r="F4518" s="223" t="str">
        <f>VLOOKUP(D4518,Y$4:AA4518,3,FALSE)</f>
        <v>خاکسارنژاد</v>
      </c>
      <c r="G4518" s="2">
        <v>0</v>
      </c>
    </row>
    <row r="4519" spans="2:7" x14ac:dyDescent="0.25">
      <c r="B4519" s="122">
        <f t="shared" si="70"/>
        <v>4517</v>
      </c>
      <c r="C4519" s="375">
        <v>45525</v>
      </c>
      <c r="D4519" s="236" t="s">
        <v>127</v>
      </c>
      <c r="E4519" s="223" t="str">
        <f>VLOOKUP(D4519,Y$4:AA4521,2,FALSE)</f>
        <v>بلدوزر</v>
      </c>
      <c r="F4519" s="223" t="str">
        <f>VLOOKUP(D4519,Y$4:AA4521,3,FALSE)</f>
        <v>شرکتی-رجب زاده</v>
      </c>
      <c r="G4519" s="2">
        <v>217</v>
      </c>
    </row>
    <row r="4520" spans="2:7" x14ac:dyDescent="0.25">
      <c r="B4520" s="122">
        <f t="shared" si="70"/>
        <v>4518</v>
      </c>
      <c r="C4520" s="375">
        <v>45525</v>
      </c>
      <c r="D4520" s="236" t="s">
        <v>297</v>
      </c>
      <c r="E4520" s="223" t="str">
        <f>VLOOKUP(D4520,Y$4:AA4522,2,FALSE)</f>
        <v>بلدوزر</v>
      </c>
      <c r="F4520" s="223" t="str">
        <f>VLOOKUP(D4520,Y$4:AA4522,3,FALSE)</f>
        <v>شرکتی-نخعی</v>
      </c>
      <c r="G4520" s="2">
        <v>327</v>
      </c>
    </row>
    <row r="4521" spans="2:7" x14ac:dyDescent="0.25">
      <c r="B4521" s="122">
        <f t="shared" si="70"/>
        <v>4519</v>
      </c>
      <c r="C4521" s="375">
        <v>45525</v>
      </c>
      <c r="D4521" s="236" t="s">
        <v>88</v>
      </c>
      <c r="E4521" s="223" t="str">
        <f>VLOOKUP(D4521,Y$4:AA4523,2,FALSE)</f>
        <v>گریدر  ۱۶g</v>
      </c>
      <c r="F4521" s="223" t="str">
        <f>VLOOKUP(D4521,Y$4:AA4523,3,FALSE)</f>
        <v>شرکتی-یگانه</v>
      </c>
      <c r="G4521" s="2">
        <v>0</v>
      </c>
    </row>
    <row r="4522" spans="2:7" x14ac:dyDescent="0.25">
      <c r="B4522" s="122">
        <f t="shared" si="70"/>
        <v>4520</v>
      </c>
      <c r="C4522" s="375">
        <v>45525</v>
      </c>
      <c r="D4522" s="236" t="s">
        <v>301</v>
      </c>
      <c r="E4522" s="223" t="str">
        <f>VLOOKUP(D4522,Y$4:AA4524,2,FALSE)</f>
        <v>گریدر  ۱۶g</v>
      </c>
      <c r="F4522" s="223" t="str">
        <f>VLOOKUP(D4522,Y$4:AA4524,3,FALSE)</f>
        <v>شرکتی-حسن پور</v>
      </c>
      <c r="G4522" s="2">
        <v>315</v>
      </c>
    </row>
    <row r="4523" spans="2:7" x14ac:dyDescent="0.25">
      <c r="B4523" s="122">
        <f t="shared" si="70"/>
        <v>4521</v>
      </c>
      <c r="C4523" s="375">
        <v>45525</v>
      </c>
      <c r="D4523" s="236" t="s">
        <v>120</v>
      </c>
      <c r="E4523" s="223" t="str">
        <f>VLOOKUP(D4523,Y$4:AA4525,2,FALSE)</f>
        <v>میکسراتکو</v>
      </c>
      <c r="F4523" s="223" t="str">
        <f>VLOOKUP(D4523,Y$4:AA4525,3,FALSE)</f>
        <v>شرکتی-شاکری</v>
      </c>
      <c r="G4523" s="2">
        <v>0</v>
      </c>
    </row>
    <row r="4524" spans="2:7" x14ac:dyDescent="0.25">
      <c r="B4524" s="122">
        <f t="shared" si="70"/>
        <v>4522</v>
      </c>
      <c r="C4524" s="375">
        <v>45525</v>
      </c>
      <c r="D4524" s="236" t="s">
        <v>122</v>
      </c>
      <c r="E4524" s="223" t="str">
        <f>VLOOKUP(D4524,Y$4:AA4526,2,FALSE)</f>
        <v>میکسر امیکو</v>
      </c>
      <c r="F4524" s="223" t="str">
        <f>VLOOKUP(D4524,Y$4:AA4526,3,FALSE)</f>
        <v>شرکتی-زراعتی</v>
      </c>
      <c r="G4524" s="2">
        <v>177</v>
      </c>
    </row>
    <row r="4525" spans="2:7" x14ac:dyDescent="0.25">
      <c r="B4525" s="122">
        <f t="shared" si="70"/>
        <v>4523</v>
      </c>
      <c r="C4525" s="375">
        <v>45525</v>
      </c>
      <c r="D4525" s="236" t="s">
        <v>356</v>
      </c>
      <c r="E4525" s="223" t="str">
        <f>VLOOKUP(D4525,Y$4:AA4527,2,FALSE)</f>
        <v>میکسر اتکو</v>
      </c>
      <c r="F4525" s="223" t="str">
        <f>VLOOKUP(D4525,Y$4:AA4527,3,FALSE)</f>
        <v>-</v>
      </c>
      <c r="G4525" s="2">
        <v>75</v>
      </c>
    </row>
    <row r="4526" spans="2:7" x14ac:dyDescent="0.25">
      <c r="B4526" s="122">
        <f t="shared" si="70"/>
        <v>4524</v>
      </c>
      <c r="C4526" s="375">
        <v>45525</v>
      </c>
      <c r="D4526" s="236" t="s">
        <v>460</v>
      </c>
      <c r="E4526" s="223" t="str">
        <f>VLOOKUP(D4526,Y$4:AA4528,2,FALSE)</f>
        <v>میکسر امیکو</v>
      </c>
      <c r="F4526" s="223" t="str">
        <f>VLOOKUP(D4526,Y$4:AA4528,3,FALSE)</f>
        <v>شرکتی-زراعتی</v>
      </c>
      <c r="G4526" s="2">
        <v>0</v>
      </c>
    </row>
    <row r="4527" spans="2:7" x14ac:dyDescent="0.25">
      <c r="B4527" s="122">
        <f t="shared" si="70"/>
        <v>4525</v>
      </c>
      <c r="C4527" s="375">
        <v>45525</v>
      </c>
      <c r="D4527" s="236" t="s">
        <v>119</v>
      </c>
      <c r="E4527" s="223" t="str">
        <f>VLOOKUP(D4527,Y$4:AA4529,2,FALSE)</f>
        <v>غلطک</v>
      </c>
      <c r="F4527" s="223" t="str">
        <f>VLOOKUP(D4527,Y$4:AA4529,3,FALSE)</f>
        <v>شرکتی-جمالی</v>
      </c>
      <c r="G4527" s="2">
        <v>54</v>
      </c>
    </row>
    <row r="4528" spans="2:7" x14ac:dyDescent="0.25">
      <c r="B4528" s="122">
        <f t="shared" si="70"/>
        <v>4526</v>
      </c>
      <c r="C4528" s="375">
        <v>45525</v>
      </c>
      <c r="D4528" s="236" t="s">
        <v>110</v>
      </c>
      <c r="E4528" s="223" t="str">
        <f>VLOOKUP(D4528,Y$4:AA4530,2,FALSE)</f>
        <v>غلطک</v>
      </c>
      <c r="F4528" s="223" t="str">
        <f>VLOOKUP(D4528,Y$4:AA4530,3,FALSE)</f>
        <v>شرکتی-شیری</v>
      </c>
      <c r="G4528" s="2">
        <v>0</v>
      </c>
    </row>
    <row r="4529" spans="2:7" x14ac:dyDescent="0.25">
      <c r="B4529" s="122">
        <f t="shared" si="70"/>
        <v>4527</v>
      </c>
      <c r="C4529" s="375">
        <v>45525</v>
      </c>
      <c r="D4529" s="236" t="s">
        <v>107</v>
      </c>
      <c r="E4529" s="223" t="str">
        <f>VLOOKUP(D4529,Y$4:AA4531,2,FALSE)</f>
        <v>غلطک</v>
      </c>
      <c r="F4529" s="223" t="str">
        <f>VLOOKUP(D4529,Y$4:AA4531,3,FALSE)</f>
        <v>شرکتی-دیانتی</v>
      </c>
      <c r="G4529" s="2">
        <v>0</v>
      </c>
    </row>
    <row r="4530" spans="2:7" x14ac:dyDescent="0.25">
      <c r="B4530" s="122">
        <f t="shared" si="70"/>
        <v>4528</v>
      </c>
      <c r="C4530" s="375">
        <v>45525</v>
      </c>
      <c r="D4530" s="236" t="s">
        <v>285</v>
      </c>
      <c r="E4530" s="223" t="str">
        <f>VLOOKUP(D4530,Y$4:AA4532,2,FALSE)</f>
        <v>غلطک</v>
      </c>
      <c r="F4530" s="223" t="str">
        <f>VLOOKUP(D4530,Y$4:AA4532,3,FALSE)</f>
        <v>شرکتی-شیری</v>
      </c>
      <c r="G4530" s="2">
        <v>0</v>
      </c>
    </row>
    <row r="4531" spans="2:7" x14ac:dyDescent="0.25">
      <c r="B4531" s="122">
        <f t="shared" si="70"/>
        <v>4529</v>
      </c>
      <c r="C4531" s="375">
        <v>45525</v>
      </c>
      <c r="D4531" s="236" t="s">
        <v>380</v>
      </c>
      <c r="E4531" s="223" t="str">
        <f>VLOOKUP(D4531,Y$4:AA4533,2,FALSE)</f>
        <v>غلطک</v>
      </c>
      <c r="F4531" s="223">
        <f>VLOOKUP(D4531,Y$4:AA4533,3,FALSE)</f>
        <v>0</v>
      </c>
      <c r="G4531" s="2">
        <v>51</v>
      </c>
    </row>
    <row r="4532" spans="2:7" x14ac:dyDescent="0.25">
      <c r="B4532" s="122">
        <f t="shared" si="70"/>
        <v>4530</v>
      </c>
      <c r="C4532" s="375">
        <v>45525</v>
      </c>
      <c r="D4532" s="236" t="s">
        <v>381</v>
      </c>
      <c r="E4532" s="223" t="str">
        <f>VLOOKUP(D4532,Y$4:AA4534,2,FALSE)</f>
        <v>غلطک</v>
      </c>
      <c r="F4532" s="223">
        <f>VLOOKUP(D4532,Y$4:AA4534,3,FALSE)</f>
        <v>0</v>
      </c>
      <c r="G4532" s="2">
        <v>0</v>
      </c>
    </row>
    <row r="4533" spans="2:7" x14ac:dyDescent="0.25">
      <c r="B4533" s="122">
        <f t="shared" ref="B4533:B4596" si="71">ROW()-2</f>
        <v>4531</v>
      </c>
      <c r="C4533" s="375">
        <v>45525</v>
      </c>
      <c r="D4533" s="236" t="s">
        <v>91</v>
      </c>
      <c r="E4533" s="223" t="str">
        <f>VLOOKUP(D4533,Y$4:AA4535,2,FALSE)</f>
        <v>کامیون کمپرسی</v>
      </c>
      <c r="F4533" s="223" t="str">
        <f>VLOOKUP(D4533,Y$4:AA4535,3,FALSE)</f>
        <v>شرکتی-یحیی زاده</v>
      </c>
      <c r="G4533" s="2">
        <v>0</v>
      </c>
    </row>
    <row r="4534" spans="2:7" x14ac:dyDescent="0.25">
      <c r="B4534" s="122">
        <f t="shared" si="71"/>
        <v>4532</v>
      </c>
      <c r="C4534" s="375">
        <v>45525</v>
      </c>
      <c r="D4534" s="236" t="s">
        <v>94</v>
      </c>
      <c r="E4534" s="223" t="str">
        <f>VLOOKUP(D4534,Y$4:AA4536,2,FALSE)</f>
        <v>کامیون کمپرسی</v>
      </c>
      <c r="F4534" s="223" t="str">
        <f>VLOOKUP(D4534,Y$4:AA4536,3,FALSE)</f>
        <v>شرکتی-نوروز غلامی</v>
      </c>
      <c r="G4534" s="2">
        <v>0</v>
      </c>
    </row>
    <row r="4535" spans="2:7" x14ac:dyDescent="0.25">
      <c r="B4535" s="122">
        <f t="shared" si="71"/>
        <v>4533</v>
      </c>
      <c r="C4535" s="375">
        <v>45525</v>
      </c>
      <c r="D4535" s="236" t="s">
        <v>117</v>
      </c>
      <c r="E4535" s="223" t="str">
        <f>VLOOKUP(D4535,Y$4:AA4537,2,FALSE)</f>
        <v>کامیون کمپرسی</v>
      </c>
      <c r="F4535" s="223" t="str">
        <f>VLOOKUP(D4535,Y$4:AA4537,3,FALSE)</f>
        <v>شرکتی-علیرضا اقلیمی</v>
      </c>
      <c r="G4535" s="2">
        <v>0</v>
      </c>
    </row>
    <row r="4536" spans="2:7" x14ac:dyDescent="0.25">
      <c r="B4536" s="122">
        <f t="shared" si="71"/>
        <v>4534</v>
      </c>
      <c r="C4536" s="375">
        <v>45525</v>
      </c>
      <c r="D4536" s="236" t="s">
        <v>130</v>
      </c>
      <c r="E4536" s="223" t="str">
        <f>VLOOKUP(D4536,Y$4:AA4538,2,FALSE)</f>
        <v>تانکر ابپاش بنز</v>
      </c>
      <c r="F4536" s="223" t="str">
        <f>VLOOKUP(D4536,Y$4:AA4538,3,FALSE)</f>
        <v>شرکتی-بارانی</v>
      </c>
      <c r="G4536" s="2">
        <v>34</v>
      </c>
    </row>
    <row r="4537" spans="2:7" x14ac:dyDescent="0.25">
      <c r="B4537" s="122">
        <f t="shared" si="71"/>
        <v>4535</v>
      </c>
      <c r="C4537" s="375">
        <v>45525</v>
      </c>
      <c r="D4537" s="236" t="s">
        <v>96</v>
      </c>
      <c r="E4537" s="223" t="str">
        <f>VLOOKUP(D4537,Y$4:AA4539,2,FALSE)</f>
        <v>تانکر ابپاش بنز</v>
      </c>
      <c r="F4537" s="223" t="str">
        <f>VLOOKUP(D4537,Y$4:AA4539,3,FALSE)</f>
        <v>شرکتی-میامی</v>
      </c>
      <c r="G4537" s="2">
        <v>0</v>
      </c>
    </row>
    <row r="4538" spans="2:7" x14ac:dyDescent="0.25">
      <c r="B4538" s="122">
        <f t="shared" si="71"/>
        <v>4536</v>
      </c>
      <c r="C4538" s="375">
        <v>45525</v>
      </c>
      <c r="D4538" s="236" t="s">
        <v>114</v>
      </c>
      <c r="E4538" s="223" t="str">
        <f>VLOOKUP(D4538,Y$4:AA4540,2,FALSE)</f>
        <v>تانکر سوخت بنز</v>
      </c>
      <c r="F4538" s="223" t="str">
        <f>VLOOKUP(D4538,Y$4:AA4540,3,FALSE)</f>
        <v>شرکتی-برات زاده- از تاریخ 1 تیرماه</v>
      </c>
      <c r="G4538" s="2">
        <v>0</v>
      </c>
    </row>
    <row r="4539" spans="2:7" x14ac:dyDescent="0.25">
      <c r="B4539" s="122">
        <f t="shared" si="71"/>
        <v>4537</v>
      </c>
      <c r="C4539" s="375">
        <v>45525</v>
      </c>
      <c r="D4539" s="106" t="s">
        <v>399</v>
      </c>
      <c r="E4539" s="223" t="str">
        <f>VLOOKUP(D4539,Y$4:AA4541,2,FALSE)</f>
        <v xml:space="preserve"> لودر</v>
      </c>
      <c r="F4539" s="223" t="str">
        <f>VLOOKUP(D4539,Y$4:AA4541,3,FALSE)</f>
        <v>شرکتی-پیروزی</v>
      </c>
      <c r="G4539" s="2">
        <v>196</v>
      </c>
    </row>
    <row r="4540" spans="2:7" x14ac:dyDescent="0.25">
      <c r="B4540" s="122">
        <f t="shared" si="71"/>
        <v>4538</v>
      </c>
      <c r="C4540" s="375">
        <v>45525</v>
      </c>
      <c r="D4540" s="236" t="s">
        <v>158</v>
      </c>
      <c r="E4540" s="223" t="str">
        <f>VLOOKUP(D4540,Y$4:AA4542,2,FALSE)</f>
        <v>بیل مکانیکی</v>
      </c>
      <c r="F4540" s="223" t="str">
        <f>VLOOKUP(D4540,Y$4:AA4542,3,FALSE)</f>
        <v>تکبری</v>
      </c>
      <c r="G4540" s="2">
        <v>0</v>
      </c>
    </row>
    <row r="4541" spans="2:7" x14ac:dyDescent="0.25">
      <c r="B4541" s="122">
        <f t="shared" si="71"/>
        <v>4539</v>
      </c>
      <c r="C4541" s="375">
        <v>45525</v>
      </c>
      <c r="D4541" s="236" t="s">
        <v>144</v>
      </c>
      <c r="E4541" s="223" t="str">
        <f>VLOOKUP(D4541,Y$4:AA4543,2,FALSE)</f>
        <v>بلدوزر D85</v>
      </c>
      <c r="F4541" s="223" t="str">
        <f>VLOOKUP(D4541,Y$4:AA4543,3,FALSE)</f>
        <v>اکبری</v>
      </c>
      <c r="G4541" s="2">
        <v>204</v>
      </c>
    </row>
    <row r="4542" spans="2:7" x14ac:dyDescent="0.25">
      <c r="B4542" s="122">
        <f t="shared" si="71"/>
        <v>4540</v>
      </c>
      <c r="C4542" s="375">
        <v>45525</v>
      </c>
      <c r="D4542" s="236" t="s">
        <v>146</v>
      </c>
      <c r="E4542" s="223" t="str">
        <f>VLOOKUP(D4542,Y$4:AA4544,2,FALSE)</f>
        <v>بلدوزر D85</v>
      </c>
      <c r="F4542" s="223" t="str">
        <f>VLOOKUP(D4542,Y$4:AA4544,3,FALSE)</f>
        <v>اکبری</v>
      </c>
      <c r="G4542" s="2">
        <v>0</v>
      </c>
    </row>
    <row r="4543" spans="2:7" x14ac:dyDescent="0.25">
      <c r="B4543" s="122">
        <f t="shared" si="71"/>
        <v>4541</v>
      </c>
      <c r="C4543" s="375">
        <v>45525</v>
      </c>
      <c r="D4543" s="236" t="s">
        <v>147</v>
      </c>
      <c r="E4543" s="223" t="str">
        <f>VLOOKUP(D4543,Y$4:AA4545,2,FALSE)</f>
        <v>بلدوزر کاترپیلار D8</v>
      </c>
      <c r="F4543" s="223" t="str">
        <f>VLOOKUP(D4543,Y$4:AA4545,3,FALSE)</f>
        <v>حسن پور</v>
      </c>
      <c r="G4543" s="2">
        <v>0</v>
      </c>
    </row>
    <row r="4544" spans="2:7" x14ac:dyDescent="0.25">
      <c r="B4544" s="122">
        <f t="shared" si="71"/>
        <v>4542</v>
      </c>
      <c r="C4544" s="375">
        <v>45525</v>
      </c>
      <c r="D4544" s="236" t="s">
        <v>162</v>
      </c>
      <c r="E4544" s="223" t="str">
        <f>VLOOKUP(D4544,Y$4:AA4546,2,FALSE)</f>
        <v>بیل مکانیکی</v>
      </c>
      <c r="F4544" s="223" t="str">
        <f>VLOOKUP(D4544,Y$4:AA4546,3,FALSE)</f>
        <v>رضاپور</v>
      </c>
      <c r="G4544" s="2">
        <v>0</v>
      </c>
    </row>
    <row r="4545" spans="2:7" x14ac:dyDescent="0.25">
      <c r="B4545" s="122">
        <f t="shared" si="71"/>
        <v>4543</v>
      </c>
      <c r="C4545" s="375">
        <v>45525</v>
      </c>
      <c r="D4545" s="236" t="s">
        <v>398</v>
      </c>
      <c r="E4545" s="223" t="str">
        <f>VLOOKUP(D4545,Y$4:AA4547,2,FALSE)</f>
        <v>بلدوزر</v>
      </c>
      <c r="F4545" s="223" t="str">
        <f>VLOOKUP(D4545,Y$4:AA4547,3,FALSE)</f>
        <v>جواد رضاپور</v>
      </c>
      <c r="G4545" s="2">
        <v>178</v>
      </c>
    </row>
    <row r="4546" spans="2:7" x14ac:dyDescent="0.25">
      <c r="B4546" s="122">
        <f t="shared" si="71"/>
        <v>4544</v>
      </c>
      <c r="C4546" s="375">
        <v>45525</v>
      </c>
      <c r="D4546" s="236" t="s">
        <v>149</v>
      </c>
      <c r="E4546" s="223" t="str">
        <f>VLOOKUP(D4546,Y$4:AA4548,2,FALSE)</f>
        <v>لودر ZL50</v>
      </c>
      <c r="F4546" s="223" t="str">
        <f>VLOOKUP(D4546,Y$4:AA4548,3,FALSE)</f>
        <v>میرزایی</v>
      </c>
      <c r="G4546" s="2">
        <v>0</v>
      </c>
    </row>
    <row r="4547" spans="2:7" x14ac:dyDescent="0.25">
      <c r="B4547" s="122">
        <f t="shared" si="71"/>
        <v>4545</v>
      </c>
      <c r="C4547" s="375">
        <v>45525</v>
      </c>
      <c r="D4547" s="236" t="s">
        <v>150</v>
      </c>
      <c r="E4547" s="223" t="str">
        <f>VLOOKUP(D4547,Y$4:AA4549,2,FALSE)</f>
        <v>کامیون کمپرسی</v>
      </c>
      <c r="F4547" s="223" t="str">
        <f>VLOOKUP(D4547,Y$4:AA4549,3,FALSE)</f>
        <v>میرزایی</v>
      </c>
      <c r="G4547" s="2">
        <v>0</v>
      </c>
    </row>
    <row r="4548" spans="2:7" x14ac:dyDescent="0.25">
      <c r="B4548" s="122">
        <f t="shared" si="71"/>
        <v>4546</v>
      </c>
      <c r="C4548" s="375">
        <v>45525</v>
      </c>
      <c r="D4548" s="236" t="s">
        <v>152</v>
      </c>
      <c r="E4548" s="223" t="str">
        <f>VLOOKUP(D4548,Y$4:AA4550,2,FALSE)</f>
        <v>کامیون کمپرسی</v>
      </c>
      <c r="F4548" s="223" t="str">
        <f>VLOOKUP(D4548,Y$4:AA4550,3,FALSE)</f>
        <v>میرزایی</v>
      </c>
      <c r="G4548" s="2">
        <v>0</v>
      </c>
    </row>
    <row r="4549" spans="2:7" x14ac:dyDescent="0.25">
      <c r="B4549" s="122">
        <f t="shared" si="71"/>
        <v>4547</v>
      </c>
      <c r="C4549" s="375">
        <v>45525</v>
      </c>
      <c r="D4549" s="236" t="s">
        <v>153</v>
      </c>
      <c r="E4549" s="223" t="str">
        <f>VLOOKUP(D4549,Y$4:AA4551,2,FALSE)</f>
        <v>کامیون کمپرسی</v>
      </c>
      <c r="F4549" s="223" t="str">
        <f>VLOOKUP(D4549,Y$4:AA4551,3,FALSE)</f>
        <v>میرزایی</v>
      </c>
      <c r="G4549" s="2">
        <v>0</v>
      </c>
    </row>
    <row r="4550" spans="2:7" x14ac:dyDescent="0.25">
      <c r="B4550" s="122">
        <f t="shared" si="71"/>
        <v>4548</v>
      </c>
      <c r="C4550" s="375">
        <v>45525</v>
      </c>
      <c r="D4550" s="236" t="s">
        <v>137</v>
      </c>
      <c r="E4550" s="223" t="str">
        <f>VLOOKUP(D4550,Y$4:AA4552,2,FALSE)</f>
        <v>بیل مکانیکی</v>
      </c>
      <c r="F4550" s="223" t="str">
        <f>VLOOKUP(D4550,Y$4:AA4552,3,FALSE)</f>
        <v>انصاری</v>
      </c>
      <c r="G4550" s="2">
        <v>234</v>
      </c>
    </row>
    <row r="4551" spans="2:7" x14ac:dyDescent="0.25">
      <c r="B4551" s="122">
        <f t="shared" si="71"/>
        <v>4549</v>
      </c>
      <c r="C4551" s="375">
        <v>45525</v>
      </c>
      <c r="D4551" s="236" t="s">
        <v>139</v>
      </c>
      <c r="E4551" s="223" t="str">
        <f>VLOOKUP(D4551,Y$4:AA4553,2,FALSE)</f>
        <v>بیل مکانیکی</v>
      </c>
      <c r="F4551" s="223" t="str">
        <f>VLOOKUP(D4551,Y$4:AA4553,3,FALSE)</f>
        <v>انصاری</v>
      </c>
      <c r="G4551" s="2">
        <v>0</v>
      </c>
    </row>
    <row r="4552" spans="2:7" x14ac:dyDescent="0.25">
      <c r="B4552" s="122">
        <f t="shared" si="71"/>
        <v>4550</v>
      </c>
      <c r="C4552" s="375">
        <v>45525</v>
      </c>
      <c r="D4552" s="236" t="s">
        <v>141</v>
      </c>
      <c r="E4552" s="223" t="str">
        <f>VLOOKUP(D4552,Y$4:AA4554,2,FALSE)</f>
        <v>کامیون کمپرسی</v>
      </c>
      <c r="F4552" s="223" t="str">
        <f>VLOOKUP(D4552,Y$4:AA4554,3,FALSE)</f>
        <v>انصاری</v>
      </c>
      <c r="G4552" s="2">
        <v>141</v>
      </c>
    </row>
    <row r="4553" spans="2:7" x14ac:dyDescent="0.25">
      <c r="B4553" s="122">
        <f t="shared" si="71"/>
        <v>4551</v>
      </c>
      <c r="C4553" s="375">
        <v>45525</v>
      </c>
      <c r="D4553" s="236" t="s">
        <v>142</v>
      </c>
      <c r="E4553" s="223" t="str">
        <f>VLOOKUP(D4553,Y$4:AA4555,2,FALSE)</f>
        <v>کامیون کمپرسی</v>
      </c>
      <c r="F4553" s="223" t="str">
        <f>VLOOKUP(D4553,Y$4:AA4555,3,FALSE)</f>
        <v>انصاری</v>
      </c>
      <c r="G4553" s="2">
        <v>135</v>
      </c>
    </row>
    <row r="4554" spans="2:7" x14ac:dyDescent="0.25">
      <c r="B4554" s="122">
        <f t="shared" si="71"/>
        <v>4552</v>
      </c>
      <c r="C4554" s="375">
        <v>45525</v>
      </c>
      <c r="D4554" s="236" t="s">
        <v>143</v>
      </c>
      <c r="E4554" s="223" t="str">
        <f>VLOOKUP(D4554,Y$4:AA4556,2,FALSE)</f>
        <v>کامیون کمپرسی</v>
      </c>
      <c r="F4554" s="223" t="str">
        <f>VLOOKUP(D4554,Y$4:AA4556,3,FALSE)</f>
        <v>انصاری</v>
      </c>
      <c r="G4554" s="2">
        <v>0</v>
      </c>
    </row>
    <row r="4555" spans="2:7" x14ac:dyDescent="0.25">
      <c r="B4555" s="122">
        <f t="shared" si="71"/>
        <v>4553</v>
      </c>
      <c r="C4555" s="375">
        <v>45525</v>
      </c>
      <c r="D4555" s="236" t="s">
        <v>136</v>
      </c>
      <c r="E4555" s="223" t="str">
        <f>VLOOKUP(D4555,Y$4:AA4557,2,FALSE)</f>
        <v>بلدوزر</v>
      </c>
      <c r="F4555" s="223" t="str">
        <f>VLOOKUP(D4555,Y$4:AA4557,3,FALSE)</f>
        <v>انصاری</v>
      </c>
      <c r="G4555" s="2">
        <v>0</v>
      </c>
    </row>
    <row r="4556" spans="2:7" x14ac:dyDescent="0.25">
      <c r="B4556" s="122">
        <f t="shared" si="71"/>
        <v>4554</v>
      </c>
      <c r="C4556" s="375">
        <v>45525</v>
      </c>
      <c r="D4556" s="236" t="s">
        <v>286</v>
      </c>
      <c r="E4556" s="223" t="str">
        <f>VLOOKUP(D4556,Y$4:AA4558,2,FALSE)</f>
        <v>بلدوزر</v>
      </c>
      <c r="F4556" s="223" t="str">
        <f>VLOOKUP(D4556,Y$4:AA4558,3,FALSE)</f>
        <v>انصاری</v>
      </c>
      <c r="G4556" s="2">
        <v>0</v>
      </c>
    </row>
    <row r="4557" spans="2:7" x14ac:dyDescent="0.25">
      <c r="B4557" s="122">
        <f t="shared" si="71"/>
        <v>4555</v>
      </c>
      <c r="C4557" s="375">
        <v>45525</v>
      </c>
      <c r="D4557" s="236" t="s">
        <v>155</v>
      </c>
      <c r="E4557" s="223" t="str">
        <f>VLOOKUP(D4557,Y$4:AA4559,2,FALSE)</f>
        <v>لودر</v>
      </c>
      <c r="F4557" s="223" t="str">
        <f>VLOOKUP(D4557,Y$4:AA4559,3,FALSE)</f>
        <v>صداقت</v>
      </c>
      <c r="G4557" s="2">
        <v>128</v>
      </c>
    </row>
    <row r="4558" spans="2:7" x14ac:dyDescent="0.25">
      <c r="B4558" s="122">
        <f t="shared" si="71"/>
        <v>4556</v>
      </c>
      <c r="C4558" s="375">
        <v>45525</v>
      </c>
      <c r="D4558" s="236" t="s">
        <v>156</v>
      </c>
      <c r="E4558" s="223" t="str">
        <f>VLOOKUP(D4558,Y$4:AA4560,2,FALSE)</f>
        <v>کامیون کمپرسی</v>
      </c>
      <c r="F4558" s="223" t="str">
        <f>VLOOKUP(D4558,Y$4:AA4560,3,FALSE)</f>
        <v>صداقت</v>
      </c>
      <c r="G4558" s="2">
        <v>200</v>
      </c>
    </row>
    <row r="4559" spans="2:7" x14ac:dyDescent="0.25">
      <c r="B4559" s="122">
        <f t="shared" si="71"/>
        <v>4557</v>
      </c>
      <c r="C4559" s="375">
        <v>45525</v>
      </c>
      <c r="D4559" s="236" t="s">
        <v>157</v>
      </c>
      <c r="E4559" s="223" t="str">
        <f>VLOOKUP(D4559,Y$4:AA4561,2,FALSE)</f>
        <v>کامیون کمپرسی</v>
      </c>
      <c r="F4559" s="223" t="str">
        <f>VLOOKUP(D4559,Y$4:AA4561,3,FALSE)</f>
        <v>صداقت</v>
      </c>
      <c r="G4559" s="2">
        <v>161</v>
      </c>
    </row>
    <row r="4560" spans="2:7" x14ac:dyDescent="0.25">
      <c r="B4560" s="122">
        <f t="shared" si="71"/>
        <v>4558</v>
      </c>
      <c r="C4560" s="375">
        <v>45525</v>
      </c>
      <c r="D4560" s="236" t="s">
        <v>302</v>
      </c>
      <c r="E4560" s="223" t="str">
        <f>VLOOKUP(D4560,Y$4:AA4562,2,FALSE)</f>
        <v>کامیون کمپرسی</v>
      </c>
      <c r="F4560" s="223" t="str">
        <f>VLOOKUP(D4560,Y$4:AA4562,3,FALSE)</f>
        <v>صداقت</v>
      </c>
      <c r="G4560" s="2">
        <v>0</v>
      </c>
    </row>
    <row r="4561" spans="2:7" x14ac:dyDescent="0.25">
      <c r="B4561" s="122">
        <f t="shared" si="71"/>
        <v>4559</v>
      </c>
      <c r="C4561" s="375">
        <v>45525</v>
      </c>
      <c r="D4561" s="236" t="s">
        <v>266</v>
      </c>
      <c r="E4561" s="223" t="str">
        <f>VLOOKUP(D4561,Y$4:AA4563,2,FALSE)</f>
        <v>کامیون کمپرسی</v>
      </c>
      <c r="F4561" s="223" t="str">
        <f>VLOOKUP(D4561,Y$4:AA4563,3,FALSE)</f>
        <v>انصاری</v>
      </c>
      <c r="G4561" s="2">
        <v>0</v>
      </c>
    </row>
    <row r="4562" spans="2:7" x14ac:dyDescent="0.25">
      <c r="B4562" s="122">
        <f t="shared" si="71"/>
        <v>4560</v>
      </c>
      <c r="C4562" s="375">
        <v>45525</v>
      </c>
      <c r="D4562" s="236" t="s">
        <v>267</v>
      </c>
      <c r="E4562" s="223" t="str">
        <f>VLOOKUP(D4562,Y$4:AA4564,2,FALSE)</f>
        <v>کامیون کمپرسی</v>
      </c>
      <c r="F4562" s="223" t="str">
        <f>VLOOKUP(D4562,Y$4:AA4564,3,FALSE)</f>
        <v>انصاری</v>
      </c>
      <c r="G4562" s="2">
        <v>0</v>
      </c>
    </row>
    <row r="4563" spans="2:7" x14ac:dyDescent="0.25">
      <c r="B4563" s="122">
        <f t="shared" si="71"/>
        <v>4561</v>
      </c>
      <c r="C4563" s="375">
        <v>45525</v>
      </c>
      <c r="D4563" s="236" t="s">
        <v>258</v>
      </c>
      <c r="E4563" s="223" t="str">
        <f>VLOOKUP(D4563,Y$4:AA4565,2,FALSE)</f>
        <v>کامیون کمپرسی</v>
      </c>
      <c r="F4563" s="223" t="str">
        <f>VLOOKUP(D4563,Y$4:AA4565,3,FALSE)</f>
        <v>انصاری</v>
      </c>
      <c r="G4563" s="2">
        <v>0</v>
      </c>
    </row>
    <row r="4564" spans="2:7" x14ac:dyDescent="0.25">
      <c r="B4564" s="122">
        <f t="shared" si="71"/>
        <v>4562</v>
      </c>
      <c r="C4564" s="375">
        <v>45525</v>
      </c>
      <c r="D4564" s="236" t="s">
        <v>179</v>
      </c>
      <c r="E4564" s="223" t="str">
        <f>VLOOKUP(D4564,Y$4:AA4566,2,FALSE)</f>
        <v>تانکر آب</v>
      </c>
      <c r="F4564" s="223" t="str">
        <f>VLOOKUP(D4564,Y$4:AA4566,3,FALSE)</f>
        <v>گلپایگانی</v>
      </c>
      <c r="G4564" s="2">
        <v>61</v>
      </c>
    </row>
    <row r="4565" spans="2:7" x14ac:dyDescent="0.25">
      <c r="B4565" s="122">
        <f t="shared" si="71"/>
        <v>4563</v>
      </c>
      <c r="C4565" s="375">
        <v>45525</v>
      </c>
      <c r="D4565" s="236" t="s">
        <v>164</v>
      </c>
      <c r="E4565" s="223" t="str">
        <f>VLOOKUP(D4565,Y$4:AA4567,2,FALSE)</f>
        <v>گریدر 14G</v>
      </c>
      <c r="F4565" s="223" t="str">
        <f>VLOOKUP(D4565,Y$4:AA4567,3,FALSE)</f>
        <v>محمد پور</v>
      </c>
      <c r="G4565" s="2">
        <v>0</v>
      </c>
    </row>
    <row r="4566" spans="2:7" x14ac:dyDescent="0.25">
      <c r="B4566" s="122">
        <f t="shared" si="71"/>
        <v>4564</v>
      </c>
      <c r="C4566" s="375">
        <v>45525</v>
      </c>
      <c r="D4566" s="236" t="s">
        <v>168</v>
      </c>
      <c r="E4566" s="223" t="str">
        <f>VLOOKUP(D4566,Y$4:AA4568,2,FALSE)</f>
        <v>غلطک کششی</v>
      </c>
      <c r="F4566" s="223" t="str">
        <f>VLOOKUP(D4566,Y$4:AA4568,3,FALSE)</f>
        <v>محمد پور</v>
      </c>
      <c r="G4566" s="2">
        <v>0</v>
      </c>
    </row>
    <row r="4567" spans="2:7" x14ac:dyDescent="0.25">
      <c r="B4567" s="122">
        <f t="shared" si="71"/>
        <v>4565</v>
      </c>
      <c r="C4567" s="375">
        <v>45525</v>
      </c>
      <c r="D4567" s="236" t="s">
        <v>171</v>
      </c>
      <c r="E4567" s="223" t="str">
        <f>VLOOKUP(D4567,Y$4:AA4569,2,FALSE)</f>
        <v>غلطک کششی</v>
      </c>
      <c r="F4567" s="223" t="str">
        <f>VLOOKUP(D4567,Y$4:AA4569,3,FALSE)</f>
        <v>محمد پور</v>
      </c>
      <c r="G4567" s="2">
        <v>0</v>
      </c>
    </row>
    <row r="4568" spans="2:7" x14ac:dyDescent="0.25">
      <c r="B4568" s="122">
        <f t="shared" si="71"/>
        <v>4566</v>
      </c>
      <c r="C4568" s="375">
        <v>45525</v>
      </c>
      <c r="D4568" s="236" t="s">
        <v>172</v>
      </c>
      <c r="E4568" s="223" t="str">
        <f>VLOOKUP(D4568,Y$4:AA4570,2,FALSE)</f>
        <v>لودر</v>
      </c>
      <c r="F4568" s="223" t="str">
        <f>VLOOKUP(D4568,Y$4:AA4570,3,FALSE)</f>
        <v>محمد پور</v>
      </c>
      <c r="G4568" s="2">
        <v>0</v>
      </c>
    </row>
    <row r="4569" spans="2:7" x14ac:dyDescent="0.25">
      <c r="B4569" s="122">
        <f t="shared" si="71"/>
        <v>4567</v>
      </c>
      <c r="C4569" s="375">
        <v>45525</v>
      </c>
      <c r="D4569" s="236" t="s">
        <v>173</v>
      </c>
      <c r="E4569" s="223" t="str">
        <f>VLOOKUP(D4569,Y$4:AA4571,2,FALSE)</f>
        <v>تانکر آب</v>
      </c>
      <c r="F4569" s="223" t="str">
        <f>VLOOKUP(D4569,Y$4:AA4571,3,FALSE)</f>
        <v>محمد پور</v>
      </c>
      <c r="G4569" s="2">
        <v>0</v>
      </c>
    </row>
    <row r="4570" spans="2:7" x14ac:dyDescent="0.25">
      <c r="B4570" s="122">
        <f t="shared" si="71"/>
        <v>4568</v>
      </c>
      <c r="C4570" s="375">
        <v>45525</v>
      </c>
      <c r="D4570" s="236" t="s">
        <v>174</v>
      </c>
      <c r="E4570" s="223" t="str">
        <f>VLOOKUP(D4570,Y$4:AA4572,2,FALSE)</f>
        <v>غلطک پاچه بزی</v>
      </c>
      <c r="F4570" s="223" t="str">
        <f>VLOOKUP(D4570,Y$4:AA4572,3,FALSE)</f>
        <v>محمد پور</v>
      </c>
      <c r="G4570" s="2">
        <v>0</v>
      </c>
    </row>
    <row r="4571" spans="2:7" x14ac:dyDescent="0.25">
      <c r="B4571" s="122">
        <f t="shared" si="71"/>
        <v>4569</v>
      </c>
      <c r="C4571" s="375">
        <v>45525</v>
      </c>
      <c r="D4571" s="236" t="s">
        <v>176</v>
      </c>
      <c r="E4571" s="223" t="str">
        <f>VLOOKUP(D4571,Y$4:AA4573,2,FALSE)</f>
        <v>بلدوزر</v>
      </c>
      <c r="F4571" s="223" t="str">
        <f>VLOOKUP(D4571,Y$4:AA4573,3,FALSE)</f>
        <v>محمد پور</v>
      </c>
      <c r="G4571" s="2">
        <v>0</v>
      </c>
    </row>
    <row r="4572" spans="2:7" x14ac:dyDescent="0.25">
      <c r="B4572" s="122">
        <f t="shared" si="71"/>
        <v>4570</v>
      </c>
      <c r="C4572" s="375">
        <v>45525</v>
      </c>
      <c r="D4572" s="236" t="s">
        <v>177</v>
      </c>
      <c r="E4572" s="223" t="str">
        <f>VLOOKUP(D4572,Y$4:AA4574,2,FALSE)</f>
        <v>کمپرسی جفت</v>
      </c>
      <c r="F4572" s="223" t="str">
        <f>VLOOKUP(D4572,Y$4:AA4574,3,FALSE)</f>
        <v>محمد پور</v>
      </c>
      <c r="G4572" s="2">
        <v>125</v>
      </c>
    </row>
    <row r="4573" spans="2:7" x14ac:dyDescent="0.25">
      <c r="B4573" s="122">
        <f t="shared" si="71"/>
        <v>4571</v>
      </c>
      <c r="C4573" s="375">
        <v>45525</v>
      </c>
      <c r="D4573" s="236" t="s">
        <v>270</v>
      </c>
      <c r="E4573" s="223" t="str">
        <f>VLOOKUP(D4573,Y$4:AA4575,2,FALSE)</f>
        <v>کمپرسی جفت</v>
      </c>
      <c r="F4573" s="223" t="str">
        <f>VLOOKUP(D4573,Y$4:AA4575,3,FALSE)</f>
        <v>محمد پور</v>
      </c>
      <c r="G4573" s="2">
        <v>0</v>
      </c>
    </row>
    <row r="4574" spans="2:7" x14ac:dyDescent="0.25">
      <c r="B4574" s="122">
        <f t="shared" si="71"/>
        <v>4572</v>
      </c>
      <c r="C4574" s="375">
        <v>45525</v>
      </c>
      <c r="D4574" s="236" t="s">
        <v>268</v>
      </c>
      <c r="E4574" s="223" t="str">
        <f>VLOOKUP(D4574,Y$4:AA4576,2,FALSE)</f>
        <v>کمپرسی تک</v>
      </c>
      <c r="F4574" s="223" t="str">
        <f>VLOOKUP(D4574,Y$4:AA4576,3,FALSE)</f>
        <v>محمد پور</v>
      </c>
      <c r="G4574" s="2">
        <v>0</v>
      </c>
    </row>
    <row r="4575" spans="2:7" x14ac:dyDescent="0.25">
      <c r="B4575" s="122">
        <f t="shared" si="71"/>
        <v>4573</v>
      </c>
      <c r="C4575" s="375">
        <v>45525</v>
      </c>
      <c r="D4575" s="236" t="s">
        <v>260</v>
      </c>
      <c r="E4575" s="223" t="str">
        <f>VLOOKUP(D4575,Y$4:AA4577,2,FALSE)</f>
        <v>تانکر آب</v>
      </c>
      <c r="F4575" s="223" t="str">
        <f>VLOOKUP(D4575,Y$4:AA4577,3,FALSE)</f>
        <v>محمد پور</v>
      </c>
      <c r="G4575" s="2">
        <v>0</v>
      </c>
    </row>
    <row r="4576" spans="2:7" x14ac:dyDescent="0.25">
      <c r="B4576" s="122">
        <f t="shared" si="71"/>
        <v>4574</v>
      </c>
      <c r="C4576" s="375">
        <v>45525</v>
      </c>
      <c r="D4576" s="236" t="s">
        <v>284</v>
      </c>
      <c r="E4576" s="223" t="str">
        <f>VLOOKUP(D4576,Y$4:AA4578,2,FALSE)</f>
        <v>کمپرسی جفت</v>
      </c>
      <c r="F4576" s="223" t="str">
        <f>VLOOKUP(D4576,Y$4:AA4578,3,FALSE)</f>
        <v>محمد پور</v>
      </c>
      <c r="G4576" s="2">
        <v>0</v>
      </c>
    </row>
    <row r="4577" spans="2:7" x14ac:dyDescent="0.25">
      <c r="B4577" s="122">
        <f t="shared" si="71"/>
        <v>4575</v>
      </c>
      <c r="C4577" s="375">
        <v>45525</v>
      </c>
      <c r="D4577" s="236" t="s">
        <v>359</v>
      </c>
      <c r="E4577" s="223" t="str">
        <f>VLOOKUP(D4577,Y$4:AA4579,2,FALSE)</f>
        <v>کمپرسی جفت</v>
      </c>
      <c r="F4577" s="223" t="str">
        <f>VLOOKUP(D4577,Y$4:AA4579,3,FALSE)</f>
        <v>محمد پور</v>
      </c>
      <c r="G4577" s="2">
        <v>0</v>
      </c>
    </row>
    <row r="4578" spans="2:7" x14ac:dyDescent="0.25">
      <c r="B4578" s="122">
        <f t="shared" si="71"/>
        <v>4576</v>
      </c>
      <c r="C4578" s="375">
        <v>45525</v>
      </c>
      <c r="D4578" s="236" t="s">
        <v>361</v>
      </c>
      <c r="E4578" s="223" t="str">
        <f>VLOOKUP(D4578,Y$4:AA4580,2,FALSE)</f>
        <v>لودر</v>
      </c>
      <c r="F4578" s="223" t="str">
        <f>VLOOKUP(D4578,Y$4:AA4580,3,FALSE)</f>
        <v>محمد پور</v>
      </c>
      <c r="G4578" s="2">
        <v>188</v>
      </c>
    </row>
    <row r="4579" spans="2:7" x14ac:dyDescent="0.25">
      <c r="B4579" s="122">
        <f t="shared" si="71"/>
        <v>4577</v>
      </c>
      <c r="C4579" s="375">
        <v>45525</v>
      </c>
      <c r="D4579" s="236" t="s">
        <v>393</v>
      </c>
      <c r="E4579" s="223" t="str">
        <f>VLOOKUP(D4579,Y$4:AA4581,2,FALSE)</f>
        <v xml:space="preserve"> پمپ بتن</v>
      </c>
      <c r="F4579" s="223" t="str">
        <f>VLOOKUP(D4579,Y$4:AA4581,3,FALSE)</f>
        <v>اسماعیل پور</v>
      </c>
      <c r="G4579" s="2">
        <v>0</v>
      </c>
    </row>
    <row r="4580" spans="2:7" x14ac:dyDescent="0.25">
      <c r="B4580" s="122">
        <f t="shared" si="71"/>
        <v>4578</v>
      </c>
      <c r="C4580" s="375">
        <v>45525</v>
      </c>
      <c r="D4580" s="236" t="s">
        <v>387</v>
      </c>
      <c r="E4580" s="223" t="str">
        <f>VLOOKUP(D4580,Y$4:AA4582,2,FALSE)</f>
        <v>کمپرسی تک</v>
      </c>
      <c r="F4580" s="223" t="str">
        <f>VLOOKUP(D4580,Y$4:AA4582,3,FALSE)</f>
        <v>جواد رضاپور</v>
      </c>
      <c r="G4580" s="2">
        <v>176</v>
      </c>
    </row>
    <row r="4581" spans="2:7" x14ac:dyDescent="0.25">
      <c r="B4581" s="122">
        <f t="shared" si="71"/>
        <v>4579</v>
      </c>
      <c r="C4581" s="375">
        <v>45525</v>
      </c>
      <c r="D4581" s="236" t="s">
        <v>388</v>
      </c>
      <c r="E4581" s="223" t="str">
        <f>VLOOKUP(D4581,Y$4:AA4583,2,FALSE)</f>
        <v>کمپرسی تک</v>
      </c>
      <c r="F4581" s="223" t="str">
        <f>VLOOKUP(D4581,Y$4:AA4583,3,FALSE)</f>
        <v>جواد رضاپور</v>
      </c>
      <c r="G4581" s="2">
        <v>172</v>
      </c>
    </row>
    <row r="4582" spans="2:7" x14ac:dyDescent="0.25">
      <c r="B4582" s="122">
        <f t="shared" si="71"/>
        <v>4580</v>
      </c>
      <c r="C4582" s="375">
        <v>45525</v>
      </c>
      <c r="D4582" s="236" t="s">
        <v>397</v>
      </c>
      <c r="E4582" s="223" t="str">
        <f>VLOOKUP(D4582,Y$4:AA4584,2,FALSE)</f>
        <v>لودر</v>
      </c>
      <c r="F4582" s="223" t="str">
        <f>VLOOKUP(D4582,Y$4:AA4584,3,FALSE)</f>
        <v>جواد رضاپور</v>
      </c>
      <c r="G4582" s="2">
        <v>147</v>
      </c>
    </row>
    <row r="4583" spans="2:7" x14ac:dyDescent="0.25">
      <c r="B4583" s="122">
        <f t="shared" si="71"/>
        <v>4581</v>
      </c>
      <c r="C4583" s="375">
        <v>45525</v>
      </c>
      <c r="D4583" s="236" t="s">
        <v>435</v>
      </c>
      <c r="E4583" s="223" t="str">
        <f>VLOOKUP(D4583,Y$4:AA4585,2,FALSE)</f>
        <v>بلدوزر</v>
      </c>
      <c r="F4583" s="223" t="str">
        <f>VLOOKUP(D4583,Y$4:AA4585,3,FALSE)</f>
        <v>جواد رضاپور</v>
      </c>
      <c r="G4583" s="2">
        <v>0</v>
      </c>
    </row>
    <row r="4584" spans="2:7" x14ac:dyDescent="0.25">
      <c r="B4584" s="122">
        <f t="shared" si="71"/>
        <v>4582</v>
      </c>
      <c r="C4584" s="375">
        <v>45525</v>
      </c>
      <c r="D4584" s="236" t="s">
        <v>436</v>
      </c>
      <c r="E4584" s="223" t="str">
        <f>VLOOKUP(D4584,Y$4:AA4586,2,FALSE)</f>
        <v>تانکر آب</v>
      </c>
      <c r="F4584" s="223" t="str">
        <f>VLOOKUP(D4584,Y$4:AA4586,3,FALSE)</f>
        <v>جواد رضاپور</v>
      </c>
      <c r="G4584" s="2">
        <v>111</v>
      </c>
    </row>
    <row r="4585" spans="2:7" x14ac:dyDescent="0.25">
      <c r="B4585" s="122">
        <f t="shared" si="71"/>
        <v>4583</v>
      </c>
      <c r="C4585" s="375">
        <v>45525</v>
      </c>
      <c r="D4585" s="361" t="s">
        <v>261</v>
      </c>
      <c r="E4585" s="223" t="str">
        <f>VLOOKUP(D4585,Y$4:AA4587,2,FALSE)</f>
        <v>تانکر آب</v>
      </c>
      <c r="F4585" s="223" t="str">
        <f>VLOOKUP(D4585,Y$4:AA4587,3,FALSE)</f>
        <v>خاکسارنژاد</v>
      </c>
      <c r="G4585" s="2">
        <v>0</v>
      </c>
    </row>
    <row r="4586" spans="2:7" x14ac:dyDescent="0.25">
      <c r="B4586" s="122">
        <f t="shared" si="71"/>
        <v>4584</v>
      </c>
      <c r="C4586" s="375">
        <v>45525</v>
      </c>
      <c r="D4586" s="137" t="s">
        <v>487</v>
      </c>
      <c r="E4586" s="223" t="str">
        <f>VLOOKUP(D4586,Y$4:AA4588,2,FALSE)</f>
        <v>کمپرسی تک</v>
      </c>
      <c r="F4586" s="223" t="str">
        <f>VLOOKUP(D4586,Y$4:AA4588,3,FALSE)</f>
        <v>رمضانی مقدم</v>
      </c>
      <c r="G4586" s="2">
        <v>185</v>
      </c>
    </row>
    <row r="4587" spans="2:7" x14ac:dyDescent="0.25">
      <c r="B4587" s="122">
        <f t="shared" si="71"/>
        <v>4585</v>
      </c>
      <c r="C4587" s="375">
        <v>45525</v>
      </c>
      <c r="D4587" s="137" t="s">
        <v>488</v>
      </c>
      <c r="E4587" s="223" t="str">
        <f>VLOOKUP(D4587,Y$4:AA4589,2,FALSE)</f>
        <v>کمپرسی تک</v>
      </c>
      <c r="F4587" s="223" t="str">
        <f>VLOOKUP(D4587,Y$4:AA4589,3,FALSE)</f>
        <v>رمضانی مقدم</v>
      </c>
      <c r="G4587" s="2">
        <v>240</v>
      </c>
    </row>
    <row r="4588" spans="2:7" x14ac:dyDescent="0.25">
      <c r="B4588" s="122">
        <f t="shared" si="71"/>
        <v>4586</v>
      </c>
      <c r="C4588" s="375">
        <v>45525</v>
      </c>
      <c r="D4588" s="137" t="s">
        <v>489</v>
      </c>
      <c r="E4588" s="223" t="str">
        <f>VLOOKUP(D4588,Y$4:AA4590,2,FALSE)</f>
        <v>کمپرسی تک</v>
      </c>
      <c r="F4588" s="223" t="str">
        <f>VLOOKUP(D4588,Y$4:AA4590,3,FALSE)</f>
        <v>رمضانی مقدم</v>
      </c>
      <c r="G4588" s="2">
        <v>155</v>
      </c>
    </row>
    <row r="4589" spans="2:7" x14ac:dyDescent="0.25">
      <c r="B4589" s="122">
        <f t="shared" si="71"/>
        <v>4587</v>
      </c>
      <c r="C4589" s="375">
        <v>45525</v>
      </c>
      <c r="D4589" s="137" t="s">
        <v>490</v>
      </c>
      <c r="E4589" s="223" t="str">
        <f>VLOOKUP(D4589,Y$4:AA4591,2,FALSE)</f>
        <v>کمپرسی تک</v>
      </c>
      <c r="F4589" s="223" t="str">
        <f>VLOOKUP(D4589,Y$4:AA4591,3,FALSE)</f>
        <v>رمضانی مقدم</v>
      </c>
      <c r="G4589" s="2">
        <v>150</v>
      </c>
    </row>
    <row r="4590" spans="2:7" x14ac:dyDescent="0.25">
      <c r="B4590" s="122">
        <f t="shared" si="71"/>
        <v>4588</v>
      </c>
      <c r="C4590" s="375">
        <v>45525</v>
      </c>
      <c r="D4590" s="137" t="s">
        <v>491</v>
      </c>
      <c r="E4590" s="223" t="str">
        <f>VLOOKUP(D4590,Y$4:AA4592,2,FALSE)</f>
        <v>لودر</v>
      </c>
      <c r="F4590" s="223" t="str">
        <f>VLOOKUP(D4590,Y$4:AA4592,3,FALSE)</f>
        <v>رمضانی مقدم</v>
      </c>
      <c r="G4590" s="2">
        <v>87</v>
      </c>
    </row>
    <row r="4591" spans="2:7" x14ac:dyDescent="0.25">
      <c r="B4591" s="122">
        <f t="shared" si="71"/>
        <v>4589</v>
      </c>
      <c r="C4591" s="375">
        <v>45526</v>
      </c>
      <c r="D4591" s="236" t="s">
        <v>127</v>
      </c>
      <c r="E4591" s="223" t="str">
        <f>VLOOKUP(D4591,Y$4:AA4593,2,FALSE)</f>
        <v>بلدوزر</v>
      </c>
      <c r="F4591" s="223" t="str">
        <f>VLOOKUP(D4591,Y$4:AA4593,3,FALSE)</f>
        <v>شرکتی-رجب زاده</v>
      </c>
      <c r="G4591" s="2">
        <v>309</v>
      </c>
    </row>
    <row r="4592" spans="2:7" x14ac:dyDescent="0.25">
      <c r="B4592" s="122">
        <f t="shared" si="71"/>
        <v>4590</v>
      </c>
      <c r="C4592" s="375">
        <v>45526</v>
      </c>
      <c r="D4592" s="236" t="s">
        <v>297</v>
      </c>
      <c r="E4592" s="223" t="str">
        <f>VLOOKUP(D4592,Y$4:AA4594,2,FALSE)</f>
        <v>بلدوزر</v>
      </c>
      <c r="F4592" s="223" t="str">
        <f>VLOOKUP(D4592,Y$4:AA4594,3,FALSE)</f>
        <v>شرکتی-نخعی</v>
      </c>
      <c r="G4592" s="2">
        <v>0</v>
      </c>
    </row>
    <row r="4593" spans="2:7" x14ac:dyDescent="0.25">
      <c r="B4593" s="122">
        <f t="shared" si="71"/>
        <v>4591</v>
      </c>
      <c r="C4593" s="375">
        <v>45526</v>
      </c>
      <c r="D4593" s="236" t="s">
        <v>88</v>
      </c>
      <c r="E4593" s="223" t="str">
        <f>VLOOKUP(D4593,Y$4:AA4595,2,FALSE)</f>
        <v>گریدر  ۱۶g</v>
      </c>
      <c r="F4593" s="223" t="str">
        <f>VLOOKUP(D4593,Y$4:AA4595,3,FALSE)</f>
        <v>شرکتی-یگانه</v>
      </c>
      <c r="G4593" s="2">
        <v>0</v>
      </c>
    </row>
    <row r="4594" spans="2:7" x14ac:dyDescent="0.25">
      <c r="B4594" s="122">
        <f t="shared" si="71"/>
        <v>4592</v>
      </c>
      <c r="C4594" s="375">
        <v>45526</v>
      </c>
      <c r="D4594" s="236" t="s">
        <v>301</v>
      </c>
      <c r="E4594" s="223" t="str">
        <f>VLOOKUP(D4594,Y$4:AA4596,2,FALSE)</f>
        <v>گریدر  ۱۶g</v>
      </c>
      <c r="F4594" s="223" t="str">
        <f>VLOOKUP(D4594,Y$4:AA4596,3,FALSE)</f>
        <v>شرکتی-حسن پور</v>
      </c>
      <c r="G4594" s="2">
        <v>0</v>
      </c>
    </row>
    <row r="4595" spans="2:7" x14ac:dyDescent="0.25">
      <c r="B4595" s="122">
        <f t="shared" si="71"/>
        <v>4593</v>
      </c>
      <c r="C4595" s="375">
        <v>45526</v>
      </c>
      <c r="D4595" s="236" t="s">
        <v>120</v>
      </c>
      <c r="E4595" s="223" t="str">
        <f>VLOOKUP(D4595,Y$4:AA4597,2,FALSE)</f>
        <v>میکسراتکو</v>
      </c>
      <c r="F4595" s="223" t="str">
        <f>VLOOKUP(D4595,Y$4:AA4597,3,FALSE)</f>
        <v>شرکتی-شاکری</v>
      </c>
      <c r="G4595" s="2">
        <v>113</v>
      </c>
    </row>
    <row r="4596" spans="2:7" x14ac:dyDescent="0.25">
      <c r="B4596" s="122">
        <f t="shared" si="71"/>
        <v>4594</v>
      </c>
      <c r="C4596" s="375">
        <v>45526</v>
      </c>
      <c r="D4596" s="236" t="s">
        <v>122</v>
      </c>
      <c r="E4596" s="223" t="str">
        <f>VLOOKUP(D4596,Y$4:AA4598,2,FALSE)</f>
        <v>میکسر امیکو</v>
      </c>
      <c r="F4596" s="223" t="str">
        <f>VLOOKUP(D4596,Y$4:AA4598,3,FALSE)</f>
        <v>شرکتی-زراعتی</v>
      </c>
      <c r="G4596" s="2">
        <v>0</v>
      </c>
    </row>
    <row r="4597" spans="2:7" x14ac:dyDescent="0.25">
      <c r="B4597" s="122">
        <f t="shared" ref="B4597:B4660" si="72">ROW()-2</f>
        <v>4595</v>
      </c>
      <c r="C4597" s="375">
        <v>45526</v>
      </c>
      <c r="D4597" s="236" t="s">
        <v>356</v>
      </c>
      <c r="E4597" s="223" t="str">
        <f>VLOOKUP(D4597,Y$4:AA4599,2,FALSE)</f>
        <v>میکسر اتکو</v>
      </c>
      <c r="F4597" s="223" t="str">
        <f>VLOOKUP(D4597,Y$4:AA4599,3,FALSE)</f>
        <v>-</v>
      </c>
      <c r="G4597" s="2">
        <v>53</v>
      </c>
    </row>
    <row r="4598" spans="2:7" x14ac:dyDescent="0.25">
      <c r="B4598" s="122">
        <f t="shared" si="72"/>
        <v>4596</v>
      </c>
      <c r="C4598" s="375">
        <v>45526</v>
      </c>
      <c r="D4598" s="236" t="s">
        <v>460</v>
      </c>
      <c r="E4598" s="223" t="str">
        <f>VLOOKUP(D4598,Y$4:AA4600,2,FALSE)</f>
        <v>میکسر امیکو</v>
      </c>
      <c r="F4598" s="223" t="str">
        <f>VLOOKUP(D4598,Y$4:AA4600,3,FALSE)</f>
        <v>شرکتی-زراعتی</v>
      </c>
      <c r="G4598" s="2">
        <v>0</v>
      </c>
    </row>
    <row r="4599" spans="2:7" x14ac:dyDescent="0.25">
      <c r="B4599" s="122">
        <f t="shared" si="72"/>
        <v>4597</v>
      </c>
      <c r="C4599" s="375">
        <v>45526</v>
      </c>
      <c r="D4599" s="236" t="s">
        <v>119</v>
      </c>
      <c r="E4599" s="223" t="str">
        <f>VLOOKUP(D4599,Y$4:AA4601,2,FALSE)</f>
        <v>غلطک</v>
      </c>
      <c r="F4599" s="223" t="str">
        <f>VLOOKUP(D4599,Y$4:AA4601,3,FALSE)</f>
        <v>شرکتی-جمالی</v>
      </c>
      <c r="G4599" s="2">
        <v>0</v>
      </c>
    </row>
    <row r="4600" spans="2:7" x14ac:dyDescent="0.25">
      <c r="B4600" s="122">
        <f t="shared" si="72"/>
        <v>4598</v>
      </c>
      <c r="C4600" s="375">
        <v>45526</v>
      </c>
      <c r="D4600" s="236" t="s">
        <v>110</v>
      </c>
      <c r="E4600" s="223" t="str">
        <f>VLOOKUP(D4600,Y$4:AA4602,2,FALSE)</f>
        <v>غلطک</v>
      </c>
      <c r="F4600" s="223" t="str">
        <f>VLOOKUP(D4600,Y$4:AA4602,3,FALSE)</f>
        <v>شرکتی-شیری</v>
      </c>
      <c r="G4600" s="2">
        <v>0</v>
      </c>
    </row>
    <row r="4601" spans="2:7" x14ac:dyDescent="0.25">
      <c r="B4601" s="122">
        <f t="shared" si="72"/>
        <v>4599</v>
      </c>
      <c r="C4601" s="375">
        <v>45526</v>
      </c>
      <c r="D4601" s="236" t="s">
        <v>107</v>
      </c>
      <c r="E4601" s="223" t="str">
        <f>VLOOKUP(D4601,Y$4:AA4603,2,FALSE)</f>
        <v>غلطک</v>
      </c>
      <c r="F4601" s="223" t="str">
        <f>VLOOKUP(D4601,Y$4:AA4603,3,FALSE)</f>
        <v>شرکتی-دیانتی</v>
      </c>
      <c r="G4601" s="2">
        <v>0</v>
      </c>
    </row>
    <row r="4602" spans="2:7" x14ac:dyDescent="0.25">
      <c r="B4602" s="122">
        <f t="shared" si="72"/>
        <v>4600</v>
      </c>
      <c r="C4602" s="375">
        <v>45526</v>
      </c>
      <c r="D4602" s="236" t="s">
        <v>285</v>
      </c>
      <c r="E4602" s="223" t="str">
        <f>VLOOKUP(D4602,Y$4:AA4604,2,FALSE)</f>
        <v>غلطک</v>
      </c>
      <c r="F4602" s="223" t="str">
        <f>VLOOKUP(D4602,Y$4:AA4604,3,FALSE)</f>
        <v>شرکتی-شیری</v>
      </c>
      <c r="G4602" s="2">
        <v>147</v>
      </c>
    </row>
    <row r="4603" spans="2:7" x14ac:dyDescent="0.25">
      <c r="B4603" s="122">
        <f t="shared" si="72"/>
        <v>4601</v>
      </c>
      <c r="C4603" s="375">
        <v>45526</v>
      </c>
      <c r="D4603" s="236" t="s">
        <v>380</v>
      </c>
      <c r="E4603" s="223" t="str">
        <f>VLOOKUP(D4603,Y$4:AA4605,2,FALSE)</f>
        <v>غلطک</v>
      </c>
      <c r="F4603" s="223">
        <f>VLOOKUP(D4603,Y$4:AA4605,3,FALSE)</f>
        <v>0</v>
      </c>
      <c r="G4603" s="2">
        <v>0</v>
      </c>
    </row>
    <row r="4604" spans="2:7" x14ac:dyDescent="0.25">
      <c r="B4604" s="122">
        <f t="shared" si="72"/>
        <v>4602</v>
      </c>
      <c r="C4604" s="375">
        <v>45526</v>
      </c>
      <c r="D4604" s="236" t="s">
        <v>381</v>
      </c>
      <c r="E4604" s="223" t="str">
        <f>VLOOKUP(D4604,Y$4:AA4606,2,FALSE)</f>
        <v>غلطک</v>
      </c>
      <c r="F4604" s="223">
        <f>VLOOKUP(D4604,Y$4:AA4606,3,FALSE)</f>
        <v>0</v>
      </c>
      <c r="G4604" s="2">
        <v>115</v>
      </c>
    </row>
    <row r="4605" spans="2:7" x14ac:dyDescent="0.25">
      <c r="B4605" s="122">
        <f t="shared" si="72"/>
        <v>4603</v>
      </c>
      <c r="C4605" s="375">
        <v>45526</v>
      </c>
      <c r="D4605" s="236" t="s">
        <v>91</v>
      </c>
      <c r="E4605" s="223" t="str">
        <f>VLOOKUP(D4605,Y$4:AA4607,2,FALSE)</f>
        <v>کامیون کمپرسی</v>
      </c>
      <c r="F4605" s="223" t="str">
        <f>VLOOKUP(D4605,Y$4:AA4607,3,FALSE)</f>
        <v>شرکتی-یحیی زاده</v>
      </c>
      <c r="G4605" s="2">
        <v>312</v>
      </c>
    </row>
    <row r="4606" spans="2:7" x14ac:dyDescent="0.25">
      <c r="B4606" s="122">
        <f t="shared" si="72"/>
        <v>4604</v>
      </c>
      <c r="C4606" s="375">
        <v>45526</v>
      </c>
      <c r="D4606" s="236" t="s">
        <v>94</v>
      </c>
      <c r="E4606" s="223" t="str">
        <f>VLOOKUP(D4606,Y$4:AA4608,2,FALSE)</f>
        <v>کامیون کمپرسی</v>
      </c>
      <c r="F4606" s="223" t="str">
        <f>VLOOKUP(D4606,Y$4:AA4608,3,FALSE)</f>
        <v>شرکتی-نوروز غلامی</v>
      </c>
      <c r="G4606" s="2">
        <v>0</v>
      </c>
    </row>
    <row r="4607" spans="2:7" x14ac:dyDescent="0.25">
      <c r="B4607" s="122">
        <f t="shared" si="72"/>
        <v>4605</v>
      </c>
      <c r="C4607" s="375">
        <v>45526</v>
      </c>
      <c r="D4607" s="236" t="s">
        <v>117</v>
      </c>
      <c r="E4607" s="223" t="str">
        <f>VLOOKUP(D4607,Y$4:AA4609,2,FALSE)</f>
        <v>کامیون کمپرسی</v>
      </c>
      <c r="F4607" s="223" t="str">
        <f>VLOOKUP(D4607,Y$4:AA4609,3,FALSE)</f>
        <v>شرکتی-علیرضا اقلیمی</v>
      </c>
      <c r="G4607" s="2">
        <v>0</v>
      </c>
    </row>
    <row r="4608" spans="2:7" x14ac:dyDescent="0.25">
      <c r="B4608" s="122">
        <f t="shared" si="72"/>
        <v>4606</v>
      </c>
      <c r="C4608" s="375">
        <v>45526</v>
      </c>
      <c r="D4608" s="236" t="s">
        <v>130</v>
      </c>
      <c r="E4608" s="223" t="str">
        <f>VLOOKUP(D4608,Y$4:AA4610,2,FALSE)</f>
        <v>تانکر ابپاش بنز</v>
      </c>
      <c r="F4608" s="223" t="str">
        <f>VLOOKUP(D4608,Y$4:AA4610,3,FALSE)</f>
        <v>شرکتی-بارانی</v>
      </c>
      <c r="G4608" s="2">
        <v>0</v>
      </c>
    </row>
    <row r="4609" spans="2:7" x14ac:dyDescent="0.25">
      <c r="B4609" s="122">
        <f t="shared" si="72"/>
        <v>4607</v>
      </c>
      <c r="C4609" s="375">
        <v>45526</v>
      </c>
      <c r="D4609" s="236" t="s">
        <v>96</v>
      </c>
      <c r="E4609" s="223" t="str">
        <f>VLOOKUP(D4609,Y$4:AA4611,2,FALSE)</f>
        <v>تانکر ابپاش بنز</v>
      </c>
      <c r="F4609" s="223" t="str">
        <f>VLOOKUP(D4609,Y$4:AA4611,3,FALSE)</f>
        <v>شرکتی-میامی</v>
      </c>
      <c r="G4609" s="2">
        <v>0</v>
      </c>
    </row>
    <row r="4610" spans="2:7" x14ac:dyDescent="0.25">
      <c r="B4610" s="122">
        <f t="shared" si="72"/>
        <v>4608</v>
      </c>
      <c r="C4610" s="375">
        <v>45526</v>
      </c>
      <c r="D4610" s="236" t="s">
        <v>114</v>
      </c>
      <c r="E4610" s="223" t="str">
        <f>VLOOKUP(D4610,Y$4:AA4612,2,FALSE)</f>
        <v>تانکر سوخت بنز</v>
      </c>
      <c r="F4610" s="223" t="str">
        <f>VLOOKUP(D4610,Y$4:AA4612,3,FALSE)</f>
        <v>شرکتی-برات زاده- از تاریخ 1 تیرماه</v>
      </c>
      <c r="G4610" s="2">
        <v>0</v>
      </c>
    </row>
    <row r="4611" spans="2:7" x14ac:dyDescent="0.25">
      <c r="B4611" s="122">
        <f t="shared" si="72"/>
        <v>4609</v>
      </c>
      <c r="C4611" s="375">
        <v>45526</v>
      </c>
      <c r="D4611" s="106" t="s">
        <v>399</v>
      </c>
      <c r="E4611" s="223" t="str">
        <f>VLOOKUP(D4611,Y$4:AA4613,2,FALSE)</f>
        <v xml:space="preserve"> لودر</v>
      </c>
      <c r="F4611" s="223" t="str">
        <f>VLOOKUP(D4611,Y$4:AA4613,3,FALSE)</f>
        <v>شرکتی-پیروزی</v>
      </c>
      <c r="G4611" s="2">
        <v>0</v>
      </c>
    </row>
    <row r="4612" spans="2:7" x14ac:dyDescent="0.25">
      <c r="B4612" s="122">
        <f t="shared" si="72"/>
        <v>4610</v>
      </c>
      <c r="C4612" s="375">
        <v>45526</v>
      </c>
      <c r="D4612" s="236" t="s">
        <v>158</v>
      </c>
      <c r="E4612" s="223" t="str">
        <f>VLOOKUP(D4612,Y$4:AA4614,2,FALSE)</f>
        <v>بیل مکانیکی</v>
      </c>
      <c r="F4612" s="223" t="str">
        <f>VLOOKUP(D4612,Y$4:AA4614,3,FALSE)</f>
        <v>تکبری</v>
      </c>
      <c r="G4612" s="2">
        <v>190</v>
      </c>
    </row>
    <row r="4613" spans="2:7" x14ac:dyDescent="0.25">
      <c r="B4613" s="122">
        <f t="shared" si="72"/>
        <v>4611</v>
      </c>
      <c r="C4613" s="375">
        <v>45526</v>
      </c>
      <c r="D4613" s="236" t="s">
        <v>144</v>
      </c>
      <c r="E4613" s="223" t="str">
        <f>VLOOKUP(D4613,Y$4:AA4615,2,FALSE)</f>
        <v>بلدوزر D85</v>
      </c>
      <c r="F4613" s="223" t="str">
        <f>VLOOKUP(D4613,Y$4:AA4615,3,FALSE)</f>
        <v>اکبری</v>
      </c>
      <c r="G4613" s="2">
        <v>0</v>
      </c>
    </row>
    <row r="4614" spans="2:7" x14ac:dyDescent="0.25">
      <c r="B4614" s="122">
        <f t="shared" si="72"/>
        <v>4612</v>
      </c>
      <c r="C4614" s="375">
        <v>45526</v>
      </c>
      <c r="D4614" s="236" t="s">
        <v>146</v>
      </c>
      <c r="E4614" s="223" t="str">
        <f>VLOOKUP(D4614,Y$4:AA4616,2,FALSE)</f>
        <v>بلدوزر D85</v>
      </c>
      <c r="F4614" s="223" t="str">
        <f>VLOOKUP(D4614,Y$4:AA4616,3,FALSE)</f>
        <v>اکبری</v>
      </c>
      <c r="G4614" s="2">
        <v>152</v>
      </c>
    </row>
    <row r="4615" spans="2:7" x14ac:dyDescent="0.25">
      <c r="B4615" s="122">
        <f t="shared" si="72"/>
        <v>4613</v>
      </c>
      <c r="C4615" s="375">
        <v>45526</v>
      </c>
      <c r="D4615" s="236" t="s">
        <v>147</v>
      </c>
      <c r="E4615" s="223" t="str">
        <f>VLOOKUP(D4615,Y$4:AA4617,2,FALSE)</f>
        <v>بلدوزر کاترپیلار D8</v>
      </c>
      <c r="F4615" s="223" t="str">
        <f>VLOOKUP(D4615,Y$4:AA4617,3,FALSE)</f>
        <v>حسن پور</v>
      </c>
      <c r="G4615" s="2">
        <v>400</v>
      </c>
    </row>
    <row r="4616" spans="2:7" x14ac:dyDescent="0.25">
      <c r="B4616" s="122">
        <f t="shared" si="72"/>
        <v>4614</v>
      </c>
      <c r="C4616" s="375">
        <v>45526</v>
      </c>
      <c r="D4616" s="236" t="s">
        <v>162</v>
      </c>
      <c r="E4616" s="223" t="str">
        <f>VLOOKUP(D4616,Y$4:AA4618,2,FALSE)</f>
        <v>بیل مکانیکی</v>
      </c>
      <c r="F4616" s="223" t="str">
        <f>VLOOKUP(D4616,Y$4:AA4618,3,FALSE)</f>
        <v>رضاپور</v>
      </c>
      <c r="G4616" s="2">
        <v>188</v>
      </c>
    </row>
    <row r="4617" spans="2:7" x14ac:dyDescent="0.25">
      <c r="B4617" s="122">
        <f t="shared" si="72"/>
        <v>4615</v>
      </c>
      <c r="C4617" s="375">
        <v>45526</v>
      </c>
      <c r="D4617" s="236" t="s">
        <v>398</v>
      </c>
      <c r="E4617" s="223" t="str">
        <f>VLOOKUP(D4617,Y$4:AA4619,2,FALSE)</f>
        <v>بلدوزر</v>
      </c>
      <c r="F4617" s="223" t="str">
        <f>VLOOKUP(D4617,Y$4:AA4619,3,FALSE)</f>
        <v>جواد رضاپور</v>
      </c>
      <c r="G4617" s="2">
        <v>0</v>
      </c>
    </row>
    <row r="4618" spans="2:7" x14ac:dyDescent="0.25">
      <c r="B4618" s="122">
        <f t="shared" si="72"/>
        <v>4616</v>
      </c>
      <c r="C4618" s="375">
        <v>45526</v>
      </c>
      <c r="D4618" s="236" t="s">
        <v>149</v>
      </c>
      <c r="E4618" s="223" t="str">
        <f>VLOOKUP(D4618,Y$4:AA4620,2,FALSE)</f>
        <v>لودر ZL50</v>
      </c>
      <c r="F4618" s="223" t="str">
        <f>VLOOKUP(D4618,Y$4:AA4620,3,FALSE)</f>
        <v>میرزایی</v>
      </c>
      <c r="G4618" s="2">
        <v>184</v>
      </c>
    </row>
    <row r="4619" spans="2:7" x14ac:dyDescent="0.25">
      <c r="B4619" s="122">
        <f t="shared" si="72"/>
        <v>4617</v>
      </c>
      <c r="C4619" s="375">
        <v>45526</v>
      </c>
      <c r="D4619" s="236" t="s">
        <v>150</v>
      </c>
      <c r="E4619" s="223" t="str">
        <f>VLOOKUP(D4619,Y$4:AA4621,2,FALSE)</f>
        <v>کامیون کمپرسی</v>
      </c>
      <c r="F4619" s="223" t="str">
        <f>VLOOKUP(D4619,Y$4:AA4621,3,FALSE)</f>
        <v>میرزایی</v>
      </c>
      <c r="G4619" s="2">
        <v>0</v>
      </c>
    </row>
    <row r="4620" spans="2:7" x14ac:dyDescent="0.25">
      <c r="B4620" s="122">
        <f t="shared" si="72"/>
        <v>4618</v>
      </c>
      <c r="C4620" s="375">
        <v>45526</v>
      </c>
      <c r="D4620" s="236" t="s">
        <v>152</v>
      </c>
      <c r="E4620" s="223" t="str">
        <f>VLOOKUP(D4620,Y$4:AA4622,2,FALSE)</f>
        <v>کامیون کمپرسی</v>
      </c>
      <c r="F4620" s="223" t="str">
        <f>VLOOKUP(D4620,Y$4:AA4622,3,FALSE)</f>
        <v>میرزایی</v>
      </c>
      <c r="G4620" s="2">
        <v>0</v>
      </c>
    </row>
    <row r="4621" spans="2:7" x14ac:dyDescent="0.25">
      <c r="B4621" s="122">
        <f t="shared" si="72"/>
        <v>4619</v>
      </c>
      <c r="C4621" s="375">
        <v>45526</v>
      </c>
      <c r="D4621" s="236" t="s">
        <v>153</v>
      </c>
      <c r="E4621" s="223" t="str">
        <f>VLOOKUP(D4621,Y$4:AA4623,2,FALSE)</f>
        <v>کامیون کمپرسی</v>
      </c>
      <c r="F4621" s="223" t="str">
        <f>VLOOKUP(D4621,Y$4:AA4623,3,FALSE)</f>
        <v>میرزایی</v>
      </c>
      <c r="G4621" s="2">
        <v>0</v>
      </c>
    </row>
    <row r="4622" spans="2:7" x14ac:dyDescent="0.25">
      <c r="B4622" s="122">
        <f t="shared" si="72"/>
        <v>4620</v>
      </c>
      <c r="C4622" s="375">
        <v>45526</v>
      </c>
      <c r="D4622" s="236" t="s">
        <v>137</v>
      </c>
      <c r="E4622" s="223" t="str">
        <f>VLOOKUP(D4622,Y$4:AA4624,2,FALSE)</f>
        <v>بیل مکانیکی</v>
      </c>
      <c r="F4622" s="223" t="str">
        <f>VLOOKUP(D4622,Y$4:AA4624,3,FALSE)</f>
        <v>انصاری</v>
      </c>
      <c r="G4622" s="2">
        <v>212</v>
      </c>
    </row>
    <row r="4623" spans="2:7" x14ac:dyDescent="0.25">
      <c r="B4623" s="122">
        <f t="shared" si="72"/>
        <v>4621</v>
      </c>
      <c r="C4623" s="375">
        <v>45526</v>
      </c>
      <c r="D4623" s="236" t="s">
        <v>139</v>
      </c>
      <c r="E4623" s="223" t="str">
        <f>VLOOKUP(D4623,Y$4:AA4625,2,FALSE)</f>
        <v>بیل مکانیکی</v>
      </c>
      <c r="F4623" s="223" t="str">
        <f>VLOOKUP(D4623,Y$4:AA4625,3,FALSE)</f>
        <v>انصاری</v>
      </c>
      <c r="G4623" s="2">
        <v>0</v>
      </c>
    </row>
    <row r="4624" spans="2:7" x14ac:dyDescent="0.25">
      <c r="B4624" s="122">
        <f t="shared" si="72"/>
        <v>4622</v>
      </c>
      <c r="C4624" s="375">
        <v>45526</v>
      </c>
      <c r="D4624" s="236" t="s">
        <v>141</v>
      </c>
      <c r="E4624" s="223" t="str">
        <f>VLOOKUP(D4624,Y$4:AA4626,2,FALSE)</f>
        <v>کامیون کمپرسی</v>
      </c>
      <c r="F4624" s="223" t="str">
        <f>VLOOKUP(D4624,Y$4:AA4626,3,FALSE)</f>
        <v>انصاری</v>
      </c>
      <c r="G4624" s="2">
        <v>0</v>
      </c>
    </row>
    <row r="4625" spans="2:7" x14ac:dyDescent="0.25">
      <c r="B4625" s="122">
        <f t="shared" si="72"/>
        <v>4623</v>
      </c>
      <c r="C4625" s="375">
        <v>45526</v>
      </c>
      <c r="D4625" s="236" t="s">
        <v>142</v>
      </c>
      <c r="E4625" s="223" t="str">
        <f>VLOOKUP(D4625,Y$4:AA4627,2,FALSE)</f>
        <v>کامیون کمپرسی</v>
      </c>
      <c r="F4625" s="223" t="str">
        <f>VLOOKUP(D4625,Y$4:AA4627,3,FALSE)</f>
        <v>انصاری</v>
      </c>
      <c r="G4625" s="2">
        <v>0</v>
      </c>
    </row>
    <row r="4626" spans="2:7" x14ac:dyDescent="0.25">
      <c r="B4626" s="122">
        <f t="shared" si="72"/>
        <v>4624</v>
      </c>
      <c r="C4626" s="375">
        <v>45526</v>
      </c>
      <c r="D4626" s="236" t="s">
        <v>143</v>
      </c>
      <c r="E4626" s="223" t="str">
        <f>VLOOKUP(D4626,Y$4:AA4628,2,FALSE)</f>
        <v>کامیون کمپرسی</v>
      </c>
      <c r="F4626" s="223" t="str">
        <f>VLOOKUP(D4626,Y$4:AA4628,3,FALSE)</f>
        <v>انصاری</v>
      </c>
      <c r="G4626" s="2">
        <v>0</v>
      </c>
    </row>
    <row r="4627" spans="2:7" x14ac:dyDescent="0.25">
      <c r="B4627" s="122">
        <f t="shared" si="72"/>
        <v>4625</v>
      </c>
      <c r="C4627" s="375">
        <v>45526</v>
      </c>
      <c r="D4627" s="236" t="s">
        <v>136</v>
      </c>
      <c r="E4627" s="223" t="str">
        <f>VLOOKUP(D4627,Y$4:AA4629,2,FALSE)</f>
        <v>بلدوزر</v>
      </c>
      <c r="F4627" s="223" t="str">
        <f>VLOOKUP(D4627,Y$4:AA4629,3,FALSE)</f>
        <v>انصاری</v>
      </c>
      <c r="G4627" s="2">
        <v>157</v>
      </c>
    </row>
    <row r="4628" spans="2:7" x14ac:dyDescent="0.25">
      <c r="B4628" s="122">
        <f t="shared" si="72"/>
        <v>4626</v>
      </c>
      <c r="C4628" s="375">
        <v>45526</v>
      </c>
      <c r="D4628" s="236" t="s">
        <v>286</v>
      </c>
      <c r="E4628" s="223" t="str">
        <f>VLOOKUP(D4628,Y$4:AA4630,2,FALSE)</f>
        <v>بلدوزر</v>
      </c>
      <c r="F4628" s="223" t="str">
        <f>VLOOKUP(D4628,Y$4:AA4630,3,FALSE)</f>
        <v>انصاری</v>
      </c>
      <c r="G4628" s="2">
        <v>0</v>
      </c>
    </row>
    <row r="4629" spans="2:7" x14ac:dyDescent="0.25">
      <c r="B4629" s="122">
        <f t="shared" si="72"/>
        <v>4627</v>
      </c>
      <c r="C4629" s="375">
        <v>45526</v>
      </c>
      <c r="D4629" s="236" t="s">
        <v>155</v>
      </c>
      <c r="E4629" s="223" t="str">
        <f>VLOOKUP(D4629,Y$4:AA4631,2,FALSE)</f>
        <v>لودر</v>
      </c>
      <c r="F4629" s="223" t="str">
        <f>VLOOKUP(D4629,Y$4:AA4631,3,FALSE)</f>
        <v>صداقت</v>
      </c>
      <c r="G4629" s="2">
        <v>0</v>
      </c>
    </row>
    <row r="4630" spans="2:7" x14ac:dyDescent="0.25">
      <c r="B4630" s="122">
        <f t="shared" si="72"/>
        <v>4628</v>
      </c>
      <c r="C4630" s="375">
        <v>45526</v>
      </c>
      <c r="D4630" s="236" t="s">
        <v>156</v>
      </c>
      <c r="E4630" s="223" t="str">
        <f>VLOOKUP(D4630,Y$4:AA4632,2,FALSE)</f>
        <v>کامیون کمپرسی</v>
      </c>
      <c r="F4630" s="223" t="str">
        <f>VLOOKUP(D4630,Y$4:AA4632,3,FALSE)</f>
        <v>صداقت</v>
      </c>
      <c r="G4630" s="2">
        <v>0</v>
      </c>
    </row>
    <row r="4631" spans="2:7" x14ac:dyDescent="0.25">
      <c r="B4631" s="122">
        <f t="shared" si="72"/>
        <v>4629</v>
      </c>
      <c r="C4631" s="375">
        <v>45526</v>
      </c>
      <c r="D4631" s="236" t="s">
        <v>157</v>
      </c>
      <c r="E4631" s="223" t="str">
        <f>VLOOKUP(D4631,Y$4:AA4633,2,FALSE)</f>
        <v>کامیون کمپرسی</v>
      </c>
      <c r="F4631" s="223" t="str">
        <f>VLOOKUP(D4631,Y$4:AA4633,3,FALSE)</f>
        <v>صداقت</v>
      </c>
      <c r="G4631" s="2">
        <v>0</v>
      </c>
    </row>
    <row r="4632" spans="2:7" x14ac:dyDescent="0.25">
      <c r="B4632" s="122">
        <f t="shared" si="72"/>
        <v>4630</v>
      </c>
      <c r="C4632" s="375">
        <v>45526</v>
      </c>
      <c r="D4632" s="236" t="s">
        <v>302</v>
      </c>
      <c r="E4632" s="223" t="str">
        <f>VLOOKUP(D4632,Y$4:AA4634,2,FALSE)</f>
        <v>کامیون کمپرسی</v>
      </c>
      <c r="F4632" s="223" t="str">
        <f>VLOOKUP(D4632,Y$4:AA4634,3,FALSE)</f>
        <v>صداقت</v>
      </c>
      <c r="G4632" s="2">
        <v>0</v>
      </c>
    </row>
    <row r="4633" spans="2:7" x14ac:dyDescent="0.25">
      <c r="B4633" s="122">
        <f t="shared" si="72"/>
        <v>4631</v>
      </c>
      <c r="C4633" s="375">
        <v>45526</v>
      </c>
      <c r="D4633" s="236" t="s">
        <v>266</v>
      </c>
      <c r="E4633" s="223" t="str">
        <f>VLOOKUP(D4633,Y$4:AA4635,2,FALSE)</f>
        <v>کامیون کمپرسی</v>
      </c>
      <c r="F4633" s="223" t="str">
        <f>VLOOKUP(D4633,Y$4:AA4635,3,FALSE)</f>
        <v>انصاری</v>
      </c>
      <c r="G4633" s="2">
        <v>0</v>
      </c>
    </row>
    <row r="4634" spans="2:7" x14ac:dyDescent="0.25">
      <c r="B4634" s="122">
        <f t="shared" si="72"/>
        <v>4632</v>
      </c>
      <c r="C4634" s="375">
        <v>45526</v>
      </c>
      <c r="D4634" s="236" t="s">
        <v>267</v>
      </c>
      <c r="E4634" s="223" t="str">
        <f>VLOOKUP(D4634,Y$4:AA4636,2,FALSE)</f>
        <v>کامیون کمپرسی</v>
      </c>
      <c r="F4634" s="223" t="str">
        <f>VLOOKUP(D4634,Y$4:AA4636,3,FALSE)</f>
        <v>انصاری</v>
      </c>
      <c r="G4634" s="2">
        <v>0</v>
      </c>
    </row>
    <row r="4635" spans="2:7" x14ac:dyDescent="0.25">
      <c r="B4635" s="122">
        <f t="shared" si="72"/>
        <v>4633</v>
      </c>
      <c r="C4635" s="375">
        <v>45526</v>
      </c>
      <c r="D4635" s="236" t="s">
        <v>258</v>
      </c>
      <c r="E4635" s="223" t="str">
        <f>VLOOKUP(D4635,Y$4:AA4637,2,FALSE)</f>
        <v>کامیون کمپرسی</v>
      </c>
      <c r="F4635" s="223" t="str">
        <f>VLOOKUP(D4635,Y$4:AA4637,3,FALSE)</f>
        <v>انصاری</v>
      </c>
      <c r="G4635" s="2">
        <v>0</v>
      </c>
    </row>
    <row r="4636" spans="2:7" x14ac:dyDescent="0.25">
      <c r="B4636" s="122">
        <f t="shared" si="72"/>
        <v>4634</v>
      </c>
      <c r="C4636" s="375">
        <v>45526</v>
      </c>
      <c r="D4636" s="236" t="s">
        <v>179</v>
      </c>
      <c r="E4636" s="223" t="str">
        <f>VLOOKUP(D4636,Y$4:AA4638,2,FALSE)</f>
        <v>تانکر آب</v>
      </c>
      <c r="F4636" s="223" t="str">
        <f>VLOOKUP(D4636,Y$4:AA4638,3,FALSE)</f>
        <v>گلپایگانی</v>
      </c>
      <c r="G4636" s="2">
        <v>82</v>
      </c>
    </row>
    <row r="4637" spans="2:7" x14ac:dyDescent="0.25">
      <c r="B4637" s="122">
        <f t="shared" si="72"/>
        <v>4635</v>
      </c>
      <c r="C4637" s="375">
        <v>45526</v>
      </c>
      <c r="D4637" s="236" t="s">
        <v>164</v>
      </c>
      <c r="E4637" s="223" t="str">
        <f>VLOOKUP(D4637,Y$4:AA4639,2,FALSE)</f>
        <v>گریدر 14G</v>
      </c>
      <c r="F4637" s="223" t="str">
        <f>VLOOKUP(D4637,Y$4:AA4639,3,FALSE)</f>
        <v>محمد پور</v>
      </c>
      <c r="G4637" s="2">
        <v>389</v>
      </c>
    </row>
    <row r="4638" spans="2:7" x14ac:dyDescent="0.25">
      <c r="B4638" s="122">
        <f t="shared" si="72"/>
        <v>4636</v>
      </c>
      <c r="C4638" s="375">
        <v>45526</v>
      </c>
      <c r="D4638" s="236" t="s">
        <v>168</v>
      </c>
      <c r="E4638" s="223" t="str">
        <f>VLOOKUP(D4638,Y$4:AA4640,2,FALSE)</f>
        <v>غلطک کششی</v>
      </c>
      <c r="F4638" s="223" t="str">
        <f>VLOOKUP(D4638,Y$4:AA4640,3,FALSE)</f>
        <v>محمد پور</v>
      </c>
      <c r="G4638" s="2">
        <v>104</v>
      </c>
    </row>
    <row r="4639" spans="2:7" x14ac:dyDescent="0.25">
      <c r="B4639" s="122">
        <f t="shared" si="72"/>
        <v>4637</v>
      </c>
      <c r="C4639" s="375">
        <v>45526</v>
      </c>
      <c r="D4639" s="236" t="s">
        <v>171</v>
      </c>
      <c r="E4639" s="223" t="str">
        <f>VLOOKUP(D4639,Y$4:AA4641,2,FALSE)</f>
        <v>غلطک کششی</v>
      </c>
      <c r="F4639" s="223" t="str">
        <f>VLOOKUP(D4639,Y$4:AA4641,3,FALSE)</f>
        <v>محمد پور</v>
      </c>
      <c r="G4639" s="2">
        <v>112</v>
      </c>
    </row>
    <row r="4640" spans="2:7" x14ac:dyDescent="0.25">
      <c r="B4640" s="122">
        <f t="shared" si="72"/>
        <v>4638</v>
      </c>
      <c r="C4640" s="375">
        <v>45526</v>
      </c>
      <c r="D4640" s="236" t="s">
        <v>172</v>
      </c>
      <c r="E4640" s="223" t="str">
        <f>VLOOKUP(D4640,Y$4:AA4642,2,FALSE)</f>
        <v>لودر</v>
      </c>
      <c r="F4640" s="223" t="str">
        <f>VLOOKUP(D4640,Y$4:AA4642,3,FALSE)</f>
        <v>محمد پور</v>
      </c>
      <c r="G4640" s="2">
        <v>241</v>
      </c>
    </row>
    <row r="4641" spans="2:7" x14ac:dyDescent="0.25">
      <c r="B4641" s="122">
        <f t="shared" si="72"/>
        <v>4639</v>
      </c>
      <c r="C4641" s="375">
        <v>45526</v>
      </c>
      <c r="D4641" s="236" t="s">
        <v>173</v>
      </c>
      <c r="E4641" s="223" t="str">
        <f>VLOOKUP(D4641,Y$4:AA4643,2,FALSE)</f>
        <v>تانکر آب</v>
      </c>
      <c r="F4641" s="223" t="str">
        <f>VLOOKUP(D4641,Y$4:AA4643,3,FALSE)</f>
        <v>محمد پور</v>
      </c>
      <c r="G4641" s="2">
        <v>0</v>
      </c>
    </row>
    <row r="4642" spans="2:7" x14ac:dyDescent="0.25">
      <c r="B4642" s="122">
        <f t="shared" si="72"/>
        <v>4640</v>
      </c>
      <c r="C4642" s="375">
        <v>45526</v>
      </c>
      <c r="D4642" s="236" t="s">
        <v>174</v>
      </c>
      <c r="E4642" s="223" t="str">
        <f>VLOOKUP(D4642,Y$4:AA4644,2,FALSE)</f>
        <v>غلطک پاچه بزی</v>
      </c>
      <c r="F4642" s="223" t="str">
        <f>VLOOKUP(D4642,Y$4:AA4644,3,FALSE)</f>
        <v>محمد پور</v>
      </c>
      <c r="G4642" s="2">
        <v>0</v>
      </c>
    </row>
    <row r="4643" spans="2:7" x14ac:dyDescent="0.25">
      <c r="B4643" s="122">
        <f t="shared" si="72"/>
        <v>4641</v>
      </c>
      <c r="C4643" s="375">
        <v>45526</v>
      </c>
      <c r="D4643" s="236" t="s">
        <v>176</v>
      </c>
      <c r="E4643" s="223" t="str">
        <f>VLOOKUP(D4643,Y$4:AA4645,2,FALSE)</f>
        <v>بلدوزر</v>
      </c>
      <c r="F4643" s="223" t="str">
        <f>VLOOKUP(D4643,Y$4:AA4645,3,FALSE)</f>
        <v>محمد پور</v>
      </c>
      <c r="G4643" s="2">
        <v>0</v>
      </c>
    </row>
    <row r="4644" spans="2:7" x14ac:dyDescent="0.25">
      <c r="B4644" s="122">
        <f t="shared" si="72"/>
        <v>4642</v>
      </c>
      <c r="C4644" s="375">
        <v>45526</v>
      </c>
      <c r="D4644" s="236" t="s">
        <v>177</v>
      </c>
      <c r="E4644" s="223" t="str">
        <f>VLOOKUP(D4644,Y$4:AA4646,2,FALSE)</f>
        <v>کمپرسی جفت</v>
      </c>
      <c r="F4644" s="223" t="str">
        <f>VLOOKUP(D4644,Y$4:AA4646,3,FALSE)</f>
        <v>محمد پور</v>
      </c>
      <c r="G4644" s="2">
        <v>282</v>
      </c>
    </row>
    <row r="4645" spans="2:7" x14ac:dyDescent="0.25">
      <c r="B4645" s="122">
        <f t="shared" si="72"/>
        <v>4643</v>
      </c>
      <c r="C4645" s="375">
        <v>45526</v>
      </c>
      <c r="D4645" s="236" t="s">
        <v>270</v>
      </c>
      <c r="E4645" s="223" t="str">
        <f>VLOOKUP(D4645,Y$4:AA4647,2,FALSE)</f>
        <v>کمپرسی جفت</v>
      </c>
      <c r="F4645" s="223" t="str">
        <f>VLOOKUP(D4645,Y$4:AA4647,3,FALSE)</f>
        <v>محمد پور</v>
      </c>
      <c r="G4645" s="2">
        <v>0</v>
      </c>
    </row>
    <row r="4646" spans="2:7" x14ac:dyDescent="0.25">
      <c r="B4646" s="122">
        <f t="shared" si="72"/>
        <v>4644</v>
      </c>
      <c r="C4646" s="375">
        <v>45526</v>
      </c>
      <c r="D4646" s="236" t="s">
        <v>268</v>
      </c>
      <c r="E4646" s="223" t="str">
        <f>VLOOKUP(D4646,Y$4:AA4648,2,FALSE)</f>
        <v>کمپرسی تک</v>
      </c>
      <c r="F4646" s="223" t="str">
        <f>VLOOKUP(D4646,Y$4:AA4648,3,FALSE)</f>
        <v>محمد پور</v>
      </c>
      <c r="G4646" s="2">
        <v>250</v>
      </c>
    </row>
    <row r="4647" spans="2:7" x14ac:dyDescent="0.25">
      <c r="B4647" s="122">
        <f t="shared" si="72"/>
        <v>4645</v>
      </c>
      <c r="C4647" s="375">
        <v>45526</v>
      </c>
      <c r="D4647" s="236" t="s">
        <v>260</v>
      </c>
      <c r="E4647" s="223" t="str">
        <f>VLOOKUP(D4647,Y$4:AA4649,2,FALSE)</f>
        <v>تانکر آب</v>
      </c>
      <c r="F4647" s="223" t="str">
        <f>VLOOKUP(D4647,Y$4:AA4649,3,FALSE)</f>
        <v>محمد پور</v>
      </c>
      <c r="G4647" s="2">
        <v>280</v>
      </c>
    </row>
    <row r="4648" spans="2:7" x14ac:dyDescent="0.25">
      <c r="B4648" s="122">
        <f t="shared" si="72"/>
        <v>4646</v>
      </c>
      <c r="C4648" s="375">
        <v>45526</v>
      </c>
      <c r="D4648" s="236" t="s">
        <v>284</v>
      </c>
      <c r="E4648" s="223" t="str">
        <f>VLOOKUP(D4648,Y$4:AA4650,2,FALSE)</f>
        <v>کمپرسی جفت</v>
      </c>
      <c r="F4648" s="223" t="str">
        <f>VLOOKUP(D4648,Y$4:AA4650,3,FALSE)</f>
        <v>محمد پور</v>
      </c>
      <c r="G4648" s="2">
        <v>315</v>
      </c>
    </row>
    <row r="4649" spans="2:7" x14ac:dyDescent="0.25">
      <c r="B4649" s="122">
        <f t="shared" si="72"/>
        <v>4647</v>
      </c>
      <c r="C4649" s="375">
        <v>45526</v>
      </c>
      <c r="D4649" s="236" t="s">
        <v>359</v>
      </c>
      <c r="E4649" s="223" t="str">
        <f>VLOOKUP(D4649,Y$4:AA4651,2,FALSE)</f>
        <v>کمپرسی جفت</v>
      </c>
      <c r="F4649" s="223" t="str">
        <f>VLOOKUP(D4649,Y$4:AA4651,3,FALSE)</f>
        <v>محمد پور</v>
      </c>
      <c r="G4649" s="2">
        <v>0</v>
      </c>
    </row>
    <row r="4650" spans="2:7" x14ac:dyDescent="0.25">
      <c r="B4650" s="122">
        <f t="shared" si="72"/>
        <v>4648</v>
      </c>
      <c r="C4650" s="375">
        <v>45526</v>
      </c>
      <c r="D4650" s="236" t="s">
        <v>361</v>
      </c>
      <c r="E4650" s="223" t="str">
        <f>VLOOKUP(D4650,Y$4:AA4652,2,FALSE)</f>
        <v>لودر</v>
      </c>
      <c r="F4650" s="223" t="str">
        <f>VLOOKUP(D4650,Y$4:AA4652,3,FALSE)</f>
        <v>محمد پور</v>
      </c>
      <c r="G4650" s="2">
        <v>162</v>
      </c>
    </row>
    <row r="4651" spans="2:7" x14ac:dyDescent="0.25">
      <c r="B4651" s="122">
        <f t="shared" si="72"/>
        <v>4649</v>
      </c>
      <c r="C4651" s="375">
        <v>45526</v>
      </c>
      <c r="D4651" s="236" t="s">
        <v>393</v>
      </c>
      <c r="E4651" s="223" t="str">
        <f>VLOOKUP(D4651,Y$4:AA4653,2,FALSE)</f>
        <v xml:space="preserve"> پمپ بتن</v>
      </c>
      <c r="F4651" s="223" t="str">
        <f>VLOOKUP(D4651,Y$4:AA4653,3,FALSE)</f>
        <v>اسماعیل پور</v>
      </c>
      <c r="G4651" s="2">
        <v>0</v>
      </c>
    </row>
    <row r="4652" spans="2:7" x14ac:dyDescent="0.25">
      <c r="B4652" s="122">
        <f t="shared" si="72"/>
        <v>4650</v>
      </c>
      <c r="C4652" s="375">
        <v>45526</v>
      </c>
      <c r="D4652" s="236" t="s">
        <v>387</v>
      </c>
      <c r="E4652" s="223" t="str">
        <f>VLOOKUP(D4652,Y$4:AA4654,2,FALSE)</f>
        <v>کمپرسی تک</v>
      </c>
      <c r="F4652" s="223" t="str">
        <f>VLOOKUP(D4652,Y$4:AA4654,3,FALSE)</f>
        <v>جواد رضاپور</v>
      </c>
      <c r="G4652" s="2">
        <v>0</v>
      </c>
    </row>
    <row r="4653" spans="2:7" x14ac:dyDescent="0.25">
      <c r="B4653" s="122">
        <f t="shared" si="72"/>
        <v>4651</v>
      </c>
      <c r="C4653" s="375">
        <v>45526</v>
      </c>
      <c r="D4653" s="236" t="s">
        <v>388</v>
      </c>
      <c r="E4653" s="223" t="str">
        <f>VLOOKUP(D4653,Y$4:AA4655,2,FALSE)</f>
        <v>کمپرسی تک</v>
      </c>
      <c r="F4653" s="223" t="str">
        <f>VLOOKUP(D4653,Y$4:AA4655,3,FALSE)</f>
        <v>جواد رضاپور</v>
      </c>
      <c r="G4653" s="2">
        <v>0</v>
      </c>
    </row>
    <row r="4654" spans="2:7" x14ac:dyDescent="0.25">
      <c r="B4654" s="122">
        <f t="shared" si="72"/>
        <v>4652</v>
      </c>
      <c r="C4654" s="375">
        <v>45526</v>
      </c>
      <c r="D4654" s="236" t="s">
        <v>397</v>
      </c>
      <c r="E4654" s="223" t="str">
        <f>VLOOKUP(D4654,Y$4:AA4656,2,FALSE)</f>
        <v>لودر</v>
      </c>
      <c r="F4654" s="223" t="str">
        <f>VLOOKUP(D4654,Y$4:AA4656,3,FALSE)</f>
        <v>جواد رضاپور</v>
      </c>
      <c r="G4654" s="2">
        <v>0</v>
      </c>
    </row>
    <row r="4655" spans="2:7" x14ac:dyDescent="0.25">
      <c r="B4655" s="122">
        <f t="shared" si="72"/>
        <v>4653</v>
      </c>
      <c r="C4655" s="375">
        <v>45526</v>
      </c>
      <c r="D4655" s="236" t="s">
        <v>435</v>
      </c>
      <c r="E4655" s="223" t="str">
        <f>VLOOKUP(D4655,Y$4:AA4657,2,FALSE)</f>
        <v>بلدوزر</v>
      </c>
      <c r="F4655" s="223" t="str">
        <f>VLOOKUP(D4655,Y$4:AA4657,3,FALSE)</f>
        <v>جواد رضاپور</v>
      </c>
      <c r="G4655" s="2">
        <v>285</v>
      </c>
    </row>
    <row r="4656" spans="2:7" x14ac:dyDescent="0.25">
      <c r="B4656" s="122">
        <f t="shared" si="72"/>
        <v>4654</v>
      </c>
      <c r="C4656" s="375">
        <v>45526</v>
      </c>
      <c r="D4656" s="236" t="s">
        <v>436</v>
      </c>
      <c r="E4656" s="223" t="str">
        <f>VLOOKUP(D4656,Y$4:AA4658,2,FALSE)</f>
        <v>تانکر آب</v>
      </c>
      <c r="F4656" s="223" t="str">
        <f>VLOOKUP(D4656,Y$4:AA4658,3,FALSE)</f>
        <v>جواد رضاپور</v>
      </c>
      <c r="G4656" s="2">
        <v>0</v>
      </c>
    </row>
    <row r="4657" spans="2:7" x14ac:dyDescent="0.25">
      <c r="B4657" s="122">
        <f t="shared" si="72"/>
        <v>4655</v>
      </c>
      <c r="C4657" s="375">
        <v>45526</v>
      </c>
      <c r="D4657" s="361" t="s">
        <v>261</v>
      </c>
      <c r="E4657" s="223" t="str">
        <f>VLOOKUP(D4657,Y$4:AA4659,2,FALSE)</f>
        <v>تانکر آب</v>
      </c>
      <c r="F4657" s="223" t="str">
        <f>VLOOKUP(D4657,Y$4:AA4659,3,FALSE)</f>
        <v>خاکسارنژاد</v>
      </c>
      <c r="G4657" s="2">
        <v>0</v>
      </c>
    </row>
    <row r="4658" spans="2:7" x14ac:dyDescent="0.25">
      <c r="B4658" s="122">
        <f t="shared" si="72"/>
        <v>4656</v>
      </c>
      <c r="C4658" s="375">
        <v>45526</v>
      </c>
      <c r="D4658" s="137" t="s">
        <v>487</v>
      </c>
      <c r="E4658" s="223" t="str">
        <f>VLOOKUP(D4658,Y$4:AA4660,2,FALSE)</f>
        <v>کمپرسی تک</v>
      </c>
      <c r="F4658" s="223" t="str">
        <f>VLOOKUP(D4658,Y$4:AA4660,3,FALSE)</f>
        <v>رمضانی مقدم</v>
      </c>
      <c r="G4658" s="2">
        <v>0</v>
      </c>
    </row>
    <row r="4659" spans="2:7" x14ac:dyDescent="0.25">
      <c r="B4659" s="122">
        <f t="shared" si="72"/>
        <v>4657</v>
      </c>
      <c r="C4659" s="375">
        <v>45526</v>
      </c>
      <c r="D4659" s="137" t="s">
        <v>488</v>
      </c>
      <c r="E4659" s="223" t="str">
        <f>VLOOKUP(D4659,Y$4:AA4661,2,FALSE)</f>
        <v>کمپرسی تک</v>
      </c>
      <c r="F4659" s="223" t="str">
        <f>VLOOKUP(D4659,Y$4:AA4661,3,FALSE)</f>
        <v>رمضانی مقدم</v>
      </c>
      <c r="G4659" s="2">
        <v>0</v>
      </c>
    </row>
    <row r="4660" spans="2:7" x14ac:dyDescent="0.25">
      <c r="B4660" s="122">
        <f t="shared" si="72"/>
        <v>4658</v>
      </c>
      <c r="C4660" s="375">
        <v>45526</v>
      </c>
      <c r="D4660" s="137" t="s">
        <v>489</v>
      </c>
      <c r="E4660" s="223" t="str">
        <f>VLOOKUP(D4660,Y$4:AA4662,2,FALSE)</f>
        <v>کمپرسی تک</v>
      </c>
      <c r="F4660" s="223" t="str">
        <f>VLOOKUP(D4660,Y$4:AA4662,3,FALSE)</f>
        <v>رمضانی مقدم</v>
      </c>
      <c r="G4660" s="2">
        <v>0</v>
      </c>
    </row>
    <row r="4661" spans="2:7" x14ac:dyDescent="0.25">
      <c r="B4661" s="122">
        <f t="shared" ref="B4661:B4724" si="73">ROW()-2</f>
        <v>4659</v>
      </c>
      <c r="C4661" s="375">
        <v>45526</v>
      </c>
      <c r="D4661" s="137" t="s">
        <v>490</v>
      </c>
      <c r="E4661" s="223" t="str">
        <f>VLOOKUP(D4661,Y$4:AA4663,2,FALSE)</f>
        <v>کمپرسی تک</v>
      </c>
      <c r="F4661" s="223" t="str">
        <f>VLOOKUP(D4661,Y$4:AA4663,3,FALSE)</f>
        <v>رمضانی مقدم</v>
      </c>
      <c r="G4661" s="2">
        <v>0</v>
      </c>
    </row>
    <row r="4662" spans="2:7" x14ac:dyDescent="0.25">
      <c r="B4662" s="122">
        <f t="shared" si="73"/>
        <v>4660</v>
      </c>
      <c r="C4662" s="375">
        <v>45526</v>
      </c>
      <c r="D4662" s="137" t="s">
        <v>491</v>
      </c>
      <c r="E4662" s="360" t="str">
        <f>VLOOKUP(D4662,Y$4:AA4664,2,FALSE)</f>
        <v>لودر</v>
      </c>
      <c r="F4662" s="360" t="str">
        <f>VLOOKUP(D4662,Y$4:AA4664,3,FALSE)</f>
        <v>رمضانی مقدم</v>
      </c>
      <c r="G4662" s="2">
        <v>0</v>
      </c>
    </row>
    <row r="4663" spans="2:7" x14ac:dyDescent="0.25">
      <c r="B4663" s="122">
        <f t="shared" si="73"/>
        <v>4661</v>
      </c>
      <c r="C4663" s="375">
        <v>45527</v>
      </c>
      <c r="D4663" s="236" t="s">
        <v>127</v>
      </c>
      <c r="E4663" s="223" t="str">
        <f>VLOOKUP(D4663,Y$4:AA4665,2,FALSE)</f>
        <v>بلدوزر</v>
      </c>
      <c r="F4663" s="223" t="str">
        <f>VLOOKUP(D4663,Y$4:AA4665,3,FALSE)</f>
        <v>شرکتی-رجب زاده</v>
      </c>
      <c r="G4663" s="2">
        <v>250</v>
      </c>
    </row>
    <row r="4664" spans="2:7" x14ac:dyDescent="0.25">
      <c r="B4664" s="122">
        <f t="shared" si="73"/>
        <v>4662</v>
      </c>
      <c r="C4664" s="375">
        <v>45527</v>
      </c>
      <c r="D4664" s="236" t="s">
        <v>297</v>
      </c>
      <c r="E4664" s="223" t="str">
        <f>VLOOKUP(D4664,Y$4:AA4666,2,FALSE)</f>
        <v>بلدوزر</v>
      </c>
      <c r="F4664" s="223" t="str">
        <f>VLOOKUP(D4664,Y$4:AA4666,3,FALSE)</f>
        <v>شرکتی-نخعی</v>
      </c>
      <c r="G4664" s="2">
        <v>271</v>
      </c>
    </row>
    <row r="4665" spans="2:7" x14ac:dyDescent="0.25">
      <c r="B4665" s="122">
        <f t="shared" si="73"/>
        <v>4663</v>
      </c>
      <c r="C4665" s="375">
        <v>45527</v>
      </c>
      <c r="D4665" s="236" t="s">
        <v>88</v>
      </c>
      <c r="E4665" s="223" t="str">
        <f>VLOOKUP(D4665,Y$4:AA4667,2,FALSE)</f>
        <v>گریدر  ۱۶g</v>
      </c>
      <c r="F4665" s="223" t="str">
        <f>VLOOKUP(D4665,Y$4:AA4667,3,FALSE)</f>
        <v>شرکتی-یگانه</v>
      </c>
      <c r="G4665" s="2">
        <v>139</v>
      </c>
    </row>
    <row r="4666" spans="2:7" x14ac:dyDescent="0.25">
      <c r="B4666" s="122">
        <f t="shared" si="73"/>
        <v>4664</v>
      </c>
      <c r="C4666" s="375">
        <v>45527</v>
      </c>
      <c r="D4666" s="236" t="s">
        <v>301</v>
      </c>
      <c r="E4666" s="223" t="str">
        <f>VLOOKUP(D4666,Y$4:AA4668,2,FALSE)</f>
        <v>گریدر  ۱۶g</v>
      </c>
      <c r="F4666" s="223" t="str">
        <f>VLOOKUP(D4666,Y$4:AA4668,3,FALSE)</f>
        <v>شرکتی-حسن پور</v>
      </c>
      <c r="G4666" s="2">
        <v>269</v>
      </c>
    </row>
    <row r="4667" spans="2:7" x14ac:dyDescent="0.25">
      <c r="B4667" s="122">
        <f t="shared" si="73"/>
        <v>4665</v>
      </c>
      <c r="C4667" s="375">
        <v>45527</v>
      </c>
      <c r="D4667" s="236" t="s">
        <v>120</v>
      </c>
      <c r="E4667" s="223" t="str">
        <f>VLOOKUP(D4667,Y$4:AA4669,2,FALSE)</f>
        <v>میکسراتکو</v>
      </c>
      <c r="F4667" s="223" t="str">
        <f>VLOOKUP(D4667,Y$4:AA4669,3,FALSE)</f>
        <v>شرکتی-شاکری</v>
      </c>
      <c r="G4667" s="2">
        <v>79</v>
      </c>
    </row>
    <row r="4668" spans="2:7" x14ac:dyDescent="0.25">
      <c r="B4668" s="122">
        <f t="shared" si="73"/>
        <v>4666</v>
      </c>
      <c r="C4668" s="375">
        <v>45527</v>
      </c>
      <c r="D4668" s="236" t="s">
        <v>122</v>
      </c>
      <c r="E4668" s="223" t="str">
        <f>VLOOKUP(D4668,Y$4:AA4670,2,FALSE)</f>
        <v>میکسر امیکو</v>
      </c>
      <c r="F4668" s="223" t="str">
        <f>VLOOKUP(D4668,Y$4:AA4670,3,FALSE)</f>
        <v>شرکتی-زراعتی</v>
      </c>
      <c r="G4668" s="2">
        <v>0</v>
      </c>
    </row>
    <row r="4669" spans="2:7" x14ac:dyDescent="0.25">
      <c r="B4669" s="122">
        <f t="shared" si="73"/>
        <v>4667</v>
      </c>
      <c r="C4669" s="375">
        <v>45527</v>
      </c>
      <c r="D4669" s="236" t="s">
        <v>356</v>
      </c>
      <c r="E4669" s="223" t="str">
        <f>VLOOKUP(D4669,Y$4:AA4671,2,FALSE)</f>
        <v>میکسر اتکو</v>
      </c>
      <c r="F4669" s="223" t="str">
        <f>VLOOKUP(D4669,Y$4:AA4671,3,FALSE)</f>
        <v>-</v>
      </c>
      <c r="G4669" s="2">
        <v>77</v>
      </c>
    </row>
    <row r="4670" spans="2:7" x14ac:dyDescent="0.25">
      <c r="B4670" s="122">
        <f t="shared" si="73"/>
        <v>4668</v>
      </c>
      <c r="C4670" s="375">
        <v>45527</v>
      </c>
      <c r="D4670" s="236" t="s">
        <v>460</v>
      </c>
      <c r="E4670" s="223" t="str">
        <f>VLOOKUP(D4670,Y$4:AA4672,2,FALSE)</f>
        <v>میکسر امیکو</v>
      </c>
      <c r="F4670" s="223" t="str">
        <f>VLOOKUP(D4670,Y$4:AA4672,3,FALSE)</f>
        <v>شرکتی-زراعتی</v>
      </c>
      <c r="G4670" s="2">
        <v>373</v>
      </c>
    </row>
    <row r="4671" spans="2:7" x14ac:dyDescent="0.25">
      <c r="B4671" s="122">
        <f t="shared" si="73"/>
        <v>4669</v>
      </c>
      <c r="C4671" s="375">
        <v>45527</v>
      </c>
      <c r="D4671" s="236" t="s">
        <v>119</v>
      </c>
      <c r="E4671" s="223" t="str">
        <f>VLOOKUP(D4671,Y$4:AA4673,2,FALSE)</f>
        <v>غلطک</v>
      </c>
      <c r="F4671" s="223" t="str">
        <f>VLOOKUP(D4671,Y$4:AA4673,3,FALSE)</f>
        <v>شرکتی-جمالی</v>
      </c>
      <c r="G4671" s="2">
        <v>0</v>
      </c>
    </row>
    <row r="4672" spans="2:7" x14ac:dyDescent="0.25">
      <c r="B4672" s="122">
        <f t="shared" si="73"/>
        <v>4670</v>
      </c>
      <c r="C4672" s="375">
        <v>45527</v>
      </c>
      <c r="D4672" s="236" t="s">
        <v>110</v>
      </c>
      <c r="E4672" s="223" t="str">
        <f>VLOOKUP(D4672,Y$4:AA4674,2,FALSE)</f>
        <v>غلطک</v>
      </c>
      <c r="F4672" s="223" t="str">
        <f>VLOOKUP(D4672,Y$4:AA4674,3,FALSE)</f>
        <v>شرکتی-شیری</v>
      </c>
      <c r="G4672" s="2">
        <v>0</v>
      </c>
    </row>
    <row r="4673" spans="2:7" x14ac:dyDescent="0.25">
      <c r="B4673" s="122">
        <f t="shared" si="73"/>
        <v>4671</v>
      </c>
      <c r="C4673" s="375">
        <v>45527</v>
      </c>
      <c r="D4673" s="236" t="s">
        <v>107</v>
      </c>
      <c r="E4673" s="223" t="str">
        <f>VLOOKUP(D4673,Y$4:AA4675,2,FALSE)</f>
        <v>غلطک</v>
      </c>
      <c r="F4673" s="223" t="str">
        <f>VLOOKUP(D4673,Y$4:AA4675,3,FALSE)</f>
        <v>شرکتی-دیانتی</v>
      </c>
      <c r="G4673" s="2">
        <v>0</v>
      </c>
    </row>
    <row r="4674" spans="2:7" x14ac:dyDescent="0.25">
      <c r="B4674" s="122">
        <f t="shared" si="73"/>
        <v>4672</v>
      </c>
      <c r="C4674" s="375">
        <v>45527</v>
      </c>
      <c r="D4674" s="236" t="s">
        <v>285</v>
      </c>
      <c r="E4674" s="223" t="str">
        <f>VLOOKUP(D4674,Y$4:AA4676,2,FALSE)</f>
        <v>غلطک</v>
      </c>
      <c r="F4674" s="223" t="str">
        <f>VLOOKUP(D4674,Y$4:AA4676,3,FALSE)</f>
        <v>شرکتی-شیری</v>
      </c>
      <c r="G4674" s="2">
        <v>0</v>
      </c>
    </row>
    <row r="4675" spans="2:7" x14ac:dyDescent="0.25">
      <c r="B4675" s="122">
        <f t="shared" si="73"/>
        <v>4673</v>
      </c>
      <c r="C4675" s="375">
        <v>45527</v>
      </c>
      <c r="D4675" s="236" t="s">
        <v>380</v>
      </c>
      <c r="E4675" s="223" t="str">
        <f>VLOOKUP(D4675,Y$4:AA4677,2,FALSE)</f>
        <v>غلطک</v>
      </c>
      <c r="F4675" s="223">
        <f>VLOOKUP(D4675,Y$4:AA4677,3,FALSE)</f>
        <v>0</v>
      </c>
      <c r="G4675" s="2">
        <v>0</v>
      </c>
    </row>
    <row r="4676" spans="2:7" x14ac:dyDescent="0.25">
      <c r="B4676" s="122">
        <f t="shared" si="73"/>
        <v>4674</v>
      </c>
      <c r="C4676" s="375">
        <v>45527</v>
      </c>
      <c r="D4676" s="236" t="s">
        <v>381</v>
      </c>
      <c r="E4676" s="223" t="str">
        <f>VLOOKUP(D4676,Y$4:AA4678,2,FALSE)</f>
        <v>غلطک</v>
      </c>
      <c r="F4676" s="223">
        <f>VLOOKUP(D4676,Y$4:AA4678,3,FALSE)</f>
        <v>0</v>
      </c>
      <c r="G4676" s="2">
        <v>0</v>
      </c>
    </row>
    <row r="4677" spans="2:7" x14ac:dyDescent="0.25">
      <c r="B4677" s="122">
        <f t="shared" si="73"/>
        <v>4675</v>
      </c>
      <c r="C4677" s="375">
        <v>45527</v>
      </c>
      <c r="D4677" s="236" t="s">
        <v>91</v>
      </c>
      <c r="E4677" s="223" t="str">
        <f>VLOOKUP(D4677,Y$4:AA4679,2,FALSE)</f>
        <v>کامیون کمپرسی</v>
      </c>
      <c r="F4677" s="223" t="str">
        <f>VLOOKUP(D4677,Y$4:AA4679,3,FALSE)</f>
        <v>شرکتی-یحیی زاده</v>
      </c>
      <c r="G4677" s="2">
        <v>0</v>
      </c>
    </row>
    <row r="4678" spans="2:7" x14ac:dyDescent="0.25">
      <c r="B4678" s="122">
        <f t="shared" si="73"/>
        <v>4676</v>
      </c>
      <c r="C4678" s="375">
        <v>45527</v>
      </c>
      <c r="D4678" s="236" t="s">
        <v>94</v>
      </c>
      <c r="E4678" s="223" t="str">
        <f>VLOOKUP(D4678,Y$4:AA4680,2,FALSE)</f>
        <v>کامیون کمپرسی</v>
      </c>
      <c r="F4678" s="223" t="str">
        <f>VLOOKUP(D4678,Y$4:AA4680,3,FALSE)</f>
        <v>شرکتی-نوروز غلامی</v>
      </c>
      <c r="G4678" s="2">
        <v>0</v>
      </c>
    </row>
    <row r="4679" spans="2:7" x14ac:dyDescent="0.25">
      <c r="B4679" s="122">
        <f t="shared" si="73"/>
        <v>4677</v>
      </c>
      <c r="C4679" s="375">
        <v>45527</v>
      </c>
      <c r="D4679" s="236" t="s">
        <v>117</v>
      </c>
      <c r="E4679" s="223" t="str">
        <f>VLOOKUP(D4679,Y$4:AA4681,2,FALSE)</f>
        <v>کامیون کمپرسی</v>
      </c>
      <c r="F4679" s="223" t="str">
        <f>VLOOKUP(D4679,Y$4:AA4681,3,FALSE)</f>
        <v>شرکتی-علیرضا اقلیمی</v>
      </c>
      <c r="G4679" s="2">
        <v>200</v>
      </c>
    </row>
    <row r="4680" spans="2:7" x14ac:dyDescent="0.25">
      <c r="B4680" s="122">
        <f t="shared" si="73"/>
        <v>4678</v>
      </c>
      <c r="C4680" s="375">
        <v>45527</v>
      </c>
      <c r="D4680" s="236" t="s">
        <v>130</v>
      </c>
      <c r="E4680" s="223" t="str">
        <f>VLOOKUP(D4680,Y$4:AA4682,2,FALSE)</f>
        <v>تانکر ابپاش بنز</v>
      </c>
      <c r="F4680" s="223" t="str">
        <f>VLOOKUP(D4680,Y$4:AA4682,3,FALSE)</f>
        <v>شرکتی-بارانی</v>
      </c>
      <c r="G4680" s="2">
        <v>0</v>
      </c>
    </row>
    <row r="4681" spans="2:7" x14ac:dyDescent="0.25">
      <c r="B4681" s="122">
        <f t="shared" si="73"/>
        <v>4679</v>
      </c>
      <c r="C4681" s="375">
        <v>45527</v>
      </c>
      <c r="D4681" s="236" t="s">
        <v>96</v>
      </c>
      <c r="E4681" s="223" t="str">
        <f>VLOOKUP(D4681,Y$4:AA4683,2,FALSE)</f>
        <v>تانکر ابپاش بنز</v>
      </c>
      <c r="F4681" s="223" t="str">
        <f>VLOOKUP(D4681,Y$4:AA4683,3,FALSE)</f>
        <v>شرکتی-میامی</v>
      </c>
      <c r="G4681" s="2">
        <v>0</v>
      </c>
    </row>
    <row r="4682" spans="2:7" x14ac:dyDescent="0.25">
      <c r="B4682" s="122">
        <f t="shared" si="73"/>
        <v>4680</v>
      </c>
      <c r="C4682" s="375">
        <v>45527</v>
      </c>
      <c r="D4682" s="236" t="s">
        <v>114</v>
      </c>
      <c r="E4682" s="223" t="str">
        <f>VLOOKUP(D4682,Y$4:AA4684,2,FALSE)</f>
        <v>تانکر سوخت بنز</v>
      </c>
      <c r="F4682" s="223" t="str">
        <f>VLOOKUP(D4682,Y$4:AA4684,3,FALSE)</f>
        <v>شرکتی-برات زاده- از تاریخ 1 تیرماه</v>
      </c>
      <c r="G4682" s="2">
        <v>0</v>
      </c>
    </row>
    <row r="4683" spans="2:7" x14ac:dyDescent="0.25">
      <c r="B4683" s="122">
        <f t="shared" si="73"/>
        <v>4681</v>
      </c>
      <c r="C4683" s="375">
        <v>45527</v>
      </c>
      <c r="D4683" s="106" t="s">
        <v>399</v>
      </c>
      <c r="E4683" s="223" t="str">
        <f>VLOOKUP(D4683,Y$4:AA4685,2,FALSE)</f>
        <v xml:space="preserve"> لودر</v>
      </c>
      <c r="F4683" s="223" t="str">
        <f>VLOOKUP(D4683,Y$4:AA4685,3,FALSE)</f>
        <v>شرکتی-پیروزی</v>
      </c>
      <c r="G4683" s="2">
        <v>0</v>
      </c>
    </row>
    <row r="4684" spans="2:7" x14ac:dyDescent="0.25">
      <c r="B4684" s="122">
        <f t="shared" si="73"/>
        <v>4682</v>
      </c>
      <c r="C4684" s="375">
        <v>45527</v>
      </c>
      <c r="D4684" s="236" t="s">
        <v>158</v>
      </c>
      <c r="E4684" s="223" t="str">
        <f>VLOOKUP(D4684,Y$4:AA4686,2,FALSE)</f>
        <v>بیل مکانیکی</v>
      </c>
      <c r="F4684" s="223" t="str">
        <f>VLOOKUP(D4684,Y$4:AA4686,3,FALSE)</f>
        <v>تکبری</v>
      </c>
      <c r="G4684" s="2">
        <v>0</v>
      </c>
    </row>
    <row r="4685" spans="2:7" x14ac:dyDescent="0.25">
      <c r="B4685" s="122">
        <f t="shared" si="73"/>
        <v>4683</v>
      </c>
      <c r="C4685" s="375">
        <v>45527</v>
      </c>
      <c r="D4685" s="236" t="s">
        <v>144</v>
      </c>
      <c r="E4685" s="223" t="str">
        <f>VLOOKUP(D4685,Y$4:AA4687,2,FALSE)</f>
        <v>بلدوزر D85</v>
      </c>
      <c r="F4685" s="223" t="str">
        <f>VLOOKUP(D4685,Y$4:AA4687,3,FALSE)</f>
        <v>اکبری</v>
      </c>
      <c r="G4685" s="2">
        <v>192</v>
      </c>
    </row>
    <row r="4686" spans="2:7" x14ac:dyDescent="0.25">
      <c r="B4686" s="122">
        <f t="shared" si="73"/>
        <v>4684</v>
      </c>
      <c r="C4686" s="375">
        <v>45527</v>
      </c>
      <c r="D4686" s="236" t="s">
        <v>146</v>
      </c>
      <c r="E4686" s="223" t="str">
        <f>VLOOKUP(D4686,Y$4:AA4688,2,FALSE)</f>
        <v>بلدوزر D85</v>
      </c>
      <c r="F4686" s="223" t="str">
        <f>VLOOKUP(D4686,Y$4:AA4688,3,FALSE)</f>
        <v>اکبری</v>
      </c>
      <c r="G4686" s="2">
        <v>0</v>
      </c>
    </row>
    <row r="4687" spans="2:7" x14ac:dyDescent="0.25">
      <c r="B4687" s="122">
        <f t="shared" si="73"/>
        <v>4685</v>
      </c>
      <c r="C4687" s="375">
        <v>45527</v>
      </c>
      <c r="D4687" s="236" t="s">
        <v>147</v>
      </c>
      <c r="E4687" s="223" t="str">
        <f>VLOOKUP(D4687,Y$4:AA4689,2,FALSE)</f>
        <v>بلدوزر کاترپیلار D8</v>
      </c>
      <c r="F4687" s="223" t="str">
        <f>VLOOKUP(D4687,Y$4:AA4689,3,FALSE)</f>
        <v>حسن پور</v>
      </c>
      <c r="G4687" s="2">
        <v>0</v>
      </c>
    </row>
    <row r="4688" spans="2:7" x14ac:dyDescent="0.25">
      <c r="B4688" s="122">
        <f t="shared" si="73"/>
        <v>4686</v>
      </c>
      <c r="C4688" s="375">
        <v>45527</v>
      </c>
      <c r="D4688" s="236" t="s">
        <v>162</v>
      </c>
      <c r="E4688" s="223" t="str">
        <f>VLOOKUP(D4688,Y$4:AA4690,2,FALSE)</f>
        <v>بیل مکانیکی</v>
      </c>
      <c r="F4688" s="223" t="str">
        <f>VLOOKUP(D4688,Y$4:AA4690,3,FALSE)</f>
        <v>رضاپور</v>
      </c>
      <c r="G4688" s="2">
        <v>0</v>
      </c>
    </row>
    <row r="4689" spans="2:7" x14ac:dyDescent="0.25">
      <c r="B4689" s="122">
        <f t="shared" si="73"/>
        <v>4687</v>
      </c>
      <c r="C4689" s="375">
        <v>45527</v>
      </c>
      <c r="D4689" s="236" t="s">
        <v>398</v>
      </c>
      <c r="E4689" s="223" t="str">
        <f>VLOOKUP(D4689,Y$4:AA4691,2,FALSE)</f>
        <v>بلدوزر</v>
      </c>
      <c r="F4689" s="223" t="str">
        <f>VLOOKUP(D4689,Y$4:AA4691,3,FALSE)</f>
        <v>جواد رضاپور</v>
      </c>
      <c r="G4689" s="2">
        <v>145</v>
      </c>
    </row>
    <row r="4690" spans="2:7" x14ac:dyDescent="0.25">
      <c r="B4690" s="122">
        <f t="shared" si="73"/>
        <v>4688</v>
      </c>
      <c r="C4690" s="375">
        <v>45527</v>
      </c>
      <c r="D4690" s="236" t="s">
        <v>149</v>
      </c>
      <c r="E4690" s="223" t="str">
        <f>VLOOKUP(D4690,Y$4:AA4692,2,FALSE)</f>
        <v>لودر ZL50</v>
      </c>
      <c r="F4690" s="223" t="str">
        <f>VLOOKUP(D4690,Y$4:AA4692,3,FALSE)</f>
        <v>میرزایی</v>
      </c>
      <c r="G4690" s="2">
        <v>0</v>
      </c>
    </row>
    <row r="4691" spans="2:7" x14ac:dyDescent="0.25">
      <c r="B4691" s="122">
        <f t="shared" si="73"/>
        <v>4689</v>
      </c>
      <c r="C4691" s="375">
        <v>45527</v>
      </c>
      <c r="D4691" s="236" t="s">
        <v>150</v>
      </c>
      <c r="E4691" s="223" t="str">
        <f>VLOOKUP(D4691,Y$4:AA4693,2,FALSE)</f>
        <v>کامیون کمپرسی</v>
      </c>
      <c r="F4691" s="223" t="str">
        <f>VLOOKUP(D4691,Y$4:AA4693,3,FALSE)</f>
        <v>میرزایی</v>
      </c>
      <c r="G4691" s="2">
        <v>0</v>
      </c>
    </row>
    <row r="4692" spans="2:7" x14ac:dyDescent="0.25">
      <c r="B4692" s="122">
        <f t="shared" si="73"/>
        <v>4690</v>
      </c>
      <c r="C4692" s="375">
        <v>45527</v>
      </c>
      <c r="D4692" s="236" t="s">
        <v>152</v>
      </c>
      <c r="E4692" s="223" t="str">
        <f>VLOOKUP(D4692,Y$4:AA4694,2,FALSE)</f>
        <v>کامیون کمپرسی</v>
      </c>
      <c r="F4692" s="223" t="str">
        <f>VLOOKUP(D4692,Y$4:AA4694,3,FALSE)</f>
        <v>میرزایی</v>
      </c>
      <c r="G4692" s="2">
        <v>0</v>
      </c>
    </row>
    <row r="4693" spans="2:7" x14ac:dyDescent="0.25">
      <c r="B4693" s="122">
        <f t="shared" si="73"/>
        <v>4691</v>
      </c>
      <c r="C4693" s="375">
        <v>45527</v>
      </c>
      <c r="D4693" s="236" t="s">
        <v>153</v>
      </c>
      <c r="E4693" s="223" t="str">
        <f>VLOOKUP(D4693,Y$4:AA4695,2,FALSE)</f>
        <v>کامیون کمپرسی</v>
      </c>
      <c r="F4693" s="223" t="str">
        <f>VLOOKUP(D4693,Y$4:AA4695,3,FALSE)</f>
        <v>میرزایی</v>
      </c>
      <c r="G4693" s="2">
        <v>0</v>
      </c>
    </row>
    <row r="4694" spans="2:7" x14ac:dyDescent="0.25">
      <c r="B4694" s="122">
        <f t="shared" si="73"/>
        <v>4692</v>
      </c>
      <c r="C4694" s="375">
        <v>45527</v>
      </c>
      <c r="D4694" s="236" t="s">
        <v>137</v>
      </c>
      <c r="E4694" s="223" t="str">
        <f>VLOOKUP(D4694,Y$4:AA4696,2,FALSE)</f>
        <v>بیل مکانیکی</v>
      </c>
      <c r="F4694" s="223" t="str">
        <f>VLOOKUP(D4694,Y$4:AA4696,3,FALSE)</f>
        <v>انصاری</v>
      </c>
      <c r="G4694" s="2">
        <v>0</v>
      </c>
    </row>
    <row r="4695" spans="2:7" x14ac:dyDescent="0.25">
      <c r="B4695" s="122">
        <f t="shared" si="73"/>
        <v>4693</v>
      </c>
      <c r="C4695" s="375">
        <v>45527</v>
      </c>
      <c r="D4695" s="236" t="s">
        <v>139</v>
      </c>
      <c r="E4695" s="223" t="str">
        <f>VLOOKUP(D4695,Y$4:AA4697,2,FALSE)</f>
        <v>بیل مکانیکی</v>
      </c>
      <c r="F4695" s="223" t="str">
        <f>VLOOKUP(D4695,Y$4:AA4697,3,FALSE)</f>
        <v>انصاری</v>
      </c>
      <c r="G4695" s="2">
        <v>0</v>
      </c>
    </row>
    <row r="4696" spans="2:7" x14ac:dyDescent="0.25">
      <c r="B4696" s="122">
        <f t="shared" si="73"/>
        <v>4694</v>
      </c>
      <c r="C4696" s="375">
        <v>45527</v>
      </c>
      <c r="D4696" s="236" t="s">
        <v>141</v>
      </c>
      <c r="E4696" s="223" t="str">
        <f>VLOOKUP(D4696,Y$4:AA4698,2,FALSE)</f>
        <v>کامیون کمپرسی</v>
      </c>
      <c r="F4696" s="223" t="str">
        <f>VLOOKUP(D4696,Y$4:AA4698,3,FALSE)</f>
        <v>انصاری</v>
      </c>
      <c r="G4696" s="2">
        <v>0</v>
      </c>
    </row>
    <row r="4697" spans="2:7" x14ac:dyDescent="0.25">
      <c r="B4697" s="122">
        <f t="shared" si="73"/>
        <v>4695</v>
      </c>
      <c r="C4697" s="375">
        <v>45527</v>
      </c>
      <c r="D4697" s="236" t="s">
        <v>142</v>
      </c>
      <c r="E4697" s="223" t="str">
        <f>VLOOKUP(D4697,Y$4:AA4699,2,FALSE)</f>
        <v>کامیون کمپرسی</v>
      </c>
      <c r="F4697" s="223" t="str">
        <f>VLOOKUP(D4697,Y$4:AA4699,3,FALSE)</f>
        <v>انصاری</v>
      </c>
      <c r="G4697" s="2">
        <v>0</v>
      </c>
    </row>
    <row r="4698" spans="2:7" x14ac:dyDescent="0.25">
      <c r="B4698" s="122">
        <f t="shared" si="73"/>
        <v>4696</v>
      </c>
      <c r="C4698" s="375">
        <v>45527</v>
      </c>
      <c r="D4698" s="236" t="s">
        <v>143</v>
      </c>
      <c r="E4698" s="223" t="str">
        <f>VLOOKUP(D4698,Y$4:AA4700,2,FALSE)</f>
        <v>کامیون کمپرسی</v>
      </c>
      <c r="F4698" s="223" t="str">
        <f>VLOOKUP(D4698,Y$4:AA4700,3,FALSE)</f>
        <v>انصاری</v>
      </c>
      <c r="G4698" s="2">
        <v>193</v>
      </c>
    </row>
    <row r="4699" spans="2:7" x14ac:dyDescent="0.25">
      <c r="B4699" s="122">
        <f t="shared" si="73"/>
        <v>4697</v>
      </c>
      <c r="C4699" s="375">
        <v>45527</v>
      </c>
      <c r="D4699" s="236" t="s">
        <v>136</v>
      </c>
      <c r="E4699" s="223" t="str">
        <f>VLOOKUP(D4699,Y$4:AA4701,2,FALSE)</f>
        <v>بلدوزر</v>
      </c>
      <c r="F4699" s="223" t="str">
        <f>VLOOKUP(D4699,Y$4:AA4701,3,FALSE)</f>
        <v>انصاری</v>
      </c>
      <c r="G4699" s="2">
        <v>0</v>
      </c>
    </row>
    <row r="4700" spans="2:7" x14ac:dyDescent="0.25">
      <c r="B4700" s="122">
        <f t="shared" si="73"/>
        <v>4698</v>
      </c>
      <c r="C4700" s="375">
        <v>45527</v>
      </c>
      <c r="D4700" s="236" t="s">
        <v>286</v>
      </c>
      <c r="E4700" s="223" t="str">
        <f>VLOOKUP(D4700,Y$4:AA4702,2,FALSE)</f>
        <v>بلدوزر</v>
      </c>
      <c r="F4700" s="223" t="str">
        <f>VLOOKUP(D4700,Y$4:AA4702,3,FALSE)</f>
        <v>انصاری</v>
      </c>
      <c r="G4700" s="2">
        <v>0</v>
      </c>
    </row>
    <row r="4701" spans="2:7" x14ac:dyDescent="0.25">
      <c r="B4701" s="122">
        <f t="shared" si="73"/>
        <v>4699</v>
      </c>
      <c r="C4701" s="375">
        <v>45527</v>
      </c>
      <c r="D4701" s="236" t="s">
        <v>155</v>
      </c>
      <c r="E4701" s="223" t="str">
        <f>VLOOKUP(D4701,Y$4:AA4703,2,FALSE)</f>
        <v>لودر</v>
      </c>
      <c r="F4701" s="223" t="str">
        <f>VLOOKUP(D4701,Y$4:AA4703,3,FALSE)</f>
        <v>صداقت</v>
      </c>
      <c r="G4701" s="2">
        <v>161</v>
      </c>
    </row>
    <row r="4702" spans="2:7" x14ac:dyDescent="0.25">
      <c r="B4702" s="122">
        <f t="shared" si="73"/>
        <v>4700</v>
      </c>
      <c r="C4702" s="375">
        <v>45527</v>
      </c>
      <c r="D4702" s="236" t="s">
        <v>156</v>
      </c>
      <c r="E4702" s="223" t="str">
        <f>VLOOKUP(D4702,Y$4:AA4704,2,FALSE)</f>
        <v>کامیون کمپرسی</v>
      </c>
      <c r="F4702" s="223" t="str">
        <f>VLOOKUP(D4702,Y$4:AA4704,3,FALSE)</f>
        <v>صداقت</v>
      </c>
      <c r="G4702" s="2">
        <v>0</v>
      </c>
    </row>
    <row r="4703" spans="2:7" x14ac:dyDescent="0.25">
      <c r="B4703" s="122">
        <f t="shared" si="73"/>
        <v>4701</v>
      </c>
      <c r="C4703" s="375">
        <v>45527</v>
      </c>
      <c r="D4703" s="236" t="s">
        <v>157</v>
      </c>
      <c r="E4703" s="223" t="str">
        <f>VLOOKUP(D4703,Y$4:AA4705,2,FALSE)</f>
        <v>کامیون کمپرسی</v>
      </c>
      <c r="F4703" s="223" t="str">
        <f>VLOOKUP(D4703,Y$4:AA4705,3,FALSE)</f>
        <v>صداقت</v>
      </c>
      <c r="G4703" s="2">
        <v>100</v>
      </c>
    </row>
    <row r="4704" spans="2:7" x14ac:dyDescent="0.25">
      <c r="B4704" s="122">
        <f t="shared" si="73"/>
        <v>4702</v>
      </c>
      <c r="C4704" s="375">
        <v>45527</v>
      </c>
      <c r="D4704" s="236" t="s">
        <v>302</v>
      </c>
      <c r="E4704" s="223" t="str">
        <f>VLOOKUP(D4704,Y$4:AA4706,2,FALSE)</f>
        <v>کامیون کمپرسی</v>
      </c>
      <c r="F4704" s="223" t="str">
        <f>VLOOKUP(D4704,Y$4:AA4706,3,FALSE)</f>
        <v>صداقت</v>
      </c>
      <c r="G4704" s="2">
        <v>0</v>
      </c>
    </row>
    <row r="4705" spans="2:7" x14ac:dyDescent="0.25">
      <c r="B4705" s="122">
        <f t="shared" si="73"/>
        <v>4703</v>
      </c>
      <c r="C4705" s="375">
        <v>45527</v>
      </c>
      <c r="D4705" s="236" t="s">
        <v>266</v>
      </c>
      <c r="E4705" s="223" t="str">
        <f>VLOOKUP(D4705,Y$4:AA4707,2,FALSE)</f>
        <v>کامیون کمپرسی</v>
      </c>
      <c r="F4705" s="223" t="str">
        <f>VLOOKUP(D4705,Y$4:AA4707,3,FALSE)</f>
        <v>انصاری</v>
      </c>
      <c r="G4705" s="2">
        <v>0</v>
      </c>
    </row>
    <row r="4706" spans="2:7" x14ac:dyDescent="0.25">
      <c r="B4706" s="122">
        <f t="shared" si="73"/>
        <v>4704</v>
      </c>
      <c r="C4706" s="375">
        <v>45527</v>
      </c>
      <c r="D4706" s="236" t="s">
        <v>267</v>
      </c>
      <c r="E4706" s="223" t="str">
        <f>VLOOKUP(D4706,Y$4:AA4708,2,FALSE)</f>
        <v>کامیون کمپرسی</v>
      </c>
      <c r="F4706" s="223" t="str">
        <f>VLOOKUP(D4706,Y$4:AA4708,3,FALSE)</f>
        <v>انصاری</v>
      </c>
      <c r="G4706" s="2">
        <v>0</v>
      </c>
    </row>
    <row r="4707" spans="2:7" x14ac:dyDescent="0.25">
      <c r="B4707" s="122">
        <f t="shared" si="73"/>
        <v>4705</v>
      </c>
      <c r="C4707" s="375">
        <v>45527</v>
      </c>
      <c r="D4707" s="236" t="s">
        <v>258</v>
      </c>
      <c r="E4707" s="223" t="str">
        <f>VLOOKUP(D4707,Y$4:AA4709,2,FALSE)</f>
        <v>کامیون کمپرسی</v>
      </c>
      <c r="F4707" s="223" t="str">
        <f>VLOOKUP(D4707,Y$4:AA4709,3,FALSE)</f>
        <v>انصاری</v>
      </c>
      <c r="G4707" s="2">
        <v>281</v>
      </c>
    </row>
    <row r="4708" spans="2:7" x14ac:dyDescent="0.25">
      <c r="B4708" s="122">
        <f t="shared" si="73"/>
        <v>4706</v>
      </c>
      <c r="C4708" s="375">
        <v>45527</v>
      </c>
      <c r="D4708" s="236" t="s">
        <v>179</v>
      </c>
      <c r="E4708" s="223" t="str">
        <f>VLOOKUP(D4708,Y$4:AA4710,2,FALSE)</f>
        <v>تانکر آب</v>
      </c>
      <c r="F4708" s="223" t="str">
        <f>VLOOKUP(D4708,Y$4:AA4710,3,FALSE)</f>
        <v>گلپایگانی</v>
      </c>
      <c r="G4708" s="2">
        <v>76</v>
      </c>
    </row>
    <row r="4709" spans="2:7" x14ac:dyDescent="0.25">
      <c r="B4709" s="122">
        <f t="shared" si="73"/>
        <v>4707</v>
      </c>
      <c r="C4709" s="375">
        <v>45527</v>
      </c>
      <c r="D4709" s="236" t="s">
        <v>164</v>
      </c>
      <c r="E4709" s="223" t="str">
        <f>VLOOKUP(D4709,Y$4:AA4711,2,FALSE)</f>
        <v>گریدر 14G</v>
      </c>
      <c r="F4709" s="223" t="str">
        <f>VLOOKUP(D4709,Y$4:AA4711,3,FALSE)</f>
        <v>محمد پور</v>
      </c>
      <c r="G4709" s="2">
        <v>93</v>
      </c>
    </row>
    <row r="4710" spans="2:7" x14ac:dyDescent="0.25">
      <c r="B4710" s="122">
        <f t="shared" si="73"/>
        <v>4708</v>
      </c>
      <c r="C4710" s="375">
        <v>45527</v>
      </c>
      <c r="D4710" s="236" t="s">
        <v>168</v>
      </c>
      <c r="E4710" s="223" t="str">
        <f>VLOOKUP(D4710,Y$4:AA4712,2,FALSE)</f>
        <v>غلطک کششی</v>
      </c>
      <c r="F4710" s="223" t="str">
        <f>VLOOKUP(D4710,Y$4:AA4712,3,FALSE)</f>
        <v>محمد پور</v>
      </c>
      <c r="G4710" s="2">
        <v>0</v>
      </c>
    </row>
    <row r="4711" spans="2:7" x14ac:dyDescent="0.25">
      <c r="B4711" s="122">
        <f t="shared" si="73"/>
        <v>4709</v>
      </c>
      <c r="C4711" s="375">
        <v>45527</v>
      </c>
      <c r="D4711" s="236" t="s">
        <v>171</v>
      </c>
      <c r="E4711" s="223" t="str">
        <f>VLOOKUP(D4711,Y$4:AA4713,2,FALSE)</f>
        <v>غلطک کششی</v>
      </c>
      <c r="F4711" s="223" t="str">
        <f>VLOOKUP(D4711,Y$4:AA4713,3,FALSE)</f>
        <v>محمد پور</v>
      </c>
      <c r="G4711" s="2">
        <v>0</v>
      </c>
    </row>
    <row r="4712" spans="2:7" x14ac:dyDescent="0.25">
      <c r="B4712" s="122">
        <f t="shared" si="73"/>
        <v>4710</v>
      </c>
      <c r="C4712" s="375">
        <v>45527</v>
      </c>
      <c r="D4712" s="236" t="s">
        <v>172</v>
      </c>
      <c r="E4712" s="223" t="str">
        <f>VLOOKUP(D4712,Y$4:AA4714,2,FALSE)</f>
        <v>لودر</v>
      </c>
      <c r="F4712" s="223" t="str">
        <f>VLOOKUP(D4712,Y$4:AA4714,3,FALSE)</f>
        <v>محمد پور</v>
      </c>
      <c r="G4712" s="2">
        <v>124</v>
      </c>
    </row>
    <row r="4713" spans="2:7" x14ac:dyDescent="0.25">
      <c r="B4713" s="122">
        <f t="shared" si="73"/>
        <v>4711</v>
      </c>
      <c r="C4713" s="375">
        <v>45527</v>
      </c>
      <c r="D4713" s="236" t="s">
        <v>173</v>
      </c>
      <c r="E4713" s="223" t="str">
        <f>VLOOKUP(D4713,Y$4:AA4715,2,FALSE)</f>
        <v>تانکر آب</v>
      </c>
      <c r="F4713" s="223" t="str">
        <f>VLOOKUP(D4713,Y$4:AA4715,3,FALSE)</f>
        <v>محمد پور</v>
      </c>
      <c r="G4713" s="2">
        <v>0</v>
      </c>
    </row>
    <row r="4714" spans="2:7" x14ac:dyDescent="0.25">
      <c r="B4714" s="122">
        <f t="shared" si="73"/>
        <v>4712</v>
      </c>
      <c r="C4714" s="375">
        <v>45527</v>
      </c>
      <c r="D4714" s="236" t="s">
        <v>174</v>
      </c>
      <c r="E4714" s="223" t="str">
        <f>VLOOKUP(D4714,Y$4:AA4716,2,FALSE)</f>
        <v>غلطک پاچه بزی</v>
      </c>
      <c r="F4714" s="223" t="str">
        <f>VLOOKUP(D4714,Y$4:AA4716,3,FALSE)</f>
        <v>محمد پور</v>
      </c>
      <c r="G4714" s="2">
        <v>0</v>
      </c>
    </row>
    <row r="4715" spans="2:7" x14ac:dyDescent="0.25">
      <c r="B4715" s="122">
        <f t="shared" si="73"/>
        <v>4713</v>
      </c>
      <c r="C4715" s="375">
        <v>45527</v>
      </c>
      <c r="D4715" s="236" t="s">
        <v>176</v>
      </c>
      <c r="E4715" s="223" t="str">
        <f>VLOOKUP(D4715,Y$4:AA4717,2,FALSE)</f>
        <v>بلدوزر</v>
      </c>
      <c r="F4715" s="223" t="str">
        <f>VLOOKUP(D4715,Y$4:AA4717,3,FALSE)</f>
        <v>محمد پور</v>
      </c>
      <c r="G4715" s="2">
        <v>491</v>
      </c>
    </row>
    <row r="4716" spans="2:7" x14ac:dyDescent="0.25">
      <c r="B4716" s="122">
        <f t="shared" si="73"/>
        <v>4714</v>
      </c>
      <c r="C4716" s="375">
        <v>45527</v>
      </c>
      <c r="D4716" s="236" t="s">
        <v>177</v>
      </c>
      <c r="E4716" s="223" t="str">
        <f>VLOOKUP(D4716,Y$4:AA4718,2,FALSE)</f>
        <v>کمپرسی جفت</v>
      </c>
      <c r="F4716" s="223" t="str">
        <f>VLOOKUP(D4716,Y$4:AA4718,3,FALSE)</f>
        <v>محمد پور</v>
      </c>
      <c r="G4716" s="2">
        <v>0</v>
      </c>
    </row>
    <row r="4717" spans="2:7" x14ac:dyDescent="0.25">
      <c r="B4717" s="122">
        <f t="shared" si="73"/>
        <v>4715</v>
      </c>
      <c r="C4717" s="375">
        <v>45527</v>
      </c>
      <c r="D4717" s="236" t="s">
        <v>270</v>
      </c>
      <c r="E4717" s="223" t="str">
        <f>VLOOKUP(D4717,Y$4:AA4719,2,FALSE)</f>
        <v>کمپرسی جفت</v>
      </c>
      <c r="F4717" s="223" t="str">
        <f>VLOOKUP(D4717,Y$4:AA4719,3,FALSE)</f>
        <v>محمد پور</v>
      </c>
      <c r="G4717" s="2">
        <v>0</v>
      </c>
    </row>
    <row r="4718" spans="2:7" x14ac:dyDescent="0.25">
      <c r="B4718" s="122">
        <f t="shared" si="73"/>
        <v>4716</v>
      </c>
      <c r="C4718" s="375">
        <v>45527</v>
      </c>
      <c r="D4718" s="236" t="s">
        <v>268</v>
      </c>
      <c r="E4718" s="223" t="str">
        <f>VLOOKUP(D4718,Y$4:AA4720,2,FALSE)</f>
        <v>کمپرسی تک</v>
      </c>
      <c r="F4718" s="223" t="str">
        <f>VLOOKUP(D4718,Y$4:AA4720,3,FALSE)</f>
        <v>محمد پور</v>
      </c>
      <c r="G4718" s="2">
        <v>0</v>
      </c>
    </row>
    <row r="4719" spans="2:7" x14ac:dyDescent="0.25">
      <c r="B4719" s="122">
        <f t="shared" si="73"/>
        <v>4717</v>
      </c>
      <c r="C4719" s="375">
        <v>45527</v>
      </c>
      <c r="D4719" s="236" t="s">
        <v>260</v>
      </c>
      <c r="E4719" s="223" t="str">
        <f>VLOOKUP(D4719,Y$4:AA4721,2,FALSE)</f>
        <v>تانکر آب</v>
      </c>
      <c r="F4719" s="223" t="str">
        <f>VLOOKUP(D4719,Y$4:AA4721,3,FALSE)</f>
        <v>محمد پور</v>
      </c>
      <c r="G4719" s="2">
        <v>0</v>
      </c>
    </row>
    <row r="4720" spans="2:7" x14ac:dyDescent="0.25">
      <c r="B4720" s="122">
        <f t="shared" si="73"/>
        <v>4718</v>
      </c>
      <c r="C4720" s="375">
        <v>45527</v>
      </c>
      <c r="D4720" s="236" t="s">
        <v>284</v>
      </c>
      <c r="E4720" s="223" t="str">
        <f>VLOOKUP(D4720,Y$4:AA4722,2,FALSE)</f>
        <v>کمپرسی جفت</v>
      </c>
      <c r="F4720" s="223" t="str">
        <f>VLOOKUP(D4720,Y$4:AA4722,3,FALSE)</f>
        <v>محمد پور</v>
      </c>
      <c r="G4720" s="2">
        <v>0</v>
      </c>
    </row>
    <row r="4721" spans="2:7" x14ac:dyDescent="0.25">
      <c r="B4721" s="122">
        <f t="shared" si="73"/>
        <v>4719</v>
      </c>
      <c r="C4721" s="375">
        <v>45527</v>
      </c>
      <c r="D4721" s="236" t="s">
        <v>359</v>
      </c>
      <c r="E4721" s="223" t="str">
        <f>VLOOKUP(D4721,Y$4:AA4723,2,FALSE)</f>
        <v>کمپرسی جفت</v>
      </c>
      <c r="F4721" s="223" t="str">
        <f>VLOOKUP(D4721,Y$4:AA4723,3,FALSE)</f>
        <v>محمد پور</v>
      </c>
      <c r="G4721" s="2">
        <v>0</v>
      </c>
    </row>
    <row r="4722" spans="2:7" x14ac:dyDescent="0.25">
      <c r="B4722" s="122">
        <f t="shared" si="73"/>
        <v>4720</v>
      </c>
      <c r="C4722" s="375">
        <v>45527</v>
      </c>
      <c r="D4722" s="236" t="s">
        <v>361</v>
      </c>
      <c r="E4722" s="223" t="str">
        <f>VLOOKUP(D4722,Y$4:AA4724,2,FALSE)</f>
        <v>لودر</v>
      </c>
      <c r="F4722" s="223" t="str">
        <f>VLOOKUP(D4722,Y$4:AA4724,3,FALSE)</f>
        <v>محمد پور</v>
      </c>
      <c r="G4722" s="2">
        <v>155</v>
      </c>
    </row>
    <row r="4723" spans="2:7" x14ac:dyDescent="0.25">
      <c r="B4723" s="122">
        <f t="shared" si="73"/>
        <v>4721</v>
      </c>
      <c r="C4723" s="375">
        <v>45527</v>
      </c>
      <c r="D4723" s="236" t="s">
        <v>393</v>
      </c>
      <c r="E4723" s="223" t="str">
        <f>VLOOKUP(D4723,Y$4:AA4725,2,FALSE)</f>
        <v xml:space="preserve"> پمپ بتن</v>
      </c>
      <c r="F4723" s="223" t="str">
        <f>VLOOKUP(D4723,Y$4:AA4725,3,FALSE)</f>
        <v>اسماعیل پور</v>
      </c>
      <c r="G4723" s="2">
        <v>0</v>
      </c>
    </row>
    <row r="4724" spans="2:7" x14ac:dyDescent="0.25">
      <c r="B4724" s="122">
        <f t="shared" si="73"/>
        <v>4722</v>
      </c>
      <c r="C4724" s="375">
        <v>45527</v>
      </c>
      <c r="D4724" s="236" t="s">
        <v>387</v>
      </c>
      <c r="E4724" s="223" t="str">
        <f>VLOOKUP(D4724,Y$4:AA4726,2,FALSE)</f>
        <v>کمپرسی تک</v>
      </c>
      <c r="F4724" s="223" t="str">
        <f>VLOOKUP(D4724,Y$4:AA4726,3,FALSE)</f>
        <v>جواد رضاپور</v>
      </c>
      <c r="G4724" s="2">
        <v>0</v>
      </c>
    </row>
    <row r="4725" spans="2:7" x14ac:dyDescent="0.25">
      <c r="B4725" s="122">
        <f t="shared" ref="B4725:B4788" si="74">ROW()-2</f>
        <v>4723</v>
      </c>
      <c r="C4725" s="375">
        <v>45527</v>
      </c>
      <c r="D4725" s="236" t="s">
        <v>388</v>
      </c>
      <c r="E4725" s="223" t="str">
        <f>VLOOKUP(D4725,Y$4:AA4727,2,FALSE)</f>
        <v>کمپرسی تک</v>
      </c>
      <c r="F4725" s="223" t="str">
        <f>VLOOKUP(D4725,Y$4:AA4727,3,FALSE)</f>
        <v>جواد رضاپور</v>
      </c>
      <c r="G4725" s="2">
        <v>0</v>
      </c>
    </row>
    <row r="4726" spans="2:7" x14ac:dyDescent="0.25">
      <c r="B4726" s="122">
        <f t="shared" si="74"/>
        <v>4724</v>
      </c>
      <c r="C4726" s="375">
        <v>45527</v>
      </c>
      <c r="D4726" s="236" t="s">
        <v>397</v>
      </c>
      <c r="E4726" s="223" t="str">
        <f>VLOOKUP(D4726,Y$4:AA4728,2,FALSE)</f>
        <v>لودر</v>
      </c>
      <c r="F4726" s="223" t="str">
        <f>VLOOKUP(D4726,Y$4:AA4728,3,FALSE)</f>
        <v>جواد رضاپور</v>
      </c>
      <c r="G4726" s="2">
        <v>0</v>
      </c>
    </row>
    <row r="4727" spans="2:7" x14ac:dyDescent="0.25">
      <c r="B4727" s="122">
        <f t="shared" si="74"/>
        <v>4725</v>
      </c>
      <c r="C4727" s="375">
        <v>45527</v>
      </c>
      <c r="D4727" s="236" t="s">
        <v>435</v>
      </c>
      <c r="E4727" s="223" t="str">
        <f>VLOOKUP(D4727,Y$4:AA4729,2,FALSE)</f>
        <v>بلدوزر</v>
      </c>
      <c r="F4727" s="223" t="str">
        <f>VLOOKUP(D4727,Y$4:AA4729,3,FALSE)</f>
        <v>جواد رضاپور</v>
      </c>
      <c r="G4727" s="2">
        <v>0</v>
      </c>
    </row>
    <row r="4728" spans="2:7" x14ac:dyDescent="0.25">
      <c r="B4728" s="122">
        <f t="shared" si="74"/>
        <v>4726</v>
      </c>
      <c r="C4728" s="375">
        <v>45527</v>
      </c>
      <c r="D4728" s="236" t="s">
        <v>436</v>
      </c>
      <c r="E4728" s="223" t="str">
        <f>VLOOKUP(D4728,Y$4:AA4730,2,FALSE)</f>
        <v>تانکر آب</v>
      </c>
      <c r="F4728" s="223" t="str">
        <f>VLOOKUP(D4728,Y$4:AA4730,3,FALSE)</f>
        <v>جواد رضاپور</v>
      </c>
      <c r="G4728" s="2">
        <v>0</v>
      </c>
    </row>
    <row r="4729" spans="2:7" x14ac:dyDescent="0.25">
      <c r="B4729" s="122">
        <f t="shared" si="74"/>
        <v>4727</v>
      </c>
      <c r="C4729" s="375">
        <v>45527</v>
      </c>
      <c r="D4729" s="361" t="s">
        <v>261</v>
      </c>
      <c r="E4729" s="223" t="str">
        <f>VLOOKUP(D4729,Y$4:AA4731,2,FALSE)</f>
        <v>تانکر آب</v>
      </c>
      <c r="F4729" s="223" t="str">
        <f>VLOOKUP(D4729,Y$4:AA4731,3,FALSE)</f>
        <v>خاکسارنژاد</v>
      </c>
      <c r="G4729" s="2">
        <v>0</v>
      </c>
    </row>
    <row r="4730" spans="2:7" x14ac:dyDescent="0.25">
      <c r="B4730" s="122">
        <f t="shared" si="74"/>
        <v>4728</v>
      </c>
      <c r="C4730" s="375">
        <v>45527</v>
      </c>
      <c r="D4730" s="137" t="s">
        <v>487</v>
      </c>
      <c r="E4730" s="223" t="str">
        <f>VLOOKUP(D4730,Y$4:AA4732,2,FALSE)</f>
        <v>کمپرسی تک</v>
      </c>
      <c r="F4730" s="223" t="str">
        <f>VLOOKUP(D4730,Y$4:AA4732,3,FALSE)</f>
        <v>رمضانی مقدم</v>
      </c>
      <c r="G4730" s="2">
        <v>0</v>
      </c>
    </row>
    <row r="4731" spans="2:7" x14ac:dyDescent="0.25">
      <c r="B4731" s="122">
        <f t="shared" si="74"/>
        <v>4729</v>
      </c>
      <c r="C4731" s="375">
        <v>45527</v>
      </c>
      <c r="D4731" s="137" t="s">
        <v>488</v>
      </c>
      <c r="E4731" s="223" t="str">
        <f>VLOOKUP(D4731,Y$4:AA4733,2,FALSE)</f>
        <v>کمپرسی تک</v>
      </c>
      <c r="F4731" s="223" t="str">
        <f>VLOOKUP(D4731,Y$4:AA4733,3,FALSE)</f>
        <v>رمضانی مقدم</v>
      </c>
      <c r="G4731" s="2">
        <v>0</v>
      </c>
    </row>
    <row r="4732" spans="2:7" x14ac:dyDescent="0.25">
      <c r="B4732" s="122">
        <f t="shared" si="74"/>
        <v>4730</v>
      </c>
      <c r="C4732" s="375">
        <v>45527</v>
      </c>
      <c r="D4732" s="137" t="s">
        <v>489</v>
      </c>
      <c r="E4732" s="223" t="str">
        <f>VLOOKUP(D4732,Y$4:AA4734,2,FALSE)</f>
        <v>کمپرسی تک</v>
      </c>
      <c r="F4732" s="223" t="str">
        <f>VLOOKUP(D4732,Y$4:AA4734,3,FALSE)</f>
        <v>رمضانی مقدم</v>
      </c>
      <c r="G4732" s="2">
        <v>0</v>
      </c>
    </row>
    <row r="4733" spans="2:7" x14ac:dyDescent="0.25">
      <c r="B4733" s="122">
        <f t="shared" si="74"/>
        <v>4731</v>
      </c>
      <c r="C4733" s="375">
        <v>45527</v>
      </c>
      <c r="D4733" s="137" t="s">
        <v>490</v>
      </c>
      <c r="E4733" s="223" t="str">
        <f>VLOOKUP(D4733,Y$4:AA4735,2,FALSE)</f>
        <v>کمپرسی تک</v>
      </c>
      <c r="F4733" s="223" t="str">
        <f>VLOOKUP(D4733,Y$4:AA4735,3,FALSE)</f>
        <v>رمضانی مقدم</v>
      </c>
      <c r="G4733" s="2">
        <v>0</v>
      </c>
    </row>
    <row r="4734" spans="2:7" x14ac:dyDescent="0.25">
      <c r="B4734" s="122">
        <f t="shared" si="74"/>
        <v>4732</v>
      </c>
      <c r="C4734" s="375">
        <v>45527</v>
      </c>
      <c r="D4734" s="137" t="s">
        <v>491</v>
      </c>
      <c r="E4734" s="223" t="str">
        <f>VLOOKUP(D4734,Y$4:AA4736,2,FALSE)</f>
        <v>لودر</v>
      </c>
      <c r="F4734" s="223" t="str">
        <f>VLOOKUP(D4734,Y$4:AA4736,3,FALSE)</f>
        <v>رمضانی مقدم</v>
      </c>
      <c r="G4734" s="2">
        <v>64</v>
      </c>
    </row>
    <row r="4735" spans="2:7" x14ac:dyDescent="0.25">
      <c r="B4735" s="122">
        <f t="shared" si="74"/>
        <v>4733</v>
      </c>
      <c r="C4735" s="375">
        <v>45528</v>
      </c>
      <c r="D4735" s="236" t="s">
        <v>127</v>
      </c>
      <c r="E4735" s="223" t="str">
        <f>VLOOKUP(D4735,Y$4:AA4737,2,FALSE)</f>
        <v>بلدوزر</v>
      </c>
      <c r="F4735" s="223" t="str">
        <f>VLOOKUP(D4735,Y$4:AA4737,3,FALSE)</f>
        <v>شرکتی-رجب زاده</v>
      </c>
      <c r="G4735" s="2">
        <v>0</v>
      </c>
    </row>
    <row r="4736" spans="2:7" x14ac:dyDescent="0.25">
      <c r="B4736" s="122">
        <f t="shared" si="74"/>
        <v>4734</v>
      </c>
      <c r="C4736" s="375">
        <v>45528</v>
      </c>
      <c r="D4736" s="236" t="s">
        <v>297</v>
      </c>
      <c r="E4736" s="223" t="str">
        <f>VLOOKUP(D4736,Y$4:AA4738,2,FALSE)</f>
        <v>بلدوزر</v>
      </c>
      <c r="F4736" s="223" t="str">
        <f>VLOOKUP(D4736,Y$4:AA4738,3,FALSE)</f>
        <v>شرکتی-نخعی</v>
      </c>
      <c r="G4736" s="2">
        <v>0</v>
      </c>
    </row>
    <row r="4737" spans="2:7" x14ac:dyDescent="0.25">
      <c r="B4737" s="122">
        <f t="shared" si="74"/>
        <v>4735</v>
      </c>
      <c r="C4737" s="375">
        <v>45528</v>
      </c>
      <c r="D4737" s="236" t="s">
        <v>88</v>
      </c>
      <c r="E4737" s="223" t="str">
        <f>VLOOKUP(D4737,Y$4:AA4739,2,FALSE)</f>
        <v>گریدر  ۱۶g</v>
      </c>
      <c r="F4737" s="223" t="str">
        <f>VLOOKUP(D4737,Y$4:AA4739,3,FALSE)</f>
        <v>شرکتی-یگانه</v>
      </c>
      <c r="G4737" s="2">
        <v>0</v>
      </c>
    </row>
    <row r="4738" spans="2:7" x14ac:dyDescent="0.25">
      <c r="B4738" s="122">
        <f t="shared" si="74"/>
        <v>4736</v>
      </c>
      <c r="C4738" s="375">
        <v>45528</v>
      </c>
      <c r="D4738" s="236" t="s">
        <v>301</v>
      </c>
      <c r="E4738" s="223" t="str">
        <f>VLOOKUP(D4738,Y$4:AA4740,2,FALSE)</f>
        <v>گریدر  ۱۶g</v>
      </c>
      <c r="F4738" s="223" t="str">
        <f>VLOOKUP(D4738,Y$4:AA4740,3,FALSE)</f>
        <v>شرکتی-حسن پور</v>
      </c>
      <c r="G4738" s="2">
        <v>0</v>
      </c>
    </row>
    <row r="4739" spans="2:7" x14ac:dyDescent="0.25">
      <c r="B4739" s="122">
        <f t="shared" si="74"/>
        <v>4737</v>
      </c>
      <c r="C4739" s="375">
        <v>45528</v>
      </c>
      <c r="D4739" s="236" t="s">
        <v>120</v>
      </c>
      <c r="E4739" s="223" t="str">
        <f>VLOOKUP(D4739,Y$4:AA4741,2,FALSE)</f>
        <v>میکسراتکو</v>
      </c>
      <c r="F4739" s="223" t="str">
        <f>VLOOKUP(D4739,Y$4:AA4741,3,FALSE)</f>
        <v>شرکتی-شاکری</v>
      </c>
      <c r="G4739" s="2">
        <v>0</v>
      </c>
    </row>
    <row r="4740" spans="2:7" x14ac:dyDescent="0.25">
      <c r="B4740" s="122">
        <f t="shared" si="74"/>
        <v>4738</v>
      </c>
      <c r="C4740" s="375">
        <v>45528</v>
      </c>
      <c r="D4740" s="236" t="s">
        <v>122</v>
      </c>
      <c r="E4740" s="223" t="str">
        <f>VLOOKUP(D4740,Y$4:AA4742,2,FALSE)</f>
        <v>میکسر امیکو</v>
      </c>
      <c r="F4740" s="223" t="str">
        <f>VLOOKUP(D4740,Y$4:AA4742,3,FALSE)</f>
        <v>شرکتی-زراعتی</v>
      </c>
      <c r="G4740" s="2">
        <v>152</v>
      </c>
    </row>
    <row r="4741" spans="2:7" x14ac:dyDescent="0.25">
      <c r="B4741" s="122">
        <f t="shared" si="74"/>
        <v>4739</v>
      </c>
      <c r="C4741" s="375">
        <v>45528</v>
      </c>
      <c r="D4741" s="236" t="s">
        <v>356</v>
      </c>
      <c r="E4741" s="223" t="str">
        <f>VLOOKUP(D4741,Y$4:AA4743,2,FALSE)</f>
        <v>میکسر اتکو</v>
      </c>
      <c r="F4741" s="223" t="str">
        <f>VLOOKUP(D4741,Y$4:AA4743,3,FALSE)</f>
        <v>-</v>
      </c>
      <c r="G4741" s="2">
        <v>0</v>
      </c>
    </row>
    <row r="4742" spans="2:7" x14ac:dyDescent="0.25">
      <c r="B4742" s="122">
        <f t="shared" si="74"/>
        <v>4740</v>
      </c>
      <c r="C4742" s="375">
        <v>45528</v>
      </c>
      <c r="D4742" s="236" t="s">
        <v>460</v>
      </c>
      <c r="E4742" s="223" t="str">
        <f>VLOOKUP(D4742,Y$4:AA4744,2,FALSE)</f>
        <v>میکسر امیکو</v>
      </c>
      <c r="F4742" s="223" t="str">
        <f>VLOOKUP(D4742,Y$4:AA4744,3,FALSE)</f>
        <v>شرکتی-زراعتی</v>
      </c>
      <c r="G4742" s="2">
        <v>0</v>
      </c>
    </row>
    <row r="4743" spans="2:7" x14ac:dyDescent="0.25">
      <c r="B4743" s="122">
        <f t="shared" si="74"/>
        <v>4741</v>
      </c>
      <c r="C4743" s="375">
        <v>45528</v>
      </c>
      <c r="D4743" s="236" t="s">
        <v>119</v>
      </c>
      <c r="E4743" s="223" t="str">
        <f>VLOOKUP(D4743,Y$4:AA4745,2,FALSE)</f>
        <v>غلطک</v>
      </c>
      <c r="F4743" s="223" t="str">
        <f>VLOOKUP(D4743,Y$4:AA4745,3,FALSE)</f>
        <v>شرکتی-جمالی</v>
      </c>
      <c r="G4743" s="2">
        <v>0</v>
      </c>
    </row>
    <row r="4744" spans="2:7" x14ac:dyDescent="0.25">
      <c r="B4744" s="122">
        <f t="shared" si="74"/>
        <v>4742</v>
      </c>
      <c r="C4744" s="375">
        <v>45528</v>
      </c>
      <c r="D4744" s="236" t="s">
        <v>110</v>
      </c>
      <c r="E4744" s="223" t="str">
        <f>VLOOKUP(D4744,Y$4:AA4746,2,FALSE)</f>
        <v>غلطک</v>
      </c>
      <c r="F4744" s="223" t="str">
        <f>VLOOKUP(D4744,Y$4:AA4746,3,FALSE)</f>
        <v>شرکتی-شیری</v>
      </c>
      <c r="G4744" s="2">
        <v>0</v>
      </c>
    </row>
    <row r="4745" spans="2:7" x14ac:dyDescent="0.25">
      <c r="B4745" s="122">
        <f t="shared" si="74"/>
        <v>4743</v>
      </c>
      <c r="C4745" s="375">
        <v>45528</v>
      </c>
      <c r="D4745" s="236" t="s">
        <v>107</v>
      </c>
      <c r="E4745" s="223" t="str">
        <f>VLOOKUP(D4745,Y$4:AA4747,2,FALSE)</f>
        <v>غلطک</v>
      </c>
      <c r="F4745" s="223" t="str">
        <f>VLOOKUP(D4745,Y$4:AA4747,3,FALSE)</f>
        <v>شرکتی-دیانتی</v>
      </c>
      <c r="G4745" s="2">
        <v>111</v>
      </c>
    </row>
    <row r="4746" spans="2:7" x14ac:dyDescent="0.25">
      <c r="B4746" s="122">
        <f t="shared" si="74"/>
        <v>4744</v>
      </c>
      <c r="C4746" s="375">
        <v>45528</v>
      </c>
      <c r="D4746" s="236" t="s">
        <v>285</v>
      </c>
      <c r="E4746" s="223" t="str">
        <f>VLOOKUP(D4746,Y$4:AA4748,2,FALSE)</f>
        <v>غلطک</v>
      </c>
      <c r="F4746" s="223" t="str">
        <f>VLOOKUP(D4746,Y$4:AA4748,3,FALSE)</f>
        <v>شرکتی-شیری</v>
      </c>
      <c r="G4746" s="2">
        <v>0</v>
      </c>
    </row>
    <row r="4747" spans="2:7" x14ac:dyDescent="0.25">
      <c r="B4747" s="122">
        <f t="shared" si="74"/>
        <v>4745</v>
      </c>
      <c r="C4747" s="375">
        <v>45528</v>
      </c>
      <c r="D4747" s="236" t="s">
        <v>380</v>
      </c>
      <c r="E4747" s="223" t="str">
        <f>VLOOKUP(D4747,Y$4:AA4749,2,FALSE)</f>
        <v>غلطک</v>
      </c>
      <c r="F4747" s="223">
        <f>VLOOKUP(D4747,Y$4:AA4749,3,FALSE)</f>
        <v>0</v>
      </c>
      <c r="G4747" s="2">
        <v>0</v>
      </c>
    </row>
    <row r="4748" spans="2:7" x14ac:dyDescent="0.25">
      <c r="B4748" s="122">
        <f t="shared" si="74"/>
        <v>4746</v>
      </c>
      <c r="C4748" s="375">
        <v>45528</v>
      </c>
      <c r="D4748" s="236" t="s">
        <v>381</v>
      </c>
      <c r="E4748" s="223" t="str">
        <f>VLOOKUP(D4748,Y$4:AA4750,2,FALSE)</f>
        <v>غلطک</v>
      </c>
      <c r="F4748" s="223">
        <f>VLOOKUP(D4748,Y$4:AA4750,3,FALSE)</f>
        <v>0</v>
      </c>
      <c r="G4748" s="2">
        <v>0</v>
      </c>
    </row>
    <row r="4749" spans="2:7" x14ac:dyDescent="0.25">
      <c r="B4749" s="122">
        <f t="shared" si="74"/>
        <v>4747</v>
      </c>
      <c r="C4749" s="375">
        <v>45528</v>
      </c>
      <c r="D4749" s="236" t="s">
        <v>91</v>
      </c>
      <c r="E4749" s="223" t="str">
        <f>VLOOKUP(D4749,Y$4:AA4751,2,FALSE)</f>
        <v>کامیون کمپرسی</v>
      </c>
      <c r="F4749" s="223" t="str">
        <f>VLOOKUP(D4749,Y$4:AA4751,3,FALSE)</f>
        <v>شرکتی-یحیی زاده</v>
      </c>
      <c r="G4749" s="2">
        <v>0</v>
      </c>
    </row>
    <row r="4750" spans="2:7" x14ac:dyDescent="0.25">
      <c r="B4750" s="122">
        <f t="shared" si="74"/>
        <v>4748</v>
      </c>
      <c r="C4750" s="375">
        <v>45528</v>
      </c>
      <c r="D4750" s="236" t="s">
        <v>94</v>
      </c>
      <c r="E4750" s="223" t="str">
        <f>VLOOKUP(D4750,Y$4:AA4752,2,FALSE)</f>
        <v>کامیون کمپرسی</v>
      </c>
      <c r="F4750" s="223" t="str">
        <f>VLOOKUP(D4750,Y$4:AA4752,3,FALSE)</f>
        <v>شرکتی-نوروز غلامی</v>
      </c>
      <c r="G4750" s="2">
        <v>0</v>
      </c>
    </row>
    <row r="4751" spans="2:7" x14ac:dyDescent="0.25">
      <c r="B4751" s="122">
        <f t="shared" si="74"/>
        <v>4749</v>
      </c>
      <c r="C4751" s="375">
        <v>45528</v>
      </c>
      <c r="D4751" s="236" t="s">
        <v>117</v>
      </c>
      <c r="E4751" s="223" t="str">
        <f>VLOOKUP(D4751,Y$4:AA4753,2,FALSE)</f>
        <v>کامیون کمپرسی</v>
      </c>
      <c r="F4751" s="223" t="str">
        <f>VLOOKUP(D4751,Y$4:AA4753,3,FALSE)</f>
        <v>شرکتی-علیرضا اقلیمی</v>
      </c>
      <c r="G4751" s="2">
        <v>0</v>
      </c>
    </row>
    <row r="4752" spans="2:7" x14ac:dyDescent="0.25">
      <c r="B4752" s="122">
        <f t="shared" si="74"/>
        <v>4750</v>
      </c>
      <c r="C4752" s="375">
        <v>45528</v>
      </c>
      <c r="D4752" s="236" t="s">
        <v>130</v>
      </c>
      <c r="E4752" s="223" t="str">
        <f>VLOOKUP(D4752,Y$4:AA4754,2,FALSE)</f>
        <v>تانکر ابپاش بنز</v>
      </c>
      <c r="F4752" s="223" t="str">
        <f>VLOOKUP(D4752,Y$4:AA4754,3,FALSE)</f>
        <v>شرکتی-بارانی</v>
      </c>
      <c r="G4752" s="2">
        <v>128</v>
      </c>
    </row>
    <row r="4753" spans="2:7" x14ac:dyDescent="0.25">
      <c r="B4753" s="122">
        <f t="shared" si="74"/>
        <v>4751</v>
      </c>
      <c r="C4753" s="375">
        <v>45528</v>
      </c>
      <c r="D4753" s="236" t="s">
        <v>96</v>
      </c>
      <c r="E4753" s="223" t="str">
        <f>VLOOKUP(D4753,Y$4:AA4755,2,FALSE)</f>
        <v>تانکر ابپاش بنز</v>
      </c>
      <c r="F4753" s="223" t="str">
        <f>VLOOKUP(D4753,Y$4:AA4755,3,FALSE)</f>
        <v>شرکتی-میامی</v>
      </c>
      <c r="G4753" s="2">
        <v>0</v>
      </c>
    </row>
    <row r="4754" spans="2:7" x14ac:dyDescent="0.25">
      <c r="B4754" s="122">
        <f t="shared" si="74"/>
        <v>4752</v>
      </c>
      <c r="C4754" s="375">
        <v>45528</v>
      </c>
      <c r="D4754" s="236" t="s">
        <v>114</v>
      </c>
      <c r="E4754" s="223" t="str">
        <f>VLOOKUP(D4754,Y$4:AA4756,2,FALSE)</f>
        <v>تانکر سوخت بنز</v>
      </c>
      <c r="F4754" s="223" t="str">
        <f>VLOOKUP(D4754,Y$4:AA4756,3,FALSE)</f>
        <v>شرکتی-برات زاده- از تاریخ 1 تیرماه</v>
      </c>
      <c r="G4754" s="2">
        <v>110</v>
      </c>
    </row>
    <row r="4755" spans="2:7" x14ac:dyDescent="0.25">
      <c r="B4755" s="122">
        <f t="shared" si="74"/>
        <v>4753</v>
      </c>
      <c r="C4755" s="375">
        <v>45528</v>
      </c>
      <c r="D4755" s="106" t="s">
        <v>399</v>
      </c>
      <c r="E4755" s="223" t="str">
        <f>VLOOKUP(D4755,Y$4:AA4757,2,FALSE)</f>
        <v xml:space="preserve"> لودر</v>
      </c>
      <c r="F4755" s="223" t="str">
        <f>VLOOKUP(D4755,Y$4:AA4757,3,FALSE)</f>
        <v>شرکتی-پیروزی</v>
      </c>
      <c r="G4755" s="2">
        <v>0</v>
      </c>
    </row>
    <row r="4756" spans="2:7" x14ac:dyDescent="0.25">
      <c r="B4756" s="122">
        <f t="shared" si="74"/>
        <v>4754</v>
      </c>
      <c r="C4756" s="375">
        <v>45528</v>
      </c>
      <c r="D4756" s="236" t="s">
        <v>158</v>
      </c>
      <c r="E4756" s="223" t="str">
        <f>VLOOKUP(D4756,Y$4:AA4758,2,FALSE)</f>
        <v>بیل مکانیکی</v>
      </c>
      <c r="F4756" s="223" t="str">
        <f>VLOOKUP(D4756,Y$4:AA4758,3,FALSE)</f>
        <v>تکبری</v>
      </c>
      <c r="G4756" s="2">
        <v>162</v>
      </c>
    </row>
    <row r="4757" spans="2:7" x14ac:dyDescent="0.25">
      <c r="B4757" s="122">
        <f t="shared" si="74"/>
        <v>4755</v>
      </c>
      <c r="C4757" s="375">
        <v>45528</v>
      </c>
      <c r="D4757" s="236" t="s">
        <v>144</v>
      </c>
      <c r="E4757" s="223" t="str">
        <f>VLOOKUP(D4757,Y$4:AA4759,2,FALSE)</f>
        <v>بلدوزر D85</v>
      </c>
      <c r="F4757" s="223" t="str">
        <f>VLOOKUP(D4757,Y$4:AA4759,3,FALSE)</f>
        <v>اکبری</v>
      </c>
      <c r="G4757" s="2">
        <v>0</v>
      </c>
    </row>
    <row r="4758" spans="2:7" x14ac:dyDescent="0.25">
      <c r="B4758" s="122">
        <f t="shared" si="74"/>
        <v>4756</v>
      </c>
      <c r="C4758" s="375">
        <v>45528</v>
      </c>
      <c r="D4758" s="236" t="s">
        <v>146</v>
      </c>
      <c r="E4758" s="223" t="str">
        <f>VLOOKUP(D4758,Y$4:AA4760,2,FALSE)</f>
        <v>بلدوزر D85</v>
      </c>
      <c r="F4758" s="223" t="str">
        <f>VLOOKUP(D4758,Y$4:AA4760,3,FALSE)</f>
        <v>اکبری</v>
      </c>
      <c r="G4758" s="2">
        <v>0</v>
      </c>
    </row>
    <row r="4759" spans="2:7" x14ac:dyDescent="0.25">
      <c r="B4759" s="122">
        <f t="shared" si="74"/>
        <v>4757</v>
      </c>
      <c r="C4759" s="375">
        <v>45528</v>
      </c>
      <c r="D4759" s="236" t="s">
        <v>147</v>
      </c>
      <c r="E4759" s="223" t="str">
        <f>VLOOKUP(D4759,Y$4:AA4761,2,FALSE)</f>
        <v>بلدوزر کاترپیلار D8</v>
      </c>
      <c r="F4759" s="223" t="str">
        <f>VLOOKUP(D4759,Y$4:AA4761,3,FALSE)</f>
        <v>حسن پور</v>
      </c>
      <c r="G4759" s="2">
        <v>563</v>
      </c>
    </row>
    <row r="4760" spans="2:7" x14ac:dyDescent="0.25">
      <c r="B4760" s="122">
        <f t="shared" si="74"/>
        <v>4758</v>
      </c>
      <c r="C4760" s="375">
        <v>45528</v>
      </c>
      <c r="D4760" s="236" t="s">
        <v>162</v>
      </c>
      <c r="E4760" s="223" t="str">
        <f>VLOOKUP(D4760,Y$4:AA4762,2,FALSE)</f>
        <v>بیل مکانیکی</v>
      </c>
      <c r="F4760" s="223" t="str">
        <f>VLOOKUP(D4760,Y$4:AA4762,3,FALSE)</f>
        <v>رضاپور</v>
      </c>
      <c r="G4760" s="2">
        <v>0</v>
      </c>
    </row>
    <row r="4761" spans="2:7" x14ac:dyDescent="0.25">
      <c r="B4761" s="122">
        <f t="shared" si="74"/>
        <v>4759</v>
      </c>
      <c r="C4761" s="375">
        <v>45528</v>
      </c>
      <c r="D4761" s="236" t="s">
        <v>398</v>
      </c>
      <c r="E4761" s="223" t="str">
        <f>VLOOKUP(D4761,Y$4:AA4763,2,FALSE)</f>
        <v>بلدوزر</v>
      </c>
      <c r="F4761" s="223" t="str">
        <f>VLOOKUP(D4761,Y$4:AA4763,3,FALSE)</f>
        <v>جواد رضاپور</v>
      </c>
      <c r="G4761" s="2">
        <v>0</v>
      </c>
    </row>
    <row r="4762" spans="2:7" x14ac:dyDescent="0.25">
      <c r="B4762" s="122">
        <f t="shared" si="74"/>
        <v>4760</v>
      </c>
      <c r="C4762" s="375">
        <v>45528</v>
      </c>
      <c r="D4762" s="236" t="s">
        <v>149</v>
      </c>
      <c r="E4762" s="223" t="str">
        <f>VLOOKUP(D4762,Y$4:AA4764,2,FALSE)</f>
        <v>لودر ZL50</v>
      </c>
      <c r="F4762" s="223" t="str">
        <f>VLOOKUP(D4762,Y$4:AA4764,3,FALSE)</f>
        <v>میرزایی</v>
      </c>
      <c r="G4762" s="2">
        <v>0</v>
      </c>
    </row>
    <row r="4763" spans="2:7" x14ac:dyDescent="0.25">
      <c r="B4763" s="122">
        <f t="shared" si="74"/>
        <v>4761</v>
      </c>
      <c r="C4763" s="375">
        <v>45528</v>
      </c>
      <c r="D4763" s="236" t="s">
        <v>150</v>
      </c>
      <c r="E4763" s="223" t="str">
        <f>VLOOKUP(D4763,Y$4:AA4765,2,FALSE)</f>
        <v>کامیون کمپرسی</v>
      </c>
      <c r="F4763" s="223" t="str">
        <f>VLOOKUP(D4763,Y$4:AA4765,3,FALSE)</f>
        <v>میرزایی</v>
      </c>
      <c r="G4763" s="2">
        <v>0</v>
      </c>
    </row>
    <row r="4764" spans="2:7" x14ac:dyDescent="0.25">
      <c r="B4764" s="122">
        <f t="shared" si="74"/>
        <v>4762</v>
      </c>
      <c r="C4764" s="375">
        <v>45528</v>
      </c>
      <c r="D4764" s="236" t="s">
        <v>152</v>
      </c>
      <c r="E4764" s="223" t="str">
        <f>VLOOKUP(D4764,Y$4:AA4766,2,FALSE)</f>
        <v>کامیون کمپرسی</v>
      </c>
      <c r="F4764" s="223" t="str">
        <f>VLOOKUP(D4764,Y$4:AA4766,3,FALSE)</f>
        <v>میرزایی</v>
      </c>
      <c r="G4764" s="2">
        <v>0</v>
      </c>
    </row>
    <row r="4765" spans="2:7" x14ac:dyDescent="0.25">
      <c r="B4765" s="122">
        <f t="shared" si="74"/>
        <v>4763</v>
      </c>
      <c r="C4765" s="375">
        <v>45528</v>
      </c>
      <c r="D4765" s="236" t="s">
        <v>153</v>
      </c>
      <c r="E4765" s="223" t="str">
        <f>VLOOKUP(D4765,Y$4:AA4767,2,FALSE)</f>
        <v>کامیون کمپرسی</v>
      </c>
      <c r="F4765" s="223" t="str">
        <f>VLOOKUP(D4765,Y$4:AA4767,3,FALSE)</f>
        <v>میرزایی</v>
      </c>
      <c r="G4765" s="2">
        <v>0</v>
      </c>
    </row>
    <row r="4766" spans="2:7" x14ac:dyDescent="0.25">
      <c r="B4766" s="122">
        <f t="shared" si="74"/>
        <v>4764</v>
      </c>
      <c r="C4766" s="375">
        <v>45528</v>
      </c>
      <c r="D4766" s="236" t="s">
        <v>137</v>
      </c>
      <c r="E4766" s="223" t="str">
        <f>VLOOKUP(D4766,Y$4:AA4768,2,FALSE)</f>
        <v>بیل مکانیکی</v>
      </c>
      <c r="F4766" s="223" t="str">
        <f>VLOOKUP(D4766,Y$4:AA4768,3,FALSE)</f>
        <v>انصاری</v>
      </c>
      <c r="G4766" s="2">
        <v>316</v>
      </c>
    </row>
    <row r="4767" spans="2:7" x14ac:dyDescent="0.25">
      <c r="B4767" s="122">
        <f t="shared" si="74"/>
        <v>4765</v>
      </c>
      <c r="C4767" s="375">
        <v>45528</v>
      </c>
      <c r="D4767" s="236" t="s">
        <v>139</v>
      </c>
      <c r="E4767" s="223" t="str">
        <f>VLOOKUP(D4767,Y$4:AA4769,2,FALSE)</f>
        <v>بیل مکانیکی</v>
      </c>
      <c r="F4767" s="223" t="str">
        <f>VLOOKUP(D4767,Y$4:AA4769,3,FALSE)</f>
        <v>انصاری</v>
      </c>
      <c r="G4767" s="2">
        <v>0</v>
      </c>
    </row>
    <row r="4768" spans="2:7" x14ac:dyDescent="0.25">
      <c r="B4768" s="122">
        <f t="shared" si="74"/>
        <v>4766</v>
      </c>
      <c r="C4768" s="375">
        <v>45528</v>
      </c>
      <c r="D4768" s="236" t="s">
        <v>141</v>
      </c>
      <c r="E4768" s="223" t="str">
        <f>VLOOKUP(D4768,Y$4:AA4770,2,FALSE)</f>
        <v>کامیون کمپرسی</v>
      </c>
      <c r="F4768" s="223" t="str">
        <f>VLOOKUP(D4768,Y$4:AA4770,3,FALSE)</f>
        <v>انصاری</v>
      </c>
      <c r="G4768" s="2">
        <v>0</v>
      </c>
    </row>
    <row r="4769" spans="2:7" x14ac:dyDescent="0.25">
      <c r="B4769" s="122">
        <f t="shared" si="74"/>
        <v>4767</v>
      </c>
      <c r="C4769" s="375">
        <v>45528</v>
      </c>
      <c r="D4769" s="236" t="s">
        <v>142</v>
      </c>
      <c r="E4769" s="223" t="str">
        <f>VLOOKUP(D4769,Y$4:AA4771,2,FALSE)</f>
        <v>کامیون کمپرسی</v>
      </c>
      <c r="F4769" s="223" t="str">
        <f>VLOOKUP(D4769,Y$4:AA4771,3,FALSE)</f>
        <v>انصاری</v>
      </c>
      <c r="G4769" s="2">
        <v>213</v>
      </c>
    </row>
    <row r="4770" spans="2:7" x14ac:dyDescent="0.25">
      <c r="B4770" s="122">
        <f t="shared" si="74"/>
        <v>4768</v>
      </c>
      <c r="C4770" s="375">
        <v>45528</v>
      </c>
      <c r="D4770" s="236" t="s">
        <v>143</v>
      </c>
      <c r="E4770" s="223" t="str">
        <f>VLOOKUP(D4770,Y$4:AA4772,2,FALSE)</f>
        <v>کامیون کمپرسی</v>
      </c>
      <c r="F4770" s="223" t="str">
        <f>VLOOKUP(D4770,Y$4:AA4772,3,FALSE)</f>
        <v>انصاری</v>
      </c>
      <c r="G4770" s="2">
        <v>0</v>
      </c>
    </row>
    <row r="4771" spans="2:7" x14ac:dyDescent="0.25">
      <c r="B4771" s="122">
        <f t="shared" si="74"/>
        <v>4769</v>
      </c>
      <c r="C4771" s="375">
        <v>45528</v>
      </c>
      <c r="D4771" s="236" t="s">
        <v>136</v>
      </c>
      <c r="E4771" s="223" t="str">
        <f>VLOOKUP(D4771,Y$4:AA4773,2,FALSE)</f>
        <v>بلدوزر</v>
      </c>
      <c r="F4771" s="223" t="str">
        <f>VLOOKUP(D4771,Y$4:AA4773,3,FALSE)</f>
        <v>انصاری</v>
      </c>
      <c r="G4771" s="2">
        <v>0</v>
      </c>
    </row>
    <row r="4772" spans="2:7" x14ac:dyDescent="0.25">
      <c r="B4772" s="122">
        <f t="shared" si="74"/>
        <v>4770</v>
      </c>
      <c r="C4772" s="375">
        <v>45528</v>
      </c>
      <c r="D4772" s="236" t="s">
        <v>286</v>
      </c>
      <c r="E4772" s="223" t="str">
        <f>VLOOKUP(D4772,Y$4:AA4774,2,FALSE)</f>
        <v>بلدوزر</v>
      </c>
      <c r="F4772" s="223" t="str">
        <f>VLOOKUP(D4772,Y$4:AA4774,3,FALSE)</f>
        <v>انصاری</v>
      </c>
      <c r="G4772" s="2">
        <v>0</v>
      </c>
    </row>
    <row r="4773" spans="2:7" x14ac:dyDescent="0.25">
      <c r="B4773" s="122">
        <f t="shared" si="74"/>
        <v>4771</v>
      </c>
      <c r="C4773" s="375">
        <v>45528</v>
      </c>
      <c r="D4773" s="236" t="s">
        <v>155</v>
      </c>
      <c r="E4773" s="223" t="str">
        <f>VLOOKUP(D4773,Y$4:AA4775,2,FALSE)</f>
        <v>لودر</v>
      </c>
      <c r="F4773" s="223" t="str">
        <f>VLOOKUP(D4773,Y$4:AA4775,3,FALSE)</f>
        <v>صداقت</v>
      </c>
      <c r="G4773" s="2">
        <v>0</v>
      </c>
    </row>
    <row r="4774" spans="2:7" x14ac:dyDescent="0.25">
      <c r="B4774" s="122">
        <f t="shared" si="74"/>
        <v>4772</v>
      </c>
      <c r="C4774" s="375">
        <v>45528</v>
      </c>
      <c r="D4774" s="236" t="s">
        <v>156</v>
      </c>
      <c r="E4774" s="223" t="str">
        <f>VLOOKUP(D4774,Y$4:AA4776,2,FALSE)</f>
        <v>کامیون کمپرسی</v>
      </c>
      <c r="F4774" s="223" t="str">
        <f>VLOOKUP(D4774,Y$4:AA4776,3,FALSE)</f>
        <v>صداقت</v>
      </c>
      <c r="G4774" s="2">
        <v>0</v>
      </c>
    </row>
    <row r="4775" spans="2:7" x14ac:dyDescent="0.25">
      <c r="B4775" s="122">
        <f t="shared" si="74"/>
        <v>4773</v>
      </c>
      <c r="C4775" s="375">
        <v>45528</v>
      </c>
      <c r="D4775" s="236" t="s">
        <v>157</v>
      </c>
      <c r="E4775" s="223" t="str">
        <f>VLOOKUP(D4775,Y$4:AA4777,2,FALSE)</f>
        <v>کامیون کمپرسی</v>
      </c>
      <c r="F4775" s="223" t="str">
        <f>VLOOKUP(D4775,Y$4:AA4777,3,FALSE)</f>
        <v>صداقت</v>
      </c>
      <c r="G4775" s="2">
        <v>0</v>
      </c>
    </row>
    <row r="4776" spans="2:7" x14ac:dyDescent="0.25">
      <c r="B4776" s="122">
        <f t="shared" si="74"/>
        <v>4774</v>
      </c>
      <c r="C4776" s="375">
        <v>45528</v>
      </c>
      <c r="D4776" s="236" t="s">
        <v>302</v>
      </c>
      <c r="E4776" s="223" t="str">
        <f>VLOOKUP(D4776,Y$4:AA4778,2,FALSE)</f>
        <v>کامیون کمپرسی</v>
      </c>
      <c r="F4776" s="223" t="str">
        <f>VLOOKUP(D4776,Y$4:AA4778,3,FALSE)</f>
        <v>صداقت</v>
      </c>
      <c r="G4776" s="2">
        <v>0</v>
      </c>
    </row>
    <row r="4777" spans="2:7" x14ac:dyDescent="0.25">
      <c r="B4777" s="122">
        <f t="shared" si="74"/>
        <v>4775</v>
      </c>
      <c r="C4777" s="375">
        <v>45528</v>
      </c>
      <c r="D4777" s="236" t="s">
        <v>266</v>
      </c>
      <c r="E4777" s="223" t="str">
        <f>VLOOKUP(D4777,Y$4:AA4779,2,FALSE)</f>
        <v>کامیون کمپرسی</v>
      </c>
      <c r="F4777" s="223" t="str">
        <f>VLOOKUP(D4777,Y$4:AA4779,3,FALSE)</f>
        <v>انصاری</v>
      </c>
      <c r="G4777" s="2">
        <v>280</v>
      </c>
    </row>
    <row r="4778" spans="2:7" x14ac:dyDescent="0.25">
      <c r="B4778" s="122">
        <f t="shared" si="74"/>
        <v>4776</v>
      </c>
      <c r="C4778" s="375">
        <v>45528</v>
      </c>
      <c r="D4778" s="236" t="s">
        <v>267</v>
      </c>
      <c r="E4778" s="223" t="str">
        <f>VLOOKUP(D4778,Y$4:AA4780,2,FALSE)</f>
        <v>کامیون کمپرسی</v>
      </c>
      <c r="F4778" s="223" t="str">
        <f>VLOOKUP(D4778,Y$4:AA4780,3,FALSE)</f>
        <v>انصاری</v>
      </c>
      <c r="G4778" s="2">
        <v>0</v>
      </c>
    </row>
    <row r="4779" spans="2:7" x14ac:dyDescent="0.25">
      <c r="B4779" s="122">
        <f t="shared" si="74"/>
        <v>4777</v>
      </c>
      <c r="C4779" s="375">
        <v>45528</v>
      </c>
      <c r="D4779" s="236" t="s">
        <v>258</v>
      </c>
      <c r="E4779" s="223" t="str">
        <f>VLOOKUP(D4779,Y$4:AA4781,2,FALSE)</f>
        <v>کامیون کمپرسی</v>
      </c>
      <c r="F4779" s="223" t="str">
        <f>VLOOKUP(D4779,Y$4:AA4781,3,FALSE)</f>
        <v>انصاری</v>
      </c>
      <c r="G4779" s="2">
        <v>0</v>
      </c>
    </row>
    <row r="4780" spans="2:7" x14ac:dyDescent="0.25">
      <c r="B4780" s="122">
        <f t="shared" si="74"/>
        <v>4778</v>
      </c>
      <c r="C4780" s="375">
        <v>45528</v>
      </c>
      <c r="D4780" s="236" t="s">
        <v>179</v>
      </c>
      <c r="E4780" s="223" t="str">
        <f>VLOOKUP(D4780,Y$4:AA4782,2,FALSE)</f>
        <v>تانکر آب</v>
      </c>
      <c r="F4780" s="223" t="str">
        <f>VLOOKUP(D4780,Y$4:AA4782,3,FALSE)</f>
        <v>گلپایگانی</v>
      </c>
      <c r="G4780" s="2">
        <v>47</v>
      </c>
    </row>
    <row r="4781" spans="2:7" x14ac:dyDescent="0.25">
      <c r="B4781" s="122">
        <f t="shared" si="74"/>
        <v>4779</v>
      </c>
      <c r="C4781" s="375">
        <v>45528</v>
      </c>
      <c r="D4781" s="236" t="s">
        <v>164</v>
      </c>
      <c r="E4781" s="223" t="str">
        <f>VLOOKUP(D4781,Y$4:AA4783,2,FALSE)</f>
        <v>گریدر 14G</v>
      </c>
      <c r="F4781" s="223" t="str">
        <f>VLOOKUP(D4781,Y$4:AA4783,3,FALSE)</f>
        <v>محمد پور</v>
      </c>
      <c r="G4781" s="2">
        <v>168</v>
      </c>
    </row>
    <row r="4782" spans="2:7" x14ac:dyDescent="0.25">
      <c r="B4782" s="122">
        <f t="shared" si="74"/>
        <v>4780</v>
      </c>
      <c r="C4782" s="375">
        <v>45528</v>
      </c>
      <c r="D4782" s="236" t="s">
        <v>168</v>
      </c>
      <c r="E4782" s="223" t="str">
        <f>VLOOKUP(D4782,Y$4:AA4784,2,FALSE)</f>
        <v>غلطک کششی</v>
      </c>
      <c r="F4782" s="223" t="str">
        <f>VLOOKUP(D4782,Y$4:AA4784,3,FALSE)</f>
        <v>محمد پور</v>
      </c>
      <c r="G4782" s="2">
        <v>76</v>
      </c>
    </row>
    <row r="4783" spans="2:7" x14ac:dyDescent="0.25">
      <c r="B4783" s="122">
        <f t="shared" si="74"/>
        <v>4781</v>
      </c>
      <c r="C4783" s="375">
        <v>45528</v>
      </c>
      <c r="D4783" s="236" t="s">
        <v>171</v>
      </c>
      <c r="E4783" s="223" t="str">
        <f>VLOOKUP(D4783,Y$4:AA4785,2,FALSE)</f>
        <v>غلطک کششی</v>
      </c>
      <c r="F4783" s="223" t="str">
        <f>VLOOKUP(D4783,Y$4:AA4785,3,FALSE)</f>
        <v>محمد پور</v>
      </c>
      <c r="G4783" s="2">
        <v>69</v>
      </c>
    </row>
    <row r="4784" spans="2:7" x14ac:dyDescent="0.25">
      <c r="B4784" s="122">
        <f t="shared" si="74"/>
        <v>4782</v>
      </c>
      <c r="C4784" s="375">
        <v>45528</v>
      </c>
      <c r="D4784" s="236" t="s">
        <v>172</v>
      </c>
      <c r="E4784" s="223" t="str">
        <f>VLOOKUP(D4784,Y$4:AA4786,2,FALSE)</f>
        <v>لودر</v>
      </c>
      <c r="F4784" s="223" t="str">
        <f>VLOOKUP(D4784,Y$4:AA4786,3,FALSE)</f>
        <v>محمد پور</v>
      </c>
      <c r="G4784" s="2">
        <v>113</v>
      </c>
    </row>
    <row r="4785" spans="2:7" x14ac:dyDescent="0.25">
      <c r="B4785" s="122">
        <f t="shared" si="74"/>
        <v>4783</v>
      </c>
      <c r="C4785" s="375">
        <v>45528</v>
      </c>
      <c r="D4785" s="236" t="s">
        <v>173</v>
      </c>
      <c r="E4785" s="223" t="str">
        <f>VLOOKUP(D4785,Y$4:AA4787,2,FALSE)</f>
        <v>تانکر آب</v>
      </c>
      <c r="F4785" s="223" t="str">
        <f>VLOOKUP(D4785,Y$4:AA4787,3,FALSE)</f>
        <v>محمد پور</v>
      </c>
      <c r="G4785" s="2">
        <v>0</v>
      </c>
    </row>
    <row r="4786" spans="2:7" x14ac:dyDescent="0.25">
      <c r="B4786" s="122">
        <f t="shared" si="74"/>
        <v>4784</v>
      </c>
      <c r="C4786" s="375">
        <v>45528</v>
      </c>
      <c r="D4786" s="236" t="s">
        <v>174</v>
      </c>
      <c r="E4786" s="223" t="str">
        <f>VLOOKUP(D4786,Y$4:AA4788,2,FALSE)</f>
        <v>غلطک پاچه بزی</v>
      </c>
      <c r="F4786" s="223" t="str">
        <f>VLOOKUP(D4786,Y$4:AA4788,3,FALSE)</f>
        <v>محمد پور</v>
      </c>
      <c r="G4786" s="2">
        <v>0</v>
      </c>
    </row>
    <row r="4787" spans="2:7" x14ac:dyDescent="0.25">
      <c r="B4787" s="122">
        <f t="shared" si="74"/>
        <v>4785</v>
      </c>
      <c r="C4787" s="375">
        <v>45528</v>
      </c>
      <c r="D4787" s="236" t="s">
        <v>176</v>
      </c>
      <c r="E4787" s="223" t="str">
        <f>VLOOKUP(D4787,Y$4:AA4789,2,FALSE)</f>
        <v>بلدوزر</v>
      </c>
      <c r="F4787" s="223" t="str">
        <f>VLOOKUP(D4787,Y$4:AA4789,3,FALSE)</f>
        <v>محمد پور</v>
      </c>
      <c r="G4787" s="2">
        <v>353</v>
      </c>
    </row>
    <row r="4788" spans="2:7" x14ac:dyDescent="0.25">
      <c r="B4788" s="122">
        <f t="shared" si="74"/>
        <v>4786</v>
      </c>
      <c r="C4788" s="375">
        <v>45528</v>
      </c>
      <c r="D4788" s="236" t="s">
        <v>177</v>
      </c>
      <c r="E4788" s="223" t="str">
        <f>VLOOKUP(D4788,Y$4:AA4790,2,FALSE)</f>
        <v>کمپرسی جفت</v>
      </c>
      <c r="F4788" s="223" t="str">
        <f>VLOOKUP(D4788,Y$4:AA4790,3,FALSE)</f>
        <v>محمد پور</v>
      </c>
      <c r="G4788" s="2">
        <v>205</v>
      </c>
    </row>
    <row r="4789" spans="2:7" x14ac:dyDescent="0.25">
      <c r="B4789" s="122">
        <f t="shared" ref="B4789:B4852" si="75">ROW()-2</f>
        <v>4787</v>
      </c>
      <c r="C4789" s="375">
        <v>45528</v>
      </c>
      <c r="D4789" s="236" t="s">
        <v>270</v>
      </c>
      <c r="E4789" s="223" t="str">
        <f>VLOOKUP(D4789,Y$4:AA4791,2,FALSE)</f>
        <v>کمپرسی جفت</v>
      </c>
      <c r="F4789" s="223" t="str">
        <f>VLOOKUP(D4789,Y$4:AA4791,3,FALSE)</f>
        <v>محمد پور</v>
      </c>
      <c r="G4789" s="2">
        <v>0</v>
      </c>
    </row>
    <row r="4790" spans="2:7" x14ac:dyDescent="0.25">
      <c r="B4790" s="122">
        <f t="shared" si="75"/>
        <v>4788</v>
      </c>
      <c r="C4790" s="375">
        <v>45528</v>
      </c>
      <c r="D4790" s="236" t="s">
        <v>268</v>
      </c>
      <c r="E4790" s="223" t="str">
        <f>VLOOKUP(D4790,Y$4:AA4792,2,FALSE)</f>
        <v>کمپرسی تک</v>
      </c>
      <c r="F4790" s="223" t="str">
        <f>VLOOKUP(D4790,Y$4:AA4792,3,FALSE)</f>
        <v>محمد پور</v>
      </c>
      <c r="G4790" s="2">
        <v>300</v>
      </c>
    </row>
    <row r="4791" spans="2:7" x14ac:dyDescent="0.25">
      <c r="B4791" s="122">
        <f t="shared" si="75"/>
        <v>4789</v>
      </c>
      <c r="C4791" s="375">
        <v>45528</v>
      </c>
      <c r="D4791" s="236" t="s">
        <v>260</v>
      </c>
      <c r="E4791" s="223" t="str">
        <f>VLOOKUP(D4791,Y$4:AA4793,2,FALSE)</f>
        <v>تانکر آب</v>
      </c>
      <c r="F4791" s="223" t="str">
        <f>VLOOKUP(D4791,Y$4:AA4793,3,FALSE)</f>
        <v>محمد پور</v>
      </c>
      <c r="G4791" s="2">
        <v>0</v>
      </c>
    </row>
    <row r="4792" spans="2:7" x14ac:dyDescent="0.25">
      <c r="B4792" s="122">
        <f t="shared" si="75"/>
        <v>4790</v>
      </c>
      <c r="C4792" s="375">
        <v>45528</v>
      </c>
      <c r="D4792" s="236" t="s">
        <v>284</v>
      </c>
      <c r="E4792" s="223" t="str">
        <f>VLOOKUP(D4792,Y$4:AA4794,2,FALSE)</f>
        <v>کمپرسی جفت</v>
      </c>
      <c r="F4792" s="223" t="str">
        <f>VLOOKUP(D4792,Y$4:AA4794,3,FALSE)</f>
        <v>محمد پور</v>
      </c>
      <c r="G4792" s="2">
        <v>283</v>
      </c>
    </row>
    <row r="4793" spans="2:7" x14ac:dyDescent="0.25">
      <c r="B4793" s="122">
        <f t="shared" si="75"/>
        <v>4791</v>
      </c>
      <c r="C4793" s="375">
        <v>45528</v>
      </c>
      <c r="D4793" s="236" t="s">
        <v>359</v>
      </c>
      <c r="E4793" s="223" t="str">
        <f>VLOOKUP(D4793,Y$4:AA4795,2,FALSE)</f>
        <v>کمپرسی جفت</v>
      </c>
      <c r="F4793" s="223" t="str">
        <f>VLOOKUP(D4793,Y$4:AA4795,3,FALSE)</f>
        <v>محمد پور</v>
      </c>
      <c r="G4793" s="2">
        <v>0</v>
      </c>
    </row>
    <row r="4794" spans="2:7" x14ac:dyDescent="0.25">
      <c r="B4794" s="122">
        <f t="shared" si="75"/>
        <v>4792</v>
      </c>
      <c r="C4794" s="375">
        <v>45528</v>
      </c>
      <c r="D4794" s="236" t="s">
        <v>361</v>
      </c>
      <c r="E4794" s="223" t="str">
        <f>VLOOKUP(D4794,Y$4:AA4796,2,FALSE)</f>
        <v>لودر</v>
      </c>
      <c r="F4794" s="223" t="str">
        <f>VLOOKUP(D4794,Y$4:AA4796,3,FALSE)</f>
        <v>محمد پور</v>
      </c>
      <c r="G4794" s="2">
        <v>160</v>
      </c>
    </row>
    <row r="4795" spans="2:7" x14ac:dyDescent="0.25">
      <c r="B4795" s="122">
        <f t="shared" si="75"/>
        <v>4793</v>
      </c>
      <c r="C4795" s="375">
        <v>45528</v>
      </c>
      <c r="D4795" s="236" t="s">
        <v>393</v>
      </c>
      <c r="E4795" s="223" t="str">
        <f>VLOOKUP(D4795,Y$4:AA4797,2,FALSE)</f>
        <v xml:space="preserve"> پمپ بتن</v>
      </c>
      <c r="F4795" s="223" t="str">
        <f>VLOOKUP(D4795,Y$4:AA4797,3,FALSE)</f>
        <v>اسماعیل پور</v>
      </c>
      <c r="G4795" s="2">
        <v>0</v>
      </c>
    </row>
    <row r="4796" spans="2:7" x14ac:dyDescent="0.25">
      <c r="B4796" s="122">
        <f t="shared" si="75"/>
        <v>4794</v>
      </c>
      <c r="C4796" s="375">
        <v>45528</v>
      </c>
      <c r="D4796" s="236" t="s">
        <v>387</v>
      </c>
      <c r="E4796" s="223" t="str">
        <f>VLOOKUP(D4796,Y$4:AA4798,2,FALSE)</f>
        <v>کمپرسی تک</v>
      </c>
      <c r="F4796" s="223" t="str">
        <f>VLOOKUP(D4796,Y$4:AA4798,3,FALSE)</f>
        <v>جواد رضاپور</v>
      </c>
      <c r="G4796" s="2">
        <v>123</v>
      </c>
    </row>
    <row r="4797" spans="2:7" x14ac:dyDescent="0.25">
      <c r="B4797" s="122">
        <f t="shared" si="75"/>
        <v>4795</v>
      </c>
      <c r="C4797" s="375">
        <v>45528</v>
      </c>
      <c r="D4797" s="236" t="s">
        <v>388</v>
      </c>
      <c r="E4797" s="223" t="str">
        <f>VLOOKUP(D4797,Y$4:AA4799,2,FALSE)</f>
        <v>کمپرسی تک</v>
      </c>
      <c r="F4797" s="223" t="str">
        <f>VLOOKUP(D4797,Y$4:AA4799,3,FALSE)</f>
        <v>جواد رضاپور</v>
      </c>
      <c r="G4797" s="2">
        <v>201</v>
      </c>
    </row>
    <row r="4798" spans="2:7" x14ac:dyDescent="0.25">
      <c r="B4798" s="122">
        <f t="shared" si="75"/>
        <v>4796</v>
      </c>
      <c r="C4798" s="375">
        <v>45528</v>
      </c>
      <c r="D4798" s="236" t="s">
        <v>397</v>
      </c>
      <c r="E4798" s="223" t="str">
        <f>VLOOKUP(D4798,Y$4:AA4800,2,FALSE)</f>
        <v>لودر</v>
      </c>
      <c r="F4798" s="223" t="str">
        <f>VLOOKUP(D4798,Y$4:AA4800,3,FALSE)</f>
        <v>جواد رضاپور</v>
      </c>
      <c r="G4798" s="2">
        <v>159</v>
      </c>
    </row>
    <row r="4799" spans="2:7" x14ac:dyDescent="0.25">
      <c r="B4799" s="122">
        <f t="shared" si="75"/>
        <v>4797</v>
      </c>
      <c r="C4799" s="375">
        <v>45528</v>
      </c>
      <c r="D4799" s="236" t="s">
        <v>435</v>
      </c>
      <c r="E4799" s="223" t="str">
        <f>VLOOKUP(D4799,Y$4:AA4801,2,FALSE)</f>
        <v>بلدوزر</v>
      </c>
      <c r="F4799" s="223" t="str">
        <f>VLOOKUP(D4799,Y$4:AA4801,3,FALSE)</f>
        <v>جواد رضاپور</v>
      </c>
      <c r="G4799" s="2">
        <v>0</v>
      </c>
    </row>
    <row r="4800" spans="2:7" x14ac:dyDescent="0.25">
      <c r="B4800" s="122">
        <f t="shared" si="75"/>
        <v>4798</v>
      </c>
      <c r="C4800" s="375">
        <v>45528</v>
      </c>
      <c r="D4800" s="236" t="s">
        <v>436</v>
      </c>
      <c r="E4800" s="223" t="str">
        <f>VLOOKUP(D4800,Y$4:AA4802,2,FALSE)</f>
        <v>تانکر آب</v>
      </c>
      <c r="F4800" s="223" t="str">
        <f>VLOOKUP(D4800,Y$4:AA4802,3,FALSE)</f>
        <v>جواد رضاپور</v>
      </c>
      <c r="G4800" s="2">
        <v>185</v>
      </c>
    </row>
    <row r="4801" spans="2:7" x14ac:dyDescent="0.25">
      <c r="B4801" s="122">
        <f t="shared" si="75"/>
        <v>4799</v>
      </c>
      <c r="C4801" s="375">
        <v>45528</v>
      </c>
      <c r="D4801" s="361" t="s">
        <v>261</v>
      </c>
      <c r="E4801" s="223" t="str">
        <f>VLOOKUP(D4801,Y$4:AA4803,2,FALSE)</f>
        <v>تانکر آب</v>
      </c>
      <c r="F4801" s="223" t="str">
        <f>VLOOKUP(D4801,Y$4:AA4803,3,FALSE)</f>
        <v>خاکسارنژاد</v>
      </c>
      <c r="G4801" s="2">
        <v>0</v>
      </c>
    </row>
    <row r="4802" spans="2:7" x14ac:dyDescent="0.25">
      <c r="B4802" s="122">
        <f t="shared" si="75"/>
        <v>4800</v>
      </c>
      <c r="C4802" s="375">
        <v>45528</v>
      </c>
      <c r="D4802" s="137" t="s">
        <v>487</v>
      </c>
      <c r="E4802" s="223" t="str">
        <f>VLOOKUP(D4802,Y$4:AA4804,2,FALSE)</f>
        <v>کمپرسی تک</v>
      </c>
      <c r="F4802" s="223" t="str">
        <f>VLOOKUP(D4802,Y$4:AA4804,3,FALSE)</f>
        <v>رمضانی مقدم</v>
      </c>
      <c r="G4802" s="2">
        <v>0</v>
      </c>
    </row>
    <row r="4803" spans="2:7" x14ac:dyDescent="0.25">
      <c r="B4803" s="122">
        <f t="shared" si="75"/>
        <v>4801</v>
      </c>
      <c r="C4803" s="375">
        <v>45528</v>
      </c>
      <c r="D4803" s="137" t="s">
        <v>488</v>
      </c>
      <c r="E4803" s="223" t="str">
        <f>VLOOKUP(D4803,Y$4:AA4805,2,FALSE)</f>
        <v>کمپرسی تک</v>
      </c>
      <c r="F4803" s="223" t="str">
        <f>VLOOKUP(D4803,Y$4:AA4805,3,FALSE)</f>
        <v>رمضانی مقدم</v>
      </c>
      <c r="G4803" s="2">
        <v>0</v>
      </c>
    </row>
    <row r="4804" spans="2:7" x14ac:dyDescent="0.25">
      <c r="B4804" s="122">
        <f t="shared" si="75"/>
        <v>4802</v>
      </c>
      <c r="C4804" s="375">
        <v>45528</v>
      </c>
      <c r="D4804" s="137" t="s">
        <v>489</v>
      </c>
      <c r="E4804" s="223" t="str">
        <f>VLOOKUP(D4804,Y$4:AA4806,2,FALSE)</f>
        <v>کمپرسی تک</v>
      </c>
      <c r="F4804" s="223" t="str">
        <f>VLOOKUP(D4804,Y$4:AA4806,3,FALSE)</f>
        <v>رمضانی مقدم</v>
      </c>
      <c r="G4804" s="2">
        <v>0</v>
      </c>
    </row>
    <row r="4805" spans="2:7" x14ac:dyDescent="0.25">
      <c r="B4805" s="122">
        <f t="shared" si="75"/>
        <v>4803</v>
      </c>
      <c r="C4805" s="375">
        <v>45528</v>
      </c>
      <c r="D4805" s="137" t="s">
        <v>490</v>
      </c>
      <c r="E4805" s="223" t="str">
        <f>VLOOKUP(D4805,Y$4:AA4807,2,FALSE)</f>
        <v>کمپرسی تک</v>
      </c>
      <c r="F4805" s="223" t="str">
        <f>VLOOKUP(D4805,Y$4:AA4807,3,FALSE)</f>
        <v>رمضانی مقدم</v>
      </c>
      <c r="G4805" s="2">
        <v>0</v>
      </c>
    </row>
    <row r="4806" spans="2:7" x14ac:dyDescent="0.25">
      <c r="B4806" s="122">
        <f t="shared" si="75"/>
        <v>4804</v>
      </c>
      <c r="C4806" s="376">
        <v>45528</v>
      </c>
      <c r="D4806" s="137" t="s">
        <v>491</v>
      </c>
      <c r="E4806" s="223" t="str">
        <f>VLOOKUP(D4806,Y$4:AA4808,2,FALSE)</f>
        <v>لودر</v>
      </c>
      <c r="F4806" s="223" t="str">
        <f>VLOOKUP(D4806,Y$4:AA4808,3,FALSE)</f>
        <v>رمضانی مقدم</v>
      </c>
      <c r="G4806" s="2">
        <v>0</v>
      </c>
    </row>
    <row r="4807" spans="2:7" x14ac:dyDescent="0.25">
      <c r="B4807" s="122">
        <f t="shared" si="75"/>
        <v>4805</v>
      </c>
      <c r="C4807" s="375">
        <v>45530</v>
      </c>
      <c r="D4807" s="236" t="s">
        <v>127</v>
      </c>
      <c r="E4807" s="223" t="str">
        <f>VLOOKUP(D4807,Y$4:AA4809,2,FALSE)</f>
        <v>بلدوزر</v>
      </c>
      <c r="F4807" s="223" t="str">
        <f>VLOOKUP(D4807,Y$4:AA4809,3,FALSE)</f>
        <v>شرکتی-رجب زاده</v>
      </c>
      <c r="G4807" s="2">
        <v>330</v>
      </c>
    </row>
    <row r="4808" spans="2:7" x14ac:dyDescent="0.25">
      <c r="B4808" s="122">
        <f t="shared" si="75"/>
        <v>4806</v>
      </c>
      <c r="C4808" s="375">
        <v>45530</v>
      </c>
      <c r="D4808" s="236" t="s">
        <v>297</v>
      </c>
      <c r="E4808" s="223" t="str">
        <f>VLOOKUP(D4808,Y$4:AA4810,2,FALSE)</f>
        <v>بلدوزر</v>
      </c>
      <c r="F4808" s="223" t="str">
        <f>VLOOKUP(D4808,Y$4:AA4810,3,FALSE)</f>
        <v>شرکتی-نخعی</v>
      </c>
      <c r="G4808" s="2">
        <v>269</v>
      </c>
    </row>
    <row r="4809" spans="2:7" x14ac:dyDescent="0.25">
      <c r="B4809" s="122">
        <f t="shared" si="75"/>
        <v>4807</v>
      </c>
      <c r="C4809" s="375">
        <v>45530</v>
      </c>
      <c r="D4809" s="236" t="s">
        <v>88</v>
      </c>
      <c r="E4809" s="223" t="str">
        <f>VLOOKUP(D4809,Y$4:AA4811,2,FALSE)</f>
        <v>گریدر  ۱۶g</v>
      </c>
      <c r="F4809" s="223" t="str">
        <f>VLOOKUP(D4809,Y$4:AA4811,3,FALSE)</f>
        <v>شرکتی-یگانه</v>
      </c>
      <c r="G4809" s="2">
        <v>0</v>
      </c>
    </row>
    <row r="4810" spans="2:7" x14ac:dyDescent="0.25">
      <c r="B4810" s="122">
        <f t="shared" si="75"/>
        <v>4808</v>
      </c>
      <c r="C4810" s="375">
        <v>45530</v>
      </c>
      <c r="D4810" s="236" t="s">
        <v>301</v>
      </c>
      <c r="E4810" s="223" t="str">
        <f>VLOOKUP(D4810,Y$4:AA4812,2,FALSE)</f>
        <v>گریدر  ۱۶g</v>
      </c>
      <c r="F4810" s="223" t="str">
        <f>VLOOKUP(D4810,Y$4:AA4812,3,FALSE)</f>
        <v>شرکتی-حسن پور</v>
      </c>
      <c r="G4810" s="2">
        <v>195</v>
      </c>
    </row>
    <row r="4811" spans="2:7" x14ac:dyDescent="0.25">
      <c r="B4811" s="122">
        <f t="shared" si="75"/>
        <v>4809</v>
      </c>
      <c r="C4811" s="375">
        <v>45530</v>
      </c>
      <c r="D4811" s="236" t="s">
        <v>120</v>
      </c>
      <c r="E4811" s="223" t="str">
        <f>VLOOKUP(D4811,Y$4:AA4813,2,FALSE)</f>
        <v>میکسراتکو</v>
      </c>
      <c r="F4811" s="223" t="str">
        <f>VLOOKUP(D4811,Y$4:AA4813,3,FALSE)</f>
        <v>شرکتی-شاکری</v>
      </c>
      <c r="G4811" s="2">
        <v>123</v>
      </c>
    </row>
    <row r="4812" spans="2:7" x14ac:dyDescent="0.25">
      <c r="B4812" s="122">
        <f t="shared" si="75"/>
        <v>4810</v>
      </c>
      <c r="C4812" s="375">
        <v>45530</v>
      </c>
      <c r="D4812" s="236" t="s">
        <v>122</v>
      </c>
      <c r="E4812" s="223" t="str">
        <f>VLOOKUP(D4812,Y$4:AA4814,2,FALSE)</f>
        <v>میکسر امیکو</v>
      </c>
      <c r="F4812" s="223" t="str">
        <f>VLOOKUP(D4812,Y$4:AA4814,3,FALSE)</f>
        <v>شرکتی-زراعتی</v>
      </c>
      <c r="G4812" s="2">
        <v>154</v>
      </c>
    </row>
    <row r="4813" spans="2:7" x14ac:dyDescent="0.25">
      <c r="B4813" s="122">
        <f t="shared" si="75"/>
        <v>4811</v>
      </c>
      <c r="C4813" s="375">
        <v>45530</v>
      </c>
      <c r="D4813" s="236" t="s">
        <v>356</v>
      </c>
      <c r="E4813" s="223" t="str">
        <f>VLOOKUP(D4813,Y$4:AA4815,2,FALSE)</f>
        <v>میکسر اتکو</v>
      </c>
      <c r="F4813" s="223" t="str">
        <f>VLOOKUP(D4813,Y$4:AA4815,3,FALSE)</f>
        <v>-</v>
      </c>
      <c r="G4813" s="2">
        <v>0</v>
      </c>
    </row>
    <row r="4814" spans="2:7" x14ac:dyDescent="0.25">
      <c r="B4814" s="122">
        <f t="shared" si="75"/>
        <v>4812</v>
      </c>
      <c r="C4814" s="375">
        <v>45530</v>
      </c>
      <c r="D4814" s="236" t="s">
        <v>460</v>
      </c>
      <c r="E4814" s="223" t="str">
        <f>VLOOKUP(D4814,Y$4:AA4816,2,FALSE)</f>
        <v>میکسر امیکو</v>
      </c>
      <c r="F4814" s="223" t="str">
        <f>VLOOKUP(D4814,Y$4:AA4816,3,FALSE)</f>
        <v>شرکتی-زراعتی</v>
      </c>
      <c r="G4814" s="2">
        <v>0</v>
      </c>
    </row>
    <row r="4815" spans="2:7" x14ac:dyDescent="0.25">
      <c r="B4815" s="122">
        <f t="shared" si="75"/>
        <v>4813</v>
      </c>
      <c r="C4815" s="375">
        <v>45530</v>
      </c>
      <c r="D4815" s="236" t="s">
        <v>119</v>
      </c>
      <c r="E4815" s="223" t="str">
        <f>VLOOKUP(D4815,Y$4:AA4817,2,FALSE)</f>
        <v>غلطک</v>
      </c>
      <c r="F4815" s="223" t="str">
        <f>VLOOKUP(D4815,Y$4:AA4817,3,FALSE)</f>
        <v>شرکتی-جمالی</v>
      </c>
      <c r="G4815" s="2">
        <v>0</v>
      </c>
    </row>
    <row r="4816" spans="2:7" x14ac:dyDescent="0.25">
      <c r="B4816" s="122">
        <f t="shared" si="75"/>
        <v>4814</v>
      </c>
      <c r="C4816" s="375">
        <v>45530</v>
      </c>
      <c r="D4816" s="236" t="s">
        <v>110</v>
      </c>
      <c r="E4816" s="223" t="str">
        <f>VLOOKUP(D4816,Y$4:AA4818,2,FALSE)</f>
        <v>غلطک</v>
      </c>
      <c r="F4816" s="223" t="str">
        <f>VLOOKUP(D4816,Y$4:AA4818,3,FALSE)</f>
        <v>شرکتی-شیری</v>
      </c>
      <c r="G4816" s="2">
        <v>25</v>
      </c>
    </row>
    <row r="4817" spans="2:7" x14ac:dyDescent="0.25">
      <c r="B4817" s="122">
        <f t="shared" si="75"/>
        <v>4815</v>
      </c>
      <c r="C4817" s="375">
        <v>45530</v>
      </c>
      <c r="D4817" s="236" t="s">
        <v>107</v>
      </c>
      <c r="E4817" s="223" t="str">
        <f>VLOOKUP(D4817,Y$4:AA4819,2,FALSE)</f>
        <v>غلطک</v>
      </c>
      <c r="F4817" s="223" t="str">
        <f>VLOOKUP(D4817,Y$4:AA4819,3,FALSE)</f>
        <v>شرکتی-دیانتی</v>
      </c>
      <c r="G4817" s="2">
        <v>0</v>
      </c>
    </row>
    <row r="4818" spans="2:7" x14ac:dyDescent="0.25">
      <c r="B4818" s="122">
        <f t="shared" si="75"/>
        <v>4816</v>
      </c>
      <c r="C4818" s="375">
        <v>45530</v>
      </c>
      <c r="D4818" s="236" t="s">
        <v>285</v>
      </c>
      <c r="E4818" s="223" t="str">
        <f>VLOOKUP(D4818,Y$4:AA4820,2,FALSE)</f>
        <v>غلطک</v>
      </c>
      <c r="F4818" s="223" t="str">
        <f>VLOOKUP(D4818,Y$4:AA4820,3,FALSE)</f>
        <v>شرکتی-شیری</v>
      </c>
      <c r="G4818" s="2">
        <v>0</v>
      </c>
    </row>
    <row r="4819" spans="2:7" x14ac:dyDescent="0.25">
      <c r="B4819" s="122">
        <f t="shared" si="75"/>
        <v>4817</v>
      </c>
      <c r="C4819" s="375">
        <v>45530</v>
      </c>
      <c r="D4819" s="236" t="s">
        <v>380</v>
      </c>
      <c r="E4819" s="223" t="str">
        <f>VLOOKUP(D4819,Y$4:AA4821,2,FALSE)</f>
        <v>غلطک</v>
      </c>
      <c r="F4819" s="223">
        <f>VLOOKUP(D4819,Y$4:AA4821,3,FALSE)</f>
        <v>0</v>
      </c>
      <c r="G4819" s="2">
        <v>68</v>
      </c>
    </row>
    <row r="4820" spans="2:7" x14ac:dyDescent="0.25">
      <c r="B4820" s="122">
        <f t="shared" si="75"/>
        <v>4818</v>
      </c>
      <c r="C4820" s="375">
        <v>45530</v>
      </c>
      <c r="D4820" s="236" t="s">
        <v>381</v>
      </c>
      <c r="E4820" s="223" t="str">
        <f>VLOOKUP(D4820,Y$4:AA4822,2,FALSE)</f>
        <v>غلطک</v>
      </c>
      <c r="F4820" s="223">
        <f>VLOOKUP(D4820,Y$4:AA4822,3,FALSE)</f>
        <v>0</v>
      </c>
      <c r="G4820" s="2">
        <v>84</v>
      </c>
    </row>
    <row r="4821" spans="2:7" x14ac:dyDescent="0.25">
      <c r="B4821" s="122">
        <f t="shared" si="75"/>
        <v>4819</v>
      </c>
      <c r="C4821" s="375">
        <v>45530</v>
      </c>
      <c r="D4821" s="236" t="s">
        <v>91</v>
      </c>
      <c r="E4821" s="223" t="str">
        <f>VLOOKUP(D4821,Y$4:AA4823,2,FALSE)</f>
        <v>کامیون کمپرسی</v>
      </c>
      <c r="F4821" s="223" t="str">
        <f>VLOOKUP(D4821,Y$4:AA4823,3,FALSE)</f>
        <v>شرکتی-یحیی زاده</v>
      </c>
      <c r="G4821" s="2">
        <v>0</v>
      </c>
    </row>
    <row r="4822" spans="2:7" x14ac:dyDescent="0.25">
      <c r="B4822" s="122">
        <f t="shared" si="75"/>
        <v>4820</v>
      </c>
      <c r="C4822" s="375">
        <v>45530</v>
      </c>
      <c r="D4822" s="236" t="s">
        <v>94</v>
      </c>
      <c r="E4822" s="223" t="str">
        <f>VLOOKUP(D4822,Y$4:AA4824,2,FALSE)</f>
        <v>کامیون کمپرسی</v>
      </c>
      <c r="F4822" s="223" t="str">
        <f>VLOOKUP(D4822,Y$4:AA4824,3,FALSE)</f>
        <v>شرکتی-نوروز غلامی</v>
      </c>
      <c r="G4822" s="2">
        <v>220</v>
      </c>
    </row>
    <row r="4823" spans="2:7" x14ac:dyDescent="0.25">
      <c r="B4823" s="122">
        <f t="shared" si="75"/>
        <v>4821</v>
      </c>
      <c r="C4823" s="375">
        <v>45530</v>
      </c>
      <c r="D4823" s="236" t="s">
        <v>117</v>
      </c>
      <c r="E4823" s="223" t="str">
        <f>VLOOKUP(D4823,Y$4:AA4825,2,FALSE)</f>
        <v>کامیون کمپرسی</v>
      </c>
      <c r="F4823" s="223" t="str">
        <f>VLOOKUP(D4823,Y$4:AA4825,3,FALSE)</f>
        <v>شرکتی-علیرضا اقلیمی</v>
      </c>
      <c r="G4823" s="2">
        <v>0</v>
      </c>
    </row>
    <row r="4824" spans="2:7" x14ac:dyDescent="0.25">
      <c r="B4824" s="122">
        <f t="shared" si="75"/>
        <v>4822</v>
      </c>
      <c r="C4824" s="375">
        <v>45530</v>
      </c>
      <c r="D4824" s="236" t="s">
        <v>130</v>
      </c>
      <c r="E4824" s="223" t="str">
        <f>VLOOKUP(D4824,Y$4:AA4826,2,FALSE)</f>
        <v>تانکر ابپاش بنز</v>
      </c>
      <c r="F4824" s="223" t="str">
        <f>VLOOKUP(D4824,Y$4:AA4826,3,FALSE)</f>
        <v>شرکتی-بارانی</v>
      </c>
      <c r="G4824" s="2">
        <v>0</v>
      </c>
    </row>
    <row r="4825" spans="2:7" x14ac:dyDescent="0.25">
      <c r="B4825" s="122">
        <f t="shared" si="75"/>
        <v>4823</v>
      </c>
      <c r="C4825" s="375">
        <v>45530</v>
      </c>
      <c r="D4825" s="236" t="s">
        <v>96</v>
      </c>
      <c r="E4825" s="223" t="str">
        <f>VLOOKUP(D4825,Y$4:AA4827,2,FALSE)</f>
        <v>تانکر ابپاش بنز</v>
      </c>
      <c r="F4825" s="223" t="str">
        <f>VLOOKUP(D4825,Y$4:AA4827,3,FALSE)</f>
        <v>شرکتی-میامی</v>
      </c>
      <c r="G4825" s="2">
        <v>103</v>
      </c>
    </row>
    <row r="4826" spans="2:7" x14ac:dyDescent="0.25">
      <c r="B4826" s="122">
        <f t="shared" si="75"/>
        <v>4824</v>
      </c>
      <c r="C4826" s="375">
        <v>45530</v>
      </c>
      <c r="D4826" s="236" t="s">
        <v>114</v>
      </c>
      <c r="E4826" s="223" t="str">
        <f>VLOOKUP(D4826,Y$4:AA4828,2,FALSE)</f>
        <v>تانکر سوخت بنز</v>
      </c>
      <c r="F4826" s="223" t="str">
        <f>VLOOKUP(D4826,Y$4:AA4828,3,FALSE)</f>
        <v>شرکتی-برات زاده- از تاریخ 1 تیرماه</v>
      </c>
      <c r="G4826" s="2">
        <v>0</v>
      </c>
    </row>
    <row r="4827" spans="2:7" x14ac:dyDescent="0.25">
      <c r="B4827" s="122">
        <f t="shared" si="75"/>
        <v>4825</v>
      </c>
      <c r="C4827" s="375">
        <v>45530</v>
      </c>
      <c r="D4827" s="106" t="s">
        <v>399</v>
      </c>
      <c r="E4827" s="223" t="str">
        <f>VLOOKUP(D4827,Y$4:AA4829,2,FALSE)</f>
        <v xml:space="preserve"> لودر</v>
      </c>
      <c r="F4827" s="223" t="str">
        <f>VLOOKUP(D4827,Y$4:AA4829,3,FALSE)</f>
        <v>شرکتی-پیروزی</v>
      </c>
      <c r="G4827" s="2">
        <v>0</v>
      </c>
    </row>
    <row r="4828" spans="2:7" x14ac:dyDescent="0.25">
      <c r="B4828" s="122">
        <f t="shared" si="75"/>
        <v>4826</v>
      </c>
      <c r="C4828" s="375">
        <v>45530</v>
      </c>
      <c r="D4828" s="236" t="s">
        <v>158</v>
      </c>
      <c r="E4828" s="223" t="str">
        <f>VLOOKUP(D4828,Y$4:AA4830,2,FALSE)</f>
        <v>بیل مکانیکی</v>
      </c>
      <c r="F4828" s="223" t="str">
        <f>VLOOKUP(D4828,Y$4:AA4830,3,FALSE)</f>
        <v>تکبری</v>
      </c>
      <c r="G4828" s="2">
        <v>0</v>
      </c>
    </row>
    <row r="4829" spans="2:7" x14ac:dyDescent="0.25">
      <c r="B4829" s="122">
        <f t="shared" si="75"/>
        <v>4827</v>
      </c>
      <c r="C4829" s="375">
        <v>45530</v>
      </c>
      <c r="D4829" s="236" t="s">
        <v>144</v>
      </c>
      <c r="E4829" s="223" t="str">
        <f>VLOOKUP(D4829,Y$4:AA4831,2,FALSE)</f>
        <v>بلدوزر D85</v>
      </c>
      <c r="F4829" s="223" t="str">
        <f>VLOOKUP(D4829,Y$4:AA4831,3,FALSE)</f>
        <v>اکبری</v>
      </c>
      <c r="G4829" s="2">
        <v>196</v>
      </c>
    </row>
    <row r="4830" spans="2:7" x14ac:dyDescent="0.25">
      <c r="B4830" s="122">
        <f t="shared" si="75"/>
        <v>4828</v>
      </c>
      <c r="C4830" s="375">
        <v>45530</v>
      </c>
      <c r="D4830" s="236" t="s">
        <v>146</v>
      </c>
      <c r="E4830" s="223" t="str">
        <f>VLOOKUP(D4830,Y$4:AA4832,2,FALSE)</f>
        <v>بلدوزر D85</v>
      </c>
      <c r="F4830" s="223" t="str">
        <f>VLOOKUP(D4830,Y$4:AA4832,3,FALSE)</f>
        <v>اکبری</v>
      </c>
      <c r="G4830" s="2">
        <v>151</v>
      </c>
    </row>
    <row r="4831" spans="2:7" x14ac:dyDescent="0.25">
      <c r="B4831" s="122">
        <f t="shared" si="75"/>
        <v>4829</v>
      </c>
      <c r="C4831" s="375">
        <v>45530</v>
      </c>
      <c r="D4831" s="236" t="s">
        <v>147</v>
      </c>
      <c r="E4831" s="223" t="str">
        <f>VLOOKUP(D4831,Y$4:AA4833,2,FALSE)</f>
        <v>بلدوزر کاترپیلار D8</v>
      </c>
      <c r="F4831" s="223" t="str">
        <f>VLOOKUP(D4831,Y$4:AA4833,3,FALSE)</f>
        <v>حسن پور</v>
      </c>
      <c r="G4831" s="2">
        <v>0</v>
      </c>
    </row>
    <row r="4832" spans="2:7" x14ac:dyDescent="0.25">
      <c r="B4832" s="122">
        <f t="shared" si="75"/>
        <v>4830</v>
      </c>
      <c r="C4832" s="375">
        <v>45530</v>
      </c>
      <c r="D4832" s="236" t="s">
        <v>162</v>
      </c>
      <c r="E4832" s="223" t="str">
        <f>VLOOKUP(D4832,Y$4:AA4834,2,FALSE)</f>
        <v>بیل مکانیکی</v>
      </c>
      <c r="F4832" s="223" t="str">
        <f>VLOOKUP(D4832,Y$4:AA4834,3,FALSE)</f>
        <v>رضاپور</v>
      </c>
      <c r="G4832" s="2">
        <v>183</v>
      </c>
    </row>
    <row r="4833" spans="2:7" x14ac:dyDescent="0.25">
      <c r="B4833" s="122">
        <f t="shared" si="75"/>
        <v>4831</v>
      </c>
      <c r="C4833" s="375">
        <v>45530</v>
      </c>
      <c r="D4833" s="236" t="s">
        <v>398</v>
      </c>
      <c r="E4833" s="223" t="str">
        <f>VLOOKUP(D4833,Y$4:AA4835,2,FALSE)</f>
        <v>بلدوزر</v>
      </c>
      <c r="F4833" s="223" t="str">
        <f>VLOOKUP(D4833,Y$4:AA4835,3,FALSE)</f>
        <v>جواد رضاپور</v>
      </c>
      <c r="G4833" s="2">
        <v>127</v>
      </c>
    </row>
    <row r="4834" spans="2:7" x14ac:dyDescent="0.25">
      <c r="B4834" s="122">
        <f t="shared" si="75"/>
        <v>4832</v>
      </c>
      <c r="C4834" s="375">
        <v>45530</v>
      </c>
      <c r="D4834" s="236" t="s">
        <v>149</v>
      </c>
      <c r="E4834" s="223" t="str">
        <f>VLOOKUP(D4834,Y$4:AA4836,2,FALSE)</f>
        <v>لودر ZL50</v>
      </c>
      <c r="F4834" s="223" t="str">
        <f>VLOOKUP(D4834,Y$4:AA4836,3,FALSE)</f>
        <v>میرزایی</v>
      </c>
      <c r="G4834" s="2">
        <v>0</v>
      </c>
    </row>
    <row r="4835" spans="2:7" x14ac:dyDescent="0.25">
      <c r="B4835" s="122">
        <f t="shared" si="75"/>
        <v>4833</v>
      </c>
      <c r="C4835" s="375">
        <v>45530</v>
      </c>
      <c r="D4835" s="236" t="s">
        <v>150</v>
      </c>
      <c r="E4835" s="223" t="str">
        <f>VLOOKUP(D4835,Y$4:AA4837,2,FALSE)</f>
        <v>کامیون کمپرسی</v>
      </c>
      <c r="F4835" s="223" t="str">
        <f>VLOOKUP(D4835,Y$4:AA4837,3,FALSE)</f>
        <v>میرزایی</v>
      </c>
      <c r="G4835" s="2">
        <v>0</v>
      </c>
    </row>
    <row r="4836" spans="2:7" x14ac:dyDescent="0.25">
      <c r="B4836" s="122">
        <f t="shared" si="75"/>
        <v>4834</v>
      </c>
      <c r="C4836" s="375">
        <v>45530</v>
      </c>
      <c r="D4836" s="236" t="s">
        <v>152</v>
      </c>
      <c r="E4836" s="223" t="str">
        <f>VLOOKUP(D4836,Y$4:AA4838,2,FALSE)</f>
        <v>کامیون کمپرسی</v>
      </c>
      <c r="F4836" s="223" t="str">
        <f>VLOOKUP(D4836,Y$4:AA4838,3,FALSE)</f>
        <v>میرزایی</v>
      </c>
      <c r="G4836" s="2">
        <v>0</v>
      </c>
    </row>
    <row r="4837" spans="2:7" x14ac:dyDescent="0.25">
      <c r="B4837" s="122">
        <f t="shared" si="75"/>
        <v>4835</v>
      </c>
      <c r="C4837" s="375">
        <v>45530</v>
      </c>
      <c r="D4837" s="236" t="s">
        <v>153</v>
      </c>
      <c r="E4837" s="223" t="str">
        <f>VLOOKUP(D4837,Y$4:AA4839,2,FALSE)</f>
        <v>کامیون کمپرسی</v>
      </c>
      <c r="F4837" s="223" t="str">
        <f>VLOOKUP(D4837,Y$4:AA4839,3,FALSE)</f>
        <v>میرزایی</v>
      </c>
      <c r="G4837" s="2">
        <v>0</v>
      </c>
    </row>
    <row r="4838" spans="2:7" x14ac:dyDescent="0.25">
      <c r="B4838" s="122">
        <f t="shared" si="75"/>
        <v>4836</v>
      </c>
      <c r="C4838" s="375">
        <v>45530</v>
      </c>
      <c r="D4838" s="236" t="s">
        <v>137</v>
      </c>
      <c r="E4838" s="223" t="str">
        <f>VLOOKUP(D4838,Y$4:AA4840,2,FALSE)</f>
        <v>بیل مکانیکی</v>
      </c>
      <c r="F4838" s="223" t="str">
        <f>VLOOKUP(D4838,Y$4:AA4840,3,FALSE)</f>
        <v>انصاری</v>
      </c>
      <c r="G4838" s="2">
        <v>250</v>
      </c>
    </row>
    <row r="4839" spans="2:7" x14ac:dyDescent="0.25">
      <c r="B4839" s="122">
        <f t="shared" si="75"/>
        <v>4837</v>
      </c>
      <c r="C4839" s="375">
        <v>45530</v>
      </c>
      <c r="D4839" s="236" t="s">
        <v>139</v>
      </c>
      <c r="E4839" s="223" t="str">
        <f>VLOOKUP(D4839,Y$4:AA4841,2,FALSE)</f>
        <v>بیل مکانیکی</v>
      </c>
      <c r="F4839" s="223" t="str">
        <f>VLOOKUP(D4839,Y$4:AA4841,3,FALSE)</f>
        <v>انصاری</v>
      </c>
      <c r="G4839" s="2">
        <v>0</v>
      </c>
    </row>
    <row r="4840" spans="2:7" x14ac:dyDescent="0.25">
      <c r="B4840" s="122">
        <f t="shared" si="75"/>
        <v>4838</v>
      </c>
      <c r="C4840" s="375">
        <v>45530</v>
      </c>
      <c r="D4840" s="236" t="s">
        <v>141</v>
      </c>
      <c r="E4840" s="223" t="str">
        <f>VLOOKUP(D4840,Y$4:AA4842,2,FALSE)</f>
        <v>کامیون کمپرسی</v>
      </c>
      <c r="F4840" s="223" t="str">
        <f>VLOOKUP(D4840,Y$4:AA4842,3,FALSE)</f>
        <v>انصاری</v>
      </c>
      <c r="G4840" s="2">
        <v>0</v>
      </c>
    </row>
    <row r="4841" spans="2:7" x14ac:dyDescent="0.25">
      <c r="B4841" s="122">
        <f t="shared" si="75"/>
        <v>4839</v>
      </c>
      <c r="C4841" s="375">
        <v>45530</v>
      </c>
      <c r="D4841" s="236" t="s">
        <v>142</v>
      </c>
      <c r="E4841" s="223" t="str">
        <f>VLOOKUP(D4841,Y$4:AA4843,2,FALSE)</f>
        <v>کامیون کمپرسی</v>
      </c>
      <c r="F4841" s="223" t="str">
        <f>VLOOKUP(D4841,Y$4:AA4843,3,FALSE)</f>
        <v>انصاری</v>
      </c>
      <c r="G4841" s="2">
        <v>0</v>
      </c>
    </row>
    <row r="4842" spans="2:7" x14ac:dyDescent="0.25">
      <c r="B4842" s="122">
        <f t="shared" si="75"/>
        <v>4840</v>
      </c>
      <c r="C4842" s="375">
        <v>45530</v>
      </c>
      <c r="D4842" s="236" t="s">
        <v>143</v>
      </c>
      <c r="E4842" s="223" t="str">
        <f>VLOOKUP(D4842,Y$4:AA4844,2,FALSE)</f>
        <v>کامیون کمپرسی</v>
      </c>
      <c r="F4842" s="223" t="str">
        <f>VLOOKUP(D4842,Y$4:AA4844,3,FALSE)</f>
        <v>انصاری</v>
      </c>
      <c r="G4842" s="2">
        <v>0</v>
      </c>
    </row>
    <row r="4843" spans="2:7" x14ac:dyDescent="0.25">
      <c r="B4843" s="122">
        <f t="shared" si="75"/>
        <v>4841</v>
      </c>
      <c r="C4843" s="375">
        <v>45530</v>
      </c>
      <c r="D4843" s="236" t="s">
        <v>136</v>
      </c>
      <c r="E4843" s="223" t="str">
        <f>VLOOKUP(D4843,Y$4:AA4845,2,FALSE)</f>
        <v>بلدوزر</v>
      </c>
      <c r="F4843" s="223" t="str">
        <f>VLOOKUP(D4843,Y$4:AA4845,3,FALSE)</f>
        <v>انصاری</v>
      </c>
      <c r="G4843" s="2">
        <v>427</v>
      </c>
    </row>
    <row r="4844" spans="2:7" x14ac:dyDescent="0.25">
      <c r="B4844" s="122">
        <f t="shared" si="75"/>
        <v>4842</v>
      </c>
      <c r="C4844" s="375">
        <v>45530</v>
      </c>
      <c r="D4844" s="236" t="s">
        <v>286</v>
      </c>
      <c r="E4844" s="223" t="str">
        <f>VLOOKUP(D4844,Y$4:AA4846,2,FALSE)</f>
        <v>بلدوزر</v>
      </c>
      <c r="F4844" s="223" t="str">
        <f>VLOOKUP(D4844,Y$4:AA4846,3,FALSE)</f>
        <v>انصاری</v>
      </c>
      <c r="G4844" s="2">
        <v>0</v>
      </c>
    </row>
    <row r="4845" spans="2:7" x14ac:dyDescent="0.25">
      <c r="B4845" s="122">
        <f t="shared" si="75"/>
        <v>4843</v>
      </c>
      <c r="C4845" s="375">
        <v>45530</v>
      </c>
      <c r="D4845" s="236" t="s">
        <v>155</v>
      </c>
      <c r="E4845" s="223" t="str">
        <f>VLOOKUP(D4845,Y$4:AA4847,2,FALSE)</f>
        <v>لودر</v>
      </c>
      <c r="F4845" s="223" t="str">
        <f>VLOOKUP(D4845,Y$4:AA4847,3,FALSE)</f>
        <v>صداقت</v>
      </c>
      <c r="G4845" s="2">
        <v>0</v>
      </c>
    </row>
    <row r="4846" spans="2:7" x14ac:dyDescent="0.25">
      <c r="B4846" s="122">
        <f t="shared" si="75"/>
        <v>4844</v>
      </c>
      <c r="C4846" s="375">
        <v>45530</v>
      </c>
      <c r="D4846" s="236" t="s">
        <v>156</v>
      </c>
      <c r="E4846" s="223" t="str">
        <f>VLOOKUP(D4846,Y$4:AA4848,2,FALSE)</f>
        <v>کامیون کمپرسی</v>
      </c>
      <c r="F4846" s="223" t="str">
        <f>VLOOKUP(D4846,Y$4:AA4848,3,FALSE)</f>
        <v>صداقت</v>
      </c>
      <c r="G4846" s="2">
        <v>0</v>
      </c>
    </row>
    <row r="4847" spans="2:7" x14ac:dyDescent="0.25">
      <c r="B4847" s="122">
        <f t="shared" si="75"/>
        <v>4845</v>
      </c>
      <c r="C4847" s="375">
        <v>45530</v>
      </c>
      <c r="D4847" s="236" t="s">
        <v>157</v>
      </c>
      <c r="E4847" s="223" t="str">
        <f>VLOOKUP(D4847,Y$4:AA4849,2,FALSE)</f>
        <v>کامیون کمپرسی</v>
      </c>
      <c r="F4847" s="223" t="str">
        <f>VLOOKUP(D4847,Y$4:AA4849,3,FALSE)</f>
        <v>صداقت</v>
      </c>
      <c r="G4847" s="2">
        <v>0</v>
      </c>
    </row>
    <row r="4848" spans="2:7" x14ac:dyDescent="0.25">
      <c r="B4848" s="122">
        <f t="shared" si="75"/>
        <v>4846</v>
      </c>
      <c r="C4848" s="375">
        <v>45530</v>
      </c>
      <c r="D4848" s="236" t="s">
        <v>302</v>
      </c>
      <c r="E4848" s="223" t="str">
        <f>VLOOKUP(D4848,Y$4:AA4850,2,FALSE)</f>
        <v>کامیون کمپرسی</v>
      </c>
      <c r="F4848" s="223" t="str">
        <f>VLOOKUP(D4848,Y$4:AA4850,3,FALSE)</f>
        <v>صداقت</v>
      </c>
      <c r="G4848" s="2">
        <v>0</v>
      </c>
    </row>
    <row r="4849" spans="2:7" x14ac:dyDescent="0.25">
      <c r="B4849" s="122">
        <f t="shared" si="75"/>
        <v>4847</v>
      </c>
      <c r="C4849" s="375">
        <v>45530</v>
      </c>
      <c r="D4849" s="236" t="s">
        <v>266</v>
      </c>
      <c r="E4849" s="223" t="str">
        <f>VLOOKUP(D4849,Y$4:AA4851,2,FALSE)</f>
        <v>کامیون کمپرسی</v>
      </c>
      <c r="F4849" s="223" t="str">
        <f>VLOOKUP(D4849,Y$4:AA4851,3,FALSE)</f>
        <v>انصاری</v>
      </c>
      <c r="G4849" s="2">
        <v>0</v>
      </c>
    </row>
    <row r="4850" spans="2:7" x14ac:dyDescent="0.25">
      <c r="B4850" s="122">
        <f t="shared" si="75"/>
        <v>4848</v>
      </c>
      <c r="C4850" s="375">
        <v>45530</v>
      </c>
      <c r="D4850" s="236" t="s">
        <v>267</v>
      </c>
      <c r="E4850" s="223" t="str">
        <f>VLOOKUP(D4850,Y$4:AA4852,2,FALSE)</f>
        <v>کامیون کمپرسی</v>
      </c>
      <c r="F4850" s="223" t="str">
        <f>VLOOKUP(D4850,Y$4:AA4852,3,FALSE)</f>
        <v>انصاری</v>
      </c>
      <c r="G4850" s="2">
        <v>0</v>
      </c>
    </row>
    <row r="4851" spans="2:7" x14ac:dyDescent="0.25">
      <c r="B4851" s="122">
        <f t="shared" si="75"/>
        <v>4849</v>
      </c>
      <c r="C4851" s="375">
        <v>45530</v>
      </c>
      <c r="D4851" s="236" t="s">
        <v>258</v>
      </c>
      <c r="E4851" s="223" t="str">
        <f>VLOOKUP(D4851,Y$4:AA4853,2,FALSE)</f>
        <v>کامیون کمپرسی</v>
      </c>
      <c r="F4851" s="223" t="str">
        <f>VLOOKUP(D4851,Y$4:AA4853,3,FALSE)</f>
        <v>انصاری</v>
      </c>
      <c r="G4851" s="2">
        <v>0</v>
      </c>
    </row>
    <row r="4852" spans="2:7" x14ac:dyDescent="0.25">
      <c r="B4852" s="122">
        <f t="shared" si="75"/>
        <v>4850</v>
      </c>
      <c r="C4852" s="375">
        <v>45530</v>
      </c>
      <c r="D4852" s="236" t="s">
        <v>179</v>
      </c>
      <c r="E4852" s="223" t="str">
        <f>VLOOKUP(D4852,Y$4:AA4854,2,FALSE)</f>
        <v>تانکر آب</v>
      </c>
      <c r="F4852" s="223" t="str">
        <f>VLOOKUP(D4852,Y$4:AA4854,3,FALSE)</f>
        <v>گلپایگانی</v>
      </c>
      <c r="G4852" s="2">
        <v>0</v>
      </c>
    </row>
    <row r="4853" spans="2:7" x14ac:dyDescent="0.25">
      <c r="B4853" s="122">
        <f t="shared" ref="B4853:B4916" si="76">ROW()-2</f>
        <v>4851</v>
      </c>
      <c r="C4853" s="375">
        <v>45530</v>
      </c>
      <c r="D4853" s="236" t="s">
        <v>164</v>
      </c>
      <c r="E4853" s="223" t="str">
        <f>VLOOKUP(D4853,Y$4:AA4855,2,FALSE)</f>
        <v>گریدر 14G</v>
      </c>
      <c r="F4853" s="223" t="str">
        <f>VLOOKUP(D4853,Y$4:AA4855,3,FALSE)</f>
        <v>محمد پور</v>
      </c>
      <c r="G4853" s="2">
        <v>295</v>
      </c>
    </row>
    <row r="4854" spans="2:7" x14ac:dyDescent="0.25">
      <c r="B4854" s="122">
        <f t="shared" si="76"/>
        <v>4852</v>
      </c>
      <c r="C4854" s="375">
        <v>45530</v>
      </c>
      <c r="D4854" s="236" t="s">
        <v>168</v>
      </c>
      <c r="E4854" s="223" t="str">
        <f>VLOOKUP(D4854,Y$4:AA4856,2,FALSE)</f>
        <v>غلطک کششی</v>
      </c>
      <c r="F4854" s="223" t="str">
        <f>VLOOKUP(D4854,Y$4:AA4856,3,FALSE)</f>
        <v>محمد پور</v>
      </c>
      <c r="G4854" s="2">
        <v>72</v>
      </c>
    </row>
    <row r="4855" spans="2:7" x14ac:dyDescent="0.25">
      <c r="B4855" s="122">
        <f t="shared" si="76"/>
        <v>4853</v>
      </c>
      <c r="C4855" s="375">
        <v>45530</v>
      </c>
      <c r="D4855" s="236" t="s">
        <v>171</v>
      </c>
      <c r="E4855" s="223" t="str">
        <f>VLOOKUP(D4855,Y$4:AA4857,2,FALSE)</f>
        <v>غلطک کششی</v>
      </c>
      <c r="F4855" s="223" t="str">
        <f>VLOOKUP(D4855,Y$4:AA4857,3,FALSE)</f>
        <v>محمد پور</v>
      </c>
      <c r="G4855" s="2">
        <v>65</v>
      </c>
    </row>
    <row r="4856" spans="2:7" x14ac:dyDescent="0.25">
      <c r="B4856" s="122">
        <f t="shared" si="76"/>
        <v>4854</v>
      </c>
      <c r="C4856" s="375">
        <v>45530</v>
      </c>
      <c r="D4856" s="236" t="s">
        <v>172</v>
      </c>
      <c r="E4856" s="223" t="str">
        <f>VLOOKUP(D4856,Y$4:AA4858,2,FALSE)</f>
        <v>لودر</v>
      </c>
      <c r="F4856" s="223" t="str">
        <f>VLOOKUP(D4856,Y$4:AA4858,3,FALSE)</f>
        <v>محمد پور</v>
      </c>
      <c r="G4856" s="2">
        <v>147</v>
      </c>
    </row>
    <row r="4857" spans="2:7" x14ac:dyDescent="0.25">
      <c r="B4857" s="122">
        <f t="shared" si="76"/>
        <v>4855</v>
      </c>
      <c r="C4857" s="375">
        <v>45530</v>
      </c>
      <c r="D4857" s="236" t="s">
        <v>173</v>
      </c>
      <c r="E4857" s="223" t="str">
        <f>VLOOKUP(D4857,Y$4:AA4859,2,FALSE)</f>
        <v>تانکر آب</v>
      </c>
      <c r="F4857" s="223" t="str">
        <f>VLOOKUP(D4857,Y$4:AA4859,3,FALSE)</f>
        <v>محمد پور</v>
      </c>
      <c r="G4857" s="2">
        <v>0</v>
      </c>
    </row>
    <row r="4858" spans="2:7" x14ac:dyDescent="0.25">
      <c r="B4858" s="122">
        <f t="shared" si="76"/>
        <v>4856</v>
      </c>
      <c r="C4858" s="375">
        <v>45530</v>
      </c>
      <c r="D4858" s="236" t="s">
        <v>174</v>
      </c>
      <c r="E4858" s="223" t="str">
        <f>VLOOKUP(D4858,Y$4:AA4860,2,FALSE)</f>
        <v>غلطک پاچه بزی</v>
      </c>
      <c r="F4858" s="223" t="str">
        <f>VLOOKUP(D4858,Y$4:AA4860,3,FALSE)</f>
        <v>محمد پور</v>
      </c>
      <c r="G4858" s="2">
        <v>0</v>
      </c>
    </row>
    <row r="4859" spans="2:7" x14ac:dyDescent="0.25">
      <c r="B4859" s="122">
        <f t="shared" si="76"/>
        <v>4857</v>
      </c>
      <c r="C4859" s="375">
        <v>45530</v>
      </c>
      <c r="D4859" s="236" t="s">
        <v>176</v>
      </c>
      <c r="E4859" s="223" t="str">
        <f>VLOOKUP(D4859,Y$4:AA4861,2,FALSE)</f>
        <v>بلدوزر</v>
      </c>
      <c r="F4859" s="223" t="str">
        <f>VLOOKUP(D4859,Y$4:AA4861,3,FALSE)</f>
        <v>محمد پور</v>
      </c>
      <c r="G4859" s="2">
        <v>430</v>
      </c>
    </row>
    <row r="4860" spans="2:7" x14ac:dyDescent="0.25">
      <c r="B4860" s="122">
        <f t="shared" si="76"/>
        <v>4858</v>
      </c>
      <c r="C4860" s="375">
        <v>45530</v>
      </c>
      <c r="D4860" s="236" t="s">
        <v>177</v>
      </c>
      <c r="E4860" s="223" t="str">
        <f>VLOOKUP(D4860,Y$4:AA4862,2,FALSE)</f>
        <v>کمپرسی جفت</v>
      </c>
      <c r="F4860" s="223" t="str">
        <f>VLOOKUP(D4860,Y$4:AA4862,3,FALSE)</f>
        <v>محمد پور</v>
      </c>
      <c r="G4860" s="2">
        <v>234</v>
      </c>
    </row>
    <row r="4861" spans="2:7" x14ac:dyDescent="0.25">
      <c r="B4861" s="122">
        <f t="shared" si="76"/>
        <v>4859</v>
      </c>
      <c r="C4861" s="375">
        <v>45530</v>
      </c>
      <c r="D4861" s="236" t="s">
        <v>270</v>
      </c>
      <c r="E4861" s="223" t="str">
        <f>VLOOKUP(D4861,Y$4:AA4863,2,FALSE)</f>
        <v>کمپرسی جفت</v>
      </c>
      <c r="F4861" s="223" t="str">
        <f>VLOOKUP(D4861,Y$4:AA4863,3,FALSE)</f>
        <v>محمد پور</v>
      </c>
      <c r="G4861" s="2">
        <v>0</v>
      </c>
    </row>
    <row r="4862" spans="2:7" x14ac:dyDescent="0.25">
      <c r="B4862" s="122">
        <f t="shared" si="76"/>
        <v>4860</v>
      </c>
      <c r="C4862" s="375">
        <v>45530</v>
      </c>
      <c r="D4862" s="236" t="s">
        <v>268</v>
      </c>
      <c r="E4862" s="223" t="str">
        <f>VLOOKUP(D4862,Y$4:AA4864,2,FALSE)</f>
        <v>کمپرسی تک</v>
      </c>
      <c r="F4862" s="223" t="str">
        <f>VLOOKUP(D4862,Y$4:AA4864,3,FALSE)</f>
        <v>محمد پور</v>
      </c>
      <c r="G4862" s="2">
        <v>238</v>
      </c>
    </row>
    <row r="4863" spans="2:7" x14ac:dyDescent="0.25">
      <c r="B4863" s="122">
        <f t="shared" si="76"/>
        <v>4861</v>
      </c>
      <c r="C4863" s="375">
        <v>45530</v>
      </c>
      <c r="D4863" s="236" t="s">
        <v>260</v>
      </c>
      <c r="E4863" s="223" t="str">
        <f>VLOOKUP(D4863,Y$4:AA4865,2,FALSE)</f>
        <v>تانکر آب</v>
      </c>
      <c r="F4863" s="223" t="str">
        <f>VLOOKUP(D4863,Y$4:AA4865,3,FALSE)</f>
        <v>محمد پور</v>
      </c>
      <c r="G4863" s="2">
        <v>300</v>
      </c>
    </row>
    <row r="4864" spans="2:7" x14ac:dyDescent="0.25">
      <c r="B4864" s="122">
        <f t="shared" si="76"/>
        <v>4862</v>
      </c>
      <c r="C4864" s="375">
        <v>45530</v>
      </c>
      <c r="D4864" s="236" t="s">
        <v>284</v>
      </c>
      <c r="E4864" s="223" t="str">
        <f>VLOOKUP(D4864,Y$4:AA4866,2,FALSE)</f>
        <v>کمپرسی جفت</v>
      </c>
      <c r="F4864" s="223" t="str">
        <f>VLOOKUP(D4864,Y$4:AA4866,3,FALSE)</f>
        <v>محمد پور</v>
      </c>
      <c r="G4864" s="2">
        <v>304</v>
      </c>
    </row>
    <row r="4865" spans="2:7" x14ac:dyDescent="0.25">
      <c r="B4865" s="122">
        <f t="shared" si="76"/>
        <v>4863</v>
      </c>
      <c r="C4865" s="375">
        <v>45530</v>
      </c>
      <c r="D4865" s="236" t="s">
        <v>359</v>
      </c>
      <c r="E4865" s="223" t="str">
        <f>VLOOKUP(D4865,Y$4:AA4867,2,FALSE)</f>
        <v>کمپرسی جفت</v>
      </c>
      <c r="F4865" s="223" t="str">
        <f>VLOOKUP(D4865,Y$4:AA4867,3,FALSE)</f>
        <v>محمد پور</v>
      </c>
      <c r="G4865" s="2">
        <v>0</v>
      </c>
    </row>
    <row r="4866" spans="2:7" x14ac:dyDescent="0.25">
      <c r="B4866" s="122">
        <f t="shared" si="76"/>
        <v>4864</v>
      </c>
      <c r="C4866" s="375">
        <v>45530</v>
      </c>
      <c r="D4866" s="236" t="s">
        <v>361</v>
      </c>
      <c r="E4866" s="223" t="str">
        <f>VLOOKUP(D4866,Y$4:AA4868,2,FALSE)</f>
        <v>لودر</v>
      </c>
      <c r="F4866" s="223" t="str">
        <f>VLOOKUP(D4866,Y$4:AA4868,3,FALSE)</f>
        <v>محمد پور</v>
      </c>
      <c r="G4866" s="2">
        <v>140</v>
      </c>
    </row>
    <row r="4867" spans="2:7" x14ac:dyDescent="0.25">
      <c r="B4867" s="122">
        <f t="shared" si="76"/>
        <v>4865</v>
      </c>
      <c r="C4867" s="375">
        <v>45530</v>
      </c>
      <c r="D4867" s="236" t="s">
        <v>393</v>
      </c>
      <c r="E4867" s="223" t="str">
        <f>VLOOKUP(D4867,Y$4:AA4869,2,FALSE)</f>
        <v xml:space="preserve"> پمپ بتن</v>
      </c>
      <c r="F4867" s="223" t="str">
        <f>VLOOKUP(D4867,Y$4:AA4869,3,FALSE)</f>
        <v>اسماعیل پور</v>
      </c>
      <c r="G4867" s="2">
        <v>0</v>
      </c>
    </row>
    <row r="4868" spans="2:7" x14ac:dyDescent="0.25">
      <c r="B4868" s="122">
        <f t="shared" si="76"/>
        <v>4866</v>
      </c>
      <c r="C4868" s="375">
        <v>45530</v>
      </c>
      <c r="D4868" s="236" t="s">
        <v>387</v>
      </c>
      <c r="E4868" s="223" t="str">
        <f>VLOOKUP(D4868,Y$4:AA4870,2,FALSE)</f>
        <v>کمپرسی تک</v>
      </c>
      <c r="F4868" s="223" t="str">
        <f>VLOOKUP(D4868,Y$4:AA4870,3,FALSE)</f>
        <v>جواد رضاپور</v>
      </c>
      <c r="G4868" s="2">
        <v>0</v>
      </c>
    </row>
    <row r="4869" spans="2:7" x14ac:dyDescent="0.25">
      <c r="B4869" s="122">
        <f t="shared" si="76"/>
        <v>4867</v>
      </c>
      <c r="C4869" s="375">
        <v>45530</v>
      </c>
      <c r="D4869" s="236" t="s">
        <v>388</v>
      </c>
      <c r="E4869" s="223" t="str">
        <f>VLOOKUP(D4869,Y$4:AA4871,2,FALSE)</f>
        <v>کمپرسی تک</v>
      </c>
      <c r="F4869" s="223" t="str">
        <f>VLOOKUP(D4869,Y$4:AA4871,3,FALSE)</f>
        <v>جواد رضاپور</v>
      </c>
      <c r="G4869" s="2">
        <v>0</v>
      </c>
    </row>
    <row r="4870" spans="2:7" x14ac:dyDescent="0.25">
      <c r="B4870" s="122">
        <f t="shared" si="76"/>
        <v>4868</v>
      </c>
      <c r="C4870" s="375">
        <v>45530</v>
      </c>
      <c r="D4870" s="236" t="s">
        <v>397</v>
      </c>
      <c r="E4870" s="223" t="str">
        <f>VLOOKUP(D4870,Y$4:AA4872,2,FALSE)</f>
        <v>لودر</v>
      </c>
      <c r="F4870" s="223" t="str">
        <f>VLOOKUP(D4870,Y$4:AA4872,3,FALSE)</f>
        <v>جواد رضاپور</v>
      </c>
      <c r="G4870" s="2">
        <v>0</v>
      </c>
    </row>
    <row r="4871" spans="2:7" x14ac:dyDescent="0.25">
      <c r="B4871" s="122">
        <f t="shared" si="76"/>
        <v>4869</v>
      </c>
      <c r="C4871" s="375">
        <v>45530</v>
      </c>
      <c r="D4871" s="236" t="s">
        <v>435</v>
      </c>
      <c r="E4871" s="223" t="str">
        <f>VLOOKUP(D4871,Y$4:AA4873,2,FALSE)</f>
        <v>بلدوزر</v>
      </c>
      <c r="F4871" s="223" t="str">
        <f>VLOOKUP(D4871,Y$4:AA4873,3,FALSE)</f>
        <v>جواد رضاپور</v>
      </c>
      <c r="G4871" s="2">
        <v>235</v>
      </c>
    </row>
    <row r="4872" spans="2:7" x14ac:dyDescent="0.25">
      <c r="B4872" s="122">
        <f t="shared" si="76"/>
        <v>4870</v>
      </c>
      <c r="C4872" s="375">
        <v>45530</v>
      </c>
      <c r="D4872" s="236" t="s">
        <v>436</v>
      </c>
      <c r="E4872" s="223" t="str">
        <f>VLOOKUP(D4872,Y$4:AA4874,2,FALSE)</f>
        <v>تانکر آب</v>
      </c>
      <c r="F4872" s="223" t="str">
        <f>VLOOKUP(D4872,Y$4:AA4874,3,FALSE)</f>
        <v>جواد رضاپور</v>
      </c>
      <c r="G4872" s="2">
        <v>0</v>
      </c>
    </row>
    <row r="4873" spans="2:7" x14ac:dyDescent="0.25">
      <c r="B4873" s="122">
        <f t="shared" si="76"/>
        <v>4871</v>
      </c>
      <c r="C4873" s="375">
        <v>45530</v>
      </c>
      <c r="D4873" s="361" t="s">
        <v>261</v>
      </c>
      <c r="E4873" s="223" t="str">
        <f>VLOOKUP(D4873,Y$4:AA4875,2,FALSE)</f>
        <v>تانکر آب</v>
      </c>
      <c r="F4873" s="223" t="str">
        <f>VLOOKUP(D4873,Y$4:AA4875,3,FALSE)</f>
        <v>خاکسارنژاد</v>
      </c>
      <c r="G4873" s="2">
        <v>0</v>
      </c>
    </row>
    <row r="4874" spans="2:7" x14ac:dyDescent="0.25">
      <c r="B4874" s="122">
        <f t="shared" si="76"/>
        <v>4872</v>
      </c>
      <c r="C4874" s="375">
        <v>45530</v>
      </c>
      <c r="D4874" s="137" t="s">
        <v>487</v>
      </c>
      <c r="E4874" s="223" t="str">
        <f>VLOOKUP(D4874,Y$4:AA4876,2,FALSE)</f>
        <v>کمپرسی تک</v>
      </c>
      <c r="F4874" s="223" t="str">
        <f>VLOOKUP(D4874,Y$4:AA4876,3,FALSE)</f>
        <v>رمضانی مقدم</v>
      </c>
      <c r="G4874" s="2">
        <v>203</v>
      </c>
    </row>
    <row r="4875" spans="2:7" x14ac:dyDescent="0.25">
      <c r="B4875" s="122">
        <f t="shared" si="76"/>
        <v>4873</v>
      </c>
      <c r="C4875" s="375">
        <v>45530</v>
      </c>
      <c r="D4875" s="137" t="s">
        <v>488</v>
      </c>
      <c r="E4875" s="223" t="str">
        <f>VLOOKUP(D4875,Y$4:AA4877,2,FALSE)</f>
        <v>کمپرسی تک</v>
      </c>
      <c r="F4875" s="223" t="str">
        <f>VLOOKUP(D4875,Y$4:AA4877,3,FALSE)</f>
        <v>رمضانی مقدم</v>
      </c>
      <c r="G4875" s="2">
        <v>231</v>
      </c>
    </row>
    <row r="4876" spans="2:7" x14ac:dyDescent="0.25">
      <c r="B4876" s="122">
        <f t="shared" si="76"/>
        <v>4874</v>
      </c>
      <c r="C4876" s="375">
        <v>45530</v>
      </c>
      <c r="D4876" s="137" t="s">
        <v>489</v>
      </c>
      <c r="E4876" s="223" t="str">
        <f>VLOOKUP(D4876,Y$4:AA4878,2,FALSE)</f>
        <v>کمپرسی تک</v>
      </c>
      <c r="F4876" s="223" t="str">
        <f>VLOOKUP(D4876,Y$4:AA4878,3,FALSE)</f>
        <v>رمضانی مقدم</v>
      </c>
      <c r="G4876" s="2">
        <v>210</v>
      </c>
    </row>
    <row r="4877" spans="2:7" x14ac:dyDescent="0.25">
      <c r="B4877" s="122">
        <f t="shared" si="76"/>
        <v>4875</v>
      </c>
      <c r="C4877" s="375">
        <v>45530</v>
      </c>
      <c r="D4877" s="137" t="s">
        <v>490</v>
      </c>
      <c r="E4877" s="223" t="str">
        <f>VLOOKUP(D4877,Y$4:AA4879,2,FALSE)</f>
        <v>کمپرسی تک</v>
      </c>
      <c r="F4877" s="223" t="str">
        <f>VLOOKUP(D4877,Y$4:AA4879,3,FALSE)</f>
        <v>رمضانی مقدم</v>
      </c>
      <c r="G4877" s="2">
        <v>290</v>
      </c>
    </row>
    <row r="4878" spans="2:7" x14ac:dyDescent="0.25">
      <c r="B4878" s="122">
        <f t="shared" si="76"/>
        <v>4876</v>
      </c>
      <c r="C4878" s="376">
        <v>45530</v>
      </c>
      <c r="D4878" s="137" t="s">
        <v>491</v>
      </c>
      <c r="E4878" s="223" t="str">
        <f>VLOOKUP(D4878,Y$4:AA4880,2,FALSE)</f>
        <v>لودر</v>
      </c>
      <c r="F4878" s="223" t="str">
        <f>VLOOKUP(D4878,Y$4:AA4880,3,FALSE)</f>
        <v>رمضانی مقدم</v>
      </c>
      <c r="G4878" s="2">
        <v>93</v>
      </c>
    </row>
    <row r="4879" spans="2:7" x14ac:dyDescent="0.25">
      <c r="B4879" s="122">
        <f t="shared" si="76"/>
        <v>4877</v>
      </c>
      <c r="C4879" s="375">
        <v>45531</v>
      </c>
      <c r="D4879" s="236" t="s">
        <v>127</v>
      </c>
      <c r="E4879" s="223" t="str">
        <f>VLOOKUP(D4879,Y$4:AA4881,2,FALSE)</f>
        <v>بلدوزر</v>
      </c>
      <c r="F4879" s="223" t="str">
        <f>VLOOKUP(D4879,Y$4:AA4881,3,FALSE)</f>
        <v>شرکتی-رجب زاده</v>
      </c>
      <c r="G4879" s="2">
        <v>187</v>
      </c>
    </row>
    <row r="4880" spans="2:7" x14ac:dyDescent="0.25">
      <c r="B4880" s="122">
        <f t="shared" si="76"/>
        <v>4878</v>
      </c>
      <c r="C4880" s="375">
        <v>45531</v>
      </c>
      <c r="D4880" s="236" t="s">
        <v>297</v>
      </c>
      <c r="E4880" s="223" t="str">
        <f>VLOOKUP(D4880,Y$4:AA4882,2,FALSE)</f>
        <v>بلدوزر</v>
      </c>
      <c r="F4880" s="223" t="str">
        <f>VLOOKUP(D4880,Y$4:AA4882,3,FALSE)</f>
        <v>شرکتی-نخعی</v>
      </c>
      <c r="G4880" s="2">
        <v>0</v>
      </c>
    </row>
    <row r="4881" spans="2:7" x14ac:dyDescent="0.25">
      <c r="B4881" s="122">
        <f t="shared" si="76"/>
        <v>4879</v>
      </c>
      <c r="C4881" s="375">
        <v>45531</v>
      </c>
      <c r="D4881" s="236" t="s">
        <v>88</v>
      </c>
      <c r="E4881" s="223" t="str">
        <f>VLOOKUP(D4881,Y$4:AA4883,2,FALSE)</f>
        <v>گریدر  ۱۶g</v>
      </c>
      <c r="F4881" s="223" t="str">
        <f>VLOOKUP(D4881,Y$4:AA4883,3,FALSE)</f>
        <v>شرکتی-یگانه</v>
      </c>
      <c r="G4881" s="2">
        <v>0</v>
      </c>
    </row>
    <row r="4882" spans="2:7" x14ac:dyDescent="0.25">
      <c r="B4882" s="122">
        <f t="shared" si="76"/>
        <v>4880</v>
      </c>
      <c r="C4882" s="375">
        <v>45531</v>
      </c>
      <c r="D4882" s="236" t="s">
        <v>301</v>
      </c>
      <c r="E4882" s="223" t="str">
        <f>VLOOKUP(D4882,Y$4:AA4884,2,FALSE)</f>
        <v>گریدر  ۱۶g</v>
      </c>
      <c r="F4882" s="223" t="str">
        <f>VLOOKUP(D4882,Y$4:AA4884,3,FALSE)</f>
        <v>شرکتی-حسن پور</v>
      </c>
      <c r="G4882" s="2">
        <v>0</v>
      </c>
    </row>
    <row r="4883" spans="2:7" x14ac:dyDescent="0.25">
      <c r="B4883" s="122">
        <f t="shared" si="76"/>
        <v>4881</v>
      </c>
      <c r="C4883" s="375">
        <v>45531</v>
      </c>
      <c r="D4883" s="236" t="s">
        <v>120</v>
      </c>
      <c r="E4883" s="223" t="str">
        <f>VLOOKUP(D4883,Y$4:AA4885,2,FALSE)</f>
        <v>میکسراتکو</v>
      </c>
      <c r="F4883" s="223" t="str">
        <f>VLOOKUP(D4883,Y$4:AA4885,3,FALSE)</f>
        <v>شرکتی-شاکری</v>
      </c>
      <c r="G4883" s="2">
        <v>0</v>
      </c>
    </row>
    <row r="4884" spans="2:7" x14ac:dyDescent="0.25">
      <c r="B4884" s="122">
        <f t="shared" si="76"/>
        <v>4882</v>
      </c>
      <c r="C4884" s="375">
        <v>45531</v>
      </c>
      <c r="D4884" s="236" t="s">
        <v>122</v>
      </c>
      <c r="E4884" s="223" t="str">
        <f>VLOOKUP(D4884,Y$4:AA4886,2,FALSE)</f>
        <v>میکسر امیکو</v>
      </c>
      <c r="F4884" s="223" t="str">
        <f>VLOOKUP(D4884,Y$4:AA4886,3,FALSE)</f>
        <v>شرکتی-زراعتی</v>
      </c>
      <c r="G4884" s="2">
        <v>124</v>
      </c>
    </row>
    <row r="4885" spans="2:7" x14ac:dyDescent="0.25">
      <c r="B4885" s="122">
        <f t="shared" si="76"/>
        <v>4883</v>
      </c>
      <c r="C4885" s="375">
        <v>45531</v>
      </c>
      <c r="D4885" s="236" t="s">
        <v>356</v>
      </c>
      <c r="E4885" s="223" t="str">
        <f>VLOOKUP(D4885,Y$4:AA4887,2,FALSE)</f>
        <v>میکسر اتکو</v>
      </c>
      <c r="F4885" s="223" t="str">
        <f>VLOOKUP(D4885,Y$4:AA4887,3,FALSE)</f>
        <v>-</v>
      </c>
      <c r="G4885" s="2">
        <v>0</v>
      </c>
    </row>
    <row r="4886" spans="2:7" x14ac:dyDescent="0.25">
      <c r="B4886" s="122">
        <f t="shared" si="76"/>
        <v>4884</v>
      </c>
      <c r="C4886" s="375">
        <v>45531</v>
      </c>
      <c r="D4886" s="236" t="s">
        <v>460</v>
      </c>
      <c r="E4886" s="223" t="str">
        <f>VLOOKUP(D4886,Y$4:AA4888,2,FALSE)</f>
        <v>میکسر امیکو</v>
      </c>
      <c r="F4886" s="223" t="str">
        <f>VLOOKUP(D4886,Y$4:AA4888,3,FALSE)</f>
        <v>شرکتی-زراعتی</v>
      </c>
      <c r="G4886" s="2">
        <v>0</v>
      </c>
    </row>
    <row r="4887" spans="2:7" x14ac:dyDescent="0.25">
      <c r="B4887" s="122">
        <f t="shared" si="76"/>
        <v>4885</v>
      </c>
      <c r="C4887" s="375">
        <v>45531</v>
      </c>
      <c r="D4887" s="236" t="s">
        <v>119</v>
      </c>
      <c r="E4887" s="223" t="str">
        <f>VLOOKUP(D4887,Y$4:AA4889,2,FALSE)</f>
        <v>غلطک</v>
      </c>
      <c r="F4887" s="223" t="str">
        <f>VLOOKUP(D4887,Y$4:AA4889,3,FALSE)</f>
        <v>شرکتی-جمالی</v>
      </c>
      <c r="G4887" s="2">
        <v>0</v>
      </c>
    </row>
    <row r="4888" spans="2:7" x14ac:dyDescent="0.25">
      <c r="B4888" s="122">
        <f t="shared" si="76"/>
        <v>4886</v>
      </c>
      <c r="C4888" s="375">
        <v>45531</v>
      </c>
      <c r="D4888" s="236" t="s">
        <v>110</v>
      </c>
      <c r="E4888" s="223" t="str">
        <f>VLOOKUP(D4888,Y$4:AA4890,2,FALSE)</f>
        <v>غلطک</v>
      </c>
      <c r="F4888" s="223" t="str">
        <f>VLOOKUP(D4888,Y$4:AA4890,3,FALSE)</f>
        <v>شرکتی-شیری</v>
      </c>
      <c r="G4888" s="2">
        <v>0</v>
      </c>
    </row>
    <row r="4889" spans="2:7" x14ac:dyDescent="0.25">
      <c r="B4889" s="122">
        <f t="shared" si="76"/>
        <v>4887</v>
      </c>
      <c r="C4889" s="375">
        <v>45531</v>
      </c>
      <c r="D4889" s="236" t="s">
        <v>107</v>
      </c>
      <c r="E4889" s="223" t="str">
        <f>VLOOKUP(D4889,Y$4:AA4891,2,FALSE)</f>
        <v>غلطک</v>
      </c>
      <c r="F4889" s="223" t="str">
        <f>VLOOKUP(D4889,Y$4:AA4891,3,FALSE)</f>
        <v>شرکتی-دیانتی</v>
      </c>
      <c r="G4889" s="2">
        <v>0</v>
      </c>
    </row>
    <row r="4890" spans="2:7" x14ac:dyDescent="0.25">
      <c r="B4890" s="122">
        <f t="shared" si="76"/>
        <v>4888</v>
      </c>
      <c r="C4890" s="375">
        <v>45531</v>
      </c>
      <c r="D4890" s="236" t="s">
        <v>285</v>
      </c>
      <c r="E4890" s="223" t="str">
        <f>VLOOKUP(D4890,Y$4:AA4892,2,FALSE)</f>
        <v>غلطک</v>
      </c>
      <c r="F4890" s="223" t="str">
        <f>VLOOKUP(D4890,Y$4:AA4892,3,FALSE)</f>
        <v>شرکتی-شیری</v>
      </c>
      <c r="G4890" s="2">
        <v>0</v>
      </c>
    </row>
    <row r="4891" spans="2:7" x14ac:dyDescent="0.25">
      <c r="B4891" s="122">
        <f t="shared" si="76"/>
        <v>4889</v>
      </c>
      <c r="C4891" s="375">
        <v>45531</v>
      </c>
      <c r="D4891" s="236" t="s">
        <v>380</v>
      </c>
      <c r="E4891" s="223" t="str">
        <f>VLOOKUP(D4891,Y$4:AA4893,2,FALSE)</f>
        <v>غلطک</v>
      </c>
      <c r="F4891" s="223">
        <f>VLOOKUP(D4891,Y$4:AA4893,3,FALSE)</f>
        <v>0</v>
      </c>
      <c r="G4891" s="2">
        <v>0</v>
      </c>
    </row>
    <row r="4892" spans="2:7" x14ac:dyDescent="0.25">
      <c r="B4892" s="122">
        <f t="shared" si="76"/>
        <v>4890</v>
      </c>
      <c r="C4892" s="375">
        <v>45531</v>
      </c>
      <c r="D4892" s="236" t="s">
        <v>381</v>
      </c>
      <c r="E4892" s="223" t="str">
        <f>VLOOKUP(D4892,Y$4:AA4894,2,FALSE)</f>
        <v>غلطک</v>
      </c>
      <c r="F4892" s="223">
        <f>VLOOKUP(D4892,Y$4:AA4894,3,FALSE)</f>
        <v>0</v>
      </c>
      <c r="G4892" s="2">
        <v>0</v>
      </c>
    </row>
    <row r="4893" spans="2:7" x14ac:dyDescent="0.25">
      <c r="B4893" s="122">
        <f t="shared" si="76"/>
        <v>4891</v>
      </c>
      <c r="C4893" s="375">
        <v>45531</v>
      </c>
      <c r="D4893" s="236" t="s">
        <v>91</v>
      </c>
      <c r="E4893" s="223" t="str">
        <f>VLOOKUP(D4893,Y$4:AA4895,2,FALSE)</f>
        <v>کامیون کمپرسی</v>
      </c>
      <c r="F4893" s="223" t="str">
        <f>VLOOKUP(D4893,Y$4:AA4895,3,FALSE)</f>
        <v>شرکتی-یحیی زاده</v>
      </c>
      <c r="G4893" s="2">
        <v>0</v>
      </c>
    </row>
    <row r="4894" spans="2:7" x14ac:dyDescent="0.25">
      <c r="B4894" s="122">
        <f t="shared" si="76"/>
        <v>4892</v>
      </c>
      <c r="C4894" s="375">
        <v>45531</v>
      </c>
      <c r="D4894" s="236" t="s">
        <v>94</v>
      </c>
      <c r="E4894" s="223" t="str">
        <f>VLOOKUP(D4894,Y$4:AA4896,2,FALSE)</f>
        <v>کامیون کمپرسی</v>
      </c>
      <c r="F4894" s="223" t="str">
        <f>VLOOKUP(D4894,Y$4:AA4896,3,FALSE)</f>
        <v>شرکتی-نوروز غلامی</v>
      </c>
      <c r="G4894" s="2">
        <v>0</v>
      </c>
    </row>
    <row r="4895" spans="2:7" x14ac:dyDescent="0.25">
      <c r="B4895" s="122">
        <f t="shared" si="76"/>
        <v>4893</v>
      </c>
      <c r="C4895" s="375">
        <v>45531</v>
      </c>
      <c r="D4895" s="236" t="s">
        <v>117</v>
      </c>
      <c r="E4895" s="223" t="str">
        <f>VLOOKUP(D4895,Y$4:AA4897,2,FALSE)</f>
        <v>کامیون کمپرسی</v>
      </c>
      <c r="F4895" s="223" t="str">
        <f>VLOOKUP(D4895,Y$4:AA4897,3,FALSE)</f>
        <v>شرکتی-علیرضا اقلیمی</v>
      </c>
      <c r="G4895" s="2">
        <v>165</v>
      </c>
    </row>
    <row r="4896" spans="2:7" x14ac:dyDescent="0.25">
      <c r="B4896" s="122">
        <f t="shared" si="76"/>
        <v>4894</v>
      </c>
      <c r="C4896" s="375">
        <v>45531</v>
      </c>
      <c r="D4896" s="236" t="s">
        <v>130</v>
      </c>
      <c r="E4896" s="223" t="str">
        <f>VLOOKUP(D4896,Y$4:AA4898,2,FALSE)</f>
        <v>تانکر ابپاش بنز</v>
      </c>
      <c r="F4896" s="223" t="str">
        <f>VLOOKUP(D4896,Y$4:AA4898,3,FALSE)</f>
        <v>شرکتی-بارانی</v>
      </c>
      <c r="G4896" s="2">
        <v>39</v>
      </c>
    </row>
    <row r="4897" spans="2:7" x14ac:dyDescent="0.25">
      <c r="B4897" s="122">
        <f t="shared" si="76"/>
        <v>4895</v>
      </c>
      <c r="C4897" s="375">
        <v>45531</v>
      </c>
      <c r="D4897" s="236" t="s">
        <v>96</v>
      </c>
      <c r="E4897" s="223" t="str">
        <f>VLOOKUP(D4897,Y$4:AA4899,2,FALSE)</f>
        <v>تانکر ابپاش بنز</v>
      </c>
      <c r="F4897" s="223" t="str">
        <f>VLOOKUP(D4897,Y$4:AA4899,3,FALSE)</f>
        <v>شرکتی-میامی</v>
      </c>
      <c r="G4897" s="2">
        <v>0</v>
      </c>
    </row>
    <row r="4898" spans="2:7" x14ac:dyDescent="0.25">
      <c r="B4898" s="122">
        <f t="shared" si="76"/>
        <v>4896</v>
      </c>
      <c r="C4898" s="375">
        <v>45531</v>
      </c>
      <c r="D4898" s="236" t="s">
        <v>114</v>
      </c>
      <c r="E4898" s="223" t="str">
        <f>VLOOKUP(D4898,Y$4:AA4900,2,FALSE)</f>
        <v>تانکر سوخت بنز</v>
      </c>
      <c r="F4898" s="223" t="str">
        <f>VLOOKUP(D4898,Y$4:AA4900,3,FALSE)</f>
        <v>شرکتی-برات زاده- از تاریخ 1 تیرماه</v>
      </c>
      <c r="G4898" s="2">
        <v>0</v>
      </c>
    </row>
    <row r="4899" spans="2:7" x14ac:dyDescent="0.25">
      <c r="B4899" s="122">
        <f t="shared" si="76"/>
        <v>4897</v>
      </c>
      <c r="C4899" s="375">
        <v>45531</v>
      </c>
      <c r="D4899" s="106" t="s">
        <v>399</v>
      </c>
      <c r="E4899" s="223" t="str">
        <f>VLOOKUP(D4899,Y$4:AA4901,2,FALSE)</f>
        <v xml:space="preserve"> لودر</v>
      </c>
      <c r="F4899" s="223" t="str">
        <f>VLOOKUP(D4899,Y$4:AA4901,3,FALSE)</f>
        <v>شرکتی-پیروزی</v>
      </c>
      <c r="G4899" s="2">
        <v>0</v>
      </c>
    </row>
    <row r="4900" spans="2:7" x14ac:dyDescent="0.25">
      <c r="B4900" s="122">
        <f t="shared" si="76"/>
        <v>4898</v>
      </c>
      <c r="C4900" s="375">
        <v>45531</v>
      </c>
      <c r="D4900" s="236" t="s">
        <v>158</v>
      </c>
      <c r="E4900" s="223" t="str">
        <f>VLOOKUP(D4900,Y$4:AA4902,2,FALSE)</f>
        <v>بیل مکانیکی</v>
      </c>
      <c r="F4900" s="223" t="str">
        <f>VLOOKUP(D4900,Y$4:AA4902,3,FALSE)</f>
        <v>تکبری</v>
      </c>
      <c r="G4900" s="2">
        <v>0</v>
      </c>
    </row>
    <row r="4901" spans="2:7" x14ac:dyDescent="0.25">
      <c r="B4901" s="122">
        <f t="shared" si="76"/>
        <v>4899</v>
      </c>
      <c r="C4901" s="375">
        <v>45531</v>
      </c>
      <c r="D4901" s="236" t="s">
        <v>144</v>
      </c>
      <c r="E4901" s="223" t="str">
        <f>VLOOKUP(D4901,Y$4:AA4903,2,FALSE)</f>
        <v>بلدوزر D85</v>
      </c>
      <c r="F4901" s="223" t="str">
        <f>VLOOKUP(D4901,Y$4:AA4903,3,FALSE)</f>
        <v>اکبری</v>
      </c>
      <c r="G4901" s="2">
        <v>0</v>
      </c>
    </row>
    <row r="4902" spans="2:7" x14ac:dyDescent="0.25">
      <c r="B4902" s="122">
        <f t="shared" si="76"/>
        <v>4900</v>
      </c>
      <c r="C4902" s="375">
        <v>45531</v>
      </c>
      <c r="D4902" s="236" t="s">
        <v>146</v>
      </c>
      <c r="E4902" s="223" t="str">
        <f>VLOOKUP(D4902,Y$4:AA4904,2,FALSE)</f>
        <v>بلدوزر D85</v>
      </c>
      <c r="F4902" s="223" t="str">
        <f>VLOOKUP(D4902,Y$4:AA4904,3,FALSE)</f>
        <v>اکبری</v>
      </c>
      <c r="G4902" s="2">
        <v>0</v>
      </c>
    </row>
    <row r="4903" spans="2:7" x14ac:dyDescent="0.25">
      <c r="B4903" s="122">
        <f t="shared" si="76"/>
        <v>4901</v>
      </c>
      <c r="C4903" s="375">
        <v>45531</v>
      </c>
      <c r="D4903" s="236" t="s">
        <v>147</v>
      </c>
      <c r="E4903" s="223" t="str">
        <f>VLOOKUP(D4903,Y$4:AA4905,2,FALSE)</f>
        <v>بلدوزر کاترپیلار D8</v>
      </c>
      <c r="F4903" s="223" t="str">
        <f>VLOOKUP(D4903,Y$4:AA4905,3,FALSE)</f>
        <v>حسن پور</v>
      </c>
      <c r="G4903" s="2">
        <v>504</v>
      </c>
    </row>
    <row r="4904" spans="2:7" x14ac:dyDescent="0.25">
      <c r="B4904" s="122">
        <f t="shared" si="76"/>
        <v>4902</v>
      </c>
      <c r="C4904" s="375">
        <v>45531</v>
      </c>
      <c r="D4904" s="236" t="s">
        <v>162</v>
      </c>
      <c r="E4904" s="223" t="str">
        <f>VLOOKUP(D4904,Y$4:AA4906,2,FALSE)</f>
        <v>بیل مکانیکی</v>
      </c>
      <c r="F4904" s="223" t="str">
        <f>VLOOKUP(D4904,Y$4:AA4906,3,FALSE)</f>
        <v>رضاپور</v>
      </c>
      <c r="G4904" s="2">
        <v>0</v>
      </c>
    </row>
    <row r="4905" spans="2:7" x14ac:dyDescent="0.25">
      <c r="B4905" s="122">
        <f t="shared" si="76"/>
        <v>4903</v>
      </c>
      <c r="C4905" s="375">
        <v>45531</v>
      </c>
      <c r="D4905" s="236" t="s">
        <v>398</v>
      </c>
      <c r="E4905" s="223" t="str">
        <f>VLOOKUP(D4905,Y$4:AA4907,2,FALSE)</f>
        <v>بلدوزر</v>
      </c>
      <c r="F4905" s="223" t="str">
        <f>VLOOKUP(D4905,Y$4:AA4907,3,FALSE)</f>
        <v>جواد رضاپور</v>
      </c>
      <c r="G4905" s="2">
        <v>0</v>
      </c>
    </row>
    <row r="4906" spans="2:7" x14ac:dyDescent="0.25">
      <c r="B4906" s="122">
        <f t="shared" si="76"/>
        <v>4904</v>
      </c>
      <c r="C4906" s="375">
        <v>45531</v>
      </c>
      <c r="D4906" s="236" t="s">
        <v>149</v>
      </c>
      <c r="E4906" s="223" t="str">
        <f>VLOOKUP(D4906,Y$4:AA4908,2,FALSE)</f>
        <v>لودر ZL50</v>
      </c>
      <c r="F4906" s="223" t="str">
        <f>VLOOKUP(D4906,Y$4:AA4908,3,FALSE)</f>
        <v>میرزایی</v>
      </c>
      <c r="G4906" s="2">
        <v>158</v>
      </c>
    </row>
    <row r="4907" spans="2:7" x14ac:dyDescent="0.25">
      <c r="B4907" s="122">
        <f t="shared" si="76"/>
        <v>4905</v>
      </c>
      <c r="C4907" s="375">
        <v>45531</v>
      </c>
      <c r="D4907" s="236" t="s">
        <v>150</v>
      </c>
      <c r="E4907" s="223" t="str">
        <f>VLOOKUP(D4907,Y$4:AA4909,2,FALSE)</f>
        <v>کامیون کمپرسی</v>
      </c>
      <c r="F4907" s="223" t="str">
        <f>VLOOKUP(D4907,Y$4:AA4909,3,FALSE)</f>
        <v>میرزایی</v>
      </c>
      <c r="G4907" s="2">
        <v>217</v>
      </c>
    </row>
    <row r="4908" spans="2:7" x14ac:dyDescent="0.25">
      <c r="B4908" s="122">
        <f t="shared" si="76"/>
        <v>4906</v>
      </c>
      <c r="C4908" s="375">
        <v>45531</v>
      </c>
      <c r="D4908" s="236" t="s">
        <v>152</v>
      </c>
      <c r="E4908" s="223" t="str">
        <f>VLOOKUP(D4908,Y$4:AA4910,2,FALSE)</f>
        <v>کامیون کمپرسی</v>
      </c>
      <c r="F4908" s="223" t="str">
        <f>VLOOKUP(D4908,Y$4:AA4910,3,FALSE)</f>
        <v>میرزایی</v>
      </c>
      <c r="G4908" s="2">
        <v>172</v>
      </c>
    </row>
    <row r="4909" spans="2:7" x14ac:dyDescent="0.25">
      <c r="B4909" s="122">
        <f t="shared" si="76"/>
        <v>4907</v>
      </c>
      <c r="C4909" s="375">
        <v>45531</v>
      </c>
      <c r="D4909" s="236" t="s">
        <v>153</v>
      </c>
      <c r="E4909" s="223" t="str">
        <f>VLOOKUP(D4909,Y$4:AA4911,2,FALSE)</f>
        <v>کامیون کمپرسی</v>
      </c>
      <c r="F4909" s="223" t="str">
        <f>VLOOKUP(D4909,Y$4:AA4911,3,FALSE)</f>
        <v>میرزایی</v>
      </c>
      <c r="G4909" s="2">
        <v>200</v>
      </c>
    </row>
    <row r="4910" spans="2:7" x14ac:dyDescent="0.25">
      <c r="B4910" s="122">
        <f t="shared" si="76"/>
        <v>4908</v>
      </c>
      <c r="C4910" s="375">
        <v>45531</v>
      </c>
      <c r="D4910" s="236" t="s">
        <v>137</v>
      </c>
      <c r="E4910" s="223" t="str">
        <f>VLOOKUP(D4910,Y$4:AA4912,2,FALSE)</f>
        <v>بیل مکانیکی</v>
      </c>
      <c r="F4910" s="223" t="str">
        <f>VLOOKUP(D4910,Y$4:AA4912,3,FALSE)</f>
        <v>انصاری</v>
      </c>
      <c r="G4910" s="2">
        <v>286</v>
      </c>
    </row>
    <row r="4911" spans="2:7" x14ac:dyDescent="0.25">
      <c r="B4911" s="122">
        <f t="shared" si="76"/>
        <v>4909</v>
      </c>
      <c r="C4911" s="375">
        <v>45531</v>
      </c>
      <c r="D4911" s="236" t="s">
        <v>139</v>
      </c>
      <c r="E4911" s="223" t="str">
        <f>VLOOKUP(D4911,Y$4:AA4913,2,FALSE)</f>
        <v>بیل مکانیکی</v>
      </c>
      <c r="F4911" s="223" t="str">
        <f>VLOOKUP(D4911,Y$4:AA4913,3,FALSE)</f>
        <v>انصاری</v>
      </c>
      <c r="G4911" s="2">
        <v>0</v>
      </c>
    </row>
    <row r="4912" spans="2:7" x14ac:dyDescent="0.25">
      <c r="B4912" s="122">
        <f t="shared" si="76"/>
        <v>4910</v>
      </c>
      <c r="C4912" s="375">
        <v>45531</v>
      </c>
      <c r="D4912" s="236" t="s">
        <v>141</v>
      </c>
      <c r="E4912" s="223" t="str">
        <f>VLOOKUP(D4912,Y$4:AA4914,2,FALSE)</f>
        <v>کامیون کمپرسی</v>
      </c>
      <c r="F4912" s="223" t="str">
        <f>VLOOKUP(D4912,Y$4:AA4914,3,FALSE)</f>
        <v>انصاری</v>
      </c>
      <c r="G4912" s="2">
        <v>0</v>
      </c>
    </row>
    <row r="4913" spans="2:7" x14ac:dyDescent="0.25">
      <c r="B4913" s="122">
        <f t="shared" si="76"/>
        <v>4911</v>
      </c>
      <c r="C4913" s="375">
        <v>45531</v>
      </c>
      <c r="D4913" s="236" t="s">
        <v>142</v>
      </c>
      <c r="E4913" s="223" t="str">
        <f>VLOOKUP(D4913,Y$4:AA4915,2,FALSE)</f>
        <v>کامیون کمپرسی</v>
      </c>
      <c r="F4913" s="223" t="str">
        <f>VLOOKUP(D4913,Y$4:AA4915,3,FALSE)</f>
        <v>انصاری</v>
      </c>
      <c r="G4913" s="2">
        <v>0</v>
      </c>
    </row>
    <row r="4914" spans="2:7" x14ac:dyDescent="0.25">
      <c r="B4914" s="122">
        <f t="shared" si="76"/>
        <v>4912</v>
      </c>
      <c r="C4914" s="375">
        <v>45531</v>
      </c>
      <c r="D4914" s="236" t="s">
        <v>143</v>
      </c>
      <c r="E4914" s="223" t="str">
        <f>VLOOKUP(D4914,Y$4:AA4916,2,FALSE)</f>
        <v>کامیون کمپرسی</v>
      </c>
      <c r="F4914" s="223" t="str">
        <f>VLOOKUP(D4914,Y$4:AA4916,3,FALSE)</f>
        <v>انصاری</v>
      </c>
      <c r="G4914" s="2">
        <v>0</v>
      </c>
    </row>
    <row r="4915" spans="2:7" x14ac:dyDescent="0.25">
      <c r="B4915" s="122">
        <f t="shared" si="76"/>
        <v>4913</v>
      </c>
      <c r="C4915" s="375">
        <v>45531</v>
      </c>
      <c r="D4915" s="236" t="s">
        <v>136</v>
      </c>
      <c r="E4915" s="223" t="str">
        <f>VLOOKUP(D4915,Y$4:AA4917,2,FALSE)</f>
        <v>بلدوزر</v>
      </c>
      <c r="F4915" s="223" t="str">
        <f>VLOOKUP(D4915,Y$4:AA4917,3,FALSE)</f>
        <v>انصاری</v>
      </c>
      <c r="G4915" s="2">
        <v>0</v>
      </c>
    </row>
    <row r="4916" spans="2:7" x14ac:dyDescent="0.25">
      <c r="B4916" s="122">
        <f t="shared" si="76"/>
        <v>4914</v>
      </c>
      <c r="C4916" s="375">
        <v>45531</v>
      </c>
      <c r="D4916" s="236" t="s">
        <v>286</v>
      </c>
      <c r="E4916" s="223" t="str">
        <f>VLOOKUP(D4916,Y$4:AA4918,2,FALSE)</f>
        <v>بلدوزر</v>
      </c>
      <c r="F4916" s="223" t="str">
        <f>VLOOKUP(D4916,Y$4:AA4918,3,FALSE)</f>
        <v>انصاری</v>
      </c>
      <c r="G4916" s="2">
        <v>0</v>
      </c>
    </row>
    <row r="4917" spans="2:7" x14ac:dyDescent="0.25">
      <c r="B4917" s="122">
        <f t="shared" ref="B4917:B4980" si="77">ROW()-2</f>
        <v>4915</v>
      </c>
      <c r="C4917" s="375">
        <v>45531</v>
      </c>
      <c r="D4917" s="236" t="s">
        <v>155</v>
      </c>
      <c r="E4917" s="223" t="str">
        <f>VLOOKUP(D4917,Y$4:AA4919,2,FALSE)</f>
        <v>لودر</v>
      </c>
      <c r="F4917" s="223" t="str">
        <f>VLOOKUP(D4917,Y$4:AA4919,3,FALSE)</f>
        <v>صداقت</v>
      </c>
      <c r="G4917" s="2">
        <v>124</v>
      </c>
    </row>
    <row r="4918" spans="2:7" x14ac:dyDescent="0.25">
      <c r="B4918" s="122">
        <f t="shared" si="77"/>
        <v>4916</v>
      </c>
      <c r="C4918" s="375">
        <v>45531</v>
      </c>
      <c r="D4918" s="236" t="s">
        <v>156</v>
      </c>
      <c r="E4918" s="223" t="str">
        <f>VLOOKUP(D4918,Y$4:AA4920,2,FALSE)</f>
        <v>کامیون کمپرسی</v>
      </c>
      <c r="F4918" s="223" t="str">
        <f>VLOOKUP(D4918,Y$4:AA4920,3,FALSE)</f>
        <v>صداقت</v>
      </c>
      <c r="G4918" s="2">
        <v>201</v>
      </c>
    </row>
    <row r="4919" spans="2:7" x14ac:dyDescent="0.25">
      <c r="B4919" s="122">
        <f t="shared" si="77"/>
        <v>4917</v>
      </c>
      <c r="C4919" s="375">
        <v>45531</v>
      </c>
      <c r="D4919" s="236" t="s">
        <v>157</v>
      </c>
      <c r="E4919" s="223" t="str">
        <f>VLOOKUP(D4919,Y$4:AA4921,2,FALSE)</f>
        <v>کامیون کمپرسی</v>
      </c>
      <c r="F4919" s="223" t="str">
        <f>VLOOKUP(D4919,Y$4:AA4921,3,FALSE)</f>
        <v>صداقت</v>
      </c>
      <c r="G4919" s="2">
        <v>0</v>
      </c>
    </row>
    <row r="4920" spans="2:7" x14ac:dyDescent="0.25">
      <c r="B4920" s="122">
        <f t="shared" si="77"/>
        <v>4918</v>
      </c>
      <c r="C4920" s="375">
        <v>45531</v>
      </c>
      <c r="D4920" s="236" t="s">
        <v>302</v>
      </c>
      <c r="E4920" s="223" t="str">
        <f>VLOOKUP(D4920,Y$4:AA4922,2,FALSE)</f>
        <v>کامیون کمپرسی</v>
      </c>
      <c r="F4920" s="223" t="str">
        <f>VLOOKUP(D4920,Y$4:AA4922,3,FALSE)</f>
        <v>صداقت</v>
      </c>
      <c r="G4920" s="2">
        <v>0</v>
      </c>
    </row>
    <row r="4921" spans="2:7" x14ac:dyDescent="0.25">
      <c r="B4921" s="122">
        <f t="shared" si="77"/>
        <v>4919</v>
      </c>
      <c r="C4921" s="375">
        <v>45531</v>
      </c>
      <c r="D4921" s="236" t="s">
        <v>266</v>
      </c>
      <c r="E4921" s="223" t="str">
        <f>VLOOKUP(D4921,Y$4:AA4923,2,FALSE)</f>
        <v>کامیون کمپرسی</v>
      </c>
      <c r="F4921" s="223" t="str">
        <f>VLOOKUP(D4921,Y$4:AA4923,3,FALSE)</f>
        <v>انصاری</v>
      </c>
      <c r="G4921" s="2">
        <v>0</v>
      </c>
    </row>
    <row r="4922" spans="2:7" x14ac:dyDescent="0.25">
      <c r="B4922" s="122">
        <f t="shared" si="77"/>
        <v>4920</v>
      </c>
      <c r="C4922" s="375">
        <v>45531</v>
      </c>
      <c r="D4922" s="236" t="s">
        <v>267</v>
      </c>
      <c r="E4922" s="223" t="str">
        <f>VLOOKUP(D4922,Y$4:AA4924,2,FALSE)</f>
        <v>کامیون کمپرسی</v>
      </c>
      <c r="F4922" s="223" t="str">
        <f>VLOOKUP(D4922,Y$4:AA4924,3,FALSE)</f>
        <v>انصاری</v>
      </c>
      <c r="G4922" s="2">
        <v>0</v>
      </c>
    </row>
    <row r="4923" spans="2:7" x14ac:dyDescent="0.25">
      <c r="B4923" s="122">
        <f t="shared" si="77"/>
        <v>4921</v>
      </c>
      <c r="C4923" s="375">
        <v>45531</v>
      </c>
      <c r="D4923" s="236" t="s">
        <v>258</v>
      </c>
      <c r="E4923" s="223" t="str">
        <f>VLOOKUP(D4923,Y$4:AA4925,2,FALSE)</f>
        <v>کامیون کمپرسی</v>
      </c>
      <c r="F4923" s="223" t="str">
        <f>VLOOKUP(D4923,Y$4:AA4925,3,FALSE)</f>
        <v>انصاری</v>
      </c>
      <c r="G4923" s="2">
        <v>190</v>
      </c>
    </row>
    <row r="4924" spans="2:7" x14ac:dyDescent="0.25">
      <c r="B4924" s="122">
        <f t="shared" si="77"/>
        <v>4922</v>
      </c>
      <c r="C4924" s="375">
        <v>45531</v>
      </c>
      <c r="D4924" s="236" t="s">
        <v>179</v>
      </c>
      <c r="E4924" s="223" t="str">
        <f>VLOOKUP(D4924,Y$4:AA4926,2,FALSE)</f>
        <v>تانکر آب</v>
      </c>
      <c r="F4924" s="223" t="str">
        <f>VLOOKUP(D4924,Y$4:AA4926,3,FALSE)</f>
        <v>گلپایگانی</v>
      </c>
      <c r="G4924" s="2">
        <v>0</v>
      </c>
    </row>
    <row r="4925" spans="2:7" x14ac:dyDescent="0.25">
      <c r="B4925" s="122">
        <f t="shared" si="77"/>
        <v>4923</v>
      </c>
      <c r="C4925" s="375">
        <v>45531</v>
      </c>
      <c r="D4925" s="236" t="s">
        <v>164</v>
      </c>
      <c r="E4925" s="223" t="str">
        <f>VLOOKUP(D4925,Y$4:AA4927,2,FALSE)</f>
        <v>گریدر 14G</v>
      </c>
      <c r="F4925" s="223" t="str">
        <f>VLOOKUP(D4925,Y$4:AA4927,3,FALSE)</f>
        <v>محمد پور</v>
      </c>
      <c r="G4925" s="2">
        <v>0</v>
      </c>
    </row>
    <row r="4926" spans="2:7" x14ac:dyDescent="0.25">
      <c r="B4926" s="122">
        <f t="shared" si="77"/>
        <v>4924</v>
      </c>
      <c r="C4926" s="375">
        <v>45531</v>
      </c>
      <c r="D4926" s="236" t="s">
        <v>168</v>
      </c>
      <c r="E4926" s="223" t="str">
        <f>VLOOKUP(D4926,Y$4:AA4928,2,FALSE)</f>
        <v>غلطک کششی</v>
      </c>
      <c r="F4926" s="223" t="str">
        <f>VLOOKUP(D4926,Y$4:AA4928,3,FALSE)</f>
        <v>محمد پور</v>
      </c>
      <c r="G4926" s="2">
        <v>0</v>
      </c>
    </row>
    <row r="4927" spans="2:7" x14ac:dyDescent="0.25">
      <c r="B4927" s="122">
        <f t="shared" si="77"/>
        <v>4925</v>
      </c>
      <c r="C4927" s="375">
        <v>45531</v>
      </c>
      <c r="D4927" s="236" t="s">
        <v>171</v>
      </c>
      <c r="E4927" s="223" t="str">
        <f>VLOOKUP(D4927,Y$4:AA4929,2,FALSE)</f>
        <v>غلطک کششی</v>
      </c>
      <c r="F4927" s="223" t="str">
        <f>VLOOKUP(D4927,Y$4:AA4929,3,FALSE)</f>
        <v>محمد پور</v>
      </c>
      <c r="G4927" s="2">
        <v>0</v>
      </c>
    </row>
    <row r="4928" spans="2:7" x14ac:dyDescent="0.25">
      <c r="B4928" s="122">
        <f t="shared" si="77"/>
        <v>4926</v>
      </c>
      <c r="C4928" s="375">
        <v>45531</v>
      </c>
      <c r="D4928" s="236" t="s">
        <v>172</v>
      </c>
      <c r="E4928" s="223" t="str">
        <f>VLOOKUP(D4928,Y$4:AA4930,2,FALSE)</f>
        <v>لودر</v>
      </c>
      <c r="F4928" s="223" t="str">
        <f>VLOOKUP(D4928,Y$4:AA4930,3,FALSE)</f>
        <v>محمد پور</v>
      </c>
      <c r="G4928" s="2">
        <v>0</v>
      </c>
    </row>
    <row r="4929" spans="2:7" x14ac:dyDescent="0.25">
      <c r="B4929" s="122">
        <f t="shared" si="77"/>
        <v>4927</v>
      </c>
      <c r="C4929" s="375">
        <v>45531</v>
      </c>
      <c r="D4929" s="236" t="s">
        <v>173</v>
      </c>
      <c r="E4929" s="223" t="str">
        <f>VLOOKUP(D4929,Y$4:AA4931,2,FALSE)</f>
        <v>تانکر آب</v>
      </c>
      <c r="F4929" s="223" t="str">
        <f>VLOOKUP(D4929,Y$4:AA4931,3,FALSE)</f>
        <v>محمد پور</v>
      </c>
      <c r="G4929" s="2">
        <v>0</v>
      </c>
    </row>
    <row r="4930" spans="2:7" x14ac:dyDescent="0.25">
      <c r="B4930" s="122">
        <f t="shared" si="77"/>
        <v>4928</v>
      </c>
      <c r="C4930" s="375">
        <v>45531</v>
      </c>
      <c r="D4930" s="236" t="s">
        <v>174</v>
      </c>
      <c r="E4930" s="223" t="str">
        <f>VLOOKUP(D4930,Y$4:AA4932,2,FALSE)</f>
        <v>غلطک پاچه بزی</v>
      </c>
      <c r="F4930" s="223" t="str">
        <f>VLOOKUP(D4930,Y$4:AA4932,3,FALSE)</f>
        <v>محمد پور</v>
      </c>
      <c r="G4930" s="2">
        <v>0</v>
      </c>
    </row>
    <row r="4931" spans="2:7" x14ac:dyDescent="0.25">
      <c r="B4931" s="122">
        <f t="shared" si="77"/>
        <v>4929</v>
      </c>
      <c r="C4931" s="375">
        <v>45531</v>
      </c>
      <c r="D4931" s="236" t="s">
        <v>176</v>
      </c>
      <c r="E4931" s="223" t="str">
        <f>VLOOKUP(D4931,Y$4:AA4933,2,FALSE)</f>
        <v>بلدوزر</v>
      </c>
      <c r="F4931" s="223" t="str">
        <f>VLOOKUP(D4931,Y$4:AA4933,3,FALSE)</f>
        <v>محمد پور</v>
      </c>
      <c r="G4931" s="2">
        <v>586</v>
      </c>
    </row>
    <row r="4932" spans="2:7" x14ac:dyDescent="0.25">
      <c r="B4932" s="122">
        <f t="shared" si="77"/>
        <v>4930</v>
      </c>
      <c r="C4932" s="375">
        <v>45531</v>
      </c>
      <c r="D4932" s="236" t="s">
        <v>177</v>
      </c>
      <c r="E4932" s="223" t="str">
        <f>VLOOKUP(D4932,Y$4:AA4934,2,FALSE)</f>
        <v>کمپرسی جفت</v>
      </c>
      <c r="F4932" s="223" t="str">
        <f>VLOOKUP(D4932,Y$4:AA4934,3,FALSE)</f>
        <v>محمد پور</v>
      </c>
      <c r="G4932" s="2">
        <v>96</v>
      </c>
    </row>
    <row r="4933" spans="2:7" x14ac:dyDescent="0.25">
      <c r="B4933" s="122">
        <f t="shared" si="77"/>
        <v>4931</v>
      </c>
      <c r="C4933" s="375">
        <v>45531</v>
      </c>
      <c r="D4933" s="236" t="s">
        <v>270</v>
      </c>
      <c r="E4933" s="223" t="str">
        <f>VLOOKUP(D4933,Y$4:AA4935,2,FALSE)</f>
        <v>کمپرسی جفت</v>
      </c>
      <c r="F4933" s="223" t="str">
        <f>VLOOKUP(D4933,Y$4:AA4935,3,FALSE)</f>
        <v>محمد پور</v>
      </c>
      <c r="G4933" s="2">
        <v>0</v>
      </c>
    </row>
    <row r="4934" spans="2:7" x14ac:dyDescent="0.25">
      <c r="B4934" s="122">
        <f t="shared" si="77"/>
        <v>4932</v>
      </c>
      <c r="C4934" s="375">
        <v>45531</v>
      </c>
      <c r="D4934" s="236" t="s">
        <v>268</v>
      </c>
      <c r="E4934" s="223" t="str">
        <f>VLOOKUP(D4934,Y$4:AA4936,2,FALSE)</f>
        <v>کمپرسی تک</v>
      </c>
      <c r="F4934" s="223" t="str">
        <f>VLOOKUP(D4934,Y$4:AA4936,3,FALSE)</f>
        <v>محمد پور</v>
      </c>
      <c r="G4934" s="2">
        <v>0</v>
      </c>
    </row>
    <row r="4935" spans="2:7" x14ac:dyDescent="0.25">
      <c r="B4935" s="122">
        <f t="shared" si="77"/>
        <v>4933</v>
      </c>
      <c r="C4935" s="375">
        <v>45531</v>
      </c>
      <c r="D4935" s="236" t="s">
        <v>260</v>
      </c>
      <c r="E4935" s="223" t="str">
        <f>VLOOKUP(D4935,Y$4:AA4937,2,FALSE)</f>
        <v>تانکر آب</v>
      </c>
      <c r="F4935" s="223" t="str">
        <f>VLOOKUP(D4935,Y$4:AA4937,3,FALSE)</f>
        <v>محمد پور</v>
      </c>
      <c r="G4935" s="2">
        <v>0</v>
      </c>
    </row>
    <row r="4936" spans="2:7" x14ac:dyDescent="0.25">
      <c r="B4936" s="122">
        <f t="shared" si="77"/>
        <v>4934</v>
      </c>
      <c r="C4936" s="375">
        <v>45531</v>
      </c>
      <c r="D4936" s="236" t="s">
        <v>284</v>
      </c>
      <c r="E4936" s="223" t="str">
        <f>VLOOKUP(D4936,Y$4:AA4938,2,FALSE)</f>
        <v>کمپرسی جفت</v>
      </c>
      <c r="F4936" s="223" t="str">
        <f>VLOOKUP(D4936,Y$4:AA4938,3,FALSE)</f>
        <v>محمد پور</v>
      </c>
      <c r="G4936" s="2">
        <v>162</v>
      </c>
    </row>
    <row r="4937" spans="2:7" x14ac:dyDescent="0.25">
      <c r="B4937" s="122">
        <f t="shared" si="77"/>
        <v>4935</v>
      </c>
      <c r="C4937" s="375">
        <v>45531</v>
      </c>
      <c r="D4937" s="236" t="s">
        <v>359</v>
      </c>
      <c r="E4937" s="223" t="str">
        <f>VLOOKUP(D4937,Y$4:AA4939,2,FALSE)</f>
        <v>کمپرسی جفت</v>
      </c>
      <c r="F4937" s="223" t="str">
        <f>VLOOKUP(D4937,Y$4:AA4939,3,FALSE)</f>
        <v>محمد پور</v>
      </c>
      <c r="G4937" s="2">
        <v>0</v>
      </c>
    </row>
    <row r="4938" spans="2:7" x14ac:dyDescent="0.25">
      <c r="B4938" s="122">
        <f t="shared" si="77"/>
        <v>4936</v>
      </c>
      <c r="C4938" s="375">
        <v>45531</v>
      </c>
      <c r="D4938" s="236" t="s">
        <v>361</v>
      </c>
      <c r="E4938" s="223" t="str">
        <f>VLOOKUP(D4938,Y$4:AA4940,2,FALSE)</f>
        <v>لودر</v>
      </c>
      <c r="F4938" s="223" t="str">
        <f>VLOOKUP(D4938,Y$4:AA4940,3,FALSE)</f>
        <v>محمد پور</v>
      </c>
      <c r="G4938" s="2">
        <v>208</v>
      </c>
    </row>
    <row r="4939" spans="2:7" x14ac:dyDescent="0.25">
      <c r="B4939" s="122">
        <f t="shared" si="77"/>
        <v>4937</v>
      </c>
      <c r="C4939" s="375">
        <v>45531</v>
      </c>
      <c r="D4939" s="236" t="s">
        <v>393</v>
      </c>
      <c r="E4939" s="223" t="str">
        <f>VLOOKUP(D4939,Y$4:AA4941,2,FALSE)</f>
        <v xml:space="preserve"> پمپ بتن</v>
      </c>
      <c r="F4939" s="223" t="str">
        <f>VLOOKUP(D4939,Y$4:AA4941,3,FALSE)</f>
        <v>اسماعیل پور</v>
      </c>
      <c r="G4939" s="2">
        <v>200</v>
      </c>
    </row>
    <row r="4940" spans="2:7" x14ac:dyDescent="0.25">
      <c r="B4940" s="122">
        <f t="shared" si="77"/>
        <v>4938</v>
      </c>
      <c r="C4940" s="375">
        <v>45531</v>
      </c>
      <c r="D4940" s="236" t="s">
        <v>387</v>
      </c>
      <c r="E4940" s="223" t="str">
        <f>VLOOKUP(D4940,Y$4:AA4942,2,FALSE)</f>
        <v>کمپرسی تک</v>
      </c>
      <c r="F4940" s="223" t="str">
        <f>VLOOKUP(D4940,Y$4:AA4942,3,FALSE)</f>
        <v>جواد رضاپور</v>
      </c>
      <c r="G4940" s="2">
        <v>0</v>
      </c>
    </row>
    <row r="4941" spans="2:7" x14ac:dyDescent="0.25">
      <c r="B4941" s="122">
        <f t="shared" si="77"/>
        <v>4939</v>
      </c>
      <c r="C4941" s="375">
        <v>45531</v>
      </c>
      <c r="D4941" s="236" t="s">
        <v>388</v>
      </c>
      <c r="E4941" s="223" t="str">
        <f>VLOOKUP(D4941,Y$4:AA4943,2,FALSE)</f>
        <v>کمپرسی تک</v>
      </c>
      <c r="F4941" s="223" t="str">
        <f>VLOOKUP(D4941,Y$4:AA4943,3,FALSE)</f>
        <v>جواد رضاپور</v>
      </c>
      <c r="G4941" s="2">
        <v>0</v>
      </c>
    </row>
    <row r="4942" spans="2:7" x14ac:dyDescent="0.25">
      <c r="B4942" s="122">
        <f t="shared" si="77"/>
        <v>4940</v>
      </c>
      <c r="C4942" s="375">
        <v>45531</v>
      </c>
      <c r="D4942" s="236" t="s">
        <v>397</v>
      </c>
      <c r="E4942" s="223" t="str">
        <f>VLOOKUP(D4942,Y$4:AA4944,2,FALSE)</f>
        <v>لودر</v>
      </c>
      <c r="F4942" s="223" t="str">
        <f>VLOOKUP(D4942,Y$4:AA4944,3,FALSE)</f>
        <v>جواد رضاپور</v>
      </c>
      <c r="G4942" s="2">
        <v>0</v>
      </c>
    </row>
    <row r="4943" spans="2:7" x14ac:dyDescent="0.25">
      <c r="B4943" s="122">
        <f t="shared" si="77"/>
        <v>4941</v>
      </c>
      <c r="C4943" s="375">
        <v>45531</v>
      </c>
      <c r="D4943" s="236" t="s">
        <v>435</v>
      </c>
      <c r="E4943" s="223" t="str">
        <f>VLOOKUP(D4943,Y$4:AA4945,2,FALSE)</f>
        <v>بلدوزر</v>
      </c>
      <c r="F4943" s="223" t="str">
        <f>VLOOKUP(D4943,Y$4:AA4945,3,FALSE)</f>
        <v>جواد رضاپور</v>
      </c>
      <c r="G4943" s="2">
        <v>0</v>
      </c>
    </row>
    <row r="4944" spans="2:7" x14ac:dyDescent="0.25">
      <c r="B4944" s="122">
        <f t="shared" si="77"/>
        <v>4942</v>
      </c>
      <c r="C4944" s="375">
        <v>45531</v>
      </c>
      <c r="D4944" s="236" t="s">
        <v>436</v>
      </c>
      <c r="E4944" s="223" t="str">
        <f>VLOOKUP(D4944,Y$4:AA4946,2,FALSE)</f>
        <v>تانکر آب</v>
      </c>
      <c r="F4944" s="223" t="str">
        <f>VLOOKUP(D4944,Y$4:AA4946,3,FALSE)</f>
        <v>جواد رضاپور</v>
      </c>
      <c r="G4944" s="2">
        <v>100</v>
      </c>
    </row>
    <row r="4945" spans="2:7" x14ac:dyDescent="0.25">
      <c r="B4945" s="122">
        <f t="shared" si="77"/>
        <v>4943</v>
      </c>
      <c r="C4945" s="375">
        <v>45531</v>
      </c>
      <c r="D4945" s="361" t="s">
        <v>261</v>
      </c>
      <c r="E4945" s="223" t="str">
        <f>VLOOKUP(D4945,Y$4:AA4947,2,FALSE)</f>
        <v>تانکر آب</v>
      </c>
      <c r="F4945" s="223" t="str">
        <f>VLOOKUP(D4945,Y$4:AA4947,3,FALSE)</f>
        <v>خاکسارنژاد</v>
      </c>
      <c r="G4945" s="2">
        <v>0</v>
      </c>
    </row>
    <row r="4946" spans="2:7" x14ac:dyDescent="0.25">
      <c r="B4946" s="122">
        <f t="shared" si="77"/>
        <v>4944</v>
      </c>
      <c r="C4946" s="375">
        <v>45531</v>
      </c>
      <c r="D4946" s="137" t="s">
        <v>487</v>
      </c>
      <c r="E4946" s="223" t="str">
        <f>VLOOKUP(D4946,Y$4:AA4948,2,FALSE)</f>
        <v>کمپرسی تک</v>
      </c>
      <c r="F4946" s="223" t="str">
        <f>VLOOKUP(D4946,Y$4:AA4948,3,FALSE)</f>
        <v>رمضانی مقدم</v>
      </c>
      <c r="G4946" s="2">
        <v>0</v>
      </c>
    </row>
    <row r="4947" spans="2:7" x14ac:dyDescent="0.25">
      <c r="B4947" s="122">
        <f t="shared" si="77"/>
        <v>4945</v>
      </c>
      <c r="C4947" s="375">
        <v>45531</v>
      </c>
      <c r="D4947" s="137" t="s">
        <v>488</v>
      </c>
      <c r="E4947" s="223" t="str">
        <f>VLOOKUP(D4947,Y$4:AA4949,2,FALSE)</f>
        <v>کمپرسی تک</v>
      </c>
      <c r="F4947" s="223" t="str">
        <f>VLOOKUP(D4947,Y$4:AA4949,3,FALSE)</f>
        <v>رمضانی مقدم</v>
      </c>
      <c r="G4947" s="2">
        <v>0</v>
      </c>
    </row>
    <row r="4948" spans="2:7" x14ac:dyDescent="0.25">
      <c r="B4948" s="122">
        <f t="shared" si="77"/>
        <v>4946</v>
      </c>
      <c r="C4948" s="375">
        <v>45531</v>
      </c>
      <c r="D4948" s="137" t="s">
        <v>489</v>
      </c>
      <c r="E4948" s="223" t="str">
        <f>VLOOKUP(D4948,Y$4:AA4950,2,FALSE)</f>
        <v>کمپرسی تک</v>
      </c>
      <c r="F4948" s="223" t="str">
        <f>VLOOKUP(D4948,Y$4:AA4950,3,FALSE)</f>
        <v>رمضانی مقدم</v>
      </c>
      <c r="G4948" s="2">
        <v>0</v>
      </c>
    </row>
    <row r="4949" spans="2:7" x14ac:dyDescent="0.25">
      <c r="B4949" s="122">
        <f t="shared" si="77"/>
        <v>4947</v>
      </c>
      <c r="C4949" s="375">
        <v>45531</v>
      </c>
      <c r="D4949" s="137" t="s">
        <v>490</v>
      </c>
      <c r="E4949" s="223" t="str">
        <f>VLOOKUP(D4949,Y$4:AA4951,2,FALSE)</f>
        <v>کمپرسی تک</v>
      </c>
      <c r="F4949" s="223" t="str">
        <f>VLOOKUP(D4949,Y$4:AA4951,3,FALSE)</f>
        <v>رمضانی مقدم</v>
      </c>
      <c r="G4949" s="2">
        <v>0</v>
      </c>
    </row>
    <row r="4950" spans="2:7" x14ac:dyDescent="0.25">
      <c r="B4950" s="122">
        <f t="shared" si="77"/>
        <v>4948</v>
      </c>
      <c r="C4950" s="376">
        <v>45531</v>
      </c>
      <c r="D4950" s="137" t="s">
        <v>491</v>
      </c>
      <c r="E4950" s="223" t="str">
        <f>VLOOKUP(D4950,Y$4:AA4952,2,FALSE)</f>
        <v>لودر</v>
      </c>
      <c r="F4950" s="223" t="str">
        <f>VLOOKUP(D4950,Y$4:AA4952,3,FALSE)</f>
        <v>رمضانی مقدم</v>
      </c>
      <c r="G4950" s="2">
        <v>0</v>
      </c>
    </row>
    <row r="4951" spans="2:7" x14ac:dyDescent="0.25">
      <c r="B4951" s="122">
        <f t="shared" si="77"/>
        <v>4949</v>
      </c>
      <c r="C4951" s="375">
        <v>45532</v>
      </c>
      <c r="D4951" s="236" t="s">
        <v>127</v>
      </c>
      <c r="E4951" s="223" t="str">
        <f>VLOOKUP(D4951,Y$4:AA4953,2,FALSE)</f>
        <v>بلدوزر</v>
      </c>
      <c r="F4951" s="223" t="str">
        <f>VLOOKUP(D4951,Y$4:AA4953,3,FALSE)</f>
        <v>شرکتی-رجب زاده</v>
      </c>
      <c r="G4951" s="2">
        <v>226</v>
      </c>
    </row>
    <row r="4952" spans="2:7" x14ac:dyDescent="0.25">
      <c r="B4952" s="122">
        <f t="shared" si="77"/>
        <v>4950</v>
      </c>
      <c r="C4952" s="375">
        <v>45532</v>
      </c>
      <c r="D4952" s="236" t="s">
        <v>297</v>
      </c>
      <c r="E4952" s="223" t="str">
        <f>VLOOKUP(D4952,Y$4:AA4954,2,FALSE)</f>
        <v>بلدوزر</v>
      </c>
      <c r="F4952" s="223" t="str">
        <f>VLOOKUP(D4952,Y$4:AA4954,3,FALSE)</f>
        <v>شرکتی-نخعی</v>
      </c>
      <c r="G4952" s="2">
        <v>0</v>
      </c>
    </row>
    <row r="4953" spans="2:7" x14ac:dyDescent="0.25">
      <c r="B4953" s="122">
        <f t="shared" si="77"/>
        <v>4951</v>
      </c>
      <c r="C4953" s="375">
        <v>45532</v>
      </c>
      <c r="D4953" s="236" t="s">
        <v>88</v>
      </c>
      <c r="E4953" s="223" t="str">
        <f>VLOOKUP(D4953,Y$4:AA4955,2,FALSE)</f>
        <v>گریدر  ۱۶g</v>
      </c>
      <c r="F4953" s="223" t="str">
        <f>VLOOKUP(D4953,Y$4:AA4955,3,FALSE)</f>
        <v>شرکتی-یگانه</v>
      </c>
      <c r="G4953" s="2">
        <v>0</v>
      </c>
    </row>
    <row r="4954" spans="2:7" x14ac:dyDescent="0.25">
      <c r="B4954" s="122">
        <f t="shared" si="77"/>
        <v>4952</v>
      </c>
      <c r="C4954" s="375">
        <v>45532</v>
      </c>
      <c r="D4954" s="236" t="s">
        <v>301</v>
      </c>
      <c r="E4954" s="223" t="str">
        <f>VLOOKUP(D4954,Y$4:AA4956,2,FALSE)</f>
        <v>گریدر  ۱۶g</v>
      </c>
      <c r="F4954" s="223" t="str">
        <f>VLOOKUP(D4954,Y$4:AA4956,3,FALSE)</f>
        <v>شرکتی-حسن پور</v>
      </c>
      <c r="G4954" s="2">
        <v>295</v>
      </c>
    </row>
    <row r="4955" spans="2:7" x14ac:dyDescent="0.25">
      <c r="B4955" s="122">
        <f t="shared" si="77"/>
        <v>4953</v>
      </c>
      <c r="C4955" s="375">
        <v>45532</v>
      </c>
      <c r="D4955" s="236" t="s">
        <v>120</v>
      </c>
      <c r="E4955" s="223" t="str">
        <f>VLOOKUP(D4955,Y$4:AA4957,2,FALSE)</f>
        <v>میکسراتکو</v>
      </c>
      <c r="F4955" s="223" t="str">
        <f>VLOOKUP(D4955,Y$4:AA4957,3,FALSE)</f>
        <v>شرکتی-شاکری</v>
      </c>
      <c r="G4955" s="2">
        <v>88</v>
      </c>
    </row>
    <row r="4956" spans="2:7" x14ac:dyDescent="0.25">
      <c r="B4956" s="122">
        <f t="shared" si="77"/>
        <v>4954</v>
      </c>
      <c r="C4956" s="375">
        <v>45532</v>
      </c>
      <c r="D4956" s="236" t="s">
        <v>122</v>
      </c>
      <c r="E4956" s="223" t="str">
        <f>VLOOKUP(D4956,Y$4:AA4958,2,FALSE)</f>
        <v>میکسر امیکو</v>
      </c>
      <c r="F4956" s="223" t="str">
        <f>VLOOKUP(D4956,Y$4:AA4958,3,FALSE)</f>
        <v>شرکتی-زراعتی</v>
      </c>
      <c r="G4956" s="2">
        <v>100</v>
      </c>
    </row>
    <row r="4957" spans="2:7" x14ac:dyDescent="0.25">
      <c r="B4957" s="122">
        <f t="shared" si="77"/>
        <v>4955</v>
      </c>
      <c r="C4957" s="375">
        <v>45532</v>
      </c>
      <c r="D4957" s="236" t="s">
        <v>356</v>
      </c>
      <c r="E4957" s="223" t="str">
        <f>VLOOKUP(D4957,Y$4:AA4959,2,FALSE)</f>
        <v>میکسر اتکو</v>
      </c>
      <c r="F4957" s="223" t="str">
        <f>VLOOKUP(D4957,Y$4:AA4959,3,FALSE)</f>
        <v>-</v>
      </c>
      <c r="G4957" s="2">
        <v>115</v>
      </c>
    </row>
    <row r="4958" spans="2:7" x14ac:dyDescent="0.25">
      <c r="B4958" s="122">
        <f t="shared" si="77"/>
        <v>4956</v>
      </c>
      <c r="C4958" s="375">
        <v>45532</v>
      </c>
      <c r="D4958" s="236" t="s">
        <v>460</v>
      </c>
      <c r="E4958" s="223" t="str">
        <f>VLOOKUP(D4958,Y$4:AA4960,2,FALSE)</f>
        <v>میکسر امیکو</v>
      </c>
      <c r="F4958" s="223" t="str">
        <f>VLOOKUP(D4958,Y$4:AA4960,3,FALSE)</f>
        <v>شرکتی-زراعتی</v>
      </c>
      <c r="G4958" s="2">
        <v>0</v>
      </c>
    </row>
    <row r="4959" spans="2:7" x14ac:dyDescent="0.25">
      <c r="B4959" s="122">
        <f t="shared" si="77"/>
        <v>4957</v>
      </c>
      <c r="C4959" s="375">
        <v>45532</v>
      </c>
      <c r="D4959" s="236" t="s">
        <v>119</v>
      </c>
      <c r="E4959" s="223" t="str">
        <f>VLOOKUP(D4959,Y$4:AA4961,2,FALSE)</f>
        <v>غلطک</v>
      </c>
      <c r="F4959" s="223" t="str">
        <f>VLOOKUP(D4959,Y$4:AA4961,3,FALSE)</f>
        <v>شرکتی-جمالی</v>
      </c>
      <c r="G4959" s="2">
        <v>0</v>
      </c>
    </row>
    <row r="4960" spans="2:7" x14ac:dyDescent="0.25">
      <c r="B4960" s="122">
        <f t="shared" si="77"/>
        <v>4958</v>
      </c>
      <c r="C4960" s="375">
        <v>45532</v>
      </c>
      <c r="D4960" s="236" t="s">
        <v>110</v>
      </c>
      <c r="E4960" s="223" t="str">
        <f>VLOOKUP(D4960,Y$4:AA4962,2,FALSE)</f>
        <v>غلطک</v>
      </c>
      <c r="F4960" s="223" t="str">
        <f>VLOOKUP(D4960,Y$4:AA4962,3,FALSE)</f>
        <v>شرکتی-شیری</v>
      </c>
      <c r="G4960" s="2">
        <v>29</v>
      </c>
    </row>
    <row r="4961" spans="2:7" x14ac:dyDescent="0.25">
      <c r="B4961" s="122">
        <f t="shared" si="77"/>
        <v>4959</v>
      </c>
      <c r="C4961" s="375">
        <v>45532</v>
      </c>
      <c r="D4961" s="236" t="s">
        <v>107</v>
      </c>
      <c r="E4961" s="223" t="str">
        <f>VLOOKUP(D4961,Y$4:AA4963,2,FALSE)</f>
        <v>غلطک</v>
      </c>
      <c r="F4961" s="223" t="str">
        <f>VLOOKUP(D4961,Y$4:AA4963,3,FALSE)</f>
        <v>شرکتی-دیانتی</v>
      </c>
      <c r="G4961" s="2">
        <v>0</v>
      </c>
    </row>
    <row r="4962" spans="2:7" x14ac:dyDescent="0.25">
      <c r="B4962" s="122">
        <f t="shared" si="77"/>
        <v>4960</v>
      </c>
      <c r="C4962" s="375">
        <v>45532</v>
      </c>
      <c r="D4962" s="236" t="s">
        <v>285</v>
      </c>
      <c r="E4962" s="223" t="str">
        <f>VLOOKUP(D4962,Y$4:AA4964,2,FALSE)</f>
        <v>غلطک</v>
      </c>
      <c r="F4962" s="223" t="str">
        <f>VLOOKUP(D4962,Y$4:AA4964,3,FALSE)</f>
        <v>شرکتی-شیری</v>
      </c>
      <c r="G4962" s="2">
        <v>70</v>
      </c>
    </row>
    <row r="4963" spans="2:7" x14ac:dyDescent="0.25">
      <c r="B4963" s="122">
        <f t="shared" si="77"/>
        <v>4961</v>
      </c>
      <c r="C4963" s="375">
        <v>45532</v>
      </c>
      <c r="D4963" s="236" t="s">
        <v>380</v>
      </c>
      <c r="E4963" s="223" t="str">
        <f>VLOOKUP(D4963,Y$4:AA4965,2,FALSE)</f>
        <v>غلطک</v>
      </c>
      <c r="F4963" s="223">
        <f>VLOOKUP(D4963,Y$4:AA4965,3,FALSE)</f>
        <v>0</v>
      </c>
      <c r="G4963" s="2">
        <v>0</v>
      </c>
    </row>
    <row r="4964" spans="2:7" x14ac:dyDescent="0.25">
      <c r="B4964" s="122">
        <f t="shared" si="77"/>
        <v>4962</v>
      </c>
      <c r="C4964" s="375">
        <v>45532</v>
      </c>
      <c r="D4964" s="236" t="s">
        <v>381</v>
      </c>
      <c r="E4964" s="223" t="str">
        <f>VLOOKUP(D4964,Y$4:AA4966,2,FALSE)</f>
        <v>غلطک</v>
      </c>
      <c r="F4964" s="223">
        <f>VLOOKUP(D4964,Y$4:AA4966,3,FALSE)</f>
        <v>0</v>
      </c>
      <c r="G4964" s="2">
        <v>0</v>
      </c>
    </row>
    <row r="4965" spans="2:7" x14ac:dyDescent="0.25">
      <c r="B4965" s="122">
        <f t="shared" si="77"/>
        <v>4963</v>
      </c>
      <c r="C4965" s="375">
        <v>45532</v>
      </c>
      <c r="D4965" s="236" t="s">
        <v>91</v>
      </c>
      <c r="E4965" s="223" t="str">
        <f>VLOOKUP(D4965,Y$4:AA4967,2,FALSE)</f>
        <v>کامیون کمپرسی</v>
      </c>
      <c r="F4965" s="223" t="str">
        <f>VLOOKUP(D4965,Y$4:AA4967,3,FALSE)</f>
        <v>شرکتی-یحیی زاده</v>
      </c>
      <c r="G4965" s="2">
        <v>0</v>
      </c>
    </row>
    <row r="4966" spans="2:7" x14ac:dyDescent="0.25">
      <c r="B4966" s="122">
        <f t="shared" si="77"/>
        <v>4964</v>
      </c>
      <c r="C4966" s="375">
        <v>45532</v>
      </c>
      <c r="D4966" s="236" t="s">
        <v>94</v>
      </c>
      <c r="E4966" s="223" t="str">
        <f>VLOOKUP(D4966,Y$4:AA4968,2,FALSE)</f>
        <v>کامیون کمپرسی</v>
      </c>
      <c r="F4966" s="223" t="str">
        <f>VLOOKUP(D4966,Y$4:AA4968,3,FALSE)</f>
        <v>شرکتی-نوروز غلامی</v>
      </c>
      <c r="G4966" s="2">
        <v>0</v>
      </c>
    </row>
    <row r="4967" spans="2:7" x14ac:dyDescent="0.25">
      <c r="B4967" s="122">
        <f t="shared" si="77"/>
        <v>4965</v>
      </c>
      <c r="C4967" s="375">
        <v>45532</v>
      </c>
      <c r="D4967" s="236" t="s">
        <v>117</v>
      </c>
      <c r="E4967" s="223" t="str">
        <f>VLOOKUP(D4967,Y$4:AA4969,2,FALSE)</f>
        <v>کامیون کمپرسی</v>
      </c>
      <c r="F4967" s="223" t="str">
        <f>VLOOKUP(D4967,Y$4:AA4969,3,FALSE)</f>
        <v>شرکتی-علیرضا اقلیمی</v>
      </c>
      <c r="G4967" s="2">
        <v>0</v>
      </c>
    </row>
    <row r="4968" spans="2:7" x14ac:dyDescent="0.25">
      <c r="B4968" s="122">
        <f t="shared" si="77"/>
        <v>4966</v>
      </c>
      <c r="C4968" s="375">
        <v>45532</v>
      </c>
      <c r="D4968" s="236" t="s">
        <v>130</v>
      </c>
      <c r="E4968" s="223" t="str">
        <f>VLOOKUP(D4968,Y$4:AA4970,2,FALSE)</f>
        <v>تانکر ابپاش بنز</v>
      </c>
      <c r="F4968" s="223" t="str">
        <f>VLOOKUP(D4968,Y$4:AA4970,3,FALSE)</f>
        <v>شرکتی-بارانی</v>
      </c>
      <c r="G4968" s="2">
        <v>69</v>
      </c>
    </row>
    <row r="4969" spans="2:7" x14ac:dyDescent="0.25">
      <c r="B4969" s="122">
        <f t="shared" si="77"/>
        <v>4967</v>
      </c>
      <c r="C4969" s="375">
        <v>45532</v>
      </c>
      <c r="D4969" s="236" t="s">
        <v>96</v>
      </c>
      <c r="E4969" s="223" t="str">
        <f>VLOOKUP(D4969,Y$4:AA4971,2,FALSE)</f>
        <v>تانکر ابپاش بنز</v>
      </c>
      <c r="F4969" s="223" t="str">
        <f>VLOOKUP(D4969,Y$4:AA4971,3,FALSE)</f>
        <v>شرکتی-میامی</v>
      </c>
      <c r="G4969" s="2">
        <v>156</v>
      </c>
    </row>
    <row r="4970" spans="2:7" x14ac:dyDescent="0.25">
      <c r="B4970" s="122">
        <f t="shared" si="77"/>
        <v>4968</v>
      </c>
      <c r="C4970" s="375">
        <v>45532</v>
      </c>
      <c r="D4970" s="236" t="s">
        <v>114</v>
      </c>
      <c r="E4970" s="223" t="str">
        <f>VLOOKUP(D4970,Y$4:AA4972,2,FALSE)</f>
        <v>تانکر سوخت بنز</v>
      </c>
      <c r="F4970" s="223" t="str">
        <f>VLOOKUP(D4970,Y$4:AA4972,3,FALSE)</f>
        <v>شرکتی-برات زاده- از تاریخ 1 تیرماه</v>
      </c>
      <c r="G4970" s="2">
        <v>0</v>
      </c>
    </row>
    <row r="4971" spans="2:7" x14ac:dyDescent="0.25">
      <c r="B4971" s="122">
        <f t="shared" si="77"/>
        <v>4969</v>
      </c>
      <c r="C4971" s="375">
        <v>45532</v>
      </c>
      <c r="D4971" s="106" t="s">
        <v>399</v>
      </c>
      <c r="E4971" s="223" t="str">
        <f>VLOOKUP(D4971,Y$4:AA4973,2,FALSE)</f>
        <v xml:space="preserve"> لودر</v>
      </c>
      <c r="F4971" s="223" t="str">
        <f>VLOOKUP(D4971,Y$4:AA4973,3,FALSE)</f>
        <v>شرکتی-پیروزی</v>
      </c>
      <c r="G4971" s="2">
        <v>230</v>
      </c>
    </row>
    <row r="4972" spans="2:7" x14ac:dyDescent="0.25">
      <c r="B4972" s="122">
        <f t="shared" si="77"/>
        <v>4970</v>
      </c>
      <c r="C4972" s="375">
        <v>45532</v>
      </c>
      <c r="D4972" s="236" t="s">
        <v>158</v>
      </c>
      <c r="E4972" s="223" t="str">
        <f>VLOOKUP(D4972,Y$4:AA4974,2,FALSE)</f>
        <v>بیل مکانیکی</v>
      </c>
      <c r="F4972" s="223" t="str">
        <f>VLOOKUP(D4972,Y$4:AA4974,3,FALSE)</f>
        <v>تکبری</v>
      </c>
      <c r="G4972" s="2">
        <v>0</v>
      </c>
    </row>
    <row r="4973" spans="2:7" x14ac:dyDescent="0.25">
      <c r="B4973" s="122">
        <f t="shared" si="77"/>
        <v>4971</v>
      </c>
      <c r="C4973" s="375">
        <v>45532</v>
      </c>
      <c r="D4973" s="236" t="s">
        <v>144</v>
      </c>
      <c r="E4973" s="223" t="str">
        <f>VLOOKUP(D4973,Y$4:AA4975,2,FALSE)</f>
        <v>بلدوزر D85</v>
      </c>
      <c r="F4973" s="223" t="str">
        <f>VLOOKUP(D4973,Y$4:AA4975,3,FALSE)</f>
        <v>اکبری</v>
      </c>
      <c r="G4973" s="2">
        <v>170</v>
      </c>
    </row>
    <row r="4974" spans="2:7" x14ac:dyDescent="0.25">
      <c r="B4974" s="122">
        <f t="shared" si="77"/>
        <v>4972</v>
      </c>
      <c r="C4974" s="375">
        <v>45532</v>
      </c>
      <c r="D4974" s="236" t="s">
        <v>146</v>
      </c>
      <c r="E4974" s="223" t="str">
        <f>VLOOKUP(D4974,Y$4:AA4976,2,FALSE)</f>
        <v>بلدوزر D85</v>
      </c>
      <c r="F4974" s="223" t="str">
        <f>VLOOKUP(D4974,Y$4:AA4976,3,FALSE)</f>
        <v>اکبری</v>
      </c>
      <c r="G4974" s="2">
        <v>177</v>
      </c>
    </row>
    <row r="4975" spans="2:7" x14ac:dyDescent="0.25">
      <c r="B4975" s="122">
        <f t="shared" si="77"/>
        <v>4973</v>
      </c>
      <c r="C4975" s="375">
        <v>45532</v>
      </c>
      <c r="D4975" s="236" t="s">
        <v>147</v>
      </c>
      <c r="E4975" s="223" t="str">
        <f>VLOOKUP(D4975,Y$4:AA4977,2,FALSE)</f>
        <v>بلدوزر کاترپیلار D8</v>
      </c>
      <c r="F4975" s="223" t="str">
        <f>VLOOKUP(D4975,Y$4:AA4977,3,FALSE)</f>
        <v>حسن پور</v>
      </c>
      <c r="G4975" s="2">
        <v>0</v>
      </c>
    </row>
    <row r="4976" spans="2:7" x14ac:dyDescent="0.25">
      <c r="B4976" s="122">
        <f t="shared" si="77"/>
        <v>4974</v>
      </c>
      <c r="C4976" s="375">
        <v>45532</v>
      </c>
      <c r="D4976" s="236" t="s">
        <v>162</v>
      </c>
      <c r="E4976" s="223" t="str">
        <f>VLOOKUP(D4976,Y$4:AA4978,2,FALSE)</f>
        <v>بیل مکانیکی</v>
      </c>
      <c r="F4976" s="223" t="str">
        <f>VLOOKUP(D4976,Y$4:AA4978,3,FALSE)</f>
        <v>رضاپور</v>
      </c>
      <c r="G4976" s="2">
        <v>239</v>
      </c>
    </row>
    <row r="4977" spans="2:7" x14ac:dyDescent="0.25">
      <c r="B4977" s="122">
        <f t="shared" si="77"/>
        <v>4975</v>
      </c>
      <c r="C4977" s="375">
        <v>45532</v>
      </c>
      <c r="D4977" s="236" t="s">
        <v>398</v>
      </c>
      <c r="E4977" s="223" t="str">
        <f>VLOOKUP(D4977,Y$4:AA4979,2,FALSE)</f>
        <v>بلدوزر</v>
      </c>
      <c r="F4977" s="223" t="str">
        <f>VLOOKUP(D4977,Y$4:AA4979,3,FALSE)</f>
        <v>جواد رضاپور</v>
      </c>
      <c r="G4977" s="2">
        <v>200</v>
      </c>
    </row>
    <row r="4978" spans="2:7" x14ac:dyDescent="0.25">
      <c r="B4978" s="122">
        <f t="shared" si="77"/>
        <v>4976</v>
      </c>
      <c r="C4978" s="375">
        <v>45532</v>
      </c>
      <c r="D4978" s="236" t="s">
        <v>149</v>
      </c>
      <c r="E4978" s="223" t="str">
        <f>VLOOKUP(D4978,Y$4:AA4980,2,FALSE)</f>
        <v>لودر ZL50</v>
      </c>
      <c r="F4978" s="223" t="str">
        <f>VLOOKUP(D4978,Y$4:AA4980,3,FALSE)</f>
        <v>میرزایی</v>
      </c>
      <c r="G4978" s="2">
        <v>0</v>
      </c>
    </row>
    <row r="4979" spans="2:7" x14ac:dyDescent="0.25">
      <c r="B4979" s="122">
        <f t="shared" si="77"/>
        <v>4977</v>
      </c>
      <c r="C4979" s="375">
        <v>45532</v>
      </c>
      <c r="D4979" s="236" t="s">
        <v>150</v>
      </c>
      <c r="E4979" s="223" t="str">
        <f>VLOOKUP(D4979,Y$4:AA4981,2,FALSE)</f>
        <v>کامیون کمپرسی</v>
      </c>
      <c r="F4979" s="223" t="str">
        <f>VLOOKUP(D4979,Y$4:AA4981,3,FALSE)</f>
        <v>میرزایی</v>
      </c>
      <c r="G4979" s="2">
        <v>0</v>
      </c>
    </row>
    <row r="4980" spans="2:7" x14ac:dyDescent="0.25">
      <c r="B4980" s="122">
        <f t="shared" si="77"/>
        <v>4978</v>
      </c>
      <c r="C4980" s="375">
        <v>45532</v>
      </c>
      <c r="D4980" s="236" t="s">
        <v>152</v>
      </c>
      <c r="E4980" s="223" t="str">
        <f>VLOOKUP(D4980,Y$4:AA4982,2,FALSE)</f>
        <v>کامیون کمپرسی</v>
      </c>
      <c r="F4980" s="223" t="str">
        <f>VLOOKUP(D4980,Y$4:AA4982,3,FALSE)</f>
        <v>میرزایی</v>
      </c>
      <c r="G4980" s="2">
        <v>0</v>
      </c>
    </row>
    <row r="4981" spans="2:7" x14ac:dyDescent="0.25">
      <c r="B4981" s="122">
        <f t="shared" ref="B4981:B5044" si="78">ROW()-2</f>
        <v>4979</v>
      </c>
      <c r="C4981" s="375">
        <v>45532</v>
      </c>
      <c r="D4981" s="236" t="s">
        <v>153</v>
      </c>
      <c r="E4981" s="223" t="str">
        <f>VLOOKUP(D4981,Y$4:AA4983,2,FALSE)</f>
        <v>کامیون کمپرسی</v>
      </c>
      <c r="F4981" s="223" t="str">
        <f>VLOOKUP(D4981,Y$4:AA4983,3,FALSE)</f>
        <v>میرزایی</v>
      </c>
      <c r="G4981" s="2">
        <v>0</v>
      </c>
    </row>
    <row r="4982" spans="2:7" x14ac:dyDescent="0.25">
      <c r="B4982" s="122">
        <f t="shared" si="78"/>
        <v>4980</v>
      </c>
      <c r="C4982" s="375">
        <v>45532</v>
      </c>
      <c r="D4982" s="236" t="s">
        <v>137</v>
      </c>
      <c r="E4982" s="223" t="str">
        <f>VLOOKUP(D4982,Y$4:AA4984,2,FALSE)</f>
        <v>بیل مکانیکی</v>
      </c>
      <c r="F4982" s="223" t="str">
        <f>VLOOKUP(D4982,Y$4:AA4984,3,FALSE)</f>
        <v>انصاری</v>
      </c>
      <c r="G4982" s="2">
        <v>314</v>
      </c>
    </row>
    <row r="4983" spans="2:7" x14ac:dyDescent="0.25">
      <c r="B4983" s="122">
        <f t="shared" si="78"/>
        <v>4981</v>
      </c>
      <c r="C4983" s="375">
        <v>45532</v>
      </c>
      <c r="D4983" s="236" t="s">
        <v>139</v>
      </c>
      <c r="E4983" s="223" t="str">
        <f>VLOOKUP(D4983,Y$4:AA4985,2,FALSE)</f>
        <v>بیل مکانیکی</v>
      </c>
      <c r="F4983" s="223" t="str">
        <f>VLOOKUP(D4983,Y$4:AA4985,3,FALSE)</f>
        <v>انصاری</v>
      </c>
      <c r="G4983" s="2">
        <v>270</v>
      </c>
    </row>
    <row r="4984" spans="2:7" x14ac:dyDescent="0.25">
      <c r="B4984" s="122">
        <f t="shared" si="78"/>
        <v>4982</v>
      </c>
      <c r="C4984" s="375">
        <v>45532</v>
      </c>
      <c r="D4984" s="236" t="s">
        <v>141</v>
      </c>
      <c r="E4984" s="223" t="str">
        <f>VLOOKUP(D4984,Y$4:AA4986,2,FALSE)</f>
        <v>کامیون کمپرسی</v>
      </c>
      <c r="F4984" s="223" t="str">
        <f>VLOOKUP(D4984,Y$4:AA4986,3,FALSE)</f>
        <v>انصاری</v>
      </c>
      <c r="G4984" s="2">
        <v>250</v>
      </c>
    </row>
    <row r="4985" spans="2:7" x14ac:dyDescent="0.25">
      <c r="B4985" s="122">
        <f t="shared" si="78"/>
        <v>4983</v>
      </c>
      <c r="C4985" s="375">
        <v>45532</v>
      </c>
      <c r="D4985" s="236" t="s">
        <v>142</v>
      </c>
      <c r="E4985" s="223" t="str">
        <f>VLOOKUP(D4985,Y$4:AA4987,2,FALSE)</f>
        <v>کامیون کمپرسی</v>
      </c>
      <c r="F4985" s="223" t="str">
        <f>VLOOKUP(D4985,Y$4:AA4987,3,FALSE)</f>
        <v>انصاری</v>
      </c>
      <c r="G4985" s="2">
        <v>0</v>
      </c>
    </row>
    <row r="4986" spans="2:7" x14ac:dyDescent="0.25">
      <c r="B4986" s="122">
        <f t="shared" si="78"/>
        <v>4984</v>
      </c>
      <c r="C4986" s="375">
        <v>45532</v>
      </c>
      <c r="D4986" s="236" t="s">
        <v>143</v>
      </c>
      <c r="E4986" s="223" t="str">
        <f>VLOOKUP(D4986,Y$4:AA4988,2,FALSE)</f>
        <v>کامیون کمپرسی</v>
      </c>
      <c r="F4986" s="223" t="str">
        <f>VLOOKUP(D4986,Y$4:AA4988,3,FALSE)</f>
        <v>انصاری</v>
      </c>
      <c r="G4986" s="2">
        <v>277</v>
      </c>
    </row>
    <row r="4987" spans="2:7" x14ac:dyDescent="0.25">
      <c r="B4987" s="122">
        <f t="shared" si="78"/>
        <v>4985</v>
      </c>
      <c r="C4987" s="375">
        <v>45532</v>
      </c>
      <c r="D4987" s="236" t="s">
        <v>136</v>
      </c>
      <c r="E4987" s="223" t="str">
        <f>VLOOKUP(D4987,Y$4:AA4989,2,FALSE)</f>
        <v>بلدوزر</v>
      </c>
      <c r="F4987" s="223" t="str">
        <f>VLOOKUP(D4987,Y$4:AA4989,3,FALSE)</f>
        <v>انصاری</v>
      </c>
      <c r="G4987" s="2">
        <v>255</v>
      </c>
    </row>
    <row r="4988" spans="2:7" x14ac:dyDescent="0.25">
      <c r="B4988" s="122">
        <f t="shared" si="78"/>
        <v>4986</v>
      </c>
      <c r="C4988" s="375">
        <v>45532</v>
      </c>
      <c r="D4988" s="236" t="s">
        <v>286</v>
      </c>
      <c r="E4988" s="223" t="str">
        <f>VLOOKUP(D4988,Y$4:AA4990,2,FALSE)</f>
        <v>بلدوزر</v>
      </c>
      <c r="F4988" s="223" t="str">
        <f>VLOOKUP(D4988,Y$4:AA4990,3,FALSE)</f>
        <v>انصاری</v>
      </c>
      <c r="G4988" s="2">
        <v>0</v>
      </c>
    </row>
    <row r="4989" spans="2:7" x14ac:dyDescent="0.25">
      <c r="B4989" s="122">
        <f t="shared" si="78"/>
        <v>4987</v>
      </c>
      <c r="C4989" s="375">
        <v>45532</v>
      </c>
      <c r="D4989" s="236" t="s">
        <v>155</v>
      </c>
      <c r="E4989" s="223" t="str">
        <f>VLOOKUP(D4989,Y$4:AA4991,2,FALSE)</f>
        <v>لودر</v>
      </c>
      <c r="F4989" s="223" t="str">
        <f>VLOOKUP(D4989,Y$4:AA4991,3,FALSE)</f>
        <v>صداقت</v>
      </c>
      <c r="G4989" s="2">
        <v>0</v>
      </c>
    </row>
    <row r="4990" spans="2:7" x14ac:dyDescent="0.25">
      <c r="B4990" s="122">
        <f t="shared" si="78"/>
        <v>4988</v>
      </c>
      <c r="C4990" s="375">
        <v>45532</v>
      </c>
      <c r="D4990" s="236" t="s">
        <v>156</v>
      </c>
      <c r="E4990" s="223" t="str">
        <f>VLOOKUP(D4990,Y$4:AA4992,2,FALSE)</f>
        <v>کامیون کمپرسی</v>
      </c>
      <c r="F4990" s="223" t="str">
        <f>VLOOKUP(D4990,Y$4:AA4992,3,FALSE)</f>
        <v>صداقت</v>
      </c>
      <c r="G4990" s="2">
        <v>0</v>
      </c>
    </row>
    <row r="4991" spans="2:7" x14ac:dyDescent="0.25">
      <c r="B4991" s="122">
        <f t="shared" si="78"/>
        <v>4989</v>
      </c>
      <c r="C4991" s="375">
        <v>45532</v>
      </c>
      <c r="D4991" s="236" t="s">
        <v>157</v>
      </c>
      <c r="E4991" s="223" t="str">
        <f>VLOOKUP(D4991,Y$4:AA4993,2,FALSE)</f>
        <v>کامیون کمپرسی</v>
      </c>
      <c r="F4991" s="223" t="str">
        <f>VLOOKUP(D4991,Y$4:AA4993,3,FALSE)</f>
        <v>صداقت</v>
      </c>
      <c r="G4991" s="2">
        <v>0</v>
      </c>
    </row>
    <row r="4992" spans="2:7" x14ac:dyDescent="0.25">
      <c r="B4992" s="122">
        <f t="shared" si="78"/>
        <v>4990</v>
      </c>
      <c r="C4992" s="375">
        <v>45532</v>
      </c>
      <c r="D4992" s="236" t="s">
        <v>302</v>
      </c>
      <c r="E4992" s="223" t="str">
        <f>VLOOKUP(D4992,Y$4:AA4994,2,FALSE)</f>
        <v>کامیون کمپرسی</v>
      </c>
      <c r="F4992" s="223" t="str">
        <f>VLOOKUP(D4992,Y$4:AA4994,3,FALSE)</f>
        <v>صداقت</v>
      </c>
      <c r="G4992" s="2">
        <v>0</v>
      </c>
    </row>
    <row r="4993" spans="2:7" x14ac:dyDescent="0.25">
      <c r="B4993" s="122">
        <f t="shared" si="78"/>
        <v>4991</v>
      </c>
      <c r="C4993" s="375">
        <v>45532</v>
      </c>
      <c r="D4993" s="236" t="s">
        <v>266</v>
      </c>
      <c r="E4993" s="223" t="str">
        <f>VLOOKUP(D4993,Y$4:AA4995,2,FALSE)</f>
        <v>کامیون کمپرسی</v>
      </c>
      <c r="F4993" s="223" t="str">
        <f>VLOOKUP(D4993,Y$4:AA4995,3,FALSE)</f>
        <v>انصاری</v>
      </c>
      <c r="G4993" s="2">
        <v>0</v>
      </c>
    </row>
    <row r="4994" spans="2:7" x14ac:dyDescent="0.25">
      <c r="B4994" s="122">
        <f t="shared" si="78"/>
        <v>4992</v>
      </c>
      <c r="C4994" s="375">
        <v>45532</v>
      </c>
      <c r="D4994" s="236" t="s">
        <v>267</v>
      </c>
      <c r="E4994" s="223" t="str">
        <f>VLOOKUP(D4994,Y$4:AA4996,2,FALSE)</f>
        <v>کامیون کمپرسی</v>
      </c>
      <c r="F4994" s="223" t="str">
        <f>VLOOKUP(D4994,Y$4:AA4996,3,FALSE)</f>
        <v>انصاری</v>
      </c>
      <c r="G4994" s="2">
        <v>0</v>
      </c>
    </row>
    <row r="4995" spans="2:7" x14ac:dyDescent="0.25">
      <c r="B4995" s="122">
        <f t="shared" si="78"/>
        <v>4993</v>
      </c>
      <c r="C4995" s="375">
        <v>45532</v>
      </c>
      <c r="D4995" s="236" t="s">
        <v>258</v>
      </c>
      <c r="E4995" s="223" t="str">
        <f>VLOOKUP(D4995,Y$4:AA4997,2,FALSE)</f>
        <v>کامیون کمپرسی</v>
      </c>
      <c r="F4995" s="223" t="str">
        <f>VLOOKUP(D4995,Y$4:AA4997,3,FALSE)</f>
        <v>انصاری</v>
      </c>
      <c r="G4995" s="2">
        <v>0</v>
      </c>
    </row>
    <row r="4996" spans="2:7" x14ac:dyDescent="0.25">
      <c r="B4996" s="122">
        <f t="shared" si="78"/>
        <v>4994</v>
      </c>
      <c r="C4996" s="375">
        <v>45532</v>
      </c>
      <c r="D4996" s="236" t="s">
        <v>179</v>
      </c>
      <c r="E4996" s="223" t="str">
        <f>VLOOKUP(D4996,Y$4:AA4998,2,FALSE)</f>
        <v>تانکر آب</v>
      </c>
      <c r="F4996" s="223" t="str">
        <f>VLOOKUP(D4996,Y$4:AA4998,3,FALSE)</f>
        <v>گلپایگانی</v>
      </c>
      <c r="G4996" s="2">
        <v>115</v>
      </c>
    </row>
    <row r="4997" spans="2:7" x14ac:dyDescent="0.25">
      <c r="B4997" s="122">
        <f t="shared" si="78"/>
        <v>4995</v>
      </c>
      <c r="C4997" s="375">
        <v>45532</v>
      </c>
      <c r="D4997" s="236" t="s">
        <v>164</v>
      </c>
      <c r="E4997" s="223" t="str">
        <f>VLOOKUP(D4997,Y$4:AA4999,2,FALSE)</f>
        <v>گریدر 14G</v>
      </c>
      <c r="F4997" s="223" t="str">
        <f>VLOOKUP(D4997,Y$4:AA4999,3,FALSE)</f>
        <v>محمد پور</v>
      </c>
      <c r="G4997" s="2">
        <v>329</v>
      </c>
    </row>
    <row r="4998" spans="2:7" x14ac:dyDescent="0.25">
      <c r="B4998" s="122">
        <f t="shared" si="78"/>
        <v>4996</v>
      </c>
      <c r="C4998" s="375">
        <v>45532</v>
      </c>
      <c r="D4998" s="236" t="s">
        <v>168</v>
      </c>
      <c r="E4998" s="223" t="str">
        <f>VLOOKUP(D4998,Y$4:AA5000,2,FALSE)</f>
        <v>غلطک کششی</v>
      </c>
      <c r="F4998" s="223" t="str">
        <f>VLOOKUP(D4998,Y$4:AA5000,3,FALSE)</f>
        <v>محمد پور</v>
      </c>
      <c r="G4998" s="2">
        <v>90</v>
      </c>
    </row>
    <row r="4999" spans="2:7" x14ac:dyDescent="0.25">
      <c r="B4999" s="122">
        <f t="shared" si="78"/>
        <v>4997</v>
      </c>
      <c r="C4999" s="375">
        <v>45532</v>
      </c>
      <c r="D4999" s="236" t="s">
        <v>171</v>
      </c>
      <c r="E4999" s="223" t="str">
        <f>VLOOKUP(D4999,Y$4:AA5001,2,FALSE)</f>
        <v>غلطک کششی</v>
      </c>
      <c r="F4999" s="223" t="str">
        <f>VLOOKUP(D4999,Y$4:AA5001,3,FALSE)</f>
        <v>محمد پور</v>
      </c>
      <c r="G4999" s="2">
        <v>88</v>
      </c>
    </row>
    <row r="5000" spans="2:7" x14ac:dyDescent="0.25">
      <c r="B5000" s="122">
        <f t="shared" si="78"/>
        <v>4998</v>
      </c>
      <c r="C5000" s="375">
        <v>45532</v>
      </c>
      <c r="D5000" s="236" t="s">
        <v>172</v>
      </c>
      <c r="E5000" s="223" t="str">
        <f>VLOOKUP(D5000,Y$4:AA5002,2,FALSE)</f>
        <v>لودر</v>
      </c>
      <c r="F5000" s="223" t="str">
        <f>VLOOKUP(D5000,Y$4:AA5002,3,FALSE)</f>
        <v>محمد پور</v>
      </c>
      <c r="G5000" s="2">
        <v>0</v>
      </c>
    </row>
    <row r="5001" spans="2:7" x14ac:dyDescent="0.25">
      <c r="B5001" s="122">
        <f t="shared" si="78"/>
        <v>4999</v>
      </c>
      <c r="C5001" s="375">
        <v>45532</v>
      </c>
      <c r="D5001" s="236" t="s">
        <v>173</v>
      </c>
      <c r="E5001" s="223" t="str">
        <f>VLOOKUP(D5001,Y$4:AA5003,2,FALSE)</f>
        <v>تانکر آب</v>
      </c>
      <c r="F5001" s="223" t="str">
        <f>VLOOKUP(D5001,Y$4:AA5003,3,FALSE)</f>
        <v>محمد پور</v>
      </c>
      <c r="G5001" s="2">
        <v>0</v>
      </c>
    </row>
    <row r="5002" spans="2:7" x14ac:dyDescent="0.25">
      <c r="B5002" s="122">
        <f t="shared" si="78"/>
        <v>5000</v>
      </c>
      <c r="C5002" s="375">
        <v>45532</v>
      </c>
      <c r="D5002" s="236" t="s">
        <v>174</v>
      </c>
      <c r="E5002" s="223" t="str">
        <f>VLOOKUP(D5002,Y$4:AA5004,2,FALSE)</f>
        <v>غلطک پاچه بزی</v>
      </c>
      <c r="F5002" s="223" t="str">
        <f>VLOOKUP(D5002,Y$4:AA5004,3,FALSE)</f>
        <v>محمد پور</v>
      </c>
      <c r="G5002" s="2">
        <v>124</v>
      </c>
    </row>
    <row r="5003" spans="2:7" x14ac:dyDescent="0.25">
      <c r="B5003" s="122">
        <f t="shared" si="78"/>
        <v>5001</v>
      </c>
      <c r="C5003" s="375">
        <v>45532</v>
      </c>
      <c r="D5003" s="236" t="s">
        <v>176</v>
      </c>
      <c r="E5003" s="223" t="str">
        <f>VLOOKUP(D5003,Y$4:AA5005,2,FALSE)</f>
        <v>بلدوزر</v>
      </c>
      <c r="F5003" s="223" t="str">
        <f>VLOOKUP(D5003,Y$4:AA5005,3,FALSE)</f>
        <v>محمد پور</v>
      </c>
      <c r="G5003" s="2">
        <v>385</v>
      </c>
    </row>
    <row r="5004" spans="2:7" x14ac:dyDescent="0.25">
      <c r="B5004" s="122">
        <f t="shared" si="78"/>
        <v>5002</v>
      </c>
      <c r="C5004" s="375">
        <v>45532</v>
      </c>
      <c r="D5004" s="236" t="s">
        <v>177</v>
      </c>
      <c r="E5004" s="223" t="str">
        <f>VLOOKUP(D5004,Y$4:AA5006,2,FALSE)</f>
        <v>کمپرسی جفت</v>
      </c>
      <c r="F5004" s="223" t="str">
        <f>VLOOKUP(D5004,Y$4:AA5006,3,FALSE)</f>
        <v>محمد پور</v>
      </c>
      <c r="G5004" s="2">
        <v>228</v>
      </c>
    </row>
    <row r="5005" spans="2:7" x14ac:dyDescent="0.25">
      <c r="B5005" s="122">
        <f t="shared" si="78"/>
        <v>5003</v>
      </c>
      <c r="C5005" s="375">
        <v>45532</v>
      </c>
      <c r="D5005" s="236" t="s">
        <v>270</v>
      </c>
      <c r="E5005" s="223" t="str">
        <f>VLOOKUP(D5005,Y$4:AA5007,2,FALSE)</f>
        <v>کمپرسی جفت</v>
      </c>
      <c r="F5005" s="223" t="str">
        <f>VLOOKUP(D5005,Y$4:AA5007,3,FALSE)</f>
        <v>محمد پور</v>
      </c>
      <c r="G5005" s="2">
        <v>0</v>
      </c>
    </row>
    <row r="5006" spans="2:7" x14ac:dyDescent="0.25">
      <c r="B5006" s="122">
        <f t="shared" si="78"/>
        <v>5004</v>
      </c>
      <c r="C5006" s="375">
        <v>45532</v>
      </c>
      <c r="D5006" s="236" t="s">
        <v>268</v>
      </c>
      <c r="E5006" s="223" t="str">
        <f>VLOOKUP(D5006,Y$4:AA5008,2,FALSE)</f>
        <v>کمپرسی تک</v>
      </c>
      <c r="F5006" s="223" t="str">
        <f>VLOOKUP(D5006,Y$4:AA5008,3,FALSE)</f>
        <v>محمد پور</v>
      </c>
      <c r="G5006" s="2">
        <v>231</v>
      </c>
    </row>
    <row r="5007" spans="2:7" x14ac:dyDescent="0.25">
      <c r="B5007" s="122">
        <f t="shared" si="78"/>
        <v>5005</v>
      </c>
      <c r="C5007" s="375">
        <v>45532</v>
      </c>
      <c r="D5007" s="236" t="s">
        <v>260</v>
      </c>
      <c r="E5007" s="223" t="str">
        <f>VLOOKUP(D5007,Y$4:AA5009,2,FALSE)</f>
        <v>تانکر آب</v>
      </c>
      <c r="F5007" s="223" t="str">
        <f>VLOOKUP(D5007,Y$4:AA5009,3,FALSE)</f>
        <v>محمد پور</v>
      </c>
      <c r="G5007" s="2">
        <v>0</v>
      </c>
    </row>
    <row r="5008" spans="2:7" x14ac:dyDescent="0.25">
      <c r="B5008" s="122">
        <f t="shared" si="78"/>
        <v>5006</v>
      </c>
      <c r="C5008" s="375">
        <v>45532</v>
      </c>
      <c r="D5008" s="236" t="s">
        <v>284</v>
      </c>
      <c r="E5008" s="223" t="str">
        <f>VLOOKUP(D5008,Y$4:AA5010,2,FALSE)</f>
        <v>کمپرسی جفت</v>
      </c>
      <c r="F5008" s="223" t="str">
        <f>VLOOKUP(D5008,Y$4:AA5010,3,FALSE)</f>
        <v>محمد پور</v>
      </c>
      <c r="G5008" s="2">
        <v>100</v>
      </c>
    </row>
    <row r="5009" spans="2:7" x14ac:dyDescent="0.25">
      <c r="B5009" s="122">
        <f t="shared" si="78"/>
        <v>5007</v>
      </c>
      <c r="C5009" s="375">
        <v>45532</v>
      </c>
      <c r="D5009" s="236" t="s">
        <v>359</v>
      </c>
      <c r="E5009" s="223" t="str">
        <f>VLOOKUP(D5009,Y$4:AA5011,2,FALSE)</f>
        <v>کمپرسی جفت</v>
      </c>
      <c r="F5009" s="223" t="str">
        <f>VLOOKUP(D5009,Y$4:AA5011,3,FALSE)</f>
        <v>محمد پور</v>
      </c>
      <c r="G5009" s="2">
        <v>0</v>
      </c>
    </row>
    <row r="5010" spans="2:7" x14ac:dyDescent="0.25">
      <c r="B5010" s="122">
        <f t="shared" si="78"/>
        <v>5008</v>
      </c>
      <c r="C5010" s="375">
        <v>45532</v>
      </c>
      <c r="D5010" s="236" t="s">
        <v>361</v>
      </c>
      <c r="E5010" s="223" t="str">
        <f>VLOOKUP(D5010,Y$4:AA5012,2,FALSE)</f>
        <v>لودر</v>
      </c>
      <c r="F5010" s="223" t="str">
        <f>VLOOKUP(D5010,Y$4:AA5012,3,FALSE)</f>
        <v>محمد پور</v>
      </c>
      <c r="G5010" s="2">
        <v>85</v>
      </c>
    </row>
    <row r="5011" spans="2:7" x14ac:dyDescent="0.25">
      <c r="B5011" s="122">
        <f t="shared" si="78"/>
        <v>5009</v>
      </c>
      <c r="C5011" s="375">
        <v>45532</v>
      </c>
      <c r="D5011" s="236" t="s">
        <v>393</v>
      </c>
      <c r="E5011" s="223" t="str">
        <f>VLOOKUP(D5011,Y$4:AA5013,2,FALSE)</f>
        <v xml:space="preserve"> پمپ بتن</v>
      </c>
      <c r="F5011" s="223" t="str">
        <f>VLOOKUP(D5011,Y$4:AA5013,3,FALSE)</f>
        <v>اسماعیل پور</v>
      </c>
      <c r="G5011" s="2">
        <v>0</v>
      </c>
    </row>
    <row r="5012" spans="2:7" x14ac:dyDescent="0.25">
      <c r="B5012" s="122">
        <f t="shared" si="78"/>
        <v>5010</v>
      </c>
      <c r="C5012" s="375">
        <v>45532</v>
      </c>
      <c r="D5012" s="236" t="s">
        <v>387</v>
      </c>
      <c r="E5012" s="223" t="str">
        <f>VLOOKUP(D5012,Y$4:AA5014,2,FALSE)</f>
        <v>کمپرسی تک</v>
      </c>
      <c r="F5012" s="223" t="str">
        <f>VLOOKUP(D5012,Y$4:AA5014,3,FALSE)</f>
        <v>جواد رضاپور</v>
      </c>
      <c r="G5012" s="2">
        <v>140</v>
      </c>
    </row>
    <row r="5013" spans="2:7" x14ac:dyDescent="0.25">
      <c r="B5013" s="122">
        <f t="shared" si="78"/>
        <v>5011</v>
      </c>
      <c r="C5013" s="375">
        <v>45532</v>
      </c>
      <c r="D5013" s="236" t="s">
        <v>388</v>
      </c>
      <c r="E5013" s="223" t="str">
        <f>VLOOKUP(D5013,Y$4:AA5015,2,FALSE)</f>
        <v>کمپرسی تک</v>
      </c>
      <c r="F5013" s="223" t="str">
        <f>VLOOKUP(D5013,Y$4:AA5015,3,FALSE)</f>
        <v>جواد رضاپور</v>
      </c>
      <c r="G5013" s="2">
        <v>157</v>
      </c>
    </row>
    <row r="5014" spans="2:7" x14ac:dyDescent="0.25">
      <c r="B5014" s="122">
        <f t="shared" si="78"/>
        <v>5012</v>
      </c>
      <c r="C5014" s="375">
        <v>45532</v>
      </c>
      <c r="D5014" s="236" t="s">
        <v>397</v>
      </c>
      <c r="E5014" s="223" t="str">
        <f>VLOOKUP(D5014,Y$4:AA5016,2,FALSE)</f>
        <v>لودر</v>
      </c>
      <c r="F5014" s="223" t="str">
        <f>VLOOKUP(D5014,Y$4:AA5016,3,FALSE)</f>
        <v>جواد رضاپور</v>
      </c>
      <c r="G5014" s="2">
        <v>185</v>
      </c>
    </row>
    <row r="5015" spans="2:7" x14ac:dyDescent="0.25">
      <c r="B5015" s="122">
        <f t="shared" si="78"/>
        <v>5013</v>
      </c>
      <c r="C5015" s="375">
        <v>45532</v>
      </c>
      <c r="D5015" s="236" t="s">
        <v>435</v>
      </c>
      <c r="E5015" s="223" t="str">
        <f>VLOOKUP(D5015,Y$4:AA5017,2,FALSE)</f>
        <v>بلدوزر</v>
      </c>
      <c r="F5015" s="223" t="str">
        <f>VLOOKUP(D5015,Y$4:AA5017,3,FALSE)</f>
        <v>جواد رضاپور</v>
      </c>
      <c r="G5015" s="2">
        <v>294</v>
      </c>
    </row>
    <row r="5016" spans="2:7" x14ac:dyDescent="0.25">
      <c r="B5016" s="122">
        <f t="shared" si="78"/>
        <v>5014</v>
      </c>
      <c r="C5016" s="375">
        <v>45532</v>
      </c>
      <c r="D5016" s="236" t="s">
        <v>436</v>
      </c>
      <c r="E5016" s="223" t="str">
        <f>VLOOKUP(D5016,Y$4:AA5018,2,FALSE)</f>
        <v>تانکر آب</v>
      </c>
      <c r="F5016" s="223" t="str">
        <f>VLOOKUP(D5016,Y$4:AA5018,3,FALSE)</f>
        <v>جواد رضاپور</v>
      </c>
      <c r="G5016" s="2">
        <v>0</v>
      </c>
    </row>
    <row r="5017" spans="2:7" x14ac:dyDescent="0.25">
      <c r="B5017" s="122">
        <f t="shared" si="78"/>
        <v>5015</v>
      </c>
      <c r="C5017" s="375">
        <v>45532</v>
      </c>
      <c r="D5017" s="361" t="s">
        <v>261</v>
      </c>
      <c r="E5017" s="223" t="str">
        <f>VLOOKUP(D5017,Y$4:AA5019,2,FALSE)</f>
        <v>تانکر آب</v>
      </c>
      <c r="F5017" s="223" t="str">
        <f>VLOOKUP(D5017,Y$4:AA5019,3,FALSE)</f>
        <v>خاکسارنژاد</v>
      </c>
      <c r="G5017" s="2">
        <v>0</v>
      </c>
    </row>
    <row r="5018" spans="2:7" x14ac:dyDescent="0.25">
      <c r="B5018" s="122">
        <f t="shared" si="78"/>
        <v>5016</v>
      </c>
      <c r="C5018" s="375">
        <v>45532</v>
      </c>
      <c r="D5018" s="137" t="s">
        <v>487</v>
      </c>
      <c r="E5018" s="223" t="str">
        <f>VLOOKUP(D5018,Y$4:AA5020,2,FALSE)</f>
        <v>کمپرسی تک</v>
      </c>
      <c r="F5018" s="223" t="str">
        <f>VLOOKUP(D5018,Y$4:AA5020,3,FALSE)</f>
        <v>رمضانی مقدم</v>
      </c>
      <c r="G5018" s="2">
        <v>71</v>
      </c>
    </row>
    <row r="5019" spans="2:7" x14ac:dyDescent="0.25">
      <c r="B5019" s="122">
        <f t="shared" si="78"/>
        <v>5017</v>
      </c>
      <c r="C5019" s="375">
        <v>45532</v>
      </c>
      <c r="D5019" s="137" t="s">
        <v>488</v>
      </c>
      <c r="E5019" s="223" t="str">
        <f>VLOOKUP(D5019,Y$4:AA5021,2,FALSE)</f>
        <v>کمپرسی تک</v>
      </c>
      <c r="F5019" s="223" t="str">
        <f>VLOOKUP(D5019,Y$4:AA5021,3,FALSE)</f>
        <v>رمضانی مقدم</v>
      </c>
      <c r="G5019" s="2">
        <v>127</v>
      </c>
    </row>
    <row r="5020" spans="2:7" x14ac:dyDescent="0.25">
      <c r="B5020" s="122">
        <f t="shared" si="78"/>
        <v>5018</v>
      </c>
      <c r="C5020" s="375">
        <v>45532</v>
      </c>
      <c r="D5020" s="137" t="s">
        <v>489</v>
      </c>
      <c r="E5020" s="223" t="str">
        <f>VLOOKUP(D5020,Y$4:AA5022,2,FALSE)</f>
        <v>کمپرسی تک</v>
      </c>
      <c r="F5020" s="223" t="str">
        <f>VLOOKUP(D5020,Y$4:AA5022,3,FALSE)</f>
        <v>رمضانی مقدم</v>
      </c>
      <c r="G5020" s="2">
        <v>0</v>
      </c>
    </row>
    <row r="5021" spans="2:7" x14ac:dyDescent="0.25">
      <c r="B5021" s="122">
        <f t="shared" si="78"/>
        <v>5019</v>
      </c>
      <c r="C5021" s="375">
        <v>45532</v>
      </c>
      <c r="D5021" s="137" t="s">
        <v>490</v>
      </c>
      <c r="E5021" s="223" t="str">
        <f>VLOOKUP(D5021,Y$4:AA5023,2,FALSE)</f>
        <v>کمپرسی تک</v>
      </c>
      <c r="F5021" s="223" t="str">
        <f>VLOOKUP(D5021,Y$4:AA5023,3,FALSE)</f>
        <v>رمضانی مقدم</v>
      </c>
      <c r="G5021" s="2">
        <v>266</v>
      </c>
    </row>
    <row r="5022" spans="2:7" x14ac:dyDescent="0.25">
      <c r="B5022" s="122">
        <f t="shared" si="78"/>
        <v>5020</v>
      </c>
      <c r="C5022" s="376">
        <v>45532</v>
      </c>
      <c r="D5022" s="137" t="s">
        <v>491</v>
      </c>
      <c r="E5022" s="223" t="str">
        <f>VLOOKUP(D5022,Y$4:AA5024,2,FALSE)</f>
        <v>لودر</v>
      </c>
      <c r="F5022" s="223" t="str">
        <f>VLOOKUP(D5022,Y$4:AA5024,3,FALSE)</f>
        <v>رمضانی مقدم</v>
      </c>
      <c r="G5022" s="2">
        <v>67</v>
      </c>
    </row>
    <row r="5023" spans="2:7" x14ac:dyDescent="0.25">
      <c r="B5023" s="122">
        <f t="shared" si="78"/>
        <v>5021</v>
      </c>
      <c r="C5023" s="375">
        <v>45533</v>
      </c>
      <c r="D5023" s="236" t="s">
        <v>127</v>
      </c>
      <c r="E5023" s="223" t="str">
        <f>VLOOKUP(D5023,Y$4:AA5025,2,FALSE)</f>
        <v>بلدوزر</v>
      </c>
      <c r="F5023" s="223" t="str">
        <f>VLOOKUP(D5023,Y$4:AA5025,3,FALSE)</f>
        <v>شرکتی-رجب زاده</v>
      </c>
      <c r="G5023" s="2">
        <v>0</v>
      </c>
    </row>
    <row r="5024" spans="2:7" x14ac:dyDescent="0.25">
      <c r="B5024" s="122">
        <f t="shared" si="78"/>
        <v>5022</v>
      </c>
      <c r="C5024" s="375">
        <v>45533</v>
      </c>
      <c r="D5024" s="236" t="s">
        <v>297</v>
      </c>
      <c r="E5024" s="223" t="str">
        <f>VLOOKUP(D5024,Y$4:AA5026,2,FALSE)</f>
        <v>بلدوزر</v>
      </c>
      <c r="F5024" s="223" t="str">
        <f>VLOOKUP(D5024,Y$4:AA5026,3,FALSE)</f>
        <v>شرکتی-نخعی</v>
      </c>
      <c r="G5024" s="2">
        <v>0</v>
      </c>
    </row>
    <row r="5025" spans="2:7" x14ac:dyDescent="0.25">
      <c r="B5025" s="122">
        <f t="shared" si="78"/>
        <v>5023</v>
      </c>
      <c r="C5025" s="375">
        <v>45533</v>
      </c>
      <c r="D5025" s="236" t="s">
        <v>88</v>
      </c>
      <c r="E5025" s="223" t="str">
        <f>VLOOKUP(D5025,Y$4:AA5027,2,FALSE)</f>
        <v>گریدر  ۱۶g</v>
      </c>
      <c r="F5025" s="223" t="str">
        <f>VLOOKUP(D5025,Y$4:AA5027,3,FALSE)</f>
        <v>شرکتی-یگانه</v>
      </c>
      <c r="G5025" s="2">
        <v>0</v>
      </c>
    </row>
    <row r="5026" spans="2:7" x14ac:dyDescent="0.25">
      <c r="B5026" s="122">
        <f t="shared" si="78"/>
        <v>5024</v>
      </c>
      <c r="C5026" s="375">
        <v>45533</v>
      </c>
      <c r="D5026" s="236" t="s">
        <v>301</v>
      </c>
      <c r="E5026" s="223" t="str">
        <f>VLOOKUP(D5026,Y$4:AA5028,2,FALSE)</f>
        <v>گریدر  ۱۶g</v>
      </c>
      <c r="F5026" s="223" t="str">
        <f>VLOOKUP(D5026,Y$4:AA5028,3,FALSE)</f>
        <v>شرکتی-حسن پور</v>
      </c>
      <c r="G5026" s="2">
        <v>0</v>
      </c>
    </row>
    <row r="5027" spans="2:7" x14ac:dyDescent="0.25">
      <c r="B5027" s="122">
        <f t="shared" si="78"/>
        <v>5025</v>
      </c>
      <c r="C5027" s="375">
        <v>45533</v>
      </c>
      <c r="D5027" s="236" t="s">
        <v>120</v>
      </c>
      <c r="E5027" s="223" t="str">
        <f>VLOOKUP(D5027,Y$4:AA5029,2,FALSE)</f>
        <v>میکسراتکو</v>
      </c>
      <c r="F5027" s="223" t="str">
        <f>VLOOKUP(D5027,Y$4:AA5029,3,FALSE)</f>
        <v>شرکتی-شاکری</v>
      </c>
      <c r="G5027" s="2">
        <v>75</v>
      </c>
    </row>
    <row r="5028" spans="2:7" x14ac:dyDescent="0.25">
      <c r="B5028" s="122">
        <f t="shared" si="78"/>
        <v>5026</v>
      </c>
      <c r="C5028" s="375">
        <v>45533</v>
      </c>
      <c r="D5028" s="236" t="s">
        <v>122</v>
      </c>
      <c r="E5028" s="223" t="str">
        <f>VLOOKUP(D5028,Y$4:AA5030,2,FALSE)</f>
        <v>میکسر امیکو</v>
      </c>
      <c r="F5028" s="223" t="str">
        <f>VLOOKUP(D5028,Y$4:AA5030,3,FALSE)</f>
        <v>شرکتی-زراعتی</v>
      </c>
      <c r="G5028" s="2">
        <v>85</v>
      </c>
    </row>
    <row r="5029" spans="2:7" x14ac:dyDescent="0.25">
      <c r="B5029" s="122">
        <f t="shared" si="78"/>
        <v>5027</v>
      </c>
      <c r="C5029" s="375">
        <v>45533</v>
      </c>
      <c r="D5029" s="236" t="s">
        <v>356</v>
      </c>
      <c r="E5029" s="223" t="str">
        <f>VLOOKUP(D5029,Y$4:AA5031,2,FALSE)</f>
        <v>میکسر اتکو</v>
      </c>
      <c r="F5029" s="223" t="str">
        <f>VLOOKUP(D5029,Y$4:AA5031,3,FALSE)</f>
        <v>-</v>
      </c>
      <c r="G5029" s="2">
        <v>89</v>
      </c>
    </row>
    <row r="5030" spans="2:7" x14ac:dyDescent="0.25">
      <c r="B5030" s="122">
        <f t="shared" si="78"/>
        <v>5028</v>
      </c>
      <c r="C5030" s="375">
        <v>45533</v>
      </c>
      <c r="D5030" s="236" t="s">
        <v>460</v>
      </c>
      <c r="E5030" s="223" t="str">
        <f>VLOOKUP(D5030,Y$4:AA5032,2,FALSE)</f>
        <v>میکسر امیکو</v>
      </c>
      <c r="F5030" s="223" t="str">
        <f>VLOOKUP(D5030,Y$4:AA5032,3,FALSE)</f>
        <v>شرکتی-زراعتی</v>
      </c>
      <c r="G5030" s="2">
        <v>0</v>
      </c>
    </row>
    <row r="5031" spans="2:7" x14ac:dyDescent="0.25">
      <c r="B5031" s="122">
        <f t="shared" si="78"/>
        <v>5029</v>
      </c>
      <c r="C5031" s="375">
        <v>45533</v>
      </c>
      <c r="D5031" s="236" t="s">
        <v>119</v>
      </c>
      <c r="E5031" s="223" t="str">
        <f>VLOOKUP(D5031,Y$4:AA5033,2,FALSE)</f>
        <v>غلطک</v>
      </c>
      <c r="F5031" s="223" t="str">
        <f>VLOOKUP(D5031,Y$4:AA5033,3,FALSE)</f>
        <v>شرکتی-جمالی</v>
      </c>
      <c r="G5031" s="2">
        <v>131</v>
      </c>
    </row>
    <row r="5032" spans="2:7" x14ac:dyDescent="0.25">
      <c r="B5032" s="122">
        <f t="shared" si="78"/>
        <v>5030</v>
      </c>
      <c r="C5032" s="375">
        <v>45533</v>
      </c>
      <c r="D5032" s="236" t="s">
        <v>110</v>
      </c>
      <c r="E5032" s="223" t="str">
        <f>VLOOKUP(D5032,Y$4:AA5034,2,FALSE)</f>
        <v>غلطک</v>
      </c>
      <c r="F5032" s="223" t="str">
        <f>VLOOKUP(D5032,Y$4:AA5034,3,FALSE)</f>
        <v>شرکتی-شیری</v>
      </c>
      <c r="G5032" s="2">
        <v>0</v>
      </c>
    </row>
    <row r="5033" spans="2:7" x14ac:dyDescent="0.25">
      <c r="B5033" s="122">
        <f t="shared" si="78"/>
        <v>5031</v>
      </c>
      <c r="C5033" s="375">
        <v>45533</v>
      </c>
      <c r="D5033" s="236" t="s">
        <v>107</v>
      </c>
      <c r="E5033" s="223" t="str">
        <f>VLOOKUP(D5033,Y$4:AA5035,2,FALSE)</f>
        <v>غلطک</v>
      </c>
      <c r="F5033" s="223" t="str">
        <f>VLOOKUP(D5033,Y$4:AA5035,3,FALSE)</f>
        <v>شرکتی-دیانتی</v>
      </c>
      <c r="G5033" s="2">
        <v>95</v>
      </c>
    </row>
    <row r="5034" spans="2:7" x14ac:dyDescent="0.25">
      <c r="B5034" s="122">
        <f t="shared" si="78"/>
        <v>5032</v>
      </c>
      <c r="C5034" s="375">
        <v>45533</v>
      </c>
      <c r="D5034" s="236" t="s">
        <v>285</v>
      </c>
      <c r="E5034" s="223" t="str">
        <f>VLOOKUP(D5034,Y$4:AA5036,2,FALSE)</f>
        <v>غلطک</v>
      </c>
      <c r="F5034" s="223" t="str">
        <f>VLOOKUP(D5034,Y$4:AA5036,3,FALSE)</f>
        <v>شرکتی-شیری</v>
      </c>
      <c r="G5034" s="2">
        <v>0</v>
      </c>
    </row>
    <row r="5035" spans="2:7" x14ac:dyDescent="0.25">
      <c r="B5035" s="122">
        <f t="shared" si="78"/>
        <v>5033</v>
      </c>
      <c r="C5035" s="375">
        <v>45533</v>
      </c>
      <c r="D5035" s="236" t="s">
        <v>380</v>
      </c>
      <c r="E5035" s="223" t="str">
        <f>VLOOKUP(D5035,Y$4:AA5037,2,FALSE)</f>
        <v>غلطک</v>
      </c>
      <c r="F5035" s="223">
        <f>VLOOKUP(D5035,Y$4:AA5037,3,FALSE)</f>
        <v>0</v>
      </c>
      <c r="G5035" s="2">
        <v>0</v>
      </c>
    </row>
    <row r="5036" spans="2:7" x14ac:dyDescent="0.25">
      <c r="B5036" s="122">
        <f t="shared" si="78"/>
        <v>5034</v>
      </c>
      <c r="C5036" s="375">
        <v>45533</v>
      </c>
      <c r="D5036" s="236" t="s">
        <v>381</v>
      </c>
      <c r="E5036" s="223" t="str">
        <f>VLOOKUP(D5036,Y$4:AA5038,2,FALSE)</f>
        <v>غلطک</v>
      </c>
      <c r="F5036" s="223">
        <f>VLOOKUP(D5036,Y$4:AA5038,3,FALSE)</f>
        <v>0</v>
      </c>
      <c r="G5036" s="2">
        <v>116</v>
      </c>
    </row>
    <row r="5037" spans="2:7" x14ac:dyDescent="0.25">
      <c r="B5037" s="122">
        <f t="shared" si="78"/>
        <v>5035</v>
      </c>
      <c r="C5037" s="375">
        <v>45533</v>
      </c>
      <c r="D5037" s="236" t="s">
        <v>91</v>
      </c>
      <c r="E5037" s="223" t="str">
        <f>VLOOKUP(D5037,Y$4:AA5039,2,FALSE)</f>
        <v>کامیون کمپرسی</v>
      </c>
      <c r="F5037" s="223" t="str">
        <f>VLOOKUP(D5037,Y$4:AA5039,3,FALSE)</f>
        <v>شرکتی-یحیی زاده</v>
      </c>
      <c r="G5037" s="2">
        <v>254</v>
      </c>
    </row>
    <row r="5038" spans="2:7" x14ac:dyDescent="0.25">
      <c r="B5038" s="122">
        <f t="shared" si="78"/>
        <v>5036</v>
      </c>
      <c r="C5038" s="375">
        <v>45533</v>
      </c>
      <c r="D5038" s="236" t="s">
        <v>94</v>
      </c>
      <c r="E5038" s="223" t="str">
        <f>VLOOKUP(D5038,Y$4:AA5040,2,FALSE)</f>
        <v>کامیون کمپرسی</v>
      </c>
      <c r="F5038" s="223" t="str">
        <f>VLOOKUP(D5038,Y$4:AA5040,3,FALSE)</f>
        <v>شرکتی-نوروز غلامی</v>
      </c>
      <c r="G5038" s="2">
        <v>0</v>
      </c>
    </row>
    <row r="5039" spans="2:7" x14ac:dyDescent="0.25">
      <c r="B5039" s="122">
        <f t="shared" si="78"/>
        <v>5037</v>
      </c>
      <c r="C5039" s="375">
        <v>45533</v>
      </c>
      <c r="D5039" s="236" t="s">
        <v>117</v>
      </c>
      <c r="E5039" s="223" t="str">
        <f>VLOOKUP(D5039,Y$4:AA5041,2,FALSE)</f>
        <v>کامیون کمپرسی</v>
      </c>
      <c r="F5039" s="223" t="str">
        <f>VLOOKUP(D5039,Y$4:AA5041,3,FALSE)</f>
        <v>شرکتی-علیرضا اقلیمی</v>
      </c>
      <c r="G5039" s="2">
        <v>0</v>
      </c>
    </row>
    <row r="5040" spans="2:7" x14ac:dyDescent="0.25">
      <c r="B5040" s="122">
        <f t="shared" si="78"/>
        <v>5038</v>
      </c>
      <c r="C5040" s="375">
        <v>45533</v>
      </c>
      <c r="D5040" s="236" t="s">
        <v>130</v>
      </c>
      <c r="E5040" s="223" t="str">
        <f>VLOOKUP(D5040,Y$4:AA5042,2,FALSE)</f>
        <v>تانکر ابپاش بنز</v>
      </c>
      <c r="F5040" s="223" t="str">
        <f>VLOOKUP(D5040,Y$4:AA5042,3,FALSE)</f>
        <v>شرکتی-بارانی</v>
      </c>
      <c r="G5040" s="2">
        <v>0</v>
      </c>
    </row>
    <row r="5041" spans="2:7" x14ac:dyDescent="0.25">
      <c r="B5041" s="122">
        <f t="shared" si="78"/>
        <v>5039</v>
      </c>
      <c r="C5041" s="375">
        <v>45533</v>
      </c>
      <c r="D5041" s="236" t="s">
        <v>96</v>
      </c>
      <c r="E5041" s="223" t="str">
        <f>VLOOKUP(D5041,Y$4:AA5043,2,FALSE)</f>
        <v>تانکر ابپاش بنز</v>
      </c>
      <c r="F5041" s="223" t="str">
        <f>VLOOKUP(D5041,Y$4:AA5043,3,FALSE)</f>
        <v>شرکتی-میامی</v>
      </c>
      <c r="G5041" s="2">
        <v>28</v>
      </c>
    </row>
    <row r="5042" spans="2:7" x14ac:dyDescent="0.25">
      <c r="B5042" s="122">
        <f t="shared" si="78"/>
        <v>5040</v>
      </c>
      <c r="C5042" s="375">
        <v>45533</v>
      </c>
      <c r="D5042" s="236" t="s">
        <v>114</v>
      </c>
      <c r="E5042" s="223" t="str">
        <f>VLOOKUP(D5042,Y$4:AA5044,2,FALSE)</f>
        <v>تانکر سوخت بنز</v>
      </c>
      <c r="F5042" s="223" t="str">
        <f>VLOOKUP(D5042,Y$4:AA5044,3,FALSE)</f>
        <v>شرکتی-برات زاده- از تاریخ 1 تیرماه</v>
      </c>
      <c r="G5042" s="2">
        <v>107</v>
      </c>
    </row>
    <row r="5043" spans="2:7" x14ac:dyDescent="0.25">
      <c r="B5043" s="122">
        <f t="shared" si="78"/>
        <v>5041</v>
      </c>
      <c r="C5043" s="375">
        <v>45533</v>
      </c>
      <c r="D5043" s="106" t="s">
        <v>399</v>
      </c>
      <c r="E5043" s="223" t="str">
        <f>VLOOKUP(D5043,Y$4:AA5045,2,FALSE)</f>
        <v xml:space="preserve"> لودر</v>
      </c>
      <c r="F5043" s="223" t="str">
        <f>VLOOKUP(D5043,Y$4:AA5045,3,FALSE)</f>
        <v>شرکتی-پیروزی</v>
      </c>
      <c r="G5043" s="2">
        <v>0</v>
      </c>
    </row>
    <row r="5044" spans="2:7" x14ac:dyDescent="0.25">
      <c r="B5044" s="122">
        <f t="shared" si="78"/>
        <v>5042</v>
      </c>
      <c r="C5044" s="375">
        <v>45533</v>
      </c>
      <c r="D5044" s="236" t="s">
        <v>158</v>
      </c>
      <c r="E5044" s="223" t="str">
        <f>VLOOKUP(D5044,Y$4:AA5046,2,FALSE)</f>
        <v>بیل مکانیکی</v>
      </c>
      <c r="F5044" s="223" t="str">
        <f>VLOOKUP(D5044,Y$4:AA5046,3,FALSE)</f>
        <v>تکبری</v>
      </c>
      <c r="G5044" s="2">
        <v>213</v>
      </c>
    </row>
    <row r="5045" spans="2:7" x14ac:dyDescent="0.25">
      <c r="B5045" s="122">
        <f t="shared" ref="B5045:B5108" si="79">ROW()-2</f>
        <v>5043</v>
      </c>
      <c r="C5045" s="375">
        <v>45533</v>
      </c>
      <c r="D5045" s="236" t="s">
        <v>144</v>
      </c>
      <c r="E5045" s="223" t="str">
        <f>VLOOKUP(D5045,Y$4:AA5047,2,FALSE)</f>
        <v>بلدوزر D85</v>
      </c>
      <c r="F5045" s="223" t="str">
        <f>VLOOKUP(D5045,Y$4:AA5047,3,FALSE)</f>
        <v>اکبری</v>
      </c>
      <c r="G5045" s="2">
        <v>0</v>
      </c>
    </row>
    <row r="5046" spans="2:7" x14ac:dyDescent="0.25">
      <c r="B5046" s="122">
        <f t="shared" si="79"/>
        <v>5044</v>
      </c>
      <c r="C5046" s="375">
        <v>45533</v>
      </c>
      <c r="D5046" s="236" t="s">
        <v>146</v>
      </c>
      <c r="E5046" s="223" t="str">
        <f>VLOOKUP(D5046,Y$4:AA5048,2,FALSE)</f>
        <v>بلدوزر D85</v>
      </c>
      <c r="F5046" s="223" t="str">
        <f>VLOOKUP(D5046,Y$4:AA5048,3,FALSE)</f>
        <v>اکبری</v>
      </c>
      <c r="G5046" s="2">
        <v>0</v>
      </c>
    </row>
    <row r="5047" spans="2:7" x14ac:dyDescent="0.25">
      <c r="B5047" s="122">
        <f t="shared" si="79"/>
        <v>5045</v>
      </c>
      <c r="C5047" s="375">
        <v>45533</v>
      </c>
      <c r="D5047" s="236" t="s">
        <v>147</v>
      </c>
      <c r="E5047" s="223" t="str">
        <f>VLOOKUP(D5047,Y$4:AA5049,2,FALSE)</f>
        <v>بلدوزر کاترپیلار D8</v>
      </c>
      <c r="F5047" s="223" t="str">
        <f>VLOOKUP(D5047,Y$4:AA5049,3,FALSE)</f>
        <v>حسن پور</v>
      </c>
      <c r="G5047" s="2">
        <v>0</v>
      </c>
    </row>
    <row r="5048" spans="2:7" x14ac:dyDescent="0.25">
      <c r="B5048" s="122">
        <f t="shared" si="79"/>
        <v>5046</v>
      </c>
      <c r="C5048" s="375">
        <v>45533</v>
      </c>
      <c r="D5048" s="236" t="s">
        <v>162</v>
      </c>
      <c r="E5048" s="223" t="str">
        <f>VLOOKUP(D5048,Y$4:AA5050,2,FALSE)</f>
        <v>بیل مکانیکی</v>
      </c>
      <c r="F5048" s="223" t="str">
        <f>VLOOKUP(D5048,Y$4:AA5050,3,FALSE)</f>
        <v>رضاپور</v>
      </c>
      <c r="G5048" s="2">
        <v>0</v>
      </c>
    </row>
    <row r="5049" spans="2:7" x14ac:dyDescent="0.25">
      <c r="B5049" s="122">
        <f t="shared" si="79"/>
        <v>5047</v>
      </c>
      <c r="C5049" s="375">
        <v>45533</v>
      </c>
      <c r="D5049" s="236" t="s">
        <v>398</v>
      </c>
      <c r="E5049" s="223" t="str">
        <f>VLOOKUP(D5049,Y$4:AA5051,2,FALSE)</f>
        <v>بلدوزر</v>
      </c>
      <c r="F5049" s="223" t="str">
        <f>VLOOKUP(D5049,Y$4:AA5051,3,FALSE)</f>
        <v>جواد رضاپور</v>
      </c>
      <c r="G5049" s="2">
        <v>0</v>
      </c>
    </row>
    <row r="5050" spans="2:7" x14ac:dyDescent="0.25">
      <c r="B5050" s="122">
        <f t="shared" si="79"/>
        <v>5048</v>
      </c>
      <c r="C5050" s="375">
        <v>45533</v>
      </c>
      <c r="D5050" s="236" t="s">
        <v>149</v>
      </c>
      <c r="E5050" s="223" t="str">
        <f>VLOOKUP(D5050,Y$4:AA5052,2,FALSE)</f>
        <v>لودر ZL50</v>
      </c>
      <c r="F5050" s="223" t="str">
        <f>VLOOKUP(D5050,Y$4:AA5052,3,FALSE)</f>
        <v>میرزایی</v>
      </c>
      <c r="G5050" s="2">
        <v>62</v>
      </c>
    </row>
    <row r="5051" spans="2:7" x14ac:dyDescent="0.25">
      <c r="B5051" s="122">
        <f t="shared" si="79"/>
        <v>5049</v>
      </c>
      <c r="C5051" s="375">
        <v>45533</v>
      </c>
      <c r="D5051" s="236" t="s">
        <v>150</v>
      </c>
      <c r="E5051" s="223" t="str">
        <f>VLOOKUP(D5051,Y$4:AA5053,2,FALSE)</f>
        <v>کامیون کمپرسی</v>
      </c>
      <c r="F5051" s="223" t="str">
        <f>VLOOKUP(D5051,Y$4:AA5053,3,FALSE)</f>
        <v>میرزایی</v>
      </c>
      <c r="G5051" s="2">
        <v>147</v>
      </c>
    </row>
    <row r="5052" spans="2:7" x14ac:dyDescent="0.25">
      <c r="B5052" s="122">
        <f t="shared" si="79"/>
        <v>5050</v>
      </c>
      <c r="C5052" s="375">
        <v>45533</v>
      </c>
      <c r="D5052" s="236" t="s">
        <v>152</v>
      </c>
      <c r="E5052" s="223" t="str">
        <f>VLOOKUP(D5052,Y$4:AA5054,2,FALSE)</f>
        <v>کامیون کمپرسی</v>
      </c>
      <c r="F5052" s="223" t="str">
        <f>VLOOKUP(D5052,Y$4:AA5054,3,FALSE)</f>
        <v>میرزایی</v>
      </c>
      <c r="G5052" s="2">
        <v>182</v>
      </c>
    </row>
    <row r="5053" spans="2:7" x14ac:dyDescent="0.25">
      <c r="B5053" s="122">
        <f t="shared" si="79"/>
        <v>5051</v>
      </c>
      <c r="C5053" s="375">
        <v>45533</v>
      </c>
      <c r="D5053" s="236" t="s">
        <v>153</v>
      </c>
      <c r="E5053" s="223" t="str">
        <f>VLOOKUP(D5053,Y$4:AA5055,2,FALSE)</f>
        <v>کامیون کمپرسی</v>
      </c>
      <c r="F5053" s="223" t="str">
        <f>VLOOKUP(D5053,Y$4:AA5055,3,FALSE)</f>
        <v>میرزایی</v>
      </c>
      <c r="G5053" s="2">
        <v>201</v>
      </c>
    </row>
    <row r="5054" spans="2:7" x14ac:dyDescent="0.25">
      <c r="B5054" s="122">
        <f t="shared" si="79"/>
        <v>5052</v>
      </c>
      <c r="C5054" s="375">
        <v>45533</v>
      </c>
      <c r="D5054" s="236" t="s">
        <v>137</v>
      </c>
      <c r="E5054" s="223" t="str">
        <f>VLOOKUP(D5054,Y$4:AA5056,2,FALSE)</f>
        <v>بیل مکانیکی</v>
      </c>
      <c r="F5054" s="223" t="str">
        <f>VLOOKUP(D5054,Y$4:AA5056,3,FALSE)</f>
        <v>انصاری</v>
      </c>
      <c r="G5054" s="2">
        <v>198</v>
      </c>
    </row>
    <row r="5055" spans="2:7" x14ac:dyDescent="0.25">
      <c r="B5055" s="122">
        <f t="shared" si="79"/>
        <v>5053</v>
      </c>
      <c r="C5055" s="375">
        <v>45533</v>
      </c>
      <c r="D5055" s="236" t="s">
        <v>139</v>
      </c>
      <c r="E5055" s="223" t="str">
        <f>VLOOKUP(D5055,Y$4:AA5057,2,FALSE)</f>
        <v>بیل مکانیکی</v>
      </c>
      <c r="F5055" s="223" t="str">
        <f>VLOOKUP(D5055,Y$4:AA5057,3,FALSE)</f>
        <v>انصاری</v>
      </c>
      <c r="G5055" s="2">
        <v>221</v>
      </c>
    </row>
    <row r="5056" spans="2:7" x14ac:dyDescent="0.25">
      <c r="B5056" s="122">
        <f t="shared" si="79"/>
        <v>5054</v>
      </c>
      <c r="C5056" s="375">
        <v>45533</v>
      </c>
      <c r="D5056" s="236" t="s">
        <v>141</v>
      </c>
      <c r="E5056" s="223" t="str">
        <f>VLOOKUP(D5056,Y$4:AA5058,2,FALSE)</f>
        <v>کامیون کمپرسی</v>
      </c>
      <c r="F5056" s="223" t="str">
        <f>VLOOKUP(D5056,Y$4:AA5058,3,FALSE)</f>
        <v>انصاری</v>
      </c>
      <c r="G5056" s="2">
        <v>0</v>
      </c>
    </row>
    <row r="5057" spans="2:7" x14ac:dyDescent="0.25">
      <c r="B5057" s="122">
        <f t="shared" si="79"/>
        <v>5055</v>
      </c>
      <c r="C5057" s="375">
        <v>45533</v>
      </c>
      <c r="D5057" s="236" t="s">
        <v>142</v>
      </c>
      <c r="E5057" s="223" t="str">
        <f>VLOOKUP(D5057,Y$4:AA5059,2,FALSE)</f>
        <v>کامیون کمپرسی</v>
      </c>
      <c r="F5057" s="223" t="str">
        <f>VLOOKUP(D5057,Y$4:AA5059,3,FALSE)</f>
        <v>انصاری</v>
      </c>
      <c r="G5057" s="2">
        <v>200</v>
      </c>
    </row>
    <row r="5058" spans="2:7" x14ac:dyDescent="0.25">
      <c r="B5058" s="122">
        <f t="shared" si="79"/>
        <v>5056</v>
      </c>
      <c r="C5058" s="375">
        <v>45533</v>
      </c>
      <c r="D5058" s="236" t="s">
        <v>143</v>
      </c>
      <c r="E5058" s="223" t="str">
        <f>VLOOKUP(D5058,Y$4:AA5060,2,FALSE)</f>
        <v>کامیون کمپرسی</v>
      </c>
      <c r="F5058" s="223" t="str">
        <f>VLOOKUP(D5058,Y$4:AA5060,3,FALSE)</f>
        <v>انصاری</v>
      </c>
      <c r="G5058" s="2">
        <v>0</v>
      </c>
    </row>
    <row r="5059" spans="2:7" x14ac:dyDescent="0.25">
      <c r="B5059" s="122">
        <f t="shared" si="79"/>
        <v>5057</v>
      </c>
      <c r="C5059" s="375">
        <v>45533</v>
      </c>
      <c r="D5059" s="236" t="s">
        <v>136</v>
      </c>
      <c r="E5059" s="223" t="str">
        <f>VLOOKUP(D5059,Y$4:AA5061,2,FALSE)</f>
        <v>بلدوزر</v>
      </c>
      <c r="F5059" s="223" t="str">
        <f>VLOOKUP(D5059,Y$4:AA5061,3,FALSE)</f>
        <v>انصاری</v>
      </c>
      <c r="G5059" s="2">
        <v>0</v>
      </c>
    </row>
    <row r="5060" spans="2:7" x14ac:dyDescent="0.25">
      <c r="B5060" s="122">
        <f t="shared" si="79"/>
        <v>5058</v>
      </c>
      <c r="C5060" s="375">
        <v>45533</v>
      </c>
      <c r="D5060" s="236" t="s">
        <v>286</v>
      </c>
      <c r="E5060" s="223" t="str">
        <f>VLOOKUP(D5060,Y$4:AA5062,2,FALSE)</f>
        <v>بلدوزر</v>
      </c>
      <c r="F5060" s="223" t="str">
        <f>VLOOKUP(D5060,Y$4:AA5062,3,FALSE)</f>
        <v>انصاری</v>
      </c>
      <c r="G5060" s="2">
        <v>0</v>
      </c>
    </row>
    <row r="5061" spans="2:7" x14ac:dyDescent="0.25">
      <c r="B5061" s="122">
        <f t="shared" si="79"/>
        <v>5059</v>
      </c>
      <c r="C5061" s="375">
        <v>45533</v>
      </c>
      <c r="D5061" s="236" t="s">
        <v>155</v>
      </c>
      <c r="E5061" s="223" t="str">
        <f>VLOOKUP(D5061,Y$4:AA5063,2,FALSE)</f>
        <v>لودر</v>
      </c>
      <c r="F5061" s="223" t="str">
        <f>VLOOKUP(D5061,Y$4:AA5063,3,FALSE)</f>
        <v>صداقت</v>
      </c>
      <c r="G5061" s="2">
        <v>107</v>
      </c>
    </row>
    <row r="5062" spans="2:7" x14ac:dyDescent="0.25">
      <c r="B5062" s="122">
        <f t="shared" si="79"/>
        <v>5060</v>
      </c>
      <c r="C5062" s="375">
        <v>45533</v>
      </c>
      <c r="D5062" s="236" t="s">
        <v>156</v>
      </c>
      <c r="E5062" s="223" t="str">
        <f>VLOOKUP(D5062,Y$4:AA5064,2,FALSE)</f>
        <v>کامیون کمپرسی</v>
      </c>
      <c r="F5062" s="223" t="str">
        <f>VLOOKUP(D5062,Y$4:AA5064,3,FALSE)</f>
        <v>صداقت</v>
      </c>
      <c r="G5062" s="2">
        <v>0</v>
      </c>
    </row>
    <row r="5063" spans="2:7" x14ac:dyDescent="0.25">
      <c r="B5063" s="122">
        <f t="shared" si="79"/>
        <v>5061</v>
      </c>
      <c r="C5063" s="375">
        <v>45533</v>
      </c>
      <c r="D5063" s="236" t="s">
        <v>157</v>
      </c>
      <c r="E5063" s="223" t="str">
        <f>VLOOKUP(D5063,Y$4:AA5065,2,FALSE)</f>
        <v>کامیون کمپرسی</v>
      </c>
      <c r="F5063" s="223" t="str">
        <f>VLOOKUP(D5063,Y$4:AA5065,3,FALSE)</f>
        <v>صداقت</v>
      </c>
      <c r="G5063" s="2">
        <v>200</v>
      </c>
    </row>
    <row r="5064" spans="2:7" x14ac:dyDescent="0.25">
      <c r="B5064" s="122">
        <f t="shared" si="79"/>
        <v>5062</v>
      </c>
      <c r="C5064" s="375">
        <v>45533</v>
      </c>
      <c r="D5064" s="236" t="s">
        <v>302</v>
      </c>
      <c r="E5064" s="223" t="str">
        <f>VLOOKUP(D5064,Y$4:AA5066,2,FALSE)</f>
        <v>کامیون کمپرسی</v>
      </c>
      <c r="F5064" s="223" t="str">
        <f>VLOOKUP(D5064,Y$4:AA5066,3,FALSE)</f>
        <v>صداقت</v>
      </c>
      <c r="G5064" s="2">
        <v>0</v>
      </c>
    </row>
    <row r="5065" spans="2:7" x14ac:dyDescent="0.25">
      <c r="B5065" s="122">
        <f t="shared" si="79"/>
        <v>5063</v>
      </c>
      <c r="C5065" s="375">
        <v>45533</v>
      </c>
      <c r="D5065" s="236" t="s">
        <v>266</v>
      </c>
      <c r="E5065" s="223" t="str">
        <f>VLOOKUP(D5065,Y$4:AA5067,2,FALSE)</f>
        <v>کامیون کمپرسی</v>
      </c>
      <c r="F5065" s="223" t="str">
        <f>VLOOKUP(D5065,Y$4:AA5067,3,FALSE)</f>
        <v>انصاری</v>
      </c>
      <c r="G5065" s="2">
        <v>201</v>
      </c>
    </row>
    <row r="5066" spans="2:7" x14ac:dyDescent="0.25">
      <c r="B5066" s="122">
        <f t="shared" si="79"/>
        <v>5064</v>
      </c>
      <c r="C5066" s="375">
        <v>45533</v>
      </c>
      <c r="D5066" s="236" t="s">
        <v>267</v>
      </c>
      <c r="E5066" s="223" t="str">
        <f>VLOOKUP(D5066,Y$4:AA5068,2,FALSE)</f>
        <v>کامیون کمپرسی</v>
      </c>
      <c r="F5066" s="223" t="str">
        <f>VLOOKUP(D5066,Y$4:AA5068,3,FALSE)</f>
        <v>انصاری</v>
      </c>
      <c r="G5066" s="2">
        <v>0</v>
      </c>
    </row>
    <row r="5067" spans="2:7" x14ac:dyDescent="0.25">
      <c r="B5067" s="122">
        <f t="shared" si="79"/>
        <v>5065</v>
      </c>
      <c r="C5067" s="375">
        <v>45533</v>
      </c>
      <c r="D5067" s="236" t="s">
        <v>258</v>
      </c>
      <c r="E5067" s="223" t="str">
        <f>VLOOKUP(D5067,Y$4:AA5069,2,FALSE)</f>
        <v>کامیون کمپرسی</v>
      </c>
      <c r="F5067" s="223" t="str">
        <f>VLOOKUP(D5067,Y$4:AA5069,3,FALSE)</f>
        <v>انصاری</v>
      </c>
      <c r="G5067" s="2">
        <v>141</v>
      </c>
    </row>
    <row r="5068" spans="2:7" x14ac:dyDescent="0.25">
      <c r="B5068" s="122">
        <f t="shared" si="79"/>
        <v>5066</v>
      </c>
      <c r="C5068" s="375">
        <v>45533</v>
      </c>
      <c r="D5068" s="236" t="s">
        <v>179</v>
      </c>
      <c r="E5068" s="223" t="str">
        <f>VLOOKUP(D5068,Y$4:AA5070,2,FALSE)</f>
        <v>تانکر آب</v>
      </c>
      <c r="F5068" s="223" t="str">
        <f>VLOOKUP(D5068,Y$4:AA5070,3,FALSE)</f>
        <v>گلپایگانی</v>
      </c>
      <c r="G5068" s="2">
        <v>74</v>
      </c>
    </row>
    <row r="5069" spans="2:7" x14ac:dyDescent="0.25">
      <c r="B5069" s="122">
        <f t="shared" si="79"/>
        <v>5067</v>
      </c>
      <c r="C5069" s="375">
        <v>45533</v>
      </c>
      <c r="D5069" s="236" t="s">
        <v>164</v>
      </c>
      <c r="E5069" s="223" t="str">
        <f>VLOOKUP(D5069,Y$4:AA5071,2,FALSE)</f>
        <v>گریدر 14G</v>
      </c>
      <c r="F5069" s="223" t="str">
        <f>VLOOKUP(D5069,Y$4:AA5071,3,FALSE)</f>
        <v>محمد پور</v>
      </c>
      <c r="G5069" s="2">
        <v>163</v>
      </c>
    </row>
    <row r="5070" spans="2:7" x14ac:dyDescent="0.25">
      <c r="B5070" s="122">
        <f t="shared" si="79"/>
        <v>5068</v>
      </c>
      <c r="C5070" s="375">
        <v>45533</v>
      </c>
      <c r="D5070" s="236" t="s">
        <v>168</v>
      </c>
      <c r="E5070" s="223" t="str">
        <f>VLOOKUP(D5070,Y$4:AA5072,2,FALSE)</f>
        <v>غلطک کششی</v>
      </c>
      <c r="F5070" s="223" t="str">
        <f>VLOOKUP(D5070,Y$4:AA5072,3,FALSE)</f>
        <v>محمد پور</v>
      </c>
      <c r="G5070" s="2">
        <v>0</v>
      </c>
    </row>
    <row r="5071" spans="2:7" x14ac:dyDescent="0.25">
      <c r="B5071" s="122">
        <f t="shared" si="79"/>
        <v>5069</v>
      </c>
      <c r="C5071" s="375">
        <v>45533</v>
      </c>
      <c r="D5071" s="236" t="s">
        <v>171</v>
      </c>
      <c r="E5071" s="223" t="str">
        <f>VLOOKUP(D5071,Y$4:AA5073,2,FALSE)</f>
        <v>غلطک کششی</v>
      </c>
      <c r="F5071" s="223" t="str">
        <f>VLOOKUP(D5071,Y$4:AA5073,3,FALSE)</f>
        <v>محمد پور</v>
      </c>
      <c r="G5071" s="2">
        <v>0</v>
      </c>
    </row>
    <row r="5072" spans="2:7" x14ac:dyDescent="0.25">
      <c r="B5072" s="122">
        <f t="shared" si="79"/>
        <v>5070</v>
      </c>
      <c r="C5072" s="375">
        <v>45533</v>
      </c>
      <c r="D5072" s="236" t="s">
        <v>172</v>
      </c>
      <c r="E5072" s="223" t="str">
        <f>VLOOKUP(D5072,Y$4:AA5074,2,FALSE)</f>
        <v>لودر</v>
      </c>
      <c r="F5072" s="223" t="str">
        <f>VLOOKUP(D5072,Y$4:AA5074,3,FALSE)</f>
        <v>محمد پور</v>
      </c>
      <c r="G5072" s="2">
        <v>120</v>
      </c>
    </row>
    <row r="5073" spans="2:7" x14ac:dyDescent="0.25">
      <c r="B5073" s="122">
        <f t="shared" si="79"/>
        <v>5071</v>
      </c>
      <c r="C5073" s="375">
        <v>45533</v>
      </c>
      <c r="D5073" s="236" t="s">
        <v>173</v>
      </c>
      <c r="E5073" s="223" t="str">
        <f>VLOOKUP(D5073,Y$4:AA5075,2,FALSE)</f>
        <v>تانکر آب</v>
      </c>
      <c r="F5073" s="223" t="str">
        <f>VLOOKUP(D5073,Y$4:AA5075,3,FALSE)</f>
        <v>محمد پور</v>
      </c>
      <c r="G5073" s="2">
        <v>0</v>
      </c>
    </row>
    <row r="5074" spans="2:7" x14ac:dyDescent="0.25">
      <c r="B5074" s="122">
        <f t="shared" si="79"/>
        <v>5072</v>
      </c>
      <c r="C5074" s="375">
        <v>45533</v>
      </c>
      <c r="D5074" s="236" t="s">
        <v>174</v>
      </c>
      <c r="E5074" s="223" t="str">
        <f>VLOOKUP(D5074,Y$4:AA5076,2,FALSE)</f>
        <v>غلطک پاچه بزی</v>
      </c>
      <c r="F5074" s="223" t="str">
        <f>VLOOKUP(D5074,Y$4:AA5076,3,FALSE)</f>
        <v>محمد پور</v>
      </c>
      <c r="G5074" s="2">
        <v>0</v>
      </c>
    </row>
    <row r="5075" spans="2:7" x14ac:dyDescent="0.25">
      <c r="B5075" s="122">
        <f t="shared" si="79"/>
        <v>5073</v>
      </c>
      <c r="C5075" s="375">
        <v>45533</v>
      </c>
      <c r="D5075" s="236" t="s">
        <v>176</v>
      </c>
      <c r="E5075" s="223" t="str">
        <f>VLOOKUP(D5075,Y$4:AA5077,2,FALSE)</f>
        <v>بلدوزر</v>
      </c>
      <c r="F5075" s="223" t="str">
        <f>VLOOKUP(D5075,Y$4:AA5077,3,FALSE)</f>
        <v>محمد پور</v>
      </c>
      <c r="G5075" s="2">
        <v>295</v>
      </c>
    </row>
    <row r="5076" spans="2:7" x14ac:dyDescent="0.25">
      <c r="B5076" s="122">
        <f t="shared" si="79"/>
        <v>5074</v>
      </c>
      <c r="C5076" s="375">
        <v>45533</v>
      </c>
      <c r="D5076" s="236" t="s">
        <v>177</v>
      </c>
      <c r="E5076" s="223" t="str">
        <f>VLOOKUP(D5076,Y$4:AA5078,2,FALSE)</f>
        <v>کمپرسی جفت</v>
      </c>
      <c r="F5076" s="223" t="str">
        <f>VLOOKUP(D5076,Y$4:AA5078,3,FALSE)</f>
        <v>محمد پور</v>
      </c>
      <c r="G5076" s="2">
        <v>0</v>
      </c>
    </row>
    <row r="5077" spans="2:7" x14ac:dyDescent="0.25">
      <c r="B5077" s="122">
        <f t="shared" si="79"/>
        <v>5075</v>
      </c>
      <c r="C5077" s="375">
        <v>45533</v>
      </c>
      <c r="D5077" s="236" t="s">
        <v>270</v>
      </c>
      <c r="E5077" s="223" t="str">
        <f>VLOOKUP(D5077,Y$4:AA5079,2,FALSE)</f>
        <v>کمپرسی جفت</v>
      </c>
      <c r="F5077" s="223" t="str">
        <f>VLOOKUP(D5077,Y$4:AA5079,3,FALSE)</f>
        <v>محمد پور</v>
      </c>
      <c r="G5077" s="2">
        <v>0</v>
      </c>
    </row>
    <row r="5078" spans="2:7" x14ac:dyDescent="0.25">
      <c r="B5078" s="122">
        <f t="shared" si="79"/>
        <v>5076</v>
      </c>
      <c r="C5078" s="375">
        <v>45533</v>
      </c>
      <c r="D5078" s="236" t="s">
        <v>268</v>
      </c>
      <c r="E5078" s="223" t="str">
        <f>VLOOKUP(D5078,Y$4:AA5080,2,FALSE)</f>
        <v>کمپرسی تک</v>
      </c>
      <c r="F5078" s="223" t="str">
        <f>VLOOKUP(D5078,Y$4:AA5080,3,FALSE)</f>
        <v>محمد پور</v>
      </c>
      <c r="G5078" s="2">
        <v>96</v>
      </c>
    </row>
    <row r="5079" spans="2:7" x14ac:dyDescent="0.25">
      <c r="B5079" s="122">
        <f t="shared" si="79"/>
        <v>5077</v>
      </c>
      <c r="C5079" s="375">
        <v>45533</v>
      </c>
      <c r="D5079" s="236" t="s">
        <v>260</v>
      </c>
      <c r="E5079" s="223" t="str">
        <f>VLOOKUP(D5079,Y$4:AA5081,2,FALSE)</f>
        <v>تانکر آب</v>
      </c>
      <c r="F5079" s="223" t="str">
        <f>VLOOKUP(D5079,Y$4:AA5081,3,FALSE)</f>
        <v>محمد پور</v>
      </c>
      <c r="G5079" s="2">
        <v>0</v>
      </c>
    </row>
    <row r="5080" spans="2:7" x14ac:dyDescent="0.25">
      <c r="B5080" s="122">
        <f t="shared" si="79"/>
        <v>5078</v>
      </c>
      <c r="C5080" s="375">
        <v>45533</v>
      </c>
      <c r="D5080" s="236" t="s">
        <v>284</v>
      </c>
      <c r="E5080" s="223" t="str">
        <f>VLOOKUP(D5080,Y$4:AA5082,2,FALSE)</f>
        <v>کمپرسی جفت</v>
      </c>
      <c r="F5080" s="223" t="str">
        <f>VLOOKUP(D5080,Y$4:AA5082,3,FALSE)</f>
        <v>محمد پور</v>
      </c>
      <c r="G5080" s="2">
        <v>188</v>
      </c>
    </row>
    <row r="5081" spans="2:7" x14ac:dyDescent="0.25">
      <c r="B5081" s="122">
        <f t="shared" si="79"/>
        <v>5079</v>
      </c>
      <c r="C5081" s="375">
        <v>45533</v>
      </c>
      <c r="D5081" s="236" t="s">
        <v>359</v>
      </c>
      <c r="E5081" s="223" t="str">
        <f>VLOOKUP(D5081,Y$4:AA5083,2,FALSE)</f>
        <v>کمپرسی جفت</v>
      </c>
      <c r="F5081" s="223" t="str">
        <f>VLOOKUP(D5081,Y$4:AA5083,3,FALSE)</f>
        <v>محمد پور</v>
      </c>
      <c r="G5081" s="2">
        <v>0</v>
      </c>
    </row>
    <row r="5082" spans="2:7" x14ac:dyDescent="0.25">
      <c r="B5082" s="122">
        <f t="shared" si="79"/>
        <v>5080</v>
      </c>
      <c r="C5082" s="375">
        <v>45533</v>
      </c>
      <c r="D5082" s="236" t="s">
        <v>361</v>
      </c>
      <c r="E5082" s="223" t="str">
        <f>VLOOKUP(D5082,Y$4:AA5084,2,FALSE)</f>
        <v>لودر</v>
      </c>
      <c r="F5082" s="223" t="str">
        <f>VLOOKUP(D5082,Y$4:AA5084,3,FALSE)</f>
        <v>محمد پور</v>
      </c>
      <c r="G5082" s="2">
        <v>136</v>
      </c>
    </row>
    <row r="5083" spans="2:7" x14ac:dyDescent="0.25">
      <c r="B5083" s="122">
        <f t="shared" si="79"/>
        <v>5081</v>
      </c>
      <c r="C5083" s="375">
        <v>45533</v>
      </c>
      <c r="D5083" s="236" t="s">
        <v>393</v>
      </c>
      <c r="E5083" s="223" t="str">
        <f>VLOOKUP(D5083,Y$4:AA5085,2,FALSE)</f>
        <v xml:space="preserve"> پمپ بتن</v>
      </c>
      <c r="F5083" s="223" t="str">
        <f>VLOOKUP(D5083,Y$4:AA5085,3,FALSE)</f>
        <v>اسماعیل پور</v>
      </c>
      <c r="G5083" s="2">
        <v>150</v>
      </c>
    </row>
    <row r="5084" spans="2:7" x14ac:dyDescent="0.25">
      <c r="B5084" s="122">
        <f t="shared" si="79"/>
        <v>5082</v>
      </c>
      <c r="C5084" s="375">
        <v>45533</v>
      </c>
      <c r="D5084" s="236" t="s">
        <v>387</v>
      </c>
      <c r="E5084" s="223" t="str">
        <f>VLOOKUP(D5084,Y$4:AA5086,2,FALSE)</f>
        <v>کمپرسی تک</v>
      </c>
      <c r="F5084" s="223" t="str">
        <f>VLOOKUP(D5084,Y$4:AA5086,3,FALSE)</f>
        <v>جواد رضاپور</v>
      </c>
      <c r="G5084" s="2">
        <v>0</v>
      </c>
    </row>
    <row r="5085" spans="2:7" x14ac:dyDescent="0.25">
      <c r="B5085" s="122">
        <f t="shared" si="79"/>
        <v>5083</v>
      </c>
      <c r="C5085" s="375">
        <v>45533</v>
      </c>
      <c r="D5085" s="236" t="s">
        <v>388</v>
      </c>
      <c r="E5085" s="223" t="str">
        <f>VLOOKUP(D5085,Y$4:AA5087,2,FALSE)</f>
        <v>کمپرسی تک</v>
      </c>
      <c r="F5085" s="223" t="str">
        <f>VLOOKUP(D5085,Y$4:AA5087,3,FALSE)</f>
        <v>جواد رضاپور</v>
      </c>
      <c r="G5085" s="2">
        <v>0</v>
      </c>
    </row>
    <row r="5086" spans="2:7" x14ac:dyDescent="0.25">
      <c r="B5086" s="122">
        <f t="shared" si="79"/>
        <v>5084</v>
      </c>
      <c r="C5086" s="375">
        <v>45533</v>
      </c>
      <c r="D5086" s="236" t="s">
        <v>397</v>
      </c>
      <c r="E5086" s="223" t="str">
        <f>VLOOKUP(D5086,Y$4:AA5088,2,FALSE)</f>
        <v>لودر</v>
      </c>
      <c r="F5086" s="223" t="str">
        <f>VLOOKUP(D5086,Y$4:AA5088,3,FALSE)</f>
        <v>جواد رضاپور</v>
      </c>
      <c r="G5086" s="2">
        <v>0</v>
      </c>
    </row>
    <row r="5087" spans="2:7" x14ac:dyDescent="0.25">
      <c r="B5087" s="122">
        <f t="shared" si="79"/>
        <v>5085</v>
      </c>
      <c r="C5087" s="375">
        <v>45533</v>
      </c>
      <c r="D5087" s="236" t="s">
        <v>435</v>
      </c>
      <c r="E5087" s="223" t="str">
        <f>VLOOKUP(D5087,Y$4:AA5089,2,FALSE)</f>
        <v>بلدوزر</v>
      </c>
      <c r="F5087" s="223" t="str">
        <f>VLOOKUP(D5087,Y$4:AA5089,3,FALSE)</f>
        <v>جواد رضاپور</v>
      </c>
      <c r="G5087" s="2">
        <v>0</v>
      </c>
    </row>
    <row r="5088" spans="2:7" x14ac:dyDescent="0.25">
      <c r="B5088" s="122">
        <f t="shared" si="79"/>
        <v>5086</v>
      </c>
      <c r="C5088" s="375">
        <v>45533</v>
      </c>
      <c r="D5088" s="236" t="s">
        <v>436</v>
      </c>
      <c r="E5088" s="223" t="str">
        <f>VLOOKUP(D5088,Y$4:AA5090,2,FALSE)</f>
        <v>تانکر آب</v>
      </c>
      <c r="F5088" s="223" t="str">
        <f>VLOOKUP(D5088,Y$4:AA5090,3,FALSE)</f>
        <v>جواد رضاپور</v>
      </c>
      <c r="G5088" s="2">
        <v>0</v>
      </c>
    </row>
    <row r="5089" spans="2:7" x14ac:dyDescent="0.25">
      <c r="B5089" s="122">
        <f t="shared" si="79"/>
        <v>5087</v>
      </c>
      <c r="C5089" s="375">
        <v>45533</v>
      </c>
      <c r="D5089" s="361" t="s">
        <v>261</v>
      </c>
      <c r="E5089" s="223" t="str">
        <f>VLOOKUP(D5089,Y$4:AA5091,2,FALSE)</f>
        <v>تانکر آب</v>
      </c>
      <c r="F5089" s="223" t="str">
        <f>VLOOKUP(D5089,Y$4:AA5091,3,FALSE)</f>
        <v>خاکسارنژاد</v>
      </c>
      <c r="G5089" s="2">
        <v>0</v>
      </c>
    </row>
    <row r="5090" spans="2:7" x14ac:dyDescent="0.25">
      <c r="B5090" s="122">
        <f t="shared" si="79"/>
        <v>5088</v>
      </c>
      <c r="C5090" s="375">
        <v>45533</v>
      </c>
      <c r="D5090" s="137" t="s">
        <v>487</v>
      </c>
      <c r="E5090" s="223" t="str">
        <f>VLOOKUP(D5090,Y$4:AA5092,2,FALSE)</f>
        <v>کمپرسی تک</v>
      </c>
      <c r="F5090" s="223" t="str">
        <f>VLOOKUP(D5090,Y$4:AA5092,3,FALSE)</f>
        <v>رمضانی مقدم</v>
      </c>
      <c r="G5090" s="2">
        <v>0</v>
      </c>
    </row>
    <row r="5091" spans="2:7" x14ac:dyDescent="0.25">
      <c r="B5091" s="122">
        <f t="shared" si="79"/>
        <v>5089</v>
      </c>
      <c r="C5091" s="375">
        <v>45533</v>
      </c>
      <c r="D5091" s="137" t="s">
        <v>488</v>
      </c>
      <c r="E5091" s="223" t="str">
        <f>VLOOKUP(D5091,Y$4:AA5093,2,FALSE)</f>
        <v>کمپرسی تک</v>
      </c>
      <c r="F5091" s="223" t="str">
        <f>VLOOKUP(D5091,Y$4:AA5093,3,FALSE)</f>
        <v>رمضانی مقدم</v>
      </c>
      <c r="G5091" s="2">
        <v>0</v>
      </c>
    </row>
    <row r="5092" spans="2:7" x14ac:dyDescent="0.25">
      <c r="B5092" s="122">
        <f t="shared" si="79"/>
        <v>5090</v>
      </c>
      <c r="C5092" s="375">
        <v>45533</v>
      </c>
      <c r="D5092" s="137" t="s">
        <v>489</v>
      </c>
      <c r="E5092" s="223" t="str">
        <f>VLOOKUP(D5092,Y$4:AA5094,2,FALSE)</f>
        <v>کمپرسی تک</v>
      </c>
      <c r="F5092" s="223" t="str">
        <f>VLOOKUP(D5092,Y$4:AA5094,3,FALSE)</f>
        <v>رمضانی مقدم</v>
      </c>
      <c r="G5092" s="2">
        <v>0</v>
      </c>
    </row>
    <row r="5093" spans="2:7" x14ac:dyDescent="0.25">
      <c r="B5093" s="122">
        <f t="shared" si="79"/>
        <v>5091</v>
      </c>
      <c r="C5093" s="375">
        <v>45533</v>
      </c>
      <c r="D5093" s="137" t="s">
        <v>490</v>
      </c>
      <c r="E5093" s="223" t="str">
        <f>VLOOKUP(D5093,Y$4:AA5095,2,FALSE)</f>
        <v>کمپرسی تک</v>
      </c>
      <c r="F5093" s="223" t="str">
        <f>VLOOKUP(D5093,Y$4:AA5095,3,FALSE)</f>
        <v>رمضانی مقدم</v>
      </c>
      <c r="G5093" s="2">
        <v>0</v>
      </c>
    </row>
    <row r="5094" spans="2:7" x14ac:dyDescent="0.25">
      <c r="B5094" s="122">
        <f t="shared" si="79"/>
        <v>5092</v>
      </c>
      <c r="C5094" s="376">
        <v>45533</v>
      </c>
      <c r="D5094" s="137" t="s">
        <v>491</v>
      </c>
      <c r="E5094" s="223" t="str">
        <f>VLOOKUP(D5094,Y$4:AA5096,2,FALSE)</f>
        <v>لودر</v>
      </c>
      <c r="F5094" s="223" t="str">
        <f>VLOOKUP(D5094,Y$4:AA5096,3,FALSE)</f>
        <v>رمضانی مقدم</v>
      </c>
      <c r="G5094" s="2">
        <v>0</v>
      </c>
    </row>
    <row r="5095" spans="2:7" x14ac:dyDescent="0.25">
      <c r="B5095" s="122">
        <f t="shared" si="79"/>
        <v>5093</v>
      </c>
      <c r="C5095" s="375">
        <v>45534</v>
      </c>
      <c r="D5095" s="236" t="s">
        <v>127</v>
      </c>
      <c r="E5095" s="223" t="str">
        <f>VLOOKUP(D5095,Y$4:AA5097,2,FALSE)</f>
        <v>بلدوزر</v>
      </c>
      <c r="F5095" s="223" t="str">
        <f>VLOOKUP(D5095,Y$4:AA5097,3,FALSE)</f>
        <v>شرکتی-رجب زاده</v>
      </c>
      <c r="G5095" s="2">
        <v>380</v>
      </c>
    </row>
    <row r="5096" spans="2:7" x14ac:dyDescent="0.25">
      <c r="B5096" s="122">
        <f t="shared" si="79"/>
        <v>5094</v>
      </c>
      <c r="C5096" s="375">
        <v>45534</v>
      </c>
      <c r="D5096" s="236" t="s">
        <v>297</v>
      </c>
      <c r="E5096" s="223" t="str">
        <f>VLOOKUP(D5096,Y$4:AA5098,2,FALSE)</f>
        <v>بلدوزر</v>
      </c>
      <c r="F5096" s="223" t="str">
        <f>VLOOKUP(D5096,Y$4:AA5098,3,FALSE)</f>
        <v>شرکتی-نخعی</v>
      </c>
      <c r="G5096" s="2">
        <v>0</v>
      </c>
    </row>
    <row r="5097" spans="2:7" x14ac:dyDescent="0.25">
      <c r="B5097" s="122">
        <f t="shared" si="79"/>
        <v>5095</v>
      </c>
      <c r="C5097" s="375">
        <v>45534</v>
      </c>
      <c r="D5097" s="236" t="s">
        <v>88</v>
      </c>
      <c r="E5097" s="223" t="str">
        <f>VLOOKUP(D5097,Y$4:AA5099,2,FALSE)</f>
        <v>گریدر  ۱۶g</v>
      </c>
      <c r="F5097" s="223" t="str">
        <f>VLOOKUP(D5097,Y$4:AA5099,3,FALSE)</f>
        <v>شرکتی-یگانه</v>
      </c>
      <c r="G5097" s="2">
        <v>0</v>
      </c>
    </row>
    <row r="5098" spans="2:7" x14ac:dyDescent="0.25">
      <c r="B5098" s="122">
        <f t="shared" si="79"/>
        <v>5096</v>
      </c>
      <c r="C5098" s="375">
        <v>45534</v>
      </c>
      <c r="D5098" s="236" t="s">
        <v>301</v>
      </c>
      <c r="E5098" s="223" t="str">
        <f>VLOOKUP(D5098,Y$4:AA5100,2,FALSE)</f>
        <v>گریدر  ۱۶g</v>
      </c>
      <c r="F5098" s="223" t="str">
        <f>VLOOKUP(D5098,Y$4:AA5100,3,FALSE)</f>
        <v>شرکتی-حسن پور</v>
      </c>
      <c r="G5098" s="2">
        <v>277</v>
      </c>
    </row>
    <row r="5099" spans="2:7" x14ac:dyDescent="0.25">
      <c r="B5099" s="122">
        <f t="shared" si="79"/>
        <v>5097</v>
      </c>
      <c r="C5099" s="375">
        <v>45534</v>
      </c>
      <c r="D5099" s="236" t="s">
        <v>120</v>
      </c>
      <c r="E5099" s="223" t="str">
        <f>VLOOKUP(D5099,Y$4:AA5101,2,FALSE)</f>
        <v>میکسراتکو</v>
      </c>
      <c r="F5099" s="223" t="str">
        <f>VLOOKUP(D5099,Y$4:AA5101,3,FALSE)</f>
        <v>شرکتی-شاکری</v>
      </c>
      <c r="G5099" s="2">
        <v>0</v>
      </c>
    </row>
    <row r="5100" spans="2:7" x14ac:dyDescent="0.25">
      <c r="B5100" s="122">
        <f t="shared" si="79"/>
        <v>5098</v>
      </c>
      <c r="C5100" s="375">
        <v>45534</v>
      </c>
      <c r="D5100" s="236" t="s">
        <v>122</v>
      </c>
      <c r="E5100" s="223" t="str">
        <f>VLOOKUP(D5100,Y$4:AA5102,2,FALSE)</f>
        <v>میکسر امیکو</v>
      </c>
      <c r="F5100" s="223" t="str">
        <f>VLOOKUP(D5100,Y$4:AA5102,3,FALSE)</f>
        <v>شرکتی-زراعتی</v>
      </c>
      <c r="G5100" s="2">
        <v>32</v>
      </c>
    </row>
    <row r="5101" spans="2:7" x14ac:dyDescent="0.25">
      <c r="B5101" s="122">
        <f t="shared" si="79"/>
        <v>5099</v>
      </c>
      <c r="C5101" s="375">
        <v>45534</v>
      </c>
      <c r="D5101" s="236" t="s">
        <v>356</v>
      </c>
      <c r="E5101" s="223" t="str">
        <f>VLOOKUP(D5101,Y$4:AA5103,2,FALSE)</f>
        <v>میکسر اتکو</v>
      </c>
      <c r="F5101" s="223" t="str">
        <f>VLOOKUP(D5101,Y$4:AA5103,3,FALSE)</f>
        <v>-</v>
      </c>
      <c r="G5101" s="2">
        <v>138</v>
      </c>
    </row>
    <row r="5102" spans="2:7" x14ac:dyDescent="0.25">
      <c r="B5102" s="122">
        <f t="shared" si="79"/>
        <v>5100</v>
      </c>
      <c r="C5102" s="375">
        <v>45534</v>
      </c>
      <c r="D5102" s="236" t="s">
        <v>460</v>
      </c>
      <c r="E5102" s="223" t="str">
        <f>VLOOKUP(D5102,Y$4:AA5104,2,FALSE)</f>
        <v>میکسر امیکو</v>
      </c>
      <c r="F5102" s="223" t="str">
        <f>VLOOKUP(D5102,Y$4:AA5104,3,FALSE)</f>
        <v>شرکتی-زراعتی</v>
      </c>
      <c r="G5102" s="2">
        <v>470</v>
      </c>
    </row>
    <row r="5103" spans="2:7" x14ac:dyDescent="0.25">
      <c r="B5103" s="122">
        <f t="shared" si="79"/>
        <v>5101</v>
      </c>
      <c r="C5103" s="375">
        <v>45534</v>
      </c>
      <c r="D5103" s="236" t="s">
        <v>119</v>
      </c>
      <c r="E5103" s="223" t="str">
        <f>VLOOKUP(D5103,Y$4:AA5105,2,FALSE)</f>
        <v>غلطک</v>
      </c>
      <c r="F5103" s="223" t="str">
        <f>VLOOKUP(D5103,Y$4:AA5105,3,FALSE)</f>
        <v>شرکتی-جمالی</v>
      </c>
      <c r="G5103" s="2">
        <v>0</v>
      </c>
    </row>
    <row r="5104" spans="2:7" x14ac:dyDescent="0.25">
      <c r="B5104" s="122">
        <f t="shared" si="79"/>
        <v>5102</v>
      </c>
      <c r="C5104" s="375">
        <v>45534</v>
      </c>
      <c r="D5104" s="236" t="s">
        <v>110</v>
      </c>
      <c r="E5104" s="223" t="str">
        <f>VLOOKUP(D5104,Y$4:AA5106,2,FALSE)</f>
        <v>غلطک</v>
      </c>
      <c r="F5104" s="223" t="str">
        <f>VLOOKUP(D5104,Y$4:AA5106,3,FALSE)</f>
        <v>شرکتی-شیری</v>
      </c>
      <c r="G5104" s="2">
        <v>0</v>
      </c>
    </row>
    <row r="5105" spans="2:7" x14ac:dyDescent="0.25">
      <c r="B5105" s="122">
        <f t="shared" si="79"/>
        <v>5103</v>
      </c>
      <c r="C5105" s="375">
        <v>45534</v>
      </c>
      <c r="D5105" s="236" t="s">
        <v>107</v>
      </c>
      <c r="E5105" s="223" t="str">
        <f>VLOOKUP(D5105,Y$4:AA5107,2,FALSE)</f>
        <v>غلطک</v>
      </c>
      <c r="F5105" s="223" t="str">
        <f>VLOOKUP(D5105,Y$4:AA5107,3,FALSE)</f>
        <v>شرکتی-دیانتی</v>
      </c>
      <c r="G5105" s="2">
        <v>0</v>
      </c>
    </row>
    <row r="5106" spans="2:7" x14ac:dyDescent="0.25">
      <c r="B5106" s="122">
        <f t="shared" si="79"/>
        <v>5104</v>
      </c>
      <c r="C5106" s="375">
        <v>45534</v>
      </c>
      <c r="D5106" s="236" t="s">
        <v>285</v>
      </c>
      <c r="E5106" s="223" t="str">
        <f>VLOOKUP(D5106,Y$4:AA5108,2,FALSE)</f>
        <v>غلطک</v>
      </c>
      <c r="F5106" s="223" t="str">
        <f>VLOOKUP(D5106,Y$4:AA5108,3,FALSE)</f>
        <v>شرکتی-شیری</v>
      </c>
      <c r="G5106" s="2">
        <v>51</v>
      </c>
    </row>
    <row r="5107" spans="2:7" x14ac:dyDescent="0.25">
      <c r="B5107" s="122">
        <f t="shared" si="79"/>
        <v>5105</v>
      </c>
      <c r="C5107" s="375">
        <v>45534</v>
      </c>
      <c r="D5107" s="236" t="s">
        <v>380</v>
      </c>
      <c r="E5107" s="223" t="str">
        <f>VLOOKUP(D5107,Y$4:AA5109,2,FALSE)</f>
        <v>غلطک</v>
      </c>
      <c r="F5107" s="223">
        <f>VLOOKUP(D5107,Y$4:AA5109,3,FALSE)</f>
        <v>0</v>
      </c>
      <c r="G5107" s="2">
        <v>0</v>
      </c>
    </row>
    <row r="5108" spans="2:7" x14ac:dyDescent="0.25">
      <c r="B5108" s="122">
        <f t="shared" si="79"/>
        <v>5106</v>
      </c>
      <c r="C5108" s="375">
        <v>45534</v>
      </c>
      <c r="D5108" s="236" t="s">
        <v>381</v>
      </c>
      <c r="E5108" s="223" t="str">
        <f>VLOOKUP(D5108,Y$4:AA5110,2,FALSE)</f>
        <v>غلطک</v>
      </c>
      <c r="F5108" s="223">
        <f>VLOOKUP(D5108,Y$4:AA5110,3,FALSE)</f>
        <v>0</v>
      </c>
      <c r="G5108" s="2">
        <v>0</v>
      </c>
    </row>
    <row r="5109" spans="2:7" x14ac:dyDescent="0.25">
      <c r="B5109" s="122">
        <f t="shared" ref="B5109:B5172" si="80">ROW()-2</f>
        <v>5107</v>
      </c>
      <c r="C5109" s="375">
        <v>45534</v>
      </c>
      <c r="D5109" s="236" t="s">
        <v>91</v>
      </c>
      <c r="E5109" s="223" t="str">
        <f>VLOOKUP(D5109,Y$4:AA5111,2,FALSE)</f>
        <v>کامیون کمپرسی</v>
      </c>
      <c r="F5109" s="223" t="str">
        <f>VLOOKUP(D5109,Y$4:AA5111,3,FALSE)</f>
        <v>شرکتی-یحیی زاده</v>
      </c>
      <c r="G5109" s="2">
        <v>0</v>
      </c>
    </row>
    <row r="5110" spans="2:7" x14ac:dyDescent="0.25">
      <c r="B5110" s="122">
        <f t="shared" si="80"/>
        <v>5108</v>
      </c>
      <c r="C5110" s="375">
        <v>45534</v>
      </c>
      <c r="D5110" s="236" t="s">
        <v>94</v>
      </c>
      <c r="E5110" s="223" t="str">
        <f>VLOOKUP(D5110,Y$4:AA5112,2,FALSE)</f>
        <v>کامیون کمپرسی</v>
      </c>
      <c r="F5110" s="223" t="str">
        <f>VLOOKUP(D5110,Y$4:AA5112,3,FALSE)</f>
        <v>شرکتی-نوروز غلامی</v>
      </c>
      <c r="G5110" s="2">
        <v>0</v>
      </c>
    </row>
    <row r="5111" spans="2:7" x14ac:dyDescent="0.25">
      <c r="B5111" s="122">
        <f t="shared" si="80"/>
        <v>5109</v>
      </c>
      <c r="C5111" s="375">
        <v>45534</v>
      </c>
      <c r="D5111" s="236" t="s">
        <v>117</v>
      </c>
      <c r="E5111" s="223" t="str">
        <f>VLOOKUP(D5111,Y$4:AA5113,2,FALSE)</f>
        <v>کامیون کمپرسی</v>
      </c>
      <c r="F5111" s="223" t="str">
        <f>VLOOKUP(D5111,Y$4:AA5113,3,FALSE)</f>
        <v>شرکتی-علیرضا اقلیمی</v>
      </c>
      <c r="G5111" s="2">
        <v>136</v>
      </c>
    </row>
    <row r="5112" spans="2:7" x14ac:dyDescent="0.25">
      <c r="B5112" s="122">
        <f t="shared" si="80"/>
        <v>5110</v>
      </c>
      <c r="C5112" s="375">
        <v>45534</v>
      </c>
      <c r="D5112" s="236" t="s">
        <v>130</v>
      </c>
      <c r="E5112" s="223" t="str">
        <f>VLOOKUP(D5112,Y$4:AA5114,2,FALSE)</f>
        <v>تانکر ابپاش بنز</v>
      </c>
      <c r="F5112" s="223" t="str">
        <f>VLOOKUP(D5112,Y$4:AA5114,3,FALSE)</f>
        <v>شرکتی-بارانی</v>
      </c>
      <c r="G5112" s="2">
        <v>87</v>
      </c>
    </row>
    <row r="5113" spans="2:7" x14ac:dyDescent="0.25">
      <c r="B5113" s="122">
        <f t="shared" si="80"/>
        <v>5111</v>
      </c>
      <c r="C5113" s="375">
        <v>45534</v>
      </c>
      <c r="D5113" s="236" t="s">
        <v>96</v>
      </c>
      <c r="E5113" s="223" t="str">
        <f>VLOOKUP(D5113,Y$4:AA5115,2,FALSE)</f>
        <v>تانکر ابپاش بنز</v>
      </c>
      <c r="F5113" s="223" t="str">
        <f>VLOOKUP(D5113,Y$4:AA5115,3,FALSE)</f>
        <v>شرکتی-میامی</v>
      </c>
      <c r="G5113" s="2">
        <v>91</v>
      </c>
    </row>
    <row r="5114" spans="2:7" x14ac:dyDescent="0.25">
      <c r="B5114" s="122">
        <f t="shared" si="80"/>
        <v>5112</v>
      </c>
      <c r="C5114" s="375">
        <v>45534</v>
      </c>
      <c r="D5114" s="236" t="s">
        <v>114</v>
      </c>
      <c r="E5114" s="223" t="str">
        <f>VLOOKUP(D5114,Y$4:AA5116,2,FALSE)</f>
        <v>تانکر سوخت بنز</v>
      </c>
      <c r="F5114" s="223" t="str">
        <f>VLOOKUP(D5114,Y$4:AA5116,3,FALSE)</f>
        <v>شرکتی-برات زاده- از تاریخ 1 تیرماه</v>
      </c>
      <c r="G5114" s="2">
        <v>0</v>
      </c>
    </row>
    <row r="5115" spans="2:7" x14ac:dyDescent="0.25">
      <c r="B5115" s="122">
        <f t="shared" si="80"/>
        <v>5113</v>
      </c>
      <c r="C5115" s="375">
        <v>45534</v>
      </c>
      <c r="D5115" s="106" t="s">
        <v>399</v>
      </c>
      <c r="E5115" s="223" t="str">
        <f>VLOOKUP(D5115,Y$4:AA5117,2,FALSE)</f>
        <v xml:space="preserve"> لودر</v>
      </c>
      <c r="F5115" s="223" t="str">
        <f>VLOOKUP(D5115,Y$4:AA5117,3,FALSE)</f>
        <v>شرکتی-پیروزی</v>
      </c>
      <c r="G5115" s="2">
        <v>0</v>
      </c>
    </row>
    <row r="5116" spans="2:7" x14ac:dyDescent="0.25">
      <c r="B5116" s="122">
        <f t="shared" si="80"/>
        <v>5114</v>
      </c>
      <c r="C5116" s="375">
        <v>45534</v>
      </c>
      <c r="D5116" s="236" t="s">
        <v>158</v>
      </c>
      <c r="E5116" s="223" t="str">
        <f>VLOOKUP(D5116,Y$4:AA5118,2,FALSE)</f>
        <v>بیل مکانیکی</v>
      </c>
      <c r="F5116" s="223" t="str">
        <f>VLOOKUP(D5116,Y$4:AA5118,3,FALSE)</f>
        <v>تکبری</v>
      </c>
      <c r="G5116" s="2">
        <v>0</v>
      </c>
    </row>
    <row r="5117" spans="2:7" x14ac:dyDescent="0.25">
      <c r="B5117" s="122">
        <f t="shared" si="80"/>
        <v>5115</v>
      </c>
      <c r="C5117" s="375">
        <v>45534</v>
      </c>
      <c r="D5117" s="236" t="s">
        <v>144</v>
      </c>
      <c r="E5117" s="223" t="str">
        <f>VLOOKUP(D5117,Y$4:AA5119,2,FALSE)</f>
        <v>بلدوزر D85</v>
      </c>
      <c r="F5117" s="223" t="str">
        <f>VLOOKUP(D5117,Y$4:AA5119,3,FALSE)</f>
        <v>اکبری</v>
      </c>
      <c r="G5117" s="2">
        <v>234</v>
      </c>
    </row>
    <row r="5118" spans="2:7" x14ac:dyDescent="0.25">
      <c r="B5118" s="122">
        <f t="shared" si="80"/>
        <v>5116</v>
      </c>
      <c r="C5118" s="375">
        <v>45534</v>
      </c>
      <c r="D5118" s="236" t="s">
        <v>146</v>
      </c>
      <c r="E5118" s="223" t="str">
        <f>VLOOKUP(D5118,Y$4:AA5120,2,FALSE)</f>
        <v>بلدوزر D85</v>
      </c>
      <c r="F5118" s="223" t="str">
        <f>VLOOKUP(D5118,Y$4:AA5120,3,FALSE)</f>
        <v>اکبری</v>
      </c>
      <c r="G5118" s="2">
        <v>200</v>
      </c>
    </row>
    <row r="5119" spans="2:7" x14ac:dyDescent="0.25">
      <c r="B5119" s="122">
        <f t="shared" si="80"/>
        <v>5117</v>
      </c>
      <c r="C5119" s="375">
        <v>45534</v>
      </c>
      <c r="D5119" s="236" t="s">
        <v>147</v>
      </c>
      <c r="E5119" s="223" t="str">
        <f>VLOOKUP(D5119,Y$4:AA5121,2,FALSE)</f>
        <v>بلدوزر کاترپیلار D8</v>
      </c>
      <c r="F5119" s="223" t="str">
        <f>VLOOKUP(D5119,Y$4:AA5121,3,FALSE)</f>
        <v>حسن پور</v>
      </c>
      <c r="G5119" s="2">
        <v>411</v>
      </c>
    </row>
    <row r="5120" spans="2:7" x14ac:dyDescent="0.25">
      <c r="B5120" s="122">
        <f t="shared" si="80"/>
        <v>5118</v>
      </c>
      <c r="C5120" s="375">
        <v>45534</v>
      </c>
      <c r="D5120" s="236" t="s">
        <v>162</v>
      </c>
      <c r="E5120" s="223" t="str">
        <f>VLOOKUP(D5120,Y$4:AA5122,2,FALSE)</f>
        <v>بیل مکانیکی</v>
      </c>
      <c r="F5120" s="223" t="str">
        <f>VLOOKUP(D5120,Y$4:AA5122,3,FALSE)</f>
        <v>رضاپور</v>
      </c>
      <c r="G5120" s="2">
        <v>203</v>
      </c>
    </row>
    <row r="5121" spans="2:7" x14ac:dyDescent="0.25">
      <c r="B5121" s="122">
        <f t="shared" si="80"/>
        <v>5119</v>
      </c>
      <c r="C5121" s="375">
        <v>45534</v>
      </c>
      <c r="D5121" s="236" t="s">
        <v>398</v>
      </c>
      <c r="E5121" s="223" t="str">
        <f>VLOOKUP(D5121,Y$4:AA5123,2,FALSE)</f>
        <v>بلدوزر</v>
      </c>
      <c r="F5121" s="223" t="str">
        <f>VLOOKUP(D5121,Y$4:AA5123,3,FALSE)</f>
        <v>جواد رضاپور</v>
      </c>
      <c r="G5121" s="2">
        <v>216</v>
      </c>
    </row>
    <row r="5122" spans="2:7" x14ac:dyDescent="0.25">
      <c r="B5122" s="122">
        <f t="shared" si="80"/>
        <v>5120</v>
      </c>
      <c r="C5122" s="375">
        <v>45534</v>
      </c>
      <c r="D5122" s="236" t="s">
        <v>149</v>
      </c>
      <c r="E5122" s="223" t="str">
        <f>VLOOKUP(D5122,Y$4:AA5124,2,FALSE)</f>
        <v>لودر ZL50</v>
      </c>
      <c r="F5122" s="223" t="str">
        <f>VLOOKUP(D5122,Y$4:AA5124,3,FALSE)</f>
        <v>میرزایی</v>
      </c>
      <c r="G5122" s="2">
        <v>0</v>
      </c>
    </row>
    <row r="5123" spans="2:7" x14ac:dyDescent="0.25">
      <c r="B5123" s="122">
        <f t="shared" si="80"/>
        <v>5121</v>
      </c>
      <c r="C5123" s="375">
        <v>45534</v>
      </c>
      <c r="D5123" s="236" t="s">
        <v>150</v>
      </c>
      <c r="E5123" s="223" t="str">
        <f>VLOOKUP(D5123,Y$4:AA5125,2,FALSE)</f>
        <v>کامیون کمپرسی</v>
      </c>
      <c r="F5123" s="223" t="str">
        <f>VLOOKUP(D5123,Y$4:AA5125,3,FALSE)</f>
        <v>میرزایی</v>
      </c>
      <c r="G5123" s="2">
        <v>0</v>
      </c>
    </row>
    <row r="5124" spans="2:7" x14ac:dyDescent="0.25">
      <c r="B5124" s="122">
        <f t="shared" si="80"/>
        <v>5122</v>
      </c>
      <c r="C5124" s="375">
        <v>45534</v>
      </c>
      <c r="D5124" s="236" t="s">
        <v>152</v>
      </c>
      <c r="E5124" s="223" t="str">
        <f>VLOOKUP(D5124,Y$4:AA5126,2,FALSE)</f>
        <v>کامیون کمپرسی</v>
      </c>
      <c r="F5124" s="223" t="str">
        <f>VLOOKUP(D5124,Y$4:AA5126,3,FALSE)</f>
        <v>میرزایی</v>
      </c>
      <c r="G5124" s="2">
        <v>0</v>
      </c>
    </row>
    <row r="5125" spans="2:7" x14ac:dyDescent="0.25">
      <c r="B5125" s="122">
        <f t="shared" si="80"/>
        <v>5123</v>
      </c>
      <c r="C5125" s="375">
        <v>45534</v>
      </c>
      <c r="D5125" s="236" t="s">
        <v>153</v>
      </c>
      <c r="E5125" s="223" t="str">
        <f>VLOOKUP(D5125,Y$4:AA5127,2,FALSE)</f>
        <v>کامیون کمپرسی</v>
      </c>
      <c r="F5125" s="223" t="str">
        <f>VLOOKUP(D5125,Y$4:AA5127,3,FALSE)</f>
        <v>میرزایی</v>
      </c>
      <c r="G5125" s="2">
        <v>0</v>
      </c>
    </row>
    <row r="5126" spans="2:7" x14ac:dyDescent="0.25">
      <c r="B5126" s="122">
        <f t="shared" si="80"/>
        <v>5124</v>
      </c>
      <c r="C5126" s="375">
        <v>45534</v>
      </c>
      <c r="D5126" s="236" t="s">
        <v>137</v>
      </c>
      <c r="E5126" s="223" t="str">
        <f>VLOOKUP(D5126,Y$4:AA5128,2,FALSE)</f>
        <v>بیل مکانیکی</v>
      </c>
      <c r="F5126" s="223" t="str">
        <f>VLOOKUP(D5126,Y$4:AA5128,3,FALSE)</f>
        <v>انصاری</v>
      </c>
      <c r="G5126" s="2">
        <v>265</v>
      </c>
    </row>
    <row r="5127" spans="2:7" x14ac:dyDescent="0.25">
      <c r="B5127" s="122">
        <f t="shared" si="80"/>
        <v>5125</v>
      </c>
      <c r="C5127" s="375">
        <v>45534</v>
      </c>
      <c r="D5127" s="236" t="s">
        <v>139</v>
      </c>
      <c r="E5127" s="223" t="str">
        <f>VLOOKUP(D5127,Y$4:AA5129,2,FALSE)</f>
        <v>بیل مکانیکی</v>
      </c>
      <c r="F5127" s="223" t="str">
        <f>VLOOKUP(D5127,Y$4:AA5129,3,FALSE)</f>
        <v>انصاری</v>
      </c>
      <c r="G5127" s="2">
        <v>313</v>
      </c>
    </row>
    <row r="5128" spans="2:7" x14ac:dyDescent="0.25">
      <c r="B5128" s="122">
        <f t="shared" si="80"/>
        <v>5126</v>
      </c>
      <c r="C5128" s="375">
        <v>45534</v>
      </c>
      <c r="D5128" s="236" t="s">
        <v>141</v>
      </c>
      <c r="E5128" s="223" t="str">
        <f>VLOOKUP(D5128,Y$4:AA5130,2,FALSE)</f>
        <v>کامیون کمپرسی</v>
      </c>
      <c r="F5128" s="223" t="str">
        <f>VLOOKUP(D5128,Y$4:AA5130,3,FALSE)</f>
        <v>انصاری</v>
      </c>
      <c r="G5128" s="2">
        <v>0</v>
      </c>
    </row>
    <row r="5129" spans="2:7" x14ac:dyDescent="0.25">
      <c r="B5129" s="122">
        <f t="shared" si="80"/>
        <v>5127</v>
      </c>
      <c r="C5129" s="375">
        <v>45534</v>
      </c>
      <c r="D5129" s="236" t="s">
        <v>142</v>
      </c>
      <c r="E5129" s="223" t="str">
        <f>VLOOKUP(D5129,Y$4:AA5131,2,FALSE)</f>
        <v>کامیون کمپرسی</v>
      </c>
      <c r="F5129" s="223" t="str">
        <f>VLOOKUP(D5129,Y$4:AA5131,3,FALSE)</f>
        <v>انصاری</v>
      </c>
      <c r="G5129" s="2">
        <v>0</v>
      </c>
    </row>
    <row r="5130" spans="2:7" x14ac:dyDescent="0.25">
      <c r="B5130" s="122">
        <f t="shared" si="80"/>
        <v>5128</v>
      </c>
      <c r="C5130" s="375">
        <v>45534</v>
      </c>
      <c r="D5130" s="236" t="s">
        <v>143</v>
      </c>
      <c r="E5130" s="223" t="str">
        <f>VLOOKUP(D5130,Y$4:AA5132,2,FALSE)</f>
        <v>کامیون کمپرسی</v>
      </c>
      <c r="F5130" s="223" t="str">
        <f>VLOOKUP(D5130,Y$4:AA5132,3,FALSE)</f>
        <v>انصاری</v>
      </c>
      <c r="G5130" s="2">
        <v>0</v>
      </c>
    </row>
    <row r="5131" spans="2:7" x14ac:dyDescent="0.25">
      <c r="B5131" s="122">
        <f t="shared" si="80"/>
        <v>5129</v>
      </c>
      <c r="C5131" s="375">
        <v>45534</v>
      </c>
      <c r="D5131" s="236" t="s">
        <v>136</v>
      </c>
      <c r="E5131" s="223" t="str">
        <f>VLOOKUP(D5131,Y$4:AA5133,2,FALSE)</f>
        <v>بلدوزر</v>
      </c>
      <c r="F5131" s="223" t="str">
        <f>VLOOKUP(D5131,Y$4:AA5133,3,FALSE)</f>
        <v>انصاری</v>
      </c>
      <c r="G5131" s="2">
        <v>0</v>
      </c>
    </row>
    <row r="5132" spans="2:7" x14ac:dyDescent="0.25">
      <c r="B5132" s="122">
        <f t="shared" si="80"/>
        <v>5130</v>
      </c>
      <c r="C5132" s="375">
        <v>45534</v>
      </c>
      <c r="D5132" s="236" t="s">
        <v>286</v>
      </c>
      <c r="E5132" s="223" t="str">
        <f>VLOOKUP(D5132,Y$4:AA5134,2,FALSE)</f>
        <v>بلدوزر</v>
      </c>
      <c r="F5132" s="223" t="str">
        <f>VLOOKUP(D5132,Y$4:AA5134,3,FALSE)</f>
        <v>انصاری</v>
      </c>
      <c r="G5132" s="2">
        <v>0</v>
      </c>
    </row>
    <row r="5133" spans="2:7" x14ac:dyDescent="0.25">
      <c r="B5133" s="122">
        <f t="shared" si="80"/>
        <v>5131</v>
      </c>
      <c r="C5133" s="375">
        <v>45534</v>
      </c>
      <c r="D5133" s="236" t="s">
        <v>155</v>
      </c>
      <c r="E5133" s="223" t="str">
        <f>VLOOKUP(D5133,Y$4:AA5135,2,FALSE)</f>
        <v>لودر</v>
      </c>
      <c r="F5133" s="223" t="str">
        <f>VLOOKUP(D5133,Y$4:AA5135,3,FALSE)</f>
        <v>صداقت</v>
      </c>
      <c r="G5133" s="2">
        <v>0</v>
      </c>
    </row>
    <row r="5134" spans="2:7" x14ac:dyDescent="0.25">
      <c r="B5134" s="122">
        <f t="shared" si="80"/>
        <v>5132</v>
      </c>
      <c r="C5134" s="375">
        <v>45534</v>
      </c>
      <c r="D5134" s="236" t="s">
        <v>156</v>
      </c>
      <c r="E5134" s="223" t="str">
        <f>VLOOKUP(D5134,Y$4:AA5136,2,FALSE)</f>
        <v>کامیون کمپرسی</v>
      </c>
      <c r="F5134" s="223" t="str">
        <f>VLOOKUP(D5134,Y$4:AA5136,3,FALSE)</f>
        <v>صداقت</v>
      </c>
      <c r="G5134" s="2">
        <v>0</v>
      </c>
    </row>
    <row r="5135" spans="2:7" x14ac:dyDescent="0.25">
      <c r="B5135" s="122">
        <f t="shared" si="80"/>
        <v>5133</v>
      </c>
      <c r="C5135" s="375">
        <v>45534</v>
      </c>
      <c r="D5135" s="236" t="s">
        <v>157</v>
      </c>
      <c r="E5135" s="223" t="str">
        <f>VLOOKUP(D5135,Y$4:AA5137,2,FALSE)</f>
        <v>کامیون کمپرسی</v>
      </c>
      <c r="F5135" s="223" t="str">
        <f>VLOOKUP(D5135,Y$4:AA5137,3,FALSE)</f>
        <v>صداقت</v>
      </c>
      <c r="G5135" s="2">
        <v>0</v>
      </c>
    </row>
    <row r="5136" spans="2:7" x14ac:dyDescent="0.25">
      <c r="B5136" s="122">
        <f t="shared" si="80"/>
        <v>5134</v>
      </c>
      <c r="C5136" s="375">
        <v>45534</v>
      </c>
      <c r="D5136" s="236" t="s">
        <v>302</v>
      </c>
      <c r="E5136" s="223" t="str">
        <f>VLOOKUP(D5136,Y$4:AA5138,2,FALSE)</f>
        <v>کامیون کمپرسی</v>
      </c>
      <c r="F5136" s="223" t="str">
        <f>VLOOKUP(D5136,Y$4:AA5138,3,FALSE)</f>
        <v>صداقت</v>
      </c>
      <c r="G5136" s="2">
        <v>0</v>
      </c>
    </row>
    <row r="5137" spans="2:7" x14ac:dyDescent="0.25">
      <c r="B5137" s="122">
        <f t="shared" si="80"/>
        <v>5135</v>
      </c>
      <c r="C5137" s="375">
        <v>45534</v>
      </c>
      <c r="D5137" s="236" t="s">
        <v>266</v>
      </c>
      <c r="E5137" s="223" t="str">
        <f>VLOOKUP(D5137,Y$4:AA5139,2,FALSE)</f>
        <v>کامیون کمپرسی</v>
      </c>
      <c r="F5137" s="223" t="str">
        <f>VLOOKUP(D5137,Y$4:AA5139,3,FALSE)</f>
        <v>انصاری</v>
      </c>
      <c r="G5137" s="2">
        <v>0</v>
      </c>
    </row>
    <row r="5138" spans="2:7" x14ac:dyDescent="0.25">
      <c r="B5138" s="122">
        <f t="shared" si="80"/>
        <v>5136</v>
      </c>
      <c r="C5138" s="375">
        <v>45534</v>
      </c>
      <c r="D5138" s="236" t="s">
        <v>267</v>
      </c>
      <c r="E5138" s="223" t="str">
        <f>VLOOKUP(D5138,Y$4:AA5140,2,FALSE)</f>
        <v>کامیون کمپرسی</v>
      </c>
      <c r="F5138" s="223" t="str">
        <f>VLOOKUP(D5138,Y$4:AA5140,3,FALSE)</f>
        <v>انصاری</v>
      </c>
      <c r="G5138" s="2">
        <v>0</v>
      </c>
    </row>
    <row r="5139" spans="2:7" x14ac:dyDescent="0.25">
      <c r="B5139" s="122">
        <f t="shared" si="80"/>
        <v>5137</v>
      </c>
      <c r="C5139" s="375">
        <v>45534</v>
      </c>
      <c r="D5139" s="236" t="s">
        <v>258</v>
      </c>
      <c r="E5139" s="223" t="str">
        <f>VLOOKUP(D5139,Y$4:AA5141,2,FALSE)</f>
        <v>کامیون کمپرسی</v>
      </c>
      <c r="F5139" s="223" t="str">
        <f>VLOOKUP(D5139,Y$4:AA5141,3,FALSE)</f>
        <v>انصاری</v>
      </c>
      <c r="G5139" s="2">
        <v>0</v>
      </c>
    </row>
    <row r="5140" spans="2:7" x14ac:dyDescent="0.25">
      <c r="B5140" s="122">
        <f t="shared" si="80"/>
        <v>5138</v>
      </c>
      <c r="C5140" s="375">
        <v>45534</v>
      </c>
      <c r="D5140" s="236" t="s">
        <v>179</v>
      </c>
      <c r="E5140" s="223" t="str">
        <f>VLOOKUP(D5140,Y$4:AA5142,2,FALSE)</f>
        <v>تانکر آب</v>
      </c>
      <c r="F5140" s="223" t="str">
        <f>VLOOKUP(D5140,Y$4:AA5142,3,FALSE)</f>
        <v>گلپایگانی</v>
      </c>
      <c r="G5140" s="2">
        <v>64</v>
      </c>
    </row>
    <row r="5141" spans="2:7" x14ac:dyDescent="0.25">
      <c r="B5141" s="122">
        <f t="shared" si="80"/>
        <v>5139</v>
      </c>
      <c r="C5141" s="375">
        <v>45534</v>
      </c>
      <c r="D5141" s="236" t="s">
        <v>164</v>
      </c>
      <c r="E5141" s="223" t="str">
        <f>VLOOKUP(D5141,Y$4:AA5143,2,FALSE)</f>
        <v>گریدر 14G</v>
      </c>
      <c r="F5141" s="223" t="str">
        <f>VLOOKUP(D5141,Y$4:AA5143,3,FALSE)</f>
        <v>محمد پور</v>
      </c>
      <c r="G5141" s="2">
        <v>67</v>
      </c>
    </row>
    <row r="5142" spans="2:7" x14ac:dyDescent="0.25">
      <c r="B5142" s="122">
        <f t="shared" si="80"/>
        <v>5140</v>
      </c>
      <c r="C5142" s="375">
        <v>45534</v>
      </c>
      <c r="D5142" s="236" t="s">
        <v>168</v>
      </c>
      <c r="E5142" s="223" t="str">
        <f>VLOOKUP(D5142,Y$4:AA5144,2,FALSE)</f>
        <v>غلطک کششی</v>
      </c>
      <c r="F5142" s="223" t="str">
        <f>VLOOKUP(D5142,Y$4:AA5144,3,FALSE)</f>
        <v>محمد پور</v>
      </c>
      <c r="G5142" s="2">
        <v>80</v>
      </c>
    </row>
    <row r="5143" spans="2:7" x14ac:dyDescent="0.25">
      <c r="B5143" s="122">
        <f t="shared" si="80"/>
        <v>5141</v>
      </c>
      <c r="C5143" s="375">
        <v>45534</v>
      </c>
      <c r="D5143" s="236" t="s">
        <v>171</v>
      </c>
      <c r="E5143" s="223" t="str">
        <f>VLOOKUP(D5143,Y$4:AA5145,2,FALSE)</f>
        <v>غلطک کششی</v>
      </c>
      <c r="F5143" s="223" t="str">
        <f>VLOOKUP(D5143,Y$4:AA5145,3,FALSE)</f>
        <v>محمد پور</v>
      </c>
      <c r="G5143" s="2">
        <v>77</v>
      </c>
    </row>
    <row r="5144" spans="2:7" x14ac:dyDescent="0.25">
      <c r="B5144" s="122">
        <f t="shared" si="80"/>
        <v>5142</v>
      </c>
      <c r="C5144" s="375">
        <v>45534</v>
      </c>
      <c r="D5144" s="236" t="s">
        <v>172</v>
      </c>
      <c r="E5144" s="223" t="str">
        <f>VLOOKUP(D5144,Y$4:AA5146,2,FALSE)</f>
        <v>لودر</v>
      </c>
      <c r="F5144" s="223" t="str">
        <f>VLOOKUP(D5144,Y$4:AA5146,3,FALSE)</f>
        <v>محمد پور</v>
      </c>
      <c r="G5144" s="2">
        <v>0</v>
      </c>
    </row>
    <row r="5145" spans="2:7" x14ac:dyDescent="0.25">
      <c r="B5145" s="122">
        <f t="shared" si="80"/>
        <v>5143</v>
      </c>
      <c r="C5145" s="375">
        <v>45534</v>
      </c>
      <c r="D5145" s="236" t="s">
        <v>173</v>
      </c>
      <c r="E5145" s="223" t="str">
        <f>VLOOKUP(D5145,Y$4:AA5147,2,FALSE)</f>
        <v>تانکر آب</v>
      </c>
      <c r="F5145" s="223" t="str">
        <f>VLOOKUP(D5145,Y$4:AA5147,3,FALSE)</f>
        <v>محمد پور</v>
      </c>
      <c r="G5145" s="2">
        <v>125</v>
      </c>
    </row>
    <row r="5146" spans="2:7" x14ac:dyDescent="0.25">
      <c r="B5146" s="122">
        <f t="shared" si="80"/>
        <v>5144</v>
      </c>
      <c r="C5146" s="375">
        <v>45534</v>
      </c>
      <c r="D5146" s="236" t="s">
        <v>174</v>
      </c>
      <c r="E5146" s="223" t="str">
        <f>VLOOKUP(D5146,Y$4:AA5148,2,FALSE)</f>
        <v>غلطک پاچه بزی</v>
      </c>
      <c r="F5146" s="223" t="str">
        <f>VLOOKUP(D5146,Y$4:AA5148,3,FALSE)</f>
        <v>محمد پور</v>
      </c>
      <c r="G5146" s="2">
        <v>0</v>
      </c>
    </row>
    <row r="5147" spans="2:7" x14ac:dyDescent="0.25">
      <c r="B5147" s="122">
        <f t="shared" si="80"/>
        <v>5145</v>
      </c>
      <c r="C5147" s="375">
        <v>45534</v>
      </c>
      <c r="D5147" s="236" t="s">
        <v>176</v>
      </c>
      <c r="E5147" s="223" t="str">
        <f>VLOOKUP(D5147,Y$4:AA5149,2,FALSE)</f>
        <v>بلدوزر</v>
      </c>
      <c r="F5147" s="223" t="str">
        <f>VLOOKUP(D5147,Y$4:AA5149,3,FALSE)</f>
        <v>محمد پور</v>
      </c>
      <c r="G5147" s="2">
        <v>437</v>
      </c>
    </row>
    <row r="5148" spans="2:7" x14ac:dyDescent="0.25">
      <c r="B5148" s="122">
        <f t="shared" si="80"/>
        <v>5146</v>
      </c>
      <c r="C5148" s="375">
        <v>45534</v>
      </c>
      <c r="D5148" s="236" t="s">
        <v>177</v>
      </c>
      <c r="E5148" s="223" t="str">
        <f>VLOOKUP(D5148,Y$4:AA5150,2,FALSE)</f>
        <v>کمپرسی جفت</v>
      </c>
      <c r="F5148" s="223" t="str">
        <f>VLOOKUP(D5148,Y$4:AA5150,3,FALSE)</f>
        <v>محمد پور</v>
      </c>
      <c r="G5148" s="2">
        <v>0</v>
      </c>
    </row>
    <row r="5149" spans="2:7" x14ac:dyDescent="0.25">
      <c r="B5149" s="122">
        <f t="shared" si="80"/>
        <v>5147</v>
      </c>
      <c r="C5149" s="375">
        <v>45534</v>
      </c>
      <c r="D5149" s="236" t="s">
        <v>270</v>
      </c>
      <c r="E5149" s="223" t="str">
        <f>VLOOKUP(D5149,Y$4:AA5151,2,FALSE)</f>
        <v>کمپرسی جفت</v>
      </c>
      <c r="F5149" s="223" t="str">
        <f>VLOOKUP(D5149,Y$4:AA5151,3,FALSE)</f>
        <v>محمد پور</v>
      </c>
      <c r="G5149" s="2">
        <v>0</v>
      </c>
    </row>
    <row r="5150" spans="2:7" x14ac:dyDescent="0.25">
      <c r="B5150" s="122">
        <f t="shared" si="80"/>
        <v>5148</v>
      </c>
      <c r="C5150" s="375">
        <v>45534</v>
      </c>
      <c r="D5150" s="236" t="s">
        <v>268</v>
      </c>
      <c r="E5150" s="223" t="str">
        <f>VLOOKUP(D5150,Y$4:AA5152,2,FALSE)</f>
        <v>کمپرسی تک</v>
      </c>
      <c r="F5150" s="223" t="str">
        <f>VLOOKUP(D5150,Y$4:AA5152,3,FALSE)</f>
        <v>محمد پور</v>
      </c>
      <c r="G5150" s="2">
        <v>0</v>
      </c>
    </row>
    <row r="5151" spans="2:7" x14ac:dyDescent="0.25">
      <c r="B5151" s="122">
        <f t="shared" si="80"/>
        <v>5149</v>
      </c>
      <c r="C5151" s="375">
        <v>45534</v>
      </c>
      <c r="D5151" s="236" t="s">
        <v>260</v>
      </c>
      <c r="E5151" s="223" t="str">
        <f>VLOOKUP(D5151,Y$4:AA5153,2,FALSE)</f>
        <v>تانکر آب</v>
      </c>
      <c r="F5151" s="223" t="str">
        <f>VLOOKUP(D5151,Y$4:AA5153,3,FALSE)</f>
        <v>محمد پور</v>
      </c>
      <c r="G5151" s="2">
        <v>0</v>
      </c>
    </row>
    <row r="5152" spans="2:7" x14ac:dyDescent="0.25">
      <c r="B5152" s="122">
        <f t="shared" si="80"/>
        <v>5150</v>
      </c>
      <c r="C5152" s="375">
        <v>45534</v>
      </c>
      <c r="D5152" s="236" t="s">
        <v>284</v>
      </c>
      <c r="E5152" s="223" t="str">
        <f>VLOOKUP(D5152,Y$4:AA5154,2,FALSE)</f>
        <v>کمپرسی جفت</v>
      </c>
      <c r="F5152" s="223" t="str">
        <f>VLOOKUP(D5152,Y$4:AA5154,3,FALSE)</f>
        <v>محمد پور</v>
      </c>
      <c r="G5152" s="2">
        <v>146</v>
      </c>
    </row>
    <row r="5153" spans="2:7" x14ac:dyDescent="0.25">
      <c r="B5153" s="122">
        <f t="shared" si="80"/>
        <v>5151</v>
      </c>
      <c r="C5153" s="375">
        <v>45534</v>
      </c>
      <c r="D5153" s="236" t="s">
        <v>359</v>
      </c>
      <c r="E5153" s="223" t="str">
        <f>VLOOKUP(D5153,Y$4:AA5155,2,FALSE)</f>
        <v>کمپرسی جفت</v>
      </c>
      <c r="F5153" s="223" t="str">
        <f>VLOOKUP(D5153,Y$4:AA5155,3,FALSE)</f>
        <v>محمد پور</v>
      </c>
      <c r="G5153" s="2">
        <v>0</v>
      </c>
    </row>
    <row r="5154" spans="2:7" x14ac:dyDescent="0.25">
      <c r="B5154" s="122">
        <f t="shared" si="80"/>
        <v>5152</v>
      </c>
      <c r="C5154" s="375">
        <v>45534</v>
      </c>
      <c r="D5154" s="236" t="s">
        <v>361</v>
      </c>
      <c r="E5154" s="223" t="str">
        <f>VLOOKUP(D5154,Y$4:AA5156,2,FALSE)</f>
        <v>لودر</v>
      </c>
      <c r="F5154" s="223" t="str">
        <f>VLOOKUP(D5154,Y$4:AA5156,3,FALSE)</f>
        <v>محمد پور</v>
      </c>
      <c r="G5154" s="2">
        <v>137</v>
      </c>
    </row>
    <row r="5155" spans="2:7" x14ac:dyDescent="0.25">
      <c r="B5155" s="122">
        <f t="shared" si="80"/>
        <v>5153</v>
      </c>
      <c r="C5155" s="375">
        <v>45534</v>
      </c>
      <c r="D5155" s="236" t="s">
        <v>393</v>
      </c>
      <c r="E5155" s="223" t="str">
        <f>VLOOKUP(D5155,Y$4:AA5157,2,FALSE)</f>
        <v xml:space="preserve"> پمپ بتن</v>
      </c>
      <c r="F5155" s="223" t="str">
        <f>VLOOKUP(D5155,Y$4:AA5157,3,FALSE)</f>
        <v>اسماعیل پور</v>
      </c>
      <c r="G5155" s="2">
        <v>0</v>
      </c>
    </row>
    <row r="5156" spans="2:7" x14ac:dyDescent="0.25">
      <c r="B5156" s="122">
        <f t="shared" si="80"/>
        <v>5154</v>
      </c>
      <c r="C5156" s="375">
        <v>45534</v>
      </c>
      <c r="D5156" s="236" t="s">
        <v>387</v>
      </c>
      <c r="E5156" s="223" t="str">
        <f>VLOOKUP(D5156,Y$4:AA5158,2,FALSE)</f>
        <v>کمپرسی تک</v>
      </c>
      <c r="F5156" s="223" t="str">
        <f>VLOOKUP(D5156,Y$4:AA5158,3,FALSE)</f>
        <v>جواد رضاپور</v>
      </c>
      <c r="G5156" s="2">
        <v>0</v>
      </c>
    </row>
    <row r="5157" spans="2:7" x14ac:dyDescent="0.25">
      <c r="B5157" s="122">
        <f t="shared" si="80"/>
        <v>5155</v>
      </c>
      <c r="C5157" s="375">
        <v>45534</v>
      </c>
      <c r="D5157" s="236" t="s">
        <v>388</v>
      </c>
      <c r="E5157" s="223" t="str">
        <f>VLOOKUP(D5157,Y$4:AA5159,2,FALSE)</f>
        <v>کمپرسی تک</v>
      </c>
      <c r="F5157" s="223" t="str">
        <f>VLOOKUP(D5157,Y$4:AA5159,3,FALSE)</f>
        <v>جواد رضاپور</v>
      </c>
      <c r="G5157" s="2">
        <v>0</v>
      </c>
    </row>
    <row r="5158" spans="2:7" x14ac:dyDescent="0.25">
      <c r="B5158" s="122">
        <f t="shared" si="80"/>
        <v>5156</v>
      </c>
      <c r="C5158" s="375">
        <v>45534</v>
      </c>
      <c r="D5158" s="236" t="s">
        <v>397</v>
      </c>
      <c r="E5158" s="223" t="str">
        <f>VLOOKUP(D5158,Y$4:AA5160,2,FALSE)</f>
        <v>لودر</v>
      </c>
      <c r="F5158" s="223" t="str">
        <f>VLOOKUP(D5158,Y$4:AA5160,3,FALSE)</f>
        <v>جواد رضاپور</v>
      </c>
      <c r="G5158" s="2">
        <v>0</v>
      </c>
    </row>
    <row r="5159" spans="2:7" x14ac:dyDescent="0.25">
      <c r="B5159" s="122">
        <f t="shared" si="80"/>
        <v>5157</v>
      </c>
      <c r="C5159" s="375">
        <v>45534</v>
      </c>
      <c r="D5159" s="236" t="s">
        <v>435</v>
      </c>
      <c r="E5159" s="223" t="str">
        <f>VLOOKUP(D5159,Y$4:AA5161,2,FALSE)</f>
        <v>بلدوزر</v>
      </c>
      <c r="F5159" s="223" t="str">
        <f>VLOOKUP(D5159,Y$4:AA5161,3,FALSE)</f>
        <v>جواد رضاپور</v>
      </c>
      <c r="G5159" s="2">
        <v>288</v>
      </c>
    </row>
    <row r="5160" spans="2:7" x14ac:dyDescent="0.25">
      <c r="B5160" s="122">
        <f t="shared" si="80"/>
        <v>5158</v>
      </c>
      <c r="C5160" s="375">
        <v>45534</v>
      </c>
      <c r="D5160" s="236" t="s">
        <v>436</v>
      </c>
      <c r="E5160" s="223" t="str">
        <f>VLOOKUP(D5160,Y$4:AA5162,2,FALSE)</f>
        <v>تانکر آب</v>
      </c>
      <c r="F5160" s="223" t="str">
        <f>VLOOKUP(D5160,Y$4:AA5162,3,FALSE)</f>
        <v>جواد رضاپور</v>
      </c>
      <c r="G5160" s="2">
        <v>0</v>
      </c>
    </row>
    <row r="5161" spans="2:7" x14ac:dyDescent="0.25">
      <c r="B5161" s="122">
        <f t="shared" si="80"/>
        <v>5159</v>
      </c>
      <c r="C5161" s="375">
        <v>45534</v>
      </c>
      <c r="D5161" s="361" t="s">
        <v>261</v>
      </c>
      <c r="E5161" s="223" t="str">
        <f>VLOOKUP(D5161,Y$4:AA5163,2,FALSE)</f>
        <v>تانکر آب</v>
      </c>
      <c r="F5161" s="223" t="str">
        <f>VLOOKUP(D5161,Y$4:AA5163,3,FALSE)</f>
        <v>خاکسارنژاد</v>
      </c>
      <c r="G5161" s="2">
        <v>0</v>
      </c>
    </row>
    <row r="5162" spans="2:7" x14ac:dyDescent="0.25">
      <c r="B5162" s="122">
        <f t="shared" si="80"/>
        <v>5160</v>
      </c>
      <c r="C5162" s="375">
        <v>45534</v>
      </c>
      <c r="D5162" s="137" t="s">
        <v>487</v>
      </c>
      <c r="E5162" s="223" t="str">
        <f>VLOOKUP(D5162,Y$4:AA5164,2,FALSE)</f>
        <v>کمپرسی تک</v>
      </c>
      <c r="F5162" s="223" t="str">
        <f>VLOOKUP(D5162,Y$4:AA5164,3,FALSE)</f>
        <v>رمضانی مقدم</v>
      </c>
      <c r="G5162" s="2">
        <v>0</v>
      </c>
    </row>
    <row r="5163" spans="2:7" x14ac:dyDescent="0.25">
      <c r="B5163" s="122">
        <f t="shared" si="80"/>
        <v>5161</v>
      </c>
      <c r="C5163" s="375">
        <v>45534</v>
      </c>
      <c r="D5163" s="137" t="s">
        <v>488</v>
      </c>
      <c r="E5163" s="223" t="str">
        <f>VLOOKUP(D5163,Y$4:AA5165,2,FALSE)</f>
        <v>کمپرسی تک</v>
      </c>
      <c r="F5163" s="223" t="str">
        <f>VLOOKUP(D5163,Y$4:AA5165,3,FALSE)</f>
        <v>رمضانی مقدم</v>
      </c>
      <c r="G5163" s="2">
        <v>0</v>
      </c>
    </row>
    <row r="5164" spans="2:7" x14ac:dyDescent="0.25">
      <c r="B5164" s="122">
        <f t="shared" si="80"/>
        <v>5162</v>
      </c>
      <c r="C5164" s="375">
        <v>45534</v>
      </c>
      <c r="D5164" s="137" t="s">
        <v>489</v>
      </c>
      <c r="E5164" s="223" t="str">
        <f>VLOOKUP(D5164,Y$4:AA5166,2,FALSE)</f>
        <v>کمپرسی تک</v>
      </c>
      <c r="F5164" s="223" t="str">
        <f>VLOOKUP(D5164,Y$4:AA5166,3,FALSE)</f>
        <v>رمضانی مقدم</v>
      </c>
      <c r="G5164" s="2">
        <v>0</v>
      </c>
    </row>
    <row r="5165" spans="2:7" x14ac:dyDescent="0.25">
      <c r="B5165" s="122">
        <f t="shared" si="80"/>
        <v>5163</v>
      </c>
      <c r="C5165" s="375">
        <v>45534</v>
      </c>
      <c r="D5165" s="137" t="s">
        <v>490</v>
      </c>
      <c r="E5165" s="223" t="str">
        <f>VLOOKUP(D5165,Y$4:AA5167,2,FALSE)</f>
        <v>کمپرسی تک</v>
      </c>
      <c r="F5165" s="223" t="str">
        <f>VLOOKUP(D5165,Y$4:AA5167,3,FALSE)</f>
        <v>رمضانی مقدم</v>
      </c>
      <c r="G5165" s="2">
        <v>192</v>
      </c>
    </row>
    <row r="5166" spans="2:7" x14ac:dyDescent="0.25">
      <c r="B5166" s="122">
        <f t="shared" si="80"/>
        <v>5164</v>
      </c>
      <c r="C5166" s="376">
        <v>45534</v>
      </c>
      <c r="D5166" s="137" t="s">
        <v>491</v>
      </c>
      <c r="E5166" s="223" t="str">
        <f>VLOOKUP(D5166,Y$4:AA5168,2,FALSE)</f>
        <v>لودر</v>
      </c>
      <c r="F5166" s="223" t="str">
        <f>VLOOKUP(D5166,Y$4:AA5168,3,FALSE)</f>
        <v>رمضانی مقدم</v>
      </c>
      <c r="G5166" s="2">
        <v>112</v>
      </c>
    </row>
    <row r="5167" spans="2:7" x14ac:dyDescent="0.25">
      <c r="B5167" s="122">
        <f t="shared" si="80"/>
        <v>5165</v>
      </c>
      <c r="C5167" s="375">
        <v>45535</v>
      </c>
      <c r="D5167" s="236" t="s">
        <v>127</v>
      </c>
      <c r="E5167" s="223" t="str">
        <f>VLOOKUP(D5167,Y$4:AA5169,2,FALSE)</f>
        <v>بلدوزر</v>
      </c>
      <c r="F5167" s="223" t="str">
        <f>VLOOKUP(D5167,Y$4:AA5169,3,FALSE)</f>
        <v>شرکتی-رجب زاده</v>
      </c>
      <c r="G5167" s="2">
        <v>389</v>
      </c>
    </row>
    <row r="5168" spans="2:7" x14ac:dyDescent="0.25">
      <c r="B5168" s="122">
        <f t="shared" si="80"/>
        <v>5166</v>
      </c>
      <c r="C5168" s="375">
        <v>45535</v>
      </c>
      <c r="D5168" s="236" t="s">
        <v>297</v>
      </c>
      <c r="E5168" s="223" t="str">
        <f>VLOOKUP(D5168,Y$4:AA5170,2,FALSE)</f>
        <v>بلدوزر</v>
      </c>
      <c r="F5168" s="223" t="str">
        <f>VLOOKUP(D5168,Y$4:AA5170,3,FALSE)</f>
        <v>شرکتی-نخعی</v>
      </c>
      <c r="G5168" s="2">
        <v>0</v>
      </c>
    </row>
    <row r="5169" spans="2:7" x14ac:dyDescent="0.25">
      <c r="B5169" s="122">
        <f t="shared" si="80"/>
        <v>5167</v>
      </c>
      <c r="C5169" s="375">
        <v>45535</v>
      </c>
      <c r="D5169" s="236" t="s">
        <v>88</v>
      </c>
      <c r="E5169" s="223" t="str">
        <f>VLOOKUP(D5169,Y$4:AA5171,2,FALSE)</f>
        <v>گریدر  ۱۶g</v>
      </c>
      <c r="F5169" s="223" t="str">
        <f>VLOOKUP(D5169,Y$4:AA5171,3,FALSE)</f>
        <v>شرکتی-یگانه</v>
      </c>
      <c r="G5169" s="2">
        <v>0</v>
      </c>
    </row>
    <row r="5170" spans="2:7" x14ac:dyDescent="0.25">
      <c r="B5170" s="122">
        <f t="shared" si="80"/>
        <v>5168</v>
      </c>
      <c r="C5170" s="375">
        <v>45535</v>
      </c>
      <c r="D5170" s="236" t="s">
        <v>301</v>
      </c>
      <c r="E5170" s="223" t="str">
        <f>VLOOKUP(D5170,Y$4:AA5172,2,FALSE)</f>
        <v>گریدر  ۱۶g</v>
      </c>
      <c r="F5170" s="223" t="str">
        <f>VLOOKUP(D5170,Y$4:AA5172,3,FALSE)</f>
        <v>شرکتی-حسن پور</v>
      </c>
      <c r="G5170" s="2">
        <v>0</v>
      </c>
    </row>
    <row r="5171" spans="2:7" x14ac:dyDescent="0.25">
      <c r="B5171" s="122">
        <f t="shared" si="80"/>
        <v>5169</v>
      </c>
      <c r="C5171" s="375">
        <v>45535</v>
      </c>
      <c r="D5171" s="236" t="s">
        <v>120</v>
      </c>
      <c r="E5171" s="223" t="str">
        <f>VLOOKUP(D5171,Y$4:AA5173,2,FALSE)</f>
        <v>میکسراتکو</v>
      </c>
      <c r="F5171" s="223" t="str">
        <f>VLOOKUP(D5171,Y$4:AA5173,3,FALSE)</f>
        <v>شرکتی-شاکری</v>
      </c>
      <c r="G5171" s="2">
        <v>0</v>
      </c>
    </row>
    <row r="5172" spans="2:7" x14ac:dyDescent="0.25">
      <c r="B5172" s="122">
        <f t="shared" si="80"/>
        <v>5170</v>
      </c>
      <c r="C5172" s="375">
        <v>45535</v>
      </c>
      <c r="D5172" s="236" t="s">
        <v>122</v>
      </c>
      <c r="E5172" s="223" t="str">
        <f>VLOOKUP(D5172,Y$4:AA5174,2,FALSE)</f>
        <v>میکسر امیکو</v>
      </c>
      <c r="F5172" s="223" t="str">
        <f>VLOOKUP(D5172,Y$4:AA5174,3,FALSE)</f>
        <v>شرکتی-زراعتی</v>
      </c>
      <c r="G5172" s="2">
        <v>108</v>
      </c>
    </row>
    <row r="5173" spans="2:7" x14ac:dyDescent="0.25">
      <c r="B5173" s="122">
        <f t="shared" ref="B5173:B5236" si="81">ROW()-2</f>
        <v>5171</v>
      </c>
      <c r="C5173" s="375">
        <v>45535</v>
      </c>
      <c r="D5173" s="236" t="s">
        <v>356</v>
      </c>
      <c r="E5173" s="223" t="str">
        <f>VLOOKUP(D5173,Y$4:AA5175,2,FALSE)</f>
        <v>میکسر اتکو</v>
      </c>
      <c r="F5173" s="223" t="str">
        <f>VLOOKUP(D5173,Y$4:AA5175,3,FALSE)</f>
        <v>-</v>
      </c>
      <c r="G5173" s="2">
        <v>96</v>
      </c>
    </row>
    <row r="5174" spans="2:7" x14ac:dyDescent="0.25">
      <c r="B5174" s="122">
        <f t="shared" si="81"/>
        <v>5172</v>
      </c>
      <c r="C5174" s="375">
        <v>45535</v>
      </c>
      <c r="D5174" s="236" t="s">
        <v>460</v>
      </c>
      <c r="E5174" s="223" t="str">
        <f>VLOOKUP(D5174,Y$4:AA5176,2,FALSE)</f>
        <v>میکسر امیکو</v>
      </c>
      <c r="F5174" s="223" t="str">
        <f>VLOOKUP(D5174,Y$4:AA5176,3,FALSE)</f>
        <v>شرکتی-زراعتی</v>
      </c>
      <c r="G5174" s="2">
        <v>0</v>
      </c>
    </row>
    <row r="5175" spans="2:7" x14ac:dyDescent="0.25">
      <c r="B5175" s="122">
        <f t="shared" si="81"/>
        <v>5173</v>
      </c>
      <c r="C5175" s="375">
        <v>45535</v>
      </c>
      <c r="D5175" s="236" t="s">
        <v>119</v>
      </c>
      <c r="E5175" s="223" t="str">
        <f>VLOOKUP(D5175,Y$4:AA5177,2,FALSE)</f>
        <v>غلطک</v>
      </c>
      <c r="F5175" s="223" t="str">
        <f>VLOOKUP(D5175,Y$4:AA5177,3,FALSE)</f>
        <v>شرکتی-جمالی</v>
      </c>
      <c r="G5175" s="2">
        <v>60</v>
      </c>
    </row>
    <row r="5176" spans="2:7" x14ac:dyDescent="0.25">
      <c r="B5176" s="122">
        <f t="shared" si="81"/>
        <v>5174</v>
      </c>
      <c r="C5176" s="375">
        <v>45535</v>
      </c>
      <c r="D5176" s="236" t="s">
        <v>110</v>
      </c>
      <c r="E5176" s="223" t="str">
        <f>VLOOKUP(D5176,Y$4:AA5178,2,FALSE)</f>
        <v>غلطک</v>
      </c>
      <c r="F5176" s="223" t="str">
        <f>VLOOKUP(D5176,Y$4:AA5178,3,FALSE)</f>
        <v>شرکتی-شیری</v>
      </c>
      <c r="G5176" s="2">
        <v>83</v>
      </c>
    </row>
    <row r="5177" spans="2:7" x14ac:dyDescent="0.25">
      <c r="B5177" s="122">
        <f t="shared" si="81"/>
        <v>5175</v>
      </c>
      <c r="C5177" s="375">
        <v>45535</v>
      </c>
      <c r="D5177" s="236" t="s">
        <v>107</v>
      </c>
      <c r="E5177" s="223" t="str">
        <f>VLOOKUP(D5177,Y$4:AA5179,2,FALSE)</f>
        <v>غلطک</v>
      </c>
      <c r="F5177" s="223" t="str">
        <f>VLOOKUP(D5177,Y$4:AA5179,3,FALSE)</f>
        <v>شرکتی-دیانتی</v>
      </c>
      <c r="G5177" s="2">
        <v>82</v>
      </c>
    </row>
    <row r="5178" spans="2:7" x14ac:dyDescent="0.25">
      <c r="B5178" s="122">
        <f t="shared" si="81"/>
        <v>5176</v>
      </c>
      <c r="C5178" s="375">
        <v>45535</v>
      </c>
      <c r="D5178" s="236" t="s">
        <v>285</v>
      </c>
      <c r="E5178" s="223" t="str">
        <f>VLOOKUP(D5178,Y$4:AA5180,2,FALSE)</f>
        <v>غلطک</v>
      </c>
      <c r="F5178" s="223" t="str">
        <f>VLOOKUP(D5178,Y$4:AA5180,3,FALSE)</f>
        <v>شرکتی-شیری</v>
      </c>
      <c r="G5178" s="2">
        <v>0</v>
      </c>
    </row>
    <row r="5179" spans="2:7" x14ac:dyDescent="0.25">
      <c r="B5179" s="122">
        <f t="shared" si="81"/>
        <v>5177</v>
      </c>
      <c r="C5179" s="375">
        <v>45535</v>
      </c>
      <c r="D5179" s="236" t="s">
        <v>380</v>
      </c>
      <c r="E5179" s="223" t="str">
        <f>VLOOKUP(D5179,Y$4:AA5181,2,FALSE)</f>
        <v>غلطک</v>
      </c>
      <c r="F5179" s="223">
        <f>VLOOKUP(D5179,Y$4:AA5181,3,FALSE)</f>
        <v>0</v>
      </c>
      <c r="G5179" s="2">
        <v>78</v>
      </c>
    </row>
    <row r="5180" spans="2:7" x14ac:dyDescent="0.25">
      <c r="B5180" s="122">
        <f t="shared" si="81"/>
        <v>5178</v>
      </c>
      <c r="C5180" s="375">
        <v>45535</v>
      </c>
      <c r="D5180" s="236" t="s">
        <v>381</v>
      </c>
      <c r="E5180" s="223" t="str">
        <f>VLOOKUP(D5180,Y$4:AA5182,2,FALSE)</f>
        <v>غلطک</v>
      </c>
      <c r="F5180" s="223">
        <f>VLOOKUP(D5180,Y$4:AA5182,3,FALSE)</f>
        <v>0</v>
      </c>
      <c r="G5180" s="2">
        <v>75</v>
      </c>
    </row>
    <row r="5181" spans="2:7" x14ac:dyDescent="0.25">
      <c r="B5181" s="122">
        <f t="shared" si="81"/>
        <v>5179</v>
      </c>
      <c r="C5181" s="375">
        <v>45535</v>
      </c>
      <c r="D5181" s="236" t="s">
        <v>91</v>
      </c>
      <c r="E5181" s="223" t="str">
        <f>VLOOKUP(D5181,Y$4:AA5183,2,FALSE)</f>
        <v>کامیون کمپرسی</v>
      </c>
      <c r="F5181" s="223" t="str">
        <f>VLOOKUP(D5181,Y$4:AA5183,3,FALSE)</f>
        <v>شرکتی-یحیی زاده</v>
      </c>
      <c r="G5181" s="2">
        <v>0</v>
      </c>
    </row>
    <row r="5182" spans="2:7" x14ac:dyDescent="0.25">
      <c r="B5182" s="122">
        <f t="shared" si="81"/>
        <v>5180</v>
      </c>
      <c r="C5182" s="375">
        <v>45535</v>
      </c>
      <c r="D5182" s="236" t="s">
        <v>94</v>
      </c>
      <c r="E5182" s="223" t="str">
        <f>VLOOKUP(D5182,Y$4:AA5184,2,FALSE)</f>
        <v>کامیون کمپرسی</v>
      </c>
      <c r="F5182" s="223" t="str">
        <f>VLOOKUP(D5182,Y$4:AA5184,3,FALSE)</f>
        <v>شرکتی-نوروز غلامی</v>
      </c>
      <c r="G5182" s="2">
        <v>114</v>
      </c>
    </row>
    <row r="5183" spans="2:7" x14ac:dyDescent="0.25">
      <c r="B5183" s="122">
        <f t="shared" si="81"/>
        <v>5181</v>
      </c>
      <c r="C5183" s="375">
        <v>45535</v>
      </c>
      <c r="D5183" s="236" t="s">
        <v>117</v>
      </c>
      <c r="E5183" s="223" t="str">
        <f>VLOOKUP(D5183,Y$4:AA5185,2,FALSE)</f>
        <v>کامیون کمپرسی</v>
      </c>
      <c r="F5183" s="223" t="str">
        <f>VLOOKUP(D5183,Y$4:AA5185,3,FALSE)</f>
        <v>شرکتی-علیرضا اقلیمی</v>
      </c>
      <c r="G5183" s="2">
        <v>0</v>
      </c>
    </row>
    <row r="5184" spans="2:7" x14ac:dyDescent="0.25">
      <c r="B5184" s="122">
        <f t="shared" si="81"/>
        <v>5182</v>
      </c>
      <c r="C5184" s="375">
        <v>45535</v>
      </c>
      <c r="D5184" s="236" t="s">
        <v>130</v>
      </c>
      <c r="E5184" s="223" t="str">
        <f>VLOOKUP(D5184,Y$4:AA5186,2,FALSE)</f>
        <v>تانکر ابپاش بنز</v>
      </c>
      <c r="F5184" s="223" t="str">
        <f>VLOOKUP(D5184,Y$4:AA5186,3,FALSE)</f>
        <v>شرکتی-بارانی</v>
      </c>
      <c r="G5184" s="2">
        <v>0</v>
      </c>
    </row>
    <row r="5185" spans="2:7" x14ac:dyDescent="0.25">
      <c r="B5185" s="122">
        <f t="shared" si="81"/>
        <v>5183</v>
      </c>
      <c r="C5185" s="375">
        <v>45535</v>
      </c>
      <c r="D5185" s="236" t="s">
        <v>96</v>
      </c>
      <c r="E5185" s="223" t="str">
        <f>VLOOKUP(D5185,Y$4:AA5187,2,FALSE)</f>
        <v>تانکر ابپاش بنز</v>
      </c>
      <c r="F5185" s="223" t="str">
        <f>VLOOKUP(D5185,Y$4:AA5187,3,FALSE)</f>
        <v>شرکتی-میامی</v>
      </c>
      <c r="G5185" s="2">
        <v>81</v>
      </c>
    </row>
    <row r="5186" spans="2:7" x14ac:dyDescent="0.25">
      <c r="B5186" s="122">
        <f t="shared" si="81"/>
        <v>5184</v>
      </c>
      <c r="C5186" s="375">
        <v>45535</v>
      </c>
      <c r="D5186" s="236" t="s">
        <v>114</v>
      </c>
      <c r="E5186" s="223" t="str">
        <f>VLOOKUP(D5186,Y$4:AA5188,2,FALSE)</f>
        <v>تانکر سوخت بنز</v>
      </c>
      <c r="F5186" s="223" t="str">
        <f>VLOOKUP(D5186,Y$4:AA5188,3,FALSE)</f>
        <v>شرکتی-برات زاده- از تاریخ 1 تیرماه</v>
      </c>
      <c r="G5186" s="2">
        <v>0</v>
      </c>
    </row>
    <row r="5187" spans="2:7" x14ac:dyDescent="0.25">
      <c r="B5187" s="122">
        <f t="shared" si="81"/>
        <v>5185</v>
      </c>
      <c r="C5187" s="375">
        <v>45535</v>
      </c>
      <c r="D5187" s="106" t="s">
        <v>399</v>
      </c>
      <c r="E5187" s="223" t="str">
        <f>VLOOKUP(D5187,Y$4:AA5189,2,FALSE)</f>
        <v xml:space="preserve"> لودر</v>
      </c>
      <c r="F5187" s="223" t="str">
        <f>VLOOKUP(D5187,Y$4:AA5189,3,FALSE)</f>
        <v>شرکتی-پیروزی</v>
      </c>
      <c r="G5187" s="2">
        <v>0</v>
      </c>
    </row>
    <row r="5188" spans="2:7" x14ac:dyDescent="0.25">
      <c r="B5188" s="122">
        <f t="shared" si="81"/>
        <v>5186</v>
      </c>
      <c r="C5188" s="375">
        <v>45535</v>
      </c>
      <c r="D5188" s="236" t="s">
        <v>158</v>
      </c>
      <c r="E5188" s="223" t="str">
        <f>VLOOKUP(D5188,Y$4:AA5190,2,FALSE)</f>
        <v>بیل مکانیکی</v>
      </c>
      <c r="F5188" s="223" t="str">
        <f>VLOOKUP(D5188,Y$4:AA5190,3,FALSE)</f>
        <v>تکبری</v>
      </c>
      <c r="G5188" s="2">
        <v>154</v>
      </c>
    </row>
    <row r="5189" spans="2:7" x14ac:dyDescent="0.25">
      <c r="B5189" s="122">
        <f t="shared" si="81"/>
        <v>5187</v>
      </c>
      <c r="C5189" s="375">
        <v>45535</v>
      </c>
      <c r="D5189" s="236" t="s">
        <v>144</v>
      </c>
      <c r="E5189" s="223" t="str">
        <f>VLOOKUP(D5189,Y$4:AA5191,2,FALSE)</f>
        <v>بلدوزر D85</v>
      </c>
      <c r="F5189" s="223" t="str">
        <f>VLOOKUP(D5189,Y$4:AA5191,3,FALSE)</f>
        <v>اکبری</v>
      </c>
      <c r="G5189" s="2">
        <v>0</v>
      </c>
    </row>
    <row r="5190" spans="2:7" x14ac:dyDescent="0.25">
      <c r="B5190" s="122">
        <f t="shared" si="81"/>
        <v>5188</v>
      </c>
      <c r="C5190" s="375">
        <v>45535</v>
      </c>
      <c r="D5190" s="236" t="s">
        <v>146</v>
      </c>
      <c r="E5190" s="223" t="str">
        <f>VLOOKUP(D5190,Y$4:AA5192,2,FALSE)</f>
        <v>بلدوزر D85</v>
      </c>
      <c r="F5190" s="223" t="str">
        <f>VLOOKUP(D5190,Y$4:AA5192,3,FALSE)</f>
        <v>اکبری</v>
      </c>
      <c r="G5190" s="2">
        <v>0</v>
      </c>
    </row>
    <row r="5191" spans="2:7" x14ac:dyDescent="0.25">
      <c r="B5191" s="122">
        <f t="shared" si="81"/>
        <v>5189</v>
      </c>
      <c r="C5191" s="375">
        <v>45535</v>
      </c>
      <c r="D5191" s="236" t="s">
        <v>147</v>
      </c>
      <c r="E5191" s="223" t="str">
        <f>VLOOKUP(D5191,Y$4:AA5193,2,FALSE)</f>
        <v>بلدوزر کاترپیلار D8</v>
      </c>
      <c r="F5191" s="223" t="str">
        <f>VLOOKUP(D5191,Y$4:AA5193,3,FALSE)</f>
        <v>حسن پور</v>
      </c>
      <c r="G5191" s="2">
        <v>0</v>
      </c>
    </row>
    <row r="5192" spans="2:7" x14ac:dyDescent="0.25">
      <c r="B5192" s="122">
        <f t="shared" si="81"/>
        <v>5190</v>
      </c>
      <c r="C5192" s="375">
        <v>45535</v>
      </c>
      <c r="D5192" s="236" t="s">
        <v>162</v>
      </c>
      <c r="E5192" s="223" t="str">
        <f>VLOOKUP(D5192,Y$4:AA5194,2,FALSE)</f>
        <v>بیل مکانیکی</v>
      </c>
      <c r="F5192" s="223" t="str">
        <f>VLOOKUP(D5192,Y$4:AA5194,3,FALSE)</f>
        <v>رضاپور</v>
      </c>
      <c r="G5192" s="2">
        <v>0</v>
      </c>
    </row>
    <row r="5193" spans="2:7" x14ac:dyDescent="0.25">
      <c r="B5193" s="122">
        <f t="shared" si="81"/>
        <v>5191</v>
      </c>
      <c r="C5193" s="375">
        <v>45535</v>
      </c>
      <c r="D5193" s="236" t="s">
        <v>398</v>
      </c>
      <c r="E5193" s="223" t="str">
        <f>VLOOKUP(D5193,Y$4:AA5195,2,FALSE)</f>
        <v>بلدوزر</v>
      </c>
      <c r="F5193" s="223" t="str">
        <f>VLOOKUP(D5193,Y$4:AA5195,3,FALSE)</f>
        <v>جواد رضاپور</v>
      </c>
      <c r="G5193" s="2">
        <v>0</v>
      </c>
    </row>
    <row r="5194" spans="2:7" x14ac:dyDescent="0.25">
      <c r="B5194" s="122">
        <f t="shared" si="81"/>
        <v>5192</v>
      </c>
      <c r="C5194" s="375">
        <v>45535</v>
      </c>
      <c r="D5194" s="236" t="s">
        <v>149</v>
      </c>
      <c r="E5194" s="223" t="str">
        <f>VLOOKUP(D5194,Y$4:AA5196,2,FALSE)</f>
        <v>لودر ZL50</v>
      </c>
      <c r="F5194" s="223" t="str">
        <f>VLOOKUP(D5194,Y$4:AA5196,3,FALSE)</f>
        <v>میرزایی</v>
      </c>
      <c r="G5194" s="2">
        <v>0</v>
      </c>
    </row>
    <row r="5195" spans="2:7" x14ac:dyDescent="0.25">
      <c r="B5195" s="122">
        <f t="shared" si="81"/>
        <v>5193</v>
      </c>
      <c r="C5195" s="375">
        <v>45535</v>
      </c>
      <c r="D5195" s="236" t="s">
        <v>150</v>
      </c>
      <c r="E5195" s="223" t="str">
        <f>VLOOKUP(D5195,Y$4:AA5197,2,FALSE)</f>
        <v>کامیون کمپرسی</v>
      </c>
      <c r="F5195" s="223" t="str">
        <f>VLOOKUP(D5195,Y$4:AA5197,3,FALSE)</f>
        <v>میرزایی</v>
      </c>
      <c r="G5195" s="2">
        <v>0</v>
      </c>
    </row>
    <row r="5196" spans="2:7" x14ac:dyDescent="0.25">
      <c r="B5196" s="122">
        <f t="shared" si="81"/>
        <v>5194</v>
      </c>
      <c r="C5196" s="375">
        <v>45535</v>
      </c>
      <c r="D5196" s="236" t="s">
        <v>152</v>
      </c>
      <c r="E5196" s="223" t="str">
        <f>VLOOKUP(D5196,Y$4:AA5198,2,FALSE)</f>
        <v>کامیون کمپرسی</v>
      </c>
      <c r="F5196" s="223" t="str">
        <f>VLOOKUP(D5196,Y$4:AA5198,3,FALSE)</f>
        <v>میرزایی</v>
      </c>
      <c r="G5196" s="2">
        <v>0</v>
      </c>
    </row>
    <row r="5197" spans="2:7" x14ac:dyDescent="0.25">
      <c r="B5197" s="122">
        <f t="shared" si="81"/>
        <v>5195</v>
      </c>
      <c r="C5197" s="375">
        <v>45535</v>
      </c>
      <c r="D5197" s="236" t="s">
        <v>153</v>
      </c>
      <c r="E5197" s="223" t="str">
        <f>VLOOKUP(D5197,Y$4:AA5199,2,FALSE)</f>
        <v>کامیون کمپرسی</v>
      </c>
      <c r="F5197" s="223" t="str">
        <f>VLOOKUP(D5197,Y$4:AA5199,3,FALSE)</f>
        <v>میرزایی</v>
      </c>
      <c r="G5197" s="2">
        <v>100</v>
      </c>
    </row>
    <row r="5198" spans="2:7" x14ac:dyDescent="0.25">
      <c r="B5198" s="122">
        <f t="shared" si="81"/>
        <v>5196</v>
      </c>
      <c r="C5198" s="375">
        <v>45535</v>
      </c>
      <c r="D5198" s="236" t="s">
        <v>137</v>
      </c>
      <c r="E5198" s="223" t="str">
        <f>VLOOKUP(D5198,Y$4:AA5200,2,FALSE)</f>
        <v>بیل مکانیکی</v>
      </c>
      <c r="F5198" s="223" t="str">
        <f>VLOOKUP(D5198,Y$4:AA5200,3,FALSE)</f>
        <v>انصاری</v>
      </c>
      <c r="G5198" s="2">
        <v>220</v>
      </c>
    </row>
    <row r="5199" spans="2:7" x14ac:dyDescent="0.25">
      <c r="B5199" s="122">
        <f t="shared" si="81"/>
        <v>5197</v>
      </c>
      <c r="C5199" s="375">
        <v>45535</v>
      </c>
      <c r="D5199" s="236" t="s">
        <v>139</v>
      </c>
      <c r="E5199" s="223" t="str">
        <f>VLOOKUP(D5199,Y$4:AA5201,2,FALSE)</f>
        <v>بیل مکانیکی</v>
      </c>
      <c r="F5199" s="223" t="str">
        <f>VLOOKUP(D5199,Y$4:AA5201,3,FALSE)</f>
        <v>انصاری</v>
      </c>
      <c r="G5199" s="2">
        <v>230</v>
      </c>
    </row>
    <row r="5200" spans="2:7" x14ac:dyDescent="0.25">
      <c r="B5200" s="122">
        <f t="shared" si="81"/>
        <v>5198</v>
      </c>
      <c r="C5200" s="375">
        <v>45535</v>
      </c>
      <c r="D5200" s="236" t="s">
        <v>141</v>
      </c>
      <c r="E5200" s="223" t="str">
        <f>VLOOKUP(D5200,Y$4:AA5202,2,FALSE)</f>
        <v>کامیون کمپرسی</v>
      </c>
      <c r="F5200" s="223" t="str">
        <f>VLOOKUP(D5200,Y$4:AA5202,3,FALSE)</f>
        <v>انصاری</v>
      </c>
      <c r="G5200" s="2">
        <v>0</v>
      </c>
    </row>
    <row r="5201" spans="2:7" x14ac:dyDescent="0.25">
      <c r="B5201" s="122">
        <f t="shared" si="81"/>
        <v>5199</v>
      </c>
      <c r="C5201" s="375">
        <v>45535</v>
      </c>
      <c r="D5201" s="236" t="s">
        <v>142</v>
      </c>
      <c r="E5201" s="223" t="str">
        <f>VLOOKUP(D5201,Y$4:AA5203,2,FALSE)</f>
        <v>کامیون کمپرسی</v>
      </c>
      <c r="F5201" s="223" t="str">
        <f>VLOOKUP(D5201,Y$4:AA5203,3,FALSE)</f>
        <v>انصاری</v>
      </c>
      <c r="G5201" s="2">
        <v>0</v>
      </c>
    </row>
    <row r="5202" spans="2:7" x14ac:dyDescent="0.25">
      <c r="B5202" s="122">
        <f t="shared" si="81"/>
        <v>5200</v>
      </c>
      <c r="C5202" s="375">
        <v>45535</v>
      </c>
      <c r="D5202" s="236" t="s">
        <v>143</v>
      </c>
      <c r="E5202" s="223" t="str">
        <f>VLOOKUP(D5202,Y$4:AA5204,2,FALSE)</f>
        <v>کامیون کمپرسی</v>
      </c>
      <c r="F5202" s="223" t="str">
        <f>VLOOKUP(D5202,Y$4:AA5204,3,FALSE)</f>
        <v>انصاری</v>
      </c>
      <c r="G5202" s="2">
        <v>0</v>
      </c>
    </row>
    <row r="5203" spans="2:7" x14ac:dyDescent="0.25">
      <c r="B5203" s="122">
        <f t="shared" si="81"/>
        <v>5201</v>
      </c>
      <c r="C5203" s="375">
        <v>45535</v>
      </c>
      <c r="D5203" s="236" t="s">
        <v>136</v>
      </c>
      <c r="E5203" s="223" t="str">
        <f>VLOOKUP(D5203,Y$4:AA5205,2,FALSE)</f>
        <v>بلدوزر</v>
      </c>
      <c r="F5203" s="223" t="str">
        <f>VLOOKUP(D5203,Y$4:AA5205,3,FALSE)</f>
        <v>انصاری</v>
      </c>
      <c r="G5203" s="2">
        <v>0</v>
      </c>
    </row>
    <row r="5204" spans="2:7" x14ac:dyDescent="0.25">
      <c r="B5204" s="122">
        <f t="shared" si="81"/>
        <v>5202</v>
      </c>
      <c r="C5204" s="375">
        <v>45535</v>
      </c>
      <c r="D5204" s="236" t="s">
        <v>286</v>
      </c>
      <c r="E5204" s="223" t="str">
        <f>VLOOKUP(D5204,Y$4:AA5206,2,FALSE)</f>
        <v>بلدوزر</v>
      </c>
      <c r="F5204" s="223" t="str">
        <f>VLOOKUP(D5204,Y$4:AA5206,3,FALSE)</f>
        <v>انصاری</v>
      </c>
      <c r="G5204" s="2">
        <v>0</v>
      </c>
    </row>
    <row r="5205" spans="2:7" x14ac:dyDescent="0.25">
      <c r="B5205" s="122">
        <f t="shared" si="81"/>
        <v>5203</v>
      </c>
      <c r="C5205" s="375">
        <v>45535</v>
      </c>
      <c r="D5205" s="236" t="s">
        <v>155</v>
      </c>
      <c r="E5205" s="223" t="str">
        <f>VLOOKUP(D5205,Y$4:AA5207,2,FALSE)</f>
        <v>لودر</v>
      </c>
      <c r="F5205" s="223" t="str">
        <f>VLOOKUP(D5205,Y$4:AA5207,3,FALSE)</f>
        <v>صداقت</v>
      </c>
      <c r="G5205" s="2">
        <v>59</v>
      </c>
    </row>
    <row r="5206" spans="2:7" x14ac:dyDescent="0.25">
      <c r="B5206" s="122">
        <f t="shared" si="81"/>
        <v>5204</v>
      </c>
      <c r="C5206" s="375">
        <v>45535</v>
      </c>
      <c r="D5206" s="236" t="s">
        <v>156</v>
      </c>
      <c r="E5206" s="223" t="str">
        <f>VLOOKUP(D5206,Y$4:AA5208,2,FALSE)</f>
        <v>کامیون کمپرسی</v>
      </c>
      <c r="F5206" s="223" t="str">
        <f>VLOOKUP(D5206,Y$4:AA5208,3,FALSE)</f>
        <v>صداقت</v>
      </c>
      <c r="G5206" s="2">
        <v>150</v>
      </c>
    </row>
    <row r="5207" spans="2:7" x14ac:dyDescent="0.25">
      <c r="B5207" s="122">
        <f t="shared" si="81"/>
        <v>5205</v>
      </c>
      <c r="C5207" s="375">
        <v>45535</v>
      </c>
      <c r="D5207" s="236" t="s">
        <v>157</v>
      </c>
      <c r="E5207" s="223" t="str">
        <f>VLOOKUP(D5207,Y$4:AA5209,2,FALSE)</f>
        <v>کامیون کمپرسی</v>
      </c>
      <c r="F5207" s="223" t="str">
        <f>VLOOKUP(D5207,Y$4:AA5209,3,FALSE)</f>
        <v>صداقت</v>
      </c>
      <c r="G5207" s="2">
        <v>0</v>
      </c>
    </row>
    <row r="5208" spans="2:7" x14ac:dyDescent="0.25">
      <c r="B5208" s="122">
        <f t="shared" si="81"/>
        <v>5206</v>
      </c>
      <c r="C5208" s="375">
        <v>45535</v>
      </c>
      <c r="D5208" s="236" t="s">
        <v>302</v>
      </c>
      <c r="E5208" s="223" t="str">
        <f>VLOOKUP(D5208,Y$4:AA5210,2,FALSE)</f>
        <v>کامیون کمپرسی</v>
      </c>
      <c r="F5208" s="223" t="str">
        <f>VLOOKUP(D5208,Y$4:AA5210,3,FALSE)</f>
        <v>صداقت</v>
      </c>
      <c r="G5208" s="2">
        <v>0</v>
      </c>
    </row>
    <row r="5209" spans="2:7" x14ac:dyDescent="0.25">
      <c r="B5209" s="122">
        <f t="shared" si="81"/>
        <v>5207</v>
      </c>
      <c r="C5209" s="375">
        <v>45535</v>
      </c>
      <c r="D5209" s="236" t="s">
        <v>266</v>
      </c>
      <c r="E5209" s="223" t="str">
        <f>VLOOKUP(D5209,Y$4:AA5211,2,FALSE)</f>
        <v>کامیون کمپرسی</v>
      </c>
      <c r="F5209" s="223" t="str">
        <f>VLOOKUP(D5209,Y$4:AA5211,3,FALSE)</f>
        <v>انصاری</v>
      </c>
      <c r="G5209" s="2">
        <v>0</v>
      </c>
    </row>
    <row r="5210" spans="2:7" x14ac:dyDescent="0.25">
      <c r="B5210" s="122">
        <f t="shared" si="81"/>
        <v>5208</v>
      </c>
      <c r="C5210" s="375">
        <v>45535</v>
      </c>
      <c r="D5210" s="236" t="s">
        <v>267</v>
      </c>
      <c r="E5210" s="223" t="str">
        <f>VLOOKUP(D5210,Y$4:AA5212,2,FALSE)</f>
        <v>کامیون کمپرسی</v>
      </c>
      <c r="F5210" s="223" t="str">
        <f>VLOOKUP(D5210,Y$4:AA5212,3,FALSE)</f>
        <v>انصاری</v>
      </c>
      <c r="G5210" s="2">
        <v>0</v>
      </c>
    </row>
    <row r="5211" spans="2:7" x14ac:dyDescent="0.25">
      <c r="B5211" s="122">
        <f t="shared" si="81"/>
        <v>5209</v>
      </c>
      <c r="C5211" s="375">
        <v>45535</v>
      </c>
      <c r="D5211" s="236" t="s">
        <v>258</v>
      </c>
      <c r="E5211" s="223" t="str">
        <f>VLOOKUP(D5211,Y$4:AA5213,2,FALSE)</f>
        <v>کامیون کمپرسی</v>
      </c>
      <c r="F5211" s="223" t="str">
        <f>VLOOKUP(D5211,Y$4:AA5213,3,FALSE)</f>
        <v>انصاری</v>
      </c>
      <c r="G5211" s="2">
        <v>0</v>
      </c>
    </row>
    <row r="5212" spans="2:7" x14ac:dyDescent="0.25">
      <c r="B5212" s="122">
        <f t="shared" si="81"/>
        <v>5210</v>
      </c>
      <c r="C5212" s="375">
        <v>45535</v>
      </c>
      <c r="D5212" s="236" t="s">
        <v>179</v>
      </c>
      <c r="E5212" s="223" t="str">
        <f>VLOOKUP(D5212,Y$4:AA5214,2,FALSE)</f>
        <v>تانکر آب</v>
      </c>
      <c r="F5212" s="223" t="str">
        <f>VLOOKUP(D5212,Y$4:AA5214,3,FALSE)</f>
        <v>گلپایگانی</v>
      </c>
      <c r="G5212" s="2">
        <v>0</v>
      </c>
    </row>
    <row r="5213" spans="2:7" x14ac:dyDescent="0.25">
      <c r="B5213" s="122">
        <f t="shared" si="81"/>
        <v>5211</v>
      </c>
      <c r="C5213" s="375">
        <v>45535</v>
      </c>
      <c r="D5213" s="236" t="s">
        <v>164</v>
      </c>
      <c r="E5213" s="223" t="str">
        <f>VLOOKUP(D5213,Y$4:AA5215,2,FALSE)</f>
        <v>گریدر 14G</v>
      </c>
      <c r="F5213" s="223" t="str">
        <f>VLOOKUP(D5213,Y$4:AA5215,3,FALSE)</f>
        <v>محمد پور</v>
      </c>
      <c r="G5213" s="2">
        <v>130</v>
      </c>
    </row>
    <row r="5214" spans="2:7" x14ac:dyDescent="0.25">
      <c r="B5214" s="122">
        <f t="shared" si="81"/>
        <v>5212</v>
      </c>
      <c r="C5214" s="375">
        <v>45535</v>
      </c>
      <c r="D5214" s="236" t="s">
        <v>168</v>
      </c>
      <c r="E5214" s="223" t="str">
        <f>VLOOKUP(D5214,Y$4:AA5216,2,FALSE)</f>
        <v>غلطک کششی</v>
      </c>
      <c r="F5214" s="223" t="str">
        <f>VLOOKUP(D5214,Y$4:AA5216,3,FALSE)</f>
        <v>محمد پور</v>
      </c>
      <c r="G5214" s="2">
        <v>0</v>
      </c>
    </row>
    <row r="5215" spans="2:7" x14ac:dyDescent="0.25">
      <c r="B5215" s="122">
        <f t="shared" si="81"/>
        <v>5213</v>
      </c>
      <c r="C5215" s="375">
        <v>45535</v>
      </c>
      <c r="D5215" s="236" t="s">
        <v>171</v>
      </c>
      <c r="E5215" s="223" t="str">
        <f>VLOOKUP(D5215,Y$4:AA5217,2,FALSE)</f>
        <v>غلطک کششی</v>
      </c>
      <c r="F5215" s="223" t="str">
        <f>VLOOKUP(D5215,Y$4:AA5217,3,FALSE)</f>
        <v>محمد پور</v>
      </c>
      <c r="G5215" s="2">
        <v>0</v>
      </c>
    </row>
    <row r="5216" spans="2:7" x14ac:dyDescent="0.25">
      <c r="B5216" s="122">
        <f t="shared" si="81"/>
        <v>5214</v>
      </c>
      <c r="C5216" s="375">
        <v>45535</v>
      </c>
      <c r="D5216" s="236" t="s">
        <v>172</v>
      </c>
      <c r="E5216" s="223" t="str">
        <f>VLOOKUP(D5216,Y$4:AA5218,2,FALSE)</f>
        <v>لودر</v>
      </c>
      <c r="F5216" s="223" t="str">
        <f>VLOOKUP(D5216,Y$4:AA5218,3,FALSE)</f>
        <v>محمد پور</v>
      </c>
      <c r="G5216" s="2">
        <v>0</v>
      </c>
    </row>
    <row r="5217" spans="2:7" x14ac:dyDescent="0.25">
      <c r="B5217" s="122">
        <f t="shared" si="81"/>
        <v>5215</v>
      </c>
      <c r="C5217" s="375">
        <v>45535</v>
      </c>
      <c r="D5217" s="236" t="s">
        <v>173</v>
      </c>
      <c r="E5217" s="223" t="str">
        <f>VLOOKUP(D5217,Y$4:AA5219,2,FALSE)</f>
        <v>تانکر آب</v>
      </c>
      <c r="F5217" s="223" t="str">
        <f>VLOOKUP(D5217,Y$4:AA5219,3,FALSE)</f>
        <v>محمد پور</v>
      </c>
      <c r="G5217" s="2">
        <v>0</v>
      </c>
    </row>
    <row r="5218" spans="2:7" x14ac:dyDescent="0.25">
      <c r="B5218" s="122">
        <f t="shared" si="81"/>
        <v>5216</v>
      </c>
      <c r="C5218" s="375">
        <v>45535</v>
      </c>
      <c r="D5218" s="236" t="s">
        <v>174</v>
      </c>
      <c r="E5218" s="223" t="str">
        <f>VLOOKUP(D5218,Y$4:AA5220,2,FALSE)</f>
        <v>غلطک پاچه بزی</v>
      </c>
      <c r="F5218" s="223" t="str">
        <f>VLOOKUP(D5218,Y$4:AA5220,3,FALSE)</f>
        <v>محمد پور</v>
      </c>
      <c r="G5218" s="2">
        <v>0</v>
      </c>
    </row>
    <row r="5219" spans="2:7" x14ac:dyDescent="0.25">
      <c r="B5219" s="122">
        <f t="shared" si="81"/>
        <v>5217</v>
      </c>
      <c r="C5219" s="375">
        <v>45535</v>
      </c>
      <c r="D5219" s="236" t="s">
        <v>176</v>
      </c>
      <c r="E5219" s="223" t="str">
        <f>VLOOKUP(D5219,Y$4:AA5221,2,FALSE)</f>
        <v>بلدوزر</v>
      </c>
      <c r="F5219" s="223" t="str">
        <f>VLOOKUP(D5219,Y$4:AA5221,3,FALSE)</f>
        <v>محمد پور</v>
      </c>
      <c r="G5219" s="2">
        <v>0</v>
      </c>
    </row>
    <row r="5220" spans="2:7" x14ac:dyDescent="0.25">
      <c r="B5220" s="122">
        <f t="shared" si="81"/>
        <v>5218</v>
      </c>
      <c r="C5220" s="375">
        <v>45535</v>
      </c>
      <c r="D5220" s="236" t="s">
        <v>177</v>
      </c>
      <c r="E5220" s="223" t="str">
        <f>VLOOKUP(D5220,Y$4:AA5222,2,FALSE)</f>
        <v>کمپرسی جفت</v>
      </c>
      <c r="F5220" s="223" t="str">
        <f>VLOOKUP(D5220,Y$4:AA5222,3,FALSE)</f>
        <v>محمد پور</v>
      </c>
      <c r="G5220" s="2">
        <v>0</v>
      </c>
    </row>
    <row r="5221" spans="2:7" x14ac:dyDescent="0.25">
      <c r="B5221" s="122">
        <f t="shared" si="81"/>
        <v>5219</v>
      </c>
      <c r="C5221" s="375">
        <v>45535</v>
      </c>
      <c r="D5221" s="236" t="s">
        <v>270</v>
      </c>
      <c r="E5221" s="223" t="str">
        <f>VLOOKUP(D5221,Y$4:AA5223,2,FALSE)</f>
        <v>کمپرسی جفت</v>
      </c>
      <c r="F5221" s="223" t="str">
        <f>VLOOKUP(D5221,Y$4:AA5223,3,FALSE)</f>
        <v>محمد پور</v>
      </c>
      <c r="G5221" s="2">
        <v>0</v>
      </c>
    </row>
    <row r="5222" spans="2:7" x14ac:dyDescent="0.25">
      <c r="B5222" s="122">
        <f t="shared" si="81"/>
        <v>5220</v>
      </c>
      <c r="C5222" s="375">
        <v>45535</v>
      </c>
      <c r="D5222" s="236" t="s">
        <v>268</v>
      </c>
      <c r="E5222" s="223" t="str">
        <f>VLOOKUP(D5222,Y$4:AA5224,2,FALSE)</f>
        <v>کمپرسی تک</v>
      </c>
      <c r="F5222" s="223" t="str">
        <f>VLOOKUP(D5222,Y$4:AA5224,3,FALSE)</f>
        <v>محمد پور</v>
      </c>
      <c r="G5222" s="2">
        <v>0</v>
      </c>
    </row>
    <row r="5223" spans="2:7" x14ac:dyDescent="0.25">
      <c r="B5223" s="122">
        <f t="shared" si="81"/>
        <v>5221</v>
      </c>
      <c r="C5223" s="375">
        <v>45535</v>
      </c>
      <c r="D5223" s="236" t="s">
        <v>260</v>
      </c>
      <c r="E5223" s="223" t="str">
        <f>VLOOKUP(D5223,Y$4:AA5225,2,FALSE)</f>
        <v>تانکر آب</v>
      </c>
      <c r="F5223" s="223" t="str">
        <f>VLOOKUP(D5223,Y$4:AA5225,3,FALSE)</f>
        <v>محمد پور</v>
      </c>
      <c r="G5223" s="2">
        <v>0</v>
      </c>
    </row>
    <row r="5224" spans="2:7" x14ac:dyDescent="0.25">
      <c r="B5224" s="122">
        <f t="shared" si="81"/>
        <v>5222</v>
      </c>
      <c r="C5224" s="375">
        <v>45535</v>
      </c>
      <c r="D5224" s="236" t="s">
        <v>284</v>
      </c>
      <c r="E5224" s="223" t="str">
        <f>VLOOKUP(D5224,Y$4:AA5226,2,FALSE)</f>
        <v>کمپرسی جفت</v>
      </c>
      <c r="F5224" s="223" t="str">
        <f>VLOOKUP(D5224,Y$4:AA5226,3,FALSE)</f>
        <v>محمد پور</v>
      </c>
      <c r="G5224" s="2">
        <v>233</v>
      </c>
    </row>
    <row r="5225" spans="2:7" x14ac:dyDescent="0.25">
      <c r="B5225" s="122">
        <f t="shared" si="81"/>
        <v>5223</v>
      </c>
      <c r="C5225" s="375">
        <v>45535</v>
      </c>
      <c r="D5225" s="236" t="s">
        <v>359</v>
      </c>
      <c r="E5225" s="223" t="str">
        <f>VLOOKUP(D5225,Y$4:AA5227,2,FALSE)</f>
        <v>کمپرسی جفت</v>
      </c>
      <c r="F5225" s="223" t="str">
        <f>VLOOKUP(D5225,Y$4:AA5227,3,FALSE)</f>
        <v>محمد پور</v>
      </c>
      <c r="G5225" s="2">
        <v>0</v>
      </c>
    </row>
    <row r="5226" spans="2:7" x14ac:dyDescent="0.25">
      <c r="B5226" s="122">
        <f t="shared" si="81"/>
        <v>5224</v>
      </c>
      <c r="C5226" s="375">
        <v>45535</v>
      </c>
      <c r="D5226" s="236" t="s">
        <v>361</v>
      </c>
      <c r="E5226" s="223" t="str">
        <f>VLOOKUP(D5226,Y$4:AA5228,2,FALSE)</f>
        <v>لودر</v>
      </c>
      <c r="F5226" s="223" t="str">
        <f>VLOOKUP(D5226,Y$4:AA5228,3,FALSE)</f>
        <v>محمد پور</v>
      </c>
      <c r="G5226" s="2">
        <v>103</v>
      </c>
    </row>
    <row r="5227" spans="2:7" x14ac:dyDescent="0.25">
      <c r="B5227" s="122">
        <f t="shared" si="81"/>
        <v>5225</v>
      </c>
      <c r="C5227" s="375">
        <v>45535</v>
      </c>
      <c r="D5227" s="236" t="s">
        <v>393</v>
      </c>
      <c r="E5227" s="223" t="str">
        <f>VLOOKUP(D5227,Y$4:AA5229,2,FALSE)</f>
        <v xml:space="preserve"> پمپ بتن</v>
      </c>
      <c r="F5227" s="223" t="str">
        <f>VLOOKUP(D5227,Y$4:AA5229,3,FALSE)</f>
        <v>اسماعیل پور</v>
      </c>
      <c r="G5227" s="2">
        <v>0</v>
      </c>
    </row>
    <row r="5228" spans="2:7" x14ac:dyDescent="0.25">
      <c r="B5228" s="122">
        <f t="shared" si="81"/>
        <v>5226</v>
      </c>
      <c r="C5228" s="375">
        <v>45535</v>
      </c>
      <c r="D5228" s="236" t="s">
        <v>387</v>
      </c>
      <c r="E5228" s="223" t="str">
        <f>VLOOKUP(D5228,Y$4:AA5230,2,FALSE)</f>
        <v>کمپرسی تک</v>
      </c>
      <c r="F5228" s="223" t="str">
        <f>VLOOKUP(D5228,Y$4:AA5230,3,FALSE)</f>
        <v>جواد رضاپور</v>
      </c>
      <c r="G5228" s="2">
        <v>0</v>
      </c>
    </row>
    <row r="5229" spans="2:7" x14ac:dyDescent="0.25">
      <c r="B5229" s="122">
        <f t="shared" si="81"/>
        <v>5227</v>
      </c>
      <c r="C5229" s="375">
        <v>45535</v>
      </c>
      <c r="D5229" s="236" t="s">
        <v>388</v>
      </c>
      <c r="E5229" s="223" t="str">
        <f>VLOOKUP(D5229,Y$4:AA5231,2,FALSE)</f>
        <v>کمپرسی تک</v>
      </c>
      <c r="F5229" s="223" t="str">
        <f>VLOOKUP(D5229,Y$4:AA5231,3,FALSE)</f>
        <v>جواد رضاپور</v>
      </c>
      <c r="G5229" s="2">
        <v>73</v>
      </c>
    </row>
    <row r="5230" spans="2:7" x14ac:dyDescent="0.25">
      <c r="B5230" s="122">
        <f t="shared" si="81"/>
        <v>5228</v>
      </c>
      <c r="C5230" s="375">
        <v>45535</v>
      </c>
      <c r="D5230" s="236" t="s">
        <v>397</v>
      </c>
      <c r="E5230" s="223" t="str">
        <f>VLOOKUP(D5230,Y$4:AA5232,2,FALSE)</f>
        <v>لودر</v>
      </c>
      <c r="F5230" s="223" t="str">
        <f>VLOOKUP(D5230,Y$4:AA5232,3,FALSE)</f>
        <v>جواد رضاپور</v>
      </c>
      <c r="G5230" s="2">
        <v>0</v>
      </c>
    </row>
    <row r="5231" spans="2:7" x14ac:dyDescent="0.25">
      <c r="B5231" s="122">
        <f t="shared" si="81"/>
        <v>5229</v>
      </c>
      <c r="C5231" s="375">
        <v>45535</v>
      </c>
      <c r="D5231" s="236" t="s">
        <v>435</v>
      </c>
      <c r="E5231" s="223" t="str">
        <f>VLOOKUP(D5231,Y$4:AA5233,2,FALSE)</f>
        <v>بلدوزر</v>
      </c>
      <c r="F5231" s="223" t="str">
        <f>VLOOKUP(D5231,Y$4:AA5233,3,FALSE)</f>
        <v>جواد رضاپور</v>
      </c>
      <c r="G5231" s="2">
        <v>0</v>
      </c>
    </row>
    <row r="5232" spans="2:7" x14ac:dyDescent="0.25">
      <c r="B5232" s="122">
        <f t="shared" si="81"/>
        <v>5230</v>
      </c>
      <c r="C5232" s="375">
        <v>45535</v>
      </c>
      <c r="D5232" s="236" t="s">
        <v>436</v>
      </c>
      <c r="E5232" s="223" t="str">
        <f>VLOOKUP(D5232,Y$4:AA5234,2,FALSE)</f>
        <v>تانکر آب</v>
      </c>
      <c r="F5232" s="223" t="str">
        <f>VLOOKUP(D5232,Y$4:AA5234,3,FALSE)</f>
        <v>جواد رضاپور</v>
      </c>
      <c r="G5232" s="2">
        <v>155</v>
      </c>
    </row>
    <row r="5233" spans="2:8" x14ac:dyDescent="0.25">
      <c r="B5233" s="122">
        <f t="shared" si="81"/>
        <v>5231</v>
      </c>
      <c r="C5233" s="375">
        <v>45535</v>
      </c>
      <c r="D5233" s="361" t="s">
        <v>261</v>
      </c>
      <c r="E5233" s="223" t="str">
        <f>VLOOKUP(D5233,Y$4:AA5235,2,FALSE)</f>
        <v>تانکر آب</v>
      </c>
      <c r="F5233" s="223" t="str">
        <f>VLOOKUP(D5233,Y$4:AA5235,3,FALSE)</f>
        <v>خاکسارنژاد</v>
      </c>
      <c r="G5233" s="2">
        <v>0</v>
      </c>
    </row>
    <row r="5234" spans="2:8" x14ac:dyDescent="0.25">
      <c r="B5234" s="122">
        <f t="shared" si="81"/>
        <v>5232</v>
      </c>
      <c r="C5234" s="375">
        <v>45535</v>
      </c>
      <c r="D5234" s="137" t="s">
        <v>487</v>
      </c>
      <c r="E5234" s="223" t="str">
        <f>VLOOKUP(D5234,Y$4:AA5236,2,FALSE)</f>
        <v>کمپرسی تک</v>
      </c>
      <c r="F5234" s="223" t="str">
        <f>VLOOKUP(D5234,Y$4:AA5236,3,FALSE)</f>
        <v>رمضانی مقدم</v>
      </c>
      <c r="G5234" s="2">
        <v>0</v>
      </c>
    </row>
    <row r="5235" spans="2:8" x14ac:dyDescent="0.25">
      <c r="B5235" s="122">
        <f t="shared" si="81"/>
        <v>5233</v>
      </c>
      <c r="C5235" s="375">
        <v>45535</v>
      </c>
      <c r="D5235" s="137" t="s">
        <v>488</v>
      </c>
      <c r="E5235" s="223" t="str">
        <f>VLOOKUP(D5235,Y$4:AA5237,2,FALSE)</f>
        <v>کمپرسی تک</v>
      </c>
      <c r="F5235" s="223" t="str">
        <f>VLOOKUP(D5235,Y$4:AA5237,3,FALSE)</f>
        <v>رمضانی مقدم</v>
      </c>
      <c r="G5235" s="2">
        <v>0</v>
      </c>
    </row>
    <row r="5236" spans="2:8" x14ac:dyDescent="0.25">
      <c r="B5236" s="122">
        <f t="shared" si="81"/>
        <v>5234</v>
      </c>
      <c r="C5236" s="375">
        <v>45535</v>
      </c>
      <c r="D5236" s="137" t="s">
        <v>489</v>
      </c>
      <c r="E5236" s="223" t="str">
        <f>VLOOKUP(D5236,Y$4:AA5238,2,FALSE)</f>
        <v>کمپرسی تک</v>
      </c>
      <c r="F5236" s="223" t="str">
        <f>VLOOKUP(D5236,Y$4:AA5238,3,FALSE)</f>
        <v>رمضانی مقدم</v>
      </c>
      <c r="G5236" s="2">
        <v>210</v>
      </c>
    </row>
    <row r="5237" spans="2:8" x14ac:dyDescent="0.25">
      <c r="B5237" s="122">
        <f t="shared" ref="B5237:B5300" si="82">ROW()-2</f>
        <v>5235</v>
      </c>
      <c r="C5237" s="375">
        <v>45535</v>
      </c>
      <c r="D5237" s="137" t="s">
        <v>490</v>
      </c>
      <c r="E5237" s="223" t="str">
        <f>VLOOKUP(D5237,Y$4:AA5239,2,FALSE)</f>
        <v>کمپرسی تک</v>
      </c>
      <c r="F5237" s="223" t="str">
        <f>VLOOKUP(D5237,Y$4:AA5239,3,FALSE)</f>
        <v>رمضانی مقدم</v>
      </c>
      <c r="G5237" s="2">
        <v>0</v>
      </c>
    </row>
    <row r="5238" spans="2:8" x14ac:dyDescent="0.25">
      <c r="B5238" s="122">
        <f t="shared" si="82"/>
        <v>5236</v>
      </c>
      <c r="C5238" s="376">
        <v>45535</v>
      </c>
      <c r="D5238" s="137" t="s">
        <v>491</v>
      </c>
      <c r="E5238" s="360" t="str">
        <f>VLOOKUP(D5238,Y$4:AA5240,2,FALSE)</f>
        <v>لودر</v>
      </c>
      <c r="F5238" s="360" t="str">
        <f>VLOOKUP(D5238,Y$4:AA5240,3,FALSE)</f>
        <v>رمضانی مقدم</v>
      </c>
      <c r="G5238" s="2">
        <v>0</v>
      </c>
    </row>
    <row r="5239" spans="2:8" x14ac:dyDescent="0.25">
      <c r="B5239" s="122">
        <f t="shared" si="82"/>
        <v>5237</v>
      </c>
      <c r="C5239" s="376">
        <v>45536</v>
      </c>
      <c r="D5239" s="137" t="s">
        <v>182</v>
      </c>
      <c r="E5239" s="360" t="str">
        <f>VLOOKUP(D5239,Y$4:AA5241,2,FALSE)</f>
        <v>تانکر اداره سوخت</v>
      </c>
      <c r="F5239" s="360" t="str">
        <f>VLOOKUP(D5239,Y$4:AA5241,3,FALSE)</f>
        <v>هیزمی</v>
      </c>
      <c r="G5239" s="2">
        <v>0</v>
      </c>
      <c r="H5239" s="2">
        <v>19000</v>
      </c>
    </row>
    <row r="5240" spans="2:8" x14ac:dyDescent="0.25">
      <c r="B5240" s="122">
        <f t="shared" si="82"/>
        <v>5238</v>
      </c>
      <c r="C5240" s="376">
        <v>45538</v>
      </c>
      <c r="D5240" s="137" t="s">
        <v>182</v>
      </c>
      <c r="E5240" s="360" t="str">
        <f>VLOOKUP(D5240,Y$4:AA5242,2,FALSE)</f>
        <v>تانکر اداره سوخت</v>
      </c>
      <c r="F5240" s="360" t="str">
        <f>VLOOKUP(D5240,Y$4:AA5242,3,FALSE)</f>
        <v>هیزمی</v>
      </c>
      <c r="G5240" s="2">
        <v>0</v>
      </c>
      <c r="H5240" s="2">
        <f>6*13500</f>
        <v>81000</v>
      </c>
    </row>
    <row r="5241" spans="2:8" x14ac:dyDescent="0.25">
      <c r="B5241" s="122">
        <f t="shared" si="82"/>
        <v>5239</v>
      </c>
      <c r="C5241" s="376">
        <v>45536</v>
      </c>
      <c r="D5241" s="236" t="s">
        <v>127</v>
      </c>
      <c r="E5241" s="228" t="str">
        <f>VLOOKUP(D5241,Y$4:AA5243,2,FALSE)</f>
        <v>بلدوزر</v>
      </c>
      <c r="F5241" s="228" t="str">
        <f>VLOOKUP(D5241,Y$4:AA5243,3,FALSE)</f>
        <v>شرکتی-رجب زاده</v>
      </c>
      <c r="G5241" s="2">
        <v>90</v>
      </c>
    </row>
    <row r="5242" spans="2:8" x14ac:dyDescent="0.25">
      <c r="B5242" s="122">
        <f t="shared" si="82"/>
        <v>5240</v>
      </c>
      <c r="C5242" s="376">
        <v>45536</v>
      </c>
      <c r="D5242" s="236" t="s">
        <v>297</v>
      </c>
      <c r="E5242" s="228" t="str">
        <f>VLOOKUP(D5242,Y$4:AA5244,2,FALSE)</f>
        <v>بلدوزر</v>
      </c>
      <c r="F5242" s="228" t="str">
        <f>VLOOKUP(D5242,Y$4:AA5244,3,FALSE)</f>
        <v>شرکتی-نخعی</v>
      </c>
      <c r="G5242" s="2">
        <v>388</v>
      </c>
    </row>
    <row r="5243" spans="2:8" x14ac:dyDescent="0.25">
      <c r="B5243" s="122">
        <f t="shared" si="82"/>
        <v>5241</v>
      </c>
      <c r="C5243" s="376">
        <v>45536</v>
      </c>
      <c r="D5243" s="236" t="s">
        <v>88</v>
      </c>
      <c r="E5243" s="228" t="str">
        <f>VLOOKUP(D5243,Y$4:AA5245,2,FALSE)</f>
        <v>گریدر  ۱۶g</v>
      </c>
      <c r="F5243" s="228" t="str">
        <f>VLOOKUP(D5243,Y$4:AA5245,3,FALSE)</f>
        <v>شرکتی-یگانه</v>
      </c>
      <c r="G5243" s="2">
        <v>321</v>
      </c>
    </row>
    <row r="5244" spans="2:8" x14ac:dyDescent="0.25">
      <c r="B5244" s="122">
        <f t="shared" si="82"/>
        <v>5242</v>
      </c>
      <c r="C5244" s="376">
        <v>45536</v>
      </c>
      <c r="D5244" s="236" t="s">
        <v>301</v>
      </c>
      <c r="E5244" s="228" t="str">
        <f>VLOOKUP(D5244,Y$4:AA5246,2,FALSE)</f>
        <v>گریدر  ۱۶g</v>
      </c>
      <c r="F5244" s="228" t="str">
        <f>VLOOKUP(D5244,Y$4:AA5246,3,FALSE)</f>
        <v>شرکتی-حسن پور</v>
      </c>
      <c r="G5244" s="2">
        <v>169</v>
      </c>
    </row>
    <row r="5245" spans="2:8" x14ac:dyDescent="0.25">
      <c r="B5245" s="122">
        <f t="shared" si="82"/>
        <v>5243</v>
      </c>
      <c r="C5245" s="376">
        <v>45536</v>
      </c>
      <c r="D5245" s="236" t="s">
        <v>120</v>
      </c>
      <c r="E5245" s="228" t="str">
        <f>VLOOKUP(D5245,Y$4:AA5247,2,FALSE)</f>
        <v>میکسراتکو</v>
      </c>
      <c r="F5245" s="228" t="str">
        <f>VLOOKUP(D5245,Y$4:AA5247,3,FALSE)</f>
        <v>شرکتی-شاکری</v>
      </c>
      <c r="G5245" s="2">
        <v>0</v>
      </c>
    </row>
    <row r="5246" spans="2:8" x14ac:dyDescent="0.25">
      <c r="B5246" s="122">
        <f t="shared" si="82"/>
        <v>5244</v>
      </c>
      <c r="C5246" s="376">
        <v>45536</v>
      </c>
      <c r="D5246" s="236" t="s">
        <v>122</v>
      </c>
      <c r="E5246" s="228" t="str">
        <f>VLOOKUP(D5246,Y$4:AA5248,2,FALSE)</f>
        <v>میکسر امیکو</v>
      </c>
      <c r="F5246" s="228" t="str">
        <f>VLOOKUP(D5246,Y$4:AA5248,3,FALSE)</f>
        <v>شرکتی-زراعتی</v>
      </c>
      <c r="G5246" s="2">
        <v>43</v>
      </c>
    </row>
    <row r="5247" spans="2:8" x14ac:dyDescent="0.25">
      <c r="B5247" s="122">
        <f t="shared" si="82"/>
        <v>5245</v>
      </c>
      <c r="C5247" s="376">
        <v>45536</v>
      </c>
      <c r="D5247" s="236" t="s">
        <v>356</v>
      </c>
      <c r="E5247" s="228" t="str">
        <f>VLOOKUP(D5247,Y$4:AA5249,2,FALSE)</f>
        <v>میکسر اتکو</v>
      </c>
      <c r="F5247" s="228" t="str">
        <f>VLOOKUP(D5247,Y$4:AA5249,3,FALSE)</f>
        <v>-</v>
      </c>
      <c r="G5247" s="2">
        <v>49</v>
      </c>
    </row>
    <row r="5248" spans="2:8" x14ac:dyDescent="0.25">
      <c r="B5248" s="122">
        <f t="shared" si="82"/>
        <v>5246</v>
      </c>
      <c r="C5248" s="376">
        <v>45536</v>
      </c>
      <c r="D5248" s="236" t="s">
        <v>460</v>
      </c>
      <c r="E5248" s="228" t="str">
        <f>VLOOKUP(D5248,Y$4:AA5250,2,FALSE)</f>
        <v>میکسر امیکو</v>
      </c>
      <c r="F5248" s="228" t="str">
        <f>VLOOKUP(D5248,Y$4:AA5250,3,FALSE)</f>
        <v>شرکتی-زراعتی</v>
      </c>
      <c r="G5248" s="2">
        <v>0</v>
      </c>
    </row>
    <row r="5249" spans="2:7" x14ac:dyDescent="0.25">
      <c r="B5249" s="122">
        <f t="shared" si="82"/>
        <v>5247</v>
      </c>
      <c r="C5249" s="376">
        <v>45536</v>
      </c>
      <c r="D5249" s="236" t="s">
        <v>119</v>
      </c>
      <c r="E5249" s="228" t="str">
        <f>VLOOKUP(D5249,Y$4:AA5251,2,FALSE)</f>
        <v>غلطک</v>
      </c>
      <c r="F5249" s="228" t="str">
        <f>VLOOKUP(D5249,Y$4:AA5251,3,FALSE)</f>
        <v>شرکتی-جمالی</v>
      </c>
      <c r="G5249" s="2">
        <v>0</v>
      </c>
    </row>
    <row r="5250" spans="2:7" x14ac:dyDescent="0.25">
      <c r="B5250" s="122">
        <f t="shared" si="82"/>
        <v>5248</v>
      </c>
      <c r="C5250" s="376">
        <v>45536</v>
      </c>
      <c r="D5250" s="236" t="s">
        <v>110</v>
      </c>
      <c r="E5250" s="228" t="str">
        <f>VLOOKUP(D5250,Y$4:AA5252,2,FALSE)</f>
        <v>غلطک</v>
      </c>
      <c r="F5250" s="228" t="str">
        <f>VLOOKUP(D5250,Y$4:AA5252,3,FALSE)</f>
        <v>شرکتی-شیری</v>
      </c>
      <c r="G5250" s="2">
        <v>0</v>
      </c>
    </row>
    <row r="5251" spans="2:7" x14ac:dyDescent="0.25">
      <c r="B5251" s="122">
        <f t="shared" si="82"/>
        <v>5249</v>
      </c>
      <c r="C5251" s="376">
        <v>45536</v>
      </c>
      <c r="D5251" s="236" t="s">
        <v>107</v>
      </c>
      <c r="E5251" s="228" t="str">
        <f>VLOOKUP(D5251,Y$4:AA5253,2,FALSE)</f>
        <v>غلطک</v>
      </c>
      <c r="F5251" s="228" t="str">
        <f>VLOOKUP(D5251,Y$4:AA5253,3,FALSE)</f>
        <v>شرکتی-دیانتی</v>
      </c>
      <c r="G5251" s="2">
        <v>0</v>
      </c>
    </row>
    <row r="5252" spans="2:7" x14ac:dyDescent="0.25">
      <c r="B5252" s="122">
        <f t="shared" si="82"/>
        <v>5250</v>
      </c>
      <c r="C5252" s="376">
        <v>45536</v>
      </c>
      <c r="D5252" s="236" t="s">
        <v>285</v>
      </c>
      <c r="E5252" s="228" t="str">
        <f>VLOOKUP(D5252,Y$4:AA5254,2,FALSE)</f>
        <v>غلطک</v>
      </c>
      <c r="F5252" s="228" t="str">
        <f>VLOOKUP(D5252,Y$4:AA5254,3,FALSE)</f>
        <v>شرکتی-شیری</v>
      </c>
      <c r="G5252" s="2">
        <v>0</v>
      </c>
    </row>
    <row r="5253" spans="2:7" x14ac:dyDescent="0.25">
      <c r="B5253" s="122">
        <f t="shared" si="82"/>
        <v>5251</v>
      </c>
      <c r="C5253" s="376">
        <v>45536</v>
      </c>
      <c r="D5253" s="236" t="s">
        <v>380</v>
      </c>
      <c r="E5253" s="228" t="str">
        <f>VLOOKUP(D5253,Y$4:AA5255,2,FALSE)</f>
        <v>غلطک</v>
      </c>
      <c r="F5253" s="228">
        <f>VLOOKUP(D5253,Y$4:AA5255,3,FALSE)</f>
        <v>0</v>
      </c>
      <c r="G5253" s="2">
        <v>0</v>
      </c>
    </row>
    <row r="5254" spans="2:7" x14ac:dyDescent="0.25">
      <c r="B5254" s="122">
        <f t="shared" si="82"/>
        <v>5252</v>
      </c>
      <c r="C5254" s="376">
        <v>45536</v>
      </c>
      <c r="D5254" s="236" t="s">
        <v>381</v>
      </c>
      <c r="E5254" s="228" t="str">
        <f>VLOOKUP(D5254,Y$4:AA5256,2,FALSE)</f>
        <v>غلطک</v>
      </c>
      <c r="F5254" s="228">
        <f>VLOOKUP(D5254,Y$4:AA5256,3,FALSE)</f>
        <v>0</v>
      </c>
      <c r="G5254" s="2">
        <v>0</v>
      </c>
    </row>
    <row r="5255" spans="2:7" x14ac:dyDescent="0.25">
      <c r="B5255" s="122">
        <f t="shared" si="82"/>
        <v>5253</v>
      </c>
      <c r="C5255" s="376">
        <v>45536</v>
      </c>
      <c r="D5255" s="236" t="s">
        <v>91</v>
      </c>
      <c r="E5255" s="228" t="str">
        <f>VLOOKUP(D5255,Y$4:AA5257,2,FALSE)</f>
        <v>کامیون کمپرسی</v>
      </c>
      <c r="F5255" s="228" t="str">
        <f>VLOOKUP(D5255,Y$4:AA5257,3,FALSE)</f>
        <v>شرکتی-یحیی زاده</v>
      </c>
      <c r="G5255" s="2">
        <v>0</v>
      </c>
    </row>
    <row r="5256" spans="2:7" x14ac:dyDescent="0.25">
      <c r="B5256" s="122">
        <f t="shared" si="82"/>
        <v>5254</v>
      </c>
      <c r="C5256" s="376">
        <v>45536</v>
      </c>
      <c r="D5256" s="236" t="s">
        <v>94</v>
      </c>
      <c r="E5256" s="228" t="str">
        <f>VLOOKUP(D5256,Y$4:AA5258,2,FALSE)</f>
        <v>کامیون کمپرسی</v>
      </c>
      <c r="F5256" s="228" t="str">
        <f>VLOOKUP(D5256,Y$4:AA5258,3,FALSE)</f>
        <v>شرکتی-نوروز غلامی</v>
      </c>
      <c r="G5256" s="2">
        <v>0</v>
      </c>
    </row>
    <row r="5257" spans="2:7" x14ac:dyDescent="0.25">
      <c r="B5257" s="122">
        <f t="shared" si="82"/>
        <v>5255</v>
      </c>
      <c r="C5257" s="376">
        <v>45536</v>
      </c>
      <c r="D5257" s="236" t="s">
        <v>117</v>
      </c>
      <c r="E5257" s="228" t="str">
        <f>VLOOKUP(D5257,Y$4:AA5259,2,FALSE)</f>
        <v>کامیون کمپرسی</v>
      </c>
      <c r="F5257" s="228" t="str">
        <f>VLOOKUP(D5257,Y$4:AA5259,3,FALSE)</f>
        <v>شرکتی-علیرضا اقلیمی</v>
      </c>
      <c r="G5257" s="2">
        <v>0</v>
      </c>
    </row>
    <row r="5258" spans="2:7" x14ac:dyDescent="0.25">
      <c r="B5258" s="122">
        <f t="shared" si="82"/>
        <v>5256</v>
      </c>
      <c r="C5258" s="376">
        <v>45536</v>
      </c>
      <c r="D5258" s="236" t="s">
        <v>130</v>
      </c>
      <c r="E5258" s="228" t="str">
        <f>VLOOKUP(D5258,Y$4:AA5260,2,FALSE)</f>
        <v>تانکر ابپاش بنز</v>
      </c>
      <c r="F5258" s="228" t="str">
        <f>VLOOKUP(D5258,Y$4:AA5260,3,FALSE)</f>
        <v>شرکتی-بارانی</v>
      </c>
      <c r="G5258" s="2">
        <v>96</v>
      </c>
    </row>
    <row r="5259" spans="2:7" x14ac:dyDescent="0.25">
      <c r="B5259" s="122">
        <f t="shared" si="82"/>
        <v>5257</v>
      </c>
      <c r="C5259" s="376">
        <v>45536</v>
      </c>
      <c r="D5259" s="236" t="s">
        <v>96</v>
      </c>
      <c r="E5259" s="228" t="str">
        <f>VLOOKUP(D5259,Y$4:AA5261,2,FALSE)</f>
        <v>تانکر ابپاش بنز</v>
      </c>
      <c r="F5259" s="228" t="str">
        <f>VLOOKUP(D5259,Y$4:AA5261,3,FALSE)</f>
        <v>شرکتی-میامی</v>
      </c>
      <c r="G5259" s="2">
        <v>0</v>
      </c>
    </row>
    <row r="5260" spans="2:7" x14ac:dyDescent="0.25">
      <c r="B5260" s="122">
        <f t="shared" si="82"/>
        <v>5258</v>
      </c>
      <c r="C5260" s="376">
        <v>45536</v>
      </c>
      <c r="D5260" s="236" t="s">
        <v>114</v>
      </c>
      <c r="E5260" s="228" t="str">
        <f>VLOOKUP(D5260,Y$4:AA5262,2,FALSE)</f>
        <v>تانکر سوخت بنز</v>
      </c>
      <c r="F5260" s="228" t="str">
        <f>VLOOKUP(D5260,Y$4:AA5262,3,FALSE)</f>
        <v>شرکتی-برات زاده- از تاریخ 1 تیرماه</v>
      </c>
      <c r="G5260" s="2">
        <v>84</v>
      </c>
    </row>
    <row r="5261" spans="2:7" x14ac:dyDescent="0.25">
      <c r="B5261" s="122">
        <f t="shared" si="82"/>
        <v>5259</v>
      </c>
      <c r="C5261" s="376">
        <v>45536</v>
      </c>
      <c r="D5261" s="106" t="s">
        <v>399</v>
      </c>
      <c r="E5261" s="228" t="str">
        <f>VLOOKUP(D5261,Y$4:AA5263,2,FALSE)</f>
        <v xml:space="preserve"> لودر</v>
      </c>
      <c r="F5261" s="228" t="str">
        <f>VLOOKUP(D5261,Y$4:AA5263,3,FALSE)</f>
        <v>شرکتی-پیروزی</v>
      </c>
      <c r="G5261" s="2">
        <v>0</v>
      </c>
    </row>
    <row r="5262" spans="2:7" x14ac:dyDescent="0.25">
      <c r="B5262" s="122">
        <f t="shared" si="82"/>
        <v>5260</v>
      </c>
      <c r="C5262" s="376">
        <v>45536</v>
      </c>
      <c r="D5262" s="236" t="s">
        <v>158</v>
      </c>
      <c r="E5262" s="228" t="str">
        <f>VLOOKUP(D5262,Y$4:AA5264,2,FALSE)</f>
        <v>بیل مکانیکی</v>
      </c>
      <c r="F5262" s="228" t="str">
        <f>VLOOKUP(D5262,Y$4:AA5264,3,FALSE)</f>
        <v>تکبری</v>
      </c>
      <c r="G5262" s="2">
        <v>0</v>
      </c>
    </row>
    <row r="5263" spans="2:7" x14ac:dyDescent="0.25">
      <c r="B5263" s="122">
        <f t="shared" si="82"/>
        <v>5261</v>
      </c>
      <c r="C5263" s="376">
        <v>45536</v>
      </c>
      <c r="D5263" s="236" t="s">
        <v>144</v>
      </c>
      <c r="E5263" s="228" t="str">
        <f>VLOOKUP(D5263,Y$4:AA5265,2,FALSE)</f>
        <v>بلدوزر D85</v>
      </c>
      <c r="F5263" s="228" t="str">
        <f>VLOOKUP(D5263,Y$4:AA5265,3,FALSE)</f>
        <v>اکبری</v>
      </c>
      <c r="G5263" s="2">
        <v>211</v>
      </c>
    </row>
    <row r="5264" spans="2:7" x14ac:dyDescent="0.25">
      <c r="B5264" s="122">
        <f t="shared" si="82"/>
        <v>5262</v>
      </c>
      <c r="C5264" s="376">
        <v>45536</v>
      </c>
      <c r="D5264" s="236" t="s">
        <v>146</v>
      </c>
      <c r="E5264" s="228" t="str">
        <f>VLOOKUP(D5264,Y$4:AA5266,2,FALSE)</f>
        <v>بلدوزر D85</v>
      </c>
      <c r="F5264" s="228" t="str">
        <f>VLOOKUP(D5264,Y$4:AA5266,3,FALSE)</f>
        <v>اکبری</v>
      </c>
      <c r="G5264" s="2">
        <v>182</v>
      </c>
    </row>
    <row r="5265" spans="2:7" x14ac:dyDescent="0.25">
      <c r="B5265" s="122">
        <f t="shared" si="82"/>
        <v>5263</v>
      </c>
      <c r="C5265" s="376">
        <v>45536</v>
      </c>
      <c r="D5265" s="236" t="s">
        <v>147</v>
      </c>
      <c r="E5265" s="228" t="str">
        <f>VLOOKUP(D5265,Y$4:AA5267,2,FALSE)</f>
        <v>بلدوزر کاترپیلار D8</v>
      </c>
      <c r="F5265" s="228" t="str">
        <f>VLOOKUP(D5265,Y$4:AA5267,3,FALSE)</f>
        <v>حسن پور</v>
      </c>
      <c r="G5265" s="2">
        <v>426</v>
      </c>
    </row>
    <row r="5266" spans="2:7" x14ac:dyDescent="0.25">
      <c r="B5266" s="122">
        <f t="shared" si="82"/>
        <v>5264</v>
      </c>
      <c r="C5266" s="376">
        <v>45536</v>
      </c>
      <c r="D5266" s="236" t="s">
        <v>162</v>
      </c>
      <c r="E5266" s="228" t="str">
        <f>VLOOKUP(D5266,Y$4:AA5268,2,FALSE)</f>
        <v>بیل مکانیکی</v>
      </c>
      <c r="F5266" s="228" t="str">
        <f>VLOOKUP(D5266,Y$4:AA5268,3,FALSE)</f>
        <v>رضاپور</v>
      </c>
      <c r="G5266" s="2">
        <v>191</v>
      </c>
    </row>
    <row r="5267" spans="2:7" x14ac:dyDescent="0.25">
      <c r="B5267" s="122">
        <f t="shared" si="82"/>
        <v>5265</v>
      </c>
      <c r="C5267" s="376">
        <v>45536</v>
      </c>
      <c r="D5267" s="236" t="s">
        <v>398</v>
      </c>
      <c r="E5267" s="228" t="str">
        <f>VLOOKUP(D5267,Y$4:AA5269,2,FALSE)</f>
        <v>بلدوزر</v>
      </c>
      <c r="F5267" s="228" t="str">
        <f>VLOOKUP(D5267,Y$4:AA5269,3,FALSE)</f>
        <v>جواد رضاپور</v>
      </c>
      <c r="G5267" s="2">
        <v>249</v>
      </c>
    </row>
    <row r="5268" spans="2:7" x14ac:dyDescent="0.25">
      <c r="B5268" s="122">
        <f t="shared" si="82"/>
        <v>5266</v>
      </c>
      <c r="C5268" s="376">
        <v>45536</v>
      </c>
      <c r="D5268" s="236" t="s">
        <v>149</v>
      </c>
      <c r="E5268" s="228" t="str">
        <f>VLOOKUP(D5268,Y$4:AA5270,2,FALSE)</f>
        <v>لودر ZL50</v>
      </c>
      <c r="F5268" s="228" t="str">
        <f>VLOOKUP(D5268,Y$4:AA5270,3,FALSE)</f>
        <v>میرزایی</v>
      </c>
      <c r="G5268" s="2">
        <v>145</v>
      </c>
    </row>
    <row r="5269" spans="2:7" x14ac:dyDescent="0.25">
      <c r="B5269" s="122">
        <f t="shared" si="82"/>
        <v>5267</v>
      </c>
      <c r="C5269" s="376">
        <v>45536</v>
      </c>
      <c r="D5269" s="236" t="s">
        <v>150</v>
      </c>
      <c r="E5269" s="228" t="str">
        <f>VLOOKUP(D5269,Y$4:AA5271,2,FALSE)</f>
        <v>کامیون کمپرسی</v>
      </c>
      <c r="F5269" s="228" t="str">
        <f>VLOOKUP(D5269,Y$4:AA5271,3,FALSE)</f>
        <v>میرزایی</v>
      </c>
      <c r="G5269" s="2">
        <v>105</v>
      </c>
    </row>
    <row r="5270" spans="2:7" x14ac:dyDescent="0.25">
      <c r="B5270" s="122">
        <f t="shared" si="82"/>
        <v>5268</v>
      </c>
      <c r="C5270" s="376">
        <v>45536</v>
      </c>
      <c r="D5270" s="236" t="s">
        <v>152</v>
      </c>
      <c r="E5270" s="228" t="str">
        <f>VLOOKUP(D5270,Y$4:AA5272,2,FALSE)</f>
        <v>کامیون کمپرسی</v>
      </c>
      <c r="F5270" s="228" t="str">
        <f>VLOOKUP(D5270,Y$4:AA5272,3,FALSE)</f>
        <v>میرزایی</v>
      </c>
      <c r="G5270" s="2">
        <v>0</v>
      </c>
    </row>
    <row r="5271" spans="2:7" x14ac:dyDescent="0.25">
      <c r="B5271" s="122">
        <f t="shared" si="82"/>
        <v>5269</v>
      </c>
      <c r="C5271" s="376">
        <v>45536</v>
      </c>
      <c r="D5271" s="236" t="s">
        <v>153</v>
      </c>
      <c r="E5271" s="228" t="str">
        <f>VLOOKUP(D5271,Y$4:AA5273,2,FALSE)</f>
        <v>کامیون کمپرسی</v>
      </c>
      <c r="F5271" s="228" t="str">
        <f>VLOOKUP(D5271,Y$4:AA5273,3,FALSE)</f>
        <v>میرزایی</v>
      </c>
      <c r="G5271" s="2">
        <v>0</v>
      </c>
    </row>
    <row r="5272" spans="2:7" x14ac:dyDescent="0.25">
      <c r="B5272" s="122">
        <f t="shared" si="82"/>
        <v>5270</v>
      </c>
      <c r="C5272" s="376">
        <v>45536</v>
      </c>
      <c r="D5272" s="236" t="s">
        <v>137</v>
      </c>
      <c r="E5272" s="228" t="str">
        <f>VLOOKUP(D5272,Y$4:AA5274,2,FALSE)</f>
        <v>بیل مکانیکی</v>
      </c>
      <c r="F5272" s="228" t="str">
        <f>VLOOKUP(D5272,Y$4:AA5274,3,FALSE)</f>
        <v>انصاری</v>
      </c>
      <c r="G5272" s="2">
        <v>247</v>
      </c>
    </row>
    <row r="5273" spans="2:7" x14ac:dyDescent="0.25">
      <c r="B5273" s="122">
        <f t="shared" si="82"/>
        <v>5271</v>
      </c>
      <c r="C5273" s="376">
        <v>45536</v>
      </c>
      <c r="D5273" s="236" t="s">
        <v>139</v>
      </c>
      <c r="E5273" s="228" t="str">
        <f>VLOOKUP(D5273,Y$4:AA5275,2,FALSE)</f>
        <v>بیل مکانیکی</v>
      </c>
      <c r="F5273" s="228" t="str">
        <f>VLOOKUP(D5273,Y$4:AA5275,3,FALSE)</f>
        <v>انصاری</v>
      </c>
      <c r="G5273" s="2">
        <v>230</v>
      </c>
    </row>
    <row r="5274" spans="2:7" x14ac:dyDescent="0.25">
      <c r="B5274" s="122">
        <f t="shared" si="82"/>
        <v>5272</v>
      </c>
      <c r="C5274" s="376">
        <v>45536</v>
      </c>
      <c r="D5274" s="236" t="s">
        <v>141</v>
      </c>
      <c r="E5274" s="228" t="str">
        <f>VLOOKUP(D5274,Y$4:AA5276,2,FALSE)</f>
        <v>کامیون کمپرسی</v>
      </c>
      <c r="F5274" s="228" t="str">
        <f>VLOOKUP(D5274,Y$4:AA5276,3,FALSE)</f>
        <v>انصاری</v>
      </c>
      <c r="G5274" s="2">
        <v>0</v>
      </c>
    </row>
    <row r="5275" spans="2:7" x14ac:dyDescent="0.25">
      <c r="B5275" s="122">
        <f t="shared" si="82"/>
        <v>5273</v>
      </c>
      <c r="C5275" s="376">
        <v>45536</v>
      </c>
      <c r="D5275" s="236" t="s">
        <v>142</v>
      </c>
      <c r="E5275" s="228" t="str">
        <f>VLOOKUP(D5275,Y$4:AA5277,2,FALSE)</f>
        <v>کامیون کمپرسی</v>
      </c>
      <c r="F5275" s="228" t="str">
        <f>VLOOKUP(D5275,Y$4:AA5277,3,FALSE)</f>
        <v>انصاری</v>
      </c>
      <c r="G5275" s="2">
        <v>196</v>
      </c>
    </row>
    <row r="5276" spans="2:7" x14ac:dyDescent="0.25">
      <c r="B5276" s="122">
        <f t="shared" si="82"/>
        <v>5274</v>
      </c>
      <c r="C5276" s="376">
        <v>45536</v>
      </c>
      <c r="D5276" s="236" t="s">
        <v>143</v>
      </c>
      <c r="E5276" s="228" t="str">
        <f>VLOOKUP(D5276,Y$4:AA5278,2,FALSE)</f>
        <v>کامیون کمپرسی</v>
      </c>
      <c r="F5276" s="228" t="str">
        <f>VLOOKUP(D5276,Y$4:AA5278,3,FALSE)</f>
        <v>انصاری</v>
      </c>
      <c r="G5276" s="2">
        <v>0</v>
      </c>
    </row>
    <row r="5277" spans="2:7" x14ac:dyDescent="0.25">
      <c r="B5277" s="122">
        <f t="shared" si="82"/>
        <v>5275</v>
      </c>
      <c r="C5277" s="376">
        <v>45536</v>
      </c>
      <c r="D5277" s="236" t="s">
        <v>136</v>
      </c>
      <c r="E5277" s="228" t="str">
        <f>VLOOKUP(D5277,Y$4:AA5279,2,FALSE)</f>
        <v>بلدوزر</v>
      </c>
      <c r="F5277" s="228" t="str">
        <f>VLOOKUP(D5277,Y$4:AA5279,3,FALSE)</f>
        <v>انصاری</v>
      </c>
      <c r="G5277" s="2">
        <v>436</v>
      </c>
    </row>
    <row r="5278" spans="2:7" x14ac:dyDescent="0.25">
      <c r="B5278" s="122">
        <f t="shared" si="82"/>
        <v>5276</v>
      </c>
      <c r="C5278" s="376">
        <v>45536</v>
      </c>
      <c r="D5278" s="236" t="s">
        <v>286</v>
      </c>
      <c r="E5278" s="228" t="str">
        <f>VLOOKUP(D5278,Y$4:AA5280,2,FALSE)</f>
        <v>بلدوزر</v>
      </c>
      <c r="F5278" s="228" t="str">
        <f>VLOOKUP(D5278,Y$4:AA5280,3,FALSE)</f>
        <v>انصاری</v>
      </c>
      <c r="G5278" s="2">
        <v>0</v>
      </c>
    </row>
    <row r="5279" spans="2:7" x14ac:dyDescent="0.25">
      <c r="B5279" s="122">
        <f t="shared" si="82"/>
        <v>5277</v>
      </c>
      <c r="C5279" s="376">
        <v>45536</v>
      </c>
      <c r="D5279" s="236" t="s">
        <v>155</v>
      </c>
      <c r="E5279" s="228" t="str">
        <f>VLOOKUP(D5279,Y$4:AA5281,2,FALSE)</f>
        <v>لودر</v>
      </c>
      <c r="F5279" s="228" t="str">
        <f>VLOOKUP(D5279,Y$4:AA5281,3,FALSE)</f>
        <v>صداقت</v>
      </c>
      <c r="G5279" s="2">
        <v>0</v>
      </c>
    </row>
    <row r="5280" spans="2:7" x14ac:dyDescent="0.25">
      <c r="B5280" s="122">
        <f t="shared" si="82"/>
        <v>5278</v>
      </c>
      <c r="C5280" s="376">
        <v>45536</v>
      </c>
      <c r="D5280" s="236" t="s">
        <v>156</v>
      </c>
      <c r="E5280" s="228" t="str">
        <f>VLOOKUP(D5280,Y$4:AA5282,2,FALSE)</f>
        <v>کامیون کمپرسی</v>
      </c>
      <c r="F5280" s="228" t="str">
        <f>VLOOKUP(D5280,Y$4:AA5282,3,FALSE)</f>
        <v>صداقت</v>
      </c>
      <c r="G5280" s="2">
        <v>0</v>
      </c>
    </row>
    <row r="5281" spans="2:7" x14ac:dyDescent="0.25">
      <c r="B5281" s="122">
        <f t="shared" si="82"/>
        <v>5279</v>
      </c>
      <c r="C5281" s="376">
        <v>45536</v>
      </c>
      <c r="D5281" s="236" t="s">
        <v>157</v>
      </c>
      <c r="E5281" s="228" t="str">
        <f>VLOOKUP(D5281,Y$4:AA5283,2,FALSE)</f>
        <v>کامیون کمپرسی</v>
      </c>
      <c r="F5281" s="228" t="str">
        <f>VLOOKUP(D5281,Y$4:AA5283,3,FALSE)</f>
        <v>صداقت</v>
      </c>
      <c r="G5281" s="2">
        <v>0</v>
      </c>
    </row>
    <row r="5282" spans="2:7" x14ac:dyDescent="0.25">
      <c r="B5282" s="122">
        <f t="shared" si="82"/>
        <v>5280</v>
      </c>
      <c r="C5282" s="376">
        <v>45536</v>
      </c>
      <c r="D5282" s="236" t="s">
        <v>302</v>
      </c>
      <c r="E5282" s="228" t="str">
        <f>VLOOKUP(D5282,Y$4:AA5284,2,FALSE)</f>
        <v>کامیون کمپرسی</v>
      </c>
      <c r="F5282" s="228" t="str">
        <f>VLOOKUP(D5282,Y$4:AA5284,3,FALSE)</f>
        <v>صداقت</v>
      </c>
      <c r="G5282" s="2">
        <v>0</v>
      </c>
    </row>
    <row r="5283" spans="2:7" x14ac:dyDescent="0.25">
      <c r="B5283" s="122">
        <f t="shared" si="82"/>
        <v>5281</v>
      </c>
      <c r="C5283" s="376">
        <v>45536</v>
      </c>
      <c r="D5283" s="236" t="s">
        <v>266</v>
      </c>
      <c r="E5283" s="228" t="str">
        <f>VLOOKUP(D5283,Y$4:AA5285,2,FALSE)</f>
        <v>کامیون کمپرسی</v>
      </c>
      <c r="F5283" s="228" t="str">
        <f>VLOOKUP(D5283,Y$4:AA5285,3,FALSE)</f>
        <v>انصاری</v>
      </c>
      <c r="G5283" s="2">
        <v>0</v>
      </c>
    </row>
    <row r="5284" spans="2:7" x14ac:dyDescent="0.25">
      <c r="B5284" s="122">
        <f t="shared" si="82"/>
        <v>5282</v>
      </c>
      <c r="C5284" s="376">
        <v>45536</v>
      </c>
      <c r="D5284" s="236" t="s">
        <v>267</v>
      </c>
      <c r="E5284" s="228" t="str">
        <f>VLOOKUP(D5284,Y$4:AA5286,2,FALSE)</f>
        <v>کامیون کمپرسی</v>
      </c>
      <c r="F5284" s="228" t="str">
        <f>VLOOKUP(D5284,Y$4:AA5286,3,FALSE)</f>
        <v>انصاری</v>
      </c>
      <c r="G5284" s="2">
        <v>0</v>
      </c>
    </row>
    <row r="5285" spans="2:7" x14ac:dyDescent="0.25">
      <c r="B5285" s="122">
        <f t="shared" si="82"/>
        <v>5283</v>
      </c>
      <c r="C5285" s="376">
        <v>45536</v>
      </c>
      <c r="D5285" s="236" t="s">
        <v>258</v>
      </c>
      <c r="E5285" s="228" t="str">
        <f>VLOOKUP(D5285,Y$4:AA5287,2,FALSE)</f>
        <v>کامیون کمپرسی</v>
      </c>
      <c r="F5285" s="228" t="str">
        <f>VLOOKUP(D5285,Y$4:AA5287,3,FALSE)</f>
        <v>انصاری</v>
      </c>
      <c r="G5285" s="2">
        <v>201</v>
      </c>
    </row>
    <row r="5286" spans="2:7" x14ac:dyDescent="0.25">
      <c r="B5286" s="122">
        <f t="shared" si="82"/>
        <v>5284</v>
      </c>
      <c r="C5286" s="376">
        <v>45536</v>
      </c>
      <c r="D5286" s="236" t="s">
        <v>179</v>
      </c>
      <c r="E5286" s="228" t="str">
        <f>VLOOKUP(D5286,Y$4:AA5288,2,FALSE)</f>
        <v>تانکر آب</v>
      </c>
      <c r="F5286" s="228" t="str">
        <f>VLOOKUP(D5286,Y$4:AA5288,3,FALSE)</f>
        <v>گلپایگانی</v>
      </c>
      <c r="G5286" s="2">
        <v>121</v>
      </c>
    </row>
    <row r="5287" spans="2:7" x14ac:dyDescent="0.25">
      <c r="B5287" s="122">
        <f t="shared" si="82"/>
        <v>5285</v>
      </c>
      <c r="C5287" s="376">
        <v>45536</v>
      </c>
      <c r="D5287" s="236" t="s">
        <v>164</v>
      </c>
      <c r="E5287" s="228" t="str">
        <f>VLOOKUP(D5287,Y$4:AA5289,2,FALSE)</f>
        <v>گریدر 14G</v>
      </c>
      <c r="F5287" s="228" t="str">
        <f>VLOOKUP(D5287,Y$4:AA5289,3,FALSE)</f>
        <v>محمد پور</v>
      </c>
      <c r="G5287" s="2">
        <v>177</v>
      </c>
    </row>
    <row r="5288" spans="2:7" x14ac:dyDescent="0.25">
      <c r="B5288" s="122">
        <f t="shared" si="82"/>
        <v>5286</v>
      </c>
      <c r="C5288" s="376">
        <v>45536</v>
      </c>
      <c r="D5288" s="236" t="s">
        <v>168</v>
      </c>
      <c r="E5288" s="228" t="str">
        <f>VLOOKUP(D5288,Y$4:AA5290,2,FALSE)</f>
        <v>غلطک کششی</v>
      </c>
      <c r="F5288" s="228" t="str">
        <f>VLOOKUP(D5288,Y$4:AA5290,3,FALSE)</f>
        <v>محمد پور</v>
      </c>
      <c r="G5288" s="2">
        <v>66</v>
      </c>
    </row>
    <row r="5289" spans="2:7" x14ac:dyDescent="0.25">
      <c r="B5289" s="122">
        <f t="shared" si="82"/>
        <v>5287</v>
      </c>
      <c r="C5289" s="376">
        <v>45536</v>
      </c>
      <c r="D5289" s="236" t="s">
        <v>171</v>
      </c>
      <c r="E5289" s="228" t="str">
        <f>VLOOKUP(D5289,Y$4:AA5291,2,FALSE)</f>
        <v>غلطک کششی</v>
      </c>
      <c r="F5289" s="228" t="str">
        <f>VLOOKUP(D5289,Y$4:AA5291,3,FALSE)</f>
        <v>محمد پور</v>
      </c>
      <c r="G5289" s="2">
        <v>38</v>
      </c>
    </row>
    <row r="5290" spans="2:7" x14ac:dyDescent="0.25">
      <c r="B5290" s="122">
        <f t="shared" si="82"/>
        <v>5288</v>
      </c>
      <c r="C5290" s="376">
        <v>45536</v>
      </c>
      <c r="D5290" s="236" t="s">
        <v>172</v>
      </c>
      <c r="E5290" s="228" t="str">
        <f>VLOOKUP(D5290,Y$4:AA5292,2,FALSE)</f>
        <v>لودر</v>
      </c>
      <c r="F5290" s="228" t="str">
        <f>VLOOKUP(D5290,Y$4:AA5292,3,FALSE)</f>
        <v>محمد پور</v>
      </c>
      <c r="G5290" s="2">
        <v>0</v>
      </c>
    </row>
    <row r="5291" spans="2:7" x14ac:dyDescent="0.25">
      <c r="B5291" s="122">
        <f t="shared" si="82"/>
        <v>5289</v>
      </c>
      <c r="C5291" s="376">
        <v>45536</v>
      </c>
      <c r="D5291" s="236" t="s">
        <v>173</v>
      </c>
      <c r="E5291" s="228" t="str">
        <f>VLOOKUP(D5291,Y$4:AA5293,2,FALSE)</f>
        <v>تانکر آب</v>
      </c>
      <c r="F5291" s="228" t="str">
        <f>VLOOKUP(D5291,Y$4:AA5293,3,FALSE)</f>
        <v>محمد پور</v>
      </c>
      <c r="G5291" s="2">
        <v>125</v>
      </c>
    </row>
    <row r="5292" spans="2:7" x14ac:dyDescent="0.25">
      <c r="B5292" s="122">
        <f t="shared" si="82"/>
        <v>5290</v>
      </c>
      <c r="C5292" s="376">
        <v>45536</v>
      </c>
      <c r="D5292" s="236" t="s">
        <v>174</v>
      </c>
      <c r="E5292" s="228" t="str">
        <f>VLOOKUP(D5292,Y$4:AA5294,2,FALSE)</f>
        <v>غلطک پاچه بزی</v>
      </c>
      <c r="F5292" s="228" t="str">
        <f>VLOOKUP(D5292,Y$4:AA5294,3,FALSE)</f>
        <v>محمد پور</v>
      </c>
      <c r="G5292" s="2">
        <v>0</v>
      </c>
    </row>
    <row r="5293" spans="2:7" x14ac:dyDescent="0.25">
      <c r="B5293" s="122">
        <f t="shared" si="82"/>
        <v>5291</v>
      </c>
      <c r="C5293" s="376">
        <v>45536</v>
      </c>
      <c r="D5293" s="236" t="s">
        <v>176</v>
      </c>
      <c r="E5293" s="228" t="str">
        <f>VLOOKUP(D5293,Y$4:AA5295,2,FALSE)</f>
        <v>بلدوزر</v>
      </c>
      <c r="F5293" s="228" t="str">
        <f>VLOOKUP(D5293,Y$4:AA5295,3,FALSE)</f>
        <v>محمد پور</v>
      </c>
      <c r="G5293" s="2">
        <v>0</v>
      </c>
    </row>
    <row r="5294" spans="2:7" x14ac:dyDescent="0.25">
      <c r="B5294" s="122">
        <f t="shared" si="82"/>
        <v>5292</v>
      </c>
      <c r="C5294" s="376">
        <v>45536</v>
      </c>
      <c r="D5294" s="236" t="s">
        <v>177</v>
      </c>
      <c r="E5294" s="228" t="str">
        <f>VLOOKUP(D5294,Y$4:AA5296,2,FALSE)</f>
        <v>کمپرسی جفت</v>
      </c>
      <c r="F5294" s="228" t="str">
        <f>VLOOKUP(D5294,Y$4:AA5296,3,FALSE)</f>
        <v>محمد پور</v>
      </c>
      <c r="G5294" s="2">
        <v>0</v>
      </c>
    </row>
    <row r="5295" spans="2:7" x14ac:dyDescent="0.25">
      <c r="B5295" s="122">
        <f t="shared" si="82"/>
        <v>5293</v>
      </c>
      <c r="C5295" s="376">
        <v>45536</v>
      </c>
      <c r="D5295" s="236" t="s">
        <v>270</v>
      </c>
      <c r="E5295" s="228" t="str">
        <f>VLOOKUP(D5295,Y$4:AA5297,2,FALSE)</f>
        <v>کمپرسی جفت</v>
      </c>
      <c r="F5295" s="228" t="str">
        <f>VLOOKUP(D5295,Y$4:AA5297,3,FALSE)</f>
        <v>محمد پور</v>
      </c>
      <c r="G5295" s="2">
        <v>0</v>
      </c>
    </row>
    <row r="5296" spans="2:7" x14ac:dyDescent="0.25">
      <c r="B5296" s="122">
        <f t="shared" si="82"/>
        <v>5294</v>
      </c>
      <c r="C5296" s="376">
        <v>45536</v>
      </c>
      <c r="D5296" s="236" t="s">
        <v>268</v>
      </c>
      <c r="E5296" s="228" t="str">
        <f>VLOOKUP(D5296,Y$4:AA5298,2,FALSE)</f>
        <v>کمپرسی تک</v>
      </c>
      <c r="F5296" s="228" t="str">
        <f>VLOOKUP(D5296,Y$4:AA5298,3,FALSE)</f>
        <v>محمد پور</v>
      </c>
      <c r="G5296" s="2">
        <v>0</v>
      </c>
    </row>
    <row r="5297" spans="2:7" x14ac:dyDescent="0.25">
      <c r="B5297" s="122">
        <f t="shared" si="82"/>
        <v>5295</v>
      </c>
      <c r="C5297" s="376">
        <v>45536</v>
      </c>
      <c r="D5297" s="236" t="s">
        <v>260</v>
      </c>
      <c r="E5297" s="228" t="str">
        <f>VLOOKUP(D5297,Y$4:AA5299,2,FALSE)</f>
        <v>تانکر آب</v>
      </c>
      <c r="F5297" s="228" t="str">
        <f>VLOOKUP(D5297,Y$4:AA5299,3,FALSE)</f>
        <v>محمد پور</v>
      </c>
      <c r="G5297" s="2">
        <v>0</v>
      </c>
    </row>
    <row r="5298" spans="2:7" x14ac:dyDescent="0.25">
      <c r="B5298" s="122">
        <f t="shared" si="82"/>
        <v>5296</v>
      </c>
      <c r="C5298" s="376">
        <v>45536</v>
      </c>
      <c r="D5298" s="236" t="s">
        <v>284</v>
      </c>
      <c r="E5298" s="228" t="str">
        <f>VLOOKUP(D5298,Y$4:AA5300,2,FALSE)</f>
        <v>کمپرسی جفت</v>
      </c>
      <c r="F5298" s="228" t="str">
        <f>VLOOKUP(D5298,Y$4:AA5300,3,FALSE)</f>
        <v>محمد پور</v>
      </c>
      <c r="G5298" s="2">
        <v>123</v>
      </c>
    </row>
    <row r="5299" spans="2:7" x14ac:dyDescent="0.25">
      <c r="B5299" s="122">
        <f t="shared" si="82"/>
        <v>5297</v>
      </c>
      <c r="C5299" s="376">
        <v>45536</v>
      </c>
      <c r="D5299" s="236" t="s">
        <v>359</v>
      </c>
      <c r="E5299" s="228" t="str">
        <f>VLOOKUP(D5299,Y$4:AA5301,2,FALSE)</f>
        <v>کمپرسی جفت</v>
      </c>
      <c r="F5299" s="228" t="str">
        <f>VLOOKUP(D5299,Y$4:AA5301,3,FALSE)</f>
        <v>محمد پور</v>
      </c>
      <c r="G5299" s="2">
        <v>0</v>
      </c>
    </row>
    <row r="5300" spans="2:7" x14ac:dyDescent="0.25">
      <c r="B5300" s="122">
        <f t="shared" si="82"/>
        <v>5298</v>
      </c>
      <c r="C5300" s="376">
        <v>45536</v>
      </c>
      <c r="D5300" s="236" t="s">
        <v>361</v>
      </c>
      <c r="E5300" s="228" t="str">
        <f>VLOOKUP(D5300,Y$4:AA5302,2,FALSE)</f>
        <v>لودر</v>
      </c>
      <c r="F5300" s="228" t="str">
        <f>VLOOKUP(D5300,Y$4:AA5302,3,FALSE)</f>
        <v>محمد پور</v>
      </c>
      <c r="G5300" s="2">
        <v>134</v>
      </c>
    </row>
    <row r="5301" spans="2:7" x14ac:dyDescent="0.25">
      <c r="B5301" s="122">
        <f t="shared" ref="B5301:B5364" si="83">ROW()-2</f>
        <v>5299</v>
      </c>
      <c r="C5301" s="376">
        <v>45536</v>
      </c>
      <c r="D5301" s="236" t="s">
        <v>393</v>
      </c>
      <c r="E5301" s="228" t="str">
        <f>VLOOKUP(D5301,Y$4:AA5303,2,FALSE)</f>
        <v xml:space="preserve"> پمپ بتن</v>
      </c>
      <c r="F5301" s="228" t="str">
        <f>VLOOKUP(D5301,Y$4:AA5303,3,FALSE)</f>
        <v>اسماعیل پور</v>
      </c>
      <c r="G5301" s="2">
        <v>0</v>
      </c>
    </row>
    <row r="5302" spans="2:7" x14ac:dyDescent="0.25">
      <c r="B5302" s="122">
        <f t="shared" si="83"/>
        <v>5300</v>
      </c>
      <c r="C5302" s="376">
        <v>45536</v>
      </c>
      <c r="D5302" s="236" t="s">
        <v>387</v>
      </c>
      <c r="E5302" s="228" t="str">
        <f>VLOOKUP(D5302,Y$4:AA5304,2,FALSE)</f>
        <v>کمپرسی تک</v>
      </c>
      <c r="F5302" s="228" t="str">
        <f>VLOOKUP(D5302,Y$4:AA5304,3,FALSE)</f>
        <v>جواد رضاپور</v>
      </c>
      <c r="G5302" s="2">
        <v>102</v>
      </c>
    </row>
    <row r="5303" spans="2:7" x14ac:dyDescent="0.25">
      <c r="B5303" s="122">
        <f t="shared" si="83"/>
        <v>5301</v>
      </c>
      <c r="C5303" s="376">
        <v>45536</v>
      </c>
      <c r="D5303" s="236" t="s">
        <v>388</v>
      </c>
      <c r="E5303" s="228" t="str">
        <f>VLOOKUP(D5303,Y$4:AA5305,2,FALSE)</f>
        <v>کمپرسی تک</v>
      </c>
      <c r="F5303" s="228" t="str">
        <f>VLOOKUP(D5303,Y$4:AA5305,3,FALSE)</f>
        <v>جواد رضاپور</v>
      </c>
      <c r="G5303" s="2">
        <v>0</v>
      </c>
    </row>
    <row r="5304" spans="2:7" x14ac:dyDescent="0.25">
      <c r="B5304" s="122">
        <f t="shared" si="83"/>
        <v>5302</v>
      </c>
      <c r="C5304" s="376">
        <v>45536</v>
      </c>
      <c r="D5304" s="236" t="s">
        <v>397</v>
      </c>
      <c r="E5304" s="228" t="str">
        <f>VLOOKUP(D5304,Y$4:AA5306,2,FALSE)</f>
        <v>لودر</v>
      </c>
      <c r="F5304" s="228" t="str">
        <f>VLOOKUP(D5304,Y$4:AA5306,3,FALSE)</f>
        <v>جواد رضاپور</v>
      </c>
      <c r="G5304" s="2">
        <v>119</v>
      </c>
    </row>
    <row r="5305" spans="2:7" x14ac:dyDescent="0.25">
      <c r="B5305" s="122">
        <f t="shared" si="83"/>
        <v>5303</v>
      </c>
      <c r="C5305" s="376">
        <v>45536</v>
      </c>
      <c r="D5305" s="236" t="s">
        <v>435</v>
      </c>
      <c r="E5305" s="228" t="str">
        <f>VLOOKUP(D5305,Y$4:AA5307,2,FALSE)</f>
        <v>بلدوزر</v>
      </c>
      <c r="F5305" s="228" t="str">
        <f>VLOOKUP(D5305,Y$4:AA5307,3,FALSE)</f>
        <v>جواد رضاپور</v>
      </c>
      <c r="G5305" s="2">
        <v>0</v>
      </c>
    </row>
    <row r="5306" spans="2:7" x14ac:dyDescent="0.25">
      <c r="B5306" s="122">
        <f t="shared" si="83"/>
        <v>5304</v>
      </c>
      <c r="C5306" s="376">
        <v>45536</v>
      </c>
      <c r="D5306" s="236" t="s">
        <v>436</v>
      </c>
      <c r="E5306" s="228" t="str">
        <f>VLOOKUP(D5306,Y$4:AA5308,2,FALSE)</f>
        <v>تانکر آب</v>
      </c>
      <c r="F5306" s="228" t="str">
        <f>VLOOKUP(D5306,Y$4:AA5308,3,FALSE)</f>
        <v>جواد رضاپور</v>
      </c>
      <c r="G5306" s="2">
        <v>0</v>
      </c>
    </row>
    <row r="5307" spans="2:7" x14ac:dyDescent="0.25">
      <c r="B5307" s="122">
        <f t="shared" si="83"/>
        <v>5305</v>
      </c>
      <c r="C5307" s="376">
        <v>45536</v>
      </c>
      <c r="D5307" s="361" t="s">
        <v>261</v>
      </c>
      <c r="E5307" s="228" t="str">
        <f>VLOOKUP(D5307,Y$4:AA5309,2,FALSE)</f>
        <v>تانکر آب</v>
      </c>
      <c r="F5307" s="228" t="str">
        <f>VLOOKUP(D5307,Y$4:AA5309,3,FALSE)</f>
        <v>خاکسارنژاد</v>
      </c>
      <c r="G5307" s="2">
        <v>0</v>
      </c>
    </row>
    <row r="5308" spans="2:7" x14ac:dyDescent="0.25">
      <c r="B5308" s="122">
        <f t="shared" si="83"/>
        <v>5306</v>
      </c>
      <c r="C5308" s="376">
        <v>45536</v>
      </c>
      <c r="D5308" s="137" t="s">
        <v>487</v>
      </c>
      <c r="E5308" s="228" t="str">
        <f>VLOOKUP(D5308,Y$4:AA5310,2,FALSE)</f>
        <v>کمپرسی تک</v>
      </c>
      <c r="F5308" s="228" t="str">
        <f>VLOOKUP(D5308,Y$4:AA5310,3,FALSE)</f>
        <v>رمضانی مقدم</v>
      </c>
      <c r="G5308" s="2">
        <v>166</v>
      </c>
    </row>
    <row r="5309" spans="2:7" x14ac:dyDescent="0.25">
      <c r="B5309" s="122">
        <f t="shared" si="83"/>
        <v>5307</v>
      </c>
      <c r="C5309" s="376">
        <v>45536</v>
      </c>
      <c r="D5309" s="137" t="s">
        <v>488</v>
      </c>
      <c r="E5309" s="228" t="str">
        <f>VLOOKUP(D5309,Y$4:AA5311,2,FALSE)</f>
        <v>کمپرسی تک</v>
      </c>
      <c r="F5309" s="228" t="str">
        <f>VLOOKUP(D5309,Y$4:AA5311,3,FALSE)</f>
        <v>رمضانی مقدم</v>
      </c>
      <c r="G5309" s="2">
        <v>223</v>
      </c>
    </row>
    <row r="5310" spans="2:7" x14ac:dyDescent="0.25">
      <c r="B5310" s="122">
        <f t="shared" si="83"/>
        <v>5308</v>
      </c>
      <c r="C5310" s="376">
        <v>45536</v>
      </c>
      <c r="D5310" s="137" t="s">
        <v>489</v>
      </c>
      <c r="E5310" s="228" t="str">
        <f>VLOOKUP(D5310,Y$4:AA5312,2,FALSE)</f>
        <v>کمپرسی تک</v>
      </c>
      <c r="F5310" s="228" t="str">
        <f>VLOOKUP(D5310,Y$4:AA5312,3,FALSE)</f>
        <v>رمضانی مقدم</v>
      </c>
      <c r="G5310" s="2">
        <v>0</v>
      </c>
    </row>
    <row r="5311" spans="2:7" x14ac:dyDescent="0.25">
      <c r="B5311" s="122">
        <f t="shared" si="83"/>
        <v>5309</v>
      </c>
      <c r="C5311" s="376">
        <v>45536</v>
      </c>
      <c r="D5311" s="137" t="s">
        <v>490</v>
      </c>
      <c r="E5311" s="228" t="str">
        <f>VLOOKUP(D5311,Y$4:AA5313,2,FALSE)</f>
        <v>کمپرسی تک</v>
      </c>
      <c r="F5311" s="228" t="str">
        <f>VLOOKUP(D5311,Y$4:AA5313,3,FALSE)</f>
        <v>رمضانی مقدم</v>
      </c>
      <c r="G5311" s="2">
        <v>0</v>
      </c>
    </row>
    <row r="5312" spans="2:7" x14ac:dyDescent="0.25">
      <c r="B5312" s="122">
        <f t="shared" si="83"/>
        <v>5310</v>
      </c>
      <c r="C5312" s="376">
        <v>45536</v>
      </c>
      <c r="D5312" s="137" t="s">
        <v>491</v>
      </c>
      <c r="E5312" s="228" t="str">
        <f>VLOOKUP(D5312,Y$4:AA5314,2,FALSE)</f>
        <v>لودر</v>
      </c>
      <c r="F5312" s="228" t="str">
        <f>VLOOKUP(D5312,Y$4:AA5314,3,FALSE)</f>
        <v>رمضانی مقدم</v>
      </c>
      <c r="G5312" s="2">
        <v>81</v>
      </c>
    </row>
    <row r="5313" spans="2:11" x14ac:dyDescent="0.25">
      <c r="B5313" s="122">
        <f t="shared" si="83"/>
        <v>5311</v>
      </c>
      <c r="C5313" s="376">
        <v>45538</v>
      </c>
      <c r="D5313" s="236" t="s">
        <v>127</v>
      </c>
      <c r="E5313" s="223" t="str">
        <f>VLOOKUP(D5313,Y$4:AA5315,2,FALSE)</f>
        <v>بلدوزر</v>
      </c>
      <c r="F5313" s="223" t="str">
        <f>VLOOKUP(D5313,Y$4:AA5315,3,FALSE)</f>
        <v>شرکتی-رجب زاده</v>
      </c>
      <c r="G5313" s="406">
        <v>0</v>
      </c>
      <c r="H5313" s="406"/>
      <c r="I5313" s="407"/>
      <c r="J5313" s="407"/>
      <c r="K5313" s="408"/>
    </row>
    <row r="5314" spans="2:11" x14ac:dyDescent="0.25">
      <c r="B5314" s="122">
        <f t="shared" si="83"/>
        <v>5312</v>
      </c>
      <c r="C5314" s="376">
        <v>45538</v>
      </c>
      <c r="D5314" s="236" t="s">
        <v>297</v>
      </c>
      <c r="E5314" s="223" t="str">
        <f>VLOOKUP(D5314,Y$4:AA5316,2,FALSE)</f>
        <v>بلدوزر</v>
      </c>
      <c r="F5314" s="223" t="str">
        <f>VLOOKUP(D5314,Y$4:AA5316,3,FALSE)</f>
        <v>شرکتی-نخعی</v>
      </c>
      <c r="G5314" s="406">
        <v>199</v>
      </c>
      <c r="H5314" s="406"/>
      <c r="I5314" s="407"/>
      <c r="J5314" s="407"/>
      <c r="K5314" s="408"/>
    </row>
    <row r="5315" spans="2:11" x14ac:dyDescent="0.25">
      <c r="B5315" s="122">
        <f t="shared" si="83"/>
        <v>5313</v>
      </c>
      <c r="C5315" s="376">
        <v>45538</v>
      </c>
      <c r="D5315" s="236" t="s">
        <v>88</v>
      </c>
      <c r="E5315" s="223" t="str">
        <f>VLOOKUP(D5315,Y$4:AA5317,2,FALSE)</f>
        <v>گریدر  ۱۶g</v>
      </c>
      <c r="F5315" s="223" t="str">
        <f>VLOOKUP(D5315,Y$4:AA5317,3,FALSE)</f>
        <v>شرکتی-یگانه</v>
      </c>
      <c r="G5315" s="406">
        <v>0</v>
      </c>
      <c r="H5315" s="406"/>
      <c r="I5315" s="407"/>
      <c r="J5315" s="407"/>
      <c r="K5315" s="408"/>
    </row>
    <row r="5316" spans="2:11" x14ac:dyDescent="0.25">
      <c r="B5316" s="122">
        <f t="shared" si="83"/>
        <v>5314</v>
      </c>
      <c r="C5316" s="376">
        <v>45538</v>
      </c>
      <c r="D5316" s="236" t="s">
        <v>301</v>
      </c>
      <c r="E5316" s="223" t="str">
        <f>VLOOKUP(D5316,Y$4:AA5318,2,FALSE)</f>
        <v>گریدر  ۱۶g</v>
      </c>
      <c r="F5316" s="223" t="str">
        <f>VLOOKUP(D5316,Y$4:AA5318,3,FALSE)</f>
        <v>شرکتی-حسن پور</v>
      </c>
      <c r="G5316" s="406">
        <v>0</v>
      </c>
      <c r="H5316" s="406"/>
      <c r="I5316" s="407"/>
      <c r="J5316" s="407"/>
      <c r="K5316" s="408"/>
    </row>
    <row r="5317" spans="2:11" x14ac:dyDescent="0.25">
      <c r="B5317" s="122">
        <f t="shared" si="83"/>
        <v>5315</v>
      </c>
      <c r="C5317" s="376">
        <v>45538</v>
      </c>
      <c r="D5317" s="236" t="s">
        <v>120</v>
      </c>
      <c r="E5317" s="223" t="str">
        <f>VLOOKUP(D5317,Y$4:AA5319,2,FALSE)</f>
        <v>میکسراتکو</v>
      </c>
      <c r="F5317" s="223" t="str">
        <f>VLOOKUP(D5317,Y$4:AA5319,3,FALSE)</f>
        <v>شرکتی-شاکری</v>
      </c>
      <c r="G5317" s="406">
        <v>0</v>
      </c>
      <c r="H5317" s="406"/>
      <c r="I5317" s="407"/>
      <c r="J5317" s="407"/>
      <c r="K5317" s="408"/>
    </row>
    <row r="5318" spans="2:11" x14ac:dyDescent="0.25">
      <c r="B5318" s="122">
        <f t="shared" si="83"/>
        <v>5316</v>
      </c>
      <c r="C5318" s="376">
        <v>45538</v>
      </c>
      <c r="D5318" s="236" t="s">
        <v>122</v>
      </c>
      <c r="E5318" s="223" t="str">
        <f>VLOOKUP(D5318,Y$4:AA5320,2,FALSE)</f>
        <v>میکسر امیکو</v>
      </c>
      <c r="F5318" s="223" t="str">
        <f>VLOOKUP(D5318,Y$4:AA5320,3,FALSE)</f>
        <v>شرکتی-زراعتی</v>
      </c>
      <c r="G5318" s="406">
        <v>57</v>
      </c>
      <c r="H5318" s="406"/>
      <c r="I5318" s="407"/>
      <c r="J5318" s="407"/>
      <c r="K5318" s="408"/>
    </row>
    <row r="5319" spans="2:11" x14ac:dyDescent="0.25">
      <c r="B5319" s="122">
        <f t="shared" si="83"/>
        <v>5317</v>
      </c>
      <c r="C5319" s="376">
        <v>45538</v>
      </c>
      <c r="D5319" s="236" t="s">
        <v>356</v>
      </c>
      <c r="E5319" s="223" t="str">
        <f>VLOOKUP(D5319,Y$4:AA5321,2,FALSE)</f>
        <v>میکسر اتکو</v>
      </c>
      <c r="F5319" s="223" t="str">
        <f>VLOOKUP(D5319,Y$4:AA5321,3,FALSE)</f>
        <v>-</v>
      </c>
      <c r="G5319" s="406">
        <v>68</v>
      </c>
      <c r="H5319" s="406"/>
      <c r="I5319" s="407"/>
      <c r="J5319" s="407"/>
      <c r="K5319" s="408"/>
    </row>
    <row r="5320" spans="2:11" x14ac:dyDescent="0.25">
      <c r="B5320" s="122">
        <f t="shared" si="83"/>
        <v>5318</v>
      </c>
      <c r="C5320" s="376">
        <v>45538</v>
      </c>
      <c r="D5320" s="236" t="s">
        <v>460</v>
      </c>
      <c r="E5320" s="223" t="str">
        <f>VLOOKUP(D5320,Y$4:AA5322,2,FALSE)</f>
        <v>میکسر امیکو</v>
      </c>
      <c r="F5320" s="223" t="str">
        <f>VLOOKUP(D5320,Y$4:AA5322,3,FALSE)</f>
        <v>شرکتی-زراعتی</v>
      </c>
      <c r="G5320" s="406">
        <v>0</v>
      </c>
      <c r="H5320" s="406"/>
      <c r="I5320" s="407"/>
      <c r="J5320" s="407"/>
      <c r="K5320" s="408"/>
    </row>
    <row r="5321" spans="2:11" x14ac:dyDescent="0.25">
      <c r="B5321" s="122">
        <f t="shared" si="83"/>
        <v>5319</v>
      </c>
      <c r="C5321" s="376">
        <v>45538</v>
      </c>
      <c r="D5321" s="236" t="s">
        <v>119</v>
      </c>
      <c r="E5321" s="223" t="str">
        <f>VLOOKUP(D5321,Y$4:AA5323,2,FALSE)</f>
        <v>غلطک</v>
      </c>
      <c r="F5321" s="223" t="str">
        <f>VLOOKUP(D5321,Y$4:AA5323,3,FALSE)</f>
        <v>شرکتی-جمالی</v>
      </c>
      <c r="G5321" s="406">
        <v>0</v>
      </c>
      <c r="H5321" s="406"/>
      <c r="I5321" s="407"/>
      <c r="J5321" s="407"/>
      <c r="K5321" s="408"/>
    </row>
    <row r="5322" spans="2:11" x14ac:dyDescent="0.25">
      <c r="B5322" s="122">
        <f t="shared" si="83"/>
        <v>5320</v>
      </c>
      <c r="C5322" s="376">
        <v>45538</v>
      </c>
      <c r="D5322" s="236" t="s">
        <v>110</v>
      </c>
      <c r="E5322" s="223" t="str">
        <f>VLOOKUP(D5322,Y$4:AA5324,2,FALSE)</f>
        <v>غلطک</v>
      </c>
      <c r="F5322" s="223" t="str">
        <f>VLOOKUP(D5322,Y$4:AA5324,3,FALSE)</f>
        <v>شرکتی-شیری</v>
      </c>
      <c r="G5322" s="406">
        <v>82</v>
      </c>
      <c r="H5322" s="406"/>
      <c r="I5322" s="407"/>
      <c r="J5322" s="407"/>
      <c r="K5322" s="408"/>
    </row>
    <row r="5323" spans="2:11" x14ac:dyDescent="0.25">
      <c r="B5323" s="122">
        <f t="shared" si="83"/>
        <v>5321</v>
      </c>
      <c r="C5323" s="376">
        <v>45538</v>
      </c>
      <c r="D5323" s="236" t="s">
        <v>107</v>
      </c>
      <c r="E5323" s="223" t="str">
        <f>VLOOKUP(D5323,Y$4:AA5325,2,FALSE)</f>
        <v>غلطک</v>
      </c>
      <c r="F5323" s="223" t="str">
        <f>VLOOKUP(D5323,Y$4:AA5325,3,FALSE)</f>
        <v>شرکتی-دیانتی</v>
      </c>
      <c r="G5323" s="406">
        <v>0</v>
      </c>
      <c r="H5323" s="406"/>
      <c r="I5323" s="407"/>
      <c r="J5323" s="407"/>
      <c r="K5323" s="408"/>
    </row>
    <row r="5324" spans="2:11" x14ac:dyDescent="0.25">
      <c r="B5324" s="122">
        <f t="shared" si="83"/>
        <v>5322</v>
      </c>
      <c r="C5324" s="376">
        <v>45538</v>
      </c>
      <c r="D5324" s="236" t="s">
        <v>285</v>
      </c>
      <c r="E5324" s="223" t="str">
        <f>VLOOKUP(D5324,Y$4:AA5326,2,FALSE)</f>
        <v>غلطک</v>
      </c>
      <c r="F5324" s="223" t="str">
        <f>VLOOKUP(D5324,Y$4:AA5326,3,FALSE)</f>
        <v>شرکتی-شیری</v>
      </c>
      <c r="G5324" s="406">
        <v>0</v>
      </c>
      <c r="H5324" s="406"/>
      <c r="I5324" s="407"/>
      <c r="J5324" s="407"/>
      <c r="K5324" s="408"/>
    </row>
    <row r="5325" spans="2:11" x14ac:dyDescent="0.25">
      <c r="B5325" s="122">
        <f t="shared" si="83"/>
        <v>5323</v>
      </c>
      <c r="C5325" s="376">
        <v>45538</v>
      </c>
      <c r="D5325" s="236" t="s">
        <v>380</v>
      </c>
      <c r="E5325" s="223" t="str">
        <f>VLOOKUP(D5325,Y$4:AA5327,2,FALSE)</f>
        <v>غلطک</v>
      </c>
      <c r="F5325" s="223">
        <f>VLOOKUP(D5325,Y$4:AA5327,3,FALSE)</f>
        <v>0</v>
      </c>
      <c r="G5325" s="406">
        <v>51</v>
      </c>
      <c r="H5325" s="406"/>
      <c r="I5325" s="407"/>
      <c r="J5325" s="407"/>
      <c r="K5325" s="408"/>
    </row>
    <row r="5326" spans="2:11" x14ac:dyDescent="0.25">
      <c r="B5326" s="122">
        <f t="shared" si="83"/>
        <v>5324</v>
      </c>
      <c r="C5326" s="376">
        <v>45538</v>
      </c>
      <c r="D5326" s="236" t="s">
        <v>381</v>
      </c>
      <c r="E5326" s="223" t="str">
        <f>VLOOKUP(D5326,Y$4:AA5328,2,FALSE)</f>
        <v>غلطک</v>
      </c>
      <c r="F5326" s="223">
        <f>VLOOKUP(D5326,Y$4:AA5328,3,FALSE)</f>
        <v>0</v>
      </c>
      <c r="G5326" s="406">
        <v>40</v>
      </c>
      <c r="H5326" s="406"/>
      <c r="I5326" s="407"/>
      <c r="J5326" s="407"/>
      <c r="K5326" s="408"/>
    </row>
    <row r="5327" spans="2:11" x14ac:dyDescent="0.25">
      <c r="B5327" s="122">
        <f t="shared" si="83"/>
        <v>5325</v>
      </c>
      <c r="C5327" s="376">
        <v>45538</v>
      </c>
      <c r="D5327" s="236" t="s">
        <v>91</v>
      </c>
      <c r="E5327" s="223" t="str">
        <f>VLOOKUP(D5327,Y$4:AA5329,2,FALSE)</f>
        <v>کامیون کمپرسی</v>
      </c>
      <c r="F5327" s="223" t="str">
        <f>VLOOKUP(D5327,Y$4:AA5329,3,FALSE)</f>
        <v>شرکتی-یحیی زاده</v>
      </c>
      <c r="G5327" s="406">
        <v>0</v>
      </c>
      <c r="H5327" s="406"/>
      <c r="I5327" s="407"/>
      <c r="J5327" s="407"/>
      <c r="K5327" s="408"/>
    </row>
    <row r="5328" spans="2:11" x14ac:dyDescent="0.25">
      <c r="B5328" s="122">
        <f t="shared" si="83"/>
        <v>5326</v>
      </c>
      <c r="C5328" s="376">
        <v>45538</v>
      </c>
      <c r="D5328" s="236" t="s">
        <v>94</v>
      </c>
      <c r="E5328" s="223" t="str">
        <f>VLOOKUP(D5328,Y$4:AA5330,2,FALSE)</f>
        <v>کامیون کمپرسی</v>
      </c>
      <c r="F5328" s="223" t="str">
        <f>VLOOKUP(D5328,Y$4:AA5330,3,FALSE)</f>
        <v>شرکتی-نوروز غلامی</v>
      </c>
      <c r="G5328" s="406">
        <v>100</v>
      </c>
      <c r="H5328" s="406"/>
      <c r="I5328" s="407"/>
      <c r="J5328" s="407"/>
      <c r="K5328" s="408"/>
    </row>
    <row r="5329" spans="2:11" x14ac:dyDescent="0.25">
      <c r="B5329" s="122">
        <f t="shared" si="83"/>
        <v>5327</v>
      </c>
      <c r="C5329" s="376">
        <v>45538</v>
      </c>
      <c r="D5329" s="236" t="s">
        <v>117</v>
      </c>
      <c r="E5329" s="223" t="str">
        <f>VLOOKUP(D5329,Y$4:AA5331,2,FALSE)</f>
        <v>کامیون کمپرسی</v>
      </c>
      <c r="F5329" s="223" t="str">
        <f>VLOOKUP(D5329,Y$4:AA5331,3,FALSE)</f>
        <v>شرکتی-علیرضا اقلیمی</v>
      </c>
      <c r="G5329" s="406">
        <v>0</v>
      </c>
      <c r="H5329" s="406"/>
      <c r="I5329" s="407"/>
      <c r="J5329" s="407"/>
      <c r="K5329" s="408"/>
    </row>
    <row r="5330" spans="2:11" x14ac:dyDescent="0.25">
      <c r="B5330" s="122">
        <f t="shared" si="83"/>
        <v>5328</v>
      </c>
      <c r="C5330" s="376">
        <v>45538</v>
      </c>
      <c r="D5330" s="236" t="s">
        <v>130</v>
      </c>
      <c r="E5330" s="223" t="str">
        <f>VLOOKUP(D5330,Y$4:AA5332,2,FALSE)</f>
        <v>تانکر ابپاش بنز</v>
      </c>
      <c r="F5330" s="223" t="str">
        <f>VLOOKUP(D5330,Y$4:AA5332,3,FALSE)</f>
        <v>شرکتی-بارانی</v>
      </c>
      <c r="G5330" s="406">
        <v>0</v>
      </c>
      <c r="H5330" s="406"/>
      <c r="I5330" s="407"/>
      <c r="J5330" s="407"/>
      <c r="K5330" s="408"/>
    </row>
    <row r="5331" spans="2:11" x14ac:dyDescent="0.25">
      <c r="B5331" s="122">
        <f t="shared" si="83"/>
        <v>5329</v>
      </c>
      <c r="C5331" s="376">
        <v>45538</v>
      </c>
      <c r="D5331" s="236" t="s">
        <v>96</v>
      </c>
      <c r="E5331" s="223" t="str">
        <f>VLOOKUP(D5331,Y$4:AA5333,2,FALSE)</f>
        <v>تانکر ابپاش بنز</v>
      </c>
      <c r="F5331" s="223" t="str">
        <f>VLOOKUP(D5331,Y$4:AA5333,3,FALSE)</f>
        <v>شرکتی-میامی</v>
      </c>
      <c r="G5331" s="406">
        <v>87</v>
      </c>
      <c r="H5331" s="406"/>
      <c r="I5331" s="407"/>
      <c r="J5331" s="407"/>
      <c r="K5331" s="408"/>
    </row>
    <row r="5332" spans="2:11" x14ac:dyDescent="0.25">
      <c r="B5332" s="122">
        <f t="shared" si="83"/>
        <v>5330</v>
      </c>
      <c r="C5332" s="376">
        <v>45538</v>
      </c>
      <c r="D5332" s="236" t="s">
        <v>114</v>
      </c>
      <c r="E5332" s="223" t="str">
        <f>VLOOKUP(D5332,Y$4:AA5334,2,FALSE)</f>
        <v>تانکر سوخت بنز</v>
      </c>
      <c r="F5332" s="223" t="str">
        <f>VLOOKUP(D5332,Y$4:AA5334,3,FALSE)</f>
        <v>شرکتی-برات زاده- از تاریخ 1 تیرماه</v>
      </c>
      <c r="G5332" s="406">
        <v>0</v>
      </c>
      <c r="H5332" s="406"/>
      <c r="I5332" s="407"/>
      <c r="J5332" s="407"/>
      <c r="K5332" s="408"/>
    </row>
    <row r="5333" spans="2:11" x14ac:dyDescent="0.25">
      <c r="B5333" s="122">
        <f t="shared" si="83"/>
        <v>5331</v>
      </c>
      <c r="C5333" s="376">
        <v>45538</v>
      </c>
      <c r="D5333" s="106" t="s">
        <v>399</v>
      </c>
      <c r="E5333" s="223" t="str">
        <f>VLOOKUP(D5333,Y$4:AA5335,2,FALSE)</f>
        <v xml:space="preserve"> لودر</v>
      </c>
      <c r="F5333" s="223" t="str">
        <f>VLOOKUP(D5333,Y$4:AA5335,3,FALSE)</f>
        <v>شرکتی-پیروزی</v>
      </c>
      <c r="G5333" s="406">
        <v>185</v>
      </c>
      <c r="H5333" s="406"/>
      <c r="I5333" s="407"/>
      <c r="J5333" s="407"/>
      <c r="K5333" s="408"/>
    </row>
    <row r="5334" spans="2:11" x14ac:dyDescent="0.25">
      <c r="B5334" s="122">
        <f t="shared" si="83"/>
        <v>5332</v>
      </c>
      <c r="C5334" s="376">
        <v>45538</v>
      </c>
      <c r="D5334" s="236" t="s">
        <v>158</v>
      </c>
      <c r="E5334" s="223" t="str">
        <f>VLOOKUP(D5334,Y$4:AA5336,2,FALSE)</f>
        <v>بیل مکانیکی</v>
      </c>
      <c r="F5334" s="223" t="str">
        <f>VLOOKUP(D5334,Y$4:AA5336,3,FALSE)</f>
        <v>تکبری</v>
      </c>
      <c r="G5334" s="406">
        <v>0</v>
      </c>
      <c r="H5334" s="406"/>
      <c r="I5334" s="407"/>
      <c r="J5334" s="407"/>
      <c r="K5334" s="408"/>
    </row>
    <row r="5335" spans="2:11" x14ac:dyDescent="0.25">
      <c r="B5335" s="122">
        <f t="shared" si="83"/>
        <v>5333</v>
      </c>
      <c r="C5335" s="376">
        <v>45538</v>
      </c>
      <c r="D5335" s="236" t="s">
        <v>144</v>
      </c>
      <c r="E5335" s="223" t="str">
        <f>VLOOKUP(D5335,Y$4:AA5337,2,FALSE)</f>
        <v>بلدوزر D85</v>
      </c>
      <c r="F5335" s="223" t="str">
        <f>VLOOKUP(D5335,Y$4:AA5337,3,FALSE)</f>
        <v>اکبری</v>
      </c>
      <c r="G5335" s="406">
        <v>89</v>
      </c>
      <c r="H5335" s="406"/>
      <c r="I5335" s="407"/>
      <c r="J5335" s="407"/>
      <c r="K5335" s="408"/>
    </row>
    <row r="5336" spans="2:11" x14ac:dyDescent="0.25">
      <c r="B5336" s="122">
        <f t="shared" si="83"/>
        <v>5334</v>
      </c>
      <c r="C5336" s="376">
        <v>45538</v>
      </c>
      <c r="D5336" s="236" t="s">
        <v>146</v>
      </c>
      <c r="E5336" s="223" t="str">
        <f>VLOOKUP(D5336,Y$4:AA5338,2,FALSE)</f>
        <v>بلدوزر D85</v>
      </c>
      <c r="F5336" s="223" t="str">
        <f>VLOOKUP(D5336,Y$4:AA5338,3,FALSE)</f>
        <v>اکبری</v>
      </c>
      <c r="G5336" s="406">
        <v>0</v>
      </c>
      <c r="H5336" s="406"/>
      <c r="I5336" s="407"/>
      <c r="J5336" s="407"/>
      <c r="K5336" s="408"/>
    </row>
    <row r="5337" spans="2:11" x14ac:dyDescent="0.25">
      <c r="B5337" s="122">
        <f t="shared" si="83"/>
        <v>5335</v>
      </c>
      <c r="C5337" s="376">
        <v>45538</v>
      </c>
      <c r="D5337" s="236" t="s">
        <v>147</v>
      </c>
      <c r="E5337" s="223" t="str">
        <f>VLOOKUP(D5337,Y$4:AA5339,2,FALSE)</f>
        <v>بلدوزر کاترپیلار D8</v>
      </c>
      <c r="F5337" s="223" t="str">
        <f>VLOOKUP(D5337,Y$4:AA5339,3,FALSE)</f>
        <v>حسن پور</v>
      </c>
      <c r="G5337" s="406">
        <v>0</v>
      </c>
      <c r="H5337" s="406"/>
      <c r="I5337" s="407"/>
      <c r="J5337" s="407"/>
      <c r="K5337" s="408"/>
    </row>
    <row r="5338" spans="2:11" x14ac:dyDescent="0.25">
      <c r="B5338" s="122">
        <f t="shared" si="83"/>
        <v>5336</v>
      </c>
      <c r="C5338" s="376">
        <v>45538</v>
      </c>
      <c r="D5338" s="236" t="s">
        <v>162</v>
      </c>
      <c r="E5338" s="223" t="str">
        <f>VLOOKUP(D5338,Y$4:AA5340,2,FALSE)</f>
        <v>بیل مکانیکی</v>
      </c>
      <c r="F5338" s="223" t="str">
        <f>VLOOKUP(D5338,Y$4:AA5340,3,FALSE)</f>
        <v>رضاپور</v>
      </c>
      <c r="G5338" s="406">
        <v>0</v>
      </c>
      <c r="H5338" s="406"/>
      <c r="I5338" s="407"/>
      <c r="J5338" s="407"/>
      <c r="K5338" s="408"/>
    </row>
    <row r="5339" spans="2:11" x14ac:dyDescent="0.25">
      <c r="B5339" s="122">
        <f t="shared" si="83"/>
        <v>5337</v>
      </c>
      <c r="C5339" s="376">
        <v>45538</v>
      </c>
      <c r="D5339" s="236" t="s">
        <v>398</v>
      </c>
      <c r="E5339" s="223" t="str">
        <f>VLOOKUP(D5339,Y$4:AA5341,2,FALSE)</f>
        <v>بلدوزر</v>
      </c>
      <c r="F5339" s="223" t="str">
        <f>VLOOKUP(D5339,Y$4:AA5341,3,FALSE)</f>
        <v>جواد رضاپور</v>
      </c>
      <c r="G5339" s="406">
        <v>0</v>
      </c>
      <c r="H5339" s="406"/>
      <c r="I5339" s="407"/>
      <c r="J5339" s="407"/>
      <c r="K5339" s="408"/>
    </row>
    <row r="5340" spans="2:11" x14ac:dyDescent="0.25">
      <c r="B5340" s="122">
        <f t="shared" si="83"/>
        <v>5338</v>
      </c>
      <c r="C5340" s="376">
        <v>45538</v>
      </c>
      <c r="D5340" s="236" t="s">
        <v>149</v>
      </c>
      <c r="E5340" s="223" t="str">
        <f>VLOOKUP(D5340,Y$4:AA5342,2,FALSE)</f>
        <v>لودر ZL50</v>
      </c>
      <c r="F5340" s="223" t="str">
        <f>VLOOKUP(D5340,Y$4:AA5342,3,FALSE)</f>
        <v>میرزایی</v>
      </c>
      <c r="G5340" s="406">
        <v>0</v>
      </c>
      <c r="H5340" s="406"/>
      <c r="I5340" s="407"/>
      <c r="J5340" s="407"/>
      <c r="K5340" s="408"/>
    </row>
    <row r="5341" spans="2:11" x14ac:dyDescent="0.25">
      <c r="B5341" s="122">
        <f t="shared" si="83"/>
        <v>5339</v>
      </c>
      <c r="C5341" s="376">
        <v>45538</v>
      </c>
      <c r="D5341" s="236" t="s">
        <v>150</v>
      </c>
      <c r="E5341" s="223" t="str">
        <f>VLOOKUP(D5341,Y$4:AA5343,2,FALSE)</f>
        <v>کامیون کمپرسی</v>
      </c>
      <c r="F5341" s="223" t="str">
        <f>VLOOKUP(D5341,Y$4:AA5343,3,FALSE)</f>
        <v>میرزایی</v>
      </c>
      <c r="G5341" s="406">
        <v>0</v>
      </c>
      <c r="H5341" s="406"/>
      <c r="I5341" s="407"/>
      <c r="J5341" s="407"/>
      <c r="K5341" s="408"/>
    </row>
    <row r="5342" spans="2:11" x14ac:dyDescent="0.25">
      <c r="B5342" s="122">
        <f t="shared" si="83"/>
        <v>5340</v>
      </c>
      <c r="C5342" s="376">
        <v>45538</v>
      </c>
      <c r="D5342" s="236" t="s">
        <v>152</v>
      </c>
      <c r="E5342" s="223" t="str">
        <f>VLOOKUP(D5342,Y$4:AA5344,2,FALSE)</f>
        <v>کامیون کمپرسی</v>
      </c>
      <c r="F5342" s="223" t="str">
        <f>VLOOKUP(D5342,Y$4:AA5344,3,FALSE)</f>
        <v>میرزایی</v>
      </c>
      <c r="G5342" s="406">
        <v>0</v>
      </c>
      <c r="H5342" s="406"/>
      <c r="I5342" s="407"/>
      <c r="J5342" s="407"/>
      <c r="K5342" s="408"/>
    </row>
    <row r="5343" spans="2:11" x14ac:dyDescent="0.25">
      <c r="B5343" s="122">
        <f t="shared" si="83"/>
        <v>5341</v>
      </c>
      <c r="C5343" s="376">
        <v>45538</v>
      </c>
      <c r="D5343" s="236" t="s">
        <v>153</v>
      </c>
      <c r="E5343" s="223" t="str">
        <f>VLOOKUP(D5343,Y$4:AA5345,2,FALSE)</f>
        <v>کامیون کمپرسی</v>
      </c>
      <c r="F5343" s="223" t="str">
        <f>VLOOKUP(D5343,Y$4:AA5345,3,FALSE)</f>
        <v>میرزایی</v>
      </c>
      <c r="G5343" s="406">
        <v>0</v>
      </c>
      <c r="H5343" s="406"/>
      <c r="I5343" s="407"/>
      <c r="J5343" s="407"/>
      <c r="K5343" s="408"/>
    </row>
    <row r="5344" spans="2:11" x14ac:dyDescent="0.25">
      <c r="B5344" s="122">
        <f t="shared" si="83"/>
        <v>5342</v>
      </c>
      <c r="C5344" s="376">
        <v>45538</v>
      </c>
      <c r="D5344" s="236" t="s">
        <v>137</v>
      </c>
      <c r="E5344" s="223" t="str">
        <f>VLOOKUP(D5344,Y$4:AA5346,2,FALSE)</f>
        <v>بیل مکانیکی</v>
      </c>
      <c r="F5344" s="223" t="str">
        <f>VLOOKUP(D5344,Y$4:AA5346,3,FALSE)</f>
        <v>انصاری</v>
      </c>
      <c r="G5344" s="406">
        <v>309</v>
      </c>
      <c r="H5344" s="406"/>
      <c r="I5344" s="407"/>
      <c r="J5344" s="407"/>
      <c r="K5344" s="408"/>
    </row>
    <row r="5345" spans="2:11" x14ac:dyDescent="0.25">
      <c r="B5345" s="122">
        <f t="shared" si="83"/>
        <v>5343</v>
      </c>
      <c r="C5345" s="376">
        <v>45538</v>
      </c>
      <c r="D5345" s="236" t="s">
        <v>139</v>
      </c>
      <c r="E5345" s="223" t="str">
        <f>VLOOKUP(D5345,Y$4:AA5347,2,FALSE)</f>
        <v>بیل مکانیکی</v>
      </c>
      <c r="F5345" s="223" t="str">
        <f>VLOOKUP(D5345,Y$4:AA5347,3,FALSE)</f>
        <v>انصاری</v>
      </c>
      <c r="G5345" s="406">
        <v>181</v>
      </c>
      <c r="H5345" s="406"/>
      <c r="I5345" s="407"/>
      <c r="J5345" s="407"/>
      <c r="K5345" s="408"/>
    </row>
    <row r="5346" spans="2:11" x14ac:dyDescent="0.25">
      <c r="B5346" s="122">
        <f t="shared" si="83"/>
        <v>5344</v>
      </c>
      <c r="C5346" s="376">
        <v>45538</v>
      </c>
      <c r="D5346" s="236" t="s">
        <v>141</v>
      </c>
      <c r="E5346" s="223" t="str">
        <f>VLOOKUP(D5346,Y$4:AA5348,2,FALSE)</f>
        <v>کامیون کمپرسی</v>
      </c>
      <c r="F5346" s="223" t="str">
        <f>VLOOKUP(D5346,Y$4:AA5348,3,FALSE)</f>
        <v>انصاری</v>
      </c>
      <c r="G5346" s="406">
        <v>304</v>
      </c>
      <c r="H5346" s="406"/>
      <c r="I5346" s="407"/>
      <c r="J5346" s="407"/>
      <c r="K5346" s="408"/>
    </row>
    <row r="5347" spans="2:11" x14ac:dyDescent="0.25">
      <c r="B5347" s="122">
        <f t="shared" si="83"/>
        <v>5345</v>
      </c>
      <c r="C5347" s="376">
        <v>45538</v>
      </c>
      <c r="D5347" s="236" t="s">
        <v>142</v>
      </c>
      <c r="E5347" s="223" t="str">
        <f>VLOOKUP(D5347,Y$4:AA5349,2,FALSE)</f>
        <v>کامیون کمپرسی</v>
      </c>
      <c r="F5347" s="223" t="str">
        <f>VLOOKUP(D5347,Y$4:AA5349,3,FALSE)</f>
        <v>انصاری</v>
      </c>
      <c r="G5347" s="406">
        <v>0</v>
      </c>
      <c r="H5347" s="406"/>
      <c r="I5347" s="407"/>
      <c r="J5347" s="407"/>
      <c r="K5347" s="408"/>
    </row>
    <row r="5348" spans="2:11" x14ac:dyDescent="0.25">
      <c r="B5348" s="122">
        <f t="shared" si="83"/>
        <v>5346</v>
      </c>
      <c r="C5348" s="376">
        <v>45538</v>
      </c>
      <c r="D5348" s="236" t="s">
        <v>143</v>
      </c>
      <c r="E5348" s="223" t="str">
        <f>VLOOKUP(D5348,Y$4:AA5350,2,FALSE)</f>
        <v>کامیون کمپرسی</v>
      </c>
      <c r="F5348" s="223" t="str">
        <f>VLOOKUP(D5348,Y$4:AA5350,3,FALSE)</f>
        <v>انصاری</v>
      </c>
      <c r="G5348" s="406">
        <v>0</v>
      </c>
      <c r="H5348" s="406"/>
      <c r="I5348" s="407"/>
      <c r="J5348" s="407"/>
      <c r="K5348" s="408"/>
    </row>
    <row r="5349" spans="2:11" x14ac:dyDescent="0.25">
      <c r="B5349" s="122">
        <f t="shared" si="83"/>
        <v>5347</v>
      </c>
      <c r="C5349" s="376">
        <v>45538</v>
      </c>
      <c r="D5349" s="236" t="s">
        <v>136</v>
      </c>
      <c r="E5349" s="223" t="str">
        <f>VLOOKUP(D5349,Y$4:AA5351,2,FALSE)</f>
        <v>بلدوزر</v>
      </c>
      <c r="F5349" s="223" t="str">
        <f>VLOOKUP(D5349,Y$4:AA5351,3,FALSE)</f>
        <v>انصاری</v>
      </c>
      <c r="G5349" s="406">
        <v>238</v>
      </c>
      <c r="H5349" s="406"/>
      <c r="I5349" s="407"/>
      <c r="J5349" s="407"/>
      <c r="K5349" s="408"/>
    </row>
    <row r="5350" spans="2:11" x14ac:dyDescent="0.25">
      <c r="B5350" s="122">
        <f t="shared" si="83"/>
        <v>5348</v>
      </c>
      <c r="C5350" s="376">
        <v>45538</v>
      </c>
      <c r="D5350" s="236" t="s">
        <v>286</v>
      </c>
      <c r="E5350" s="223" t="str">
        <f>VLOOKUP(D5350,Y$4:AA5352,2,FALSE)</f>
        <v>بلدوزر</v>
      </c>
      <c r="F5350" s="223" t="str">
        <f>VLOOKUP(D5350,Y$4:AA5352,3,FALSE)</f>
        <v>انصاری</v>
      </c>
      <c r="G5350" s="406">
        <v>0</v>
      </c>
      <c r="H5350" s="406"/>
      <c r="I5350" s="407"/>
      <c r="J5350" s="407"/>
      <c r="K5350" s="408"/>
    </row>
    <row r="5351" spans="2:11" x14ac:dyDescent="0.25">
      <c r="B5351" s="122">
        <f t="shared" si="83"/>
        <v>5349</v>
      </c>
      <c r="C5351" s="376">
        <v>45538</v>
      </c>
      <c r="D5351" s="236" t="s">
        <v>155</v>
      </c>
      <c r="E5351" s="223" t="str">
        <f>VLOOKUP(D5351,Y$4:AA5353,2,FALSE)</f>
        <v>لودر</v>
      </c>
      <c r="F5351" s="223" t="str">
        <f>VLOOKUP(D5351,Y$4:AA5353,3,FALSE)</f>
        <v>صداقت</v>
      </c>
      <c r="G5351" s="406">
        <v>0</v>
      </c>
      <c r="H5351" s="406"/>
      <c r="I5351" s="407"/>
      <c r="J5351" s="407"/>
      <c r="K5351" s="408"/>
    </row>
    <row r="5352" spans="2:11" x14ac:dyDescent="0.25">
      <c r="B5352" s="122">
        <f t="shared" si="83"/>
        <v>5350</v>
      </c>
      <c r="C5352" s="376">
        <v>45538</v>
      </c>
      <c r="D5352" s="236" t="s">
        <v>156</v>
      </c>
      <c r="E5352" s="223" t="str">
        <f>VLOOKUP(D5352,Y$4:AA5354,2,FALSE)</f>
        <v>کامیون کمپرسی</v>
      </c>
      <c r="F5352" s="223" t="str">
        <f>VLOOKUP(D5352,Y$4:AA5354,3,FALSE)</f>
        <v>صداقت</v>
      </c>
      <c r="G5352" s="406">
        <v>0</v>
      </c>
      <c r="H5352" s="406"/>
      <c r="I5352" s="407"/>
      <c r="J5352" s="407"/>
      <c r="K5352" s="408"/>
    </row>
    <row r="5353" spans="2:11" x14ac:dyDescent="0.25">
      <c r="B5353" s="122">
        <f t="shared" si="83"/>
        <v>5351</v>
      </c>
      <c r="C5353" s="376">
        <v>45538</v>
      </c>
      <c r="D5353" s="236" t="s">
        <v>157</v>
      </c>
      <c r="E5353" s="223" t="str">
        <f>VLOOKUP(D5353,Y$4:AA5355,2,FALSE)</f>
        <v>کامیون کمپرسی</v>
      </c>
      <c r="F5353" s="223" t="str">
        <f>VLOOKUP(D5353,Y$4:AA5355,3,FALSE)</f>
        <v>صداقت</v>
      </c>
      <c r="G5353" s="406">
        <v>0</v>
      </c>
      <c r="H5353" s="406"/>
      <c r="I5353" s="407"/>
      <c r="J5353" s="407"/>
      <c r="K5353" s="408"/>
    </row>
    <row r="5354" spans="2:11" x14ac:dyDescent="0.25">
      <c r="B5354" s="122">
        <f t="shared" si="83"/>
        <v>5352</v>
      </c>
      <c r="C5354" s="376">
        <v>45538</v>
      </c>
      <c r="D5354" s="236" t="s">
        <v>302</v>
      </c>
      <c r="E5354" s="223" t="str">
        <f>VLOOKUP(D5354,Y$4:AA5356,2,FALSE)</f>
        <v>کامیون کمپرسی</v>
      </c>
      <c r="F5354" s="223" t="str">
        <f>VLOOKUP(D5354,Y$4:AA5356,3,FALSE)</f>
        <v>صداقت</v>
      </c>
      <c r="G5354" s="406">
        <v>0</v>
      </c>
      <c r="H5354" s="406"/>
      <c r="I5354" s="407"/>
      <c r="J5354" s="407"/>
      <c r="K5354" s="408"/>
    </row>
    <row r="5355" spans="2:11" x14ac:dyDescent="0.25">
      <c r="B5355" s="122">
        <f t="shared" si="83"/>
        <v>5353</v>
      </c>
      <c r="C5355" s="376">
        <v>45538</v>
      </c>
      <c r="D5355" s="236" t="s">
        <v>266</v>
      </c>
      <c r="E5355" s="223" t="str">
        <f>VLOOKUP(D5355,Y$4:AA5357,2,FALSE)</f>
        <v>کامیون کمپرسی</v>
      </c>
      <c r="F5355" s="223" t="str">
        <f>VLOOKUP(D5355,Y$4:AA5357,3,FALSE)</f>
        <v>انصاری</v>
      </c>
      <c r="G5355" s="406">
        <v>255</v>
      </c>
      <c r="H5355" s="406"/>
      <c r="I5355" s="407"/>
      <c r="J5355" s="407"/>
      <c r="K5355" s="408"/>
    </row>
    <row r="5356" spans="2:11" x14ac:dyDescent="0.25">
      <c r="B5356" s="122">
        <f t="shared" si="83"/>
        <v>5354</v>
      </c>
      <c r="C5356" s="376">
        <v>45538</v>
      </c>
      <c r="D5356" s="236" t="s">
        <v>267</v>
      </c>
      <c r="E5356" s="223" t="str">
        <f>VLOOKUP(D5356,Y$4:AA5358,2,FALSE)</f>
        <v>کامیون کمپرسی</v>
      </c>
      <c r="F5356" s="223" t="str">
        <f>VLOOKUP(D5356,Y$4:AA5358,3,FALSE)</f>
        <v>انصاری</v>
      </c>
      <c r="G5356" s="406">
        <v>0</v>
      </c>
      <c r="H5356" s="406"/>
      <c r="I5356" s="407"/>
      <c r="J5356" s="407"/>
      <c r="K5356" s="408"/>
    </row>
    <row r="5357" spans="2:11" x14ac:dyDescent="0.25">
      <c r="B5357" s="122">
        <f t="shared" si="83"/>
        <v>5355</v>
      </c>
      <c r="C5357" s="376">
        <v>45538</v>
      </c>
      <c r="D5357" s="236" t="s">
        <v>258</v>
      </c>
      <c r="E5357" s="223" t="str">
        <f>VLOOKUP(D5357,Y$4:AA5359,2,FALSE)</f>
        <v>کامیون کمپرسی</v>
      </c>
      <c r="F5357" s="223" t="str">
        <f>VLOOKUP(D5357,Y$4:AA5359,3,FALSE)</f>
        <v>انصاری</v>
      </c>
      <c r="G5357" s="406">
        <v>0</v>
      </c>
      <c r="H5357" s="406"/>
      <c r="I5357" s="407"/>
      <c r="J5357" s="407"/>
      <c r="K5357" s="408"/>
    </row>
    <row r="5358" spans="2:11" x14ac:dyDescent="0.25">
      <c r="B5358" s="122">
        <f t="shared" si="83"/>
        <v>5356</v>
      </c>
      <c r="C5358" s="376">
        <v>45538</v>
      </c>
      <c r="D5358" s="236" t="s">
        <v>179</v>
      </c>
      <c r="E5358" s="223" t="str">
        <f>VLOOKUP(D5358,Y$4:AA5360,2,FALSE)</f>
        <v>تانکر آب</v>
      </c>
      <c r="F5358" s="223" t="str">
        <f>VLOOKUP(D5358,Y$4:AA5360,3,FALSE)</f>
        <v>گلپایگانی</v>
      </c>
      <c r="G5358" s="406">
        <v>77</v>
      </c>
      <c r="H5358" s="406"/>
      <c r="I5358" s="407"/>
      <c r="J5358" s="407"/>
      <c r="K5358" s="408"/>
    </row>
    <row r="5359" spans="2:11" x14ac:dyDescent="0.25">
      <c r="B5359" s="122">
        <f t="shared" si="83"/>
        <v>5357</v>
      </c>
      <c r="C5359" s="376">
        <v>45538</v>
      </c>
      <c r="D5359" s="236" t="s">
        <v>164</v>
      </c>
      <c r="E5359" s="223" t="str">
        <f>VLOOKUP(D5359,Y$4:AA5361,2,FALSE)</f>
        <v>گریدر 14G</v>
      </c>
      <c r="F5359" s="223" t="str">
        <f>VLOOKUP(D5359,Y$4:AA5361,3,FALSE)</f>
        <v>محمد پور</v>
      </c>
      <c r="G5359" s="406">
        <v>0</v>
      </c>
      <c r="H5359" s="406"/>
      <c r="I5359" s="407"/>
      <c r="J5359" s="407"/>
      <c r="K5359" s="408"/>
    </row>
    <row r="5360" spans="2:11" x14ac:dyDescent="0.25">
      <c r="B5360" s="122">
        <f t="shared" si="83"/>
        <v>5358</v>
      </c>
      <c r="C5360" s="376">
        <v>45538</v>
      </c>
      <c r="D5360" s="236" t="s">
        <v>168</v>
      </c>
      <c r="E5360" s="223" t="str">
        <f>VLOOKUP(D5360,Y$4:AA5362,2,FALSE)</f>
        <v>غلطک کششی</v>
      </c>
      <c r="F5360" s="223" t="str">
        <f>VLOOKUP(D5360,Y$4:AA5362,3,FALSE)</f>
        <v>محمد پور</v>
      </c>
      <c r="G5360" s="406">
        <v>0</v>
      </c>
      <c r="H5360" s="406"/>
      <c r="I5360" s="407"/>
      <c r="J5360" s="407"/>
      <c r="K5360" s="408"/>
    </row>
    <row r="5361" spans="2:11" x14ac:dyDescent="0.25">
      <c r="B5361" s="122">
        <f t="shared" si="83"/>
        <v>5359</v>
      </c>
      <c r="C5361" s="376">
        <v>45538</v>
      </c>
      <c r="D5361" s="236" t="s">
        <v>171</v>
      </c>
      <c r="E5361" s="223" t="str">
        <f>VLOOKUP(D5361,Y$4:AA5363,2,FALSE)</f>
        <v>غلطک کششی</v>
      </c>
      <c r="F5361" s="223" t="str">
        <f>VLOOKUP(D5361,Y$4:AA5363,3,FALSE)</f>
        <v>محمد پور</v>
      </c>
      <c r="G5361" s="406">
        <v>0</v>
      </c>
      <c r="H5361" s="406"/>
      <c r="I5361" s="407"/>
      <c r="J5361" s="407"/>
      <c r="K5361" s="408"/>
    </row>
    <row r="5362" spans="2:11" x14ac:dyDescent="0.25">
      <c r="B5362" s="122">
        <f t="shared" si="83"/>
        <v>5360</v>
      </c>
      <c r="C5362" s="376">
        <v>45538</v>
      </c>
      <c r="D5362" s="236" t="s">
        <v>172</v>
      </c>
      <c r="E5362" s="223" t="str">
        <f>VLOOKUP(D5362,Y$4:AA5364,2,FALSE)</f>
        <v>لودر</v>
      </c>
      <c r="F5362" s="223" t="str">
        <f>VLOOKUP(D5362,Y$4:AA5364,3,FALSE)</f>
        <v>محمد پور</v>
      </c>
      <c r="G5362" s="406">
        <v>0</v>
      </c>
      <c r="H5362" s="406"/>
      <c r="I5362" s="407"/>
      <c r="J5362" s="407"/>
      <c r="K5362" s="408"/>
    </row>
    <row r="5363" spans="2:11" x14ac:dyDescent="0.25">
      <c r="B5363" s="122">
        <f t="shared" si="83"/>
        <v>5361</v>
      </c>
      <c r="C5363" s="376">
        <v>45538</v>
      </c>
      <c r="D5363" s="236" t="s">
        <v>173</v>
      </c>
      <c r="E5363" s="223" t="str">
        <f>VLOOKUP(D5363,Y$4:AA5365,2,FALSE)</f>
        <v>تانکر آب</v>
      </c>
      <c r="F5363" s="223" t="str">
        <f>VLOOKUP(D5363,Y$4:AA5365,3,FALSE)</f>
        <v>محمد پور</v>
      </c>
      <c r="G5363" s="406">
        <v>0</v>
      </c>
      <c r="H5363" s="406"/>
      <c r="I5363" s="407"/>
      <c r="J5363" s="407"/>
      <c r="K5363" s="408"/>
    </row>
    <row r="5364" spans="2:11" x14ac:dyDescent="0.25">
      <c r="B5364" s="122">
        <f t="shared" si="83"/>
        <v>5362</v>
      </c>
      <c r="C5364" s="376">
        <v>45538</v>
      </c>
      <c r="D5364" s="236" t="s">
        <v>174</v>
      </c>
      <c r="E5364" s="223" t="str">
        <f>VLOOKUP(D5364,Y$4:AA5366,2,FALSE)</f>
        <v>غلطک پاچه بزی</v>
      </c>
      <c r="F5364" s="223" t="str">
        <f>VLOOKUP(D5364,Y$4:AA5366,3,FALSE)</f>
        <v>محمد پور</v>
      </c>
      <c r="G5364" s="406">
        <v>0</v>
      </c>
      <c r="H5364" s="406"/>
      <c r="I5364" s="407"/>
      <c r="J5364" s="407"/>
      <c r="K5364" s="408"/>
    </row>
    <row r="5365" spans="2:11" x14ac:dyDescent="0.25">
      <c r="B5365" s="122">
        <f t="shared" ref="B5365:B5428" si="84">ROW()-2</f>
        <v>5363</v>
      </c>
      <c r="C5365" s="376">
        <v>45538</v>
      </c>
      <c r="D5365" s="236" t="s">
        <v>176</v>
      </c>
      <c r="E5365" s="223" t="str">
        <f>VLOOKUP(D5365,Y$4:AA5367,2,FALSE)</f>
        <v>بلدوزر</v>
      </c>
      <c r="F5365" s="223" t="str">
        <f>VLOOKUP(D5365,Y$4:AA5367,3,FALSE)</f>
        <v>محمد پور</v>
      </c>
      <c r="G5365" s="406">
        <v>0</v>
      </c>
      <c r="H5365" s="406"/>
      <c r="I5365" s="407"/>
      <c r="J5365" s="407"/>
      <c r="K5365" s="408"/>
    </row>
    <row r="5366" spans="2:11" x14ac:dyDescent="0.25">
      <c r="B5366" s="122">
        <f t="shared" si="84"/>
        <v>5364</v>
      </c>
      <c r="C5366" s="376">
        <v>45538</v>
      </c>
      <c r="D5366" s="236" t="s">
        <v>177</v>
      </c>
      <c r="E5366" s="223" t="str">
        <f>VLOOKUP(D5366,Y$4:AA5368,2,FALSE)</f>
        <v>کمپرسی جفت</v>
      </c>
      <c r="F5366" s="223" t="str">
        <f>VLOOKUP(D5366,Y$4:AA5368,3,FALSE)</f>
        <v>محمد پور</v>
      </c>
      <c r="G5366" s="406">
        <v>0</v>
      </c>
      <c r="H5366" s="406"/>
      <c r="I5366" s="407"/>
      <c r="J5366" s="407"/>
      <c r="K5366" s="408"/>
    </row>
    <row r="5367" spans="2:11" x14ac:dyDescent="0.25">
      <c r="B5367" s="122">
        <f t="shared" si="84"/>
        <v>5365</v>
      </c>
      <c r="C5367" s="376">
        <v>45538</v>
      </c>
      <c r="D5367" s="236" t="s">
        <v>270</v>
      </c>
      <c r="E5367" s="223" t="str">
        <f>VLOOKUP(D5367,Y$4:AA5369,2,FALSE)</f>
        <v>کمپرسی جفت</v>
      </c>
      <c r="F5367" s="223" t="str">
        <f>VLOOKUP(D5367,Y$4:AA5369,3,FALSE)</f>
        <v>محمد پور</v>
      </c>
      <c r="G5367" s="406">
        <v>0</v>
      </c>
      <c r="H5367" s="406"/>
      <c r="I5367" s="407"/>
      <c r="J5367" s="407"/>
      <c r="K5367" s="408"/>
    </row>
    <row r="5368" spans="2:11" x14ac:dyDescent="0.25">
      <c r="B5368" s="122">
        <f t="shared" si="84"/>
        <v>5366</v>
      </c>
      <c r="C5368" s="376">
        <v>45538</v>
      </c>
      <c r="D5368" s="236" t="s">
        <v>268</v>
      </c>
      <c r="E5368" s="223" t="str">
        <f>VLOOKUP(D5368,Y$4:AA5370,2,FALSE)</f>
        <v>کمپرسی تک</v>
      </c>
      <c r="F5368" s="223" t="str">
        <f>VLOOKUP(D5368,Y$4:AA5370,3,FALSE)</f>
        <v>محمد پور</v>
      </c>
      <c r="G5368" s="406">
        <v>0</v>
      </c>
      <c r="H5368" s="406"/>
      <c r="I5368" s="407"/>
      <c r="J5368" s="407"/>
      <c r="K5368" s="408"/>
    </row>
    <row r="5369" spans="2:11" x14ac:dyDescent="0.25">
      <c r="B5369" s="122">
        <f t="shared" si="84"/>
        <v>5367</v>
      </c>
      <c r="C5369" s="376">
        <v>45538</v>
      </c>
      <c r="D5369" s="236" t="s">
        <v>260</v>
      </c>
      <c r="E5369" s="223" t="str">
        <f>VLOOKUP(D5369,Y$4:AA5371,2,FALSE)</f>
        <v>تانکر آب</v>
      </c>
      <c r="F5369" s="223" t="str">
        <f>VLOOKUP(D5369,Y$4:AA5371,3,FALSE)</f>
        <v>محمد پور</v>
      </c>
      <c r="G5369" s="406">
        <v>0</v>
      </c>
      <c r="H5369" s="406"/>
      <c r="I5369" s="407"/>
      <c r="J5369" s="407"/>
      <c r="K5369" s="408"/>
    </row>
    <row r="5370" spans="2:11" x14ac:dyDescent="0.25">
      <c r="B5370" s="122">
        <f t="shared" si="84"/>
        <v>5368</v>
      </c>
      <c r="C5370" s="376">
        <v>45538</v>
      </c>
      <c r="D5370" s="236" t="s">
        <v>284</v>
      </c>
      <c r="E5370" s="223" t="str">
        <f>VLOOKUP(D5370,Y$4:AA5372,2,FALSE)</f>
        <v>کمپرسی جفت</v>
      </c>
      <c r="F5370" s="223" t="str">
        <f>VLOOKUP(D5370,Y$4:AA5372,3,FALSE)</f>
        <v>محمد پور</v>
      </c>
      <c r="G5370" s="406">
        <v>0</v>
      </c>
      <c r="H5370" s="406"/>
      <c r="I5370" s="407"/>
      <c r="J5370" s="407"/>
      <c r="K5370" s="408"/>
    </row>
    <row r="5371" spans="2:11" x14ac:dyDescent="0.25">
      <c r="B5371" s="122">
        <f t="shared" si="84"/>
        <v>5369</v>
      </c>
      <c r="C5371" s="376">
        <v>45538</v>
      </c>
      <c r="D5371" s="236" t="s">
        <v>359</v>
      </c>
      <c r="E5371" s="223" t="str">
        <f>VLOOKUP(D5371,Y$4:AA5373,2,FALSE)</f>
        <v>کمپرسی جفت</v>
      </c>
      <c r="F5371" s="223" t="str">
        <f>VLOOKUP(D5371,Y$4:AA5373,3,FALSE)</f>
        <v>محمد پور</v>
      </c>
      <c r="G5371" s="406">
        <v>0</v>
      </c>
      <c r="H5371" s="406"/>
      <c r="I5371" s="407"/>
      <c r="J5371" s="407"/>
      <c r="K5371" s="408"/>
    </row>
    <row r="5372" spans="2:11" x14ac:dyDescent="0.25">
      <c r="B5372" s="122">
        <f t="shared" si="84"/>
        <v>5370</v>
      </c>
      <c r="C5372" s="376">
        <v>45538</v>
      </c>
      <c r="D5372" s="236" t="s">
        <v>361</v>
      </c>
      <c r="E5372" s="223" t="str">
        <f>VLOOKUP(D5372,Y$4:AA5374,2,FALSE)</f>
        <v>لودر</v>
      </c>
      <c r="F5372" s="223" t="str">
        <f>VLOOKUP(D5372,Y$4:AA5374,3,FALSE)</f>
        <v>محمد پور</v>
      </c>
      <c r="G5372" s="406">
        <v>0</v>
      </c>
      <c r="H5372" s="406"/>
      <c r="I5372" s="407"/>
      <c r="J5372" s="407"/>
      <c r="K5372" s="408"/>
    </row>
    <row r="5373" spans="2:11" x14ac:dyDescent="0.25">
      <c r="B5373" s="122">
        <f t="shared" si="84"/>
        <v>5371</v>
      </c>
      <c r="C5373" s="376">
        <v>45538</v>
      </c>
      <c r="D5373" s="236" t="s">
        <v>393</v>
      </c>
      <c r="E5373" s="223" t="str">
        <f>VLOOKUP(D5373,Y$4:AA5375,2,FALSE)</f>
        <v xml:space="preserve"> پمپ بتن</v>
      </c>
      <c r="F5373" s="223" t="str">
        <f>VLOOKUP(D5373,Y$4:AA5375,3,FALSE)</f>
        <v>اسماعیل پور</v>
      </c>
      <c r="G5373" s="406">
        <v>0</v>
      </c>
      <c r="H5373" s="406"/>
      <c r="I5373" s="407"/>
      <c r="J5373" s="407"/>
      <c r="K5373" s="408"/>
    </row>
    <row r="5374" spans="2:11" x14ac:dyDescent="0.25">
      <c r="B5374" s="122">
        <f t="shared" si="84"/>
        <v>5372</v>
      </c>
      <c r="C5374" s="376">
        <v>45538</v>
      </c>
      <c r="D5374" s="236" t="s">
        <v>387</v>
      </c>
      <c r="E5374" s="223" t="str">
        <f>VLOOKUP(D5374,Y$4:AA5376,2,FALSE)</f>
        <v>کمپرسی تک</v>
      </c>
      <c r="F5374" s="223" t="str">
        <f>VLOOKUP(D5374,Y$4:AA5376,3,FALSE)</f>
        <v>جواد رضاپور</v>
      </c>
      <c r="G5374" s="406">
        <v>0</v>
      </c>
      <c r="H5374" s="406"/>
      <c r="I5374" s="407"/>
      <c r="J5374" s="407"/>
      <c r="K5374" s="408"/>
    </row>
    <row r="5375" spans="2:11" x14ac:dyDescent="0.25">
      <c r="B5375" s="122">
        <f t="shared" si="84"/>
        <v>5373</v>
      </c>
      <c r="C5375" s="376">
        <v>45538</v>
      </c>
      <c r="D5375" s="236" t="s">
        <v>388</v>
      </c>
      <c r="E5375" s="223" t="str">
        <f>VLOOKUP(D5375,Y$4:AA5377,2,FALSE)</f>
        <v>کمپرسی تک</v>
      </c>
      <c r="F5375" s="223" t="str">
        <f>VLOOKUP(D5375,Y$4:AA5377,3,FALSE)</f>
        <v>جواد رضاپور</v>
      </c>
      <c r="G5375" s="406">
        <v>0</v>
      </c>
      <c r="H5375" s="406"/>
      <c r="I5375" s="407"/>
      <c r="J5375" s="407"/>
      <c r="K5375" s="408"/>
    </row>
    <row r="5376" spans="2:11" x14ac:dyDescent="0.25">
      <c r="B5376" s="122">
        <f t="shared" si="84"/>
        <v>5374</v>
      </c>
      <c r="C5376" s="376">
        <v>45538</v>
      </c>
      <c r="D5376" s="236" t="s">
        <v>397</v>
      </c>
      <c r="E5376" s="223" t="str">
        <f>VLOOKUP(D5376,Y$4:AA5378,2,FALSE)</f>
        <v>لودر</v>
      </c>
      <c r="F5376" s="223" t="str">
        <f>VLOOKUP(D5376,Y$4:AA5378,3,FALSE)</f>
        <v>جواد رضاپور</v>
      </c>
      <c r="G5376" s="406">
        <v>0</v>
      </c>
      <c r="H5376" s="406"/>
      <c r="I5376" s="407"/>
      <c r="J5376" s="407"/>
      <c r="K5376" s="408"/>
    </row>
    <row r="5377" spans="2:11" x14ac:dyDescent="0.25">
      <c r="B5377" s="122">
        <f t="shared" si="84"/>
        <v>5375</v>
      </c>
      <c r="C5377" s="376">
        <v>45538</v>
      </c>
      <c r="D5377" s="236" t="s">
        <v>435</v>
      </c>
      <c r="E5377" s="223" t="str">
        <f>VLOOKUP(D5377,Y$4:AA5379,2,FALSE)</f>
        <v>بلدوزر</v>
      </c>
      <c r="F5377" s="223" t="str">
        <f>VLOOKUP(D5377,Y$4:AA5379,3,FALSE)</f>
        <v>جواد رضاپور</v>
      </c>
      <c r="G5377" s="406">
        <v>222</v>
      </c>
      <c r="H5377" s="406"/>
      <c r="I5377" s="407"/>
      <c r="J5377" s="407"/>
      <c r="K5377" s="408"/>
    </row>
    <row r="5378" spans="2:11" x14ac:dyDescent="0.25">
      <c r="B5378" s="122">
        <f t="shared" si="84"/>
        <v>5376</v>
      </c>
      <c r="C5378" s="376">
        <v>45538</v>
      </c>
      <c r="D5378" s="236" t="s">
        <v>436</v>
      </c>
      <c r="E5378" s="223" t="str">
        <f>VLOOKUP(D5378,Y$4:AA5380,2,FALSE)</f>
        <v>تانکر آب</v>
      </c>
      <c r="F5378" s="223" t="str">
        <f>VLOOKUP(D5378,Y$4:AA5380,3,FALSE)</f>
        <v>جواد رضاپور</v>
      </c>
      <c r="G5378" s="406">
        <v>121</v>
      </c>
      <c r="H5378" s="406"/>
      <c r="I5378" s="407"/>
      <c r="J5378" s="407"/>
      <c r="K5378" s="408"/>
    </row>
    <row r="5379" spans="2:11" x14ac:dyDescent="0.25">
      <c r="B5379" s="122">
        <f t="shared" si="84"/>
        <v>5377</v>
      </c>
      <c r="C5379" s="376">
        <v>45538</v>
      </c>
      <c r="D5379" s="361" t="s">
        <v>261</v>
      </c>
      <c r="E5379" s="223" t="str">
        <f>VLOOKUP(D5379,Y$4:AA5381,2,FALSE)</f>
        <v>تانکر آب</v>
      </c>
      <c r="F5379" s="223" t="str">
        <f>VLOOKUP(D5379,Y$4:AA5381,3,FALSE)</f>
        <v>خاکسارنژاد</v>
      </c>
      <c r="G5379" s="406">
        <v>0</v>
      </c>
      <c r="H5379" s="406"/>
      <c r="I5379" s="407"/>
      <c r="J5379" s="407"/>
      <c r="K5379" s="408"/>
    </row>
    <row r="5380" spans="2:11" x14ac:dyDescent="0.25">
      <c r="B5380" s="122">
        <f t="shared" si="84"/>
        <v>5378</v>
      </c>
      <c r="C5380" s="376">
        <v>45538</v>
      </c>
      <c r="D5380" s="409" t="s">
        <v>487</v>
      </c>
      <c r="E5380" s="223" t="str">
        <f>VLOOKUP(D5380,Y$4:AA5382,2,FALSE)</f>
        <v>کمپرسی تک</v>
      </c>
      <c r="F5380" s="223" t="str">
        <f>VLOOKUP(D5380,Y$4:AA5382,3,FALSE)</f>
        <v>رمضانی مقدم</v>
      </c>
      <c r="G5380" s="406">
        <v>0</v>
      </c>
      <c r="H5380" s="406"/>
      <c r="I5380" s="407"/>
      <c r="J5380" s="407"/>
      <c r="K5380" s="408"/>
    </row>
    <row r="5381" spans="2:11" x14ac:dyDescent="0.25">
      <c r="B5381" s="122">
        <f t="shared" si="84"/>
        <v>5379</v>
      </c>
      <c r="C5381" s="376">
        <v>45538</v>
      </c>
      <c r="D5381" s="409" t="s">
        <v>488</v>
      </c>
      <c r="E5381" s="223" t="str">
        <f>VLOOKUP(D5381,Y$4:AA5383,2,FALSE)</f>
        <v>کمپرسی تک</v>
      </c>
      <c r="F5381" s="223" t="str">
        <f>VLOOKUP(D5381,Y$4:AA5383,3,FALSE)</f>
        <v>رمضانی مقدم</v>
      </c>
      <c r="G5381" s="406">
        <v>0</v>
      </c>
      <c r="H5381" s="406"/>
      <c r="I5381" s="407"/>
      <c r="J5381" s="407"/>
      <c r="K5381" s="408"/>
    </row>
    <row r="5382" spans="2:11" x14ac:dyDescent="0.25">
      <c r="B5382" s="122">
        <f t="shared" si="84"/>
        <v>5380</v>
      </c>
      <c r="C5382" s="376">
        <v>45538</v>
      </c>
      <c r="D5382" s="409" t="s">
        <v>489</v>
      </c>
      <c r="E5382" s="223" t="str">
        <f>VLOOKUP(D5382,Y$4:AA5384,2,FALSE)</f>
        <v>کمپرسی تک</v>
      </c>
      <c r="F5382" s="223" t="str">
        <f>VLOOKUP(D5382,Y$4:AA5384,3,FALSE)</f>
        <v>رمضانی مقدم</v>
      </c>
      <c r="G5382" s="406">
        <v>0</v>
      </c>
      <c r="H5382" s="406"/>
      <c r="I5382" s="407"/>
      <c r="J5382" s="407"/>
      <c r="K5382" s="408"/>
    </row>
    <row r="5383" spans="2:11" x14ac:dyDescent="0.25">
      <c r="B5383" s="122">
        <f t="shared" si="84"/>
        <v>5381</v>
      </c>
      <c r="C5383" s="376">
        <v>45538</v>
      </c>
      <c r="D5383" s="409" t="s">
        <v>490</v>
      </c>
      <c r="E5383" s="223" t="str">
        <f>VLOOKUP(D5383,Y$4:AA5385,2,FALSE)</f>
        <v>کمپرسی تک</v>
      </c>
      <c r="F5383" s="223" t="str">
        <f>VLOOKUP(D5383,Y$4:AA5385,3,FALSE)</f>
        <v>رمضانی مقدم</v>
      </c>
      <c r="G5383" s="406">
        <v>300</v>
      </c>
      <c r="H5383" s="406"/>
      <c r="I5383" s="407"/>
      <c r="J5383" s="407"/>
      <c r="K5383" s="408"/>
    </row>
    <row r="5384" spans="2:11" x14ac:dyDescent="0.25">
      <c r="B5384" s="122">
        <f t="shared" si="84"/>
        <v>5382</v>
      </c>
      <c r="C5384" s="376">
        <v>45538</v>
      </c>
      <c r="D5384" s="409" t="s">
        <v>491</v>
      </c>
      <c r="E5384" s="360" t="str">
        <f>VLOOKUP(D5384,Y$4:AA5386,2,FALSE)</f>
        <v>لودر</v>
      </c>
      <c r="F5384" s="360" t="str">
        <f>VLOOKUP(D5384,Y$4:AA5386,3,FALSE)</f>
        <v>رمضانی مقدم</v>
      </c>
      <c r="G5384" s="406">
        <v>33</v>
      </c>
      <c r="H5384" s="406"/>
      <c r="I5384" s="407"/>
      <c r="J5384" s="407"/>
      <c r="K5384" s="408"/>
    </row>
    <row r="5385" spans="2:11" x14ac:dyDescent="0.25">
      <c r="B5385" s="122">
        <f t="shared" si="84"/>
        <v>5383</v>
      </c>
      <c r="C5385" s="376">
        <v>45539</v>
      </c>
      <c r="D5385" s="236" t="s">
        <v>127</v>
      </c>
      <c r="E5385" s="223" t="str">
        <f>VLOOKUP(D5385,Y$4:AA5387,2,FALSE)</f>
        <v>بلدوزر</v>
      </c>
      <c r="F5385" s="223" t="str">
        <f>VLOOKUP(D5385,Y$4:AA5387,3,FALSE)</f>
        <v>شرکتی-رجب زاده</v>
      </c>
      <c r="G5385" s="406">
        <v>280</v>
      </c>
      <c r="H5385" s="406"/>
      <c r="I5385" s="407"/>
      <c r="J5385" s="407"/>
      <c r="K5385" s="408"/>
    </row>
    <row r="5386" spans="2:11" x14ac:dyDescent="0.25">
      <c r="B5386" s="122">
        <f t="shared" si="84"/>
        <v>5384</v>
      </c>
      <c r="C5386" s="376">
        <v>45539</v>
      </c>
      <c r="D5386" s="236" t="s">
        <v>297</v>
      </c>
      <c r="E5386" s="223" t="str">
        <f>VLOOKUP(D5386,Y$4:AA5388,2,FALSE)</f>
        <v>بلدوزر</v>
      </c>
      <c r="F5386" s="223" t="str">
        <f>VLOOKUP(D5386,Y$4:AA5388,3,FALSE)</f>
        <v>شرکتی-نخعی</v>
      </c>
      <c r="G5386" s="406">
        <v>206</v>
      </c>
      <c r="H5386" s="406"/>
      <c r="I5386" s="407"/>
      <c r="J5386" s="407"/>
      <c r="K5386" s="408"/>
    </row>
    <row r="5387" spans="2:11" x14ac:dyDescent="0.25">
      <c r="B5387" s="122">
        <f t="shared" si="84"/>
        <v>5385</v>
      </c>
      <c r="C5387" s="376">
        <v>45539</v>
      </c>
      <c r="D5387" s="236" t="s">
        <v>88</v>
      </c>
      <c r="E5387" s="223" t="str">
        <f>VLOOKUP(D5387,Y$4:AA5389,2,FALSE)</f>
        <v>گریدر  ۱۶g</v>
      </c>
      <c r="F5387" s="223" t="str">
        <f>VLOOKUP(D5387,Y$4:AA5389,3,FALSE)</f>
        <v>شرکتی-یگانه</v>
      </c>
      <c r="G5387" s="406">
        <v>167</v>
      </c>
      <c r="H5387" s="406"/>
      <c r="I5387" s="407"/>
      <c r="J5387" s="407"/>
      <c r="K5387" s="408"/>
    </row>
    <row r="5388" spans="2:11" x14ac:dyDescent="0.25">
      <c r="B5388" s="122">
        <f t="shared" si="84"/>
        <v>5386</v>
      </c>
      <c r="C5388" s="376">
        <v>45539</v>
      </c>
      <c r="D5388" s="236" t="s">
        <v>301</v>
      </c>
      <c r="E5388" s="223" t="str">
        <f>VLOOKUP(D5388,Y$4:AA5390,2,FALSE)</f>
        <v>گریدر  ۱۶g</v>
      </c>
      <c r="F5388" s="223" t="str">
        <f>VLOOKUP(D5388,Y$4:AA5390,3,FALSE)</f>
        <v>شرکتی-حسن پور</v>
      </c>
      <c r="G5388" s="406">
        <v>0</v>
      </c>
      <c r="H5388" s="406"/>
      <c r="I5388" s="407"/>
      <c r="J5388" s="407"/>
      <c r="K5388" s="408"/>
    </row>
    <row r="5389" spans="2:11" x14ac:dyDescent="0.25">
      <c r="B5389" s="122">
        <f t="shared" si="84"/>
        <v>5387</v>
      </c>
      <c r="C5389" s="376">
        <v>45539</v>
      </c>
      <c r="D5389" s="236" t="s">
        <v>120</v>
      </c>
      <c r="E5389" s="223" t="str">
        <f>VLOOKUP(D5389,Y$4:AA5391,2,FALSE)</f>
        <v>میکسراتکو</v>
      </c>
      <c r="F5389" s="223" t="str">
        <f>VLOOKUP(D5389,Y$4:AA5391,3,FALSE)</f>
        <v>شرکتی-شاکری</v>
      </c>
      <c r="G5389" s="406">
        <v>0</v>
      </c>
      <c r="H5389" s="406"/>
      <c r="I5389" s="407"/>
      <c r="J5389" s="407"/>
      <c r="K5389" s="408"/>
    </row>
    <row r="5390" spans="2:11" x14ac:dyDescent="0.25">
      <c r="B5390" s="122">
        <f t="shared" si="84"/>
        <v>5388</v>
      </c>
      <c r="C5390" s="376">
        <v>45539</v>
      </c>
      <c r="D5390" s="236" t="s">
        <v>122</v>
      </c>
      <c r="E5390" s="223" t="str">
        <f>VLOOKUP(D5390,Y$4:AA5392,2,FALSE)</f>
        <v>میکسر امیکو</v>
      </c>
      <c r="F5390" s="223" t="str">
        <f>VLOOKUP(D5390,Y$4:AA5392,3,FALSE)</f>
        <v>شرکتی-زراعتی</v>
      </c>
      <c r="G5390" s="406">
        <v>74</v>
      </c>
      <c r="H5390" s="406"/>
      <c r="I5390" s="407"/>
      <c r="J5390" s="407"/>
      <c r="K5390" s="408"/>
    </row>
    <row r="5391" spans="2:11" x14ac:dyDescent="0.25">
      <c r="B5391" s="122">
        <f t="shared" si="84"/>
        <v>5389</v>
      </c>
      <c r="C5391" s="376">
        <v>45539</v>
      </c>
      <c r="D5391" s="236" t="s">
        <v>356</v>
      </c>
      <c r="E5391" s="223" t="str">
        <f>VLOOKUP(D5391,Y$4:AA5393,2,FALSE)</f>
        <v>میکسر اتکو</v>
      </c>
      <c r="F5391" s="223" t="str">
        <f>VLOOKUP(D5391,Y$4:AA5393,3,FALSE)</f>
        <v>-</v>
      </c>
      <c r="G5391" s="406">
        <v>123</v>
      </c>
      <c r="H5391" s="406"/>
      <c r="I5391" s="407"/>
      <c r="J5391" s="407"/>
      <c r="K5391" s="408"/>
    </row>
    <row r="5392" spans="2:11" x14ac:dyDescent="0.25">
      <c r="B5392" s="122">
        <f t="shared" si="84"/>
        <v>5390</v>
      </c>
      <c r="C5392" s="376">
        <v>45539</v>
      </c>
      <c r="D5392" s="236" t="s">
        <v>460</v>
      </c>
      <c r="E5392" s="223" t="str">
        <f>VLOOKUP(D5392,Y$4:AA5394,2,FALSE)</f>
        <v>میکسر امیکو</v>
      </c>
      <c r="F5392" s="223" t="str">
        <f>VLOOKUP(D5392,Y$4:AA5394,3,FALSE)</f>
        <v>شرکتی-زراعتی</v>
      </c>
      <c r="G5392" s="406">
        <v>360</v>
      </c>
      <c r="H5392" s="406"/>
      <c r="I5392" s="407"/>
      <c r="J5392" s="407"/>
      <c r="K5392" s="408"/>
    </row>
    <row r="5393" spans="2:11" x14ac:dyDescent="0.25">
      <c r="B5393" s="122">
        <f t="shared" si="84"/>
        <v>5391</v>
      </c>
      <c r="C5393" s="376">
        <v>45539</v>
      </c>
      <c r="D5393" s="236" t="s">
        <v>119</v>
      </c>
      <c r="E5393" s="223" t="str">
        <f>VLOOKUP(D5393,Y$4:AA5395,2,FALSE)</f>
        <v>غلطک</v>
      </c>
      <c r="F5393" s="223" t="str">
        <f>VLOOKUP(D5393,Y$4:AA5395,3,FALSE)</f>
        <v>شرکتی-جمالی</v>
      </c>
      <c r="G5393" s="406">
        <v>0</v>
      </c>
      <c r="H5393" s="406"/>
      <c r="I5393" s="407"/>
      <c r="J5393" s="407"/>
      <c r="K5393" s="408"/>
    </row>
    <row r="5394" spans="2:11" x14ac:dyDescent="0.25">
      <c r="B5394" s="122">
        <f t="shared" si="84"/>
        <v>5392</v>
      </c>
      <c r="C5394" s="376">
        <v>45539</v>
      </c>
      <c r="D5394" s="236" t="s">
        <v>110</v>
      </c>
      <c r="E5394" s="223" t="str">
        <f>VLOOKUP(D5394,Y$4:AA5396,2,FALSE)</f>
        <v>غلطک</v>
      </c>
      <c r="F5394" s="223" t="str">
        <f>VLOOKUP(D5394,Y$4:AA5396,3,FALSE)</f>
        <v>شرکتی-شیری</v>
      </c>
      <c r="G5394" s="406">
        <v>0</v>
      </c>
      <c r="H5394" s="406"/>
      <c r="I5394" s="407"/>
      <c r="J5394" s="407"/>
      <c r="K5394" s="408"/>
    </row>
    <row r="5395" spans="2:11" x14ac:dyDescent="0.25">
      <c r="B5395" s="122">
        <f t="shared" si="84"/>
        <v>5393</v>
      </c>
      <c r="C5395" s="376">
        <v>45539</v>
      </c>
      <c r="D5395" s="236" t="s">
        <v>107</v>
      </c>
      <c r="E5395" s="223" t="str">
        <f>VLOOKUP(D5395,Y$4:AA5397,2,FALSE)</f>
        <v>غلطک</v>
      </c>
      <c r="F5395" s="223" t="str">
        <f>VLOOKUP(D5395,Y$4:AA5397,3,FALSE)</f>
        <v>شرکتی-دیانتی</v>
      </c>
      <c r="G5395" s="406">
        <v>0</v>
      </c>
      <c r="H5395" s="406"/>
      <c r="I5395" s="407"/>
      <c r="J5395" s="407"/>
      <c r="K5395" s="408"/>
    </row>
    <row r="5396" spans="2:11" x14ac:dyDescent="0.25">
      <c r="B5396" s="122">
        <f t="shared" si="84"/>
        <v>5394</v>
      </c>
      <c r="C5396" s="376">
        <v>45539</v>
      </c>
      <c r="D5396" s="236" t="s">
        <v>285</v>
      </c>
      <c r="E5396" s="223" t="str">
        <f>VLOOKUP(D5396,Y$4:AA5398,2,FALSE)</f>
        <v>غلطک</v>
      </c>
      <c r="F5396" s="223" t="str">
        <f>VLOOKUP(D5396,Y$4:AA5398,3,FALSE)</f>
        <v>شرکتی-شیری</v>
      </c>
      <c r="G5396" s="406">
        <v>137</v>
      </c>
      <c r="H5396" s="406"/>
      <c r="I5396" s="407"/>
      <c r="J5396" s="407"/>
      <c r="K5396" s="408"/>
    </row>
    <row r="5397" spans="2:11" x14ac:dyDescent="0.25">
      <c r="B5397" s="122">
        <f t="shared" si="84"/>
        <v>5395</v>
      </c>
      <c r="C5397" s="376">
        <v>45539</v>
      </c>
      <c r="D5397" s="236" t="s">
        <v>380</v>
      </c>
      <c r="E5397" s="223" t="str">
        <f>VLOOKUP(D5397,Y$4:AA5399,2,FALSE)</f>
        <v>غلطک</v>
      </c>
      <c r="F5397" s="223">
        <f>VLOOKUP(D5397,Y$4:AA5399,3,FALSE)</f>
        <v>0</v>
      </c>
      <c r="G5397" s="406">
        <v>0</v>
      </c>
      <c r="H5397" s="406"/>
      <c r="I5397" s="407"/>
      <c r="J5397" s="407"/>
      <c r="K5397" s="408"/>
    </row>
    <row r="5398" spans="2:11" x14ac:dyDescent="0.25">
      <c r="B5398" s="122">
        <f t="shared" si="84"/>
        <v>5396</v>
      </c>
      <c r="C5398" s="376">
        <v>45539</v>
      </c>
      <c r="D5398" s="236" t="s">
        <v>381</v>
      </c>
      <c r="E5398" s="223" t="str">
        <f>VLOOKUP(D5398,Y$4:AA5400,2,FALSE)</f>
        <v>غلطک</v>
      </c>
      <c r="F5398" s="223">
        <f>VLOOKUP(D5398,Y$4:AA5400,3,FALSE)</f>
        <v>0</v>
      </c>
      <c r="G5398" s="406">
        <v>0</v>
      </c>
      <c r="H5398" s="406"/>
      <c r="I5398" s="407"/>
      <c r="J5398" s="407"/>
      <c r="K5398" s="408"/>
    </row>
    <row r="5399" spans="2:11" x14ac:dyDescent="0.25">
      <c r="B5399" s="122">
        <f t="shared" si="84"/>
        <v>5397</v>
      </c>
      <c r="C5399" s="376">
        <v>45539</v>
      </c>
      <c r="D5399" s="236" t="s">
        <v>91</v>
      </c>
      <c r="E5399" s="223" t="str">
        <f>VLOOKUP(D5399,Y$4:AA5401,2,FALSE)</f>
        <v>کامیون کمپرسی</v>
      </c>
      <c r="F5399" s="223" t="str">
        <f>VLOOKUP(D5399,Y$4:AA5401,3,FALSE)</f>
        <v>شرکتی-یحیی زاده</v>
      </c>
      <c r="G5399" s="406">
        <v>0</v>
      </c>
      <c r="H5399" s="406"/>
      <c r="I5399" s="407"/>
      <c r="J5399" s="407"/>
      <c r="K5399" s="408"/>
    </row>
    <row r="5400" spans="2:11" x14ac:dyDescent="0.25">
      <c r="B5400" s="122">
        <f t="shared" si="84"/>
        <v>5398</v>
      </c>
      <c r="C5400" s="376">
        <v>45539</v>
      </c>
      <c r="D5400" s="236" t="s">
        <v>94</v>
      </c>
      <c r="E5400" s="223" t="str">
        <f>VLOOKUP(D5400,Y$4:AA5402,2,FALSE)</f>
        <v>کامیون کمپرسی</v>
      </c>
      <c r="F5400" s="223" t="str">
        <f>VLOOKUP(D5400,Y$4:AA5402,3,FALSE)</f>
        <v>شرکتی-نوروز غلامی</v>
      </c>
      <c r="G5400" s="406">
        <v>0</v>
      </c>
      <c r="H5400" s="406"/>
      <c r="I5400" s="407"/>
      <c r="J5400" s="407"/>
      <c r="K5400" s="408"/>
    </row>
    <row r="5401" spans="2:11" x14ac:dyDescent="0.25">
      <c r="B5401" s="122">
        <f t="shared" si="84"/>
        <v>5399</v>
      </c>
      <c r="C5401" s="376">
        <v>45539</v>
      </c>
      <c r="D5401" s="236" t="s">
        <v>117</v>
      </c>
      <c r="E5401" s="223" t="str">
        <f>VLOOKUP(D5401,Y$4:AA5403,2,FALSE)</f>
        <v>کامیون کمپرسی</v>
      </c>
      <c r="F5401" s="223" t="str">
        <f>VLOOKUP(D5401,Y$4:AA5403,3,FALSE)</f>
        <v>شرکتی-علیرضا اقلیمی</v>
      </c>
      <c r="G5401" s="406">
        <v>200</v>
      </c>
      <c r="H5401" s="406"/>
      <c r="I5401" s="407"/>
      <c r="J5401" s="407"/>
      <c r="K5401" s="408"/>
    </row>
    <row r="5402" spans="2:11" x14ac:dyDescent="0.25">
      <c r="B5402" s="122">
        <f t="shared" si="84"/>
        <v>5400</v>
      </c>
      <c r="C5402" s="376">
        <v>45539</v>
      </c>
      <c r="D5402" s="236" t="s">
        <v>130</v>
      </c>
      <c r="E5402" s="223" t="str">
        <f>VLOOKUP(D5402,Y$4:AA5404,2,FALSE)</f>
        <v>تانکر ابپاش بنز</v>
      </c>
      <c r="F5402" s="223" t="str">
        <f>VLOOKUP(D5402,Y$4:AA5404,3,FALSE)</f>
        <v>شرکتی-بارانی</v>
      </c>
      <c r="G5402" s="406">
        <v>61</v>
      </c>
      <c r="H5402" s="406"/>
      <c r="I5402" s="407"/>
      <c r="J5402" s="407"/>
      <c r="K5402" s="408"/>
    </row>
    <row r="5403" spans="2:11" x14ac:dyDescent="0.25">
      <c r="B5403" s="122">
        <f t="shared" si="84"/>
        <v>5401</v>
      </c>
      <c r="C5403" s="376">
        <v>45539</v>
      </c>
      <c r="D5403" s="236" t="s">
        <v>96</v>
      </c>
      <c r="E5403" s="223" t="str">
        <f>VLOOKUP(D5403,Y$4:AA5405,2,FALSE)</f>
        <v>تانکر ابپاش بنز</v>
      </c>
      <c r="F5403" s="223" t="str">
        <f>VLOOKUP(D5403,Y$4:AA5405,3,FALSE)</f>
        <v>شرکتی-میامی</v>
      </c>
      <c r="G5403" s="406">
        <v>106</v>
      </c>
      <c r="H5403" s="406"/>
      <c r="I5403" s="407"/>
      <c r="J5403" s="407"/>
      <c r="K5403" s="408"/>
    </row>
    <row r="5404" spans="2:11" x14ac:dyDescent="0.25">
      <c r="B5404" s="122">
        <f t="shared" si="84"/>
        <v>5402</v>
      </c>
      <c r="C5404" s="376">
        <v>45539</v>
      </c>
      <c r="D5404" s="236" t="s">
        <v>114</v>
      </c>
      <c r="E5404" s="223" t="str">
        <f>VLOOKUP(D5404,Y$4:AA5406,2,FALSE)</f>
        <v>تانکر سوخت بنز</v>
      </c>
      <c r="F5404" s="223" t="str">
        <f>VLOOKUP(D5404,Y$4:AA5406,3,FALSE)</f>
        <v>شرکتی-برات زاده- از تاریخ 1 تیرماه</v>
      </c>
      <c r="G5404" s="406">
        <v>0</v>
      </c>
      <c r="H5404" s="406"/>
      <c r="I5404" s="407"/>
      <c r="J5404" s="407"/>
      <c r="K5404" s="408"/>
    </row>
    <row r="5405" spans="2:11" x14ac:dyDescent="0.25">
      <c r="B5405" s="122">
        <f t="shared" si="84"/>
        <v>5403</v>
      </c>
      <c r="C5405" s="376">
        <v>45539</v>
      </c>
      <c r="D5405" s="106" t="s">
        <v>399</v>
      </c>
      <c r="E5405" s="223" t="str">
        <f>VLOOKUP(D5405,Y$4:AA5407,2,FALSE)</f>
        <v xml:space="preserve"> لودر</v>
      </c>
      <c r="F5405" s="223" t="str">
        <f>VLOOKUP(D5405,Y$4:AA5407,3,FALSE)</f>
        <v>شرکتی-پیروزی</v>
      </c>
      <c r="G5405" s="406">
        <v>0</v>
      </c>
      <c r="H5405" s="406"/>
      <c r="I5405" s="407"/>
      <c r="J5405" s="407"/>
      <c r="K5405" s="408"/>
    </row>
    <row r="5406" spans="2:11" x14ac:dyDescent="0.25">
      <c r="B5406" s="122">
        <f t="shared" si="84"/>
        <v>5404</v>
      </c>
      <c r="C5406" s="376">
        <v>45539</v>
      </c>
      <c r="D5406" s="236" t="s">
        <v>158</v>
      </c>
      <c r="E5406" s="223" t="str">
        <f>VLOOKUP(D5406,Y$4:AA5408,2,FALSE)</f>
        <v>بیل مکانیکی</v>
      </c>
      <c r="F5406" s="223" t="str">
        <f>VLOOKUP(D5406,Y$4:AA5408,3,FALSE)</f>
        <v>تکبری</v>
      </c>
      <c r="G5406" s="406">
        <v>146</v>
      </c>
      <c r="H5406" s="406"/>
      <c r="I5406" s="407"/>
      <c r="J5406" s="407"/>
      <c r="K5406" s="408"/>
    </row>
    <row r="5407" spans="2:11" x14ac:dyDescent="0.25">
      <c r="B5407" s="122">
        <f t="shared" si="84"/>
        <v>5405</v>
      </c>
      <c r="C5407" s="376">
        <v>45539</v>
      </c>
      <c r="D5407" s="236" t="s">
        <v>144</v>
      </c>
      <c r="E5407" s="223" t="str">
        <f>VLOOKUP(D5407,Y$4:AA5409,2,FALSE)</f>
        <v>بلدوزر D85</v>
      </c>
      <c r="F5407" s="223" t="str">
        <f>VLOOKUP(D5407,Y$4:AA5409,3,FALSE)</f>
        <v>اکبری</v>
      </c>
      <c r="G5407" s="406">
        <v>75</v>
      </c>
      <c r="H5407" s="406"/>
      <c r="I5407" s="407"/>
      <c r="J5407" s="407"/>
      <c r="K5407" s="408"/>
    </row>
    <row r="5408" spans="2:11" x14ac:dyDescent="0.25">
      <c r="B5408" s="122">
        <f t="shared" si="84"/>
        <v>5406</v>
      </c>
      <c r="C5408" s="376">
        <v>45539</v>
      </c>
      <c r="D5408" s="236" t="s">
        <v>146</v>
      </c>
      <c r="E5408" s="223" t="str">
        <f>VLOOKUP(D5408,Y$4:AA5410,2,FALSE)</f>
        <v>بلدوزر D85</v>
      </c>
      <c r="F5408" s="223" t="str">
        <f>VLOOKUP(D5408,Y$4:AA5410,3,FALSE)</f>
        <v>اکبری</v>
      </c>
      <c r="G5408" s="406">
        <v>188</v>
      </c>
      <c r="H5408" s="406"/>
      <c r="I5408" s="407"/>
      <c r="J5408" s="407"/>
      <c r="K5408" s="408"/>
    </row>
    <row r="5409" spans="2:11" x14ac:dyDescent="0.25">
      <c r="B5409" s="122">
        <f t="shared" si="84"/>
        <v>5407</v>
      </c>
      <c r="C5409" s="376">
        <v>45539</v>
      </c>
      <c r="D5409" s="236" t="s">
        <v>147</v>
      </c>
      <c r="E5409" s="223" t="str">
        <f>VLOOKUP(D5409,Y$4:AA5411,2,FALSE)</f>
        <v>بلدوزر کاترپیلار D8</v>
      </c>
      <c r="F5409" s="223" t="str">
        <f>VLOOKUP(D5409,Y$4:AA5411,3,FALSE)</f>
        <v>حسن پور</v>
      </c>
      <c r="G5409" s="406">
        <v>425</v>
      </c>
      <c r="H5409" s="406"/>
      <c r="I5409" s="407"/>
      <c r="J5409" s="407"/>
      <c r="K5409" s="408"/>
    </row>
    <row r="5410" spans="2:11" x14ac:dyDescent="0.25">
      <c r="B5410" s="122">
        <f t="shared" si="84"/>
        <v>5408</v>
      </c>
      <c r="C5410" s="376">
        <v>45539</v>
      </c>
      <c r="D5410" s="236" t="s">
        <v>162</v>
      </c>
      <c r="E5410" s="223" t="str">
        <f>VLOOKUP(D5410,Y$4:AA5412,2,FALSE)</f>
        <v>بیل مکانیکی</v>
      </c>
      <c r="F5410" s="223" t="str">
        <f>VLOOKUP(D5410,Y$4:AA5412,3,FALSE)</f>
        <v>رضاپور</v>
      </c>
      <c r="G5410" s="406">
        <v>220</v>
      </c>
      <c r="H5410" s="406"/>
      <c r="I5410" s="407"/>
      <c r="J5410" s="407"/>
      <c r="K5410" s="408"/>
    </row>
    <row r="5411" spans="2:11" x14ac:dyDescent="0.25">
      <c r="B5411" s="122">
        <f t="shared" si="84"/>
        <v>5409</v>
      </c>
      <c r="C5411" s="376">
        <v>45539</v>
      </c>
      <c r="D5411" s="236" t="s">
        <v>398</v>
      </c>
      <c r="E5411" s="223" t="str">
        <f>VLOOKUP(D5411,Y$4:AA5413,2,FALSE)</f>
        <v>بلدوزر</v>
      </c>
      <c r="F5411" s="223" t="str">
        <f>VLOOKUP(D5411,Y$4:AA5413,3,FALSE)</f>
        <v>جواد رضاپور</v>
      </c>
      <c r="G5411" s="406">
        <v>220</v>
      </c>
      <c r="H5411" s="406"/>
      <c r="I5411" s="407"/>
      <c r="J5411" s="407"/>
      <c r="K5411" s="408"/>
    </row>
    <row r="5412" spans="2:11" x14ac:dyDescent="0.25">
      <c r="B5412" s="122">
        <f t="shared" si="84"/>
        <v>5410</v>
      </c>
      <c r="C5412" s="376">
        <v>45539</v>
      </c>
      <c r="D5412" s="236" t="s">
        <v>149</v>
      </c>
      <c r="E5412" s="223" t="str">
        <f>VLOOKUP(D5412,Y$4:AA5414,2,FALSE)</f>
        <v>لودر ZL50</v>
      </c>
      <c r="F5412" s="223" t="str">
        <f>VLOOKUP(D5412,Y$4:AA5414,3,FALSE)</f>
        <v>میرزایی</v>
      </c>
      <c r="G5412" s="406">
        <v>74</v>
      </c>
      <c r="H5412" s="406"/>
      <c r="I5412" s="407"/>
      <c r="J5412" s="407"/>
      <c r="K5412" s="408"/>
    </row>
    <row r="5413" spans="2:11" x14ac:dyDescent="0.25">
      <c r="B5413" s="122">
        <f t="shared" si="84"/>
        <v>5411</v>
      </c>
      <c r="C5413" s="376">
        <v>45539</v>
      </c>
      <c r="D5413" s="236" t="s">
        <v>150</v>
      </c>
      <c r="E5413" s="223" t="str">
        <f>VLOOKUP(D5413,Y$4:AA5415,2,FALSE)</f>
        <v>کامیون کمپرسی</v>
      </c>
      <c r="F5413" s="223" t="str">
        <f>VLOOKUP(D5413,Y$4:AA5415,3,FALSE)</f>
        <v>میرزایی</v>
      </c>
      <c r="G5413" s="406">
        <v>100</v>
      </c>
      <c r="H5413" s="406"/>
      <c r="I5413" s="407"/>
      <c r="J5413" s="407"/>
      <c r="K5413" s="408"/>
    </row>
    <row r="5414" spans="2:11" x14ac:dyDescent="0.25">
      <c r="B5414" s="122">
        <f t="shared" si="84"/>
        <v>5412</v>
      </c>
      <c r="C5414" s="376">
        <v>45539</v>
      </c>
      <c r="D5414" s="236" t="s">
        <v>152</v>
      </c>
      <c r="E5414" s="223" t="str">
        <f>VLOOKUP(D5414,Y$4:AA5416,2,FALSE)</f>
        <v>کامیون کمپرسی</v>
      </c>
      <c r="F5414" s="223" t="str">
        <f>VLOOKUP(D5414,Y$4:AA5416,3,FALSE)</f>
        <v>میرزایی</v>
      </c>
      <c r="G5414" s="406">
        <v>200</v>
      </c>
      <c r="H5414" s="406"/>
      <c r="I5414" s="407"/>
      <c r="J5414" s="407"/>
      <c r="K5414" s="408"/>
    </row>
    <row r="5415" spans="2:11" x14ac:dyDescent="0.25">
      <c r="B5415" s="122">
        <f t="shared" si="84"/>
        <v>5413</v>
      </c>
      <c r="C5415" s="376">
        <v>45539</v>
      </c>
      <c r="D5415" s="236" t="s">
        <v>153</v>
      </c>
      <c r="E5415" s="223" t="str">
        <f>VLOOKUP(D5415,Y$4:AA5417,2,FALSE)</f>
        <v>کامیون کمپرسی</v>
      </c>
      <c r="F5415" s="223" t="str">
        <f>VLOOKUP(D5415,Y$4:AA5417,3,FALSE)</f>
        <v>میرزایی</v>
      </c>
      <c r="G5415" s="406">
        <v>170</v>
      </c>
      <c r="H5415" s="406"/>
      <c r="I5415" s="407"/>
      <c r="J5415" s="407"/>
      <c r="K5415" s="408"/>
    </row>
    <row r="5416" spans="2:11" x14ac:dyDescent="0.25">
      <c r="B5416" s="122">
        <f t="shared" si="84"/>
        <v>5414</v>
      </c>
      <c r="C5416" s="376">
        <v>45539</v>
      </c>
      <c r="D5416" s="236" t="s">
        <v>137</v>
      </c>
      <c r="E5416" s="223" t="str">
        <f>VLOOKUP(D5416,Y$4:AA5418,2,FALSE)</f>
        <v>بیل مکانیکی</v>
      </c>
      <c r="F5416" s="223" t="str">
        <f>VLOOKUP(D5416,Y$4:AA5418,3,FALSE)</f>
        <v>انصاری</v>
      </c>
      <c r="G5416" s="406">
        <v>141</v>
      </c>
      <c r="H5416" s="406"/>
      <c r="I5416" s="407"/>
      <c r="J5416" s="407"/>
      <c r="K5416" s="408"/>
    </row>
    <row r="5417" spans="2:11" x14ac:dyDescent="0.25">
      <c r="B5417" s="122">
        <f t="shared" si="84"/>
        <v>5415</v>
      </c>
      <c r="C5417" s="376">
        <v>45539</v>
      </c>
      <c r="D5417" s="236" t="s">
        <v>139</v>
      </c>
      <c r="E5417" s="223" t="str">
        <f>VLOOKUP(D5417,Y$4:AA5419,2,FALSE)</f>
        <v>بیل مکانیکی</v>
      </c>
      <c r="F5417" s="223" t="str">
        <f>VLOOKUP(D5417,Y$4:AA5419,3,FALSE)</f>
        <v>انصاری</v>
      </c>
      <c r="G5417" s="406">
        <v>277</v>
      </c>
      <c r="H5417" s="406"/>
      <c r="I5417" s="407"/>
      <c r="J5417" s="407"/>
      <c r="K5417" s="408"/>
    </row>
    <row r="5418" spans="2:11" x14ac:dyDescent="0.25">
      <c r="B5418" s="122">
        <f t="shared" si="84"/>
        <v>5416</v>
      </c>
      <c r="C5418" s="376">
        <v>45539</v>
      </c>
      <c r="D5418" s="236" t="s">
        <v>141</v>
      </c>
      <c r="E5418" s="223" t="str">
        <f>VLOOKUP(D5418,Y$4:AA5420,2,FALSE)</f>
        <v>کامیون کمپرسی</v>
      </c>
      <c r="F5418" s="223" t="str">
        <f>VLOOKUP(D5418,Y$4:AA5420,3,FALSE)</f>
        <v>انصاری</v>
      </c>
      <c r="G5418" s="406">
        <v>0</v>
      </c>
      <c r="H5418" s="406"/>
      <c r="I5418" s="407"/>
      <c r="J5418" s="407"/>
      <c r="K5418" s="408"/>
    </row>
    <row r="5419" spans="2:11" x14ac:dyDescent="0.25">
      <c r="B5419" s="122">
        <f t="shared" si="84"/>
        <v>5417</v>
      </c>
      <c r="C5419" s="376">
        <v>45539</v>
      </c>
      <c r="D5419" s="236" t="s">
        <v>142</v>
      </c>
      <c r="E5419" s="223" t="str">
        <f>VLOOKUP(D5419,Y$4:AA5421,2,FALSE)</f>
        <v>کامیون کمپرسی</v>
      </c>
      <c r="F5419" s="223" t="str">
        <f>VLOOKUP(D5419,Y$4:AA5421,3,FALSE)</f>
        <v>انصاری</v>
      </c>
      <c r="G5419" s="406">
        <v>0</v>
      </c>
      <c r="H5419" s="406"/>
      <c r="I5419" s="407"/>
      <c r="J5419" s="407"/>
      <c r="K5419" s="408"/>
    </row>
    <row r="5420" spans="2:11" x14ac:dyDescent="0.25">
      <c r="B5420" s="122">
        <f t="shared" si="84"/>
        <v>5418</v>
      </c>
      <c r="C5420" s="376">
        <v>45539</v>
      </c>
      <c r="D5420" s="236" t="s">
        <v>143</v>
      </c>
      <c r="E5420" s="223" t="str">
        <f>VLOOKUP(D5420,Y$4:AA5422,2,FALSE)</f>
        <v>کامیون کمپرسی</v>
      </c>
      <c r="F5420" s="223" t="str">
        <f>VLOOKUP(D5420,Y$4:AA5422,3,FALSE)</f>
        <v>انصاری</v>
      </c>
      <c r="G5420" s="406">
        <v>0</v>
      </c>
      <c r="H5420" s="406"/>
      <c r="I5420" s="407"/>
      <c r="J5420" s="407"/>
      <c r="K5420" s="408"/>
    </row>
    <row r="5421" spans="2:11" x14ac:dyDescent="0.25">
      <c r="B5421" s="122">
        <f t="shared" si="84"/>
        <v>5419</v>
      </c>
      <c r="C5421" s="376">
        <v>45539</v>
      </c>
      <c r="D5421" s="236" t="s">
        <v>136</v>
      </c>
      <c r="E5421" s="223" t="str">
        <f>VLOOKUP(D5421,Y$4:AA5423,2,FALSE)</f>
        <v>بلدوزر</v>
      </c>
      <c r="F5421" s="223" t="str">
        <f>VLOOKUP(D5421,Y$4:AA5423,3,FALSE)</f>
        <v>انصاری</v>
      </c>
      <c r="G5421" s="406">
        <v>257</v>
      </c>
      <c r="H5421" s="406"/>
      <c r="I5421" s="407"/>
      <c r="J5421" s="407"/>
      <c r="K5421" s="408"/>
    </row>
    <row r="5422" spans="2:11" x14ac:dyDescent="0.25">
      <c r="B5422" s="122">
        <f t="shared" si="84"/>
        <v>5420</v>
      </c>
      <c r="C5422" s="376">
        <v>45539</v>
      </c>
      <c r="D5422" s="236" t="s">
        <v>286</v>
      </c>
      <c r="E5422" s="223" t="str">
        <f>VLOOKUP(D5422,Y$4:AA5424,2,FALSE)</f>
        <v>بلدوزر</v>
      </c>
      <c r="F5422" s="223" t="str">
        <f>VLOOKUP(D5422,Y$4:AA5424,3,FALSE)</f>
        <v>انصاری</v>
      </c>
      <c r="G5422" s="406">
        <v>0</v>
      </c>
      <c r="H5422" s="406"/>
      <c r="I5422" s="407"/>
      <c r="J5422" s="407"/>
      <c r="K5422" s="408"/>
    </row>
    <row r="5423" spans="2:11" x14ac:dyDescent="0.25">
      <c r="B5423" s="122">
        <f t="shared" si="84"/>
        <v>5421</v>
      </c>
      <c r="C5423" s="376">
        <v>45539</v>
      </c>
      <c r="D5423" s="236" t="s">
        <v>155</v>
      </c>
      <c r="E5423" s="223" t="str">
        <f>VLOOKUP(D5423,Y$4:AA5425,2,FALSE)</f>
        <v>لودر</v>
      </c>
      <c r="F5423" s="223" t="str">
        <f>VLOOKUP(D5423,Y$4:AA5425,3,FALSE)</f>
        <v>صداقت</v>
      </c>
      <c r="G5423" s="406">
        <v>191</v>
      </c>
      <c r="H5423" s="406"/>
      <c r="I5423" s="407"/>
      <c r="J5423" s="407"/>
      <c r="K5423" s="408"/>
    </row>
    <row r="5424" spans="2:11" x14ac:dyDescent="0.25">
      <c r="B5424" s="122">
        <f t="shared" si="84"/>
        <v>5422</v>
      </c>
      <c r="C5424" s="376">
        <v>45539</v>
      </c>
      <c r="D5424" s="236" t="s">
        <v>156</v>
      </c>
      <c r="E5424" s="223" t="str">
        <f>VLOOKUP(D5424,Y$4:AA5426,2,FALSE)</f>
        <v>کامیون کمپرسی</v>
      </c>
      <c r="F5424" s="223" t="str">
        <f>VLOOKUP(D5424,Y$4:AA5426,3,FALSE)</f>
        <v>صداقت</v>
      </c>
      <c r="G5424" s="406">
        <v>200</v>
      </c>
      <c r="H5424" s="406"/>
      <c r="I5424" s="407"/>
      <c r="J5424" s="407"/>
      <c r="K5424" s="408"/>
    </row>
    <row r="5425" spans="2:11" x14ac:dyDescent="0.25">
      <c r="B5425" s="122">
        <f t="shared" si="84"/>
        <v>5423</v>
      </c>
      <c r="C5425" s="376">
        <v>45539</v>
      </c>
      <c r="D5425" s="236" t="s">
        <v>157</v>
      </c>
      <c r="E5425" s="223" t="str">
        <f>VLOOKUP(D5425,Y$4:AA5427,2,FALSE)</f>
        <v>کامیون کمپرسی</v>
      </c>
      <c r="F5425" s="223" t="str">
        <f>VLOOKUP(D5425,Y$4:AA5427,3,FALSE)</f>
        <v>صداقت</v>
      </c>
      <c r="G5425" s="406">
        <v>200</v>
      </c>
      <c r="H5425" s="406"/>
      <c r="I5425" s="407"/>
      <c r="J5425" s="407"/>
      <c r="K5425" s="408"/>
    </row>
    <row r="5426" spans="2:11" x14ac:dyDescent="0.25">
      <c r="B5426" s="122">
        <f t="shared" si="84"/>
        <v>5424</v>
      </c>
      <c r="C5426" s="376">
        <v>45539</v>
      </c>
      <c r="D5426" s="236" t="s">
        <v>302</v>
      </c>
      <c r="E5426" s="223" t="str">
        <f>VLOOKUP(D5426,Y$4:AA5428,2,FALSE)</f>
        <v>کامیون کمپرسی</v>
      </c>
      <c r="F5426" s="223" t="str">
        <f>VLOOKUP(D5426,Y$4:AA5428,3,FALSE)</f>
        <v>صداقت</v>
      </c>
      <c r="G5426" s="406">
        <v>0</v>
      </c>
      <c r="H5426" s="406"/>
      <c r="I5426" s="407"/>
      <c r="J5426" s="407"/>
      <c r="K5426" s="408"/>
    </row>
    <row r="5427" spans="2:11" x14ac:dyDescent="0.25">
      <c r="B5427" s="122">
        <f t="shared" si="84"/>
        <v>5425</v>
      </c>
      <c r="C5427" s="376">
        <v>45539</v>
      </c>
      <c r="D5427" s="236" t="s">
        <v>266</v>
      </c>
      <c r="E5427" s="223" t="str">
        <f>VLOOKUP(D5427,Y$4:AA5429,2,FALSE)</f>
        <v>کامیون کمپرسی</v>
      </c>
      <c r="F5427" s="223" t="str">
        <f>VLOOKUP(D5427,Y$4:AA5429,3,FALSE)</f>
        <v>انصاری</v>
      </c>
      <c r="G5427" s="406">
        <v>0</v>
      </c>
      <c r="H5427" s="406"/>
      <c r="I5427" s="407"/>
      <c r="J5427" s="407"/>
      <c r="K5427" s="408"/>
    </row>
    <row r="5428" spans="2:11" x14ac:dyDescent="0.25">
      <c r="B5428" s="122">
        <f t="shared" si="84"/>
        <v>5426</v>
      </c>
      <c r="C5428" s="376">
        <v>45539</v>
      </c>
      <c r="D5428" s="236" t="s">
        <v>267</v>
      </c>
      <c r="E5428" s="223" t="str">
        <f>VLOOKUP(D5428,Y$4:AA5430,2,FALSE)</f>
        <v>کامیون کمپرسی</v>
      </c>
      <c r="F5428" s="223" t="str">
        <f>VLOOKUP(D5428,Y$4:AA5430,3,FALSE)</f>
        <v>انصاری</v>
      </c>
      <c r="G5428" s="406">
        <v>0</v>
      </c>
      <c r="H5428" s="406"/>
      <c r="I5428" s="407"/>
      <c r="J5428" s="407"/>
      <c r="K5428" s="408"/>
    </row>
    <row r="5429" spans="2:11" x14ac:dyDescent="0.25">
      <c r="B5429" s="122">
        <f t="shared" ref="B5429:B5492" si="85">ROW()-2</f>
        <v>5427</v>
      </c>
      <c r="C5429" s="376">
        <v>45539</v>
      </c>
      <c r="D5429" s="236" t="s">
        <v>258</v>
      </c>
      <c r="E5429" s="223" t="str">
        <f>VLOOKUP(D5429,Y$4:AA5431,2,FALSE)</f>
        <v>کامیون کمپرسی</v>
      </c>
      <c r="F5429" s="223" t="str">
        <f>VLOOKUP(D5429,Y$4:AA5431,3,FALSE)</f>
        <v>انصاری</v>
      </c>
      <c r="G5429" s="406">
        <v>0</v>
      </c>
      <c r="H5429" s="406"/>
      <c r="I5429" s="407"/>
      <c r="J5429" s="407"/>
      <c r="K5429" s="408"/>
    </row>
    <row r="5430" spans="2:11" x14ac:dyDescent="0.25">
      <c r="B5430" s="122">
        <f t="shared" si="85"/>
        <v>5428</v>
      </c>
      <c r="C5430" s="376">
        <v>45539</v>
      </c>
      <c r="D5430" s="236" t="s">
        <v>179</v>
      </c>
      <c r="E5430" s="223" t="str">
        <f>VLOOKUP(D5430,Y$4:AA5432,2,FALSE)</f>
        <v>تانکر آب</v>
      </c>
      <c r="F5430" s="223" t="str">
        <f>VLOOKUP(D5430,Y$4:AA5432,3,FALSE)</f>
        <v>گلپایگانی</v>
      </c>
      <c r="G5430" s="406">
        <v>133</v>
      </c>
      <c r="H5430" s="406"/>
      <c r="I5430" s="407"/>
      <c r="J5430" s="407"/>
      <c r="K5430" s="408"/>
    </row>
    <row r="5431" spans="2:11" x14ac:dyDescent="0.25">
      <c r="B5431" s="122">
        <f t="shared" si="85"/>
        <v>5429</v>
      </c>
      <c r="C5431" s="376">
        <v>45539</v>
      </c>
      <c r="D5431" s="236" t="s">
        <v>164</v>
      </c>
      <c r="E5431" s="223" t="str">
        <f>VLOOKUP(D5431,Y$4:AA5433,2,FALSE)</f>
        <v>گریدر 14G</v>
      </c>
      <c r="F5431" s="223" t="str">
        <f>VLOOKUP(D5431,Y$4:AA5433,3,FALSE)</f>
        <v>محمد پور</v>
      </c>
      <c r="G5431" s="406">
        <v>0</v>
      </c>
      <c r="H5431" s="406"/>
      <c r="I5431" s="407"/>
      <c r="J5431" s="407"/>
      <c r="K5431" s="408"/>
    </row>
    <row r="5432" spans="2:11" x14ac:dyDescent="0.25">
      <c r="B5432" s="122">
        <f t="shared" si="85"/>
        <v>5430</v>
      </c>
      <c r="C5432" s="376">
        <v>45539</v>
      </c>
      <c r="D5432" s="236" t="s">
        <v>168</v>
      </c>
      <c r="E5432" s="223" t="str">
        <f>VLOOKUP(D5432,Y$4:AA5434,2,FALSE)</f>
        <v>غلطک کششی</v>
      </c>
      <c r="F5432" s="223" t="str">
        <f>VLOOKUP(D5432,Y$4:AA5434,3,FALSE)</f>
        <v>محمد پور</v>
      </c>
      <c r="G5432" s="406">
        <v>0</v>
      </c>
      <c r="H5432" s="406"/>
      <c r="I5432" s="407"/>
      <c r="J5432" s="407"/>
      <c r="K5432" s="408"/>
    </row>
    <row r="5433" spans="2:11" x14ac:dyDescent="0.25">
      <c r="B5433" s="122">
        <f t="shared" si="85"/>
        <v>5431</v>
      </c>
      <c r="C5433" s="376">
        <v>45539</v>
      </c>
      <c r="D5433" s="236" t="s">
        <v>171</v>
      </c>
      <c r="E5433" s="223" t="str">
        <f>VLOOKUP(D5433,Y$4:AA5435,2,FALSE)</f>
        <v>غلطک کششی</v>
      </c>
      <c r="F5433" s="223" t="str">
        <f>VLOOKUP(D5433,Y$4:AA5435,3,FALSE)</f>
        <v>محمد پور</v>
      </c>
      <c r="G5433" s="406">
        <v>0</v>
      </c>
      <c r="H5433" s="406"/>
      <c r="I5433" s="407"/>
      <c r="J5433" s="407"/>
      <c r="K5433" s="408"/>
    </row>
    <row r="5434" spans="2:11" x14ac:dyDescent="0.25">
      <c r="B5434" s="122">
        <f t="shared" si="85"/>
        <v>5432</v>
      </c>
      <c r="C5434" s="376">
        <v>45539</v>
      </c>
      <c r="D5434" s="236" t="s">
        <v>172</v>
      </c>
      <c r="E5434" s="223" t="str">
        <f>VLOOKUP(D5434,Y$4:AA5436,2,FALSE)</f>
        <v>لودر</v>
      </c>
      <c r="F5434" s="223" t="str">
        <f>VLOOKUP(D5434,Y$4:AA5436,3,FALSE)</f>
        <v>محمد پور</v>
      </c>
      <c r="G5434" s="406">
        <v>0</v>
      </c>
      <c r="H5434" s="406"/>
      <c r="I5434" s="407"/>
      <c r="J5434" s="407"/>
      <c r="K5434" s="408"/>
    </row>
    <row r="5435" spans="2:11" x14ac:dyDescent="0.25">
      <c r="B5435" s="122">
        <f t="shared" si="85"/>
        <v>5433</v>
      </c>
      <c r="C5435" s="376">
        <v>45539</v>
      </c>
      <c r="D5435" s="236" t="s">
        <v>173</v>
      </c>
      <c r="E5435" s="223" t="str">
        <f>VLOOKUP(D5435,Y$4:AA5437,2,FALSE)</f>
        <v>تانکر آب</v>
      </c>
      <c r="F5435" s="223" t="str">
        <f>VLOOKUP(D5435,Y$4:AA5437,3,FALSE)</f>
        <v>محمد پور</v>
      </c>
      <c r="G5435" s="406">
        <v>0</v>
      </c>
      <c r="H5435" s="406"/>
      <c r="I5435" s="407"/>
      <c r="J5435" s="407"/>
      <c r="K5435" s="408"/>
    </row>
    <row r="5436" spans="2:11" x14ac:dyDescent="0.25">
      <c r="B5436" s="122">
        <f t="shared" si="85"/>
        <v>5434</v>
      </c>
      <c r="C5436" s="376">
        <v>45539</v>
      </c>
      <c r="D5436" s="236" t="s">
        <v>174</v>
      </c>
      <c r="E5436" s="223" t="str">
        <f>VLOOKUP(D5436,Y$4:AA5438,2,FALSE)</f>
        <v>غلطک پاچه بزی</v>
      </c>
      <c r="F5436" s="223" t="str">
        <f>VLOOKUP(D5436,Y$4:AA5438,3,FALSE)</f>
        <v>محمد پور</v>
      </c>
      <c r="G5436" s="406">
        <v>0</v>
      </c>
      <c r="H5436" s="406"/>
      <c r="I5436" s="407"/>
      <c r="J5436" s="407"/>
      <c r="K5436" s="408"/>
    </row>
    <row r="5437" spans="2:11" x14ac:dyDescent="0.25">
      <c r="B5437" s="122">
        <f t="shared" si="85"/>
        <v>5435</v>
      </c>
      <c r="C5437" s="376">
        <v>45539</v>
      </c>
      <c r="D5437" s="236" t="s">
        <v>176</v>
      </c>
      <c r="E5437" s="223" t="str">
        <f>VLOOKUP(D5437,Y$4:AA5439,2,FALSE)</f>
        <v>بلدوزر</v>
      </c>
      <c r="F5437" s="223" t="str">
        <f>VLOOKUP(D5437,Y$4:AA5439,3,FALSE)</f>
        <v>محمد پور</v>
      </c>
      <c r="G5437" s="406">
        <v>0</v>
      </c>
      <c r="H5437" s="406"/>
      <c r="I5437" s="407"/>
      <c r="J5437" s="407"/>
      <c r="K5437" s="408"/>
    </row>
    <row r="5438" spans="2:11" x14ac:dyDescent="0.25">
      <c r="B5438" s="122">
        <f t="shared" si="85"/>
        <v>5436</v>
      </c>
      <c r="C5438" s="376">
        <v>45539</v>
      </c>
      <c r="D5438" s="236" t="s">
        <v>177</v>
      </c>
      <c r="E5438" s="223" t="str">
        <f>VLOOKUP(D5438,Y$4:AA5440,2,FALSE)</f>
        <v>کمپرسی جفت</v>
      </c>
      <c r="F5438" s="223" t="str">
        <f>VLOOKUP(D5438,Y$4:AA5440,3,FALSE)</f>
        <v>محمد پور</v>
      </c>
      <c r="G5438" s="406">
        <v>0</v>
      </c>
      <c r="H5438" s="406"/>
      <c r="I5438" s="407"/>
      <c r="J5438" s="407"/>
      <c r="K5438" s="408"/>
    </row>
    <row r="5439" spans="2:11" x14ac:dyDescent="0.25">
      <c r="B5439" s="122">
        <f t="shared" si="85"/>
        <v>5437</v>
      </c>
      <c r="C5439" s="376">
        <v>45539</v>
      </c>
      <c r="D5439" s="236" t="s">
        <v>270</v>
      </c>
      <c r="E5439" s="223" t="str">
        <f>VLOOKUP(D5439,Y$4:AA5441,2,FALSE)</f>
        <v>کمپرسی جفت</v>
      </c>
      <c r="F5439" s="223" t="str">
        <f>VLOOKUP(D5439,Y$4:AA5441,3,FALSE)</f>
        <v>محمد پور</v>
      </c>
      <c r="G5439" s="406">
        <v>0</v>
      </c>
      <c r="H5439" s="406"/>
      <c r="I5439" s="407"/>
      <c r="J5439" s="407"/>
      <c r="K5439" s="408"/>
    </row>
    <row r="5440" spans="2:11" x14ac:dyDescent="0.25">
      <c r="B5440" s="122">
        <f t="shared" si="85"/>
        <v>5438</v>
      </c>
      <c r="C5440" s="376">
        <v>45539</v>
      </c>
      <c r="D5440" s="236" t="s">
        <v>268</v>
      </c>
      <c r="E5440" s="223" t="str">
        <f>VLOOKUP(D5440,Y$4:AA5442,2,FALSE)</f>
        <v>کمپرسی تک</v>
      </c>
      <c r="F5440" s="223" t="str">
        <f>VLOOKUP(D5440,Y$4:AA5442,3,FALSE)</f>
        <v>محمد پور</v>
      </c>
      <c r="G5440" s="406">
        <v>0</v>
      </c>
      <c r="H5440" s="406"/>
      <c r="I5440" s="407"/>
      <c r="J5440" s="407"/>
      <c r="K5440" s="408"/>
    </row>
    <row r="5441" spans="2:11" x14ac:dyDescent="0.25">
      <c r="B5441" s="122">
        <f t="shared" si="85"/>
        <v>5439</v>
      </c>
      <c r="C5441" s="376">
        <v>45539</v>
      </c>
      <c r="D5441" s="236" t="s">
        <v>260</v>
      </c>
      <c r="E5441" s="223" t="str">
        <f>VLOOKUP(D5441,Y$4:AA5443,2,FALSE)</f>
        <v>تانکر آب</v>
      </c>
      <c r="F5441" s="223" t="str">
        <f>VLOOKUP(D5441,Y$4:AA5443,3,FALSE)</f>
        <v>محمد پور</v>
      </c>
      <c r="G5441" s="406">
        <v>0</v>
      </c>
      <c r="H5441" s="406"/>
      <c r="I5441" s="407"/>
      <c r="J5441" s="407"/>
      <c r="K5441" s="408"/>
    </row>
    <row r="5442" spans="2:11" x14ac:dyDescent="0.25">
      <c r="B5442" s="122">
        <f t="shared" si="85"/>
        <v>5440</v>
      </c>
      <c r="C5442" s="376">
        <v>45539</v>
      </c>
      <c r="D5442" s="236" t="s">
        <v>284</v>
      </c>
      <c r="E5442" s="223" t="str">
        <f>VLOOKUP(D5442,Y$4:AA5444,2,FALSE)</f>
        <v>کمپرسی جفت</v>
      </c>
      <c r="F5442" s="223" t="str">
        <f>VLOOKUP(D5442,Y$4:AA5444,3,FALSE)</f>
        <v>محمد پور</v>
      </c>
      <c r="G5442" s="406">
        <v>0</v>
      </c>
      <c r="H5442" s="406"/>
      <c r="I5442" s="407"/>
      <c r="J5442" s="407"/>
      <c r="K5442" s="408"/>
    </row>
    <row r="5443" spans="2:11" x14ac:dyDescent="0.25">
      <c r="B5443" s="122">
        <f t="shared" si="85"/>
        <v>5441</v>
      </c>
      <c r="C5443" s="376">
        <v>45539</v>
      </c>
      <c r="D5443" s="236" t="s">
        <v>359</v>
      </c>
      <c r="E5443" s="223" t="str">
        <f>VLOOKUP(D5443,Y$4:AA5445,2,FALSE)</f>
        <v>کمپرسی جفت</v>
      </c>
      <c r="F5443" s="223" t="str">
        <f>VLOOKUP(D5443,Y$4:AA5445,3,FALSE)</f>
        <v>محمد پور</v>
      </c>
      <c r="G5443" s="406">
        <v>0</v>
      </c>
      <c r="H5443" s="406"/>
      <c r="I5443" s="407"/>
      <c r="J5443" s="407"/>
      <c r="K5443" s="408"/>
    </row>
    <row r="5444" spans="2:11" x14ac:dyDescent="0.25">
      <c r="B5444" s="122">
        <f t="shared" si="85"/>
        <v>5442</v>
      </c>
      <c r="C5444" s="376">
        <v>45539</v>
      </c>
      <c r="D5444" s="236" t="s">
        <v>361</v>
      </c>
      <c r="E5444" s="223" t="str">
        <f>VLOOKUP(D5444,Y$4:AA5446,2,FALSE)</f>
        <v>لودر</v>
      </c>
      <c r="F5444" s="223" t="str">
        <f>VLOOKUP(D5444,Y$4:AA5446,3,FALSE)</f>
        <v>محمد پور</v>
      </c>
      <c r="G5444" s="406">
        <v>0</v>
      </c>
      <c r="H5444" s="406"/>
      <c r="I5444" s="407"/>
      <c r="J5444" s="407"/>
      <c r="K5444" s="408"/>
    </row>
    <row r="5445" spans="2:11" x14ac:dyDescent="0.25">
      <c r="B5445" s="122">
        <f t="shared" si="85"/>
        <v>5443</v>
      </c>
      <c r="C5445" s="376">
        <v>45539</v>
      </c>
      <c r="D5445" s="236" t="s">
        <v>393</v>
      </c>
      <c r="E5445" s="223" t="str">
        <f>VLOOKUP(D5445,Y$4:AA5447,2,FALSE)</f>
        <v xml:space="preserve"> پمپ بتن</v>
      </c>
      <c r="F5445" s="223" t="str">
        <f>VLOOKUP(D5445,Y$4:AA5447,3,FALSE)</f>
        <v>اسماعیل پور</v>
      </c>
      <c r="G5445" s="406">
        <v>0</v>
      </c>
      <c r="H5445" s="406"/>
      <c r="I5445" s="407"/>
      <c r="J5445" s="407"/>
      <c r="K5445" s="408"/>
    </row>
    <row r="5446" spans="2:11" x14ac:dyDescent="0.25">
      <c r="B5446" s="122">
        <f t="shared" si="85"/>
        <v>5444</v>
      </c>
      <c r="C5446" s="376">
        <v>45539</v>
      </c>
      <c r="D5446" s="236" t="s">
        <v>387</v>
      </c>
      <c r="E5446" s="223" t="str">
        <f>VLOOKUP(D5446,Y$4:AA5448,2,FALSE)</f>
        <v>کمپرسی تک</v>
      </c>
      <c r="F5446" s="223" t="str">
        <f>VLOOKUP(D5446,Y$4:AA5448,3,FALSE)</f>
        <v>جواد رضاپور</v>
      </c>
      <c r="G5446" s="406">
        <v>149</v>
      </c>
      <c r="H5446" s="406"/>
      <c r="I5446" s="407"/>
      <c r="J5446" s="407"/>
      <c r="K5446" s="408"/>
    </row>
    <row r="5447" spans="2:11" x14ac:dyDescent="0.25">
      <c r="B5447" s="122">
        <f t="shared" si="85"/>
        <v>5445</v>
      </c>
      <c r="C5447" s="376">
        <v>45539</v>
      </c>
      <c r="D5447" s="236" t="s">
        <v>388</v>
      </c>
      <c r="E5447" s="223" t="str">
        <f>VLOOKUP(D5447,Y$4:AA5449,2,FALSE)</f>
        <v>کمپرسی تک</v>
      </c>
      <c r="F5447" s="223" t="str">
        <f>VLOOKUP(D5447,Y$4:AA5449,3,FALSE)</f>
        <v>جواد رضاپور</v>
      </c>
      <c r="G5447" s="406">
        <v>105</v>
      </c>
      <c r="H5447" s="406"/>
      <c r="I5447" s="407"/>
      <c r="J5447" s="407"/>
      <c r="K5447" s="408"/>
    </row>
    <row r="5448" spans="2:11" x14ac:dyDescent="0.25">
      <c r="B5448" s="122">
        <f t="shared" si="85"/>
        <v>5446</v>
      </c>
      <c r="C5448" s="376">
        <v>45539</v>
      </c>
      <c r="D5448" s="236" t="s">
        <v>397</v>
      </c>
      <c r="E5448" s="223" t="str">
        <f>VLOOKUP(D5448,Y$4:AA5450,2,FALSE)</f>
        <v>لودر</v>
      </c>
      <c r="F5448" s="223" t="str">
        <f>VLOOKUP(D5448,Y$4:AA5450,3,FALSE)</f>
        <v>جواد رضاپور</v>
      </c>
      <c r="G5448" s="406">
        <v>104</v>
      </c>
      <c r="H5448" s="406"/>
      <c r="I5448" s="407"/>
      <c r="J5448" s="407"/>
      <c r="K5448" s="408"/>
    </row>
    <row r="5449" spans="2:11" x14ac:dyDescent="0.25">
      <c r="B5449" s="122">
        <f t="shared" si="85"/>
        <v>5447</v>
      </c>
      <c r="C5449" s="376">
        <v>45539</v>
      </c>
      <c r="D5449" s="236" t="s">
        <v>435</v>
      </c>
      <c r="E5449" s="223" t="str">
        <f>VLOOKUP(D5449,Y$4:AA5451,2,FALSE)</f>
        <v>بلدوزر</v>
      </c>
      <c r="F5449" s="223" t="str">
        <f>VLOOKUP(D5449,Y$4:AA5451,3,FALSE)</f>
        <v>جواد رضاپور</v>
      </c>
      <c r="G5449" s="406">
        <v>216</v>
      </c>
      <c r="H5449" s="406"/>
      <c r="I5449" s="407"/>
      <c r="J5449" s="407"/>
      <c r="K5449" s="408"/>
    </row>
    <row r="5450" spans="2:11" x14ac:dyDescent="0.25">
      <c r="B5450" s="122">
        <f t="shared" si="85"/>
        <v>5448</v>
      </c>
      <c r="C5450" s="376">
        <v>45539</v>
      </c>
      <c r="D5450" s="236" t="s">
        <v>436</v>
      </c>
      <c r="E5450" s="223" t="str">
        <f>VLOOKUP(D5450,Y$4:AA5452,2,FALSE)</f>
        <v>تانکر آب</v>
      </c>
      <c r="F5450" s="223" t="str">
        <f>VLOOKUP(D5450,Y$4:AA5452,3,FALSE)</f>
        <v>جواد رضاپور</v>
      </c>
      <c r="G5450" s="406">
        <v>0</v>
      </c>
      <c r="H5450" s="406"/>
      <c r="I5450" s="407"/>
      <c r="J5450" s="407"/>
      <c r="K5450" s="408"/>
    </row>
    <row r="5451" spans="2:11" x14ac:dyDescent="0.25">
      <c r="B5451" s="122">
        <f t="shared" si="85"/>
        <v>5449</v>
      </c>
      <c r="C5451" s="376">
        <v>45539</v>
      </c>
      <c r="D5451" s="361" t="s">
        <v>261</v>
      </c>
      <c r="E5451" s="223" t="str">
        <f>VLOOKUP(D5451,Y$4:AA5453,2,FALSE)</f>
        <v>تانکر آب</v>
      </c>
      <c r="F5451" s="223" t="str">
        <f>VLOOKUP(D5451,Y$4:AA5453,3,FALSE)</f>
        <v>خاکسارنژاد</v>
      </c>
      <c r="G5451" s="406">
        <v>0</v>
      </c>
      <c r="H5451" s="406"/>
      <c r="I5451" s="407"/>
      <c r="J5451" s="407"/>
      <c r="K5451" s="408"/>
    </row>
    <row r="5452" spans="2:11" x14ac:dyDescent="0.25">
      <c r="B5452" s="122">
        <f t="shared" si="85"/>
        <v>5450</v>
      </c>
      <c r="C5452" s="376">
        <v>45539</v>
      </c>
      <c r="D5452" s="409" t="s">
        <v>487</v>
      </c>
      <c r="E5452" s="223" t="str">
        <f>VLOOKUP(D5452,Y$4:AA5454,2,FALSE)</f>
        <v>کمپرسی تک</v>
      </c>
      <c r="F5452" s="223" t="str">
        <f>VLOOKUP(D5452,Y$4:AA5454,3,FALSE)</f>
        <v>رمضانی مقدم</v>
      </c>
      <c r="G5452" s="406">
        <v>100</v>
      </c>
      <c r="H5452" s="406"/>
      <c r="I5452" s="407"/>
      <c r="J5452" s="407"/>
      <c r="K5452" s="408"/>
    </row>
    <row r="5453" spans="2:11" x14ac:dyDescent="0.25">
      <c r="B5453" s="122">
        <f t="shared" si="85"/>
        <v>5451</v>
      </c>
      <c r="C5453" s="376">
        <v>45539</v>
      </c>
      <c r="D5453" s="409" t="s">
        <v>488</v>
      </c>
      <c r="E5453" s="223" t="str">
        <f>VLOOKUP(D5453,Y$4:AA5455,2,FALSE)</f>
        <v>کمپرسی تک</v>
      </c>
      <c r="F5453" s="223" t="str">
        <f>VLOOKUP(D5453,Y$4:AA5455,3,FALSE)</f>
        <v>رمضانی مقدم</v>
      </c>
      <c r="G5453" s="406">
        <v>112</v>
      </c>
      <c r="H5453" s="406"/>
      <c r="I5453" s="407"/>
      <c r="J5453" s="407"/>
      <c r="K5453" s="408"/>
    </row>
    <row r="5454" spans="2:11" x14ac:dyDescent="0.25">
      <c r="B5454" s="122">
        <f t="shared" si="85"/>
        <v>5452</v>
      </c>
      <c r="C5454" s="376">
        <v>45539</v>
      </c>
      <c r="D5454" s="409" t="s">
        <v>489</v>
      </c>
      <c r="E5454" s="223" t="str">
        <f>VLOOKUP(D5454,Y$4:AA5456,2,FALSE)</f>
        <v>کمپرسی تک</v>
      </c>
      <c r="F5454" s="223" t="str">
        <f>VLOOKUP(D5454,Y$4:AA5456,3,FALSE)</f>
        <v>رمضانی مقدم</v>
      </c>
      <c r="G5454" s="406">
        <v>191</v>
      </c>
      <c r="H5454" s="406"/>
      <c r="I5454" s="407"/>
      <c r="J5454" s="407"/>
      <c r="K5454" s="408"/>
    </row>
    <row r="5455" spans="2:11" x14ac:dyDescent="0.25">
      <c r="B5455" s="122">
        <f t="shared" si="85"/>
        <v>5453</v>
      </c>
      <c r="C5455" s="376">
        <v>45539</v>
      </c>
      <c r="D5455" s="409" t="s">
        <v>490</v>
      </c>
      <c r="E5455" s="223" t="str">
        <f>VLOOKUP(D5455,Y$4:AA5457,2,FALSE)</f>
        <v>کمپرسی تک</v>
      </c>
      <c r="F5455" s="223" t="str">
        <f>VLOOKUP(D5455,Y$4:AA5457,3,FALSE)</f>
        <v>رمضانی مقدم</v>
      </c>
      <c r="G5455" s="406">
        <v>0</v>
      </c>
      <c r="H5455" s="406"/>
      <c r="I5455" s="407"/>
      <c r="J5455" s="407"/>
      <c r="K5455" s="408"/>
    </row>
    <row r="5456" spans="2:11" x14ac:dyDescent="0.25">
      <c r="B5456" s="122">
        <f t="shared" si="85"/>
        <v>5454</v>
      </c>
      <c r="C5456" s="376">
        <v>45539</v>
      </c>
      <c r="D5456" s="409" t="s">
        <v>491</v>
      </c>
      <c r="E5456" s="360" t="str">
        <f>VLOOKUP(D5456,Y$4:AA5458,2,FALSE)</f>
        <v>لودر</v>
      </c>
      <c r="F5456" s="360" t="str">
        <f>VLOOKUP(D5456,Y$4:AA5458,3,FALSE)</f>
        <v>رمضانی مقدم</v>
      </c>
      <c r="G5456" s="406">
        <v>0</v>
      </c>
      <c r="H5456" s="406"/>
      <c r="I5456" s="407"/>
      <c r="J5456" s="407"/>
      <c r="K5456" s="408"/>
    </row>
    <row r="5457" spans="2:11" x14ac:dyDescent="0.25">
      <c r="B5457" s="122">
        <f t="shared" si="85"/>
        <v>5455</v>
      </c>
      <c r="C5457" s="375">
        <v>45541</v>
      </c>
      <c r="D5457" s="236" t="s">
        <v>127</v>
      </c>
      <c r="E5457" s="223" t="str">
        <f>VLOOKUP(D5457,Y$4:AA5459,2,FALSE)</f>
        <v>بلدوزر</v>
      </c>
      <c r="F5457" s="223" t="str">
        <f>VLOOKUP(D5457,Y$4:AA5459,3,FALSE)</f>
        <v>شرکتی-رجب زاده</v>
      </c>
      <c r="G5457" s="406">
        <v>0</v>
      </c>
      <c r="H5457" s="406"/>
      <c r="I5457" s="407"/>
      <c r="J5457" s="407"/>
      <c r="K5457" s="408"/>
    </row>
    <row r="5458" spans="2:11" x14ac:dyDescent="0.25">
      <c r="B5458" s="122">
        <f t="shared" si="85"/>
        <v>5456</v>
      </c>
      <c r="C5458" s="375">
        <v>45541</v>
      </c>
      <c r="D5458" s="236" t="s">
        <v>297</v>
      </c>
      <c r="E5458" s="223" t="str">
        <f>VLOOKUP(D5458,Y$4:AA5460,2,FALSE)</f>
        <v>بلدوزر</v>
      </c>
      <c r="F5458" s="223" t="str">
        <f>VLOOKUP(D5458,Y$4:AA5460,3,FALSE)</f>
        <v>شرکتی-نخعی</v>
      </c>
      <c r="G5458" s="406">
        <v>410</v>
      </c>
      <c r="H5458" s="406"/>
      <c r="I5458" s="407"/>
      <c r="J5458" s="407"/>
      <c r="K5458" s="408"/>
    </row>
    <row r="5459" spans="2:11" x14ac:dyDescent="0.25">
      <c r="B5459" s="122">
        <f t="shared" si="85"/>
        <v>5457</v>
      </c>
      <c r="C5459" s="375">
        <v>45541</v>
      </c>
      <c r="D5459" s="236" t="s">
        <v>88</v>
      </c>
      <c r="E5459" s="223" t="str">
        <f>VLOOKUP(D5459,Y$4:AA5461,2,FALSE)</f>
        <v>گریدر  ۱۶g</v>
      </c>
      <c r="F5459" s="223" t="str">
        <f>VLOOKUP(D5459,Y$4:AA5461,3,FALSE)</f>
        <v>شرکتی-یگانه</v>
      </c>
      <c r="G5459" s="406">
        <v>266</v>
      </c>
      <c r="H5459" s="406"/>
      <c r="I5459" s="407"/>
      <c r="J5459" s="407"/>
      <c r="K5459" s="408"/>
    </row>
    <row r="5460" spans="2:11" x14ac:dyDescent="0.25">
      <c r="B5460" s="122">
        <f t="shared" si="85"/>
        <v>5458</v>
      </c>
      <c r="C5460" s="375">
        <v>45541</v>
      </c>
      <c r="D5460" s="236" t="s">
        <v>301</v>
      </c>
      <c r="E5460" s="223" t="str">
        <f>VLOOKUP(D5460,Y$4:AA5462,2,FALSE)</f>
        <v>گریدر  ۱۶g</v>
      </c>
      <c r="F5460" s="223" t="str">
        <f>VLOOKUP(D5460,Y$4:AA5462,3,FALSE)</f>
        <v>شرکتی-حسن پور</v>
      </c>
      <c r="G5460" s="406">
        <v>0</v>
      </c>
      <c r="H5460" s="406"/>
      <c r="I5460" s="407"/>
      <c r="J5460" s="407"/>
      <c r="K5460" s="408"/>
    </row>
    <row r="5461" spans="2:11" x14ac:dyDescent="0.25">
      <c r="B5461" s="122">
        <f t="shared" si="85"/>
        <v>5459</v>
      </c>
      <c r="C5461" s="375">
        <v>45541</v>
      </c>
      <c r="D5461" s="236" t="s">
        <v>120</v>
      </c>
      <c r="E5461" s="223" t="str">
        <f>VLOOKUP(D5461,Y$4:AA5463,2,FALSE)</f>
        <v>میکسراتکو</v>
      </c>
      <c r="F5461" s="223" t="str">
        <f>VLOOKUP(D5461,Y$4:AA5463,3,FALSE)</f>
        <v>شرکتی-شاکری</v>
      </c>
      <c r="G5461" s="406">
        <v>0</v>
      </c>
      <c r="H5461" s="406"/>
      <c r="I5461" s="407"/>
      <c r="J5461" s="407"/>
      <c r="K5461" s="408"/>
    </row>
    <row r="5462" spans="2:11" x14ac:dyDescent="0.25">
      <c r="B5462" s="122">
        <f t="shared" si="85"/>
        <v>5460</v>
      </c>
      <c r="C5462" s="375">
        <v>45541</v>
      </c>
      <c r="D5462" s="236" t="s">
        <v>122</v>
      </c>
      <c r="E5462" s="223" t="str">
        <f>VLOOKUP(D5462,Y$4:AA5464,2,FALSE)</f>
        <v>میکسر امیکو</v>
      </c>
      <c r="F5462" s="223" t="str">
        <f>VLOOKUP(D5462,Y$4:AA5464,3,FALSE)</f>
        <v>شرکتی-زراعتی</v>
      </c>
      <c r="G5462" s="406">
        <v>0</v>
      </c>
      <c r="H5462" s="406"/>
      <c r="I5462" s="407"/>
      <c r="J5462" s="407"/>
      <c r="K5462" s="408"/>
    </row>
    <row r="5463" spans="2:11" x14ac:dyDescent="0.25">
      <c r="B5463" s="122">
        <f t="shared" si="85"/>
        <v>5461</v>
      </c>
      <c r="C5463" s="375">
        <v>45541</v>
      </c>
      <c r="D5463" s="236" t="s">
        <v>356</v>
      </c>
      <c r="E5463" s="223" t="str">
        <f>VLOOKUP(D5463,Y$4:AA5465,2,FALSE)</f>
        <v>میکسر اتکو</v>
      </c>
      <c r="F5463" s="223" t="str">
        <f>VLOOKUP(D5463,Y$4:AA5465,3,FALSE)</f>
        <v>-</v>
      </c>
      <c r="G5463" s="406">
        <v>140</v>
      </c>
      <c r="H5463" s="406"/>
      <c r="I5463" s="407"/>
      <c r="J5463" s="407"/>
      <c r="K5463" s="408"/>
    </row>
    <row r="5464" spans="2:11" x14ac:dyDescent="0.25">
      <c r="B5464" s="122">
        <f t="shared" si="85"/>
        <v>5462</v>
      </c>
      <c r="C5464" s="375">
        <v>45541</v>
      </c>
      <c r="D5464" s="236" t="s">
        <v>460</v>
      </c>
      <c r="E5464" s="223" t="str">
        <f>VLOOKUP(D5464,Y$4:AA5466,2,FALSE)</f>
        <v>میکسر امیکو</v>
      </c>
      <c r="F5464" s="223" t="str">
        <f>VLOOKUP(D5464,Y$4:AA5466,3,FALSE)</f>
        <v>شرکتی-زراعتی</v>
      </c>
      <c r="G5464" s="406">
        <v>0</v>
      </c>
      <c r="H5464" s="406"/>
      <c r="I5464" s="407"/>
      <c r="J5464" s="407"/>
      <c r="K5464" s="408"/>
    </row>
    <row r="5465" spans="2:11" x14ac:dyDescent="0.25">
      <c r="B5465" s="122">
        <f t="shared" si="85"/>
        <v>5463</v>
      </c>
      <c r="C5465" s="375">
        <v>45541</v>
      </c>
      <c r="D5465" s="236" t="s">
        <v>119</v>
      </c>
      <c r="E5465" s="223" t="str">
        <f>VLOOKUP(D5465,Y$4:AA5467,2,FALSE)</f>
        <v>غلطک</v>
      </c>
      <c r="F5465" s="223" t="str">
        <f>VLOOKUP(D5465,Y$4:AA5467,3,FALSE)</f>
        <v>شرکتی-جمالی</v>
      </c>
      <c r="G5465" s="406">
        <v>0</v>
      </c>
      <c r="H5465" s="406"/>
      <c r="I5465" s="407"/>
      <c r="J5465" s="407"/>
      <c r="K5465" s="408"/>
    </row>
    <row r="5466" spans="2:11" x14ac:dyDescent="0.25">
      <c r="B5466" s="122">
        <f t="shared" si="85"/>
        <v>5464</v>
      </c>
      <c r="C5466" s="375">
        <v>45541</v>
      </c>
      <c r="D5466" s="236" t="s">
        <v>110</v>
      </c>
      <c r="E5466" s="223" t="str">
        <f>VLOOKUP(D5466,Y$4:AA5468,2,FALSE)</f>
        <v>غلطک</v>
      </c>
      <c r="F5466" s="223" t="str">
        <f>VLOOKUP(D5466,Y$4:AA5468,3,FALSE)</f>
        <v>شرکتی-شیری</v>
      </c>
      <c r="G5466" s="406">
        <v>113</v>
      </c>
      <c r="H5466" s="406"/>
      <c r="I5466" s="407"/>
      <c r="J5466" s="407"/>
      <c r="K5466" s="408"/>
    </row>
    <row r="5467" spans="2:11" x14ac:dyDescent="0.25">
      <c r="B5467" s="122">
        <f t="shared" si="85"/>
        <v>5465</v>
      </c>
      <c r="C5467" s="375">
        <v>45541</v>
      </c>
      <c r="D5467" s="236" t="s">
        <v>107</v>
      </c>
      <c r="E5467" s="223" t="str">
        <f>VLOOKUP(D5467,Y$4:AA5469,2,FALSE)</f>
        <v>غلطک</v>
      </c>
      <c r="F5467" s="223" t="str">
        <f>VLOOKUP(D5467,Y$4:AA5469,3,FALSE)</f>
        <v>شرکتی-دیانتی</v>
      </c>
      <c r="G5467" s="406">
        <v>51</v>
      </c>
      <c r="H5467" s="406"/>
      <c r="I5467" s="407"/>
      <c r="J5467" s="407"/>
      <c r="K5467" s="408"/>
    </row>
    <row r="5468" spans="2:11" x14ac:dyDescent="0.25">
      <c r="B5468" s="122">
        <f t="shared" si="85"/>
        <v>5466</v>
      </c>
      <c r="C5468" s="375">
        <v>45541</v>
      </c>
      <c r="D5468" s="236" t="s">
        <v>285</v>
      </c>
      <c r="E5468" s="223" t="str">
        <f>VLOOKUP(D5468,Y$4:AA5470,2,FALSE)</f>
        <v>غلطک</v>
      </c>
      <c r="F5468" s="223" t="str">
        <f>VLOOKUP(D5468,Y$4:AA5470,3,FALSE)</f>
        <v>شرکتی-شیری</v>
      </c>
      <c r="G5468" s="406">
        <v>0</v>
      </c>
      <c r="H5468" s="406"/>
      <c r="I5468" s="407"/>
      <c r="J5468" s="407"/>
      <c r="K5468" s="408"/>
    </row>
    <row r="5469" spans="2:11" x14ac:dyDescent="0.25">
      <c r="B5469" s="122">
        <f t="shared" si="85"/>
        <v>5467</v>
      </c>
      <c r="C5469" s="375">
        <v>45541</v>
      </c>
      <c r="D5469" s="236" t="s">
        <v>380</v>
      </c>
      <c r="E5469" s="223" t="str">
        <f>VLOOKUP(D5469,Y$4:AA5471,2,FALSE)</f>
        <v>غلطک</v>
      </c>
      <c r="F5469" s="223">
        <f>VLOOKUP(D5469,Y$4:AA5471,3,FALSE)</f>
        <v>0</v>
      </c>
      <c r="G5469" s="406">
        <v>72</v>
      </c>
      <c r="H5469" s="406"/>
      <c r="I5469" s="407"/>
      <c r="J5469" s="407"/>
      <c r="K5469" s="408"/>
    </row>
    <row r="5470" spans="2:11" x14ac:dyDescent="0.25">
      <c r="B5470" s="122">
        <f t="shared" si="85"/>
        <v>5468</v>
      </c>
      <c r="C5470" s="375">
        <v>45541</v>
      </c>
      <c r="D5470" s="236" t="s">
        <v>381</v>
      </c>
      <c r="E5470" s="223" t="str">
        <f>VLOOKUP(D5470,Y$4:AA5472,2,FALSE)</f>
        <v>غلطک</v>
      </c>
      <c r="F5470" s="223">
        <f>VLOOKUP(D5470,Y$4:AA5472,3,FALSE)</f>
        <v>0</v>
      </c>
      <c r="G5470" s="406">
        <v>131</v>
      </c>
      <c r="H5470" s="406"/>
      <c r="I5470" s="407"/>
      <c r="J5470" s="407"/>
      <c r="K5470" s="408"/>
    </row>
    <row r="5471" spans="2:11" x14ac:dyDescent="0.25">
      <c r="B5471" s="122">
        <f t="shared" si="85"/>
        <v>5469</v>
      </c>
      <c r="C5471" s="375">
        <v>45541</v>
      </c>
      <c r="D5471" s="236" t="s">
        <v>91</v>
      </c>
      <c r="E5471" s="223" t="str">
        <f>VLOOKUP(D5471,Y$4:AA5473,2,FALSE)</f>
        <v>کامیون کمپرسی</v>
      </c>
      <c r="F5471" s="223" t="str">
        <f>VLOOKUP(D5471,Y$4:AA5473,3,FALSE)</f>
        <v>شرکتی-یحیی زاده</v>
      </c>
      <c r="G5471" s="406">
        <v>170</v>
      </c>
      <c r="H5471" s="406"/>
      <c r="I5471" s="407"/>
      <c r="J5471" s="407"/>
      <c r="K5471" s="408"/>
    </row>
    <row r="5472" spans="2:11" x14ac:dyDescent="0.25">
      <c r="B5472" s="122">
        <f t="shared" si="85"/>
        <v>5470</v>
      </c>
      <c r="C5472" s="375">
        <v>45541</v>
      </c>
      <c r="D5472" s="236" t="s">
        <v>94</v>
      </c>
      <c r="E5472" s="223" t="str">
        <f>VLOOKUP(D5472,Y$4:AA5474,2,FALSE)</f>
        <v>کامیون کمپرسی</v>
      </c>
      <c r="F5472" s="223" t="str">
        <f>VLOOKUP(D5472,Y$4:AA5474,3,FALSE)</f>
        <v>شرکتی-نوروز غلامی</v>
      </c>
      <c r="G5472" s="406">
        <v>144</v>
      </c>
      <c r="H5472" s="406"/>
      <c r="I5472" s="407"/>
      <c r="J5472" s="407"/>
      <c r="K5472" s="408"/>
    </row>
    <row r="5473" spans="2:11" x14ac:dyDescent="0.25">
      <c r="B5473" s="122">
        <f t="shared" si="85"/>
        <v>5471</v>
      </c>
      <c r="C5473" s="375">
        <v>45541</v>
      </c>
      <c r="D5473" s="236" t="s">
        <v>117</v>
      </c>
      <c r="E5473" s="223" t="str">
        <f>VLOOKUP(D5473,Y$4:AA5475,2,FALSE)</f>
        <v>کامیون کمپرسی</v>
      </c>
      <c r="F5473" s="223" t="str">
        <f>VLOOKUP(D5473,Y$4:AA5475,3,FALSE)</f>
        <v>شرکتی-علیرضا اقلیمی</v>
      </c>
      <c r="G5473" s="406">
        <v>144</v>
      </c>
      <c r="H5473" s="406"/>
      <c r="I5473" s="407"/>
      <c r="J5473" s="407"/>
      <c r="K5473" s="408"/>
    </row>
    <row r="5474" spans="2:11" x14ac:dyDescent="0.25">
      <c r="B5474" s="122">
        <f t="shared" si="85"/>
        <v>5472</v>
      </c>
      <c r="C5474" s="375">
        <v>45541</v>
      </c>
      <c r="D5474" s="236" t="s">
        <v>130</v>
      </c>
      <c r="E5474" s="223" t="str">
        <f>VLOOKUP(D5474,Y$4:AA5476,2,FALSE)</f>
        <v>تانکر ابپاش بنز</v>
      </c>
      <c r="F5474" s="223" t="str">
        <f>VLOOKUP(D5474,Y$4:AA5476,3,FALSE)</f>
        <v>شرکتی-بارانی</v>
      </c>
      <c r="G5474" s="406">
        <v>68</v>
      </c>
      <c r="H5474" s="406"/>
      <c r="I5474" s="407"/>
      <c r="J5474" s="407"/>
      <c r="K5474" s="408"/>
    </row>
    <row r="5475" spans="2:11" x14ac:dyDescent="0.25">
      <c r="B5475" s="122">
        <f t="shared" si="85"/>
        <v>5473</v>
      </c>
      <c r="C5475" s="375">
        <v>45541</v>
      </c>
      <c r="D5475" s="236" t="s">
        <v>96</v>
      </c>
      <c r="E5475" s="223" t="str">
        <f>VLOOKUP(D5475,Y$4:AA5477,2,FALSE)</f>
        <v>تانکر ابپاش بنز</v>
      </c>
      <c r="F5475" s="223" t="str">
        <f>VLOOKUP(D5475,Y$4:AA5477,3,FALSE)</f>
        <v>شرکتی-میامی</v>
      </c>
      <c r="G5475" s="406">
        <v>100</v>
      </c>
      <c r="H5475" s="406"/>
      <c r="I5475" s="407"/>
      <c r="J5475" s="407"/>
      <c r="K5475" s="408"/>
    </row>
    <row r="5476" spans="2:11" x14ac:dyDescent="0.25">
      <c r="B5476" s="122">
        <f t="shared" si="85"/>
        <v>5474</v>
      </c>
      <c r="C5476" s="375">
        <v>45541</v>
      </c>
      <c r="D5476" s="236" t="s">
        <v>114</v>
      </c>
      <c r="E5476" s="223" t="str">
        <f>VLOOKUP(D5476,Y$4:AA5478,2,FALSE)</f>
        <v>تانکر سوخت بنز</v>
      </c>
      <c r="F5476" s="223" t="str">
        <f>VLOOKUP(D5476,Y$4:AA5478,3,FALSE)</f>
        <v>شرکتی-برات زاده- از تاریخ 1 تیرماه</v>
      </c>
      <c r="G5476" s="406">
        <v>80</v>
      </c>
      <c r="H5476" s="406"/>
      <c r="I5476" s="407"/>
      <c r="J5476" s="407"/>
      <c r="K5476" s="408"/>
    </row>
    <row r="5477" spans="2:11" x14ac:dyDescent="0.25">
      <c r="B5477" s="122">
        <f t="shared" si="85"/>
        <v>5475</v>
      </c>
      <c r="C5477" s="375">
        <v>45541</v>
      </c>
      <c r="D5477" s="106" t="s">
        <v>399</v>
      </c>
      <c r="E5477" s="223" t="str">
        <f>VLOOKUP(D5477,Y$4:AA5479,2,FALSE)</f>
        <v xml:space="preserve"> لودر</v>
      </c>
      <c r="F5477" s="223" t="str">
        <f>VLOOKUP(D5477,Y$4:AA5479,3,FALSE)</f>
        <v>شرکتی-پیروزی</v>
      </c>
      <c r="G5477" s="406">
        <v>0</v>
      </c>
      <c r="H5477" s="406"/>
      <c r="I5477" s="407"/>
      <c r="J5477" s="407"/>
      <c r="K5477" s="408"/>
    </row>
    <row r="5478" spans="2:11" x14ac:dyDescent="0.25">
      <c r="B5478" s="122">
        <f t="shared" si="85"/>
        <v>5476</v>
      </c>
      <c r="C5478" s="375">
        <v>45541</v>
      </c>
      <c r="D5478" s="236" t="s">
        <v>158</v>
      </c>
      <c r="E5478" s="223" t="str">
        <f>VLOOKUP(D5478,Y$4:AA5480,2,FALSE)</f>
        <v>بیل مکانیکی</v>
      </c>
      <c r="F5478" s="223" t="str">
        <f>VLOOKUP(D5478,Y$4:AA5480,3,FALSE)</f>
        <v>تکبری</v>
      </c>
      <c r="G5478" s="406">
        <v>143</v>
      </c>
      <c r="H5478" s="406"/>
      <c r="I5478" s="407"/>
      <c r="J5478" s="407"/>
      <c r="K5478" s="408"/>
    </row>
    <row r="5479" spans="2:11" x14ac:dyDescent="0.25">
      <c r="B5479" s="122">
        <f t="shared" si="85"/>
        <v>5477</v>
      </c>
      <c r="C5479" s="375">
        <v>45541</v>
      </c>
      <c r="D5479" s="236" t="s">
        <v>144</v>
      </c>
      <c r="E5479" s="223" t="str">
        <f>VLOOKUP(D5479,Y$4:AA5481,2,FALSE)</f>
        <v>بلدوزر D85</v>
      </c>
      <c r="F5479" s="223" t="str">
        <f>VLOOKUP(D5479,Y$4:AA5481,3,FALSE)</f>
        <v>اکبری</v>
      </c>
      <c r="G5479" s="406">
        <v>243</v>
      </c>
      <c r="H5479" s="406"/>
      <c r="I5479" s="407"/>
      <c r="J5479" s="407"/>
      <c r="K5479" s="408"/>
    </row>
    <row r="5480" spans="2:11" x14ac:dyDescent="0.25">
      <c r="B5480" s="122">
        <f t="shared" si="85"/>
        <v>5478</v>
      </c>
      <c r="C5480" s="375">
        <v>45541</v>
      </c>
      <c r="D5480" s="236" t="s">
        <v>146</v>
      </c>
      <c r="E5480" s="223" t="str">
        <f>VLOOKUP(D5480,Y$4:AA5482,2,FALSE)</f>
        <v>بلدوزر D85</v>
      </c>
      <c r="F5480" s="223" t="str">
        <f>VLOOKUP(D5480,Y$4:AA5482,3,FALSE)</f>
        <v>اکبری</v>
      </c>
      <c r="G5480" s="406">
        <v>156</v>
      </c>
      <c r="H5480" s="406"/>
      <c r="I5480" s="407"/>
      <c r="J5480" s="407"/>
      <c r="K5480" s="408"/>
    </row>
    <row r="5481" spans="2:11" x14ac:dyDescent="0.25">
      <c r="B5481" s="122">
        <f t="shared" si="85"/>
        <v>5479</v>
      </c>
      <c r="C5481" s="375">
        <v>45541</v>
      </c>
      <c r="D5481" s="236" t="s">
        <v>147</v>
      </c>
      <c r="E5481" s="223" t="str">
        <f>VLOOKUP(D5481,Y$4:AA5483,2,FALSE)</f>
        <v>بلدوزر کاترپیلار D8</v>
      </c>
      <c r="F5481" s="223" t="str">
        <f>VLOOKUP(D5481,Y$4:AA5483,3,FALSE)</f>
        <v>حسن پور</v>
      </c>
      <c r="G5481" s="406">
        <v>466</v>
      </c>
      <c r="H5481" s="406"/>
      <c r="I5481" s="407"/>
      <c r="J5481" s="407"/>
      <c r="K5481" s="408"/>
    </row>
    <row r="5482" spans="2:11" x14ac:dyDescent="0.25">
      <c r="B5482" s="122">
        <f t="shared" si="85"/>
        <v>5480</v>
      </c>
      <c r="C5482" s="375">
        <v>45541</v>
      </c>
      <c r="D5482" s="236" t="s">
        <v>162</v>
      </c>
      <c r="E5482" s="223" t="str">
        <f>VLOOKUP(D5482,Y$4:AA5484,2,FALSE)</f>
        <v>بیل مکانیکی</v>
      </c>
      <c r="F5482" s="223" t="str">
        <f>VLOOKUP(D5482,Y$4:AA5484,3,FALSE)</f>
        <v>رضاپور</v>
      </c>
      <c r="G5482" s="406">
        <v>124</v>
      </c>
      <c r="H5482" s="406"/>
      <c r="I5482" s="407"/>
      <c r="J5482" s="407"/>
      <c r="K5482" s="408"/>
    </row>
    <row r="5483" spans="2:11" x14ac:dyDescent="0.25">
      <c r="B5483" s="122">
        <f t="shared" si="85"/>
        <v>5481</v>
      </c>
      <c r="C5483" s="375">
        <v>45541</v>
      </c>
      <c r="D5483" s="236" t="s">
        <v>398</v>
      </c>
      <c r="E5483" s="223" t="str">
        <f>VLOOKUP(D5483,Y$4:AA5485,2,FALSE)</f>
        <v>بلدوزر</v>
      </c>
      <c r="F5483" s="223" t="str">
        <f>VLOOKUP(D5483,Y$4:AA5485,3,FALSE)</f>
        <v>جواد رضاپور</v>
      </c>
      <c r="G5483" s="406">
        <v>0</v>
      </c>
      <c r="H5483" s="406"/>
      <c r="I5483" s="407"/>
      <c r="J5483" s="407"/>
      <c r="K5483" s="408"/>
    </row>
    <row r="5484" spans="2:11" x14ac:dyDescent="0.25">
      <c r="B5484" s="122">
        <f t="shared" si="85"/>
        <v>5482</v>
      </c>
      <c r="C5484" s="375">
        <v>45541</v>
      </c>
      <c r="D5484" s="236" t="s">
        <v>149</v>
      </c>
      <c r="E5484" s="223" t="str">
        <f>VLOOKUP(D5484,Y$4:AA5486,2,FALSE)</f>
        <v>لودر ZL50</v>
      </c>
      <c r="F5484" s="223" t="str">
        <f>VLOOKUP(D5484,Y$4:AA5486,3,FALSE)</f>
        <v>میرزایی</v>
      </c>
      <c r="G5484" s="406">
        <v>0</v>
      </c>
      <c r="H5484" s="406"/>
      <c r="I5484" s="407"/>
      <c r="J5484" s="407"/>
      <c r="K5484" s="408"/>
    </row>
    <row r="5485" spans="2:11" x14ac:dyDescent="0.25">
      <c r="B5485" s="122">
        <f t="shared" si="85"/>
        <v>5483</v>
      </c>
      <c r="C5485" s="375">
        <v>45541</v>
      </c>
      <c r="D5485" s="236" t="s">
        <v>150</v>
      </c>
      <c r="E5485" s="223" t="str">
        <f>VLOOKUP(D5485,Y$4:AA5487,2,FALSE)</f>
        <v>کامیون کمپرسی</v>
      </c>
      <c r="F5485" s="223" t="str">
        <f>VLOOKUP(D5485,Y$4:AA5487,3,FALSE)</f>
        <v>میرزایی</v>
      </c>
      <c r="G5485" s="406">
        <v>0</v>
      </c>
      <c r="H5485" s="406"/>
      <c r="I5485" s="407"/>
      <c r="J5485" s="407"/>
      <c r="K5485" s="408"/>
    </row>
    <row r="5486" spans="2:11" x14ac:dyDescent="0.25">
      <c r="B5486" s="122">
        <f t="shared" si="85"/>
        <v>5484</v>
      </c>
      <c r="C5486" s="375">
        <v>45541</v>
      </c>
      <c r="D5486" s="236" t="s">
        <v>152</v>
      </c>
      <c r="E5486" s="223" t="str">
        <f>VLOOKUP(D5486,Y$4:AA5488,2,FALSE)</f>
        <v>کامیون کمپرسی</v>
      </c>
      <c r="F5486" s="223" t="str">
        <f>VLOOKUP(D5486,Y$4:AA5488,3,FALSE)</f>
        <v>میرزایی</v>
      </c>
      <c r="G5486" s="406">
        <v>0</v>
      </c>
      <c r="H5486" s="406"/>
      <c r="I5486" s="407"/>
      <c r="J5486" s="407"/>
      <c r="K5486" s="408"/>
    </row>
    <row r="5487" spans="2:11" x14ac:dyDescent="0.25">
      <c r="B5487" s="122">
        <f t="shared" si="85"/>
        <v>5485</v>
      </c>
      <c r="C5487" s="375">
        <v>45541</v>
      </c>
      <c r="D5487" s="236" t="s">
        <v>153</v>
      </c>
      <c r="E5487" s="223" t="str">
        <f>VLOOKUP(D5487,Y$4:AA5489,2,FALSE)</f>
        <v>کامیون کمپرسی</v>
      </c>
      <c r="F5487" s="223" t="str">
        <f>VLOOKUP(D5487,Y$4:AA5489,3,FALSE)</f>
        <v>میرزایی</v>
      </c>
      <c r="G5487" s="406">
        <v>0</v>
      </c>
      <c r="H5487" s="406"/>
      <c r="I5487" s="407"/>
      <c r="J5487" s="407"/>
      <c r="K5487" s="408"/>
    </row>
    <row r="5488" spans="2:11" x14ac:dyDescent="0.25">
      <c r="B5488" s="122">
        <f t="shared" si="85"/>
        <v>5486</v>
      </c>
      <c r="C5488" s="375">
        <v>45541</v>
      </c>
      <c r="D5488" s="236" t="s">
        <v>137</v>
      </c>
      <c r="E5488" s="223" t="str">
        <f>VLOOKUP(D5488,Y$4:AA5490,2,FALSE)</f>
        <v>بیل مکانیکی</v>
      </c>
      <c r="F5488" s="223" t="str">
        <f>VLOOKUP(D5488,Y$4:AA5490,3,FALSE)</f>
        <v>انصاری</v>
      </c>
      <c r="G5488" s="406">
        <v>0</v>
      </c>
      <c r="H5488" s="406"/>
      <c r="I5488" s="407"/>
      <c r="J5488" s="407"/>
      <c r="K5488" s="408"/>
    </row>
    <row r="5489" spans="2:11" x14ac:dyDescent="0.25">
      <c r="B5489" s="122">
        <f t="shared" si="85"/>
        <v>5487</v>
      </c>
      <c r="C5489" s="375">
        <v>45541</v>
      </c>
      <c r="D5489" s="236" t="s">
        <v>139</v>
      </c>
      <c r="E5489" s="223" t="str">
        <f>VLOOKUP(D5489,Y$4:AA5491,2,FALSE)</f>
        <v>بیل مکانیکی</v>
      </c>
      <c r="F5489" s="223" t="str">
        <f>VLOOKUP(D5489,Y$4:AA5491,3,FALSE)</f>
        <v>انصاری</v>
      </c>
      <c r="G5489" s="406">
        <v>357</v>
      </c>
      <c r="H5489" s="406"/>
      <c r="I5489" s="407"/>
      <c r="J5489" s="407"/>
      <c r="K5489" s="408"/>
    </row>
    <row r="5490" spans="2:11" x14ac:dyDescent="0.25">
      <c r="B5490" s="122">
        <f t="shared" si="85"/>
        <v>5488</v>
      </c>
      <c r="C5490" s="375">
        <v>45541</v>
      </c>
      <c r="D5490" s="236" t="s">
        <v>141</v>
      </c>
      <c r="E5490" s="223" t="str">
        <f>VLOOKUP(D5490,Y$4:AA5492,2,FALSE)</f>
        <v>کامیون کمپرسی</v>
      </c>
      <c r="F5490" s="223" t="str">
        <f>VLOOKUP(D5490,Y$4:AA5492,3,FALSE)</f>
        <v>انصاری</v>
      </c>
      <c r="G5490" s="406">
        <v>0</v>
      </c>
      <c r="H5490" s="406"/>
      <c r="I5490" s="407"/>
      <c r="J5490" s="407"/>
      <c r="K5490" s="408"/>
    </row>
    <row r="5491" spans="2:11" x14ac:dyDescent="0.25">
      <c r="B5491" s="122">
        <f t="shared" si="85"/>
        <v>5489</v>
      </c>
      <c r="C5491" s="375">
        <v>45541</v>
      </c>
      <c r="D5491" s="236" t="s">
        <v>142</v>
      </c>
      <c r="E5491" s="223" t="str">
        <f>VLOOKUP(D5491,Y$4:AA5493,2,FALSE)</f>
        <v>کامیون کمپرسی</v>
      </c>
      <c r="F5491" s="223" t="str">
        <f>VLOOKUP(D5491,Y$4:AA5493,3,FALSE)</f>
        <v>انصاری</v>
      </c>
      <c r="G5491" s="406">
        <v>0</v>
      </c>
      <c r="H5491" s="406"/>
      <c r="I5491" s="407"/>
      <c r="J5491" s="407"/>
      <c r="K5491" s="408"/>
    </row>
    <row r="5492" spans="2:11" x14ac:dyDescent="0.25">
      <c r="B5492" s="122">
        <f t="shared" si="85"/>
        <v>5490</v>
      </c>
      <c r="C5492" s="375">
        <v>45541</v>
      </c>
      <c r="D5492" s="236" t="s">
        <v>143</v>
      </c>
      <c r="E5492" s="223" t="str">
        <f>VLOOKUP(D5492,Y$4:AA5494,2,FALSE)</f>
        <v>کامیون کمپرسی</v>
      </c>
      <c r="F5492" s="223" t="str">
        <f>VLOOKUP(D5492,Y$4:AA5494,3,FALSE)</f>
        <v>انصاری</v>
      </c>
      <c r="G5492" s="406">
        <v>0</v>
      </c>
      <c r="H5492" s="406"/>
      <c r="I5492" s="407"/>
      <c r="J5492" s="407"/>
      <c r="K5492" s="408"/>
    </row>
    <row r="5493" spans="2:11" x14ac:dyDescent="0.25">
      <c r="B5493" s="122">
        <f t="shared" ref="B5493:B5556" si="86">ROW()-2</f>
        <v>5491</v>
      </c>
      <c r="C5493" s="375">
        <v>45541</v>
      </c>
      <c r="D5493" s="236" t="s">
        <v>136</v>
      </c>
      <c r="E5493" s="223" t="str">
        <f>VLOOKUP(D5493,Y$4:AA5495,2,FALSE)</f>
        <v>بلدوزر</v>
      </c>
      <c r="F5493" s="223" t="str">
        <f>VLOOKUP(D5493,Y$4:AA5495,3,FALSE)</f>
        <v>انصاری</v>
      </c>
      <c r="G5493" s="406">
        <v>445</v>
      </c>
      <c r="H5493" s="406"/>
      <c r="I5493" s="407"/>
      <c r="J5493" s="407"/>
      <c r="K5493" s="408"/>
    </row>
    <row r="5494" spans="2:11" x14ac:dyDescent="0.25">
      <c r="B5494" s="122">
        <f t="shared" si="86"/>
        <v>5492</v>
      </c>
      <c r="C5494" s="375">
        <v>45541</v>
      </c>
      <c r="D5494" s="236" t="s">
        <v>286</v>
      </c>
      <c r="E5494" s="223" t="str">
        <f>VLOOKUP(D5494,Y$4:AA5496,2,FALSE)</f>
        <v>بلدوزر</v>
      </c>
      <c r="F5494" s="223" t="str">
        <f>VLOOKUP(D5494,Y$4:AA5496,3,FALSE)</f>
        <v>انصاری</v>
      </c>
      <c r="G5494" s="406">
        <v>0</v>
      </c>
      <c r="H5494" s="406"/>
      <c r="I5494" s="407"/>
      <c r="J5494" s="407"/>
      <c r="K5494" s="408"/>
    </row>
    <row r="5495" spans="2:11" x14ac:dyDescent="0.25">
      <c r="B5495" s="122">
        <f t="shared" si="86"/>
        <v>5493</v>
      </c>
      <c r="C5495" s="375">
        <v>45541</v>
      </c>
      <c r="D5495" s="236" t="s">
        <v>155</v>
      </c>
      <c r="E5495" s="223" t="str">
        <f>VLOOKUP(D5495,Y$4:AA5497,2,FALSE)</f>
        <v>لودر</v>
      </c>
      <c r="F5495" s="223" t="str">
        <f>VLOOKUP(D5495,Y$4:AA5497,3,FALSE)</f>
        <v>صداقت</v>
      </c>
      <c r="G5495" s="406">
        <v>0</v>
      </c>
      <c r="H5495" s="406"/>
      <c r="I5495" s="407"/>
      <c r="J5495" s="407"/>
      <c r="K5495" s="408"/>
    </row>
    <row r="5496" spans="2:11" x14ac:dyDescent="0.25">
      <c r="B5496" s="122">
        <f t="shared" si="86"/>
        <v>5494</v>
      </c>
      <c r="C5496" s="375">
        <v>45541</v>
      </c>
      <c r="D5496" s="236" t="s">
        <v>156</v>
      </c>
      <c r="E5496" s="223" t="str">
        <f>VLOOKUP(D5496,Y$4:AA5498,2,FALSE)</f>
        <v>کامیون کمپرسی</v>
      </c>
      <c r="F5496" s="223" t="str">
        <f>VLOOKUP(D5496,Y$4:AA5498,3,FALSE)</f>
        <v>صداقت</v>
      </c>
      <c r="G5496" s="406">
        <v>0</v>
      </c>
      <c r="H5496" s="406"/>
      <c r="I5496" s="407"/>
      <c r="J5496" s="407"/>
      <c r="K5496" s="408"/>
    </row>
    <row r="5497" spans="2:11" x14ac:dyDescent="0.25">
      <c r="B5497" s="122">
        <f t="shared" si="86"/>
        <v>5495</v>
      </c>
      <c r="C5497" s="375">
        <v>45541</v>
      </c>
      <c r="D5497" s="236" t="s">
        <v>157</v>
      </c>
      <c r="E5497" s="223" t="str">
        <f>VLOOKUP(D5497,Y$4:AA5499,2,FALSE)</f>
        <v>کامیون کمپرسی</v>
      </c>
      <c r="F5497" s="223" t="str">
        <f>VLOOKUP(D5497,Y$4:AA5499,3,FALSE)</f>
        <v>صداقت</v>
      </c>
      <c r="G5497" s="406">
        <v>0</v>
      </c>
      <c r="H5497" s="406"/>
      <c r="I5497" s="407"/>
      <c r="J5497" s="407"/>
      <c r="K5497" s="408"/>
    </row>
    <row r="5498" spans="2:11" x14ac:dyDescent="0.25">
      <c r="B5498" s="122">
        <f t="shared" si="86"/>
        <v>5496</v>
      </c>
      <c r="C5498" s="375">
        <v>45541</v>
      </c>
      <c r="D5498" s="236" t="s">
        <v>302</v>
      </c>
      <c r="E5498" s="223" t="str">
        <f>VLOOKUP(D5498,Y$4:AA5500,2,FALSE)</f>
        <v>کامیون کمپرسی</v>
      </c>
      <c r="F5498" s="223" t="str">
        <f>VLOOKUP(D5498,Y$4:AA5500,3,FALSE)</f>
        <v>صداقت</v>
      </c>
      <c r="G5498" s="406">
        <v>0</v>
      </c>
      <c r="H5498" s="406"/>
      <c r="I5498" s="407"/>
      <c r="J5498" s="407"/>
      <c r="K5498" s="408"/>
    </row>
    <row r="5499" spans="2:11" x14ac:dyDescent="0.25">
      <c r="B5499" s="122">
        <f t="shared" si="86"/>
        <v>5497</v>
      </c>
      <c r="C5499" s="375">
        <v>45541</v>
      </c>
      <c r="D5499" s="236" t="s">
        <v>266</v>
      </c>
      <c r="E5499" s="223" t="str">
        <f>VLOOKUP(D5499,Y$4:AA5501,2,FALSE)</f>
        <v>کامیون کمپرسی</v>
      </c>
      <c r="F5499" s="223" t="str">
        <f>VLOOKUP(D5499,Y$4:AA5501,3,FALSE)</f>
        <v>انصاری</v>
      </c>
      <c r="G5499" s="406">
        <v>144</v>
      </c>
      <c r="H5499" s="406"/>
      <c r="I5499" s="407"/>
      <c r="J5499" s="407"/>
      <c r="K5499" s="408"/>
    </row>
    <row r="5500" spans="2:11" x14ac:dyDescent="0.25">
      <c r="B5500" s="122">
        <f t="shared" si="86"/>
        <v>5498</v>
      </c>
      <c r="C5500" s="375">
        <v>45541</v>
      </c>
      <c r="D5500" s="236" t="s">
        <v>267</v>
      </c>
      <c r="E5500" s="223" t="str">
        <f>VLOOKUP(D5500,Y$4:AA5502,2,FALSE)</f>
        <v>کامیون کمپرسی</v>
      </c>
      <c r="F5500" s="223" t="str">
        <f>VLOOKUP(D5500,Y$4:AA5502,3,FALSE)</f>
        <v>انصاری</v>
      </c>
      <c r="G5500" s="406">
        <v>0</v>
      </c>
      <c r="H5500" s="406"/>
      <c r="I5500" s="407"/>
      <c r="J5500" s="407"/>
      <c r="K5500" s="408"/>
    </row>
    <row r="5501" spans="2:11" x14ac:dyDescent="0.25">
      <c r="B5501" s="122">
        <f t="shared" si="86"/>
        <v>5499</v>
      </c>
      <c r="C5501" s="375">
        <v>45541</v>
      </c>
      <c r="D5501" s="236" t="s">
        <v>258</v>
      </c>
      <c r="E5501" s="223" t="str">
        <f>VLOOKUP(D5501,Y$4:AA5503,2,FALSE)</f>
        <v>کامیون کمپرسی</v>
      </c>
      <c r="F5501" s="223" t="str">
        <f>VLOOKUP(D5501,Y$4:AA5503,3,FALSE)</f>
        <v>انصاری</v>
      </c>
      <c r="G5501" s="406">
        <v>0</v>
      </c>
      <c r="H5501" s="406"/>
      <c r="I5501" s="407"/>
      <c r="J5501" s="407"/>
      <c r="K5501" s="408"/>
    </row>
    <row r="5502" spans="2:11" x14ac:dyDescent="0.25">
      <c r="B5502" s="122">
        <f t="shared" si="86"/>
        <v>5500</v>
      </c>
      <c r="C5502" s="375">
        <v>45541</v>
      </c>
      <c r="D5502" s="236" t="s">
        <v>179</v>
      </c>
      <c r="E5502" s="223" t="str">
        <f>VLOOKUP(D5502,Y$4:AA5504,2,FALSE)</f>
        <v>تانکر آب</v>
      </c>
      <c r="F5502" s="223" t="str">
        <f>VLOOKUP(D5502,Y$4:AA5504,3,FALSE)</f>
        <v>گلپایگانی</v>
      </c>
      <c r="G5502" s="406">
        <v>118</v>
      </c>
      <c r="H5502" s="406"/>
      <c r="I5502" s="407"/>
      <c r="J5502" s="407"/>
      <c r="K5502" s="408"/>
    </row>
    <row r="5503" spans="2:11" x14ac:dyDescent="0.25">
      <c r="B5503" s="122">
        <f t="shared" si="86"/>
        <v>5501</v>
      </c>
      <c r="C5503" s="375">
        <v>45541</v>
      </c>
      <c r="D5503" s="236" t="s">
        <v>164</v>
      </c>
      <c r="E5503" s="223" t="str">
        <f>VLOOKUP(D5503,Y$4:AA5505,2,FALSE)</f>
        <v>گریدر 14G</v>
      </c>
      <c r="F5503" s="223" t="str">
        <f>VLOOKUP(D5503,Y$4:AA5505,3,FALSE)</f>
        <v>محمد پور</v>
      </c>
      <c r="G5503" s="406">
        <v>0</v>
      </c>
      <c r="H5503" s="406"/>
      <c r="I5503" s="407"/>
      <c r="J5503" s="407"/>
      <c r="K5503" s="408"/>
    </row>
    <row r="5504" spans="2:11" x14ac:dyDescent="0.25">
      <c r="B5504" s="122">
        <f t="shared" si="86"/>
        <v>5502</v>
      </c>
      <c r="C5504" s="375">
        <v>45541</v>
      </c>
      <c r="D5504" s="236" t="s">
        <v>168</v>
      </c>
      <c r="E5504" s="223" t="str">
        <f>VLOOKUP(D5504,Y$4:AA5506,2,FALSE)</f>
        <v>غلطک کششی</v>
      </c>
      <c r="F5504" s="223" t="str">
        <f>VLOOKUP(D5504,Y$4:AA5506,3,FALSE)</f>
        <v>محمد پور</v>
      </c>
      <c r="G5504" s="406">
        <v>37</v>
      </c>
      <c r="H5504" s="406"/>
      <c r="I5504" s="407"/>
      <c r="J5504" s="407"/>
      <c r="K5504" s="408"/>
    </row>
    <row r="5505" spans="2:11" x14ac:dyDescent="0.25">
      <c r="B5505" s="122">
        <f t="shared" si="86"/>
        <v>5503</v>
      </c>
      <c r="C5505" s="375">
        <v>45541</v>
      </c>
      <c r="D5505" s="236" t="s">
        <v>171</v>
      </c>
      <c r="E5505" s="223" t="str">
        <f>VLOOKUP(D5505,Y$4:AA5507,2,FALSE)</f>
        <v>غلطک کششی</v>
      </c>
      <c r="F5505" s="223" t="str">
        <f>VLOOKUP(D5505,Y$4:AA5507,3,FALSE)</f>
        <v>محمد پور</v>
      </c>
      <c r="G5505" s="406">
        <v>33</v>
      </c>
      <c r="H5505" s="406"/>
      <c r="I5505" s="407"/>
      <c r="J5505" s="407"/>
      <c r="K5505" s="408"/>
    </row>
    <row r="5506" spans="2:11" x14ac:dyDescent="0.25">
      <c r="B5506" s="122">
        <f t="shared" si="86"/>
        <v>5504</v>
      </c>
      <c r="C5506" s="375">
        <v>45541</v>
      </c>
      <c r="D5506" s="236" t="s">
        <v>172</v>
      </c>
      <c r="E5506" s="223" t="str">
        <f>VLOOKUP(D5506,Y$4:AA5508,2,FALSE)</f>
        <v>لودر</v>
      </c>
      <c r="F5506" s="223" t="str">
        <f>VLOOKUP(D5506,Y$4:AA5508,3,FALSE)</f>
        <v>محمد پور</v>
      </c>
      <c r="G5506" s="406">
        <v>47</v>
      </c>
      <c r="H5506" s="406"/>
      <c r="I5506" s="407"/>
      <c r="J5506" s="407"/>
      <c r="K5506" s="408"/>
    </row>
    <row r="5507" spans="2:11" x14ac:dyDescent="0.25">
      <c r="B5507" s="122">
        <f t="shared" si="86"/>
        <v>5505</v>
      </c>
      <c r="C5507" s="375">
        <v>45541</v>
      </c>
      <c r="D5507" s="236" t="s">
        <v>173</v>
      </c>
      <c r="E5507" s="223" t="str">
        <f>VLOOKUP(D5507,Y$4:AA5509,2,FALSE)</f>
        <v>تانکر آب</v>
      </c>
      <c r="F5507" s="223" t="str">
        <f>VLOOKUP(D5507,Y$4:AA5509,3,FALSE)</f>
        <v>محمد پور</v>
      </c>
      <c r="G5507" s="406">
        <v>0</v>
      </c>
      <c r="H5507" s="406"/>
      <c r="I5507" s="407"/>
      <c r="J5507" s="407"/>
      <c r="K5507" s="408"/>
    </row>
    <row r="5508" spans="2:11" x14ac:dyDescent="0.25">
      <c r="B5508" s="122">
        <f t="shared" si="86"/>
        <v>5506</v>
      </c>
      <c r="C5508" s="375">
        <v>45541</v>
      </c>
      <c r="D5508" s="236" t="s">
        <v>174</v>
      </c>
      <c r="E5508" s="223" t="str">
        <f>VLOOKUP(D5508,Y$4:AA5510,2,FALSE)</f>
        <v>غلطک پاچه بزی</v>
      </c>
      <c r="F5508" s="223" t="str">
        <f>VLOOKUP(D5508,Y$4:AA5510,3,FALSE)</f>
        <v>محمد پور</v>
      </c>
      <c r="G5508" s="406">
        <v>0</v>
      </c>
      <c r="H5508" s="406"/>
      <c r="I5508" s="407"/>
      <c r="J5508" s="407"/>
      <c r="K5508" s="408"/>
    </row>
    <row r="5509" spans="2:11" x14ac:dyDescent="0.25">
      <c r="B5509" s="122">
        <f t="shared" si="86"/>
        <v>5507</v>
      </c>
      <c r="C5509" s="375">
        <v>45541</v>
      </c>
      <c r="D5509" s="236" t="s">
        <v>176</v>
      </c>
      <c r="E5509" s="223" t="str">
        <f>VLOOKUP(D5509,Y$4:AA5511,2,FALSE)</f>
        <v>بلدوزر</v>
      </c>
      <c r="F5509" s="223" t="str">
        <f>VLOOKUP(D5509,Y$4:AA5511,3,FALSE)</f>
        <v>محمد پور</v>
      </c>
      <c r="G5509" s="406">
        <v>0</v>
      </c>
      <c r="H5509" s="406"/>
      <c r="I5509" s="407"/>
      <c r="J5509" s="407"/>
      <c r="K5509" s="408"/>
    </row>
    <row r="5510" spans="2:11" x14ac:dyDescent="0.25">
      <c r="B5510" s="122">
        <f t="shared" si="86"/>
        <v>5508</v>
      </c>
      <c r="C5510" s="375">
        <v>45541</v>
      </c>
      <c r="D5510" s="236" t="s">
        <v>177</v>
      </c>
      <c r="E5510" s="223" t="str">
        <f>VLOOKUP(D5510,Y$4:AA5512,2,FALSE)</f>
        <v>کمپرسی جفت</v>
      </c>
      <c r="F5510" s="223" t="str">
        <f>VLOOKUP(D5510,Y$4:AA5512,3,FALSE)</f>
        <v>محمد پور</v>
      </c>
      <c r="G5510" s="406">
        <v>139</v>
      </c>
      <c r="H5510" s="406"/>
      <c r="I5510" s="407"/>
      <c r="J5510" s="407"/>
      <c r="K5510" s="408"/>
    </row>
    <row r="5511" spans="2:11" x14ac:dyDescent="0.25">
      <c r="B5511" s="122">
        <f t="shared" si="86"/>
        <v>5509</v>
      </c>
      <c r="C5511" s="375">
        <v>45541</v>
      </c>
      <c r="D5511" s="236" t="s">
        <v>270</v>
      </c>
      <c r="E5511" s="223" t="str">
        <f>VLOOKUP(D5511,Y$4:AA5513,2,FALSE)</f>
        <v>کمپرسی جفت</v>
      </c>
      <c r="F5511" s="223" t="str">
        <f>VLOOKUP(D5511,Y$4:AA5513,3,FALSE)</f>
        <v>محمد پور</v>
      </c>
      <c r="G5511" s="406">
        <v>0</v>
      </c>
      <c r="H5511" s="406"/>
      <c r="I5511" s="407"/>
      <c r="J5511" s="407"/>
      <c r="K5511" s="408"/>
    </row>
    <row r="5512" spans="2:11" x14ac:dyDescent="0.25">
      <c r="B5512" s="122">
        <f t="shared" si="86"/>
        <v>5510</v>
      </c>
      <c r="C5512" s="375">
        <v>45541</v>
      </c>
      <c r="D5512" s="236" t="s">
        <v>268</v>
      </c>
      <c r="E5512" s="223" t="str">
        <f>VLOOKUP(D5512,Y$4:AA5514,2,FALSE)</f>
        <v>کمپرسی تک</v>
      </c>
      <c r="F5512" s="223" t="str">
        <f>VLOOKUP(D5512,Y$4:AA5514,3,FALSE)</f>
        <v>محمد پور</v>
      </c>
      <c r="G5512" s="406">
        <v>0</v>
      </c>
      <c r="H5512" s="406"/>
      <c r="I5512" s="407"/>
      <c r="J5512" s="407"/>
      <c r="K5512" s="408"/>
    </row>
    <row r="5513" spans="2:11" x14ac:dyDescent="0.25">
      <c r="B5513" s="122">
        <f t="shared" si="86"/>
        <v>5511</v>
      </c>
      <c r="C5513" s="375">
        <v>45541</v>
      </c>
      <c r="D5513" s="236" t="s">
        <v>260</v>
      </c>
      <c r="E5513" s="223" t="str">
        <f>VLOOKUP(D5513,Y$4:AA5515,2,FALSE)</f>
        <v>تانکر آب</v>
      </c>
      <c r="F5513" s="223" t="str">
        <f>VLOOKUP(D5513,Y$4:AA5515,3,FALSE)</f>
        <v>محمد پور</v>
      </c>
      <c r="G5513" s="406">
        <v>251</v>
      </c>
      <c r="H5513" s="406"/>
      <c r="I5513" s="407"/>
      <c r="J5513" s="407"/>
      <c r="K5513" s="408"/>
    </row>
    <row r="5514" spans="2:11" x14ac:dyDescent="0.25">
      <c r="B5514" s="122">
        <f t="shared" si="86"/>
        <v>5512</v>
      </c>
      <c r="C5514" s="375">
        <v>45541</v>
      </c>
      <c r="D5514" s="236" t="s">
        <v>284</v>
      </c>
      <c r="E5514" s="223" t="str">
        <f>VLOOKUP(D5514,Y$4:AA5516,2,FALSE)</f>
        <v>کمپرسی جفت</v>
      </c>
      <c r="F5514" s="223" t="str">
        <f>VLOOKUP(D5514,Y$4:AA5516,3,FALSE)</f>
        <v>محمد پور</v>
      </c>
      <c r="G5514" s="406">
        <v>0</v>
      </c>
      <c r="H5514" s="406"/>
      <c r="I5514" s="407"/>
      <c r="J5514" s="407"/>
      <c r="K5514" s="408"/>
    </row>
    <row r="5515" spans="2:11" x14ac:dyDescent="0.25">
      <c r="B5515" s="122">
        <f t="shared" si="86"/>
        <v>5513</v>
      </c>
      <c r="C5515" s="375">
        <v>45541</v>
      </c>
      <c r="D5515" s="236" t="s">
        <v>359</v>
      </c>
      <c r="E5515" s="223" t="str">
        <f>VLOOKUP(D5515,Y$4:AA5517,2,FALSE)</f>
        <v>کمپرسی جفت</v>
      </c>
      <c r="F5515" s="223" t="str">
        <f>VLOOKUP(D5515,Y$4:AA5517,3,FALSE)</f>
        <v>محمد پور</v>
      </c>
      <c r="G5515" s="406">
        <v>0</v>
      </c>
      <c r="H5515" s="406"/>
      <c r="I5515" s="407"/>
      <c r="J5515" s="407"/>
      <c r="K5515" s="408"/>
    </row>
    <row r="5516" spans="2:11" x14ac:dyDescent="0.25">
      <c r="B5516" s="122">
        <f t="shared" si="86"/>
        <v>5514</v>
      </c>
      <c r="C5516" s="375">
        <v>45541</v>
      </c>
      <c r="D5516" s="236" t="s">
        <v>361</v>
      </c>
      <c r="E5516" s="223" t="str">
        <f>VLOOKUP(D5516,Y$4:AA5518,2,FALSE)</f>
        <v>لودر</v>
      </c>
      <c r="F5516" s="223" t="str">
        <f>VLOOKUP(D5516,Y$4:AA5518,3,FALSE)</f>
        <v>محمد پور</v>
      </c>
      <c r="G5516" s="406">
        <v>79</v>
      </c>
      <c r="H5516" s="406"/>
      <c r="I5516" s="407"/>
      <c r="J5516" s="407"/>
      <c r="K5516" s="408"/>
    </row>
    <row r="5517" spans="2:11" x14ac:dyDescent="0.25">
      <c r="B5517" s="122">
        <f t="shared" si="86"/>
        <v>5515</v>
      </c>
      <c r="C5517" s="375">
        <v>45541</v>
      </c>
      <c r="D5517" s="236" t="s">
        <v>393</v>
      </c>
      <c r="E5517" s="223" t="str">
        <f>VLOOKUP(D5517,Y$4:AA5519,2,FALSE)</f>
        <v xml:space="preserve"> پمپ بتن</v>
      </c>
      <c r="F5517" s="223" t="str">
        <f>VLOOKUP(D5517,Y$4:AA5519,3,FALSE)</f>
        <v>اسماعیل پور</v>
      </c>
      <c r="G5517" s="406">
        <v>0</v>
      </c>
      <c r="H5517" s="406"/>
      <c r="I5517" s="407"/>
      <c r="J5517" s="407"/>
      <c r="K5517" s="408"/>
    </row>
    <row r="5518" spans="2:11" x14ac:dyDescent="0.25">
      <c r="B5518" s="122">
        <f t="shared" si="86"/>
        <v>5516</v>
      </c>
      <c r="C5518" s="375">
        <v>45541</v>
      </c>
      <c r="D5518" s="236" t="s">
        <v>387</v>
      </c>
      <c r="E5518" s="223" t="str">
        <f>VLOOKUP(D5518,Y$4:AA5520,2,FALSE)</f>
        <v>کمپرسی تک</v>
      </c>
      <c r="F5518" s="223" t="str">
        <f>VLOOKUP(D5518,Y$4:AA5520,3,FALSE)</f>
        <v>جواد رضاپور</v>
      </c>
      <c r="G5518" s="406">
        <v>265</v>
      </c>
      <c r="H5518" s="406"/>
      <c r="I5518" s="407"/>
      <c r="J5518" s="407"/>
      <c r="K5518" s="408"/>
    </row>
    <row r="5519" spans="2:11" x14ac:dyDescent="0.25">
      <c r="B5519" s="122">
        <f t="shared" si="86"/>
        <v>5517</v>
      </c>
      <c r="C5519" s="375">
        <v>45541</v>
      </c>
      <c r="D5519" s="236" t="s">
        <v>388</v>
      </c>
      <c r="E5519" s="223" t="str">
        <f>VLOOKUP(D5519,Y$4:AA5521,2,FALSE)</f>
        <v>کمپرسی تک</v>
      </c>
      <c r="F5519" s="223" t="str">
        <f>VLOOKUP(D5519,Y$4:AA5521,3,FALSE)</f>
        <v>جواد رضاپور</v>
      </c>
      <c r="G5519" s="406">
        <v>109</v>
      </c>
      <c r="H5519" s="406"/>
      <c r="I5519" s="407"/>
      <c r="J5519" s="407"/>
      <c r="K5519" s="408"/>
    </row>
    <row r="5520" spans="2:11" x14ac:dyDescent="0.25">
      <c r="B5520" s="122">
        <f t="shared" si="86"/>
        <v>5518</v>
      </c>
      <c r="C5520" s="375">
        <v>45541</v>
      </c>
      <c r="D5520" s="236" t="s">
        <v>397</v>
      </c>
      <c r="E5520" s="223" t="str">
        <f>VLOOKUP(D5520,Y$4:AA5522,2,FALSE)</f>
        <v>لودر</v>
      </c>
      <c r="F5520" s="223" t="str">
        <f>VLOOKUP(D5520,Y$4:AA5522,3,FALSE)</f>
        <v>جواد رضاپور</v>
      </c>
      <c r="G5520" s="406">
        <v>126</v>
      </c>
      <c r="H5520" s="406"/>
      <c r="I5520" s="407"/>
      <c r="J5520" s="407"/>
      <c r="K5520" s="408"/>
    </row>
    <row r="5521" spans="2:11" x14ac:dyDescent="0.25">
      <c r="B5521" s="122">
        <f t="shared" si="86"/>
        <v>5519</v>
      </c>
      <c r="C5521" s="375">
        <v>45541</v>
      </c>
      <c r="D5521" s="236" t="s">
        <v>435</v>
      </c>
      <c r="E5521" s="223" t="str">
        <f>VLOOKUP(D5521,Y$4:AA5523,2,FALSE)</f>
        <v>بلدوزر</v>
      </c>
      <c r="F5521" s="223" t="str">
        <f>VLOOKUP(D5521,Y$4:AA5523,3,FALSE)</f>
        <v>جواد رضاپور</v>
      </c>
      <c r="G5521" s="406">
        <v>201</v>
      </c>
      <c r="H5521" s="406"/>
      <c r="I5521" s="407"/>
      <c r="J5521" s="407"/>
      <c r="K5521" s="408"/>
    </row>
    <row r="5522" spans="2:11" x14ac:dyDescent="0.25">
      <c r="B5522" s="122">
        <f t="shared" si="86"/>
        <v>5520</v>
      </c>
      <c r="C5522" s="375">
        <v>45541</v>
      </c>
      <c r="D5522" s="236" t="s">
        <v>436</v>
      </c>
      <c r="E5522" s="223" t="str">
        <f>VLOOKUP(D5522,Y$4:AA5524,2,FALSE)</f>
        <v>تانکر آب</v>
      </c>
      <c r="F5522" s="223" t="str">
        <f>VLOOKUP(D5522,Y$4:AA5524,3,FALSE)</f>
        <v>جواد رضاپور</v>
      </c>
      <c r="G5522" s="406">
        <v>200</v>
      </c>
      <c r="H5522" s="406"/>
      <c r="I5522" s="407"/>
      <c r="J5522" s="407"/>
      <c r="K5522" s="408"/>
    </row>
    <row r="5523" spans="2:11" x14ac:dyDescent="0.25">
      <c r="B5523" s="122">
        <f t="shared" si="86"/>
        <v>5521</v>
      </c>
      <c r="C5523" s="375">
        <v>45541</v>
      </c>
      <c r="D5523" s="361" t="s">
        <v>261</v>
      </c>
      <c r="E5523" s="223" t="str">
        <f>VLOOKUP(D5523,Y$4:AA5525,2,FALSE)</f>
        <v>تانکر آب</v>
      </c>
      <c r="F5523" s="223" t="str">
        <f>VLOOKUP(D5523,Y$4:AA5525,3,FALSE)</f>
        <v>خاکسارنژاد</v>
      </c>
      <c r="G5523" s="406">
        <v>0</v>
      </c>
      <c r="H5523" s="406"/>
      <c r="I5523" s="407"/>
      <c r="J5523" s="407"/>
      <c r="K5523" s="408"/>
    </row>
    <row r="5524" spans="2:11" x14ac:dyDescent="0.25">
      <c r="B5524" s="122">
        <f t="shared" si="86"/>
        <v>5522</v>
      </c>
      <c r="C5524" s="375">
        <v>45541</v>
      </c>
      <c r="D5524" s="409" t="s">
        <v>487</v>
      </c>
      <c r="E5524" s="223" t="str">
        <f>VLOOKUP(D5524,Y$4:AA5526,2,FALSE)</f>
        <v>کمپرسی تک</v>
      </c>
      <c r="F5524" s="223" t="str">
        <f>VLOOKUP(D5524,Y$4:AA5526,3,FALSE)</f>
        <v>رمضانی مقدم</v>
      </c>
      <c r="G5524" s="406">
        <v>0</v>
      </c>
      <c r="H5524" s="406"/>
      <c r="I5524" s="407"/>
      <c r="J5524" s="407"/>
      <c r="K5524" s="408"/>
    </row>
    <row r="5525" spans="2:11" x14ac:dyDescent="0.25">
      <c r="B5525" s="122">
        <f t="shared" si="86"/>
        <v>5523</v>
      </c>
      <c r="C5525" s="375">
        <v>45541</v>
      </c>
      <c r="D5525" s="409" t="s">
        <v>488</v>
      </c>
      <c r="E5525" s="223" t="str">
        <f>VLOOKUP(D5525,Y$4:AA5527,2,FALSE)</f>
        <v>کمپرسی تک</v>
      </c>
      <c r="F5525" s="223" t="str">
        <f>VLOOKUP(D5525,Y$4:AA5527,3,FALSE)</f>
        <v>رمضانی مقدم</v>
      </c>
      <c r="G5525" s="406">
        <v>0</v>
      </c>
      <c r="H5525" s="406"/>
      <c r="I5525" s="407"/>
      <c r="J5525" s="407"/>
      <c r="K5525" s="408"/>
    </row>
    <row r="5526" spans="2:11" x14ac:dyDescent="0.25">
      <c r="B5526" s="122">
        <f t="shared" si="86"/>
        <v>5524</v>
      </c>
      <c r="C5526" s="375">
        <v>45541</v>
      </c>
      <c r="D5526" s="409" t="s">
        <v>489</v>
      </c>
      <c r="E5526" s="223" t="str">
        <f>VLOOKUP(D5526,Y$4:AA5528,2,FALSE)</f>
        <v>کمپرسی تک</v>
      </c>
      <c r="F5526" s="223" t="str">
        <f>VLOOKUP(D5526,Y$4:AA5528,3,FALSE)</f>
        <v>رمضانی مقدم</v>
      </c>
      <c r="G5526" s="406">
        <v>100</v>
      </c>
      <c r="H5526" s="406"/>
      <c r="I5526" s="407"/>
      <c r="J5526" s="407"/>
      <c r="K5526" s="408"/>
    </row>
    <row r="5527" spans="2:11" x14ac:dyDescent="0.25">
      <c r="B5527" s="122">
        <f t="shared" si="86"/>
        <v>5525</v>
      </c>
      <c r="C5527" s="375">
        <v>45541</v>
      </c>
      <c r="D5527" s="409" t="s">
        <v>490</v>
      </c>
      <c r="E5527" s="223" t="str">
        <f>VLOOKUP(D5527,Y$4:AA5529,2,FALSE)</f>
        <v>کمپرسی تک</v>
      </c>
      <c r="F5527" s="223" t="str">
        <f>VLOOKUP(D5527,Y$4:AA5529,3,FALSE)</f>
        <v>رمضانی مقدم</v>
      </c>
      <c r="G5527" s="406">
        <v>0</v>
      </c>
      <c r="H5527" s="406"/>
      <c r="I5527" s="407"/>
      <c r="J5527" s="407"/>
      <c r="K5527" s="408"/>
    </row>
    <row r="5528" spans="2:11" x14ac:dyDescent="0.25">
      <c r="B5528" s="122">
        <f t="shared" si="86"/>
        <v>5526</v>
      </c>
      <c r="C5528" s="375">
        <v>45541</v>
      </c>
      <c r="D5528" s="409" t="s">
        <v>491</v>
      </c>
      <c r="E5528" s="223" t="str">
        <f>VLOOKUP(D5528,Y$4:AA5530,2,FALSE)</f>
        <v>لودر</v>
      </c>
      <c r="F5528" s="223" t="str">
        <f>VLOOKUP(D5528,Y$4:AA5530,3,FALSE)</f>
        <v>رمضانی مقدم</v>
      </c>
      <c r="G5528" s="406">
        <v>138</v>
      </c>
      <c r="H5528" s="406"/>
      <c r="I5528" s="407"/>
      <c r="J5528" s="407"/>
      <c r="K5528" s="408"/>
    </row>
    <row r="5529" spans="2:11" x14ac:dyDescent="0.25">
      <c r="B5529" s="122">
        <f t="shared" si="86"/>
        <v>5527</v>
      </c>
      <c r="C5529" s="375">
        <v>45541</v>
      </c>
      <c r="D5529" s="409" t="s">
        <v>504</v>
      </c>
      <c r="E5529" s="223" t="e">
        <f>VLOOKUP(D5529,Y$4:AA5531,2,FALSE)</f>
        <v>#N/A</v>
      </c>
      <c r="F5529" s="223" t="e">
        <f>VLOOKUP(D5529,Y$4:AA5531,3,FALSE)</f>
        <v>#N/A</v>
      </c>
      <c r="G5529" s="406">
        <v>100</v>
      </c>
      <c r="H5529" s="406"/>
      <c r="I5529" s="407"/>
      <c r="J5529" s="407"/>
      <c r="K5529" s="408"/>
    </row>
    <row r="5530" spans="2:11" x14ac:dyDescent="0.25">
      <c r="B5530" s="122">
        <f t="shared" si="86"/>
        <v>5528</v>
      </c>
      <c r="C5530" s="375">
        <v>45542</v>
      </c>
      <c r="D5530" s="236" t="s">
        <v>127</v>
      </c>
      <c r="E5530" s="223" t="str">
        <f>VLOOKUP(D5530,Y$4:AA5532,2,FALSE)</f>
        <v>بلدوزر</v>
      </c>
      <c r="F5530" s="223" t="str">
        <f>VLOOKUP(D5530,Y$4:AA5532,3,FALSE)</f>
        <v>شرکتی-رجب زاده</v>
      </c>
      <c r="G5530" s="406">
        <v>0</v>
      </c>
      <c r="H5530" s="406"/>
      <c r="I5530" s="407"/>
      <c r="J5530" s="407"/>
      <c r="K5530" s="408"/>
    </row>
    <row r="5531" spans="2:11" x14ac:dyDescent="0.25">
      <c r="B5531" s="122">
        <f t="shared" si="86"/>
        <v>5529</v>
      </c>
      <c r="C5531" s="375">
        <v>45542</v>
      </c>
      <c r="D5531" s="236" t="s">
        <v>297</v>
      </c>
      <c r="E5531" s="223" t="str">
        <f>VLOOKUP(D5531,Y$4:AA5533,2,FALSE)</f>
        <v>بلدوزر</v>
      </c>
      <c r="F5531" s="223" t="str">
        <f>VLOOKUP(D5531,Y$4:AA5533,3,FALSE)</f>
        <v>شرکتی-نخعی</v>
      </c>
      <c r="G5531" s="406">
        <v>0</v>
      </c>
      <c r="H5531" s="406"/>
      <c r="I5531" s="407"/>
      <c r="J5531" s="407"/>
      <c r="K5531" s="408"/>
    </row>
    <row r="5532" spans="2:11" x14ac:dyDescent="0.25">
      <c r="B5532" s="122">
        <f t="shared" si="86"/>
        <v>5530</v>
      </c>
      <c r="C5532" s="375">
        <v>45542</v>
      </c>
      <c r="D5532" s="236" t="s">
        <v>88</v>
      </c>
      <c r="E5532" s="223" t="str">
        <f>VLOOKUP(D5532,Y$4:AA5534,2,FALSE)</f>
        <v>گریدر  ۱۶g</v>
      </c>
      <c r="F5532" s="223" t="str">
        <f>VLOOKUP(D5532,Y$4:AA5534,3,FALSE)</f>
        <v>شرکتی-یگانه</v>
      </c>
      <c r="G5532" s="406">
        <v>0</v>
      </c>
      <c r="H5532" s="406"/>
      <c r="I5532" s="407"/>
      <c r="J5532" s="407"/>
      <c r="K5532" s="408"/>
    </row>
    <row r="5533" spans="2:11" x14ac:dyDescent="0.25">
      <c r="B5533" s="122">
        <f t="shared" si="86"/>
        <v>5531</v>
      </c>
      <c r="C5533" s="375">
        <v>45542</v>
      </c>
      <c r="D5533" s="236" t="s">
        <v>301</v>
      </c>
      <c r="E5533" s="223" t="str">
        <f>VLOOKUP(D5533,Y$4:AA5535,2,FALSE)</f>
        <v>گریدر  ۱۶g</v>
      </c>
      <c r="F5533" s="223" t="str">
        <f>VLOOKUP(D5533,Y$4:AA5535,3,FALSE)</f>
        <v>شرکتی-حسن پور</v>
      </c>
      <c r="G5533" s="406">
        <v>0</v>
      </c>
      <c r="H5533" s="406"/>
      <c r="I5533" s="407"/>
      <c r="J5533" s="407"/>
      <c r="K5533" s="408"/>
    </row>
    <row r="5534" spans="2:11" x14ac:dyDescent="0.25">
      <c r="B5534" s="122">
        <f t="shared" si="86"/>
        <v>5532</v>
      </c>
      <c r="C5534" s="375">
        <v>45542</v>
      </c>
      <c r="D5534" s="236" t="s">
        <v>120</v>
      </c>
      <c r="E5534" s="223" t="str">
        <f>VLOOKUP(D5534,Y$4:AA5536,2,FALSE)</f>
        <v>میکسراتکو</v>
      </c>
      <c r="F5534" s="223" t="str">
        <f>VLOOKUP(D5534,Y$4:AA5536,3,FALSE)</f>
        <v>شرکتی-شاکری</v>
      </c>
      <c r="G5534" s="406">
        <v>0</v>
      </c>
      <c r="H5534" s="406"/>
      <c r="I5534" s="407"/>
      <c r="J5534" s="407"/>
      <c r="K5534" s="408"/>
    </row>
    <row r="5535" spans="2:11" x14ac:dyDescent="0.25">
      <c r="B5535" s="122">
        <f t="shared" si="86"/>
        <v>5533</v>
      </c>
      <c r="C5535" s="375">
        <v>45542</v>
      </c>
      <c r="D5535" s="236" t="s">
        <v>122</v>
      </c>
      <c r="E5535" s="223" t="str">
        <f>VLOOKUP(D5535,Y$4:AA5537,2,FALSE)</f>
        <v>میکسر امیکو</v>
      </c>
      <c r="F5535" s="223" t="str">
        <f>VLOOKUP(D5535,Y$4:AA5537,3,FALSE)</f>
        <v>شرکتی-زراعتی</v>
      </c>
      <c r="G5535" s="406">
        <v>109</v>
      </c>
      <c r="H5535" s="406"/>
      <c r="I5535" s="407"/>
      <c r="J5535" s="407"/>
      <c r="K5535" s="408"/>
    </row>
    <row r="5536" spans="2:11" x14ac:dyDescent="0.25">
      <c r="B5536" s="122">
        <f t="shared" si="86"/>
        <v>5534</v>
      </c>
      <c r="C5536" s="375">
        <v>45542</v>
      </c>
      <c r="D5536" s="236" t="s">
        <v>356</v>
      </c>
      <c r="E5536" s="223" t="str">
        <f>VLOOKUP(D5536,Y$4:AA5538,2,FALSE)</f>
        <v>میکسر اتکو</v>
      </c>
      <c r="F5536" s="223" t="str">
        <f>VLOOKUP(D5536,Y$4:AA5538,3,FALSE)</f>
        <v>-</v>
      </c>
      <c r="G5536" s="406">
        <v>62</v>
      </c>
      <c r="H5536" s="406"/>
      <c r="I5536" s="407"/>
      <c r="J5536" s="407"/>
      <c r="K5536" s="408"/>
    </row>
    <row r="5537" spans="2:11" x14ac:dyDescent="0.25">
      <c r="B5537" s="122">
        <f t="shared" si="86"/>
        <v>5535</v>
      </c>
      <c r="C5537" s="375">
        <v>45542</v>
      </c>
      <c r="D5537" s="236" t="s">
        <v>460</v>
      </c>
      <c r="E5537" s="223" t="str">
        <f>VLOOKUP(D5537,Y$4:AA5539,2,FALSE)</f>
        <v>میکسر امیکو</v>
      </c>
      <c r="F5537" s="223" t="str">
        <f>VLOOKUP(D5537,Y$4:AA5539,3,FALSE)</f>
        <v>شرکتی-زراعتی</v>
      </c>
      <c r="G5537" s="406">
        <v>0</v>
      </c>
      <c r="H5537" s="406"/>
      <c r="I5537" s="407"/>
      <c r="J5537" s="407"/>
      <c r="K5537" s="408"/>
    </row>
    <row r="5538" spans="2:11" x14ac:dyDescent="0.25">
      <c r="B5538" s="122">
        <f t="shared" si="86"/>
        <v>5536</v>
      </c>
      <c r="C5538" s="375">
        <v>45542</v>
      </c>
      <c r="D5538" s="236" t="s">
        <v>119</v>
      </c>
      <c r="E5538" s="223" t="str">
        <f>VLOOKUP(D5538,Y$4:AA5540,2,FALSE)</f>
        <v>غلطک</v>
      </c>
      <c r="F5538" s="223" t="str">
        <f>VLOOKUP(D5538,Y$4:AA5540,3,FALSE)</f>
        <v>شرکتی-جمالی</v>
      </c>
      <c r="G5538" s="406">
        <v>0</v>
      </c>
      <c r="H5538" s="406"/>
      <c r="I5538" s="407"/>
      <c r="J5538" s="407"/>
      <c r="K5538" s="408"/>
    </row>
    <row r="5539" spans="2:11" x14ac:dyDescent="0.25">
      <c r="B5539" s="122">
        <f t="shared" si="86"/>
        <v>5537</v>
      </c>
      <c r="C5539" s="375">
        <v>45542</v>
      </c>
      <c r="D5539" s="236" t="s">
        <v>110</v>
      </c>
      <c r="E5539" s="223" t="str">
        <f>VLOOKUP(D5539,Y$4:AA5541,2,FALSE)</f>
        <v>غلطک</v>
      </c>
      <c r="F5539" s="223" t="str">
        <f>VLOOKUP(D5539,Y$4:AA5541,3,FALSE)</f>
        <v>شرکتی-شیری</v>
      </c>
      <c r="G5539" s="406">
        <v>0</v>
      </c>
      <c r="H5539" s="406"/>
      <c r="I5539" s="407"/>
      <c r="J5539" s="407"/>
      <c r="K5539" s="408"/>
    </row>
    <row r="5540" spans="2:11" x14ac:dyDescent="0.25">
      <c r="B5540" s="122">
        <f t="shared" si="86"/>
        <v>5538</v>
      </c>
      <c r="C5540" s="375">
        <v>45542</v>
      </c>
      <c r="D5540" s="236" t="s">
        <v>107</v>
      </c>
      <c r="E5540" s="223" t="str">
        <f>VLOOKUP(D5540,Y$4:AA5542,2,FALSE)</f>
        <v>غلطک</v>
      </c>
      <c r="F5540" s="223" t="str">
        <f>VLOOKUP(D5540,Y$4:AA5542,3,FALSE)</f>
        <v>شرکتی-دیانتی</v>
      </c>
      <c r="G5540" s="406">
        <v>0</v>
      </c>
      <c r="H5540" s="406"/>
      <c r="I5540" s="407"/>
      <c r="J5540" s="407"/>
      <c r="K5540" s="408"/>
    </row>
    <row r="5541" spans="2:11" x14ac:dyDescent="0.25">
      <c r="B5541" s="122">
        <f t="shared" si="86"/>
        <v>5539</v>
      </c>
      <c r="C5541" s="375">
        <v>45542</v>
      </c>
      <c r="D5541" s="236" t="s">
        <v>285</v>
      </c>
      <c r="E5541" s="223" t="str">
        <f>VLOOKUP(D5541,Y$4:AA5543,2,FALSE)</f>
        <v>غلطک</v>
      </c>
      <c r="F5541" s="223" t="str">
        <f>VLOOKUP(D5541,Y$4:AA5543,3,FALSE)</f>
        <v>شرکتی-شیری</v>
      </c>
      <c r="G5541" s="406">
        <v>0</v>
      </c>
      <c r="H5541" s="406"/>
      <c r="I5541" s="407"/>
      <c r="J5541" s="407"/>
      <c r="K5541" s="408"/>
    </row>
    <row r="5542" spans="2:11" x14ac:dyDescent="0.25">
      <c r="B5542" s="122">
        <f t="shared" si="86"/>
        <v>5540</v>
      </c>
      <c r="C5542" s="375">
        <v>45542</v>
      </c>
      <c r="D5542" s="236" t="s">
        <v>380</v>
      </c>
      <c r="E5542" s="223" t="str">
        <f>VLOOKUP(D5542,Y$4:AA5544,2,FALSE)</f>
        <v>غلطک</v>
      </c>
      <c r="F5542" s="223">
        <f>VLOOKUP(D5542,Y$4:AA5544,3,FALSE)</f>
        <v>0</v>
      </c>
      <c r="G5542" s="406">
        <v>0</v>
      </c>
      <c r="H5542" s="406"/>
      <c r="I5542" s="407"/>
      <c r="J5542" s="407"/>
      <c r="K5542" s="408"/>
    </row>
    <row r="5543" spans="2:11" x14ac:dyDescent="0.25">
      <c r="B5543" s="122">
        <f t="shared" si="86"/>
        <v>5541</v>
      </c>
      <c r="C5543" s="375">
        <v>45542</v>
      </c>
      <c r="D5543" s="236" t="s">
        <v>381</v>
      </c>
      <c r="E5543" s="223" t="str">
        <f>VLOOKUP(D5543,Y$4:AA5545,2,FALSE)</f>
        <v>غلطک</v>
      </c>
      <c r="F5543" s="223">
        <f>VLOOKUP(D5543,Y$4:AA5545,3,FALSE)</f>
        <v>0</v>
      </c>
      <c r="G5543" s="406">
        <v>0</v>
      </c>
      <c r="H5543" s="406"/>
      <c r="I5543" s="407"/>
      <c r="J5543" s="407"/>
      <c r="K5543" s="408"/>
    </row>
    <row r="5544" spans="2:11" x14ac:dyDescent="0.25">
      <c r="B5544" s="122">
        <f t="shared" si="86"/>
        <v>5542</v>
      </c>
      <c r="C5544" s="375">
        <v>45542</v>
      </c>
      <c r="D5544" s="236" t="s">
        <v>91</v>
      </c>
      <c r="E5544" s="223" t="str">
        <f>VLOOKUP(D5544,Y$4:AA5546,2,FALSE)</f>
        <v>کامیون کمپرسی</v>
      </c>
      <c r="F5544" s="223" t="str">
        <f>VLOOKUP(D5544,Y$4:AA5546,3,FALSE)</f>
        <v>شرکتی-یحیی زاده</v>
      </c>
      <c r="G5544" s="406">
        <v>0</v>
      </c>
      <c r="H5544" s="406"/>
      <c r="I5544" s="407"/>
      <c r="J5544" s="407"/>
      <c r="K5544" s="408"/>
    </row>
    <row r="5545" spans="2:11" x14ac:dyDescent="0.25">
      <c r="B5545" s="122">
        <f t="shared" si="86"/>
        <v>5543</v>
      </c>
      <c r="C5545" s="375">
        <v>45542</v>
      </c>
      <c r="D5545" s="236" t="s">
        <v>94</v>
      </c>
      <c r="E5545" s="223" t="str">
        <f>VLOOKUP(D5545,Y$4:AA5547,2,FALSE)</f>
        <v>کامیون کمپرسی</v>
      </c>
      <c r="F5545" s="223" t="str">
        <f>VLOOKUP(D5545,Y$4:AA5547,3,FALSE)</f>
        <v>شرکتی-نوروز غلامی</v>
      </c>
      <c r="G5545" s="406">
        <v>0</v>
      </c>
      <c r="H5545" s="406"/>
      <c r="I5545" s="407"/>
      <c r="J5545" s="407"/>
      <c r="K5545" s="408"/>
    </row>
    <row r="5546" spans="2:11" x14ac:dyDescent="0.25">
      <c r="B5546" s="122">
        <f t="shared" si="86"/>
        <v>5544</v>
      </c>
      <c r="C5546" s="375">
        <v>45542</v>
      </c>
      <c r="D5546" s="236" t="s">
        <v>117</v>
      </c>
      <c r="E5546" s="223" t="str">
        <f>VLOOKUP(D5546,Y$4:AA5548,2,FALSE)</f>
        <v>کامیون کمپرسی</v>
      </c>
      <c r="F5546" s="223" t="str">
        <f>VLOOKUP(D5546,Y$4:AA5548,3,FALSE)</f>
        <v>شرکتی-علیرضا اقلیمی</v>
      </c>
      <c r="G5546" s="406">
        <v>0</v>
      </c>
      <c r="H5546" s="406"/>
      <c r="I5546" s="407"/>
      <c r="J5546" s="407"/>
      <c r="K5546" s="408"/>
    </row>
    <row r="5547" spans="2:11" x14ac:dyDescent="0.25">
      <c r="B5547" s="122">
        <f t="shared" si="86"/>
        <v>5545</v>
      </c>
      <c r="C5547" s="375">
        <v>45542</v>
      </c>
      <c r="D5547" s="236" t="s">
        <v>130</v>
      </c>
      <c r="E5547" s="223" t="str">
        <f>VLOOKUP(D5547,Y$4:AA5549,2,FALSE)</f>
        <v>تانکر ابپاش بنز</v>
      </c>
      <c r="F5547" s="223" t="str">
        <f>VLOOKUP(D5547,Y$4:AA5549,3,FALSE)</f>
        <v>شرکتی-بارانی</v>
      </c>
      <c r="G5547" s="406">
        <v>35</v>
      </c>
      <c r="H5547" s="406"/>
      <c r="I5547" s="407"/>
      <c r="J5547" s="407"/>
      <c r="K5547" s="408"/>
    </row>
    <row r="5548" spans="2:11" x14ac:dyDescent="0.25">
      <c r="B5548" s="122">
        <f t="shared" si="86"/>
        <v>5546</v>
      </c>
      <c r="C5548" s="375">
        <v>45542</v>
      </c>
      <c r="D5548" s="236" t="s">
        <v>96</v>
      </c>
      <c r="E5548" s="223" t="str">
        <f>VLOOKUP(D5548,Y$4:AA5550,2,FALSE)</f>
        <v>تانکر ابپاش بنز</v>
      </c>
      <c r="F5548" s="223" t="str">
        <f>VLOOKUP(D5548,Y$4:AA5550,3,FALSE)</f>
        <v>شرکتی-میامی</v>
      </c>
      <c r="G5548" s="406">
        <v>79</v>
      </c>
      <c r="H5548" s="406"/>
      <c r="I5548" s="407"/>
      <c r="J5548" s="407"/>
      <c r="K5548" s="408"/>
    </row>
    <row r="5549" spans="2:11" x14ac:dyDescent="0.25">
      <c r="B5549" s="122">
        <f t="shared" si="86"/>
        <v>5547</v>
      </c>
      <c r="C5549" s="375">
        <v>45542</v>
      </c>
      <c r="D5549" s="236" t="s">
        <v>114</v>
      </c>
      <c r="E5549" s="223" t="str">
        <f>VLOOKUP(D5549,Y$4:AA5551,2,FALSE)</f>
        <v>تانکر سوخت بنز</v>
      </c>
      <c r="F5549" s="223" t="str">
        <f>VLOOKUP(D5549,Y$4:AA5551,3,FALSE)</f>
        <v>شرکتی-برات زاده- از تاریخ 1 تیرماه</v>
      </c>
      <c r="G5549" s="406">
        <v>0</v>
      </c>
      <c r="H5549" s="406"/>
      <c r="I5549" s="407"/>
      <c r="J5549" s="407"/>
      <c r="K5549" s="408"/>
    </row>
    <row r="5550" spans="2:11" x14ac:dyDescent="0.25">
      <c r="B5550" s="122">
        <f t="shared" si="86"/>
        <v>5548</v>
      </c>
      <c r="C5550" s="375">
        <v>45542</v>
      </c>
      <c r="D5550" s="106" t="s">
        <v>399</v>
      </c>
      <c r="E5550" s="223" t="str">
        <f>VLOOKUP(D5550,Y$4:AA5552,2,FALSE)</f>
        <v xml:space="preserve"> لودر</v>
      </c>
      <c r="F5550" s="223" t="str">
        <f>VLOOKUP(D5550,Y$4:AA5552,3,FALSE)</f>
        <v>شرکتی-پیروزی</v>
      </c>
      <c r="G5550" s="406">
        <v>0</v>
      </c>
      <c r="H5550" s="406"/>
      <c r="I5550" s="407"/>
      <c r="J5550" s="407"/>
      <c r="K5550" s="408"/>
    </row>
    <row r="5551" spans="2:11" x14ac:dyDescent="0.25">
      <c r="B5551" s="122">
        <f t="shared" si="86"/>
        <v>5549</v>
      </c>
      <c r="C5551" s="375">
        <v>45542</v>
      </c>
      <c r="D5551" s="236" t="s">
        <v>158</v>
      </c>
      <c r="E5551" s="223" t="str">
        <f>VLOOKUP(D5551,Y$4:AA5553,2,FALSE)</f>
        <v>بیل مکانیکی</v>
      </c>
      <c r="F5551" s="223" t="str">
        <f>VLOOKUP(D5551,Y$4:AA5553,3,FALSE)</f>
        <v>تکبری</v>
      </c>
      <c r="G5551" s="406">
        <v>0</v>
      </c>
      <c r="H5551" s="406"/>
      <c r="I5551" s="407"/>
      <c r="J5551" s="407"/>
      <c r="K5551" s="408"/>
    </row>
    <row r="5552" spans="2:11" x14ac:dyDescent="0.25">
      <c r="B5552" s="122">
        <f t="shared" si="86"/>
        <v>5550</v>
      </c>
      <c r="C5552" s="375">
        <v>45542</v>
      </c>
      <c r="D5552" s="236" t="s">
        <v>144</v>
      </c>
      <c r="E5552" s="223" t="str">
        <f>VLOOKUP(D5552,Y$4:AA5554,2,FALSE)</f>
        <v>بلدوزر D85</v>
      </c>
      <c r="F5552" s="223" t="str">
        <f>VLOOKUP(D5552,Y$4:AA5554,3,FALSE)</f>
        <v>اکبری</v>
      </c>
      <c r="G5552" s="406">
        <v>0</v>
      </c>
      <c r="H5552" s="406"/>
      <c r="I5552" s="407"/>
      <c r="J5552" s="407"/>
      <c r="K5552" s="408"/>
    </row>
    <row r="5553" spans="2:11" x14ac:dyDescent="0.25">
      <c r="B5553" s="122">
        <f t="shared" si="86"/>
        <v>5551</v>
      </c>
      <c r="C5553" s="375">
        <v>45542</v>
      </c>
      <c r="D5553" s="236" t="s">
        <v>146</v>
      </c>
      <c r="E5553" s="223" t="str">
        <f>VLOOKUP(D5553,Y$4:AA5555,2,FALSE)</f>
        <v>بلدوزر D85</v>
      </c>
      <c r="F5553" s="223" t="str">
        <f>VLOOKUP(D5553,Y$4:AA5555,3,FALSE)</f>
        <v>اکبری</v>
      </c>
      <c r="G5553" s="406">
        <v>0</v>
      </c>
      <c r="H5553" s="406"/>
      <c r="I5553" s="407"/>
      <c r="J5553" s="407"/>
      <c r="K5553" s="408"/>
    </row>
    <row r="5554" spans="2:11" x14ac:dyDescent="0.25">
      <c r="B5554" s="122">
        <f t="shared" si="86"/>
        <v>5552</v>
      </c>
      <c r="C5554" s="375">
        <v>45542</v>
      </c>
      <c r="D5554" s="236" t="s">
        <v>147</v>
      </c>
      <c r="E5554" s="223" t="str">
        <f>VLOOKUP(D5554,Y$4:AA5556,2,FALSE)</f>
        <v>بلدوزر کاترپیلار D8</v>
      </c>
      <c r="F5554" s="223" t="str">
        <f>VLOOKUP(D5554,Y$4:AA5556,3,FALSE)</f>
        <v>حسن پور</v>
      </c>
      <c r="G5554" s="406">
        <v>0</v>
      </c>
      <c r="H5554" s="406"/>
      <c r="I5554" s="407"/>
      <c r="J5554" s="407"/>
      <c r="K5554" s="408"/>
    </row>
    <row r="5555" spans="2:11" x14ac:dyDescent="0.25">
      <c r="B5555" s="122">
        <f t="shared" si="86"/>
        <v>5553</v>
      </c>
      <c r="C5555" s="375">
        <v>45542</v>
      </c>
      <c r="D5555" s="236" t="s">
        <v>162</v>
      </c>
      <c r="E5555" s="223" t="str">
        <f>VLOOKUP(D5555,Y$4:AA5557,2,FALSE)</f>
        <v>بیل مکانیکی</v>
      </c>
      <c r="F5555" s="223" t="str">
        <f>VLOOKUP(D5555,Y$4:AA5557,3,FALSE)</f>
        <v>رضاپور</v>
      </c>
      <c r="G5555" s="406">
        <v>0</v>
      </c>
      <c r="H5555" s="406"/>
      <c r="I5555" s="407"/>
      <c r="J5555" s="407"/>
      <c r="K5555" s="408"/>
    </row>
    <row r="5556" spans="2:11" x14ac:dyDescent="0.25">
      <c r="B5556" s="122">
        <f t="shared" si="86"/>
        <v>5554</v>
      </c>
      <c r="C5556" s="375">
        <v>45542</v>
      </c>
      <c r="D5556" s="236" t="s">
        <v>398</v>
      </c>
      <c r="E5556" s="223" t="str">
        <f>VLOOKUP(D5556,Y$4:AA5558,2,FALSE)</f>
        <v>بلدوزر</v>
      </c>
      <c r="F5556" s="223" t="str">
        <f>VLOOKUP(D5556,Y$4:AA5558,3,FALSE)</f>
        <v>جواد رضاپور</v>
      </c>
      <c r="G5556" s="406">
        <v>0</v>
      </c>
      <c r="H5556" s="406"/>
      <c r="I5556" s="407"/>
      <c r="J5556" s="407"/>
      <c r="K5556" s="408"/>
    </row>
    <row r="5557" spans="2:11" x14ac:dyDescent="0.25">
      <c r="B5557" s="122">
        <f t="shared" ref="B5557:B5620" si="87">ROW()-2</f>
        <v>5555</v>
      </c>
      <c r="C5557" s="375">
        <v>45542</v>
      </c>
      <c r="D5557" s="236" t="s">
        <v>149</v>
      </c>
      <c r="E5557" s="223" t="str">
        <f>VLOOKUP(D5557,Y$4:AA5559,2,FALSE)</f>
        <v>لودر ZL50</v>
      </c>
      <c r="F5557" s="223" t="str">
        <f>VLOOKUP(D5557,Y$4:AA5559,3,FALSE)</f>
        <v>میرزایی</v>
      </c>
      <c r="G5557" s="406">
        <v>0</v>
      </c>
      <c r="H5557" s="406"/>
      <c r="I5557" s="407"/>
      <c r="J5557" s="407"/>
      <c r="K5557" s="408"/>
    </row>
    <row r="5558" spans="2:11" x14ac:dyDescent="0.25">
      <c r="B5558" s="122">
        <f t="shared" si="87"/>
        <v>5556</v>
      </c>
      <c r="C5558" s="375">
        <v>45542</v>
      </c>
      <c r="D5558" s="236" t="s">
        <v>150</v>
      </c>
      <c r="E5558" s="223" t="str">
        <f>VLOOKUP(D5558,Y$4:AA5560,2,FALSE)</f>
        <v>کامیون کمپرسی</v>
      </c>
      <c r="F5558" s="223" t="str">
        <f>VLOOKUP(D5558,Y$4:AA5560,3,FALSE)</f>
        <v>میرزایی</v>
      </c>
      <c r="G5558" s="406">
        <v>0</v>
      </c>
      <c r="H5558" s="406"/>
      <c r="I5558" s="407"/>
      <c r="J5558" s="407"/>
      <c r="K5558" s="408"/>
    </row>
    <row r="5559" spans="2:11" x14ac:dyDescent="0.25">
      <c r="B5559" s="122">
        <f t="shared" si="87"/>
        <v>5557</v>
      </c>
      <c r="C5559" s="375">
        <v>45542</v>
      </c>
      <c r="D5559" s="236" t="s">
        <v>152</v>
      </c>
      <c r="E5559" s="223" t="str">
        <f>VLOOKUP(D5559,Y$4:AA5561,2,FALSE)</f>
        <v>کامیون کمپرسی</v>
      </c>
      <c r="F5559" s="223" t="str">
        <f>VLOOKUP(D5559,Y$4:AA5561,3,FALSE)</f>
        <v>میرزایی</v>
      </c>
      <c r="G5559" s="406">
        <v>0</v>
      </c>
      <c r="H5559" s="406"/>
      <c r="I5559" s="407"/>
      <c r="J5559" s="407"/>
      <c r="K5559" s="408"/>
    </row>
    <row r="5560" spans="2:11" x14ac:dyDescent="0.25">
      <c r="B5560" s="122">
        <f t="shared" si="87"/>
        <v>5558</v>
      </c>
      <c r="C5560" s="375">
        <v>45542</v>
      </c>
      <c r="D5560" s="236" t="s">
        <v>153</v>
      </c>
      <c r="E5560" s="223" t="str">
        <f>VLOOKUP(D5560,Y$4:AA5562,2,FALSE)</f>
        <v>کامیون کمپرسی</v>
      </c>
      <c r="F5560" s="223" t="str">
        <f>VLOOKUP(D5560,Y$4:AA5562,3,FALSE)</f>
        <v>میرزایی</v>
      </c>
      <c r="G5560" s="406">
        <v>0</v>
      </c>
      <c r="H5560" s="406"/>
      <c r="I5560" s="407"/>
      <c r="J5560" s="407"/>
      <c r="K5560" s="408"/>
    </row>
    <row r="5561" spans="2:11" x14ac:dyDescent="0.25">
      <c r="B5561" s="122">
        <f t="shared" si="87"/>
        <v>5559</v>
      </c>
      <c r="C5561" s="375">
        <v>45542</v>
      </c>
      <c r="D5561" s="236" t="s">
        <v>137</v>
      </c>
      <c r="E5561" s="223" t="str">
        <f>VLOOKUP(D5561,Y$4:AA5563,2,FALSE)</f>
        <v>بیل مکانیکی</v>
      </c>
      <c r="F5561" s="223" t="str">
        <f>VLOOKUP(D5561,Y$4:AA5563,3,FALSE)</f>
        <v>انصاری</v>
      </c>
      <c r="G5561" s="406">
        <v>0</v>
      </c>
      <c r="H5561" s="406"/>
      <c r="I5561" s="407"/>
      <c r="J5561" s="407"/>
      <c r="K5561" s="408"/>
    </row>
    <row r="5562" spans="2:11" x14ac:dyDescent="0.25">
      <c r="B5562" s="122">
        <f t="shared" si="87"/>
        <v>5560</v>
      </c>
      <c r="C5562" s="375">
        <v>45542</v>
      </c>
      <c r="D5562" s="236" t="s">
        <v>139</v>
      </c>
      <c r="E5562" s="223" t="str">
        <f>VLOOKUP(D5562,Y$4:AA5564,2,FALSE)</f>
        <v>بیل مکانیکی</v>
      </c>
      <c r="F5562" s="223" t="str">
        <f>VLOOKUP(D5562,Y$4:AA5564,3,FALSE)</f>
        <v>انصاری</v>
      </c>
      <c r="G5562" s="406">
        <v>234</v>
      </c>
      <c r="H5562" s="406"/>
      <c r="I5562" s="407"/>
      <c r="J5562" s="407"/>
      <c r="K5562" s="408"/>
    </row>
    <row r="5563" spans="2:11" x14ac:dyDescent="0.25">
      <c r="B5563" s="122">
        <f t="shared" si="87"/>
        <v>5561</v>
      </c>
      <c r="C5563" s="375">
        <v>45542</v>
      </c>
      <c r="D5563" s="236" t="s">
        <v>141</v>
      </c>
      <c r="E5563" s="223" t="str">
        <f>VLOOKUP(D5563,Y$4:AA5565,2,FALSE)</f>
        <v>کامیون کمپرسی</v>
      </c>
      <c r="F5563" s="223" t="str">
        <f>VLOOKUP(D5563,Y$4:AA5565,3,FALSE)</f>
        <v>انصاری</v>
      </c>
      <c r="G5563" s="406">
        <v>0</v>
      </c>
      <c r="H5563" s="406"/>
      <c r="I5563" s="407"/>
      <c r="J5563" s="407"/>
      <c r="K5563" s="408"/>
    </row>
    <row r="5564" spans="2:11" x14ac:dyDescent="0.25">
      <c r="B5564" s="122">
        <f t="shared" si="87"/>
        <v>5562</v>
      </c>
      <c r="C5564" s="375">
        <v>45542</v>
      </c>
      <c r="D5564" s="236" t="s">
        <v>142</v>
      </c>
      <c r="E5564" s="223" t="str">
        <f>VLOOKUP(D5564,Y$4:AA5566,2,FALSE)</f>
        <v>کامیون کمپرسی</v>
      </c>
      <c r="F5564" s="223" t="str">
        <f>VLOOKUP(D5564,Y$4:AA5566,3,FALSE)</f>
        <v>انصاری</v>
      </c>
      <c r="G5564" s="406">
        <v>0</v>
      </c>
      <c r="H5564" s="406"/>
      <c r="I5564" s="407"/>
      <c r="J5564" s="407"/>
      <c r="K5564" s="408"/>
    </row>
    <row r="5565" spans="2:11" x14ac:dyDescent="0.25">
      <c r="B5565" s="122">
        <f t="shared" si="87"/>
        <v>5563</v>
      </c>
      <c r="C5565" s="375">
        <v>45542</v>
      </c>
      <c r="D5565" s="236" t="s">
        <v>143</v>
      </c>
      <c r="E5565" s="223" t="str">
        <f>VLOOKUP(D5565,Y$4:AA5567,2,FALSE)</f>
        <v>کامیون کمپرسی</v>
      </c>
      <c r="F5565" s="223" t="str">
        <f>VLOOKUP(D5565,Y$4:AA5567,3,FALSE)</f>
        <v>انصاری</v>
      </c>
      <c r="G5565" s="406">
        <v>0</v>
      </c>
      <c r="H5565" s="406"/>
      <c r="I5565" s="407"/>
      <c r="J5565" s="407"/>
      <c r="K5565" s="408"/>
    </row>
    <row r="5566" spans="2:11" x14ac:dyDescent="0.25">
      <c r="B5566" s="122">
        <f t="shared" si="87"/>
        <v>5564</v>
      </c>
      <c r="C5566" s="375">
        <v>45542</v>
      </c>
      <c r="D5566" s="236" t="s">
        <v>136</v>
      </c>
      <c r="E5566" s="223" t="str">
        <f>VLOOKUP(D5566,Y$4:AA5568,2,FALSE)</f>
        <v>بلدوزر</v>
      </c>
      <c r="F5566" s="223" t="str">
        <f>VLOOKUP(D5566,Y$4:AA5568,3,FALSE)</f>
        <v>انصاری</v>
      </c>
      <c r="G5566" s="406">
        <v>0</v>
      </c>
      <c r="H5566" s="406"/>
      <c r="I5566" s="407"/>
      <c r="J5566" s="407"/>
      <c r="K5566" s="408"/>
    </row>
    <row r="5567" spans="2:11" x14ac:dyDescent="0.25">
      <c r="B5567" s="122">
        <f t="shared" si="87"/>
        <v>5565</v>
      </c>
      <c r="C5567" s="375">
        <v>45542</v>
      </c>
      <c r="D5567" s="236" t="s">
        <v>286</v>
      </c>
      <c r="E5567" s="223" t="str">
        <f>VLOOKUP(D5567,Y$4:AA5569,2,FALSE)</f>
        <v>بلدوزر</v>
      </c>
      <c r="F5567" s="223" t="str">
        <f>VLOOKUP(D5567,Y$4:AA5569,3,FALSE)</f>
        <v>انصاری</v>
      </c>
      <c r="G5567" s="406">
        <v>223</v>
      </c>
      <c r="H5567" s="406"/>
      <c r="I5567" s="407"/>
      <c r="J5567" s="407"/>
      <c r="K5567" s="408"/>
    </row>
    <row r="5568" spans="2:11" x14ac:dyDescent="0.25">
      <c r="B5568" s="122">
        <f t="shared" si="87"/>
        <v>5566</v>
      </c>
      <c r="C5568" s="375">
        <v>45542</v>
      </c>
      <c r="D5568" s="236" t="s">
        <v>155</v>
      </c>
      <c r="E5568" s="223" t="str">
        <f>VLOOKUP(D5568,Y$4:AA5570,2,FALSE)</f>
        <v>لودر</v>
      </c>
      <c r="F5568" s="223" t="str">
        <f>VLOOKUP(D5568,Y$4:AA5570,3,FALSE)</f>
        <v>صداقت</v>
      </c>
      <c r="G5568" s="406">
        <v>125</v>
      </c>
      <c r="H5568" s="406"/>
      <c r="I5568" s="407"/>
      <c r="J5568" s="407"/>
      <c r="K5568" s="408"/>
    </row>
    <row r="5569" spans="2:11" x14ac:dyDescent="0.25">
      <c r="B5569" s="122">
        <f t="shared" si="87"/>
        <v>5567</v>
      </c>
      <c r="C5569" s="375">
        <v>45542</v>
      </c>
      <c r="D5569" s="236" t="s">
        <v>156</v>
      </c>
      <c r="E5569" s="223" t="str">
        <f>VLOOKUP(D5569,Y$4:AA5571,2,FALSE)</f>
        <v>کامیون کمپرسی</v>
      </c>
      <c r="F5569" s="223" t="str">
        <f>VLOOKUP(D5569,Y$4:AA5571,3,FALSE)</f>
        <v>صداقت</v>
      </c>
      <c r="G5569" s="406">
        <v>0</v>
      </c>
      <c r="H5569" s="406"/>
      <c r="I5569" s="407"/>
      <c r="J5569" s="407"/>
      <c r="K5569" s="408"/>
    </row>
    <row r="5570" spans="2:11" x14ac:dyDescent="0.25">
      <c r="B5570" s="122">
        <f t="shared" si="87"/>
        <v>5568</v>
      </c>
      <c r="C5570" s="375">
        <v>45542</v>
      </c>
      <c r="D5570" s="236" t="s">
        <v>157</v>
      </c>
      <c r="E5570" s="223" t="str">
        <f>VLOOKUP(D5570,Y$4:AA5572,2,FALSE)</f>
        <v>کامیون کمپرسی</v>
      </c>
      <c r="F5570" s="223" t="str">
        <f>VLOOKUP(D5570,Y$4:AA5572,3,FALSE)</f>
        <v>صداقت</v>
      </c>
      <c r="G5570" s="406">
        <v>0</v>
      </c>
      <c r="H5570" s="406"/>
      <c r="I5570" s="407"/>
      <c r="J5570" s="407"/>
      <c r="K5570" s="408"/>
    </row>
    <row r="5571" spans="2:11" x14ac:dyDescent="0.25">
      <c r="B5571" s="122">
        <f t="shared" si="87"/>
        <v>5569</v>
      </c>
      <c r="C5571" s="375">
        <v>45542</v>
      </c>
      <c r="D5571" s="236" t="s">
        <v>302</v>
      </c>
      <c r="E5571" s="223" t="str">
        <f>VLOOKUP(D5571,Y$4:AA5573,2,FALSE)</f>
        <v>کامیون کمپرسی</v>
      </c>
      <c r="F5571" s="223" t="str">
        <f>VLOOKUP(D5571,Y$4:AA5573,3,FALSE)</f>
        <v>صداقت</v>
      </c>
      <c r="G5571" s="406">
        <v>0</v>
      </c>
      <c r="H5571" s="406"/>
      <c r="I5571" s="407"/>
      <c r="J5571" s="407"/>
      <c r="K5571" s="408"/>
    </row>
    <row r="5572" spans="2:11" x14ac:dyDescent="0.25">
      <c r="B5572" s="122">
        <f t="shared" si="87"/>
        <v>5570</v>
      </c>
      <c r="C5572" s="375">
        <v>45542</v>
      </c>
      <c r="D5572" s="236" t="s">
        <v>266</v>
      </c>
      <c r="E5572" s="223" t="str">
        <f>VLOOKUP(D5572,Y$4:AA5574,2,FALSE)</f>
        <v>کامیون کمپرسی</v>
      </c>
      <c r="F5572" s="223" t="str">
        <f>VLOOKUP(D5572,Y$4:AA5574,3,FALSE)</f>
        <v>انصاری</v>
      </c>
      <c r="G5572" s="406">
        <v>0</v>
      </c>
      <c r="H5572" s="406"/>
      <c r="I5572" s="407"/>
      <c r="J5572" s="407"/>
      <c r="K5572" s="408"/>
    </row>
    <row r="5573" spans="2:11" x14ac:dyDescent="0.25">
      <c r="B5573" s="122">
        <f t="shared" si="87"/>
        <v>5571</v>
      </c>
      <c r="C5573" s="375">
        <v>45542</v>
      </c>
      <c r="D5573" s="236" t="s">
        <v>267</v>
      </c>
      <c r="E5573" s="223" t="str">
        <f>VLOOKUP(D5573,Y$4:AA5575,2,FALSE)</f>
        <v>کامیون کمپرسی</v>
      </c>
      <c r="F5573" s="223" t="str">
        <f>VLOOKUP(D5573,Y$4:AA5575,3,FALSE)</f>
        <v>انصاری</v>
      </c>
      <c r="G5573" s="406">
        <v>0</v>
      </c>
      <c r="H5573" s="406"/>
      <c r="I5573" s="407"/>
      <c r="J5573" s="407"/>
      <c r="K5573" s="408"/>
    </row>
    <row r="5574" spans="2:11" x14ac:dyDescent="0.25">
      <c r="B5574" s="122">
        <f t="shared" si="87"/>
        <v>5572</v>
      </c>
      <c r="C5574" s="375">
        <v>45542</v>
      </c>
      <c r="D5574" s="236" t="s">
        <v>258</v>
      </c>
      <c r="E5574" s="223" t="str">
        <f>VLOOKUP(D5574,Y$4:AA5576,2,FALSE)</f>
        <v>کامیون کمپرسی</v>
      </c>
      <c r="F5574" s="223" t="str">
        <f>VLOOKUP(D5574,Y$4:AA5576,3,FALSE)</f>
        <v>انصاری</v>
      </c>
      <c r="G5574" s="406">
        <v>0</v>
      </c>
      <c r="H5574" s="406"/>
      <c r="I5574" s="407"/>
      <c r="J5574" s="407"/>
      <c r="K5574" s="408"/>
    </row>
    <row r="5575" spans="2:11" x14ac:dyDescent="0.25">
      <c r="B5575" s="122">
        <f t="shared" si="87"/>
        <v>5573</v>
      </c>
      <c r="C5575" s="375">
        <v>45542</v>
      </c>
      <c r="D5575" s="236" t="s">
        <v>179</v>
      </c>
      <c r="E5575" s="223" t="str">
        <f>VLOOKUP(D5575,Y$4:AA5577,2,FALSE)</f>
        <v>تانکر آب</v>
      </c>
      <c r="F5575" s="223" t="str">
        <f>VLOOKUP(D5575,Y$4:AA5577,3,FALSE)</f>
        <v>گلپایگانی</v>
      </c>
      <c r="G5575" s="406">
        <v>75</v>
      </c>
      <c r="H5575" s="406"/>
      <c r="I5575" s="407"/>
      <c r="J5575" s="407"/>
      <c r="K5575" s="408"/>
    </row>
    <row r="5576" spans="2:11" x14ac:dyDescent="0.25">
      <c r="B5576" s="122">
        <f t="shared" si="87"/>
        <v>5574</v>
      </c>
      <c r="C5576" s="375">
        <v>45542</v>
      </c>
      <c r="D5576" s="236" t="s">
        <v>164</v>
      </c>
      <c r="E5576" s="223" t="str">
        <f>VLOOKUP(D5576,Y$4:AA5578,2,FALSE)</f>
        <v>گریدر 14G</v>
      </c>
      <c r="F5576" s="223" t="str">
        <f>VLOOKUP(D5576,Y$4:AA5578,3,FALSE)</f>
        <v>محمد پور</v>
      </c>
      <c r="G5576" s="406">
        <v>0</v>
      </c>
      <c r="H5576" s="406"/>
      <c r="I5576" s="407"/>
      <c r="J5576" s="407"/>
      <c r="K5576" s="408"/>
    </row>
    <row r="5577" spans="2:11" x14ac:dyDescent="0.25">
      <c r="B5577" s="122">
        <f t="shared" si="87"/>
        <v>5575</v>
      </c>
      <c r="C5577" s="375">
        <v>45542</v>
      </c>
      <c r="D5577" s="236" t="s">
        <v>168</v>
      </c>
      <c r="E5577" s="223" t="str">
        <f>VLOOKUP(D5577,Y$4:AA5579,2,FALSE)</f>
        <v>غلطک کششی</v>
      </c>
      <c r="F5577" s="223" t="str">
        <f>VLOOKUP(D5577,Y$4:AA5579,3,FALSE)</f>
        <v>محمد پور</v>
      </c>
      <c r="G5577" s="406">
        <v>0</v>
      </c>
      <c r="H5577" s="406"/>
      <c r="I5577" s="407"/>
      <c r="J5577" s="407"/>
      <c r="K5577" s="408"/>
    </row>
    <row r="5578" spans="2:11" x14ac:dyDescent="0.25">
      <c r="B5578" s="122">
        <f t="shared" si="87"/>
        <v>5576</v>
      </c>
      <c r="C5578" s="375">
        <v>45542</v>
      </c>
      <c r="D5578" s="236" t="s">
        <v>171</v>
      </c>
      <c r="E5578" s="223" t="str">
        <f>VLOOKUP(D5578,Y$4:AA5580,2,FALSE)</f>
        <v>غلطک کششی</v>
      </c>
      <c r="F5578" s="223" t="str">
        <f>VLOOKUP(D5578,Y$4:AA5580,3,FALSE)</f>
        <v>محمد پور</v>
      </c>
      <c r="G5578" s="406">
        <v>0</v>
      </c>
      <c r="H5578" s="406"/>
      <c r="I5578" s="407"/>
      <c r="J5578" s="407"/>
      <c r="K5578" s="408"/>
    </row>
    <row r="5579" spans="2:11" x14ac:dyDescent="0.25">
      <c r="B5579" s="122">
        <f t="shared" si="87"/>
        <v>5577</v>
      </c>
      <c r="C5579" s="375">
        <v>45542</v>
      </c>
      <c r="D5579" s="236" t="s">
        <v>172</v>
      </c>
      <c r="E5579" s="223" t="str">
        <f>VLOOKUP(D5579,Y$4:AA5581,2,FALSE)</f>
        <v>لودر</v>
      </c>
      <c r="F5579" s="223" t="str">
        <f>VLOOKUP(D5579,Y$4:AA5581,3,FALSE)</f>
        <v>محمد پور</v>
      </c>
      <c r="G5579" s="406">
        <v>200</v>
      </c>
      <c r="H5579" s="406"/>
      <c r="I5579" s="407"/>
      <c r="J5579" s="407"/>
      <c r="K5579" s="408"/>
    </row>
    <row r="5580" spans="2:11" x14ac:dyDescent="0.25">
      <c r="B5580" s="122">
        <f t="shared" si="87"/>
        <v>5578</v>
      </c>
      <c r="C5580" s="375">
        <v>45542</v>
      </c>
      <c r="D5580" s="236" t="s">
        <v>173</v>
      </c>
      <c r="E5580" s="223" t="str">
        <f>VLOOKUP(D5580,Y$4:AA5582,2,FALSE)</f>
        <v>تانکر آب</v>
      </c>
      <c r="F5580" s="223" t="str">
        <f>VLOOKUP(D5580,Y$4:AA5582,3,FALSE)</f>
        <v>محمد پور</v>
      </c>
      <c r="G5580" s="406">
        <v>0</v>
      </c>
      <c r="H5580" s="406"/>
      <c r="I5580" s="407"/>
      <c r="J5580" s="407"/>
      <c r="K5580" s="408"/>
    </row>
    <row r="5581" spans="2:11" x14ac:dyDescent="0.25">
      <c r="B5581" s="122">
        <f t="shared" si="87"/>
        <v>5579</v>
      </c>
      <c r="C5581" s="375">
        <v>45542</v>
      </c>
      <c r="D5581" s="236" t="s">
        <v>174</v>
      </c>
      <c r="E5581" s="223" t="str">
        <f>VLOOKUP(D5581,Y$4:AA5583,2,FALSE)</f>
        <v>غلطک پاچه بزی</v>
      </c>
      <c r="F5581" s="223" t="str">
        <f>VLOOKUP(D5581,Y$4:AA5583,3,FALSE)</f>
        <v>محمد پور</v>
      </c>
      <c r="G5581" s="406">
        <v>0</v>
      </c>
      <c r="H5581" s="406"/>
      <c r="I5581" s="407"/>
      <c r="J5581" s="407"/>
      <c r="K5581" s="408"/>
    </row>
    <row r="5582" spans="2:11" x14ac:dyDescent="0.25">
      <c r="B5582" s="122">
        <f t="shared" si="87"/>
        <v>5580</v>
      </c>
      <c r="C5582" s="375">
        <v>45542</v>
      </c>
      <c r="D5582" s="236" t="s">
        <v>176</v>
      </c>
      <c r="E5582" s="223" t="str">
        <f>VLOOKUP(D5582,Y$4:AA5584,2,FALSE)</f>
        <v>بلدوزر</v>
      </c>
      <c r="F5582" s="223" t="str">
        <f>VLOOKUP(D5582,Y$4:AA5584,3,FALSE)</f>
        <v>محمد پور</v>
      </c>
      <c r="G5582" s="406">
        <v>0</v>
      </c>
      <c r="H5582" s="406"/>
      <c r="I5582" s="407"/>
      <c r="J5582" s="407"/>
      <c r="K5582" s="408"/>
    </row>
    <row r="5583" spans="2:11" x14ac:dyDescent="0.25">
      <c r="B5583" s="122">
        <f t="shared" si="87"/>
        <v>5581</v>
      </c>
      <c r="C5583" s="375">
        <v>45542</v>
      </c>
      <c r="D5583" s="236" t="s">
        <v>177</v>
      </c>
      <c r="E5583" s="223" t="str">
        <f>VLOOKUP(D5583,Y$4:AA5585,2,FALSE)</f>
        <v>کمپرسی جفت</v>
      </c>
      <c r="F5583" s="223" t="str">
        <f>VLOOKUP(D5583,Y$4:AA5585,3,FALSE)</f>
        <v>محمد پور</v>
      </c>
      <c r="G5583" s="406">
        <v>120</v>
      </c>
      <c r="H5583" s="406"/>
      <c r="I5583" s="407"/>
      <c r="J5583" s="407"/>
      <c r="K5583" s="408"/>
    </row>
    <row r="5584" spans="2:11" x14ac:dyDescent="0.25">
      <c r="B5584" s="122">
        <f t="shared" si="87"/>
        <v>5582</v>
      </c>
      <c r="C5584" s="375">
        <v>45542</v>
      </c>
      <c r="D5584" s="236" t="s">
        <v>270</v>
      </c>
      <c r="E5584" s="223" t="str">
        <f>VLOOKUP(D5584,Y$4:AA5586,2,FALSE)</f>
        <v>کمپرسی جفت</v>
      </c>
      <c r="F5584" s="223" t="str">
        <f>VLOOKUP(D5584,Y$4:AA5586,3,FALSE)</f>
        <v>محمد پور</v>
      </c>
      <c r="G5584" s="406">
        <v>0</v>
      </c>
      <c r="H5584" s="406"/>
      <c r="I5584" s="407"/>
      <c r="J5584" s="407"/>
      <c r="K5584" s="408"/>
    </row>
    <row r="5585" spans="2:11" x14ac:dyDescent="0.25">
      <c r="B5585" s="122">
        <f t="shared" si="87"/>
        <v>5583</v>
      </c>
      <c r="C5585" s="375">
        <v>45542</v>
      </c>
      <c r="D5585" s="236" t="s">
        <v>268</v>
      </c>
      <c r="E5585" s="223" t="str">
        <f>VLOOKUP(D5585,Y$4:AA5587,2,FALSE)</f>
        <v>کمپرسی تک</v>
      </c>
      <c r="F5585" s="223" t="str">
        <f>VLOOKUP(D5585,Y$4:AA5587,3,FALSE)</f>
        <v>محمد پور</v>
      </c>
      <c r="G5585" s="406">
        <v>0</v>
      </c>
      <c r="H5585" s="406"/>
      <c r="I5585" s="407"/>
      <c r="J5585" s="407"/>
      <c r="K5585" s="408"/>
    </row>
    <row r="5586" spans="2:11" x14ac:dyDescent="0.25">
      <c r="B5586" s="122">
        <f t="shared" si="87"/>
        <v>5584</v>
      </c>
      <c r="C5586" s="375">
        <v>45542</v>
      </c>
      <c r="D5586" s="236" t="s">
        <v>260</v>
      </c>
      <c r="E5586" s="223" t="str">
        <f>VLOOKUP(D5586,Y$4:AA5588,2,FALSE)</f>
        <v>تانکر آب</v>
      </c>
      <c r="F5586" s="223" t="str">
        <f>VLOOKUP(D5586,Y$4:AA5588,3,FALSE)</f>
        <v>محمد پور</v>
      </c>
      <c r="G5586" s="406">
        <v>0</v>
      </c>
      <c r="H5586" s="406"/>
      <c r="I5586" s="407"/>
      <c r="J5586" s="407"/>
      <c r="K5586" s="408"/>
    </row>
    <row r="5587" spans="2:11" x14ac:dyDescent="0.25">
      <c r="B5587" s="122">
        <f t="shared" si="87"/>
        <v>5585</v>
      </c>
      <c r="C5587" s="375">
        <v>45542</v>
      </c>
      <c r="D5587" s="236" t="s">
        <v>284</v>
      </c>
      <c r="E5587" s="223" t="str">
        <f>VLOOKUP(D5587,Y$4:AA5589,2,FALSE)</f>
        <v>کمپرسی جفت</v>
      </c>
      <c r="F5587" s="223" t="str">
        <f>VLOOKUP(D5587,Y$4:AA5589,3,FALSE)</f>
        <v>محمد پور</v>
      </c>
      <c r="G5587" s="406">
        <v>263</v>
      </c>
      <c r="H5587" s="406"/>
      <c r="I5587" s="407"/>
      <c r="J5587" s="407"/>
      <c r="K5587" s="408"/>
    </row>
    <row r="5588" spans="2:11" x14ac:dyDescent="0.25">
      <c r="B5588" s="122">
        <f t="shared" si="87"/>
        <v>5586</v>
      </c>
      <c r="C5588" s="375">
        <v>45542</v>
      </c>
      <c r="D5588" s="236" t="s">
        <v>359</v>
      </c>
      <c r="E5588" s="223" t="str">
        <f>VLOOKUP(D5588,Y$4:AA5590,2,FALSE)</f>
        <v>کمپرسی جفت</v>
      </c>
      <c r="F5588" s="223" t="str">
        <f>VLOOKUP(D5588,Y$4:AA5590,3,FALSE)</f>
        <v>محمد پور</v>
      </c>
      <c r="G5588" s="406">
        <v>0</v>
      </c>
      <c r="H5588" s="406"/>
      <c r="I5588" s="407"/>
      <c r="J5588" s="407"/>
      <c r="K5588" s="408"/>
    </row>
    <row r="5589" spans="2:11" x14ac:dyDescent="0.25">
      <c r="B5589" s="122">
        <f t="shared" si="87"/>
        <v>5587</v>
      </c>
      <c r="C5589" s="375">
        <v>45542</v>
      </c>
      <c r="D5589" s="236" t="s">
        <v>361</v>
      </c>
      <c r="E5589" s="223" t="str">
        <f>VLOOKUP(D5589,Y$4:AA5591,2,FALSE)</f>
        <v>لودر</v>
      </c>
      <c r="F5589" s="223" t="str">
        <f>VLOOKUP(D5589,Y$4:AA5591,3,FALSE)</f>
        <v>محمد پور</v>
      </c>
      <c r="G5589" s="406">
        <v>43</v>
      </c>
      <c r="H5589" s="406"/>
      <c r="I5589" s="407"/>
      <c r="J5589" s="407"/>
      <c r="K5589" s="408"/>
    </row>
    <row r="5590" spans="2:11" x14ac:dyDescent="0.25">
      <c r="B5590" s="122">
        <f t="shared" si="87"/>
        <v>5588</v>
      </c>
      <c r="C5590" s="375">
        <v>45542</v>
      </c>
      <c r="D5590" s="236" t="s">
        <v>393</v>
      </c>
      <c r="E5590" s="223" t="str">
        <f>VLOOKUP(D5590,Y$4:AA5592,2,FALSE)</f>
        <v xml:space="preserve"> پمپ بتن</v>
      </c>
      <c r="F5590" s="223" t="str">
        <f>VLOOKUP(D5590,Y$4:AA5592,3,FALSE)</f>
        <v>اسماعیل پور</v>
      </c>
      <c r="G5590" s="406">
        <v>150</v>
      </c>
      <c r="H5590" s="406"/>
      <c r="I5590" s="407"/>
      <c r="J5590" s="407"/>
      <c r="K5590" s="408"/>
    </row>
    <row r="5591" spans="2:11" x14ac:dyDescent="0.25">
      <c r="B5591" s="122">
        <f t="shared" si="87"/>
        <v>5589</v>
      </c>
      <c r="C5591" s="375">
        <v>45542</v>
      </c>
      <c r="D5591" s="236" t="s">
        <v>387</v>
      </c>
      <c r="E5591" s="223" t="str">
        <f>VLOOKUP(D5591,Y$4:AA5593,2,FALSE)</f>
        <v>کمپرسی تک</v>
      </c>
      <c r="F5591" s="223" t="str">
        <f>VLOOKUP(D5591,Y$4:AA5593,3,FALSE)</f>
        <v>جواد رضاپور</v>
      </c>
      <c r="G5591" s="406">
        <v>0</v>
      </c>
      <c r="H5591" s="406"/>
      <c r="I5591" s="407"/>
      <c r="J5591" s="407"/>
      <c r="K5591" s="408"/>
    </row>
    <row r="5592" spans="2:11" x14ac:dyDescent="0.25">
      <c r="B5592" s="122">
        <f t="shared" si="87"/>
        <v>5590</v>
      </c>
      <c r="C5592" s="375">
        <v>45542</v>
      </c>
      <c r="D5592" s="236" t="s">
        <v>388</v>
      </c>
      <c r="E5592" s="223" t="str">
        <f>VLOOKUP(D5592,Y$4:AA5594,2,FALSE)</f>
        <v>کمپرسی تک</v>
      </c>
      <c r="F5592" s="223" t="str">
        <f>VLOOKUP(D5592,Y$4:AA5594,3,FALSE)</f>
        <v>جواد رضاپور</v>
      </c>
      <c r="G5592" s="406">
        <v>0</v>
      </c>
      <c r="H5592" s="406"/>
      <c r="I5592" s="407"/>
      <c r="J5592" s="407"/>
      <c r="K5592" s="408"/>
    </row>
    <row r="5593" spans="2:11" x14ac:dyDescent="0.25">
      <c r="B5593" s="122">
        <f t="shared" si="87"/>
        <v>5591</v>
      </c>
      <c r="C5593" s="375">
        <v>45542</v>
      </c>
      <c r="D5593" s="236" t="s">
        <v>397</v>
      </c>
      <c r="E5593" s="223" t="str">
        <f>VLOOKUP(D5593,Y$4:AA5595,2,FALSE)</f>
        <v>لودر</v>
      </c>
      <c r="F5593" s="223" t="str">
        <f>VLOOKUP(D5593,Y$4:AA5595,3,FALSE)</f>
        <v>جواد رضاپور</v>
      </c>
      <c r="G5593" s="406">
        <v>0</v>
      </c>
      <c r="H5593" s="406"/>
      <c r="I5593" s="407"/>
      <c r="J5593" s="407"/>
      <c r="K5593" s="408"/>
    </row>
    <row r="5594" spans="2:11" x14ac:dyDescent="0.25">
      <c r="B5594" s="122">
        <f t="shared" si="87"/>
        <v>5592</v>
      </c>
      <c r="C5594" s="375">
        <v>45542</v>
      </c>
      <c r="D5594" s="236" t="s">
        <v>435</v>
      </c>
      <c r="E5594" s="223" t="str">
        <f>VLOOKUP(D5594,Y$4:AA5596,2,FALSE)</f>
        <v>بلدوزر</v>
      </c>
      <c r="F5594" s="223" t="str">
        <f>VLOOKUP(D5594,Y$4:AA5596,3,FALSE)</f>
        <v>جواد رضاپور</v>
      </c>
      <c r="G5594" s="406">
        <v>0</v>
      </c>
      <c r="H5594" s="406"/>
      <c r="I5594" s="407"/>
      <c r="J5594" s="407"/>
      <c r="K5594" s="408"/>
    </row>
    <row r="5595" spans="2:11" x14ac:dyDescent="0.25">
      <c r="B5595" s="122">
        <f t="shared" si="87"/>
        <v>5593</v>
      </c>
      <c r="C5595" s="375">
        <v>45542</v>
      </c>
      <c r="D5595" s="236" t="s">
        <v>436</v>
      </c>
      <c r="E5595" s="223" t="str">
        <f>VLOOKUP(D5595,Y$4:AA5597,2,FALSE)</f>
        <v>تانکر آب</v>
      </c>
      <c r="F5595" s="223" t="str">
        <f>VLOOKUP(D5595,Y$4:AA5597,3,FALSE)</f>
        <v>جواد رضاپور</v>
      </c>
      <c r="G5595" s="406">
        <v>0</v>
      </c>
      <c r="H5595" s="406"/>
      <c r="I5595" s="407"/>
      <c r="J5595" s="407"/>
      <c r="K5595" s="408"/>
    </row>
    <row r="5596" spans="2:11" x14ac:dyDescent="0.25">
      <c r="B5596" s="122">
        <f t="shared" si="87"/>
        <v>5594</v>
      </c>
      <c r="C5596" s="375">
        <v>45542</v>
      </c>
      <c r="D5596" s="361" t="s">
        <v>261</v>
      </c>
      <c r="E5596" s="223" t="str">
        <f>VLOOKUP(D5596,Y$4:AA5598,2,FALSE)</f>
        <v>تانکر آب</v>
      </c>
      <c r="F5596" s="223" t="str">
        <f>VLOOKUP(D5596,Y$4:AA5598,3,FALSE)</f>
        <v>خاکسارنژاد</v>
      </c>
      <c r="G5596" s="406">
        <v>0</v>
      </c>
      <c r="H5596" s="406"/>
      <c r="I5596" s="407"/>
      <c r="J5596" s="407"/>
      <c r="K5596" s="408"/>
    </row>
    <row r="5597" spans="2:11" x14ac:dyDescent="0.25">
      <c r="B5597" s="122">
        <f t="shared" si="87"/>
        <v>5595</v>
      </c>
      <c r="C5597" s="375">
        <v>45542</v>
      </c>
      <c r="D5597" s="409" t="s">
        <v>487</v>
      </c>
      <c r="E5597" s="223" t="str">
        <f>VLOOKUP(D5597,Y$4:AA5599,2,FALSE)</f>
        <v>کمپرسی تک</v>
      </c>
      <c r="F5597" s="223" t="str">
        <f>VLOOKUP(D5597,Y$4:AA5599,3,FALSE)</f>
        <v>رمضانی مقدم</v>
      </c>
      <c r="G5597" s="406">
        <v>0</v>
      </c>
      <c r="H5597" s="406"/>
      <c r="I5597" s="407"/>
      <c r="J5597" s="407"/>
      <c r="K5597" s="408"/>
    </row>
    <row r="5598" spans="2:11" x14ac:dyDescent="0.25">
      <c r="B5598" s="122">
        <f t="shared" si="87"/>
        <v>5596</v>
      </c>
      <c r="C5598" s="375">
        <v>45542</v>
      </c>
      <c r="D5598" s="409" t="s">
        <v>488</v>
      </c>
      <c r="E5598" s="223" t="str">
        <f>VLOOKUP(D5598,Y$4:AA5600,2,FALSE)</f>
        <v>کمپرسی تک</v>
      </c>
      <c r="F5598" s="223" t="str">
        <f>VLOOKUP(D5598,Y$4:AA5600,3,FALSE)</f>
        <v>رمضانی مقدم</v>
      </c>
      <c r="G5598" s="406">
        <v>0</v>
      </c>
      <c r="H5598" s="406"/>
      <c r="I5598" s="407"/>
      <c r="J5598" s="407"/>
      <c r="K5598" s="408"/>
    </row>
    <row r="5599" spans="2:11" x14ac:dyDescent="0.25">
      <c r="B5599" s="122">
        <f t="shared" si="87"/>
        <v>5597</v>
      </c>
      <c r="C5599" s="375">
        <v>45542</v>
      </c>
      <c r="D5599" s="409" t="s">
        <v>489</v>
      </c>
      <c r="E5599" s="223" t="str">
        <f>VLOOKUP(D5599,Y$4:AA5601,2,FALSE)</f>
        <v>کمپرسی تک</v>
      </c>
      <c r="F5599" s="223" t="str">
        <f>VLOOKUP(D5599,Y$4:AA5601,3,FALSE)</f>
        <v>رمضانی مقدم</v>
      </c>
      <c r="G5599" s="406">
        <v>0</v>
      </c>
      <c r="H5599" s="406"/>
      <c r="I5599" s="407"/>
      <c r="J5599" s="407"/>
      <c r="K5599" s="408"/>
    </row>
    <row r="5600" spans="2:11" x14ac:dyDescent="0.25">
      <c r="B5600" s="122">
        <f t="shared" si="87"/>
        <v>5598</v>
      </c>
      <c r="C5600" s="375">
        <v>45542</v>
      </c>
      <c r="D5600" s="409" t="s">
        <v>490</v>
      </c>
      <c r="E5600" s="223" t="str">
        <f>VLOOKUP(D5600,Y$4:AA5602,2,FALSE)</f>
        <v>کمپرسی تک</v>
      </c>
      <c r="F5600" s="223" t="str">
        <f>VLOOKUP(D5600,Y$4:AA5602,3,FALSE)</f>
        <v>رمضانی مقدم</v>
      </c>
      <c r="G5600" s="406">
        <v>305</v>
      </c>
      <c r="H5600" s="406"/>
      <c r="I5600" s="407"/>
      <c r="J5600" s="407"/>
      <c r="K5600" s="408"/>
    </row>
    <row r="5601" spans="2:11" x14ac:dyDescent="0.25">
      <c r="B5601" s="122">
        <f t="shared" si="87"/>
        <v>5599</v>
      </c>
      <c r="C5601" s="376">
        <v>45542</v>
      </c>
      <c r="D5601" s="409" t="s">
        <v>491</v>
      </c>
      <c r="E5601" s="360" t="str">
        <f>VLOOKUP(D5601,Y$4:AA5603,2,FALSE)</f>
        <v>لودر</v>
      </c>
      <c r="F5601" s="360" t="str">
        <f>VLOOKUP(D5601,Y$4:AA5603,3,FALSE)</f>
        <v>رمضانی مقدم</v>
      </c>
      <c r="G5601" s="406">
        <v>0</v>
      </c>
      <c r="H5601" s="406"/>
      <c r="I5601" s="407"/>
      <c r="J5601" s="407"/>
      <c r="K5601" s="408"/>
    </row>
    <row r="5602" spans="2:11" x14ac:dyDescent="0.25">
      <c r="B5602" s="122">
        <f t="shared" si="87"/>
        <v>5600</v>
      </c>
      <c r="C5602" s="375">
        <v>45543</v>
      </c>
      <c r="D5602" s="236" t="s">
        <v>127</v>
      </c>
      <c r="E5602" s="223" t="str">
        <f>VLOOKUP(D5602,Y$4:AA5604,2,FALSE)</f>
        <v>بلدوزر</v>
      </c>
      <c r="F5602" s="223" t="str">
        <f>VLOOKUP(D5602,Y$4:AA5604,3,FALSE)</f>
        <v>شرکتی-رجب زاده</v>
      </c>
      <c r="G5602" s="406">
        <v>0</v>
      </c>
      <c r="H5602" s="406"/>
      <c r="I5602" s="407"/>
      <c r="J5602" s="407"/>
      <c r="K5602" s="408"/>
    </row>
    <row r="5603" spans="2:11" x14ac:dyDescent="0.25">
      <c r="B5603" s="122">
        <f t="shared" si="87"/>
        <v>5601</v>
      </c>
      <c r="C5603" s="375">
        <v>45543</v>
      </c>
      <c r="D5603" s="236" t="s">
        <v>297</v>
      </c>
      <c r="E5603" s="223" t="str">
        <f>VLOOKUP(D5603,Y$4:AA5605,2,FALSE)</f>
        <v>بلدوزر</v>
      </c>
      <c r="F5603" s="223" t="str">
        <f>VLOOKUP(D5603,Y$4:AA5605,3,FALSE)</f>
        <v>شرکتی-نخعی</v>
      </c>
      <c r="G5603" s="406">
        <v>325</v>
      </c>
      <c r="H5603" s="406"/>
      <c r="I5603" s="407"/>
      <c r="J5603" s="407"/>
      <c r="K5603" s="408"/>
    </row>
    <row r="5604" spans="2:11" x14ac:dyDescent="0.25">
      <c r="B5604" s="122">
        <f t="shared" si="87"/>
        <v>5602</v>
      </c>
      <c r="C5604" s="375">
        <v>45543</v>
      </c>
      <c r="D5604" s="236" t="s">
        <v>88</v>
      </c>
      <c r="E5604" s="223" t="str">
        <f>VLOOKUP(D5604,Y$4:AA5606,2,FALSE)</f>
        <v>گریدر  ۱۶g</v>
      </c>
      <c r="F5604" s="223" t="str">
        <f>VLOOKUP(D5604,Y$4:AA5606,3,FALSE)</f>
        <v>شرکتی-یگانه</v>
      </c>
      <c r="G5604" s="406">
        <v>255</v>
      </c>
      <c r="H5604" s="406"/>
      <c r="I5604" s="407"/>
      <c r="J5604" s="407"/>
      <c r="K5604" s="408"/>
    </row>
    <row r="5605" spans="2:11" x14ac:dyDescent="0.25">
      <c r="B5605" s="122">
        <f t="shared" si="87"/>
        <v>5603</v>
      </c>
      <c r="C5605" s="375">
        <v>45543</v>
      </c>
      <c r="D5605" s="236" t="s">
        <v>301</v>
      </c>
      <c r="E5605" s="223" t="str">
        <f>VLOOKUP(D5605,Y$4:AA5607,2,FALSE)</f>
        <v>گریدر  ۱۶g</v>
      </c>
      <c r="F5605" s="223" t="str">
        <f>VLOOKUP(D5605,Y$4:AA5607,3,FALSE)</f>
        <v>شرکتی-حسن پور</v>
      </c>
      <c r="G5605" s="406">
        <v>0</v>
      </c>
      <c r="H5605" s="406"/>
      <c r="I5605" s="407"/>
      <c r="J5605" s="407"/>
      <c r="K5605" s="408"/>
    </row>
    <row r="5606" spans="2:11" x14ac:dyDescent="0.25">
      <c r="B5606" s="122">
        <f t="shared" si="87"/>
        <v>5604</v>
      </c>
      <c r="C5606" s="375">
        <v>45543</v>
      </c>
      <c r="D5606" s="236" t="s">
        <v>120</v>
      </c>
      <c r="E5606" s="223" t="str">
        <f>VLOOKUP(D5606,Y$4:AA5608,2,FALSE)</f>
        <v>میکسراتکو</v>
      </c>
      <c r="F5606" s="223" t="str">
        <f>VLOOKUP(D5606,Y$4:AA5608,3,FALSE)</f>
        <v>شرکتی-شاکری</v>
      </c>
      <c r="G5606" s="406">
        <v>88</v>
      </c>
      <c r="H5606" s="406"/>
      <c r="I5606" s="407"/>
      <c r="J5606" s="407"/>
      <c r="K5606" s="408"/>
    </row>
    <row r="5607" spans="2:11" x14ac:dyDescent="0.25">
      <c r="B5607" s="122">
        <f t="shared" si="87"/>
        <v>5605</v>
      </c>
      <c r="C5607" s="375">
        <v>45543</v>
      </c>
      <c r="D5607" s="236" t="s">
        <v>122</v>
      </c>
      <c r="E5607" s="223" t="str">
        <f>VLOOKUP(D5607,Y$4:AA5609,2,FALSE)</f>
        <v>میکسر امیکو</v>
      </c>
      <c r="F5607" s="223" t="str">
        <f>VLOOKUP(D5607,Y$4:AA5609,3,FALSE)</f>
        <v>شرکتی-زراعتی</v>
      </c>
      <c r="G5607" s="406">
        <v>0</v>
      </c>
      <c r="H5607" s="406"/>
      <c r="I5607" s="407"/>
      <c r="J5607" s="407"/>
      <c r="K5607" s="408"/>
    </row>
    <row r="5608" spans="2:11" x14ac:dyDescent="0.25">
      <c r="B5608" s="122">
        <f t="shared" si="87"/>
        <v>5606</v>
      </c>
      <c r="C5608" s="375">
        <v>45543</v>
      </c>
      <c r="D5608" s="236" t="s">
        <v>356</v>
      </c>
      <c r="E5608" s="223" t="str">
        <f>VLOOKUP(D5608,Y$4:AA5610,2,FALSE)</f>
        <v>میکسر اتکو</v>
      </c>
      <c r="F5608" s="223" t="str">
        <f>VLOOKUP(D5608,Y$4:AA5610,3,FALSE)</f>
        <v>-</v>
      </c>
      <c r="G5608" s="406">
        <v>100</v>
      </c>
      <c r="H5608" s="406"/>
      <c r="I5608" s="407"/>
      <c r="J5608" s="407"/>
      <c r="K5608" s="408"/>
    </row>
    <row r="5609" spans="2:11" x14ac:dyDescent="0.25">
      <c r="B5609" s="122">
        <f t="shared" si="87"/>
        <v>5607</v>
      </c>
      <c r="C5609" s="375">
        <v>45543</v>
      </c>
      <c r="D5609" s="236" t="s">
        <v>460</v>
      </c>
      <c r="E5609" s="223" t="str">
        <f>VLOOKUP(D5609,Y$4:AA5611,2,FALSE)</f>
        <v>میکسر امیکو</v>
      </c>
      <c r="F5609" s="223" t="str">
        <f>VLOOKUP(D5609,Y$4:AA5611,3,FALSE)</f>
        <v>شرکتی-زراعتی</v>
      </c>
      <c r="G5609" s="406">
        <v>0</v>
      </c>
      <c r="H5609" s="406"/>
      <c r="I5609" s="407"/>
      <c r="J5609" s="407"/>
      <c r="K5609" s="408"/>
    </row>
    <row r="5610" spans="2:11" x14ac:dyDescent="0.25">
      <c r="B5610" s="122">
        <f t="shared" si="87"/>
        <v>5608</v>
      </c>
      <c r="C5610" s="375">
        <v>45543</v>
      </c>
      <c r="D5610" s="236" t="s">
        <v>119</v>
      </c>
      <c r="E5610" s="223" t="str">
        <f>VLOOKUP(D5610,Y$4:AA5612,2,FALSE)</f>
        <v>غلطک</v>
      </c>
      <c r="F5610" s="223" t="str">
        <f>VLOOKUP(D5610,Y$4:AA5612,3,FALSE)</f>
        <v>شرکتی-جمالی</v>
      </c>
      <c r="G5610" s="406">
        <v>0</v>
      </c>
      <c r="H5610" s="406"/>
      <c r="I5610" s="407"/>
      <c r="J5610" s="407"/>
      <c r="K5610" s="408"/>
    </row>
    <row r="5611" spans="2:11" x14ac:dyDescent="0.25">
      <c r="B5611" s="122">
        <f t="shared" si="87"/>
        <v>5609</v>
      </c>
      <c r="C5611" s="375">
        <v>45543</v>
      </c>
      <c r="D5611" s="236" t="s">
        <v>110</v>
      </c>
      <c r="E5611" s="223" t="str">
        <f>VLOOKUP(D5611,Y$4:AA5613,2,FALSE)</f>
        <v>غلطک</v>
      </c>
      <c r="F5611" s="223" t="str">
        <f>VLOOKUP(D5611,Y$4:AA5613,3,FALSE)</f>
        <v>شرکتی-شیری</v>
      </c>
      <c r="G5611" s="406">
        <v>79</v>
      </c>
      <c r="H5611" s="406"/>
      <c r="I5611" s="407"/>
      <c r="J5611" s="407"/>
      <c r="K5611" s="408"/>
    </row>
    <row r="5612" spans="2:11" x14ac:dyDescent="0.25">
      <c r="B5612" s="122">
        <f t="shared" si="87"/>
        <v>5610</v>
      </c>
      <c r="C5612" s="375">
        <v>45543</v>
      </c>
      <c r="D5612" s="236" t="s">
        <v>107</v>
      </c>
      <c r="E5612" s="223" t="str">
        <f>VLOOKUP(D5612,Y$4:AA5614,2,FALSE)</f>
        <v>غلطک</v>
      </c>
      <c r="F5612" s="223" t="str">
        <f>VLOOKUP(D5612,Y$4:AA5614,3,FALSE)</f>
        <v>شرکتی-دیانتی</v>
      </c>
      <c r="G5612" s="406">
        <v>87</v>
      </c>
      <c r="H5612" s="406"/>
      <c r="I5612" s="407"/>
      <c r="J5612" s="407"/>
      <c r="K5612" s="408"/>
    </row>
    <row r="5613" spans="2:11" x14ac:dyDescent="0.25">
      <c r="B5613" s="122">
        <f t="shared" si="87"/>
        <v>5611</v>
      </c>
      <c r="C5613" s="375">
        <v>45543</v>
      </c>
      <c r="D5613" s="236" t="s">
        <v>285</v>
      </c>
      <c r="E5613" s="223" t="str">
        <f>VLOOKUP(D5613,Y$4:AA5615,2,FALSE)</f>
        <v>غلطک</v>
      </c>
      <c r="F5613" s="223" t="str">
        <f>VLOOKUP(D5613,Y$4:AA5615,3,FALSE)</f>
        <v>شرکتی-شیری</v>
      </c>
      <c r="G5613" s="406">
        <v>70</v>
      </c>
      <c r="H5613" s="406"/>
      <c r="I5613" s="407"/>
      <c r="J5613" s="407"/>
      <c r="K5613" s="408"/>
    </row>
    <row r="5614" spans="2:11" x14ac:dyDescent="0.25">
      <c r="B5614" s="122">
        <f t="shared" si="87"/>
        <v>5612</v>
      </c>
      <c r="C5614" s="375">
        <v>45543</v>
      </c>
      <c r="D5614" s="236" t="s">
        <v>380</v>
      </c>
      <c r="E5614" s="223" t="str">
        <f>VLOOKUP(D5614,Y$4:AA5616,2,FALSE)</f>
        <v>غلطک</v>
      </c>
      <c r="F5614" s="223">
        <f>VLOOKUP(D5614,Y$4:AA5616,3,FALSE)</f>
        <v>0</v>
      </c>
      <c r="G5614" s="406">
        <v>60</v>
      </c>
      <c r="H5614" s="406"/>
      <c r="I5614" s="407"/>
      <c r="J5614" s="407"/>
      <c r="K5614" s="408"/>
    </row>
    <row r="5615" spans="2:11" x14ac:dyDescent="0.25">
      <c r="B5615" s="122">
        <f t="shared" si="87"/>
        <v>5613</v>
      </c>
      <c r="C5615" s="375">
        <v>45543</v>
      </c>
      <c r="D5615" s="236" t="s">
        <v>381</v>
      </c>
      <c r="E5615" s="223" t="str">
        <f>VLOOKUP(D5615,Y$4:AA5617,2,FALSE)</f>
        <v>غلطک</v>
      </c>
      <c r="F5615" s="223">
        <f>VLOOKUP(D5615,Y$4:AA5617,3,FALSE)</f>
        <v>0</v>
      </c>
      <c r="G5615" s="406">
        <v>0</v>
      </c>
      <c r="H5615" s="406"/>
      <c r="I5615" s="407"/>
      <c r="J5615" s="407"/>
      <c r="K5615" s="408"/>
    </row>
    <row r="5616" spans="2:11" x14ac:dyDescent="0.25">
      <c r="B5616" s="122">
        <f t="shared" si="87"/>
        <v>5614</v>
      </c>
      <c r="C5616" s="375">
        <v>45543</v>
      </c>
      <c r="D5616" s="236" t="s">
        <v>91</v>
      </c>
      <c r="E5616" s="223" t="str">
        <f>VLOOKUP(D5616,Y$4:AA5618,2,FALSE)</f>
        <v>کامیون کمپرسی</v>
      </c>
      <c r="F5616" s="223" t="str">
        <f>VLOOKUP(D5616,Y$4:AA5618,3,FALSE)</f>
        <v>شرکتی-یحیی زاده</v>
      </c>
      <c r="G5616" s="406">
        <v>0</v>
      </c>
      <c r="H5616" s="406"/>
      <c r="I5616" s="407"/>
      <c r="J5616" s="407"/>
      <c r="K5616" s="408"/>
    </row>
    <row r="5617" spans="2:11" x14ac:dyDescent="0.25">
      <c r="B5617" s="122">
        <f t="shared" si="87"/>
        <v>5615</v>
      </c>
      <c r="C5617" s="375">
        <v>45543</v>
      </c>
      <c r="D5617" s="236" t="s">
        <v>94</v>
      </c>
      <c r="E5617" s="223" t="str">
        <f>VLOOKUP(D5617,Y$4:AA5619,2,FALSE)</f>
        <v>کامیون کمپرسی</v>
      </c>
      <c r="F5617" s="223" t="str">
        <f>VLOOKUP(D5617,Y$4:AA5619,3,FALSE)</f>
        <v>شرکتی-نوروز غلامی</v>
      </c>
      <c r="G5617" s="406">
        <v>0</v>
      </c>
      <c r="H5617" s="406"/>
      <c r="I5617" s="407"/>
      <c r="J5617" s="407"/>
      <c r="K5617" s="408"/>
    </row>
    <row r="5618" spans="2:11" x14ac:dyDescent="0.25">
      <c r="B5618" s="122">
        <f t="shared" si="87"/>
        <v>5616</v>
      </c>
      <c r="C5618" s="375">
        <v>45543</v>
      </c>
      <c r="D5618" s="236" t="s">
        <v>117</v>
      </c>
      <c r="E5618" s="223" t="str">
        <f>VLOOKUP(D5618,Y$4:AA5620,2,FALSE)</f>
        <v>کامیون کمپرسی</v>
      </c>
      <c r="F5618" s="223" t="str">
        <f>VLOOKUP(D5618,Y$4:AA5620,3,FALSE)</f>
        <v>شرکتی-علیرضا اقلیمی</v>
      </c>
      <c r="G5618" s="406">
        <v>0</v>
      </c>
      <c r="H5618" s="406"/>
      <c r="I5618" s="407"/>
      <c r="J5618" s="407"/>
      <c r="K5618" s="408"/>
    </row>
    <row r="5619" spans="2:11" x14ac:dyDescent="0.25">
      <c r="B5619" s="122">
        <f t="shared" si="87"/>
        <v>5617</v>
      </c>
      <c r="C5619" s="375">
        <v>45543</v>
      </c>
      <c r="D5619" s="236" t="s">
        <v>130</v>
      </c>
      <c r="E5619" s="223" t="str">
        <f>VLOOKUP(D5619,Y$4:AA5621,2,FALSE)</f>
        <v>تانکر ابپاش بنز</v>
      </c>
      <c r="F5619" s="223" t="str">
        <f>VLOOKUP(D5619,Y$4:AA5621,3,FALSE)</f>
        <v>شرکتی-بارانی</v>
      </c>
      <c r="G5619" s="406">
        <v>0</v>
      </c>
      <c r="H5619" s="406"/>
      <c r="I5619" s="407"/>
      <c r="J5619" s="407"/>
      <c r="K5619" s="408"/>
    </row>
    <row r="5620" spans="2:11" x14ac:dyDescent="0.25">
      <c r="B5620" s="122">
        <f t="shared" si="87"/>
        <v>5618</v>
      </c>
      <c r="C5620" s="375">
        <v>45543</v>
      </c>
      <c r="D5620" s="236" t="s">
        <v>96</v>
      </c>
      <c r="E5620" s="223" t="str">
        <f>VLOOKUP(D5620,Y$4:AA5622,2,FALSE)</f>
        <v>تانکر ابپاش بنز</v>
      </c>
      <c r="F5620" s="223" t="str">
        <f>VLOOKUP(D5620,Y$4:AA5622,3,FALSE)</f>
        <v>شرکتی-میامی</v>
      </c>
      <c r="G5620" s="406">
        <v>44</v>
      </c>
      <c r="H5620" s="406"/>
      <c r="I5620" s="407"/>
      <c r="J5620" s="407"/>
      <c r="K5620" s="408"/>
    </row>
    <row r="5621" spans="2:11" x14ac:dyDescent="0.25">
      <c r="B5621" s="122">
        <f t="shared" ref="B5621:B5684" si="88">ROW()-2</f>
        <v>5619</v>
      </c>
      <c r="C5621" s="375">
        <v>45543</v>
      </c>
      <c r="D5621" s="236" t="s">
        <v>114</v>
      </c>
      <c r="E5621" s="223" t="str">
        <f>VLOOKUP(D5621,Y$4:AA5623,2,FALSE)</f>
        <v>تانکر سوخت بنز</v>
      </c>
      <c r="F5621" s="223" t="str">
        <f>VLOOKUP(D5621,Y$4:AA5623,3,FALSE)</f>
        <v>شرکتی-برات زاده- از تاریخ 1 تیرماه</v>
      </c>
      <c r="G5621" s="406">
        <v>0</v>
      </c>
      <c r="H5621" s="406"/>
      <c r="I5621" s="407"/>
      <c r="J5621" s="407"/>
      <c r="K5621" s="408"/>
    </row>
    <row r="5622" spans="2:11" x14ac:dyDescent="0.25">
      <c r="B5622" s="122">
        <f t="shared" si="88"/>
        <v>5620</v>
      </c>
      <c r="C5622" s="375">
        <v>45543</v>
      </c>
      <c r="D5622" s="106" t="s">
        <v>399</v>
      </c>
      <c r="E5622" s="223" t="str">
        <f>VLOOKUP(D5622,Y$4:AA5624,2,FALSE)</f>
        <v xml:space="preserve"> لودر</v>
      </c>
      <c r="F5622" s="223" t="str">
        <f>VLOOKUP(D5622,Y$4:AA5624,3,FALSE)</f>
        <v>شرکتی-پیروزی</v>
      </c>
      <c r="G5622" s="406">
        <v>135</v>
      </c>
      <c r="H5622" s="406"/>
      <c r="I5622" s="407"/>
      <c r="J5622" s="407"/>
      <c r="K5622" s="408"/>
    </row>
    <row r="5623" spans="2:11" x14ac:dyDescent="0.25">
      <c r="B5623" s="122">
        <f t="shared" si="88"/>
        <v>5621</v>
      </c>
      <c r="C5623" s="375">
        <v>45543</v>
      </c>
      <c r="D5623" s="236" t="s">
        <v>158</v>
      </c>
      <c r="E5623" s="223" t="str">
        <f>VLOOKUP(D5623,Y$4:AA5625,2,FALSE)</f>
        <v>بیل مکانیکی</v>
      </c>
      <c r="F5623" s="223" t="str">
        <f>VLOOKUP(D5623,Y$4:AA5625,3,FALSE)</f>
        <v>تکبری</v>
      </c>
      <c r="G5623" s="406">
        <v>0</v>
      </c>
      <c r="H5623" s="406"/>
      <c r="I5623" s="407"/>
      <c r="J5623" s="407"/>
      <c r="K5623" s="408"/>
    </row>
    <row r="5624" spans="2:11" x14ac:dyDescent="0.25">
      <c r="B5624" s="122">
        <f t="shared" si="88"/>
        <v>5622</v>
      </c>
      <c r="C5624" s="375">
        <v>45543</v>
      </c>
      <c r="D5624" s="236" t="s">
        <v>144</v>
      </c>
      <c r="E5624" s="223" t="str">
        <f>VLOOKUP(D5624,Y$4:AA5626,2,FALSE)</f>
        <v>بلدوزر D85</v>
      </c>
      <c r="F5624" s="223" t="str">
        <f>VLOOKUP(D5624,Y$4:AA5626,3,FALSE)</f>
        <v>اکبری</v>
      </c>
      <c r="G5624" s="406">
        <v>127</v>
      </c>
      <c r="H5624" s="406"/>
      <c r="I5624" s="407"/>
      <c r="J5624" s="407"/>
      <c r="K5624" s="408"/>
    </row>
    <row r="5625" spans="2:11" x14ac:dyDescent="0.25">
      <c r="B5625" s="122">
        <f t="shared" si="88"/>
        <v>5623</v>
      </c>
      <c r="C5625" s="375">
        <v>45543</v>
      </c>
      <c r="D5625" s="236" t="s">
        <v>146</v>
      </c>
      <c r="E5625" s="223" t="str">
        <f>VLOOKUP(D5625,Y$4:AA5627,2,FALSE)</f>
        <v>بلدوزر D85</v>
      </c>
      <c r="F5625" s="223" t="str">
        <f>VLOOKUP(D5625,Y$4:AA5627,3,FALSE)</f>
        <v>اکبری</v>
      </c>
      <c r="G5625" s="406">
        <v>163</v>
      </c>
      <c r="H5625" s="406"/>
      <c r="I5625" s="407"/>
      <c r="J5625" s="407"/>
      <c r="K5625" s="408"/>
    </row>
    <row r="5626" spans="2:11" x14ac:dyDescent="0.25">
      <c r="B5626" s="122">
        <f t="shared" si="88"/>
        <v>5624</v>
      </c>
      <c r="C5626" s="375">
        <v>45543</v>
      </c>
      <c r="D5626" s="236" t="s">
        <v>147</v>
      </c>
      <c r="E5626" s="223" t="str">
        <f>VLOOKUP(D5626,Y$4:AA5628,2,FALSE)</f>
        <v>بلدوزر کاترپیلار D8</v>
      </c>
      <c r="F5626" s="223" t="str">
        <f>VLOOKUP(D5626,Y$4:AA5628,3,FALSE)</f>
        <v>حسن پور</v>
      </c>
      <c r="G5626" s="406">
        <v>430</v>
      </c>
      <c r="H5626" s="406"/>
      <c r="I5626" s="407"/>
      <c r="J5626" s="407"/>
      <c r="K5626" s="408"/>
    </row>
    <row r="5627" spans="2:11" x14ac:dyDescent="0.25">
      <c r="B5627" s="122">
        <f t="shared" si="88"/>
        <v>5625</v>
      </c>
      <c r="C5627" s="375">
        <v>45543</v>
      </c>
      <c r="D5627" s="236" t="s">
        <v>162</v>
      </c>
      <c r="E5627" s="223" t="str">
        <f>VLOOKUP(D5627,Y$4:AA5629,2,FALSE)</f>
        <v>بیل مکانیکی</v>
      </c>
      <c r="F5627" s="223" t="str">
        <f>VLOOKUP(D5627,Y$4:AA5629,3,FALSE)</f>
        <v>رضاپور</v>
      </c>
      <c r="G5627" s="406">
        <v>0</v>
      </c>
      <c r="H5627" s="406"/>
      <c r="I5627" s="407"/>
      <c r="J5627" s="407"/>
      <c r="K5627" s="408"/>
    </row>
    <row r="5628" spans="2:11" x14ac:dyDescent="0.25">
      <c r="B5628" s="122">
        <f t="shared" si="88"/>
        <v>5626</v>
      </c>
      <c r="C5628" s="375">
        <v>45543</v>
      </c>
      <c r="D5628" s="236" t="s">
        <v>398</v>
      </c>
      <c r="E5628" s="223" t="str">
        <f>VLOOKUP(D5628,Y$4:AA5630,2,FALSE)</f>
        <v>بلدوزر</v>
      </c>
      <c r="F5628" s="223" t="str">
        <f>VLOOKUP(D5628,Y$4:AA5630,3,FALSE)</f>
        <v>جواد رضاپور</v>
      </c>
      <c r="G5628" s="406">
        <v>308</v>
      </c>
      <c r="H5628" s="406"/>
      <c r="I5628" s="407"/>
      <c r="J5628" s="407"/>
      <c r="K5628" s="408"/>
    </row>
    <row r="5629" spans="2:11" x14ac:dyDescent="0.25">
      <c r="B5629" s="122">
        <f t="shared" si="88"/>
        <v>5627</v>
      </c>
      <c r="C5629" s="375">
        <v>45543</v>
      </c>
      <c r="D5629" s="236" t="s">
        <v>149</v>
      </c>
      <c r="E5629" s="223" t="str">
        <f>VLOOKUP(D5629,Y$4:AA5631,2,FALSE)</f>
        <v>لودر ZL50</v>
      </c>
      <c r="F5629" s="223" t="str">
        <f>VLOOKUP(D5629,Y$4:AA5631,3,FALSE)</f>
        <v>میرزایی</v>
      </c>
      <c r="G5629" s="406">
        <v>0</v>
      </c>
      <c r="H5629" s="406"/>
      <c r="I5629" s="407"/>
      <c r="J5629" s="407"/>
      <c r="K5629" s="408"/>
    </row>
    <row r="5630" spans="2:11" x14ac:dyDescent="0.25">
      <c r="B5630" s="122">
        <f t="shared" si="88"/>
        <v>5628</v>
      </c>
      <c r="C5630" s="375">
        <v>45543</v>
      </c>
      <c r="D5630" s="236" t="s">
        <v>150</v>
      </c>
      <c r="E5630" s="223" t="str">
        <f>VLOOKUP(D5630,Y$4:AA5632,2,FALSE)</f>
        <v>کامیون کمپرسی</v>
      </c>
      <c r="F5630" s="223" t="str">
        <f>VLOOKUP(D5630,Y$4:AA5632,3,FALSE)</f>
        <v>میرزایی</v>
      </c>
      <c r="G5630" s="406">
        <v>133</v>
      </c>
      <c r="H5630" s="406"/>
      <c r="I5630" s="407"/>
      <c r="J5630" s="407"/>
      <c r="K5630" s="408"/>
    </row>
    <row r="5631" spans="2:11" x14ac:dyDescent="0.25">
      <c r="B5631" s="122">
        <f t="shared" si="88"/>
        <v>5629</v>
      </c>
      <c r="C5631" s="375">
        <v>45543</v>
      </c>
      <c r="D5631" s="236" t="s">
        <v>152</v>
      </c>
      <c r="E5631" s="223" t="str">
        <f>VLOOKUP(D5631,Y$4:AA5633,2,FALSE)</f>
        <v>کامیون کمپرسی</v>
      </c>
      <c r="F5631" s="223" t="str">
        <f>VLOOKUP(D5631,Y$4:AA5633,3,FALSE)</f>
        <v>میرزایی</v>
      </c>
      <c r="G5631" s="406">
        <v>0</v>
      </c>
      <c r="H5631" s="406"/>
      <c r="I5631" s="407"/>
      <c r="J5631" s="407"/>
      <c r="K5631" s="408"/>
    </row>
    <row r="5632" spans="2:11" x14ac:dyDescent="0.25">
      <c r="B5632" s="122">
        <f t="shared" si="88"/>
        <v>5630</v>
      </c>
      <c r="C5632" s="375">
        <v>45543</v>
      </c>
      <c r="D5632" s="236" t="s">
        <v>153</v>
      </c>
      <c r="E5632" s="223" t="str">
        <f>VLOOKUP(D5632,Y$4:AA5634,2,FALSE)</f>
        <v>کامیون کمپرسی</v>
      </c>
      <c r="F5632" s="223" t="str">
        <f>VLOOKUP(D5632,Y$4:AA5634,3,FALSE)</f>
        <v>میرزایی</v>
      </c>
      <c r="G5632" s="406">
        <v>0</v>
      </c>
      <c r="H5632" s="406"/>
      <c r="I5632" s="407"/>
      <c r="J5632" s="407"/>
      <c r="K5632" s="408"/>
    </row>
    <row r="5633" spans="2:11" x14ac:dyDescent="0.25">
      <c r="B5633" s="122">
        <f t="shared" si="88"/>
        <v>5631</v>
      </c>
      <c r="C5633" s="375">
        <v>45543</v>
      </c>
      <c r="D5633" s="236" t="s">
        <v>137</v>
      </c>
      <c r="E5633" s="223" t="str">
        <f>VLOOKUP(D5633,Y$4:AA5635,2,FALSE)</f>
        <v>بیل مکانیکی</v>
      </c>
      <c r="F5633" s="223" t="str">
        <f>VLOOKUP(D5633,Y$4:AA5635,3,FALSE)</f>
        <v>انصاری</v>
      </c>
      <c r="G5633" s="406">
        <v>0</v>
      </c>
      <c r="H5633" s="406"/>
      <c r="I5633" s="407"/>
      <c r="J5633" s="407"/>
      <c r="K5633" s="408"/>
    </row>
    <row r="5634" spans="2:11" x14ac:dyDescent="0.25">
      <c r="B5634" s="122">
        <f t="shared" si="88"/>
        <v>5632</v>
      </c>
      <c r="C5634" s="375">
        <v>45543</v>
      </c>
      <c r="D5634" s="236" t="s">
        <v>139</v>
      </c>
      <c r="E5634" s="223" t="str">
        <f>VLOOKUP(D5634,Y$4:AA5636,2,FALSE)</f>
        <v>بیل مکانیکی</v>
      </c>
      <c r="F5634" s="223" t="str">
        <f>VLOOKUP(D5634,Y$4:AA5636,3,FALSE)</f>
        <v>انصاری</v>
      </c>
      <c r="G5634" s="406">
        <v>256</v>
      </c>
      <c r="H5634" s="406"/>
      <c r="I5634" s="407"/>
      <c r="J5634" s="407"/>
      <c r="K5634" s="408"/>
    </row>
    <row r="5635" spans="2:11" x14ac:dyDescent="0.25">
      <c r="B5635" s="122">
        <f t="shared" si="88"/>
        <v>5633</v>
      </c>
      <c r="C5635" s="375">
        <v>45543</v>
      </c>
      <c r="D5635" s="236" t="s">
        <v>141</v>
      </c>
      <c r="E5635" s="223" t="str">
        <f>VLOOKUP(D5635,Y$4:AA5637,2,FALSE)</f>
        <v>کامیون کمپرسی</v>
      </c>
      <c r="F5635" s="223" t="str">
        <f>VLOOKUP(D5635,Y$4:AA5637,3,FALSE)</f>
        <v>انصاری</v>
      </c>
      <c r="G5635" s="406">
        <v>300</v>
      </c>
      <c r="H5635" s="406"/>
      <c r="I5635" s="407"/>
      <c r="J5635" s="407"/>
      <c r="K5635" s="408"/>
    </row>
    <row r="5636" spans="2:11" x14ac:dyDescent="0.25">
      <c r="B5636" s="122">
        <f t="shared" si="88"/>
        <v>5634</v>
      </c>
      <c r="C5636" s="375">
        <v>45543</v>
      </c>
      <c r="D5636" s="236" t="s">
        <v>142</v>
      </c>
      <c r="E5636" s="223" t="str">
        <f>VLOOKUP(D5636,Y$4:AA5638,2,FALSE)</f>
        <v>کامیون کمپرسی</v>
      </c>
      <c r="F5636" s="223" t="str">
        <f>VLOOKUP(D5636,Y$4:AA5638,3,FALSE)</f>
        <v>انصاری</v>
      </c>
      <c r="G5636" s="406">
        <v>0</v>
      </c>
      <c r="H5636" s="406"/>
      <c r="I5636" s="407"/>
      <c r="J5636" s="407"/>
      <c r="K5636" s="408"/>
    </row>
    <row r="5637" spans="2:11" x14ac:dyDescent="0.25">
      <c r="B5637" s="122">
        <f t="shared" si="88"/>
        <v>5635</v>
      </c>
      <c r="C5637" s="375">
        <v>45543</v>
      </c>
      <c r="D5637" s="236" t="s">
        <v>143</v>
      </c>
      <c r="E5637" s="223" t="str">
        <f>VLOOKUP(D5637,Y$4:AA5639,2,FALSE)</f>
        <v>کامیون کمپرسی</v>
      </c>
      <c r="F5637" s="223" t="str">
        <f>VLOOKUP(D5637,Y$4:AA5639,3,FALSE)</f>
        <v>انصاری</v>
      </c>
      <c r="G5637" s="406">
        <v>0</v>
      </c>
      <c r="H5637" s="406"/>
      <c r="I5637" s="407"/>
      <c r="J5637" s="407"/>
      <c r="K5637" s="408"/>
    </row>
    <row r="5638" spans="2:11" x14ac:dyDescent="0.25">
      <c r="B5638" s="122">
        <f t="shared" si="88"/>
        <v>5636</v>
      </c>
      <c r="C5638" s="375">
        <v>45543</v>
      </c>
      <c r="D5638" s="236" t="s">
        <v>136</v>
      </c>
      <c r="E5638" s="223" t="str">
        <f>VLOOKUP(D5638,Y$4:AA5640,2,FALSE)</f>
        <v>بلدوزر</v>
      </c>
      <c r="F5638" s="223" t="str">
        <f>VLOOKUP(D5638,Y$4:AA5640,3,FALSE)</f>
        <v>انصاری</v>
      </c>
      <c r="G5638" s="406">
        <v>0</v>
      </c>
      <c r="H5638" s="406"/>
      <c r="I5638" s="407"/>
      <c r="J5638" s="407"/>
      <c r="K5638" s="408"/>
    </row>
    <row r="5639" spans="2:11" x14ac:dyDescent="0.25">
      <c r="B5639" s="122">
        <f t="shared" si="88"/>
        <v>5637</v>
      </c>
      <c r="C5639" s="375">
        <v>45543</v>
      </c>
      <c r="D5639" s="236" t="s">
        <v>286</v>
      </c>
      <c r="E5639" s="223" t="str">
        <f>VLOOKUP(D5639,Y$4:AA5641,2,FALSE)</f>
        <v>بلدوزر</v>
      </c>
      <c r="F5639" s="223" t="str">
        <f>VLOOKUP(D5639,Y$4:AA5641,3,FALSE)</f>
        <v>انصاری</v>
      </c>
      <c r="G5639" s="406">
        <v>0</v>
      </c>
      <c r="H5639" s="406"/>
      <c r="I5639" s="407"/>
      <c r="J5639" s="407"/>
      <c r="K5639" s="408"/>
    </row>
    <row r="5640" spans="2:11" x14ac:dyDescent="0.25">
      <c r="B5640" s="122">
        <f t="shared" si="88"/>
        <v>5638</v>
      </c>
      <c r="C5640" s="375">
        <v>45543</v>
      </c>
      <c r="D5640" s="236" t="s">
        <v>155</v>
      </c>
      <c r="E5640" s="223" t="str">
        <f>VLOOKUP(D5640,Y$4:AA5642,2,FALSE)</f>
        <v>لودر</v>
      </c>
      <c r="F5640" s="223" t="str">
        <f>VLOOKUP(D5640,Y$4:AA5642,3,FALSE)</f>
        <v>صداقت</v>
      </c>
      <c r="G5640" s="406">
        <v>0</v>
      </c>
      <c r="H5640" s="406"/>
      <c r="I5640" s="407"/>
      <c r="J5640" s="407"/>
      <c r="K5640" s="408"/>
    </row>
    <row r="5641" spans="2:11" x14ac:dyDescent="0.25">
      <c r="B5641" s="122">
        <f t="shared" si="88"/>
        <v>5639</v>
      </c>
      <c r="C5641" s="375">
        <v>45543</v>
      </c>
      <c r="D5641" s="236" t="s">
        <v>156</v>
      </c>
      <c r="E5641" s="223" t="str">
        <f>VLOOKUP(D5641,Y$4:AA5643,2,FALSE)</f>
        <v>کامیون کمپرسی</v>
      </c>
      <c r="F5641" s="223" t="str">
        <f>VLOOKUP(D5641,Y$4:AA5643,3,FALSE)</f>
        <v>صداقت</v>
      </c>
      <c r="G5641" s="406">
        <v>200</v>
      </c>
      <c r="H5641" s="406"/>
      <c r="I5641" s="407"/>
      <c r="J5641" s="407"/>
      <c r="K5641" s="408"/>
    </row>
    <row r="5642" spans="2:11" x14ac:dyDescent="0.25">
      <c r="B5642" s="122">
        <f t="shared" si="88"/>
        <v>5640</v>
      </c>
      <c r="C5642" s="375">
        <v>45543</v>
      </c>
      <c r="D5642" s="236" t="s">
        <v>157</v>
      </c>
      <c r="E5642" s="223" t="str">
        <f>VLOOKUP(D5642,Y$4:AA5644,2,FALSE)</f>
        <v>کامیون کمپرسی</v>
      </c>
      <c r="F5642" s="223" t="str">
        <f>VLOOKUP(D5642,Y$4:AA5644,3,FALSE)</f>
        <v>صداقت</v>
      </c>
      <c r="G5642" s="406">
        <v>0</v>
      </c>
      <c r="H5642" s="406"/>
      <c r="I5642" s="407"/>
      <c r="J5642" s="407"/>
      <c r="K5642" s="408"/>
    </row>
    <row r="5643" spans="2:11" x14ac:dyDescent="0.25">
      <c r="B5643" s="122">
        <f t="shared" si="88"/>
        <v>5641</v>
      </c>
      <c r="C5643" s="375">
        <v>45543</v>
      </c>
      <c r="D5643" s="236" t="s">
        <v>302</v>
      </c>
      <c r="E5643" s="223" t="str">
        <f>VLOOKUP(D5643,Y$4:AA5645,2,FALSE)</f>
        <v>کامیون کمپرسی</v>
      </c>
      <c r="F5643" s="223" t="str">
        <f>VLOOKUP(D5643,Y$4:AA5645,3,FALSE)</f>
        <v>صداقت</v>
      </c>
      <c r="G5643" s="406">
        <v>0</v>
      </c>
      <c r="H5643" s="406"/>
      <c r="I5643" s="407"/>
      <c r="J5643" s="407"/>
      <c r="K5643" s="408"/>
    </row>
    <row r="5644" spans="2:11" x14ac:dyDescent="0.25">
      <c r="B5644" s="122">
        <f t="shared" si="88"/>
        <v>5642</v>
      </c>
      <c r="C5644" s="375">
        <v>45543</v>
      </c>
      <c r="D5644" s="236" t="s">
        <v>266</v>
      </c>
      <c r="E5644" s="223" t="str">
        <f>VLOOKUP(D5644,Y$4:AA5646,2,FALSE)</f>
        <v>کامیون کمپرسی</v>
      </c>
      <c r="F5644" s="223" t="str">
        <f>VLOOKUP(D5644,Y$4:AA5646,3,FALSE)</f>
        <v>انصاری</v>
      </c>
      <c r="G5644" s="406">
        <v>122</v>
      </c>
      <c r="H5644" s="406"/>
      <c r="I5644" s="407"/>
      <c r="J5644" s="407"/>
      <c r="K5644" s="408"/>
    </row>
    <row r="5645" spans="2:11" x14ac:dyDescent="0.25">
      <c r="B5645" s="122">
        <f t="shared" si="88"/>
        <v>5643</v>
      </c>
      <c r="C5645" s="375">
        <v>45543</v>
      </c>
      <c r="D5645" s="236" t="s">
        <v>267</v>
      </c>
      <c r="E5645" s="223" t="str">
        <f>VLOOKUP(D5645,Y$4:AA5647,2,FALSE)</f>
        <v>کامیون کمپرسی</v>
      </c>
      <c r="F5645" s="223" t="str">
        <f>VLOOKUP(D5645,Y$4:AA5647,3,FALSE)</f>
        <v>انصاری</v>
      </c>
      <c r="G5645" s="406">
        <v>0</v>
      </c>
      <c r="H5645" s="406"/>
      <c r="I5645" s="407"/>
      <c r="J5645" s="407"/>
      <c r="K5645" s="408"/>
    </row>
    <row r="5646" spans="2:11" x14ac:dyDescent="0.25">
      <c r="B5646" s="122">
        <f t="shared" si="88"/>
        <v>5644</v>
      </c>
      <c r="C5646" s="375">
        <v>45543</v>
      </c>
      <c r="D5646" s="236" t="s">
        <v>258</v>
      </c>
      <c r="E5646" s="223" t="str">
        <f>VLOOKUP(D5646,Y$4:AA5648,2,FALSE)</f>
        <v>کامیون کمپرسی</v>
      </c>
      <c r="F5646" s="223" t="str">
        <f>VLOOKUP(D5646,Y$4:AA5648,3,FALSE)</f>
        <v>انصاری</v>
      </c>
      <c r="G5646" s="406">
        <v>300</v>
      </c>
      <c r="H5646" s="406"/>
      <c r="I5646" s="407"/>
      <c r="J5646" s="407"/>
      <c r="K5646" s="408"/>
    </row>
    <row r="5647" spans="2:11" x14ac:dyDescent="0.25">
      <c r="B5647" s="122">
        <f t="shared" si="88"/>
        <v>5645</v>
      </c>
      <c r="C5647" s="375">
        <v>45543</v>
      </c>
      <c r="D5647" s="236" t="s">
        <v>179</v>
      </c>
      <c r="E5647" s="223" t="str">
        <f>VLOOKUP(D5647,Y$4:AA5649,2,FALSE)</f>
        <v>تانکر آب</v>
      </c>
      <c r="F5647" s="223" t="str">
        <f>VLOOKUP(D5647,Y$4:AA5649,3,FALSE)</f>
        <v>گلپایگانی</v>
      </c>
      <c r="G5647" s="406">
        <v>72</v>
      </c>
      <c r="H5647" s="406"/>
      <c r="I5647" s="407"/>
      <c r="J5647" s="407"/>
      <c r="K5647" s="408"/>
    </row>
    <row r="5648" spans="2:11" x14ac:dyDescent="0.25">
      <c r="B5648" s="122">
        <f t="shared" si="88"/>
        <v>5646</v>
      </c>
      <c r="C5648" s="375">
        <v>45543</v>
      </c>
      <c r="D5648" s="236" t="s">
        <v>164</v>
      </c>
      <c r="E5648" s="223" t="str">
        <f>VLOOKUP(D5648,Y$4:AA5650,2,FALSE)</f>
        <v>گریدر 14G</v>
      </c>
      <c r="F5648" s="223" t="str">
        <f>VLOOKUP(D5648,Y$4:AA5650,3,FALSE)</f>
        <v>محمد پور</v>
      </c>
      <c r="G5648" s="406">
        <v>170</v>
      </c>
      <c r="H5648" s="406"/>
      <c r="I5648" s="407"/>
      <c r="J5648" s="407"/>
      <c r="K5648" s="408"/>
    </row>
    <row r="5649" spans="2:11" x14ac:dyDescent="0.25">
      <c r="B5649" s="122">
        <f t="shared" si="88"/>
        <v>5647</v>
      </c>
      <c r="C5649" s="375">
        <v>45543</v>
      </c>
      <c r="D5649" s="236" t="s">
        <v>168</v>
      </c>
      <c r="E5649" s="223" t="str">
        <f>VLOOKUP(D5649,Y$4:AA5651,2,FALSE)</f>
        <v>غلطک کششی</v>
      </c>
      <c r="F5649" s="223" t="str">
        <f>VLOOKUP(D5649,Y$4:AA5651,3,FALSE)</f>
        <v>محمد پور</v>
      </c>
      <c r="G5649" s="406">
        <v>86</v>
      </c>
      <c r="H5649" s="406"/>
      <c r="I5649" s="407"/>
      <c r="J5649" s="407"/>
      <c r="K5649" s="408"/>
    </row>
    <row r="5650" spans="2:11" x14ac:dyDescent="0.25">
      <c r="B5650" s="122">
        <f t="shared" si="88"/>
        <v>5648</v>
      </c>
      <c r="C5650" s="375">
        <v>45543</v>
      </c>
      <c r="D5650" s="236" t="s">
        <v>171</v>
      </c>
      <c r="E5650" s="223" t="str">
        <f>VLOOKUP(D5650,Y$4:AA5652,2,FALSE)</f>
        <v>غلطک کششی</v>
      </c>
      <c r="F5650" s="223" t="str">
        <f>VLOOKUP(D5650,Y$4:AA5652,3,FALSE)</f>
        <v>محمد پور</v>
      </c>
      <c r="G5650" s="406">
        <v>40</v>
      </c>
      <c r="H5650" s="406"/>
      <c r="I5650" s="407"/>
      <c r="J5650" s="407"/>
      <c r="K5650" s="408"/>
    </row>
    <row r="5651" spans="2:11" x14ac:dyDescent="0.25">
      <c r="B5651" s="122">
        <f t="shared" si="88"/>
        <v>5649</v>
      </c>
      <c r="C5651" s="375">
        <v>45543</v>
      </c>
      <c r="D5651" s="236" t="s">
        <v>172</v>
      </c>
      <c r="E5651" s="223" t="str">
        <f>VLOOKUP(D5651,Y$4:AA5653,2,FALSE)</f>
        <v>لودر</v>
      </c>
      <c r="F5651" s="223" t="str">
        <f>VLOOKUP(D5651,Y$4:AA5653,3,FALSE)</f>
        <v>محمد پور</v>
      </c>
      <c r="G5651" s="406">
        <v>58</v>
      </c>
      <c r="H5651" s="406"/>
      <c r="I5651" s="407"/>
      <c r="J5651" s="407"/>
      <c r="K5651" s="408"/>
    </row>
    <row r="5652" spans="2:11" x14ac:dyDescent="0.25">
      <c r="B5652" s="122">
        <f t="shared" si="88"/>
        <v>5650</v>
      </c>
      <c r="C5652" s="375">
        <v>45543</v>
      </c>
      <c r="D5652" s="236" t="s">
        <v>173</v>
      </c>
      <c r="E5652" s="223" t="str">
        <f>VLOOKUP(D5652,Y$4:AA5654,2,FALSE)</f>
        <v>تانکر آب</v>
      </c>
      <c r="F5652" s="223" t="str">
        <f>VLOOKUP(D5652,Y$4:AA5654,3,FALSE)</f>
        <v>محمد پور</v>
      </c>
      <c r="G5652" s="406">
        <v>210</v>
      </c>
      <c r="H5652" s="406"/>
      <c r="I5652" s="407"/>
      <c r="J5652" s="407"/>
      <c r="K5652" s="408"/>
    </row>
    <row r="5653" spans="2:11" x14ac:dyDescent="0.25">
      <c r="B5653" s="122">
        <f t="shared" si="88"/>
        <v>5651</v>
      </c>
      <c r="C5653" s="375">
        <v>45543</v>
      </c>
      <c r="D5653" s="236" t="s">
        <v>174</v>
      </c>
      <c r="E5653" s="223" t="str">
        <f>VLOOKUP(D5653,Y$4:AA5655,2,FALSE)</f>
        <v>غلطک پاچه بزی</v>
      </c>
      <c r="F5653" s="223" t="str">
        <f>VLOOKUP(D5653,Y$4:AA5655,3,FALSE)</f>
        <v>محمد پور</v>
      </c>
      <c r="G5653" s="406">
        <v>0</v>
      </c>
      <c r="H5653" s="406"/>
      <c r="I5653" s="407"/>
      <c r="J5653" s="407"/>
      <c r="K5653" s="408"/>
    </row>
    <row r="5654" spans="2:11" x14ac:dyDescent="0.25">
      <c r="B5654" s="122">
        <f t="shared" si="88"/>
        <v>5652</v>
      </c>
      <c r="C5654" s="375">
        <v>45543</v>
      </c>
      <c r="D5654" s="236" t="s">
        <v>176</v>
      </c>
      <c r="E5654" s="223" t="str">
        <f>VLOOKUP(D5654,Y$4:AA5656,2,FALSE)</f>
        <v>بلدوزر</v>
      </c>
      <c r="F5654" s="223" t="str">
        <f>VLOOKUP(D5654,Y$4:AA5656,3,FALSE)</f>
        <v>محمد پور</v>
      </c>
      <c r="G5654" s="406">
        <v>537</v>
      </c>
      <c r="H5654" s="406"/>
      <c r="I5654" s="407"/>
      <c r="J5654" s="407"/>
      <c r="K5654" s="408"/>
    </row>
    <row r="5655" spans="2:11" x14ac:dyDescent="0.25">
      <c r="B5655" s="122">
        <f t="shared" si="88"/>
        <v>5653</v>
      </c>
      <c r="C5655" s="375">
        <v>45543</v>
      </c>
      <c r="D5655" s="236" t="s">
        <v>177</v>
      </c>
      <c r="E5655" s="223" t="str">
        <f>VLOOKUP(D5655,Y$4:AA5657,2,FALSE)</f>
        <v>کمپرسی جفت</v>
      </c>
      <c r="F5655" s="223" t="str">
        <f>VLOOKUP(D5655,Y$4:AA5657,3,FALSE)</f>
        <v>محمد پور</v>
      </c>
      <c r="G5655" s="406">
        <v>144</v>
      </c>
      <c r="H5655" s="406"/>
      <c r="I5655" s="407"/>
      <c r="J5655" s="407"/>
      <c r="K5655" s="408"/>
    </row>
    <row r="5656" spans="2:11" x14ac:dyDescent="0.25">
      <c r="B5656" s="122">
        <f t="shared" si="88"/>
        <v>5654</v>
      </c>
      <c r="C5656" s="375">
        <v>45543</v>
      </c>
      <c r="D5656" s="236" t="s">
        <v>270</v>
      </c>
      <c r="E5656" s="223" t="str">
        <f>VLOOKUP(D5656,Y$4:AA5658,2,FALSE)</f>
        <v>کمپرسی جفت</v>
      </c>
      <c r="F5656" s="223" t="str">
        <f>VLOOKUP(D5656,Y$4:AA5658,3,FALSE)</f>
        <v>محمد پور</v>
      </c>
      <c r="G5656" s="406">
        <v>0</v>
      </c>
      <c r="H5656" s="406"/>
      <c r="I5656" s="407"/>
      <c r="J5656" s="407"/>
      <c r="K5656" s="408"/>
    </row>
    <row r="5657" spans="2:11" x14ac:dyDescent="0.25">
      <c r="B5657" s="122">
        <f t="shared" si="88"/>
        <v>5655</v>
      </c>
      <c r="C5657" s="375">
        <v>45543</v>
      </c>
      <c r="D5657" s="236" t="s">
        <v>268</v>
      </c>
      <c r="E5657" s="223" t="str">
        <f>VLOOKUP(D5657,Y$4:AA5659,2,FALSE)</f>
        <v>کمپرسی تک</v>
      </c>
      <c r="F5657" s="223" t="str">
        <f>VLOOKUP(D5657,Y$4:AA5659,3,FALSE)</f>
        <v>محمد پور</v>
      </c>
      <c r="G5657" s="406">
        <v>0</v>
      </c>
      <c r="H5657" s="406"/>
      <c r="I5657" s="407"/>
      <c r="J5657" s="407"/>
      <c r="K5657" s="408"/>
    </row>
    <row r="5658" spans="2:11" x14ac:dyDescent="0.25">
      <c r="B5658" s="122">
        <f t="shared" si="88"/>
        <v>5656</v>
      </c>
      <c r="C5658" s="375">
        <v>45543</v>
      </c>
      <c r="D5658" s="236" t="s">
        <v>260</v>
      </c>
      <c r="E5658" s="223" t="str">
        <f>VLOOKUP(D5658,Y$4:AA5660,2,FALSE)</f>
        <v>تانکر آب</v>
      </c>
      <c r="F5658" s="223" t="str">
        <f>VLOOKUP(D5658,Y$4:AA5660,3,FALSE)</f>
        <v>محمد پور</v>
      </c>
      <c r="G5658" s="406">
        <v>120</v>
      </c>
      <c r="H5658" s="406"/>
      <c r="I5658" s="407"/>
      <c r="J5658" s="407"/>
      <c r="K5658" s="408"/>
    </row>
    <row r="5659" spans="2:11" x14ac:dyDescent="0.25">
      <c r="B5659" s="122">
        <f t="shared" si="88"/>
        <v>5657</v>
      </c>
      <c r="C5659" s="375">
        <v>45543</v>
      </c>
      <c r="D5659" s="236" t="s">
        <v>284</v>
      </c>
      <c r="E5659" s="223" t="str">
        <f>VLOOKUP(D5659,Y$4:AA5661,2,FALSE)</f>
        <v>کمپرسی جفت</v>
      </c>
      <c r="F5659" s="223" t="str">
        <f>VLOOKUP(D5659,Y$4:AA5661,3,FALSE)</f>
        <v>محمد پور</v>
      </c>
      <c r="G5659" s="406">
        <v>140</v>
      </c>
      <c r="H5659" s="406"/>
      <c r="I5659" s="407"/>
      <c r="J5659" s="407"/>
      <c r="K5659" s="408"/>
    </row>
    <row r="5660" spans="2:11" x14ac:dyDescent="0.25">
      <c r="B5660" s="122">
        <f t="shared" si="88"/>
        <v>5658</v>
      </c>
      <c r="C5660" s="375">
        <v>45543</v>
      </c>
      <c r="D5660" s="236" t="s">
        <v>359</v>
      </c>
      <c r="E5660" s="223" t="str">
        <f>VLOOKUP(D5660,Y$4:AA5662,2,FALSE)</f>
        <v>کمپرسی جفت</v>
      </c>
      <c r="F5660" s="223" t="str">
        <f>VLOOKUP(D5660,Y$4:AA5662,3,FALSE)</f>
        <v>محمد پور</v>
      </c>
      <c r="G5660" s="406">
        <v>0</v>
      </c>
      <c r="H5660" s="406"/>
      <c r="I5660" s="407"/>
      <c r="J5660" s="407"/>
      <c r="K5660" s="408"/>
    </row>
    <row r="5661" spans="2:11" x14ac:dyDescent="0.25">
      <c r="B5661" s="122">
        <f t="shared" si="88"/>
        <v>5659</v>
      </c>
      <c r="C5661" s="375">
        <v>45543</v>
      </c>
      <c r="D5661" s="236" t="s">
        <v>361</v>
      </c>
      <c r="E5661" s="223" t="str">
        <f>VLOOKUP(D5661,Y$4:AA5663,2,FALSE)</f>
        <v>لودر</v>
      </c>
      <c r="F5661" s="223" t="str">
        <f>VLOOKUP(D5661,Y$4:AA5663,3,FALSE)</f>
        <v>محمد پور</v>
      </c>
      <c r="G5661" s="406">
        <v>137</v>
      </c>
      <c r="H5661" s="406"/>
      <c r="I5661" s="407"/>
      <c r="J5661" s="407"/>
      <c r="K5661" s="408"/>
    </row>
    <row r="5662" spans="2:11" x14ac:dyDescent="0.25">
      <c r="B5662" s="122">
        <f t="shared" si="88"/>
        <v>5660</v>
      </c>
      <c r="C5662" s="375">
        <v>45543</v>
      </c>
      <c r="D5662" s="236" t="s">
        <v>393</v>
      </c>
      <c r="E5662" s="223" t="str">
        <f>VLOOKUP(D5662,Y$4:AA5664,2,FALSE)</f>
        <v xml:space="preserve"> پمپ بتن</v>
      </c>
      <c r="F5662" s="223" t="str">
        <f>VLOOKUP(D5662,Y$4:AA5664,3,FALSE)</f>
        <v>اسماعیل پور</v>
      </c>
      <c r="G5662" s="406">
        <v>0</v>
      </c>
      <c r="H5662" s="406"/>
      <c r="I5662" s="407"/>
      <c r="J5662" s="407"/>
      <c r="K5662" s="408"/>
    </row>
    <row r="5663" spans="2:11" x14ac:dyDescent="0.25">
      <c r="B5663" s="122">
        <f t="shared" si="88"/>
        <v>5661</v>
      </c>
      <c r="C5663" s="375">
        <v>45543</v>
      </c>
      <c r="D5663" s="236" t="s">
        <v>387</v>
      </c>
      <c r="E5663" s="223" t="str">
        <f>VLOOKUP(D5663,Y$4:AA5665,2,FALSE)</f>
        <v>کمپرسی تک</v>
      </c>
      <c r="F5663" s="223" t="str">
        <f>VLOOKUP(D5663,Y$4:AA5665,3,FALSE)</f>
        <v>جواد رضاپور</v>
      </c>
      <c r="G5663" s="406">
        <v>0</v>
      </c>
      <c r="H5663" s="406"/>
      <c r="I5663" s="407"/>
      <c r="J5663" s="407"/>
      <c r="K5663" s="408"/>
    </row>
    <row r="5664" spans="2:11" x14ac:dyDescent="0.25">
      <c r="B5664" s="122">
        <f t="shared" si="88"/>
        <v>5662</v>
      </c>
      <c r="C5664" s="375">
        <v>45543</v>
      </c>
      <c r="D5664" s="236" t="s">
        <v>388</v>
      </c>
      <c r="E5664" s="223" t="str">
        <f>VLOOKUP(D5664,Y$4:AA5666,2,FALSE)</f>
        <v>کمپرسی تک</v>
      </c>
      <c r="F5664" s="223" t="str">
        <f>VLOOKUP(D5664,Y$4:AA5666,3,FALSE)</f>
        <v>جواد رضاپور</v>
      </c>
      <c r="G5664" s="406">
        <v>0</v>
      </c>
      <c r="H5664" s="406"/>
      <c r="I5664" s="407"/>
      <c r="J5664" s="407"/>
      <c r="K5664" s="408"/>
    </row>
    <row r="5665" spans="2:11" x14ac:dyDescent="0.25">
      <c r="B5665" s="122">
        <f t="shared" si="88"/>
        <v>5663</v>
      </c>
      <c r="C5665" s="375">
        <v>45543</v>
      </c>
      <c r="D5665" s="236" t="s">
        <v>397</v>
      </c>
      <c r="E5665" s="223" t="str">
        <f>VLOOKUP(D5665,Y$4:AA5667,2,FALSE)</f>
        <v>لودر</v>
      </c>
      <c r="F5665" s="223" t="str">
        <f>VLOOKUP(D5665,Y$4:AA5667,3,FALSE)</f>
        <v>جواد رضاپور</v>
      </c>
      <c r="G5665" s="406">
        <v>0</v>
      </c>
      <c r="H5665" s="406"/>
      <c r="I5665" s="407"/>
      <c r="J5665" s="407"/>
      <c r="K5665" s="408"/>
    </row>
    <row r="5666" spans="2:11" x14ac:dyDescent="0.25">
      <c r="B5666" s="122">
        <f t="shared" si="88"/>
        <v>5664</v>
      </c>
      <c r="C5666" s="375">
        <v>45543</v>
      </c>
      <c r="D5666" s="236" t="s">
        <v>435</v>
      </c>
      <c r="E5666" s="223" t="str">
        <f>VLOOKUP(D5666,Y$4:AA5668,2,FALSE)</f>
        <v>بلدوزر</v>
      </c>
      <c r="F5666" s="223" t="str">
        <f>VLOOKUP(D5666,Y$4:AA5668,3,FALSE)</f>
        <v>جواد رضاپور</v>
      </c>
      <c r="G5666" s="406">
        <v>326</v>
      </c>
      <c r="H5666" s="406"/>
      <c r="I5666" s="407"/>
      <c r="J5666" s="407"/>
      <c r="K5666" s="408"/>
    </row>
    <row r="5667" spans="2:11" x14ac:dyDescent="0.25">
      <c r="B5667" s="122">
        <f t="shared" si="88"/>
        <v>5665</v>
      </c>
      <c r="C5667" s="375">
        <v>45543</v>
      </c>
      <c r="D5667" s="236" t="s">
        <v>436</v>
      </c>
      <c r="E5667" s="223" t="str">
        <f>VLOOKUP(D5667,Y$4:AA5669,2,FALSE)</f>
        <v>تانکر آب</v>
      </c>
      <c r="F5667" s="223" t="str">
        <f>VLOOKUP(D5667,Y$4:AA5669,3,FALSE)</f>
        <v>جواد رضاپور</v>
      </c>
      <c r="G5667" s="406">
        <v>141</v>
      </c>
      <c r="H5667" s="406"/>
      <c r="I5667" s="407"/>
      <c r="J5667" s="407"/>
      <c r="K5667" s="408"/>
    </row>
    <row r="5668" spans="2:11" x14ac:dyDescent="0.25">
      <c r="B5668" s="122">
        <f t="shared" si="88"/>
        <v>5666</v>
      </c>
      <c r="C5668" s="375">
        <v>45543</v>
      </c>
      <c r="D5668" s="361" t="s">
        <v>261</v>
      </c>
      <c r="E5668" s="223" t="str">
        <f>VLOOKUP(D5668,Y$4:AA5670,2,FALSE)</f>
        <v>تانکر آب</v>
      </c>
      <c r="F5668" s="223" t="str">
        <f>VLOOKUP(D5668,Y$4:AA5670,3,FALSE)</f>
        <v>خاکسارنژاد</v>
      </c>
      <c r="G5668" s="406">
        <v>0</v>
      </c>
      <c r="H5668" s="406"/>
      <c r="I5668" s="407"/>
      <c r="J5668" s="407"/>
      <c r="K5668" s="408"/>
    </row>
    <row r="5669" spans="2:11" x14ac:dyDescent="0.25">
      <c r="B5669" s="122">
        <f t="shared" si="88"/>
        <v>5667</v>
      </c>
      <c r="C5669" s="375">
        <v>45543</v>
      </c>
      <c r="D5669" s="409" t="s">
        <v>487</v>
      </c>
      <c r="E5669" s="223" t="str">
        <f>VLOOKUP(D5669,Y$4:AA5671,2,FALSE)</f>
        <v>کمپرسی تک</v>
      </c>
      <c r="F5669" s="223" t="str">
        <f>VLOOKUP(D5669,Y$4:AA5671,3,FALSE)</f>
        <v>رمضانی مقدم</v>
      </c>
      <c r="G5669" s="406">
        <v>207</v>
      </c>
      <c r="H5669" s="406"/>
      <c r="I5669" s="407"/>
      <c r="J5669" s="407"/>
      <c r="K5669" s="408"/>
    </row>
    <row r="5670" spans="2:11" x14ac:dyDescent="0.25">
      <c r="B5670" s="122">
        <f t="shared" si="88"/>
        <v>5668</v>
      </c>
      <c r="C5670" s="375">
        <v>45543</v>
      </c>
      <c r="D5670" s="409" t="s">
        <v>488</v>
      </c>
      <c r="E5670" s="223" t="str">
        <f>VLOOKUP(D5670,Y$4:AA5672,2,FALSE)</f>
        <v>کمپرسی تک</v>
      </c>
      <c r="F5670" s="223" t="str">
        <f>VLOOKUP(D5670,Y$4:AA5672,3,FALSE)</f>
        <v>رمضانی مقدم</v>
      </c>
      <c r="G5670" s="406">
        <v>203</v>
      </c>
      <c r="H5670" s="406"/>
      <c r="I5670" s="407"/>
      <c r="J5670" s="407"/>
      <c r="K5670" s="408"/>
    </row>
    <row r="5671" spans="2:11" x14ac:dyDescent="0.25">
      <c r="B5671" s="122">
        <f t="shared" si="88"/>
        <v>5669</v>
      </c>
      <c r="C5671" s="375">
        <v>45543</v>
      </c>
      <c r="D5671" s="409" t="s">
        <v>489</v>
      </c>
      <c r="E5671" s="223" t="str">
        <f>VLOOKUP(D5671,Y$4:AA5673,2,FALSE)</f>
        <v>کمپرسی تک</v>
      </c>
      <c r="F5671" s="223" t="str">
        <f>VLOOKUP(D5671,Y$4:AA5673,3,FALSE)</f>
        <v>رمضانی مقدم</v>
      </c>
      <c r="G5671" s="406">
        <v>0</v>
      </c>
      <c r="H5671" s="406"/>
      <c r="I5671" s="407"/>
      <c r="J5671" s="407"/>
      <c r="K5671" s="408"/>
    </row>
    <row r="5672" spans="2:11" x14ac:dyDescent="0.25">
      <c r="B5672" s="122">
        <f t="shared" si="88"/>
        <v>5670</v>
      </c>
      <c r="C5672" s="375">
        <v>45543</v>
      </c>
      <c r="D5672" s="409" t="s">
        <v>490</v>
      </c>
      <c r="E5672" s="223" t="str">
        <f>VLOOKUP(D5672,Y$4:AA5674,2,FALSE)</f>
        <v>کمپرسی تک</v>
      </c>
      <c r="F5672" s="223" t="str">
        <f>VLOOKUP(D5672,Y$4:AA5674,3,FALSE)</f>
        <v>رمضانی مقدم</v>
      </c>
      <c r="G5672" s="406">
        <v>0</v>
      </c>
      <c r="H5672" s="406"/>
      <c r="I5672" s="407"/>
      <c r="J5672" s="407"/>
      <c r="K5672" s="408"/>
    </row>
    <row r="5673" spans="2:11" x14ac:dyDescent="0.25">
      <c r="B5673" s="122">
        <f t="shared" si="88"/>
        <v>5671</v>
      </c>
      <c r="C5673" s="375">
        <v>45543</v>
      </c>
      <c r="D5673" s="409" t="s">
        <v>491</v>
      </c>
      <c r="E5673" s="223" t="str">
        <f>VLOOKUP(D5673,Y$4:AA5675,2,FALSE)</f>
        <v>لودر</v>
      </c>
      <c r="F5673" s="223" t="str">
        <f>VLOOKUP(D5673,Y$4:AA5675,3,FALSE)</f>
        <v>رمضانی مقدم</v>
      </c>
      <c r="G5673" s="406">
        <v>91</v>
      </c>
      <c r="H5673" s="406"/>
      <c r="I5673" s="407"/>
      <c r="J5673" s="407"/>
      <c r="K5673" s="408"/>
    </row>
    <row r="5674" spans="2:11" x14ac:dyDescent="0.25">
      <c r="B5674" s="122">
        <f t="shared" si="88"/>
        <v>5672</v>
      </c>
      <c r="C5674" s="375">
        <v>45544</v>
      </c>
      <c r="D5674" s="236" t="s">
        <v>127</v>
      </c>
      <c r="E5674" s="223" t="str">
        <f>VLOOKUP(D5674,Y$4:AA5676,2,FALSE)</f>
        <v>بلدوزر</v>
      </c>
      <c r="F5674" s="223" t="str">
        <f>VLOOKUP(D5674,Y$4:AA5676,3,FALSE)</f>
        <v>شرکتی-رجب زاده</v>
      </c>
      <c r="G5674" s="406">
        <v>0</v>
      </c>
      <c r="H5674" s="406"/>
      <c r="I5674" s="407"/>
      <c r="J5674" s="407"/>
      <c r="K5674" s="408"/>
    </row>
    <row r="5675" spans="2:11" x14ac:dyDescent="0.25">
      <c r="B5675" s="122">
        <f t="shared" si="88"/>
        <v>5673</v>
      </c>
      <c r="C5675" s="375">
        <v>45544</v>
      </c>
      <c r="D5675" s="236" t="s">
        <v>297</v>
      </c>
      <c r="E5675" s="223" t="str">
        <f>VLOOKUP(D5675,Y$4:AA5677,2,FALSE)</f>
        <v>بلدوزر</v>
      </c>
      <c r="F5675" s="223" t="str">
        <f>VLOOKUP(D5675,Y$4:AA5677,3,FALSE)</f>
        <v>شرکتی-نخعی</v>
      </c>
      <c r="G5675" s="406">
        <v>0</v>
      </c>
      <c r="H5675" s="406"/>
      <c r="I5675" s="407"/>
      <c r="J5675" s="407"/>
      <c r="K5675" s="408"/>
    </row>
    <row r="5676" spans="2:11" x14ac:dyDescent="0.25">
      <c r="B5676" s="122">
        <f t="shared" si="88"/>
        <v>5674</v>
      </c>
      <c r="C5676" s="375">
        <v>45544</v>
      </c>
      <c r="D5676" s="236" t="s">
        <v>88</v>
      </c>
      <c r="E5676" s="223" t="str">
        <f>VLOOKUP(D5676,Y$4:AA5678,2,FALSE)</f>
        <v>گریدر  ۱۶g</v>
      </c>
      <c r="F5676" s="223" t="str">
        <f>VLOOKUP(D5676,Y$4:AA5678,3,FALSE)</f>
        <v>شرکتی-یگانه</v>
      </c>
      <c r="G5676" s="406">
        <v>0</v>
      </c>
      <c r="H5676" s="406"/>
      <c r="I5676" s="407"/>
      <c r="J5676" s="407"/>
      <c r="K5676" s="408"/>
    </row>
    <row r="5677" spans="2:11" x14ac:dyDescent="0.25">
      <c r="B5677" s="122">
        <f t="shared" si="88"/>
        <v>5675</v>
      </c>
      <c r="C5677" s="375">
        <v>45544</v>
      </c>
      <c r="D5677" s="236" t="s">
        <v>301</v>
      </c>
      <c r="E5677" s="223" t="str">
        <f>VLOOKUP(D5677,Y$4:AA5679,2,FALSE)</f>
        <v>گریدر  ۱۶g</v>
      </c>
      <c r="F5677" s="223" t="str">
        <f>VLOOKUP(D5677,Y$4:AA5679,3,FALSE)</f>
        <v>شرکتی-حسن پور</v>
      </c>
      <c r="G5677" s="406">
        <v>0</v>
      </c>
      <c r="H5677" s="406"/>
      <c r="I5677" s="407"/>
      <c r="J5677" s="407"/>
      <c r="K5677" s="408"/>
    </row>
    <row r="5678" spans="2:11" x14ac:dyDescent="0.25">
      <c r="B5678" s="122">
        <f t="shared" si="88"/>
        <v>5676</v>
      </c>
      <c r="C5678" s="375">
        <v>45544</v>
      </c>
      <c r="D5678" s="236" t="s">
        <v>120</v>
      </c>
      <c r="E5678" s="223" t="str">
        <f>VLOOKUP(D5678,Y$4:AA5680,2,FALSE)</f>
        <v>میکسراتکو</v>
      </c>
      <c r="F5678" s="223" t="str">
        <f>VLOOKUP(D5678,Y$4:AA5680,3,FALSE)</f>
        <v>شرکتی-شاکری</v>
      </c>
      <c r="G5678" s="406">
        <v>73</v>
      </c>
      <c r="H5678" s="406"/>
      <c r="I5678" s="407"/>
      <c r="J5678" s="407"/>
      <c r="K5678" s="408"/>
    </row>
    <row r="5679" spans="2:11" x14ac:dyDescent="0.25">
      <c r="B5679" s="122">
        <f t="shared" si="88"/>
        <v>5677</v>
      </c>
      <c r="C5679" s="375">
        <v>45544</v>
      </c>
      <c r="D5679" s="236" t="s">
        <v>122</v>
      </c>
      <c r="E5679" s="223" t="str">
        <f>VLOOKUP(D5679,Y$4:AA5681,2,FALSE)</f>
        <v>میکسر امیکو</v>
      </c>
      <c r="F5679" s="223" t="str">
        <f>VLOOKUP(D5679,Y$4:AA5681,3,FALSE)</f>
        <v>شرکتی-زراعتی</v>
      </c>
      <c r="G5679" s="406">
        <v>0</v>
      </c>
      <c r="H5679" s="406"/>
      <c r="I5679" s="407"/>
      <c r="J5679" s="407"/>
      <c r="K5679" s="408"/>
    </row>
    <row r="5680" spans="2:11" x14ac:dyDescent="0.25">
      <c r="B5680" s="122">
        <f t="shared" si="88"/>
        <v>5678</v>
      </c>
      <c r="C5680" s="375">
        <v>45544</v>
      </c>
      <c r="D5680" s="236" t="s">
        <v>356</v>
      </c>
      <c r="E5680" s="223" t="str">
        <f>VLOOKUP(D5680,Y$4:AA5682,2,FALSE)</f>
        <v>میکسر اتکو</v>
      </c>
      <c r="F5680" s="223" t="str">
        <f>VLOOKUP(D5680,Y$4:AA5682,3,FALSE)</f>
        <v>-</v>
      </c>
      <c r="G5680" s="406">
        <v>92</v>
      </c>
      <c r="H5680" s="406"/>
      <c r="I5680" s="407"/>
      <c r="J5680" s="407"/>
      <c r="K5680" s="408"/>
    </row>
    <row r="5681" spans="2:11" x14ac:dyDescent="0.25">
      <c r="B5681" s="122">
        <f t="shared" si="88"/>
        <v>5679</v>
      </c>
      <c r="C5681" s="375">
        <v>45544</v>
      </c>
      <c r="D5681" s="236" t="s">
        <v>460</v>
      </c>
      <c r="E5681" s="223" t="str">
        <f>VLOOKUP(D5681,Y$4:AA5683,2,FALSE)</f>
        <v>میکسر امیکو</v>
      </c>
      <c r="F5681" s="223" t="str">
        <f>VLOOKUP(D5681,Y$4:AA5683,3,FALSE)</f>
        <v>شرکتی-زراعتی</v>
      </c>
      <c r="G5681" s="406">
        <v>417</v>
      </c>
      <c r="H5681" s="406"/>
      <c r="I5681" s="407"/>
      <c r="J5681" s="407"/>
      <c r="K5681" s="408"/>
    </row>
    <row r="5682" spans="2:11" x14ac:dyDescent="0.25">
      <c r="B5682" s="122">
        <f t="shared" si="88"/>
        <v>5680</v>
      </c>
      <c r="C5682" s="375">
        <v>45544</v>
      </c>
      <c r="D5682" s="236" t="s">
        <v>119</v>
      </c>
      <c r="E5682" s="223" t="str">
        <f>VLOOKUP(D5682,Y$4:AA5684,2,FALSE)</f>
        <v>غلطک</v>
      </c>
      <c r="F5682" s="223" t="str">
        <f>VLOOKUP(D5682,Y$4:AA5684,3,FALSE)</f>
        <v>شرکتی-جمالی</v>
      </c>
      <c r="G5682" s="406">
        <v>0</v>
      </c>
      <c r="H5682" s="406"/>
      <c r="I5682" s="407"/>
      <c r="J5682" s="407"/>
      <c r="K5682" s="408"/>
    </row>
    <row r="5683" spans="2:11" x14ac:dyDescent="0.25">
      <c r="B5683" s="122">
        <f t="shared" si="88"/>
        <v>5681</v>
      </c>
      <c r="C5683" s="375">
        <v>45544</v>
      </c>
      <c r="D5683" s="236" t="s">
        <v>110</v>
      </c>
      <c r="E5683" s="223" t="str">
        <f>VLOOKUP(D5683,Y$4:AA5685,2,FALSE)</f>
        <v>غلطک</v>
      </c>
      <c r="F5683" s="223" t="str">
        <f>VLOOKUP(D5683,Y$4:AA5685,3,FALSE)</f>
        <v>شرکتی-شیری</v>
      </c>
      <c r="G5683" s="406">
        <v>0</v>
      </c>
      <c r="H5683" s="406"/>
      <c r="I5683" s="407"/>
      <c r="J5683" s="407"/>
      <c r="K5683" s="408"/>
    </row>
    <row r="5684" spans="2:11" x14ac:dyDescent="0.25">
      <c r="B5684" s="122">
        <f t="shared" si="88"/>
        <v>5682</v>
      </c>
      <c r="C5684" s="375">
        <v>45544</v>
      </c>
      <c r="D5684" s="236" t="s">
        <v>107</v>
      </c>
      <c r="E5684" s="223" t="str">
        <f>VLOOKUP(D5684,Y$4:AA5686,2,FALSE)</f>
        <v>غلطک</v>
      </c>
      <c r="F5684" s="223" t="str">
        <f>VLOOKUP(D5684,Y$4:AA5686,3,FALSE)</f>
        <v>شرکتی-دیانتی</v>
      </c>
      <c r="G5684" s="406">
        <v>0</v>
      </c>
      <c r="H5684" s="406"/>
      <c r="I5684" s="407"/>
      <c r="J5684" s="407"/>
      <c r="K5684" s="408"/>
    </row>
    <row r="5685" spans="2:11" x14ac:dyDescent="0.25">
      <c r="B5685" s="122">
        <f t="shared" ref="B5685:B5748" si="89">ROW()-2</f>
        <v>5683</v>
      </c>
      <c r="C5685" s="375">
        <v>45544</v>
      </c>
      <c r="D5685" s="236" t="s">
        <v>285</v>
      </c>
      <c r="E5685" s="223" t="str">
        <f>VLOOKUP(D5685,Y$4:AA5687,2,FALSE)</f>
        <v>غلطک</v>
      </c>
      <c r="F5685" s="223" t="str">
        <f>VLOOKUP(D5685,Y$4:AA5687,3,FALSE)</f>
        <v>شرکتی-شیری</v>
      </c>
      <c r="G5685" s="406">
        <v>0</v>
      </c>
      <c r="H5685" s="406"/>
      <c r="I5685" s="407"/>
      <c r="J5685" s="407"/>
      <c r="K5685" s="408"/>
    </row>
    <row r="5686" spans="2:11" x14ac:dyDescent="0.25">
      <c r="B5686" s="122">
        <f t="shared" si="89"/>
        <v>5684</v>
      </c>
      <c r="C5686" s="375">
        <v>45544</v>
      </c>
      <c r="D5686" s="236" t="s">
        <v>380</v>
      </c>
      <c r="E5686" s="223" t="str">
        <f>VLOOKUP(D5686,Y$4:AA5688,2,FALSE)</f>
        <v>غلطک</v>
      </c>
      <c r="F5686" s="223">
        <f>VLOOKUP(D5686,Y$4:AA5688,3,FALSE)</f>
        <v>0</v>
      </c>
      <c r="G5686" s="406">
        <v>0</v>
      </c>
      <c r="H5686" s="406"/>
      <c r="I5686" s="407"/>
      <c r="J5686" s="407"/>
      <c r="K5686" s="408"/>
    </row>
    <row r="5687" spans="2:11" x14ac:dyDescent="0.25">
      <c r="B5687" s="122">
        <f t="shared" si="89"/>
        <v>5685</v>
      </c>
      <c r="C5687" s="375">
        <v>45544</v>
      </c>
      <c r="D5687" s="236" t="s">
        <v>381</v>
      </c>
      <c r="E5687" s="223" t="str">
        <f>VLOOKUP(D5687,Y$4:AA5689,2,FALSE)</f>
        <v>غلطک</v>
      </c>
      <c r="F5687" s="223">
        <f>VLOOKUP(D5687,Y$4:AA5689,3,FALSE)</f>
        <v>0</v>
      </c>
      <c r="G5687" s="406">
        <v>153</v>
      </c>
      <c r="H5687" s="406"/>
      <c r="I5687" s="407"/>
      <c r="J5687" s="407"/>
      <c r="K5687" s="408"/>
    </row>
    <row r="5688" spans="2:11" x14ac:dyDescent="0.25">
      <c r="B5688" s="122">
        <f t="shared" si="89"/>
        <v>5686</v>
      </c>
      <c r="C5688" s="375">
        <v>45544</v>
      </c>
      <c r="D5688" s="236" t="s">
        <v>91</v>
      </c>
      <c r="E5688" s="223" t="str">
        <f>VLOOKUP(D5688,Y$4:AA5690,2,FALSE)</f>
        <v>کامیون کمپرسی</v>
      </c>
      <c r="F5688" s="223" t="str">
        <f>VLOOKUP(D5688,Y$4:AA5690,3,FALSE)</f>
        <v>شرکتی-یحیی زاده</v>
      </c>
      <c r="G5688" s="406">
        <v>0</v>
      </c>
      <c r="H5688" s="406"/>
      <c r="I5688" s="407"/>
      <c r="J5688" s="407"/>
      <c r="K5688" s="408"/>
    </row>
    <row r="5689" spans="2:11" x14ac:dyDescent="0.25">
      <c r="B5689" s="122">
        <f t="shared" si="89"/>
        <v>5687</v>
      </c>
      <c r="C5689" s="375">
        <v>45544</v>
      </c>
      <c r="D5689" s="236" t="s">
        <v>94</v>
      </c>
      <c r="E5689" s="223" t="str">
        <f>VLOOKUP(D5689,Y$4:AA5691,2,FALSE)</f>
        <v>کامیون کمپرسی</v>
      </c>
      <c r="F5689" s="223" t="str">
        <f>VLOOKUP(D5689,Y$4:AA5691,3,FALSE)</f>
        <v>شرکتی-نوروز غلامی</v>
      </c>
      <c r="G5689" s="406">
        <v>0</v>
      </c>
      <c r="H5689" s="406"/>
      <c r="I5689" s="407"/>
      <c r="J5689" s="407"/>
      <c r="K5689" s="408"/>
    </row>
    <row r="5690" spans="2:11" x14ac:dyDescent="0.25">
      <c r="B5690" s="122">
        <f t="shared" si="89"/>
        <v>5688</v>
      </c>
      <c r="C5690" s="375">
        <v>45544</v>
      </c>
      <c r="D5690" s="236" t="s">
        <v>117</v>
      </c>
      <c r="E5690" s="223" t="str">
        <f>VLOOKUP(D5690,Y$4:AA5692,2,FALSE)</f>
        <v>کامیون کمپرسی</v>
      </c>
      <c r="F5690" s="223" t="str">
        <f>VLOOKUP(D5690,Y$4:AA5692,3,FALSE)</f>
        <v>شرکتی-علیرضا اقلیمی</v>
      </c>
      <c r="G5690" s="406">
        <v>0</v>
      </c>
      <c r="H5690" s="406"/>
      <c r="I5690" s="407"/>
      <c r="J5690" s="407"/>
      <c r="K5690" s="408"/>
    </row>
    <row r="5691" spans="2:11" x14ac:dyDescent="0.25">
      <c r="B5691" s="122">
        <f t="shared" si="89"/>
        <v>5689</v>
      </c>
      <c r="C5691" s="375">
        <v>45544</v>
      </c>
      <c r="D5691" s="236" t="s">
        <v>130</v>
      </c>
      <c r="E5691" s="223" t="str">
        <f>VLOOKUP(D5691,Y$4:AA5693,2,FALSE)</f>
        <v>تانکر ابپاش بنز</v>
      </c>
      <c r="F5691" s="223" t="str">
        <f>VLOOKUP(D5691,Y$4:AA5693,3,FALSE)</f>
        <v>شرکتی-بارانی</v>
      </c>
      <c r="G5691" s="406">
        <v>90</v>
      </c>
      <c r="H5691" s="406"/>
      <c r="I5691" s="407"/>
      <c r="J5691" s="407"/>
      <c r="K5691" s="408"/>
    </row>
    <row r="5692" spans="2:11" x14ac:dyDescent="0.25">
      <c r="B5692" s="122">
        <f t="shared" si="89"/>
        <v>5690</v>
      </c>
      <c r="C5692" s="375">
        <v>45544</v>
      </c>
      <c r="D5692" s="236" t="s">
        <v>96</v>
      </c>
      <c r="E5692" s="223" t="str">
        <f>VLOOKUP(D5692,Y$4:AA5694,2,FALSE)</f>
        <v>تانکر ابپاش بنز</v>
      </c>
      <c r="F5692" s="223" t="str">
        <f>VLOOKUP(D5692,Y$4:AA5694,3,FALSE)</f>
        <v>شرکتی-میامی</v>
      </c>
      <c r="G5692" s="406">
        <v>55</v>
      </c>
      <c r="H5692" s="406"/>
      <c r="I5692" s="407"/>
      <c r="J5692" s="407"/>
      <c r="K5692" s="408"/>
    </row>
    <row r="5693" spans="2:11" x14ac:dyDescent="0.25">
      <c r="B5693" s="122">
        <f t="shared" si="89"/>
        <v>5691</v>
      </c>
      <c r="C5693" s="375">
        <v>45544</v>
      </c>
      <c r="D5693" s="236" t="s">
        <v>114</v>
      </c>
      <c r="E5693" s="223" t="str">
        <f>VLOOKUP(D5693,Y$4:AA5695,2,FALSE)</f>
        <v>تانکر سوخت بنز</v>
      </c>
      <c r="F5693" s="223" t="str">
        <f>VLOOKUP(D5693,Y$4:AA5695,3,FALSE)</f>
        <v>شرکتی-برات زاده- از تاریخ 1 تیرماه</v>
      </c>
      <c r="G5693" s="406">
        <v>83</v>
      </c>
      <c r="H5693" s="406"/>
      <c r="I5693" s="407"/>
      <c r="J5693" s="407"/>
      <c r="K5693" s="408"/>
    </row>
    <row r="5694" spans="2:11" x14ac:dyDescent="0.25">
      <c r="B5694" s="122">
        <f t="shared" si="89"/>
        <v>5692</v>
      </c>
      <c r="C5694" s="375">
        <v>45544</v>
      </c>
      <c r="D5694" s="106" t="s">
        <v>399</v>
      </c>
      <c r="E5694" s="223" t="str">
        <f>VLOOKUP(D5694,Y$4:AA5696,2,FALSE)</f>
        <v xml:space="preserve"> لودر</v>
      </c>
      <c r="F5694" s="223" t="str">
        <f>VLOOKUP(D5694,Y$4:AA5696,3,FALSE)</f>
        <v>شرکتی-پیروزی</v>
      </c>
      <c r="G5694" s="406">
        <v>0</v>
      </c>
      <c r="H5694" s="406"/>
      <c r="I5694" s="407"/>
      <c r="J5694" s="407"/>
      <c r="K5694" s="408"/>
    </row>
    <row r="5695" spans="2:11" x14ac:dyDescent="0.25">
      <c r="B5695" s="122">
        <f t="shared" si="89"/>
        <v>5693</v>
      </c>
      <c r="C5695" s="375">
        <v>45544</v>
      </c>
      <c r="D5695" s="236" t="s">
        <v>158</v>
      </c>
      <c r="E5695" s="223" t="str">
        <f>VLOOKUP(D5695,Y$4:AA5697,2,FALSE)</f>
        <v>بیل مکانیکی</v>
      </c>
      <c r="F5695" s="223" t="str">
        <f>VLOOKUP(D5695,Y$4:AA5697,3,FALSE)</f>
        <v>تکبری</v>
      </c>
      <c r="G5695" s="406">
        <v>0</v>
      </c>
      <c r="H5695" s="406"/>
      <c r="I5695" s="407"/>
      <c r="J5695" s="407"/>
      <c r="K5695" s="408"/>
    </row>
    <row r="5696" spans="2:11" x14ac:dyDescent="0.25">
      <c r="B5696" s="122">
        <f t="shared" si="89"/>
        <v>5694</v>
      </c>
      <c r="C5696" s="375">
        <v>45544</v>
      </c>
      <c r="D5696" s="236" t="s">
        <v>144</v>
      </c>
      <c r="E5696" s="223" t="str">
        <f>VLOOKUP(D5696,Y$4:AA5698,2,FALSE)</f>
        <v>بلدوزر D85</v>
      </c>
      <c r="F5696" s="223" t="str">
        <f>VLOOKUP(D5696,Y$4:AA5698,3,FALSE)</f>
        <v>اکبری</v>
      </c>
      <c r="G5696" s="406">
        <v>0</v>
      </c>
      <c r="H5696" s="406"/>
      <c r="I5696" s="407"/>
      <c r="J5696" s="407"/>
      <c r="K5696" s="408"/>
    </row>
    <row r="5697" spans="2:11" x14ac:dyDescent="0.25">
      <c r="B5697" s="122">
        <f t="shared" si="89"/>
        <v>5695</v>
      </c>
      <c r="C5697" s="375">
        <v>45544</v>
      </c>
      <c r="D5697" s="236" t="s">
        <v>146</v>
      </c>
      <c r="E5697" s="223" t="str">
        <f>VLOOKUP(D5697,Y$4:AA5699,2,FALSE)</f>
        <v>بلدوزر D85</v>
      </c>
      <c r="F5697" s="223" t="str">
        <f>VLOOKUP(D5697,Y$4:AA5699,3,FALSE)</f>
        <v>اکبری</v>
      </c>
      <c r="G5697" s="406">
        <v>0</v>
      </c>
      <c r="H5697" s="406"/>
      <c r="I5697" s="407"/>
      <c r="J5697" s="407"/>
      <c r="K5697" s="408"/>
    </row>
    <row r="5698" spans="2:11" x14ac:dyDescent="0.25">
      <c r="B5698" s="122">
        <f t="shared" si="89"/>
        <v>5696</v>
      </c>
      <c r="C5698" s="375">
        <v>45544</v>
      </c>
      <c r="D5698" s="236" t="s">
        <v>147</v>
      </c>
      <c r="E5698" s="223" t="str">
        <f>VLOOKUP(D5698,Y$4:AA5700,2,FALSE)</f>
        <v>بلدوزر کاترپیلار D8</v>
      </c>
      <c r="F5698" s="223" t="str">
        <f>VLOOKUP(D5698,Y$4:AA5700,3,FALSE)</f>
        <v>حسن پور</v>
      </c>
      <c r="G5698" s="406">
        <v>0</v>
      </c>
      <c r="H5698" s="406"/>
      <c r="I5698" s="407"/>
      <c r="J5698" s="407"/>
      <c r="K5698" s="408"/>
    </row>
    <row r="5699" spans="2:11" x14ac:dyDescent="0.25">
      <c r="B5699" s="122">
        <f t="shared" si="89"/>
        <v>5697</v>
      </c>
      <c r="C5699" s="375">
        <v>45544</v>
      </c>
      <c r="D5699" s="236" t="s">
        <v>162</v>
      </c>
      <c r="E5699" s="223" t="str">
        <f>VLOOKUP(D5699,Y$4:AA5701,2,FALSE)</f>
        <v>بیل مکانیکی</v>
      </c>
      <c r="F5699" s="223" t="str">
        <f>VLOOKUP(D5699,Y$4:AA5701,3,FALSE)</f>
        <v>رضاپور</v>
      </c>
      <c r="G5699" s="406">
        <v>276</v>
      </c>
      <c r="H5699" s="406"/>
      <c r="I5699" s="407"/>
      <c r="J5699" s="407"/>
      <c r="K5699" s="408"/>
    </row>
    <row r="5700" spans="2:11" x14ac:dyDescent="0.25">
      <c r="B5700" s="122">
        <f t="shared" si="89"/>
        <v>5698</v>
      </c>
      <c r="C5700" s="375">
        <v>45544</v>
      </c>
      <c r="D5700" s="236" t="s">
        <v>398</v>
      </c>
      <c r="E5700" s="223" t="str">
        <f>VLOOKUP(D5700,Y$4:AA5702,2,FALSE)</f>
        <v>بلدوزر</v>
      </c>
      <c r="F5700" s="223" t="str">
        <f>VLOOKUP(D5700,Y$4:AA5702,3,FALSE)</f>
        <v>جواد رضاپور</v>
      </c>
      <c r="G5700" s="406">
        <v>0</v>
      </c>
      <c r="H5700" s="406"/>
      <c r="I5700" s="407"/>
      <c r="J5700" s="407"/>
      <c r="K5700" s="408"/>
    </row>
    <row r="5701" spans="2:11" x14ac:dyDescent="0.25">
      <c r="B5701" s="122">
        <f t="shared" si="89"/>
        <v>5699</v>
      </c>
      <c r="C5701" s="375">
        <v>45544</v>
      </c>
      <c r="D5701" s="236" t="s">
        <v>149</v>
      </c>
      <c r="E5701" s="223" t="str">
        <f>VLOOKUP(D5701,Y$4:AA5703,2,FALSE)</f>
        <v>لودر ZL50</v>
      </c>
      <c r="F5701" s="223" t="str">
        <f>VLOOKUP(D5701,Y$4:AA5703,3,FALSE)</f>
        <v>میرزایی</v>
      </c>
      <c r="G5701" s="406">
        <v>175</v>
      </c>
      <c r="H5701" s="406"/>
      <c r="I5701" s="407"/>
      <c r="J5701" s="407"/>
      <c r="K5701" s="408"/>
    </row>
    <row r="5702" spans="2:11" x14ac:dyDescent="0.25">
      <c r="B5702" s="122">
        <f t="shared" si="89"/>
        <v>5700</v>
      </c>
      <c r="C5702" s="375">
        <v>45544</v>
      </c>
      <c r="D5702" s="236" t="s">
        <v>150</v>
      </c>
      <c r="E5702" s="223" t="str">
        <f>VLOOKUP(D5702,Y$4:AA5704,2,FALSE)</f>
        <v>کامیون کمپرسی</v>
      </c>
      <c r="F5702" s="223" t="str">
        <f>VLOOKUP(D5702,Y$4:AA5704,3,FALSE)</f>
        <v>میرزایی</v>
      </c>
      <c r="G5702" s="406">
        <v>0</v>
      </c>
      <c r="H5702" s="406"/>
      <c r="I5702" s="407"/>
      <c r="J5702" s="407"/>
      <c r="K5702" s="408"/>
    </row>
    <row r="5703" spans="2:11" x14ac:dyDescent="0.25">
      <c r="B5703" s="122">
        <f t="shared" si="89"/>
        <v>5701</v>
      </c>
      <c r="C5703" s="375">
        <v>45544</v>
      </c>
      <c r="D5703" s="236" t="s">
        <v>152</v>
      </c>
      <c r="E5703" s="223" t="str">
        <f>VLOOKUP(D5703,Y$4:AA5705,2,FALSE)</f>
        <v>کامیون کمپرسی</v>
      </c>
      <c r="F5703" s="223" t="str">
        <f>VLOOKUP(D5703,Y$4:AA5705,3,FALSE)</f>
        <v>میرزایی</v>
      </c>
      <c r="G5703" s="406">
        <v>161</v>
      </c>
      <c r="H5703" s="406"/>
      <c r="I5703" s="407"/>
      <c r="J5703" s="407"/>
      <c r="K5703" s="408"/>
    </row>
    <row r="5704" spans="2:11" x14ac:dyDescent="0.25">
      <c r="B5704" s="122">
        <f t="shared" si="89"/>
        <v>5702</v>
      </c>
      <c r="C5704" s="375">
        <v>45544</v>
      </c>
      <c r="D5704" s="236" t="s">
        <v>153</v>
      </c>
      <c r="E5704" s="223" t="str">
        <f>VLOOKUP(D5704,Y$4:AA5706,2,FALSE)</f>
        <v>کامیون کمپرسی</v>
      </c>
      <c r="F5704" s="223" t="str">
        <f>VLOOKUP(D5704,Y$4:AA5706,3,FALSE)</f>
        <v>میرزایی</v>
      </c>
      <c r="G5704" s="406">
        <v>191</v>
      </c>
      <c r="H5704" s="406"/>
      <c r="I5704" s="407"/>
      <c r="J5704" s="407"/>
      <c r="K5704" s="408"/>
    </row>
    <row r="5705" spans="2:11" x14ac:dyDescent="0.25">
      <c r="B5705" s="122">
        <f t="shared" si="89"/>
        <v>5703</v>
      </c>
      <c r="C5705" s="375">
        <v>45544</v>
      </c>
      <c r="D5705" s="236" t="s">
        <v>137</v>
      </c>
      <c r="E5705" s="223" t="str">
        <f>VLOOKUP(D5705,Y$4:AA5707,2,FALSE)</f>
        <v>بیل مکانیکی</v>
      </c>
      <c r="F5705" s="223" t="str">
        <f>VLOOKUP(D5705,Y$4:AA5707,3,FALSE)</f>
        <v>انصاری</v>
      </c>
      <c r="G5705" s="406">
        <v>0</v>
      </c>
      <c r="H5705" s="406"/>
      <c r="I5705" s="407"/>
      <c r="J5705" s="407"/>
      <c r="K5705" s="408"/>
    </row>
    <row r="5706" spans="2:11" x14ac:dyDescent="0.25">
      <c r="B5706" s="122">
        <f t="shared" si="89"/>
        <v>5704</v>
      </c>
      <c r="C5706" s="375">
        <v>45544</v>
      </c>
      <c r="D5706" s="236" t="s">
        <v>139</v>
      </c>
      <c r="E5706" s="223" t="str">
        <f>VLOOKUP(D5706,Y$4:AA5708,2,FALSE)</f>
        <v>بیل مکانیکی</v>
      </c>
      <c r="F5706" s="223" t="str">
        <f>VLOOKUP(D5706,Y$4:AA5708,3,FALSE)</f>
        <v>انصاری</v>
      </c>
      <c r="G5706" s="406">
        <v>321</v>
      </c>
      <c r="H5706" s="406"/>
      <c r="I5706" s="407"/>
      <c r="J5706" s="407"/>
      <c r="K5706" s="408"/>
    </row>
    <row r="5707" spans="2:11" x14ac:dyDescent="0.25">
      <c r="B5707" s="122">
        <f t="shared" si="89"/>
        <v>5705</v>
      </c>
      <c r="C5707" s="375">
        <v>45544</v>
      </c>
      <c r="D5707" s="236" t="s">
        <v>141</v>
      </c>
      <c r="E5707" s="223" t="str">
        <f>VLOOKUP(D5707,Y$4:AA5709,2,FALSE)</f>
        <v>کامیون کمپرسی</v>
      </c>
      <c r="F5707" s="223" t="str">
        <f>VLOOKUP(D5707,Y$4:AA5709,3,FALSE)</f>
        <v>انصاری</v>
      </c>
      <c r="G5707" s="406">
        <v>0</v>
      </c>
      <c r="H5707" s="406"/>
      <c r="I5707" s="407"/>
      <c r="J5707" s="407"/>
      <c r="K5707" s="408"/>
    </row>
    <row r="5708" spans="2:11" x14ac:dyDescent="0.25">
      <c r="B5708" s="122">
        <f t="shared" si="89"/>
        <v>5706</v>
      </c>
      <c r="C5708" s="375">
        <v>45544</v>
      </c>
      <c r="D5708" s="236" t="s">
        <v>142</v>
      </c>
      <c r="E5708" s="223" t="str">
        <f>VLOOKUP(D5708,Y$4:AA5710,2,FALSE)</f>
        <v>کامیون کمپرسی</v>
      </c>
      <c r="F5708" s="223" t="str">
        <f>VLOOKUP(D5708,Y$4:AA5710,3,FALSE)</f>
        <v>انصاری</v>
      </c>
      <c r="G5708" s="406">
        <v>0</v>
      </c>
      <c r="H5708" s="406"/>
      <c r="I5708" s="407"/>
      <c r="J5708" s="407"/>
      <c r="K5708" s="408"/>
    </row>
    <row r="5709" spans="2:11" x14ac:dyDescent="0.25">
      <c r="B5709" s="122">
        <f t="shared" si="89"/>
        <v>5707</v>
      </c>
      <c r="C5709" s="375">
        <v>45544</v>
      </c>
      <c r="D5709" s="236" t="s">
        <v>143</v>
      </c>
      <c r="E5709" s="223" t="str">
        <f>VLOOKUP(D5709,Y$4:AA5711,2,FALSE)</f>
        <v>کامیون کمپرسی</v>
      </c>
      <c r="F5709" s="223" t="str">
        <f>VLOOKUP(D5709,Y$4:AA5711,3,FALSE)</f>
        <v>انصاری</v>
      </c>
      <c r="G5709" s="406">
        <v>0</v>
      </c>
      <c r="H5709" s="406"/>
      <c r="I5709" s="407"/>
      <c r="J5709" s="407"/>
      <c r="K5709" s="408"/>
    </row>
    <row r="5710" spans="2:11" x14ac:dyDescent="0.25">
      <c r="B5710" s="122">
        <f t="shared" si="89"/>
        <v>5708</v>
      </c>
      <c r="C5710" s="375">
        <v>45544</v>
      </c>
      <c r="D5710" s="236" t="s">
        <v>136</v>
      </c>
      <c r="E5710" s="223" t="str">
        <f>VLOOKUP(D5710,Y$4:AA5712,2,FALSE)</f>
        <v>بلدوزر</v>
      </c>
      <c r="F5710" s="223" t="str">
        <f>VLOOKUP(D5710,Y$4:AA5712,3,FALSE)</f>
        <v>انصاری</v>
      </c>
      <c r="G5710" s="406">
        <v>0</v>
      </c>
      <c r="H5710" s="406"/>
      <c r="I5710" s="407"/>
      <c r="J5710" s="407"/>
      <c r="K5710" s="408"/>
    </row>
    <row r="5711" spans="2:11" x14ac:dyDescent="0.25">
      <c r="B5711" s="122">
        <f t="shared" si="89"/>
        <v>5709</v>
      </c>
      <c r="C5711" s="375">
        <v>45544</v>
      </c>
      <c r="D5711" s="236" t="s">
        <v>286</v>
      </c>
      <c r="E5711" s="223" t="str">
        <f>VLOOKUP(D5711,Y$4:AA5713,2,FALSE)</f>
        <v>بلدوزر</v>
      </c>
      <c r="F5711" s="223" t="str">
        <f>VLOOKUP(D5711,Y$4:AA5713,3,FALSE)</f>
        <v>انصاری</v>
      </c>
      <c r="G5711" s="406">
        <v>0</v>
      </c>
      <c r="H5711" s="406"/>
      <c r="I5711" s="407"/>
      <c r="J5711" s="407"/>
      <c r="K5711" s="408"/>
    </row>
    <row r="5712" spans="2:11" x14ac:dyDescent="0.25">
      <c r="B5712" s="122">
        <f t="shared" si="89"/>
        <v>5710</v>
      </c>
      <c r="C5712" s="375">
        <v>45544</v>
      </c>
      <c r="D5712" s="236" t="s">
        <v>155</v>
      </c>
      <c r="E5712" s="223" t="str">
        <f>VLOOKUP(D5712,Y$4:AA5714,2,FALSE)</f>
        <v>لودر</v>
      </c>
      <c r="F5712" s="223" t="str">
        <f>VLOOKUP(D5712,Y$4:AA5714,3,FALSE)</f>
        <v>صداقت</v>
      </c>
      <c r="G5712" s="406">
        <v>126</v>
      </c>
      <c r="H5712" s="406"/>
      <c r="I5712" s="407"/>
      <c r="J5712" s="407"/>
      <c r="K5712" s="408"/>
    </row>
    <row r="5713" spans="2:11" x14ac:dyDescent="0.25">
      <c r="B5713" s="122">
        <f t="shared" si="89"/>
        <v>5711</v>
      </c>
      <c r="C5713" s="375">
        <v>45544</v>
      </c>
      <c r="D5713" s="236" t="s">
        <v>156</v>
      </c>
      <c r="E5713" s="223" t="str">
        <f>VLOOKUP(D5713,Y$4:AA5715,2,FALSE)</f>
        <v>کامیون کمپرسی</v>
      </c>
      <c r="F5713" s="223" t="str">
        <f>VLOOKUP(D5713,Y$4:AA5715,3,FALSE)</f>
        <v>صداقت</v>
      </c>
      <c r="G5713" s="406">
        <v>0</v>
      </c>
      <c r="H5713" s="406"/>
      <c r="I5713" s="407"/>
      <c r="J5713" s="407"/>
      <c r="K5713" s="408"/>
    </row>
    <row r="5714" spans="2:11" x14ac:dyDescent="0.25">
      <c r="B5714" s="122">
        <f t="shared" si="89"/>
        <v>5712</v>
      </c>
      <c r="C5714" s="375">
        <v>45544</v>
      </c>
      <c r="D5714" s="236" t="s">
        <v>157</v>
      </c>
      <c r="E5714" s="223" t="str">
        <f>VLOOKUP(D5714,Y$4:AA5716,2,FALSE)</f>
        <v>کامیون کمپرسی</v>
      </c>
      <c r="F5714" s="223" t="str">
        <f>VLOOKUP(D5714,Y$4:AA5716,3,FALSE)</f>
        <v>صداقت</v>
      </c>
      <c r="G5714" s="406">
        <v>200</v>
      </c>
      <c r="H5714" s="406"/>
      <c r="I5714" s="407"/>
      <c r="J5714" s="407"/>
      <c r="K5714" s="408"/>
    </row>
    <row r="5715" spans="2:11" x14ac:dyDescent="0.25">
      <c r="B5715" s="122">
        <f t="shared" si="89"/>
        <v>5713</v>
      </c>
      <c r="C5715" s="375">
        <v>45544</v>
      </c>
      <c r="D5715" s="236" t="s">
        <v>302</v>
      </c>
      <c r="E5715" s="223" t="str">
        <f>VLOOKUP(D5715,Y$4:AA5717,2,FALSE)</f>
        <v>کامیون کمپرسی</v>
      </c>
      <c r="F5715" s="223" t="str">
        <f>VLOOKUP(D5715,Y$4:AA5717,3,FALSE)</f>
        <v>صداقت</v>
      </c>
      <c r="G5715" s="406">
        <v>0</v>
      </c>
      <c r="H5715" s="406"/>
      <c r="I5715" s="407"/>
      <c r="J5715" s="407"/>
      <c r="K5715" s="408"/>
    </row>
    <row r="5716" spans="2:11" x14ac:dyDescent="0.25">
      <c r="B5716" s="122">
        <f t="shared" si="89"/>
        <v>5714</v>
      </c>
      <c r="C5716" s="375">
        <v>45544</v>
      </c>
      <c r="D5716" s="236" t="s">
        <v>266</v>
      </c>
      <c r="E5716" s="223" t="str">
        <f>VLOOKUP(D5716,Y$4:AA5718,2,FALSE)</f>
        <v>کامیون کمپرسی</v>
      </c>
      <c r="F5716" s="223" t="str">
        <f>VLOOKUP(D5716,Y$4:AA5718,3,FALSE)</f>
        <v>انصاری</v>
      </c>
      <c r="G5716" s="406">
        <v>0</v>
      </c>
      <c r="H5716" s="406"/>
      <c r="I5716" s="407"/>
      <c r="J5716" s="407"/>
      <c r="K5716" s="408"/>
    </row>
    <row r="5717" spans="2:11" x14ac:dyDescent="0.25">
      <c r="B5717" s="122">
        <f t="shared" si="89"/>
        <v>5715</v>
      </c>
      <c r="C5717" s="375">
        <v>45544</v>
      </c>
      <c r="D5717" s="236" t="s">
        <v>267</v>
      </c>
      <c r="E5717" s="223" t="str">
        <f>VLOOKUP(D5717,Y$4:AA5719,2,FALSE)</f>
        <v>کامیون کمپرسی</v>
      </c>
      <c r="F5717" s="223" t="str">
        <f>VLOOKUP(D5717,Y$4:AA5719,3,FALSE)</f>
        <v>انصاری</v>
      </c>
      <c r="G5717" s="406">
        <v>0</v>
      </c>
      <c r="H5717" s="406"/>
      <c r="I5717" s="407"/>
      <c r="J5717" s="407"/>
      <c r="K5717" s="408"/>
    </row>
    <row r="5718" spans="2:11" x14ac:dyDescent="0.25">
      <c r="B5718" s="122">
        <f t="shared" si="89"/>
        <v>5716</v>
      </c>
      <c r="C5718" s="375">
        <v>45544</v>
      </c>
      <c r="D5718" s="236" t="s">
        <v>258</v>
      </c>
      <c r="E5718" s="223" t="str">
        <f>VLOOKUP(D5718,Y$4:AA5720,2,FALSE)</f>
        <v>کامیون کمپرسی</v>
      </c>
      <c r="F5718" s="223" t="str">
        <f>VLOOKUP(D5718,Y$4:AA5720,3,FALSE)</f>
        <v>انصاری</v>
      </c>
      <c r="G5718" s="406">
        <v>0</v>
      </c>
      <c r="H5718" s="406"/>
      <c r="I5718" s="407"/>
      <c r="J5718" s="407"/>
      <c r="K5718" s="408"/>
    </row>
    <row r="5719" spans="2:11" x14ac:dyDescent="0.25">
      <c r="B5719" s="122">
        <f t="shared" si="89"/>
        <v>5717</v>
      </c>
      <c r="C5719" s="375">
        <v>45544</v>
      </c>
      <c r="D5719" s="236" t="s">
        <v>179</v>
      </c>
      <c r="E5719" s="223" t="str">
        <f>VLOOKUP(D5719,Y$4:AA5721,2,FALSE)</f>
        <v>تانکر آب</v>
      </c>
      <c r="F5719" s="223" t="str">
        <f>VLOOKUP(D5719,Y$4:AA5721,3,FALSE)</f>
        <v>گلپایگانی</v>
      </c>
      <c r="G5719" s="406">
        <v>92</v>
      </c>
      <c r="H5719" s="406"/>
      <c r="I5719" s="407"/>
      <c r="J5719" s="407"/>
      <c r="K5719" s="408"/>
    </row>
    <row r="5720" spans="2:11" x14ac:dyDescent="0.25">
      <c r="B5720" s="122">
        <f t="shared" si="89"/>
        <v>5718</v>
      </c>
      <c r="C5720" s="375">
        <v>45544</v>
      </c>
      <c r="D5720" s="236" t="s">
        <v>164</v>
      </c>
      <c r="E5720" s="223" t="str">
        <f>VLOOKUP(D5720,Y$4:AA5722,2,FALSE)</f>
        <v>گریدر 14G</v>
      </c>
      <c r="F5720" s="223" t="str">
        <f>VLOOKUP(D5720,Y$4:AA5722,3,FALSE)</f>
        <v>محمد پور</v>
      </c>
      <c r="G5720" s="406">
        <v>197</v>
      </c>
      <c r="H5720" s="406"/>
      <c r="I5720" s="407"/>
      <c r="J5720" s="407"/>
      <c r="K5720" s="408"/>
    </row>
    <row r="5721" spans="2:11" x14ac:dyDescent="0.25">
      <c r="B5721" s="122">
        <f t="shared" si="89"/>
        <v>5719</v>
      </c>
      <c r="C5721" s="375">
        <v>45544</v>
      </c>
      <c r="D5721" s="236" t="s">
        <v>168</v>
      </c>
      <c r="E5721" s="223" t="str">
        <f>VLOOKUP(D5721,Y$4:AA5723,2,FALSE)</f>
        <v>غلطک کششی</v>
      </c>
      <c r="F5721" s="223" t="str">
        <f>VLOOKUP(D5721,Y$4:AA5723,3,FALSE)</f>
        <v>محمد پور</v>
      </c>
      <c r="G5721" s="406">
        <v>0</v>
      </c>
      <c r="H5721" s="406"/>
      <c r="I5721" s="407"/>
      <c r="J5721" s="407"/>
      <c r="K5721" s="408"/>
    </row>
    <row r="5722" spans="2:11" x14ac:dyDescent="0.25">
      <c r="B5722" s="122">
        <f t="shared" si="89"/>
        <v>5720</v>
      </c>
      <c r="C5722" s="375">
        <v>45544</v>
      </c>
      <c r="D5722" s="236" t="s">
        <v>171</v>
      </c>
      <c r="E5722" s="223" t="str">
        <f>VLOOKUP(D5722,Y$4:AA5724,2,FALSE)</f>
        <v>غلطک کششی</v>
      </c>
      <c r="F5722" s="223" t="str">
        <f>VLOOKUP(D5722,Y$4:AA5724,3,FALSE)</f>
        <v>محمد پور</v>
      </c>
      <c r="G5722" s="406">
        <v>0</v>
      </c>
      <c r="H5722" s="406"/>
      <c r="I5722" s="407"/>
      <c r="J5722" s="407"/>
      <c r="K5722" s="408"/>
    </row>
    <row r="5723" spans="2:11" x14ac:dyDescent="0.25">
      <c r="B5723" s="122">
        <f t="shared" si="89"/>
        <v>5721</v>
      </c>
      <c r="C5723" s="375">
        <v>45544</v>
      </c>
      <c r="D5723" s="236" t="s">
        <v>172</v>
      </c>
      <c r="E5723" s="223" t="str">
        <f>VLOOKUP(D5723,Y$4:AA5725,2,FALSE)</f>
        <v>لودر</v>
      </c>
      <c r="F5723" s="223" t="str">
        <f>VLOOKUP(D5723,Y$4:AA5725,3,FALSE)</f>
        <v>محمد پور</v>
      </c>
      <c r="G5723" s="406">
        <v>128</v>
      </c>
      <c r="H5723" s="406"/>
      <c r="I5723" s="407"/>
      <c r="J5723" s="407"/>
      <c r="K5723" s="408"/>
    </row>
    <row r="5724" spans="2:11" x14ac:dyDescent="0.25">
      <c r="B5724" s="122">
        <f t="shared" si="89"/>
        <v>5722</v>
      </c>
      <c r="C5724" s="375">
        <v>45544</v>
      </c>
      <c r="D5724" s="236" t="s">
        <v>173</v>
      </c>
      <c r="E5724" s="223" t="str">
        <f>VLOOKUP(D5724,Y$4:AA5726,2,FALSE)</f>
        <v>تانکر آب</v>
      </c>
      <c r="F5724" s="223" t="str">
        <f>VLOOKUP(D5724,Y$4:AA5726,3,FALSE)</f>
        <v>محمد پور</v>
      </c>
      <c r="G5724" s="406">
        <v>0</v>
      </c>
      <c r="H5724" s="406"/>
      <c r="I5724" s="407"/>
      <c r="J5724" s="407"/>
      <c r="K5724" s="408"/>
    </row>
    <row r="5725" spans="2:11" x14ac:dyDescent="0.25">
      <c r="B5725" s="122">
        <f t="shared" si="89"/>
        <v>5723</v>
      </c>
      <c r="C5725" s="375">
        <v>45544</v>
      </c>
      <c r="D5725" s="236" t="s">
        <v>174</v>
      </c>
      <c r="E5725" s="223" t="str">
        <f>VLOOKUP(D5725,Y$4:AA5727,2,FALSE)</f>
        <v>غلطک پاچه بزی</v>
      </c>
      <c r="F5725" s="223" t="str">
        <f>VLOOKUP(D5725,Y$4:AA5727,3,FALSE)</f>
        <v>محمد پور</v>
      </c>
      <c r="G5725" s="406">
        <v>0</v>
      </c>
      <c r="H5725" s="406"/>
      <c r="I5725" s="407"/>
      <c r="J5725" s="407"/>
      <c r="K5725" s="408"/>
    </row>
    <row r="5726" spans="2:11" x14ac:dyDescent="0.25">
      <c r="B5726" s="122">
        <f t="shared" si="89"/>
        <v>5724</v>
      </c>
      <c r="C5726" s="375">
        <v>45544</v>
      </c>
      <c r="D5726" s="236" t="s">
        <v>176</v>
      </c>
      <c r="E5726" s="223" t="str">
        <f>VLOOKUP(D5726,Y$4:AA5728,2,FALSE)</f>
        <v>بلدوزر</v>
      </c>
      <c r="F5726" s="223" t="str">
        <f>VLOOKUP(D5726,Y$4:AA5728,3,FALSE)</f>
        <v>محمد پور</v>
      </c>
      <c r="G5726" s="406">
        <v>458</v>
      </c>
      <c r="H5726" s="406"/>
      <c r="I5726" s="407"/>
      <c r="J5726" s="407"/>
      <c r="K5726" s="408"/>
    </row>
    <row r="5727" spans="2:11" x14ac:dyDescent="0.25">
      <c r="B5727" s="122">
        <f t="shared" si="89"/>
        <v>5725</v>
      </c>
      <c r="C5727" s="375">
        <v>45544</v>
      </c>
      <c r="D5727" s="236" t="s">
        <v>177</v>
      </c>
      <c r="E5727" s="223" t="str">
        <f>VLOOKUP(D5727,Y$4:AA5729,2,FALSE)</f>
        <v>کمپرسی جفت</v>
      </c>
      <c r="F5727" s="223" t="str">
        <f>VLOOKUP(D5727,Y$4:AA5729,3,FALSE)</f>
        <v>محمد پور</v>
      </c>
      <c r="G5727" s="406">
        <v>174</v>
      </c>
      <c r="H5727" s="406"/>
      <c r="I5727" s="407"/>
      <c r="J5727" s="407"/>
      <c r="K5727" s="408"/>
    </row>
    <row r="5728" spans="2:11" x14ac:dyDescent="0.25">
      <c r="B5728" s="122">
        <f t="shared" si="89"/>
        <v>5726</v>
      </c>
      <c r="C5728" s="375">
        <v>45544</v>
      </c>
      <c r="D5728" s="236" t="s">
        <v>270</v>
      </c>
      <c r="E5728" s="223" t="str">
        <f>VLOOKUP(D5728,Y$4:AA5730,2,FALSE)</f>
        <v>کمپرسی جفت</v>
      </c>
      <c r="F5728" s="223" t="str">
        <f>VLOOKUP(D5728,Y$4:AA5730,3,FALSE)</f>
        <v>محمد پور</v>
      </c>
      <c r="G5728" s="406">
        <v>0</v>
      </c>
      <c r="H5728" s="406"/>
      <c r="I5728" s="407"/>
      <c r="J5728" s="407"/>
      <c r="K5728" s="408"/>
    </row>
    <row r="5729" spans="2:11" x14ac:dyDescent="0.25">
      <c r="B5729" s="122">
        <f t="shared" si="89"/>
        <v>5727</v>
      </c>
      <c r="C5729" s="375">
        <v>45544</v>
      </c>
      <c r="D5729" s="236" t="s">
        <v>268</v>
      </c>
      <c r="E5729" s="223" t="str">
        <f>VLOOKUP(D5729,Y$4:AA5731,2,FALSE)</f>
        <v>کمپرسی تک</v>
      </c>
      <c r="F5729" s="223" t="str">
        <f>VLOOKUP(D5729,Y$4:AA5731,3,FALSE)</f>
        <v>محمد پور</v>
      </c>
      <c r="G5729" s="406">
        <v>282</v>
      </c>
      <c r="H5729" s="406"/>
      <c r="I5729" s="407"/>
      <c r="J5729" s="407"/>
      <c r="K5729" s="408"/>
    </row>
    <row r="5730" spans="2:11" x14ac:dyDescent="0.25">
      <c r="B5730" s="122">
        <f t="shared" si="89"/>
        <v>5728</v>
      </c>
      <c r="C5730" s="375">
        <v>45544</v>
      </c>
      <c r="D5730" s="236" t="s">
        <v>260</v>
      </c>
      <c r="E5730" s="223" t="str">
        <f>VLOOKUP(D5730,Y$4:AA5732,2,FALSE)</f>
        <v>تانکر آب</v>
      </c>
      <c r="F5730" s="223" t="str">
        <f>VLOOKUP(D5730,Y$4:AA5732,3,FALSE)</f>
        <v>محمد پور</v>
      </c>
      <c r="G5730" s="406">
        <v>0</v>
      </c>
      <c r="H5730" s="406"/>
      <c r="I5730" s="407"/>
      <c r="J5730" s="407"/>
      <c r="K5730" s="408"/>
    </row>
    <row r="5731" spans="2:11" x14ac:dyDescent="0.25">
      <c r="B5731" s="122">
        <f t="shared" si="89"/>
        <v>5729</v>
      </c>
      <c r="C5731" s="375">
        <v>45544</v>
      </c>
      <c r="D5731" s="236" t="s">
        <v>284</v>
      </c>
      <c r="E5731" s="223" t="str">
        <f>VLOOKUP(D5731,Y$4:AA5733,2,FALSE)</f>
        <v>کمپرسی جفت</v>
      </c>
      <c r="F5731" s="223" t="str">
        <f>VLOOKUP(D5731,Y$4:AA5733,3,FALSE)</f>
        <v>محمد پور</v>
      </c>
      <c r="G5731" s="406">
        <v>0</v>
      </c>
      <c r="H5731" s="406"/>
      <c r="I5731" s="407"/>
      <c r="J5731" s="407"/>
      <c r="K5731" s="408"/>
    </row>
    <row r="5732" spans="2:11" x14ac:dyDescent="0.25">
      <c r="B5732" s="122">
        <f t="shared" si="89"/>
        <v>5730</v>
      </c>
      <c r="C5732" s="375">
        <v>45544</v>
      </c>
      <c r="D5732" s="236" t="s">
        <v>359</v>
      </c>
      <c r="E5732" s="223" t="str">
        <f>VLOOKUP(D5732,Y$4:AA5734,2,FALSE)</f>
        <v>کمپرسی جفت</v>
      </c>
      <c r="F5732" s="223" t="str">
        <f>VLOOKUP(D5732,Y$4:AA5734,3,FALSE)</f>
        <v>محمد پور</v>
      </c>
      <c r="G5732" s="406">
        <v>0</v>
      </c>
      <c r="H5732" s="406"/>
      <c r="I5732" s="407"/>
      <c r="J5732" s="407"/>
      <c r="K5732" s="408"/>
    </row>
    <row r="5733" spans="2:11" x14ac:dyDescent="0.25">
      <c r="B5733" s="122">
        <f t="shared" si="89"/>
        <v>5731</v>
      </c>
      <c r="C5733" s="375">
        <v>45544</v>
      </c>
      <c r="D5733" s="236" t="s">
        <v>361</v>
      </c>
      <c r="E5733" s="223" t="str">
        <f>VLOOKUP(D5733,Y$4:AA5735,2,FALSE)</f>
        <v>لودر</v>
      </c>
      <c r="F5733" s="223" t="str">
        <f>VLOOKUP(D5733,Y$4:AA5735,3,FALSE)</f>
        <v>محمد پور</v>
      </c>
      <c r="G5733" s="406">
        <v>0</v>
      </c>
      <c r="H5733" s="406"/>
      <c r="I5733" s="407"/>
      <c r="J5733" s="407"/>
      <c r="K5733" s="408"/>
    </row>
    <row r="5734" spans="2:11" x14ac:dyDescent="0.25">
      <c r="B5734" s="122">
        <f t="shared" si="89"/>
        <v>5732</v>
      </c>
      <c r="C5734" s="375">
        <v>45544</v>
      </c>
      <c r="D5734" s="236" t="s">
        <v>393</v>
      </c>
      <c r="E5734" s="223" t="str">
        <f>VLOOKUP(D5734,Y$4:AA5736,2,FALSE)</f>
        <v xml:space="preserve"> پمپ بتن</v>
      </c>
      <c r="F5734" s="223" t="str">
        <f>VLOOKUP(D5734,Y$4:AA5736,3,FALSE)</f>
        <v>اسماعیل پور</v>
      </c>
      <c r="G5734" s="406">
        <v>0</v>
      </c>
      <c r="H5734" s="406"/>
      <c r="I5734" s="407"/>
      <c r="J5734" s="407"/>
      <c r="K5734" s="408"/>
    </row>
    <row r="5735" spans="2:11" x14ac:dyDescent="0.25">
      <c r="B5735" s="122">
        <f t="shared" si="89"/>
        <v>5733</v>
      </c>
      <c r="C5735" s="375">
        <v>45544</v>
      </c>
      <c r="D5735" s="236" t="s">
        <v>387</v>
      </c>
      <c r="E5735" s="223" t="str">
        <f>VLOOKUP(D5735,Y$4:AA5737,2,FALSE)</f>
        <v>کمپرسی تک</v>
      </c>
      <c r="F5735" s="223" t="str">
        <f>VLOOKUP(D5735,Y$4:AA5737,3,FALSE)</f>
        <v>جواد رضاپور</v>
      </c>
      <c r="G5735" s="406">
        <v>149</v>
      </c>
      <c r="H5735" s="406"/>
      <c r="I5735" s="407"/>
      <c r="J5735" s="407"/>
      <c r="K5735" s="408"/>
    </row>
    <row r="5736" spans="2:11" x14ac:dyDescent="0.25">
      <c r="B5736" s="122">
        <f t="shared" si="89"/>
        <v>5734</v>
      </c>
      <c r="C5736" s="375">
        <v>45544</v>
      </c>
      <c r="D5736" s="236" t="s">
        <v>388</v>
      </c>
      <c r="E5736" s="223" t="str">
        <f>VLOOKUP(D5736,Y$4:AA5738,2,FALSE)</f>
        <v>کمپرسی تک</v>
      </c>
      <c r="F5736" s="223" t="str">
        <f>VLOOKUP(D5736,Y$4:AA5738,3,FALSE)</f>
        <v>جواد رضاپور</v>
      </c>
      <c r="G5736" s="406">
        <v>161</v>
      </c>
      <c r="H5736" s="406"/>
      <c r="I5736" s="407"/>
      <c r="J5736" s="407"/>
      <c r="K5736" s="408"/>
    </row>
    <row r="5737" spans="2:11" x14ac:dyDescent="0.25">
      <c r="B5737" s="122">
        <f t="shared" si="89"/>
        <v>5735</v>
      </c>
      <c r="C5737" s="375">
        <v>45544</v>
      </c>
      <c r="D5737" s="236" t="s">
        <v>397</v>
      </c>
      <c r="E5737" s="223" t="str">
        <f>VLOOKUP(D5737,Y$4:AA5739,2,FALSE)</f>
        <v>لودر</v>
      </c>
      <c r="F5737" s="223" t="str">
        <f>VLOOKUP(D5737,Y$4:AA5739,3,FALSE)</f>
        <v>جواد رضاپور</v>
      </c>
      <c r="G5737" s="406">
        <v>143</v>
      </c>
      <c r="H5737" s="406"/>
      <c r="I5737" s="407"/>
      <c r="J5737" s="407"/>
      <c r="K5737" s="408"/>
    </row>
    <row r="5738" spans="2:11" x14ac:dyDescent="0.25">
      <c r="B5738" s="122">
        <f t="shared" si="89"/>
        <v>5736</v>
      </c>
      <c r="C5738" s="375">
        <v>45544</v>
      </c>
      <c r="D5738" s="236" t="s">
        <v>435</v>
      </c>
      <c r="E5738" s="223" t="str">
        <f>VLOOKUP(D5738,Y$4:AA5740,2,FALSE)</f>
        <v>بلدوزر</v>
      </c>
      <c r="F5738" s="223" t="str">
        <f>VLOOKUP(D5738,Y$4:AA5740,3,FALSE)</f>
        <v>جواد رضاپور</v>
      </c>
      <c r="G5738" s="406">
        <v>0</v>
      </c>
      <c r="H5738" s="406"/>
      <c r="I5738" s="407"/>
      <c r="J5738" s="407"/>
      <c r="K5738" s="408"/>
    </row>
    <row r="5739" spans="2:11" x14ac:dyDescent="0.25">
      <c r="B5739" s="122">
        <f t="shared" si="89"/>
        <v>5737</v>
      </c>
      <c r="C5739" s="375">
        <v>45544</v>
      </c>
      <c r="D5739" s="236" t="s">
        <v>436</v>
      </c>
      <c r="E5739" s="223" t="str">
        <f>VLOOKUP(D5739,Y$4:AA5741,2,FALSE)</f>
        <v>تانکر آب</v>
      </c>
      <c r="F5739" s="223" t="str">
        <f>VLOOKUP(D5739,Y$4:AA5741,3,FALSE)</f>
        <v>جواد رضاپور</v>
      </c>
      <c r="G5739" s="406">
        <v>0</v>
      </c>
      <c r="H5739" s="406"/>
      <c r="I5739" s="407"/>
      <c r="J5739" s="407"/>
      <c r="K5739" s="408"/>
    </row>
    <row r="5740" spans="2:11" x14ac:dyDescent="0.25">
      <c r="B5740" s="122">
        <f t="shared" si="89"/>
        <v>5738</v>
      </c>
      <c r="C5740" s="375">
        <v>45544</v>
      </c>
      <c r="D5740" s="361" t="s">
        <v>261</v>
      </c>
      <c r="E5740" s="223" t="str">
        <f>VLOOKUP(D5740,Y$4:AA5742,2,FALSE)</f>
        <v>تانکر آب</v>
      </c>
      <c r="F5740" s="223" t="str">
        <f>VLOOKUP(D5740,Y$4:AA5742,3,FALSE)</f>
        <v>خاکسارنژاد</v>
      </c>
      <c r="G5740" s="406">
        <v>0</v>
      </c>
      <c r="H5740" s="406"/>
      <c r="I5740" s="407"/>
      <c r="J5740" s="407"/>
      <c r="K5740" s="408"/>
    </row>
    <row r="5741" spans="2:11" x14ac:dyDescent="0.25">
      <c r="B5741" s="122">
        <f t="shared" si="89"/>
        <v>5739</v>
      </c>
      <c r="C5741" s="375">
        <v>45544</v>
      </c>
      <c r="D5741" s="409" t="s">
        <v>487</v>
      </c>
      <c r="E5741" s="223" t="str">
        <f>VLOOKUP(D5741,Y$4:AA5743,2,FALSE)</f>
        <v>کمپرسی تک</v>
      </c>
      <c r="F5741" s="223" t="str">
        <f>VLOOKUP(D5741,Y$4:AA5743,3,FALSE)</f>
        <v>رمضانی مقدم</v>
      </c>
      <c r="G5741" s="406">
        <v>0</v>
      </c>
      <c r="H5741" s="406"/>
      <c r="I5741" s="407"/>
      <c r="J5741" s="407"/>
      <c r="K5741" s="408"/>
    </row>
    <row r="5742" spans="2:11" x14ac:dyDescent="0.25">
      <c r="B5742" s="122">
        <f t="shared" si="89"/>
        <v>5740</v>
      </c>
      <c r="C5742" s="375">
        <v>45544</v>
      </c>
      <c r="D5742" s="409" t="s">
        <v>488</v>
      </c>
      <c r="E5742" s="223" t="str">
        <f>VLOOKUP(D5742,Y$4:AA5744,2,FALSE)</f>
        <v>کمپرسی تک</v>
      </c>
      <c r="F5742" s="223" t="str">
        <f>VLOOKUP(D5742,Y$4:AA5744,3,FALSE)</f>
        <v>رمضانی مقدم</v>
      </c>
      <c r="G5742" s="406">
        <v>0</v>
      </c>
      <c r="H5742" s="406"/>
      <c r="I5742" s="407"/>
      <c r="J5742" s="407"/>
      <c r="K5742" s="408"/>
    </row>
    <row r="5743" spans="2:11" x14ac:dyDescent="0.25">
      <c r="B5743" s="122">
        <f t="shared" si="89"/>
        <v>5741</v>
      </c>
      <c r="C5743" s="375">
        <v>45544</v>
      </c>
      <c r="D5743" s="409" t="s">
        <v>489</v>
      </c>
      <c r="E5743" s="223" t="str">
        <f>VLOOKUP(D5743,Y$4:AA5745,2,FALSE)</f>
        <v>کمپرسی تک</v>
      </c>
      <c r="F5743" s="223" t="str">
        <f>VLOOKUP(D5743,Y$4:AA5745,3,FALSE)</f>
        <v>رمضانی مقدم</v>
      </c>
      <c r="G5743" s="406">
        <v>0</v>
      </c>
      <c r="H5743" s="406"/>
      <c r="I5743" s="407"/>
      <c r="J5743" s="407"/>
      <c r="K5743" s="408"/>
    </row>
    <row r="5744" spans="2:11" x14ac:dyDescent="0.25">
      <c r="B5744" s="122">
        <f t="shared" si="89"/>
        <v>5742</v>
      </c>
      <c r="C5744" s="375">
        <v>45544</v>
      </c>
      <c r="D5744" s="409" t="s">
        <v>490</v>
      </c>
      <c r="E5744" s="223" t="str">
        <f>VLOOKUP(D5744,Y$4:AA5746,2,FALSE)</f>
        <v>کمپرسی تک</v>
      </c>
      <c r="F5744" s="223" t="str">
        <f>VLOOKUP(D5744,Y$4:AA5746,3,FALSE)</f>
        <v>رمضانی مقدم</v>
      </c>
      <c r="G5744" s="406">
        <v>0</v>
      </c>
      <c r="H5744" s="406"/>
      <c r="I5744" s="407"/>
      <c r="J5744" s="407"/>
      <c r="K5744" s="408"/>
    </row>
    <row r="5745" spans="2:11" x14ac:dyDescent="0.25">
      <c r="B5745" s="122">
        <f t="shared" si="89"/>
        <v>5743</v>
      </c>
      <c r="C5745" s="376">
        <v>45544</v>
      </c>
      <c r="D5745" s="409" t="s">
        <v>491</v>
      </c>
      <c r="E5745" s="360" t="str">
        <f>VLOOKUP(D5745,Y$4:AA5747,2,FALSE)</f>
        <v>لودر</v>
      </c>
      <c r="F5745" s="360" t="str">
        <f>VLOOKUP(D5745,Y$4:AA5747,3,FALSE)</f>
        <v>رمضانی مقدم</v>
      </c>
      <c r="G5745" s="406">
        <v>54</v>
      </c>
      <c r="H5745" s="406"/>
      <c r="I5745" s="407"/>
      <c r="J5745" s="407"/>
      <c r="K5745" s="408"/>
    </row>
    <row r="5746" spans="2:11" x14ac:dyDescent="0.25">
      <c r="B5746" s="122">
        <f t="shared" si="89"/>
        <v>5744</v>
      </c>
      <c r="C5746" s="376">
        <v>45545</v>
      </c>
      <c r="D5746" s="236" t="s">
        <v>127</v>
      </c>
      <c r="E5746" s="228" t="str">
        <f>VLOOKUP(D5746,Y$4:AA5748,2,FALSE)</f>
        <v>بلدوزر</v>
      </c>
      <c r="F5746" s="228" t="str">
        <f>VLOOKUP(D5746,Y$4:AA5748,3,FALSE)</f>
        <v>شرکتی-رجب زاده</v>
      </c>
      <c r="G5746" s="416">
        <v>0</v>
      </c>
      <c r="H5746" s="406"/>
      <c r="I5746" s="407"/>
      <c r="J5746" s="407"/>
      <c r="K5746" s="408"/>
    </row>
    <row r="5747" spans="2:11" x14ac:dyDescent="0.25">
      <c r="B5747" s="122">
        <f t="shared" si="89"/>
        <v>5745</v>
      </c>
      <c r="C5747" s="376">
        <v>45545</v>
      </c>
      <c r="D5747" s="236" t="s">
        <v>297</v>
      </c>
      <c r="E5747" s="228" t="str">
        <f>VLOOKUP(D5747,Y$4:AA5749,2,FALSE)</f>
        <v>بلدوزر</v>
      </c>
      <c r="F5747" s="228" t="str">
        <f>VLOOKUP(D5747,Y$4:AA5749,3,FALSE)</f>
        <v>شرکتی-نخعی</v>
      </c>
      <c r="G5747" s="416">
        <v>294</v>
      </c>
      <c r="H5747" s="406"/>
      <c r="I5747" s="407"/>
      <c r="J5747" s="407"/>
      <c r="K5747" s="408"/>
    </row>
    <row r="5748" spans="2:11" x14ac:dyDescent="0.25">
      <c r="B5748" s="122">
        <f t="shared" si="89"/>
        <v>5746</v>
      </c>
      <c r="C5748" s="376">
        <v>45545</v>
      </c>
      <c r="D5748" s="236" t="s">
        <v>88</v>
      </c>
      <c r="E5748" s="228" t="str">
        <f>VLOOKUP(D5748,Y$4:AA5750,2,FALSE)</f>
        <v>گریدر  ۱۶g</v>
      </c>
      <c r="F5748" s="228" t="str">
        <f>VLOOKUP(D5748,Y$4:AA5750,3,FALSE)</f>
        <v>شرکتی-یگانه</v>
      </c>
      <c r="G5748" s="416">
        <v>0</v>
      </c>
      <c r="H5748" s="406"/>
      <c r="I5748" s="407"/>
      <c r="J5748" s="407"/>
      <c r="K5748" s="408"/>
    </row>
    <row r="5749" spans="2:11" x14ac:dyDescent="0.25">
      <c r="B5749" s="122">
        <f t="shared" ref="B5749:B5812" si="90">ROW()-2</f>
        <v>5747</v>
      </c>
      <c r="C5749" s="376">
        <v>45545</v>
      </c>
      <c r="D5749" s="236" t="s">
        <v>301</v>
      </c>
      <c r="E5749" s="228" t="str">
        <f>VLOOKUP(D5749,Y$4:AA5751,2,FALSE)</f>
        <v>گریدر  ۱۶g</v>
      </c>
      <c r="F5749" s="228" t="str">
        <f>VLOOKUP(D5749,Y$4:AA5751,3,FALSE)</f>
        <v>شرکتی-حسن پور</v>
      </c>
      <c r="G5749" s="416">
        <v>195</v>
      </c>
      <c r="H5749" s="406"/>
      <c r="I5749" s="407"/>
      <c r="J5749" s="407"/>
      <c r="K5749" s="408"/>
    </row>
    <row r="5750" spans="2:11" x14ac:dyDescent="0.25">
      <c r="B5750" s="122">
        <f t="shared" si="90"/>
        <v>5748</v>
      </c>
      <c r="C5750" s="376">
        <v>45545</v>
      </c>
      <c r="D5750" s="236" t="s">
        <v>120</v>
      </c>
      <c r="E5750" s="228" t="str">
        <f>VLOOKUP(D5750,Y$4:AA5752,2,FALSE)</f>
        <v>میکسراتکو</v>
      </c>
      <c r="F5750" s="228" t="str">
        <f>VLOOKUP(D5750,Y$4:AA5752,3,FALSE)</f>
        <v>شرکتی-شاکری</v>
      </c>
      <c r="G5750" s="416">
        <v>72</v>
      </c>
      <c r="H5750" s="406"/>
      <c r="I5750" s="407"/>
      <c r="J5750" s="407"/>
      <c r="K5750" s="408"/>
    </row>
    <row r="5751" spans="2:11" x14ac:dyDescent="0.25">
      <c r="B5751" s="122">
        <f t="shared" si="90"/>
        <v>5749</v>
      </c>
      <c r="C5751" s="376">
        <v>45545</v>
      </c>
      <c r="D5751" s="236" t="s">
        <v>122</v>
      </c>
      <c r="E5751" s="228" t="str">
        <f>VLOOKUP(D5751,Y$4:AA5753,2,FALSE)</f>
        <v>میکسر امیکو</v>
      </c>
      <c r="F5751" s="228" t="str">
        <f>VLOOKUP(D5751,Y$4:AA5753,3,FALSE)</f>
        <v>شرکتی-زراعتی</v>
      </c>
      <c r="G5751" s="416">
        <v>0</v>
      </c>
      <c r="H5751" s="406"/>
      <c r="I5751" s="407"/>
      <c r="J5751" s="407"/>
      <c r="K5751" s="408"/>
    </row>
    <row r="5752" spans="2:11" x14ac:dyDescent="0.25">
      <c r="B5752" s="122">
        <f t="shared" si="90"/>
        <v>5750</v>
      </c>
      <c r="C5752" s="376">
        <v>45545</v>
      </c>
      <c r="D5752" s="236" t="s">
        <v>356</v>
      </c>
      <c r="E5752" s="228" t="str">
        <f>VLOOKUP(D5752,Y$4:AA5754,2,FALSE)</f>
        <v>میکسر اتکو</v>
      </c>
      <c r="F5752" s="228" t="str">
        <f>VLOOKUP(D5752,Y$4:AA5754,3,FALSE)</f>
        <v>-</v>
      </c>
      <c r="G5752" s="416">
        <v>71</v>
      </c>
      <c r="H5752" s="406"/>
      <c r="I5752" s="407"/>
      <c r="J5752" s="407"/>
      <c r="K5752" s="408"/>
    </row>
    <row r="5753" spans="2:11" x14ac:dyDescent="0.25">
      <c r="B5753" s="122">
        <f t="shared" si="90"/>
        <v>5751</v>
      </c>
      <c r="C5753" s="376">
        <v>45545</v>
      </c>
      <c r="D5753" s="236" t="s">
        <v>460</v>
      </c>
      <c r="E5753" s="228" t="str">
        <f>VLOOKUP(D5753,Y$4:AA5755,2,FALSE)</f>
        <v>میکسر امیکو</v>
      </c>
      <c r="F5753" s="228" t="str">
        <f>VLOOKUP(D5753,Y$4:AA5755,3,FALSE)</f>
        <v>شرکتی-زراعتی</v>
      </c>
      <c r="G5753" s="416">
        <v>0</v>
      </c>
      <c r="H5753" s="406"/>
      <c r="I5753" s="407"/>
      <c r="J5753" s="407"/>
      <c r="K5753" s="408"/>
    </row>
    <row r="5754" spans="2:11" x14ac:dyDescent="0.25">
      <c r="B5754" s="122">
        <f t="shared" si="90"/>
        <v>5752</v>
      </c>
      <c r="C5754" s="376">
        <v>45545</v>
      </c>
      <c r="D5754" s="236" t="s">
        <v>119</v>
      </c>
      <c r="E5754" s="228" t="str">
        <f>VLOOKUP(D5754,Y$4:AA5756,2,FALSE)</f>
        <v>غلطک</v>
      </c>
      <c r="F5754" s="228" t="str">
        <f>VLOOKUP(D5754,Y$4:AA5756,3,FALSE)</f>
        <v>شرکتی-جمالی</v>
      </c>
      <c r="G5754" s="416">
        <v>0</v>
      </c>
      <c r="H5754" s="406"/>
      <c r="I5754" s="407"/>
      <c r="J5754" s="407"/>
      <c r="K5754" s="408"/>
    </row>
    <row r="5755" spans="2:11" x14ac:dyDescent="0.25">
      <c r="B5755" s="122">
        <f t="shared" si="90"/>
        <v>5753</v>
      </c>
      <c r="C5755" s="376">
        <v>45545</v>
      </c>
      <c r="D5755" s="236" t="s">
        <v>110</v>
      </c>
      <c r="E5755" s="228" t="str">
        <f>VLOOKUP(D5755,Y$4:AA5757,2,FALSE)</f>
        <v>غلطک</v>
      </c>
      <c r="F5755" s="228" t="str">
        <f>VLOOKUP(D5755,Y$4:AA5757,3,FALSE)</f>
        <v>شرکتی-شیری</v>
      </c>
      <c r="G5755" s="416">
        <v>0</v>
      </c>
      <c r="H5755" s="406"/>
      <c r="I5755" s="407"/>
      <c r="J5755" s="407"/>
      <c r="K5755" s="408"/>
    </row>
    <row r="5756" spans="2:11" x14ac:dyDescent="0.25">
      <c r="B5756" s="122">
        <f t="shared" si="90"/>
        <v>5754</v>
      </c>
      <c r="C5756" s="376">
        <v>45545</v>
      </c>
      <c r="D5756" s="236" t="s">
        <v>107</v>
      </c>
      <c r="E5756" s="228" t="str">
        <f>VLOOKUP(D5756,Y$4:AA5758,2,FALSE)</f>
        <v>غلطک</v>
      </c>
      <c r="F5756" s="228" t="str">
        <f>VLOOKUP(D5756,Y$4:AA5758,3,FALSE)</f>
        <v>شرکتی-دیانتی</v>
      </c>
      <c r="G5756" s="416">
        <v>0</v>
      </c>
      <c r="H5756" s="406"/>
      <c r="I5756" s="407"/>
      <c r="J5756" s="407"/>
      <c r="K5756" s="408"/>
    </row>
    <row r="5757" spans="2:11" x14ac:dyDescent="0.25">
      <c r="B5757" s="122">
        <f t="shared" si="90"/>
        <v>5755</v>
      </c>
      <c r="C5757" s="376">
        <v>45545</v>
      </c>
      <c r="D5757" s="236" t="s">
        <v>285</v>
      </c>
      <c r="E5757" s="228" t="str">
        <f>VLOOKUP(D5757,Y$4:AA5759,2,FALSE)</f>
        <v>غلطک</v>
      </c>
      <c r="F5757" s="228" t="str">
        <f>VLOOKUP(D5757,Y$4:AA5759,3,FALSE)</f>
        <v>شرکتی-شیری</v>
      </c>
      <c r="G5757" s="416">
        <v>67</v>
      </c>
      <c r="H5757" s="406"/>
      <c r="I5757" s="407"/>
      <c r="J5757" s="407"/>
      <c r="K5757" s="408"/>
    </row>
    <row r="5758" spans="2:11" x14ac:dyDescent="0.25">
      <c r="B5758" s="122">
        <f t="shared" si="90"/>
        <v>5756</v>
      </c>
      <c r="C5758" s="376">
        <v>45545</v>
      </c>
      <c r="D5758" s="236" t="s">
        <v>380</v>
      </c>
      <c r="E5758" s="228" t="str">
        <f>VLOOKUP(D5758,Y$4:AA5760,2,FALSE)</f>
        <v>غلطک</v>
      </c>
      <c r="F5758" s="228">
        <f>VLOOKUP(D5758,Y$4:AA5760,3,FALSE)</f>
        <v>0</v>
      </c>
      <c r="G5758" s="416">
        <v>0</v>
      </c>
      <c r="H5758" s="406"/>
      <c r="I5758" s="407"/>
      <c r="J5758" s="407"/>
      <c r="K5758" s="408"/>
    </row>
    <row r="5759" spans="2:11" x14ac:dyDescent="0.25">
      <c r="B5759" s="122">
        <f t="shared" si="90"/>
        <v>5757</v>
      </c>
      <c r="C5759" s="376">
        <v>45545</v>
      </c>
      <c r="D5759" s="236" t="s">
        <v>381</v>
      </c>
      <c r="E5759" s="228" t="str">
        <f>VLOOKUP(D5759,Y$4:AA5761,2,FALSE)</f>
        <v>غلطک</v>
      </c>
      <c r="F5759" s="228">
        <f>VLOOKUP(D5759,Y$4:AA5761,3,FALSE)</f>
        <v>0</v>
      </c>
      <c r="G5759" s="416">
        <v>0</v>
      </c>
      <c r="H5759" s="406"/>
      <c r="I5759" s="407"/>
      <c r="J5759" s="407"/>
      <c r="K5759" s="408"/>
    </row>
    <row r="5760" spans="2:11" x14ac:dyDescent="0.25">
      <c r="B5760" s="122">
        <f t="shared" si="90"/>
        <v>5758</v>
      </c>
      <c r="C5760" s="376">
        <v>45545</v>
      </c>
      <c r="D5760" s="236" t="s">
        <v>91</v>
      </c>
      <c r="E5760" s="228" t="str">
        <f>VLOOKUP(D5760,Y$4:AA5762,2,FALSE)</f>
        <v>کامیون کمپرسی</v>
      </c>
      <c r="F5760" s="228" t="str">
        <f>VLOOKUP(D5760,Y$4:AA5762,3,FALSE)</f>
        <v>شرکتی-یحیی زاده</v>
      </c>
      <c r="G5760" s="416">
        <v>171</v>
      </c>
      <c r="H5760" s="406"/>
      <c r="I5760" s="407"/>
      <c r="J5760" s="407"/>
      <c r="K5760" s="408"/>
    </row>
    <row r="5761" spans="2:11" x14ac:dyDescent="0.25">
      <c r="B5761" s="122">
        <f t="shared" si="90"/>
        <v>5759</v>
      </c>
      <c r="C5761" s="376">
        <v>45545</v>
      </c>
      <c r="D5761" s="236" t="s">
        <v>94</v>
      </c>
      <c r="E5761" s="228" t="str">
        <f>VLOOKUP(D5761,Y$4:AA5763,2,FALSE)</f>
        <v>کامیون کمپرسی</v>
      </c>
      <c r="F5761" s="228" t="str">
        <f>VLOOKUP(D5761,Y$4:AA5763,3,FALSE)</f>
        <v>شرکتی-نوروز غلامی</v>
      </c>
      <c r="G5761" s="416">
        <v>185</v>
      </c>
      <c r="H5761" s="406"/>
      <c r="I5761" s="407"/>
      <c r="J5761" s="407"/>
      <c r="K5761" s="408"/>
    </row>
    <row r="5762" spans="2:11" x14ac:dyDescent="0.25">
      <c r="B5762" s="122">
        <f t="shared" si="90"/>
        <v>5760</v>
      </c>
      <c r="C5762" s="376">
        <v>45545</v>
      </c>
      <c r="D5762" s="236" t="s">
        <v>117</v>
      </c>
      <c r="E5762" s="228" t="str">
        <f>VLOOKUP(D5762,Y$4:AA5764,2,FALSE)</f>
        <v>کامیون کمپرسی</v>
      </c>
      <c r="F5762" s="228" t="str">
        <f>VLOOKUP(D5762,Y$4:AA5764,3,FALSE)</f>
        <v>شرکتی-علیرضا اقلیمی</v>
      </c>
      <c r="G5762" s="416">
        <v>170</v>
      </c>
      <c r="H5762" s="406"/>
      <c r="I5762" s="407"/>
      <c r="J5762" s="407"/>
      <c r="K5762" s="408"/>
    </row>
    <row r="5763" spans="2:11" x14ac:dyDescent="0.25">
      <c r="B5763" s="122">
        <f t="shared" si="90"/>
        <v>5761</v>
      </c>
      <c r="C5763" s="376">
        <v>45545</v>
      </c>
      <c r="D5763" s="236" t="s">
        <v>130</v>
      </c>
      <c r="E5763" s="228" t="str">
        <f>VLOOKUP(D5763,Y$4:AA5765,2,FALSE)</f>
        <v>تانکر ابپاش بنز</v>
      </c>
      <c r="F5763" s="228" t="str">
        <f>VLOOKUP(D5763,Y$4:AA5765,3,FALSE)</f>
        <v>شرکتی-بارانی</v>
      </c>
      <c r="G5763" s="416">
        <v>46</v>
      </c>
      <c r="H5763" s="406"/>
      <c r="I5763" s="407"/>
      <c r="J5763" s="407"/>
      <c r="K5763" s="408"/>
    </row>
    <row r="5764" spans="2:11" x14ac:dyDescent="0.25">
      <c r="B5764" s="122">
        <f t="shared" si="90"/>
        <v>5762</v>
      </c>
      <c r="C5764" s="376">
        <v>45545</v>
      </c>
      <c r="D5764" s="236" t="s">
        <v>96</v>
      </c>
      <c r="E5764" s="228" t="str">
        <f>VLOOKUP(D5764,Y$4:AA5766,2,FALSE)</f>
        <v>تانکر ابپاش بنز</v>
      </c>
      <c r="F5764" s="228" t="str">
        <f>VLOOKUP(D5764,Y$4:AA5766,3,FALSE)</f>
        <v>شرکتی-میامی</v>
      </c>
      <c r="G5764" s="416">
        <v>65</v>
      </c>
      <c r="H5764" s="406"/>
      <c r="I5764" s="407"/>
      <c r="J5764" s="407"/>
      <c r="K5764" s="408"/>
    </row>
    <row r="5765" spans="2:11" x14ac:dyDescent="0.25">
      <c r="B5765" s="122">
        <f t="shared" si="90"/>
        <v>5763</v>
      </c>
      <c r="C5765" s="376">
        <v>45545</v>
      </c>
      <c r="D5765" s="236" t="s">
        <v>114</v>
      </c>
      <c r="E5765" s="228" t="str">
        <f>VLOOKUP(D5765,Y$4:AA5767,2,FALSE)</f>
        <v>تانکر سوخت بنز</v>
      </c>
      <c r="F5765" s="228" t="str">
        <f>VLOOKUP(D5765,Y$4:AA5767,3,FALSE)</f>
        <v>شرکتی-برات زاده- از تاریخ 1 تیرماه</v>
      </c>
      <c r="G5765" s="416">
        <v>0</v>
      </c>
      <c r="H5765" s="406"/>
      <c r="I5765" s="407"/>
      <c r="J5765" s="407"/>
      <c r="K5765" s="408"/>
    </row>
    <row r="5766" spans="2:11" x14ac:dyDescent="0.25">
      <c r="B5766" s="122">
        <f t="shared" si="90"/>
        <v>5764</v>
      </c>
      <c r="C5766" s="376">
        <v>45545</v>
      </c>
      <c r="D5766" s="106" t="s">
        <v>399</v>
      </c>
      <c r="E5766" s="228" t="str">
        <f>VLOOKUP(D5766,Y$4:AA5768,2,FALSE)</f>
        <v xml:space="preserve"> لودر</v>
      </c>
      <c r="F5766" s="228" t="str">
        <f>VLOOKUP(D5766,Y$4:AA5768,3,FALSE)</f>
        <v>شرکتی-پیروزی</v>
      </c>
      <c r="G5766" s="416">
        <v>0</v>
      </c>
      <c r="H5766" s="406"/>
      <c r="I5766" s="407"/>
      <c r="J5766" s="407"/>
      <c r="K5766" s="408"/>
    </row>
    <row r="5767" spans="2:11" x14ac:dyDescent="0.25">
      <c r="B5767" s="122">
        <f t="shared" si="90"/>
        <v>5765</v>
      </c>
      <c r="C5767" s="376">
        <v>45545</v>
      </c>
      <c r="D5767" s="236" t="s">
        <v>158</v>
      </c>
      <c r="E5767" s="228" t="str">
        <f>VLOOKUP(D5767,Y$4:AA5769,2,FALSE)</f>
        <v>بیل مکانیکی</v>
      </c>
      <c r="F5767" s="228" t="str">
        <f>VLOOKUP(D5767,Y$4:AA5769,3,FALSE)</f>
        <v>تکبری</v>
      </c>
      <c r="G5767" s="416">
        <v>225</v>
      </c>
      <c r="H5767" s="406"/>
      <c r="I5767" s="407"/>
      <c r="J5767" s="407"/>
      <c r="K5767" s="408"/>
    </row>
    <row r="5768" spans="2:11" x14ac:dyDescent="0.25">
      <c r="B5768" s="122">
        <f t="shared" si="90"/>
        <v>5766</v>
      </c>
      <c r="C5768" s="376">
        <v>45545</v>
      </c>
      <c r="D5768" s="236" t="s">
        <v>144</v>
      </c>
      <c r="E5768" s="228" t="str">
        <f>VLOOKUP(D5768,Y$4:AA5770,2,FALSE)</f>
        <v>بلدوزر D85</v>
      </c>
      <c r="F5768" s="228" t="str">
        <f>VLOOKUP(D5768,Y$4:AA5770,3,FALSE)</f>
        <v>اکبری</v>
      </c>
      <c r="G5768" s="416">
        <v>185</v>
      </c>
      <c r="H5768" s="406"/>
      <c r="I5768" s="407"/>
      <c r="J5768" s="407"/>
      <c r="K5768" s="408"/>
    </row>
    <row r="5769" spans="2:11" x14ac:dyDescent="0.25">
      <c r="B5769" s="122">
        <f t="shared" si="90"/>
        <v>5767</v>
      </c>
      <c r="C5769" s="376">
        <v>45545</v>
      </c>
      <c r="D5769" s="236" t="s">
        <v>146</v>
      </c>
      <c r="E5769" s="228" t="str">
        <f>VLOOKUP(D5769,Y$4:AA5771,2,FALSE)</f>
        <v>بلدوزر D85</v>
      </c>
      <c r="F5769" s="228" t="str">
        <f>VLOOKUP(D5769,Y$4:AA5771,3,FALSE)</f>
        <v>اکبری</v>
      </c>
      <c r="G5769" s="416">
        <v>170</v>
      </c>
      <c r="H5769" s="406"/>
      <c r="I5769" s="407"/>
      <c r="J5769" s="407"/>
      <c r="K5769" s="408"/>
    </row>
    <row r="5770" spans="2:11" x14ac:dyDescent="0.25">
      <c r="B5770" s="122">
        <f t="shared" si="90"/>
        <v>5768</v>
      </c>
      <c r="C5770" s="376">
        <v>45545</v>
      </c>
      <c r="D5770" s="236" t="s">
        <v>147</v>
      </c>
      <c r="E5770" s="228" t="str">
        <f>VLOOKUP(D5770,Y$4:AA5772,2,FALSE)</f>
        <v>بلدوزر کاترپیلار D8</v>
      </c>
      <c r="F5770" s="228" t="str">
        <f>VLOOKUP(D5770,Y$4:AA5772,3,FALSE)</f>
        <v>حسن پور</v>
      </c>
      <c r="G5770" s="416">
        <v>0</v>
      </c>
      <c r="H5770" s="406"/>
      <c r="I5770" s="407"/>
      <c r="J5770" s="407"/>
      <c r="K5770" s="408"/>
    </row>
    <row r="5771" spans="2:11" x14ac:dyDescent="0.25">
      <c r="B5771" s="122">
        <f t="shared" si="90"/>
        <v>5769</v>
      </c>
      <c r="C5771" s="376">
        <v>45545</v>
      </c>
      <c r="D5771" s="236" t="s">
        <v>162</v>
      </c>
      <c r="E5771" s="228" t="str">
        <f>VLOOKUP(D5771,Y$4:AA5773,2,FALSE)</f>
        <v>بیل مکانیکی</v>
      </c>
      <c r="F5771" s="228" t="str">
        <f>VLOOKUP(D5771,Y$4:AA5773,3,FALSE)</f>
        <v>رضاپور</v>
      </c>
      <c r="G5771" s="416">
        <v>0</v>
      </c>
      <c r="H5771" s="406"/>
      <c r="I5771" s="407"/>
      <c r="J5771" s="407"/>
      <c r="K5771" s="408"/>
    </row>
    <row r="5772" spans="2:11" x14ac:dyDescent="0.25">
      <c r="B5772" s="122">
        <f t="shared" si="90"/>
        <v>5770</v>
      </c>
      <c r="C5772" s="376">
        <v>45545</v>
      </c>
      <c r="D5772" s="236" t="s">
        <v>398</v>
      </c>
      <c r="E5772" s="228" t="str">
        <f>VLOOKUP(D5772,Y$4:AA5774,2,FALSE)</f>
        <v>بلدوزر</v>
      </c>
      <c r="F5772" s="228" t="str">
        <f>VLOOKUP(D5772,Y$4:AA5774,3,FALSE)</f>
        <v>جواد رضاپور</v>
      </c>
      <c r="G5772" s="416">
        <v>231</v>
      </c>
      <c r="H5772" s="406"/>
      <c r="I5772" s="407"/>
      <c r="J5772" s="407"/>
      <c r="K5772" s="408"/>
    </row>
    <row r="5773" spans="2:11" x14ac:dyDescent="0.25">
      <c r="B5773" s="122">
        <f t="shared" si="90"/>
        <v>5771</v>
      </c>
      <c r="C5773" s="376">
        <v>45545</v>
      </c>
      <c r="D5773" s="236" t="s">
        <v>149</v>
      </c>
      <c r="E5773" s="228" t="str">
        <f>VLOOKUP(D5773,Y$4:AA5775,2,FALSE)</f>
        <v>لودر ZL50</v>
      </c>
      <c r="F5773" s="228" t="str">
        <f>VLOOKUP(D5773,Y$4:AA5775,3,FALSE)</f>
        <v>میرزایی</v>
      </c>
      <c r="G5773" s="416">
        <v>0</v>
      </c>
      <c r="H5773" s="406"/>
      <c r="I5773" s="407"/>
      <c r="J5773" s="407"/>
      <c r="K5773" s="408"/>
    </row>
    <row r="5774" spans="2:11" x14ac:dyDescent="0.25">
      <c r="B5774" s="122">
        <f t="shared" si="90"/>
        <v>5772</v>
      </c>
      <c r="C5774" s="376">
        <v>45545</v>
      </c>
      <c r="D5774" s="236" t="s">
        <v>150</v>
      </c>
      <c r="E5774" s="228" t="str">
        <f>VLOOKUP(D5774,Y$4:AA5776,2,FALSE)</f>
        <v>کامیون کمپرسی</v>
      </c>
      <c r="F5774" s="228" t="str">
        <f>VLOOKUP(D5774,Y$4:AA5776,3,FALSE)</f>
        <v>میرزایی</v>
      </c>
      <c r="G5774" s="416">
        <v>0</v>
      </c>
      <c r="H5774" s="406"/>
      <c r="I5774" s="407"/>
      <c r="J5774" s="407"/>
      <c r="K5774" s="408"/>
    </row>
    <row r="5775" spans="2:11" x14ac:dyDescent="0.25">
      <c r="B5775" s="122">
        <f t="shared" si="90"/>
        <v>5773</v>
      </c>
      <c r="C5775" s="376">
        <v>45545</v>
      </c>
      <c r="D5775" s="236" t="s">
        <v>152</v>
      </c>
      <c r="E5775" s="228" t="str">
        <f>VLOOKUP(D5775,Y$4:AA5777,2,FALSE)</f>
        <v>کامیون کمپرسی</v>
      </c>
      <c r="F5775" s="228" t="str">
        <f>VLOOKUP(D5775,Y$4:AA5777,3,FALSE)</f>
        <v>میرزایی</v>
      </c>
      <c r="G5775" s="416">
        <v>0</v>
      </c>
      <c r="H5775" s="406"/>
      <c r="I5775" s="407"/>
      <c r="J5775" s="407"/>
      <c r="K5775" s="408"/>
    </row>
    <row r="5776" spans="2:11" x14ac:dyDescent="0.25">
      <c r="B5776" s="122">
        <f t="shared" si="90"/>
        <v>5774</v>
      </c>
      <c r="C5776" s="376">
        <v>45545</v>
      </c>
      <c r="D5776" s="236" t="s">
        <v>153</v>
      </c>
      <c r="E5776" s="228" t="str">
        <f>VLOOKUP(D5776,Y$4:AA5778,2,FALSE)</f>
        <v>کامیون کمپرسی</v>
      </c>
      <c r="F5776" s="228" t="str">
        <f>VLOOKUP(D5776,Y$4:AA5778,3,FALSE)</f>
        <v>میرزایی</v>
      </c>
      <c r="G5776" s="416">
        <v>0</v>
      </c>
      <c r="H5776" s="406"/>
      <c r="I5776" s="407"/>
      <c r="J5776" s="407"/>
      <c r="K5776" s="408"/>
    </row>
    <row r="5777" spans="2:11" x14ac:dyDescent="0.25">
      <c r="B5777" s="122">
        <f t="shared" si="90"/>
        <v>5775</v>
      </c>
      <c r="C5777" s="376">
        <v>45545</v>
      </c>
      <c r="D5777" s="236" t="s">
        <v>137</v>
      </c>
      <c r="E5777" s="228" t="str">
        <f>VLOOKUP(D5777,Y$4:AA5779,2,FALSE)</f>
        <v>بیل مکانیکی</v>
      </c>
      <c r="F5777" s="228" t="str">
        <f>VLOOKUP(D5777,Y$4:AA5779,3,FALSE)</f>
        <v>انصاری</v>
      </c>
      <c r="G5777" s="416">
        <v>0</v>
      </c>
      <c r="H5777" s="406"/>
      <c r="I5777" s="407"/>
      <c r="J5777" s="407"/>
      <c r="K5777" s="408"/>
    </row>
    <row r="5778" spans="2:11" x14ac:dyDescent="0.25">
      <c r="B5778" s="122">
        <f t="shared" si="90"/>
        <v>5776</v>
      </c>
      <c r="C5778" s="376">
        <v>45545</v>
      </c>
      <c r="D5778" s="236" t="s">
        <v>139</v>
      </c>
      <c r="E5778" s="228" t="str">
        <f>VLOOKUP(D5778,Y$4:AA5780,2,FALSE)</f>
        <v>بیل مکانیکی</v>
      </c>
      <c r="F5778" s="228" t="str">
        <f>VLOOKUP(D5778,Y$4:AA5780,3,FALSE)</f>
        <v>انصاری</v>
      </c>
      <c r="G5778" s="416">
        <v>295</v>
      </c>
      <c r="H5778" s="406"/>
      <c r="I5778" s="407"/>
      <c r="J5778" s="407"/>
      <c r="K5778" s="408"/>
    </row>
    <row r="5779" spans="2:11" x14ac:dyDescent="0.25">
      <c r="B5779" s="122">
        <f t="shared" si="90"/>
        <v>5777</v>
      </c>
      <c r="C5779" s="376">
        <v>45545</v>
      </c>
      <c r="D5779" s="236" t="s">
        <v>141</v>
      </c>
      <c r="E5779" s="228" t="str">
        <f>VLOOKUP(D5779,Y$4:AA5781,2,FALSE)</f>
        <v>کامیون کمپرسی</v>
      </c>
      <c r="F5779" s="228" t="str">
        <f>VLOOKUP(D5779,Y$4:AA5781,3,FALSE)</f>
        <v>انصاری</v>
      </c>
      <c r="G5779" s="416">
        <v>0</v>
      </c>
      <c r="H5779" s="406"/>
      <c r="I5779" s="407"/>
      <c r="J5779" s="407"/>
      <c r="K5779" s="408"/>
    </row>
    <row r="5780" spans="2:11" x14ac:dyDescent="0.25">
      <c r="B5780" s="122">
        <f t="shared" si="90"/>
        <v>5778</v>
      </c>
      <c r="C5780" s="376">
        <v>45545</v>
      </c>
      <c r="D5780" s="236" t="s">
        <v>142</v>
      </c>
      <c r="E5780" s="228" t="str">
        <f>VLOOKUP(D5780,Y$4:AA5782,2,FALSE)</f>
        <v>کامیون کمپرسی</v>
      </c>
      <c r="F5780" s="228" t="str">
        <f>VLOOKUP(D5780,Y$4:AA5782,3,FALSE)</f>
        <v>انصاری</v>
      </c>
      <c r="G5780" s="416">
        <v>0</v>
      </c>
      <c r="H5780" s="406"/>
      <c r="I5780" s="407"/>
      <c r="J5780" s="407"/>
      <c r="K5780" s="408"/>
    </row>
    <row r="5781" spans="2:11" x14ac:dyDescent="0.25">
      <c r="B5781" s="122">
        <f t="shared" si="90"/>
        <v>5779</v>
      </c>
      <c r="C5781" s="376">
        <v>45545</v>
      </c>
      <c r="D5781" s="236" t="s">
        <v>143</v>
      </c>
      <c r="E5781" s="228" t="str">
        <f>VLOOKUP(D5781,Y$4:AA5783,2,FALSE)</f>
        <v>کامیون کمپرسی</v>
      </c>
      <c r="F5781" s="228" t="str">
        <f>VLOOKUP(D5781,Y$4:AA5783,3,FALSE)</f>
        <v>انصاری</v>
      </c>
      <c r="G5781" s="416">
        <v>237</v>
      </c>
      <c r="H5781" s="406"/>
      <c r="I5781" s="407"/>
      <c r="J5781" s="407"/>
      <c r="K5781" s="408"/>
    </row>
    <row r="5782" spans="2:11" x14ac:dyDescent="0.25">
      <c r="B5782" s="122">
        <f t="shared" si="90"/>
        <v>5780</v>
      </c>
      <c r="C5782" s="376">
        <v>45545</v>
      </c>
      <c r="D5782" s="236" t="s">
        <v>136</v>
      </c>
      <c r="E5782" s="228" t="str">
        <f>VLOOKUP(D5782,Y$4:AA5784,2,FALSE)</f>
        <v>بلدوزر</v>
      </c>
      <c r="F5782" s="228" t="str">
        <f>VLOOKUP(D5782,Y$4:AA5784,3,FALSE)</f>
        <v>انصاری</v>
      </c>
      <c r="G5782" s="416">
        <v>0</v>
      </c>
      <c r="H5782" s="406"/>
      <c r="I5782" s="407"/>
      <c r="J5782" s="407"/>
      <c r="K5782" s="408"/>
    </row>
    <row r="5783" spans="2:11" x14ac:dyDescent="0.25">
      <c r="B5783" s="122">
        <f t="shared" si="90"/>
        <v>5781</v>
      </c>
      <c r="C5783" s="376">
        <v>45545</v>
      </c>
      <c r="D5783" s="236" t="s">
        <v>286</v>
      </c>
      <c r="E5783" s="228" t="str">
        <f>VLOOKUP(D5783,Y$4:AA5785,2,FALSE)</f>
        <v>بلدوزر</v>
      </c>
      <c r="F5783" s="228" t="str">
        <f>VLOOKUP(D5783,Y$4:AA5785,3,FALSE)</f>
        <v>انصاری</v>
      </c>
      <c r="G5783" s="416">
        <v>0</v>
      </c>
      <c r="H5783" s="406"/>
      <c r="I5783" s="407"/>
      <c r="J5783" s="407"/>
      <c r="K5783" s="408"/>
    </row>
    <row r="5784" spans="2:11" x14ac:dyDescent="0.25">
      <c r="B5784" s="122">
        <f t="shared" si="90"/>
        <v>5782</v>
      </c>
      <c r="C5784" s="376">
        <v>45545</v>
      </c>
      <c r="D5784" s="236" t="s">
        <v>155</v>
      </c>
      <c r="E5784" s="228" t="str">
        <f>VLOOKUP(D5784,Y$4:AA5786,2,FALSE)</f>
        <v>لودر</v>
      </c>
      <c r="F5784" s="228" t="str">
        <f>VLOOKUP(D5784,Y$4:AA5786,3,FALSE)</f>
        <v>صداقت</v>
      </c>
      <c r="G5784" s="416">
        <v>89</v>
      </c>
      <c r="H5784" s="406"/>
      <c r="I5784" s="407"/>
      <c r="J5784" s="407"/>
      <c r="K5784" s="408"/>
    </row>
    <row r="5785" spans="2:11" x14ac:dyDescent="0.25">
      <c r="B5785" s="122">
        <f t="shared" si="90"/>
        <v>5783</v>
      </c>
      <c r="C5785" s="376">
        <v>45545</v>
      </c>
      <c r="D5785" s="236" t="s">
        <v>156</v>
      </c>
      <c r="E5785" s="228" t="str">
        <f>VLOOKUP(D5785,Y$4:AA5787,2,FALSE)</f>
        <v>کامیون کمپرسی</v>
      </c>
      <c r="F5785" s="228" t="str">
        <f>VLOOKUP(D5785,Y$4:AA5787,3,FALSE)</f>
        <v>صداقت</v>
      </c>
      <c r="G5785" s="416">
        <v>0</v>
      </c>
      <c r="H5785" s="406"/>
      <c r="I5785" s="407"/>
      <c r="J5785" s="407"/>
      <c r="K5785" s="408"/>
    </row>
    <row r="5786" spans="2:11" x14ac:dyDescent="0.25">
      <c r="B5786" s="122">
        <f t="shared" si="90"/>
        <v>5784</v>
      </c>
      <c r="C5786" s="376">
        <v>45545</v>
      </c>
      <c r="D5786" s="236" t="s">
        <v>157</v>
      </c>
      <c r="E5786" s="228" t="str">
        <f>VLOOKUP(D5786,Y$4:AA5788,2,FALSE)</f>
        <v>کامیون کمپرسی</v>
      </c>
      <c r="F5786" s="228" t="str">
        <f>VLOOKUP(D5786,Y$4:AA5788,3,FALSE)</f>
        <v>صداقت</v>
      </c>
      <c r="G5786" s="416">
        <v>0</v>
      </c>
      <c r="H5786" s="406"/>
      <c r="I5786" s="407"/>
      <c r="J5786" s="407"/>
      <c r="K5786" s="408"/>
    </row>
    <row r="5787" spans="2:11" x14ac:dyDescent="0.25">
      <c r="B5787" s="122">
        <f t="shared" si="90"/>
        <v>5785</v>
      </c>
      <c r="C5787" s="376">
        <v>45545</v>
      </c>
      <c r="D5787" s="236" t="s">
        <v>302</v>
      </c>
      <c r="E5787" s="228" t="str">
        <f>VLOOKUP(D5787,Y$4:AA5789,2,FALSE)</f>
        <v>کامیون کمپرسی</v>
      </c>
      <c r="F5787" s="228" t="str">
        <f>VLOOKUP(D5787,Y$4:AA5789,3,FALSE)</f>
        <v>صداقت</v>
      </c>
      <c r="G5787" s="416">
        <v>0</v>
      </c>
      <c r="H5787" s="406"/>
      <c r="I5787" s="407"/>
      <c r="J5787" s="407"/>
      <c r="K5787" s="408"/>
    </row>
    <row r="5788" spans="2:11" x14ac:dyDescent="0.25">
      <c r="B5788" s="122">
        <f t="shared" si="90"/>
        <v>5786</v>
      </c>
      <c r="C5788" s="376">
        <v>45545</v>
      </c>
      <c r="D5788" s="236" t="s">
        <v>266</v>
      </c>
      <c r="E5788" s="228" t="str">
        <f>VLOOKUP(D5788,Y$4:AA5790,2,FALSE)</f>
        <v>کامیون کمپرسی</v>
      </c>
      <c r="F5788" s="228" t="str">
        <f>VLOOKUP(D5788,Y$4:AA5790,3,FALSE)</f>
        <v>انصاری</v>
      </c>
      <c r="G5788" s="416">
        <v>0</v>
      </c>
      <c r="H5788" s="406"/>
      <c r="I5788" s="407"/>
      <c r="J5788" s="407"/>
      <c r="K5788" s="408"/>
    </row>
    <row r="5789" spans="2:11" x14ac:dyDescent="0.25">
      <c r="B5789" s="122">
        <f t="shared" si="90"/>
        <v>5787</v>
      </c>
      <c r="C5789" s="376">
        <v>45545</v>
      </c>
      <c r="D5789" s="236" t="s">
        <v>267</v>
      </c>
      <c r="E5789" s="228" t="str">
        <f>VLOOKUP(D5789,Y$4:AA5791,2,FALSE)</f>
        <v>کامیون کمپرسی</v>
      </c>
      <c r="F5789" s="228" t="str">
        <f>VLOOKUP(D5789,Y$4:AA5791,3,FALSE)</f>
        <v>انصاری</v>
      </c>
      <c r="G5789" s="416">
        <v>0</v>
      </c>
      <c r="H5789" s="406"/>
      <c r="I5789" s="407"/>
      <c r="J5789" s="407"/>
      <c r="K5789" s="408"/>
    </row>
    <row r="5790" spans="2:11" x14ac:dyDescent="0.25">
      <c r="B5790" s="122">
        <f t="shared" si="90"/>
        <v>5788</v>
      </c>
      <c r="C5790" s="376">
        <v>45545</v>
      </c>
      <c r="D5790" s="236" t="s">
        <v>258</v>
      </c>
      <c r="E5790" s="228" t="str">
        <f>VLOOKUP(D5790,Y$4:AA5792,2,FALSE)</f>
        <v>کامیون کمپرسی</v>
      </c>
      <c r="F5790" s="228" t="str">
        <f>VLOOKUP(D5790,Y$4:AA5792,3,FALSE)</f>
        <v>انصاری</v>
      </c>
      <c r="G5790" s="416">
        <v>0</v>
      </c>
      <c r="H5790" s="406"/>
      <c r="I5790" s="407"/>
      <c r="J5790" s="407"/>
      <c r="K5790" s="408"/>
    </row>
    <row r="5791" spans="2:11" x14ac:dyDescent="0.25">
      <c r="B5791" s="122">
        <f t="shared" si="90"/>
        <v>5789</v>
      </c>
      <c r="C5791" s="376">
        <v>45545</v>
      </c>
      <c r="D5791" s="236" t="s">
        <v>179</v>
      </c>
      <c r="E5791" s="228" t="str">
        <f>VLOOKUP(D5791,Y$4:AA5793,2,FALSE)</f>
        <v>تانکر آب</v>
      </c>
      <c r="F5791" s="228" t="str">
        <f>VLOOKUP(D5791,Y$4:AA5793,3,FALSE)</f>
        <v>گلپایگانی</v>
      </c>
      <c r="G5791" s="416">
        <v>49</v>
      </c>
      <c r="H5791" s="406"/>
      <c r="I5791" s="407"/>
      <c r="J5791" s="407"/>
      <c r="K5791" s="408"/>
    </row>
    <row r="5792" spans="2:11" x14ac:dyDescent="0.25">
      <c r="B5792" s="122">
        <f t="shared" si="90"/>
        <v>5790</v>
      </c>
      <c r="C5792" s="376">
        <v>45545</v>
      </c>
      <c r="D5792" s="236" t="s">
        <v>164</v>
      </c>
      <c r="E5792" s="228" t="str">
        <f>VLOOKUP(D5792,Y$4:AA5794,2,FALSE)</f>
        <v>گریدر 14G</v>
      </c>
      <c r="F5792" s="228" t="str">
        <f>VLOOKUP(D5792,Y$4:AA5794,3,FALSE)</f>
        <v>محمد پور</v>
      </c>
      <c r="G5792" s="416">
        <v>192</v>
      </c>
      <c r="H5792" s="406"/>
      <c r="I5792" s="407"/>
      <c r="J5792" s="407"/>
      <c r="K5792" s="408"/>
    </row>
    <row r="5793" spans="2:11" x14ac:dyDescent="0.25">
      <c r="B5793" s="122">
        <f t="shared" si="90"/>
        <v>5791</v>
      </c>
      <c r="C5793" s="376">
        <v>45545</v>
      </c>
      <c r="D5793" s="236" t="s">
        <v>168</v>
      </c>
      <c r="E5793" s="228" t="str">
        <f>VLOOKUP(D5793,Y$4:AA5795,2,FALSE)</f>
        <v>غلطک کششی</v>
      </c>
      <c r="F5793" s="228" t="str">
        <f>VLOOKUP(D5793,Y$4:AA5795,3,FALSE)</f>
        <v>محمد پور</v>
      </c>
      <c r="G5793" s="416">
        <v>32</v>
      </c>
      <c r="H5793" s="406"/>
      <c r="I5793" s="407"/>
      <c r="J5793" s="407"/>
      <c r="K5793" s="408"/>
    </row>
    <row r="5794" spans="2:11" x14ac:dyDescent="0.25">
      <c r="B5794" s="122">
        <f t="shared" si="90"/>
        <v>5792</v>
      </c>
      <c r="C5794" s="376">
        <v>45545</v>
      </c>
      <c r="D5794" s="236" t="s">
        <v>171</v>
      </c>
      <c r="E5794" s="228" t="str">
        <f>VLOOKUP(D5794,Y$4:AA5796,2,FALSE)</f>
        <v>غلطک کششی</v>
      </c>
      <c r="F5794" s="228" t="str">
        <f>VLOOKUP(D5794,Y$4:AA5796,3,FALSE)</f>
        <v>محمد پور</v>
      </c>
      <c r="G5794" s="416">
        <v>38</v>
      </c>
      <c r="H5794" s="406"/>
      <c r="I5794" s="407"/>
      <c r="J5794" s="407"/>
      <c r="K5794" s="408"/>
    </row>
    <row r="5795" spans="2:11" x14ac:dyDescent="0.25">
      <c r="B5795" s="122">
        <f t="shared" si="90"/>
        <v>5793</v>
      </c>
      <c r="C5795" s="376">
        <v>45545</v>
      </c>
      <c r="D5795" s="236" t="s">
        <v>172</v>
      </c>
      <c r="E5795" s="228" t="str">
        <f>VLOOKUP(D5795,Y$4:AA5797,2,FALSE)</f>
        <v>لودر</v>
      </c>
      <c r="F5795" s="228" t="str">
        <f>VLOOKUP(D5795,Y$4:AA5797,3,FALSE)</f>
        <v>محمد پور</v>
      </c>
      <c r="G5795" s="416">
        <v>72</v>
      </c>
      <c r="H5795" s="406"/>
      <c r="I5795" s="407"/>
      <c r="J5795" s="407"/>
      <c r="K5795" s="408"/>
    </row>
    <row r="5796" spans="2:11" x14ac:dyDescent="0.25">
      <c r="B5796" s="122">
        <f t="shared" si="90"/>
        <v>5794</v>
      </c>
      <c r="C5796" s="376">
        <v>45545</v>
      </c>
      <c r="D5796" s="236" t="s">
        <v>173</v>
      </c>
      <c r="E5796" s="228" t="str">
        <f>VLOOKUP(D5796,Y$4:AA5798,2,FALSE)</f>
        <v>تانکر آب</v>
      </c>
      <c r="F5796" s="228" t="str">
        <f>VLOOKUP(D5796,Y$4:AA5798,3,FALSE)</f>
        <v>محمد پور</v>
      </c>
      <c r="G5796" s="416">
        <v>0</v>
      </c>
      <c r="H5796" s="406"/>
      <c r="I5796" s="407"/>
      <c r="J5796" s="407"/>
      <c r="K5796" s="408"/>
    </row>
    <row r="5797" spans="2:11" x14ac:dyDescent="0.25">
      <c r="B5797" s="122">
        <f t="shared" si="90"/>
        <v>5795</v>
      </c>
      <c r="C5797" s="376">
        <v>45545</v>
      </c>
      <c r="D5797" s="236" t="s">
        <v>174</v>
      </c>
      <c r="E5797" s="228" t="str">
        <f>VLOOKUP(D5797,Y$4:AA5799,2,FALSE)</f>
        <v>غلطک پاچه بزی</v>
      </c>
      <c r="F5797" s="228" t="str">
        <f>VLOOKUP(D5797,Y$4:AA5799,3,FALSE)</f>
        <v>محمد پور</v>
      </c>
      <c r="G5797" s="416">
        <v>0</v>
      </c>
      <c r="H5797" s="406"/>
      <c r="I5797" s="407"/>
      <c r="J5797" s="407"/>
      <c r="K5797" s="408"/>
    </row>
    <row r="5798" spans="2:11" x14ac:dyDescent="0.25">
      <c r="B5798" s="122">
        <f t="shared" si="90"/>
        <v>5796</v>
      </c>
      <c r="C5798" s="376">
        <v>45545</v>
      </c>
      <c r="D5798" s="236" t="s">
        <v>176</v>
      </c>
      <c r="E5798" s="228" t="str">
        <f>VLOOKUP(D5798,Y$4:AA5800,2,FALSE)</f>
        <v>بلدوزر</v>
      </c>
      <c r="F5798" s="228" t="str">
        <f>VLOOKUP(D5798,Y$4:AA5800,3,FALSE)</f>
        <v>محمد پور</v>
      </c>
      <c r="G5798" s="416">
        <v>395</v>
      </c>
      <c r="H5798" s="406"/>
      <c r="I5798" s="407"/>
      <c r="J5798" s="407"/>
      <c r="K5798" s="408"/>
    </row>
    <row r="5799" spans="2:11" x14ac:dyDescent="0.25">
      <c r="B5799" s="122">
        <f t="shared" si="90"/>
        <v>5797</v>
      </c>
      <c r="C5799" s="376">
        <v>45545</v>
      </c>
      <c r="D5799" s="236" t="s">
        <v>177</v>
      </c>
      <c r="E5799" s="228" t="str">
        <f>VLOOKUP(D5799,Y$4:AA5801,2,FALSE)</f>
        <v>کمپرسی جفت</v>
      </c>
      <c r="F5799" s="228" t="str">
        <f>VLOOKUP(D5799,Y$4:AA5801,3,FALSE)</f>
        <v>محمد پور</v>
      </c>
      <c r="G5799" s="416">
        <v>171</v>
      </c>
      <c r="H5799" s="406"/>
      <c r="I5799" s="407"/>
      <c r="J5799" s="407"/>
      <c r="K5799" s="408"/>
    </row>
    <row r="5800" spans="2:11" x14ac:dyDescent="0.25">
      <c r="B5800" s="122">
        <f t="shared" si="90"/>
        <v>5798</v>
      </c>
      <c r="C5800" s="376">
        <v>45545</v>
      </c>
      <c r="D5800" s="236" t="s">
        <v>270</v>
      </c>
      <c r="E5800" s="228" t="str">
        <f>VLOOKUP(D5800,Y$4:AA5802,2,FALSE)</f>
        <v>کمپرسی جفت</v>
      </c>
      <c r="F5800" s="228" t="str">
        <f>VLOOKUP(D5800,Y$4:AA5802,3,FALSE)</f>
        <v>محمد پور</v>
      </c>
      <c r="G5800" s="416">
        <v>0</v>
      </c>
      <c r="H5800" s="406"/>
      <c r="I5800" s="407"/>
      <c r="J5800" s="407"/>
      <c r="K5800" s="408"/>
    </row>
    <row r="5801" spans="2:11" x14ac:dyDescent="0.25">
      <c r="B5801" s="122">
        <f t="shared" si="90"/>
        <v>5799</v>
      </c>
      <c r="C5801" s="376">
        <v>45545</v>
      </c>
      <c r="D5801" s="236" t="s">
        <v>268</v>
      </c>
      <c r="E5801" s="228" t="str">
        <f>VLOOKUP(D5801,Y$4:AA5803,2,FALSE)</f>
        <v>کمپرسی تک</v>
      </c>
      <c r="F5801" s="228" t="str">
        <f>VLOOKUP(D5801,Y$4:AA5803,3,FALSE)</f>
        <v>محمد پور</v>
      </c>
      <c r="G5801" s="416">
        <v>0</v>
      </c>
      <c r="H5801" s="406"/>
      <c r="I5801" s="407"/>
      <c r="J5801" s="407"/>
      <c r="K5801" s="408"/>
    </row>
    <row r="5802" spans="2:11" x14ac:dyDescent="0.25">
      <c r="B5802" s="122">
        <f t="shared" si="90"/>
        <v>5800</v>
      </c>
      <c r="C5802" s="376">
        <v>45545</v>
      </c>
      <c r="D5802" s="236" t="s">
        <v>260</v>
      </c>
      <c r="E5802" s="228" t="str">
        <f>VLOOKUP(D5802,Y$4:AA5804,2,FALSE)</f>
        <v>تانکر آب</v>
      </c>
      <c r="F5802" s="228" t="str">
        <f>VLOOKUP(D5802,Y$4:AA5804,3,FALSE)</f>
        <v>محمد پور</v>
      </c>
      <c r="G5802" s="416">
        <v>0</v>
      </c>
      <c r="H5802" s="406"/>
      <c r="I5802" s="407"/>
      <c r="J5802" s="407"/>
      <c r="K5802" s="408"/>
    </row>
    <row r="5803" spans="2:11" x14ac:dyDescent="0.25">
      <c r="B5803" s="122">
        <f t="shared" si="90"/>
        <v>5801</v>
      </c>
      <c r="C5803" s="376">
        <v>45545</v>
      </c>
      <c r="D5803" s="236" t="s">
        <v>284</v>
      </c>
      <c r="E5803" s="228" t="str">
        <f>VLOOKUP(D5803,Y$4:AA5805,2,FALSE)</f>
        <v>کمپرسی جفت</v>
      </c>
      <c r="F5803" s="228" t="str">
        <f>VLOOKUP(D5803,Y$4:AA5805,3,FALSE)</f>
        <v>محمد پور</v>
      </c>
      <c r="G5803" s="416">
        <v>277</v>
      </c>
      <c r="H5803" s="406"/>
      <c r="I5803" s="407"/>
      <c r="J5803" s="407"/>
      <c r="K5803" s="408"/>
    </row>
    <row r="5804" spans="2:11" x14ac:dyDescent="0.25">
      <c r="B5804" s="122">
        <f t="shared" si="90"/>
        <v>5802</v>
      </c>
      <c r="C5804" s="376">
        <v>45545</v>
      </c>
      <c r="D5804" s="236" t="s">
        <v>359</v>
      </c>
      <c r="E5804" s="228" t="str">
        <f>VLOOKUP(D5804,Y$4:AA5806,2,FALSE)</f>
        <v>کمپرسی جفت</v>
      </c>
      <c r="F5804" s="228" t="str">
        <f>VLOOKUP(D5804,Y$4:AA5806,3,FALSE)</f>
        <v>محمد پور</v>
      </c>
      <c r="G5804" s="416">
        <v>0</v>
      </c>
      <c r="H5804" s="406"/>
      <c r="I5804" s="407"/>
      <c r="J5804" s="407"/>
      <c r="K5804" s="408"/>
    </row>
    <row r="5805" spans="2:11" x14ac:dyDescent="0.25">
      <c r="B5805" s="122">
        <f t="shared" si="90"/>
        <v>5803</v>
      </c>
      <c r="C5805" s="376">
        <v>45545</v>
      </c>
      <c r="D5805" s="236" t="s">
        <v>361</v>
      </c>
      <c r="E5805" s="228" t="str">
        <f>VLOOKUP(D5805,Y$4:AA5807,2,FALSE)</f>
        <v>لودر</v>
      </c>
      <c r="F5805" s="228" t="str">
        <f>VLOOKUP(D5805,Y$4:AA5807,3,FALSE)</f>
        <v>محمد پور</v>
      </c>
      <c r="G5805" s="416">
        <v>0</v>
      </c>
      <c r="H5805" s="406"/>
      <c r="I5805" s="407"/>
      <c r="J5805" s="407"/>
      <c r="K5805" s="408"/>
    </row>
    <row r="5806" spans="2:11" x14ac:dyDescent="0.25">
      <c r="B5806" s="122">
        <f t="shared" si="90"/>
        <v>5804</v>
      </c>
      <c r="C5806" s="376">
        <v>45545</v>
      </c>
      <c r="D5806" s="236" t="s">
        <v>393</v>
      </c>
      <c r="E5806" s="228" t="str">
        <f>VLOOKUP(D5806,Y$4:AA5808,2,FALSE)</f>
        <v xml:space="preserve"> پمپ بتن</v>
      </c>
      <c r="F5806" s="228" t="str">
        <f>VLOOKUP(D5806,Y$4:AA5808,3,FALSE)</f>
        <v>اسماعیل پور</v>
      </c>
      <c r="G5806" s="416">
        <v>150</v>
      </c>
      <c r="H5806" s="406"/>
      <c r="I5806" s="407"/>
      <c r="J5806" s="407"/>
      <c r="K5806" s="408"/>
    </row>
    <row r="5807" spans="2:11" x14ac:dyDescent="0.25">
      <c r="B5807" s="122">
        <f t="shared" si="90"/>
        <v>5805</v>
      </c>
      <c r="C5807" s="376">
        <v>45545</v>
      </c>
      <c r="D5807" s="236" t="s">
        <v>387</v>
      </c>
      <c r="E5807" s="228" t="str">
        <f>VLOOKUP(D5807,Y$4:AA5809,2,FALSE)</f>
        <v>کمپرسی تک</v>
      </c>
      <c r="F5807" s="228" t="str">
        <f>VLOOKUP(D5807,Y$4:AA5809,3,FALSE)</f>
        <v>جواد رضاپور</v>
      </c>
      <c r="G5807" s="416">
        <v>0</v>
      </c>
      <c r="H5807" s="406"/>
      <c r="I5807" s="407"/>
      <c r="J5807" s="407"/>
      <c r="K5807" s="408"/>
    </row>
    <row r="5808" spans="2:11" x14ac:dyDescent="0.25">
      <c r="B5808" s="122">
        <f t="shared" si="90"/>
        <v>5806</v>
      </c>
      <c r="C5808" s="376">
        <v>45545</v>
      </c>
      <c r="D5808" s="236" t="s">
        <v>388</v>
      </c>
      <c r="E5808" s="228" t="str">
        <f>VLOOKUP(D5808,Y$4:AA5810,2,FALSE)</f>
        <v>کمپرسی تک</v>
      </c>
      <c r="F5808" s="228" t="str">
        <f>VLOOKUP(D5808,Y$4:AA5810,3,FALSE)</f>
        <v>جواد رضاپور</v>
      </c>
      <c r="G5808" s="416">
        <v>0</v>
      </c>
      <c r="H5808" s="406"/>
      <c r="I5808" s="407"/>
      <c r="J5808" s="407"/>
      <c r="K5808" s="408"/>
    </row>
    <row r="5809" spans="2:11" x14ac:dyDescent="0.25">
      <c r="B5809" s="122">
        <f t="shared" si="90"/>
        <v>5807</v>
      </c>
      <c r="C5809" s="376">
        <v>45545</v>
      </c>
      <c r="D5809" s="236" t="s">
        <v>397</v>
      </c>
      <c r="E5809" s="228" t="str">
        <f>VLOOKUP(D5809,Y$4:AA5811,2,FALSE)</f>
        <v>لودر</v>
      </c>
      <c r="F5809" s="228" t="str">
        <f>VLOOKUP(D5809,Y$4:AA5811,3,FALSE)</f>
        <v>جواد رضاپور</v>
      </c>
      <c r="G5809" s="416">
        <v>0</v>
      </c>
      <c r="H5809" s="406"/>
      <c r="I5809" s="407"/>
      <c r="J5809" s="407"/>
      <c r="K5809" s="408"/>
    </row>
    <row r="5810" spans="2:11" x14ac:dyDescent="0.25">
      <c r="B5810" s="122">
        <f t="shared" si="90"/>
        <v>5808</v>
      </c>
      <c r="C5810" s="376">
        <v>45545</v>
      </c>
      <c r="D5810" s="236" t="s">
        <v>435</v>
      </c>
      <c r="E5810" s="228" t="str">
        <f>VLOOKUP(D5810,Y$4:AA5812,2,FALSE)</f>
        <v>بلدوزر</v>
      </c>
      <c r="F5810" s="228" t="str">
        <f>VLOOKUP(D5810,Y$4:AA5812,3,FALSE)</f>
        <v>جواد رضاپور</v>
      </c>
      <c r="G5810" s="416">
        <v>266</v>
      </c>
      <c r="H5810" s="406"/>
      <c r="I5810" s="407"/>
      <c r="J5810" s="407"/>
      <c r="K5810" s="408"/>
    </row>
    <row r="5811" spans="2:11" x14ac:dyDescent="0.25">
      <c r="B5811" s="122">
        <f t="shared" si="90"/>
        <v>5809</v>
      </c>
      <c r="C5811" s="376">
        <v>45545</v>
      </c>
      <c r="D5811" s="236" t="s">
        <v>436</v>
      </c>
      <c r="E5811" s="228" t="str">
        <f>VLOOKUP(D5811,Y$4:AA5813,2,FALSE)</f>
        <v>تانکر آب</v>
      </c>
      <c r="F5811" s="228" t="str">
        <f>VLOOKUP(D5811,Y$4:AA5813,3,FALSE)</f>
        <v>جواد رضاپور</v>
      </c>
      <c r="G5811" s="416">
        <v>0</v>
      </c>
      <c r="H5811" s="406"/>
      <c r="I5811" s="407"/>
      <c r="J5811" s="407"/>
      <c r="K5811" s="408"/>
    </row>
    <row r="5812" spans="2:11" x14ac:dyDescent="0.25">
      <c r="B5812" s="122">
        <f t="shared" si="90"/>
        <v>5810</v>
      </c>
      <c r="C5812" s="376">
        <v>45545</v>
      </c>
      <c r="D5812" s="361" t="s">
        <v>261</v>
      </c>
      <c r="E5812" s="228" t="str">
        <f>VLOOKUP(D5812,Y$4:AA5814,2,FALSE)</f>
        <v>تانکر آب</v>
      </c>
      <c r="F5812" s="228" t="str">
        <f>VLOOKUP(D5812,Y$4:AA5814,3,FALSE)</f>
        <v>خاکسارنژاد</v>
      </c>
      <c r="G5812" s="416">
        <v>0</v>
      </c>
      <c r="H5812" s="406"/>
      <c r="I5812" s="407"/>
      <c r="J5812" s="407"/>
      <c r="K5812" s="408"/>
    </row>
    <row r="5813" spans="2:11" x14ac:dyDescent="0.25">
      <c r="B5813" s="122">
        <f t="shared" ref="B5813:B5876" si="91">ROW()-2</f>
        <v>5811</v>
      </c>
      <c r="C5813" s="376">
        <v>45545</v>
      </c>
      <c r="D5813" s="137" t="s">
        <v>487</v>
      </c>
      <c r="E5813" s="228" t="str">
        <f>VLOOKUP(D5813,Y$4:AA5815,2,FALSE)</f>
        <v>کمپرسی تک</v>
      </c>
      <c r="F5813" s="228" t="str">
        <f>VLOOKUP(D5813,Y$4:AA5815,3,FALSE)</f>
        <v>رمضانی مقدم</v>
      </c>
      <c r="G5813" s="416">
        <v>0</v>
      </c>
      <c r="H5813" s="406"/>
      <c r="I5813" s="407"/>
      <c r="J5813" s="407"/>
      <c r="K5813" s="408"/>
    </row>
    <row r="5814" spans="2:11" x14ac:dyDescent="0.25">
      <c r="B5814" s="122">
        <f t="shared" si="91"/>
        <v>5812</v>
      </c>
      <c r="C5814" s="376">
        <v>45545</v>
      </c>
      <c r="D5814" s="137" t="s">
        <v>488</v>
      </c>
      <c r="E5814" s="228" t="str">
        <f>VLOOKUP(D5814,Y$4:AA5816,2,FALSE)</f>
        <v>کمپرسی تک</v>
      </c>
      <c r="F5814" s="228" t="str">
        <f>VLOOKUP(D5814,Y$4:AA5816,3,FALSE)</f>
        <v>رمضانی مقدم</v>
      </c>
      <c r="G5814" s="416">
        <v>0</v>
      </c>
      <c r="H5814" s="406"/>
      <c r="I5814" s="407"/>
      <c r="J5814" s="407"/>
      <c r="K5814" s="408"/>
    </row>
    <row r="5815" spans="2:11" x14ac:dyDescent="0.25">
      <c r="B5815" s="122">
        <f t="shared" si="91"/>
        <v>5813</v>
      </c>
      <c r="C5815" s="376">
        <v>45545</v>
      </c>
      <c r="D5815" s="137" t="s">
        <v>489</v>
      </c>
      <c r="E5815" s="228" t="str">
        <f>VLOOKUP(D5815,Y$4:AA5817,2,FALSE)</f>
        <v>کمپرسی تک</v>
      </c>
      <c r="F5815" s="228" t="str">
        <f>VLOOKUP(D5815,Y$4:AA5817,3,FALSE)</f>
        <v>رمضانی مقدم</v>
      </c>
      <c r="G5815" s="416">
        <v>0</v>
      </c>
      <c r="H5815" s="406"/>
      <c r="I5815" s="407"/>
      <c r="J5815" s="407"/>
      <c r="K5815" s="408"/>
    </row>
    <row r="5816" spans="2:11" x14ac:dyDescent="0.25">
      <c r="B5816" s="122">
        <f t="shared" si="91"/>
        <v>5814</v>
      </c>
      <c r="C5816" s="376">
        <v>45545</v>
      </c>
      <c r="D5816" s="137" t="s">
        <v>490</v>
      </c>
      <c r="E5816" s="228" t="str">
        <f>VLOOKUP(D5816,Y$4:AA5818,2,FALSE)</f>
        <v>کمپرسی تک</v>
      </c>
      <c r="F5816" s="228" t="str">
        <f>VLOOKUP(D5816,Y$4:AA5818,3,FALSE)</f>
        <v>رمضانی مقدم</v>
      </c>
      <c r="G5816" s="416">
        <v>0</v>
      </c>
      <c r="H5816" s="406"/>
      <c r="I5816" s="407"/>
      <c r="J5816" s="407"/>
      <c r="K5816" s="408"/>
    </row>
    <row r="5817" spans="2:11" x14ac:dyDescent="0.25">
      <c r="B5817" s="122">
        <f t="shared" si="91"/>
        <v>5815</v>
      </c>
      <c r="C5817" s="376">
        <v>45545</v>
      </c>
      <c r="D5817" s="137" t="s">
        <v>491</v>
      </c>
      <c r="E5817" s="228" t="str">
        <f>VLOOKUP(D5817,Y$4:AA5819,2,FALSE)</f>
        <v>لودر</v>
      </c>
      <c r="F5817" s="228" t="str">
        <f>VLOOKUP(D5817,Y$4:AA5819,3,FALSE)</f>
        <v>رمضانی مقدم</v>
      </c>
      <c r="G5817" s="416">
        <v>0</v>
      </c>
      <c r="H5817" s="406"/>
      <c r="I5817" s="407"/>
      <c r="J5817" s="407"/>
      <c r="K5817" s="408"/>
    </row>
    <row r="5818" spans="2:11" x14ac:dyDescent="0.25">
      <c r="B5818" s="122">
        <f t="shared" si="91"/>
        <v>5816</v>
      </c>
      <c r="C5818" s="375">
        <v>45546</v>
      </c>
      <c r="D5818" s="236" t="s">
        <v>127</v>
      </c>
      <c r="E5818" s="223" t="str">
        <f>VLOOKUP(D5818,Y$4:AA5820,2,FALSE)</f>
        <v>بلدوزر</v>
      </c>
      <c r="F5818" s="223" t="str">
        <f>VLOOKUP(D5818,Y$4:AA5820,3,FALSE)</f>
        <v>شرکتی-رجب زاده</v>
      </c>
      <c r="G5818" s="406">
        <v>0</v>
      </c>
      <c r="H5818" s="406"/>
      <c r="I5818" s="407"/>
      <c r="J5818" s="407"/>
      <c r="K5818" s="408"/>
    </row>
    <row r="5819" spans="2:11" x14ac:dyDescent="0.25">
      <c r="B5819" s="122">
        <f t="shared" si="91"/>
        <v>5817</v>
      </c>
      <c r="C5819" s="375">
        <v>45546</v>
      </c>
      <c r="D5819" s="236" t="s">
        <v>297</v>
      </c>
      <c r="E5819" s="223" t="str">
        <f>VLOOKUP(D5819,Y$4:AA5821,2,FALSE)</f>
        <v>بلدوزر</v>
      </c>
      <c r="F5819" s="223" t="str">
        <f>VLOOKUP(D5819,Y$4:AA5821,3,FALSE)</f>
        <v>شرکتی-نخعی</v>
      </c>
      <c r="G5819" s="406">
        <v>0</v>
      </c>
      <c r="H5819" s="406"/>
      <c r="I5819" s="407"/>
      <c r="J5819" s="407"/>
      <c r="K5819" s="408"/>
    </row>
    <row r="5820" spans="2:11" x14ac:dyDescent="0.25">
      <c r="B5820" s="122">
        <f t="shared" si="91"/>
        <v>5818</v>
      </c>
      <c r="C5820" s="375">
        <v>45546</v>
      </c>
      <c r="D5820" s="236" t="s">
        <v>88</v>
      </c>
      <c r="E5820" s="223" t="str">
        <f>VLOOKUP(D5820,Y$4:AA5822,2,FALSE)</f>
        <v>گریدر  ۱۶g</v>
      </c>
      <c r="F5820" s="223" t="str">
        <f>VLOOKUP(D5820,Y$4:AA5822,3,FALSE)</f>
        <v>شرکتی-یگانه</v>
      </c>
      <c r="G5820" s="406">
        <v>0</v>
      </c>
      <c r="H5820" s="406"/>
      <c r="I5820" s="407"/>
      <c r="J5820" s="407"/>
      <c r="K5820" s="408"/>
    </row>
    <row r="5821" spans="2:11" x14ac:dyDescent="0.25">
      <c r="B5821" s="122">
        <f t="shared" si="91"/>
        <v>5819</v>
      </c>
      <c r="C5821" s="375">
        <v>45546</v>
      </c>
      <c r="D5821" s="236" t="s">
        <v>301</v>
      </c>
      <c r="E5821" s="223" t="str">
        <f>VLOOKUP(D5821,Y$4:AA5823,2,FALSE)</f>
        <v>گریدر  ۱۶g</v>
      </c>
      <c r="F5821" s="223" t="str">
        <f>VLOOKUP(D5821,Y$4:AA5823,3,FALSE)</f>
        <v>شرکتی-حسن پور</v>
      </c>
      <c r="G5821" s="406">
        <v>0</v>
      </c>
      <c r="H5821" s="406"/>
      <c r="I5821" s="407"/>
      <c r="J5821" s="407"/>
      <c r="K5821" s="408"/>
    </row>
    <row r="5822" spans="2:11" x14ac:dyDescent="0.25">
      <c r="B5822" s="122">
        <f t="shared" si="91"/>
        <v>5820</v>
      </c>
      <c r="C5822" s="375">
        <v>45546</v>
      </c>
      <c r="D5822" s="236" t="s">
        <v>120</v>
      </c>
      <c r="E5822" s="223" t="str">
        <f>VLOOKUP(D5822,Y$4:AA5824,2,FALSE)</f>
        <v>میکسراتکو</v>
      </c>
      <c r="F5822" s="223" t="str">
        <f>VLOOKUP(D5822,Y$4:AA5824,3,FALSE)</f>
        <v>شرکتی-شاکری</v>
      </c>
      <c r="G5822" s="406">
        <v>66</v>
      </c>
      <c r="H5822" s="406"/>
      <c r="I5822" s="407"/>
      <c r="J5822" s="407"/>
      <c r="K5822" s="408"/>
    </row>
    <row r="5823" spans="2:11" x14ac:dyDescent="0.25">
      <c r="B5823" s="122">
        <f t="shared" si="91"/>
        <v>5821</v>
      </c>
      <c r="C5823" s="375">
        <v>45546</v>
      </c>
      <c r="D5823" s="236" t="s">
        <v>122</v>
      </c>
      <c r="E5823" s="223" t="str">
        <f>VLOOKUP(D5823,Y$4:AA5825,2,FALSE)</f>
        <v>میکسر امیکو</v>
      </c>
      <c r="F5823" s="223" t="str">
        <f>VLOOKUP(D5823,Y$4:AA5825,3,FALSE)</f>
        <v>شرکتی-زراعتی</v>
      </c>
      <c r="G5823" s="406">
        <v>0</v>
      </c>
      <c r="H5823" s="406"/>
      <c r="I5823" s="407"/>
      <c r="J5823" s="407"/>
      <c r="K5823" s="408"/>
    </row>
    <row r="5824" spans="2:11" x14ac:dyDescent="0.25">
      <c r="B5824" s="122">
        <f t="shared" si="91"/>
        <v>5822</v>
      </c>
      <c r="C5824" s="375">
        <v>45546</v>
      </c>
      <c r="D5824" s="236" t="s">
        <v>356</v>
      </c>
      <c r="E5824" s="223" t="str">
        <f>VLOOKUP(D5824,Y$4:AA5826,2,FALSE)</f>
        <v>میکسر اتکو</v>
      </c>
      <c r="F5824" s="223" t="str">
        <f>VLOOKUP(D5824,Y$4:AA5826,3,FALSE)</f>
        <v>-</v>
      </c>
      <c r="G5824" s="406">
        <v>74</v>
      </c>
      <c r="H5824" s="406"/>
      <c r="I5824" s="407"/>
      <c r="J5824" s="407"/>
      <c r="K5824" s="408"/>
    </row>
    <row r="5825" spans="2:11" x14ac:dyDescent="0.25">
      <c r="B5825" s="122">
        <f t="shared" si="91"/>
        <v>5823</v>
      </c>
      <c r="C5825" s="375">
        <v>45546</v>
      </c>
      <c r="D5825" s="236" t="s">
        <v>460</v>
      </c>
      <c r="E5825" s="223" t="str">
        <f>VLOOKUP(D5825,Y$4:AA5827,2,FALSE)</f>
        <v>میکسر امیکو</v>
      </c>
      <c r="F5825" s="223" t="str">
        <f>VLOOKUP(D5825,Y$4:AA5827,3,FALSE)</f>
        <v>شرکتی-زراعتی</v>
      </c>
      <c r="G5825" s="406">
        <v>0</v>
      </c>
      <c r="H5825" s="406"/>
      <c r="I5825" s="407"/>
      <c r="J5825" s="407"/>
      <c r="K5825" s="408"/>
    </row>
    <row r="5826" spans="2:11" x14ac:dyDescent="0.25">
      <c r="B5826" s="122">
        <f t="shared" si="91"/>
        <v>5824</v>
      </c>
      <c r="C5826" s="375">
        <v>45546</v>
      </c>
      <c r="D5826" s="236" t="s">
        <v>119</v>
      </c>
      <c r="E5826" s="223" t="str">
        <f>VLOOKUP(D5826,Y$4:AA5828,2,FALSE)</f>
        <v>غلطک</v>
      </c>
      <c r="F5826" s="223" t="str">
        <f>VLOOKUP(D5826,Y$4:AA5828,3,FALSE)</f>
        <v>شرکتی-جمالی</v>
      </c>
      <c r="G5826" s="406">
        <v>0</v>
      </c>
      <c r="H5826" s="406"/>
      <c r="I5826" s="407"/>
      <c r="J5826" s="407"/>
      <c r="K5826" s="408"/>
    </row>
    <row r="5827" spans="2:11" x14ac:dyDescent="0.25">
      <c r="B5827" s="122">
        <f t="shared" si="91"/>
        <v>5825</v>
      </c>
      <c r="C5827" s="375">
        <v>45546</v>
      </c>
      <c r="D5827" s="236" t="s">
        <v>110</v>
      </c>
      <c r="E5827" s="223" t="str">
        <f>VLOOKUP(D5827,Y$4:AA5829,2,FALSE)</f>
        <v>غلطک</v>
      </c>
      <c r="F5827" s="223" t="str">
        <f>VLOOKUP(D5827,Y$4:AA5829,3,FALSE)</f>
        <v>شرکتی-شیری</v>
      </c>
      <c r="G5827" s="406">
        <v>105</v>
      </c>
      <c r="H5827" s="406"/>
      <c r="I5827" s="407"/>
      <c r="J5827" s="407"/>
      <c r="K5827" s="408"/>
    </row>
    <row r="5828" spans="2:11" x14ac:dyDescent="0.25">
      <c r="B5828" s="122">
        <f t="shared" si="91"/>
        <v>5826</v>
      </c>
      <c r="C5828" s="375">
        <v>45546</v>
      </c>
      <c r="D5828" s="236" t="s">
        <v>107</v>
      </c>
      <c r="E5828" s="223" t="str">
        <f>VLOOKUP(D5828,Y$4:AA5830,2,FALSE)</f>
        <v>غلطک</v>
      </c>
      <c r="F5828" s="223" t="str">
        <f>VLOOKUP(D5828,Y$4:AA5830,3,FALSE)</f>
        <v>شرکتی-دیانتی</v>
      </c>
      <c r="G5828" s="406">
        <v>108</v>
      </c>
      <c r="H5828" s="406"/>
      <c r="I5828" s="407"/>
      <c r="J5828" s="407"/>
      <c r="K5828" s="408"/>
    </row>
    <row r="5829" spans="2:11" x14ac:dyDescent="0.25">
      <c r="B5829" s="122">
        <f t="shared" si="91"/>
        <v>5827</v>
      </c>
      <c r="C5829" s="375">
        <v>45546</v>
      </c>
      <c r="D5829" s="236" t="s">
        <v>285</v>
      </c>
      <c r="E5829" s="223" t="str">
        <f>VLOOKUP(D5829,Y$4:AA5831,2,FALSE)</f>
        <v>غلطک</v>
      </c>
      <c r="F5829" s="223" t="str">
        <f>VLOOKUP(D5829,Y$4:AA5831,3,FALSE)</f>
        <v>شرکتی-شیری</v>
      </c>
      <c r="G5829" s="406">
        <v>0</v>
      </c>
      <c r="H5829" s="406"/>
      <c r="I5829" s="407"/>
      <c r="J5829" s="407"/>
      <c r="K5829" s="408"/>
    </row>
    <row r="5830" spans="2:11" x14ac:dyDescent="0.25">
      <c r="B5830" s="122">
        <f t="shared" si="91"/>
        <v>5828</v>
      </c>
      <c r="C5830" s="375">
        <v>45546</v>
      </c>
      <c r="D5830" s="236" t="s">
        <v>380</v>
      </c>
      <c r="E5830" s="223" t="str">
        <f>VLOOKUP(D5830,Y$4:AA5832,2,FALSE)</f>
        <v>غلطک</v>
      </c>
      <c r="F5830" s="223">
        <f>VLOOKUP(D5830,Y$4:AA5832,3,FALSE)</f>
        <v>0</v>
      </c>
      <c r="G5830" s="406">
        <v>105</v>
      </c>
      <c r="H5830" s="406"/>
      <c r="I5830" s="407"/>
      <c r="J5830" s="407"/>
      <c r="K5830" s="408"/>
    </row>
    <row r="5831" spans="2:11" x14ac:dyDescent="0.25">
      <c r="B5831" s="122">
        <f t="shared" si="91"/>
        <v>5829</v>
      </c>
      <c r="C5831" s="375">
        <v>45546</v>
      </c>
      <c r="D5831" s="236" t="s">
        <v>381</v>
      </c>
      <c r="E5831" s="223" t="str">
        <f>VLOOKUP(D5831,Y$4:AA5833,2,FALSE)</f>
        <v>غلطک</v>
      </c>
      <c r="F5831" s="223">
        <f>VLOOKUP(D5831,Y$4:AA5833,3,FALSE)</f>
        <v>0</v>
      </c>
      <c r="G5831" s="406">
        <v>100</v>
      </c>
      <c r="H5831" s="406"/>
      <c r="I5831" s="407"/>
      <c r="J5831" s="407"/>
      <c r="K5831" s="408"/>
    </row>
    <row r="5832" spans="2:11" x14ac:dyDescent="0.25">
      <c r="B5832" s="122">
        <f t="shared" si="91"/>
        <v>5830</v>
      </c>
      <c r="C5832" s="375">
        <v>45546</v>
      </c>
      <c r="D5832" s="236" t="s">
        <v>91</v>
      </c>
      <c r="E5832" s="223" t="str">
        <f>VLOOKUP(D5832,Y$4:AA5834,2,FALSE)</f>
        <v>کامیون کمپرسی</v>
      </c>
      <c r="F5832" s="223" t="str">
        <f>VLOOKUP(D5832,Y$4:AA5834,3,FALSE)</f>
        <v>شرکتی-یحیی زاده</v>
      </c>
      <c r="G5832" s="406">
        <v>0</v>
      </c>
      <c r="H5832" s="406"/>
      <c r="I5832" s="407"/>
      <c r="J5832" s="407"/>
      <c r="K5832" s="408"/>
    </row>
    <row r="5833" spans="2:11" x14ac:dyDescent="0.25">
      <c r="B5833" s="122">
        <f t="shared" si="91"/>
        <v>5831</v>
      </c>
      <c r="C5833" s="375">
        <v>45546</v>
      </c>
      <c r="D5833" s="236" t="s">
        <v>94</v>
      </c>
      <c r="E5833" s="223" t="str">
        <f>VLOOKUP(D5833,Y$4:AA5835,2,FALSE)</f>
        <v>کامیون کمپرسی</v>
      </c>
      <c r="F5833" s="223" t="str">
        <f>VLOOKUP(D5833,Y$4:AA5835,3,FALSE)</f>
        <v>شرکتی-نوروز غلامی</v>
      </c>
      <c r="G5833" s="406">
        <v>0</v>
      </c>
      <c r="H5833" s="406"/>
      <c r="I5833" s="407"/>
      <c r="J5833" s="407"/>
      <c r="K5833" s="408"/>
    </row>
    <row r="5834" spans="2:11" x14ac:dyDescent="0.25">
      <c r="B5834" s="122">
        <f t="shared" si="91"/>
        <v>5832</v>
      </c>
      <c r="C5834" s="375">
        <v>45546</v>
      </c>
      <c r="D5834" s="236" t="s">
        <v>117</v>
      </c>
      <c r="E5834" s="223" t="str">
        <f>VLOOKUP(D5834,Y$4:AA5836,2,FALSE)</f>
        <v>کامیون کمپرسی</v>
      </c>
      <c r="F5834" s="223" t="str">
        <f>VLOOKUP(D5834,Y$4:AA5836,3,FALSE)</f>
        <v>شرکتی-علیرضا اقلیمی</v>
      </c>
      <c r="G5834" s="406">
        <v>0</v>
      </c>
      <c r="H5834" s="406"/>
      <c r="I5834" s="407"/>
      <c r="J5834" s="407"/>
      <c r="K5834" s="408"/>
    </row>
    <row r="5835" spans="2:11" x14ac:dyDescent="0.25">
      <c r="B5835" s="122">
        <f t="shared" si="91"/>
        <v>5833</v>
      </c>
      <c r="C5835" s="375">
        <v>45546</v>
      </c>
      <c r="D5835" s="236" t="s">
        <v>130</v>
      </c>
      <c r="E5835" s="223" t="str">
        <f>VLOOKUP(D5835,Y$4:AA5837,2,FALSE)</f>
        <v>تانکر ابپاش بنز</v>
      </c>
      <c r="F5835" s="223" t="str">
        <f>VLOOKUP(D5835,Y$4:AA5837,3,FALSE)</f>
        <v>شرکتی-بارانی</v>
      </c>
      <c r="G5835" s="406">
        <v>45</v>
      </c>
      <c r="H5835" s="406"/>
      <c r="I5835" s="407"/>
      <c r="J5835" s="407"/>
      <c r="K5835" s="408"/>
    </row>
    <row r="5836" spans="2:11" x14ac:dyDescent="0.25">
      <c r="B5836" s="122">
        <f t="shared" si="91"/>
        <v>5834</v>
      </c>
      <c r="C5836" s="375">
        <v>45546</v>
      </c>
      <c r="D5836" s="236" t="s">
        <v>96</v>
      </c>
      <c r="E5836" s="223" t="str">
        <f>VLOOKUP(D5836,Y$4:AA5838,2,FALSE)</f>
        <v>تانکر ابپاش بنز</v>
      </c>
      <c r="F5836" s="223" t="str">
        <f>VLOOKUP(D5836,Y$4:AA5838,3,FALSE)</f>
        <v>شرکتی-میامی</v>
      </c>
      <c r="G5836" s="406">
        <v>59</v>
      </c>
      <c r="H5836" s="406"/>
      <c r="I5836" s="407"/>
      <c r="J5836" s="407"/>
      <c r="K5836" s="408"/>
    </row>
    <row r="5837" spans="2:11" x14ac:dyDescent="0.25">
      <c r="B5837" s="122">
        <f t="shared" si="91"/>
        <v>5835</v>
      </c>
      <c r="C5837" s="375">
        <v>45546</v>
      </c>
      <c r="D5837" s="236" t="s">
        <v>114</v>
      </c>
      <c r="E5837" s="223" t="str">
        <f>VLOOKUP(D5837,Y$4:AA5839,2,FALSE)</f>
        <v>تانکر سوخت بنز</v>
      </c>
      <c r="F5837" s="223" t="str">
        <f>VLOOKUP(D5837,Y$4:AA5839,3,FALSE)</f>
        <v>شرکتی-برات زاده- از تاریخ 1 تیرماه</v>
      </c>
      <c r="G5837" s="406">
        <v>0</v>
      </c>
      <c r="H5837" s="406"/>
      <c r="I5837" s="407"/>
      <c r="J5837" s="407"/>
      <c r="K5837" s="408"/>
    </row>
    <row r="5838" spans="2:11" x14ac:dyDescent="0.25">
      <c r="B5838" s="122">
        <f t="shared" si="91"/>
        <v>5836</v>
      </c>
      <c r="C5838" s="375">
        <v>45546</v>
      </c>
      <c r="D5838" s="106" t="s">
        <v>399</v>
      </c>
      <c r="E5838" s="223" t="str">
        <f>VLOOKUP(D5838,Y$4:AA5840,2,FALSE)</f>
        <v xml:space="preserve"> لودر</v>
      </c>
      <c r="F5838" s="223" t="str">
        <f>VLOOKUP(D5838,Y$4:AA5840,3,FALSE)</f>
        <v>شرکتی-پیروزی</v>
      </c>
      <c r="G5838" s="406">
        <v>134</v>
      </c>
      <c r="H5838" s="406"/>
      <c r="I5838" s="407"/>
      <c r="J5838" s="407"/>
      <c r="K5838" s="408"/>
    </row>
    <row r="5839" spans="2:11" x14ac:dyDescent="0.25">
      <c r="B5839" s="122">
        <f t="shared" si="91"/>
        <v>5837</v>
      </c>
      <c r="C5839" s="375">
        <v>45546</v>
      </c>
      <c r="D5839" s="236" t="s">
        <v>158</v>
      </c>
      <c r="E5839" s="223" t="str">
        <f>VLOOKUP(D5839,Y$4:AA5841,2,FALSE)</f>
        <v>بیل مکانیکی</v>
      </c>
      <c r="F5839" s="223" t="str">
        <f>VLOOKUP(D5839,Y$4:AA5841,3,FALSE)</f>
        <v>تکبری</v>
      </c>
      <c r="G5839" s="406">
        <v>0</v>
      </c>
      <c r="H5839" s="406"/>
      <c r="I5839" s="407"/>
      <c r="J5839" s="407"/>
      <c r="K5839" s="408"/>
    </row>
    <row r="5840" spans="2:11" x14ac:dyDescent="0.25">
      <c r="B5840" s="122">
        <f t="shared" si="91"/>
        <v>5838</v>
      </c>
      <c r="C5840" s="375">
        <v>45546</v>
      </c>
      <c r="D5840" s="236" t="s">
        <v>144</v>
      </c>
      <c r="E5840" s="223" t="str">
        <f>VLOOKUP(D5840,Y$4:AA5842,2,FALSE)</f>
        <v>بلدوزر D85</v>
      </c>
      <c r="F5840" s="223" t="str">
        <f>VLOOKUP(D5840,Y$4:AA5842,3,FALSE)</f>
        <v>اکبری</v>
      </c>
      <c r="G5840" s="406">
        <v>0</v>
      </c>
      <c r="H5840" s="406"/>
      <c r="I5840" s="407"/>
      <c r="J5840" s="407"/>
      <c r="K5840" s="408"/>
    </row>
    <row r="5841" spans="2:11" x14ac:dyDescent="0.25">
      <c r="B5841" s="122">
        <f t="shared" si="91"/>
        <v>5839</v>
      </c>
      <c r="C5841" s="375">
        <v>45546</v>
      </c>
      <c r="D5841" s="236" t="s">
        <v>146</v>
      </c>
      <c r="E5841" s="223" t="str">
        <f>VLOOKUP(D5841,Y$4:AA5843,2,FALSE)</f>
        <v>بلدوزر D85</v>
      </c>
      <c r="F5841" s="223" t="str">
        <f>VLOOKUP(D5841,Y$4:AA5843,3,FALSE)</f>
        <v>اکبری</v>
      </c>
      <c r="G5841" s="406">
        <v>0</v>
      </c>
      <c r="H5841" s="406"/>
      <c r="I5841" s="407"/>
      <c r="J5841" s="407"/>
      <c r="K5841" s="408"/>
    </row>
    <row r="5842" spans="2:11" x14ac:dyDescent="0.25">
      <c r="B5842" s="122">
        <f t="shared" si="91"/>
        <v>5840</v>
      </c>
      <c r="C5842" s="375">
        <v>45546</v>
      </c>
      <c r="D5842" s="236" t="s">
        <v>147</v>
      </c>
      <c r="E5842" s="223" t="str">
        <f>VLOOKUP(D5842,Y$4:AA5844,2,FALSE)</f>
        <v>بلدوزر کاترپیلار D8</v>
      </c>
      <c r="F5842" s="223" t="str">
        <f>VLOOKUP(D5842,Y$4:AA5844,3,FALSE)</f>
        <v>حسن پور</v>
      </c>
      <c r="G5842" s="406">
        <v>0</v>
      </c>
      <c r="H5842" s="406"/>
      <c r="I5842" s="407"/>
      <c r="J5842" s="407"/>
      <c r="K5842" s="408"/>
    </row>
    <row r="5843" spans="2:11" x14ac:dyDescent="0.25">
      <c r="B5843" s="122">
        <f t="shared" si="91"/>
        <v>5841</v>
      </c>
      <c r="C5843" s="375">
        <v>45546</v>
      </c>
      <c r="D5843" s="236" t="s">
        <v>162</v>
      </c>
      <c r="E5843" s="223" t="str">
        <f>VLOOKUP(D5843,Y$4:AA5845,2,FALSE)</f>
        <v>بیل مکانیکی</v>
      </c>
      <c r="F5843" s="223" t="str">
        <f>VLOOKUP(D5843,Y$4:AA5845,3,FALSE)</f>
        <v>رضاپور</v>
      </c>
      <c r="G5843" s="406">
        <v>149</v>
      </c>
      <c r="H5843" s="406"/>
      <c r="I5843" s="407"/>
      <c r="J5843" s="407"/>
      <c r="K5843" s="408"/>
    </row>
    <row r="5844" spans="2:11" x14ac:dyDescent="0.25">
      <c r="B5844" s="122">
        <f t="shared" si="91"/>
        <v>5842</v>
      </c>
      <c r="C5844" s="375">
        <v>45546</v>
      </c>
      <c r="D5844" s="236" t="s">
        <v>398</v>
      </c>
      <c r="E5844" s="223" t="str">
        <f>VLOOKUP(D5844,Y$4:AA5846,2,FALSE)</f>
        <v>بلدوزر</v>
      </c>
      <c r="F5844" s="223" t="str">
        <f>VLOOKUP(D5844,Y$4:AA5846,3,FALSE)</f>
        <v>جواد رضاپور</v>
      </c>
      <c r="G5844" s="406">
        <v>0</v>
      </c>
      <c r="H5844" s="406"/>
      <c r="I5844" s="407"/>
      <c r="J5844" s="407"/>
      <c r="K5844" s="408"/>
    </row>
    <row r="5845" spans="2:11" x14ac:dyDescent="0.25">
      <c r="B5845" s="122">
        <f t="shared" si="91"/>
        <v>5843</v>
      </c>
      <c r="C5845" s="375">
        <v>45546</v>
      </c>
      <c r="D5845" s="236" t="s">
        <v>149</v>
      </c>
      <c r="E5845" s="223" t="str">
        <f>VLOOKUP(D5845,Y$4:AA5847,2,FALSE)</f>
        <v>لودر ZL50</v>
      </c>
      <c r="F5845" s="223" t="str">
        <f>VLOOKUP(D5845,Y$4:AA5847,3,FALSE)</f>
        <v>میرزایی</v>
      </c>
      <c r="G5845" s="406">
        <v>0</v>
      </c>
      <c r="H5845" s="406"/>
      <c r="I5845" s="407"/>
      <c r="J5845" s="407"/>
      <c r="K5845" s="408"/>
    </row>
    <row r="5846" spans="2:11" x14ac:dyDescent="0.25">
      <c r="B5846" s="122">
        <f t="shared" si="91"/>
        <v>5844</v>
      </c>
      <c r="C5846" s="375">
        <v>45546</v>
      </c>
      <c r="D5846" s="236" t="s">
        <v>150</v>
      </c>
      <c r="E5846" s="223" t="str">
        <f>VLOOKUP(D5846,Y$4:AA5848,2,FALSE)</f>
        <v>کامیون کمپرسی</v>
      </c>
      <c r="F5846" s="223" t="str">
        <f>VLOOKUP(D5846,Y$4:AA5848,3,FALSE)</f>
        <v>میرزایی</v>
      </c>
      <c r="G5846" s="406">
        <v>0</v>
      </c>
      <c r="H5846" s="406"/>
      <c r="I5846" s="407"/>
      <c r="J5846" s="407"/>
      <c r="K5846" s="408"/>
    </row>
    <row r="5847" spans="2:11" x14ac:dyDescent="0.25">
      <c r="B5847" s="122">
        <f t="shared" si="91"/>
        <v>5845</v>
      </c>
      <c r="C5847" s="375">
        <v>45546</v>
      </c>
      <c r="D5847" s="236" t="s">
        <v>152</v>
      </c>
      <c r="E5847" s="223" t="str">
        <f>VLOOKUP(D5847,Y$4:AA5849,2,FALSE)</f>
        <v>کامیون کمپرسی</v>
      </c>
      <c r="F5847" s="223" t="str">
        <f>VLOOKUP(D5847,Y$4:AA5849,3,FALSE)</f>
        <v>میرزایی</v>
      </c>
      <c r="G5847" s="406">
        <v>0</v>
      </c>
      <c r="H5847" s="406"/>
      <c r="I5847" s="407"/>
      <c r="J5847" s="407"/>
      <c r="K5847" s="408"/>
    </row>
    <row r="5848" spans="2:11" x14ac:dyDescent="0.25">
      <c r="B5848" s="122">
        <f t="shared" si="91"/>
        <v>5846</v>
      </c>
      <c r="C5848" s="375">
        <v>45546</v>
      </c>
      <c r="D5848" s="236" t="s">
        <v>153</v>
      </c>
      <c r="E5848" s="223" t="str">
        <f>VLOOKUP(D5848,Y$4:AA5850,2,FALSE)</f>
        <v>کامیون کمپرسی</v>
      </c>
      <c r="F5848" s="223" t="str">
        <f>VLOOKUP(D5848,Y$4:AA5850,3,FALSE)</f>
        <v>میرزایی</v>
      </c>
      <c r="G5848" s="406">
        <v>0</v>
      </c>
      <c r="H5848" s="406"/>
      <c r="I5848" s="407"/>
      <c r="J5848" s="407"/>
      <c r="K5848" s="408"/>
    </row>
    <row r="5849" spans="2:11" x14ac:dyDescent="0.25">
      <c r="B5849" s="122">
        <f t="shared" si="91"/>
        <v>5847</v>
      </c>
      <c r="C5849" s="375">
        <v>45546</v>
      </c>
      <c r="D5849" s="236" t="s">
        <v>137</v>
      </c>
      <c r="E5849" s="223" t="str">
        <f>VLOOKUP(D5849,Y$4:AA5851,2,FALSE)</f>
        <v>بیل مکانیکی</v>
      </c>
      <c r="F5849" s="223" t="str">
        <f>VLOOKUP(D5849,Y$4:AA5851,3,FALSE)</f>
        <v>انصاری</v>
      </c>
      <c r="G5849" s="406">
        <v>263</v>
      </c>
      <c r="H5849" s="406"/>
      <c r="I5849" s="407"/>
      <c r="J5849" s="407"/>
      <c r="K5849" s="408"/>
    </row>
    <row r="5850" spans="2:11" x14ac:dyDescent="0.25">
      <c r="B5850" s="122">
        <f t="shared" si="91"/>
        <v>5848</v>
      </c>
      <c r="C5850" s="375">
        <v>45546</v>
      </c>
      <c r="D5850" s="236" t="s">
        <v>139</v>
      </c>
      <c r="E5850" s="223" t="str">
        <f>VLOOKUP(D5850,Y$4:AA5852,2,FALSE)</f>
        <v>بیل مکانیکی</v>
      </c>
      <c r="F5850" s="223" t="str">
        <f>VLOOKUP(D5850,Y$4:AA5852,3,FALSE)</f>
        <v>انصاری</v>
      </c>
      <c r="G5850" s="406">
        <v>274</v>
      </c>
      <c r="H5850" s="406"/>
      <c r="I5850" s="407"/>
      <c r="J5850" s="407"/>
      <c r="K5850" s="408"/>
    </row>
    <row r="5851" spans="2:11" x14ac:dyDescent="0.25">
      <c r="B5851" s="122">
        <f t="shared" si="91"/>
        <v>5849</v>
      </c>
      <c r="C5851" s="375">
        <v>45546</v>
      </c>
      <c r="D5851" s="236" t="s">
        <v>141</v>
      </c>
      <c r="E5851" s="223" t="str">
        <f>VLOOKUP(D5851,Y$4:AA5853,2,FALSE)</f>
        <v>کامیون کمپرسی</v>
      </c>
      <c r="F5851" s="223" t="str">
        <f>VLOOKUP(D5851,Y$4:AA5853,3,FALSE)</f>
        <v>انصاری</v>
      </c>
      <c r="G5851" s="406">
        <v>0</v>
      </c>
      <c r="H5851" s="406"/>
      <c r="I5851" s="407"/>
      <c r="J5851" s="407"/>
      <c r="K5851" s="408"/>
    </row>
    <row r="5852" spans="2:11" x14ac:dyDescent="0.25">
      <c r="B5852" s="122">
        <f t="shared" si="91"/>
        <v>5850</v>
      </c>
      <c r="C5852" s="375">
        <v>45546</v>
      </c>
      <c r="D5852" s="236" t="s">
        <v>142</v>
      </c>
      <c r="E5852" s="223" t="str">
        <f>VLOOKUP(D5852,Y$4:AA5854,2,FALSE)</f>
        <v>کامیون کمپرسی</v>
      </c>
      <c r="F5852" s="223" t="str">
        <f>VLOOKUP(D5852,Y$4:AA5854,3,FALSE)</f>
        <v>انصاری</v>
      </c>
      <c r="G5852" s="406">
        <v>0</v>
      </c>
      <c r="H5852" s="406"/>
      <c r="I5852" s="407"/>
      <c r="J5852" s="407"/>
      <c r="K5852" s="408"/>
    </row>
    <row r="5853" spans="2:11" x14ac:dyDescent="0.25">
      <c r="B5853" s="122">
        <f t="shared" si="91"/>
        <v>5851</v>
      </c>
      <c r="C5853" s="375">
        <v>45546</v>
      </c>
      <c r="D5853" s="236" t="s">
        <v>143</v>
      </c>
      <c r="E5853" s="223" t="str">
        <f>VLOOKUP(D5853,Y$4:AA5855,2,FALSE)</f>
        <v>کامیون کمپرسی</v>
      </c>
      <c r="F5853" s="223" t="str">
        <f>VLOOKUP(D5853,Y$4:AA5855,3,FALSE)</f>
        <v>انصاری</v>
      </c>
      <c r="G5853" s="406">
        <v>0</v>
      </c>
      <c r="H5853" s="406"/>
      <c r="I5853" s="407"/>
      <c r="J5853" s="407"/>
      <c r="K5853" s="408"/>
    </row>
    <row r="5854" spans="2:11" x14ac:dyDescent="0.25">
      <c r="B5854" s="122">
        <f t="shared" si="91"/>
        <v>5852</v>
      </c>
      <c r="C5854" s="375">
        <v>45546</v>
      </c>
      <c r="D5854" s="236" t="s">
        <v>136</v>
      </c>
      <c r="E5854" s="223" t="str">
        <f>VLOOKUP(D5854,Y$4:AA5856,2,FALSE)</f>
        <v>بلدوزر</v>
      </c>
      <c r="F5854" s="223" t="str">
        <f>VLOOKUP(D5854,Y$4:AA5856,3,FALSE)</f>
        <v>انصاری</v>
      </c>
      <c r="G5854" s="406">
        <v>0</v>
      </c>
      <c r="H5854" s="406"/>
      <c r="I5854" s="407"/>
      <c r="J5854" s="407"/>
      <c r="K5854" s="408"/>
    </row>
    <row r="5855" spans="2:11" x14ac:dyDescent="0.25">
      <c r="B5855" s="122">
        <f t="shared" si="91"/>
        <v>5853</v>
      </c>
      <c r="C5855" s="375">
        <v>45546</v>
      </c>
      <c r="D5855" s="236" t="s">
        <v>286</v>
      </c>
      <c r="E5855" s="223" t="str">
        <f>VLOOKUP(D5855,Y$4:AA5857,2,FALSE)</f>
        <v>بلدوزر</v>
      </c>
      <c r="F5855" s="223" t="str">
        <f>VLOOKUP(D5855,Y$4:AA5857,3,FALSE)</f>
        <v>انصاری</v>
      </c>
      <c r="G5855" s="406">
        <v>0</v>
      </c>
      <c r="H5855" s="406"/>
      <c r="I5855" s="407"/>
      <c r="J5855" s="407"/>
      <c r="K5855" s="408"/>
    </row>
    <row r="5856" spans="2:11" x14ac:dyDescent="0.25">
      <c r="B5856" s="122">
        <f t="shared" si="91"/>
        <v>5854</v>
      </c>
      <c r="C5856" s="375">
        <v>45546</v>
      </c>
      <c r="D5856" s="236" t="s">
        <v>155</v>
      </c>
      <c r="E5856" s="223" t="str">
        <f>VLOOKUP(D5856,Y$4:AA5858,2,FALSE)</f>
        <v>لودر</v>
      </c>
      <c r="F5856" s="223" t="str">
        <f>VLOOKUP(D5856,Y$4:AA5858,3,FALSE)</f>
        <v>صداقت</v>
      </c>
      <c r="G5856" s="406">
        <v>0</v>
      </c>
      <c r="H5856" s="406"/>
      <c r="I5856" s="407"/>
      <c r="J5856" s="407"/>
      <c r="K5856" s="408"/>
    </row>
    <row r="5857" spans="2:11" x14ac:dyDescent="0.25">
      <c r="B5857" s="122">
        <f t="shared" si="91"/>
        <v>5855</v>
      </c>
      <c r="C5857" s="375">
        <v>45546</v>
      </c>
      <c r="D5857" s="236" t="s">
        <v>156</v>
      </c>
      <c r="E5857" s="223" t="str">
        <f>VLOOKUP(D5857,Y$4:AA5859,2,FALSE)</f>
        <v>کامیون کمپرسی</v>
      </c>
      <c r="F5857" s="223" t="str">
        <f>VLOOKUP(D5857,Y$4:AA5859,3,FALSE)</f>
        <v>صداقت</v>
      </c>
      <c r="G5857" s="406">
        <v>0</v>
      </c>
      <c r="H5857" s="406"/>
      <c r="I5857" s="407"/>
      <c r="J5857" s="407"/>
      <c r="K5857" s="408"/>
    </row>
    <row r="5858" spans="2:11" x14ac:dyDescent="0.25">
      <c r="B5858" s="122">
        <f t="shared" si="91"/>
        <v>5856</v>
      </c>
      <c r="C5858" s="375">
        <v>45546</v>
      </c>
      <c r="D5858" s="236" t="s">
        <v>157</v>
      </c>
      <c r="E5858" s="223" t="str">
        <f>VLOOKUP(D5858,Y$4:AA5860,2,FALSE)</f>
        <v>کامیون کمپرسی</v>
      </c>
      <c r="F5858" s="223" t="str">
        <f>VLOOKUP(D5858,Y$4:AA5860,3,FALSE)</f>
        <v>صداقت</v>
      </c>
      <c r="G5858" s="406">
        <v>0</v>
      </c>
      <c r="H5858" s="406"/>
      <c r="I5858" s="407"/>
      <c r="J5858" s="407"/>
      <c r="K5858" s="408"/>
    </row>
    <row r="5859" spans="2:11" x14ac:dyDescent="0.25">
      <c r="B5859" s="122">
        <f t="shared" si="91"/>
        <v>5857</v>
      </c>
      <c r="C5859" s="375">
        <v>45546</v>
      </c>
      <c r="D5859" s="236" t="s">
        <v>302</v>
      </c>
      <c r="E5859" s="223" t="str">
        <f>VLOOKUP(D5859,Y$4:AA5861,2,FALSE)</f>
        <v>کامیون کمپرسی</v>
      </c>
      <c r="F5859" s="223" t="str">
        <f>VLOOKUP(D5859,Y$4:AA5861,3,FALSE)</f>
        <v>صداقت</v>
      </c>
      <c r="G5859" s="406">
        <v>0</v>
      </c>
      <c r="H5859" s="406"/>
      <c r="I5859" s="407"/>
      <c r="J5859" s="407"/>
      <c r="K5859" s="408"/>
    </row>
    <row r="5860" spans="2:11" x14ac:dyDescent="0.25">
      <c r="B5860" s="122">
        <f t="shared" si="91"/>
        <v>5858</v>
      </c>
      <c r="C5860" s="375">
        <v>45546</v>
      </c>
      <c r="D5860" s="236" t="s">
        <v>266</v>
      </c>
      <c r="E5860" s="223" t="str">
        <f>VLOOKUP(D5860,Y$4:AA5862,2,FALSE)</f>
        <v>کامیون کمپرسی</v>
      </c>
      <c r="F5860" s="223" t="str">
        <f>VLOOKUP(D5860,Y$4:AA5862,3,FALSE)</f>
        <v>انصاری</v>
      </c>
      <c r="G5860" s="406">
        <v>172</v>
      </c>
      <c r="H5860" s="406"/>
      <c r="I5860" s="407"/>
      <c r="J5860" s="407"/>
      <c r="K5860" s="408"/>
    </row>
    <row r="5861" spans="2:11" x14ac:dyDescent="0.25">
      <c r="B5861" s="122">
        <f t="shared" si="91"/>
        <v>5859</v>
      </c>
      <c r="C5861" s="375">
        <v>45546</v>
      </c>
      <c r="D5861" s="236" t="s">
        <v>267</v>
      </c>
      <c r="E5861" s="223" t="str">
        <f>VLOOKUP(D5861,Y$4:AA5863,2,FALSE)</f>
        <v>کامیون کمپرسی</v>
      </c>
      <c r="F5861" s="223" t="str">
        <f>VLOOKUP(D5861,Y$4:AA5863,3,FALSE)</f>
        <v>انصاری</v>
      </c>
      <c r="G5861" s="406">
        <v>0</v>
      </c>
      <c r="H5861" s="406"/>
      <c r="I5861" s="407"/>
      <c r="J5861" s="407"/>
      <c r="K5861" s="408"/>
    </row>
    <row r="5862" spans="2:11" x14ac:dyDescent="0.25">
      <c r="B5862" s="122">
        <f t="shared" si="91"/>
        <v>5860</v>
      </c>
      <c r="C5862" s="375">
        <v>45546</v>
      </c>
      <c r="D5862" s="236" t="s">
        <v>258</v>
      </c>
      <c r="E5862" s="223" t="str">
        <f>VLOOKUP(D5862,Y$4:AA5864,2,FALSE)</f>
        <v>کامیون کمپرسی</v>
      </c>
      <c r="F5862" s="223" t="str">
        <f>VLOOKUP(D5862,Y$4:AA5864,3,FALSE)</f>
        <v>انصاری</v>
      </c>
      <c r="G5862" s="406">
        <v>200</v>
      </c>
      <c r="H5862" s="406"/>
      <c r="I5862" s="407"/>
      <c r="J5862" s="407"/>
      <c r="K5862" s="408"/>
    </row>
    <row r="5863" spans="2:11" x14ac:dyDescent="0.25">
      <c r="B5863" s="122">
        <f t="shared" si="91"/>
        <v>5861</v>
      </c>
      <c r="C5863" s="375">
        <v>45546</v>
      </c>
      <c r="D5863" s="236" t="s">
        <v>179</v>
      </c>
      <c r="E5863" s="223" t="str">
        <f>VLOOKUP(D5863,Y$4:AA5865,2,FALSE)</f>
        <v>تانکر آب</v>
      </c>
      <c r="F5863" s="223" t="str">
        <f>VLOOKUP(D5863,Y$4:AA5865,3,FALSE)</f>
        <v>گلپایگانی</v>
      </c>
      <c r="G5863" s="406">
        <v>94</v>
      </c>
      <c r="H5863" s="406"/>
      <c r="I5863" s="407"/>
      <c r="J5863" s="407"/>
      <c r="K5863" s="408"/>
    </row>
    <row r="5864" spans="2:11" x14ac:dyDescent="0.25">
      <c r="B5864" s="122">
        <f t="shared" si="91"/>
        <v>5862</v>
      </c>
      <c r="C5864" s="375">
        <v>45546</v>
      </c>
      <c r="D5864" s="236" t="s">
        <v>164</v>
      </c>
      <c r="E5864" s="223" t="str">
        <f>VLOOKUP(D5864,Y$4:AA5866,2,FALSE)</f>
        <v>گریدر 14G</v>
      </c>
      <c r="F5864" s="223" t="str">
        <f>VLOOKUP(D5864,Y$4:AA5866,3,FALSE)</f>
        <v>محمد پور</v>
      </c>
      <c r="G5864" s="406">
        <v>0</v>
      </c>
      <c r="H5864" s="406"/>
      <c r="I5864" s="407"/>
      <c r="J5864" s="407"/>
      <c r="K5864" s="408"/>
    </row>
    <row r="5865" spans="2:11" x14ac:dyDescent="0.25">
      <c r="B5865" s="122">
        <f t="shared" si="91"/>
        <v>5863</v>
      </c>
      <c r="C5865" s="375">
        <v>45546</v>
      </c>
      <c r="D5865" s="236" t="s">
        <v>168</v>
      </c>
      <c r="E5865" s="223" t="str">
        <f>VLOOKUP(D5865,Y$4:AA5867,2,FALSE)</f>
        <v>غلطک کششی</v>
      </c>
      <c r="F5865" s="223" t="str">
        <f>VLOOKUP(D5865,Y$4:AA5867,3,FALSE)</f>
        <v>محمد پور</v>
      </c>
      <c r="G5865" s="406">
        <v>0</v>
      </c>
      <c r="H5865" s="406"/>
      <c r="I5865" s="407"/>
      <c r="J5865" s="407"/>
      <c r="K5865" s="408"/>
    </row>
    <row r="5866" spans="2:11" x14ac:dyDescent="0.25">
      <c r="B5866" s="122">
        <f t="shared" si="91"/>
        <v>5864</v>
      </c>
      <c r="C5866" s="375">
        <v>45546</v>
      </c>
      <c r="D5866" s="236" t="s">
        <v>171</v>
      </c>
      <c r="E5866" s="223" t="str">
        <f>VLOOKUP(D5866,Y$4:AA5868,2,FALSE)</f>
        <v>غلطک کششی</v>
      </c>
      <c r="F5866" s="223" t="str">
        <f>VLOOKUP(D5866,Y$4:AA5868,3,FALSE)</f>
        <v>محمد پور</v>
      </c>
      <c r="G5866" s="406">
        <v>0</v>
      </c>
      <c r="H5866" s="406"/>
      <c r="I5866" s="407"/>
      <c r="J5866" s="407"/>
      <c r="K5866" s="408"/>
    </row>
    <row r="5867" spans="2:11" x14ac:dyDescent="0.25">
      <c r="B5867" s="122">
        <f t="shared" si="91"/>
        <v>5865</v>
      </c>
      <c r="C5867" s="375">
        <v>45546</v>
      </c>
      <c r="D5867" s="236" t="s">
        <v>172</v>
      </c>
      <c r="E5867" s="223" t="str">
        <f>VLOOKUP(D5867,Y$4:AA5869,2,FALSE)</f>
        <v>لودر</v>
      </c>
      <c r="F5867" s="223" t="str">
        <f>VLOOKUP(D5867,Y$4:AA5869,3,FALSE)</f>
        <v>محمد پور</v>
      </c>
      <c r="G5867" s="406">
        <v>99</v>
      </c>
      <c r="H5867" s="406"/>
      <c r="I5867" s="407"/>
      <c r="J5867" s="407"/>
      <c r="K5867" s="408"/>
    </row>
    <row r="5868" spans="2:11" x14ac:dyDescent="0.25">
      <c r="B5868" s="122">
        <f t="shared" si="91"/>
        <v>5866</v>
      </c>
      <c r="C5868" s="375">
        <v>45546</v>
      </c>
      <c r="D5868" s="236" t="s">
        <v>173</v>
      </c>
      <c r="E5868" s="223" t="str">
        <f>VLOOKUP(D5868,Y$4:AA5870,2,FALSE)</f>
        <v>تانکر آب</v>
      </c>
      <c r="F5868" s="223" t="str">
        <f>VLOOKUP(D5868,Y$4:AA5870,3,FALSE)</f>
        <v>محمد پور</v>
      </c>
      <c r="G5868" s="406">
        <v>0</v>
      </c>
      <c r="H5868" s="406"/>
      <c r="I5868" s="407"/>
      <c r="J5868" s="407"/>
      <c r="K5868" s="408"/>
    </row>
    <row r="5869" spans="2:11" x14ac:dyDescent="0.25">
      <c r="B5869" s="122">
        <f t="shared" si="91"/>
        <v>5867</v>
      </c>
      <c r="C5869" s="375">
        <v>45546</v>
      </c>
      <c r="D5869" s="236" t="s">
        <v>174</v>
      </c>
      <c r="E5869" s="223" t="str">
        <f>VLOOKUP(D5869,Y$4:AA5871,2,FALSE)</f>
        <v>غلطک پاچه بزی</v>
      </c>
      <c r="F5869" s="223" t="str">
        <f>VLOOKUP(D5869,Y$4:AA5871,3,FALSE)</f>
        <v>محمد پور</v>
      </c>
      <c r="G5869" s="406">
        <v>0</v>
      </c>
      <c r="H5869" s="406"/>
      <c r="I5869" s="407"/>
      <c r="J5869" s="407"/>
      <c r="K5869" s="408"/>
    </row>
    <row r="5870" spans="2:11" x14ac:dyDescent="0.25">
      <c r="B5870" s="122">
        <f t="shared" si="91"/>
        <v>5868</v>
      </c>
      <c r="C5870" s="375">
        <v>45546</v>
      </c>
      <c r="D5870" s="236" t="s">
        <v>176</v>
      </c>
      <c r="E5870" s="223" t="str">
        <f>VLOOKUP(D5870,Y$4:AA5872,2,FALSE)</f>
        <v>بلدوزر</v>
      </c>
      <c r="F5870" s="223" t="str">
        <f>VLOOKUP(D5870,Y$4:AA5872,3,FALSE)</f>
        <v>محمد پور</v>
      </c>
      <c r="G5870" s="406">
        <v>0</v>
      </c>
      <c r="H5870" s="406"/>
      <c r="I5870" s="407"/>
      <c r="J5870" s="407"/>
      <c r="K5870" s="408"/>
    </row>
    <row r="5871" spans="2:11" x14ac:dyDescent="0.25">
      <c r="B5871" s="122">
        <f t="shared" si="91"/>
        <v>5869</v>
      </c>
      <c r="C5871" s="375">
        <v>45546</v>
      </c>
      <c r="D5871" s="236" t="s">
        <v>177</v>
      </c>
      <c r="E5871" s="223" t="str">
        <f>VLOOKUP(D5871,Y$4:AA5873,2,FALSE)</f>
        <v>کمپرسی جفت</v>
      </c>
      <c r="F5871" s="223" t="str">
        <f>VLOOKUP(D5871,Y$4:AA5873,3,FALSE)</f>
        <v>محمد پور</v>
      </c>
      <c r="G5871" s="406">
        <v>0</v>
      </c>
      <c r="H5871" s="406"/>
      <c r="I5871" s="407"/>
      <c r="J5871" s="407"/>
      <c r="K5871" s="408"/>
    </row>
    <row r="5872" spans="2:11" x14ac:dyDescent="0.25">
      <c r="B5872" s="122">
        <f t="shared" si="91"/>
        <v>5870</v>
      </c>
      <c r="C5872" s="375">
        <v>45546</v>
      </c>
      <c r="D5872" s="236" t="s">
        <v>270</v>
      </c>
      <c r="E5872" s="223" t="str">
        <f>VLOOKUP(D5872,Y$4:AA5874,2,FALSE)</f>
        <v>کمپرسی جفت</v>
      </c>
      <c r="F5872" s="223" t="str">
        <f>VLOOKUP(D5872,Y$4:AA5874,3,FALSE)</f>
        <v>محمد پور</v>
      </c>
      <c r="G5872" s="406">
        <v>0</v>
      </c>
      <c r="H5872" s="406"/>
      <c r="I5872" s="407"/>
      <c r="J5872" s="407"/>
      <c r="K5872" s="408"/>
    </row>
    <row r="5873" spans="2:11" x14ac:dyDescent="0.25">
      <c r="B5873" s="122">
        <f t="shared" si="91"/>
        <v>5871</v>
      </c>
      <c r="C5873" s="375">
        <v>45546</v>
      </c>
      <c r="D5873" s="236" t="s">
        <v>268</v>
      </c>
      <c r="E5873" s="223" t="str">
        <f>VLOOKUP(D5873,Y$4:AA5875,2,FALSE)</f>
        <v>کمپرسی تک</v>
      </c>
      <c r="F5873" s="223" t="str">
        <f>VLOOKUP(D5873,Y$4:AA5875,3,FALSE)</f>
        <v>محمد پور</v>
      </c>
      <c r="G5873" s="406">
        <v>217</v>
      </c>
      <c r="H5873" s="406"/>
      <c r="I5873" s="407"/>
      <c r="J5873" s="407"/>
      <c r="K5873" s="408"/>
    </row>
    <row r="5874" spans="2:11" x14ac:dyDescent="0.25">
      <c r="B5874" s="122">
        <f t="shared" si="91"/>
        <v>5872</v>
      </c>
      <c r="C5874" s="375">
        <v>45546</v>
      </c>
      <c r="D5874" s="236" t="s">
        <v>260</v>
      </c>
      <c r="E5874" s="223" t="str">
        <f>VLOOKUP(D5874,Y$4:AA5876,2,FALSE)</f>
        <v>تانکر آب</v>
      </c>
      <c r="F5874" s="223" t="str">
        <f>VLOOKUP(D5874,Y$4:AA5876,3,FALSE)</f>
        <v>محمد پور</v>
      </c>
      <c r="G5874" s="406">
        <v>0</v>
      </c>
      <c r="H5874" s="406"/>
      <c r="I5874" s="407"/>
      <c r="J5874" s="407"/>
      <c r="K5874" s="408"/>
    </row>
    <row r="5875" spans="2:11" x14ac:dyDescent="0.25">
      <c r="B5875" s="122">
        <f t="shared" si="91"/>
        <v>5873</v>
      </c>
      <c r="C5875" s="375">
        <v>45546</v>
      </c>
      <c r="D5875" s="236" t="s">
        <v>284</v>
      </c>
      <c r="E5875" s="223" t="str">
        <f>VLOOKUP(D5875,Y$4:AA5877,2,FALSE)</f>
        <v>کمپرسی جفت</v>
      </c>
      <c r="F5875" s="223" t="str">
        <f>VLOOKUP(D5875,Y$4:AA5877,3,FALSE)</f>
        <v>محمد پور</v>
      </c>
      <c r="G5875" s="406">
        <v>100</v>
      </c>
      <c r="H5875" s="406"/>
      <c r="I5875" s="407"/>
      <c r="J5875" s="407"/>
      <c r="K5875" s="408"/>
    </row>
    <row r="5876" spans="2:11" x14ac:dyDescent="0.25">
      <c r="B5876" s="122">
        <f t="shared" si="91"/>
        <v>5874</v>
      </c>
      <c r="C5876" s="375">
        <v>45546</v>
      </c>
      <c r="D5876" s="236" t="s">
        <v>359</v>
      </c>
      <c r="E5876" s="223" t="str">
        <f>VLOOKUP(D5876,Y$4:AA5878,2,FALSE)</f>
        <v>کمپرسی جفت</v>
      </c>
      <c r="F5876" s="223" t="str">
        <f>VLOOKUP(D5876,Y$4:AA5878,3,FALSE)</f>
        <v>محمد پور</v>
      </c>
      <c r="G5876" s="406">
        <v>0</v>
      </c>
      <c r="H5876" s="406"/>
      <c r="I5876" s="407"/>
      <c r="J5876" s="407"/>
      <c r="K5876" s="408"/>
    </row>
    <row r="5877" spans="2:11" x14ac:dyDescent="0.25">
      <c r="B5877" s="122">
        <f t="shared" ref="B5877:B5940" si="92">ROW()-2</f>
        <v>5875</v>
      </c>
      <c r="C5877" s="375">
        <v>45546</v>
      </c>
      <c r="D5877" s="236" t="s">
        <v>361</v>
      </c>
      <c r="E5877" s="223" t="str">
        <f>VLOOKUP(D5877,Y$4:AA5879,2,FALSE)</f>
        <v>لودر</v>
      </c>
      <c r="F5877" s="223" t="str">
        <f>VLOOKUP(D5877,Y$4:AA5879,3,FALSE)</f>
        <v>محمد پور</v>
      </c>
      <c r="G5877" s="406">
        <v>244</v>
      </c>
      <c r="H5877" s="406"/>
      <c r="I5877" s="407"/>
      <c r="J5877" s="407"/>
      <c r="K5877" s="408"/>
    </row>
    <row r="5878" spans="2:11" x14ac:dyDescent="0.25">
      <c r="B5878" s="122">
        <f t="shared" si="92"/>
        <v>5876</v>
      </c>
      <c r="C5878" s="375">
        <v>45546</v>
      </c>
      <c r="D5878" s="236" t="s">
        <v>393</v>
      </c>
      <c r="E5878" s="223" t="str">
        <f>VLOOKUP(D5878,Y$4:AA5880,2,FALSE)</f>
        <v xml:space="preserve"> پمپ بتن</v>
      </c>
      <c r="F5878" s="223" t="str">
        <f>VLOOKUP(D5878,Y$4:AA5880,3,FALSE)</f>
        <v>اسماعیل پور</v>
      </c>
      <c r="G5878" s="406">
        <v>0</v>
      </c>
      <c r="H5878" s="406"/>
      <c r="I5878" s="407"/>
      <c r="J5878" s="407"/>
      <c r="K5878" s="408"/>
    </row>
    <row r="5879" spans="2:11" x14ac:dyDescent="0.25">
      <c r="B5879" s="122">
        <f t="shared" si="92"/>
        <v>5877</v>
      </c>
      <c r="C5879" s="375">
        <v>45546</v>
      </c>
      <c r="D5879" s="236" t="s">
        <v>387</v>
      </c>
      <c r="E5879" s="223" t="str">
        <f>VLOOKUP(D5879,Y$4:AA5881,2,FALSE)</f>
        <v>کمپرسی تک</v>
      </c>
      <c r="F5879" s="223" t="str">
        <f>VLOOKUP(D5879,Y$4:AA5881,3,FALSE)</f>
        <v>جواد رضاپور</v>
      </c>
      <c r="G5879" s="406">
        <v>84</v>
      </c>
      <c r="H5879" s="406"/>
      <c r="I5879" s="407"/>
      <c r="J5879" s="407"/>
      <c r="K5879" s="408"/>
    </row>
    <row r="5880" spans="2:11" x14ac:dyDescent="0.25">
      <c r="B5880" s="122">
        <f t="shared" si="92"/>
        <v>5878</v>
      </c>
      <c r="C5880" s="375">
        <v>45546</v>
      </c>
      <c r="D5880" s="236" t="s">
        <v>388</v>
      </c>
      <c r="E5880" s="223" t="str">
        <f>VLOOKUP(D5880,Y$4:AA5882,2,FALSE)</f>
        <v>کمپرسی تک</v>
      </c>
      <c r="F5880" s="223" t="str">
        <f>VLOOKUP(D5880,Y$4:AA5882,3,FALSE)</f>
        <v>جواد رضاپور</v>
      </c>
      <c r="G5880" s="406">
        <v>0</v>
      </c>
      <c r="H5880" s="406"/>
      <c r="I5880" s="407"/>
      <c r="J5880" s="407"/>
      <c r="K5880" s="408"/>
    </row>
    <row r="5881" spans="2:11" x14ac:dyDescent="0.25">
      <c r="B5881" s="122">
        <f t="shared" si="92"/>
        <v>5879</v>
      </c>
      <c r="C5881" s="375">
        <v>45546</v>
      </c>
      <c r="D5881" s="236" t="s">
        <v>397</v>
      </c>
      <c r="E5881" s="223" t="str">
        <f>VLOOKUP(D5881,Y$4:AA5883,2,FALSE)</f>
        <v>لودر</v>
      </c>
      <c r="F5881" s="223" t="str">
        <f>VLOOKUP(D5881,Y$4:AA5883,3,FALSE)</f>
        <v>جواد رضاپور</v>
      </c>
      <c r="G5881" s="406">
        <v>128</v>
      </c>
      <c r="H5881" s="406"/>
      <c r="I5881" s="407"/>
      <c r="J5881" s="407"/>
      <c r="K5881" s="408"/>
    </row>
    <row r="5882" spans="2:11" x14ac:dyDescent="0.25">
      <c r="B5882" s="122">
        <f t="shared" si="92"/>
        <v>5880</v>
      </c>
      <c r="C5882" s="375">
        <v>45546</v>
      </c>
      <c r="D5882" s="236" t="s">
        <v>435</v>
      </c>
      <c r="E5882" s="223" t="str">
        <f>VLOOKUP(D5882,Y$4:AA5884,2,FALSE)</f>
        <v>بلدوزر</v>
      </c>
      <c r="F5882" s="223" t="str">
        <f>VLOOKUP(D5882,Y$4:AA5884,3,FALSE)</f>
        <v>جواد رضاپور</v>
      </c>
      <c r="G5882" s="406">
        <v>0</v>
      </c>
      <c r="H5882" s="406"/>
      <c r="I5882" s="407"/>
      <c r="J5882" s="407"/>
      <c r="K5882" s="408"/>
    </row>
    <row r="5883" spans="2:11" x14ac:dyDescent="0.25">
      <c r="B5883" s="122">
        <f t="shared" si="92"/>
        <v>5881</v>
      </c>
      <c r="C5883" s="375">
        <v>45546</v>
      </c>
      <c r="D5883" s="236" t="s">
        <v>436</v>
      </c>
      <c r="E5883" s="223" t="str">
        <f>VLOOKUP(D5883,Y$4:AA5885,2,FALSE)</f>
        <v>تانکر آب</v>
      </c>
      <c r="F5883" s="223" t="str">
        <f>VLOOKUP(D5883,Y$4:AA5885,3,FALSE)</f>
        <v>جواد رضاپور</v>
      </c>
      <c r="G5883" s="406">
        <v>149</v>
      </c>
      <c r="H5883" s="406"/>
      <c r="I5883" s="407"/>
      <c r="J5883" s="407"/>
      <c r="K5883" s="408"/>
    </row>
    <row r="5884" spans="2:11" x14ac:dyDescent="0.25">
      <c r="B5884" s="122">
        <f t="shared" si="92"/>
        <v>5882</v>
      </c>
      <c r="C5884" s="375">
        <v>45546</v>
      </c>
      <c r="D5884" s="361" t="s">
        <v>261</v>
      </c>
      <c r="E5884" s="223" t="str">
        <f>VLOOKUP(D5884,Y$4:AA5886,2,FALSE)</f>
        <v>تانکر آب</v>
      </c>
      <c r="F5884" s="223" t="str">
        <f>VLOOKUP(D5884,Y$4:AA5886,3,FALSE)</f>
        <v>خاکسارنژاد</v>
      </c>
      <c r="G5884" s="406">
        <v>0</v>
      </c>
      <c r="H5884" s="406"/>
      <c r="I5884" s="407"/>
      <c r="J5884" s="407"/>
      <c r="K5884" s="408"/>
    </row>
    <row r="5885" spans="2:11" x14ac:dyDescent="0.25">
      <c r="B5885" s="122">
        <f t="shared" si="92"/>
        <v>5883</v>
      </c>
      <c r="C5885" s="375">
        <v>45546</v>
      </c>
      <c r="D5885" s="409" t="s">
        <v>487</v>
      </c>
      <c r="E5885" s="223" t="str">
        <f>VLOOKUP(D5885,Y$4:AA5887,2,FALSE)</f>
        <v>کمپرسی تک</v>
      </c>
      <c r="F5885" s="223" t="str">
        <f>VLOOKUP(D5885,Y$4:AA5887,3,FALSE)</f>
        <v>رمضانی مقدم</v>
      </c>
      <c r="G5885" s="406">
        <v>153</v>
      </c>
      <c r="H5885" s="406"/>
      <c r="I5885" s="407"/>
      <c r="J5885" s="407"/>
      <c r="K5885" s="408"/>
    </row>
    <row r="5886" spans="2:11" x14ac:dyDescent="0.25">
      <c r="B5886" s="122">
        <f t="shared" si="92"/>
        <v>5884</v>
      </c>
      <c r="C5886" s="375">
        <v>45546</v>
      </c>
      <c r="D5886" s="409" t="s">
        <v>488</v>
      </c>
      <c r="E5886" s="223" t="str">
        <f>VLOOKUP(D5886,Y$4:AA5888,2,FALSE)</f>
        <v>کمپرسی تک</v>
      </c>
      <c r="F5886" s="223" t="str">
        <f>VLOOKUP(D5886,Y$4:AA5888,3,FALSE)</f>
        <v>رمضانی مقدم</v>
      </c>
      <c r="G5886" s="406">
        <v>180</v>
      </c>
      <c r="H5886" s="406"/>
      <c r="I5886" s="407"/>
      <c r="J5886" s="407"/>
      <c r="K5886" s="408"/>
    </row>
    <row r="5887" spans="2:11" x14ac:dyDescent="0.25">
      <c r="B5887" s="122">
        <f t="shared" si="92"/>
        <v>5885</v>
      </c>
      <c r="C5887" s="375">
        <v>45546</v>
      </c>
      <c r="D5887" s="409" t="s">
        <v>489</v>
      </c>
      <c r="E5887" s="223" t="str">
        <f>VLOOKUP(D5887,Y$4:AA5889,2,FALSE)</f>
        <v>کمپرسی تک</v>
      </c>
      <c r="F5887" s="223" t="str">
        <f>VLOOKUP(D5887,Y$4:AA5889,3,FALSE)</f>
        <v>رمضانی مقدم</v>
      </c>
      <c r="G5887" s="406">
        <v>0</v>
      </c>
      <c r="H5887" s="406"/>
      <c r="I5887" s="407"/>
      <c r="J5887" s="407"/>
      <c r="K5887" s="408"/>
    </row>
    <row r="5888" spans="2:11" x14ac:dyDescent="0.25">
      <c r="B5888" s="122">
        <f t="shared" si="92"/>
        <v>5886</v>
      </c>
      <c r="C5888" s="375">
        <v>45546</v>
      </c>
      <c r="D5888" s="409" t="s">
        <v>490</v>
      </c>
      <c r="E5888" s="223" t="str">
        <f>VLOOKUP(D5888,Y$4:AA5890,2,FALSE)</f>
        <v>کمپرسی تک</v>
      </c>
      <c r="F5888" s="223" t="str">
        <f>VLOOKUP(D5888,Y$4:AA5890,3,FALSE)</f>
        <v>رمضانی مقدم</v>
      </c>
      <c r="G5888" s="406">
        <v>320</v>
      </c>
      <c r="H5888" s="406"/>
      <c r="I5888" s="407"/>
      <c r="J5888" s="407"/>
      <c r="K5888" s="408"/>
    </row>
    <row r="5889" spans="2:11" x14ac:dyDescent="0.25">
      <c r="B5889" s="122">
        <f t="shared" si="92"/>
        <v>5887</v>
      </c>
      <c r="C5889" s="376">
        <v>45546</v>
      </c>
      <c r="D5889" s="409" t="s">
        <v>491</v>
      </c>
      <c r="E5889" s="360" t="str">
        <f>VLOOKUP(D5889,Y$4:AA5891,2,FALSE)</f>
        <v>لودر</v>
      </c>
      <c r="F5889" s="360" t="str">
        <f>VLOOKUP(D5889,Y$4:AA5891,3,FALSE)</f>
        <v>رمضانی مقدم</v>
      </c>
      <c r="G5889" s="406">
        <v>80</v>
      </c>
      <c r="H5889" s="406"/>
      <c r="I5889" s="407"/>
      <c r="J5889" s="407"/>
      <c r="K5889" s="408"/>
    </row>
    <row r="5890" spans="2:11" x14ac:dyDescent="0.25">
      <c r="B5890" s="122">
        <f t="shared" si="92"/>
        <v>5888</v>
      </c>
      <c r="C5890" s="376">
        <v>45547</v>
      </c>
      <c r="D5890" s="236" t="s">
        <v>127</v>
      </c>
      <c r="E5890" s="223" t="str">
        <f>VLOOKUP(D5890,Y$4:AA5892,2,FALSE)</f>
        <v>بلدوزر</v>
      </c>
      <c r="F5890" s="223" t="str">
        <f>VLOOKUP(D5890,Y$4:AA5892,3,FALSE)</f>
        <v>شرکتی-رجب زاده</v>
      </c>
      <c r="G5890" s="418">
        <v>0</v>
      </c>
      <c r="H5890" s="406"/>
      <c r="I5890" s="407"/>
      <c r="J5890" s="407"/>
      <c r="K5890" s="408"/>
    </row>
    <row r="5891" spans="2:11" x14ac:dyDescent="0.25">
      <c r="B5891" s="122">
        <f t="shared" si="92"/>
        <v>5889</v>
      </c>
      <c r="C5891" s="376">
        <v>45547</v>
      </c>
      <c r="D5891" s="236" t="s">
        <v>297</v>
      </c>
      <c r="E5891" s="223" t="str">
        <f>VLOOKUP(D5891,Y$4:AA5893,2,FALSE)</f>
        <v>بلدوزر</v>
      </c>
      <c r="F5891" s="223" t="str">
        <f>VLOOKUP(D5891,Y$4:AA5893,3,FALSE)</f>
        <v>شرکتی-نخعی</v>
      </c>
      <c r="G5891" s="418">
        <v>495</v>
      </c>
      <c r="H5891" s="406"/>
      <c r="I5891" s="407"/>
      <c r="J5891" s="407"/>
      <c r="K5891" s="408"/>
    </row>
    <row r="5892" spans="2:11" x14ac:dyDescent="0.25">
      <c r="B5892" s="122">
        <f t="shared" si="92"/>
        <v>5890</v>
      </c>
      <c r="C5892" s="376">
        <v>45547</v>
      </c>
      <c r="D5892" s="236" t="s">
        <v>88</v>
      </c>
      <c r="E5892" s="223" t="str">
        <f>VLOOKUP(D5892,Y$4:AA5894,2,FALSE)</f>
        <v>گریدر  ۱۶g</v>
      </c>
      <c r="F5892" s="223" t="str">
        <f>VLOOKUP(D5892,Y$4:AA5894,3,FALSE)</f>
        <v>شرکتی-یگانه</v>
      </c>
      <c r="G5892" s="418">
        <v>0</v>
      </c>
      <c r="H5892" s="406"/>
      <c r="I5892" s="407"/>
      <c r="J5892" s="407"/>
      <c r="K5892" s="408"/>
    </row>
    <row r="5893" spans="2:11" x14ac:dyDescent="0.25">
      <c r="B5893" s="122">
        <f t="shared" si="92"/>
        <v>5891</v>
      </c>
      <c r="C5893" s="376">
        <v>45547</v>
      </c>
      <c r="D5893" s="236" t="s">
        <v>301</v>
      </c>
      <c r="E5893" s="223" t="str">
        <f>VLOOKUP(D5893,Y$4:AA5895,2,FALSE)</f>
        <v>گریدر  ۱۶g</v>
      </c>
      <c r="F5893" s="223" t="str">
        <f>VLOOKUP(D5893,Y$4:AA5895,3,FALSE)</f>
        <v>شرکتی-حسن پور</v>
      </c>
      <c r="G5893" s="418">
        <v>206</v>
      </c>
      <c r="H5893" s="406"/>
      <c r="I5893" s="407"/>
      <c r="J5893" s="407"/>
      <c r="K5893" s="408"/>
    </row>
    <row r="5894" spans="2:11" x14ac:dyDescent="0.25">
      <c r="B5894" s="122">
        <f t="shared" si="92"/>
        <v>5892</v>
      </c>
      <c r="C5894" s="376">
        <v>45547</v>
      </c>
      <c r="D5894" s="236" t="s">
        <v>120</v>
      </c>
      <c r="E5894" s="223" t="str">
        <f>VLOOKUP(D5894,Y$4:AA5896,2,FALSE)</f>
        <v>میکسراتکو</v>
      </c>
      <c r="F5894" s="223" t="str">
        <f>VLOOKUP(D5894,Y$4:AA5896,3,FALSE)</f>
        <v>شرکتی-شاکری</v>
      </c>
      <c r="G5894" s="418">
        <v>65</v>
      </c>
      <c r="H5894" s="406"/>
      <c r="I5894" s="407"/>
      <c r="J5894" s="407"/>
      <c r="K5894" s="408"/>
    </row>
    <row r="5895" spans="2:11" x14ac:dyDescent="0.25">
      <c r="B5895" s="122">
        <f t="shared" si="92"/>
        <v>5893</v>
      </c>
      <c r="C5895" s="376">
        <v>45547</v>
      </c>
      <c r="D5895" s="236" t="s">
        <v>122</v>
      </c>
      <c r="E5895" s="223" t="str">
        <f>VLOOKUP(D5895,Y$4:AA5897,2,FALSE)</f>
        <v>میکسر امیکو</v>
      </c>
      <c r="F5895" s="223" t="str">
        <f>VLOOKUP(D5895,Y$4:AA5897,3,FALSE)</f>
        <v>شرکتی-زراعتی</v>
      </c>
      <c r="G5895" s="418">
        <v>0</v>
      </c>
      <c r="H5895" s="406"/>
      <c r="I5895" s="407"/>
      <c r="J5895" s="407"/>
      <c r="K5895" s="408"/>
    </row>
    <row r="5896" spans="2:11" x14ac:dyDescent="0.25">
      <c r="B5896" s="122">
        <f t="shared" si="92"/>
        <v>5894</v>
      </c>
      <c r="C5896" s="376">
        <v>45547</v>
      </c>
      <c r="D5896" s="236" t="s">
        <v>356</v>
      </c>
      <c r="E5896" s="223" t="str">
        <f>VLOOKUP(D5896,Y$4:AA5898,2,FALSE)</f>
        <v>میکسر اتکو</v>
      </c>
      <c r="F5896" s="223" t="str">
        <f>VLOOKUP(D5896,Y$4:AA5898,3,FALSE)</f>
        <v>-</v>
      </c>
      <c r="G5896" s="418">
        <v>76</v>
      </c>
      <c r="H5896" s="406"/>
      <c r="I5896" s="407"/>
      <c r="J5896" s="407"/>
      <c r="K5896" s="408"/>
    </row>
    <row r="5897" spans="2:11" x14ac:dyDescent="0.25">
      <c r="B5897" s="122">
        <f t="shared" si="92"/>
        <v>5895</v>
      </c>
      <c r="C5897" s="376">
        <v>45547</v>
      </c>
      <c r="D5897" s="236" t="s">
        <v>460</v>
      </c>
      <c r="E5897" s="223" t="str">
        <f>VLOOKUP(D5897,Y$4:AA5899,2,FALSE)</f>
        <v>میکسر امیکو</v>
      </c>
      <c r="F5897" s="223" t="str">
        <f>VLOOKUP(D5897,Y$4:AA5899,3,FALSE)</f>
        <v>شرکتی-زراعتی</v>
      </c>
      <c r="G5897" s="418">
        <v>212</v>
      </c>
      <c r="H5897" s="406"/>
      <c r="I5897" s="407"/>
      <c r="J5897" s="407"/>
      <c r="K5897" s="408"/>
    </row>
    <row r="5898" spans="2:11" x14ac:dyDescent="0.25">
      <c r="B5898" s="122">
        <f t="shared" si="92"/>
        <v>5896</v>
      </c>
      <c r="C5898" s="376">
        <v>45547</v>
      </c>
      <c r="D5898" s="236" t="s">
        <v>119</v>
      </c>
      <c r="E5898" s="223" t="str">
        <f>VLOOKUP(D5898,Y$4:AA5900,2,FALSE)</f>
        <v>غلطک</v>
      </c>
      <c r="F5898" s="223" t="str">
        <f>VLOOKUP(D5898,Y$4:AA5900,3,FALSE)</f>
        <v>شرکتی-جمالی</v>
      </c>
      <c r="G5898" s="418">
        <v>0</v>
      </c>
      <c r="H5898" s="406"/>
      <c r="I5898" s="407"/>
      <c r="J5898" s="407"/>
      <c r="K5898" s="408"/>
    </row>
    <row r="5899" spans="2:11" x14ac:dyDescent="0.25">
      <c r="B5899" s="122">
        <f t="shared" si="92"/>
        <v>5897</v>
      </c>
      <c r="C5899" s="376">
        <v>45547</v>
      </c>
      <c r="D5899" s="236" t="s">
        <v>110</v>
      </c>
      <c r="E5899" s="223" t="str">
        <f>VLOOKUP(D5899,Y$4:AA5901,2,FALSE)</f>
        <v>غلطک</v>
      </c>
      <c r="F5899" s="223" t="str">
        <f>VLOOKUP(D5899,Y$4:AA5901,3,FALSE)</f>
        <v>شرکتی-شیری</v>
      </c>
      <c r="G5899" s="418">
        <v>0</v>
      </c>
      <c r="H5899" s="406"/>
      <c r="I5899" s="407"/>
      <c r="J5899" s="407"/>
      <c r="K5899" s="408"/>
    </row>
    <row r="5900" spans="2:11" x14ac:dyDescent="0.25">
      <c r="B5900" s="122">
        <f t="shared" si="92"/>
        <v>5898</v>
      </c>
      <c r="C5900" s="376">
        <v>45547</v>
      </c>
      <c r="D5900" s="236" t="s">
        <v>107</v>
      </c>
      <c r="E5900" s="223" t="str">
        <f>VLOOKUP(D5900,Y$4:AA5902,2,FALSE)</f>
        <v>غلطک</v>
      </c>
      <c r="F5900" s="223" t="str">
        <f>VLOOKUP(D5900,Y$4:AA5902,3,FALSE)</f>
        <v>شرکتی-دیانتی</v>
      </c>
      <c r="G5900" s="418">
        <v>0</v>
      </c>
      <c r="H5900" s="406"/>
      <c r="I5900" s="407"/>
      <c r="J5900" s="407"/>
      <c r="K5900" s="408"/>
    </row>
    <row r="5901" spans="2:11" x14ac:dyDescent="0.25">
      <c r="B5901" s="122">
        <f t="shared" si="92"/>
        <v>5899</v>
      </c>
      <c r="C5901" s="376">
        <v>45547</v>
      </c>
      <c r="D5901" s="236" t="s">
        <v>285</v>
      </c>
      <c r="E5901" s="223" t="str">
        <f>VLOOKUP(D5901,Y$4:AA5903,2,FALSE)</f>
        <v>غلطک</v>
      </c>
      <c r="F5901" s="223" t="str">
        <f>VLOOKUP(D5901,Y$4:AA5903,3,FALSE)</f>
        <v>شرکتی-شیری</v>
      </c>
      <c r="G5901" s="418">
        <v>60</v>
      </c>
      <c r="H5901" s="406"/>
      <c r="I5901" s="407"/>
      <c r="J5901" s="407"/>
      <c r="K5901" s="408"/>
    </row>
    <row r="5902" spans="2:11" x14ac:dyDescent="0.25">
      <c r="B5902" s="122">
        <f t="shared" si="92"/>
        <v>5900</v>
      </c>
      <c r="C5902" s="376">
        <v>45547</v>
      </c>
      <c r="D5902" s="236" t="s">
        <v>380</v>
      </c>
      <c r="E5902" s="223" t="str">
        <f>VLOOKUP(D5902,Y$4:AA5904,2,FALSE)</f>
        <v>غلطک</v>
      </c>
      <c r="F5902" s="223">
        <f>VLOOKUP(D5902,Y$4:AA5904,3,FALSE)</f>
        <v>0</v>
      </c>
      <c r="G5902" s="418">
        <v>0</v>
      </c>
      <c r="H5902" s="406"/>
      <c r="I5902" s="407"/>
      <c r="J5902" s="407"/>
      <c r="K5902" s="408"/>
    </row>
    <row r="5903" spans="2:11" x14ac:dyDescent="0.25">
      <c r="B5903" s="122">
        <f t="shared" si="92"/>
        <v>5901</v>
      </c>
      <c r="C5903" s="376">
        <v>45547</v>
      </c>
      <c r="D5903" s="236" t="s">
        <v>381</v>
      </c>
      <c r="E5903" s="223" t="str">
        <f>VLOOKUP(D5903,Y$4:AA5905,2,FALSE)</f>
        <v>غلطک</v>
      </c>
      <c r="F5903" s="223">
        <f>VLOOKUP(D5903,Y$4:AA5905,3,FALSE)</f>
        <v>0</v>
      </c>
      <c r="G5903" s="418">
        <v>0</v>
      </c>
      <c r="H5903" s="406"/>
      <c r="I5903" s="407"/>
      <c r="J5903" s="407"/>
      <c r="K5903" s="408"/>
    </row>
    <row r="5904" spans="2:11" x14ac:dyDescent="0.25">
      <c r="B5904" s="122">
        <f t="shared" si="92"/>
        <v>5902</v>
      </c>
      <c r="C5904" s="376">
        <v>45547</v>
      </c>
      <c r="D5904" s="236" t="s">
        <v>91</v>
      </c>
      <c r="E5904" s="223" t="str">
        <f>VLOOKUP(D5904,Y$4:AA5906,2,FALSE)</f>
        <v>کامیون کمپرسی</v>
      </c>
      <c r="F5904" s="223" t="str">
        <f>VLOOKUP(D5904,Y$4:AA5906,3,FALSE)</f>
        <v>شرکتی-یحیی زاده</v>
      </c>
      <c r="G5904" s="418">
        <v>0</v>
      </c>
      <c r="H5904" s="406"/>
      <c r="I5904" s="407"/>
      <c r="J5904" s="407"/>
      <c r="K5904" s="408"/>
    </row>
    <row r="5905" spans="2:11" x14ac:dyDescent="0.25">
      <c r="B5905" s="122">
        <f t="shared" si="92"/>
        <v>5903</v>
      </c>
      <c r="C5905" s="376">
        <v>45547</v>
      </c>
      <c r="D5905" s="236" t="s">
        <v>94</v>
      </c>
      <c r="E5905" s="223" t="str">
        <f>VLOOKUP(D5905,Y$4:AA5907,2,FALSE)</f>
        <v>کامیون کمپرسی</v>
      </c>
      <c r="F5905" s="223" t="str">
        <f>VLOOKUP(D5905,Y$4:AA5907,3,FALSE)</f>
        <v>شرکتی-نوروز غلامی</v>
      </c>
      <c r="G5905" s="418">
        <v>0</v>
      </c>
      <c r="H5905" s="406"/>
      <c r="I5905" s="407"/>
      <c r="J5905" s="407"/>
      <c r="K5905" s="408"/>
    </row>
    <row r="5906" spans="2:11" x14ac:dyDescent="0.25">
      <c r="B5906" s="122">
        <f t="shared" si="92"/>
        <v>5904</v>
      </c>
      <c r="C5906" s="376">
        <v>45547</v>
      </c>
      <c r="D5906" s="236" t="s">
        <v>117</v>
      </c>
      <c r="E5906" s="223" t="str">
        <f>VLOOKUP(D5906,Y$4:AA5908,2,FALSE)</f>
        <v>کامیون کمپرسی</v>
      </c>
      <c r="F5906" s="223" t="str">
        <f>VLOOKUP(D5906,Y$4:AA5908,3,FALSE)</f>
        <v>شرکتی-علیرضا اقلیمی</v>
      </c>
      <c r="G5906" s="418">
        <v>0</v>
      </c>
      <c r="H5906" s="406"/>
      <c r="I5906" s="407"/>
      <c r="J5906" s="407"/>
      <c r="K5906" s="408"/>
    </row>
    <row r="5907" spans="2:11" x14ac:dyDescent="0.25">
      <c r="B5907" s="122">
        <f t="shared" si="92"/>
        <v>5905</v>
      </c>
      <c r="C5907" s="376">
        <v>45547</v>
      </c>
      <c r="D5907" s="236" t="s">
        <v>130</v>
      </c>
      <c r="E5907" s="223" t="str">
        <f>VLOOKUP(D5907,Y$4:AA5909,2,FALSE)</f>
        <v>تانکر ابپاش بنز</v>
      </c>
      <c r="F5907" s="223" t="str">
        <f>VLOOKUP(D5907,Y$4:AA5909,3,FALSE)</f>
        <v>شرکتی-بارانی</v>
      </c>
      <c r="G5907" s="418">
        <v>34</v>
      </c>
      <c r="H5907" s="406"/>
      <c r="I5907" s="407"/>
      <c r="J5907" s="407"/>
      <c r="K5907" s="408"/>
    </row>
    <row r="5908" spans="2:11" x14ac:dyDescent="0.25">
      <c r="B5908" s="122">
        <f t="shared" si="92"/>
        <v>5906</v>
      </c>
      <c r="C5908" s="376">
        <v>45547</v>
      </c>
      <c r="D5908" s="236" t="s">
        <v>96</v>
      </c>
      <c r="E5908" s="223" t="str">
        <f>VLOOKUP(D5908,Y$4:AA5910,2,FALSE)</f>
        <v>تانکر ابپاش بنز</v>
      </c>
      <c r="F5908" s="223" t="str">
        <f>VLOOKUP(D5908,Y$4:AA5910,3,FALSE)</f>
        <v>شرکتی-میامی</v>
      </c>
      <c r="G5908" s="418">
        <v>65</v>
      </c>
      <c r="H5908" s="406"/>
      <c r="I5908" s="407"/>
      <c r="J5908" s="407"/>
      <c r="K5908" s="408"/>
    </row>
    <row r="5909" spans="2:11" x14ac:dyDescent="0.25">
      <c r="B5909" s="122">
        <f t="shared" si="92"/>
        <v>5907</v>
      </c>
      <c r="C5909" s="376">
        <v>45547</v>
      </c>
      <c r="D5909" s="236" t="s">
        <v>114</v>
      </c>
      <c r="E5909" s="223" t="str">
        <f>VLOOKUP(D5909,Y$4:AA5911,2,FALSE)</f>
        <v>تانکر سوخت بنز</v>
      </c>
      <c r="F5909" s="223" t="str">
        <f>VLOOKUP(D5909,Y$4:AA5911,3,FALSE)</f>
        <v>شرکتی-برات زاده- از تاریخ 1 تیرماه</v>
      </c>
      <c r="G5909" s="418">
        <v>0</v>
      </c>
      <c r="H5909" s="406"/>
      <c r="I5909" s="407"/>
      <c r="J5909" s="407"/>
      <c r="K5909" s="408"/>
    </row>
    <row r="5910" spans="2:11" x14ac:dyDescent="0.25">
      <c r="B5910" s="122">
        <f t="shared" si="92"/>
        <v>5908</v>
      </c>
      <c r="C5910" s="376">
        <v>45547</v>
      </c>
      <c r="D5910" s="106" t="s">
        <v>399</v>
      </c>
      <c r="E5910" s="223" t="str">
        <f>VLOOKUP(D5910,Y$4:AA5912,2,FALSE)</f>
        <v xml:space="preserve"> لودر</v>
      </c>
      <c r="F5910" s="223" t="str">
        <f>VLOOKUP(D5910,Y$4:AA5912,3,FALSE)</f>
        <v>شرکتی-پیروزی</v>
      </c>
      <c r="G5910" s="418">
        <v>0</v>
      </c>
      <c r="H5910" s="406"/>
      <c r="I5910" s="407"/>
      <c r="J5910" s="407"/>
      <c r="K5910" s="408"/>
    </row>
    <row r="5911" spans="2:11" x14ac:dyDescent="0.25">
      <c r="B5911" s="122">
        <f t="shared" si="92"/>
        <v>5909</v>
      </c>
      <c r="C5911" s="376">
        <v>45547</v>
      </c>
      <c r="D5911" s="236" t="s">
        <v>158</v>
      </c>
      <c r="E5911" s="223" t="str">
        <f>VLOOKUP(D5911,Y$4:AA5913,2,FALSE)</f>
        <v>بیل مکانیکی</v>
      </c>
      <c r="F5911" s="223" t="str">
        <f>VLOOKUP(D5911,Y$4:AA5913,3,FALSE)</f>
        <v>تکبری</v>
      </c>
      <c r="G5911" s="418">
        <v>0</v>
      </c>
      <c r="H5911" s="406"/>
      <c r="I5911" s="407"/>
      <c r="J5911" s="407"/>
      <c r="K5911" s="408"/>
    </row>
    <row r="5912" spans="2:11" x14ac:dyDescent="0.25">
      <c r="B5912" s="122">
        <f t="shared" si="92"/>
        <v>5910</v>
      </c>
      <c r="C5912" s="376">
        <v>45547</v>
      </c>
      <c r="D5912" s="236" t="s">
        <v>144</v>
      </c>
      <c r="E5912" s="223" t="str">
        <f>VLOOKUP(D5912,Y$4:AA5914,2,FALSE)</f>
        <v>بلدوزر D85</v>
      </c>
      <c r="F5912" s="223" t="str">
        <f>VLOOKUP(D5912,Y$4:AA5914,3,FALSE)</f>
        <v>اکبری</v>
      </c>
      <c r="G5912" s="418">
        <v>195</v>
      </c>
      <c r="H5912" s="406"/>
      <c r="I5912" s="407"/>
      <c r="J5912" s="407"/>
      <c r="K5912" s="408"/>
    </row>
    <row r="5913" spans="2:11" x14ac:dyDescent="0.25">
      <c r="B5913" s="122">
        <f t="shared" si="92"/>
        <v>5911</v>
      </c>
      <c r="C5913" s="376">
        <v>45547</v>
      </c>
      <c r="D5913" s="236" t="s">
        <v>146</v>
      </c>
      <c r="E5913" s="223" t="str">
        <f>VLOOKUP(D5913,Y$4:AA5915,2,FALSE)</f>
        <v>بلدوزر D85</v>
      </c>
      <c r="F5913" s="223" t="str">
        <f>VLOOKUP(D5913,Y$4:AA5915,3,FALSE)</f>
        <v>اکبری</v>
      </c>
      <c r="G5913" s="418">
        <v>164</v>
      </c>
      <c r="H5913" s="406"/>
      <c r="I5913" s="407"/>
      <c r="J5913" s="407"/>
      <c r="K5913" s="408"/>
    </row>
    <row r="5914" spans="2:11" x14ac:dyDescent="0.25">
      <c r="B5914" s="122">
        <f t="shared" si="92"/>
        <v>5912</v>
      </c>
      <c r="C5914" s="376">
        <v>45547</v>
      </c>
      <c r="D5914" s="236" t="s">
        <v>147</v>
      </c>
      <c r="E5914" s="223" t="str">
        <f>VLOOKUP(D5914,Y$4:AA5916,2,FALSE)</f>
        <v>بلدوزر کاترپیلار D8</v>
      </c>
      <c r="F5914" s="223" t="str">
        <f>VLOOKUP(D5914,Y$4:AA5916,3,FALSE)</f>
        <v>حسن پور</v>
      </c>
      <c r="G5914" s="418">
        <v>351</v>
      </c>
      <c r="H5914" s="406"/>
      <c r="I5914" s="407"/>
      <c r="J5914" s="407"/>
      <c r="K5914" s="408"/>
    </row>
    <row r="5915" spans="2:11" x14ac:dyDescent="0.25">
      <c r="B5915" s="122">
        <f t="shared" si="92"/>
        <v>5913</v>
      </c>
      <c r="C5915" s="376">
        <v>45547</v>
      </c>
      <c r="D5915" s="236" t="s">
        <v>162</v>
      </c>
      <c r="E5915" s="223" t="str">
        <f>VLOOKUP(D5915,Y$4:AA5917,2,FALSE)</f>
        <v>بیل مکانیکی</v>
      </c>
      <c r="F5915" s="223" t="str">
        <f>VLOOKUP(D5915,Y$4:AA5917,3,FALSE)</f>
        <v>رضاپور</v>
      </c>
      <c r="G5915" s="418">
        <v>0</v>
      </c>
      <c r="H5915" s="406"/>
      <c r="I5915" s="407"/>
      <c r="J5915" s="407"/>
      <c r="K5915" s="408"/>
    </row>
    <row r="5916" spans="2:11" x14ac:dyDescent="0.25">
      <c r="B5916" s="122">
        <f t="shared" si="92"/>
        <v>5914</v>
      </c>
      <c r="C5916" s="376">
        <v>45547</v>
      </c>
      <c r="D5916" s="236" t="s">
        <v>398</v>
      </c>
      <c r="E5916" s="223" t="str">
        <f>VLOOKUP(D5916,Y$4:AA5918,2,FALSE)</f>
        <v>بلدوزر</v>
      </c>
      <c r="F5916" s="223" t="str">
        <f>VLOOKUP(D5916,Y$4:AA5918,3,FALSE)</f>
        <v>جواد رضاپور</v>
      </c>
      <c r="G5916" s="418">
        <v>213</v>
      </c>
      <c r="H5916" s="406"/>
      <c r="I5916" s="407"/>
      <c r="J5916" s="407"/>
      <c r="K5916" s="408"/>
    </row>
    <row r="5917" spans="2:11" x14ac:dyDescent="0.25">
      <c r="B5917" s="122">
        <f t="shared" si="92"/>
        <v>5915</v>
      </c>
      <c r="C5917" s="376">
        <v>45547</v>
      </c>
      <c r="D5917" s="236" t="s">
        <v>149</v>
      </c>
      <c r="E5917" s="223" t="str">
        <f>VLOOKUP(D5917,Y$4:AA5919,2,FALSE)</f>
        <v>لودر ZL50</v>
      </c>
      <c r="F5917" s="223" t="str">
        <f>VLOOKUP(D5917,Y$4:AA5919,3,FALSE)</f>
        <v>میرزایی</v>
      </c>
      <c r="G5917" s="418">
        <v>123</v>
      </c>
      <c r="H5917" s="406"/>
      <c r="I5917" s="407"/>
      <c r="J5917" s="407"/>
      <c r="K5917" s="408"/>
    </row>
    <row r="5918" spans="2:11" x14ac:dyDescent="0.25">
      <c r="B5918" s="122">
        <f t="shared" si="92"/>
        <v>5916</v>
      </c>
      <c r="C5918" s="376">
        <v>45547</v>
      </c>
      <c r="D5918" s="236" t="s">
        <v>150</v>
      </c>
      <c r="E5918" s="223" t="str">
        <f>VLOOKUP(D5918,Y$4:AA5920,2,FALSE)</f>
        <v>کامیون کمپرسی</v>
      </c>
      <c r="F5918" s="223" t="str">
        <f>VLOOKUP(D5918,Y$4:AA5920,3,FALSE)</f>
        <v>میرزایی</v>
      </c>
      <c r="G5918" s="418">
        <v>0</v>
      </c>
      <c r="H5918" s="406"/>
      <c r="I5918" s="407"/>
      <c r="J5918" s="407"/>
      <c r="K5918" s="408"/>
    </row>
    <row r="5919" spans="2:11" x14ac:dyDescent="0.25">
      <c r="B5919" s="122">
        <f t="shared" si="92"/>
        <v>5917</v>
      </c>
      <c r="C5919" s="376">
        <v>45547</v>
      </c>
      <c r="D5919" s="236" t="s">
        <v>152</v>
      </c>
      <c r="E5919" s="223" t="str">
        <f>VLOOKUP(D5919,Y$4:AA5921,2,FALSE)</f>
        <v>کامیون کمپرسی</v>
      </c>
      <c r="F5919" s="223" t="str">
        <f>VLOOKUP(D5919,Y$4:AA5921,3,FALSE)</f>
        <v>میرزایی</v>
      </c>
      <c r="G5919" s="418">
        <v>140</v>
      </c>
      <c r="H5919" s="406"/>
      <c r="I5919" s="407"/>
      <c r="J5919" s="407"/>
      <c r="K5919" s="408"/>
    </row>
    <row r="5920" spans="2:11" x14ac:dyDescent="0.25">
      <c r="B5920" s="122">
        <f t="shared" si="92"/>
        <v>5918</v>
      </c>
      <c r="C5920" s="376">
        <v>45547</v>
      </c>
      <c r="D5920" s="236" t="s">
        <v>153</v>
      </c>
      <c r="E5920" s="223" t="str">
        <f>VLOOKUP(D5920,Y$4:AA5922,2,FALSE)</f>
        <v>کامیون کمپرسی</v>
      </c>
      <c r="F5920" s="223" t="str">
        <f>VLOOKUP(D5920,Y$4:AA5922,3,FALSE)</f>
        <v>میرزایی</v>
      </c>
      <c r="G5920" s="418">
        <v>0</v>
      </c>
      <c r="H5920" s="406"/>
      <c r="I5920" s="407"/>
      <c r="J5920" s="407"/>
      <c r="K5920" s="408"/>
    </row>
    <row r="5921" spans="2:11" x14ac:dyDescent="0.25">
      <c r="B5921" s="122">
        <f t="shared" si="92"/>
        <v>5919</v>
      </c>
      <c r="C5921" s="376">
        <v>45547</v>
      </c>
      <c r="D5921" s="236" t="s">
        <v>137</v>
      </c>
      <c r="E5921" s="223" t="str">
        <f>VLOOKUP(D5921,Y$4:AA5923,2,FALSE)</f>
        <v>بیل مکانیکی</v>
      </c>
      <c r="F5921" s="223" t="str">
        <f>VLOOKUP(D5921,Y$4:AA5923,3,FALSE)</f>
        <v>انصاری</v>
      </c>
      <c r="G5921" s="418">
        <v>156</v>
      </c>
      <c r="H5921" s="406"/>
      <c r="I5921" s="407"/>
      <c r="J5921" s="407"/>
      <c r="K5921" s="408"/>
    </row>
    <row r="5922" spans="2:11" x14ac:dyDescent="0.25">
      <c r="B5922" s="122">
        <f t="shared" si="92"/>
        <v>5920</v>
      </c>
      <c r="C5922" s="376">
        <v>45547</v>
      </c>
      <c r="D5922" s="236" t="s">
        <v>139</v>
      </c>
      <c r="E5922" s="223" t="str">
        <f>VLOOKUP(D5922,Y$4:AA5924,2,FALSE)</f>
        <v>بیل مکانیکی</v>
      </c>
      <c r="F5922" s="223" t="str">
        <f>VLOOKUP(D5922,Y$4:AA5924,3,FALSE)</f>
        <v>انصاری</v>
      </c>
      <c r="G5922" s="418">
        <v>297</v>
      </c>
      <c r="H5922" s="406"/>
      <c r="I5922" s="407"/>
      <c r="J5922" s="407"/>
      <c r="K5922" s="408"/>
    </row>
    <row r="5923" spans="2:11" x14ac:dyDescent="0.25">
      <c r="B5923" s="122">
        <f t="shared" si="92"/>
        <v>5921</v>
      </c>
      <c r="C5923" s="376">
        <v>45547</v>
      </c>
      <c r="D5923" s="236" t="s">
        <v>141</v>
      </c>
      <c r="E5923" s="223" t="str">
        <f>VLOOKUP(D5923,Y$4:AA5925,2,FALSE)</f>
        <v>کامیون کمپرسی</v>
      </c>
      <c r="F5923" s="223" t="str">
        <f>VLOOKUP(D5923,Y$4:AA5925,3,FALSE)</f>
        <v>انصاری</v>
      </c>
      <c r="G5923" s="418">
        <v>370</v>
      </c>
      <c r="H5923" s="406"/>
      <c r="I5923" s="407"/>
      <c r="J5923" s="407"/>
      <c r="K5923" s="408"/>
    </row>
    <row r="5924" spans="2:11" x14ac:dyDescent="0.25">
      <c r="B5924" s="122">
        <f t="shared" si="92"/>
        <v>5922</v>
      </c>
      <c r="C5924" s="376">
        <v>45547</v>
      </c>
      <c r="D5924" s="236" t="s">
        <v>142</v>
      </c>
      <c r="E5924" s="223" t="str">
        <f>VLOOKUP(D5924,Y$4:AA5926,2,FALSE)</f>
        <v>کامیون کمپرسی</v>
      </c>
      <c r="F5924" s="223" t="str">
        <f>VLOOKUP(D5924,Y$4:AA5926,3,FALSE)</f>
        <v>انصاری</v>
      </c>
      <c r="G5924" s="418">
        <v>0</v>
      </c>
      <c r="H5924" s="406"/>
      <c r="I5924" s="407"/>
      <c r="J5924" s="407"/>
      <c r="K5924" s="408"/>
    </row>
    <row r="5925" spans="2:11" x14ac:dyDescent="0.25">
      <c r="B5925" s="122">
        <f t="shared" si="92"/>
        <v>5923</v>
      </c>
      <c r="C5925" s="376">
        <v>45547</v>
      </c>
      <c r="D5925" s="236" t="s">
        <v>143</v>
      </c>
      <c r="E5925" s="223" t="str">
        <f>VLOOKUP(D5925,Y$4:AA5927,2,FALSE)</f>
        <v>کامیون کمپرسی</v>
      </c>
      <c r="F5925" s="223" t="str">
        <f>VLOOKUP(D5925,Y$4:AA5927,3,FALSE)</f>
        <v>انصاری</v>
      </c>
      <c r="G5925" s="418">
        <v>106</v>
      </c>
      <c r="H5925" s="406"/>
      <c r="I5925" s="407"/>
      <c r="J5925" s="407"/>
      <c r="K5925" s="408"/>
    </row>
    <row r="5926" spans="2:11" x14ac:dyDescent="0.25">
      <c r="B5926" s="122">
        <f t="shared" si="92"/>
        <v>5924</v>
      </c>
      <c r="C5926" s="376">
        <v>45547</v>
      </c>
      <c r="D5926" s="236" t="s">
        <v>136</v>
      </c>
      <c r="E5926" s="223" t="str">
        <f>VLOOKUP(D5926,Y$4:AA5928,2,FALSE)</f>
        <v>بلدوزر</v>
      </c>
      <c r="F5926" s="223" t="str">
        <f>VLOOKUP(D5926,Y$4:AA5928,3,FALSE)</f>
        <v>انصاری</v>
      </c>
      <c r="G5926" s="418">
        <v>0</v>
      </c>
      <c r="H5926" s="406"/>
      <c r="I5926" s="407"/>
      <c r="J5926" s="407"/>
      <c r="K5926" s="408"/>
    </row>
    <row r="5927" spans="2:11" x14ac:dyDescent="0.25">
      <c r="B5927" s="122">
        <f t="shared" si="92"/>
        <v>5925</v>
      </c>
      <c r="C5927" s="376">
        <v>45547</v>
      </c>
      <c r="D5927" s="236" t="s">
        <v>286</v>
      </c>
      <c r="E5927" s="223" t="str">
        <f>VLOOKUP(D5927,Y$4:AA5929,2,FALSE)</f>
        <v>بلدوزر</v>
      </c>
      <c r="F5927" s="223" t="str">
        <f>VLOOKUP(D5927,Y$4:AA5929,3,FALSE)</f>
        <v>انصاری</v>
      </c>
      <c r="G5927" s="418">
        <v>0</v>
      </c>
      <c r="H5927" s="406"/>
      <c r="I5927" s="407"/>
      <c r="J5927" s="407"/>
      <c r="K5927" s="408"/>
    </row>
    <row r="5928" spans="2:11" x14ac:dyDescent="0.25">
      <c r="B5928" s="122">
        <f t="shared" si="92"/>
        <v>5926</v>
      </c>
      <c r="C5928" s="376">
        <v>45547</v>
      </c>
      <c r="D5928" s="236" t="s">
        <v>155</v>
      </c>
      <c r="E5928" s="223" t="str">
        <f>VLOOKUP(D5928,Y$4:AA5930,2,FALSE)</f>
        <v>لودر</v>
      </c>
      <c r="F5928" s="223" t="str">
        <f>VLOOKUP(D5928,Y$4:AA5930,3,FALSE)</f>
        <v>صداقت</v>
      </c>
      <c r="G5928" s="418">
        <v>156</v>
      </c>
      <c r="H5928" s="406"/>
      <c r="I5928" s="407"/>
      <c r="J5928" s="407"/>
      <c r="K5928" s="408"/>
    </row>
    <row r="5929" spans="2:11" x14ac:dyDescent="0.25">
      <c r="B5929" s="122">
        <f t="shared" si="92"/>
        <v>5927</v>
      </c>
      <c r="C5929" s="376">
        <v>45547</v>
      </c>
      <c r="D5929" s="236" t="s">
        <v>156</v>
      </c>
      <c r="E5929" s="223" t="str">
        <f>VLOOKUP(D5929,Y$4:AA5931,2,FALSE)</f>
        <v>کامیون کمپرسی</v>
      </c>
      <c r="F5929" s="223" t="str">
        <f>VLOOKUP(D5929,Y$4:AA5931,3,FALSE)</f>
        <v>صداقت</v>
      </c>
      <c r="G5929" s="418">
        <v>200</v>
      </c>
      <c r="H5929" s="406"/>
      <c r="I5929" s="407"/>
      <c r="J5929" s="407"/>
      <c r="K5929" s="408"/>
    </row>
    <row r="5930" spans="2:11" x14ac:dyDescent="0.25">
      <c r="B5930" s="122">
        <f t="shared" si="92"/>
        <v>5928</v>
      </c>
      <c r="C5930" s="376">
        <v>45547</v>
      </c>
      <c r="D5930" s="236" t="s">
        <v>157</v>
      </c>
      <c r="E5930" s="223" t="str">
        <f>VLOOKUP(D5930,Y$4:AA5932,2,FALSE)</f>
        <v>کامیون کمپرسی</v>
      </c>
      <c r="F5930" s="223" t="str">
        <f>VLOOKUP(D5930,Y$4:AA5932,3,FALSE)</f>
        <v>صداقت</v>
      </c>
      <c r="G5930" s="418">
        <v>0</v>
      </c>
      <c r="H5930" s="406"/>
      <c r="I5930" s="407"/>
      <c r="J5930" s="407"/>
      <c r="K5930" s="408"/>
    </row>
    <row r="5931" spans="2:11" x14ac:dyDescent="0.25">
      <c r="B5931" s="122">
        <f t="shared" si="92"/>
        <v>5929</v>
      </c>
      <c r="C5931" s="376">
        <v>45547</v>
      </c>
      <c r="D5931" s="236" t="s">
        <v>302</v>
      </c>
      <c r="E5931" s="223" t="str">
        <f>VLOOKUP(D5931,Y$4:AA5933,2,FALSE)</f>
        <v>کامیون کمپرسی</v>
      </c>
      <c r="F5931" s="223" t="str">
        <f>VLOOKUP(D5931,Y$4:AA5933,3,FALSE)</f>
        <v>صداقت</v>
      </c>
      <c r="G5931" s="418">
        <v>0</v>
      </c>
      <c r="H5931" s="406"/>
      <c r="I5931" s="407"/>
      <c r="J5931" s="407"/>
      <c r="K5931" s="408"/>
    </row>
    <row r="5932" spans="2:11" x14ac:dyDescent="0.25">
      <c r="B5932" s="122">
        <f t="shared" si="92"/>
        <v>5930</v>
      </c>
      <c r="C5932" s="376">
        <v>45547</v>
      </c>
      <c r="D5932" s="236" t="s">
        <v>266</v>
      </c>
      <c r="E5932" s="223" t="str">
        <f>VLOOKUP(D5932,Y$4:AA5934,2,FALSE)</f>
        <v>کامیون کمپرسی</v>
      </c>
      <c r="F5932" s="223" t="str">
        <f>VLOOKUP(D5932,Y$4:AA5934,3,FALSE)</f>
        <v>انصاری</v>
      </c>
      <c r="G5932" s="418">
        <v>0</v>
      </c>
      <c r="H5932" s="406"/>
      <c r="I5932" s="407"/>
      <c r="J5932" s="407"/>
      <c r="K5932" s="408"/>
    </row>
    <row r="5933" spans="2:11" x14ac:dyDescent="0.25">
      <c r="B5933" s="122">
        <f t="shared" si="92"/>
        <v>5931</v>
      </c>
      <c r="C5933" s="376">
        <v>45547</v>
      </c>
      <c r="D5933" s="236" t="s">
        <v>267</v>
      </c>
      <c r="E5933" s="223" t="str">
        <f>VLOOKUP(D5933,Y$4:AA5935,2,FALSE)</f>
        <v>کامیون کمپرسی</v>
      </c>
      <c r="F5933" s="223" t="str">
        <f>VLOOKUP(D5933,Y$4:AA5935,3,FALSE)</f>
        <v>انصاری</v>
      </c>
      <c r="G5933" s="418">
        <v>0</v>
      </c>
      <c r="H5933" s="406"/>
      <c r="I5933" s="407"/>
      <c r="J5933" s="407"/>
      <c r="K5933" s="408"/>
    </row>
    <row r="5934" spans="2:11" x14ac:dyDescent="0.25">
      <c r="B5934" s="122">
        <f t="shared" si="92"/>
        <v>5932</v>
      </c>
      <c r="C5934" s="376">
        <v>45547</v>
      </c>
      <c r="D5934" s="236" t="s">
        <v>258</v>
      </c>
      <c r="E5934" s="223" t="str">
        <f>VLOOKUP(D5934,Y$4:AA5936,2,FALSE)</f>
        <v>کامیون کمپرسی</v>
      </c>
      <c r="F5934" s="223" t="str">
        <f>VLOOKUP(D5934,Y$4:AA5936,3,FALSE)</f>
        <v>انصاری</v>
      </c>
      <c r="G5934" s="418">
        <v>0</v>
      </c>
      <c r="H5934" s="406"/>
      <c r="I5934" s="407"/>
      <c r="J5934" s="407"/>
      <c r="K5934" s="408"/>
    </row>
    <row r="5935" spans="2:11" x14ac:dyDescent="0.25">
      <c r="B5935" s="122">
        <f t="shared" si="92"/>
        <v>5933</v>
      </c>
      <c r="C5935" s="376">
        <v>45547</v>
      </c>
      <c r="D5935" s="236" t="s">
        <v>179</v>
      </c>
      <c r="E5935" s="223" t="str">
        <f>VLOOKUP(D5935,Y$4:AA5937,2,FALSE)</f>
        <v>تانکر آب</v>
      </c>
      <c r="F5935" s="223" t="str">
        <f>VLOOKUP(D5935,Y$4:AA5937,3,FALSE)</f>
        <v>گلپایگانی</v>
      </c>
      <c r="G5935" s="418">
        <v>0</v>
      </c>
      <c r="H5935" s="406"/>
      <c r="I5935" s="407"/>
      <c r="J5935" s="407"/>
      <c r="K5935" s="408"/>
    </row>
    <row r="5936" spans="2:11" x14ac:dyDescent="0.25">
      <c r="B5936" s="122">
        <f t="shared" si="92"/>
        <v>5934</v>
      </c>
      <c r="C5936" s="376">
        <v>45547</v>
      </c>
      <c r="D5936" s="236" t="s">
        <v>164</v>
      </c>
      <c r="E5936" s="223" t="str">
        <f>VLOOKUP(D5936,Y$4:AA5938,2,FALSE)</f>
        <v>گریدر 14G</v>
      </c>
      <c r="F5936" s="223" t="str">
        <f>VLOOKUP(D5936,Y$4:AA5938,3,FALSE)</f>
        <v>محمد پور</v>
      </c>
      <c r="G5936" s="418">
        <v>175</v>
      </c>
      <c r="H5936" s="406"/>
      <c r="I5936" s="407"/>
      <c r="J5936" s="407"/>
      <c r="K5936" s="408"/>
    </row>
    <row r="5937" spans="2:11" x14ac:dyDescent="0.25">
      <c r="B5937" s="122">
        <f t="shared" si="92"/>
        <v>5935</v>
      </c>
      <c r="C5937" s="376">
        <v>45547</v>
      </c>
      <c r="D5937" s="236" t="s">
        <v>168</v>
      </c>
      <c r="E5937" s="223" t="str">
        <f>VLOOKUP(D5937,Y$4:AA5939,2,FALSE)</f>
        <v>غلطک کششی</v>
      </c>
      <c r="F5937" s="223" t="str">
        <f>VLOOKUP(D5937,Y$4:AA5939,3,FALSE)</f>
        <v>محمد پور</v>
      </c>
      <c r="G5937" s="418">
        <v>78</v>
      </c>
      <c r="H5937" s="406"/>
      <c r="I5937" s="407"/>
      <c r="J5937" s="407"/>
      <c r="K5937" s="408"/>
    </row>
    <row r="5938" spans="2:11" x14ac:dyDescent="0.25">
      <c r="B5938" s="122">
        <f t="shared" si="92"/>
        <v>5936</v>
      </c>
      <c r="C5938" s="376">
        <v>45547</v>
      </c>
      <c r="D5938" s="236" t="s">
        <v>171</v>
      </c>
      <c r="E5938" s="223" t="str">
        <f>VLOOKUP(D5938,Y$4:AA5940,2,FALSE)</f>
        <v>غلطک کششی</v>
      </c>
      <c r="F5938" s="223" t="str">
        <f>VLOOKUP(D5938,Y$4:AA5940,3,FALSE)</f>
        <v>محمد پور</v>
      </c>
      <c r="G5938" s="418">
        <v>85</v>
      </c>
      <c r="H5938" s="406"/>
      <c r="I5938" s="407"/>
      <c r="J5938" s="407"/>
      <c r="K5938" s="408"/>
    </row>
    <row r="5939" spans="2:11" x14ac:dyDescent="0.25">
      <c r="B5939" s="122">
        <f t="shared" si="92"/>
        <v>5937</v>
      </c>
      <c r="C5939" s="376">
        <v>45547</v>
      </c>
      <c r="D5939" s="236" t="s">
        <v>172</v>
      </c>
      <c r="E5939" s="223" t="str">
        <f>VLOOKUP(D5939,Y$4:AA5941,2,FALSE)</f>
        <v>لودر</v>
      </c>
      <c r="F5939" s="223" t="str">
        <f>VLOOKUP(D5939,Y$4:AA5941,3,FALSE)</f>
        <v>محمد پور</v>
      </c>
      <c r="G5939" s="418">
        <v>45</v>
      </c>
      <c r="H5939" s="406"/>
      <c r="I5939" s="407"/>
      <c r="J5939" s="407"/>
      <c r="K5939" s="408"/>
    </row>
    <row r="5940" spans="2:11" x14ac:dyDescent="0.25">
      <c r="B5940" s="122">
        <f t="shared" si="92"/>
        <v>5938</v>
      </c>
      <c r="C5940" s="376">
        <v>45547</v>
      </c>
      <c r="D5940" s="236" t="s">
        <v>173</v>
      </c>
      <c r="E5940" s="223" t="str">
        <f>VLOOKUP(D5940,Y$4:AA5942,2,FALSE)</f>
        <v>تانکر آب</v>
      </c>
      <c r="F5940" s="223" t="str">
        <f>VLOOKUP(D5940,Y$4:AA5942,3,FALSE)</f>
        <v>محمد پور</v>
      </c>
      <c r="G5940" s="418">
        <v>0</v>
      </c>
      <c r="H5940" s="406"/>
      <c r="I5940" s="407"/>
      <c r="J5940" s="407"/>
      <c r="K5940" s="408"/>
    </row>
    <row r="5941" spans="2:11" x14ac:dyDescent="0.25">
      <c r="B5941" s="122">
        <f t="shared" ref="B5941:B6004" si="93">ROW()-2</f>
        <v>5939</v>
      </c>
      <c r="C5941" s="376">
        <v>45547</v>
      </c>
      <c r="D5941" s="236" t="s">
        <v>174</v>
      </c>
      <c r="E5941" s="223" t="str">
        <f>VLOOKUP(D5941,Y$4:AA5943,2,FALSE)</f>
        <v>غلطک پاچه بزی</v>
      </c>
      <c r="F5941" s="223" t="str">
        <f>VLOOKUP(D5941,Y$4:AA5943,3,FALSE)</f>
        <v>محمد پور</v>
      </c>
      <c r="G5941" s="418">
        <v>0</v>
      </c>
      <c r="H5941" s="406"/>
      <c r="I5941" s="407"/>
      <c r="J5941" s="407"/>
      <c r="K5941" s="408"/>
    </row>
    <row r="5942" spans="2:11" x14ac:dyDescent="0.25">
      <c r="B5942" s="122">
        <f t="shared" si="93"/>
        <v>5940</v>
      </c>
      <c r="C5942" s="376">
        <v>45547</v>
      </c>
      <c r="D5942" s="236" t="s">
        <v>176</v>
      </c>
      <c r="E5942" s="223" t="str">
        <f>VLOOKUP(D5942,Y$4:AA5944,2,FALSE)</f>
        <v>بلدوزر</v>
      </c>
      <c r="F5942" s="223" t="str">
        <f>VLOOKUP(D5942,Y$4:AA5944,3,FALSE)</f>
        <v>محمد پور</v>
      </c>
      <c r="G5942" s="418">
        <v>0</v>
      </c>
      <c r="H5942" s="406"/>
      <c r="I5942" s="407"/>
      <c r="J5942" s="407"/>
      <c r="K5942" s="408"/>
    </row>
    <row r="5943" spans="2:11" x14ac:dyDescent="0.25">
      <c r="B5943" s="122">
        <f t="shared" si="93"/>
        <v>5941</v>
      </c>
      <c r="C5943" s="376">
        <v>45547</v>
      </c>
      <c r="D5943" s="236" t="s">
        <v>177</v>
      </c>
      <c r="E5943" s="223" t="str">
        <f>VLOOKUP(D5943,Y$4:AA5945,2,FALSE)</f>
        <v>کمپرسی جفت</v>
      </c>
      <c r="F5943" s="223" t="str">
        <f>VLOOKUP(D5943,Y$4:AA5945,3,FALSE)</f>
        <v>محمد پور</v>
      </c>
      <c r="G5943" s="418">
        <v>290</v>
      </c>
      <c r="H5943" s="406"/>
      <c r="I5943" s="407"/>
      <c r="J5943" s="407"/>
      <c r="K5943" s="408"/>
    </row>
    <row r="5944" spans="2:11" x14ac:dyDescent="0.25">
      <c r="B5944" s="122">
        <f t="shared" si="93"/>
        <v>5942</v>
      </c>
      <c r="C5944" s="376">
        <v>45547</v>
      </c>
      <c r="D5944" s="236" t="s">
        <v>270</v>
      </c>
      <c r="E5944" s="223" t="str">
        <f>VLOOKUP(D5944,Y$4:AA5946,2,FALSE)</f>
        <v>کمپرسی جفت</v>
      </c>
      <c r="F5944" s="223" t="str">
        <f>VLOOKUP(D5944,Y$4:AA5946,3,FALSE)</f>
        <v>محمد پور</v>
      </c>
      <c r="G5944" s="418">
        <v>0</v>
      </c>
      <c r="H5944" s="406"/>
      <c r="I5944" s="407"/>
      <c r="J5944" s="407"/>
      <c r="K5944" s="408"/>
    </row>
    <row r="5945" spans="2:11" x14ac:dyDescent="0.25">
      <c r="B5945" s="122">
        <f t="shared" si="93"/>
        <v>5943</v>
      </c>
      <c r="C5945" s="376">
        <v>45547</v>
      </c>
      <c r="D5945" s="236" t="s">
        <v>268</v>
      </c>
      <c r="E5945" s="223" t="str">
        <f>VLOOKUP(D5945,Y$4:AA5947,2,FALSE)</f>
        <v>کمپرسی تک</v>
      </c>
      <c r="F5945" s="223" t="str">
        <f>VLOOKUP(D5945,Y$4:AA5947,3,FALSE)</f>
        <v>محمد پور</v>
      </c>
      <c r="G5945" s="418">
        <v>110</v>
      </c>
      <c r="H5945" s="406"/>
      <c r="I5945" s="407"/>
      <c r="J5945" s="407"/>
      <c r="K5945" s="408"/>
    </row>
    <row r="5946" spans="2:11" x14ac:dyDescent="0.25">
      <c r="B5946" s="122">
        <f t="shared" si="93"/>
        <v>5944</v>
      </c>
      <c r="C5946" s="376">
        <v>45547</v>
      </c>
      <c r="D5946" s="236" t="s">
        <v>260</v>
      </c>
      <c r="E5946" s="223" t="str">
        <f>VLOOKUP(D5946,Y$4:AA5948,2,FALSE)</f>
        <v>تانکر آب</v>
      </c>
      <c r="F5946" s="223" t="str">
        <f>VLOOKUP(D5946,Y$4:AA5948,3,FALSE)</f>
        <v>محمد پور</v>
      </c>
      <c r="G5946" s="418">
        <v>285</v>
      </c>
      <c r="H5946" s="406"/>
      <c r="I5946" s="407"/>
      <c r="J5946" s="407"/>
      <c r="K5946" s="408"/>
    </row>
    <row r="5947" spans="2:11" x14ac:dyDescent="0.25">
      <c r="B5947" s="122">
        <f t="shared" si="93"/>
        <v>5945</v>
      </c>
      <c r="C5947" s="376">
        <v>45547</v>
      </c>
      <c r="D5947" s="236" t="s">
        <v>284</v>
      </c>
      <c r="E5947" s="223" t="str">
        <f>VLOOKUP(D5947,Y$4:AA5949,2,FALSE)</f>
        <v>کمپرسی جفت</v>
      </c>
      <c r="F5947" s="223" t="str">
        <f>VLOOKUP(D5947,Y$4:AA5949,3,FALSE)</f>
        <v>محمد پور</v>
      </c>
      <c r="G5947" s="418">
        <v>186</v>
      </c>
      <c r="H5947" s="406"/>
      <c r="I5947" s="407"/>
      <c r="J5947" s="407"/>
      <c r="K5947" s="408"/>
    </row>
    <row r="5948" spans="2:11" x14ac:dyDescent="0.25">
      <c r="B5948" s="122">
        <f t="shared" si="93"/>
        <v>5946</v>
      </c>
      <c r="C5948" s="376">
        <v>45547</v>
      </c>
      <c r="D5948" s="236" t="s">
        <v>359</v>
      </c>
      <c r="E5948" s="223" t="str">
        <f>VLOOKUP(D5948,Y$4:AA5950,2,FALSE)</f>
        <v>کمپرسی جفت</v>
      </c>
      <c r="F5948" s="223" t="str">
        <f>VLOOKUP(D5948,Y$4:AA5950,3,FALSE)</f>
        <v>محمد پور</v>
      </c>
      <c r="G5948" s="418">
        <v>0</v>
      </c>
      <c r="H5948" s="406"/>
      <c r="I5948" s="407"/>
      <c r="J5948" s="407"/>
      <c r="K5948" s="408"/>
    </row>
    <row r="5949" spans="2:11" x14ac:dyDescent="0.25">
      <c r="B5949" s="122">
        <f t="shared" si="93"/>
        <v>5947</v>
      </c>
      <c r="C5949" s="376">
        <v>45547</v>
      </c>
      <c r="D5949" s="236" t="s">
        <v>361</v>
      </c>
      <c r="E5949" s="223" t="str">
        <f>VLOOKUP(D5949,Y$4:AA5951,2,FALSE)</f>
        <v>لودر</v>
      </c>
      <c r="F5949" s="223" t="str">
        <f>VLOOKUP(D5949,Y$4:AA5951,3,FALSE)</f>
        <v>محمد پور</v>
      </c>
      <c r="G5949" s="418">
        <v>106</v>
      </c>
      <c r="H5949" s="406"/>
      <c r="I5949" s="407"/>
      <c r="J5949" s="407"/>
      <c r="K5949" s="408"/>
    </row>
    <row r="5950" spans="2:11" x14ac:dyDescent="0.25">
      <c r="B5950" s="122">
        <f t="shared" si="93"/>
        <v>5948</v>
      </c>
      <c r="C5950" s="376">
        <v>45547</v>
      </c>
      <c r="D5950" s="236" t="s">
        <v>393</v>
      </c>
      <c r="E5950" s="223" t="str">
        <f>VLOOKUP(D5950,Y$4:AA5952,2,FALSE)</f>
        <v xml:space="preserve"> پمپ بتن</v>
      </c>
      <c r="F5950" s="223" t="str">
        <f>VLOOKUP(D5950,Y$4:AA5952,3,FALSE)</f>
        <v>اسماعیل پور</v>
      </c>
      <c r="G5950" s="418">
        <v>0</v>
      </c>
      <c r="H5950" s="406"/>
      <c r="I5950" s="407"/>
      <c r="J5950" s="407"/>
      <c r="K5950" s="408"/>
    </row>
    <row r="5951" spans="2:11" x14ac:dyDescent="0.25">
      <c r="B5951" s="122">
        <f t="shared" si="93"/>
        <v>5949</v>
      </c>
      <c r="C5951" s="376">
        <v>45547</v>
      </c>
      <c r="D5951" s="236" t="s">
        <v>387</v>
      </c>
      <c r="E5951" s="223" t="str">
        <f>VLOOKUP(D5951,Y$4:AA5953,2,FALSE)</f>
        <v>کمپرسی تک</v>
      </c>
      <c r="F5951" s="223" t="str">
        <f>VLOOKUP(D5951,Y$4:AA5953,3,FALSE)</f>
        <v>جواد رضاپور</v>
      </c>
      <c r="G5951" s="418">
        <v>0</v>
      </c>
      <c r="H5951" s="406"/>
      <c r="I5951" s="407"/>
      <c r="J5951" s="407"/>
      <c r="K5951" s="408"/>
    </row>
    <row r="5952" spans="2:11" x14ac:dyDescent="0.25">
      <c r="B5952" s="122">
        <f t="shared" si="93"/>
        <v>5950</v>
      </c>
      <c r="C5952" s="376">
        <v>45547</v>
      </c>
      <c r="D5952" s="236" t="s">
        <v>388</v>
      </c>
      <c r="E5952" s="223" t="str">
        <f>VLOOKUP(D5952,Y$4:AA5954,2,FALSE)</f>
        <v>کمپرسی تک</v>
      </c>
      <c r="F5952" s="223" t="str">
        <f>VLOOKUP(D5952,Y$4:AA5954,3,FALSE)</f>
        <v>جواد رضاپور</v>
      </c>
      <c r="G5952" s="418">
        <v>0</v>
      </c>
      <c r="H5952" s="406"/>
      <c r="I5952" s="407"/>
      <c r="J5952" s="407"/>
      <c r="K5952" s="408"/>
    </row>
    <row r="5953" spans="2:11" x14ac:dyDescent="0.25">
      <c r="B5953" s="122">
        <f t="shared" si="93"/>
        <v>5951</v>
      </c>
      <c r="C5953" s="376">
        <v>45547</v>
      </c>
      <c r="D5953" s="236" t="s">
        <v>397</v>
      </c>
      <c r="E5953" s="223" t="str">
        <f>VLOOKUP(D5953,Y$4:AA5955,2,FALSE)</f>
        <v>لودر</v>
      </c>
      <c r="F5953" s="223" t="str">
        <f>VLOOKUP(D5953,Y$4:AA5955,3,FALSE)</f>
        <v>جواد رضاپور</v>
      </c>
      <c r="G5953" s="418">
        <v>0</v>
      </c>
      <c r="H5953" s="406"/>
      <c r="I5953" s="407"/>
      <c r="J5953" s="407"/>
      <c r="K5953" s="408"/>
    </row>
    <row r="5954" spans="2:11" x14ac:dyDescent="0.25">
      <c r="B5954" s="122">
        <f t="shared" si="93"/>
        <v>5952</v>
      </c>
      <c r="C5954" s="376">
        <v>45547</v>
      </c>
      <c r="D5954" s="236" t="s">
        <v>435</v>
      </c>
      <c r="E5954" s="223" t="str">
        <f>VLOOKUP(D5954,Y$4:AA5956,2,FALSE)</f>
        <v>بلدوزر</v>
      </c>
      <c r="F5954" s="223" t="str">
        <f>VLOOKUP(D5954,Y$4:AA5956,3,FALSE)</f>
        <v>جواد رضاپور</v>
      </c>
      <c r="G5954" s="418">
        <v>280</v>
      </c>
      <c r="H5954" s="406"/>
      <c r="I5954" s="407"/>
      <c r="J5954" s="407"/>
      <c r="K5954" s="408"/>
    </row>
    <row r="5955" spans="2:11" x14ac:dyDescent="0.25">
      <c r="B5955" s="122">
        <f t="shared" si="93"/>
        <v>5953</v>
      </c>
      <c r="C5955" s="376">
        <v>45547</v>
      </c>
      <c r="D5955" s="236" t="s">
        <v>436</v>
      </c>
      <c r="E5955" s="223" t="str">
        <f>VLOOKUP(D5955,Y$4:AA5957,2,FALSE)</f>
        <v>تانکر آب</v>
      </c>
      <c r="F5955" s="223" t="str">
        <f>VLOOKUP(D5955,Y$4:AA5957,3,FALSE)</f>
        <v>جواد رضاپور</v>
      </c>
      <c r="G5955" s="418">
        <v>0</v>
      </c>
      <c r="H5955" s="406"/>
      <c r="I5955" s="407"/>
      <c r="J5955" s="407"/>
      <c r="K5955" s="408"/>
    </row>
    <row r="5956" spans="2:11" x14ac:dyDescent="0.25">
      <c r="B5956" s="122">
        <f t="shared" si="93"/>
        <v>5954</v>
      </c>
      <c r="C5956" s="376">
        <v>45547</v>
      </c>
      <c r="D5956" s="361" t="s">
        <v>261</v>
      </c>
      <c r="E5956" s="223" t="str">
        <f>VLOOKUP(D5956,Y$4:AA5958,2,FALSE)</f>
        <v>تانکر آب</v>
      </c>
      <c r="F5956" s="223" t="str">
        <f>VLOOKUP(D5956,Y$4:AA5958,3,FALSE)</f>
        <v>خاکسارنژاد</v>
      </c>
      <c r="G5956" s="418">
        <v>0</v>
      </c>
      <c r="H5956" s="406"/>
      <c r="I5956" s="407"/>
      <c r="J5956" s="407"/>
      <c r="K5956" s="408"/>
    </row>
    <row r="5957" spans="2:11" x14ac:dyDescent="0.25">
      <c r="B5957" s="122">
        <f t="shared" si="93"/>
        <v>5955</v>
      </c>
      <c r="C5957" s="376">
        <v>45547</v>
      </c>
      <c r="D5957" s="409" t="s">
        <v>487</v>
      </c>
      <c r="E5957" s="223" t="str">
        <f>VLOOKUP(D5957,Y$4:AA5959,2,FALSE)</f>
        <v>کمپرسی تک</v>
      </c>
      <c r="F5957" s="223" t="str">
        <f>VLOOKUP(D5957,Y$4:AA5959,3,FALSE)</f>
        <v>رمضانی مقدم</v>
      </c>
      <c r="G5957" s="418">
        <v>0</v>
      </c>
      <c r="H5957" s="406"/>
      <c r="I5957" s="407"/>
      <c r="J5957" s="407"/>
      <c r="K5957" s="408"/>
    </row>
    <row r="5958" spans="2:11" x14ac:dyDescent="0.25">
      <c r="B5958" s="122">
        <f t="shared" si="93"/>
        <v>5956</v>
      </c>
      <c r="C5958" s="376">
        <v>45547</v>
      </c>
      <c r="D5958" s="409" t="s">
        <v>488</v>
      </c>
      <c r="E5958" s="223" t="str">
        <f>VLOOKUP(D5958,Y$4:AA5960,2,FALSE)</f>
        <v>کمپرسی تک</v>
      </c>
      <c r="F5958" s="223" t="str">
        <f>VLOOKUP(D5958,Y$4:AA5960,3,FALSE)</f>
        <v>رمضانی مقدم</v>
      </c>
      <c r="G5958" s="418">
        <v>0</v>
      </c>
      <c r="H5958" s="406"/>
      <c r="I5958" s="407"/>
      <c r="J5958" s="407"/>
      <c r="K5958" s="408"/>
    </row>
    <row r="5959" spans="2:11" x14ac:dyDescent="0.25">
      <c r="B5959" s="122">
        <f t="shared" si="93"/>
        <v>5957</v>
      </c>
      <c r="C5959" s="376">
        <v>45547</v>
      </c>
      <c r="D5959" s="409" t="s">
        <v>489</v>
      </c>
      <c r="E5959" s="223" t="str">
        <f>VLOOKUP(D5959,Y$4:AA5961,2,FALSE)</f>
        <v>کمپرسی تک</v>
      </c>
      <c r="F5959" s="223" t="str">
        <f>VLOOKUP(D5959,Y$4:AA5961,3,FALSE)</f>
        <v>رمضانی مقدم</v>
      </c>
      <c r="G5959" s="418">
        <v>0</v>
      </c>
      <c r="H5959" s="406"/>
      <c r="I5959" s="407"/>
      <c r="J5959" s="407"/>
      <c r="K5959" s="408"/>
    </row>
    <row r="5960" spans="2:11" x14ac:dyDescent="0.25">
      <c r="B5960" s="122">
        <f t="shared" si="93"/>
        <v>5958</v>
      </c>
      <c r="C5960" s="376">
        <v>45547</v>
      </c>
      <c r="D5960" s="409" t="s">
        <v>490</v>
      </c>
      <c r="E5960" s="223" t="str">
        <f>VLOOKUP(D5960,Y$4:AA5962,2,FALSE)</f>
        <v>کمپرسی تک</v>
      </c>
      <c r="F5960" s="223" t="str">
        <f>VLOOKUP(D5960,Y$4:AA5962,3,FALSE)</f>
        <v>رمضانی مقدم</v>
      </c>
      <c r="G5960" s="418">
        <v>0</v>
      </c>
      <c r="H5960" s="406"/>
      <c r="I5960" s="407"/>
      <c r="J5960" s="407"/>
      <c r="K5960" s="408"/>
    </row>
    <row r="5961" spans="2:11" x14ac:dyDescent="0.25">
      <c r="B5961" s="122">
        <f t="shared" si="93"/>
        <v>5959</v>
      </c>
      <c r="C5961" s="376">
        <v>45547</v>
      </c>
      <c r="D5961" s="409" t="s">
        <v>491</v>
      </c>
      <c r="E5961" s="360" t="str">
        <f>VLOOKUP(D5961,Y$4:AA5963,2,FALSE)</f>
        <v>لودر</v>
      </c>
      <c r="F5961" s="360" t="str">
        <f>VLOOKUP(D5961,Y$4:AA5963,3,FALSE)</f>
        <v>رمضانی مقدم</v>
      </c>
      <c r="G5961" s="417">
        <v>0</v>
      </c>
      <c r="H5961" s="406"/>
      <c r="I5961" s="407"/>
      <c r="J5961" s="407"/>
      <c r="K5961" s="408"/>
    </row>
    <row r="5962" spans="2:11" x14ac:dyDescent="0.25">
      <c r="B5962" s="122">
        <f t="shared" si="93"/>
        <v>5960</v>
      </c>
      <c r="C5962" s="376">
        <v>45549</v>
      </c>
      <c r="D5962" s="236" t="s">
        <v>127</v>
      </c>
      <c r="E5962" s="223" t="str">
        <f>VLOOKUP(D5962,Y$4:AA5964,2,FALSE)</f>
        <v>بلدوزر</v>
      </c>
      <c r="F5962" s="223" t="str">
        <f>VLOOKUP(D5962,Y$4:AA5964,3,FALSE)</f>
        <v>شرکتی-رجب زاده</v>
      </c>
      <c r="G5962" s="417">
        <v>0</v>
      </c>
      <c r="H5962" s="406"/>
      <c r="I5962" s="407"/>
      <c r="J5962" s="407"/>
      <c r="K5962" s="408"/>
    </row>
    <row r="5963" spans="2:11" x14ac:dyDescent="0.25">
      <c r="B5963" s="122">
        <f t="shared" si="93"/>
        <v>5961</v>
      </c>
      <c r="C5963" s="376">
        <v>45549</v>
      </c>
      <c r="D5963" s="236" t="s">
        <v>297</v>
      </c>
      <c r="E5963" s="223" t="str">
        <f>VLOOKUP(D5963,Y$4:AA5965,2,FALSE)</f>
        <v>بلدوزر</v>
      </c>
      <c r="F5963" s="223" t="str">
        <f>VLOOKUP(D5963,Y$4:AA5965,3,FALSE)</f>
        <v>شرکتی-نخعی</v>
      </c>
      <c r="G5963" s="417">
        <v>210</v>
      </c>
      <c r="H5963" s="406"/>
      <c r="I5963" s="407"/>
      <c r="J5963" s="407"/>
      <c r="K5963" s="408"/>
    </row>
    <row r="5964" spans="2:11" x14ac:dyDescent="0.25">
      <c r="B5964" s="122">
        <f t="shared" si="93"/>
        <v>5962</v>
      </c>
      <c r="C5964" s="376">
        <v>45549</v>
      </c>
      <c r="D5964" s="236" t="s">
        <v>88</v>
      </c>
      <c r="E5964" s="223" t="str">
        <f>VLOOKUP(D5964,Y$4:AA5966,2,FALSE)</f>
        <v>گریدر  ۱۶g</v>
      </c>
      <c r="F5964" s="223" t="str">
        <f>VLOOKUP(D5964,Y$4:AA5966,3,FALSE)</f>
        <v>شرکتی-یگانه</v>
      </c>
      <c r="G5964" s="417">
        <v>265</v>
      </c>
      <c r="H5964" s="406"/>
      <c r="I5964" s="407"/>
      <c r="J5964" s="407"/>
      <c r="K5964" s="408"/>
    </row>
    <row r="5965" spans="2:11" x14ac:dyDescent="0.25">
      <c r="B5965" s="122">
        <f t="shared" si="93"/>
        <v>5963</v>
      </c>
      <c r="C5965" s="376">
        <v>45549</v>
      </c>
      <c r="D5965" s="236" t="s">
        <v>301</v>
      </c>
      <c r="E5965" s="223" t="str">
        <f>VLOOKUP(D5965,Y$4:AA5967,2,FALSE)</f>
        <v>گریدر  ۱۶g</v>
      </c>
      <c r="F5965" s="223" t="str">
        <f>VLOOKUP(D5965,Y$4:AA5967,3,FALSE)</f>
        <v>شرکتی-حسن پور</v>
      </c>
      <c r="G5965" s="417">
        <v>0</v>
      </c>
      <c r="H5965" s="406"/>
      <c r="I5965" s="407"/>
      <c r="J5965" s="407"/>
      <c r="K5965" s="408"/>
    </row>
    <row r="5966" spans="2:11" x14ac:dyDescent="0.25">
      <c r="B5966" s="122">
        <f t="shared" si="93"/>
        <v>5964</v>
      </c>
      <c r="C5966" s="376">
        <v>45549</v>
      </c>
      <c r="D5966" s="236" t="s">
        <v>120</v>
      </c>
      <c r="E5966" s="223" t="str">
        <f>VLOOKUP(D5966,Y$4:AA5968,2,FALSE)</f>
        <v>میکسراتکو</v>
      </c>
      <c r="F5966" s="223" t="str">
        <f>VLOOKUP(D5966,Y$4:AA5968,3,FALSE)</f>
        <v>شرکتی-شاکری</v>
      </c>
      <c r="G5966" s="417">
        <v>0</v>
      </c>
      <c r="H5966" s="406"/>
      <c r="I5966" s="407"/>
      <c r="J5966" s="407"/>
      <c r="K5966" s="408"/>
    </row>
    <row r="5967" spans="2:11" x14ac:dyDescent="0.25">
      <c r="B5967" s="122">
        <f t="shared" si="93"/>
        <v>5965</v>
      </c>
      <c r="C5967" s="376">
        <v>45549</v>
      </c>
      <c r="D5967" s="236" t="s">
        <v>122</v>
      </c>
      <c r="E5967" s="223" t="str">
        <f>VLOOKUP(D5967,Y$4:AA5969,2,FALSE)</f>
        <v>میکسر امیکو</v>
      </c>
      <c r="F5967" s="223" t="str">
        <f>VLOOKUP(D5967,Y$4:AA5969,3,FALSE)</f>
        <v>شرکتی-زراعتی</v>
      </c>
      <c r="G5967" s="417">
        <v>0</v>
      </c>
      <c r="H5967" s="406"/>
      <c r="I5967" s="407"/>
      <c r="J5967" s="407"/>
      <c r="K5967" s="408"/>
    </row>
    <row r="5968" spans="2:11" x14ac:dyDescent="0.25">
      <c r="B5968" s="122">
        <f t="shared" si="93"/>
        <v>5966</v>
      </c>
      <c r="C5968" s="376">
        <v>45549</v>
      </c>
      <c r="D5968" s="236" t="s">
        <v>356</v>
      </c>
      <c r="E5968" s="223" t="str">
        <f>VLOOKUP(D5968,Y$4:AA5970,2,FALSE)</f>
        <v>میکسر اتکو</v>
      </c>
      <c r="F5968" s="223" t="str">
        <f>VLOOKUP(D5968,Y$4:AA5970,3,FALSE)</f>
        <v>-</v>
      </c>
      <c r="G5968" s="417">
        <v>0</v>
      </c>
      <c r="H5968" s="406"/>
      <c r="I5968" s="407"/>
      <c r="J5968" s="407"/>
      <c r="K5968" s="408"/>
    </row>
    <row r="5969" spans="2:11" x14ac:dyDescent="0.25">
      <c r="B5969" s="122">
        <f t="shared" si="93"/>
        <v>5967</v>
      </c>
      <c r="C5969" s="376">
        <v>45549</v>
      </c>
      <c r="D5969" s="236" t="s">
        <v>460</v>
      </c>
      <c r="E5969" s="223" t="str">
        <f>VLOOKUP(D5969,Y$4:AA5971,2,FALSE)</f>
        <v>میکسر امیکو</v>
      </c>
      <c r="F5969" s="223" t="str">
        <f>VLOOKUP(D5969,Y$4:AA5971,3,FALSE)</f>
        <v>شرکتی-زراعتی</v>
      </c>
      <c r="G5969" s="417">
        <v>0</v>
      </c>
      <c r="H5969" s="406"/>
      <c r="I5969" s="407"/>
      <c r="J5969" s="407"/>
      <c r="K5969" s="408"/>
    </row>
    <row r="5970" spans="2:11" x14ac:dyDescent="0.25">
      <c r="B5970" s="122">
        <f t="shared" si="93"/>
        <v>5968</v>
      </c>
      <c r="C5970" s="376">
        <v>45549</v>
      </c>
      <c r="D5970" s="236" t="s">
        <v>119</v>
      </c>
      <c r="E5970" s="223" t="str">
        <f>VLOOKUP(D5970,Y$4:AA5972,2,FALSE)</f>
        <v>غلطک</v>
      </c>
      <c r="F5970" s="223" t="str">
        <f>VLOOKUP(D5970,Y$4:AA5972,3,FALSE)</f>
        <v>شرکتی-جمالی</v>
      </c>
      <c r="G5970" s="417">
        <v>0</v>
      </c>
      <c r="H5970" s="406"/>
      <c r="I5970" s="407"/>
      <c r="J5970" s="407"/>
      <c r="K5970" s="408"/>
    </row>
    <row r="5971" spans="2:11" x14ac:dyDescent="0.25">
      <c r="B5971" s="122">
        <f t="shared" si="93"/>
        <v>5969</v>
      </c>
      <c r="C5971" s="376">
        <v>45549</v>
      </c>
      <c r="D5971" s="236" t="s">
        <v>110</v>
      </c>
      <c r="E5971" s="223" t="str">
        <f>VLOOKUP(D5971,Y$4:AA5973,2,FALSE)</f>
        <v>غلطک</v>
      </c>
      <c r="F5971" s="223" t="str">
        <f>VLOOKUP(D5971,Y$4:AA5973,3,FALSE)</f>
        <v>شرکتی-شیری</v>
      </c>
      <c r="G5971" s="417">
        <v>57</v>
      </c>
      <c r="H5971" s="406"/>
      <c r="I5971" s="407"/>
      <c r="J5971" s="407"/>
      <c r="K5971" s="408"/>
    </row>
    <row r="5972" spans="2:11" x14ac:dyDescent="0.25">
      <c r="B5972" s="122">
        <f t="shared" si="93"/>
        <v>5970</v>
      </c>
      <c r="C5972" s="376">
        <v>45549</v>
      </c>
      <c r="D5972" s="236" t="s">
        <v>107</v>
      </c>
      <c r="E5972" s="223" t="str">
        <f>VLOOKUP(D5972,Y$4:AA5974,2,FALSE)</f>
        <v>غلطک</v>
      </c>
      <c r="F5972" s="223" t="str">
        <f>VLOOKUP(D5972,Y$4:AA5974,3,FALSE)</f>
        <v>شرکتی-دیانتی</v>
      </c>
      <c r="G5972" s="417">
        <v>0</v>
      </c>
      <c r="H5972" s="406"/>
      <c r="I5972" s="407"/>
      <c r="J5972" s="407"/>
      <c r="K5972" s="408"/>
    </row>
    <row r="5973" spans="2:11" x14ac:dyDescent="0.25">
      <c r="B5973" s="122">
        <f t="shared" si="93"/>
        <v>5971</v>
      </c>
      <c r="C5973" s="376">
        <v>45549</v>
      </c>
      <c r="D5973" s="236" t="s">
        <v>285</v>
      </c>
      <c r="E5973" s="223" t="str">
        <f>VLOOKUP(D5973,Y$4:AA5975,2,FALSE)</f>
        <v>غلطک</v>
      </c>
      <c r="F5973" s="223" t="str">
        <f>VLOOKUP(D5973,Y$4:AA5975,3,FALSE)</f>
        <v>شرکتی-شیری</v>
      </c>
      <c r="G5973" s="417">
        <v>0</v>
      </c>
      <c r="H5973" s="406"/>
      <c r="I5973" s="407"/>
      <c r="J5973" s="407"/>
      <c r="K5973" s="408"/>
    </row>
    <row r="5974" spans="2:11" x14ac:dyDescent="0.25">
      <c r="B5974" s="122">
        <f t="shared" si="93"/>
        <v>5972</v>
      </c>
      <c r="C5974" s="376">
        <v>45549</v>
      </c>
      <c r="D5974" s="236" t="s">
        <v>380</v>
      </c>
      <c r="E5974" s="223" t="str">
        <f>VLOOKUP(D5974,Y$4:AA5976,2,FALSE)</f>
        <v>غلطک</v>
      </c>
      <c r="F5974" s="223">
        <f>VLOOKUP(D5974,Y$4:AA5976,3,FALSE)</f>
        <v>0</v>
      </c>
      <c r="G5974" s="417">
        <v>62</v>
      </c>
      <c r="H5974" s="406"/>
      <c r="I5974" s="407"/>
      <c r="J5974" s="407"/>
      <c r="K5974" s="408"/>
    </row>
    <row r="5975" spans="2:11" x14ac:dyDescent="0.25">
      <c r="B5975" s="122">
        <f t="shared" si="93"/>
        <v>5973</v>
      </c>
      <c r="C5975" s="376">
        <v>45549</v>
      </c>
      <c r="D5975" s="236" t="s">
        <v>381</v>
      </c>
      <c r="E5975" s="223" t="str">
        <f>VLOOKUP(D5975,Y$4:AA5977,2,FALSE)</f>
        <v>غلطک</v>
      </c>
      <c r="F5975" s="223">
        <f>VLOOKUP(D5975,Y$4:AA5977,3,FALSE)</f>
        <v>0</v>
      </c>
      <c r="G5975" s="417">
        <v>0</v>
      </c>
      <c r="H5975" s="406"/>
      <c r="I5975" s="407"/>
      <c r="J5975" s="407"/>
      <c r="K5975" s="408"/>
    </row>
    <row r="5976" spans="2:11" x14ac:dyDescent="0.25">
      <c r="B5976" s="122">
        <f t="shared" si="93"/>
        <v>5974</v>
      </c>
      <c r="C5976" s="376">
        <v>45549</v>
      </c>
      <c r="D5976" s="236" t="s">
        <v>91</v>
      </c>
      <c r="E5976" s="223" t="str">
        <f>VLOOKUP(D5976,Y$4:AA5978,2,FALSE)</f>
        <v>کامیون کمپرسی</v>
      </c>
      <c r="F5976" s="223" t="str">
        <f>VLOOKUP(D5976,Y$4:AA5978,3,FALSE)</f>
        <v>شرکتی-یحیی زاده</v>
      </c>
      <c r="G5976" s="417">
        <v>0</v>
      </c>
      <c r="H5976" s="406"/>
      <c r="I5976" s="407"/>
      <c r="J5976" s="407"/>
      <c r="K5976" s="408"/>
    </row>
    <row r="5977" spans="2:11" x14ac:dyDescent="0.25">
      <c r="B5977" s="122">
        <f t="shared" si="93"/>
        <v>5975</v>
      </c>
      <c r="C5977" s="376">
        <v>45549</v>
      </c>
      <c r="D5977" s="236" t="s">
        <v>94</v>
      </c>
      <c r="E5977" s="223" t="str">
        <f>VLOOKUP(D5977,Y$4:AA5979,2,FALSE)</f>
        <v>کامیون کمپرسی</v>
      </c>
      <c r="F5977" s="223" t="str">
        <f>VLOOKUP(D5977,Y$4:AA5979,3,FALSE)</f>
        <v>شرکتی-نوروز غلامی</v>
      </c>
      <c r="G5977" s="417">
        <v>100</v>
      </c>
      <c r="H5977" s="406"/>
      <c r="I5977" s="407"/>
      <c r="J5977" s="407"/>
      <c r="K5977" s="408"/>
    </row>
    <row r="5978" spans="2:11" x14ac:dyDescent="0.25">
      <c r="B5978" s="122">
        <f t="shared" si="93"/>
        <v>5976</v>
      </c>
      <c r="C5978" s="376">
        <v>45549</v>
      </c>
      <c r="D5978" s="236" t="s">
        <v>117</v>
      </c>
      <c r="E5978" s="223" t="str">
        <f>VLOOKUP(D5978,Y$4:AA5980,2,FALSE)</f>
        <v>کامیون کمپرسی</v>
      </c>
      <c r="F5978" s="223" t="str">
        <f>VLOOKUP(D5978,Y$4:AA5980,3,FALSE)</f>
        <v>شرکتی-علیرضا اقلیمی</v>
      </c>
      <c r="G5978" s="417">
        <v>148</v>
      </c>
      <c r="H5978" s="406"/>
      <c r="I5978" s="407"/>
      <c r="J5978" s="407"/>
      <c r="K5978" s="408"/>
    </row>
    <row r="5979" spans="2:11" x14ac:dyDescent="0.25">
      <c r="B5979" s="122">
        <f t="shared" si="93"/>
        <v>5977</v>
      </c>
      <c r="C5979" s="376">
        <v>45549</v>
      </c>
      <c r="D5979" s="236" t="s">
        <v>130</v>
      </c>
      <c r="E5979" s="223" t="str">
        <f>VLOOKUP(D5979,Y$4:AA5981,2,FALSE)</f>
        <v>تانکر ابپاش بنز</v>
      </c>
      <c r="F5979" s="223" t="str">
        <f>VLOOKUP(D5979,Y$4:AA5981,3,FALSE)</f>
        <v>شرکتی-بارانی</v>
      </c>
      <c r="G5979" s="417">
        <v>35</v>
      </c>
      <c r="H5979" s="406"/>
      <c r="I5979" s="407"/>
      <c r="J5979" s="407"/>
      <c r="K5979" s="408"/>
    </row>
    <row r="5980" spans="2:11" x14ac:dyDescent="0.25">
      <c r="B5980" s="122">
        <f t="shared" si="93"/>
        <v>5978</v>
      </c>
      <c r="C5980" s="376">
        <v>45549</v>
      </c>
      <c r="D5980" s="236" t="s">
        <v>96</v>
      </c>
      <c r="E5980" s="223" t="str">
        <f>VLOOKUP(D5980,Y$4:AA5982,2,FALSE)</f>
        <v>تانکر ابپاش بنز</v>
      </c>
      <c r="F5980" s="223" t="str">
        <f>VLOOKUP(D5980,Y$4:AA5982,3,FALSE)</f>
        <v>شرکتی-میامی</v>
      </c>
      <c r="G5980" s="417">
        <v>61</v>
      </c>
      <c r="H5980" s="406"/>
      <c r="I5980" s="407"/>
      <c r="J5980" s="407"/>
      <c r="K5980" s="408"/>
    </row>
    <row r="5981" spans="2:11" x14ac:dyDescent="0.25">
      <c r="B5981" s="122">
        <f t="shared" si="93"/>
        <v>5979</v>
      </c>
      <c r="C5981" s="376">
        <v>45549</v>
      </c>
      <c r="D5981" s="236" t="s">
        <v>114</v>
      </c>
      <c r="E5981" s="223" t="str">
        <f>VLOOKUP(D5981,Y$4:AA5983,2,FALSE)</f>
        <v>تانکر سوخت بنز</v>
      </c>
      <c r="F5981" s="223" t="str">
        <f>VLOOKUP(D5981,Y$4:AA5983,3,FALSE)</f>
        <v>شرکتی-برات زاده- از تاریخ 1 تیرماه</v>
      </c>
      <c r="G5981" s="417">
        <v>106</v>
      </c>
      <c r="H5981" s="406"/>
      <c r="I5981" s="407"/>
      <c r="J5981" s="407"/>
      <c r="K5981" s="408"/>
    </row>
    <row r="5982" spans="2:11" x14ac:dyDescent="0.25">
      <c r="B5982" s="122">
        <f t="shared" si="93"/>
        <v>5980</v>
      </c>
      <c r="C5982" s="376">
        <v>45549</v>
      </c>
      <c r="D5982" s="106" t="s">
        <v>399</v>
      </c>
      <c r="E5982" s="223" t="str">
        <f>VLOOKUP(D5982,Y$4:AA5984,2,FALSE)</f>
        <v xml:space="preserve"> لودر</v>
      </c>
      <c r="F5982" s="223" t="str">
        <f>VLOOKUP(D5982,Y$4:AA5984,3,FALSE)</f>
        <v>شرکتی-پیروزی</v>
      </c>
      <c r="G5982" s="417">
        <v>0</v>
      </c>
      <c r="H5982" s="406"/>
      <c r="I5982" s="407"/>
      <c r="J5982" s="407"/>
      <c r="K5982" s="408"/>
    </row>
    <row r="5983" spans="2:11" x14ac:dyDescent="0.25">
      <c r="B5983" s="122">
        <f t="shared" si="93"/>
        <v>5981</v>
      </c>
      <c r="C5983" s="376">
        <v>45549</v>
      </c>
      <c r="D5983" s="236" t="s">
        <v>158</v>
      </c>
      <c r="E5983" s="223" t="str">
        <f>VLOOKUP(D5983,Y$4:AA5985,2,FALSE)</f>
        <v>بیل مکانیکی</v>
      </c>
      <c r="F5983" s="223" t="str">
        <f>VLOOKUP(D5983,Y$4:AA5985,3,FALSE)</f>
        <v>تکبری</v>
      </c>
      <c r="G5983" s="417">
        <v>163</v>
      </c>
      <c r="H5983" s="406"/>
      <c r="I5983" s="407"/>
      <c r="J5983" s="407"/>
      <c r="K5983" s="408"/>
    </row>
    <row r="5984" spans="2:11" x14ac:dyDescent="0.25">
      <c r="B5984" s="122">
        <f t="shared" si="93"/>
        <v>5982</v>
      </c>
      <c r="C5984" s="376">
        <v>45549</v>
      </c>
      <c r="D5984" s="236" t="s">
        <v>144</v>
      </c>
      <c r="E5984" s="223" t="str">
        <f>VLOOKUP(D5984,Y$4:AA5986,2,FALSE)</f>
        <v>بلدوزر D85</v>
      </c>
      <c r="F5984" s="223" t="str">
        <f>VLOOKUP(D5984,Y$4:AA5986,3,FALSE)</f>
        <v>اکبری</v>
      </c>
      <c r="G5984" s="417">
        <v>0</v>
      </c>
      <c r="H5984" s="406"/>
      <c r="I5984" s="407"/>
      <c r="J5984" s="407"/>
      <c r="K5984" s="408"/>
    </row>
    <row r="5985" spans="2:11" x14ac:dyDescent="0.25">
      <c r="B5985" s="122">
        <f t="shared" si="93"/>
        <v>5983</v>
      </c>
      <c r="C5985" s="376">
        <v>45549</v>
      </c>
      <c r="D5985" s="236" t="s">
        <v>146</v>
      </c>
      <c r="E5985" s="529" t="str">
        <f>VLOOKUP(D5985,Y$4:AA5987,2,FALSE)</f>
        <v>بلدوزر D85</v>
      </c>
      <c r="F5985" s="529" t="str">
        <f>VLOOKUP(D5985,Y$4:AA5987,3,FALSE)</f>
        <v>اکبری</v>
      </c>
      <c r="G5985" s="417">
        <v>0</v>
      </c>
      <c r="H5985" s="406"/>
      <c r="I5985" s="407"/>
      <c r="J5985" s="407"/>
      <c r="K5985" s="408"/>
    </row>
    <row r="5986" spans="2:11" x14ac:dyDescent="0.25">
      <c r="B5986" s="122">
        <f t="shared" si="93"/>
        <v>5984</v>
      </c>
      <c r="C5986" s="376">
        <v>45549</v>
      </c>
      <c r="D5986" s="236" t="s">
        <v>147</v>
      </c>
      <c r="E5986" s="529" t="str">
        <f>VLOOKUP(D5986,Y$4:AA5988,2,FALSE)</f>
        <v>بلدوزر کاترپیلار D8</v>
      </c>
      <c r="F5986" s="529" t="str">
        <f>VLOOKUP(D5986,Y$4:AA5988,3,FALSE)</f>
        <v>حسن پور</v>
      </c>
      <c r="G5986" s="417">
        <v>0</v>
      </c>
      <c r="H5986" s="406"/>
      <c r="I5986" s="407"/>
      <c r="J5986" s="407"/>
      <c r="K5986" s="408"/>
    </row>
    <row r="5987" spans="2:11" x14ac:dyDescent="0.25">
      <c r="B5987" s="122">
        <f t="shared" si="93"/>
        <v>5985</v>
      </c>
      <c r="C5987" s="376">
        <v>45549</v>
      </c>
      <c r="D5987" s="236" t="s">
        <v>162</v>
      </c>
      <c r="E5987" s="529" t="str">
        <f>VLOOKUP(D5987,Y$4:AA5989,2,FALSE)</f>
        <v>بیل مکانیکی</v>
      </c>
      <c r="F5987" s="529" t="str">
        <f>VLOOKUP(D5987,Y$4:AA5989,3,FALSE)</f>
        <v>رضاپور</v>
      </c>
      <c r="G5987" s="417">
        <v>182</v>
      </c>
      <c r="H5987" s="406"/>
      <c r="I5987" s="407"/>
      <c r="J5987" s="407"/>
      <c r="K5987" s="408"/>
    </row>
    <row r="5988" spans="2:11" x14ac:dyDescent="0.25">
      <c r="B5988" s="122">
        <f t="shared" si="93"/>
        <v>5986</v>
      </c>
      <c r="C5988" s="376">
        <v>45549</v>
      </c>
      <c r="D5988" s="236" t="s">
        <v>398</v>
      </c>
      <c r="E5988" s="529" t="str">
        <f>VLOOKUP(D5988,Y$4:AA5990,2,FALSE)</f>
        <v>بلدوزر</v>
      </c>
      <c r="F5988" s="529" t="str">
        <f>VLOOKUP(D5988,Y$4:AA5990,3,FALSE)</f>
        <v>جواد رضاپور</v>
      </c>
      <c r="G5988" s="417">
        <v>0</v>
      </c>
      <c r="H5988" s="406"/>
      <c r="I5988" s="407"/>
      <c r="J5988" s="407"/>
      <c r="K5988" s="408"/>
    </row>
    <row r="5989" spans="2:11" x14ac:dyDescent="0.25">
      <c r="B5989" s="122">
        <f t="shared" si="93"/>
        <v>5987</v>
      </c>
      <c r="C5989" s="376">
        <v>45549</v>
      </c>
      <c r="D5989" s="236" t="s">
        <v>149</v>
      </c>
      <c r="E5989" s="529" t="str">
        <f>VLOOKUP(D5989,Y$4:AA5991,2,FALSE)</f>
        <v>لودر ZL50</v>
      </c>
      <c r="F5989" s="529" t="str">
        <f>VLOOKUP(D5989,Y$4:AA5991,3,FALSE)</f>
        <v>میرزایی</v>
      </c>
      <c r="G5989" s="417">
        <v>0</v>
      </c>
      <c r="H5989" s="406"/>
      <c r="I5989" s="407"/>
      <c r="J5989" s="407"/>
      <c r="K5989" s="408"/>
    </row>
    <row r="5990" spans="2:11" x14ac:dyDescent="0.25">
      <c r="B5990" s="122">
        <f t="shared" si="93"/>
        <v>5988</v>
      </c>
      <c r="C5990" s="376">
        <v>45549</v>
      </c>
      <c r="D5990" s="236" t="s">
        <v>150</v>
      </c>
      <c r="E5990" s="529" t="str">
        <f>VLOOKUP(D5990,Y$4:AA5992,2,FALSE)</f>
        <v>کامیون کمپرسی</v>
      </c>
      <c r="F5990" s="529" t="str">
        <f>VLOOKUP(D5990,Y$4:AA5992,3,FALSE)</f>
        <v>میرزایی</v>
      </c>
      <c r="G5990" s="417">
        <v>200</v>
      </c>
      <c r="H5990" s="406"/>
      <c r="I5990" s="407"/>
      <c r="J5990" s="407"/>
      <c r="K5990" s="408"/>
    </row>
    <row r="5991" spans="2:11" x14ac:dyDescent="0.25">
      <c r="B5991" s="122">
        <f t="shared" si="93"/>
        <v>5989</v>
      </c>
      <c r="C5991" s="376">
        <v>45549</v>
      </c>
      <c r="D5991" s="236" t="s">
        <v>152</v>
      </c>
      <c r="E5991" s="529" t="str">
        <f>VLOOKUP(D5991,Y$4:AA5993,2,FALSE)</f>
        <v>کامیون کمپرسی</v>
      </c>
      <c r="F5991" s="529" t="str">
        <f>VLOOKUP(D5991,Y$4:AA5993,3,FALSE)</f>
        <v>میرزایی</v>
      </c>
      <c r="G5991" s="417">
        <v>0</v>
      </c>
      <c r="H5991" s="406"/>
      <c r="I5991" s="407"/>
      <c r="J5991" s="407"/>
      <c r="K5991" s="408"/>
    </row>
    <row r="5992" spans="2:11" x14ac:dyDescent="0.25">
      <c r="B5992" s="122">
        <f t="shared" si="93"/>
        <v>5990</v>
      </c>
      <c r="C5992" s="376">
        <v>45549</v>
      </c>
      <c r="D5992" s="236" t="s">
        <v>153</v>
      </c>
      <c r="E5992" s="529" t="str">
        <f>VLOOKUP(D5992,Y$4:AA5994,2,FALSE)</f>
        <v>کامیون کمپرسی</v>
      </c>
      <c r="F5992" s="529" t="str">
        <f>VLOOKUP(D5992,Y$4:AA5994,3,FALSE)</f>
        <v>میرزایی</v>
      </c>
      <c r="G5992" s="417">
        <v>192</v>
      </c>
      <c r="H5992" s="406"/>
      <c r="I5992" s="407"/>
      <c r="J5992" s="407"/>
      <c r="K5992" s="408"/>
    </row>
    <row r="5993" spans="2:11" x14ac:dyDescent="0.25">
      <c r="B5993" s="122">
        <f t="shared" si="93"/>
        <v>5991</v>
      </c>
      <c r="C5993" s="376">
        <v>45549</v>
      </c>
      <c r="D5993" s="236" t="s">
        <v>137</v>
      </c>
      <c r="E5993" s="529" t="str">
        <f>VLOOKUP(D5993,Y$4:AA5995,2,FALSE)</f>
        <v>بیل مکانیکی</v>
      </c>
      <c r="F5993" s="529" t="str">
        <f>VLOOKUP(D5993,Y$4:AA5995,3,FALSE)</f>
        <v>انصاری</v>
      </c>
      <c r="G5993" s="417">
        <v>0</v>
      </c>
      <c r="H5993" s="406"/>
      <c r="I5993" s="407"/>
      <c r="J5993" s="407"/>
      <c r="K5993" s="408"/>
    </row>
    <row r="5994" spans="2:11" x14ac:dyDescent="0.25">
      <c r="B5994" s="122">
        <f t="shared" si="93"/>
        <v>5992</v>
      </c>
      <c r="C5994" s="376">
        <v>45549</v>
      </c>
      <c r="D5994" s="236" t="s">
        <v>139</v>
      </c>
      <c r="E5994" s="529" t="str">
        <f>VLOOKUP(D5994,Y$4:AA5996,2,FALSE)</f>
        <v>بیل مکانیکی</v>
      </c>
      <c r="F5994" s="529" t="str">
        <f>VLOOKUP(D5994,Y$4:AA5996,3,FALSE)</f>
        <v>انصاری</v>
      </c>
      <c r="G5994" s="417">
        <v>257</v>
      </c>
      <c r="H5994" s="406"/>
      <c r="I5994" s="407"/>
      <c r="J5994" s="407"/>
      <c r="K5994" s="408"/>
    </row>
    <row r="5995" spans="2:11" x14ac:dyDescent="0.25">
      <c r="B5995" s="122">
        <f t="shared" si="93"/>
        <v>5993</v>
      </c>
      <c r="C5995" s="376">
        <v>45549</v>
      </c>
      <c r="D5995" s="236" t="s">
        <v>141</v>
      </c>
      <c r="E5995" s="529" t="str">
        <f>VLOOKUP(D5995,Y$4:AA5997,2,FALSE)</f>
        <v>کامیون کمپرسی</v>
      </c>
      <c r="F5995" s="529" t="str">
        <f>VLOOKUP(D5995,Y$4:AA5997,3,FALSE)</f>
        <v>انصاری</v>
      </c>
      <c r="G5995" s="417">
        <v>0</v>
      </c>
      <c r="H5995" s="406"/>
      <c r="I5995" s="407"/>
      <c r="J5995" s="407"/>
      <c r="K5995" s="408"/>
    </row>
    <row r="5996" spans="2:11" x14ac:dyDescent="0.25">
      <c r="B5996" s="122">
        <f t="shared" si="93"/>
        <v>5994</v>
      </c>
      <c r="C5996" s="376">
        <v>45549</v>
      </c>
      <c r="D5996" s="236" t="s">
        <v>142</v>
      </c>
      <c r="E5996" s="529" t="str">
        <f>VLOOKUP(D5996,Y$4:AA5998,2,FALSE)</f>
        <v>کامیون کمپرسی</v>
      </c>
      <c r="F5996" s="529" t="str">
        <f>VLOOKUP(D5996,Y$4:AA5998,3,FALSE)</f>
        <v>انصاری</v>
      </c>
      <c r="G5996" s="417">
        <v>0</v>
      </c>
      <c r="H5996" s="406"/>
      <c r="I5996" s="407"/>
      <c r="J5996" s="407"/>
      <c r="K5996" s="408"/>
    </row>
    <row r="5997" spans="2:11" x14ac:dyDescent="0.25">
      <c r="B5997" s="122">
        <f t="shared" si="93"/>
        <v>5995</v>
      </c>
      <c r="C5997" s="376">
        <v>45549</v>
      </c>
      <c r="D5997" s="236" t="s">
        <v>143</v>
      </c>
      <c r="E5997" s="529" t="str">
        <f>VLOOKUP(D5997,Y$4:AA5999,2,FALSE)</f>
        <v>کامیون کمپرسی</v>
      </c>
      <c r="F5997" s="529" t="str">
        <f>VLOOKUP(D5997,Y$4:AA5999,3,FALSE)</f>
        <v>انصاری</v>
      </c>
      <c r="G5997" s="417">
        <v>0</v>
      </c>
      <c r="H5997" s="406"/>
      <c r="I5997" s="407"/>
      <c r="J5997" s="407"/>
      <c r="K5997" s="408"/>
    </row>
    <row r="5998" spans="2:11" x14ac:dyDescent="0.25">
      <c r="B5998" s="122">
        <f t="shared" si="93"/>
        <v>5996</v>
      </c>
      <c r="C5998" s="376">
        <v>45549</v>
      </c>
      <c r="D5998" s="236" t="s">
        <v>136</v>
      </c>
      <c r="E5998" s="529" t="str">
        <f>VLOOKUP(D5998,Y$4:AA6000,2,FALSE)</f>
        <v>بلدوزر</v>
      </c>
      <c r="F5998" s="529" t="str">
        <f>VLOOKUP(D5998,Y$4:AA6000,3,FALSE)</f>
        <v>انصاری</v>
      </c>
      <c r="G5998" s="417">
        <v>0</v>
      </c>
      <c r="H5998" s="406"/>
      <c r="I5998" s="407"/>
      <c r="J5998" s="407"/>
      <c r="K5998" s="408"/>
    </row>
    <row r="5999" spans="2:11" x14ac:dyDescent="0.25">
      <c r="B5999" s="122">
        <f t="shared" si="93"/>
        <v>5997</v>
      </c>
      <c r="C5999" s="376">
        <v>45549</v>
      </c>
      <c r="D5999" s="236" t="s">
        <v>286</v>
      </c>
      <c r="E5999" s="529" t="str">
        <f>VLOOKUP(D5999,Y$4:AA6001,2,FALSE)</f>
        <v>بلدوزر</v>
      </c>
      <c r="F5999" s="529" t="str">
        <f>VLOOKUP(D5999,Y$4:AA6001,3,FALSE)</f>
        <v>انصاری</v>
      </c>
      <c r="G5999" s="417">
        <v>0</v>
      </c>
      <c r="H5999" s="406"/>
      <c r="I5999" s="407"/>
      <c r="J5999" s="407"/>
      <c r="K5999" s="408"/>
    </row>
    <row r="6000" spans="2:11" x14ac:dyDescent="0.25">
      <c r="B6000" s="122">
        <f t="shared" si="93"/>
        <v>5998</v>
      </c>
      <c r="C6000" s="376">
        <v>45549</v>
      </c>
      <c r="D6000" s="236" t="s">
        <v>155</v>
      </c>
      <c r="E6000" s="529" t="str">
        <f>VLOOKUP(D6000,Y$4:AA6002,2,FALSE)</f>
        <v>لودر</v>
      </c>
      <c r="F6000" s="529" t="str">
        <f>VLOOKUP(D6000,Y$4:AA6002,3,FALSE)</f>
        <v>صداقت</v>
      </c>
      <c r="G6000" s="417">
        <v>78</v>
      </c>
      <c r="H6000" s="406"/>
      <c r="I6000" s="407"/>
      <c r="J6000" s="407"/>
      <c r="K6000" s="408"/>
    </row>
    <row r="6001" spans="2:11" x14ac:dyDescent="0.25">
      <c r="B6001" s="122">
        <f t="shared" si="93"/>
        <v>5999</v>
      </c>
      <c r="C6001" s="376">
        <v>45549</v>
      </c>
      <c r="D6001" s="236" t="s">
        <v>156</v>
      </c>
      <c r="E6001" s="529" t="str">
        <f>VLOOKUP(D6001,Y$4:AA6003,2,FALSE)</f>
        <v>کامیون کمپرسی</v>
      </c>
      <c r="F6001" s="529" t="str">
        <f>VLOOKUP(D6001,Y$4:AA6003,3,FALSE)</f>
        <v>صداقت</v>
      </c>
      <c r="G6001" s="417">
        <v>0</v>
      </c>
      <c r="H6001" s="406"/>
      <c r="I6001" s="407"/>
      <c r="J6001" s="407"/>
      <c r="K6001" s="408"/>
    </row>
    <row r="6002" spans="2:11" x14ac:dyDescent="0.25">
      <c r="B6002" s="122">
        <f t="shared" si="93"/>
        <v>6000</v>
      </c>
      <c r="C6002" s="376">
        <v>45549</v>
      </c>
      <c r="D6002" s="236" t="s">
        <v>157</v>
      </c>
      <c r="E6002" s="529" t="str">
        <f>VLOOKUP(D6002,Y$4:AA6004,2,FALSE)</f>
        <v>کامیون کمپرسی</v>
      </c>
      <c r="F6002" s="529" t="str">
        <f>VLOOKUP(D6002,Y$4:AA6004,3,FALSE)</f>
        <v>صداقت</v>
      </c>
      <c r="G6002" s="417">
        <v>0</v>
      </c>
      <c r="H6002" s="406"/>
      <c r="I6002" s="407"/>
      <c r="J6002" s="407"/>
      <c r="K6002" s="408"/>
    </row>
    <row r="6003" spans="2:11" x14ac:dyDescent="0.25">
      <c r="B6003" s="122">
        <f t="shared" si="93"/>
        <v>6001</v>
      </c>
      <c r="C6003" s="376">
        <v>45549</v>
      </c>
      <c r="D6003" s="236" t="s">
        <v>302</v>
      </c>
      <c r="E6003" s="529" t="str">
        <f>VLOOKUP(D6003,Y$4:AA6005,2,FALSE)</f>
        <v>کامیون کمپرسی</v>
      </c>
      <c r="F6003" s="529" t="str">
        <f>VLOOKUP(D6003,Y$4:AA6005,3,FALSE)</f>
        <v>صداقت</v>
      </c>
      <c r="G6003" s="417">
        <v>0</v>
      </c>
      <c r="H6003" s="406"/>
      <c r="I6003" s="407"/>
      <c r="J6003" s="407"/>
      <c r="K6003" s="408"/>
    </row>
    <row r="6004" spans="2:11" x14ac:dyDescent="0.25">
      <c r="B6004" s="122">
        <f t="shared" si="93"/>
        <v>6002</v>
      </c>
      <c r="C6004" s="376">
        <v>45549</v>
      </c>
      <c r="D6004" s="236" t="s">
        <v>266</v>
      </c>
      <c r="E6004" s="529" t="str">
        <f>VLOOKUP(D6004,Y$4:AA6006,2,FALSE)</f>
        <v>کامیون کمپرسی</v>
      </c>
      <c r="F6004" s="529" t="str">
        <f>VLOOKUP(D6004,Y$4:AA6006,3,FALSE)</f>
        <v>انصاری</v>
      </c>
      <c r="G6004" s="417">
        <v>0</v>
      </c>
      <c r="H6004" s="406"/>
      <c r="I6004" s="407"/>
      <c r="J6004" s="407"/>
      <c r="K6004" s="408"/>
    </row>
    <row r="6005" spans="2:11" x14ac:dyDescent="0.25">
      <c r="B6005" s="122">
        <f t="shared" ref="B6005:B6068" si="94">ROW()-2</f>
        <v>6003</v>
      </c>
      <c r="C6005" s="376">
        <v>45549</v>
      </c>
      <c r="D6005" s="236" t="s">
        <v>267</v>
      </c>
      <c r="E6005" s="529" t="str">
        <f>VLOOKUP(D6005,Y$4:AA6007,2,FALSE)</f>
        <v>کامیون کمپرسی</v>
      </c>
      <c r="F6005" s="529" t="str">
        <f>VLOOKUP(D6005,Y$4:AA6007,3,FALSE)</f>
        <v>انصاری</v>
      </c>
      <c r="G6005" s="417">
        <v>0</v>
      </c>
      <c r="H6005" s="406"/>
      <c r="I6005" s="407"/>
      <c r="J6005" s="407"/>
      <c r="K6005" s="408"/>
    </row>
    <row r="6006" spans="2:11" x14ac:dyDescent="0.25">
      <c r="B6006" s="122">
        <f t="shared" si="94"/>
        <v>6004</v>
      </c>
      <c r="C6006" s="376">
        <v>45549</v>
      </c>
      <c r="D6006" s="236" t="s">
        <v>258</v>
      </c>
      <c r="E6006" s="529" t="str">
        <f>VLOOKUP(D6006,Y$4:AA6008,2,FALSE)</f>
        <v>کامیون کمپرسی</v>
      </c>
      <c r="F6006" s="529" t="str">
        <f>VLOOKUP(D6006,Y$4:AA6008,3,FALSE)</f>
        <v>انصاری</v>
      </c>
      <c r="G6006" s="417">
        <v>0</v>
      </c>
      <c r="H6006" s="406"/>
      <c r="I6006" s="407"/>
      <c r="J6006" s="407"/>
      <c r="K6006" s="408"/>
    </row>
    <row r="6007" spans="2:11" x14ac:dyDescent="0.25">
      <c r="B6007" s="122">
        <f t="shared" si="94"/>
        <v>6005</v>
      </c>
      <c r="C6007" s="376">
        <v>45549</v>
      </c>
      <c r="D6007" s="236" t="s">
        <v>179</v>
      </c>
      <c r="E6007" s="529" t="str">
        <f>VLOOKUP(D6007,Y$4:AA6009,2,FALSE)</f>
        <v>تانکر آب</v>
      </c>
      <c r="F6007" s="529" t="str">
        <f>VLOOKUP(D6007,Y$4:AA6009,3,FALSE)</f>
        <v>گلپایگانی</v>
      </c>
      <c r="G6007" s="417">
        <v>96</v>
      </c>
      <c r="H6007" s="406"/>
      <c r="I6007" s="407"/>
      <c r="J6007" s="407"/>
      <c r="K6007" s="408"/>
    </row>
    <row r="6008" spans="2:11" x14ac:dyDescent="0.25">
      <c r="B6008" s="122">
        <f t="shared" si="94"/>
        <v>6006</v>
      </c>
      <c r="C6008" s="376">
        <v>45549</v>
      </c>
      <c r="D6008" s="236" t="s">
        <v>164</v>
      </c>
      <c r="E6008" s="529" t="str">
        <f>VLOOKUP(D6008,Y$4:AA6010,2,FALSE)</f>
        <v>گریدر 14G</v>
      </c>
      <c r="F6008" s="529" t="str">
        <f>VLOOKUP(D6008,Y$4:AA6010,3,FALSE)</f>
        <v>محمد پور</v>
      </c>
      <c r="G6008" s="417">
        <v>293</v>
      </c>
      <c r="H6008" s="406"/>
      <c r="I6008" s="407"/>
      <c r="J6008" s="407"/>
      <c r="K6008" s="408"/>
    </row>
    <row r="6009" spans="2:11" x14ac:dyDescent="0.25">
      <c r="B6009" s="122">
        <f t="shared" si="94"/>
        <v>6007</v>
      </c>
      <c r="C6009" s="376">
        <v>45549</v>
      </c>
      <c r="D6009" s="236" t="s">
        <v>168</v>
      </c>
      <c r="E6009" s="529" t="str">
        <f>VLOOKUP(D6009,Y$4:AA6011,2,FALSE)</f>
        <v>غلطک کششی</v>
      </c>
      <c r="F6009" s="529" t="str">
        <f>VLOOKUP(D6009,Y$4:AA6011,3,FALSE)</f>
        <v>محمد پور</v>
      </c>
      <c r="G6009" s="417">
        <v>82</v>
      </c>
      <c r="H6009" s="406"/>
      <c r="I6009" s="407"/>
      <c r="J6009" s="407"/>
      <c r="K6009" s="408"/>
    </row>
    <row r="6010" spans="2:11" x14ac:dyDescent="0.25">
      <c r="B6010" s="122">
        <f t="shared" si="94"/>
        <v>6008</v>
      </c>
      <c r="C6010" s="376">
        <v>45549</v>
      </c>
      <c r="D6010" s="236" t="s">
        <v>171</v>
      </c>
      <c r="E6010" s="529" t="str">
        <f>VLOOKUP(D6010,Y$4:AA6012,2,FALSE)</f>
        <v>غلطک کششی</v>
      </c>
      <c r="F6010" s="529" t="str">
        <f>VLOOKUP(D6010,Y$4:AA6012,3,FALSE)</f>
        <v>محمد پور</v>
      </c>
      <c r="G6010" s="417">
        <v>61</v>
      </c>
      <c r="H6010" s="406"/>
      <c r="I6010" s="407"/>
      <c r="J6010" s="407"/>
      <c r="K6010" s="408"/>
    </row>
    <row r="6011" spans="2:11" x14ac:dyDescent="0.25">
      <c r="B6011" s="122">
        <f t="shared" si="94"/>
        <v>6009</v>
      </c>
      <c r="C6011" s="376">
        <v>45549</v>
      </c>
      <c r="D6011" s="236" t="s">
        <v>172</v>
      </c>
      <c r="E6011" s="529" t="str">
        <f>VLOOKUP(D6011,Y$4:AA6013,2,FALSE)</f>
        <v>لودر</v>
      </c>
      <c r="F6011" s="529" t="str">
        <f>VLOOKUP(D6011,Y$4:AA6013,3,FALSE)</f>
        <v>محمد پور</v>
      </c>
      <c r="G6011" s="417">
        <v>166</v>
      </c>
      <c r="H6011" s="406"/>
      <c r="I6011" s="407"/>
      <c r="J6011" s="407"/>
      <c r="K6011" s="408"/>
    </row>
    <row r="6012" spans="2:11" x14ac:dyDescent="0.25">
      <c r="B6012" s="122">
        <f t="shared" si="94"/>
        <v>6010</v>
      </c>
      <c r="C6012" s="376">
        <v>45549</v>
      </c>
      <c r="D6012" s="236" t="s">
        <v>173</v>
      </c>
      <c r="E6012" s="529" t="str">
        <f>VLOOKUP(D6012,Y$4:AA6014,2,FALSE)</f>
        <v>تانکر آب</v>
      </c>
      <c r="F6012" s="529" t="str">
        <f>VLOOKUP(D6012,Y$4:AA6014,3,FALSE)</f>
        <v>محمد پور</v>
      </c>
      <c r="G6012" s="417">
        <v>0</v>
      </c>
      <c r="H6012" s="406"/>
      <c r="I6012" s="407"/>
      <c r="J6012" s="407"/>
      <c r="K6012" s="408"/>
    </row>
    <row r="6013" spans="2:11" x14ac:dyDescent="0.25">
      <c r="B6013" s="122">
        <f t="shared" si="94"/>
        <v>6011</v>
      </c>
      <c r="C6013" s="376">
        <v>45549</v>
      </c>
      <c r="D6013" s="236" t="s">
        <v>174</v>
      </c>
      <c r="E6013" s="529" t="str">
        <f>VLOOKUP(D6013,Y$4:AA6015,2,FALSE)</f>
        <v>غلطک پاچه بزی</v>
      </c>
      <c r="F6013" s="529" t="str">
        <f>VLOOKUP(D6013,Y$4:AA6015,3,FALSE)</f>
        <v>محمد پور</v>
      </c>
      <c r="G6013" s="417">
        <v>0</v>
      </c>
      <c r="H6013" s="406"/>
      <c r="I6013" s="407"/>
      <c r="J6013" s="407"/>
      <c r="K6013" s="408"/>
    </row>
    <row r="6014" spans="2:11" x14ac:dyDescent="0.25">
      <c r="B6014" s="122">
        <f t="shared" si="94"/>
        <v>6012</v>
      </c>
      <c r="C6014" s="376">
        <v>45549</v>
      </c>
      <c r="D6014" s="236" t="s">
        <v>176</v>
      </c>
      <c r="E6014" s="529" t="str">
        <f>VLOOKUP(D6014,Y$4:AA6016,2,FALSE)</f>
        <v>بلدوزر</v>
      </c>
      <c r="F6014" s="529" t="str">
        <f>VLOOKUP(D6014,Y$4:AA6016,3,FALSE)</f>
        <v>محمد پور</v>
      </c>
      <c r="G6014" s="417">
        <v>0</v>
      </c>
      <c r="H6014" s="406"/>
      <c r="I6014" s="407"/>
      <c r="J6014" s="407"/>
      <c r="K6014" s="408"/>
    </row>
    <row r="6015" spans="2:11" x14ac:dyDescent="0.25">
      <c r="B6015" s="122">
        <f t="shared" si="94"/>
        <v>6013</v>
      </c>
      <c r="C6015" s="376">
        <v>45549</v>
      </c>
      <c r="D6015" s="236" t="s">
        <v>177</v>
      </c>
      <c r="E6015" s="529" t="str">
        <f>VLOOKUP(D6015,Y$4:AA6017,2,FALSE)</f>
        <v>کمپرسی جفت</v>
      </c>
      <c r="F6015" s="529" t="str">
        <f>VLOOKUP(D6015,Y$4:AA6017,3,FALSE)</f>
        <v>محمد پور</v>
      </c>
      <c r="G6015" s="417">
        <v>146</v>
      </c>
      <c r="H6015" s="406"/>
      <c r="I6015" s="407"/>
      <c r="J6015" s="407"/>
      <c r="K6015" s="408"/>
    </row>
    <row r="6016" spans="2:11" x14ac:dyDescent="0.25">
      <c r="B6016" s="122">
        <f t="shared" si="94"/>
        <v>6014</v>
      </c>
      <c r="C6016" s="376">
        <v>45549</v>
      </c>
      <c r="D6016" s="236" t="s">
        <v>270</v>
      </c>
      <c r="E6016" s="529" t="str">
        <f>VLOOKUP(D6016,Y$4:AA6018,2,FALSE)</f>
        <v>کمپرسی جفت</v>
      </c>
      <c r="F6016" s="529" t="str">
        <f>VLOOKUP(D6016,Y$4:AA6018,3,FALSE)</f>
        <v>محمد پور</v>
      </c>
      <c r="G6016" s="417">
        <v>0</v>
      </c>
      <c r="H6016" s="406"/>
      <c r="I6016" s="407"/>
      <c r="J6016" s="407"/>
      <c r="K6016" s="408"/>
    </row>
    <row r="6017" spans="2:11" x14ac:dyDescent="0.25">
      <c r="B6017" s="122">
        <f t="shared" si="94"/>
        <v>6015</v>
      </c>
      <c r="C6017" s="376">
        <v>45549</v>
      </c>
      <c r="D6017" s="236" t="s">
        <v>268</v>
      </c>
      <c r="E6017" s="529" t="str">
        <f>VLOOKUP(D6017,Y$4:AA6019,2,FALSE)</f>
        <v>کمپرسی تک</v>
      </c>
      <c r="F6017" s="529" t="str">
        <f>VLOOKUP(D6017,Y$4:AA6019,3,FALSE)</f>
        <v>محمد پور</v>
      </c>
      <c r="G6017" s="417">
        <v>256</v>
      </c>
      <c r="H6017" s="406"/>
      <c r="I6017" s="407"/>
      <c r="J6017" s="407"/>
      <c r="K6017" s="408"/>
    </row>
    <row r="6018" spans="2:11" x14ac:dyDescent="0.25">
      <c r="B6018" s="122">
        <f t="shared" si="94"/>
        <v>6016</v>
      </c>
      <c r="C6018" s="376">
        <v>45549</v>
      </c>
      <c r="D6018" s="236" t="s">
        <v>260</v>
      </c>
      <c r="E6018" s="529" t="str">
        <f>VLOOKUP(D6018,Y$4:AA6020,2,FALSE)</f>
        <v>تانکر آب</v>
      </c>
      <c r="F6018" s="529" t="str">
        <f>VLOOKUP(D6018,Y$4:AA6020,3,FALSE)</f>
        <v>محمد پور</v>
      </c>
      <c r="G6018" s="417">
        <v>230</v>
      </c>
      <c r="H6018" s="406"/>
      <c r="I6018" s="407"/>
      <c r="J6018" s="407"/>
      <c r="K6018" s="408"/>
    </row>
    <row r="6019" spans="2:11" x14ac:dyDescent="0.25">
      <c r="B6019" s="122">
        <f t="shared" si="94"/>
        <v>6017</v>
      </c>
      <c r="C6019" s="376">
        <v>45549</v>
      </c>
      <c r="D6019" s="236" t="s">
        <v>284</v>
      </c>
      <c r="E6019" s="529" t="str">
        <f>VLOOKUP(D6019,Y$4:AA6021,2,FALSE)</f>
        <v>کمپرسی جفت</v>
      </c>
      <c r="F6019" s="529" t="str">
        <f>VLOOKUP(D6019,Y$4:AA6021,3,FALSE)</f>
        <v>محمد پور</v>
      </c>
      <c r="G6019" s="417">
        <v>276</v>
      </c>
      <c r="H6019" s="406"/>
      <c r="I6019" s="407"/>
      <c r="J6019" s="407"/>
      <c r="K6019" s="408"/>
    </row>
    <row r="6020" spans="2:11" x14ac:dyDescent="0.25">
      <c r="B6020" s="122">
        <f t="shared" si="94"/>
        <v>6018</v>
      </c>
      <c r="C6020" s="376">
        <v>45549</v>
      </c>
      <c r="D6020" s="236" t="s">
        <v>359</v>
      </c>
      <c r="E6020" s="529" t="str">
        <f>VLOOKUP(D6020,Y$4:AA6022,2,FALSE)</f>
        <v>کمپرسی جفت</v>
      </c>
      <c r="F6020" s="529" t="str">
        <f>VLOOKUP(D6020,Y$4:AA6022,3,FALSE)</f>
        <v>محمد پور</v>
      </c>
      <c r="G6020" s="417">
        <v>0</v>
      </c>
      <c r="H6020" s="406"/>
      <c r="I6020" s="407"/>
      <c r="J6020" s="407"/>
      <c r="K6020" s="408"/>
    </row>
    <row r="6021" spans="2:11" x14ac:dyDescent="0.25">
      <c r="B6021" s="122">
        <f t="shared" si="94"/>
        <v>6019</v>
      </c>
      <c r="C6021" s="376">
        <v>45549</v>
      </c>
      <c r="D6021" s="236" t="s">
        <v>361</v>
      </c>
      <c r="E6021" s="529" t="str">
        <f>VLOOKUP(D6021,Y$4:AA6023,2,FALSE)</f>
        <v>لودر</v>
      </c>
      <c r="F6021" s="529" t="str">
        <f>VLOOKUP(D6021,Y$4:AA6023,3,FALSE)</f>
        <v>محمد پور</v>
      </c>
      <c r="G6021" s="417">
        <v>100</v>
      </c>
      <c r="H6021" s="406"/>
      <c r="I6021" s="407"/>
      <c r="J6021" s="407"/>
      <c r="K6021" s="408"/>
    </row>
    <row r="6022" spans="2:11" x14ac:dyDescent="0.25">
      <c r="B6022" s="122">
        <f t="shared" si="94"/>
        <v>6020</v>
      </c>
      <c r="C6022" s="376">
        <v>45549</v>
      </c>
      <c r="D6022" s="236" t="s">
        <v>393</v>
      </c>
      <c r="E6022" s="529" t="str">
        <f>VLOOKUP(D6022,Y$4:AA6024,2,FALSE)</f>
        <v xml:space="preserve"> پمپ بتن</v>
      </c>
      <c r="F6022" s="529" t="str">
        <f>VLOOKUP(D6022,Y$4:AA6024,3,FALSE)</f>
        <v>اسماعیل پور</v>
      </c>
      <c r="G6022" s="417">
        <v>0</v>
      </c>
      <c r="H6022" s="406"/>
      <c r="I6022" s="407"/>
      <c r="J6022" s="407"/>
      <c r="K6022" s="408"/>
    </row>
    <row r="6023" spans="2:11" x14ac:dyDescent="0.25">
      <c r="B6023" s="122">
        <f t="shared" si="94"/>
        <v>6021</v>
      </c>
      <c r="C6023" s="376">
        <v>45549</v>
      </c>
      <c r="D6023" s="236" t="s">
        <v>387</v>
      </c>
      <c r="E6023" s="529" t="str">
        <f>VLOOKUP(D6023,Y$4:AA6025,2,FALSE)</f>
        <v>کمپرسی تک</v>
      </c>
      <c r="F6023" s="529" t="str">
        <f>VLOOKUP(D6023,Y$4:AA6025,3,FALSE)</f>
        <v>جواد رضاپور</v>
      </c>
      <c r="G6023" s="417">
        <v>0</v>
      </c>
      <c r="H6023" s="406"/>
      <c r="I6023" s="407"/>
      <c r="J6023" s="407"/>
      <c r="K6023" s="408"/>
    </row>
    <row r="6024" spans="2:11" x14ac:dyDescent="0.25">
      <c r="B6024" s="122">
        <f t="shared" si="94"/>
        <v>6022</v>
      </c>
      <c r="C6024" s="376">
        <v>45549</v>
      </c>
      <c r="D6024" s="236" t="s">
        <v>388</v>
      </c>
      <c r="E6024" s="529" t="str">
        <f>VLOOKUP(D6024,Y$4:AA6026,2,FALSE)</f>
        <v>کمپرسی تک</v>
      </c>
      <c r="F6024" s="529" t="str">
        <f>VLOOKUP(D6024,Y$4:AA6026,3,FALSE)</f>
        <v>جواد رضاپور</v>
      </c>
      <c r="G6024" s="417">
        <v>192</v>
      </c>
      <c r="H6024" s="406"/>
      <c r="I6024" s="407"/>
      <c r="J6024" s="407"/>
      <c r="K6024" s="408"/>
    </row>
    <row r="6025" spans="2:11" x14ac:dyDescent="0.25">
      <c r="B6025" s="122">
        <f t="shared" si="94"/>
        <v>6023</v>
      </c>
      <c r="C6025" s="376">
        <v>45549</v>
      </c>
      <c r="D6025" s="236" t="s">
        <v>397</v>
      </c>
      <c r="E6025" s="529" t="str">
        <f>VLOOKUP(D6025,Y$4:AA6027,2,FALSE)</f>
        <v>لودر</v>
      </c>
      <c r="F6025" s="529" t="str">
        <f>VLOOKUP(D6025,Y$4:AA6027,3,FALSE)</f>
        <v>جواد رضاپور</v>
      </c>
      <c r="G6025" s="417">
        <v>123</v>
      </c>
      <c r="H6025" s="406"/>
      <c r="I6025" s="407"/>
      <c r="J6025" s="407"/>
      <c r="K6025" s="408"/>
    </row>
    <row r="6026" spans="2:11" x14ac:dyDescent="0.25">
      <c r="B6026" s="122">
        <f t="shared" si="94"/>
        <v>6024</v>
      </c>
      <c r="C6026" s="376">
        <v>45549</v>
      </c>
      <c r="D6026" s="236" t="s">
        <v>435</v>
      </c>
      <c r="E6026" s="529" t="str">
        <f>VLOOKUP(D6026,Y$4:AA6028,2,FALSE)</f>
        <v>بلدوزر</v>
      </c>
      <c r="F6026" s="529" t="str">
        <f>VLOOKUP(D6026,Y$4:AA6028,3,FALSE)</f>
        <v>جواد رضاپور</v>
      </c>
      <c r="G6026" s="417">
        <v>0</v>
      </c>
      <c r="H6026" s="406"/>
      <c r="I6026" s="407"/>
      <c r="J6026" s="407"/>
      <c r="K6026" s="408"/>
    </row>
    <row r="6027" spans="2:11" x14ac:dyDescent="0.25">
      <c r="B6027" s="122">
        <f t="shared" si="94"/>
        <v>6025</v>
      </c>
      <c r="C6027" s="376">
        <v>45549</v>
      </c>
      <c r="D6027" s="236" t="s">
        <v>436</v>
      </c>
      <c r="E6027" s="529" t="str">
        <f>VLOOKUP(D6027,Y$4:AA6029,2,FALSE)</f>
        <v>تانکر آب</v>
      </c>
      <c r="F6027" s="529" t="str">
        <f>VLOOKUP(D6027,Y$4:AA6029,3,FALSE)</f>
        <v>جواد رضاپور</v>
      </c>
      <c r="G6027" s="417">
        <v>0</v>
      </c>
      <c r="H6027" s="406"/>
      <c r="I6027" s="407"/>
      <c r="J6027" s="407"/>
      <c r="K6027" s="408"/>
    </row>
    <row r="6028" spans="2:11" x14ac:dyDescent="0.25">
      <c r="B6028" s="122">
        <f t="shared" si="94"/>
        <v>6026</v>
      </c>
      <c r="C6028" s="376">
        <v>45549</v>
      </c>
      <c r="D6028" s="361" t="s">
        <v>261</v>
      </c>
      <c r="E6028" s="529" t="str">
        <f>VLOOKUP(D6028,Y$4:AA6030,2,FALSE)</f>
        <v>تانکر آب</v>
      </c>
      <c r="F6028" s="529" t="str">
        <f>VLOOKUP(D6028,Y$4:AA6030,3,FALSE)</f>
        <v>خاکسارنژاد</v>
      </c>
      <c r="G6028" s="417">
        <v>0</v>
      </c>
      <c r="H6028" s="406"/>
      <c r="I6028" s="407"/>
      <c r="J6028" s="407"/>
      <c r="K6028" s="408"/>
    </row>
    <row r="6029" spans="2:11" x14ac:dyDescent="0.25">
      <c r="B6029" s="122">
        <f t="shared" si="94"/>
        <v>6027</v>
      </c>
      <c r="C6029" s="376">
        <v>45549</v>
      </c>
      <c r="D6029" s="409" t="s">
        <v>487</v>
      </c>
      <c r="E6029" s="529" t="str">
        <f>VLOOKUP(D6029,Y$4:AA6031,2,FALSE)</f>
        <v>کمپرسی تک</v>
      </c>
      <c r="F6029" s="529" t="str">
        <f>VLOOKUP(D6029,Y$4:AA6031,3,FALSE)</f>
        <v>رمضانی مقدم</v>
      </c>
      <c r="G6029" s="417">
        <v>101</v>
      </c>
      <c r="H6029" s="406"/>
      <c r="I6029" s="407"/>
      <c r="J6029" s="407"/>
      <c r="K6029" s="408"/>
    </row>
    <row r="6030" spans="2:11" x14ac:dyDescent="0.25">
      <c r="B6030" s="122">
        <f t="shared" si="94"/>
        <v>6028</v>
      </c>
      <c r="C6030" s="376">
        <v>45549</v>
      </c>
      <c r="D6030" s="409" t="s">
        <v>488</v>
      </c>
      <c r="E6030" s="529" t="str">
        <f>VLOOKUP(D6030,Y$4:AA6032,2,FALSE)</f>
        <v>کمپرسی تک</v>
      </c>
      <c r="F6030" s="529" t="str">
        <f>VLOOKUP(D6030,Y$4:AA6032,3,FALSE)</f>
        <v>رمضانی مقدم</v>
      </c>
      <c r="G6030" s="417">
        <v>90</v>
      </c>
      <c r="H6030" s="406"/>
      <c r="I6030" s="407"/>
      <c r="J6030" s="407"/>
      <c r="K6030" s="408"/>
    </row>
    <row r="6031" spans="2:11" x14ac:dyDescent="0.25">
      <c r="B6031" s="122">
        <f t="shared" si="94"/>
        <v>6029</v>
      </c>
      <c r="C6031" s="376">
        <v>45549</v>
      </c>
      <c r="D6031" s="409" t="s">
        <v>489</v>
      </c>
      <c r="E6031" s="529" t="str">
        <f>VLOOKUP(D6031,Y$4:AA6033,2,FALSE)</f>
        <v>کمپرسی تک</v>
      </c>
      <c r="F6031" s="529" t="str">
        <f>VLOOKUP(D6031,Y$4:AA6033,3,FALSE)</f>
        <v>رمضانی مقدم</v>
      </c>
      <c r="G6031" s="417">
        <v>0</v>
      </c>
      <c r="H6031" s="406"/>
      <c r="I6031" s="407"/>
      <c r="J6031" s="407"/>
      <c r="K6031" s="408"/>
    </row>
    <row r="6032" spans="2:11" x14ac:dyDescent="0.25">
      <c r="B6032" s="122">
        <f t="shared" si="94"/>
        <v>6030</v>
      </c>
      <c r="C6032" s="376">
        <v>45549</v>
      </c>
      <c r="D6032" s="409" t="s">
        <v>490</v>
      </c>
      <c r="E6032" s="529" t="str">
        <f>VLOOKUP(D6032,Y$4:AA6034,2,FALSE)</f>
        <v>کمپرسی تک</v>
      </c>
      <c r="F6032" s="529" t="str">
        <f>VLOOKUP(D6032,Y$4:AA6034,3,FALSE)</f>
        <v>رمضانی مقدم</v>
      </c>
      <c r="G6032" s="417">
        <v>0</v>
      </c>
      <c r="H6032" s="406"/>
      <c r="I6032" s="407"/>
      <c r="J6032" s="407"/>
      <c r="K6032" s="408"/>
    </row>
    <row r="6033" spans="2:11" x14ac:dyDescent="0.25">
      <c r="B6033" s="122">
        <f t="shared" si="94"/>
        <v>6031</v>
      </c>
      <c r="C6033" s="376">
        <v>45549</v>
      </c>
      <c r="D6033" s="409" t="s">
        <v>491</v>
      </c>
      <c r="E6033" s="529" t="str">
        <f>VLOOKUP(D6033,Y$4:AA6035,2,FALSE)</f>
        <v>لودر</v>
      </c>
      <c r="F6033" s="529" t="str">
        <f>VLOOKUP(D6033,Y$4:AA6035,3,FALSE)</f>
        <v>رمضانی مقدم</v>
      </c>
      <c r="G6033" s="417">
        <v>117</v>
      </c>
      <c r="H6033" s="406"/>
      <c r="I6033" s="407"/>
      <c r="J6033" s="407"/>
      <c r="K6033" s="408"/>
    </row>
    <row r="6034" spans="2:11" x14ac:dyDescent="0.25">
      <c r="B6034" s="122">
        <f t="shared" si="94"/>
        <v>6032</v>
      </c>
      <c r="C6034" s="376">
        <v>45549</v>
      </c>
      <c r="D6034" s="409" t="s">
        <v>364</v>
      </c>
      <c r="E6034" s="529" t="str">
        <f>VLOOKUP(D6034,Y$4:AA6036,2,FALSE)</f>
        <v>لودر</v>
      </c>
      <c r="F6034" s="529">
        <f>VLOOKUP(D6034,Y$4:AA6036,3,FALSE)</f>
        <v>0</v>
      </c>
      <c r="G6034" s="417">
        <v>244</v>
      </c>
      <c r="H6034" s="406"/>
      <c r="I6034" s="407"/>
      <c r="J6034" s="407"/>
      <c r="K6034" s="408"/>
    </row>
    <row r="6035" spans="2:11" x14ac:dyDescent="0.25">
      <c r="B6035" s="422">
        <f t="shared" si="94"/>
        <v>6033</v>
      </c>
      <c r="C6035" s="426">
        <v>45550</v>
      </c>
      <c r="D6035" s="424" t="s">
        <v>127</v>
      </c>
      <c r="E6035" s="529" t="str">
        <f>VLOOKUP(D6035,Y$4:AA6037,2,FALSE)</f>
        <v>بلدوزر</v>
      </c>
      <c r="F6035" s="529" t="str">
        <f>VLOOKUP(D6035,Y$4:AA6037,3,FALSE)</f>
        <v>شرکتی-رجب زاده</v>
      </c>
      <c r="G6035" s="419">
        <v>0</v>
      </c>
      <c r="H6035" s="428"/>
      <c r="I6035" s="429"/>
      <c r="J6035" s="429"/>
      <c r="K6035" s="430"/>
    </row>
    <row r="6036" spans="2:11" x14ac:dyDescent="0.25">
      <c r="B6036" s="422">
        <f t="shared" si="94"/>
        <v>6034</v>
      </c>
      <c r="C6036" s="426">
        <v>45550</v>
      </c>
      <c r="D6036" s="424" t="s">
        <v>297</v>
      </c>
      <c r="E6036" s="529" t="str">
        <f>VLOOKUP(D6036,Y$4:AA6038,2,FALSE)</f>
        <v>بلدوزر</v>
      </c>
      <c r="F6036" s="529" t="str">
        <f>VLOOKUP(D6036,Y$4:AA6038,3,FALSE)</f>
        <v>شرکتی-نخعی</v>
      </c>
      <c r="G6036" s="419">
        <v>0</v>
      </c>
      <c r="H6036" s="428"/>
      <c r="I6036" s="429"/>
      <c r="J6036" s="429"/>
      <c r="K6036" s="430"/>
    </row>
    <row r="6037" spans="2:11" x14ac:dyDescent="0.25">
      <c r="B6037" s="422">
        <f t="shared" si="94"/>
        <v>6035</v>
      </c>
      <c r="C6037" s="426">
        <v>45550</v>
      </c>
      <c r="D6037" s="424" t="s">
        <v>88</v>
      </c>
      <c r="E6037" s="529" t="str">
        <f>VLOOKUP(D6037,Y$4:AA6039,2,FALSE)</f>
        <v>گریدر  ۱۶g</v>
      </c>
      <c r="F6037" s="529" t="str">
        <f>VLOOKUP(D6037,Y$4:AA6039,3,FALSE)</f>
        <v>شرکتی-یگانه</v>
      </c>
      <c r="G6037" s="419">
        <v>0</v>
      </c>
      <c r="H6037" s="428"/>
      <c r="I6037" s="429"/>
      <c r="J6037" s="429"/>
      <c r="K6037" s="430"/>
    </row>
    <row r="6038" spans="2:11" x14ac:dyDescent="0.25">
      <c r="B6038" s="422">
        <f t="shared" si="94"/>
        <v>6036</v>
      </c>
      <c r="C6038" s="426">
        <v>45550</v>
      </c>
      <c r="D6038" s="424" t="s">
        <v>301</v>
      </c>
      <c r="E6038" s="529" t="str">
        <f>VLOOKUP(D6038,Y$4:AA6040,2,FALSE)</f>
        <v>گریدر  ۱۶g</v>
      </c>
      <c r="F6038" s="529" t="str">
        <f>VLOOKUP(D6038,Y$4:AA6040,3,FALSE)</f>
        <v>شرکتی-حسن پور</v>
      </c>
      <c r="G6038" s="419">
        <v>0</v>
      </c>
      <c r="H6038" s="428"/>
      <c r="I6038" s="429"/>
      <c r="J6038" s="429"/>
      <c r="K6038" s="430"/>
    </row>
    <row r="6039" spans="2:11" x14ac:dyDescent="0.25">
      <c r="B6039" s="422">
        <f t="shared" si="94"/>
        <v>6037</v>
      </c>
      <c r="C6039" s="426">
        <v>45550</v>
      </c>
      <c r="D6039" s="424" t="s">
        <v>120</v>
      </c>
      <c r="E6039" s="529" t="str">
        <f>VLOOKUP(D6039,Y$4:AA6041,2,FALSE)</f>
        <v>میکسراتکو</v>
      </c>
      <c r="F6039" s="529" t="str">
        <f>VLOOKUP(D6039,Y$4:AA6041,3,FALSE)</f>
        <v>شرکتی-شاکری</v>
      </c>
      <c r="G6039" s="419">
        <v>150</v>
      </c>
      <c r="H6039" s="428"/>
      <c r="I6039" s="429"/>
      <c r="J6039" s="429"/>
      <c r="K6039" s="430"/>
    </row>
    <row r="6040" spans="2:11" x14ac:dyDescent="0.25">
      <c r="B6040" s="422">
        <f t="shared" si="94"/>
        <v>6038</v>
      </c>
      <c r="C6040" s="426">
        <v>45550</v>
      </c>
      <c r="D6040" s="424" t="s">
        <v>122</v>
      </c>
      <c r="E6040" s="529" t="str">
        <f>VLOOKUP(D6040,Y$4:AA6042,2,FALSE)</f>
        <v>میکسر امیکو</v>
      </c>
      <c r="F6040" s="529" t="str">
        <f>VLOOKUP(D6040,Y$4:AA6042,3,FALSE)</f>
        <v>شرکتی-زراعتی</v>
      </c>
      <c r="G6040" s="419">
        <v>113</v>
      </c>
      <c r="H6040" s="428"/>
      <c r="I6040" s="429"/>
      <c r="J6040" s="429"/>
      <c r="K6040" s="430"/>
    </row>
    <row r="6041" spans="2:11" x14ac:dyDescent="0.25">
      <c r="B6041" s="422">
        <f t="shared" si="94"/>
        <v>6039</v>
      </c>
      <c r="C6041" s="426">
        <v>45550</v>
      </c>
      <c r="D6041" s="424" t="s">
        <v>356</v>
      </c>
      <c r="E6041" s="529" t="str">
        <f>VLOOKUP(D6041,Y$4:AA6043,2,FALSE)</f>
        <v>میکسر اتکو</v>
      </c>
      <c r="F6041" s="529" t="str">
        <f>VLOOKUP(D6041,Y$4:AA6043,3,FALSE)</f>
        <v>-</v>
      </c>
      <c r="G6041" s="419">
        <v>140</v>
      </c>
      <c r="H6041" s="428"/>
      <c r="I6041" s="429"/>
      <c r="J6041" s="429"/>
      <c r="K6041" s="430"/>
    </row>
    <row r="6042" spans="2:11" x14ac:dyDescent="0.25">
      <c r="B6042" s="422">
        <f t="shared" si="94"/>
        <v>6040</v>
      </c>
      <c r="C6042" s="426">
        <v>45550</v>
      </c>
      <c r="D6042" s="424" t="s">
        <v>460</v>
      </c>
      <c r="E6042" s="529" t="str">
        <f>VLOOKUP(D6042,Y$4:AA6044,2,FALSE)</f>
        <v>میکسر امیکو</v>
      </c>
      <c r="F6042" s="529" t="str">
        <f>VLOOKUP(D6042,Y$4:AA6044,3,FALSE)</f>
        <v>شرکتی-زراعتی</v>
      </c>
      <c r="G6042" s="419">
        <v>0</v>
      </c>
      <c r="H6042" s="428"/>
      <c r="I6042" s="429"/>
      <c r="J6042" s="429"/>
      <c r="K6042" s="430"/>
    </row>
    <row r="6043" spans="2:11" x14ac:dyDescent="0.25">
      <c r="B6043" s="422">
        <f t="shared" si="94"/>
        <v>6041</v>
      </c>
      <c r="C6043" s="426">
        <v>45550</v>
      </c>
      <c r="D6043" s="424" t="s">
        <v>119</v>
      </c>
      <c r="E6043" s="529" t="str">
        <f>VLOOKUP(D6043,Y$4:AA6045,2,FALSE)</f>
        <v>غلطک</v>
      </c>
      <c r="F6043" s="529" t="str">
        <f>VLOOKUP(D6043,Y$4:AA6045,3,FALSE)</f>
        <v>شرکتی-جمالی</v>
      </c>
      <c r="G6043" s="419">
        <v>0</v>
      </c>
      <c r="H6043" s="428"/>
      <c r="I6043" s="429"/>
      <c r="J6043" s="429"/>
      <c r="K6043" s="430"/>
    </row>
    <row r="6044" spans="2:11" x14ac:dyDescent="0.25">
      <c r="B6044" s="422">
        <f t="shared" si="94"/>
        <v>6042</v>
      </c>
      <c r="C6044" s="426">
        <v>45550</v>
      </c>
      <c r="D6044" s="424" t="s">
        <v>110</v>
      </c>
      <c r="E6044" s="529" t="str">
        <f>VLOOKUP(D6044,Y$4:AA6046,2,FALSE)</f>
        <v>غلطک</v>
      </c>
      <c r="F6044" s="529" t="str">
        <f>VLOOKUP(D6044,Y$4:AA6046,3,FALSE)</f>
        <v>شرکتی-شیری</v>
      </c>
      <c r="G6044" s="419">
        <v>0</v>
      </c>
      <c r="H6044" s="428"/>
      <c r="I6044" s="429"/>
      <c r="J6044" s="429"/>
      <c r="K6044" s="430"/>
    </row>
    <row r="6045" spans="2:11" x14ac:dyDescent="0.25">
      <c r="B6045" s="422">
        <f t="shared" si="94"/>
        <v>6043</v>
      </c>
      <c r="C6045" s="426">
        <v>45550</v>
      </c>
      <c r="D6045" s="424" t="s">
        <v>107</v>
      </c>
      <c r="E6045" s="529" t="str">
        <f>VLOOKUP(D6045,Y$4:AA6047,2,FALSE)</f>
        <v>غلطک</v>
      </c>
      <c r="F6045" s="529" t="str">
        <f>VLOOKUP(D6045,Y$4:AA6047,3,FALSE)</f>
        <v>شرکتی-دیانتی</v>
      </c>
      <c r="G6045" s="419">
        <v>0</v>
      </c>
      <c r="H6045" s="428"/>
      <c r="I6045" s="429"/>
      <c r="J6045" s="429"/>
      <c r="K6045" s="430"/>
    </row>
    <row r="6046" spans="2:11" x14ac:dyDescent="0.25">
      <c r="B6046" s="422">
        <f t="shared" si="94"/>
        <v>6044</v>
      </c>
      <c r="C6046" s="426">
        <v>45550</v>
      </c>
      <c r="D6046" s="424" t="s">
        <v>285</v>
      </c>
      <c r="E6046" s="529" t="str">
        <f>VLOOKUP(D6046,Y$4:AA6048,2,FALSE)</f>
        <v>غلطک</v>
      </c>
      <c r="F6046" s="529" t="str">
        <f>VLOOKUP(D6046,Y$4:AA6048,3,FALSE)</f>
        <v>شرکتی-شیری</v>
      </c>
      <c r="G6046" s="419">
        <v>50</v>
      </c>
      <c r="H6046" s="428"/>
      <c r="I6046" s="429"/>
      <c r="J6046" s="429"/>
      <c r="K6046" s="430"/>
    </row>
    <row r="6047" spans="2:11" x14ac:dyDescent="0.25">
      <c r="B6047" s="422">
        <f t="shared" si="94"/>
        <v>6045</v>
      </c>
      <c r="C6047" s="426">
        <v>45550</v>
      </c>
      <c r="D6047" s="424" t="s">
        <v>380</v>
      </c>
      <c r="E6047" s="529" t="str">
        <f>VLOOKUP(D6047,Y$4:AA6049,2,FALSE)</f>
        <v>غلطک</v>
      </c>
      <c r="F6047" s="529">
        <f>VLOOKUP(D6047,Y$4:AA6049,3,FALSE)</f>
        <v>0</v>
      </c>
      <c r="G6047" s="419">
        <v>0</v>
      </c>
      <c r="H6047" s="428"/>
      <c r="I6047" s="429"/>
      <c r="J6047" s="429"/>
      <c r="K6047" s="430"/>
    </row>
    <row r="6048" spans="2:11" x14ac:dyDescent="0.25">
      <c r="B6048" s="422">
        <f t="shared" si="94"/>
        <v>6046</v>
      </c>
      <c r="C6048" s="426">
        <v>45550</v>
      </c>
      <c r="D6048" s="424" t="s">
        <v>381</v>
      </c>
      <c r="E6048" s="529" t="str">
        <f>VLOOKUP(D6048,Y$4:AA6050,2,FALSE)</f>
        <v>غلطک</v>
      </c>
      <c r="F6048" s="529">
        <f>VLOOKUP(D6048,Y$4:AA6050,3,FALSE)</f>
        <v>0</v>
      </c>
      <c r="G6048" s="419">
        <v>130</v>
      </c>
      <c r="H6048" s="428"/>
      <c r="I6048" s="429"/>
      <c r="J6048" s="429"/>
      <c r="K6048" s="430"/>
    </row>
    <row r="6049" spans="2:11" x14ac:dyDescent="0.25">
      <c r="B6049" s="422">
        <f t="shared" si="94"/>
        <v>6047</v>
      </c>
      <c r="C6049" s="426">
        <v>45550</v>
      </c>
      <c r="D6049" s="424" t="s">
        <v>91</v>
      </c>
      <c r="E6049" s="529" t="str">
        <f>VLOOKUP(D6049,Y$4:AA6051,2,FALSE)</f>
        <v>کامیون کمپرسی</v>
      </c>
      <c r="F6049" s="529" t="str">
        <f>VLOOKUP(D6049,Y$4:AA6051,3,FALSE)</f>
        <v>شرکتی-یحیی زاده</v>
      </c>
      <c r="G6049" s="419">
        <v>0</v>
      </c>
      <c r="H6049" s="428"/>
      <c r="I6049" s="429"/>
      <c r="J6049" s="429"/>
      <c r="K6049" s="430"/>
    </row>
    <row r="6050" spans="2:11" x14ac:dyDescent="0.25">
      <c r="B6050" s="422">
        <f t="shared" si="94"/>
        <v>6048</v>
      </c>
      <c r="C6050" s="426">
        <v>45550</v>
      </c>
      <c r="D6050" s="424" t="s">
        <v>94</v>
      </c>
      <c r="E6050" s="529" t="str">
        <f>VLOOKUP(D6050,Y$4:AA6052,2,FALSE)</f>
        <v>کامیون کمپرسی</v>
      </c>
      <c r="F6050" s="529" t="str">
        <f>VLOOKUP(D6050,Y$4:AA6052,3,FALSE)</f>
        <v>شرکتی-نوروز غلامی</v>
      </c>
      <c r="G6050" s="419">
        <v>0</v>
      </c>
      <c r="H6050" s="428"/>
      <c r="I6050" s="429"/>
      <c r="J6050" s="429"/>
      <c r="K6050" s="430"/>
    </row>
    <row r="6051" spans="2:11" x14ac:dyDescent="0.25">
      <c r="B6051" s="422">
        <f t="shared" si="94"/>
        <v>6049</v>
      </c>
      <c r="C6051" s="426">
        <v>45550</v>
      </c>
      <c r="D6051" s="424" t="s">
        <v>117</v>
      </c>
      <c r="E6051" s="529" t="str">
        <f>VLOOKUP(D6051,Y$4:AA6053,2,FALSE)</f>
        <v>کامیون کمپرسی</v>
      </c>
      <c r="F6051" s="529" t="str">
        <f>VLOOKUP(D6051,Y$4:AA6053,3,FALSE)</f>
        <v>شرکتی-علیرضا اقلیمی</v>
      </c>
      <c r="G6051" s="419">
        <v>0</v>
      </c>
      <c r="H6051" s="428"/>
      <c r="I6051" s="429"/>
      <c r="J6051" s="429"/>
      <c r="K6051" s="430"/>
    </row>
    <row r="6052" spans="2:11" x14ac:dyDescent="0.25">
      <c r="B6052" s="422">
        <f t="shared" si="94"/>
        <v>6050</v>
      </c>
      <c r="C6052" s="426">
        <v>45550</v>
      </c>
      <c r="D6052" s="424" t="s">
        <v>130</v>
      </c>
      <c r="E6052" s="529" t="str">
        <f>VLOOKUP(D6052,Y$4:AA6054,2,FALSE)</f>
        <v>تانکر ابپاش بنز</v>
      </c>
      <c r="F6052" s="529" t="str">
        <f>VLOOKUP(D6052,Y$4:AA6054,3,FALSE)</f>
        <v>شرکتی-بارانی</v>
      </c>
      <c r="G6052" s="419">
        <v>56</v>
      </c>
      <c r="H6052" s="428"/>
      <c r="I6052" s="429"/>
      <c r="J6052" s="429"/>
      <c r="K6052" s="430"/>
    </row>
    <row r="6053" spans="2:11" x14ac:dyDescent="0.25">
      <c r="B6053" s="422">
        <f t="shared" si="94"/>
        <v>6051</v>
      </c>
      <c r="C6053" s="426">
        <v>45550</v>
      </c>
      <c r="D6053" s="424" t="s">
        <v>96</v>
      </c>
      <c r="E6053" s="529" t="str">
        <f>VLOOKUP(D6053,Y$4:AA6055,2,FALSE)</f>
        <v>تانکر ابپاش بنز</v>
      </c>
      <c r="F6053" s="529" t="str">
        <f>VLOOKUP(D6053,Y$4:AA6055,3,FALSE)</f>
        <v>شرکتی-میامی</v>
      </c>
      <c r="G6053" s="419">
        <v>60</v>
      </c>
      <c r="H6053" s="428"/>
      <c r="I6053" s="429"/>
      <c r="J6053" s="429"/>
      <c r="K6053" s="430"/>
    </row>
    <row r="6054" spans="2:11" x14ac:dyDescent="0.25">
      <c r="B6054" s="422">
        <f t="shared" si="94"/>
        <v>6052</v>
      </c>
      <c r="C6054" s="426">
        <v>45550</v>
      </c>
      <c r="D6054" s="424" t="s">
        <v>114</v>
      </c>
      <c r="E6054" s="529" t="str">
        <f>VLOOKUP(D6054,Y$4:AA6056,2,FALSE)</f>
        <v>تانکر سوخت بنز</v>
      </c>
      <c r="F6054" s="529" t="str">
        <f>VLOOKUP(D6054,Y$4:AA6056,3,FALSE)</f>
        <v>شرکتی-برات زاده- از تاریخ 1 تیرماه</v>
      </c>
      <c r="G6054" s="419">
        <v>0</v>
      </c>
      <c r="H6054" s="428"/>
      <c r="I6054" s="429"/>
      <c r="J6054" s="429"/>
      <c r="K6054" s="430"/>
    </row>
    <row r="6055" spans="2:11" x14ac:dyDescent="0.25">
      <c r="B6055" s="422">
        <f t="shared" si="94"/>
        <v>6053</v>
      </c>
      <c r="C6055" s="426">
        <v>45550</v>
      </c>
      <c r="D6055" s="421" t="s">
        <v>399</v>
      </c>
      <c r="E6055" s="529" t="str">
        <f>VLOOKUP(D6055,Y$4:AA6057,2,FALSE)</f>
        <v xml:space="preserve"> لودر</v>
      </c>
      <c r="F6055" s="529" t="str">
        <f>VLOOKUP(D6055,Y$4:AA6057,3,FALSE)</f>
        <v>شرکتی-پیروزی</v>
      </c>
      <c r="G6055" s="419">
        <v>0</v>
      </c>
      <c r="H6055" s="428"/>
      <c r="I6055" s="429"/>
      <c r="J6055" s="429"/>
      <c r="K6055" s="430"/>
    </row>
    <row r="6056" spans="2:11" x14ac:dyDescent="0.25">
      <c r="B6056" s="422">
        <f t="shared" si="94"/>
        <v>6054</v>
      </c>
      <c r="C6056" s="426">
        <v>45550</v>
      </c>
      <c r="D6056" s="424" t="s">
        <v>158</v>
      </c>
      <c r="E6056" s="529" t="str">
        <f>VLOOKUP(D6056,Y$4:AA6058,2,FALSE)</f>
        <v>بیل مکانیکی</v>
      </c>
      <c r="F6056" s="529" t="str">
        <f>VLOOKUP(D6056,Y$4:AA6058,3,FALSE)</f>
        <v>تکبری</v>
      </c>
      <c r="G6056" s="419">
        <v>0</v>
      </c>
      <c r="H6056" s="428"/>
      <c r="I6056" s="429"/>
      <c r="J6056" s="429"/>
      <c r="K6056" s="430"/>
    </row>
    <row r="6057" spans="2:11" x14ac:dyDescent="0.25">
      <c r="B6057" s="422">
        <f t="shared" si="94"/>
        <v>6055</v>
      </c>
      <c r="C6057" s="426">
        <v>45550</v>
      </c>
      <c r="D6057" s="424" t="s">
        <v>144</v>
      </c>
      <c r="E6057" s="529" t="str">
        <f>VLOOKUP(D6057,Y$4:AA6059,2,FALSE)</f>
        <v>بلدوزر D85</v>
      </c>
      <c r="F6057" s="529" t="str">
        <f>VLOOKUP(D6057,Y$4:AA6059,3,FALSE)</f>
        <v>اکبری</v>
      </c>
      <c r="G6057" s="419">
        <v>152</v>
      </c>
      <c r="H6057" s="428"/>
      <c r="I6057" s="429"/>
      <c r="J6057" s="429"/>
      <c r="K6057" s="430"/>
    </row>
    <row r="6058" spans="2:11" x14ac:dyDescent="0.25">
      <c r="B6058" s="422">
        <f t="shared" si="94"/>
        <v>6056</v>
      </c>
      <c r="C6058" s="426">
        <v>45550</v>
      </c>
      <c r="D6058" s="424" t="s">
        <v>146</v>
      </c>
      <c r="E6058" s="529" t="str">
        <f>VLOOKUP(D6058,Y$4:AA6060,2,FALSE)</f>
        <v>بلدوزر D85</v>
      </c>
      <c r="F6058" s="529" t="str">
        <f>VLOOKUP(D6058,Y$4:AA6060,3,FALSE)</f>
        <v>اکبری</v>
      </c>
      <c r="G6058" s="419">
        <v>163</v>
      </c>
      <c r="H6058" s="428"/>
      <c r="I6058" s="429"/>
      <c r="J6058" s="429"/>
      <c r="K6058" s="430"/>
    </row>
    <row r="6059" spans="2:11" x14ac:dyDescent="0.25">
      <c r="B6059" s="422">
        <f t="shared" si="94"/>
        <v>6057</v>
      </c>
      <c r="C6059" s="426">
        <v>45550</v>
      </c>
      <c r="D6059" s="424" t="s">
        <v>147</v>
      </c>
      <c r="E6059" s="529" t="str">
        <f>VLOOKUP(D6059,Y$4:AA6061,2,FALSE)</f>
        <v>بلدوزر کاترپیلار D8</v>
      </c>
      <c r="F6059" s="529" t="str">
        <f>VLOOKUP(D6059,Y$4:AA6061,3,FALSE)</f>
        <v>حسن پور</v>
      </c>
      <c r="G6059" s="419">
        <v>325</v>
      </c>
      <c r="H6059" s="428"/>
      <c r="I6059" s="429"/>
      <c r="J6059" s="429"/>
      <c r="K6059" s="430"/>
    </row>
    <row r="6060" spans="2:11" x14ac:dyDescent="0.25">
      <c r="B6060" s="422">
        <f t="shared" si="94"/>
        <v>6058</v>
      </c>
      <c r="C6060" s="426">
        <v>45550</v>
      </c>
      <c r="D6060" s="424" t="s">
        <v>162</v>
      </c>
      <c r="E6060" s="529" t="str">
        <f>VLOOKUP(D6060,Y$4:AA6062,2,FALSE)</f>
        <v>بیل مکانیکی</v>
      </c>
      <c r="F6060" s="529" t="str">
        <f>VLOOKUP(D6060,Y$4:AA6062,3,FALSE)</f>
        <v>رضاپور</v>
      </c>
      <c r="G6060" s="419">
        <v>0</v>
      </c>
      <c r="H6060" s="428"/>
      <c r="I6060" s="429"/>
      <c r="J6060" s="429"/>
      <c r="K6060" s="430"/>
    </row>
    <row r="6061" spans="2:11" x14ac:dyDescent="0.25">
      <c r="B6061" s="422">
        <f t="shared" si="94"/>
        <v>6059</v>
      </c>
      <c r="C6061" s="426">
        <v>45550</v>
      </c>
      <c r="D6061" s="424" t="s">
        <v>398</v>
      </c>
      <c r="E6061" s="529" t="str">
        <f>VLOOKUP(D6061,Y$4:AA6063,2,FALSE)</f>
        <v>بلدوزر</v>
      </c>
      <c r="F6061" s="529" t="str">
        <f>VLOOKUP(D6061,Y$4:AA6063,3,FALSE)</f>
        <v>جواد رضاپور</v>
      </c>
      <c r="G6061" s="419">
        <v>230</v>
      </c>
      <c r="H6061" s="428"/>
      <c r="I6061" s="429"/>
      <c r="J6061" s="429"/>
      <c r="K6061" s="430"/>
    </row>
    <row r="6062" spans="2:11" x14ac:dyDescent="0.25">
      <c r="B6062" s="422">
        <f t="shared" si="94"/>
        <v>6060</v>
      </c>
      <c r="C6062" s="426">
        <v>45550</v>
      </c>
      <c r="D6062" s="424" t="s">
        <v>149</v>
      </c>
      <c r="E6062" s="529" t="str">
        <f>VLOOKUP(D6062,Y$4:AA6064,2,FALSE)</f>
        <v>لودر ZL50</v>
      </c>
      <c r="F6062" s="529" t="str">
        <f>VLOOKUP(D6062,Y$4:AA6064,3,FALSE)</f>
        <v>میرزایی</v>
      </c>
      <c r="G6062" s="419">
        <v>80</v>
      </c>
      <c r="H6062" s="428"/>
      <c r="I6062" s="429"/>
      <c r="J6062" s="429"/>
      <c r="K6062" s="430"/>
    </row>
    <row r="6063" spans="2:11" x14ac:dyDescent="0.25">
      <c r="B6063" s="422">
        <f t="shared" si="94"/>
        <v>6061</v>
      </c>
      <c r="C6063" s="426">
        <v>45550</v>
      </c>
      <c r="D6063" s="424" t="s">
        <v>150</v>
      </c>
      <c r="E6063" s="529" t="str">
        <f>VLOOKUP(D6063,Y$4:AA6065,2,FALSE)</f>
        <v>کامیون کمپرسی</v>
      </c>
      <c r="F6063" s="529" t="str">
        <f>VLOOKUP(D6063,Y$4:AA6065,3,FALSE)</f>
        <v>میرزایی</v>
      </c>
      <c r="G6063" s="419">
        <v>0</v>
      </c>
      <c r="H6063" s="428"/>
      <c r="I6063" s="429"/>
      <c r="J6063" s="429"/>
      <c r="K6063" s="430"/>
    </row>
    <row r="6064" spans="2:11" x14ac:dyDescent="0.25">
      <c r="B6064" s="422">
        <f t="shared" si="94"/>
        <v>6062</v>
      </c>
      <c r="C6064" s="426">
        <v>45550</v>
      </c>
      <c r="D6064" s="424" t="s">
        <v>152</v>
      </c>
      <c r="E6064" s="529" t="str">
        <f>VLOOKUP(D6064,Y$4:AA6066,2,FALSE)</f>
        <v>کامیون کمپرسی</v>
      </c>
      <c r="F6064" s="529" t="str">
        <f>VLOOKUP(D6064,Y$4:AA6066,3,FALSE)</f>
        <v>میرزایی</v>
      </c>
      <c r="G6064" s="419">
        <v>70</v>
      </c>
      <c r="H6064" s="428"/>
      <c r="I6064" s="429"/>
      <c r="J6064" s="429"/>
      <c r="K6064" s="430"/>
    </row>
    <row r="6065" spans="2:11" x14ac:dyDescent="0.25">
      <c r="B6065" s="422">
        <f t="shared" si="94"/>
        <v>6063</v>
      </c>
      <c r="C6065" s="426">
        <v>45550</v>
      </c>
      <c r="D6065" s="424" t="s">
        <v>153</v>
      </c>
      <c r="E6065" s="529" t="str">
        <f>VLOOKUP(D6065,Y$4:AA6067,2,FALSE)</f>
        <v>کامیون کمپرسی</v>
      </c>
      <c r="F6065" s="529" t="str">
        <f>VLOOKUP(D6065,Y$4:AA6067,3,FALSE)</f>
        <v>میرزایی</v>
      </c>
      <c r="G6065" s="419">
        <v>0</v>
      </c>
      <c r="H6065" s="428"/>
      <c r="I6065" s="429"/>
      <c r="J6065" s="429"/>
      <c r="K6065" s="430"/>
    </row>
    <row r="6066" spans="2:11" x14ac:dyDescent="0.25">
      <c r="B6066" s="422">
        <f t="shared" si="94"/>
        <v>6064</v>
      </c>
      <c r="C6066" s="426">
        <v>45550</v>
      </c>
      <c r="D6066" s="424" t="s">
        <v>137</v>
      </c>
      <c r="E6066" s="529" t="str">
        <f>VLOOKUP(D6066,Y$4:AA6068,2,FALSE)</f>
        <v>بیل مکانیکی</v>
      </c>
      <c r="F6066" s="529" t="str">
        <f>VLOOKUP(D6066,Y$4:AA6068,3,FALSE)</f>
        <v>انصاری</v>
      </c>
      <c r="G6066" s="419">
        <v>0</v>
      </c>
      <c r="H6066" s="428"/>
      <c r="I6066" s="429"/>
      <c r="J6066" s="429"/>
      <c r="K6066" s="430"/>
    </row>
    <row r="6067" spans="2:11" x14ac:dyDescent="0.25">
      <c r="B6067" s="422">
        <f t="shared" si="94"/>
        <v>6065</v>
      </c>
      <c r="C6067" s="426">
        <v>45550</v>
      </c>
      <c r="D6067" s="424" t="s">
        <v>139</v>
      </c>
      <c r="E6067" s="529" t="str">
        <f>VLOOKUP(D6067,Y$4:AA6069,2,FALSE)</f>
        <v>بیل مکانیکی</v>
      </c>
      <c r="F6067" s="529" t="str">
        <f>VLOOKUP(D6067,Y$4:AA6069,3,FALSE)</f>
        <v>انصاری</v>
      </c>
      <c r="G6067" s="419">
        <v>261</v>
      </c>
      <c r="H6067" s="428"/>
      <c r="I6067" s="429"/>
      <c r="J6067" s="429"/>
      <c r="K6067" s="430"/>
    </row>
    <row r="6068" spans="2:11" x14ac:dyDescent="0.25">
      <c r="B6068" s="422">
        <f t="shared" si="94"/>
        <v>6066</v>
      </c>
      <c r="C6068" s="426">
        <v>45550</v>
      </c>
      <c r="D6068" s="424" t="s">
        <v>141</v>
      </c>
      <c r="E6068" s="529" t="str">
        <f>VLOOKUP(D6068,Y$4:AA6070,2,FALSE)</f>
        <v>کامیون کمپرسی</v>
      </c>
      <c r="F6068" s="529" t="str">
        <f>VLOOKUP(D6068,Y$4:AA6070,3,FALSE)</f>
        <v>انصاری</v>
      </c>
      <c r="G6068" s="419">
        <v>0</v>
      </c>
      <c r="H6068" s="428"/>
      <c r="I6068" s="429"/>
      <c r="J6068" s="429"/>
      <c r="K6068" s="430"/>
    </row>
    <row r="6069" spans="2:11" x14ac:dyDescent="0.25">
      <c r="B6069" s="422">
        <f t="shared" ref="B6069:B6132" si="95">ROW()-2</f>
        <v>6067</v>
      </c>
      <c r="C6069" s="426">
        <v>45550</v>
      </c>
      <c r="D6069" s="424" t="s">
        <v>142</v>
      </c>
      <c r="E6069" s="529" t="str">
        <f>VLOOKUP(D6069,Y$4:AA6071,2,FALSE)</f>
        <v>کامیون کمپرسی</v>
      </c>
      <c r="F6069" s="529" t="str">
        <f>VLOOKUP(D6069,Y$4:AA6071,3,FALSE)</f>
        <v>انصاری</v>
      </c>
      <c r="G6069" s="419">
        <v>93</v>
      </c>
      <c r="H6069" s="428"/>
      <c r="I6069" s="429"/>
      <c r="J6069" s="429"/>
      <c r="K6069" s="430"/>
    </row>
    <row r="6070" spans="2:11" x14ac:dyDescent="0.25">
      <c r="B6070" s="422">
        <f t="shared" si="95"/>
        <v>6068</v>
      </c>
      <c r="C6070" s="426">
        <v>45550</v>
      </c>
      <c r="D6070" s="424" t="s">
        <v>143</v>
      </c>
      <c r="E6070" s="529" t="str">
        <f>VLOOKUP(D6070,Y$4:AA6072,2,FALSE)</f>
        <v>کامیون کمپرسی</v>
      </c>
      <c r="F6070" s="529" t="str">
        <f>VLOOKUP(D6070,Y$4:AA6072,3,FALSE)</f>
        <v>انصاری</v>
      </c>
      <c r="G6070" s="419">
        <v>205</v>
      </c>
      <c r="H6070" s="428"/>
      <c r="I6070" s="429"/>
      <c r="J6070" s="429"/>
      <c r="K6070" s="430"/>
    </row>
    <row r="6071" spans="2:11" x14ac:dyDescent="0.25">
      <c r="B6071" s="422">
        <f t="shared" si="95"/>
        <v>6069</v>
      </c>
      <c r="C6071" s="426">
        <v>45550</v>
      </c>
      <c r="D6071" s="424" t="s">
        <v>136</v>
      </c>
      <c r="E6071" s="529" t="str">
        <f>VLOOKUP(D6071,Y$4:AA6073,2,FALSE)</f>
        <v>بلدوزر</v>
      </c>
      <c r="F6071" s="529" t="str">
        <f>VLOOKUP(D6071,Y$4:AA6073,3,FALSE)</f>
        <v>انصاری</v>
      </c>
      <c r="G6071" s="419">
        <v>0</v>
      </c>
      <c r="H6071" s="428"/>
      <c r="I6071" s="429"/>
      <c r="J6071" s="429"/>
      <c r="K6071" s="430"/>
    </row>
    <row r="6072" spans="2:11" x14ac:dyDescent="0.25">
      <c r="B6072" s="422">
        <f t="shared" si="95"/>
        <v>6070</v>
      </c>
      <c r="C6072" s="426">
        <v>45550</v>
      </c>
      <c r="D6072" s="424" t="s">
        <v>286</v>
      </c>
      <c r="E6072" s="529" t="str">
        <f>VLOOKUP(D6072,Y$4:AA6074,2,FALSE)</f>
        <v>بلدوزر</v>
      </c>
      <c r="F6072" s="529" t="str">
        <f>VLOOKUP(D6072,Y$4:AA6074,3,FALSE)</f>
        <v>انصاری</v>
      </c>
      <c r="G6072" s="419">
        <v>0</v>
      </c>
      <c r="H6072" s="428"/>
      <c r="I6072" s="429"/>
      <c r="J6072" s="429"/>
      <c r="K6072" s="430"/>
    </row>
    <row r="6073" spans="2:11" x14ac:dyDescent="0.25">
      <c r="B6073" s="422">
        <f t="shared" si="95"/>
        <v>6071</v>
      </c>
      <c r="C6073" s="426">
        <v>45550</v>
      </c>
      <c r="D6073" s="424" t="s">
        <v>155</v>
      </c>
      <c r="E6073" s="529" t="str">
        <f>VLOOKUP(D6073,Y$4:AA6075,2,FALSE)</f>
        <v>لودر</v>
      </c>
      <c r="F6073" s="529" t="str">
        <f>VLOOKUP(D6073,Y$4:AA6075,3,FALSE)</f>
        <v>صداقت</v>
      </c>
      <c r="G6073" s="419">
        <v>0</v>
      </c>
      <c r="H6073" s="428"/>
      <c r="I6073" s="429"/>
      <c r="J6073" s="429"/>
      <c r="K6073" s="430"/>
    </row>
    <row r="6074" spans="2:11" x14ac:dyDescent="0.25">
      <c r="B6074" s="422">
        <f t="shared" si="95"/>
        <v>6072</v>
      </c>
      <c r="C6074" s="426">
        <v>45550</v>
      </c>
      <c r="D6074" s="424" t="s">
        <v>156</v>
      </c>
      <c r="E6074" s="529" t="str">
        <f>VLOOKUP(D6074,Y$4:AA6076,2,FALSE)</f>
        <v>کامیون کمپرسی</v>
      </c>
      <c r="F6074" s="529" t="str">
        <f>VLOOKUP(D6074,Y$4:AA6076,3,FALSE)</f>
        <v>صداقت</v>
      </c>
      <c r="G6074" s="419">
        <v>0</v>
      </c>
      <c r="H6074" s="428"/>
      <c r="I6074" s="429"/>
      <c r="J6074" s="429"/>
      <c r="K6074" s="430"/>
    </row>
    <row r="6075" spans="2:11" x14ac:dyDescent="0.25">
      <c r="B6075" s="422">
        <f t="shared" si="95"/>
        <v>6073</v>
      </c>
      <c r="C6075" s="426">
        <v>45550</v>
      </c>
      <c r="D6075" s="424" t="s">
        <v>157</v>
      </c>
      <c r="E6075" s="529" t="str">
        <f>VLOOKUP(D6075,Y$4:AA6077,2,FALSE)</f>
        <v>کامیون کمپرسی</v>
      </c>
      <c r="F6075" s="529" t="str">
        <f>VLOOKUP(D6075,Y$4:AA6077,3,FALSE)</f>
        <v>صداقت</v>
      </c>
      <c r="G6075" s="419">
        <v>0</v>
      </c>
      <c r="H6075" s="428"/>
      <c r="I6075" s="429"/>
      <c r="J6075" s="429"/>
      <c r="K6075" s="430"/>
    </row>
    <row r="6076" spans="2:11" x14ac:dyDescent="0.25">
      <c r="B6076" s="422">
        <f t="shared" si="95"/>
        <v>6074</v>
      </c>
      <c r="C6076" s="426">
        <v>45550</v>
      </c>
      <c r="D6076" s="424" t="s">
        <v>302</v>
      </c>
      <c r="E6076" s="529" t="str">
        <f>VLOOKUP(D6076,Y$4:AA6078,2,FALSE)</f>
        <v>کامیون کمپرسی</v>
      </c>
      <c r="F6076" s="529" t="str">
        <f>VLOOKUP(D6076,Y$4:AA6078,3,FALSE)</f>
        <v>صداقت</v>
      </c>
      <c r="G6076" s="419">
        <v>0</v>
      </c>
      <c r="H6076" s="428"/>
      <c r="I6076" s="429"/>
      <c r="J6076" s="429"/>
      <c r="K6076" s="430"/>
    </row>
    <row r="6077" spans="2:11" x14ac:dyDescent="0.25">
      <c r="B6077" s="422">
        <f t="shared" si="95"/>
        <v>6075</v>
      </c>
      <c r="C6077" s="426">
        <v>45550</v>
      </c>
      <c r="D6077" s="424" t="s">
        <v>266</v>
      </c>
      <c r="E6077" s="529" t="str">
        <f>VLOOKUP(D6077,Y$4:AA6079,2,FALSE)</f>
        <v>کامیون کمپرسی</v>
      </c>
      <c r="F6077" s="529" t="str">
        <f>VLOOKUP(D6077,Y$4:AA6079,3,FALSE)</f>
        <v>انصاری</v>
      </c>
      <c r="G6077" s="419">
        <v>0</v>
      </c>
      <c r="H6077" s="428"/>
      <c r="I6077" s="429"/>
      <c r="J6077" s="429"/>
      <c r="K6077" s="430"/>
    </row>
    <row r="6078" spans="2:11" x14ac:dyDescent="0.25">
      <c r="B6078" s="422">
        <f t="shared" si="95"/>
        <v>6076</v>
      </c>
      <c r="C6078" s="426">
        <v>45550</v>
      </c>
      <c r="D6078" s="424" t="s">
        <v>267</v>
      </c>
      <c r="E6078" s="529" t="str">
        <f>VLOOKUP(D6078,Y$4:AA6080,2,FALSE)</f>
        <v>کامیون کمپرسی</v>
      </c>
      <c r="F6078" s="529" t="str">
        <f>VLOOKUP(D6078,Y$4:AA6080,3,FALSE)</f>
        <v>انصاری</v>
      </c>
      <c r="G6078" s="419">
        <v>0</v>
      </c>
      <c r="H6078" s="428"/>
      <c r="I6078" s="429"/>
      <c r="J6078" s="429"/>
      <c r="K6078" s="430"/>
    </row>
    <row r="6079" spans="2:11" x14ac:dyDescent="0.25">
      <c r="B6079" s="422">
        <f t="shared" si="95"/>
        <v>6077</v>
      </c>
      <c r="C6079" s="426">
        <v>45550</v>
      </c>
      <c r="D6079" s="424" t="s">
        <v>258</v>
      </c>
      <c r="E6079" s="529" t="str">
        <f>VLOOKUP(D6079,Y$4:AA6081,2,FALSE)</f>
        <v>کامیون کمپرسی</v>
      </c>
      <c r="F6079" s="529" t="str">
        <f>VLOOKUP(D6079,Y$4:AA6081,3,FALSE)</f>
        <v>انصاری</v>
      </c>
      <c r="G6079" s="419">
        <v>0</v>
      </c>
      <c r="H6079" s="428"/>
      <c r="I6079" s="429"/>
      <c r="J6079" s="429"/>
      <c r="K6079" s="430"/>
    </row>
    <row r="6080" spans="2:11" x14ac:dyDescent="0.25">
      <c r="B6080" s="422">
        <f t="shared" si="95"/>
        <v>6078</v>
      </c>
      <c r="C6080" s="426">
        <v>45550</v>
      </c>
      <c r="D6080" s="424" t="s">
        <v>179</v>
      </c>
      <c r="E6080" s="529" t="str">
        <f>VLOOKUP(D6080,Y$4:AA6082,2,FALSE)</f>
        <v>تانکر آب</v>
      </c>
      <c r="F6080" s="529" t="str">
        <f>VLOOKUP(D6080,Y$4:AA6082,3,FALSE)</f>
        <v>گلپایگانی</v>
      </c>
      <c r="G6080" s="419">
        <v>70</v>
      </c>
      <c r="H6080" s="428"/>
      <c r="I6080" s="429"/>
      <c r="J6080" s="429"/>
      <c r="K6080" s="430"/>
    </row>
    <row r="6081" spans="2:11" x14ac:dyDescent="0.25">
      <c r="B6081" s="422">
        <f t="shared" si="95"/>
        <v>6079</v>
      </c>
      <c r="C6081" s="426">
        <v>45550</v>
      </c>
      <c r="D6081" s="424" t="s">
        <v>164</v>
      </c>
      <c r="E6081" s="529" t="str">
        <f>VLOOKUP(D6081,Y$4:AA6083,2,FALSE)</f>
        <v>گریدر 14G</v>
      </c>
      <c r="F6081" s="529" t="str">
        <f>VLOOKUP(D6081,Y$4:AA6083,3,FALSE)</f>
        <v>محمد پور</v>
      </c>
      <c r="G6081" s="419">
        <v>187</v>
      </c>
      <c r="H6081" s="428"/>
      <c r="I6081" s="429"/>
      <c r="J6081" s="429"/>
      <c r="K6081" s="430"/>
    </row>
    <row r="6082" spans="2:11" x14ac:dyDescent="0.25">
      <c r="B6082" s="422">
        <f t="shared" si="95"/>
        <v>6080</v>
      </c>
      <c r="C6082" s="426">
        <v>45550</v>
      </c>
      <c r="D6082" s="424" t="s">
        <v>168</v>
      </c>
      <c r="E6082" s="529" t="str">
        <f>VLOOKUP(D6082,Y$4:AA6084,2,FALSE)</f>
        <v>غلطک کششی</v>
      </c>
      <c r="F6082" s="529" t="str">
        <f>VLOOKUP(D6082,Y$4:AA6084,3,FALSE)</f>
        <v>محمد پور</v>
      </c>
      <c r="G6082" s="419">
        <v>0</v>
      </c>
      <c r="H6082" s="428"/>
      <c r="I6082" s="429"/>
      <c r="J6082" s="429"/>
      <c r="K6082" s="430"/>
    </row>
    <row r="6083" spans="2:11" x14ac:dyDescent="0.25">
      <c r="B6083" s="422">
        <f t="shared" si="95"/>
        <v>6081</v>
      </c>
      <c r="C6083" s="426">
        <v>45550</v>
      </c>
      <c r="D6083" s="424" t="s">
        <v>171</v>
      </c>
      <c r="E6083" s="529" t="str">
        <f>VLOOKUP(D6083,Y$4:AA6085,2,FALSE)</f>
        <v>غلطک کششی</v>
      </c>
      <c r="F6083" s="529" t="str">
        <f>VLOOKUP(D6083,Y$4:AA6085,3,FALSE)</f>
        <v>محمد پور</v>
      </c>
      <c r="G6083" s="419">
        <v>0</v>
      </c>
      <c r="H6083" s="428"/>
      <c r="I6083" s="429"/>
      <c r="J6083" s="429"/>
      <c r="K6083" s="430"/>
    </row>
    <row r="6084" spans="2:11" x14ac:dyDescent="0.25">
      <c r="B6084" s="422">
        <f t="shared" si="95"/>
        <v>6082</v>
      </c>
      <c r="C6084" s="426">
        <v>45550</v>
      </c>
      <c r="D6084" s="424" t="s">
        <v>172</v>
      </c>
      <c r="E6084" s="529" t="str">
        <f>VLOOKUP(D6084,Y$4:AA6086,2,FALSE)</f>
        <v>لودر</v>
      </c>
      <c r="F6084" s="529" t="str">
        <f>VLOOKUP(D6084,Y$4:AA6086,3,FALSE)</f>
        <v>محمد پور</v>
      </c>
      <c r="G6084" s="419">
        <v>130</v>
      </c>
      <c r="H6084" s="428"/>
      <c r="I6084" s="429"/>
      <c r="J6084" s="429"/>
      <c r="K6084" s="430"/>
    </row>
    <row r="6085" spans="2:11" x14ac:dyDescent="0.25">
      <c r="B6085" s="422">
        <f t="shared" si="95"/>
        <v>6083</v>
      </c>
      <c r="C6085" s="426">
        <v>45550</v>
      </c>
      <c r="D6085" s="424" t="s">
        <v>173</v>
      </c>
      <c r="E6085" s="529" t="str">
        <f>VLOOKUP(D6085,Y$4:AA6087,2,FALSE)</f>
        <v>تانکر آب</v>
      </c>
      <c r="F6085" s="529" t="str">
        <f>VLOOKUP(D6085,Y$4:AA6087,3,FALSE)</f>
        <v>محمد پور</v>
      </c>
      <c r="G6085" s="419">
        <v>0</v>
      </c>
      <c r="H6085" s="428"/>
      <c r="I6085" s="429"/>
      <c r="J6085" s="429"/>
      <c r="K6085" s="430"/>
    </row>
    <row r="6086" spans="2:11" x14ac:dyDescent="0.25">
      <c r="B6086" s="422">
        <f t="shared" si="95"/>
        <v>6084</v>
      </c>
      <c r="C6086" s="426">
        <v>45550</v>
      </c>
      <c r="D6086" s="424" t="s">
        <v>174</v>
      </c>
      <c r="E6086" s="529" t="str">
        <f>VLOOKUP(D6086,Y$4:AA6088,2,FALSE)</f>
        <v>غلطک پاچه بزی</v>
      </c>
      <c r="F6086" s="529" t="str">
        <f>VLOOKUP(D6086,Y$4:AA6088,3,FALSE)</f>
        <v>محمد پور</v>
      </c>
      <c r="G6086" s="419">
        <v>0</v>
      </c>
      <c r="H6086" s="428"/>
      <c r="I6086" s="429"/>
      <c r="J6086" s="429"/>
      <c r="K6086" s="430"/>
    </row>
    <row r="6087" spans="2:11" x14ac:dyDescent="0.25">
      <c r="B6087" s="422">
        <f t="shared" si="95"/>
        <v>6085</v>
      </c>
      <c r="C6087" s="426">
        <v>45550</v>
      </c>
      <c r="D6087" s="424" t="s">
        <v>176</v>
      </c>
      <c r="E6087" s="529" t="str">
        <f>VLOOKUP(D6087,Y$4:AA6089,2,FALSE)</f>
        <v>بلدوزر</v>
      </c>
      <c r="F6087" s="529" t="str">
        <f>VLOOKUP(D6087,Y$4:AA6089,3,FALSE)</f>
        <v>محمد پور</v>
      </c>
      <c r="G6087" s="419">
        <v>0</v>
      </c>
      <c r="H6087" s="428"/>
      <c r="I6087" s="429"/>
      <c r="J6087" s="429"/>
      <c r="K6087" s="430"/>
    </row>
    <row r="6088" spans="2:11" x14ac:dyDescent="0.25">
      <c r="B6088" s="422">
        <f t="shared" si="95"/>
        <v>6086</v>
      </c>
      <c r="C6088" s="426">
        <v>45550</v>
      </c>
      <c r="D6088" s="424" t="s">
        <v>177</v>
      </c>
      <c r="E6088" s="529" t="str">
        <f>VLOOKUP(D6088,Y$4:AA6090,2,FALSE)</f>
        <v>کمپرسی جفت</v>
      </c>
      <c r="F6088" s="529" t="str">
        <f>VLOOKUP(D6088,Y$4:AA6090,3,FALSE)</f>
        <v>محمد پور</v>
      </c>
      <c r="G6088" s="419">
        <v>120</v>
      </c>
      <c r="H6088" s="428"/>
      <c r="I6088" s="429"/>
      <c r="J6088" s="429"/>
      <c r="K6088" s="430"/>
    </row>
    <row r="6089" spans="2:11" x14ac:dyDescent="0.25">
      <c r="B6089" s="422">
        <f t="shared" si="95"/>
        <v>6087</v>
      </c>
      <c r="C6089" s="426">
        <v>45550</v>
      </c>
      <c r="D6089" s="424" t="s">
        <v>270</v>
      </c>
      <c r="E6089" s="529" t="str">
        <f>VLOOKUP(D6089,Y$4:AA6091,2,FALSE)</f>
        <v>کمپرسی جفت</v>
      </c>
      <c r="F6089" s="529" t="str">
        <f>VLOOKUP(D6089,Y$4:AA6091,3,FALSE)</f>
        <v>محمد پور</v>
      </c>
      <c r="G6089" s="419">
        <v>0</v>
      </c>
      <c r="H6089" s="428"/>
      <c r="I6089" s="429"/>
      <c r="J6089" s="429"/>
      <c r="K6089" s="430"/>
    </row>
    <row r="6090" spans="2:11" x14ac:dyDescent="0.25">
      <c r="B6090" s="422">
        <f t="shared" si="95"/>
        <v>6088</v>
      </c>
      <c r="C6090" s="426">
        <v>45550</v>
      </c>
      <c r="D6090" s="424" t="s">
        <v>268</v>
      </c>
      <c r="E6090" s="529" t="str">
        <f>VLOOKUP(D6090,Y$4:AA6092,2,FALSE)</f>
        <v>کمپرسی تک</v>
      </c>
      <c r="F6090" s="529" t="str">
        <f>VLOOKUP(D6090,Y$4:AA6092,3,FALSE)</f>
        <v>محمد پور</v>
      </c>
      <c r="G6090" s="419">
        <v>129</v>
      </c>
      <c r="H6090" s="428"/>
      <c r="I6090" s="429"/>
      <c r="J6090" s="429"/>
      <c r="K6090" s="430"/>
    </row>
    <row r="6091" spans="2:11" x14ac:dyDescent="0.25">
      <c r="B6091" s="422">
        <f t="shared" si="95"/>
        <v>6089</v>
      </c>
      <c r="C6091" s="426">
        <v>45550</v>
      </c>
      <c r="D6091" s="424" t="s">
        <v>260</v>
      </c>
      <c r="E6091" s="529" t="str">
        <f>VLOOKUP(D6091,Y$4:AA6093,2,FALSE)</f>
        <v>تانکر آب</v>
      </c>
      <c r="F6091" s="529" t="str">
        <f>VLOOKUP(D6091,Y$4:AA6093,3,FALSE)</f>
        <v>محمد پور</v>
      </c>
      <c r="G6091" s="419">
        <v>0</v>
      </c>
      <c r="H6091" s="428"/>
      <c r="I6091" s="429"/>
      <c r="J6091" s="429"/>
      <c r="K6091" s="430"/>
    </row>
    <row r="6092" spans="2:11" x14ac:dyDescent="0.25">
      <c r="B6092" s="422">
        <f t="shared" si="95"/>
        <v>6090</v>
      </c>
      <c r="C6092" s="426">
        <v>45550</v>
      </c>
      <c r="D6092" s="424" t="s">
        <v>284</v>
      </c>
      <c r="E6092" s="529" t="str">
        <f>VLOOKUP(D6092,Y$4:AA6094,2,FALSE)</f>
        <v>کمپرسی جفت</v>
      </c>
      <c r="F6092" s="529" t="str">
        <f>VLOOKUP(D6092,Y$4:AA6094,3,FALSE)</f>
        <v>محمد پور</v>
      </c>
      <c r="G6092" s="419">
        <v>180</v>
      </c>
      <c r="H6092" s="428"/>
      <c r="I6092" s="429"/>
      <c r="J6092" s="429"/>
      <c r="K6092" s="430"/>
    </row>
    <row r="6093" spans="2:11" x14ac:dyDescent="0.25">
      <c r="B6093" s="422">
        <f t="shared" si="95"/>
        <v>6091</v>
      </c>
      <c r="C6093" s="426">
        <v>45550</v>
      </c>
      <c r="D6093" s="424" t="s">
        <v>359</v>
      </c>
      <c r="E6093" s="529" t="str">
        <f>VLOOKUP(D6093,Y$4:AA6095,2,FALSE)</f>
        <v>کمپرسی جفت</v>
      </c>
      <c r="F6093" s="529" t="str">
        <f>VLOOKUP(D6093,Y$4:AA6095,3,FALSE)</f>
        <v>محمد پور</v>
      </c>
      <c r="G6093" s="419">
        <v>0</v>
      </c>
      <c r="H6093" s="428"/>
      <c r="I6093" s="429"/>
      <c r="J6093" s="429"/>
      <c r="K6093" s="430"/>
    </row>
    <row r="6094" spans="2:11" x14ac:dyDescent="0.25">
      <c r="B6094" s="422">
        <f t="shared" si="95"/>
        <v>6092</v>
      </c>
      <c r="C6094" s="426">
        <v>45550</v>
      </c>
      <c r="D6094" s="424" t="s">
        <v>361</v>
      </c>
      <c r="E6094" s="529" t="str">
        <f>VLOOKUP(D6094,Y$4:AA6096,2,FALSE)</f>
        <v>لودر</v>
      </c>
      <c r="F6094" s="529" t="str">
        <f>VLOOKUP(D6094,Y$4:AA6096,3,FALSE)</f>
        <v>محمد پور</v>
      </c>
      <c r="G6094" s="419">
        <v>152</v>
      </c>
      <c r="H6094" s="428"/>
      <c r="I6094" s="429"/>
      <c r="J6094" s="429"/>
      <c r="K6094" s="430"/>
    </row>
    <row r="6095" spans="2:11" x14ac:dyDescent="0.25">
      <c r="B6095" s="422">
        <f t="shared" si="95"/>
        <v>6093</v>
      </c>
      <c r="C6095" s="426">
        <v>45550</v>
      </c>
      <c r="D6095" s="424" t="s">
        <v>393</v>
      </c>
      <c r="E6095" s="529" t="str">
        <f>VLOOKUP(D6095,Y$4:AA6097,2,FALSE)</f>
        <v xml:space="preserve"> پمپ بتن</v>
      </c>
      <c r="F6095" s="529" t="str">
        <f>VLOOKUP(D6095,Y$4:AA6097,3,FALSE)</f>
        <v>اسماعیل پور</v>
      </c>
      <c r="G6095" s="419">
        <v>150</v>
      </c>
      <c r="H6095" s="428"/>
      <c r="I6095" s="429"/>
      <c r="J6095" s="429"/>
      <c r="K6095" s="430"/>
    </row>
    <row r="6096" spans="2:11" x14ac:dyDescent="0.25">
      <c r="B6096" s="422">
        <f t="shared" si="95"/>
        <v>6094</v>
      </c>
      <c r="C6096" s="426">
        <v>45550</v>
      </c>
      <c r="D6096" s="424" t="s">
        <v>387</v>
      </c>
      <c r="E6096" s="529" t="str">
        <f>VLOOKUP(D6096,Y$4:AA6098,2,FALSE)</f>
        <v>کمپرسی تک</v>
      </c>
      <c r="F6096" s="529" t="str">
        <f>VLOOKUP(D6096,Y$4:AA6098,3,FALSE)</f>
        <v>جواد رضاپور</v>
      </c>
      <c r="G6096" s="419">
        <v>0</v>
      </c>
      <c r="H6096" s="428"/>
      <c r="I6096" s="429"/>
      <c r="J6096" s="429"/>
      <c r="K6096" s="430"/>
    </row>
    <row r="6097" spans="2:11" x14ac:dyDescent="0.25">
      <c r="B6097" s="422">
        <f t="shared" si="95"/>
        <v>6095</v>
      </c>
      <c r="C6097" s="426">
        <v>45550</v>
      </c>
      <c r="D6097" s="424" t="s">
        <v>388</v>
      </c>
      <c r="E6097" s="529" t="str">
        <f>VLOOKUP(D6097,Y$4:AA6099,2,FALSE)</f>
        <v>کمپرسی تک</v>
      </c>
      <c r="F6097" s="529" t="str">
        <f>VLOOKUP(D6097,Y$4:AA6099,3,FALSE)</f>
        <v>جواد رضاپور</v>
      </c>
      <c r="G6097" s="419">
        <v>0</v>
      </c>
      <c r="H6097" s="428"/>
      <c r="I6097" s="429"/>
      <c r="J6097" s="429"/>
      <c r="K6097" s="430"/>
    </row>
    <row r="6098" spans="2:11" x14ac:dyDescent="0.25">
      <c r="B6098" s="422">
        <f t="shared" si="95"/>
        <v>6096</v>
      </c>
      <c r="C6098" s="426">
        <v>45550</v>
      </c>
      <c r="D6098" s="424" t="s">
        <v>397</v>
      </c>
      <c r="E6098" s="529" t="str">
        <f>VLOOKUP(D6098,Y$4:AA6100,2,FALSE)</f>
        <v>لودر</v>
      </c>
      <c r="F6098" s="529" t="str">
        <f>VLOOKUP(D6098,Y$4:AA6100,3,FALSE)</f>
        <v>جواد رضاپور</v>
      </c>
      <c r="G6098" s="419">
        <v>0</v>
      </c>
      <c r="H6098" s="428"/>
      <c r="I6098" s="429"/>
      <c r="J6098" s="429"/>
      <c r="K6098" s="430"/>
    </row>
    <row r="6099" spans="2:11" x14ac:dyDescent="0.25">
      <c r="B6099" s="422">
        <f t="shared" si="95"/>
        <v>6097</v>
      </c>
      <c r="C6099" s="426">
        <v>45550</v>
      </c>
      <c r="D6099" s="424" t="s">
        <v>435</v>
      </c>
      <c r="E6099" s="529" t="str">
        <f>VLOOKUP(D6099,Y$4:AA6101,2,FALSE)</f>
        <v>بلدوزر</v>
      </c>
      <c r="F6099" s="529" t="str">
        <f>VLOOKUP(D6099,Y$4:AA6101,3,FALSE)</f>
        <v>جواد رضاپور</v>
      </c>
      <c r="G6099" s="419">
        <v>293</v>
      </c>
      <c r="H6099" s="428"/>
      <c r="I6099" s="429"/>
      <c r="J6099" s="429"/>
      <c r="K6099" s="430"/>
    </row>
    <row r="6100" spans="2:11" x14ac:dyDescent="0.25">
      <c r="B6100" s="422">
        <f t="shared" si="95"/>
        <v>6098</v>
      </c>
      <c r="C6100" s="426">
        <v>45550</v>
      </c>
      <c r="D6100" s="424" t="s">
        <v>436</v>
      </c>
      <c r="E6100" s="529" t="str">
        <f>VLOOKUP(D6100,Y$4:AA6102,2,FALSE)</f>
        <v>تانکر آب</v>
      </c>
      <c r="F6100" s="529" t="str">
        <f>VLOOKUP(D6100,Y$4:AA6102,3,FALSE)</f>
        <v>جواد رضاپور</v>
      </c>
      <c r="G6100" s="419">
        <v>0</v>
      </c>
      <c r="H6100" s="428"/>
      <c r="I6100" s="429"/>
      <c r="J6100" s="429"/>
      <c r="K6100" s="430"/>
    </row>
    <row r="6101" spans="2:11" x14ac:dyDescent="0.25">
      <c r="B6101" s="422">
        <f t="shared" si="95"/>
        <v>6099</v>
      </c>
      <c r="C6101" s="426">
        <v>45550</v>
      </c>
      <c r="D6101" s="425" t="s">
        <v>261</v>
      </c>
      <c r="E6101" s="529" t="str">
        <f>VLOOKUP(D6101,Y$4:AA6103,2,FALSE)</f>
        <v>تانکر آب</v>
      </c>
      <c r="F6101" s="529" t="str">
        <f>VLOOKUP(D6101,Y$4:AA6103,3,FALSE)</f>
        <v>خاکسارنژاد</v>
      </c>
      <c r="G6101" s="419">
        <v>0</v>
      </c>
      <c r="H6101" s="428"/>
      <c r="I6101" s="429"/>
      <c r="J6101" s="429"/>
      <c r="K6101" s="430"/>
    </row>
    <row r="6102" spans="2:11" x14ac:dyDescent="0.25">
      <c r="B6102" s="422">
        <f t="shared" si="95"/>
        <v>6100</v>
      </c>
      <c r="C6102" s="426">
        <v>45550</v>
      </c>
      <c r="D6102" s="431" t="s">
        <v>487</v>
      </c>
      <c r="E6102" s="529" t="str">
        <f>VLOOKUP(D6102,Y$4:AA6104,2,FALSE)</f>
        <v>کمپرسی تک</v>
      </c>
      <c r="F6102" s="529" t="str">
        <f>VLOOKUP(D6102,Y$4:AA6104,3,FALSE)</f>
        <v>رمضانی مقدم</v>
      </c>
      <c r="G6102" s="419">
        <v>0</v>
      </c>
      <c r="H6102" s="428"/>
      <c r="I6102" s="429"/>
      <c r="J6102" s="429"/>
      <c r="K6102" s="430"/>
    </row>
    <row r="6103" spans="2:11" x14ac:dyDescent="0.25">
      <c r="B6103" s="422">
        <f t="shared" si="95"/>
        <v>6101</v>
      </c>
      <c r="C6103" s="426">
        <v>45550</v>
      </c>
      <c r="D6103" s="431" t="s">
        <v>488</v>
      </c>
      <c r="E6103" s="529" t="str">
        <f>VLOOKUP(D6103,Y$4:AA6105,2,FALSE)</f>
        <v>کمپرسی تک</v>
      </c>
      <c r="F6103" s="529" t="str">
        <f>VLOOKUP(D6103,Y$4:AA6105,3,FALSE)</f>
        <v>رمضانی مقدم</v>
      </c>
      <c r="G6103" s="419">
        <v>0</v>
      </c>
      <c r="H6103" s="428"/>
      <c r="I6103" s="429"/>
      <c r="J6103" s="429"/>
      <c r="K6103" s="430"/>
    </row>
    <row r="6104" spans="2:11" x14ac:dyDescent="0.25">
      <c r="B6104" s="422">
        <f t="shared" si="95"/>
        <v>6102</v>
      </c>
      <c r="C6104" s="426">
        <v>45550</v>
      </c>
      <c r="D6104" s="431" t="s">
        <v>489</v>
      </c>
      <c r="E6104" s="529" t="str">
        <f>VLOOKUP(D6104,Y$4:AA6106,2,FALSE)</f>
        <v>کمپرسی تک</v>
      </c>
      <c r="F6104" s="529" t="str">
        <f>VLOOKUP(D6104,Y$4:AA6106,3,FALSE)</f>
        <v>رمضانی مقدم</v>
      </c>
      <c r="G6104" s="419">
        <v>0</v>
      </c>
      <c r="H6104" s="428"/>
      <c r="I6104" s="429"/>
      <c r="J6104" s="429"/>
      <c r="K6104" s="430"/>
    </row>
    <row r="6105" spans="2:11" x14ac:dyDescent="0.25">
      <c r="B6105" s="422">
        <f t="shared" si="95"/>
        <v>6103</v>
      </c>
      <c r="C6105" s="426">
        <v>45550</v>
      </c>
      <c r="D6105" s="431" t="s">
        <v>490</v>
      </c>
      <c r="E6105" s="529" t="str">
        <f>VLOOKUP(D6105,Y$4:AA6107,2,FALSE)</f>
        <v>کمپرسی تک</v>
      </c>
      <c r="F6105" s="529" t="str">
        <f>VLOOKUP(D6105,Y$4:AA6107,3,FALSE)</f>
        <v>رمضانی مقدم</v>
      </c>
      <c r="G6105" s="419">
        <v>200</v>
      </c>
      <c r="H6105" s="428"/>
      <c r="I6105" s="429"/>
      <c r="J6105" s="429"/>
      <c r="K6105" s="430"/>
    </row>
    <row r="6106" spans="2:11" x14ac:dyDescent="0.25">
      <c r="B6106" s="422">
        <f t="shared" si="95"/>
        <v>6104</v>
      </c>
      <c r="C6106" s="426">
        <v>45550</v>
      </c>
      <c r="D6106" s="431" t="s">
        <v>491</v>
      </c>
      <c r="E6106" s="529" t="str">
        <f>VLOOKUP(D6106,Y$4:AA6108,2,FALSE)</f>
        <v>لودر</v>
      </c>
      <c r="F6106" s="529" t="str">
        <f>VLOOKUP(D6106,Y$4:AA6108,3,FALSE)</f>
        <v>رمضانی مقدم</v>
      </c>
      <c r="G6106" s="419">
        <v>0</v>
      </c>
      <c r="H6106" s="428"/>
      <c r="I6106" s="429"/>
      <c r="J6106" s="429"/>
      <c r="K6106" s="430"/>
    </row>
    <row r="6107" spans="2:11" x14ac:dyDescent="0.25">
      <c r="B6107" s="422">
        <f t="shared" si="95"/>
        <v>6105</v>
      </c>
      <c r="C6107" s="426">
        <v>45550</v>
      </c>
      <c r="D6107" s="431" t="s">
        <v>364</v>
      </c>
      <c r="E6107" s="529" t="str">
        <f>VLOOKUP(D6107,Y$4:AA6109,2,FALSE)</f>
        <v>لودر</v>
      </c>
      <c r="F6107" s="529">
        <f>VLOOKUP(D6107,Y$4:AA6109,3,FALSE)</f>
        <v>0</v>
      </c>
      <c r="G6107" s="419">
        <v>0</v>
      </c>
      <c r="H6107" s="428"/>
      <c r="I6107" s="429"/>
      <c r="J6107" s="429"/>
      <c r="K6107" s="430"/>
    </row>
    <row r="6108" spans="2:11" x14ac:dyDescent="0.25">
      <c r="B6108" s="422">
        <f t="shared" si="95"/>
        <v>6106</v>
      </c>
      <c r="C6108" s="426">
        <v>45551</v>
      </c>
      <c r="D6108" s="424" t="s">
        <v>127</v>
      </c>
      <c r="E6108" s="529" t="str">
        <f>VLOOKUP(D6108,Y$4:AA6110,2,FALSE)</f>
        <v>بلدوزر</v>
      </c>
      <c r="F6108" s="529" t="str">
        <f>VLOOKUP(D6108,Y$4:AA6110,3,FALSE)</f>
        <v>شرکتی-رجب زاده</v>
      </c>
      <c r="G6108" s="436">
        <v>0</v>
      </c>
      <c r="H6108" s="428"/>
      <c r="I6108" s="429"/>
      <c r="J6108" s="429"/>
      <c r="K6108" s="430"/>
    </row>
    <row r="6109" spans="2:11" x14ac:dyDescent="0.25">
      <c r="B6109" s="422">
        <f t="shared" si="95"/>
        <v>6107</v>
      </c>
      <c r="C6109" s="426">
        <v>45551</v>
      </c>
      <c r="D6109" s="424" t="s">
        <v>297</v>
      </c>
      <c r="E6109" s="529" t="str">
        <f>VLOOKUP(D6109,Y$4:AA6111,2,FALSE)</f>
        <v>بلدوزر</v>
      </c>
      <c r="F6109" s="529" t="str">
        <f>VLOOKUP(D6109,Y$4:AA6111,3,FALSE)</f>
        <v>شرکتی-نخعی</v>
      </c>
      <c r="G6109" s="436">
        <v>514</v>
      </c>
      <c r="H6109" s="428"/>
      <c r="I6109" s="429"/>
      <c r="J6109" s="429"/>
      <c r="K6109" s="430"/>
    </row>
    <row r="6110" spans="2:11" x14ac:dyDescent="0.25">
      <c r="B6110" s="422">
        <f t="shared" si="95"/>
        <v>6108</v>
      </c>
      <c r="C6110" s="426">
        <v>45551</v>
      </c>
      <c r="D6110" s="424" t="s">
        <v>88</v>
      </c>
      <c r="E6110" s="529" t="str">
        <f>VLOOKUP(D6110,Y$4:AA6112,2,FALSE)</f>
        <v>گریدر  ۱۶g</v>
      </c>
      <c r="F6110" s="529" t="str">
        <f>VLOOKUP(D6110,Y$4:AA6112,3,FALSE)</f>
        <v>شرکتی-یگانه</v>
      </c>
      <c r="G6110" s="436">
        <v>176</v>
      </c>
      <c r="H6110" s="428"/>
      <c r="I6110" s="429"/>
      <c r="J6110" s="429"/>
      <c r="K6110" s="430"/>
    </row>
    <row r="6111" spans="2:11" x14ac:dyDescent="0.25">
      <c r="B6111" s="422">
        <f t="shared" si="95"/>
        <v>6109</v>
      </c>
      <c r="C6111" s="426">
        <v>45551</v>
      </c>
      <c r="D6111" s="424" t="s">
        <v>301</v>
      </c>
      <c r="E6111" s="529" t="str">
        <f>VLOOKUP(D6111,Y$4:AA6113,2,FALSE)</f>
        <v>گریدر  ۱۶g</v>
      </c>
      <c r="F6111" s="529" t="str">
        <f>VLOOKUP(D6111,Y$4:AA6113,3,FALSE)</f>
        <v>شرکتی-حسن پور</v>
      </c>
      <c r="G6111" s="436">
        <v>0</v>
      </c>
      <c r="H6111" s="428"/>
      <c r="I6111" s="429"/>
      <c r="J6111" s="429"/>
      <c r="K6111" s="430"/>
    </row>
    <row r="6112" spans="2:11" x14ac:dyDescent="0.25">
      <c r="B6112" s="422">
        <f t="shared" si="95"/>
        <v>6110</v>
      </c>
      <c r="C6112" s="426">
        <v>45551</v>
      </c>
      <c r="D6112" s="424" t="s">
        <v>120</v>
      </c>
      <c r="E6112" s="529" t="str">
        <f>VLOOKUP(D6112,Y$4:AA6114,2,FALSE)</f>
        <v>میکسراتکو</v>
      </c>
      <c r="F6112" s="529" t="str">
        <f>VLOOKUP(D6112,Y$4:AA6114,3,FALSE)</f>
        <v>شرکتی-شاکری</v>
      </c>
      <c r="G6112" s="436">
        <v>137</v>
      </c>
      <c r="H6112" s="428"/>
      <c r="I6112" s="429"/>
      <c r="J6112" s="429"/>
      <c r="K6112" s="430"/>
    </row>
    <row r="6113" spans="2:11" x14ac:dyDescent="0.25">
      <c r="B6113" s="422">
        <f t="shared" si="95"/>
        <v>6111</v>
      </c>
      <c r="C6113" s="426">
        <v>45551</v>
      </c>
      <c r="D6113" s="424" t="s">
        <v>122</v>
      </c>
      <c r="E6113" s="529" t="str">
        <f>VLOOKUP(D6113,Y$4:AA6115,2,FALSE)</f>
        <v>میکسر امیکو</v>
      </c>
      <c r="F6113" s="529" t="str">
        <f>VLOOKUP(D6113,Y$4:AA6115,3,FALSE)</f>
        <v>شرکتی-زراعتی</v>
      </c>
      <c r="G6113" s="436">
        <v>0</v>
      </c>
      <c r="H6113" s="428"/>
      <c r="I6113" s="429"/>
      <c r="J6113" s="429"/>
      <c r="K6113" s="430"/>
    </row>
    <row r="6114" spans="2:11" x14ac:dyDescent="0.25">
      <c r="B6114" s="422">
        <f t="shared" si="95"/>
        <v>6112</v>
      </c>
      <c r="C6114" s="426">
        <v>45551</v>
      </c>
      <c r="D6114" s="424" t="s">
        <v>356</v>
      </c>
      <c r="E6114" s="529" t="str">
        <f>VLOOKUP(D6114,Y$4:AA6116,2,FALSE)</f>
        <v>میکسر اتکو</v>
      </c>
      <c r="F6114" s="529" t="str">
        <f>VLOOKUP(D6114,Y$4:AA6116,3,FALSE)</f>
        <v>-</v>
      </c>
      <c r="G6114" s="436">
        <v>135</v>
      </c>
      <c r="H6114" s="428"/>
      <c r="I6114" s="429"/>
      <c r="J6114" s="429"/>
      <c r="K6114" s="430"/>
    </row>
    <row r="6115" spans="2:11" x14ac:dyDescent="0.25">
      <c r="B6115" s="422">
        <f t="shared" si="95"/>
        <v>6113</v>
      </c>
      <c r="C6115" s="426">
        <v>45551</v>
      </c>
      <c r="D6115" s="424" t="s">
        <v>460</v>
      </c>
      <c r="E6115" s="529" t="str">
        <f>VLOOKUP(D6115,Y$4:AA6117,2,FALSE)</f>
        <v>میکسر امیکو</v>
      </c>
      <c r="F6115" s="529" t="str">
        <f>VLOOKUP(D6115,Y$4:AA6117,3,FALSE)</f>
        <v>شرکتی-زراعتی</v>
      </c>
      <c r="G6115" s="436">
        <v>0</v>
      </c>
      <c r="H6115" s="428"/>
      <c r="I6115" s="429"/>
      <c r="J6115" s="429"/>
      <c r="K6115" s="430"/>
    </row>
    <row r="6116" spans="2:11" x14ac:dyDescent="0.25">
      <c r="B6116" s="422">
        <f t="shared" si="95"/>
        <v>6114</v>
      </c>
      <c r="C6116" s="426">
        <v>45551</v>
      </c>
      <c r="D6116" s="424" t="s">
        <v>119</v>
      </c>
      <c r="E6116" s="529" t="str">
        <f>VLOOKUP(D6116,Y$4:AA6118,2,FALSE)</f>
        <v>غلطک</v>
      </c>
      <c r="F6116" s="529" t="str">
        <f>VLOOKUP(D6116,Y$4:AA6118,3,FALSE)</f>
        <v>شرکتی-جمالی</v>
      </c>
      <c r="G6116" s="436">
        <v>0</v>
      </c>
      <c r="H6116" s="428"/>
      <c r="I6116" s="429"/>
      <c r="J6116" s="429"/>
      <c r="K6116" s="430"/>
    </row>
    <row r="6117" spans="2:11" x14ac:dyDescent="0.25">
      <c r="B6117" s="422">
        <f t="shared" si="95"/>
        <v>6115</v>
      </c>
      <c r="C6117" s="426">
        <v>45551</v>
      </c>
      <c r="D6117" s="424" t="s">
        <v>110</v>
      </c>
      <c r="E6117" s="529" t="str">
        <f>VLOOKUP(D6117,Y$4:AA6119,2,FALSE)</f>
        <v>غلطک</v>
      </c>
      <c r="F6117" s="529" t="str">
        <f>VLOOKUP(D6117,Y$4:AA6119,3,FALSE)</f>
        <v>شرکتی-شیری</v>
      </c>
      <c r="G6117" s="436">
        <v>76</v>
      </c>
      <c r="H6117" s="428"/>
      <c r="I6117" s="429"/>
      <c r="J6117" s="429"/>
      <c r="K6117" s="430"/>
    </row>
    <row r="6118" spans="2:11" x14ac:dyDescent="0.25">
      <c r="B6118" s="422">
        <f t="shared" si="95"/>
        <v>6116</v>
      </c>
      <c r="C6118" s="426">
        <v>45551</v>
      </c>
      <c r="D6118" s="424" t="s">
        <v>107</v>
      </c>
      <c r="E6118" s="529" t="str">
        <f>VLOOKUP(D6118,Y$4:AA6120,2,FALSE)</f>
        <v>غلطک</v>
      </c>
      <c r="F6118" s="529" t="str">
        <f>VLOOKUP(D6118,Y$4:AA6120,3,FALSE)</f>
        <v>شرکتی-دیانتی</v>
      </c>
      <c r="G6118" s="436">
        <v>112</v>
      </c>
      <c r="H6118" s="428"/>
      <c r="I6118" s="429"/>
      <c r="J6118" s="429"/>
      <c r="K6118" s="430"/>
    </row>
    <row r="6119" spans="2:11" x14ac:dyDescent="0.25">
      <c r="B6119" s="422">
        <f t="shared" si="95"/>
        <v>6117</v>
      </c>
      <c r="C6119" s="426">
        <v>45551</v>
      </c>
      <c r="D6119" s="424" t="s">
        <v>285</v>
      </c>
      <c r="E6119" s="529" t="str">
        <f>VLOOKUP(D6119,Y$4:AA6121,2,FALSE)</f>
        <v>غلطک</v>
      </c>
      <c r="F6119" s="529" t="str">
        <f>VLOOKUP(D6119,Y$4:AA6121,3,FALSE)</f>
        <v>شرکتی-شیری</v>
      </c>
      <c r="G6119" s="436">
        <v>0</v>
      </c>
      <c r="H6119" s="428"/>
      <c r="I6119" s="429"/>
      <c r="J6119" s="429"/>
      <c r="K6119" s="430"/>
    </row>
    <row r="6120" spans="2:11" x14ac:dyDescent="0.25">
      <c r="B6120" s="422">
        <f t="shared" si="95"/>
        <v>6118</v>
      </c>
      <c r="C6120" s="426">
        <v>45551</v>
      </c>
      <c r="D6120" s="424" t="s">
        <v>380</v>
      </c>
      <c r="E6120" s="529" t="str">
        <f>VLOOKUP(D6120,Y$4:AA6122,2,FALSE)</f>
        <v>غلطک</v>
      </c>
      <c r="F6120" s="529">
        <f>VLOOKUP(D6120,Y$4:AA6122,3,FALSE)</f>
        <v>0</v>
      </c>
      <c r="G6120" s="436">
        <v>85</v>
      </c>
      <c r="H6120" s="428"/>
      <c r="I6120" s="429"/>
      <c r="J6120" s="429"/>
      <c r="K6120" s="430"/>
    </row>
    <row r="6121" spans="2:11" x14ac:dyDescent="0.25">
      <c r="B6121" s="422">
        <f t="shared" si="95"/>
        <v>6119</v>
      </c>
      <c r="C6121" s="426">
        <v>45551</v>
      </c>
      <c r="D6121" s="424" t="s">
        <v>381</v>
      </c>
      <c r="E6121" s="529" t="str">
        <f>VLOOKUP(D6121,Y$4:AA6123,2,FALSE)</f>
        <v>غلطک</v>
      </c>
      <c r="F6121" s="529">
        <f>VLOOKUP(D6121,Y$4:AA6123,3,FALSE)</f>
        <v>0</v>
      </c>
      <c r="G6121" s="436">
        <v>0</v>
      </c>
      <c r="H6121" s="428"/>
      <c r="I6121" s="429"/>
      <c r="J6121" s="429"/>
      <c r="K6121" s="430"/>
    </row>
    <row r="6122" spans="2:11" x14ac:dyDescent="0.25">
      <c r="B6122" s="422">
        <f t="shared" si="95"/>
        <v>6120</v>
      </c>
      <c r="C6122" s="426">
        <v>45551</v>
      </c>
      <c r="D6122" s="424" t="s">
        <v>91</v>
      </c>
      <c r="E6122" s="529" t="str">
        <f>VLOOKUP(D6122,Y$4:AA6124,2,FALSE)</f>
        <v>کامیون کمپرسی</v>
      </c>
      <c r="F6122" s="529" t="str">
        <f>VLOOKUP(D6122,Y$4:AA6124,3,FALSE)</f>
        <v>شرکتی-یحیی زاده</v>
      </c>
      <c r="G6122" s="436">
        <v>200</v>
      </c>
      <c r="H6122" s="428"/>
      <c r="I6122" s="429"/>
      <c r="J6122" s="429"/>
      <c r="K6122" s="430"/>
    </row>
    <row r="6123" spans="2:11" x14ac:dyDescent="0.25">
      <c r="B6123" s="422">
        <f t="shared" si="95"/>
        <v>6121</v>
      </c>
      <c r="C6123" s="426">
        <v>45551</v>
      </c>
      <c r="D6123" s="424" t="s">
        <v>94</v>
      </c>
      <c r="E6123" s="529" t="str">
        <f>VLOOKUP(D6123,Y$4:AA6125,2,FALSE)</f>
        <v>کامیون کمپرسی</v>
      </c>
      <c r="F6123" s="529" t="str">
        <f>VLOOKUP(D6123,Y$4:AA6125,3,FALSE)</f>
        <v>شرکتی-نوروز غلامی</v>
      </c>
      <c r="G6123" s="436">
        <v>0</v>
      </c>
      <c r="H6123" s="428"/>
      <c r="I6123" s="429"/>
      <c r="J6123" s="429"/>
      <c r="K6123" s="430"/>
    </row>
    <row r="6124" spans="2:11" x14ac:dyDescent="0.25">
      <c r="B6124" s="422">
        <f t="shared" si="95"/>
        <v>6122</v>
      </c>
      <c r="C6124" s="426">
        <v>45551</v>
      </c>
      <c r="D6124" s="424" t="s">
        <v>117</v>
      </c>
      <c r="E6124" s="529" t="str">
        <f>VLOOKUP(D6124,Y$4:AA6126,2,FALSE)</f>
        <v>کامیون کمپرسی</v>
      </c>
      <c r="F6124" s="529" t="str">
        <f>VLOOKUP(D6124,Y$4:AA6126,3,FALSE)</f>
        <v>شرکتی-علیرضا اقلیمی</v>
      </c>
      <c r="G6124" s="436">
        <v>0</v>
      </c>
      <c r="H6124" s="428"/>
      <c r="I6124" s="429"/>
      <c r="J6124" s="429"/>
      <c r="K6124" s="430"/>
    </row>
    <row r="6125" spans="2:11" x14ac:dyDescent="0.25">
      <c r="B6125" s="422">
        <f t="shared" si="95"/>
        <v>6123</v>
      </c>
      <c r="C6125" s="426">
        <v>45551</v>
      </c>
      <c r="D6125" s="424" t="s">
        <v>130</v>
      </c>
      <c r="E6125" s="529" t="str">
        <f>VLOOKUP(D6125,Y$4:AA6127,2,FALSE)</f>
        <v>تانکر ابپاش بنز</v>
      </c>
      <c r="F6125" s="529" t="str">
        <f>VLOOKUP(D6125,Y$4:AA6127,3,FALSE)</f>
        <v>شرکتی-بارانی</v>
      </c>
      <c r="G6125" s="436">
        <v>51</v>
      </c>
      <c r="H6125" s="428"/>
      <c r="I6125" s="429"/>
      <c r="J6125" s="429"/>
      <c r="K6125" s="430"/>
    </row>
    <row r="6126" spans="2:11" x14ac:dyDescent="0.25">
      <c r="B6126" s="422">
        <f t="shared" si="95"/>
        <v>6124</v>
      </c>
      <c r="C6126" s="426">
        <v>45551</v>
      </c>
      <c r="D6126" s="424" t="s">
        <v>96</v>
      </c>
      <c r="E6126" s="529" t="str">
        <f>VLOOKUP(D6126,Y$4:AA6128,2,FALSE)</f>
        <v>تانکر ابپاش بنز</v>
      </c>
      <c r="F6126" s="529" t="str">
        <f>VLOOKUP(D6126,Y$4:AA6128,3,FALSE)</f>
        <v>شرکتی-میامی</v>
      </c>
      <c r="G6126" s="436">
        <v>62</v>
      </c>
      <c r="H6126" s="428"/>
      <c r="I6126" s="429"/>
      <c r="J6126" s="429"/>
      <c r="K6126" s="430"/>
    </row>
    <row r="6127" spans="2:11" x14ac:dyDescent="0.25">
      <c r="B6127" s="422">
        <f t="shared" si="95"/>
        <v>6125</v>
      </c>
      <c r="C6127" s="426">
        <v>45551</v>
      </c>
      <c r="D6127" s="424" t="s">
        <v>114</v>
      </c>
      <c r="E6127" s="529" t="str">
        <f>VLOOKUP(D6127,Y$4:AA6129,2,FALSE)</f>
        <v>تانکر سوخت بنز</v>
      </c>
      <c r="F6127" s="529" t="str">
        <f>VLOOKUP(D6127,Y$4:AA6129,3,FALSE)</f>
        <v>شرکتی-برات زاده- از تاریخ 1 تیرماه</v>
      </c>
      <c r="G6127" s="436">
        <v>0</v>
      </c>
      <c r="H6127" s="428"/>
      <c r="I6127" s="429"/>
      <c r="J6127" s="429"/>
      <c r="K6127" s="430"/>
    </row>
    <row r="6128" spans="2:11" x14ac:dyDescent="0.25">
      <c r="B6128" s="422">
        <f t="shared" si="95"/>
        <v>6126</v>
      </c>
      <c r="C6128" s="426">
        <v>45551</v>
      </c>
      <c r="D6128" s="421" t="s">
        <v>399</v>
      </c>
      <c r="E6128" s="529" t="str">
        <f>VLOOKUP(D6128,Y$4:AA6130,2,FALSE)</f>
        <v xml:space="preserve"> لودر</v>
      </c>
      <c r="F6128" s="529" t="str">
        <f>VLOOKUP(D6128,Y$4:AA6130,3,FALSE)</f>
        <v>شرکتی-پیروزی</v>
      </c>
      <c r="G6128" s="436">
        <v>0</v>
      </c>
      <c r="H6128" s="428"/>
      <c r="I6128" s="429"/>
      <c r="J6128" s="429"/>
      <c r="K6128" s="430"/>
    </row>
    <row r="6129" spans="2:11" x14ac:dyDescent="0.25">
      <c r="B6129" s="422">
        <f t="shared" si="95"/>
        <v>6127</v>
      </c>
      <c r="C6129" s="426">
        <v>45551</v>
      </c>
      <c r="D6129" s="424" t="s">
        <v>158</v>
      </c>
      <c r="E6129" s="529" t="str">
        <f>VLOOKUP(D6129,Y$4:AA6131,2,FALSE)</f>
        <v>بیل مکانیکی</v>
      </c>
      <c r="F6129" s="529" t="str">
        <f>VLOOKUP(D6129,Y$4:AA6131,3,FALSE)</f>
        <v>تکبری</v>
      </c>
      <c r="G6129" s="436">
        <v>183</v>
      </c>
      <c r="H6129" s="428"/>
      <c r="I6129" s="429"/>
      <c r="J6129" s="429"/>
      <c r="K6129" s="430"/>
    </row>
    <row r="6130" spans="2:11" x14ac:dyDescent="0.25">
      <c r="B6130" s="422">
        <f t="shared" si="95"/>
        <v>6128</v>
      </c>
      <c r="C6130" s="426">
        <v>45551</v>
      </c>
      <c r="D6130" s="424" t="s">
        <v>144</v>
      </c>
      <c r="E6130" s="529" t="str">
        <f>VLOOKUP(D6130,Y$4:AA6132,2,FALSE)</f>
        <v>بلدوزر D85</v>
      </c>
      <c r="F6130" s="529" t="str">
        <f>VLOOKUP(D6130,Y$4:AA6132,3,FALSE)</f>
        <v>اکبری</v>
      </c>
      <c r="G6130" s="436">
        <v>0</v>
      </c>
      <c r="H6130" s="428"/>
      <c r="I6130" s="429"/>
      <c r="J6130" s="429"/>
      <c r="K6130" s="430"/>
    </row>
    <row r="6131" spans="2:11" x14ac:dyDescent="0.25">
      <c r="B6131" s="422">
        <f t="shared" si="95"/>
        <v>6129</v>
      </c>
      <c r="C6131" s="426">
        <v>45551</v>
      </c>
      <c r="D6131" s="424" t="s">
        <v>146</v>
      </c>
      <c r="E6131" s="529" t="str">
        <f>VLOOKUP(D6131,Y$4:AA6133,2,FALSE)</f>
        <v>بلدوزر D85</v>
      </c>
      <c r="F6131" s="529" t="str">
        <f>VLOOKUP(D6131,Y$4:AA6133,3,FALSE)</f>
        <v>اکبری</v>
      </c>
      <c r="G6131" s="436">
        <v>0</v>
      </c>
      <c r="H6131" s="428"/>
      <c r="I6131" s="429"/>
      <c r="J6131" s="429"/>
      <c r="K6131" s="430"/>
    </row>
    <row r="6132" spans="2:11" x14ac:dyDescent="0.25">
      <c r="B6132" s="422">
        <f t="shared" si="95"/>
        <v>6130</v>
      </c>
      <c r="C6132" s="426">
        <v>45551</v>
      </c>
      <c r="D6132" s="424" t="s">
        <v>147</v>
      </c>
      <c r="E6132" s="529" t="str">
        <f>VLOOKUP(D6132,Y$4:AA6134,2,FALSE)</f>
        <v>بلدوزر کاترپیلار D8</v>
      </c>
      <c r="F6132" s="529" t="str">
        <f>VLOOKUP(D6132,Y$4:AA6134,3,FALSE)</f>
        <v>حسن پور</v>
      </c>
      <c r="G6132" s="436">
        <v>0</v>
      </c>
      <c r="H6132" s="428"/>
      <c r="I6132" s="429"/>
      <c r="J6132" s="429"/>
      <c r="K6132" s="430"/>
    </row>
    <row r="6133" spans="2:11" x14ac:dyDescent="0.25">
      <c r="B6133" s="422">
        <f t="shared" ref="B6133:B6197" si="96">ROW()-2</f>
        <v>6131</v>
      </c>
      <c r="C6133" s="426">
        <v>45551</v>
      </c>
      <c r="D6133" s="424" t="s">
        <v>162</v>
      </c>
      <c r="E6133" s="529" t="str">
        <f>VLOOKUP(D6133,Y$4:AA6135,2,FALSE)</f>
        <v>بیل مکانیکی</v>
      </c>
      <c r="F6133" s="529" t="str">
        <f>VLOOKUP(D6133,Y$4:AA6135,3,FALSE)</f>
        <v>رضاپور</v>
      </c>
      <c r="G6133" s="436">
        <v>160</v>
      </c>
      <c r="H6133" s="428"/>
      <c r="I6133" s="429"/>
      <c r="J6133" s="429"/>
      <c r="K6133" s="430"/>
    </row>
    <row r="6134" spans="2:11" x14ac:dyDescent="0.25">
      <c r="B6134" s="422">
        <f t="shared" si="96"/>
        <v>6132</v>
      </c>
      <c r="C6134" s="426">
        <v>45551</v>
      </c>
      <c r="D6134" s="424" t="s">
        <v>398</v>
      </c>
      <c r="E6134" s="529" t="str">
        <f>VLOOKUP(D6134,Y$4:AA6136,2,FALSE)</f>
        <v>بلدوزر</v>
      </c>
      <c r="F6134" s="529" t="str">
        <f>VLOOKUP(D6134,Y$4:AA6136,3,FALSE)</f>
        <v>جواد رضاپور</v>
      </c>
      <c r="G6134" s="436">
        <v>0</v>
      </c>
      <c r="H6134" s="428"/>
      <c r="I6134" s="429"/>
      <c r="J6134" s="429"/>
      <c r="K6134" s="430"/>
    </row>
    <row r="6135" spans="2:11" x14ac:dyDescent="0.25">
      <c r="B6135" s="422">
        <f t="shared" si="96"/>
        <v>6133</v>
      </c>
      <c r="C6135" s="426">
        <v>45551</v>
      </c>
      <c r="D6135" s="424" t="s">
        <v>149</v>
      </c>
      <c r="E6135" s="529" t="str">
        <f>VLOOKUP(D6135,Y$4:AA6137,2,FALSE)</f>
        <v>لودر ZL50</v>
      </c>
      <c r="F6135" s="529" t="str">
        <f>VLOOKUP(D6135,Y$4:AA6137,3,FALSE)</f>
        <v>میرزایی</v>
      </c>
      <c r="G6135" s="436">
        <v>0</v>
      </c>
      <c r="H6135" s="428"/>
      <c r="I6135" s="429"/>
      <c r="J6135" s="429"/>
      <c r="K6135" s="430"/>
    </row>
    <row r="6136" spans="2:11" x14ac:dyDescent="0.25">
      <c r="B6136" s="422">
        <f t="shared" si="96"/>
        <v>6134</v>
      </c>
      <c r="C6136" s="426">
        <v>45551</v>
      </c>
      <c r="D6136" s="424" t="s">
        <v>150</v>
      </c>
      <c r="E6136" s="529" t="str">
        <f>VLOOKUP(D6136,Y$4:AA6138,2,FALSE)</f>
        <v>کامیون کمپرسی</v>
      </c>
      <c r="F6136" s="529" t="str">
        <f>VLOOKUP(D6136,Y$4:AA6138,3,FALSE)</f>
        <v>میرزایی</v>
      </c>
      <c r="G6136" s="436">
        <v>0</v>
      </c>
      <c r="H6136" s="428"/>
      <c r="I6136" s="429"/>
      <c r="J6136" s="429"/>
      <c r="K6136" s="430"/>
    </row>
    <row r="6137" spans="2:11" x14ac:dyDescent="0.25">
      <c r="B6137" s="422">
        <f t="shared" si="96"/>
        <v>6135</v>
      </c>
      <c r="C6137" s="426">
        <v>45551</v>
      </c>
      <c r="D6137" s="424" t="s">
        <v>152</v>
      </c>
      <c r="E6137" s="529" t="str">
        <f>VLOOKUP(D6137,Y$4:AA6139,2,FALSE)</f>
        <v>کامیون کمپرسی</v>
      </c>
      <c r="F6137" s="529" t="str">
        <f>VLOOKUP(D6137,Y$4:AA6139,3,FALSE)</f>
        <v>میرزایی</v>
      </c>
      <c r="G6137" s="436">
        <v>0</v>
      </c>
      <c r="H6137" s="428"/>
      <c r="I6137" s="429"/>
      <c r="J6137" s="429"/>
      <c r="K6137" s="430"/>
    </row>
    <row r="6138" spans="2:11" x14ac:dyDescent="0.25">
      <c r="B6138" s="422">
        <f t="shared" si="96"/>
        <v>6136</v>
      </c>
      <c r="C6138" s="426">
        <v>45551</v>
      </c>
      <c r="D6138" s="424" t="s">
        <v>153</v>
      </c>
      <c r="E6138" s="529" t="str">
        <f>VLOOKUP(D6138,Y$4:AA6140,2,FALSE)</f>
        <v>کامیون کمپرسی</v>
      </c>
      <c r="F6138" s="529" t="str">
        <f>VLOOKUP(D6138,Y$4:AA6140,3,FALSE)</f>
        <v>میرزایی</v>
      </c>
      <c r="G6138" s="436">
        <v>0</v>
      </c>
      <c r="H6138" s="428"/>
      <c r="I6138" s="429"/>
      <c r="J6138" s="429"/>
      <c r="K6138" s="430"/>
    </row>
    <row r="6139" spans="2:11" x14ac:dyDescent="0.25">
      <c r="B6139" s="422">
        <f t="shared" si="96"/>
        <v>6137</v>
      </c>
      <c r="C6139" s="426">
        <v>45551</v>
      </c>
      <c r="D6139" s="424" t="s">
        <v>137</v>
      </c>
      <c r="E6139" s="529" t="str">
        <f>VLOOKUP(D6139,Y$4:AA6141,2,FALSE)</f>
        <v>بیل مکانیکی</v>
      </c>
      <c r="F6139" s="529" t="str">
        <f>VLOOKUP(D6139,Y$4:AA6141,3,FALSE)</f>
        <v>انصاری</v>
      </c>
      <c r="G6139" s="436">
        <v>0</v>
      </c>
      <c r="H6139" s="428"/>
      <c r="I6139" s="429"/>
      <c r="J6139" s="429"/>
      <c r="K6139" s="430"/>
    </row>
    <row r="6140" spans="2:11" x14ac:dyDescent="0.25">
      <c r="B6140" s="422">
        <f t="shared" si="96"/>
        <v>6138</v>
      </c>
      <c r="C6140" s="426">
        <v>45551</v>
      </c>
      <c r="D6140" s="424" t="s">
        <v>139</v>
      </c>
      <c r="E6140" s="529" t="str">
        <f>VLOOKUP(D6140,Y$4:AA6142,2,FALSE)</f>
        <v>بیل مکانیکی</v>
      </c>
      <c r="F6140" s="529" t="str">
        <f>VLOOKUP(D6140,Y$4:AA6142,3,FALSE)</f>
        <v>انصاری</v>
      </c>
      <c r="G6140" s="436">
        <v>287</v>
      </c>
      <c r="H6140" s="428"/>
      <c r="I6140" s="429"/>
      <c r="J6140" s="429"/>
      <c r="K6140" s="430"/>
    </row>
    <row r="6141" spans="2:11" x14ac:dyDescent="0.25">
      <c r="B6141" s="422">
        <f t="shared" si="96"/>
        <v>6139</v>
      </c>
      <c r="C6141" s="426">
        <v>45551</v>
      </c>
      <c r="D6141" s="424" t="s">
        <v>141</v>
      </c>
      <c r="E6141" s="529" t="str">
        <f>VLOOKUP(D6141,Y$4:AA6143,2,FALSE)</f>
        <v>کامیون کمپرسی</v>
      </c>
      <c r="F6141" s="529" t="str">
        <f>VLOOKUP(D6141,Y$4:AA6143,3,FALSE)</f>
        <v>انصاری</v>
      </c>
      <c r="G6141" s="436">
        <v>200</v>
      </c>
      <c r="H6141" s="428"/>
      <c r="I6141" s="429"/>
      <c r="J6141" s="429"/>
      <c r="K6141" s="430"/>
    </row>
    <row r="6142" spans="2:11" x14ac:dyDescent="0.25">
      <c r="B6142" s="422">
        <f t="shared" si="96"/>
        <v>6140</v>
      </c>
      <c r="C6142" s="426">
        <v>45551</v>
      </c>
      <c r="D6142" s="424" t="s">
        <v>142</v>
      </c>
      <c r="E6142" s="529" t="str">
        <f>VLOOKUP(D6142,Y$4:AA6144,2,FALSE)</f>
        <v>کامیون کمپرسی</v>
      </c>
      <c r="F6142" s="529" t="str">
        <f>VLOOKUP(D6142,Y$4:AA6144,3,FALSE)</f>
        <v>انصاری</v>
      </c>
      <c r="G6142" s="436">
        <v>0</v>
      </c>
      <c r="H6142" s="428"/>
      <c r="I6142" s="429"/>
      <c r="J6142" s="429"/>
      <c r="K6142" s="430"/>
    </row>
    <row r="6143" spans="2:11" x14ac:dyDescent="0.25">
      <c r="B6143" s="422">
        <f t="shared" si="96"/>
        <v>6141</v>
      </c>
      <c r="C6143" s="426">
        <v>45551</v>
      </c>
      <c r="D6143" s="424" t="s">
        <v>143</v>
      </c>
      <c r="E6143" s="529" t="str">
        <f>VLOOKUP(D6143,Y$4:AA6145,2,FALSE)</f>
        <v>کامیون کمپرسی</v>
      </c>
      <c r="F6143" s="529" t="str">
        <f>VLOOKUP(D6143,Y$4:AA6145,3,FALSE)</f>
        <v>انصاری</v>
      </c>
      <c r="G6143" s="436">
        <v>0</v>
      </c>
      <c r="H6143" s="428"/>
      <c r="I6143" s="429"/>
      <c r="J6143" s="429"/>
      <c r="K6143" s="430"/>
    </row>
    <row r="6144" spans="2:11" x14ac:dyDescent="0.25">
      <c r="B6144" s="422">
        <f t="shared" si="96"/>
        <v>6142</v>
      </c>
      <c r="C6144" s="426">
        <v>45551</v>
      </c>
      <c r="D6144" s="424" t="s">
        <v>136</v>
      </c>
      <c r="E6144" s="529" t="str">
        <f>VLOOKUP(D6144,Y$4:AA6146,2,FALSE)</f>
        <v>بلدوزر</v>
      </c>
      <c r="F6144" s="529" t="str">
        <f>VLOOKUP(D6144,Y$4:AA6146,3,FALSE)</f>
        <v>انصاری</v>
      </c>
      <c r="G6144" s="436">
        <v>0</v>
      </c>
      <c r="H6144" s="428"/>
      <c r="I6144" s="429"/>
      <c r="J6144" s="429"/>
      <c r="K6144" s="430"/>
    </row>
    <row r="6145" spans="2:11" x14ac:dyDescent="0.25">
      <c r="B6145" s="422">
        <f t="shared" si="96"/>
        <v>6143</v>
      </c>
      <c r="C6145" s="426">
        <v>45551</v>
      </c>
      <c r="D6145" s="424" t="s">
        <v>286</v>
      </c>
      <c r="E6145" s="529" t="str">
        <f>VLOOKUP(D6145,Y$4:AA6147,2,FALSE)</f>
        <v>بلدوزر</v>
      </c>
      <c r="F6145" s="529" t="str">
        <f>VLOOKUP(D6145,Y$4:AA6147,3,FALSE)</f>
        <v>انصاری</v>
      </c>
      <c r="G6145" s="436">
        <v>0</v>
      </c>
      <c r="H6145" s="428"/>
      <c r="I6145" s="429"/>
      <c r="J6145" s="429"/>
      <c r="K6145" s="430"/>
    </row>
    <row r="6146" spans="2:11" x14ac:dyDescent="0.25">
      <c r="B6146" s="422">
        <f t="shared" si="96"/>
        <v>6144</v>
      </c>
      <c r="C6146" s="426">
        <v>45551</v>
      </c>
      <c r="D6146" s="424" t="s">
        <v>155</v>
      </c>
      <c r="E6146" s="529" t="str">
        <f>VLOOKUP(D6146,Y$4:AA6148,2,FALSE)</f>
        <v>لودر</v>
      </c>
      <c r="F6146" s="529" t="str">
        <f>VLOOKUP(D6146,Y$4:AA6148,3,FALSE)</f>
        <v>صداقت</v>
      </c>
      <c r="G6146" s="436">
        <v>161</v>
      </c>
      <c r="H6146" s="428"/>
      <c r="I6146" s="429"/>
      <c r="J6146" s="429"/>
      <c r="K6146" s="430"/>
    </row>
    <row r="6147" spans="2:11" x14ac:dyDescent="0.25">
      <c r="B6147" s="422">
        <f t="shared" si="96"/>
        <v>6145</v>
      </c>
      <c r="C6147" s="426">
        <v>45551</v>
      </c>
      <c r="D6147" s="424" t="s">
        <v>156</v>
      </c>
      <c r="E6147" s="529" t="str">
        <f>VLOOKUP(D6147,Y$4:AA6149,2,FALSE)</f>
        <v>کامیون کمپرسی</v>
      </c>
      <c r="F6147" s="529" t="str">
        <f>VLOOKUP(D6147,Y$4:AA6149,3,FALSE)</f>
        <v>صداقت</v>
      </c>
      <c r="G6147" s="436">
        <v>150</v>
      </c>
      <c r="H6147" s="428"/>
      <c r="I6147" s="429"/>
      <c r="J6147" s="429"/>
      <c r="K6147" s="430"/>
    </row>
    <row r="6148" spans="2:11" x14ac:dyDescent="0.25">
      <c r="B6148" s="422">
        <f t="shared" si="96"/>
        <v>6146</v>
      </c>
      <c r="C6148" s="426">
        <v>45551</v>
      </c>
      <c r="D6148" s="424" t="s">
        <v>157</v>
      </c>
      <c r="E6148" s="529" t="str">
        <f>VLOOKUP(D6148,Y$4:AA6150,2,FALSE)</f>
        <v>کامیون کمپرسی</v>
      </c>
      <c r="F6148" s="529" t="str">
        <f>VLOOKUP(D6148,Y$4:AA6150,3,FALSE)</f>
        <v>صداقت</v>
      </c>
      <c r="G6148" s="436">
        <v>200</v>
      </c>
      <c r="H6148" s="428"/>
      <c r="I6148" s="429"/>
      <c r="J6148" s="429"/>
      <c r="K6148" s="430"/>
    </row>
    <row r="6149" spans="2:11" x14ac:dyDescent="0.25">
      <c r="B6149" s="422">
        <f t="shared" si="96"/>
        <v>6147</v>
      </c>
      <c r="C6149" s="426">
        <v>45551</v>
      </c>
      <c r="D6149" s="424" t="s">
        <v>302</v>
      </c>
      <c r="E6149" s="529" t="str">
        <f>VLOOKUP(D6149,Y$4:AA6151,2,FALSE)</f>
        <v>کامیون کمپرسی</v>
      </c>
      <c r="F6149" s="529" t="str">
        <f>VLOOKUP(D6149,Y$4:AA6151,3,FALSE)</f>
        <v>صداقت</v>
      </c>
      <c r="G6149" s="436">
        <v>0</v>
      </c>
      <c r="H6149" s="428"/>
      <c r="I6149" s="429"/>
      <c r="J6149" s="429"/>
      <c r="K6149" s="430"/>
    </row>
    <row r="6150" spans="2:11" x14ac:dyDescent="0.25">
      <c r="B6150" s="422">
        <f t="shared" si="96"/>
        <v>6148</v>
      </c>
      <c r="C6150" s="426">
        <v>45551</v>
      </c>
      <c r="D6150" s="424" t="s">
        <v>266</v>
      </c>
      <c r="E6150" s="529" t="str">
        <f>VLOOKUP(D6150,Y$4:AA6152,2,FALSE)</f>
        <v>کامیون کمپرسی</v>
      </c>
      <c r="F6150" s="529" t="str">
        <f>VLOOKUP(D6150,Y$4:AA6152,3,FALSE)</f>
        <v>انصاری</v>
      </c>
      <c r="G6150" s="436">
        <v>0</v>
      </c>
      <c r="H6150" s="428"/>
      <c r="I6150" s="429"/>
      <c r="J6150" s="429"/>
      <c r="K6150" s="430"/>
    </row>
    <row r="6151" spans="2:11" x14ac:dyDescent="0.25">
      <c r="B6151" s="422">
        <f t="shared" si="96"/>
        <v>6149</v>
      </c>
      <c r="C6151" s="426">
        <v>45551</v>
      </c>
      <c r="D6151" s="424" t="s">
        <v>267</v>
      </c>
      <c r="E6151" s="529" t="str">
        <f>VLOOKUP(D6151,Y$4:AA6153,2,FALSE)</f>
        <v>کامیون کمپرسی</v>
      </c>
      <c r="F6151" s="529" t="str">
        <f>VLOOKUP(D6151,Y$4:AA6153,3,FALSE)</f>
        <v>انصاری</v>
      </c>
      <c r="G6151" s="436">
        <v>0</v>
      </c>
      <c r="H6151" s="428"/>
      <c r="I6151" s="429"/>
      <c r="J6151" s="429"/>
      <c r="K6151" s="430"/>
    </row>
    <row r="6152" spans="2:11" x14ac:dyDescent="0.25">
      <c r="B6152" s="422">
        <f t="shared" si="96"/>
        <v>6150</v>
      </c>
      <c r="C6152" s="426">
        <v>45551</v>
      </c>
      <c r="D6152" s="424" t="s">
        <v>258</v>
      </c>
      <c r="E6152" s="529" t="str">
        <f>VLOOKUP(D6152,Y$4:AA6154,2,FALSE)</f>
        <v>کامیون کمپرسی</v>
      </c>
      <c r="F6152" s="529" t="str">
        <f>VLOOKUP(D6152,Y$4:AA6154,3,FALSE)</f>
        <v>انصاری</v>
      </c>
      <c r="G6152" s="436">
        <v>0</v>
      </c>
      <c r="H6152" s="428"/>
      <c r="I6152" s="429"/>
      <c r="J6152" s="429"/>
      <c r="K6152" s="430"/>
    </row>
    <row r="6153" spans="2:11" x14ac:dyDescent="0.25">
      <c r="B6153" s="422">
        <f t="shared" si="96"/>
        <v>6151</v>
      </c>
      <c r="C6153" s="426">
        <v>45551</v>
      </c>
      <c r="D6153" s="424" t="s">
        <v>179</v>
      </c>
      <c r="E6153" s="529" t="str">
        <f>VLOOKUP(D6153,Y$4:AA6155,2,FALSE)</f>
        <v>تانکر آب</v>
      </c>
      <c r="F6153" s="529" t="str">
        <f>VLOOKUP(D6153,Y$4:AA6155,3,FALSE)</f>
        <v>گلپایگانی</v>
      </c>
      <c r="G6153" s="436">
        <v>45</v>
      </c>
      <c r="H6153" s="428"/>
      <c r="I6153" s="429"/>
      <c r="J6153" s="429"/>
      <c r="K6153" s="430"/>
    </row>
    <row r="6154" spans="2:11" x14ac:dyDescent="0.25">
      <c r="B6154" s="422">
        <f t="shared" si="96"/>
        <v>6152</v>
      </c>
      <c r="C6154" s="426">
        <v>45551</v>
      </c>
      <c r="D6154" s="424" t="s">
        <v>164</v>
      </c>
      <c r="E6154" s="529" t="str">
        <f>VLOOKUP(D6154,Y$4:AA6156,2,FALSE)</f>
        <v>گریدر 14G</v>
      </c>
      <c r="F6154" s="529" t="str">
        <f>VLOOKUP(D6154,Y$4:AA6156,3,FALSE)</f>
        <v>محمد پور</v>
      </c>
      <c r="G6154" s="436">
        <v>88</v>
      </c>
      <c r="H6154" s="428"/>
      <c r="I6154" s="429"/>
      <c r="J6154" s="429"/>
      <c r="K6154" s="430"/>
    </row>
    <row r="6155" spans="2:11" x14ac:dyDescent="0.25">
      <c r="B6155" s="422">
        <f t="shared" si="96"/>
        <v>6153</v>
      </c>
      <c r="C6155" s="426">
        <v>45551</v>
      </c>
      <c r="D6155" s="424" t="s">
        <v>168</v>
      </c>
      <c r="E6155" s="529" t="str">
        <f>VLOOKUP(D6155,Y$4:AA6157,2,FALSE)</f>
        <v>غلطک کششی</v>
      </c>
      <c r="F6155" s="529" t="str">
        <f>VLOOKUP(D6155,Y$4:AA6157,3,FALSE)</f>
        <v>محمد پور</v>
      </c>
      <c r="G6155" s="436">
        <v>80</v>
      </c>
      <c r="H6155" s="428"/>
      <c r="I6155" s="429"/>
      <c r="J6155" s="429"/>
      <c r="K6155" s="430"/>
    </row>
    <row r="6156" spans="2:11" x14ac:dyDescent="0.25">
      <c r="B6156" s="422">
        <f t="shared" si="96"/>
        <v>6154</v>
      </c>
      <c r="C6156" s="426">
        <v>45551</v>
      </c>
      <c r="D6156" s="424" t="s">
        <v>171</v>
      </c>
      <c r="E6156" s="529" t="str">
        <f>VLOOKUP(D6156,Y$4:AA6158,2,FALSE)</f>
        <v>غلطک کششی</v>
      </c>
      <c r="F6156" s="529" t="str">
        <f>VLOOKUP(D6156,Y$4:AA6158,3,FALSE)</f>
        <v>محمد پور</v>
      </c>
      <c r="G6156" s="436">
        <v>83</v>
      </c>
      <c r="H6156" s="428"/>
      <c r="I6156" s="429"/>
      <c r="J6156" s="429"/>
      <c r="K6156" s="430"/>
    </row>
    <row r="6157" spans="2:11" x14ac:dyDescent="0.25">
      <c r="B6157" s="422">
        <f t="shared" si="96"/>
        <v>6155</v>
      </c>
      <c r="C6157" s="426">
        <v>45551</v>
      </c>
      <c r="D6157" s="424" t="s">
        <v>172</v>
      </c>
      <c r="E6157" s="529" t="str">
        <f>VLOOKUP(D6157,Y$4:AA6159,2,FALSE)</f>
        <v>لودر</v>
      </c>
      <c r="F6157" s="529" t="str">
        <f>VLOOKUP(D6157,Y$4:AA6159,3,FALSE)</f>
        <v>محمد پور</v>
      </c>
      <c r="G6157" s="436">
        <v>100</v>
      </c>
      <c r="H6157" s="428"/>
      <c r="I6157" s="429"/>
      <c r="J6157" s="429"/>
      <c r="K6157" s="430"/>
    </row>
    <row r="6158" spans="2:11" x14ac:dyDescent="0.25">
      <c r="B6158" s="422">
        <f t="shared" si="96"/>
        <v>6156</v>
      </c>
      <c r="C6158" s="426">
        <v>45551</v>
      </c>
      <c r="D6158" s="424" t="s">
        <v>173</v>
      </c>
      <c r="E6158" s="529" t="str">
        <f>VLOOKUP(D6158,Y$4:AA6160,2,FALSE)</f>
        <v>تانکر آب</v>
      </c>
      <c r="F6158" s="529" t="str">
        <f>VLOOKUP(D6158,Y$4:AA6160,3,FALSE)</f>
        <v>محمد پور</v>
      </c>
      <c r="G6158" s="436">
        <v>0</v>
      </c>
      <c r="H6158" s="428"/>
      <c r="I6158" s="429"/>
      <c r="J6158" s="429"/>
      <c r="K6158" s="430"/>
    </row>
    <row r="6159" spans="2:11" x14ac:dyDescent="0.25">
      <c r="B6159" s="422">
        <f t="shared" si="96"/>
        <v>6157</v>
      </c>
      <c r="C6159" s="426">
        <v>45551</v>
      </c>
      <c r="D6159" s="424" t="s">
        <v>174</v>
      </c>
      <c r="E6159" s="529" t="str">
        <f>VLOOKUP(D6159,Y$4:AA6161,2,FALSE)</f>
        <v>غلطک پاچه بزی</v>
      </c>
      <c r="F6159" s="529" t="str">
        <f>VLOOKUP(D6159,Y$4:AA6161,3,FALSE)</f>
        <v>محمد پور</v>
      </c>
      <c r="G6159" s="436">
        <v>0</v>
      </c>
      <c r="H6159" s="428"/>
      <c r="I6159" s="429"/>
      <c r="J6159" s="429"/>
      <c r="K6159" s="430"/>
    </row>
    <row r="6160" spans="2:11" x14ac:dyDescent="0.25">
      <c r="B6160" s="422">
        <f t="shared" si="96"/>
        <v>6158</v>
      </c>
      <c r="C6160" s="426">
        <v>45551</v>
      </c>
      <c r="D6160" s="424" t="s">
        <v>176</v>
      </c>
      <c r="E6160" s="529" t="str">
        <f>VLOOKUP(D6160,Y$4:AA6162,2,FALSE)</f>
        <v>بلدوزر</v>
      </c>
      <c r="F6160" s="529" t="str">
        <f>VLOOKUP(D6160,Y$4:AA6162,3,FALSE)</f>
        <v>محمد پور</v>
      </c>
      <c r="G6160" s="436">
        <v>0</v>
      </c>
      <c r="H6160" s="428"/>
      <c r="I6160" s="429"/>
      <c r="J6160" s="429"/>
      <c r="K6160" s="430"/>
    </row>
    <row r="6161" spans="2:11" x14ac:dyDescent="0.25">
      <c r="B6161" s="422">
        <f t="shared" si="96"/>
        <v>6159</v>
      </c>
      <c r="C6161" s="426">
        <v>45551</v>
      </c>
      <c r="D6161" s="424" t="s">
        <v>177</v>
      </c>
      <c r="E6161" s="529" t="str">
        <f>VLOOKUP(D6161,Y$4:AA6163,2,FALSE)</f>
        <v>کمپرسی جفت</v>
      </c>
      <c r="F6161" s="529" t="str">
        <f>VLOOKUP(D6161,Y$4:AA6163,3,FALSE)</f>
        <v>محمد پور</v>
      </c>
      <c r="G6161" s="436">
        <v>176</v>
      </c>
      <c r="H6161" s="428"/>
      <c r="I6161" s="429"/>
      <c r="J6161" s="429"/>
      <c r="K6161" s="430"/>
    </row>
    <row r="6162" spans="2:11" x14ac:dyDescent="0.25">
      <c r="B6162" s="422">
        <f t="shared" si="96"/>
        <v>6160</v>
      </c>
      <c r="C6162" s="426">
        <v>45551</v>
      </c>
      <c r="D6162" s="424" t="s">
        <v>270</v>
      </c>
      <c r="E6162" s="529" t="str">
        <f>VLOOKUP(D6162,Y$4:AA6164,2,FALSE)</f>
        <v>کمپرسی جفت</v>
      </c>
      <c r="F6162" s="529" t="str">
        <f>VLOOKUP(D6162,Y$4:AA6164,3,FALSE)</f>
        <v>محمد پور</v>
      </c>
      <c r="G6162" s="436">
        <v>0</v>
      </c>
      <c r="H6162" s="428"/>
      <c r="I6162" s="429"/>
      <c r="J6162" s="429"/>
      <c r="K6162" s="430"/>
    </row>
    <row r="6163" spans="2:11" x14ac:dyDescent="0.25">
      <c r="B6163" s="422">
        <f t="shared" si="96"/>
        <v>6161</v>
      </c>
      <c r="C6163" s="426">
        <v>45551</v>
      </c>
      <c r="D6163" s="424" t="s">
        <v>268</v>
      </c>
      <c r="E6163" s="529" t="str">
        <f>VLOOKUP(D6163,Y$4:AA6165,2,FALSE)</f>
        <v>کمپرسی تک</v>
      </c>
      <c r="F6163" s="529" t="str">
        <f>VLOOKUP(D6163,Y$4:AA6165,3,FALSE)</f>
        <v>محمد پور</v>
      </c>
      <c r="G6163" s="436">
        <v>148</v>
      </c>
      <c r="H6163" s="428"/>
      <c r="I6163" s="429"/>
      <c r="J6163" s="429"/>
      <c r="K6163" s="430"/>
    </row>
    <row r="6164" spans="2:11" x14ac:dyDescent="0.25">
      <c r="B6164" s="422">
        <f t="shared" si="96"/>
        <v>6162</v>
      </c>
      <c r="C6164" s="426">
        <v>45551</v>
      </c>
      <c r="D6164" s="424" t="s">
        <v>260</v>
      </c>
      <c r="E6164" s="529" t="str">
        <f>VLOOKUP(D6164,Y$4:AA6166,2,FALSE)</f>
        <v>تانکر آب</v>
      </c>
      <c r="F6164" s="529" t="str">
        <f>VLOOKUP(D6164,Y$4:AA6166,3,FALSE)</f>
        <v>محمد پور</v>
      </c>
      <c r="G6164" s="436">
        <v>0</v>
      </c>
      <c r="H6164" s="428"/>
      <c r="I6164" s="429"/>
      <c r="J6164" s="429"/>
      <c r="K6164" s="430"/>
    </row>
    <row r="6165" spans="2:11" x14ac:dyDescent="0.25">
      <c r="B6165" s="422">
        <f t="shared" si="96"/>
        <v>6163</v>
      </c>
      <c r="C6165" s="426">
        <v>45551</v>
      </c>
      <c r="D6165" s="424" t="s">
        <v>284</v>
      </c>
      <c r="E6165" s="529" t="str">
        <f>VLOOKUP(D6165,Y$4:AA6167,2,FALSE)</f>
        <v>کمپرسی جفت</v>
      </c>
      <c r="F6165" s="529" t="str">
        <f>VLOOKUP(D6165,Y$4:AA6167,3,FALSE)</f>
        <v>محمد پور</v>
      </c>
      <c r="G6165" s="436">
        <v>140</v>
      </c>
      <c r="H6165" s="428"/>
      <c r="I6165" s="429"/>
      <c r="J6165" s="429"/>
      <c r="K6165" s="430"/>
    </row>
    <row r="6166" spans="2:11" x14ac:dyDescent="0.25">
      <c r="B6166" s="422">
        <f t="shared" si="96"/>
        <v>6164</v>
      </c>
      <c r="C6166" s="426">
        <v>45551</v>
      </c>
      <c r="D6166" s="424" t="s">
        <v>359</v>
      </c>
      <c r="E6166" s="529" t="str">
        <f>VLOOKUP(D6166,Y$4:AA6168,2,FALSE)</f>
        <v>کمپرسی جفت</v>
      </c>
      <c r="F6166" s="529" t="str">
        <f>VLOOKUP(D6166,Y$4:AA6168,3,FALSE)</f>
        <v>محمد پور</v>
      </c>
      <c r="G6166" s="436">
        <v>0</v>
      </c>
      <c r="H6166" s="428"/>
      <c r="I6166" s="429"/>
      <c r="J6166" s="429"/>
      <c r="K6166" s="430"/>
    </row>
    <row r="6167" spans="2:11" x14ac:dyDescent="0.25">
      <c r="B6167" s="422">
        <f t="shared" si="96"/>
        <v>6165</v>
      </c>
      <c r="C6167" s="426">
        <v>45551</v>
      </c>
      <c r="D6167" s="424" t="s">
        <v>361</v>
      </c>
      <c r="E6167" s="529" t="str">
        <f>VLOOKUP(D6167,Y$4:AA6169,2,FALSE)</f>
        <v>لودر</v>
      </c>
      <c r="F6167" s="529" t="str">
        <f>VLOOKUP(D6167,Y$4:AA6169,3,FALSE)</f>
        <v>محمد پور</v>
      </c>
      <c r="G6167" s="436">
        <v>42</v>
      </c>
      <c r="H6167" s="428"/>
      <c r="I6167" s="429"/>
      <c r="J6167" s="429"/>
      <c r="K6167" s="430"/>
    </row>
    <row r="6168" spans="2:11" x14ac:dyDescent="0.25">
      <c r="B6168" s="422">
        <f t="shared" si="96"/>
        <v>6166</v>
      </c>
      <c r="C6168" s="426">
        <v>45551</v>
      </c>
      <c r="D6168" s="424" t="s">
        <v>393</v>
      </c>
      <c r="E6168" s="529" t="str">
        <f>VLOOKUP(D6168,Y$4:AA6170,2,FALSE)</f>
        <v xml:space="preserve"> پمپ بتن</v>
      </c>
      <c r="F6168" s="529" t="str">
        <f>VLOOKUP(D6168,Y$4:AA6170,3,FALSE)</f>
        <v>اسماعیل پور</v>
      </c>
      <c r="G6168" s="436">
        <v>0</v>
      </c>
      <c r="H6168" s="428"/>
      <c r="I6168" s="429"/>
      <c r="J6168" s="429"/>
      <c r="K6168" s="430"/>
    </row>
    <row r="6169" spans="2:11" x14ac:dyDescent="0.25">
      <c r="B6169" s="422">
        <f t="shared" si="96"/>
        <v>6167</v>
      </c>
      <c r="C6169" s="426">
        <v>45551</v>
      </c>
      <c r="D6169" s="424" t="s">
        <v>387</v>
      </c>
      <c r="E6169" s="529" t="str">
        <f>VLOOKUP(D6169,Y$4:AA6171,2,FALSE)</f>
        <v>کمپرسی تک</v>
      </c>
      <c r="F6169" s="529" t="str">
        <f>VLOOKUP(D6169,Y$4:AA6171,3,FALSE)</f>
        <v>جواد رضاپور</v>
      </c>
      <c r="G6169" s="436">
        <v>200</v>
      </c>
      <c r="H6169" s="428"/>
      <c r="I6169" s="429"/>
      <c r="J6169" s="429"/>
      <c r="K6169" s="430"/>
    </row>
    <row r="6170" spans="2:11" x14ac:dyDescent="0.25">
      <c r="B6170" s="422">
        <f t="shared" si="96"/>
        <v>6168</v>
      </c>
      <c r="C6170" s="426">
        <v>45551</v>
      </c>
      <c r="D6170" s="424" t="s">
        <v>388</v>
      </c>
      <c r="E6170" s="529" t="str">
        <f>VLOOKUP(D6170,Y$4:AA6172,2,FALSE)</f>
        <v>کمپرسی تک</v>
      </c>
      <c r="F6170" s="529" t="str">
        <f>VLOOKUP(D6170,Y$4:AA6172,3,FALSE)</f>
        <v>جواد رضاپور</v>
      </c>
      <c r="G6170" s="436">
        <v>0</v>
      </c>
      <c r="H6170" s="428"/>
      <c r="I6170" s="429"/>
      <c r="J6170" s="429"/>
      <c r="K6170" s="430"/>
    </row>
    <row r="6171" spans="2:11" x14ac:dyDescent="0.25">
      <c r="B6171" s="422">
        <f t="shared" si="96"/>
        <v>6169</v>
      </c>
      <c r="C6171" s="426">
        <v>45551</v>
      </c>
      <c r="D6171" s="424" t="s">
        <v>397</v>
      </c>
      <c r="E6171" s="529" t="str">
        <f>VLOOKUP(D6171,Y$4:AA6173,2,FALSE)</f>
        <v>لودر</v>
      </c>
      <c r="F6171" s="529" t="str">
        <f>VLOOKUP(D6171,Y$4:AA6173,3,FALSE)</f>
        <v>جواد رضاپور</v>
      </c>
      <c r="G6171" s="436">
        <v>0</v>
      </c>
      <c r="H6171" s="428"/>
      <c r="I6171" s="429"/>
      <c r="J6171" s="429"/>
      <c r="K6171" s="430"/>
    </row>
    <row r="6172" spans="2:11" x14ac:dyDescent="0.25">
      <c r="B6172" s="422">
        <f t="shared" si="96"/>
        <v>6170</v>
      </c>
      <c r="C6172" s="426">
        <v>45551</v>
      </c>
      <c r="D6172" s="424" t="s">
        <v>435</v>
      </c>
      <c r="E6172" s="529" t="str">
        <f>VLOOKUP(D6172,Y$4:AA6174,2,FALSE)</f>
        <v>بلدوزر</v>
      </c>
      <c r="F6172" s="529" t="str">
        <f>VLOOKUP(D6172,Y$4:AA6174,3,FALSE)</f>
        <v>جواد رضاپور</v>
      </c>
      <c r="G6172" s="436">
        <v>0</v>
      </c>
      <c r="H6172" s="428"/>
      <c r="I6172" s="429"/>
      <c r="J6172" s="429"/>
      <c r="K6172" s="430"/>
    </row>
    <row r="6173" spans="2:11" x14ac:dyDescent="0.25">
      <c r="B6173" s="422">
        <f t="shared" si="96"/>
        <v>6171</v>
      </c>
      <c r="C6173" s="426">
        <v>45551</v>
      </c>
      <c r="D6173" s="424" t="s">
        <v>436</v>
      </c>
      <c r="E6173" s="529" t="str">
        <f>VLOOKUP(D6173,Y$4:AA6175,2,FALSE)</f>
        <v>تانکر آب</v>
      </c>
      <c r="F6173" s="529" t="str">
        <f>VLOOKUP(D6173,Y$4:AA6175,3,FALSE)</f>
        <v>جواد رضاپور</v>
      </c>
      <c r="G6173" s="436">
        <v>175</v>
      </c>
      <c r="H6173" s="428"/>
      <c r="I6173" s="429"/>
      <c r="J6173" s="429"/>
      <c r="K6173" s="430"/>
    </row>
    <row r="6174" spans="2:11" x14ac:dyDescent="0.25">
      <c r="B6174" s="422">
        <f t="shared" si="96"/>
        <v>6172</v>
      </c>
      <c r="C6174" s="426">
        <v>45551</v>
      </c>
      <c r="D6174" s="425" t="s">
        <v>261</v>
      </c>
      <c r="E6174" s="529" t="str">
        <f>VLOOKUP(D6174,Y$4:AA6176,2,FALSE)</f>
        <v>تانکر آب</v>
      </c>
      <c r="F6174" s="529" t="str">
        <f>VLOOKUP(D6174,Y$4:AA6176,3,FALSE)</f>
        <v>خاکسارنژاد</v>
      </c>
      <c r="G6174" s="436">
        <v>0</v>
      </c>
      <c r="H6174" s="428"/>
      <c r="I6174" s="429"/>
      <c r="J6174" s="429"/>
      <c r="K6174" s="430"/>
    </row>
    <row r="6175" spans="2:11" x14ac:dyDescent="0.25">
      <c r="B6175" s="422">
        <f t="shared" si="96"/>
        <v>6173</v>
      </c>
      <c r="C6175" s="426">
        <v>45551</v>
      </c>
      <c r="D6175" s="431" t="s">
        <v>487</v>
      </c>
      <c r="E6175" s="529" t="str">
        <f>VLOOKUP(D6175,Y$4:AA6177,2,FALSE)</f>
        <v>کمپرسی تک</v>
      </c>
      <c r="F6175" s="529" t="str">
        <f>VLOOKUP(D6175,Y$4:AA6177,3,FALSE)</f>
        <v>رمضانی مقدم</v>
      </c>
      <c r="G6175" s="436">
        <v>0</v>
      </c>
      <c r="H6175" s="428"/>
      <c r="I6175" s="429"/>
      <c r="J6175" s="429"/>
      <c r="K6175" s="430"/>
    </row>
    <row r="6176" spans="2:11" x14ac:dyDescent="0.25">
      <c r="B6176" s="422">
        <f t="shared" si="96"/>
        <v>6174</v>
      </c>
      <c r="C6176" s="426">
        <v>45551</v>
      </c>
      <c r="D6176" s="431" t="s">
        <v>488</v>
      </c>
      <c r="E6176" s="529" t="str">
        <f>VLOOKUP(D6176,Y$4:AA6178,2,FALSE)</f>
        <v>کمپرسی تک</v>
      </c>
      <c r="F6176" s="529" t="str">
        <f>VLOOKUP(D6176,Y$4:AA6178,3,FALSE)</f>
        <v>رمضانی مقدم</v>
      </c>
      <c r="G6176" s="436">
        <v>0</v>
      </c>
      <c r="H6176" s="428"/>
      <c r="I6176" s="429"/>
      <c r="J6176" s="429"/>
      <c r="K6176" s="430"/>
    </row>
    <row r="6177" spans="2:37" x14ac:dyDescent="0.25">
      <c r="B6177" s="422">
        <f t="shared" si="96"/>
        <v>6175</v>
      </c>
      <c r="C6177" s="426">
        <v>45551</v>
      </c>
      <c r="D6177" s="431" t="s">
        <v>489</v>
      </c>
      <c r="E6177" s="529" t="str">
        <f>VLOOKUP(D6177,Y$4:AA6179,2,FALSE)</f>
        <v>کمپرسی تک</v>
      </c>
      <c r="F6177" s="529" t="str">
        <f>VLOOKUP(D6177,Y$4:AA6179,3,FALSE)</f>
        <v>رمضانی مقدم</v>
      </c>
      <c r="G6177" s="436">
        <v>0</v>
      </c>
      <c r="H6177" s="428"/>
      <c r="I6177" s="429"/>
      <c r="J6177" s="429"/>
      <c r="K6177" s="430"/>
    </row>
    <row r="6178" spans="2:37" x14ac:dyDescent="0.25">
      <c r="B6178" s="422">
        <f t="shared" si="96"/>
        <v>6176</v>
      </c>
      <c r="C6178" s="426">
        <v>45551</v>
      </c>
      <c r="D6178" s="431" t="s">
        <v>490</v>
      </c>
      <c r="E6178" s="529" t="str">
        <f>VLOOKUP(D6178,Y$4:AA6180,2,FALSE)</f>
        <v>کمپرسی تک</v>
      </c>
      <c r="F6178" s="529" t="str">
        <f>VLOOKUP(D6178,Y$4:AA6180,3,FALSE)</f>
        <v>رمضانی مقدم</v>
      </c>
      <c r="G6178" s="436">
        <v>0</v>
      </c>
      <c r="H6178" s="428"/>
      <c r="I6178" s="429"/>
      <c r="J6178" s="429"/>
      <c r="K6178" s="430"/>
    </row>
    <row r="6179" spans="2:37" x14ac:dyDescent="0.25">
      <c r="B6179" s="422">
        <f t="shared" si="96"/>
        <v>6177</v>
      </c>
      <c r="C6179" s="426">
        <v>45551</v>
      </c>
      <c r="D6179" s="431" t="s">
        <v>491</v>
      </c>
      <c r="E6179" s="529" t="str">
        <f>VLOOKUP(D6179,Y$4:AA6181,2,FALSE)</f>
        <v>لودر</v>
      </c>
      <c r="F6179" s="529" t="str">
        <f>VLOOKUP(D6179,Y$4:AA6181,3,FALSE)</f>
        <v>رمضانی مقدم</v>
      </c>
      <c r="G6179" s="436">
        <v>114</v>
      </c>
      <c r="H6179" s="428"/>
      <c r="I6179" s="429"/>
      <c r="J6179" s="429"/>
      <c r="K6179" s="430"/>
    </row>
    <row r="6180" spans="2:37" x14ac:dyDescent="0.25">
      <c r="B6180" s="422">
        <f t="shared" si="96"/>
        <v>6178</v>
      </c>
      <c r="C6180" s="426">
        <v>45551</v>
      </c>
      <c r="D6180" s="431" t="s">
        <v>364</v>
      </c>
      <c r="E6180" s="529" t="str">
        <f>VLOOKUP(D6180,Y$4:AA6182,2,FALSE)</f>
        <v>لودر</v>
      </c>
      <c r="F6180" s="529">
        <f>VLOOKUP(D6180,Y$4:AA6182,3,FALSE)</f>
        <v>0</v>
      </c>
      <c r="G6180" s="436">
        <v>0</v>
      </c>
      <c r="H6180" s="428"/>
      <c r="I6180" s="429"/>
      <c r="J6180" s="429"/>
      <c r="K6180" s="430"/>
    </row>
    <row r="6181" spans="2:37" s="442" customFormat="1" x14ac:dyDescent="0.25">
      <c r="B6181" s="422">
        <f t="shared" si="96"/>
        <v>6179</v>
      </c>
      <c r="C6181" s="426">
        <v>45552</v>
      </c>
      <c r="D6181" s="424" t="s">
        <v>127</v>
      </c>
      <c r="E6181" s="529" t="str">
        <f>VLOOKUP(D6181,Y$4:AA6183,2,FALSE)</f>
        <v>بلدوزر</v>
      </c>
      <c r="F6181" s="529" t="str">
        <f>VLOOKUP(D6181,Y$4:AA6183,3,FALSE)</f>
        <v>شرکتی-رجب زاده</v>
      </c>
      <c r="G6181" s="440">
        <v>0</v>
      </c>
      <c r="H6181" s="428"/>
      <c r="I6181" s="429"/>
      <c r="J6181" s="429"/>
      <c r="K6181" s="430"/>
      <c r="Y6181" s="441"/>
      <c r="Z6181" s="441"/>
      <c r="AA6181" s="441"/>
      <c r="AB6181" s="441"/>
      <c r="AC6181" s="441"/>
      <c r="AD6181" s="441"/>
      <c r="AE6181" s="318"/>
      <c r="AK6181" s="275"/>
    </row>
    <row r="6182" spans="2:37" x14ac:dyDescent="0.25">
      <c r="B6182" s="422">
        <f t="shared" si="96"/>
        <v>6180</v>
      </c>
      <c r="C6182" s="426">
        <v>45552</v>
      </c>
      <c r="D6182" s="424" t="s">
        <v>297</v>
      </c>
      <c r="E6182" s="529" t="str">
        <f>VLOOKUP(D6182,Y$4:AA6184,2,FALSE)</f>
        <v>بلدوزر</v>
      </c>
      <c r="F6182" s="529" t="str">
        <f>VLOOKUP(D6182,Y$4:AA6184,3,FALSE)</f>
        <v>شرکتی-نخعی</v>
      </c>
      <c r="G6182" s="437">
        <v>0</v>
      </c>
      <c r="H6182" s="428"/>
      <c r="I6182" s="429"/>
      <c r="J6182" s="429"/>
      <c r="K6182" s="430"/>
    </row>
    <row r="6183" spans="2:37" x14ac:dyDescent="0.25">
      <c r="B6183" s="422">
        <f t="shared" si="96"/>
        <v>6181</v>
      </c>
      <c r="C6183" s="426">
        <v>45552</v>
      </c>
      <c r="D6183" s="424" t="s">
        <v>88</v>
      </c>
      <c r="E6183" s="529" t="str">
        <f>VLOOKUP(D6183,Y$4:AA6185,2,FALSE)</f>
        <v>گریدر  ۱۶g</v>
      </c>
      <c r="F6183" s="529" t="str">
        <f>VLOOKUP(D6183,Y$4:AA6185,3,FALSE)</f>
        <v>شرکتی-یگانه</v>
      </c>
      <c r="G6183" s="437">
        <v>0</v>
      </c>
      <c r="H6183" s="428"/>
      <c r="I6183" s="429"/>
      <c r="J6183" s="429"/>
      <c r="K6183" s="430"/>
    </row>
    <row r="6184" spans="2:37" x14ac:dyDescent="0.25">
      <c r="B6184" s="422">
        <f t="shared" si="96"/>
        <v>6182</v>
      </c>
      <c r="C6184" s="426">
        <v>45552</v>
      </c>
      <c r="D6184" s="424" t="s">
        <v>301</v>
      </c>
      <c r="E6184" s="529" t="str">
        <f>VLOOKUP(D6184,Y$4:AA6186,2,FALSE)</f>
        <v>گریدر  ۱۶g</v>
      </c>
      <c r="F6184" s="529" t="str">
        <f>VLOOKUP(D6184,Y$4:AA6186,3,FALSE)</f>
        <v>شرکتی-حسن پور</v>
      </c>
      <c r="G6184" s="437">
        <v>0</v>
      </c>
      <c r="H6184" s="428"/>
      <c r="I6184" s="429"/>
      <c r="J6184" s="429"/>
      <c r="K6184" s="430"/>
    </row>
    <row r="6185" spans="2:37" x14ac:dyDescent="0.25">
      <c r="B6185" s="422">
        <f t="shared" si="96"/>
        <v>6183</v>
      </c>
      <c r="C6185" s="426">
        <v>45552</v>
      </c>
      <c r="D6185" s="424" t="s">
        <v>120</v>
      </c>
      <c r="E6185" s="529" t="str">
        <f>VLOOKUP(D6185,Y$4:AA6187,2,FALSE)</f>
        <v>میکسراتکو</v>
      </c>
      <c r="F6185" s="529" t="str">
        <f>VLOOKUP(D6185,Y$4:AA6187,3,FALSE)</f>
        <v>شرکتی-شاکری</v>
      </c>
      <c r="G6185" s="437">
        <v>62</v>
      </c>
      <c r="H6185" s="428"/>
      <c r="I6185" s="429"/>
      <c r="J6185" s="429"/>
      <c r="K6185" s="430"/>
    </row>
    <row r="6186" spans="2:37" x14ac:dyDescent="0.25">
      <c r="B6186" s="422">
        <f t="shared" si="96"/>
        <v>6184</v>
      </c>
      <c r="C6186" s="426">
        <v>45552</v>
      </c>
      <c r="D6186" s="424" t="s">
        <v>122</v>
      </c>
      <c r="E6186" s="529" t="str">
        <f>VLOOKUP(D6186,Y$4:AA6188,2,FALSE)</f>
        <v>میکسر امیکو</v>
      </c>
      <c r="F6186" s="529" t="str">
        <f>VLOOKUP(D6186,Y$4:AA6188,3,FALSE)</f>
        <v>شرکتی-زراعتی</v>
      </c>
      <c r="G6186" s="437">
        <v>0</v>
      </c>
      <c r="H6186" s="428"/>
      <c r="I6186" s="429"/>
      <c r="J6186" s="429"/>
      <c r="K6186" s="430"/>
    </row>
    <row r="6187" spans="2:37" x14ac:dyDescent="0.25">
      <c r="B6187" s="422">
        <f t="shared" si="96"/>
        <v>6185</v>
      </c>
      <c r="C6187" s="426">
        <v>45552</v>
      </c>
      <c r="D6187" s="424" t="s">
        <v>356</v>
      </c>
      <c r="E6187" s="529" t="str">
        <f>VLOOKUP(D6187,Y$4:AA6189,2,FALSE)</f>
        <v>میکسر اتکو</v>
      </c>
      <c r="F6187" s="529" t="str">
        <f>VLOOKUP(D6187,Y$4:AA6189,3,FALSE)</f>
        <v>-</v>
      </c>
      <c r="G6187" s="437">
        <v>71</v>
      </c>
      <c r="H6187" s="428"/>
      <c r="I6187" s="429"/>
      <c r="J6187" s="429"/>
      <c r="K6187" s="430"/>
    </row>
    <row r="6188" spans="2:37" x14ac:dyDescent="0.25">
      <c r="B6188" s="422">
        <f t="shared" si="96"/>
        <v>6186</v>
      </c>
      <c r="C6188" s="426">
        <v>45552</v>
      </c>
      <c r="D6188" s="424" t="s">
        <v>460</v>
      </c>
      <c r="E6188" s="529" t="str">
        <f>VLOOKUP(D6188,Y$4:AA6190,2,FALSE)</f>
        <v>میکسر امیکو</v>
      </c>
      <c r="F6188" s="529" t="str">
        <f>VLOOKUP(D6188,Y$4:AA6190,3,FALSE)</f>
        <v>شرکتی-زراعتی</v>
      </c>
      <c r="G6188" s="437">
        <v>380</v>
      </c>
      <c r="H6188" s="428"/>
      <c r="I6188" s="429"/>
      <c r="J6188" s="429"/>
      <c r="K6188" s="430"/>
    </row>
    <row r="6189" spans="2:37" x14ac:dyDescent="0.25">
      <c r="B6189" s="422">
        <f t="shared" si="96"/>
        <v>6187</v>
      </c>
      <c r="C6189" s="426">
        <v>45552</v>
      </c>
      <c r="D6189" s="424" t="s">
        <v>119</v>
      </c>
      <c r="E6189" s="529" t="str">
        <f>VLOOKUP(D6189,Y$4:AA6191,2,FALSE)</f>
        <v>غلطک</v>
      </c>
      <c r="F6189" s="529" t="str">
        <f>VLOOKUP(D6189,Y$4:AA6191,3,FALSE)</f>
        <v>شرکتی-جمالی</v>
      </c>
      <c r="G6189" s="437">
        <v>0</v>
      </c>
      <c r="H6189" s="428"/>
      <c r="I6189" s="429"/>
      <c r="J6189" s="429"/>
      <c r="K6189" s="430"/>
    </row>
    <row r="6190" spans="2:37" x14ac:dyDescent="0.25">
      <c r="B6190" s="422">
        <f t="shared" si="96"/>
        <v>6188</v>
      </c>
      <c r="C6190" s="426">
        <v>45552</v>
      </c>
      <c r="D6190" s="424" t="s">
        <v>110</v>
      </c>
      <c r="E6190" s="529" t="str">
        <f>VLOOKUP(D6190,Y$4:AA6192,2,FALSE)</f>
        <v>غلطک</v>
      </c>
      <c r="F6190" s="529" t="str">
        <f>VLOOKUP(D6190,Y$4:AA6192,3,FALSE)</f>
        <v>شرکتی-شیری</v>
      </c>
      <c r="G6190" s="437">
        <v>0</v>
      </c>
      <c r="H6190" s="428"/>
      <c r="I6190" s="429"/>
      <c r="J6190" s="429"/>
      <c r="K6190" s="430"/>
    </row>
    <row r="6191" spans="2:37" x14ac:dyDescent="0.25">
      <c r="B6191" s="422">
        <f t="shared" si="96"/>
        <v>6189</v>
      </c>
      <c r="C6191" s="426">
        <v>45552</v>
      </c>
      <c r="D6191" s="424" t="s">
        <v>107</v>
      </c>
      <c r="E6191" s="529" t="str">
        <f>VLOOKUP(D6191,Y$4:AA6193,2,FALSE)</f>
        <v>غلطک</v>
      </c>
      <c r="F6191" s="529" t="str">
        <f>VLOOKUP(D6191,Y$4:AA6193,3,FALSE)</f>
        <v>شرکتی-دیانتی</v>
      </c>
      <c r="G6191" s="437">
        <v>0</v>
      </c>
      <c r="H6191" s="428"/>
      <c r="I6191" s="429"/>
      <c r="J6191" s="429"/>
      <c r="K6191" s="430"/>
    </row>
    <row r="6192" spans="2:37" x14ac:dyDescent="0.25">
      <c r="B6192" s="422">
        <f t="shared" si="96"/>
        <v>6190</v>
      </c>
      <c r="C6192" s="426">
        <v>45552</v>
      </c>
      <c r="D6192" s="424" t="s">
        <v>285</v>
      </c>
      <c r="E6192" s="529" t="str">
        <f>VLOOKUP(D6192,Y$4:AA6194,2,FALSE)</f>
        <v>غلطک</v>
      </c>
      <c r="F6192" s="529" t="str">
        <f>VLOOKUP(D6192,Y$4:AA6194,3,FALSE)</f>
        <v>شرکتی-شیری</v>
      </c>
      <c r="G6192" s="437">
        <v>50</v>
      </c>
      <c r="H6192" s="428"/>
      <c r="I6192" s="429"/>
      <c r="J6192" s="429"/>
      <c r="K6192" s="430"/>
    </row>
    <row r="6193" spans="2:11" x14ac:dyDescent="0.25">
      <c r="B6193" s="422">
        <f t="shared" si="96"/>
        <v>6191</v>
      </c>
      <c r="C6193" s="426">
        <v>45552</v>
      </c>
      <c r="D6193" s="424" t="s">
        <v>380</v>
      </c>
      <c r="E6193" s="529" t="str">
        <f>VLOOKUP(D6193,Y$4:AA6195,2,FALSE)</f>
        <v>غلطک</v>
      </c>
      <c r="F6193" s="529">
        <f>VLOOKUP(D6193,Y$4:AA6195,3,FALSE)</f>
        <v>0</v>
      </c>
      <c r="G6193" s="437">
        <v>0</v>
      </c>
      <c r="H6193" s="428"/>
      <c r="I6193" s="429"/>
      <c r="J6193" s="429"/>
      <c r="K6193" s="430"/>
    </row>
    <row r="6194" spans="2:11" x14ac:dyDescent="0.25">
      <c r="B6194" s="422">
        <f t="shared" si="96"/>
        <v>6192</v>
      </c>
      <c r="C6194" s="426">
        <v>45552</v>
      </c>
      <c r="D6194" s="424" t="s">
        <v>381</v>
      </c>
      <c r="E6194" s="529" t="str">
        <f>VLOOKUP(D6194,Y$4:AA6196,2,FALSE)</f>
        <v>غلطک</v>
      </c>
      <c r="F6194" s="529">
        <f>VLOOKUP(D6194,Y$4:AA6196,3,FALSE)</f>
        <v>0</v>
      </c>
      <c r="G6194" s="437">
        <v>0</v>
      </c>
      <c r="H6194" s="428"/>
      <c r="I6194" s="429"/>
      <c r="J6194" s="429"/>
      <c r="K6194" s="430"/>
    </row>
    <row r="6195" spans="2:11" x14ac:dyDescent="0.25">
      <c r="B6195" s="422">
        <f t="shared" si="96"/>
        <v>6193</v>
      </c>
      <c r="C6195" s="426">
        <v>45552</v>
      </c>
      <c r="D6195" s="424" t="s">
        <v>91</v>
      </c>
      <c r="E6195" s="529" t="str">
        <f>VLOOKUP(D6195,Y$4:AA6197,2,FALSE)</f>
        <v>کامیون کمپرسی</v>
      </c>
      <c r="F6195" s="529" t="str">
        <f>VLOOKUP(D6195,Y$4:AA6197,3,FALSE)</f>
        <v>شرکتی-یحیی زاده</v>
      </c>
      <c r="G6195" s="437">
        <v>0</v>
      </c>
      <c r="H6195" s="428"/>
      <c r="I6195" s="429"/>
      <c r="J6195" s="429"/>
      <c r="K6195" s="430"/>
    </row>
    <row r="6196" spans="2:11" x14ac:dyDescent="0.25">
      <c r="B6196" s="422">
        <f t="shared" si="96"/>
        <v>6194</v>
      </c>
      <c r="C6196" s="426">
        <v>45552</v>
      </c>
      <c r="D6196" s="424" t="s">
        <v>94</v>
      </c>
      <c r="E6196" s="529" t="str">
        <f>VLOOKUP(D6196,Y$4:AA6198,2,FALSE)</f>
        <v>کامیون کمپرسی</v>
      </c>
      <c r="F6196" s="529" t="str">
        <f>VLOOKUP(D6196,Y$4:AA6198,3,FALSE)</f>
        <v>شرکتی-نوروز غلامی</v>
      </c>
      <c r="G6196" s="437">
        <v>218</v>
      </c>
      <c r="H6196" s="428"/>
      <c r="I6196" s="429"/>
      <c r="J6196" s="429"/>
      <c r="K6196" s="430"/>
    </row>
    <row r="6197" spans="2:11" x14ac:dyDescent="0.25">
      <c r="B6197" s="422">
        <f t="shared" si="96"/>
        <v>6195</v>
      </c>
      <c r="C6197" s="426">
        <v>45552</v>
      </c>
      <c r="D6197" s="424" t="s">
        <v>117</v>
      </c>
      <c r="E6197" s="529" t="str">
        <f>VLOOKUP(D6197,Y$4:AA6199,2,FALSE)</f>
        <v>کامیون کمپرسی</v>
      </c>
      <c r="F6197" s="529" t="str">
        <f>VLOOKUP(D6197,Y$4:AA6199,3,FALSE)</f>
        <v>شرکتی-علیرضا اقلیمی</v>
      </c>
      <c r="G6197" s="437">
        <v>0</v>
      </c>
      <c r="H6197" s="428"/>
      <c r="I6197" s="429"/>
      <c r="J6197" s="429"/>
      <c r="K6197" s="430"/>
    </row>
    <row r="6198" spans="2:11" x14ac:dyDescent="0.25">
      <c r="B6198" s="422">
        <f t="shared" ref="B6198:B6262" si="97">ROW()-2</f>
        <v>6196</v>
      </c>
      <c r="C6198" s="426">
        <v>45552</v>
      </c>
      <c r="D6198" s="424" t="s">
        <v>130</v>
      </c>
      <c r="E6198" s="529" t="str">
        <f>VLOOKUP(D6198,Y$4:AA6200,2,FALSE)</f>
        <v>تانکر ابپاش بنز</v>
      </c>
      <c r="F6198" s="529" t="str">
        <f>VLOOKUP(D6198,Y$4:AA6200,3,FALSE)</f>
        <v>شرکتی-بارانی</v>
      </c>
      <c r="G6198" s="437">
        <v>42</v>
      </c>
      <c r="H6198" s="428"/>
      <c r="I6198" s="429"/>
      <c r="J6198" s="429"/>
      <c r="K6198" s="430"/>
    </row>
    <row r="6199" spans="2:11" x14ac:dyDescent="0.25">
      <c r="B6199" s="422">
        <f t="shared" si="97"/>
        <v>6197</v>
      </c>
      <c r="C6199" s="426">
        <v>45552</v>
      </c>
      <c r="D6199" s="424" t="s">
        <v>96</v>
      </c>
      <c r="E6199" s="529" t="str">
        <f>VLOOKUP(D6199,Y$4:AA6201,2,FALSE)</f>
        <v>تانکر ابپاش بنز</v>
      </c>
      <c r="F6199" s="529" t="str">
        <f>VLOOKUP(D6199,Y$4:AA6201,3,FALSE)</f>
        <v>شرکتی-میامی</v>
      </c>
      <c r="G6199" s="437">
        <v>50</v>
      </c>
      <c r="H6199" s="428"/>
      <c r="I6199" s="429"/>
      <c r="J6199" s="429"/>
      <c r="K6199" s="430"/>
    </row>
    <row r="6200" spans="2:11" x14ac:dyDescent="0.25">
      <c r="B6200" s="422">
        <f t="shared" si="97"/>
        <v>6198</v>
      </c>
      <c r="C6200" s="426">
        <v>45552</v>
      </c>
      <c r="D6200" s="424" t="s">
        <v>114</v>
      </c>
      <c r="E6200" s="529" t="str">
        <f>VLOOKUP(D6200,Y$4:AA6202,2,FALSE)</f>
        <v>تانکر سوخت بنز</v>
      </c>
      <c r="F6200" s="529" t="str">
        <f>VLOOKUP(D6200,Y$4:AA6202,3,FALSE)</f>
        <v>شرکتی-برات زاده- از تاریخ 1 تیرماه</v>
      </c>
      <c r="G6200" s="437">
        <v>0</v>
      </c>
      <c r="H6200" s="428"/>
      <c r="I6200" s="429"/>
      <c r="J6200" s="429"/>
      <c r="K6200" s="430"/>
    </row>
    <row r="6201" spans="2:11" x14ac:dyDescent="0.25">
      <c r="B6201" s="422">
        <f t="shared" si="97"/>
        <v>6199</v>
      </c>
      <c r="C6201" s="426">
        <v>45552</v>
      </c>
      <c r="D6201" s="421" t="s">
        <v>399</v>
      </c>
      <c r="E6201" s="529" t="str">
        <f>VLOOKUP(D6201,Y$4:AA6203,2,FALSE)</f>
        <v xml:space="preserve"> لودر</v>
      </c>
      <c r="F6201" s="529" t="str">
        <f>VLOOKUP(D6201,Y$4:AA6203,3,FALSE)</f>
        <v>شرکتی-پیروزی</v>
      </c>
      <c r="G6201" s="437">
        <v>200</v>
      </c>
      <c r="H6201" s="428"/>
      <c r="I6201" s="429"/>
      <c r="J6201" s="429"/>
      <c r="K6201" s="430"/>
    </row>
    <row r="6202" spans="2:11" x14ac:dyDescent="0.25">
      <c r="B6202" s="422">
        <f t="shared" si="97"/>
        <v>6200</v>
      </c>
      <c r="C6202" s="426">
        <v>45552</v>
      </c>
      <c r="D6202" s="424" t="s">
        <v>158</v>
      </c>
      <c r="E6202" s="529" t="str">
        <f>VLOOKUP(D6202,Y$4:AA6204,2,FALSE)</f>
        <v>بیل مکانیکی</v>
      </c>
      <c r="F6202" s="529" t="str">
        <f>VLOOKUP(D6202,Y$4:AA6204,3,FALSE)</f>
        <v>تکبری</v>
      </c>
      <c r="G6202" s="437">
        <v>0</v>
      </c>
      <c r="H6202" s="428"/>
      <c r="I6202" s="429"/>
      <c r="J6202" s="429"/>
      <c r="K6202" s="430"/>
    </row>
    <row r="6203" spans="2:11" x14ac:dyDescent="0.25">
      <c r="B6203" s="422">
        <f t="shared" si="97"/>
        <v>6201</v>
      </c>
      <c r="C6203" s="426">
        <v>45552</v>
      </c>
      <c r="D6203" s="424" t="s">
        <v>144</v>
      </c>
      <c r="E6203" s="529" t="str">
        <f>VLOOKUP(D6203,Y$4:AA6205,2,FALSE)</f>
        <v>بلدوزر D85</v>
      </c>
      <c r="F6203" s="529" t="str">
        <f>VLOOKUP(D6203,Y$4:AA6205,3,FALSE)</f>
        <v>اکبری</v>
      </c>
      <c r="G6203" s="437">
        <v>156</v>
      </c>
      <c r="H6203" s="428"/>
      <c r="I6203" s="429"/>
      <c r="J6203" s="429"/>
      <c r="K6203" s="430"/>
    </row>
    <row r="6204" spans="2:11" x14ac:dyDescent="0.25">
      <c r="B6204" s="422">
        <f t="shared" si="97"/>
        <v>6202</v>
      </c>
      <c r="C6204" s="426">
        <v>45552</v>
      </c>
      <c r="D6204" s="424" t="s">
        <v>146</v>
      </c>
      <c r="E6204" s="529" t="str">
        <f>VLOOKUP(D6204,Y$4:AA6206,2,FALSE)</f>
        <v>بلدوزر D85</v>
      </c>
      <c r="F6204" s="529" t="str">
        <f>VLOOKUP(D6204,Y$4:AA6206,3,FALSE)</f>
        <v>اکبری</v>
      </c>
      <c r="G6204" s="437">
        <v>0</v>
      </c>
      <c r="H6204" s="428"/>
      <c r="I6204" s="429"/>
      <c r="J6204" s="429"/>
      <c r="K6204" s="430"/>
    </row>
    <row r="6205" spans="2:11" x14ac:dyDescent="0.25">
      <c r="B6205" s="422">
        <f t="shared" si="97"/>
        <v>6203</v>
      </c>
      <c r="C6205" s="426">
        <v>45552</v>
      </c>
      <c r="D6205" s="424" t="s">
        <v>147</v>
      </c>
      <c r="E6205" s="529" t="str">
        <f>VLOOKUP(D6205,Y$4:AA6207,2,FALSE)</f>
        <v>بلدوزر کاترپیلار D8</v>
      </c>
      <c r="F6205" s="529" t="str">
        <f>VLOOKUP(D6205,Y$4:AA6207,3,FALSE)</f>
        <v>حسن پور</v>
      </c>
      <c r="G6205" s="437">
        <v>378</v>
      </c>
      <c r="H6205" s="428"/>
      <c r="I6205" s="429"/>
      <c r="J6205" s="429"/>
      <c r="K6205" s="430"/>
    </row>
    <row r="6206" spans="2:11" x14ac:dyDescent="0.25">
      <c r="B6206" s="422">
        <f t="shared" si="97"/>
        <v>6204</v>
      </c>
      <c r="C6206" s="426">
        <v>45552</v>
      </c>
      <c r="D6206" s="424" t="s">
        <v>162</v>
      </c>
      <c r="E6206" s="529" t="str">
        <f>VLOOKUP(D6206,Y$4:AA6208,2,FALSE)</f>
        <v>بیل مکانیکی</v>
      </c>
      <c r="F6206" s="529" t="str">
        <f>VLOOKUP(D6206,Y$4:AA6208,3,FALSE)</f>
        <v>رضاپور</v>
      </c>
      <c r="G6206" s="437">
        <v>100</v>
      </c>
      <c r="H6206" s="428"/>
      <c r="I6206" s="429"/>
      <c r="J6206" s="429"/>
      <c r="K6206" s="430"/>
    </row>
    <row r="6207" spans="2:11" x14ac:dyDescent="0.25">
      <c r="B6207" s="422">
        <f t="shared" si="97"/>
        <v>6205</v>
      </c>
      <c r="C6207" s="426">
        <v>45552</v>
      </c>
      <c r="D6207" s="424" t="s">
        <v>398</v>
      </c>
      <c r="E6207" s="529" t="str">
        <f>VLOOKUP(D6207,Y$4:AA6209,2,FALSE)</f>
        <v>بلدوزر</v>
      </c>
      <c r="F6207" s="529" t="str">
        <f>VLOOKUP(D6207,Y$4:AA6209,3,FALSE)</f>
        <v>جواد رضاپور</v>
      </c>
      <c r="G6207" s="437">
        <v>207</v>
      </c>
      <c r="H6207" s="428"/>
      <c r="I6207" s="429"/>
      <c r="J6207" s="429"/>
      <c r="K6207" s="430"/>
    </row>
    <row r="6208" spans="2:11" x14ac:dyDescent="0.25">
      <c r="B6208" s="422">
        <f t="shared" si="97"/>
        <v>6206</v>
      </c>
      <c r="C6208" s="426">
        <v>45552</v>
      </c>
      <c r="D6208" s="424" t="s">
        <v>149</v>
      </c>
      <c r="E6208" s="529" t="str">
        <f>VLOOKUP(D6208,Y$4:AA6210,2,FALSE)</f>
        <v>لودر ZL50</v>
      </c>
      <c r="F6208" s="529" t="str">
        <f>VLOOKUP(D6208,Y$4:AA6210,3,FALSE)</f>
        <v>میرزایی</v>
      </c>
      <c r="G6208" s="437">
        <v>0</v>
      </c>
      <c r="H6208" s="428"/>
      <c r="I6208" s="429"/>
      <c r="J6208" s="429"/>
      <c r="K6208" s="430"/>
    </row>
    <row r="6209" spans="2:11" x14ac:dyDescent="0.25">
      <c r="B6209" s="422">
        <f t="shared" si="97"/>
        <v>6207</v>
      </c>
      <c r="C6209" s="426">
        <v>45552</v>
      </c>
      <c r="D6209" s="424" t="s">
        <v>150</v>
      </c>
      <c r="E6209" s="529" t="str">
        <f>VLOOKUP(D6209,Y$4:AA6211,2,FALSE)</f>
        <v>کامیون کمپرسی</v>
      </c>
      <c r="F6209" s="529" t="str">
        <f>VLOOKUP(D6209,Y$4:AA6211,3,FALSE)</f>
        <v>میرزایی</v>
      </c>
      <c r="G6209" s="437">
        <v>0</v>
      </c>
      <c r="H6209" s="428"/>
      <c r="I6209" s="429"/>
      <c r="J6209" s="429"/>
      <c r="K6209" s="430"/>
    </row>
    <row r="6210" spans="2:11" x14ac:dyDescent="0.25">
      <c r="B6210" s="422">
        <f t="shared" si="97"/>
        <v>6208</v>
      </c>
      <c r="C6210" s="426">
        <v>45552</v>
      </c>
      <c r="D6210" s="424" t="s">
        <v>152</v>
      </c>
      <c r="E6210" s="529" t="str">
        <f>VLOOKUP(D6210,Y$4:AA6212,2,FALSE)</f>
        <v>کامیون کمپرسی</v>
      </c>
      <c r="F6210" s="529" t="str">
        <f>VLOOKUP(D6210,Y$4:AA6212,3,FALSE)</f>
        <v>میرزایی</v>
      </c>
      <c r="G6210" s="437">
        <v>0</v>
      </c>
      <c r="H6210" s="428"/>
      <c r="I6210" s="429"/>
      <c r="J6210" s="429"/>
      <c r="K6210" s="430"/>
    </row>
    <row r="6211" spans="2:11" x14ac:dyDescent="0.25">
      <c r="B6211" s="422">
        <f t="shared" si="97"/>
        <v>6209</v>
      </c>
      <c r="C6211" s="426">
        <v>45552</v>
      </c>
      <c r="D6211" s="424" t="s">
        <v>153</v>
      </c>
      <c r="E6211" s="529" t="str">
        <f>VLOOKUP(D6211,Y$4:AA6213,2,FALSE)</f>
        <v>کامیون کمپرسی</v>
      </c>
      <c r="F6211" s="529" t="str">
        <f>VLOOKUP(D6211,Y$4:AA6213,3,FALSE)</f>
        <v>میرزایی</v>
      </c>
      <c r="G6211" s="437">
        <v>176</v>
      </c>
      <c r="H6211" s="428"/>
      <c r="I6211" s="429"/>
      <c r="J6211" s="429"/>
      <c r="K6211" s="430"/>
    </row>
    <row r="6212" spans="2:11" x14ac:dyDescent="0.25">
      <c r="B6212" s="422">
        <f t="shared" si="97"/>
        <v>6210</v>
      </c>
      <c r="C6212" s="426">
        <v>45552</v>
      </c>
      <c r="D6212" s="424" t="s">
        <v>137</v>
      </c>
      <c r="E6212" s="529" t="str">
        <f>VLOOKUP(D6212,Y$4:AA6214,2,FALSE)</f>
        <v>بیل مکانیکی</v>
      </c>
      <c r="F6212" s="529" t="str">
        <f>VLOOKUP(D6212,Y$4:AA6214,3,FALSE)</f>
        <v>انصاری</v>
      </c>
      <c r="G6212" s="437">
        <v>0</v>
      </c>
      <c r="H6212" s="428"/>
      <c r="I6212" s="429"/>
      <c r="J6212" s="429"/>
      <c r="K6212" s="430"/>
    </row>
    <row r="6213" spans="2:11" x14ac:dyDescent="0.25">
      <c r="B6213" s="422">
        <f t="shared" si="97"/>
        <v>6211</v>
      </c>
      <c r="C6213" s="426">
        <v>45552</v>
      </c>
      <c r="D6213" s="424" t="s">
        <v>139</v>
      </c>
      <c r="E6213" s="529" t="str">
        <f>VLOOKUP(D6213,Y$4:AA6215,2,FALSE)</f>
        <v>بیل مکانیکی</v>
      </c>
      <c r="F6213" s="529" t="str">
        <f>VLOOKUP(D6213,Y$4:AA6215,3,FALSE)</f>
        <v>انصاری</v>
      </c>
      <c r="G6213" s="437">
        <v>293</v>
      </c>
      <c r="H6213" s="428"/>
      <c r="I6213" s="429"/>
      <c r="J6213" s="429"/>
      <c r="K6213" s="430"/>
    </row>
    <row r="6214" spans="2:11" x14ac:dyDescent="0.25">
      <c r="B6214" s="422">
        <f t="shared" si="97"/>
        <v>6212</v>
      </c>
      <c r="C6214" s="426">
        <v>45552</v>
      </c>
      <c r="D6214" s="424" t="s">
        <v>141</v>
      </c>
      <c r="E6214" s="529" t="str">
        <f>VLOOKUP(D6214,Y$4:AA6216,2,FALSE)</f>
        <v>کامیون کمپرسی</v>
      </c>
      <c r="F6214" s="529" t="str">
        <f>VLOOKUP(D6214,Y$4:AA6216,3,FALSE)</f>
        <v>انصاری</v>
      </c>
      <c r="G6214" s="437">
        <v>0</v>
      </c>
      <c r="H6214" s="428"/>
      <c r="I6214" s="429"/>
      <c r="J6214" s="429"/>
      <c r="K6214" s="430"/>
    </row>
    <row r="6215" spans="2:11" x14ac:dyDescent="0.25">
      <c r="B6215" s="422">
        <f t="shared" si="97"/>
        <v>6213</v>
      </c>
      <c r="C6215" s="426">
        <v>45552</v>
      </c>
      <c r="D6215" s="424" t="s">
        <v>142</v>
      </c>
      <c r="E6215" s="529" t="str">
        <f>VLOOKUP(D6215,Y$4:AA6217,2,FALSE)</f>
        <v>کامیون کمپرسی</v>
      </c>
      <c r="F6215" s="529" t="str">
        <f>VLOOKUP(D6215,Y$4:AA6217,3,FALSE)</f>
        <v>انصاری</v>
      </c>
      <c r="G6215" s="437">
        <v>169</v>
      </c>
      <c r="H6215" s="428"/>
      <c r="I6215" s="429"/>
      <c r="J6215" s="429"/>
      <c r="K6215" s="430"/>
    </row>
    <row r="6216" spans="2:11" x14ac:dyDescent="0.25">
      <c r="B6216" s="422">
        <f t="shared" si="97"/>
        <v>6214</v>
      </c>
      <c r="C6216" s="426">
        <v>45552</v>
      </c>
      <c r="D6216" s="424" t="s">
        <v>143</v>
      </c>
      <c r="E6216" s="529" t="str">
        <f>VLOOKUP(D6216,Y$4:AA6218,2,FALSE)</f>
        <v>کامیون کمپرسی</v>
      </c>
      <c r="F6216" s="529" t="str">
        <f>VLOOKUP(D6216,Y$4:AA6218,3,FALSE)</f>
        <v>انصاری</v>
      </c>
      <c r="G6216" s="437">
        <v>0</v>
      </c>
      <c r="H6216" s="428"/>
      <c r="I6216" s="429"/>
      <c r="J6216" s="429"/>
      <c r="K6216" s="430"/>
    </row>
    <row r="6217" spans="2:11" x14ac:dyDescent="0.25">
      <c r="B6217" s="422">
        <f t="shared" si="97"/>
        <v>6215</v>
      </c>
      <c r="C6217" s="426">
        <v>45552</v>
      </c>
      <c r="D6217" s="424" t="s">
        <v>136</v>
      </c>
      <c r="E6217" s="529" t="str">
        <f>VLOOKUP(D6217,Y$4:AA6219,2,FALSE)</f>
        <v>بلدوزر</v>
      </c>
      <c r="F6217" s="529" t="str">
        <f>VLOOKUP(D6217,Y$4:AA6219,3,FALSE)</f>
        <v>انصاری</v>
      </c>
      <c r="G6217" s="437">
        <v>0</v>
      </c>
      <c r="H6217" s="428"/>
      <c r="I6217" s="429"/>
      <c r="J6217" s="429"/>
      <c r="K6217" s="430"/>
    </row>
    <row r="6218" spans="2:11" x14ac:dyDescent="0.25">
      <c r="B6218" s="422">
        <f t="shared" si="97"/>
        <v>6216</v>
      </c>
      <c r="C6218" s="426">
        <v>45552</v>
      </c>
      <c r="D6218" s="424" t="s">
        <v>286</v>
      </c>
      <c r="E6218" s="529" t="str">
        <f>VLOOKUP(D6218,Y$4:AA6220,2,FALSE)</f>
        <v>بلدوزر</v>
      </c>
      <c r="F6218" s="529" t="str">
        <f>VLOOKUP(D6218,Y$4:AA6220,3,FALSE)</f>
        <v>انصاری</v>
      </c>
      <c r="G6218" s="437">
        <v>0</v>
      </c>
      <c r="H6218" s="428"/>
      <c r="I6218" s="429"/>
      <c r="J6218" s="429"/>
      <c r="K6218" s="430"/>
    </row>
    <row r="6219" spans="2:11" x14ac:dyDescent="0.25">
      <c r="B6219" s="422">
        <f t="shared" si="97"/>
        <v>6217</v>
      </c>
      <c r="C6219" s="426">
        <v>45552</v>
      </c>
      <c r="D6219" s="424" t="s">
        <v>155</v>
      </c>
      <c r="E6219" s="529" t="str">
        <f>VLOOKUP(D6219,Y$4:AA6221,2,FALSE)</f>
        <v>لودر</v>
      </c>
      <c r="F6219" s="529" t="str">
        <f>VLOOKUP(D6219,Y$4:AA6221,3,FALSE)</f>
        <v>صداقت</v>
      </c>
      <c r="G6219" s="437">
        <v>71</v>
      </c>
      <c r="H6219" s="428"/>
      <c r="I6219" s="429"/>
      <c r="J6219" s="429"/>
      <c r="K6219" s="430"/>
    </row>
    <row r="6220" spans="2:11" x14ac:dyDescent="0.25">
      <c r="B6220" s="422">
        <f t="shared" si="97"/>
        <v>6218</v>
      </c>
      <c r="C6220" s="426">
        <v>45552</v>
      </c>
      <c r="D6220" s="424" t="s">
        <v>156</v>
      </c>
      <c r="E6220" s="529" t="str">
        <f>VLOOKUP(D6220,Y$4:AA6222,2,FALSE)</f>
        <v>کامیون کمپرسی</v>
      </c>
      <c r="F6220" s="529" t="str">
        <f>VLOOKUP(D6220,Y$4:AA6222,3,FALSE)</f>
        <v>صداقت</v>
      </c>
      <c r="G6220" s="437">
        <v>0</v>
      </c>
      <c r="H6220" s="428"/>
      <c r="I6220" s="429"/>
      <c r="J6220" s="429"/>
      <c r="K6220" s="430"/>
    </row>
    <row r="6221" spans="2:11" x14ac:dyDescent="0.25">
      <c r="B6221" s="422">
        <f t="shared" si="97"/>
        <v>6219</v>
      </c>
      <c r="C6221" s="426">
        <v>45552</v>
      </c>
      <c r="D6221" s="424" t="s">
        <v>157</v>
      </c>
      <c r="E6221" s="529" t="str">
        <f>VLOOKUP(D6221,Y$4:AA6223,2,FALSE)</f>
        <v>کامیون کمپرسی</v>
      </c>
      <c r="F6221" s="529" t="str">
        <f>VLOOKUP(D6221,Y$4:AA6223,3,FALSE)</f>
        <v>صداقت</v>
      </c>
      <c r="G6221" s="437">
        <v>0</v>
      </c>
      <c r="H6221" s="428"/>
      <c r="I6221" s="429"/>
      <c r="J6221" s="429"/>
      <c r="K6221" s="430"/>
    </row>
    <row r="6222" spans="2:11" x14ac:dyDescent="0.25">
      <c r="B6222" s="422">
        <f t="shared" si="97"/>
        <v>6220</v>
      </c>
      <c r="C6222" s="426">
        <v>45552</v>
      </c>
      <c r="D6222" s="424" t="s">
        <v>302</v>
      </c>
      <c r="E6222" s="529" t="str">
        <f>VLOOKUP(D6222,Y$4:AA6224,2,FALSE)</f>
        <v>کامیون کمپرسی</v>
      </c>
      <c r="F6222" s="529" t="str">
        <f>VLOOKUP(D6222,Y$4:AA6224,3,FALSE)</f>
        <v>صداقت</v>
      </c>
      <c r="G6222" s="437">
        <v>0</v>
      </c>
      <c r="H6222" s="428"/>
      <c r="I6222" s="429"/>
      <c r="J6222" s="429"/>
      <c r="K6222" s="430"/>
    </row>
    <row r="6223" spans="2:11" x14ac:dyDescent="0.25">
      <c r="B6223" s="422">
        <f t="shared" si="97"/>
        <v>6221</v>
      </c>
      <c r="C6223" s="426">
        <v>45552</v>
      </c>
      <c r="D6223" s="424" t="s">
        <v>266</v>
      </c>
      <c r="E6223" s="529" t="str">
        <f>VLOOKUP(D6223,Y$4:AA6225,2,FALSE)</f>
        <v>کامیون کمپرسی</v>
      </c>
      <c r="F6223" s="529" t="str">
        <f>VLOOKUP(D6223,Y$4:AA6225,3,FALSE)</f>
        <v>انصاری</v>
      </c>
      <c r="G6223" s="437">
        <v>0</v>
      </c>
      <c r="H6223" s="428"/>
      <c r="I6223" s="429"/>
      <c r="J6223" s="429"/>
      <c r="K6223" s="430"/>
    </row>
    <row r="6224" spans="2:11" x14ac:dyDescent="0.25">
      <c r="B6224" s="422">
        <f t="shared" si="97"/>
        <v>6222</v>
      </c>
      <c r="C6224" s="426">
        <v>45552</v>
      </c>
      <c r="D6224" s="424" t="s">
        <v>267</v>
      </c>
      <c r="E6224" s="529" t="str">
        <f>VLOOKUP(D6224,Y$4:AA6226,2,FALSE)</f>
        <v>کامیون کمپرسی</v>
      </c>
      <c r="F6224" s="529" t="str">
        <f>VLOOKUP(D6224,Y$4:AA6226,3,FALSE)</f>
        <v>انصاری</v>
      </c>
      <c r="G6224" s="437">
        <v>0</v>
      </c>
      <c r="H6224" s="428"/>
      <c r="I6224" s="429"/>
      <c r="J6224" s="429"/>
      <c r="K6224" s="430"/>
    </row>
    <row r="6225" spans="2:11" x14ac:dyDescent="0.25">
      <c r="B6225" s="422">
        <f t="shared" si="97"/>
        <v>6223</v>
      </c>
      <c r="C6225" s="426">
        <v>45552</v>
      </c>
      <c r="D6225" s="424" t="s">
        <v>258</v>
      </c>
      <c r="E6225" s="529" t="str">
        <f>VLOOKUP(D6225,Y$4:AA6227,2,FALSE)</f>
        <v>کامیون کمپرسی</v>
      </c>
      <c r="F6225" s="529" t="str">
        <f>VLOOKUP(D6225,Y$4:AA6227,3,FALSE)</f>
        <v>انصاری</v>
      </c>
      <c r="G6225" s="437">
        <v>0</v>
      </c>
      <c r="H6225" s="428"/>
      <c r="I6225" s="429"/>
      <c r="J6225" s="429"/>
      <c r="K6225" s="430"/>
    </row>
    <row r="6226" spans="2:11" x14ac:dyDescent="0.25">
      <c r="B6226" s="422">
        <f t="shared" si="97"/>
        <v>6224</v>
      </c>
      <c r="C6226" s="426">
        <v>45552</v>
      </c>
      <c r="D6226" s="424" t="s">
        <v>179</v>
      </c>
      <c r="E6226" s="529" t="str">
        <f>VLOOKUP(D6226,Y$4:AA6228,2,FALSE)</f>
        <v>تانکر آب</v>
      </c>
      <c r="F6226" s="529" t="str">
        <f>VLOOKUP(D6226,Y$4:AA6228,3,FALSE)</f>
        <v>گلپایگانی</v>
      </c>
      <c r="G6226" s="437">
        <v>45</v>
      </c>
      <c r="H6226" s="428"/>
      <c r="I6226" s="429"/>
      <c r="J6226" s="429"/>
      <c r="K6226" s="430"/>
    </row>
    <row r="6227" spans="2:11" x14ac:dyDescent="0.25">
      <c r="B6227" s="422">
        <f t="shared" si="97"/>
        <v>6225</v>
      </c>
      <c r="C6227" s="426">
        <v>45552</v>
      </c>
      <c r="D6227" s="424" t="s">
        <v>164</v>
      </c>
      <c r="E6227" s="529" t="str">
        <f>VLOOKUP(D6227,Y$4:AA6229,2,FALSE)</f>
        <v>گریدر 14G</v>
      </c>
      <c r="F6227" s="529" t="str">
        <f>VLOOKUP(D6227,Y$4:AA6229,3,FALSE)</f>
        <v>محمد پور</v>
      </c>
      <c r="G6227" s="437">
        <v>0</v>
      </c>
      <c r="H6227" s="428"/>
      <c r="I6227" s="429"/>
      <c r="J6227" s="429"/>
      <c r="K6227" s="430"/>
    </row>
    <row r="6228" spans="2:11" x14ac:dyDescent="0.25">
      <c r="B6228" s="422">
        <f t="shared" si="97"/>
        <v>6226</v>
      </c>
      <c r="C6228" s="426">
        <v>45552</v>
      </c>
      <c r="D6228" s="424" t="s">
        <v>168</v>
      </c>
      <c r="E6228" s="529" t="str">
        <f>VLOOKUP(D6228,Y$4:AA6230,2,FALSE)</f>
        <v>غلطک کششی</v>
      </c>
      <c r="F6228" s="529" t="str">
        <f>VLOOKUP(D6228,Y$4:AA6230,3,FALSE)</f>
        <v>محمد پور</v>
      </c>
      <c r="G6228" s="437">
        <v>0</v>
      </c>
      <c r="H6228" s="428"/>
      <c r="I6228" s="429"/>
      <c r="J6228" s="429"/>
      <c r="K6228" s="430"/>
    </row>
    <row r="6229" spans="2:11" x14ac:dyDescent="0.25">
      <c r="B6229" s="422">
        <f t="shared" si="97"/>
        <v>6227</v>
      </c>
      <c r="C6229" s="426">
        <v>45552</v>
      </c>
      <c r="D6229" s="424" t="s">
        <v>171</v>
      </c>
      <c r="E6229" s="529" t="str">
        <f>VLOOKUP(D6229,Y$4:AA6231,2,FALSE)</f>
        <v>غلطک کششی</v>
      </c>
      <c r="F6229" s="529" t="str">
        <f>VLOOKUP(D6229,Y$4:AA6231,3,FALSE)</f>
        <v>محمد پور</v>
      </c>
      <c r="G6229" s="437">
        <v>0</v>
      </c>
      <c r="H6229" s="428"/>
      <c r="I6229" s="429"/>
      <c r="J6229" s="429"/>
      <c r="K6229" s="430"/>
    </row>
    <row r="6230" spans="2:11" x14ac:dyDescent="0.25">
      <c r="B6230" s="422">
        <f t="shared" si="97"/>
        <v>6228</v>
      </c>
      <c r="C6230" s="426">
        <v>45552</v>
      </c>
      <c r="D6230" s="424" t="s">
        <v>172</v>
      </c>
      <c r="E6230" s="529" t="str">
        <f>VLOOKUP(D6230,Y$4:AA6232,2,FALSE)</f>
        <v>لودر</v>
      </c>
      <c r="F6230" s="529" t="str">
        <f>VLOOKUP(D6230,Y$4:AA6232,3,FALSE)</f>
        <v>محمد پور</v>
      </c>
      <c r="G6230" s="437">
        <v>250</v>
      </c>
      <c r="H6230" s="428"/>
      <c r="I6230" s="429"/>
      <c r="J6230" s="429"/>
      <c r="K6230" s="430"/>
    </row>
    <row r="6231" spans="2:11" x14ac:dyDescent="0.25">
      <c r="B6231" s="422">
        <f t="shared" si="97"/>
        <v>6229</v>
      </c>
      <c r="C6231" s="426">
        <v>45552</v>
      </c>
      <c r="D6231" s="424" t="s">
        <v>173</v>
      </c>
      <c r="E6231" s="529" t="str">
        <f>VLOOKUP(D6231,Y$4:AA6233,2,FALSE)</f>
        <v>تانکر آب</v>
      </c>
      <c r="F6231" s="529" t="str">
        <f>VLOOKUP(D6231,Y$4:AA6233,3,FALSE)</f>
        <v>محمد پور</v>
      </c>
      <c r="G6231" s="437">
        <v>0</v>
      </c>
      <c r="H6231" s="428"/>
      <c r="I6231" s="429"/>
      <c r="J6231" s="429"/>
      <c r="K6231" s="430"/>
    </row>
    <row r="6232" spans="2:11" x14ac:dyDescent="0.25">
      <c r="B6232" s="422">
        <f t="shared" si="97"/>
        <v>6230</v>
      </c>
      <c r="C6232" s="426">
        <v>45552</v>
      </c>
      <c r="D6232" s="424" t="s">
        <v>174</v>
      </c>
      <c r="E6232" s="529" t="str">
        <f>VLOOKUP(D6232,Y$4:AA6234,2,FALSE)</f>
        <v>غلطک پاچه بزی</v>
      </c>
      <c r="F6232" s="529" t="str">
        <f>VLOOKUP(D6232,Y$4:AA6234,3,FALSE)</f>
        <v>محمد پور</v>
      </c>
      <c r="G6232" s="437">
        <v>0</v>
      </c>
      <c r="H6232" s="428"/>
      <c r="I6232" s="429"/>
      <c r="J6232" s="429"/>
      <c r="K6232" s="430"/>
    </row>
    <row r="6233" spans="2:11" x14ac:dyDescent="0.25">
      <c r="B6233" s="422">
        <f t="shared" si="97"/>
        <v>6231</v>
      </c>
      <c r="C6233" s="426">
        <v>45552</v>
      </c>
      <c r="D6233" s="424" t="s">
        <v>176</v>
      </c>
      <c r="E6233" s="529" t="str">
        <f>VLOOKUP(D6233,Y$4:AA6235,2,FALSE)</f>
        <v>بلدوزر</v>
      </c>
      <c r="F6233" s="529" t="str">
        <f>VLOOKUP(D6233,Y$4:AA6235,3,FALSE)</f>
        <v>محمد پور</v>
      </c>
      <c r="G6233" s="437">
        <v>0</v>
      </c>
      <c r="H6233" s="428"/>
      <c r="I6233" s="429"/>
      <c r="J6233" s="429"/>
      <c r="K6233" s="430"/>
    </row>
    <row r="6234" spans="2:11" x14ac:dyDescent="0.25">
      <c r="B6234" s="422">
        <f t="shared" si="97"/>
        <v>6232</v>
      </c>
      <c r="C6234" s="426">
        <v>45552</v>
      </c>
      <c r="D6234" s="424" t="s">
        <v>177</v>
      </c>
      <c r="E6234" s="529" t="str">
        <f>VLOOKUP(D6234,Y$4:AA6236,2,FALSE)</f>
        <v>کمپرسی جفت</v>
      </c>
      <c r="F6234" s="529" t="str">
        <f>VLOOKUP(D6234,Y$4:AA6236,3,FALSE)</f>
        <v>محمد پور</v>
      </c>
      <c r="G6234" s="437">
        <v>142</v>
      </c>
      <c r="H6234" s="428"/>
      <c r="I6234" s="429"/>
      <c r="J6234" s="429"/>
      <c r="K6234" s="430"/>
    </row>
    <row r="6235" spans="2:11" x14ac:dyDescent="0.25">
      <c r="B6235" s="422">
        <f t="shared" si="97"/>
        <v>6233</v>
      </c>
      <c r="C6235" s="426">
        <v>45552</v>
      </c>
      <c r="D6235" s="424" t="s">
        <v>270</v>
      </c>
      <c r="E6235" s="529" t="str">
        <f>VLOOKUP(D6235,Y$4:AA6237,2,FALSE)</f>
        <v>کمپرسی جفت</v>
      </c>
      <c r="F6235" s="529" t="str">
        <f>VLOOKUP(D6235,Y$4:AA6237,3,FALSE)</f>
        <v>محمد پور</v>
      </c>
      <c r="G6235" s="437">
        <v>0</v>
      </c>
      <c r="H6235" s="428"/>
      <c r="I6235" s="429"/>
      <c r="J6235" s="429"/>
      <c r="K6235" s="430"/>
    </row>
    <row r="6236" spans="2:11" x14ac:dyDescent="0.25">
      <c r="B6236" s="422">
        <f t="shared" si="97"/>
        <v>6234</v>
      </c>
      <c r="C6236" s="426">
        <v>45552</v>
      </c>
      <c r="D6236" s="424" t="s">
        <v>268</v>
      </c>
      <c r="E6236" s="529" t="str">
        <f>VLOOKUP(D6236,Y$4:AA6238,2,FALSE)</f>
        <v>کمپرسی تک</v>
      </c>
      <c r="F6236" s="529" t="str">
        <f>VLOOKUP(D6236,Y$4:AA6238,3,FALSE)</f>
        <v>محمد پور</v>
      </c>
      <c r="G6236" s="437">
        <v>121</v>
      </c>
      <c r="H6236" s="428"/>
      <c r="I6236" s="429"/>
      <c r="J6236" s="429"/>
      <c r="K6236" s="430"/>
    </row>
    <row r="6237" spans="2:11" x14ac:dyDescent="0.25">
      <c r="B6237" s="422">
        <f t="shared" si="97"/>
        <v>6235</v>
      </c>
      <c r="C6237" s="426">
        <v>45552</v>
      </c>
      <c r="D6237" s="424" t="s">
        <v>260</v>
      </c>
      <c r="E6237" s="529" t="str">
        <f>VLOOKUP(D6237,Y$4:AA6239,2,FALSE)</f>
        <v>تانکر آب</v>
      </c>
      <c r="F6237" s="529" t="str">
        <f>VLOOKUP(D6237,Y$4:AA6239,3,FALSE)</f>
        <v>محمد پور</v>
      </c>
      <c r="G6237" s="437">
        <v>180</v>
      </c>
      <c r="H6237" s="428"/>
      <c r="I6237" s="429"/>
      <c r="J6237" s="429"/>
      <c r="K6237" s="430"/>
    </row>
    <row r="6238" spans="2:11" x14ac:dyDescent="0.25">
      <c r="B6238" s="422">
        <f t="shared" si="97"/>
        <v>6236</v>
      </c>
      <c r="C6238" s="426">
        <v>45552</v>
      </c>
      <c r="D6238" s="424" t="s">
        <v>284</v>
      </c>
      <c r="E6238" s="529" t="str">
        <f>VLOOKUP(D6238,Y$4:AA6240,2,FALSE)</f>
        <v>کمپرسی جفت</v>
      </c>
      <c r="F6238" s="529" t="str">
        <f>VLOOKUP(D6238,Y$4:AA6240,3,FALSE)</f>
        <v>محمد پور</v>
      </c>
      <c r="G6238" s="437">
        <v>126</v>
      </c>
      <c r="H6238" s="428"/>
      <c r="I6238" s="429"/>
      <c r="J6238" s="429"/>
      <c r="K6238" s="430"/>
    </row>
    <row r="6239" spans="2:11" x14ac:dyDescent="0.25">
      <c r="B6239" s="422">
        <f t="shared" si="97"/>
        <v>6237</v>
      </c>
      <c r="C6239" s="426">
        <v>45552</v>
      </c>
      <c r="D6239" s="424" t="s">
        <v>359</v>
      </c>
      <c r="E6239" s="529" t="str">
        <f>VLOOKUP(D6239,Y$4:AA6241,2,FALSE)</f>
        <v>کمپرسی جفت</v>
      </c>
      <c r="F6239" s="529" t="str">
        <f>VLOOKUP(D6239,Y$4:AA6241,3,FALSE)</f>
        <v>محمد پور</v>
      </c>
      <c r="G6239" s="437">
        <v>0</v>
      </c>
      <c r="H6239" s="428"/>
      <c r="I6239" s="429"/>
      <c r="J6239" s="429"/>
      <c r="K6239" s="430"/>
    </row>
    <row r="6240" spans="2:11" x14ac:dyDescent="0.25">
      <c r="B6240" s="422">
        <f t="shared" si="97"/>
        <v>6238</v>
      </c>
      <c r="C6240" s="426">
        <v>45552</v>
      </c>
      <c r="D6240" s="424" t="s">
        <v>361</v>
      </c>
      <c r="E6240" s="529" t="str">
        <f>VLOOKUP(D6240,Y$4:AA6242,2,FALSE)</f>
        <v>لودر</v>
      </c>
      <c r="F6240" s="529" t="str">
        <f>VLOOKUP(D6240,Y$4:AA6242,3,FALSE)</f>
        <v>محمد پور</v>
      </c>
      <c r="G6240" s="437">
        <v>0</v>
      </c>
      <c r="H6240" s="428"/>
      <c r="I6240" s="429"/>
      <c r="J6240" s="429"/>
      <c r="K6240" s="430"/>
    </row>
    <row r="6241" spans="2:37" x14ac:dyDescent="0.25">
      <c r="B6241" s="422">
        <f t="shared" si="97"/>
        <v>6239</v>
      </c>
      <c r="C6241" s="426">
        <v>45552</v>
      </c>
      <c r="D6241" s="424" t="s">
        <v>393</v>
      </c>
      <c r="E6241" s="529" t="str">
        <f>VLOOKUP(D6241,Y$4:AA6243,2,FALSE)</f>
        <v xml:space="preserve"> پمپ بتن</v>
      </c>
      <c r="F6241" s="529" t="str">
        <f>VLOOKUP(D6241,Y$4:AA6243,3,FALSE)</f>
        <v>اسماعیل پور</v>
      </c>
      <c r="G6241" s="437">
        <v>0</v>
      </c>
      <c r="H6241" s="428"/>
      <c r="I6241" s="429"/>
      <c r="J6241" s="429"/>
      <c r="K6241" s="430"/>
    </row>
    <row r="6242" spans="2:37" x14ac:dyDescent="0.25">
      <c r="B6242" s="422">
        <f t="shared" si="97"/>
        <v>6240</v>
      </c>
      <c r="C6242" s="426">
        <v>45552</v>
      </c>
      <c r="D6242" s="424" t="s">
        <v>387</v>
      </c>
      <c r="E6242" s="529" t="str">
        <f>VLOOKUP(D6242,Y$4:AA6244,2,FALSE)</f>
        <v>کمپرسی تک</v>
      </c>
      <c r="F6242" s="529" t="str">
        <f>VLOOKUP(D6242,Y$4:AA6244,3,FALSE)</f>
        <v>جواد رضاپور</v>
      </c>
      <c r="G6242" s="437">
        <v>0</v>
      </c>
      <c r="H6242" s="428"/>
      <c r="I6242" s="429"/>
      <c r="J6242" s="429"/>
      <c r="K6242" s="430"/>
    </row>
    <row r="6243" spans="2:37" x14ac:dyDescent="0.25">
      <c r="B6243" s="422">
        <f t="shared" si="97"/>
        <v>6241</v>
      </c>
      <c r="C6243" s="426">
        <v>45552</v>
      </c>
      <c r="D6243" s="424" t="s">
        <v>388</v>
      </c>
      <c r="E6243" s="529" t="str">
        <f>VLOOKUP(D6243,Y$4:AA6245,2,FALSE)</f>
        <v>کمپرسی تک</v>
      </c>
      <c r="F6243" s="529" t="str">
        <f>VLOOKUP(D6243,Y$4:AA6245,3,FALSE)</f>
        <v>جواد رضاپور</v>
      </c>
      <c r="G6243" s="437">
        <v>0</v>
      </c>
      <c r="H6243" s="428"/>
      <c r="I6243" s="429"/>
      <c r="J6243" s="429"/>
      <c r="K6243" s="430"/>
    </row>
    <row r="6244" spans="2:37" x14ac:dyDescent="0.25">
      <c r="B6244" s="422">
        <f t="shared" si="97"/>
        <v>6242</v>
      </c>
      <c r="C6244" s="426">
        <v>45552</v>
      </c>
      <c r="D6244" s="424" t="s">
        <v>397</v>
      </c>
      <c r="E6244" s="529" t="str">
        <f>VLOOKUP(D6244,Y$4:AA6246,2,FALSE)</f>
        <v>لودر</v>
      </c>
      <c r="F6244" s="529" t="str">
        <f>VLOOKUP(D6244,Y$4:AA6246,3,FALSE)</f>
        <v>جواد رضاپور</v>
      </c>
      <c r="G6244" s="437">
        <v>173</v>
      </c>
      <c r="H6244" s="428"/>
      <c r="I6244" s="429"/>
      <c r="J6244" s="429"/>
      <c r="K6244" s="430"/>
    </row>
    <row r="6245" spans="2:37" x14ac:dyDescent="0.25">
      <c r="B6245" s="422">
        <f t="shared" si="97"/>
        <v>6243</v>
      </c>
      <c r="C6245" s="426">
        <v>45552</v>
      </c>
      <c r="D6245" s="424" t="s">
        <v>435</v>
      </c>
      <c r="E6245" s="529" t="str">
        <f>VLOOKUP(D6245,Y$4:AA6247,2,FALSE)</f>
        <v>بلدوزر</v>
      </c>
      <c r="F6245" s="529" t="str">
        <f>VLOOKUP(D6245,Y$4:AA6247,3,FALSE)</f>
        <v>جواد رضاپور</v>
      </c>
      <c r="G6245" s="437">
        <v>290</v>
      </c>
      <c r="H6245" s="428"/>
      <c r="I6245" s="429"/>
      <c r="J6245" s="429"/>
      <c r="K6245" s="430"/>
    </row>
    <row r="6246" spans="2:37" x14ac:dyDescent="0.25">
      <c r="B6246" s="422">
        <f t="shared" si="97"/>
        <v>6244</v>
      </c>
      <c r="C6246" s="426">
        <v>45552</v>
      </c>
      <c r="D6246" s="424" t="s">
        <v>436</v>
      </c>
      <c r="E6246" s="529" t="str">
        <f>VLOOKUP(D6246,Y$4:AA6248,2,FALSE)</f>
        <v>تانکر آب</v>
      </c>
      <c r="F6246" s="529" t="str">
        <f>VLOOKUP(D6246,Y$4:AA6248,3,FALSE)</f>
        <v>جواد رضاپور</v>
      </c>
      <c r="G6246" s="437">
        <v>0</v>
      </c>
      <c r="H6246" s="428"/>
      <c r="I6246" s="429"/>
      <c r="J6246" s="429"/>
      <c r="K6246" s="430"/>
    </row>
    <row r="6247" spans="2:37" x14ac:dyDescent="0.25">
      <c r="B6247" s="422">
        <f t="shared" si="97"/>
        <v>6245</v>
      </c>
      <c r="C6247" s="426">
        <v>45552</v>
      </c>
      <c r="D6247" s="425" t="s">
        <v>261</v>
      </c>
      <c r="E6247" s="529" t="str">
        <f>VLOOKUP(D6247,Y$4:AA6249,2,FALSE)</f>
        <v>تانکر آب</v>
      </c>
      <c r="F6247" s="529" t="str">
        <f>VLOOKUP(D6247,Y$4:AA6249,3,FALSE)</f>
        <v>خاکسارنژاد</v>
      </c>
      <c r="G6247" s="437">
        <v>0</v>
      </c>
      <c r="H6247" s="428"/>
      <c r="I6247" s="429"/>
      <c r="J6247" s="429"/>
      <c r="K6247" s="430"/>
    </row>
    <row r="6248" spans="2:37" x14ac:dyDescent="0.25">
      <c r="B6248" s="422">
        <f t="shared" si="97"/>
        <v>6246</v>
      </c>
      <c r="C6248" s="426">
        <v>45552</v>
      </c>
      <c r="D6248" s="431" t="s">
        <v>487</v>
      </c>
      <c r="E6248" s="529" t="str">
        <f>VLOOKUP(D6248,Y$4:AA6250,2,FALSE)</f>
        <v>کمپرسی تک</v>
      </c>
      <c r="F6248" s="529" t="str">
        <f>VLOOKUP(D6248,Y$4:AA6250,3,FALSE)</f>
        <v>رمضانی مقدم</v>
      </c>
      <c r="G6248" s="437">
        <v>130</v>
      </c>
      <c r="H6248" s="428"/>
      <c r="I6248" s="429"/>
      <c r="J6248" s="429"/>
      <c r="K6248" s="430"/>
    </row>
    <row r="6249" spans="2:37" x14ac:dyDescent="0.25">
      <c r="B6249" s="422">
        <f t="shared" si="97"/>
        <v>6247</v>
      </c>
      <c r="C6249" s="426">
        <v>45552</v>
      </c>
      <c r="D6249" s="431" t="s">
        <v>488</v>
      </c>
      <c r="E6249" s="529" t="str">
        <f>VLOOKUP(D6249,Y$4:AA6251,2,FALSE)</f>
        <v>کمپرسی تک</v>
      </c>
      <c r="F6249" s="529" t="str">
        <f>VLOOKUP(D6249,Y$4:AA6251,3,FALSE)</f>
        <v>رمضانی مقدم</v>
      </c>
      <c r="G6249" s="437">
        <v>190</v>
      </c>
      <c r="H6249" s="428"/>
      <c r="I6249" s="429"/>
      <c r="J6249" s="429"/>
      <c r="K6249" s="430"/>
    </row>
    <row r="6250" spans="2:37" x14ac:dyDescent="0.25">
      <c r="B6250" s="422">
        <f t="shared" si="97"/>
        <v>6248</v>
      </c>
      <c r="C6250" s="426">
        <v>45552</v>
      </c>
      <c r="D6250" s="431" t="s">
        <v>489</v>
      </c>
      <c r="E6250" s="529" t="str">
        <f>VLOOKUP(D6250,Y$4:AA6252,2,FALSE)</f>
        <v>کمپرسی تک</v>
      </c>
      <c r="F6250" s="529" t="str">
        <f>VLOOKUP(D6250,Y$4:AA6252,3,FALSE)</f>
        <v>رمضانی مقدم</v>
      </c>
      <c r="G6250" s="437">
        <v>0</v>
      </c>
      <c r="H6250" s="428"/>
      <c r="I6250" s="429"/>
      <c r="J6250" s="429"/>
      <c r="K6250" s="430"/>
    </row>
    <row r="6251" spans="2:37" x14ac:dyDescent="0.25">
      <c r="B6251" s="422">
        <f t="shared" si="97"/>
        <v>6249</v>
      </c>
      <c r="C6251" s="426">
        <v>45552</v>
      </c>
      <c r="D6251" s="431" t="s">
        <v>490</v>
      </c>
      <c r="E6251" s="529" t="str">
        <f>VLOOKUP(D6251,Y$4:AA6253,2,FALSE)</f>
        <v>کمپرسی تک</v>
      </c>
      <c r="F6251" s="529" t="str">
        <f>VLOOKUP(D6251,Y$4:AA6253,3,FALSE)</f>
        <v>رمضانی مقدم</v>
      </c>
      <c r="G6251" s="437">
        <v>0</v>
      </c>
      <c r="H6251" s="428"/>
      <c r="I6251" s="429"/>
      <c r="J6251" s="429"/>
      <c r="K6251" s="430"/>
    </row>
    <row r="6252" spans="2:37" x14ac:dyDescent="0.25">
      <c r="B6252" s="422">
        <f t="shared" si="97"/>
        <v>6250</v>
      </c>
      <c r="C6252" s="426">
        <v>45552</v>
      </c>
      <c r="D6252" s="431" t="s">
        <v>491</v>
      </c>
      <c r="E6252" s="529" t="str">
        <f>VLOOKUP(D6252,Y$4:AA6254,2,FALSE)</f>
        <v>لودر</v>
      </c>
      <c r="F6252" s="529" t="str">
        <f>VLOOKUP(D6252,Y$4:AA6254,3,FALSE)</f>
        <v>رمضانی مقدم</v>
      </c>
      <c r="G6252" s="437">
        <v>38</v>
      </c>
      <c r="H6252" s="428"/>
      <c r="I6252" s="429"/>
      <c r="J6252" s="429"/>
      <c r="K6252" s="430"/>
    </row>
    <row r="6253" spans="2:37" x14ac:dyDescent="0.25">
      <c r="B6253" s="422">
        <f t="shared" si="97"/>
        <v>6251</v>
      </c>
      <c r="C6253" s="426">
        <v>45552</v>
      </c>
      <c r="D6253" s="431" t="s">
        <v>364</v>
      </c>
      <c r="E6253" s="529" t="str">
        <f>VLOOKUP(D6253,Y$4:AA6255,2,FALSE)</f>
        <v>لودر</v>
      </c>
      <c r="F6253" s="529">
        <f>VLOOKUP(D6253,Y$4:AA6255,3,FALSE)</f>
        <v>0</v>
      </c>
      <c r="G6253" s="437">
        <v>0</v>
      </c>
      <c r="H6253" s="428"/>
      <c r="I6253" s="429"/>
      <c r="J6253" s="429"/>
      <c r="K6253" s="430"/>
    </row>
    <row r="6254" spans="2:37" s="442" customFormat="1" x14ac:dyDescent="0.25">
      <c r="B6254" s="422">
        <f t="shared" si="97"/>
        <v>6252</v>
      </c>
      <c r="C6254" s="426">
        <v>45553</v>
      </c>
      <c r="D6254" s="424" t="s">
        <v>127</v>
      </c>
      <c r="E6254" s="529" t="str">
        <f>VLOOKUP(D6254,Y$4:AA6256,2,FALSE)</f>
        <v>بلدوزر</v>
      </c>
      <c r="F6254" s="529" t="str">
        <f>VLOOKUP(D6254,Y$4:AA6256,3,FALSE)</f>
        <v>شرکتی-رجب زاده</v>
      </c>
      <c r="G6254" s="440">
        <v>0</v>
      </c>
      <c r="H6254" s="428"/>
      <c r="I6254" s="429"/>
      <c r="J6254" s="429"/>
      <c r="K6254" s="430"/>
      <c r="Y6254" s="441"/>
      <c r="Z6254" s="441"/>
      <c r="AA6254" s="441"/>
      <c r="AB6254" s="441"/>
      <c r="AC6254" s="441"/>
      <c r="AD6254" s="441"/>
      <c r="AE6254" s="318"/>
      <c r="AK6254" s="275"/>
    </row>
    <row r="6255" spans="2:37" x14ac:dyDescent="0.25">
      <c r="B6255" s="422">
        <f t="shared" si="97"/>
        <v>6253</v>
      </c>
      <c r="C6255" s="426">
        <v>45553</v>
      </c>
      <c r="D6255" s="424" t="s">
        <v>297</v>
      </c>
      <c r="E6255" s="529" t="str">
        <f>VLOOKUP(D6255,Y$4:AA6257,2,FALSE)</f>
        <v>بلدوزر</v>
      </c>
      <c r="F6255" s="529" t="str">
        <f>VLOOKUP(D6255,Y$4:AA6257,3,FALSE)</f>
        <v>شرکتی-نخعی</v>
      </c>
      <c r="G6255" s="440">
        <v>347</v>
      </c>
      <c r="H6255" s="428"/>
      <c r="I6255" s="429"/>
      <c r="J6255" s="429"/>
      <c r="K6255" s="430"/>
    </row>
    <row r="6256" spans="2:37" x14ac:dyDescent="0.25">
      <c r="B6256" s="422">
        <f t="shared" si="97"/>
        <v>6254</v>
      </c>
      <c r="C6256" s="426">
        <v>45553</v>
      </c>
      <c r="D6256" s="424" t="s">
        <v>88</v>
      </c>
      <c r="E6256" s="529" t="str">
        <f>VLOOKUP(D6256,Y$4:AA6258,2,FALSE)</f>
        <v>گریدر  ۱۶g</v>
      </c>
      <c r="F6256" s="529" t="str">
        <f>VLOOKUP(D6256,Y$4:AA6258,3,FALSE)</f>
        <v>شرکتی-یگانه</v>
      </c>
      <c r="G6256" s="440">
        <v>281</v>
      </c>
      <c r="H6256" s="428"/>
      <c r="I6256" s="429"/>
      <c r="J6256" s="429"/>
      <c r="K6256" s="430"/>
    </row>
    <row r="6257" spans="2:11" x14ac:dyDescent="0.25">
      <c r="B6257" s="422">
        <f t="shared" si="97"/>
        <v>6255</v>
      </c>
      <c r="C6257" s="426">
        <v>45553</v>
      </c>
      <c r="D6257" s="424" t="s">
        <v>301</v>
      </c>
      <c r="E6257" s="529" t="str">
        <f>VLOOKUP(D6257,Y$4:AA6259,2,FALSE)</f>
        <v>گریدر  ۱۶g</v>
      </c>
      <c r="F6257" s="529" t="str">
        <f>VLOOKUP(D6257,Y$4:AA6259,3,FALSE)</f>
        <v>شرکتی-حسن پور</v>
      </c>
      <c r="G6257" s="440">
        <v>0</v>
      </c>
      <c r="H6257" s="428"/>
      <c r="I6257" s="429"/>
      <c r="J6257" s="429"/>
      <c r="K6257" s="430"/>
    </row>
    <row r="6258" spans="2:11" x14ac:dyDescent="0.25">
      <c r="B6258" s="422">
        <f t="shared" si="97"/>
        <v>6256</v>
      </c>
      <c r="C6258" s="426">
        <v>45553</v>
      </c>
      <c r="D6258" s="424" t="s">
        <v>120</v>
      </c>
      <c r="E6258" s="529" t="str">
        <f>VLOOKUP(D6258,Y$4:AA6260,2,FALSE)</f>
        <v>میکسراتکو</v>
      </c>
      <c r="F6258" s="529" t="str">
        <f>VLOOKUP(D6258,Y$4:AA6260,3,FALSE)</f>
        <v>شرکتی-شاکری</v>
      </c>
      <c r="G6258" s="440">
        <v>119</v>
      </c>
      <c r="H6258" s="428"/>
      <c r="I6258" s="429"/>
      <c r="J6258" s="429"/>
      <c r="K6258" s="430"/>
    </row>
    <row r="6259" spans="2:11" x14ac:dyDescent="0.25">
      <c r="B6259" s="422">
        <f t="shared" si="97"/>
        <v>6257</v>
      </c>
      <c r="C6259" s="426">
        <v>45553</v>
      </c>
      <c r="D6259" s="424" t="s">
        <v>122</v>
      </c>
      <c r="E6259" s="529" t="str">
        <f>VLOOKUP(D6259,Y$4:AA6261,2,FALSE)</f>
        <v>میکسر امیکو</v>
      </c>
      <c r="F6259" s="529" t="str">
        <f>VLOOKUP(D6259,Y$4:AA6261,3,FALSE)</f>
        <v>شرکتی-زراعتی</v>
      </c>
      <c r="G6259" s="440">
        <v>0</v>
      </c>
      <c r="H6259" s="428"/>
      <c r="I6259" s="429"/>
      <c r="J6259" s="429"/>
      <c r="K6259" s="430"/>
    </row>
    <row r="6260" spans="2:11" x14ac:dyDescent="0.25">
      <c r="B6260" s="422">
        <f t="shared" si="97"/>
        <v>6258</v>
      </c>
      <c r="C6260" s="426">
        <v>45553</v>
      </c>
      <c r="D6260" s="424" t="s">
        <v>356</v>
      </c>
      <c r="E6260" s="529" t="str">
        <f>VLOOKUP(D6260,Y$4:AA6262,2,FALSE)</f>
        <v>میکسر اتکو</v>
      </c>
      <c r="F6260" s="529" t="str">
        <f>VLOOKUP(D6260,Y$4:AA6262,3,FALSE)</f>
        <v>-</v>
      </c>
      <c r="G6260" s="440">
        <v>90</v>
      </c>
      <c r="H6260" s="428"/>
      <c r="I6260" s="429"/>
      <c r="J6260" s="429"/>
      <c r="K6260" s="430"/>
    </row>
    <row r="6261" spans="2:11" x14ac:dyDescent="0.25">
      <c r="B6261" s="422">
        <f t="shared" si="97"/>
        <v>6259</v>
      </c>
      <c r="C6261" s="426">
        <v>45553</v>
      </c>
      <c r="D6261" s="424" t="s">
        <v>460</v>
      </c>
      <c r="E6261" s="529" t="str">
        <f>VLOOKUP(D6261,Y$4:AA6263,2,FALSE)</f>
        <v>میکسر امیکو</v>
      </c>
      <c r="F6261" s="529" t="str">
        <f>VLOOKUP(D6261,Y$4:AA6263,3,FALSE)</f>
        <v>شرکتی-زراعتی</v>
      </c>
      <c r="G6261" s="440">
        <v>0</v>
      </c>
      <c r="H6261" s="428"/>
      <c r="I6261" s="429"/>
      <c r="J6261" s="429"/>
      <c r="K6261" s="430"/>
    </row>
    <row r="6262" spans="2:11" x14ac:dyDescent="0.25">
      <c r="B6262" s="422">
        <f t="shared" si="97"/>
        <v>6260</v>
      </c>
      <c r="C6262" s="426">
        <v>45553</v>
      </c>
      <c r="D6262" s="424" t="s">
        <v>119</v>
      </c>
      <c r="E6262" s="529" t="str">
        <f>VLOOKUP(D6262,Y$4:AA6264,2,FALSE)</f>
        <v>غلطک</v>
      </c>
      <c r="F6262" s="529" t="str">
        <f>VLOOKUP(D6262,Y$4:AA6264,3,FALSE)</f>
        <v>شرکتی-جمالی</v>
      </c>
      <c r="G6262" s="440">
        <v>0</v>
      </c>
      <c r="H6262" s="428"/>
      <c r="I6262" s="429"/>
      <c r="J6262" s="429"/>
      <c r="K6262" s="430"/>
    </row>
    <row r="6263" spans="2:11" x14ac:dyDescent="0.25">
      <c r="B6263" s="422">
        <f t="shared" ref="B6263:B6327" si="98">ROW()-2</f>
        <v>6261</v>
      </c>
      <c r="C6263" s="426">
        <v>45553</v>
      </c>
      <c r="D6263" s="424" t="s">
        <v>110</v>
      </c>
      <c r="E6263" s="529" t="str">
        <f>VLOOKUP(D6263,Y$4:AA6265,2,FALSE)</f>
        <v>غلطک</v>
      </c>
      <c r="F6263" s="529" t="str">
        <f>VLOOKUP(D6263,Y$4:AA6265,3,FALSE)</f>
        <v>شرکتی-شیری</v>
      </c>
      <c r="G6263" s="440">
        <v>93</v>
      </c>
      <c r="H6263" s="428"/>
      <c r="I6263" s="429"/>
      <c r="J6263" s="429"/>
      <c r="K6263" s="430"/>
    </row>
    <row r="6264" spans="2:11" x14ac:dyDescent="0.25">
      <c r="B6264" s="422">
        <f t="shared" si="98"/>
        <v>6262</v>
      </c>
      <c r="C6264" s="426">
        <v>45553</v>
      </c>
      <c r="D6264" s="424" t="s">
        <v>107</v>
      </c>
      <c r="E6264" s="529" t="str">
        <f>VLOOKUP(D6264,Y$4:AA6266,2,FALSE)</f>
        <v>غلطک</v>
      </c>
      <c r="F6264" s="529" t="str">
        <f>VLOOKUP(D6264,Y$4:AA6266,3,FALSE)</f>
        <v>شرکتی-دیانتی</v>
      </c>
      <c r="G6264" s="440">
        <v>0</v>
      </c>
      <c r="H6264" s="428"/>
      <c r="I6264" s="429"/>
      <c r="J6264" s="429"/>
      <c r="K6264" s="430"/>
    </row>
    <row r="6265" spans="2:11" x14ac:dyDescent="0.25">
      <c r="B6265" s="422">
        <f t="shared" si="98"/>
        <v>6263</v>
      </c>
      <c r="C6265" s="426">
        <v>45553</v>
      </c>
      <c r="D6265" s="424" t="s">
        <v>285</v>
      </c>
      <c r="E6265" s="529" t="str">
        <f>VLOOKUP(D6265,Y$4:AA6267,2,FALSE)</f>
        <v>غلطک</v>
      </c>
      <c r="F6265" s="529" t="str">
        <f>VLOOKUP(D6265,Y$4:AA6267,3,FALSE)</f>
        <v>شرکتی-شیری</v>
      </c>
      <c r="G6265" s="440">
        <v>0</v>
      </c>
      <c r="H6265" s="428"/>
      <c r="I6265" s="429"/>
      <c r="J6265" s="429"/>
      <c r="K6265" s="430"/>
    </row>
    <row r="6266" spans="2:11" x14ac:dyDescent="0.25">
      <c r="B6266" s="422">
        <f t="shared" si="98"/>
        <v>6264</v>
      </c>
      <c r="C6266" s="426">
        <v>45553</v>
      </c>
      <c r="D6266" s="424" t="s">
        <v>380</v>
      </c>
      <c r="E6266" s="529" t="str">
        <f>VLOOKUP(D6266,Y$4:AA6268,2,FALSE)</f>
        <v>غلطک</v>
      </c>
      <c r="F6266" s="529">
        <f>VLOOKUP(D6266,Y$4:AA6268,3,FALSE)</f>
        <v>0</v>
      </c>
      <c r="G6266" s="440">
        <v>0</v>
      </c>
      <c r="H6266" s="428"/>
      <c r="I6266" s="429"/>
      <c r="J6266" s="429"/>
      <c r="K6266" s="430"/>
    </row>
    <row r="6267" spans="2:11" x14ac:dyDescent="0.25">
      <c r="B6267" s="422">
        <f t="shared" si="98"/>
        <v>6265</v>
      </c>
      <c r="C6267" s="426">
        <v>45553</v>
      </c>
      <c r="D6267" s="424" t="s">
        <v>381</v>
      </c>
      <c r="E6267" s="529" t="str">
        <f>VLOOKUP(D6267,Y$4:AA6269,2,FALSE)</f>
        <v>غلطک</v>
      </c>
      <c r="F6267" s="529">
        <f>VLOOKUP(D6267,Y$4:AA6269,3,FALSE)</f>
        <v>0</v>
      </c>
      <c r="G6267" s="440">
        <v>131</v>
      </c>
      <c r="H6267" s="428"/>
      <c r="I6267" s="429"/>
      <c r="J6267" s="429"/>
      <c r="K6267" s="430"/>
    </row>
    <row r="6268" spans="2:11" x14ac:dyDescent="0.25">
      <c r="B6268" s="422">
        <f t="shared" si="98"/>
        <v>6266</v>
      </c>
      <c r="C6268" s="426">
        <v>45553</v>
      </c>
      <c r="D6268" s="424" t="s">
        <v>91</v>
      </c>
      <c r="E6268" s="529" t="str">
        <f>VLOOKUP(D6268,Y$4:AA6270,2,FALSE)</f>
        <v>کامیون کمپرسی</v>
      </c>
      <c r="F6268" s="529" t="str">
        <f>VLOOKUP(D6268,Y$4:AA6270,3,FALSE)</f>
        <v>شرکتی-یحیی زاده</v>
      </c>
      <c r="G6268" s="440">
        <v>0</v>
      </c>
      <c r="H6268" s="428"/>
      <c r="I6268" s="429"/>
      <c r="J6268" s="429"/>
      <c r="K6268" s="430"/>
    </row>
    <row r="6269" spans="2:11" x14ac:dyDescent="0.25">
      <c r="B6269" s="422">
        <f t="shared" si="98"/>
        <v>6267</v>
      </c>
      <c r="C6269" s="426">
        <v>45553</v>
      </c>
      <c r="D6269" s="424" t="s">
        <v>94</v>
      </c>
      <c r="E6269" s="529" t="str">
        <f>VLOOKUP(D6269,Y$4:AA6271,2,FALSE)</f>
        <v>کامیون کمپرسی</v>
      </c>
      <c r="F6269" s="529" t="str">
        <f>VLOOKUP(D6269,Y$4:AA6271,3,FALSE)</f>
        <v>شرکتی-نوروز غلامی</v>
      </c>
      <c r="G6269" s="440">
        <v>0</v>
      </c>
      <c r="H6269" s="428"/>
      <c r="I6269" s="429"/>
      <c r="J6269" s="429"/>
      <c r="K6269" s="430"/>
    </row>
    <row r="6270" spans="2:11" x14ac:dyDescent="0.25">
      <c r="B6270" s="422">
        <f t="shared" si="98"/>
        <v>6268</v>
      </c>
      <c r="C6270" s="426">
        <v>45553</v>
      </c>
      <c r="D6270" s="424" t="s">
        <v>117</v>
      </c>
      <c r="E6270" s="529" t="str">
        <f>VLOOKUP(D6270,Y$4:AA6272,2,FALSE)</f>
        <v>کامیون کمپرسی</v>
      </c>
      <c r="F6270" s="529" t="str">
        <f>VLOOKUP(D6270,Y$4:AA6272,3,FALSE)</f>
        <v>شرکتی-علیرضا اقلیمی</v>
      </c>
      <c r="G6270" s="440">
        <v>236</v>
      </c>
      <c r="H6270" s="428"/>
      <c r="I6270" s="429"/>
      <c r="J6270" s="429"/>
      <c r="K6270" s="430"/>
    </row>
    <row r="6271" spans="2:11" x14ac:dyDescent="0.25">
      <c r="B6271" s="422">
        <f t="shared" si="98"/>
        <v>6269</v>
      </c>
      <c r="C6271" s="426">
        <v>45553</v>
      </c>
      <c r="D6271" s="424" t="s">
        <v>130</v>
      </c>
      <c r="E6271" s="529" t="str">
        <f>VLOOKUP(D6271,Y$4:AA6273,2,FALSE)</f>
        <v>تانکر ابپاش بنز</v>
      </c>
      <c r="F6271" s="529" t="str">
        <f>VLOOKUP(D6271,Y$4:AA6273,3,FALSE)</f>
        <v>شرکتی-بارانی</v>
      </c>
      <c r="G6271" s="440">
        <v>0</v>
      </c>
      <c r="H6271" s="428"/>
      <c r="I6271" s="429"/>
      <c r="J6271" s="429"/>
      <c r="K6271" s="430"/>
    </row>
    <row r="6272" spans="2:11" x14ac:dyDescent="0.25">
      <c r="B6272" s="422">
        <f t="shared" si="98"/>
        <v>6270</v>
      </c>
      <c r="C6272" s="426">
        <v>45553</v>
      </c>
      <c r="D6272" s="424" t="s">
        <v>96</v>
      </c>
      <c r="E6272" s="529" t="str">
        <f>VLOOKUP(D6272,Y$4:AA6274,2,FALSE)</f>
        <v>تانکر ابپاش بنز</v>
      </c>
      <c r="F6272" s="529" t="str">
        <f>VLOOKUP(D6272,Y$4:AA6274,3,FALSE)</f>
        <v>شرکتی-میامی</v>
      </c>
      <c r="G6272" s="440">
        <v>62</v>
      </c>
      <c r="H6272" s="428"/>
      <c r="I6272" s="429"/>
      <c r="J6272" s="429"/>
      <c r="K6272" s="430"/>
    </row>
    <row r="6273" spans="2:11" x14ac:dyDescent="0.25">
      <c r="B6273" s="422">
        <f t="shared" si="98"/>
        <v>6271</v>
      </c>
      <c r="C6273" s="426">
        <v>45553</v>
      </c>
      <c r="D6273" s="424" t="s">
        <v>114</v>
      </c>
      <c r="E6273" s="529" t="str">
        <f>VLOOKUP(D6273,Y$4:AA6275,2,FALSE)</f>
        <v>تانکر سوخت بنز</v>
      </c>
      <c r="F6273" s="529" t="str">
        <f>VLOOKUP(D6273,Y$4:AA6275,3,FALSE)</f>
        <v>شرکتی-برات زاده- از تاریخ 1 تیرماه</v>
      </c>
      <c r="G6273" s="440">
        <v>109</v>
      </c>
      <c r="H6273" s="428"/>
      <c r="I6273" s="429"/>
      <c r="J6273" s="429"/>
      <c r="K6273" s="430"/>
    </row>
    <row r="6274" spans="2:11" x14ac:dyDescent="0.25">
      <c r="B6274" s="422">
        <f t="shared" si="98"/>
        <v>6272</v>
      </c>
      <c r="C6274" s="426">
        <v>45553</v>
      </c>
      <c r="D6274" s="421" t="s">
        <v>399</v>
      </c>
      <c r="E6274" s="529" t="str">
        <f>VLOOKUP(D6274,Y$4:AA6276,2,FALSE)</f>
        <v xml:space="preserve"> لودر</v>
      </c>
      <c r="F6274" s="529" t="str">
        <f>VLOOKUP(D6274,Y$4:AA6276,3,FALSE)</f>
        <v>شرکتی-پیروزی</v>
      </c>
      <c r="G6274" s="440">
        <v>0</v>
      </c>
      <c r="H6274" s="428"/>
      <c r="I6274" s="429"/>
      <c r="J6274" s="429"/>
      <c r="K6274" s="430"/>
    </row>
    <row r="6275" spans="2:11" x14ac:dyDescent="0.25">
      <c r="B6275" s="422">
        <f t="shared" si="98"/>
        <v>6273</v>
      </c>
      <c r="C6275" s="426">
        <v>45553</v>
      </c>
      <c r="D6275" s="424" t="s">
        <v>158</v>
      </c>
      <c r="E6275" s="529" t="str">
        <f>VLOOKUP(D6275,Y$4:AA6277,2,FALSE)</f>
        <v>بیل مکانیکی</v>
      </c>
      <c r="F6275" s="529" t="str">
        <f>VLOOKUP(D6275,Y$4:AA6277,3,FALSE)</f>
        <v>تکبری</v>
      </c>
      <c r="G6275" s="440">
        <v>97</v>
      </c>
      <c r="H6275" s="428"/>
      <c r="I6275" s="429"/>
      <c r="J6275" s="429"/>
      <c r="K6275" s="430"/>
    </row>
    <row r="6276" spans="2:11" x14ac:dyDescent="0.25">
      <c r="B6276" s="422">
        <f t="shared" si="98"/>
        <v>6274</v>
      </c>
      <c r="C6276" s="426">
        <v>45553</v>
      </c>
      <c r="D6276" s="424" t="s">
        <v>144</v>
      </c>
      <c r="E6276" s="529" t="str">
        <f>VLOOKUP(D6276,Y$4:AA6278,2,FALSE)</f>
        <v>بلدوزر D85</v>
      </c>
      <c r="F6276" s="529" t="str">
        <f>VLOOKUP(D6276,Y$4:AA6278,3,FALSE)</f>
        <v>اکبری</v>
      </c>
      <c r="G6276" s="440">
        <v>0</v>
      </c>
      <c r="H6276" s="428"/>
      <c r="I6276" s="429"/>
      <c r="J6276" s="429"/>
      <c r="K6276" s="430"/>
    </row>
    <row r="6277" spans="2:11" x14ac:dyDescent="0.25">
      <c r="B6277" s="422">
        <f t="shared" si="98"/>
        <v>6275</v>
      </c>
      <c r="C6277" s="426">
        <v>45553</v>
      </c>
      <c r="D6277" s="424" t="s">
        <v>146</v>
      </c>
      <c r="E6277" s="529" t="str">
        <f>VLOOKUP(D6277,Y$4:AA6279,2,FALSE)</f>
        <v>بلدوزر D85</v>
      </c>
      <c r="F6277" s="529" t="str">
        <f>VLOOKUP(D6277,Y$4:AA6279,3,FALSE)</f>
        <v>اکبری</v>
      </c>
      <c r="G6277" s="440">
        <v>270</v>
      </c>
      <c r="H6277" s="428"/>
      <c r="I6277" s="429"/>
      <c r="J6277" s="429"/>
      <c r="K6277" s="430"/>
    </row>
    <row r="6278" spans="2:11" x14ac:dyDescent="0.25">
      <c r="B6278" s="422">
        <f t="shared" si="98"/>
        <v>6276</v>
      </c>
      <c r="C6278" s="426">
        <v>45553</v>
      </c>
      <c r="D6278" s="424" t="s">
        <v>147</v>
      </c>
      <c r="E6278" s="529" t="str">
        <f>VLOOKUP(D6278,Y$4:AA6280,2,FALSE)</f>
        <v>بلدوزر کاترپیلار D8</v>
      </c>
      <c r="F6278" s="529" t="str">
        <f>VLOOKUP(D6278,Y$4:AA6280,3,FALSE)</f>
        <v>حسن پور</v>
      </c>
      <c r="G6278" s="440">
        <v>0</v>
      </c>
      <c r="H6278" s="428"/>
      <c r="I6278" s="429"/>
      <c r="J6278" s="429"/>
      <c r="K6278" s="430"/>
    </row>
    <row r="6279" spans="2:11" x14ac:dyDescent="0.25">
      <c r="B6279" s="422">
        <f t="shared" si="98"/>
        <v>6277</v>
      </c>
      <c r="C6279" s="426">
        <v>45553</v>
      </c>
      <c r="D6279" s="424" t="s">
        <v>162</v>
      </c>
      <c r="E6279" s="529" t="str">
        <f>VLOOKUP(D6279,Y$4:AA6281,2,FALSE)</f>
        <v>بیل مکانیکی</v>
      </c>
      <c r="F6279" s="529" t="str">
        <f>VLOOKUP(D6279,Y$4:AA6281,3,FALSE)</f>
        <v>رضاپور</v>
      </c>
      <c r="G6279" s="440">
        <v>0</v>
      </c>
      <c r="H6279" s="428"/>
      <c r="I6279" s="429"/>
      <c r="J6279" s="429"/>
      <c r="K6279" s="430"/>
    </row>
    <row r="6280" spans="2:11" x14ac:dyDescent="0.25">
      <c r="B6280" s="422">
        <f t="shared" si="98"/>
        <v>6278</v>
      </c>
      <c r="C6280" s="426">
        <v>45553</v>
      </c>
      <c r="D6280" s="424" t="s">
        <v>398</v>
      </c>
      <c r="E6280" s="529" t="str">
        <f>VLOOKUP(D6280,Y$4:AA6282,2,FALSE)</f>
        <v>بلدوزر</v>
      </c>
      <c r="F6280" s="529" t="str">
        <f>VLOOKUP(D6280,Y$4:AA6282,3,FALSE)</f>
        <v>جواد رضاپور</v>
      </c>
      <c r="G6280" s="440">
        <v>0</v>
      </c>
      <c r="H6280" s="428"/>
      <c r="I6280" s="429"/>
      <c r="J6280" s="429"/>
      <c r="K6280" s="430"/>
    </row>
    <row r="6281" spans="2:11" x14ac:dyDescent="0.25">
      <c r="B6281" s="422">
        <f t="shared" si="98"/>
        <v>6279</v>
      </c>
      <c r="C6281" s="426">
        <v>45553</v>
      </c>
      <c r="D6281" s="424" t="s">
        <v>149</v>
      </c>
      <c r="E6281" s="529" t="str">
        <f>VLOOKUP(D6281,Y$4:AA6283,2,FALSE)</f>
        <v>لودر ZL50</v>
      </c>
      <c r="F6281" s="529" t="str">
        <f>VLOOKUP(D6281,Y$4:AA6283,3,FALSE)</f>
        <v>میرزایی</v>
      </c>
      <c r="G6281" s="440">
        <v>179</v>
      </c>
      <c r="H6281" s="428"/>
      <c r="I6281" s="429"/>
      <c r="J6281" s="429"/>
      <c r="K6281" s="430"/>
    </row>
    <row r="6282" spans="2:11" x14ac:dyDescent="0.25">
      <c r="B6282" s="422">
        <f t="shared" si="98"/>
        <v>6280</v>
      </c>
      <c r="C6282" s="426">
        <v>45553</v>
      </c>
      <c r="D6282" s="424" t="s">
        <v>150</v>
      </c>
      <c r="E6282" s="529" t="str">
        <f>VLOOKUP(D6282,Y$4:AA6284,2,FALSE)</f>
        <v>کامیون کمپرسی</v>
      </c>
      <c r="F6282" s="529" t="str">
        <f>VLOOKUP(D6282,Y$4:AA6284,3,FALSE)</f>
        <v>میرزایی</v>
      </c>
      <c r="G6282" s="440">
        <v>0</v>
      </c>
      <c r="H6282" s="428"/>
      <c r="I6282" s="429"/>
      <c r="J6282" s="429"/>
      <c r="K6282" s="430"/>
    </row>
    <row r="6283" spans="2:11" x14ac:dyDescent="0.25">
      <c r="B6283" s="422">
        <f t="shared" si="98"/>
        <v>6281</v>
      </c>
      <c r="C6283" s="426">
        <v>45553</v>
      </c>
      <c r="D6283" s="424" t="s">
        <v>152</v>
      </c>
      <c r="E6283" s="529" t="str">
        <f>VLOOKUP(D6283,Y$4:AA6285,2,FALSE)</f>
        <v>کامیون کمپرسی</v>
      </c>
      <c r="F6283" s="529" t="str">
        <f>VLOOKUP(D6283,Y$4:AA6285,3,FALSE)</f>
        <v>میرزایی</v>
      </c>
      <c r="G6283" s="440">
        <v>110</v>
      </c>
      <c r="H6283" s="428"/>
      <c r="I6283" s="429"/>
      <c r="J6283" s="429"/>
      <c r="K6283" s="430"/>
    </row>
    <row r="6284" spans="2:11" x14ac:dyDescent="0.25">
      <c r="B6284" s="422">
        <f t="shared" si="98"/>
        <v>6282</v>
      </c>
      <c r="C6284" s="426">
        <v>45553</v>
      </c>
      <c r="D6284" s="424" t="s">
        <v>153</v>
      </c>
      <c r="E6284" s="529" t="str">
        <f>VLOOKUP(D6284,Y$4:AA6286,2,FALSE)</f>
        <v>کامیون کمپرسی</v>
      </c>
      <c r="F6284" s="529" t="str">
        <f>VLOOKUP(D6284,Y$4:AA6286,3,FALSE)</f>
        <v>میرزایی</v>
      </c>
      <c r="G6284" s="440">
        <v>0</v>
      </c>
      <c r="H6284" s="428"/>
      <c r="I6284" s="429"/>
      <c r="J6284" s="429"/>
      <c r="K6284" s="430"/>
    </row>
    <row r="6285" spans="2:11" x14ac:dyDescent="0.25">
      <c r="B6285" s="422">
        <f t="shared" si="98"/>
        <v>6283</v>
      </c>
      <c r="C6285" s="426">
        <v>45553</v>
      </c>
      <c r="D6285" s="424" t="s">
        <v>137</v>
      </c>
      <c r="E6285" s="529" t="str">
        <f>VLOOKUP(D6285,Y$4:AA6287,2,FALSE)</f>
        <v>بیل مکانیکی</v>
      </c>
      <c r="F6285" s="529" t="str">
        <f>VLOOKUP(D6285,Y$4:AA6287,3,FALSE)</f>
        <v>انصاری</v>
      </c>
      <c r="G6285" s="440">
        <v>416</v>
      </c>
      <c r="H6285" s="428"/>
      <c r="I6285" s="429"/>
      <c r="J6285" s="429"/>
      <c r="K6285" s="430"/>
    </row>
    <row r="6286" spans="2:11" x14ac:dyDescent="0.25">
      <c r="B6286" s="422">
        <f t="shared" si="98"/>
        <v>6284</v>
      </c>
      <c r="C6286" s="426">
        <v>45553</v>
      </c>
      <c r="D6286" s="424" t="s">
        <v>139</v>
      </c>
      <c r="E6286" s="529" t="str">
        <f>VLOOKUP(D6286,Y$4:AA6288,2,FALSE)</f>
        <v>بیل مکانیکی</v>
      </c>
      <c r="F6286" s="529" t="str">
        <f>VLOOKUP(D6286,Y$4:AA6288,3,FALSE)</f>
        <v>انصاری</v>
      </c>
      <c r="G6286" s="440">
        <v>285</v>
      </c>
      <c r="H6286" s="428"/>
      <c r="I6286" s="429"/>
      <c r="J6286" s="429"/>
      <c r="K6286" s="430"/>
    </row>
    <row r="6287" spans="2:11" x14ac:dyDescent="0.25">
      <c r="B6287" s="422">
        <f t="shared" si="98"/>
        <v>6285</v>
      </c>
      <c r="C6287" s="426">
        <v>45553</v>
      </c>
      <c r="D6287" s="424" t="s">
        <v>141</v>
      </c>
      <c r="E6287" s="529" t="str">
        <f>VLOOKUP(D6287,Y$4:AA6289,2,FALSE)</f>
        <v>کامیون کمپرسی</v>
      </c>
      <c r="F6287" s="529" t="str">
        <f>VLOOKUP(D6287,Y$4:AA6289,3,FALSE)</f>
        <v>انصاری</v>
      </c>
      <c r="G6287" s="440">
        <v>0</v>
      </c>
      <c r="H6287" s="428"/>
      <c r="I6287" s="429"/>
      <c r="J6287" s="429"/>
      <c r="K6287" s="430"/>
    </row>
    <row r="6288" spans="2:11" x14ac:dyDescent="0.25">
      <c r="B6288" s="422">
        <f t="shared" si="98"/>
        <v>6286</v>
      </c>
      <c r="C6288" s="426">
        <v>45553</v>
      </c>
      <c r="D6288" s="424" t="s">
        <v>142</v>
      </c>
      <c r="E6288" s="529" t="str">
        <f>VLOOKUP(D6288,Y$4:AA6290,2,FALSE)</f>
        <v>کامیون کمپرسی</v>
      </c>
      <c r="F6288" s="529" t="str">
        <f>VLOOKUP(D6288,Y$4:AA6290,3,FALSE)</f>
        <v>انصاری</v>
      </c>
      <c r="G6288" s="440">
        <v>0</v>
      </c>
      <c r="H6288" s="428"/>
      <c r="I6288" s="429"/>
      <c r="J6288" s="429"/>
      <c r="K6288" s="430"/>
    </row>
    <row r="6289" spans="2:11" x14ac:dyDescent="0.25">
      <c r="B6289" s="422">
        <f t="shared" si="98"/>
        <v>6287</v>
      </c>
      <c r="C6289" s="426">
        <v>45553</v>
      </c>
      <c r="D6289" s="424" t="s">
        <v>143</v>
      </c>
      <c r="E6289" s="529" t="str">
        <f>VLOOKUP(D6289,Y$4:AA6291,2,FALSE)</f>
        <v>کامیون کمپرسی</v>
      </c>
      <c r="F6289" s="529" t="str">
        <f>VLOOKUP(D6289,Y$4:AA6291,3,FALSE)</f>
        <v>انصاری</v>
      </c>
      <c r="G6289" s="440">
        <v>93</v>
      </c>
      <c r="H6289" s="428"/>
      <c r="I6289" s="429"/>
      <c r="J6289" s="429"/>
      <c r="K6289" s="430"/>
    </row>
    <row r="6290" spans="2:11" x14ac:dyDescent="0.25">
      <c r="B6290" s="422">
        <f t="shared" si="98"/>
        <v>6288</v>
      </c>
      <c r="C6290" s="426">
        <v>45553</v>
      </c>
      <c r="D6290" s="424" t="s">
        <v>136</v>
      </c>
      <c r="E6290" s="529" t="str">
        <f>VLOOKUP(D6290,Y$4:AA6292,2,FALSE)</f>
        <v>بلدوزر</v>
      </c>
      <c r="F6290" s="529" t="str">
        <f>VLOOKUP(D6290,Y$4:AA6292,3,FALSE)</f>
        <v>انصاری</v>
      </c>
      <c r="G6290" s="440">
        <v>0</v>
      </c>
      <c r="H6290" s="428"/>
      <c r="I6290" s="429"/>
      <c r="J6290" s="429"/>
      <c r="K6290" s="430"/>
    </row>
    <row r="6291" spans="2:11" x14ac:dyDescent="0.25">
      <c r="B6291" s="422">
        <f t="shared" si="98"/>
        <v>6289</v>
      </c>
      <c r="C6291" s="426">
        <v>45553</v>
      </c>
      <c r="D6291" s="424" t="s">
        <v>286</v>
      </c>
      <c r="E6291" s="529" t="str">
        <f>VLOOKUP(D6291,Y$4:AA6293,2,FALSE)</f>
        <v>بلدوزر</v>
      </c>
      <c r="F6291" s="529" t="str">
        <f>VLOOKUP(D6291,Y$4:AA6293,3,FALSE)</f>
        <v>انصاری</v>
      </c>
      <c r="G6291" s="440">
        <v>0</v>
      </c>
      <c r="H6291" s="428"/>
      <c r="I6291" s="429"/>
      <c r="J6291" s="429"/>
      <c r="K6291" s="430"/>
    </row>
    <row r="6292" spans="2:11" x14ac:dyDescent="0.25">
      <c r="B6292" s="422">
        <f t="shared" si="98"/>
        <v>6290</v>
      </c>
      <c r="C6292" s="426">
        <v>45553</v>
      </c>
      <c r="D6292" s="424" t="s">
        <v>155</v>
      </c>
      <c r="E6292" s="529" t="str">
        <f>VLOOKUP(D6292,Y$4:AA6294,2,FALSE)</f>
        <v>لودر</v>
      </c>
      <c r="F6292" s="529" t="str">
        <f>VLOOKUP(D6292,Y$4:AA6294,3,FALSE)</f>
        <v>صداقت</v>
      </c>
      <c r="G6292" s="440">
        <v>0</v>
      </c>
      <c r="H6292" s="428"/>
      <c r="I6292" s="429"/>
      <c r="J6292" s="429"/>
      <c r="K6292" s="430"/>
    </row>
    <row r="6293" spans="2:11" x14ac:dyDescent="0.25">
      <c r="B6293" s="422">
        <f t="shared" si="98"/>
        <v>6291</v>
      </c>
      <c r="C6293" s="426">
        <v>45553</v>
      </c>
      <c r="D6293" s="424" t="s">
        <v>156</v>
      </c>
      <c r="E6293" s="529" t="str">
        <f>VLOOKUP(D6293,Y$4:AA6295,2,FALSE)</f>
        <v>کامیون کمپرسی</v>
      </c>
      <c r="F6293" s="529" t="str">
        <f>VLOOKUP(D6293,Y$4:AA6295,3,FALSE)</f>
        <v>صداقت</v>
      </c>
      <c r="G6293" s="440">
        <v>0</v>
      </c>
      <c r="H6293" s="428"/>
      <c r="I6293" s="429"/>
      <c r="J6293" s="429"/>
      <c r="K6293" s="430"/>
    </row>
    <row r="6294" spans="2:11" x14ac:dyDescent="0.25">
      <c r="B6294" s="422">
        <f t="shared" si="98"/>
        <v>6292</v>
      </c>
      <c r="C6294" s="426">
        <v>45553</v>
      </c>
      <c r="D6294" s="424" t="s">
        <v>157</v>
      </c>
      <c r="E6294" s="529" t="str">
        <f>VLOOKUP(D6294,Y$4:AA6296,2,FALSE)</f>
        <v>کامیون کمپرسی</v>
      </c>
      <c r="F6294" s="529" t="str">
        <f>VLOOKUP(D6294,Y$4:AA6296,3,FALSE)</f>
        <v>صداقت</v>
      </c>
      <c r="G6294" s="440">
        <v>0</v>
      </c>
      <c r="H6294" s="428"/>
      <c r="I6294" s="429"/>
      <c r="J6294" s="429"/>
      <c r="K6294" s="430"/>
    </row>
    <row r="6295" spans="2:11" x14ac:dyDescent="0.25">
      <c r="B6295" s="422">
        <f t="shared" si="98"/>
        <v>6293</v>
      </c>
      <c r="C6295" s="426">
        <v>45553</v>
      </c>
      <c r="D6295" s="424" t="s">
        <v>302</v>
      </c>
      <c r="E6295" s="529" t="str">
        <f>VLOOKUP(D6295,Y$4:AA6297,2,FALSE)</f>
        <v>کامیون کمپرسی</v>
      </c>
      <c r="F6295" s="529" t="str">
        <f>VLOOKUP(D6295,Y$4:AA6297,3,FALSE)</f>
        <v>صداقت</v>
      </c>
      <c r="G6295" s="440">
        <v>0</v>
      </c>
      <c r="H6295" s="428"/>
      <c r="I6295" s="429"/>
      <c r="J6295" s="429"/>
      <c r="K6295" s="430"/>
    </row>
    <row r="6296" spans="2:11" x14ac:dyDescent="0.25">
      <c r="B6296" s="422">
        <f t="shared" si="98"/>
        <v>6294</v>
      </c>
      <c r="C6296" s="426">
        <v>45553</v>
      </c>
      <c r="D6296" s="424" t="s">
        <v>266</v>
      </c>
      <c r="E6296" s="529" t="str">
        <f>VLOOKUP(D6296,Y$4:AA6298,2,FALSE)</f>
        <v>کامیون کمپرسی</v>
      </c>
      <c r="F6296" s="529" t="str">
        <f>VLOOKUP(D6296,Y$4:AA6298,3,FALSE)</f>
        <v>انصاری</v>
      </c>
      <c r="G6296" s="440">
        <v>0</v>
      </c>
      <c r="H6296" s="428"/>
      <c r="I6296" s="429"/>
      <c r="J6296" s="429"/>
      <c r="K6296" s="430"/>
    </row>
    <row r="6297" spans="2:11" x14ac:dyDescent="0.25">
      <c r="B6297" s="422">
        <f t="shared" si="98"/>
        <v>6295</v>
      </c>
      <c r="C6297" s="426">
        <v>45553</v>
      </c>
      <c r="D6297" s="424" t="s">
        <v>267</v>
      </c>
      <c r="E6297" s="529" t="str">
        <f>VLOOKUP(D6297,Y$4:AA6299,2,FALSE)</f>
        <v>کامیون کمپرسی</v>
      </c>
      <c r="F6297" s="529" t="str">
        <f>VLOOKUP(D6297,Y$4:AA6299,3,FALSE)</f>
        <v>انصاری</v>
      </c>
      <c r="G6297" s="440">
        <v>0</v>
      </c>
      <c r="H6297" s="428"/>
      <c r="I6297" s="429"/>
      <c r="J6297" s="429"/>
      <c r="K6297" s="430"/>
    </row>
    <row r="6298" spans="2:11" x14ac:dyDescent="0.25">
      <c r="B6298" s="422">
        <f t="shared" si="98"/>
        <v>6296</v>
      </c>
      <c r="C6298" s="426">
        <v>45553</v>
      </c>
      <c r="D6298" s="424" t="s">
        <v>258</v>
      </c>
      <c r="E6298" s="529" t="str">
        <f>VLOOKUP(D6298,Y$4:AA6300,2,FALSE)</f>
        <v>کامیون کمپرسی</v>
      </c>
      <c r="F6298" s="529" t="str">
        <f>VLOOKUP(D6298,Y$4:AA6300,3,FALSE)</f>
        <v>انصاری</v>
      </c>
      <c r="G6298" s="440">
        <v>0</v>
      </c>
      <c r="H6298" s="428"/>
      <c r="I6298" s="429"/>
      <c r="J6298" s="429"/>
      <c r="K6298" s="430"/>
    </row>
    <row r="6299" spans="2:11" x14ac:dyDescent="0.25">
      <c r="B6299" s="422">
        <f t="shared" si="98"/>
        <v>6297</v>
      </c>
      <c r="C6299" s="426">
        <v>45553</v>
      </c>
      <c r="D6299" s="424" t="s">
        <v>179</v>
      </c>
      <c r="E6299" s="529" t="str">
        <f>VLOOKUP(D6299,Y$4:AA6301,2,FALSE)</f>
        <v>تانکر آب</v>
      </c>
      <c r="F6299" s="529" t="str">
        <f>VLOOKUP(D6299,Y$4:AA6301,3,FALSE)</f>
        <v>گلپایگانی</v>
      </c>
      <c r="G6299" s="440">
        <v>78</v>
      </c>
      <c r="H6299" s="428"/>
      <c r="I6299" s="429"/>
      <c r="J6299" s="429"/>
      <c r="K6299" s="430"/>
    </row>
    <row r="6300" spans="2:11" x14ac:dyDescent="0.25">
      <c r="B6300" s="422">
        <f t="shared" si="98"/>
        <v>6298</v>
      </c>
      <c r="C6300" s="426">
        <v>45553</v>
      </c>
      <c r="D6300" s="424" t="s">
        <v>164</v>
      </c>
      <c r="E6300" s="529" t="str">
        <f>VLOOKUP(D6300,Y$4:AA6302,2,FALSE)</f>
        <v>گریدر 14G</v>
      </c>
      <c r="F6300" s="529" t="str">
        <f>VLOOKUP(D6300,Y$4:AA6302,3,FALSE)</f>
        <v>محمد پور</v>
      </c>
      <c r="G6300" s="440">
        <v>275</v>
      </c>
      <c r="H6300" s="428"/>
      <c r="I6300" s="429"/>
      <c r="J6300" s="429"/>
      <c r="K6300" s="430"/>
    </row>
    <row r="6301" spans="2:11" x14ac:dyDescent="0.25">
      <c r="B6301" s="422">
        <f t="shared" si="98"/>
        <v>6299</v>
      </c>
      <c r="C6301" s="426">
        <v>45553</v>
      </c>
      <c r="D6301" s="424" t="s">
        <v>168</v>
      </c>
      <c r="E6301" s="529" t="str">
        <f>VLOOKUP(D6301,Y$4:AA6303,2,FALSE)</f>
        <v>غلطک کششی</v>
      </c>
      <c r="F6301" s="529" t="str">
        <f>VLOOKUP(D6301,Y$4:AA6303,3,FALSE)</f>
        <v>محمد پور</v>
      </c>
      <c r="G6301" s="440">
        <v>75</v>
      </c>
      <c r="H6301" s="428"/>
      <c r="I6301" s="429"/>
      <c r="J6301" s="429"/>
      <c r="K6301" s="430"/>
    </row>
    <row r="6302" spans="2:11" x14ac:dyDescent="0.25">
      <c r="B6302" s="422">
        <f t="shared" si="98"/>
        <v>6300</v>
      </c>
      <c r="C6302" s="426">
        <v>45553</v>
      </c>
      <c r="D6302" s="424" t="s">
        <v>171</v>
      </c>
      <c r="E6302" s="529" t="str">
        <f>VLOOKUP(D6302,Y$4:AA6304,2,FALSE)</f>
        <v>غلطک کششی</v>
      </c>
      <c r="F6302" s="529" t="str">
        <f>VLOOKUP(D6302,Y$4:AA6304,3,FALSE)</f>
        <v>محمد پور</v>
      </c>
      <c r="G6302" s="440">
        <v>69</v>
      </c>
      <c r="H6302" s="428"/>
      <c r="I6302" s="429"/>
      <c r="J6302" s="429"/>
      <c r="K6302" s="430"/>
    </row>
    <row r="6303" spans="2:11" x14ac:dyDescent="0.25">
      <c r="B6303" s="422">
        <f t="shared" si="98"/>
        <v>6301</v>
      </c>
      <c r="C6303" s="426">
        <v>45553</v>
      </c>
      <c r="D6303" s="424" t="s">
        <v>172</v>
      </c>
      <c r="E6303" s="529" t="str">
        <f>VLOOKUP(D6303,Y$4:AA6305,2,FALSE)</f>
        <v>لودر</v>
      </c>
      <c r="F6303" s="529" t="str">
        <f>VLOOKUP(D6303,Y$4:AA6305,3,FALSE)</f>
        <v>محمد پور</v>
      </c>
      <c r="G6303" s="440">
        <v>51</v>
      </c>
      <c r="H6303" s="428"/>
      <c r="I6303" s="429"/>
      <c r="J6303" s="429"/>
      <c r="K6303" s="430"/>
    </row>
    <row r="6304" spans="2:11" x14ac:dyDescent="0.25">
      <c r="B6304" s="422">
        <f t="shared" si="98"/>
        <v>6302</v>
      </c>
      <c r="C6304" s="426">
        <v>45553</v>
      </c>
      <c r="D6304" s="424" t="s">
        <v>173</v>
      </c>
      <c r="E6304" s="529" t="str">
        <f>VLOOKUP(D6304,Y$4:AA6306,2,FALSE)</f>
        <v>تانکر آب</v>
      </c>
      <c r="F6304" s="529" t="str">
        <f>VLOOKUP(D6304,Y$4:AA6306,3,FALSE)</f>
        <v>محمد پور</v>
      </c>
      <c r="G6304" s="440">
        <v>0</v>
      </c>
      <c r="H6304" s="428"/>
      <c r="I6304" s="429"/>
      <c r="J6304" s="429"/>
      <c r="K6304" s="430"/>
    </row>
    <row r="6305" spans="2:11" x14ac:dyDescent="0.25">
      <c r="B6305" s="422">
        <f t="shared" si="98"/>
        <v>6303</v>
      </c>
      <c r="C6305" s="426">
        <v>45553</v>
      </c>
      <c r="D6305" s="424" t="s">
        <v>174</v>
      </c>
      <c r="E6305" s="529" t="str">
        <f>VLOOKUP(D6305,Y$4:AA6307,2,FALSE)</f>
        <v>غلطک پاچه بزی</v>
      </c>
      <c r="F6305" s="529" t="str">
        <f>VLOOKUP(D6305,Y$4:AA6307,3,FALSE)</f>
        <v>محمد پور</v>
      </c>
      <c r="G6305" s="440">
        <v>0</v>
      </c>
      <c r="H6305" s="428"/>
      <c r="I6305" s="429"/>
      <c r="J6305" s="429"/>
      <c r="K6305" s="430"/>
    </row>
    <row r="6306" spans="2:11" x14ac:dyDescent="0.25">
      <c r="B6306" s="422">
        <f t="shared" si="98"/>
        <v>6304</v>
      </c>
      <c r="C6306" s="426">
        <v>45553</v>
      </c>
      <c r="D6306" s="424" t="s">
        <v>176</v>
      </c>
      <c r="E6306" s="529" t="str">
        <f>VLOOKUP(D6306,Y$4:AA6308,2,FALSE)</f>
        <v>بلدوزر</v>
      </c>
      <c r="F6306" s="529" t="str">
        <f>VLOOKUP(D6306,Y$4:AA6308,3,FALSE)</f>
        <v>محمد پور</v>
      </c>
      <c r="G6306" s="440">
        <v>433</v>
      </c>
      <c r="H6306" s="428"/>
      <c r="I6306" s="429"/>
      <c r="J6306" s="429"/>
      <c r="K6306" s="430"/>
    </row>
    <row r="6307" spans="2:11" x14ac:dyDescent="0.25">
      <c r="B6307" s="422">
        <f t="shared" si="98"/>
        <v>6305</v>
      </c>
      <c r="C6307" s="426">
        <v>45553</v>
      </c>
      <c r="D6307" s="424" t="s">
        <v>177</v>
      </c>
      <c r="E6307" s="529" t="str">
        <f>VLOOKUP(D6307,Y$4:AA6309,2,FALSE)</f>
        <v>کمپرسی جفت</v>
      </c>
      <c r="F6307" s="529" t="str">
        <f>VLOOKUP(D6307,Y$4:AA6309,3,FALSE)</f>
        <v>محمد پور</v>
      </c>
      <c r="G6307" s="440">
        <v>151</v>
      </c>
      <c r="H6307" s="428"/>
      <c r="I6307" s="429"/>
      <c r="J6307" s="429"/>
      <c r="K6307" s="430"/>
    </row>
    <row r="6308" spans="2:11" x14ac:dyDescent="0.25">
      <c r="B6308" s="422">
        <f t="shared" si="98"/>
        <v>6306</v>
      </c>
      <c r="C6308" s="426">
        <v>45553</v>
      </c>
      <c r="D6308" s="424" t="s">
        <v>270</v>
      </c>
      <c r="E6308" s="529" t="str">
        <f>VLOOKUP(D6308,Y$4:AA6310,2,FALSE)</f>
        <v>کمپرسی جفت</v>
      </c>
      <c r="F6308" s="529" t="str">
        <f>VLOOKUP(D6308,Y$4:AA6310,3,FALSE)</f>
        <v>محمد پور</v>
      </c>
      <c r="G6308" s="440">
        <v>0</v>
      </c>
      <c r="H6308" s="428"/>
      <c r="I6308" s="429"/>
      <c r="J6308" s="429"/>
      <c r="K6308" s="430"/>
    </row>
    <row r="6309" spans="2:11" x14ac:dyDescent="0.25">
      <c r="B6309" s="422">
        <f t="shared" si="98"/>
        <v>6307</v>
      </c>
      <c r="C6309" s="426">
        <v>45553</v>
      </c>
      <c r="D6309" s="424" t="s">
        <v>268</v>
      </c>
      <c r="E6309" s="529" t="str">
        <f>VLOOKUP(D6309,Y$4:AA6311,2,FALSE)</f>
        <v>کمپرسی تک</v>
      </c>
      <c r="F6309" s="529" t="str">
        <f>VLOOKUP(D6309,Y$4:AA6311,3,FALSE)</f>
        <v>محمد پور</v>
      </c>
      <c r="G6309" s="440">
        <v>84</v>
      </c>
      <c r="H6309" s="428"/>
      <c r="I6309" s="429"/>
      <c r="J6309" s="429"/>
      <c r="K6309" s="430"/>
    </row>
    <row r="6310" spans="2:11" x14ac:dyDescent="0.25">
      <c r="B6310" s="422">
        <f t="shared" si="98"/>
        <v>6308</v>
      </c>
      <c r="C6310" s="426">
        <v>45553</v>
      </c>
      <c r="D6310" s="424" t="s">
        <v>260</v>
      </c>
      <c r="E6310" s="529" t="str">
        <f>VLOOKUP(D6310,Y$4:AA6312,2,FALSE)</f>
        <v>تانکر آب</v>
      </c>
      <c r="F6310" s="529" t="str">
        <f>VLOOKUP(D6310,Y$4:AA6312,3,FALSE)</f>
        <v>محمد پور</v>
      </c>
      <c r="G6310" s="440">
        <v>0</v>
      </c>
      <c r="H6310" s="428"/>
      <c r="I6310" s="429"/>
      <c r="J6310" s="429"/>
      <c r="K6310" s="430"/>
    </row>
    <row r="6311" spans="2:11" x14ac:dyDescent="0.25">
      <c r="B6311" s="422">
        <f t="shared" si="98"/>
        <v>6309</v>
      </c>
      <c r="C6311" s="426">
        <v>45553</v>
      </c>
      <c r="D6311" s="424" t="s">
        <v>284</v>
      </c>
      <c r="E6311" s="529" t="str">
        <f>VLOOKUP(D6311,Y$4:AA6313,2,FALSE)</f>
        <v>کمپرسی جفت</v>
      </c>
      <c r="F6311" s="529" t="str">
        <f>VLOOKUP(D6311,Y$4:AA6313,3,FALSE)</f>
        <v>محمد پور</v>
      </c>
      <c r="G6311" s="440">
        <v>135</v>
      </c>
      <c r="H6311" s="428"/>
      <c r="I6311" s="429"/>
      <c r="J6311" s="429"/>
      <c r="K6311" s="430"/>
    </row>
    <row r="6312" spans="2:11" x14ac:dyDescent="0.25">
      <c r="B6312" s="422">
        <f t="shared" si="98"/>
        <v>6310</v>
      </c>
      <c r="C6312" s="426">
        <v>45553</v>
      </c>
      <c r="D6312" s="424" t="s">
        <v>359</v>
      </c>
      <c r="E6312" s="529" t="str">
        <f>VLOOKUP(D6312,Y$4:AA6314,2,FALSE)</f>
        <v>کمپرسی جفت</v>
      </c>
      <c r="F6312" s="529" t="str">
        <f>VLOOKUP(D6312,Y$4:AA6314,3,FALSE)</f>
        <v>محمد پور</v>
      </c>
      <c r="G6312" s="440">
        <v>0</v>
      </c>
      <c r="H6312" s="428"/>
      <c r="I6312" s="429"/>
      <c r="J6312" s="429"/>
      <c r="K6312" s="430"/>
    </row>
    <row r="6313" spans="2:11" x14ac:dyDescent="0.25">
      <c r="B6313" s="422">
        <f t="shared" si="98"/>
        <v>6311</v>
      </c>
      <c r="C6313" s="426">
        <v>45553</v>
      </c>
      <c r="D6313" s="424" t="s">
        <v>361</v>
      </c>
      <c r="E6313" s="529" t="str">
        <f>VLOOKUP(D6313,Y$4:AA6315,2,FALSE)</f>
        <v>لودر</v>
      </c>
      <c r="F6313" s="529" t="str">
        <f>VLOOKUP(D6313,Y$4:AA6315,3,FALSE)</f>
        <v>محمد پور</v>
      </c>
      <c r="G6313" s="440">
        <v>233</v>
      </c>
      <c r="H6313" s="428"/>
      <c r="I6313" s="429"/>
      <c r="J6313" s="429"/>
      <c r="K6313" s="430"/>
    </row>
    <row r="6314" spans="2:11" x14ac:dyDescent="0.25">
      <c r="B6314" s="422">
        <f t="shared" si="98"/>
        <v>6312</v>
      </c>
      <c r="C6314" s="426">
        <v>45553</v>
      </c>
      <c r="D6314" s="424" t="s">
        <v>393</v>
      </c>
      <c r="E6314" s="529" t="str">
        <f>VLOOKUP(D6314,Y$4:AA6316,2,FALSE)</f>
        <v xml:space="preserve"> پمپ بتن</v>
      </c>
      <c r="F6314" s="529" t="str">
        <f>VLOOKUP(D6314,Y$4:AA6316,3,FALSE)</f>
        <v>اسماعیل پور</v>
      </c>
      <c r="G6314" s="440">
        <v>0</v>
      </c>
      <c r="H6314" s="428"/>
      <c r="I6314" s="429"/>
      <c r="J6314" s="429"/>
      <c r="K6314" s="430"/>
    </row>
    <row r="6315" spans="2:11" x14ac:dyDescent="0.25">
      <c r="B6315" s="422">
        <f t="shared" si="98"/>
        <v>6313</v>
      </c>
      <c r="C6315" s="426">
        <v>45553</v>
      </c>
      <c r="D6315" s="424" t="s">
        <v>387</v>
      </c>
      <c r="E6315" s="529" t="str">
        <f>VLOOKUP(D6315,Y$4:AA6317,2,FALSE)</f>
        <v>کمپرسی تک</v>
      </c>
      <c r="F6315" s="529" t="str">
        <f>VLOOKUP(D6315,Y$4:AA6317,3,FALSE)</f>
        <v>جواد رضاپور</v>
      </c>
      <c r="G6315" s="440">
        <v>0</v>
      </c>
      <c r="H6315" s="428"/>
      <c r="I6315" s="429"/>
      <c r="J6315" s="429"/>
      <c r="K6315" s="430"/>
    </row>
    <row r="6316" spans="2:11" x14ac:dyDescent="0.25">
      <c r="B6316" s="422">
        <f t="shared" si="98"/>
        <v>6314</v>
      </c>
      <c r="C6316" s="426">
        <v>45553</v>
      </c>
      <c r="D6316" s="424" t="s">
        <v>388</v>
      </c>
      <c r="E6316" s="529" t="str">
        <f>VLOOKUP(D6316,Y$4:AA6318,2,FALSE)</f>
        <v>کمپرسی تک</v>
      </c>
      <c r="F6316" s="529" t="str">
        <f>VLOOKUP(D6316,Y$4:AA6318,3,FALSE)</f>
        <v>جواد رضاپور</v>
      </c>
      <c r="G6316" s="440">
        <v>0</v>
      </c>
      <c r="H6316" s="428"/>
      <c r="I6316" s="429"/>
      <c r="J6316" s="429"/>
      <c r="K6316" s="430"/>
    </row>
    <row r="6317" spans="2:11" x14ac:dyDescent="0.25">
      <c r="B6317" s="422">
        <f t="shared" si="98"/>
        <v>6315</v>
      </c>
      <c r="C6317" s="426">
        <v>45553</v>
      </c>
      <c r="D6317" s="424" t="s">
        <v>397</v>
      </c>
      <c r="E6317" s="529" t="str">
        <f>VLOOKUP(D6317,Y$4:AA6319,2,FALSE)</f>
        <v>لودر</v>
      </c>
      <c r="F6317" s="529" t="str">
        <f>VLOOKUP(D6317,Y$4:AA6319,3,FALSE)</f>
        <v>جواد رضاپور</v>
      </c>
      <c r="G6317" s="440">
        <v>0</v>
      </c>
      <c r="H6317" s="428"/>
      <c r="I6317" s="429"/>
      <c r="J6317" s="429"/>
      <c r="K6317" s="430"/>
    </row>
    <row r="6318" spans="2:11" x14ac:dyDescent="0.25">
      <c r="B6318" s="422">
        <f t="shared" si="98"/>
        <v>6316</v>
      </c>
      <c r="C6318" s="426">
        <v>45553</v>
      </c>
      <c r="D6318" s="424" t="s">
        <v>435</v>
      </c>
      <c r="E6318" s="529" t="str">
        <f>VLOOKUP(D6318,Y$4:AA6320,2,FALSE)</f>
        <v>بلدوزر</v>
      </c>
      <c r="F6318" s="529" t="str">
        <f>VLOOKUP(D6318,Y$4:AA6320,3,FALSE)</f>
        <v>جواد رضاپور</v>
      </c>
      <c r="G6318" s="440">
        <v>0</v>
      </c>
      <c r="H6318" s="428"/>
      <c r="I6318" s="429"/>
      <c r="J6318" s="429"/>
      <c r="K6318" s="430"/>
    </row>
    <row r="6319" spans="2:11" x14ac:dyDescent="0.25">
      <c r="B6319" s="422">
        <f t="shared" si="98"/>
        <v>6317</v>
      </c>
      <c r="C6319" s="426">
        <v>45553</v>
      </c>
      <c r="D6319" s="424" t="s">
        <v>436</v>
      </c>
      <c r="E6319" s="529" t="str">
        <f>VLOOKUP(D6319,Y$4:AA6321,2,FALSE)</f>
        <v>تانکر آب</v>
      </c>
      <c r="F6319" s="529" t="str">
        <f>VLOOKUP(D6319,Y$4:AA6321,3,FALSE)</f>
        <v>جواد رضاپور</v>
      </c>
      <c r="G6319" s="440">
        <v>0</v>
      </c>
      <c r="H6319" s="428"/>
      <c r="I6319" s="429"/>
      <c r="J6319" s="429"/>
      <c r="K6319" s="430"/>
    </row>
    <row r="6320" spans="2:11" x14ac:dyDescent="0.25">
      <c r="B6320" s="422">
        <f t="shared" si="98"/>
        <v>6318</v>
      </c>
      <c r="C6320" s="426">
        <v>45553</v>
      </c>
      <c r="D6320" s="425" t="s">
        <v>261</v>
      </c>
      <c r="E6320" s="529" t="str">
        <f>VLOOKUP(D6320,Y$4:AA6322,2,FALSE)</f>
        <v>تانکر آب</v>
      </c>
      <c r="F6320" s="529" t="str">
        <f>VLOOKUP(D6320,Y$4:AA6322,3,FALSE)</f>
        <v>خاکسارنژاد</v>
      </c>
      <c r="G6320" s="440">
        <v>0</v>
      </c>
      <c r="H6320" s="428"/>
      <c r="I6320" s="429"/>
      <c r="J6320" s="429"/>
      <c r="K6320" s="430"/>
    </row>
    <row r="6321" spans="2:11" x14ac:dyDescent="0.25">
      <c r="B6321" s="422">
        <f t="shared" si="98"/>
        <v>6319</v>
      </c>
      <c r="C6321" s="426">
        <v>45553</v>
      </c>
      <c r="D6321" s="431" t="s">
        <v>487</v>
      </c>
      <c r="E6321" s="529" t="str">
        <f>VLOOKUP(D6321,Y$4:AA6323,2,FALSE)</f>
        <v>کمپرسی تک</v>
      </c>
      <c r="F6321" s="529" t="str">
        <f>VLOOKUP(D6321,Y$4:AA6323,3,FALSE)</f>
        <v>رمضانی مقدم</v>
      </c>
      <c r="G6321" s="440">
        <v>0</v>
      </c>
      <c r="H6321" s="428"/>
      <c r="I6321" s="429"/>
      <c r="J6321" s="429"/>
      <c r="K6321" s="430"/>
    </row>
    <row r="6322" spans="2:11" x14ac:dyDescent="0.25">
      <c r="B6322" s="422">
        <f t="shared" si="98"/>
        <v>6320</v>
      </c>
      <c r="C6322" s="426">
        <v>45553</v>
      </c>
      <c r="D6322" s="431" t="s">
        <v>488</v>
      </c>
      <c r="E6322" s="529" t="str">
        <f>VLOOKUP(D6322,Y$4:AA6324,2,FALSE)</f>
        <v>کمپرسی تک</v>
      </c>
      <c r="F6322" s="529" t="str">
        <f>VLOOKUP(D6322,Y$4:AA6324,3,FALSE)</f>
        <v>رمضانی مقدم</v>
      </c>
      <c r="G6322" s="440">
        <v>0</v>
      </c>
      <c r="H6322" s="428"/>
      <c r="I6322" s="429"/>
      <c r="J6322" s="429"/>
      <c r="K6322" s="430"/>
    </row>
    <row r="6323" spans="2:11" x14ac:dyDescent="0.25">
      <c r="B6323" s="422">
        <f t="shared" si="98"/>
        <v>6321</v>
      </c>
      <c r="C6323" s="426">
        <v>45553</v>
      </c>
      <c r="D6323" s="431" t="s">
        <v>489</v>
      </c>
      <c r="E6323" s="529" t="str">
        <f>VLOOKUP(D6323,Y$4:AA6325,2,FALSE)</f>
        <v>کمپرسی تک</v>
      </c>
      <c r="F6323" s="529" t="str">
        <f>VLOOKUP(D6323,Y$4:AA6325,3,FALSE)</f>
        <v>رمضانی مقدم</v>
      </c>
      <c r="G6323" s="440">
        <v>200</v>
      </c>
      <c r="H6323" s="428"/>
      <c r="I6323" s="429"/>
      <c r="J6323" s="429"/>
      <c r="K6323" s="430"/>
    </row>
    <row r="6324" spans="2:11" x14ac:dyDescent="0.25">
      <c r="B6324" s="422">
        <f t="shared" si="98"/>
        <v>6322</v>
      </c>
      <c r="C6324" s="426">
        <v>45553</v>
      </c>
      <c r="D6324" s="431" t="s">
        <v>490</v>
      </c>
      <c r="E6324" s="529" t="str">
        <f>VLOOKUP(D6324,Y$4:AA6326,2,FALSE)</f>
        <v>کمپرسی تک</v>
      </c>
      <c r="F6324" s="529" t="str">
        <f>VLOOKUP(D6324,Y$4:AA6326,3,FALSE)</f>
        <v>رمضانی مقدم</v>
      </c>
      <c r="G6324" s="440">
        <v>200</v>
      </c>
      <c r="H6324" s="428"/>
      <c r="I6324" s="429"/>
      <c r="J6324" s="429"/>
      <c r="K6324" s="430"/>
    </row>
    <row r="6325" spans="2:11" x14ac:dyDescent="0.25">
      <c r="B6325" s="422">
        <f t="shared" si="98"/>
        <v>6323</v>
      </c>
      <c r="C6325" s="426">
        <v>45553</v>
      </c>
      <c r="D6325" s="431" t="s">
        <v>491</v>
      </c>
      <c r="E6325" s="529" t="str">
        <f>VLOOKUP(D6325,Y$4:AA6327,2,FALSE)</f>
        <v>لودر</v>
      </c>
      <c r="F6325" s="529" t="str">
        <f>VLOOKUP(D6325,Y$4:AA6327,3,FALSE)</f>
        <v>رمضانی مقدم</v>
      </c>
      <c r="G6325" s="440">
        <v>0</v>
      </c>
      <c r="H6325" s="428"/>
      <c r="I6325" s="429"/>
      <c r="J6325" s="429"/>
      <c r="K6325" s="430"/>
    </row>
    <row r="6326" spans="2:11" x14ac:dyDescent="0.25">
      <c r="B6326" s="422">
        <f t="shared" si="98"/>
        <v>6324</v>
      </c>
      <c r="C6326" s="426">
        <v>45553</v>
      </c>
      <c r="D6326" s="431" t="s">
        <v>364</v>
      </c>
      <c r="E6326" s="529" t="str">
        <f>VLOOKUP(D6326,Y$4:AA6328,2,FALSE)</f>
        <v>لودر</v>
      </c>
      <c r="F6326" s="529">
        <f>VLOOKUP(D6326,Y$4:AA6328,3,FALSE)</f>
        <v>0</v>
      </c>
      <c r="G6326" s="440">
        <v>0</v>
      </c>
      <c r="H6326" s="428"/>
      <c r="I6326" s="429"/>
      <c r="J6326" s="429"/>
      <c r="K6326" s="430"/>
    </row>
    <row r="6327" spans="2:11" x14ac:dyDescent="0.25">
      <c r="B6327" s="422">
        <f t="shared" si="98"/>
        <v>6325</v>
      </c>
      <c r="C6327" s="426">
        <v>45554</v>
      </c>
      <c r="D6327" s="424" t="s">
        <v>127</v>
      </c>
      <c r="E6327" s="529" t="str">
        <f>VLOOKUP(D6327,Y$4:AA6329,2,FALSE)</f>
        <v>بلدوزر</v>
      </c>
      <c r="F6327" s="529" t="str">
        <f>VLOOKUP(D6327,Y$4:AA6329,3,FALSE)</f>
        <v>شرکتی-رجب زاده</v>
      </c>
      <c r="G6327" s="443">
        <v>480</v>
      </c>
      <c r="H6327" s="428"/>
      <c r="I6327" s="429"/>
      <c r="J6327" s="429"/>
      <c r="K6327" s="430"/>
    </row>
    <row r="6328" spans="2:11" x14ac:dyDescent="0.25">
      <c r="B6328" s="422">
        <f t="shared" ref="B6328:B6391" si="99">ROW()-2</f>
        <v>6326</v>
      </c>
      <c r="C6328" s="426">
        <v>45554</v>
      </c>
      <c r="D6328" s="424" t="s">
        <v>297</v>
      </c>
      <c r="E6328" s="529" t="str">
        <f>VLOOKUP(D6328,Y$4:AA6330,2,FALSE)</f>
        <v>بلدوزر</v>
      </c>
      <c r="F6328" s="529" t="str">
        <f>VLOOKUP(D6328,Y$4:AA6330,3,FALSE)</f>
        <v>شرکتی-نخعی</v>
      </c>
      <c r="G6328" s="443">
        <v>0</v>
      </c>
      <c r="H6328" s="428"/>
      <c r="I6328" s="429"/>
      <c r="J6328" s="429"/>
      <c r="K6328" s="430"/>
    </row>
    <row r="6329" spans="2:11" x14ac:dyDescent="0.25">
      <c r="B6329" s="422">
        <f t="shared" si="99"/>
        <v>6327</v>
      </c>
      <c r="C6329" s="426">
        <v>45554</v>
      </c>
      <c r="D6329" s="424" t="s">
        <v>88</v>
      </c>
      <c r="E6329" s="529" t="str">
        <f>VLOOKUP(D6329,Y$4:AA6331,2,FALSE)</f>
        <v>گریدر  ۱۶g</v>
      </c>
      <c r="F6329" s="529" t="str">
        <f>VLOOKUP(D6329,Y$4:AA6331,3,FALSE)</f>
        <v>شرکتی-یگانه</v>
      </c>
      <c r="G6329" s="443">
        <v>0</v>
      </c>
      <c r="H6329" s="428"/>
      <c r="I6329" s="429"/>
      <c r="J6329" s="429"/>
      <c r="K6329" s="430"/>
    </row>
    <row r="6330" spans="2:11" x14ac:dyDescent="0.25">
      <c r="B6330" s="422">
        <f t="shared" si="99"/>
        <v>6328</v>
      </c>
      <c r="C6330" s="426">
        <v>45554</v>
      </c>
      <c r="D6330" s="424" t="s">
        <v>301</v>
      </c>
      <c r="E6330" s="529" t="str">
        <f>VLOOKUP(D6330,Y$4:AA6332,2,FALSE)</f>
        <v>گریدر  ۱۶g</v>
      </c>
      <c r="F6330" s="529" t="str">
        <f>VLOOKUP(D6330,Y$4:AA6332,3,FALSE)</f>
        <v>شرکتی-حسن پور</v>
      </c>
      <c r="G6330" s="443">
        <v>0</v>
      </c>
      <c r="H6330" s="428"/>
      <c r="I6330" s="429"/>
      <c r="J6330" s="429"/>
      <c r="K6330" s="430"/>
    </row>
    <row r="6331" spans="2:11" x14ac:dyDescent="0.25">
      <c r="B6331" s="422">
        <f t="shared" si="99"/>
        <v>6329</v>
      </c>
      <c r="C6331" s="426">
        <v>45554</v>
      </c>
      <c r="D6331" s="424" t="s">
        <v>120</v>
      </c>
      <c r="E6331" s="529" t="str">
        <f>VLOOKUP(D6331,Y$4:AA6333,2,FALSE)</f>
        <v>میکسراتکو</v>
      </c>
      <c r="F6331" s="529" t="str">
        <f>VLOOKUP(D6331,Y$4:AA6333,3,FALSE)</f>
        <v>شرکتی-شاکری</v>
      </c>
      <c r="G6331" s="443">
        <v>98</v>
      </c>
      <c r="H6331" s="428"/>
      <c r="I6331" s="429"/>
      <c r="J6331" s="429"/>
      <c r="K6331" s="430"/>
    </row>
    <row r="6332" spans="2:11" x14ac:dyDescent="0.25">
      <c r="B6332" s="422">
        <f t="shared" si="99"/>
        <v>6330</v>
      </c>
      <c r="C6332" s="426">
        <v>45554</v>
      </c>
      <c r="D6332" s="424" t="s">
        <v>122</v>
      </c>
      <c r="E6332" s="529" t="str">
        <f>VLOOKUP(D6332,Y$4:AA6334,2,FALSE)</f>
        <v>میکسر امیکو</v>
      </c>
      <c r="F6332" s="529" t="str">
        <f>VLOOKUP(D6332,Y$4:AA6334,3,FALSE)</f>
        <v>شرکتی-زراعتی</v>
      </c>
      <c r="G6332" s="443">
        <v>126</v>
      </c>
      <c r="H6332" s="428"/>
      <c r="I6332" s="429"/>
      <c r="J6332" s="429"/>
      <c r="K6332" s="430"/>
    </row>
    <row r="6333" spans="2:11" x14ac:dyDescent="0.25">
      <c r="B6333" s="422">
        <f t="shared" si="99"/>
        <v>6331</v>
      </c>
      <c r="C6333" s="426">
        <v>45554</v>
      </c>
      <c r="D6333" s="424" t="s">
        <v>356</v>
      </c>
      <c r="E6333" s="529" t="str">
        <f>VLOOKUP(D6333,Y$4:AA6335,2,FALSE)</f>
        <v>میکسر اتکو</v>
      </c>
      <c r="F6333" s="529" t="str">
        <f>VLOOKUP(D6333,Y$4:AA6335,3,FALSE)</f>
        <v>-</v>
      </c>
      <c r="G6333" s="443">
        <v>101</v>
      </c>
      <c r="H6333" s="428"/>
      <c r="I6333" s="429"/>
      <c r="J6333" s="429"/>
      <c r="K6333" s="430"/>
    </row>
    <row r="6334" spans="2:11" x14ac:dyDescent="0.25">
      <c r="B6334" s="422">
        <f t="shared" si="99"/>
        <v>6332</v>
      </c>
      <c r="C6334" s="426">
        <v>45554</v>
      </c>
      <c r="D6334" s="424" t="s">
        <v>460</v>
      </c>
      <c r="E6334" s="529" t="str">
        <f>VLOOKUP(D6334,Y$4:AA6336,2,FALSE)</f>
        <v>میکسر امیکو</v>
      </c>
      <c r="F6334" s="529" t="str">
        <f>VLOOKUP(D6334,Y$4:AA6336,3,FALSE)</f>
        <v>شرکتی-زراعتی</v>
      </c>
      <c r="G6334" s="443">
        <v>181</v>
      </c>
      <c r="H6334" s="428"/>
      <c r="I6334" s="429"/>
      <c r="J6334" s="429"/>
      <c r="K6334" s="430"/>
    </row>
    <row r="6335" spans="2:11" x14ac:dyDescent="0.25">
      <c r="B6335" s="422">
        <f t="shared" si="99"/>
        <v>6333</v>
      </c>
      <c r="C6335" s="426">
        <v>45554</v>
      </c>
      <c r="D6335" s="424" t="s">
        <v>119</v>
      </c>
      <c r="E6335" s="529" t="str">
        <f>VLOOKUP(D6335,Y$4:AA6337,2,FALSE)</f>
        <v>غلطک</v>
      </c>
      <c r="F6335" s="529" t="str">
        <f>VLOOKUP(D6335,Y$4:AA6337,3,FALSE)</f>
        <v>شرکتی-جمالی</v>
      </c>
      <c r="G6335" s="443">
        <v>0</v>
      </c>
      <c r="H6335" s="428"/>
      <c r="I6335" s="429"/>
      <c r="J6335" s="429"/>
      <c r="K6335" s="430"/>
    </row>
    <row r="6336" spans="2:11" x14ac:dyDescent="0.25">
      <c r="B6336" s="422">
        <f t="shared" si="99"/>
        <v>6334</v>
      </c>
      <c r="C6336" s="426">
        <v>45554</v>
      </c>
      <c r="D6336" s="424" t="s">
        <v>110</v>
      </c>
      <c r="E6336" s="529" t="str">
        <f>VLOOKUP(D6336,Y$4:AA6338,2,FALSE)</f>
        <v>غلطک</v>
      </c>
      <c r="F6336" s="529" t="str">
        <f>VLOOKUP(D6336,Y$4:AA6338,3,FALSE)</f>
        <v>شرکتی-شیری</v>
      </c>
      <c r="G6336" s="443">
        <v>0</v>
      </c>
      <c r="H6336" s="428"/>
      <c r="I6336" s="429"/>
      <c r="J6336" s="429"/>
      <c r="K6336" s="430"/>
    </row>
    <row r="6337" spans="2:11" x14ac:dyDescent="0.25">
      <c r="B6337" s="422">
        <f t="shared" si="99"/>
        <v>6335</v>
      </c>
      <c r="C6337" s="426">
        <v>45554</v>
      </c>
      <c r="D6337" s="424" t="s">
        <v>107</v>
      </c>
      <c r="E6337" s="529" t="str">
        <f>VLOOKUP(D6337,Y$4:AA6339,2,FALSE)</f>
        <v>غلطک</v>
      </c>
      <c r="F6337" s="529" t="str">
        <f>VLOOKUP(D6337,Y$4:AA6339,3,FALSE)</f>
        <v>شرکتی-دیانتی</v>
      </c>
      <c r="G6337" s="443">
        <v>105</v>
      </c>
      <c r="H6337" s="428"/>
      <c r="I6337" s="429"/>
      <c r="J6337" s="429"/>
      <c r="K6337" s="430"/>
    </row>
    <row r="6338" spans="2:11" x14ac:dyDescent="0.25">
      <c r="B6338" s="422">
        <f t="shared" si="99"/>
        <v>6336</v>
      </c>
      <c r="C6338" s="426">
        <v>45554</v>
      </c>
      <c r="D6338" s="424" t="s">
        <v>285</v>
      </c>
      <c r="E6338" s="529" t="str">
        <f>VLOOKUP(D6338,Y$4:AA6340,2,FALSE)</f>
        <v>غلطک</v>
      </c>
      <c r="F6338" s="529" t="str">
        <f>VLOOKUP(D6338,Y$4:AA6340,3,FALSE)</f>
        <v>شرکتی-شیری</v>
      </c>
      <c r="G6338" s="443">
        <v>145</v>
      </c>
      <c r="H6338" s="428"/>
      <c r="I6338" s="429"/>
      <c r="J6338" s="429"/>
      <c r="K6338" s="430"/>
    </row>
    <row r="6339" spans="2:11" x14ac:dyDescent="0.25">
      <c r="B6339" s="422">
        <f t="shared" si="99"/>
        <v>6337</v>
      </c>
      <c r="C6339" s="426">
        <v>45554</v>
      </c>
      <c r="D6339" s="424" t="s">
        <v>380</v>
      </c>
      <c r="E6339" s="529" t="str">
        <f>VLOOKUP(D6339,Y$4:AA6341,2,FALSE)</f>
        <v>غلطک</v>
      </c>
      <c r="F6339" s="529">
        <f>VLOOKUP(D6339,Y$4:AA6341,3,FALSE)</f>
        <v>0</v>
      </c>
      <c r="G6339" s="443">
        <v>73</v>
      </c>
      <c r="H6339" s="428"/>
      <c r="I6339" s="429"/>
      <c r="J6339" s="429"/>
      <c r="K6339" s="430"/>
    </row>
    <row r="6340" spans="2:11" x14ac:dyDescent="0.25">
      <c r="B6340" s="422">
        <f t="shared" si="99"/>
        <v>6338</v>
      </c>
      <c r="C6340" s="426">
        <v>45554</v>
      </c>
      <c r="D6340" s="424" t="s">
        <v>381</v>
      </c>
      <c r="E6340" s="529" t="str">
        <f>VLOOKUP(D6340,Y$4:AA6342,2,FALSE)</f>
        <v>غلطک</v>
      </c>
      <c r="F6340" s="529">
        <f>VLOOKUP(D6340,Y$4:AA6342,3,FALSE)</f>
        <v>0</v>
      </c>
      <c r="G6340" s="443">
        <v>0</v>
      </c>
      <c r="H6340" s="428"/>
      <c r="I6340" s="429"/>
      <c r="J6340" s="429"/>
      <c r="K6340" s="430"/>
    </row>
    <row r="6341" spans="2:11" x14ac:dyDescent="0.25">
      <c r="B6341" s="422">
        <f t="shared" si="99"/>
        <v>6339</v>
      </c>
      <c r="C6341" s="426">
        <v>45554</v>
      </c>
      <c r="D6341" s="424" t="s">
        <v>91</v>
      </c>
      <c r="E6341" s="529" t="str">
        <f>VLOOKUP(D6341,Y$4:AA6343,2,FALSE)</f>
        <v>کامیون کمپرسی</v>
      </c>
      <c r="F6341" s="529" t="str">
        <f>VLOOKUP(D6341,Y$4:AA6343,3,FALSE)</f>
        <v>شرکتی-یحیی زاده</v>
      </c>
      <c r="G6341" s="443">
        <v>132</v>
      </c>
      <c r="H6341" s="428"/>
      <c r="I6341" s="429"/>
      <c r="J6341" s="429"/>
      <c r="K6341" s="430"/>
    </row>
    <row r="6342" spans="2:11" x14ac:dyDescent="0.25">
      <c r="B6342" s="422">
        <f t="shared" si="99"/>
        <v>6340</v>
      </c>
      <c r="C6342" s="426">
        <v>45554</v>
      </c>
      <c r="D6342" s="424" t="s">
        <v>94</v>
      </c>
      <c r="E6342" s="529" t="str">
        <f>VLOOKUP(D6342,Y$4:AA6344,2,FALSE)</f>
        <v>کامیون کمپرسی</v>
      </c>
      <c r="F6342" s="529" t="str">
        <f>VLOOKUP(D6342,Y$4:AA6344,3,FALSE)</f>
        <v>شرکتی-نوروز غلامی</v>
      </c>
      <c r="G6342" s="443">
        <v>0</v>
      </c>
      <c r="H6342" s="428"/>
      <c r="I6342" s="429"/>
      <c r="J6342" s="429"/>
      <c r="K6342" s="430"/>
    </row>
    <row r="6343" spans="2:11" x14ac:dyDescent="0.25">
      <c r="B6343" s="422">
        <f t="shared" si="99"/>
        <v>6341</v>
      </c>
      <c r="C6343" s="426">
        <v>45554</v>
      </c>
      <c r="D6343" s="424" t="s">
        <v>117</v>
      </c>
      <c r="E6343" s="529" t="str">
        <f>VLOOKUP(D6343,Y$4:AA6345,2,FALSE)</f>
        <v>کامیون کمپرسی</v>
      </c>
      <c r="F6343" s="529" t="str">
        <f>VLOOKUP(D6343,Y$4:AA6345,3,FALSE)</f>
        <v>شرکتی-علیرضا اقلیمی</v>
      </c>
      <c r="G6343" s="443">
        <v>0</v>
      </c>
      <c r="H6343" s="428"/>
      <c r="I6343" s="429"/>
      <c r="J6343" s="429"/>
      <c r="K6343" s="430"/>
    </row>
    <row r="6344" spans="2:11" x14ac:dyDescent="0.25">
      <c r="B6344" s="422">
        <f t="shared" si="99"/>
        <v>6342</v>
      </c>
      <c r="C6344" s="426">
        <v>45554</v>
      </c>
      <c r="D6344" s="424" t="s">
        <v>130</v>
      </c>
      <c r="E6344" s="529" t="str">
        <f>VLOOKUP(D6344,Y$4:AA6346,2,FALSE)</f>
        <v>تانکر ابپاش بنز</v>
      </c>
      <c r="F6344" s="529" t="str">
        <f>VLOOKUP(D6344,Y$4:AA6346,3,FALSE)</f>
        <v>شرکتی-بارانی</v>
      </c>
      <c r="G6344" s="443">
        <v>64</v>
      </c>
      <c r="H6344" s="428"/>
      <c r="I6344" s="429"/>
      <c r="J6344" s="429"/>
      <c r="K6344" s="430"/>
    </row>
    <row r="6345" spans="2:11" x14ac:dyDescent="0.25">
      <c r="B6345" s="422">
        <f t="shared" si="99"/>
        <v>6343</v>
      </c>
      <c r="C6345" s="426">
        <v>45554</v>
      </c>
      <c r="D6345" s="424" t="s">
        <v>96</v>
      </c>
      <c r="E6345" s="529" t="str">
        <f>VLOOKUP(D6345,Y$4:AA6347,2,FALSE)</f>
        <v>تانکر ابپاش بنز</v>
      </c>
      <c r="F6345" s="529" t="str">
        <f>VLOOKUP(D6345,Y$4:AA6347,3,FALSE)</f>
        <v>شرکتی-میامی</v>
      </c>
      <c r="G6345" s="443">
        <v>57</v>
      </c>
      <c r="H6345" s="428"/>
      <c r="I6345" s="429"/>
      <c r="J6345" s="429"/>
      <c r="K6345" s="430"/>
    </row>
    <row r="6346" spans="2:11" x14ac:dyDescent="0.25">
      <c r="B6346" s="422">
        <f t="shared" si="99"/>
        <v>6344</v>
      </c>
      <c r="C6346" s="426">
        <v>45554</v>
      </c>
      <c r="D6346" s="424" t="s">
        <v>114</v>
      </c>
      <c r="E6346" s="529" t="str">
        <f>VLOOKUP(D6346,Y$4:AA6348,2,FALSE)</f>
        <v>تانکر سوخت بنز</v>
      </c>
      <c r="F6346" s="529" t="str">
        <f>VLOOKUP(D6346,Y$4:AA6348,3,FALSE)</f>
        <v>شرکتی-برات زاده- از تاریخ 1 تیرماه</v>
      </c>
      <c r="G6346" s="443">
        <v>0</v>
      </c>
      <c r="H6346" s="428"/>
      <c r="I6346" s="429"/>
      <c r="J6346" s="429"/>
      <c r="K6346" s="430"/>
    </row>
    <row r="6347" spans="2:11" x14ac:dyDescent="0.25">
      <c r="B6347" s="422">
        <f t="shared" si="99"/>
        <v>6345</v>
      </c>
      <c r="C6347" s="426">
        <v>45554</v>
      </c>
      <c r="D6347" s="421" t="s">
        <v>399</v>
      </c>
      <c r="E6347" s="529" t="str">
        <f>VLOOKUP(D6347,Y$4:AA6349,2,FALSE)</f>
        <v xml:space="preserve"> لودر</v>
      </c>
      <c r="F6347" s="529" t="str">
        <f>VLOOKUP(D6347,Y$4:AA6349,3,FALSE)</f>
        <v>شرکتی-پیروزی</v>
      </c>
      <c r="G6347" s="443">
        <v>0</v>
      </c>
      <c r="H6347" s="428"/>
      <c r="I6347" s="429"/>
      <c r="J6347" s="429"/>
      <c r="K6347" s="430"/>
    </row>
    <row r="6348" spans="2:11" x14ac:dyDescent="0.25">
      <c r="B6348" s="422">
        <f t="shared" si="99"/>
        <v>6346</v>
      </c>
      <c r="C6348" s="426">
        <v>45554</v>
      </c>
      <c r="D6348" s="424" t="s">
        <v>158</v>
      </c>
      <c r="E6348" s="529" t="str">
        <f>VLOOKUP(D6348,Y$4:AA6350,2,FALSE)</f>
        <v>بیل مکانیکی</v>
      </c>
      <c r="F6348" s="529" t="str">
        <f>VLOOKUP(D6348,Y$4:AA6350,3,FALSE)</f>
        <v>تکبری</v>
      </c>
      <c r="G6348" s="443">
        <v>0</v>
      </c>
      <c r="H6348" s="428"/>
      <c r="I6348" s="429"/>
      <c r="J6348" s="429"/>
      <c r="K6348" s="430"/>
    </row>
    <row r="6349" spans="2:11" x14ac:dyDescent="0.25">
      <c r="B6349" s="422">
        <f t="shared" si="99"/>
        <v>6347</v>
      </c>
      <c r="C6349" s="426">
        <v>45554</v>
      </c>
      <c r="D6349" s="424" t="s">
        <v>144</v>
      </c>
      <c r="E6349" s="529" t="str">
        <f>VLOOKUP(D6349,Y$4:AA6351,2,FALSE)</f>
        <v>بلدوزر D85</v>
      </c>
      <c r="F6349" s="529" t="str">
        <f>VLOOKUP(D6349,Y$4:AA6351,3,FALSE)</f>
        <v>اکبری</v>
      </c>
      <c r="G6349" s="443">
        <v>170</v>
      </c>
      <c r="H6349" s="428"/>
      <c r="I6349" s="429"/>
      <c r="J6349" s="429"/>
      <c r="K6349" s="430"/>
    </row>
    <row r="6350" spans="2:11" x14ac:dyDescent="0.25">
      <c r="B6350" s="422">
        <f t="shared" si="99"/>
        <v>6348</v>
      </c>
      <c r="C6350" s="426">
        <v>45554</v>
      </c>
      <c r="D6350" s="424" t="s">
        <v>146</v>
      </c>
      <c r="E6350" s="529" t="str">
        <f>VLOOKUP(D6350,Y$4:AA6352,2,FALSE)</f>
        <v>بلدوزر D85</v>
      </c>
      <c r="F6350" s="529" t="str">
        <f>VLOOKUP(D6350,Y$4:AA6352,3,FALSE)</f>
        <v>اکبری</v>
      </c>
      <c r="G6350" s="443">
        <v>0</v>
      </c>
      <c r="H6350" s="428"/>
      <c r="I6350" s="429"/>
      <c r="J6350" s="429"/>
      <c r="K6350" s="430"/>
    </row>
    <row r="6351" spans="2:11" x14ac:dyDescent="0.25">
      <c r="B6351" s="422">
        <f t="shared" si="99"/>
        <v>6349</v>
      </c>
      <c r="C6351" s="426">
        <v>45554</v>
      </c>
      <c r="D6351" s="424" t="s">
        <v>147</v>
      </c>
      <c r="E6351" s="529" t="str">
        <f>VLOOKUP(D6351,Y$4:AA6353,2,FALSE)</f>
        <v>بلدوزر کاترپیلار D8</v>
      </c>
      <c r="F6351" s="529" t="str">
        <f>VLOOKUP(D6351,Y$4:AA6353,3,FALSE)</f>
        <v>حسن پور</v>
      </c>
      <c r="G6351" s="443">
        <v>0</v>
      </c>
      <c r="H6351" s="428"/>
      <c r="I6351" s="429"/>
      <c r="J6351" s="429"/>
      <c r="K6351" s="430"/>
    </row>
    <row r="6352" spans="2:11" x14ac:dyDescent="0.25">
      <c r="B6352" s="422">
        <f t="shared" si="99"/>
        <v>6350</v>
      </c>
      <c r="C6352" s="426">
        <v>45554</v>
      </c>
      <c r="D6352" s="424" t="s">
        <v>162</v>
      </c>
      <c r="E6352" s="529" t="str">
        <f>VLOOKUP(D6352,Y$4:AA6354,2,FALSE)</f>
        <v>بیل مکانیکی</v>
      </c>
      <c r="F6352" s="529" t="str">
        <f>VLOOKUP(D6352,Y$4:AA6354,3,FALSE)</f>
        <v>رضاپور</v>
      </c>
      <c r="G6352" s="443">
        <v>125</v>
      </c>
      <c r="H6352" s="428"/>
      <c r="I6352" s="429"/>
      <c r="J6352" s="429"/>
      <c r="K6352" s="430"/>
    </row>
    <row r="6353" spans="2:11" x14ac:dyDescent="0.25">
      <c r="B6353" s="422">
        <f t="shared" si="99"/>
        <v>6351</v>
      </c>
      <c r="C6353" s="426">
        <v>45554</v>
      </c>
      <c r="D6353" s="424" t="s">
        <v>398</v>
      </c>
      <c r="E6353" s="529" t="str">
        <f>VLOOKUP(D6353,Y$4:AA6355,2,FALSE)</f>
        <v>بلدوزر</v>
      </c>
      <c r="F6353" s="529" t="str">
        <f>VLOOKUP(D6353,Y$4:AA6355,3,FALSE)</f>
        <v>جواد رضاپور</v>
      </c>
      <c r="G6353" s="443">
        <v>189</v>
      </c>
      <c r="H6353" s="428"/>
      <c r="I6353" s="429"/>
      <c r="J6353" s="429"/>
      <c r="K6353" s="430"/>
    </row>
    <row r="6354" spans="2:11" x14ac:dyDescent="0.25">
      <c r="B6354" s="422">
        <f t="shared" si="99"/>
        <v>6352</v>
      </c>
      <c r="C6354" s="426">
        <v>45554</v>
      </c>
      <c r="D6354" s="424" t="s">
        <v>149</v>
      </c>
      <c r="E6354" s="529" t="str">
        <f>VLOOKUP(D6354,Y$4:AA6356,2,FALSE)</f>
        <v>لودر ZL50</v>
      </c>
      <c r="F6354" s="529" t="str">
        <f>VLOOKUP(D6354,Y$4:AA6356,3,FALSE)</f>
        <v>میرزایی</v>
      </c>
      <c r="G6354" s="443">
        <v>0</v>
      </c>
      <c r="H6354" s="428"/>
      <c r="I6354" s="429"/>
      <c r="J6354" s="429"/>
      <c r="K6354" s="430"/>
    </row>
    <row r="6355" spans="2:11" x14ac:dyDescent="0.25">
      <c r="B6355" s="422">
        <f t="shared" si="99"/>
        <v>6353</v>
      </c>
      <c r="C6355" s="426">
        <v>45554</v>
      </c>
      <c r="D6355" s="424" t="s">
        <v>150</v>
      </c>
      <c r="E6355" s="529" t="str">
        <f>VLOOKUP(D6355,Y$4:AA6357,2,FALSE)</f>
        <v>کامیون کمپرسی</v>
      </c>
      <c r="F6355" s="529" t="str">
        <f>VLOOKUP(D6355,Y$4:AA6357,3,FALSE)</f>
        <v>میرزایی</v>
      </c>
      <c r="G6355" s="443">
        <v>181</v>
      </c>
      <c r="H6355" s="428"/>
      <c r="I6355" s="429"/>
      <c r="J6355" s="429"/>
      <c r="K6355" s="430"/>
    </row>
    <row r="6356" spans="2:11" x14ac:dyDescent="0.25">
      <c r="B6356" s="422">
        <f t="shared" si="99"/>
        <v>6354</v>
      </c>
      <c r="C6356" s="426">
        <v>45554</v>
      </c>
      <c r="D6356" s="424" t="s">
        <v>152</v>
      </c>
      <c r="E6356" s="529" t="str">
        <f>VLOOKUP(D6356,Y$4:AA6358,2,FALSE)</f>
        <v>کامیون کمپرسی</v>
      </c>
      <c r="F6356" s="529" t="str">
        <f>VLOOKUP(D6356,Y$4:AA6358,3,FALSE)</f>
        <v>میرزایی</v>
      </c>
      <c r="G6356" s="443">
        <v>0</v>
      </c>
      <c r="H6356" s="428"/>
      <c r="I6356" s="429"/>
      <c r="J6356" s="429"/>
      <c r="K6356" s="430"/>
    </row>
    <row r="6357" spans="2:11" x14ac:dyDescent="0.25">
      <c r="B6357" s="422">
        <f t="shared" si="99"/>
        <v>6355</v>
      </c>
      <c r="C6357" s="426">
        <v>45554</v>
      </c>
      <c r="D6357" s="424" t="s">
        <v>153</v>
      </c>
      <c r="E6357" s="529" t="str">
        <f>VLOOKUP(D6357,Y$4:AA6359,2,FALSE)</f>
        <v>کامیون کمپرسی</v>
      </c>
      <c r="F6357" s="529" t="str">
        <f>VLOOKUP(D6357,Y$4:AA6359,3,FALSE)</f>
        <v>میرزایی</v>
      </c>
      <c r="G6357" s="443">
        <v>0</v>
      </c>
      <c r="H6357" s="428"/>
      <c r="I6357" s="429"/>
      <c r="J6357" s="429"/>
      <c r="K6357" s="430"/>
    </row>
    <row r="6358" spans="2:11" x14ac:dyDescent="0.25">
      <c r="B6358" s="422">
        <f t="shared" si="99"/>
        <v>6356</v>
      </c>
      <c r="C6358" s="426">
        <v>45554</v>
      </c>
      <c r="D6358" s="424" t="s">
        <v>137</v>
      </c>
      <c r="E6358" s="529" t="str">
        <f>VLOOKUP(D6358,Y$4:AA6360,2,FALSE)</f>
        <v>بیل مکانیکی</v>
      </c>
      <c r="F6358" s="529" t="str">
        <f>VLOOKUP(D6358,Y$4:AA6360,3,FALSE)</f>
        <v>انصاری</v>
      </c>
      <c r="G6358" s="443">
        <v>0</v>
      </c>
      <c r="H6358" s="428"/>
      <c r="I6358" s="429"/>
      <c r="J6358" s="429"/>
      <c r="K6358" s="430"/>
    </row>
    <row r="6359" spans="2:11" x14ac:dyDescent="0.25">
      <c r="B6359" s="422">
        <f t="shared" si="99"/>
        <v>6357</v>
      </c>
      <c r="C6359" s="426">
        <v>45554</v>
      </c>
      <c r="D6359" s="424" t="s">
        <v>139</v>
      </c>
      <c r="E6359" s="529" t="str">
        <f>VLOOKUP(D6359,Y$4:AA6361,2,FALSE)</f>
        <v>بیل مکانیکی</v>
      </c>
      <c r="F6359" s="529" t="str">
        <f>VLOOKUP(D6359,Y$4:AA6361,3,FALSE)</f>
        <v>انصاری</v>
      </c>
      <c r="G6359" s="443">
        <v>254</v>
      </c>
      <c r="H6359" s="428"/>
      <c r="I6359" s="429"/>
      <c r="J6359" s="429"/>
      <c r="K6359" s="430"/>
    </row>
    <row r="6360" spans="2:11" x14ac:dyDescent="0.25">
      <c r="B6360" s="422">
        <f t="shared" si="99"/>
        <v>6358</v>
      </c>
      <c r="C6360" s="426">
        <v>45554</v>
      </c>
      <c r="D6360" s="424" t="s">
        <v>141</v>
      </c>
      <c r="E6360" s="529" t="str">
        <f>VLOOKUP(D6360,Y$4:AA6362,2,FALSE)</f>
        <v>کامیون کمپرسی</v>
      </c>
      <c r="F6360" s="529" t="str">
        <f>VLOOKUP(D6360,Y$4:AA6362,3,FALSE)</f>
        <v>انصاری</v>
      </c>
      <c r="G6360" s="443">
        <v>0</v>
      </c>
      <c r="H6360" s="428"/>
      <c r="I6360" s="429"/>
      <c r="J6360" s="429"/>
      <c r="K6360" s="430"/>
    </row>
    <row r="6361" spans="2:11" x14ac:dyDescent="0.25">
      <c r="B6361" s="422">
        <f t="shared" si="99"/>
        <v>6359</v>
      </c>
      <c r="C6361" s="426">
        <v>45554</v>
      </c>
      <c r="D6361" s="424" t="s">
        <v>142</v>
      </c>
      <c r="E6361" s="529" t="str">
        <f>VLOOKUP(D6361,Y$4:AA6363,2,FALSE)</f>
        <v>کامیون کمپرسی</v>
      </c>
      <c r="F6361" s="529" t="str">
        <f>VLOOKUP(D6361,Y$4:AA6363,3,FALSE)</f>
        <v>انصاری</v>
      </c>
      <c r="G6361" s="443">
        <v>0</v>
      </c>
      <c r="H6361" s="428"/>
      <c r="I6361" s="429"/>
      <c r="J6361" s="429"/>
      <c r="K6361" s="430"/>
    </row>
    <row r="6362" spans="2:11" x14ac:dyDescent="0.25">
      <c r="B6362" s="422">
        <f t="shared" si="99"/>
        <v>6360</v>
      </c>
      <c r="C6362" s="426">
        <v>45554</v>
      </c>
      <c r="D6362" s="424" t="s">
        <v>143</v>
      </c>
      <c r="E6362" s="529" t="str">
        <f>VLOOKUP(D6362,Y$4:AA6364,2,FALSE)</f>
        <v>کامیون کمپرسی</v>
      </c>
      <c r="F6362" s="529" t="str">
        <f>VLOOKUP(D6362,Y$4:AA6364,3,FALSE)</f>
        <v>انصاری</v>
      </c>
      <c r="G6362" s="443">
        <v>0</v>
      </c>
      <c r="H6362" s="428"/>
      <c r="I6362" s="429"/>
      <c r="J6362" s="429"/>
      <c r="K6362" s="430"/>
    </row>
    <row r="6363" spans="2:11" x14ac:dyDescent="0.25">
      <c r="B6363" s="422">
        <f t="shared" si="99"/>
        <v>6361</v>
      </c>
      <c r="C6363" s="426">
        <v>45554</v>
      </c>
      <c r="D6363" s="424" t="s">
        <v>136</v>
      </c>
      <c r="E6363" s="529" t="str">
        <f>VLOOKUP(D6363,Y$4:AA6365,2,FALSE)</f>
        <v>بلدوزر</v>
      </c>
      <c r="F6363" s="529" t="str">
        <f>VLOOKUP(D6363,Y$4:AA6365,3,FALSE)</f>
        <v>انصاری</v>
      </c>
      <c r="G6363" s="443">
        <v>0</v>
      </c>
      <c r="H6363" s="428"/>
      <c r="I6363" s="429"/>
      <c r="J6363" s="429"/>
      <c r="K6363" s="430"/>
    </row>
    <row r="6364" spans="2:11" x14ac:dyDescent="0.25">
      <c r="B6364" s="422">
        <f t="shared" si="99"/>
        <v>6362</v>
      </c>
      <c r="C6364" s="426">
        <v>45554</v>
      </c>
      <c r="D6364" s="424" t="s">
        <v>286</v>
      </c>
      <c r="E6364" s="529" t="str">
        <f>VLOOKUP(D6364,Y$4:AA6366,2,FALSE)</f>
        <v>بلدوزر</v>
      </c>
      <c r="F6364" s="529" t="str">
        <f>VLOOKUP(D6364,Y$4:AA6366,3,FALSE)</f>
        <v>انصاری</v>
      </c>
      <c r="G6364" s="443">
        <v>0</v>
      </c>
      <c r="H6364" s="428"/>
      <c r="I6364" s="429"/>
      <c r="J6364" s="429"/>
      <c r="K6364" s="430"/>
    </row>
    <row r="6365" spans="2:11" x14ac:dyDescent="0.25">
      <c r="B6365" s="422">
        <f t="shared" si="99"/>
        <v>6363</v>
      </c>
      <c r="C6365" s="426">
        <v>45554</v>
      </c>
      <c r="D6365" s="424" t="s">
        <v>155</v>
      </c>
      <c r="E6365" s="529" t="str">
        <f>VLOOKUP(D6365,Y$4:AA6367,2,FALSE)</f>
        <v>لودر</v>
      </c>
      <c r="F6365" s="529" t="str">
        <f>VLOOKUP(D6365,Y$4:AA6367,3,FALSE)</f>
        <v>صداقت</v>
      </c>
      <c r="G6365" s="443">
        <v>136</v>
      </c>
      <c r="H6365" s="428"/>
      <c r="I6365" s="429"/>
      <c r="J6365" s="429"/>
      <c r="K6365" s="430"/>
    </row>
    <row r="6366" spans="2:11" x14ac:dyDescent="0.25">
      <c r="B6366" s="422">
        <f t="shared" si="99"/>
        <v>6364</v>
      </c>
      <c r="C6366" s="426">
        <v>45554</v>
      </c>
      <c r="D6366" s="424" t="s">
        <v>156</v>
      </c>
      <c r="E6366" s="529" t="str">
        <f>VLOOKUP(D6366,Y$4:AA6368,2,FALSE)</f>
        <v>کامیون کمپرسی</v>
      </c>
      <c r="F6366" s="529" t="str">
        <f>VLOOKUP(D6366,Y$4:AA6368,3,FALSE)</f>
        <v>صداقت</v>
      </c>
      <c r="G6366" s="443">
        <v>200</v>
      </c>
      <c r="H6366" s="428"/>
      <c r="I6366" s="429"/>
      <c r="J6366" s="429"/>
      <c r="K6366" s="430"/>
    </row>
    <row r="6367" spans="2:11" x14ac:dyDescent="0.25">
      <c r="B6367" s="422">
        <f t="shared" si="99"/>
        <v>6365</v>
      </c>
      <c r="C6367" s="426">
        <v>45554</v>
      </c>
      <c r="D6367" s="424" t="s">
        <v>157</v>
      </c>
      <c r="E6367" s="529" t="str">
        <f>VLOOKUP(D6367,Y$4:AA6369,2,FALSE)</f>
        <v>کامیون کمپرسی</v>
      </c>
      <c r="F6367" s="529" t="str">
        <f>VLOOKUP(D6367,Y$4:AA6369,3,FALSE)</f>
        <v>صداقت</v>
      </c>
      <c r="G6367" s="443">
        <v>0</v>
      </c>
      <c r="H6367" s="428"/>
      <c r="I6367" s="429"/>
      <c r="J6367" s="429"/>
      <c r="K6367" s="430"/>
    </row>
    <row r="6368" spans="2:11" x14ac:dyDescent="0.25">
      <c r="B6368" s="422">
        <f t="shared" si="99"/>
        <v>6366</v>
      </c>
      <c r="C6368" s="426">
        <v>45554</v>
      </c>
      <c r="D6368" s="424" t="s">
        <v>302</v>
      </c>
      <c r="E6368" s="529" t="str">
        <f>VLOOKUP(D6368,Y$4:AA6370,2,FALSE)</f>
        <v>کامیون کمپرسی</v>
      </c>
      <c r="F6368" s="529" t="str">
        <f>VLOOKUP(D6368,Y$4:AA6370,3,FALSE)</f>
        <v>صداقت</v>
      </c>
      <c r="G6368" s="443">
        <v>0</v>
      </c>
      <c r="H6368" s="428"/>
      <c r="I6368" s="429"/>
      <c r="J6368" s="429"/>
      <c r="K6368" s="430"/>
    </row>
    <row r="6369" spans="2:11" x14ac:dyDescent="0.25">
      <c r="B6369" s="422">
        <f t="shared" si="99"/>
        <v>6367</v>
      </c>
      <c r="C6369" s="426">
        <v>45554</v>
      </c>
      <c r="D6369" s="424" t="s">
        <v>266</v>
      </c>
      <c r="E6369" s="529" t="str">
        <f>VLOOKUP(D6369,Y$4:AA6371,2,FALSE)</f>
        <v>کامیون کمپرسی</v>
      </c>
      <c r="F6369" s="529" t="str">
        <f>VLOOKUP(D6369,Y$4:AA6371,3,FALSE)</f>
        <v>انصاری</v>
      </c>
      <c r="G6369" s="443">
        <v>0</v>
      </c>
      <c r="H6369" s="428"/>
      <c r="I6369" s="429"/>
      <c r="J6369" s="429"/>
      <c r="K6369" s="430"/>
    </row>
    <row r="6370" spans="2:11" x14ac:dyDescent="0.25">
      <c r="B6370" s="422">
        <f t="shared" si="99"/>
        <v>6368</v>
      </c>
      <c r="C6370" s="426">
        <v>45554</v>
      </c>
      <c r="D6370" s="424" t="s">
        <v>267</v>
      </c>
      <c r="E6370" s="529" t="str">
        <f>VLOOKUP(D6370,Y$4:AA6372,2,FALSE)</f>
        <v>کامیون کمپرسی</v>
      </c>
      <c r="F6370" s="529" t="str">
        <f>VLOOKUP(D6370,Y$4:AA6372,3,FALSE)</f>
        <v>انصاری</v>
      </c>
      <c r="G6370" s="443">
        <v>0</v>
      </c>
      <c r="H6370" s="428"/>
      <c r="I6370" s="429"/>
      <c r="J6370" s="429"/>
      <c r="K6370" s="430"/>
    </row>
    <row r="6371" spans="2:11" x14ac:dyDescent="0.25">
      <c r="B6371" s="422">
        <f t="shared" si="99"/>
        <v>6369</v>
      </c>
      <c r="C6371" s="426">
        <v>45554</v>
      </c>
      <c r="D6371" s="424" t="s">
        <v>258</v>
      </c>
      <c r="E6371" s="529" t="str">
        <f>VLOOKUP(D6371,Y$4:AA6373,2,FALSE)</f>
        <v>کامیون کمپرسی</v>
      </c>
      <c r="F6371" s="529" t="str">
        <f>VLOOKUP(D6371,Y$4:AA6373,3,FALSE)</f>
        <v>انصاری</v>
      </c>
      <c r="G6371" s="443">
        <v>0</v>
      </c>
      <c r="H6371" s="428"/>
      <c r="I6371" s="429"/>
      <c r="J6371" s="429"/>
      <c r="K6371" s="430"/>
    </row>
    <row r="6372" spans="2:11" x14ac:dyDescent="0.25">
      <c r="B6372" s="422">
        <f t="shared" si="99"/>
        <v>6370</v>
      </c>
      <c r="C6372" s="426">
        <v>45554</v>
      </c>
      <c r="D6372" s="424" t="s">
        <v>179</v>
      </c>
      <c r="E6372" s="529" t="str">
        <f>VLOOKUP(D6372,Y$4:AA6374,2,FALSE)</f>
        <v>تانکر آب</v>
      </c>
      <c r="F6372" s="529" t="str">
        <f>VLOOKUP(D6372,Y$4:AA6374,3,FALSE)</f>
        <v>گلپایگانی</v>
      </c>
      <c r="G6372" s="443">
        <v>0</v>
      </c>
      <c r="H6372" s="428"/>
      <c r="I6372" s="429"/>
      <c r="J6372" s="429"/>
      <c r="K6372" s="430"/>
    </row>
    <row r="6373" spans="2:11" x14ac:dyDescent="0.25">
      <c r="B6373" s="422">
        <f t="shared" si="99"/>
        <v>6371</v>
      </c>
      <c r="C6373" s="426">
        <v>45554</v>
      </c>
      <c r="D6373" s="424" t="s">
        <v>164</v>
      </c>
      <c r="E6373" s="529" t="str">
        <f>VLOOKUP(D6373,Y$4:AA6375,2,FALSE)</f>
        <v>گریدر 14G</v>
      </c>
      <c r="F6373" s="529" t="str">
        <f>VLOOKUP(D6373,Y$4:AA6375,3,FALSE)</f>
        <v>محمد پور</v>
      </c>
      <c r="G6373" s="443">
        <v>0</v>
      </c>
      <c r="H6373" s="428"/>
      <c r="I6373" s="429"/>
      <c r="J6373" s="429"/>
      <c r="K6373" s="430"/>
    </row>
    <row r="6374" spans="2:11" x14ac:dyDescent="0.25">
      <c r="B6374" s="422">
        <f t="shared" si="99"/>
        <v>6372</v>
      </c>
      <c r="C6374" s="426">
        <v>45554</v>
      </c>
      <c r="D6374" s="424" t="s">
        <v>168</v>
      </c>
      <c r="E6374" s="529" t="str">
        <f>VLOOKUP(D6374,Y$4:AA6376,2,FALSE)</f>
        <v>غلطک کششی</v>
      </c>
      <c r="F6374" s="529" t="str">
        <f>VLOOKUP(D6374,Y$4:AA6376,3,FALSE)</f>
        <v>محمد پور</v>
      </c>
      <c r="G6374" s="443">
        <v>0</v>
      </c>
      <c r="H6374" s="428"/>
      <c r="I6374" s="429"/>
      <c r="J6374" s="429"/>
      <c r="K6374" s="430"/>
    </row>
    <row r="6375" spans="2:11" x14ac:dyDescent="0.25">
      <c r="B6375" s="422">
        <f t="shared" si="99"/>
        <v>6373</v>
      </c>
      <c r="C6375" s="426">
        <v>45554</v>
      </c>
      <c r="D6375" s="424" t="s">
        <v>171</v>
      </c>
      <c r="E6375" s="529" t="str">
        <f>VLOOKUP(D6375,Y$4:AA6377,2,FALSE)</f>
        <v>غلطک کششی</v>
      </c>
      <c r="F6375" s="529" t="str">
        <f>VLOOKUP(D6375,Y$4:AA6377,3,FALSE)</f>
        <v>محمد پور</v>
      </c>
      <c r="G6375" s="443">
        <v>0</v>
      </c>
      <c r="H6375" s="428"/>
      <c r="I6375" s="429"/>
      <c r="J6375" s="429"/>
      <c r="K6375" s="430"/>
    </row>
    <row r="6376" spans="2:11" x14ac:dyDescent="0.25">
      <c r="B6376" s="422">
        <f t="shared" si="99"/>
        <v>6374</v>
      </c>
      <c r="C6376" s="426">
        <v>45554</v>
      </c>
      <c r="D6376" s="424" t="s">
        <v>172</v>
      </c>
      <c r="E6376" s="529" t="str">
        <f>VLOOKUP(D6376,Y$4:AA6378,2,FALSE)</f>
        <v>لودر</v>
      </c>
      <c r="F6376" s="529" t="str">
        <f>VLOOKUP(D6376,Y$4:AA6378,3,FALSE)</f>
        <v>محمد پور</v>
      </c>
      <c r="G6376" s="443">
        <v>148</v>
      </c>
      <c r="H6376" s="428"/>
      <c r="I6376" s="429"/>
      <c r="J6376" s="429"/>
      <c r="K6376" s="430"/>
    </row>
    <row r="6377" spans="2:11" x14ac:dyDescent="0.25">
      <c r="B6377" s="422">
        <f t="shared" si="99"/>
        <v>6375</v>
      </c>
      <c r="C6377" s="426">
        <v>45554</v>
      </c>
      <c r="D6377" s="424" t="s">
        <v>173</v>
      </c>
      <c r="E6377" s="529" t="str">
        <f>VLOOKUP(D6377,Y$4:AA6379,2,FALSE)</f>
        <v>تانکر آب</v>
      </c>
      <c r="F6377" s="529" t="str">
        <f>VLOOKUP(D6377,Y$4:AA6379,3,FALSE)</f>
        <v>محمد پور</v>
      </c>
      <c r="G6377" s="443">
        <v>0</v>
      </c>
      <c r="H6377" s="428"/>
      <c r="I6377" s="429"/>
      <c r="J6377" s="429"/>
      <c r="K6377" s="430"/>
    </row>
    <row r="6378" spans="2:11" x14ac:dyDescent="0.25">
      <c r="B6378" s="422">
        <f t="shared" si="99"/>
        <v>6376</v>
      </c>
      <c r="C6378" s="426">
        <v>45554</v>
      </c>
      <c r="D6378" s="424" t="s">
        <v>174</v>
      </c>
      <c r="E6378" s="529" t="str">
        <f>VLOOKUP(D6378,Y$4:AA6380,2,FALSE)</f>
        <v>غلطک پاچه بزی</v>
      </c>
      <c r="F6378" s="529" t="str">
        <f>VLOOKUP(D6378,Y$4:AA6380,3,FALSE)</f>
        <v>محمد پور</v>
      </c>
      <c r="G6378" s="443">
        <v>0</v>
      </c>
      <c r="H6378" s="428"/>
      <c r="I6378" s="429"/>
      <c r="J6378" s="429"/>
      <c r="K6378" s="430"/>
    </row>
    <row r="6379" spans="2:11" x14ac:dyDescent="0.25">
      <c r="B6379" s="422">
        <f t="shared" si="99"/>
        <v>6377</v>
      </c>
      <c r="C6379" s="426">
        <v>45554</v>
      </c>
      <c r="D6379" s="424" t="s">
        <v>176</v>
      </c>
      <c r="E6379" s="529" t="str">
        <f>VLOOKUP(D6379,Y$4:AA6381,2,FALSE)</f>
        <v>بلدوزر</v>
      </c>
      <c r="F6379" s="529" t="str">
        <f>VLOOKUP(D6379,Y$4:AA6381,3,FALSE)</f>
        <v>محمد پور</v>
      </c>
      <c r="G6379" s="443">
        <v>0</v>
      </c>
      <c r="H6379" s="428"/>
      <c r="I6379" s="429"/>
      <c r="J6379" s="429"/>
      <c r="K6379" s="430"/>
    </row>
    <row r="6380" spans="2:11" x14ac:dyDescent="0.25">
      <c r="B6380" s="422">
        <f t="shared" si="99"/>
        <v>6378</v>
      </c>
      <c r="C6380" s="426">
        <v>45554</v>
      </c>
      <c r="D6380" s="424" t="s">
        <v>177</v>
      </c>
      <c r="E6380" s="529" t="str">
        <f>VLOOKUP(D6380,Y$4:AA6382,2,FALSE)</f>
        <v>کمپرسی جفت</v>
      </c>
      <c r="F6380" s="529" t="str">
        <f>VLOOKUP(D6380,Y$4:AA6382,3,FALSE)</f>
        <v>محمد پور</v>
      </c>
      <c r="G6380" s="443">
        <v>97</v>
      </c>
      <c r="H6380" s="428"/>
      <c r="I6380" s="429"/>
      <c r="J6380" s="429"/>
      <c r="K6380" s="430"/>
    </row>
    <row r="6381" spans="2:11" x14ac:dyDescent="0.25">
      <c r="B6381" s="422">
        <f t="shared" si="99"/>
        <v>6379</v>
      </c>
      <c r="C6381" s="426">
        <v>45554</v>
      </c>
      <c r="D6381" s="424" t="s">
        <v>270</v>
      </c>
      <c r="E6381" s="529" t="str">
        <f>VLOOKUP(D6381,Y$4:AA6383,2,FALSE)</f>
        <v>کمپرسی جفت</v>
      </c>
      <c r="F6381" s="529" t="str">
        <f>VLOOKUP(D6381,Y$4:AA6383,3,FALSE)</f>
        <v>محمد پور</v>
      </c>
      <c r="G6381" s="443">
        <v>0</v>
      </c>
      <c r="H6381" s="428"/>
      <c r="I6381" s="429"/>
      <c r="J6381" s="429"/>
      <c r="K6381" s="430"/>
    </row>
    <row r="6382" spans="2:11" x14ac:dyDescent="0.25">
      <c r="B6382" s="422">
        <f t="shared" si="99"/>
        <v>6380</v>
      </c>
      <c r="C6382" s="426">
        <v>45554</v>
      </c>
      <c r="D6382" s="424" t="s">
        <v>268</v>
      </c>
      <c r="E6382" s="529" t="str">
        <f>VLOOKUP(D6382,Y$4:AA6384,2,FALSE)</f>
        <v>کمپرسی تک</v>
      </c>
      <c r="F6382" s="529" t="str">
        <f>VLOOKUP(D6382,Y$4:AA6384,3,FALSE)</f>
        <v>محمد پور</v>
      </c>
      <c r="G6382" s="443">
        <v>102</v>
      </c>
      <c r="H6382" s="428"/>
      <c r="I6382" s="429"/>
      <c r="J6382" s="429"/>
      <c r="K6382" s="430"/>
    </row>
    <row r="6383" spans="2:11" x14ac:dyDescent="0.25">
      <c r="B6383" s="422">
        <f t="shared" si="99"/>
        <v>6381</v>
      </c>
      <c r="C6383" s="426">
        <v>45554</v>
      </c>
      <c r="D6383" s="424" t="s">
        <v>260</v>
      </c>
      <c r="E6383" s="529" t="str">
        <f>VLOOKUP(D6383,Y$4:AA6385,2,FALSE)</f>
        <v>تانکر آب</v>
      </c>
      <c r="F6383" s="529" t="str">
        <f>VLOOKUP(D6383,Y$4:AA6385,3,FALSE)</f>
        <v>محمد پور</v>
      </c>
      <c r="G6383" s="443">
        <v>0</v>
      </c>
      <c r="H6383" s="428"/>
      <c r="I6383" s="429"/>
      <c r="J6383" s="429"/>
      <c r="K6383" s="430"/>
    </row>
    <row r="6384" spans="2:11" x14ac:dyDescent="0.25">
      <c r="B6384" s="422">
        <f t="shared" si="99"/>
        <v>6382</v>
      </c>
      <c r="C6384" s="426">
        <v>45554</v>
      </c>
      <c r="D6384" s="424" t="s">
        <v>284</v>
      </c>
      <c r="E6384" s="529" t="str">
        <f>VLOOKUP(D6384,Y$4:AA6386,2,FALSE)</f>
        <v>کمپرسی جفت</v>
      </c>
      <c r="F6384" s="529" t="str">
        <f>VLOOKUP(D6384,Y$4:AA6386,3,FALSE)</f>
        <v>محمد پور</v>
      </c>
      <c r="G6384" s="443">
        <v>191</v>
      </c>
      <c r="H6384" s="428"/>
      <c r="I6384" s="429"/>
      <c r="J6384" s="429"/>
      <c r="K6384" s="430"/>
    </row>
    <row r="6385" spans="2:11" x14ac:dyDescent="0.25">
      <c r="B6385" s="422">
        <f t="shared" si="99"/>
        <v>6383</v>
      </c>
      <c r="C6385" s="426">
        <v>45554</v>
      </c>
      <c r="D6385" s="424" t="s">
        <v>359</v>
      </c>
      <c r="E6385" s="529" t="str">
        <f>VLOOKUP(D6385,Y$4:AA6387,2,FALSE)</f>
        <v>کمپرسی جفت</v>
      </c>
      <c r="F6385" s="529" t="str">
        <f>VLOOKUP(D6385,Y$4:AA6387,3,FALSE)</f>
        <v>محمد پور</v>
      </c>
      <c r="G6385" s="443">
        <v>0</v>
      </c>
      <c r="H6385" s="428"/>
      <c r="I6385" s="429"/>
      <c r="J6385" s="429"/>
      <c r="K6385" s="430"/>
    </row>
    <row r="6386" spans="2:11" x14ac:dyDescent="0.25">
      <c r="B6386" s="422">
        <f t="shared" si="99"/>
        <v>6384</v>
      </c>
      <c r="C6386" s="426">
        <v>45554</v>
      </c>
      <c r="D6386" s="424" t="s">
        <v>361</v>
      </c>
      <c r="E6386" s="529" t="str">
        <f>VLOOKUP(D6386,Y$4:AA6388,2,FALSE)</f>
        <v>لودر</v>
      </c>
      <c r="F6386" s="529" t="str">
        <f>VLOOKUP(D6386,Y$4:AA6388,3,FALSE)</f>
        <v>محمد پور</v>
      </c>
      <c r="G6386" s="443">
        <v>49</v>
      </c>
      <c r="H6386" s="428"/>
      <c r="I6386" s="429"/>
      <c r="J6386" s="429"/>
      <c r="K6386" s="430"/>
    </row>
    <row r="6387" spans="2:11" x14ac:dyDescent="0.25">
      <c r="B6387" s="422">
        <f t="shared" si="99"/>
        <v>6385</v>
      </c>
      <c r="C6387" s="426">
        <v>45554</v>
      </c>
      <c r="D6387" s="424" t="s">
        <v>393</v>
      </c>
      <c r="E6387" s="529" t="str">
        <f>VLOOKUP(D6387,Y$4:AA6389,2,FALSE)</f>
        <v xml:space="preserve"> پمپ بتن</v>
      </c>
      <c r="F6387" s="529" t="str">
        <f>VLOOKUP(D6387,Y$4:AA6389,3,FALSE)</f>
        <v>اسماعیل پور</v>
      </c>
      <c r="G6387" s="443">
        <v>0</v>
      </c>
      <c r="H6387" s="428"/>
      <c r="I6387" s="429"/>
      <c r="J6387" s="429"/>
      <c r="K6387" s="430"/>
    </row>
    <row r="6388" spans="2:11" x14ac:dyDescent="0.25">
      <c r="B6388" s="422">
        <f t="shared" si="99"/>
        <v>6386</v>
      </c>
      <c r="C6388" s="426">
        <v>45554</v>
      </c>
      <c r="D6388" s="424" t="s">
        <v>387</v>
      </c>
      <c r="E6388" s="529" t="str">
        <f>VLOOKUP(D6388,Y$4:AA6390,2,FALSE)</f>
        <v>کمپرسی تک</v>
      </c>
      <c r="F6388" s="529" t="str">
        <f>VLOOKUP(D6388,Y$4:AA6390,3,FALSE)</f>
        <v>جواد رضاپور</v>
      </c>
      <c r="G6388" s="443">
        <v>0</v>
      </c>
      <c r="H6388" s="428"/>
      <c r="I6388" s="429"/>
      <c r="J6388" s="429"/>
      <c r="K6388" s="430"/>
    </row>
    <row r="6389" spans="2:11" x14ac:dyDescent="0.25">
      <c r="B6389" s="422">
        <f t="shared" si="99"/>
        <v>6387</v>
      </c>
      <c r="C6389" s="426">
        <v>45554</v>
      </c>
      <c r="D6389" s="424" t="s">
        <v>388</v>
      </c>
      <c r="E6389" s="529" t="str">
        <f>VLOOKUP(D6389,Y$4:AA6391,2,FALSE)</f>
        <v>کمپرسی تک</v>
      </c>
      <c r="F6389" s="529" t="str">
        <f>VLOOKUP(D6389,Y$4:AA6391,3,FALSE)</f>
        <v>جواد رضاپور</v>
      </c>
      <c r="G6389" s="443">
        <v>0</v>
      </c>
      <c r="H6389" s="428"/>
      <c r="I6389" s="429"/>
      <c r="J6389" s="429"/>
      <c r="K6389" s="430"/>
    </row>
    <row r="6390" spans="2:11" x14ac:dyDescent="0.25">
      <c r="B6390" s="422">
        <f t="shared" si="99"/>
        <v>6388</v>
      </c>
      <c r="C6390" s="426">
        <v>45554</v>
      </c>
      <c r="D6390" s="424" t="s">
        <v>397</v>
      </c>
      <c r="E6390" s="529" t="str">
        <f>VLOOKUP(D6390,Y$4:AA6392,2,FALSE)</f>
        <v>لودر</v>
      </c>
      <c r="F6390" s="529" t="str">
        <f>VLOOKUP(D6390,Y$4:AA6392,3,FALSE)</f>
        <v>جواد رضاپور</v>
      </c>
      <c r="G6390" s="443">
        <v>0</v>
      </c>
      <c r="H6390" s="428"/>
      <c r="I6390" s="429"/>
      <c r="J6390" s="429"/>
      <c r="K6390" s="430"/>
    </row>
    <row r="6391" spans="2:11" x14ac:dyDescent="0.25">
      <c r="B6391" s="422">
        <f t="shared" si="99"/>
        <v>6389</v>
      </c>
      <c r="C6391" s="426">
        <v>45554</v>
      </c>
      <c r="D6391" s="424" t="s">
        <v>435</v>
      </c>
      <c r="E6391" s="529" t="str">
        <f>VLOOKUP(D6391,Y$4:AA6393,2,FALSE)</f>
        <v>بلدوزر</v>
      </c>
      <c r="F6391" s="529" t="str">
        <f>VLOOKUP(D6391,Y$4:AA6393,3,FALSE)</f>
        <v>جواد رضاپور</v>
      </c>
      <c r="G6391" s="443">
        <v>153</v>
      </c>
      <c r="H6391" s="428"/>
      <c r="I6391" s="429"/>
      <c r="J6391" s="429"/>
      <c r="K6391" s="430"/>
    </row>
    <row r="6392" spans="2:11" x14ac:dyDescent="0.25">
      <c r="B6392" s="422">
        <f t="shared" ref="B6392:B6455" si="100">ROW()-2</f>
        <v>6390</v>
      </c>
      <c r="C6392" s="426">
        <v>45554</v>
      </c>
      <c r="D6392" s="424" t="s">
        <v>436</v>
      </c>
      <c r="E6392" s="529" t="str">
        <f>VLOOKUP(D6392,Y$4:AA6394,2,FALSE)</f>
        <v>تانکر آب</v>
      </c>
      <c r="F6392" s="529" t="str">
        <f>VLOOKUP(D6392,Y$4:AA6394,3,FALSE)</f>
        <v>جواد رضاپور</v>
      </c>
      <c r="G6392" s="443">
        <v>156</v>
      </c>
      <c r="H6392" s="428"/>
      <c r="I6392" s="429"/>
      <c r="J6392" s="429"/>
      <c r="K6392" s="430"/>
    </row>
    <row r="6393" spans="2:11" x14ac:dyDescent="0.25">
      <c r="B6393" s="422">
        <f t="shared" si="100"/>
        <v>6391</v>
      </c>
      <c r="C6393" s="426">
        <v>45554</v>
      </c>
      <c r="D6393" s="425" t="s">
        <v>261</v>
      </c>
      <c r="E6393" s="529" t="str">
        <f>VLOOKUP(D6393,Y$4:AA6395,2,FALSE)</f>
        <v>تانکر آب</v>
      </c>
      <c r="F6393" s="529" t="str">
        <f>VLOOKUP(D6393,Y$4:AA6395,3,FALSE)</f>
        <v>خاکسارنژاد</v>
      </c>
      <c r="G6393" s="443">
        <v>0</v>
      </c>
      <c r="H6393" s="428"/>
      <c r="I6393" s="429"/>
      <c r="J6393" s="429"/>
      <c r="K6393" s="430"/>
    </row>
    <row r="6394" spans="2:11" x14ac:dyDescent="0.25">
      <c r="B6394" s="422">
        <f t="shared" si="100"/>
        <v>6392</v>
      </c>
      <c r="C6394" s="426">
        <v>45554</v>
      </c>
      <c r="D6394" s="431" t="s">
        <v>487</v>
      </c>
      <c r="E6394" s="529" t="str">
        <f>VLOOKUP(D6394,Y$4:AA6396,2,FALSE)</f>
        <v>کمپرسی تک</v>
      </c>
      <c r="F6394" s="529" t="str">
        <f>VLOOKUP(D6394,Y$4:AA6396,3,FALSE)</f>
        <v>رمضانی مقدم</v>
      </c>
      <c r="G6394" s="443">
        <v>0</v>
      </c>
      <c r="H6394" s="428"/>
      <c r="I6394" s="429"/>
      <c r="J6394" s="429"/>
      <c r="K6394" s="430"/>
    </row>
    <row r="6395" spans="2:11" x14ac:dyDescent="0.25">
      <c r="B6395" s="422">
        <f t="shared" si="100"/>
        <v>6393</v>
      </c>
      <c r="C6395" s="426">
        <v>45554</v>
      </c>
      <c r="D6395" s="431" t="s">
        <v>488</v>
      </c>
      <c r="E6395" s="529" t="str">
        <f>VLOOKUP(D6395,Y$4:AA6397,2,FALSE)</f>
        <v>کمپرسی تک</v>
      </c>
      <c r="F6395" s="529" t="str">
        <f>VLOOKUP(D6395,Y$4:AA6397,3,FALSE)</f>
        <v>رمضانی مقدم</v>
      </c>
      <c r="G6395" s="443">
        <v>0</v>
      </c>
      <c r="H6395" s="428"/>
      <c r="I6395" s="429"/>
      <c r="J6395" s="429"/>
      <c r="K6395" s="430"/>
    </row>
    <row r="6396" spans="2:11" x14ac:dyDescent="0.25">
      <c r="B6396" s="422">
        <f t="shared" si="100"/>
        <v>6394</v>
      </c>
      <c r="C6396" s="426">
        <v>45554</v>
      </c>
      <c r="D6396" s="431" t="s">
        <v>489</v>
      </c>
      <c r="E6396" s="529" t="str">
        <f>VLOOKUP(D6396,Y$4:AA6398,2,FALSE)</f>
        <v>کمپرسی تک</v>
      </c>
      <c r="F6396" s="529" t="str">
        <f>VLOOKUP(D6396,Y$4:AA6398,3,FALSE)</f>
        <v>رمضانی مقدم</v>
      </c>
      <c r="G6396" s="443">
        <v>0</v>
      </c>
      <c r="H6396" s="428"/>
      <c r="I6396" s="429"/>
      <c r="J6396" s="429"/>
      <c r="K6396" s="430"/>
    </row>
    <row r="6397" spans="2:11" x14ac:dyDescent="0.25">
      <c r="B6397" s="422">
        <f t="shared" si="100"/>
        <v>6395</v>
      </c>
      <c r="C6397" s="426">
        <v>45554</v>
      </c>
      <c r="D6397" s="431" t="s">
        <v>490</v>
      </c>
      <c r="E6397" s="529" t="str">
        <f>VLOOKUP(D6397,Y$4:AA6399,2,FALSE)</f>
        <v>کمپرسی تک</v>
      </c>
      <c r="F6397" s="529" t="str">
        <f>VLOOKUP(D6397,Y$4:AA6399,3,FALSE)</f>
        <v>رمضانی مقدم</v>
      </c>
      <c r="G6397" s="443">
        <v>0</v>
      </c>
      <c r="H6397" s="428"/>
      <c r="I6397" s="429"/>
      <c r="J6397" s="429"/>
      <c r="K6397" s="430"/>
    </row>
    <row r="6398" spans="2:11" x14ac:dyDescent="0.25">
      <c r="B6398" s="422">
        <f t="shared" si="100"/>
        <v>6396</v>
      </c>
      <c r="C6398" s="426">
        <v>45554</v>
      </c>
      <c r="D6398" s="431" t="s">
        <v>491</v>
      </c>
      <c r="E6398" s="529" t="str">
        <f>VLOOKUP(D6398,Y$4:AA6400,2,FALSE)</f>
        <v>لودر</v>
      </c>
      <c r="F6398" s="529" t="str">
        <f>VLOOKUP(D6398,Y$4:AA6400,3,FALSE)</f>
        <v>رمضانی مقدم</v>
      </c>
      <c r="G6398" s="443">
        <v>98</v>
      </c>
      <c r="H6398" s="428"/>
      <c r="I6398" s="429"/>
      <c r="J6398" s="429"/>
      <c r="K6398" s="430"/>
    </row>
    <row r="6399" spans="2:11" x14ac:dyDescent="0.25">
      <c r="B6399" s="422">
        <f t="shared" si="100"/>
        <v>6397</v>
      </c>
      <c r="C6399" s="426">
        <v>45554</v>
      </c>
      <c r="D6399" s="431" t="s">
        <v>364</v>
      </c>
      <c r="E6399" s="529" t="str">
        <f>VLOOKUP(D6399,Y$4:AA6401,2,FALSE)</f>
        <v>لودر</v>
      </c>
      <c r="F6399" s="529">
        <f>VLOOKUP(D6399,Y$4:AA6401,3,FALSE)</f>
        <v>0</v>
      </c>
      <c r="G6399" s="443">
        <v>0</v>
      </c>
      <c r="H6399" s="428"/>
      <c r="I6399" s="429"/>
      <c r="J6399" s="429"/>
      <c r="K6399" s="430"/>
    </row>
    <row r="6400" spans="2:11" x14ac:dyDescent="0.25">
      <c r="B6400" s="422">
        <f t="shared" si="100"/>
        <v>6398</v>
      </c>
      <c r="C6400" s="426">
        <v>45555</v>
      </c>
      <c r="D6400" s="424" t="s">
        <v>127</v>
      </c>
      <c r="E6400" s="529" t="str">
        <f>VLOOKUP(D6400,Y$4:AA6402,2,FALSE)</f>
        <v>بلدوزر</v>
      </c>
      <c r="F6400" s="529" t="str">
        <f>VLOOKUP(D6400,Y$4:AA6402,3,FALSE)</f>
        <v>شرکتی-رجب زاده</v>
      </c>
      <c r="G6400" s="454">
        <v>0</v>
      </c>
      <c r="H6400" s="428"/>
      <c r="I6400" s="429"/>
      <c r="J6400" s="429"/>
      <c r="K6400" s="430"/>
    </row>
    <row r="6401" spans="2:11" x14ac:dyDescent="0.25">
      <c r="B6401" s="422">
        <f t="shared" si="100"/>
        <v>6399</v>
      </c>
      <c r="C6401" s="426">
        <v>45555</v>
      </c>
      <c r="D6401" s="424" t="s">
        <v>297</v>
      </c>
      <c r="E6401" s="529" t="str">
        <f>VLOOKUP(D6401,Y$4:AA6403,2,FALSE)</f>
        <v>بلدوزر</v>
      </c>
      <c r="F6401" s="529" t="str">
        <f>VLOOKUP(D6401,Y$4:AA6403,3,FALSE)</f>
        <v>شرکتی-نخعی</v>
      </c>
      <c r="G6401" s="454">
        <v>416</v>
      </c>
      <c r="H6401" s="428"/>
      <c r="I6401" s="429"/>
      <c r="J6401" s="429"/>
      <c r="K6401" s="430"/>
    </row>
    <row r="6402" spans="2:11" x14ac:dyDescent="0.25">
      <c r="B6402" s="422">
        <f t="shared" si="100"/>
        <v>6400</v>
      </c>
      <c r="C6402" s="426">
        <v>45555</v>
      </c>
      <c r="D6402" s="424" t="s">
        <v>88</v>
      </c>
      <c r="E6402" s="529" t="str">
        <f>VLOOKUP(D6402,Y$4:AA6404,2,FALSE)</f>
        <v>گریدر  ۱۶g</v>
      </c>
      <c r="F6402" s="529" t="str">
        <f>VLOOKUP(D6402,Y$4:AA6404,3,FALSE)</f>
        <v>شرکتی-یگانه</v>
      </c>
      <c r="G6402" s="454">
        <v>0</v>
      </c>
      <c r="H6402" s="428"/>
      <c r="I6402" s="429"/>
      <c r="J6402" s="429"/>
      <c r="K6402" s="430"/>
    </row>
    <row r="6403" spans="2:11" x14ac:dyDescent="0.25">
      <c r="B6403" s="422">
        <f t="shared" si="100"/>
        <v>6401</v>
      </c>
      <c r="C6403" s="426">
        <v>45555</v>
      </c>
      <c r="D6403" s="424" t="s">
        <v>301</v>
      </c>
      <c r="E6403" s="529" t="str">
        <f>VLOOKUP(D6403,Y$4:AA6405,2,FALSE)</f>
        <v>گریدر  ۱۶g</v>
      </c>
      <c r="F6403" s="529" t="str">
        <f>VLOOKUP(D6403,Y$4:AA6405,3,FALSE)</f>
        <v>شرکتی-حسن پور</v>
      </c>
      <c r="G6403" s="454">
        <v>0</v>
      </c>
      <c r="H6403" s="428"/>
      <c r="I6403" s="429"/>
      <c r="J6403" s="429"/>
      <c r="K6403" s="430"/>
    </row>
    <row r="6404" spans="2:11" x14ac:dyDescent="0.25">
      <c r="B6404" s="422">
        <f t="shared" si="100"/>
        <v>6402</v>
      </c>
      <c r="C6404" s="426">
        <v>45555</v>
      </c>
      <c r="D6404" s="424" t="s">
        <v>120</v>
      </c>
      <c r="E6404" s="529" t="str">
        <f>VLOOKUP(D6404,Y$4:AA6406,2,FALSE)</f>
        <v>میکسراتکو</v>
      </c>
      <c r="F6404" s="529" t="str">
        <f>VLOOKUP(D6404,Y$4:AA6406,3,FALSE)</f>
        <v>شرکتی-شاکری</v>
      </c>
      <c r="G6404" s="454">
        <v>123</v>
      </c>
      <c r="H6404" s="428"/>
      <c r="I6404" s="429"/>
      <c r="J6404" s="429"/>
      <c r="K6404" s="430"/>
    </row>
    <row r="6405" spans="2:11" x14ac:dyDescent="0.25">
      <c r="B6405" s="422">
        <f t="shared" si="100"/>
        <v>6403</v>
      </c>
      <c r="C6405" s="426">
        <v>45555</v>
      </c>
      <c r="D6405" s="424" t="s">
        <v>122</v>
      </c>
      <c r="E6405" s="529" t="str">
        <f>VLOOKUP(D6405,Y$4:AA6407,2,FALSE)</f>
        <v>میکسر امیکو</v>
      </c>
      <c r="F6405" s="529" t="str">
        <f>VLOOKUP(D6405,Y$4:AA6407,3,FALSE)</f>
        <v>شرکتی-زراعتی</v>
      </c>
      <c r="G6405" s="454">
        <v>102</v>
      </c>
      <c r="H6405" s="428"/>
      <c r="I6405" s="429"/>
      <c r="J6405" s="429"/>
      <c r="K6405" s="430"/>
    </row>
    <row r="6406" spans="2:11" x14ac:dyDescent="0.25">
      <c r="B6406" s="422">
        <f t="shared" si="100"/>
        <v>6404</v>
      </c>
      <c r="C6406" s="426">
        <v>45555</v>
      </c>
      <c r="D6406" s="424" t="s">
        <v>356</v>
      </c>
      <c r="E6406" s="529" t="str">
        <f>VLOOKUP(D6406,Y$4:AA6408,2,FALSE)</f>
        <v>میکسر اتکو</v>
      </c>
      <c r="F6406" s="529" t="str">
        <f>VLOOKUP(D6406,Y$4:AA6408,3,FALSE)</f>
        <v>-</v>
      </c>
      <c r="G6406" s="454">
        <v>122</v>
      </c>
      <c r="H6406" s="428"/>
      <c r="I6406" s="429"/>
      <c r="J6406" s="429"/>
      <c r="K6406" s="430"/>
    </row>
    <row r="6407" spans="2:11" x14ac:dyDescent="0.25">
      <c r="B6407" s="422">
        <f t="shared" si="100"/>
        <v>6405</v>
      </c>
      <c r="C6407" s="426">
        <v>45555</v>
      </c>
      <c r="D6407" s="424" t="s">
        <v>460</v>
      </c>
      <c r="E6407" s="529" t="str">
        <f>VLOOKUP(D6407,Y$4:AA6409,2,FALSE)</f>
        <v>میکسر امیکو</v>
      </c>
      <c r="F6407" s="529" t="str">
        <f>VLOOKUP(D6407,Y$4:AA6409,3,FALSE)</f>
        <v>شرکتی-زراعتی</v>
      </c>
      <c r="G6407" s="454">
        <v>0</v>
      </c>
      <c r="H6407" s="428"/>
      <c r="I6407" s="429"/>
      <c r="J6407" s="429"/>
      <c r="K6407" s="430"/>
    </row>
    <row r="6408" spans="2:11" x14ac:dyDescent="0.25">
      <c r="B6408" s="422">
        <f t="shared" si="100"/>
        <v>6406</v>
      </c>
      <c r="C6408" s="426">
        <v>45555</v>
      </c>
      <c r="D6408" s="424" t="s">
        <v>119</v>
      </c>
      <c r="E6408" s="529" t="str">
        <f>VLOOKUP(D6408,Y$4:AA6410,2,FALSE)</f>
        <v>غلطک</v>
      </c>
      <c r="F6408" s="529" t="str">
        <f>VLOOKUP(D6408,Y$4:AA6410,3,FALSE)</f>
        <v>شرکتی-جمالی</v>
      </c>
      <c r="G6408" s="454">
        <v>0</v>
      </c>
      <c r="H6408" s="428"/>
      <c r="I6408" s="429"/>
      <c r="J6408" s="429"/>
      <c r="K6408" s="430"/>
    </row>
    <row r="6409" spans="2:11" x14ac:dyDescent="0.25">
      <c r="B6409" s="422">
        <f t="shared" si="100"/>
        <v>6407</v>
      </c>
      <c r="C6409" s="426">
        <v>45555</v>
      </c>
      <c r="D6409" s="424" t="s">
        <v>110</v>
      </c>
      <c r="E6409" s="529" t="str">
        <f>VLOOKUP(D6409,Y$4:AA6411,2,FALSE)</f>
        <v>غلطک</v>
      </c>
      <c r="F6409" s="529" t="str">
        <f>VLOOKUP(D6409,Y$4:AA6411,3,FALSE)</f>
        <v>شرکتی-شیری</v>
      </c>
      <c r="G6409" s="454">
        <v>0</v>
      </c>
      <c r="H6409" s="428"/>
      <c r="I6409" s="429"/>
      <c r="J6409" s="429"/>
      <c r="K6409" s="430"/>
    </row>
    <row r="6410" spans="2:11" x14ac:dyDescent="0.25">
      <c r="B6410" s="422">
        <f t="shared" si="100"/>
        <v>6408</v>
      </c>
      <c r="C6410" s="426">
        <v>45555</v>
      </c>
      <c r="D6410" s="424" t="s">
        <v>107</v>
      </c>
      <c r="E6410" s="529" t="str">
        <f>VLOOKUP(D6410,Y$4:AA6412,2,FALSE)</f>
        <v>غلطک</v>
      </c>
      <c r="F6410" s="529" t="str">
        <f>VLOOKUP(D6410,Y$4:AA6412,3,FALSE)</f>
        <v>شرکتی-دیانتی</v>
      </c>
      <c r="G6410" s="454">
        <v>0</v>
      </c>
      <c r="H6410" s="428"/>
      <c r="I6410" s="429"/>
      <c r="J6410" s="429"/>
      <c r="K6410" s="430"/>
    </row>
    <row r="6411" spans="2:11" x14ac:dyDescent="0.25">
      <c r="B6411" s="422">
        <f t="shared" si="100"/>
        <v>6409</v>
      </c>
      <c r="C6411" s="426">
        <v>45555</v>
      </c>
      <c r="D6411" s="424" t="s">
        <v>285</v>
      </c>
      <c r="E6411" s="529" t="str">
        <f>VLOOKUP(D6411,Y$4:AA6413,2,FALSE)</f>
        <v>غلطک</v>
      </c>
      <c r="F6411" s="529" t="str">
        <f>VLOOKUP(D6411,Y$4:AA6413,3,FALSE)</f>
        <v>شرکتی-شیری</v>
      </c>
      <c r="G6411" s="454">
        <v>0</v>
      </c>
      <c r="H6411" s="428"/>
      <c r="I6411" s="429"/>
      <c r="J6411" s="429"/>
      <c r="K6411" s="430"/>
    </row>
    <row r="6412" spans="2:11" x14ac:dyDescent="0.25">
      <c r="B6412" s="422">
        <f t="shared" si="100"/>
        <v>6410</v>
      </c>
      <c r="C6412" s="426">
        <v>45555</v>
      </c>
      <c r="D6412" s="424" t="s">
        <v>380</v>
      </c>
      <c r="E6412" s="529" t="str">
        <f>VLOOKUP(D6412,Y$4:AA6414,2,FALSE)</f>
        <v>غلطک</v>
      </c>
      <c r="F6412" s="529">
        <f>VLOOKUP(D6412,Y$4:AA6414,3,FALSE)</f>
        <v>0</v>
      </c>
      <c r="G6412" s="454">
        <v>0</v>
      </c>
      <c r="H6412" s="428"/>
      <c r="I6412" s="429"/>
      <c r="J6412" s="429"/>
      <c r="K6412" s="430"/>
    </row>
    <row r="6413" spans="2:11" x14ac:dyDescent="0.25">
      <c r="B6413" s="422">
        <f t="shared" si="100"/>
        <v>6411</v>
      </c>
      <c r="C6413" s="426">
        <v>45555</v>
      </c>
      <c r="D6413" s="424" t="s">
        <v>381</v>
      </c>
      <c r="E6413" s="529" t="str">
        <f>VLOOKUP(D6413,Y$4:AA6415,2,FALSE)</f>
        <v>غلطک</v>
      </c>
      <c r="F6413" s="529">
        <f>VLOOKUP(D6413,Y$4:AA6415,3,FALSE)</f>
        <v>0</v>
      </c>
      <c r="G6413" s="454">
        <v>0</v>
      </c>
      <c r="H6413" s="428"/>
      <c r="I6413" s="429"/>
      <c r="J6413" s="429"/>
      <c r="K6413" s="430"/>
    </row>
    <row r="6414" spans="2:11" x14ac:dyDescent="0.25">
      <c r="B6414" s="422">
        <f t="shared" si="100"/>
        <v>6412</v>
      </c>
      <c r="C6414" s="426">
        <v>45555</v>
      </c>
      <c r="D6414" s="424" t="s">
        <v>91</v>
      </c>
      <c r="E6414" s="529" t="str">
        <f>VLOOKUP(D6414,Y$4:AA6416,2,FALSE)</f>
        <v>کامیون کمپرسی</v>
      </c>
      <c r="F6414" s="529" t="str">
        <f>VLOOKUP(D6414,Y$4:AA6416,3,FALSE)</f>
        <v>شرکتی-یحیی زاده</v>
      </c>
      <c r="G6414" s="454">
        <v>0</v>
      </c>
      <c r="H6414" s="428"/>
      <c r="I6414" s="429"/>
      <c r="J6414" s="429"/>
      <c r="K6414" s="430"/>
    </row>
    <row r="6415" spans="2:11" x14ac:dyDescent="0.25">
      <c r="B6415" s="422">
        <f t="shared" si="100"/>
        <v>6413</v>
      </c>
      <c r="C6415" s="426">
        <v>45555</v>
      </c>
      <c r="D6415" s="424" t="s">
        <v>94</v>
      </c>
      <c r="E6415" s="529" t="str">
        <f>VLOOKUP(D6415,Y$4:AA6417,2,FALSE)</f>
        <v>کامیون کمپرسی</v>
      </c>
      <c r="F6415" s="529" t="str">
        <f>VLOOKUP(D6415,Y$4:AA6417,3,FALSE)</f>
        <v>شرکتی-نوروز غلامی</v>
      </c>
      <c r="G6415" s="454">
        <v>0</v>
      </c>
      <c r="H6415" s="428"/>
      <c r="I6415" s="429"/>
      <c r="J6415" s="429"/>
      <c r="K6415" s="430"/>
    </row>
    <row r="6416" spans="2:11" x14ac:dyDescent="0.25">
      <c r="B6416" s="422">
        <f t="shared" si="100"/>
        <v>6414</v>
      </c>
      <c r="C6416" s="426">
        <v>45555</v>
      </c>
      <c r="D6416" s="424" t="s">
        <v>117</v>
      </c>
      <c r="E6416" s="529" t="str">
        <f>VLOOKUP(D6416,Y$4:AA6418,2,FALSE)</f>
        <v>کامیون کمپرسی</v>
      </c>
      <c r="F6416" s="529" t="str">
        <f>VLOOKUP(D6416,Y$4:AA6418,3,FALSE)</f>
        <v>شرکتی-علیرضا اقلیمی</v>
      </c>
      <c r="G6416" s="454">
        <v>0</v>
      </c>
      <c r="H6416" s="428"/>
      <c r="I6416" s="429"/>
      <c r="J6416" s="429"/>
      <c r="K6416" s="430"/>
    </row>
    <row r="6417" spans="2:11" x14ac:dyDescent="0.25">
      <c r="B6417" s="422">
        <f t="shared" si="100"/>
        <v>6415</v>
      </c>
      <c r="C6417" s="426">
        <v>45555</v>
      </c>
      <c r="D6417" s="424" t="s">
        <v>130</v>
      </c>
      <c r="E6417" s="529" t="str">
        <f>VLOOKUP(D6417,Y$4:AA6419,2,FALSE)</f>
        <v>تانکر ابپاش بنز</v>
      </c>
      <c r="F6417" s="529" t="str">
        <f>VLOOKUP(D6417,Y$4:AA6419,3,FALSE)</f>
        <v>شرکتی-بارانی</v>
      </c>
      <c r="G6417" s="454">
        <v>45</v>
      </c>
      <c r="H6417" s="428"/>
      <c r="I6417" s="429"/>
      <c r="J6417" s="429"/>
      <c r="K6417" s="430"/>
    </row>
    <row r="6418" spans="2:11" x14ac:dyDescent="0.25">
      <c r="B6418" s="422">
        <f t="shared" si="100"/>
        <v>6416</v>
      </c>
      <c r="C6418" s="426">
        <v>45555</v>
      </c>
      <c r="D6418" s="424" t="s">
        <v>96</v>
      </c>
      <c r="E6418" s="529" t="str">
        <f>VLOOKUP(D6418,Y$4:AA6420,2,FALSE)</f>
        <v>تانکر ابپاش بنز</v>
      </c>
      <c r="F6418" s="529" t="str">
        <f>VLOOKUP(D6418,Y$4:AA6420,3,FALSE)</f>
        <v>شرکتی-میامی</v>
      </c>
      <c r="G6418" s="454">
        <v>64</v>
      </c>
      <c r="H6418" s="428"/>
      <c r="I6418" s="429"/>
      <c r="J6418" s="429"/>
      <c r="K6418" s="430"/>
    </row>
    <row r="6419" spans="2:11" x14ac:dyDescent="0.25">
      <c r="B6419" s="422">
        <f t="shared" si="100"/>
        <v>6417</v>
      </c>
      <c r="C6419" s="426">
        <v>45555</v>
      </c>
      <c r="D6419" s="424" t="s">
        <v>114</v>
      </c>
      <c r="E6419" s="529" t="str">
        <f>VLOOKUP(D6419,Y$4:AA6421,2,FALSE)</f>
        <v>تانکر سوخت بنز</v>
      </c>
      <c r="F6419" s="529" t="str">
        <f>VLOOKUP(D6419,Y$4:AA6421,3,FALSE)</f>
        <v>شرکتی-برات زاده- از تاریخ 1 تیرماه</v>
      </c>
      <c r="G6419" s="454">
        <v>0</v>
      </c>
      <c r="H6419" s="428"/>
      <c r="I6419" s="429"/>
      <c r="J6419" s="429"/>
      <c r="K6419" s="430"/>
    </row>
    <row r="6420" spans="2:11" x14ac:dyDescent="0.25">
      <c r="B6420" s="422">
        <f t="shared" si="100"/>
        <v>6418</v>
      </c>
      <c r="C6420" s="426">
        <v>45555</v>
      </c>
      <c r="D6420" s="421" t="s">
        <v>399</v>
      </c>
      <c r="E6420" s="529" t="str">
        <f>VLOOKUP(D6420,Y$4:AA6422,2,FALSE)</f>
        <v xml:space="preserve"> لودر</v>
      </c>
      <c r="F6420" s="529" t="str">
        <f>VLOOKUP(D6420,Y$4:AA6422,3,FALSE)</f>
        <v>شرکتی-پیروزی</v>
      </c>
      <c r="G6420" s="454">
        <v>0</v>
      </c>
      <c r="H6420" s="428"/>
      <c r="I6420" s="429"/>
      <c r="J6420" s="429"/>
      <c r="K6420" s="430"/>
    </row>
    <row r="6421" spans="2:11" x14ac:dyDescent="0.25">
      <c r="B6421" s="422">
        <f t="shared" si="100"/>
        <v>6419</v>
      </c>
      <c r="C6421" s="426">
        <v>45555</v>
      </c>
      <c r="D6421" s="424" t="s">
        <v>158</v>
      </c>
      <c r="E6421" s="529" t="str">
        <f>VLOOKUP(D6421,Y$4:AA6423,2,FALSE)</f>
        <v>بیل مکانیکی</v>
      </c>
      <c r="F6421" s="529" t="str">
        <f>VLOOKUP(D6421,Y$4:AA6423,3,FALSE)</f>
        <v>تکبری</v>
      </c>
      <c r="G6421" s="454">
        <v>0</v>
      </c>
      <c r="H6421" s="428"/>
      <c r="I6421" s="429"/>
      <c r="J6421" s="429"/>
      <c r="K6421" s="430"/>
    </row>
    <row r="6422" spans="2:11" x14ac:dyDescent="0.25">
      <c r="B6422" s="422">
        <f t="shared" si="100"/>
        <v>6420</v>
      </c>
      <c r="C6422" s="426">
        <v>45555</v>
      </c>
      <c r="D6422" s="424" t="s">
        <v>144</v>
      </c>
      <c r="E6422" s="529" t="str">
        <f>VLOOKUP(D6422,Y$4:AA6424,2,FALSE)</f>
        <v>بلدوزر D85</v>
      </c>
      <c r="F6422" s="529" t="str">
        <f>VLOOKUP(D6422,Y$4:AA6424,3,FALSE)</f>
        <v>اکبری</v>
      </c>
      <c r="G6422" s="454">
        <v>0</v>
      </c>
      <c r="H6422" s="428"/>
      <c r="I6422" s="429"/>
      <c r="J6422" s="429"/>
      <c r="K6422" s="430"/>
    </row>
    <row r="6423" spans="2:11" x14ac:dyDescent="0.25">
      <c r="B6423" s="422">
        <f t="shared" si="100"/>
        <v>6421</v>
      </c>
      <c r="C6423" s="426">
        <v>45555</v>
      </c>
      <c r="D6423" s="424" t="s">
        <v>146</v>
      </c>
      <c r="E6423" s="529" t="str">
        <f>VLOOKUP(D6423,Y$4:AA6425,2,FALSE)</f>
        <v>بلدوزر D85</v>
      </c>
      <c r="F6423" s="529" t="str">
        <f>VLOOKUP(D6423,Y$4:AA6425,3,FALSE)</f>
        <v>اکبری</v>
      </c>
      <c r="G6423" s="454">
        <v>203</v>
      </c>
      <c r="H6423" s="428"/>
      <c r="I6423" s="429"/>
      <c r="J6423" s="429"/>
      <c r="K6423" s="430"/>
    </row>
    <row r="6424" spans="2:11" x14ac:dyDescent="0.25">
      <c r="B6424" s="422">
        <f t="shared" si="100"/>
        <v>6422</v>
      </c>
      <c r="C6424" s="426">
        <v>45555</v>
      </c>
      <c r="D6424" s="424" t="s">
        <v>147</v>
      </c>
      <c r="E6424" s="529" t="str">
        <f>VLOOKUP(D6424,Y$4:AA6426,2,FALSE)</f>
        <v>بلدوزر کاترپیلار D8</v>
      </c>
      <c r="F6424" s="529" t="str">
        <f>VLOOKUP(D6424,Y$4:AA6426,3,FALSE)</f>
        <v>حسن پور</v>
      </c>
      <c r="G6424" s="454">
        <v>521</v>
      </c>
      <c r="H6424" s="428"/>
      <c r="I6424" s="429"/>
      <c r="J6424" s="429"/>
      <c r="K6424" s="430"/>
    </row>
    <row r="6425" spans="2:11" x14ac:dyDescent="0.25">
      <c r="B6425" s="422">
        <f t="shared" si="100"/>
        <v>6423</v>
      </c>
      <c r="C6425" s="426">
        <v>45555</v>
      </c>
      <c r="D6425" s="424" t="s">
        <v>162</v>
      </c>
      <c r="E6425" s="529" t="str">
        <f>VLOOKUP(D6425,Y$4:AA6427,2,FALSE)</f>
        <v>بیل مکانیکی</v>
      </c>
      <c r="F6425" s="529" t="str">
        <f>VLOOKUP(D6425,Y$4:AA6427,3,FALSE)</f>
        <v>رضاپور</v>
      </c>
      <c r="G6425" s="454">
        <v>0</v>
      </c>
      <c r="H6425" s="428"/>
      <c r="I6425" s="429"/>
      <c r="J6425" s="429"/>
      <c r="K6425" s="430"/>
    </row>
    <row r="6426" spans="2:11" x14ac:dyDescent="0.25">
      <c r="B6426" s="422">
        <f t="shared" si="100"/>
        <v>6424</v>
      </c>
      <c r="C6426" s="426">
        <v>45555</v>
      </c>
      <c r="D6426" s="424" t="s">
        <v>398</v>
      </c>
      <c r="E6426" s="529" t="str">
        <f>VLOOKUP(D6426,Y$4:AA6428,2,FALSE)</f>
        <v>بلدوزر</v>
      </c>
      <c r="F6426" s="529" t="str">
        <f>VLOOKUP(D6426,Y$4:AA6428,3,FALSE)</f>
        <v>جواد رضاپور</v>
      </c>
      <c r="G6426" s="454">
        <v>0</v>
      </c>
      <c r="H6426" s="428"/>
      <c r="I6426" s="429"/>
      <c r="J6426" s="429"/>
      <c r="K6426" s="430"/>
    </row>
    <row r="6427" spans="2:11" x14ac:dyDescent="0.25">
      <c r="B6427" s="422">
        <f t="shared" si="100"/>
        <v>6425</v>
      </c>
      <c r="C6427" s="426">
        <v>45555</v>
      </c>
      <c r="D6427" s="424" t="s">
        <v>149</v>
      </c>
      <c r="E6427" s="529" t="str">
        <f>VLOOKUP(D6427,Y$4:AA6429,2,FALSE)</f>
        <v>لودر ZL50</v>
      </c>
      <c r="F6427" s="529" t="str">
        <f>VLOOKUP(D6427,Y$4:AA6429,3,FALSE)</f>
        <v>میرزایی</v>
      </c>
      <c r="G6427" s="454">
        <v>0</v>
      </c>
      <c r="H6427" s="428"/>
      <c r="I6427" s="429"/>
      <c r="J6427" s="429"/>
      <c r="K6427" s="430"/>
    </row>
    <row r="6428" spans="2:11" x14ac:dyDescent="0.25">
      <c r="B6428" s="422">
        <f t="shared" si="100"/>
        <v>6426</v>
      </c>
      <c r="C6428" s="426">
        <v>45555</v>
      </c>
      <c r="D6428" s="424" t="s">
        <v>150</v>
      </c>
      <c r="E6428" s="529" t="str">
        <f>VLOOKUP(D6428,Y$4:AA6430,2,FALSE)</f>
        <v>کامیون کمپرسی</v>
      </c>
      <c r="F6428" s="529" t="str">
        <f>VLOOKUP(D6428,Y$4:AA6430,3,FALSE)</f>
        <v>میرزایی</v>
      </c>
      <c r="G6428" s="454">
        <v>0</v>
      </c>
      <c r="H6428" s="428"/>
      <c r="I6428" s="429"/>
      <c r="J6428" s="429"/>
      <c r="K6428" s="430"/>
    </row>
    <row r="6429" spans="2:11" x14ac:dyDescent="0.25">
      <c r="B6429" s="422">
        <f t="shared" si="100"/>
        <v>6427</v>
      </c>
      <c r="C6429" s="426">
        <v>45555</v>
      </c>
      <c r="D6429" s="424" t="s">
        <v>152</v>
      </c>
      <c r="E6429" s="529" t="str">
        <f>VLOOKUP(D6429,Y$4:AA6431,2,FALSE)</f>
        <v>کامیون کمپرسی</v>
      </c>
      <c r="F6429" s="529" t="str">
        <f>VLOOKUP(D6429,Y$4:AA6431,3,FALSE)</f>
        <v>میرزایی</v>
      </c>
      <c r="G6429" s="454">
        <v>0</v>
      </c>
      <c r="H6429" s="428"/>
      <c r="I6429" s="429"/>
      <c r="J6429" s="429"/>
      <c r="K6429" s="430"/>
    </row>
    <row r="6430" spans="2:11" x14ac:dyDescent="0.25">
      <c r="B6430" s="422">
        <f t="shared" si="100"/>
        <v>6428</v>
      </c>
      <c r="C6430" s="426">
        <v>45555</v>
      </c>
      <c r="D6430" s="424" t="s">
        <v>153</v>
      </c>
      <c r="E6430" s="529" t="str">
        <f>VLOOKUP(D6430,Y$4:AA6432,2,FALSE)</f>
        <v>کامیون کمپرسی</v>
      </c>
      <c r="F6430" s="529" t="str">
        <f>VLOOKUP(D6430,Y$4:AA6432,3,FALSE)</f>
        <v>میرزایی</v>
      </c>
      <c r="G6430" s="454">
        <v>0</v>
      </c>
      <c r="H6430" s="428"/>
      <c r="I6430" s="429"/>
      <c r="J6430" s="429"/>
      <c r="K6430" s="430"/>
    </row>
    <row r="6431" spans="2:11" x14ac:dyDescent="0.25">
      <c r="B6431" s="422">
        <f t="shared" si="100"/>
        <v>6429</v>
      </c>
      <c r="C6431" s="426">
        <v>45555</v>
      </c>
      <c r="D6431" s="424" t="s">
        <v>137</v>
      </c>
      <c r="E6431" s="529" t="str">
        <f>VLOOKUP(D6431,Y$4:AA6433,2,FALSE)</f>
        <v>بیل مکانیکی</v>
      </c>
      <c r="F6431" s="529" t="str">
        <f>VLOOKUP(D6431,Y$4:AA6433,3,FALSE)</f>
        <v>انصاری</v>
      </c>
      <c r="G6431" s="454">
        <v>263</v>
      </c>
      <c r="H6431" s="428"/>
      <c r="I6431" s="429"/>
      <c r="J6431" s="429"/>
      <c r="K6431" s="430"/>
    </row>
    <row r="6432" spans="2:11" x14ac:dyDescent="0.25">
      <c r="B6432" s="422">
        <f t="shared" si="100"/>
        <v>6430</v>
      </c>
      <c r="C6432" s="426">
        <v>45555</v>
      </c>
      <c r="D6432" s="424" t="s">
        <v>139</v>
      </c>
      <c r="E6432" s="529" t="str">
        <f>VLOOKUP(D6432,Y$4:AA6434,2,FALSE)</f>
        <v>بیل مکانیکی</v>
      </c>
      <c r="F6432" s="529" t="str">
        <f>VLOOKUP(D6432,Y$4:AA6434,3,FALSE)</f>
        <v>انصاری</v>
      </c>
      <c r="G6432" s="454">
        <v>225</v>
      </c>
      <c r="H6432" s="428"/>
      <c r="I6432" s="429"/>
      <c r="J6432" s="429"/>
      <c r="K6432" s="430"/>
    </row>
    <row r="6433" spans="2:11" x14ac:dyDescent="0.25">
      <c r="B6433" s="422">
        <f t="shared" si="100"/>
        <v>6431</v>
      </c>
      <c r="C6433" s="426">
        <v>45555</v>
      </c>
      <c r="D6433" s="424" t="s">
        <v>141</v>
      </c>
      <c r="E6433" s="529" t="str">
        <f>VLOOKUP(D6433,Y$4:AA6435,2,FALSE)</f>
        <v>کامیون کمپرسی</v>
      </c>
      <c r="F6433" s="529" t="str">
        <f>VLOOKUP(D6433,Y$4:AA6435,3,FALSE)</f>
        <v>انصاری</v>
      </c>
      <c r="G6433" s="454">
        <v>0</v>
      </c>
      <c r="H6433" s="428"/>
      <c r="I6433" s="429"/>
      <c r="J6433" s="429"/>
      <c r="K6433" s="430"/>
    </row>
    <row r="6434" spans="2:11" x14ac:dyDescent="0.25">
      <c r="B6434" s="422">
        <f t="shared" si="100"/>
        <v>6432</v>
      </c>
      <c r="C6434" s="426">
        <v>45555</v>
      </c>
      <c r="D6434" s="424" t="s">
        <v>142</v>
      </c>
      <c r="E6434" s="529" t="str">
        <f>VLOOKUP(D6434,Y$4:AA6436,2,FALSE)</f>
        <v>کامیون کمپرسی</v>
      </c>
      <c r="F6434" s="529" t="str">
        <f>VLOOKUP(D6434,Y$4:AA6436,3,FALSE)</f>
        <v>انصاری</v>
      </c>
      <c r="G6434" s="454">
        <v>0</v>
      </c>
      <c r="H6434" s="428"/>
      <c r="I6434" s="429"/>
      <c r="J6434" s="429"/>
      <c r="K6434" s="430"/>
    </row>
    <row r="6435" spans="2:11" x14ac:dyDescent="0.25">
      <c r="B6435" s="422">
        <f t="shared" si="100"/>
        <v>6433</v>
      </c>
      <c r="C6435" s="426">
        <v>45555</v>
      </c>
      <c r="D6435" s="424" t="s">
        <v>143</v>
      </c>
      <c r="E6435" s="529" t="str">
        <f>VLOOKUP(D6435,Y$4:AA6437,2,FALSE)</f>
        <v>کامیون کمپرسی</v>
      </c>
      <c r="F6435" s="529" t="str">
        <f>VLOOKUP(D6435,Y$4:AA6437,3,FALSE)</f>
        <v>انصاری</v>
      </c>
      <c r="G6435" s="454">
        <v>0</v>
      </c>
      <c r="H6435" s="428"/>
      <c r="I6435" s="429"/>
      <c r="J6435" s="429"/>
      <c r="K6435" s="430"/>
    </row>
    <row r="6436" spans="2:11" x14ac:dyDescent="0.25">
      <c r="B6436" s="422">
        <f t="shared" si="100"/>
        <v>6434</v>
      </c>
      <c r="C6436" s="426">
        <v>45555</v>
      </c>
      <c r="D6436" s="424" t="s">
        <v>136</v>
      </c>
      <c r="E6436" s="529" t="str">
        <f>VLOOKUP(D6436,Y$4:AA6438,2,FALSE)</f>
        <v>بلدوزر</v>
      </c>
      <c r="F6436" s="529" t="str">
        <f>VLOOKUP(D6436,Y$4:AA6438,3,FALSE)</f>
        <v>انصاری</v>
      </c>
      <c r="G6436" s="454">
        <v>0</v>
      </c>
      <c r="H6436" s="428"/>
      <c r="I6436" s="429"/>
      <c r="J6436" s="429"/>
      <c r="K6436" s="430"/>
    </row>
    <row r="6437" spans="2:11" x14ac:dyDescent="0.25">
      <c r="B6437" s="422">
        <f t="shared" si="100"/>
        <v>6435</v>
      </c>
      <c r="C6437" s="426">
        <v>45555</v>
      </c>
      <c r="D6437" s="424" t="s">
        <v>286</v>
      </c>
      <c r="E6437" s="529" t="str">
        <f>VLOOKUP(D6437,Y$4:AA6439,2,FALSE)</f>
        <v>بلدوزر</v>
      </c>
      <c r="F6437" s="529" t="str">
        <f>VLOOKUP(D6437,Y$4:AA6439,3,FALSE)</f>
        <v>انصاری</v>
      </c>
      <c r="G6437" s="454">
        <v>0</v>
      </c>
      <c r="H6437" s="428"/>
      <c r="I6437" s="429"/>
      <c r="J6437" s="429"/>
      <c r="K6437" s="430"/>
    </row>
    <row r="6438" spans="2:11" x14ac:dyDescent="0.25">
      <c r="B6438" s="422">
        <f t="shared" si="100"/>
        <v>6436</v>
      </c>
      <c r="C6438" s="426">
        <v>45555</v>
      </c>
      <c r="D6438" s="424" t="s">
        <v>155</v>
      </c>
      <c r="E6438" s="529" t="str">
        <f>VLOOKUP(D6438,Y$4:AA6440,2,FALSE)</f>
        <v>لودر</v>
      </c>
      <c r="F6438" s="529" t="str">
        <f>VLOOKUP(D6438,Y$4:AA6440,3,FALSE)</f>
        <v>صداقت</v>
      </c>
      <c r="G6438" s="454">
        <v>0</v>
      </c>
      <c r="H6438" s="428"/>
      <c r="I6438" s="429"/>
      <c r="J6438" s="429"/>
      <c r="K6438" s="430"/>
    </row>
    <row r="6439" spans="2:11" x14ac:dyDescent="0.25">
      <c r="B6439" s="422">
        <f t="shared" si="100"/>
        <v>6437</v>
      </c>
      <c r="C6439" s="426">
        <v>45555</v>
      </c>
      <c r="D6439" s="424" t="s">
        <v>156</v>
      </c>
      <c r="E6439" s="529" t="str">
        <f>VLOOKUP(D6439,Y$4:AA6441,2,FALSE)</f>
        <v>کامیون کمپرسی</v>
      </c>
      <c r="F6439" s="529" t="str">
        <f>VLOOKUP(D6439,Y$4:AA6441,3,FALSE)</f>
        <v>صداقت</v>
      </c>
      <c r="G6439" s="454">
        <v>0</v>
      </c>
      <c r="H6439" s="428"/>
      <c r="I6439" s="429"/>
      <c r="J6439" s="429"/>
      <c r="K6439" s="430"/>
    </row>
    <row r="6440" spans="2:11" x14ac:dyDescent="0.25">
      <c r="B6440" s="422">
        <f t="shared" si="100"/>
        <v>6438</v>
      </c>
      <c r="C6440" s="426">
        <v>45555</v>
      </c>
      <c r="D6440" s="424" t="s">
        <v>157</v>
      </c>
      <c r="E6440" s="529" t="str">
        <f>VLOOKUP(D6440,Y$4:AA6442,2,FALSE)</f>
        <v>کامیون کمپرسی</v>
      </c>
      <c r="F6440" s="529" t="str">
        <f>VLOOKUP(D6440,Y$4:AA6442,3,FALSE)</f>
        <v>صداقت</v>
      </c>
      <c r="G6440" s="454">
        <v>0</v>
      </c>
      <c r="H6440" s="428"/>
      <c r="I6440" s="429"/>
      <c r="J6440" s="429"/>
      <c r="K6440" s="430"/>
    </row>
    <row r="6441" spans="2:11" x14ac:dyDescent="0.25">
      <c r="B6441" s="422">
        <f t="shared" si="100"/>
        <v>6439</v>
      </c>
      <c r="C6441" s="426">
        <v>45555</v>
      </c>
      <c r="D6441" s="424" t="s">
        <v>302</v>
      </c>
      <c r="E6441" s="529" t="str">
        <f>VLOOKUP(D6441,Y$4:AA6443,2,FALSE)</f>
        <v>کامیون کمپرسی</v>
      </c>
      <c r="F6441" s="529" t="str">
        <f>VLOOKUP(D6441,Y$4:AA6443,3,FALSE)</f>
        <v>صداقت</v>
      </c>
      <c r="G6441" s="454">
        <v>0</v>
      </c>
      <c r="H6441" s="428"/>
      <c r="I6441" s="429"/>
      <c r="J6441" s="429"/>
      <c r="K6441" s="430"/>
    </row>
    <row r="6442" spans="2:11" x14ac:dyDescent="0.25">
      <c r="B6442" s="422">
        <f t="shared" si="100"/>
        <v>6440</v>
      </c>
      <c r="C6442" s="426">
        <v>45555</v>
      </c>
      <c r="D6442" s="424" t="s">
        <v>266</v>
      </c>
      <c r="E6442" s="529" t="str">
        <f>VLOOKUP(D6442,Y$4:AA6444,2,FALSE)</f>
        <v>کامیون کمپرسی</v>
      </c>
      <c r="F6442" s="529" t="str">
        <f>VLOOKUP(D6442,Y$4:AA6444,3,FALSE)</f>
        <v>انصاری</v>
      </c>
      <c r="G6442" s="454">
        <v>150</v>
      </c>
      <c r="H6442" s="428"/>
      <c r="I6442" s="429"/>
      <c r="J6442" s="429"/>
      <c r="K6442" s="430"/>
    </row>
    <row r="6443" spans="2:11" x14ac:dyDescent="0.25">
      <c r="B6443" s="422">
        <f t="shared" si="100"/>
        <v>6441</v>
      </c>
      <c r="C6443" s="426">
        <v>45555</v>
      </c>
      <c r="D6443" s="424" t="s">
        <v>267</v>
      </c>
      <c r="E6443" s="529" t="str">
        <f>VLOOKUP(D6443,Y$4:AA6445,2,FALSE)</f>
        <v>کامیون کمپرسی</v>
      </c>
      <c r="F6443" s="529" t="str">
        <f>VLOOKUP(D6443,Y$4:AA6445,3,FALSE)</f>
        <v>انصاری</v>
      </c>
      <c r="G6443" s="454">
        <v>0</v>
      </c>
      <c r="H6443" s="428"/>
      <c r="I6443" s="429"/>
      <c r="J6443" s="429"/>
      <c r="K6443" s="430"/>
    </row>
    <row r="6444" spans="2:11" x14ac:dyDescent="0.25">
      <c r="B6444" s="422">
        <f t="shared" si="100"/>
        <v>6442</v>
      </c>
      <c r="C6444" s="426">
        <v>45555</v>
      </c>
      <c r="D6444" s="424" t="s">
        <v>258</v>
      </c>
      <c r="E6444" s="529" t="str">
        <f>VLOOKUP(D6444,Y$4:AA6446,2,FALSE)</f>
        <v>کامیون کمپرسی</v>
      </c>
      <c r="F6444" s="529" t="str">
        <f>VLOOKUP(D6444,Y$4:AA6446,3,FALSE)</f>
        <v>انصاری</v>
      </c>
      <c r="G6444" s="454">
        <v>215</v>
      </c>
      <c r="H6444" s="428"/>
      <c r="I6444" s="429"/>
      <c r="J6444" s="429"/>
      <c r="K6444" s="430"/>
    </row>
    <row r="6445" spans="2:11" x14ac:dyDescent="0.25">
      <c r="B6445" s="422">
        <f t="shared" si="100"/>
        <v>6443</v>
      </c>
      <c r="C6445" s="426">
        <v>45555</v>
      </c>
      <c r="D6445" s="424" t="s">
        <v>179</v>
      </c>
      <c r="E6445" s="529" t="str">
        <f>VLOOKUP(D6445,Y$4:AA6447,2,FALSE)</f>
        <v>تانکر آب</v>
      </c>
      <c r="F6445" s="529" t="str">
        <f>VLOOKUP(D6445,Y$4:AA6447,3,FALSE)</f>
        <v>گلپایگانی</v>
      </c>
      <c r="G6445" s="454">
        <v>0</v>
      </c>
      <c r="H6445" s="428"/>
      <c r="I6445" s="429"/>
      <c r="J6445" s="429"/>
      <c r="K6445" s="430"/>
    </row>
    <row r="6446" spans="2:11" x14ac:dyDescent="0.25">
      <c r="B6446" s="422">
        <f t="shared" si="100"/>
        <v>6444</v>
      </c>
      <c r="C6446" s="426">
        <v>45555</v>
      </c>
      <c r="D6446" s="424" t="s">
        <v>164</v>
      </c>
      <c r="E6446" s="529" t="str">
        <f>VLOOKUP(D6446,Y$4:AA6448,2,FALSE)</f>
        <v>گریدر 14G</v>
      </c>
      <c r="F6446" s="529" t="str">
        <f>VLOOKUP(D6446,Y$4:AA6448,3,FALSE)</f>
        <v>محمد پور</v>
      </c>
      <c r="G6446" s="454">
        <v>241</v>
      </c>
      <c r="H6446" s="428"/>
      <c r="I6446" s="429"/>
      <c r="J6446" s="429"/>
      <c r="K6446" s="430"/>
    </row>
    <row r="6447" spans="2:11" x14ac:dyDescent="0.25">
      <c r="B6447" s="422">
        <f t="shared" si="100"/>
        <v>6445</v>
      </c>
      <c r="C6447" s="426">
        <v>45555</v>
      </c>
      <c r="D6447" s="424" t="s">
        <v>168</v>
      </c>
      <c r="E6447" s="529" t="str">
        <f>VLOOKUP(D6447,Y$4:AA6449,2,FALSE)</f>
        <v>غلطک کششی</v>
      </c>
      <c r="F6447" s="529" t="str">
        <f>VLOOKUP(D6447,Y$4:AA6449,3,FALSE)</f>
        <v>محمد پور</v>
      </c>
      <c r="G6447" s="454">
        <v>79</v>
      </c>
      <c r="H6447" s="428"/>
      <c r="I6447" s="429"/>
      <c r="J6447" s="429"/>
      <c r="K6447" s="430"/>
    </row>
    <row r="6448" spans="2:11" x14ac:dyDescent="0.25">
      <c r="B6448" s="422">
        <f t="shared" si="100"/>
        <v>6446</v>
      </c>
      <c r="C6448" s="426">
        <v>45555</v>
      </c>
      <c r="D6448" s="424" t="s">
        <v>171</v>
      </c>
      <c r="E6448" s="529" t="str">
        <f>VLOOKUP(D6448,Y$4:AA6450,2,FALSE)</f>
        <v>غلطک کششی</v>
      </c>
      <c r="F6448" s="529" t="str">
        <f>VLOOKUP(D6448,Y$4:AA6450,3,FALSE)</f>
        <v>محمد پور</v>
      </c>
      <c r="G6448" s="454">
        <v>66</v>
      </c>
      <c r="H6448" s="428"/>
      <c r="I6448" s="429"/>
      <c r="J6448" s="429"/>
      <c r="K6448" s="430"/>
    </row>
    <row r="6449" spans="2:11" x14ac:dyDescent="0.25">
      <c r="B6449" s="422">
        <f t="shared" si="100"/>
        <v>6447</v>
      </c>
      <c r="C6449" s="426">
        <v>45555</v>
      </c>
      <c r="D6449" s="424" t="s">
        <v>172</v>
      </c>
      <c r="E6449" s="529" t="str">
        <f>VLOOKUP(D6449,Y$4:AA6451,2,FALSE)</f>
        <v>لودر</v>
      </c>
      <c r="F6449" s="529" t="str">
        <f>VLOOKUP(D6449,Y$4:AA6451,3,FALSE)</f>
        <v>محمد پور</v>
      </c>
      <c r="G6449" s="454">
        <v>140</v>
      </c>
      <c r="H6449" s="428"/>
      <c r="I6449" s="429"/>
      <c r="J6449" s="429"/>
      <c r="K6449" s="430"/>
    </row>
    <row r="6450" spans="2:11" x14ac:dyDescent="0.25">
      <c r="B6450" s="422">
        <f t="shared" si="100"/>
        <v>6448</v>
      </c>
      <c r="C6450" s="426">
        <v>45555</v>
      </c>
      <c r="D6450" s="424" t="s">
        <v>173</v>
      </c>
      <c r="E6450" s="529" t="str">
        <f>VLOOKUP(D6450,Y$4:AA6452,2,FALSE)</f>
        <v>تانکر آب</v>
      </c>
      <c r="F6450" s="529" t="str">
        <f>VLOOKUP(D6450,Y$4:AA6452,3,FALSE)</f>
        <v>محمد پور</v>
      </c>
      <c r="G6450" s="454">
        <v>0</v>
      </c>
      <c r="H6450" s="428"/>
      <c r="I6450" s="429"/>
      <c r="J6450" s="429"/>
      <c r="K6450" s="430"/>
    </row>
    <row r="6451" spans="2:11" x14ac:dyDescent="0.25">
      <c r="B6451" s="422">
        <f t="shared" si="100"/>
        <v>6449</v>
      </c>
      <c r="C6451" s="426">
        <v>45555</v>
      </c>
      <c r="D6451" s="424" t="s">
        <v>174</v>
      </c>
      <c r="E6451" s="529" t="str">
        <f>VLOOKUP(D6451,Y$4:AA6453,2,FALSE)</f>
        <v>غلطک پاچه بزی</v>
      </c>
      <c r="F6451" s="529" t="str">
        <f>VLOOKUP(D6451,Y$4:AA6453,3,FALSE)</f>
        <v>محمد پور</v>
      </c>
      <c r="G6451" s="454">
        <v>0</v>
      </c>
      <c r="H6451" s="428"/>
      <c r="I6451" s="429"/>
      <c r="J6451" s="429"/>
      <c r="K6451" s="430"/>
    </row>
    <row r="6452" spans="2:11" x14ac:dyDescent="0.25">
      <c r="B6452" s="422">
        <f t="shared" si="100"/>
        <v>6450</v>
      </c>
      <c r="C6452" s="426">
        <v>45555</v>
      </c>
      <c r="D6452" s="424" t="s">
        <v>176</v>
      </c>
      <c r="E6452" s="529" t="str">
        <f>VLOOKUP(D6452,Y$4:AA6454,2,FALSE)</f>
        <v>بلدوزر</v>
      </c>
      <c r="F6452" s="529" t="str">
        <f>VLOOKUP(D6452,Y$4:AA6454,3,FALSE)</f>
        <v>محمد پور</v>
      </c>
      <c r="G6452" s="454">
        <v>363</v>
      </c>
      <c r="H6452" s="428"/>
      <c r="I6452" s="429"/>
      <c r="J6452" s="429"/>
      <c r="K6452" s="430"/>
    </row>
    <row r="6453" spans="2:11" x14ac:dyDescent="0.25">
      <c r="B6453" s="422">
        <f t="shared" si="100"/>
        <v>6451</v>
      </c>
      <c r="C6453" s="426">
        <v>45555</v>
      </c>
      <c r="D6453" s="424" t="s">
        <v>177</v>
      </c>
      <c r="E6453" s="529" t="str">
        <f>VLOOKUP(D6453,Y$4:AA6455,2,FALSE)</f>
        <v>کمپرسی جفت</v>
      </c>
      <c r="F6453" s="529" t="str">
        <f>VLOOKUP(D6453,Y$4:AA6455,3,FALSE)</f>
        <v>محمد پور</v>
      </c>
      <c r="G6453" s="454">
        <v>177</v>
      </c>
      <c r="H6453" s="428"/>
      <c r="I6453" s="429"/>
      <c r="J6453" s="429"/>
      <c r="K6453" s="430"/>
    </row>
    <row r="6454" spans="2:11" x14ac:dyDescent="0.25">
      <c r="B6454" s="422">
        <f t="shared" si="100"/>
        <v>6452</v>
      </c>
      <c r="C6454" s="426">
        <v>45555</v>
      </c>
      <c r="D6454" s="424" t="s">
        <v>270</v>
      </c>
      <c r="E6454" s="529" t="str">
        <f>VLOOKUP(D6454,Y$4:AA6456,2,FALSE)</f>
        <v>کمپرسی جفت</v>
      </c>
      <c r="F6454" s="529" t="str">
        <f>VLOOKUP(D6454,Y$4:AA6456,3,FALSE)</f>
        <v>محمد پور</v>
      </c>
      <c r="G6454" s="454">
        <v>0</v>
      </c>
      <c r="H6454" s="428"/>
      <c r="I6454" s="429"/>
      <c r="J6454" s="429"/>
      <c r="K6454" s="430"/>
    </row>
    <row r="6455" spans="2:11" x14ac:dyDescent="0.25">
      <c r="B6455" s="422">
        <f t="shared" si="100"/>
        <v>6453</v>
      </c>
      <c r="C6455" s="426">
        <v>45555</v>
      </c>
      <c r="D6455" s="424" t="s">
        <v>268</v>
      </c>
      <c r="E6455" s="529" t="str">
        <f>VLOOKUP(D6455,Y$4:AA6457,2,FALSE)</f>
        <v>کمپرسی تک</v>
      </c>
      <c r="F6455" s="529" t="str">
        <f>VLOOKUP(D6455,Y$4:AA6457,3,FALSE)</f>
        <v>محمد پور</v>
      </c>
      <c r="G6455" s="454">
        <v>0</v>
      </c>
      <c r="H6455" s="428"/>
      <c r="I6455" s="429"/>
      <c r="J6455" s="429"/>
      <c r="K6455" s="430"/>
    </row>
    <row r="6456" spans="2:11" x14ac:dyDescent="0.25">
      <c r="B6456" s="422">
        <f t="shared" ref="B6456:B6519" si="101">ROW()-2</f>
        <v>6454</v>
      </c>
      <c r="C6456" s="426">
        <v>45555</v>
      </c>
      <c r="D6456" s="424" t="s">
        <v>260</v>
      </c>
      <c r="E6456" s="529" t="str">
        <f>VLOOKUP(D6456,Y$4:AA6458,2,FALSE)</f>
        <v>تانکر آب</v>
      </c>
      <c r="F6456" s="529" t="str">
        <f>VLOOKUP(D6456,Y$4:AA6458,3,FALSE)</f>
        <v>محمد پور</v>
      </c>
      <c r="G6456" s="454">
        <v>260</v>
      </c>
      <c r="H6456" s="428"/>
      <c r="I6456" s="429"/>
      <c r="J6456" s="429"/>
      <c r="K6456" s="430"/>
    </row>
    <row r="6457" spans="2:11" x14ac:dyDescent="0.25">
      <c r="B6457" s="422">
        <f t="shared" si="101"/>
        <v>6455</v>
      </c>
      <c r="C6457" s="426">
        <v>45555</v>
      </c>
      <c r="D6457" s="424" t="s">
        <v>284</v>
      </c>
      <c r="E6457" s="529" t="str">
        <f>VLOOKUP(D6457,Y$4:AA6459,2,FALSE)</f>
        <v>کمپرسی جفت</v>
      </c>
      <c r="F6457" s="529" t="str">
        <f>VLOOKUP(D6457,Y$4:AA6459,3,FALSE)</f>
        <v>محمد پور</v>
      </c>
      <c r="G6457" s="454">
        <v>112</v>
      </c>
      <c r="H6457" s="428"/>
      <c r="I6457" s="429"/>
      <c r="J6457" s="429"/>
      <c r="K6457" s="430"/>
    </row>
    <row r="6458" spans="2:11" x14ac:dyDescent="0.25">
      <c r="B6458" s="422">
        <f t="shared" si="101"/>
        <v>6456</v>
      </c>
      <c r="C6458" s="426">
        <v>45555</v>
      </c>
      <c r="D6458" s="424" t="s">
        <v>359</v>
      </c>
      <c r="E6458" s="529" t="str">
        <f>VLOOKUP(D6458,Y$4:AA6460,2,FALSE)</f>
        <v>کمپرسی جفت</v>
      </c>
      <c r="F6458" s="529" t="str">
        <f>VLOOKUP(D6458,Y$4:AA6460,3,FALSE)</f>
        <v>محمد پور</v>
      </c>
      <c r="G6458" s="454">
        <v>0</v>
      </c>
      <c r="H6458" s="428"/>
      <c r="I6458" s="429"/>
      <c r="J6458" s="429"/>
      <c r="K6458" s="430"/>
    </row>
    <row r="6459" spans="2:11" x14ac:dyDescent="0.25">
      <c r="B6459" s="422">
        <f t="shared" si="101"/>
        <v>6457</v>
      </c>
      <c r="C6459" s="426">
        <v>45555</v>
      </c>
      <c r="D6459" s="424" t="s">
        <v>361</v>
      </c>
      <c r="E6459" s="529" t="str">
        <f>VLOOKUP(D6459,Y$4:AA6461,2,FALSE)</f>
        <v>لودر</v>
      </c>
      <c r="F6459" s="529" t="str">
        <f>VLOOKUP(D6459,Y$4:AA6461,3,FALSE)</f>
        <v>محمد پور</v>
      </c>
      <c r="G6459" s="454">
        <v>0</v>
      </c>
      <c r="H6459" s="428"/>
      <c r="I6459" s="429"/>
      <c r="J6459" s="429"/>
      <c r="K6459" s="430"/>
    </row>
    <row r="6460" spans="2:11" x14ac:dyDescent="0.25">
      <c r="B6460" s="422">
        <f t="shared" si="101"/>
        <v>6458</v>
      </c>
      <c r="C6460" s="426">
        <v>45555</v>
      </c>
      <c r="D6460" s="424" t="s">
        <v>393</v>
      </c>
      <c r="E6460" s="529" t="str">
        <f>VLOOKUP(D6460,Y$4:AA6462,2,FALSE)</f>
        <v xml:space="preserve"> پمپ بتن</v>
      </c>
      <c r="F6460" s="529" t="str">
        <f>VLOOKUP(D6460,Y$4:AA6462,3,FALSE)</f>
        <v>اسماعیل پور</v>
      </c>
      <c r="G6460" s="454">
        <v>0</v>
      </c>
      <c r="H6460" s="428"/>
      <c r="I6460" s="429"/>
      <c r="J6460" s="429"/>
      <c r="K6460" s="430"/>
    </row>
    <row r="6461" spans="2:11" x14ac:dyDescent="0.25">
      <c r="B6461" s="422">
        <f t="shared" si="101"/>
        <v>6459</v>
      </c>
      <c r="C6461" s="426">
        <v>45555</v>
      </c>
      <c r="D6461" s="424" t="s">
        <v>387</v>
      </c>
      <c r="E6461" s="529" t="str">
        <f>VLOOKUP(D6461,Y$4:AA6463,2,FALSE)</f>
        <v>کمپرسی تک</v>
      </c>
      <c r="F6461" s="529" t="str">
        <f>VLOOKUP(D6461,Y$4:AA6463,3,FALSE)</f>
        <v>جواد رضاپور</v>
      </c>
      <c r="G6461" s="454">
        <v>0</v>
      </c>
      <c r="H6461" s="428"/>
      <c r="I6461" s="429"/>
      <c r="J6461" s="429"/>
      <c r="K6461" s="430"/>
    </row>
    <row r="6462" spans="2:11" x14ac:dyDescent="0.25">
      <c r="B6462" s="422">
        <f t="shared" si="101"/>
        <v>6460</v>
      </c>
      <c r="C6462" s="426">
        <v>45555</v>
      </c>
      <c r="D6462" s="424" t="s">
        <v>388</v>
      </c>
      <c r="E6462" s="529" t="str">
        <f>VLOOKUP(D6462,Y$4:AA6464,2,FALSE)</f>
        <v>کمپرسی تک</v>
      </c>
      <c r="F6462" s="529" t="str">
        <f>VLOOKUP(D6462,Y$4:AA6464,3,FALSE)</f>
        <v>جواد رضاپور</v>
      </c>
      <c r="G6462" s="454">
        <v>0</v>
      </c>
      <c r="H6462" s="428"/>
      <c r="I6462" s="429"/>
      <c r="J6462" s="429"/>
      <c r="K6462" s="430"/>
    </row>
    <row r="6463" spans="2:11" x14ac:dyDescent="0.25">
      <c r="B6463" s="422">
        <f t="shared" si="101"/>
        <v>6461</v>
      </c>
      <c r="C6463" s="426">
        <v>45555</v>
      </c>
      <c r="D6463" s="424" t="s">
        <v>397</v>
      </c>
      <c r="E6463" s="529" t="str">
        <f>VLOOKUP(D6463,Y$4:AA6465,2,FALSE)</f>
        <v>لودر</v>
      </c>
      <c r="F6463" s="529" t="str">
        <f>VLOOKUP(D6463,Y$4:AA6465,3,FALSE)</f>
        <v>جواد رضاپور</v>
      </c>
      <c r="G6463" s="454">
        <v>0</v>
      </c>
      <c r="H6463" s="428"/>
      <c r="I6463" s="429"/>
      <c r="J6463" s="429"/>
      <c r="K6463" s="430"/>
    </row>
    <row r="6464" spans="2:11" x14ac:dyDescent="0.25">
      <c r="B6464" s="422">
        <f t="shared" si="101"/>
        <v>6462</v>
      </c>
      <c r="C6464" s="426">
        <v>45555</v>
      </c>
      <c r="D6464" s="424" t="s">
        <v>435</v>
      </c>
      <c r="E6464" s="529" t="str">
        <f>VLOOKUP(D6464,Y$4:AA6466,2,FALSE)</f>
        <v>بلدوزر</v>
      </c>
      <c r="F6464" s="529" t="str">
        <f>VLOOKUP(D6464,Y$4:AA6466,3,FALSE)</f>
        <v>جواد رضاپور</v>
      </c>
      <c r="G6464" s="454">
        <v>0</v>
      </c>
      <c r="H6464" s="428"/>
      <c r="I6464" s="429"/>
      <c r="J6464" s="429"/>
      <c r="K6464" s="430"/>
    </row>
    <row r="6465" spans="2:11" x14ac:dyDescent="0.25">
      <c r="B6465" s="422">
        <f t="shared" si="101"/>
        <v>6463</v>
      </c>
      <c r="C6465" s="426">
        <v>45555</v>
      </c>
      <c r="D6465" s="424" t="s">
        <v>436</v>
      </c>
      <c r="E6465" s="529" t="str">
        <f>VLOOKUP(D6465,Y$4:AA6467,2,FALSE)</f>
        <v>تانکر آب</v>
      </c>
      <c r="F6465" s="529" t="str">
        <f>VLOOKUP(D6465,Y$4:AA6467,3,FALSE)</f>
        <v>جواد رضاپور</v>
      </c>
      <c r="G6465" s="454">
        <v>0</v>
      </c>
      <c r="H6465" s="428"/>
      <c r="I6465" s="429"/>
      <c r="J6465" s="429"/>
      <c r="K6465" s="430"/>
    </row>
    <row r="6466" spans="2:11" x14ac:dyDescent="0.25">
      <c r="B6466" s="422">
        <f t="shared" si="101"/>
        <v>6464</v>
      </c>
      <c r="C6466" s="426">
        <v>45555</v>
      </c>
      <c r="D6466" s="425" t="s">
        <v>261</v>
      </c>
      <c r="E6466" s="529" t="str">
        <f>VLOOKUP(D6466,Y$4:AA6468,2,FALSE)</f>
        <v>تانکر آب</v>
      </c>
      <c r="F6466" s="529" t="str">
        <f>VLOOKUP(D6466,Y$4:AA6468,3,FALSE)</f>
        <v>خاکسارنژاد</v>
      </c>
      <c r="G6466" s="454">
        <v>0</v>
      </c>
      <c r="H6466" s="428"/>
      <c r="I6466" s="429"/>
      <c r="J6466" s="429"/>
      <c r="K6466" s="430"/>
    </row>
    <row r="6467" spans="2:11" x14ac:dyDescent="0.25">
      <c r="B6467" s="422">
        <f t="shared" si="101"/>
        <v>6465</v>
      </c>
      <c r="C6467" s="426">
        <v>45555</v>
      </c>
      <c r="D6467" s="137" t="s">
        <v>487</v>
      </c>
      <c r="E6467" s="529" t="str">
        <f>VLOOKUP(D6467,Y$4:AA6469,2,FALSE)</f>
        <v>کمپرسی تک</v>
      </c>
      <c r="F6467" s="529" t="str">
        <f>VLOOKUP(D6467,Y$4:AA6469,3,FALSE)</f>
        <v>رمضانی مقدم</v>
      </c>
      <c r="G6467" s="454">
        <v>0</v>
      </c>
      <c r="H6467" s="428"/>
      <c r="I6467" s="429"/>
      <c r="J6467" s="429"/>
      <c r="K6467" s="430"/>
    </row>
    <row r="6468" spans="2:11" x14ac:dyDescent="0.25">
      <c r="B6468" s="422">
        <f t="shared" si="101"/>
        <v>6466</v>
      </c>
      <c r="C6468" s="426">
        <v>45555</v>
      </c>
      <c r="D6468" s="137" t="s">
        <v>488</v>
      </c>
      <c r="E6468" s="529" t="str">
        <f>VLOOKUP(D6468,Y$4:AA6470,2,FALSE)</f>
        <v>کمپرسی تک</v>
      </c>
      <c r="F6468" s="529" t="str">
        <f>VLOOKUP(D6468,Y$4:AA6470,3,FALSE)</f>
        <v>رمضانی مقدم</v>
      </c>
      <c r="G6468" s="454">
        <v>0</v>
      </c>
      <c r="H6468" s="428"/>
      <c r="I6468" s="429"/>
      <c r="J6468" s="429"/>
      <c r="K6468" s="430"/>
    </row>
    <row r="6469" spans="2:11" x14ac:dyDescent="0.25">
      <c r="B6469" s="422">
        <f t="shared" si="101"/>
        <v>6467</v>
      </c>
      <c r="C6469" s="426">
        <v>45555</v>
      </c>
      <c r="D6469" s="137" t="s">
        <v>489</v>
      </c>
      <c r="E6469" s="529" t="str">
        <f>VLOOKUP(D6469,Y$4:AA6471,2,FALSE)</f>
        <v>کمپرسی تک</v>
      </c>
      <c r="F6469" s="529" t="str">
        <f>VLOOKUP(D6469,Y$4:AA6471,3,FALSE)</f>
        <v>رمضانی مقدم</v>
      </c>
      <c r="G6469" s="454">
        <v>0</v>
      </c>
      <c r="H6469" s="428"/>
      <c r="I6469" s="429"/>
      <c r="J6469" s="429"/>
      <c r="K6469" s="430"/>
    </row>
    <row r="6470" spans="2:11" x14ac:dyDescent="0.25">
      <c r="B6470" s="422">
        <f t="shared" si="101"/>
        <v>6468</v>
      </c>
      <c r="C6470" s="426">
        <v>45555</v>
      </c>
      <c r="D6470" s="137" t="s">
        <v>490</v>
      </c>
      <c r="E6470" s="529" t="str">
        <f>VLOOKUP(D6470,Y$4:AA6472,2,FALSE)</f>
        <v>کمپرسی تک</v>
      </c>
      <c r="F6470" s="529" t="str">
        <f>VLOOKUP(D6470,Y$4:AA6472,3,FALSE)</f>
        <v>رمضانی مقدم</v>
      </c>
      <c r="G6470" s="454">
        <v>225</v>
      </c>
      <c r="H6470" s="428"/>
      <c r="I6470" s="429"/>
      <c r="J6470" s="429"/>
      <c r="K6470" s="430"/>
    </row>
    <row r="6471" spans="2:11" x14ac:dyDescent="0.25">
      <c r="B6471" s="422">
        <f t="shared" si="101"/>
        <v>6469</v>
      </c>
      <c r="C6471" s="426">
        <v>45555</v>
      </c>
      <c r="D6471" s="137" t="s">
        <v>491</v>
      </c>
      <c r="E6471" s="529" t="str">
        <f>VLOOKUP(D6471,Y$4:AA6473,2,FALSE)</f>
        <v>لودر</v>
      </c>
      <c r="F6471" s="529" t="str">
        <f>VLOOKUP(D6471,Y$4:AA6473,3,FALSE)</f>
        <v>رمضانی مقدم</v>
      </c>
      <c r="G6471" s="454">
        <v>0</v>
      </c>
      <c r="H6471" s="428"/>
      <c r="I6471" s="429"/>
      <c r="J6471" s="429"/>
      <c r="K6471" s="430"/>
    </row>
    <row r="6472" spans="2:11" x14ac:dyDescent="0.25">
      <c r="B6472" s="422">
        <f t="shared" si="101"/>
        <v>6470</v>
      </c>
      <c r="C6472" s="426">
        <v>45555</v>
      </c>
      <c r="D6472" s="137" t="s">
        <v>364</v>
      </c>
      <c r="E6472" s="529" t="str">
        <f>VLOOKUP(D6472,Y$4:AA6474,2,FALSE)</f>
        <v>لودر</v>
      </c>
      <c r="F6472" s="529">
        <f>VLOOKUP(D6472,Y$4:AA6474,3,FALSE)</f>
        <v>0</v>
      </c>
      <c r="G6472" s="454">
        <v>0</v>
      </c>
      <c r="H6472" s="428"/>
      <c r="I6472" s="429"/>
      <c r="J6472" s="429"/>
      <c r="K6472" s="430"/>
    </row>
    <row r="6473" spans="2:11" x14ac:dyDescent="0.25">
      <c r="B6473" s="422">
        <f t="shared" si="101"/>
        <v>6471</v>
      </c>
      <c r="C6473" s="426">
        <v>45556</v>
      </c>
      <c r="D6473" s="424" t="s">
        <v>127</v>
      </c>
      <c r="E6473" s="529" t="str">
        <f>VLOOKUP(D6473,Y$4:AA6475,2,FALSE)</f>
        <v>بلدوزر</v>
      </c>
      <c r="F6473" s="529" t="str">
        <f>VLOOKUP(D6473,Y$4:AA6475,3,FALSE)</f>
        <v>شرکتی-رجب زاده</v>
      </c>
      <c r="G6473" s="454">
        <v>299</v>
      </c>
      <c r="H6473" s="428"/>
      <c r="I6473" s="429"/>
      <c r="J6473" s="429"/>
      <c r="K6473" s="430"/>
    </row>
    <row r="6474" spans="2:11" x14ac:dyDescent="0.25">
      <c r="B6474" s="422">
        <f t="shared" si="101"/>
        <v>6472</v>
      </c>
      <c r="C6474" s="426">
        <v>45556</v>
      </c>
      <c r="D6474" s="424" t="s">
        <v>297</v>
      </c>
      <c r="E6474" s="529" t="str">
        <f>VLOOKUP(D6474,Y$4:AA6476,2,FALSE)</f>
        <v>بلدوزر</v>
      </c>
      <c r="F6474" s="529" t="str">
        <f>VLOOKUP(D6474,Y$4:AA6476,3,FALSE)</f>
        <v>شرکتی-نخعی</v>
      </c>
      <c r="G6474" s="454">
        <v>0</v>
      </c>
      <c r="H6474" s="428"/>
      <c r="I6474" s="429"/>
      <c r="J6474" s="429"/>
      <c r="K6474" s="430"/>
    </row>
    <row r="6475" spans="2:11" x14ac:dyDescent="0.25">
      <c r="B6475" s="422">
        <f t="shared" si="101"/>
        <v>6473</v>
      </c>
      <c r="C6475" s="426">
        <v>45556</v>
      </c>
      <c r="D6475" s="424" t="s">
        <v>88</v>
      </c>
      <c r="E6475" s="529" t="str">
        <f>VLOOKUP(D6475,Y$4:AA6477,2,FALSE)</f>
        <v>گریدر  ۱۶g</v>
      </c>
      <c r="F6475" s="529" t="str">
        <f>VLOOKUP(D6475,Y$4:AA6477,3,FALSE)</f>
        <v>شرکتی-یگانه</v>
      </c>
      <c r="G6475" s="454">
        <v>0</v>
      </c>
      <c r="H6475" s="428"/>
      <c r="I6475" s="429"/>
      <c r="J6475" s="429"/>
      <c r="K6475" s="430"/>
    </row>
    <row r="6476" spans="2:11" x14ac:dyDescent="0.25">
      <c r="B6476" s="422">
        <f t="shared" si="101"/>
        <v>6474</v>
      </c>
      <c r="C6476" s="426">
        <v>45556</v>
      </c>
      <c r="D6476" s="424" t="s">
        <v>301</v>
      </c>
      <c r="E6476" s="529" t="str">
        <f>VLOOKUP(D6476,Y$4:AA6478,2,FALSE)</f>
        <v>گریدر  ۱۶g</v>
      </c>
      <c r="F6476" s="529" t="str">
        <f>VLOOKUP(D6476,Y$4:AA6478,3,FALSE)</f>
        <v>شرکتی-حسن پور</v>
      </c>
      <c r="G6476" s="454">
        <v>0</v>
      </c>
      <c r="H6476" s="428"/>
      <c r="I6476" s="429"/>
      <c r="J6476" s="429"/>
      <c r="K6476" s="430"/>
    </row>
    <row r="6477" spans="2:11" x14ac:dyDescent="0.25">
      <c r="B6477" s="422">
        <f t="shared" si="101"/>
        <v>6475</v>
      </c>
      <c r="C6477" s="426">
        <v>45556</v>
      </c>
      <c r="D6477" s="424" t="s">
        <v>120</v>
      </c>
      <c r="E6477" s="529" t="str">
        <f>VLOOKUP(D6477,Y$4:AA6479,2,FALSE)</f>
        <v>میکسراتکو</v>
      </c>
      <c r="F6477" s="529" t="str">
        <f>VLOOKUP(D6477,Y$4:AA6479,3,FALSE)</f>
        <v>شرکتی-شاکری</v>
      </c>
      <c r="G6477" s="454">
        <v>0</v>
      </c>
      <c r="H6477" s="428"/>
      <c r="I6477" s="429"/>
      <c r="J6477" s="429"/>
      <c r="K6477" s="430"/>
    </row>
    <row r="6478" spans="2:11" x14ac:dyDescent="0.25">
      <c r="B6478" s="422">
        <f t="shared" si="101"/>
        <v>6476</v>
      </c>
      <c r="C6478" s="426">
        <v>45556</v>
      </c>
      <c r="D6478" s="424" t="s">
        <v>122</v>
      </c>
      <c r="E6478" s="529" t="str">
        <f>VLOOKUP(D6478,Y$4:AA6480,2,FALSE)</f>
        <v>میکسر امیکو</v>
      </c>
      <c r="F6478" s="529" t="str">
        <f>VLOOKUP(D6478,Y$4:AA6480,3,FALSE)</f>
        <v>شرکتی-زراعتی</v>
      </c>
      <c r="G6478" s="454">
        <v>0</v>
      </c>
      <c r="H6478" s="428"/>
      <c r="I6478" s="429"/>
      <c r="J6478" s="429"/>
      <c r="K6478" s="430"/>
    </row>
    <row r="6479" spans="2:11" x14ac:dyDescent="0.25">
      <c r="B6479" s="422">
        <f t="shared" si="101"/>
        <v>6477</v>
      </c>
      <c r="C6479" s="426">
        <v>45556</v>
      </c>
      <c r="D6479" s="424" t="s">
        <v>356</v>
      </c>
      <c r="E6479" s="529" t="str">
        <f>VLOOKUP(D6479,Y$4:AA6481,2,FALSE)</f>
        <v>میکسر اتکو</v>
      </c>
      <c r="F6479" s="529" t="str">
        <f>VLOOKUP(D6479,Y$4:AA6481,3,FALSE)</f>
        <v>-</v>
      </c>
      <c r="G6479" s="454">
        <v>0</v>
      </c>
      <c r="H6479" s="428"/>
      <c r="I6479" s="429"/>
      <c r="J6479" s="429"/>
      <c r="K6479" s="430"/>
    </row>
    <row r="6480" spans="2:11" x14ac:dyDescent="0.25">
      <c r="B6480" s="422">
        <f t="shared" si="101"/>
        <v>6478</v>
      </c>
      <c r="C6480" s="426">
        <v>45556</v>
      </c>
      <c r="D6480" s="424" t="s">
        <v>460</v>
      </c>
      <c r="E6480" s="529" t="str">
        <f>VLOOKUP(D6480,Y$4:AA6482,2,FALSE)</f>
        <v>میکسر امیکو</v>
      </c>
      <c r="F6480" s="529" t="str">
        <f>VLOOKUP(D6480,Y$4:AA6482,3,FALSE)</f>
        <v>شرکتی-زراعتی</v>
      </c>
      <c r="G6480" s="454">
        <v>0</v>
      </c>
      <c r="H6480" s="428"/>
      <c r="I6480" s="429"/>
      <c r="J6480" s="429"/>
      <c r="K6480" s="430"/>
    </row>
    <row r="6481" spans="2:11" x14ac:dyDescent="0.25">
      <c r="B6481" s="422">
        <f t="shared" si="101"/>
        <v>6479</v>
      </c>
      <c r="C6481" s="426">
        <v>45556</v>
      </c>
      <c r="D6481" s="424" t="s">
        <v>119</v>
      </c>
      <c r="E6481" s="529" t="str">
        <f>VLOOKUP(D6481,Y$4:AA6483,2,FALSE)</f>
        <v>غلطک</v>
      </c>
      <c r="F6481" s="529" t="str">
        <f>VLOOKUP(D6481,Y$4:AA6483,3,FALSE)</f>
        <v>شرکتی-جمالی</v>
      </c>
      <c r="G6481" s="454">
        <v>0</v>
      </c>
      <c r="H6481" s="428"/>
      <c r="I6481" s="429"/>
      <c r="J6481" s="429"/>
      <c r="K6481" s="430"/>
    </row>
    <row r="6482" spans="2:11" x14ac:dyDescent="0.25">
      <c r="B6482" s="422">
        <f t="shared" si="101"/>
        <v>6480</v>
      </c>
      <c r="C6482" s="426">
        <v>45556</v>
      </c>
      <c r="D6482" s="424" t="s">
        <v>110</v>
      </c>
      <c r="E6482" s="529" t="str">
        <f>VLOOKUP(D6482,Y$4:AA6484,2,FALSE)</f>
        <v>غلطک</v>
      </c>
      <c r="F6482" s="529" t="str">
        <f>VLOOKUP(D6482,Y$4:AA6484,3,FALSE)</f>
        <v>شرکتی-شیری</v>
      </c>
      <c r="G6482" s="454">
        <v>0</v>
      </c>
      <c r="H6482" s="428"/>
      <c r="I6482" s="429"/>
      <c r="J6482" s="429"/>
      <c r="K6482" s="430"/>
    </row>
    <row r="6483" spans="2:11" x14ac:dyDescent="0.25">
      <c r="B6483" s="422">
        <f t="shared" si="101"/>
        <v>6481</v>
      </c>
      <c r="C6483" s="426">
        <v>45556</v>
      </c>
      <c r="D6483" s="424" t="s">
        <v>107</v>
      </c>
      <c r="E6483" s="529" t="str">
        <f>VLOOKUP(D6483,Y$4:AA6485,2,FALSE)</f>
        <v>غلطک</v>
      </c>
      <c r="F6483" s="529" t="str">
        <f>VLOOKUP(D6483,Y$4:AA6485,3,FALSE)</f>
        <v>شرکتی-دیانتی</v>
      </c>
      <c r="G6483" s="454">
        <v>0</v>
      </c>
      <c r="H6483" s="428"/>
      <c r="I6483" s="429"/>
      <c r="J6483" s="429"/>
      <c r="K6483" s="430"/>
    </row>
    <row r="6484" spans="2:11" x14ac:dyDescent="0.25">
      <c r="B6484" s="422">
        <f t="shared" si="101"/>
        <v>6482</v>
      </c>
      <c r="C6484" s="426">
        <v>45556</v>
      </c>
      <c r="D6484" s="424" t="s">
        <v>285</v>
      </c>
      <c r="E6484" s="529" t="str">
        <f>VLOOKUP(D6484,Y$4:AA6486,2,FALSE)</f>
        <v>غلطک</v>
      </c>
      <c r="F6484" s="529" t="str">
        <f>VLOOKUP(D6484,Y$4:AA6486,3,FALSE)</f>
        <v>شرکتی-شیری</v>
      </c>
      <c r="G6484" s="454">
        <v>78</v>
      </c>
      <c r="H6484" s="428"/>
      <c r="I6484" s="429"/>
      <c r="J6484" s="429"/>
      <c r="K6484" s="430"/>
    </row>
    <row r="6485" spans="2:11" x14ac:dyDescent="0.25">
      <c r="B6485" s="422">
        <f t="shared" si="101"/>
        <v>6483</v>
      </c>
      <c r="C6485" s="426">
        <v>45556</v>
      </c>
      <c r="D6485" s="424" t="s">
        <v>380</v>
      </c>
      <c r="E6485" s="529" t="str">
        <f>VLOOKUP(D6485,Y$4:AA6487,2,FALSE)</f>
        <v>غلطک</v>
      </c>
      <c r="F6485" s="529">
        <f>VLOOKUP(D6485,Y$4:AA6487,3,FALSE)</f>
        <v>0</v>
      </c>
      <c r="G6485" s="454">
        <v>0</v>
      </c>
      <c r="H6485" s="428"/>
      <c r="I6485" s="429"/>
      <c r="J6485" s="429"/>
      <c r="K6485" s="430"/>
    </row>
    <row r="6486" spans="2:11" x14ac:dyDescent="0.25">
      <c r="B6486" s="422">
        <f t="shared" si="101"/>
        <v>6484</v>
      </c>
      <c r="C6486" s="426">
        <v>45556</v>
      </c>
      <c r="D6486" s="424" t="s">
        <v>381</v>
      </c>
      <c r="E6486" s="529" t="str">
        <f>VLOOKUP(D6486,Y$4:AA6488,2,FALSE)</f>
        <v>غلطک</v>
      </c>
      <c r="F6486" s="529">
        <f>VLOOKUP(D6486,Y$4:AA6488,3,FALSE)</f>
        <v>0</v>
      </c>
      <c r="G6486" s="454">
        <v>85</v>
      </c>
      <c r="H6486" s="428"/>
      <c r="I6486" s="429"/>
      <c r="J6486" s="429"/>
      <c r="K6486" s="430"/>
    </row>
    <row r="6487" spans="2:11" x14ac:dyDescent="0.25">
      <c r="B6487" s="422">
        <f t="shared" si="101"/>
        <v>6485</v>
      </c>
      <c r="C6487" s="426">
        <v>45556</v>
      </c>
      <c r="D6487" s="424" t="s">
        <v>91</v>
      </c>
      <c r="E6487" s="529" t="str">
        <f>VLOOKUP(D6487,Y$4:AA6489,2,FALSE)</f>
        <v>کامیون کمپرسی</v>
      </c>
      <c r="F6487" s="529" t="str">
        <f>VLOOKUP(D6487,Y$4:AA6489,3,FALSE)</f>
        <v>شرکتی-یحیی زاده</v>
      </c>
      <c r="G6487" s="454">
        <v>0</v>
      </c>
      <c r="H6487" s="428"/>
      <c r="I6487" s="429"/>
      <c r="J6487" s="429"/>
      <c r="K6487" s="430"/>
    </row>
    <row r="6488" spans="2:11" x14ac:dyDescent="0.25">
      <c r="B6488" s="422">
        <f t="shared" si="101"/>
        <v>6486</v>
      </c>
      <c r="C6488" s="426">
        <v>45556</v>
      </c>
      <c r="D6488" s="424" t="s">
        <v>94</v>
      </c>
      <c r="E6488" s="529" t="str">
        <f>VLOOKUP(D6488,Y$4:AA6490,2,FALSE)</f>
        <v>کامیون کمپرسی</v>
      </c>
      <c r="F6488" s="529" t="str">
        <f>VLOOKUP(D6488,Y$4:AA6490,3,FALSE)</f>
        <v>شرکتی-نوروز غلامی</v>
      </c>
      <c r="G6488" s="454">
        <v>0</v>
      </c>
      <c r="H6488" s="428"/>
      <c r="I6488" s="429"/>
      <c r="J6488" s="429"/>
      <c r="K6488" s="430"/>
    </row>
    <row r="6489" spans="2:11" x14ac:dyDescent="0.25">
      <c r="B6489" s="422">
        <f t="shared" si="101"/>
        <v>6487</v>
      </c>
      <c r="C6489" s="426">
        <v>45556</v>
      </c>
      <c r="D6489" s="424" t="s">
        <v>117</v>
      </c>
      <c r="E6489" s="529" t="str">
        <f>VLOOKUP(D6489,Y$4:AA6491,2,FALSE)</f>
        <v>کامیون کمپرسی</v>
      </c>
      <c r="F6489" s="529" t="str">
        <f>VLOOKUP(D6489,Y$4:AA6491,3,FALSE)</f>
        <v>شرکتی-علیرضا اقلیمی</v>
      </c>
      <c r="G6489" s="454">
        <v>0</v>
      </c>
      <c r="H6489" s="428"/>
      <c r="I6489" s="429"/>
      <c r="J6489" s="429"/>
      <c r="K6489" s="430"/>
    </row>
    <row r="6490" spans="2:11" x14ac:dyDescent="0.25">
      <c r="B6490" s="422">
        <f t="shared" si="101"/>
        <v>6488</v>
      </c>
      <c r="C6490" s="426">
        <v>45556</v>
      </c>
      <c r="D6490" s="424" t="s">
        <v>130</v>
      </c>
      <c r="E6490" s="529" t="str">
        <f>VLOOKUP(D6490,Y$4:AA6492,2,FALSE)</f>
        <v>تانکر ابپاش بنز</v>
      </c>
      <c r="F6490" s="529" t="str">
        <f>VLOOKUP(D6490,Y$4:AA6492,3,FALSE)</f>
        <v>شرکتی-بارانی</v>
      </c>
      <c r="G6490" s="454">
        <v>0</v>
      </c>
      <c r="H6490" s="428"/>
      <c r="I6490" s="429"/>
      <c r="J6490" s="429"/>
      <c r="K6490" s="430"/>
    </row>
    <row r="6491" spans="2:11" x14ac:dyDescent="0.25">
      <c r="B6491" s="422">
        <f t="shared" si="101"/>
        <v>6489</v>
      </c>
      <c r="C6491" s="426">
        <v>45556</v>
      </c>
      <c r="D6491" s="424" t="s">
        <v>96</v>
      </c>
      <c r="E6491" s="529" t="str">
        <f>VLOOKUP(D6491,Y$4:AA6493,2,FALSE)</f>
        <v>تانکر ابپاش بنز</v>
      </c>
      <c r="F6491" s="529" t="str">
        <f>VLOOKUP(D6491,Y$4:AA6493,3,FALSE)</f>
        <v>شرکتی-میامی</v>
      </c>
      <c r="G6491" s="454">
        <v>51</v>
      </c>
      <c r="H6491" s="428"/>
      <c r="I6491" s="429"/>
      <c r="J6491" s="429"/>
      <c r="K6491" s="430"/>
    </row>
    <row r="6492" spans="2:11" x14ac:dyDescent="0.25">
      <c r="B6492" s="422">
        <f t="shared" si="101"/>
        <v>6490</v>
      </c>
      <c r="C6492" s="426">
        <v>45556</v>
      </c>
      <c r="D6492" s="424" t="s">
        <v>114</v>
      </c>
      <c r="E6492" s="529" t="str">
        <f>VLOOKUP(D6492,Y$4:AA6494,2,FALSE)</f>
        <v>تانکر سوخت بنز</v>
      </c>
      <c r="F6492" s="529" t="str">
        <f>VLOOKUP(D6492,Y$4:AA6494,3,FALSE)</f>
        <v>شرکتی-برات زاده- از تاریخ 1 تیرماه</v>
      </c>
      <c r="G6492" s="454">
        <v>0</v>
      </c>
      <c r="H6492" s="428"/>
      <c r="I6492" s="429"/>
      <c r="J6492" s="429"/>
      <c r="K6492" s="430"/>
    </row>
    <row r="6493" spans="2:11" x14ac:dyDescent="0.25">
      <c r="B6493" s="422">
        <f t="shared" si="101"/>
        <v>6491</v>
      </c>
      <c r="C6493" s="426">
        <v>45556</v>
      </c>
      <c r="D6493" s="421" t="s">
        <v>399</v>
      </c>
      <c r="E6493" s="529" t="str">
        <f>VLOOKUP(D6493,Y$4:AA6495,2,FALSE)</f>
        <v xml:space="preserve"> لودر</v>
      </c>
      <c r="F6493" s="529" t="str">
        <f>VLOOKUP(D6493,Y$4:AA6495,3,FALSE)</f>
        <v>شرکتی-پیروزی</v>
      </c>
      <c r="G6493" s="454">
        <v>0</v>
      </c>
      <c r="H6493" s="428"/>
      <c r="I6493" s="429"/>
      <c r="J6493" s="429"/>
      <c r="K6493" s="430"/>
    </row>
    <row r="6494" spans="2:11" x14ac:dyDescent="0.25">
      <c r="B6494" s="422">
        <f t="shared" si="101"/>
        <v>6492</v>
      </c>
      <c r="C6494" s="426">
        <v>45556</v>
      </c>
      <c r="D6494" s="424" t="s">
        <v>158</v>
      </c>
      <c r="E6494" s="529" t="str">
        <f>VLOOKUP(D6494,Y$4:AA6496,2,FALSE)</f>
        <v>بیل مکانیکی</v>
      </c>
      <c r="F6494" s="529" t="str">
        <f>VLOOKUP(D6494,Y$4:AA6496,3,FALSE)</f>
        <v>تکبری</v>
      </c>
      <c r="G6494" s="454">
        <v>133</v>
      </c>
      <c r="H6494" s="428"/>
      <c r="I6494" s="429"/>
      <c r="J6494" s="429"/>
      <c r="K6494" s="430"/>
    </row>
    <row r="6495" spans="2:11" x14ac:dyDescent="0.25">
      <c r="B6495" s="422">
        <f t="shared" si="101"/>
        <v>6493</v>
      </c>
      <c r="C6495" s="426">
        <v>45556</v>
      </c>
      <c r="D6495" s="424" t="s">
        <v>144</v>
      </c>
      <c r="E6495" s="529" t="str">
        <f>VLOOKUP(D6495,Y$4:AA6497,2,FALSE)</f>
        <v>بلدوزر D85</v>
      </c>
      <c r="F6495" s="529" t="str">
        <f>VLOOKUP(D6495,Y$4:AA6497,3,FALSE)</f>
        <v>اکبری</v>
      </c>
      <c r="G6495" s="454">
        <v>122</v>
      </c>
      <c r="H6495" s="428"/>
      <c r="I6495" s="429"/>
      <c r="J6495" s="429"/>
      <c r="K6495" s="430"/>
    </row>
    <row r="6496" spans="2:11" x14ac:dyDescent="0.25">
      <c r="B6496" s="422">
        <f t="shared" si="101"/>
        <v>6494</v>
      </c>
      <c r="C6496" s="426">
        <v>45556</v>
      </c>
      <c r="D6496" s="424" t="s">
        <v>146</v>
      </c>
      <c r="E6496" s="529" t="str">
        <f>VLOOKUP(D6496,Y$4:AA6498,2,FALSE)</f>
        <v>بلدوزر D85</v>
      </c>
      <c r="F6496" s="529" t="str">
        <f>VLOOKUP(D6496,Y$4:AA6498,3,FALSE)</f>
        <v>اکبری</v>
      </c>
      <c r="G6496" s="454">
        <v>0</v>
      </c>
      <c r="H6496" s="428"/>
      <c r="I6496" s="429"/>
      <c r="J6496" s="429"/>
      <c r="K6496" s="430"/>
    </row>
    <row r="6497" spans="2:11" x14ac:dyDescent="0.25">
      <c r="B6497" s="422">
        <f t="shared" si="101"/>
        <v>6495</v>
      </c>
      <c r="C6497" s="426">
        <v>45556</v>
      </c>
      <c r="D6497" s="424" t="s">
        <v>147</v>
      </c>
      <c r="E6497" s="529" t="str">
        <f>VLOOKUP(D6497,Y$4:AA6499,2,FALSE)</f>
        <v>بلدوزر کاترپیلار D8</v>
      </c>
      <c r="F6497" s="529" t="str">
        <f>VLOOKUP(D6497,Y$4:AA6499,3,FALSE)</f>
        <v>حسن پور</v>
      </c>
      <c r="G6497" s="454">
        <v>0</v>
      </c>
      <c r="H6497" s="428"/>
      <c r="I6497" s="429"/>
      <c r="J6497" s="429"/>
      <c r="K6497" s="430"/>
    </row>
    <row r="6498" spans="2:11" x14ac:dyDescent="0.25">
      <c r="B6498" s="422">
        <f t="shared" si="101"/>
        <v>6496</v>
      </c>
      <c r="C6498" s="426">
        <v>45556</v>
      </c>
      <c r="D6498" s="424" t="s">
        <v>162</v>
      </c>
      <c r="E6498" s="529" t="str">
        <f>VLOOKUP(D6498,Y$4:AA6500,2,FALSE)</f>
        <v>بیل مکانیکی</v>
      </c>
      <c r="F6498" s="529" t="str">
        <f>VLOOKUP(D6498,Y$4:AA6500,3,FALSE)</f>
        <v>رضاپور</v>
      </c>
      <c r="G6498" s="454">
        <v>0</v>
      </c>
      <c r="H6498" s="428"/>
      <c r="I6498" s="429"/>
      <c r="J6498" s="429"/>
      <c r="K6498" s="430"/>
    </row>
    <row r="6499" spans="2:11" x14ac:dyDescent="0.25">
      <c r="B6499" s="422">
        <f t="shared" si="101"/>
        <v>6497</v>
      </c>
      <c r="C6499" s="426">
        <v>45556</v>
      </c>
      <c r="D6499" s="424" t="s">
        <v>398</v>
      </c>
      <c r="E6499" s="529" t="str">
        <f>VLOOKUP(D6499,Y$4:AA6501,2,FALSE)</f>
        <v>بلدوزر</v>
      </c>
      <c r="F6499" s="529" t="str">
        <f>VLOOKUP(D6499,Y$4:AA6501,3,FALSE)</f>
        <v>جواد رضاپور</v>
      </c>
      <c r="G6499" s="454">
        <v>0</v>
      </c>
      <c r="H6499" s="428"/>
      <c r="I6499" s="429"/>
      <c r="J6499" s="429"/>
      <c r="K6499" s="430"/>
    </row>
    <row r="6500" spans="2:11" x14ac:dyDescent="0.25">
      <c r="B6500" s="422">
        <f t="shared" si="101"/>
        <v>6498</v>
      </c>
      <c r="C6500" s="426">
        <v>45556</v>
      </c>
      <c r="D6500" s="424" t="s">
        <v>149</v>
      </c>
      <c r="E6500" s="529" t="str">
        <f>VLOOKUP(D6500,Y$4:AA6502,2,FALSE)</f>
        <v>لودر ZL50</v>
      </c>
      <c r="F6500" s="529" t="str">
        <f>VLOOKUP(D6500,Y$4:AA6502,3,FALSE)</f>
        <v>میرزایی</v>
      </c>
      <c r="G6500" s="454">
        <v>117</v>
      </c>
      <c r="H6500" s="428"/>
      <c r="I6500" s="429"/>
      <c r="J6500" s="429"/>
      <c r="K6500" s="430"/>
    </row>
    <row r="6501" spans="2:11" x14ac:dyDescent="0.25">
      <c r="B6501" s="422">
        <f t="shared" si="101"/>
        <v>6499</v>
      </c>
      <c r="C6501" s="426">
        <v>45556</v>
      </c>
      <c r="D6501" s="424" t="s">
        <v>150</v>
      </c>
      <c r="E6501" s="529" t="str">
        <f>VLOOKUP(D6501,Y$4:AA6503,2,FALSE)</f>
        <v>کامیون کمپرسی</v>
      </c>
      <c r="F6501" s="529" t="str">
        <f>VLOOKUP(D6501,Y$4:AA6503,3,FALSE)</f>
        <v>میرزایی</v>
      </c>
      <c r="G6501" s="454">
        <v>0</v>
      </c>
      <c r="H6501" s="428"/>
      <c r="I6501" s="429"/>
      <c r="J6501" s="429"/>
      <c r="K6501" s="430"/>
    </row>
    <row r="6502" spans="2:11" x14ac:dyDescent="0.25">
      <c r="B6502" s="422">
        <f t="shared" si="101"/>
        <v>6500</v>
      </c>
      <c r="C6502" s="426">
        <v>45556</v>
      </c>
      <c r="D6502" s="424" t="s">
        <v>152</v>
      </c>
      <c r="E6502" s="529" t="str">
        <f>VLOOKUP(D6502,Y$4:AA6504,2,FALSE)</f>
        <v>کامیون کمپرسی</v>
      </c>
      <c r="F6502" s="529" t="str">
        <f>VLOOKUP(D6502,Y$4:AA6504,3,FALSE)</f>
        <v>میرزایی</v>
      </c>
      <c r="G6502" s="454">
        <v>95</v>
      </c>
      <c r="H6502" s="428"/>
      <c r="I6502" s="429"/>
      <c r="J6502" s="429"/>
      <c r="K6502" s="430"/>
    </row>
    <row r="6503" spans="2:11" x14ac:dyDescent="0.25">
      <c r="B6503" s="422">
        <f t="shared" si="101"/>
        <v>6501</v>
      </c>
      <c r="C6503" s="426">
        <v>45556</v>
      </c>
      <c r="D6503" s="424" t="s">
        <v>153</v>
      </c>
      <c r="E6503" s="529" t="str">
        <f>VLOOKUP(D6503,Y$4:AA6505,2,FALSE)</f>
        <v>کامیون کمپرسی</v>
      </c>
      <c r="F6503" s="529" t="str">
        <f>VLOOKUP(D6503,Y$4:AA6505,3,FALSE)</f>
        <v>میرزایی</v>
      </c>
      <c r="G6503" s="454">
        <v>0</v>
      </c>
      <c r="H6503" s="428"/>
      <c r="I6503" s="429"/>
      <c r="J6503" s="429"/>
      <c r="K6503" s="430"/>
    </row>
    <row r="6504" spans="2:11" x14ac:dyDescent="0.25">
      <c r="B6504" s="422">
        <f t="shared" si="101"/>
        <v>6502</v>
      </c>
      <c r="C6504" s="426">
        <v>45556</v>
      </c>
      <c r="D6504" s="424" t="s">
        <v>137</v>
      </c>
      <c r="E6504" s="529" t="str">
        <f>VLOOKUP(D6504,Y$4:AA6506,2,FALSE)</f>
        <v>بیل مکانیکی</v>
      </c>
      <c r="F6504" s="529" t="str">
        <f>VLOOKUP(D6504,Y$4:AA6506,3,FALSE)</f>
        <v>انصاری</v>
      </c>
      <c r="G6504" s="454">
        <v>256</v>
      </c>
      <c r="H6504" s="428"/>
      <c r="I6504" s="429"/>
      <c r="J6504" s="429"/>
      <c r="K6504" s="430"/>
    </row>
    <row r="6505" spans="2:11" x14ac:dyDescent="0.25">
      <c r="B6505" s="422">
        <f t="shared" si="101"/>
        <v>6503</v>
      </c>
      <c r="C6505" s="426">
        <v>45556</v>
      </c>
      <c r="D6505" s="424" t="s">
        <v>139</v>
      </c>
      <c r="E6505" s="529" t="str">
        <f>VLOOKUP(D6505,Y$4:AA6507,2,FALSE)</f>
        <v>بیل مکانیکی</v>
      </c>
      <c r="F6505" s="529" t="str">
        <f>VLOOKUP(D6505,Y$4:AA6507,3,FALSE)</f>
        <v>انصاری</v>
      </c>
      <c r="G6505" s="454">
        <v>252</v>
      </c>
      <c r="H6505" s="428"/>
      <c r="I6505" s="429"/>
      <c r="J6505" s="429"/>
      <c r="K6505" s="430"/>
    </row>
    <row r="6506" spans="2:11" x14ac:dyDescent="0.25">
      <c r="B6506" s="422">
        <f t="shared" si="101"/>
        <v>6504</v>
      </c>
      <c r="C6506" s="426">
        <v>45556</v>
      </c>
      <c r="D6506" s="424" t="s">
        <v>141</v>
      </c>
      <c r="E6506" s="529" t="str">
        <f>VLOOKUP(D6506,Y$4:AA6508,2,FALSE)</f>
        <v>کامیون کمپرسی</v>
      </c>
      <c r="F6506" s="529" t="str">
        <f>VLOOKUP(D6506,Y$4:AA6508,3,FALSE)</f>
        <v>انصاری</v>
      </c>
      <c r="G6506" s="454">
        <v>300</v>
      </c>
      <c r="H6506" s="428"/>
      <c r="I6506" s="429"/>
      <c r="J6506" s="429"/>
      <c r="K6506" s="430"/>
    </row>
    <row r="6507" spans="2:11" x14ac:dyDescent="0.25">
      <c r="B6507" s="422">
        <f t="shared" si="101"/>
        <v>6505</v>
      </c>
      <c r="C6507" s="426">
        <v>45556</v>
      </c>
      <c r="D6507" s="424" t="s">
        <v>142</v>
      </c>
      <c r="E6507" s="529" t="str">
        <f>VLOOKUP(D6507,Y$4:AA6509,2,FALSE)</f>
        <v>کامیون کمپرسی</v>
      </c>
      <c r="F6507" s="529" t="str">
        <f>VLOOKUP(D6507,Y$4:AA6509,3,FALSE)</f>
        <v>انصاری</v>
      </c>
      <c r="G6507" s="454">
        <v>0</v>
      </c>
      <c r="H6507" s="428"/>
      <c r="I6507" s="429"/>
      <c r="J6507" s="429"/>
      <c r="K6507" s="430"/>
    </row>
    <row r="6508" spans="2:11" x14ac:dyDescent="0.25">
      <c r="B6508" s="422">
        <f t="shared" si="101"/>
        <v>6506</v>
      </c>
      <c r="C6508" s="426">
        <v>45556</v>
      </c>
      <c r="D6508" s="424" t="s">
        <v>143</v>
      </c>
      <c r="E6508" s="529" t="str">
        <f>VLOOKUP(D6508,Y$4:AA6510,2,FALSE)</f>
        <v>کامیون کمپرسی</v>
      </c>
      <c r="F6508" s="529" t="str">
        <f>VLOOKUP(D6508,Y$4:AA6510,3,FALSE)</f>
        <v>انصاری</v>
      </c>
      <c r="G6508" s="454">
        <v>140</v>
      </c>
      <c r="H6508" s="428"/>
      <c r="I6508" s="429"/>
      <c r="J6508" s="429"/>
      <c r="K6508" s="430"/>
    </row>
    <row r="6509" spans="2:11" x14ac:dyDescent="0.25">
      <c r="B6509" s="422">
        <f t="shared" si="101"/>
        <v>6507</v>
      </c>
      <c r="C6509" s="426">
        <v>45556</v>
      </c>
      <c r="D6509" s="424" t="s">
        <v>136</v>
      </c>
      <c r="E6509" s="529" t="str">
        <f>VLOOKUP(D6509,Y$4:AA6511,2,FALSE)</f>
        <v>بلدوزر</v>
      </c>
      <c r="F6509" s="529" t="str">
        <f>VLOOKUP(D6509,Y$4:AA6511,3,FALSE)</f>
        <v>انصاری</v>
      </c>
      <c r="G6509" s="454">
        <v>0</v>
      </c>
      <c r="H6509" s="428"/>
      <c r="I6509" s="429"/>
      <c r="J6509" s="429"/>
      <c r="K6509" s="430"/>
    </row>
    <row r="6510" spans="2:11" x14ac:dyDescent="0.25">
      <c r="B6510" s="422">
        <f t="shared" si="101"/>
        <v>6508</v>
      </c>
      <c r="C6510" s="426">
        <v>45556</v>
      </c>
      <c r="D6510" s="424" t="s">
        <v>286</v>
      </c>
      <c r="E6510" s="529" t="str">
        <f>VLOOKUP(D6510,Y$4:AA6512,2,FALSE)</f>
        <v>بلدوزر</v>
      </c>
      <c r="F6510" s="529" t="str">
        <f>VLOOKUP(D6510,Y$4:AA6512,3,FALSE)</f>
        <v>انصاری</v>
      </c>
      <c r="G6510" s="454">
        <v>0</v>
      </c>
      <c r="H6510" s="428"/>
      <c r="I6510" s="429"/>
      <c r="J6510" s="429"/>
      <c r="K6510" s="430"/>
    </row>
    <row r="6511" spans="2:11" x14ac:dyDescent="0.25">
      <c r="B6511" s="422">
        <f t="shared" si="101"/>
        <v>6509</v>
      </c>
      <c r="C6511" s="426">
        <v>45556</v>
      </c>
      <c r="D6511" s="424" t="s">
        <v>155</v>
      </c>
      <c r="E6511" s="529" t="str">
        <f>VLOOKUP(D6511,Y$4:AA6513,2,FALSE)</f>
        <v>لودر</v>
      </c>
      <c r="F6511" s="529" t="str">
        <f>VLOOKUP(D6511,Y$4:AA6513,3,FALSE)</f>
        <v>صداقت</v>
      </c>
      <c r="G6511" s="454">
        <v>0</v>
      </c>
      <c r="H6511" s="428"/>
      <c r="I6511" s="429"/>
      <c r="J6511" s="429"/>
      <c r="K6511" s="430"/>
    </row>
    <row r="6512" spans="2:11" x14ac:dyDescent="0.25">
      <c r="B6512" s="422">
        <f t="shared" si="101"/>
        <v>6510</v>
      </c>
      <c r="C6512" s="426">
        <v>45556</v>
      </c>
      <c r="D6512" s="424" t="s">
        <v>156</v>
      </c>
      <c r="E6512" s="529" t="str">
        <f>VLOOKUP(D6512,Y$4:AA6514,2,FALSE)</f>
        <v>کامیون کمپرسی</v>
      </c>
      <c r="F6512" s="529" t="str">
        <f>VLOOKUP(D6512,Y$4:AA6514,3,FALSE)</f>
        <v>صداقت</v>
      </c>
      <c r="G6512" s="454">
        <v>0</v>
      </c>
      <c r="H6512" s="428"/>
      <c r="I6512" s="429"/>
      <c r="J6512" s="429"/>
      <c r="K6512" s="430"/>
    </row>
    <row r="6513" spans="2:11" x14ac:dyDescent="0.25">
      <c r="B6513" s="422">
        <f t="shared" si="101"/>
        <v>6511</v>
      </c>
      <c r="C6513" s="426">
        <v>45556</v>
      </c>
      <c r="D6513" s="424" t="s">
        <v>157</v>
      </c>
      <c r="E6513" s="529" t="str">
        <f>VLOOKUP(D6513,Y$4:AA6515,2,FALSE)</f>
        <v>کامیون کمپرسی</v>
      </c>
      <c r="F6513" s="529" t="str">
        <f>VLOOKUP(D6513,Y$4:AA6515,3,FALSE)</f>
        <v>صداقت</v>
      </c>
      <c r="G6513" s="454">
        <v>0</v>
      </c>
      <c r="H6513" s="428"/>
      <c r="I6513" s="429"/>
      <c r="J6513" s="429"/>
      <c r="K6513" s="430"/>
    </row>
    <row r="6514" spans="2:11" x14ac:dyDescent="0.25">
      <c r="B6514" s="422">
        <f t="shared" si="101"/>
        <v>6512</v>
      </c>
      <c r="C6514" s="426">
        <v>45556</v>
      </c>
      <c r="D6514" s="424" t="s">
        <v>302</v>
      </c>
      <c r="E6514" s="529" t="str">
        <f>VLOOKUP(D6514,Y$4:AA6516,2,FALSE)</f>
        <v>کامیون کمپرسی</v>
      </c>
      <c r="F6514" s="529" t="str">
        <f>VLOOKUP(D6514,Y$4:AA6516,3,FALSE)</f>
        <v>صداقت</v>
      </c>
      <c r="G6514" s="454">
        <v>0</v>
      </c>
      <c r="H6514" s="428"/>
      <c r="I6514" s="429"/>
      <c r="J6514" s="429"/>
      <c r="K6514" s="430"/>
    </row>
    <row r="6515" spans="2:11" x14ac:dyDescent="0.25">
      <c r="B6515" s="422">
        <f t="shared" si="101"/>
        <v>6513</v>
      </c>
      <c r="C6515" s="426">
        <v>45556</v>
      </c>
      <c r="D6515" s="424" t="s">
        <v>266</v>
      </c>
      <c r="E6515" s="529" t="str">
        <f>VLOOKUP(D6515,Y$4:AA6517,2,FALSE)</f>
        <v>کامیون کمپرسی</v>
      </c>
      <c r="F6515" s="529" t="str">
        <f>VLOOKUP(D6515,Y$4:AA6517,3,FALSE)</f>
        <v>انصاری</v>
      </c>
      <c r="G6515" s="454">
        <v>0</v>
      </c>
      <c r="H6515" s="428"/>
      <c r="I6515" s="429"/>
      <c r="J6515" s="429"/>
      <c r="K6515" s="430"/>
    </row>
    <row r="6516" spans="2:11" x14ac:dyDescent="0.25">
      <c r="B6516" s="422">
        <f t="shared" si="101"/>
        <v>6514</v>
      </c>
      <c r="C6516" s="426">
        <v>45556</v>
      </c>
      <c r="D6516" s="424" t="s">
        <v>267</v>
      </c>
      <c r="E6516" s="529" t="str">
        <f>VLOOKUP(D6516,Y$4:AA6518,2,FALSE)</f>
        <v>کامیون کمپرسی</v>
      </c>
      <c r="F6516" s="529" t="str">
        <f>VLOOKUP(D6516,Y$4:AA6518,3,FALSE)</f>
        <v>انصاری</v>
      </c>
      <c r="G6516" s="454">
        <v>0</v>
      </c>
      <c r="H6516" s="428"/>
      <c r="I6516" s="429"/>
      <c r="J6516" s="429"/>
      <c r="K6516" s="430"/>
    </row>
    <row r="6517" spans="2:11" x14ac:dyDescent="0.25">
      <c r="B6517" s="422">
        <f t="shared" si="101"/>
        <v>6515</v>
      </c>
      <c r="C6517" s="426">
        <v>45556</v>
      </c>
      <c r="D6517" s="424" t="s">
        <v>258</v>
      </c>
      <c r="E6517" s="529" t="str">
        <f>VLOOKUP(D6517,Y$4:AA6519,2,FALSE)</f>
        <v>کامیون کمپرسی</v>
      </c>
      <c r="F6517" s="529" t="str">
        <f>VLOOKUP(D6517,Y$4:AA6519,3,FALSE)</f>
        <v>انصاری</v>
      </c>
      <c r="G6517" s="454">
        <v>0</v>
      </c>
      <c r="H6517" s="428"/>
      <c r="I6517" s="429"/>
      <c r="J6517" s="429"/>
      <c r="K6517" s="430"/>
    </row>
    <row r="6518" spans="2:11" x14ac:dyDescent="0.25">
      <c r="B6518" s="422">
        <f t="shared" si="101"/>
        <v>6516</v>
      </c>
      <c r="C6518" s="426">
        <v>45556</v>
      </c>
      <c r="D6518" s="424" t="s">
        <v>179</v>
      </c>
      <c r="E6518" s="529" t="str">
        <f>VLOOKUP(D6518,Y$4:AA6520,2,FALSE)</f>
        <v>تانکر آب</v>
      </c>
      <c r="F6518" s="529" t="str">
        <f>VLOOKUP(D6518,Y$4:AA6520,3,FALSE)</f>
        <v>گلپایگانی</v>
      </c>
      <c r="G6518" s="454">
        <v>110</v>
      </c>
      <c r="H6518" s="428"/>
      <c r="I6518" s="429"/>
      <c r="J6518" s="429"/>
      <c r="K6518" s="430"/>
    </row>
    <row r="6519" spans="2:11" x14ac:dyDescent="0.25">
      <c r="B6519" s="422">
        <f t="shared" si="101"/>
        <v>6517</v>
      </c>
      <c r="C6519" s="426">
        <v>45556</v>
      </c>
      <c r="D6519" s="424" t="s">
        <v>164</v>
      </c>
      <c r="E6519" s="529" t="str">
        <f>VLOOKUP(D6519,Y$4:AA6521,2,FALSE)</f>
        <v>گریدر 14G</v>
      </c>
      <c r="F6519" s="529" t="str">
        <f>VLOOKUP(D6519,Y$4:AA6521,3,FALSE)</f>
        <v>محمد پور</v>
      </c>
      <c r="G6519" s="454">
        <v>0</v>
      </c>
      <c r="H6519" s="428"/>
      <c r="I6519" s="429"/>
      <c r="J6519" s="429"/>
      <c r="K6519" s="430"/>
    </row>
    <row r="6520" spans="2:11" x14ac:dyDescent="0.25">
      <c r="B6520" s="422">
        <f t="shared" ref="B6520:B6584" si="102">ROW()-2</f>
        <v>6518</v>
      </c>
      <c r="C6520" s="426">
        <v>45556</v>
      </c>
      <c r="D6520" s="424" t="s">
        <v>168</v>
      </c>
      <c r="E6520" s="529" t="str">
        <f>VLOOKUP(D6520,Y$4:AA6522,2,FALSE)</f>
        <v>غلطک کششی</v>
      </c>
      <c r="F6520" s="529" t="str">
        <f>VLOOKUP(D6520,Y$4:AA6522,3,FALSE)</f>
        <v>محمد پور</v>
      </c>
      <c r="G6520" s="454">
        <v>0</v>
      </c>
      <c r="H6520" s="428"/>
      <c r="I6520" s="429"/>
      <c r="J6520" s="429"/>
      <c r="K6520" s="430"/>
    </row>
    <row r="6521" spans="2:11" x14ac:dyDescent="0.25">
      <c r="B6521" s="422">
        <f t="shared" si="102"/>
        <v>6519</v>
      </c>
      <c r="C6521" s="426">
        <v>45556</v>
      </c>
      <c r="D6521" s="424" t="s">
        <v>171</v>
      </c>
      <c r="E6521" s="529" t="str">
        <f>VLOOKUP(D6521,Y$4:AA6523,2,FALSE)</f>
        <v>غلطک کششی</v>
      </c>
      <c r="F6521" s="529" t="str">
        <f>VLOOKUP(D6521,Y$4:AA6523,3,FALSE)</f>
        <v>محمد پور</v>
      </c>
      <c r="G6521" s="454">
        <v>0</v>
      </c>
      <c r="H6521" s="428"/>
      <c r="I6521" s="429"/>
      <c r="J6521" s="429"/>
      <c r="K6521" s="430"/>
    </row>
    <row r="6522" spans="2:11" x14ac:dyDescent="0.25">
      <c r="B6522" s="422">
        <f t="shared" si="102"/>
        <v>6520</v>
      </c>
      <c r="C6522" s="426">
        <v>45556</v>
      </c>
      <c r="D6522" s="424" t="s">
        <v>172</v>
      </c>
      <c r="E6522" s="529" t="str">
        <f>VLOOKUP(D6522,Y$4:AA6524,2,FALSE)</f>
        <v>لودر</v>
      </c>
      <c r="F6522" s="529" t="str">
        <f>VLOOKUP(D6522,Y$4:AA6524,3,FALSE)</f>
        <v>محمد پور</v>
      </c>
      <c r="G6522" s="454">
        <v>130</v>
      </c>
      <c r="H6522" s="428"/>
      <c r="I6522" s="429"/>
      <c r="J6522" s="429"/>
      <c r="K6522" s="430"/>
    </row>
    <row r="6523" spans="2:11" x14ac:dyDescent="0.25">
      <c r="B6523" s="422">
        <f t="shared" si="102"/>
        <v>6521</v>
      </c>
      <c r="C6523" s="426">
        <v>45556</v>
      </c>
      <c r="D6523" s="424" t="s">
        <v>173</v>
      </c>
      <c r="E6523" s="529" t="str">
        <f>VLOOKUP(D6523,Y$4:AA6525,2,FALSE)</f>
        <v>تانکر آب</v>
      </c>
      <c r="F6523" s="529" t="str">
        <f>VLOOKUP(D6523,Y$4:AA6525,3,FALSE)</f>
        <v>محمد پور</v>
      </c>
      <c r="G6523" s="454">
        <v>0</v>
      </c>
      <c r="H6523" s="428"/>
      <c r="I6523" s="429"/>
      <c r="J6523" s="429"/>
      <c r="K6523" s="430"/>
    </row>
    <row r="6524" spans="2:11" x14ac:dyDescent="0.25">
      <c r="B6524" s="422">
        <f t="shared" si="102"/>
        <v>6522</v>
      </c>
      <c r="C6524" s="426">
        <v>45556</v>
      </c>
      <c r="D6524" s="424" t="s">
        <v>174</v>
      </c>
      <c r="E6524" s="529" t="str">
        <f>VLOOKUP(D6524,Y$4:AA6526,2,FALSE)</f>
        <v>غلطک پاچه بزی</v>
      </c>
      <c r="F6524" s="529" t="str">
        <f>VLOOKUP(D6524,Y$4:AA6526,3,FALSE)</f>
        <v>محمد پور</v>
      </c>
      <c r="G6524" s="454">
        <v>0</v>
      </c>
      <c r="H6524" s="428"/>
      <c r="I6524" s="429"/>
      <c r="J6524" s="429"/>
      <c r="K6524" s="430"/>
    </row>
    <row r="6525" spans="2:11" x14ac:dyDescent="0.25">
      <c r="B6525" s="422">
        <f t="shared" si="102"/>
        <v>6523</v>
      </c>
      <c r="C6525" s="426">
        <v>45556</v>
      </c>
      <c r="D6525" s="424" t="s">
        <v>176</v>
      </c>
      <c r="E6525" s="529" t="str">
        <f>VLOOKUP(D6525,Y$4:AA6527,2,FALSE)</f>
        <v>بلدوزر</v>
      </c>
      <c r="F6525" s="529" t="str">
        <f>VLOOKUP(D6525,Y$4:AA6527,3,FALSE)</f>
        <v>محمد پور</v>
      </c>
      <c r="G6525" s="454">
        <v>129</v>
      </c>
      <c r="H6525" s="428"/>
      <c r="I6525" s="429"/>
      <c r="J6525" s="429"/>
      <c r="K6525" s="430"/>
    </row>
    <row r="6526" spans="2:11" x14ac:dyDescent="0.25">
      <c r="B6526" s="422">
        <f t="shared" si="102"/>
        <v>6524</v>
      </c>
      <c r="C6526" s="426">
        <v>45556</v>
      </c>
      <c r="D6526" s="424" t="s">
        <v>177</v>
      </c>
      <c r="E6526" s="529" t="str">
        <f>VLOOKUP(D6526,Y$4:AA6528,2,FALSE)</f>
        <v>کمپرسی جفت</v>
      </c>
      <c r="F6526" s="529" t="str">
        <f>VLOOKUP(D6526,Y$4:AA6528,3,FALSE)</f>
        <v>محمد پور</v>
      </c>
      <c r="G6526" s="454">
        <v>90</v>
      </c>
      <c r="H6526" s="428"/>
      <c r="I6526" s="429"/>
      <c r="J6526" s="429"/>
      <c r="K6526" s="430"/>
    </row>
    <row r="6527" spans="2:11" x14ac:dyDescent="0.25">
      <c r="B6527" s="422">
        <f t="shared" si="102"/>
        <v>6525</v>
      </c>
      <c r="C6527" s="426">
        <v>45556</v>
      </c>
      <c r="D6527" s="424" t="s">
        <v>270</v>
      </c>
      <c r="E6527" s="529" t="str">
        <f>VLOOKUP(D6527,Y$4:AA6529,2,FALSE)</f>
        <v>کمپرسی جفت</v>
      </c>
      <c r="F6527" s="529" t="str">
        <f>VLOOKUP(D6527,Y$4:AA6529,3,FALSE)</f>
        <v>محمد پور</v>
      </c>
      <c r="G6527" s="454">
        <v>0</v>
      </c>
      <c r="H6527" s="428"/>
      <c r="I6527" s="429"/>
      <c r="J6527" s="429"/>
      <c r="K6527" s="430"/>
    </row>
    <row r="6528" spans="2:11" x14ac:dyDescent="0.25">
      <c r="B6528" s="422">
        <f t="shared" si="102"/>
        <v>6526</v>
      </c>
      <c r="C6528" s="426">
        <v>45556</v>
      </c>
      <c r="D6528" s="424" t="s">
        <v>268</v>
      </c>
      <c r="E6528" s="529" t="str">
        <f>VLOOKUP(D6528,Y$4:AA6530,2,FALSE)</f>
        <v>کمپرسی تک</v>
      </c>
      <c r="F6528" s="529" t="str">
        <f>VLOOKUP(D6528,Y$4:AA6530,3,FALSE)</f>
        <v>محمد پور</v>
      </c>
      <c r="G6528" s="454">
        <v>135</v>
      </c>
      <c r="H6528" s="428"/>
      <c r="I6528" s="429"/>
      <c r="J6528" s="429"/>
      <c r="K6528" s="430"/>
    </row>
    <row r="6529" spans="2:11" x14ac:dyDescent="0.25">
      <c r="B6529" s="422">
        <f t="shared" si="102"/>
        <v>6527</v>
      </c>
      <c r="C6529" s="426">
        <v>45556</v>
      </c>
      <c r="D6529" s="424" t="s">
        <v>260</v>
      </c>
      <c r="E6529" s="529" t="str">
        <f>VLOOKUP(D6529,Y$4:AA6531,2,FALSE)</f>
        <v>تانکر آب</v>
      </c>
      <c r="F6529" s="529" t="str">
        <f>VLOOKUP(D6529,Y$4:AA6531,3,FALSE)</f>
        <v>محمد پور</v>
      </c>
      <c r="G6529" s="454">
        <v>0</v>
      </c>
      <c r="H6529" s="428"/>
      <c r="I6529" s="429"/>
      <c r="J6529" s="429"/>
      <c r="K6529" s="430"/>
    </row>
    <row r="6530" spans="2:11" x14ac:dyDescent="0.25">
      <c r="B6530" s="422">
        <f t="shared" si="102"/>
        <v>6528</v>
      </c>
      <c r="C6530" s="426">
        <v>45556</v>
      </c>
      <c r="D6530" s="424" t="s">
        <v>284</v>
      </c>
      <c r="E6530" s="529" t="str">
        <f>VLOOKUP(D6530,Y$4:AA6532,2,FALSE)</f>
        <v>کمپرسی جفت</v>
      </c>
      <c r="F6530" s="529" t="str">
        <f>VLOOKUP(D6530,Y$4:AA6532,3,FALSE)</f>
        <v>محمد پور</v>
      </c>
      <c r="G6530" s="454">
        <v>113</v>
      </c>
      <c r="H6530" s="428"/>
      <c r="I6530" s="429"/>
      <c r="J6530" s="429"/>
      <c r="K6530" s="430"/>
    </row>
    <row r="6531" spans="2:11" x14ac:dyDescent="0.25">
      <c r="B6531" s="422">
        <f t="shared" si="102"/>
        <v>6529</v>
      </c>
      <c r="C6531" s="426">
        <v>45556</v>
      </c>
      <c r="D6531" s="424" t="s">
        <v>359</v>
      </c>
      <c r="E6531" s="529" t="str">
        <f>VLOOKUP(D6531,Y$4:AA6533,2,FALSE)</f>
        <v>کمپرسی جفت</v>
      </c>
      <c r="F6531" s="529" t="str">
        <f>VLOOKUP(D6531,Y$4:AA6533,3,FALSE)</f>
        <v>محمد پور</v>
      </c>
      <c r="G6531" s="454">
        <v>0</v>
      </c>
      <c r="H6531" s="428"/>
      <c r="I6531" s="429"/>
      <c r="J6531" s="429"/>
      <c r="K6531" s="430"/>
    </row>
    <row r="6532" spans="2:11" x14ac:dyDescent="0.25">
      <c r="B6532" s="422">
        <f t="shared" si="102"/>
        <v>6530</v>
      </c>
      <c r="C6532" s="426">
        <v>45556</v>
      </c>
      <c r="D6532" s="424" t="s">
        <v>361</v>
      </c>
      <c r="E6532" s="529" t="str">
        <f>VLOOKUP(D6532,Y$4:AA6534,2,FALSE)</f>
        <v>لودر</v>
      </c>
      <c r="F6532" s="529" t="str">
        <f>VLOOKUP(D6532,Y$4:AA6534,3,FALSE)</f>
        <v>محمد پور</v>
      </c>
      <c r="G6532" s="454">
        <v>0</v>
      </c>
      <c r="H6532" s="428"/>
      <c r="I6532" s="429"/>
      <c r="J6532" s="429"/>
      <c r="K6532" s="430"/>
    </row>
    <row r="6533" spans="2:11" x14ac:dyDescent="0.25">
      <c r="B6533" s="422">
        <f t="shared" si="102"/>
        <v>6531</v>
      </c>
      <c r="C6533" s="426">
        <v>45556</v>
      </c>
      <c r="D6533" s="424" t="s">
        <v>393</v>
      </c>
      <c r="E6533" s="529" t="str">
        <f>VLOOKUP(D6533,Y$4:AA6535,2,FALSE)</f>
        <v xml:space="preserve"> پمپ بتن</v>
      </c>
      <c r="F6533" s="529" t="str">
        <f>VLOOKUP(D6533,Y$4:AA6535,3,FALSE)</f>
        <v>اسماعیل پور</v>
      </c>
      <c r="G6533" s="454">
        <v>0</v>
      </c>
      <c r="H6533" s="428"/>
      <c r="I6533" s="429"/>
      <c r="J6533" s="429"/>
      <c r="K6533" s="430"/>
    </row>
    <row r="6534" spans="2:11" x14ac:dyDescent="0.25">
      <c r="B6534" s="422">
        <f t="shared" si="102"/>
        <v>6532</v>
      </c>
      <c r="C6534" s="426">
        <v>45556</v>
      </c>
      <c r="D6534" s="424" t="s">
        <v>387</v>
      </c>
      <c r="E6534" s="529" t="str">
        <f>VLOOKUP(D6534,Y$4:AA6536,2,FALSE)</f>
        <v>کمپرسی تک</v>
      </c>
      <c r="F6534" s="529" t="str">
        <f>VLOOKUP(D6534,Y$4:AA6536,3,FALSE)</f>
        <v>جواد رضاپور</v>
      </c>
      <c r="G6534" s="454">
        <v>0</v>
      </c>
      <c r="H6534" s="428"/>
      <c r="I6534" s="429"/>
      <c r="J6534" s="429"/>
      <c r="K6534" s="430"/>
    </row>
    <row r="6535" spans="2:11" x14ac:dyDescent="0.25">
      <c r="B6535" s="422">
        <f t="shared" si="102"/>
        <v>6533</v>
      </c>
      <c r="C6535" s="426">
        <v>45556</v>
      </c>
      <c r="D6535" s="424" t="s">
        <v>388</v>
      </c>
      <c r="E6535" s="529" t="str">
        <f>VLOOKUP(D6535,Y$4:AA6537,2,FALSE)</f>
        <v>کمپرسی تک</v>
      </c>
      <c r="F6535" s="529" t="str">
        <f>VLOOKUP(D6535,Y$4:AA6537,3,FALSE)</f>
        <v>جواد رضاپور</v>
      </c>
      <c r="G6535" s="454">
        <v>0</v>
      </c>
      <c r="H6535" s="428"/>
      <c r="I6535" s="429"/>
      <c r="J6535" s="429"/>
      <c r="K6535" s="430"/>
    </row>
    <row r="6536" spans="2:11" x14ac:dyDescent="0.25">
      <c r="B6536" s="422">
        <f t="shared" si="102"/>
        <v>6534</v>
      </c>
      <c r="C6536" s="426">
        <v>45556</v>
      </c>
      <c r="D6536" s="424" t="s">
        <v>397</v>
      </c>
      <c r="E6536" s="529" t="str">
        <f>VLOOKUP(D6536,Y$4:AA6538,2,FALSE)</f>
        <v>لودر</v>
      </c>
      <c r="F6536" s="529" t="str">
        <f>VLOOKUP(D6536,Y$4:AA6538,3,FALSE)</f>
        <v>جواد رضاپور</v>
      </c>
      <c r="G6536" s="454">
        <v>0</v>
      </c>
      <c r="H6536" s="428"/>
      <c r="I6536" s="429"/>
      <c r="J6536" s="429"/>
      <c r="K6536" s="430"/>
    </row>
    <row r="6537" spans="2:11" x14ac:dyDescent="0.25">
      <c r="B6537" s="422">
        <f t="shared" si="102"/>
        <v>6535</v>
      </c>
      <c r="C6537" s="426">
        <v>45556</v>
      </c>
      <c r="D6537" s="424" t="s">
        <v>435</v>
      </c>
      <c r="E6537" s="529" t="str">
        <f>VLOOKUP(D6537,Y$4:AA6539,2,FALSE)</f>
        <v>بلدوزر</v>
      </c>
      <c r="F6537" s="529" t="str">
        <f>VLOOKUP(D6537,Y$4:AA6539,3,FALSE)</f>
        <v>جواد رضاپور</v>
      </c>
      <c r="G6537" s="454">
        <v>0</v>
      </c>
      <c r="H6537" s="428"/>
      <c r="I6537" s="429"/>
      <c r="J6537" s="429"/>
      <c r="K6537" s="430"/>
    </row>
    <row r="6538" spans="2:11" x14ac:dyDescent="0.25">
      <c r="B6538" s="422">
        <f t="shared" si="102"/>
        <v>6536</v>
      </c>
      <c r="C6538" s="426">
        <v>45556</v>
      </c>
      <c r="D6538" s="424" t="s">
        <v>436</v>
      </c>
      <c r="E6538" s="529" t="str">
        <f>VLOOKUP(D6538,Y$4:AA6540,2,FALSE)</f>
        <v>تانکر آب</v>
      </c>
      <c r="F6538" s="529" t="str">
        <f>VLOOKUP(D6538,Y$4:AA6540,3,FALSE)</f>
        <v>جواد رضاپور</v>
      </c>
      <c r="G6538" s="454">
        <v>0</v>
      </c>
      <c r="H6538" s="428"/>
      <c r="I6538" s="429"/>
      <c r="J6538" s="429"/>
      <c r="K6538" s="430"/>
    </row>
    <row r="6539" spans="2:11" x14ac:dyDescent="0.25">
      <c r="B6539" s="422">
        <f t="shared" si="102"/>
        <v>6537</v>
      </c>
      <c r="C6539" s="426">
        <v>45556</v>
      </c>
      <c r="D6539" s="425" t="s">
        <v>261</v>
      </c>
      <c r="E6539" s="529" t="str">
        <f>VLOOKUP(D6539,Y$4:AA6541,2,FALSE)</f>
        <v>تانکر آب</v>
      </c>
      <c r="F6539" s="529" t="str">
        <f>VLOOKUP(D6539,Y$4:AA6541,3,FALSE)</f>
        <v>خاکسارنژاد</v>
      </c>
      <c r="G6539" s="454">
        <v>0</v>
      </c>
      <c r="H6539" s="428"/>
      <c r="I6539" s="429"/>
      <c r="J6539" s="429"/>
      <c r="K6539" s="430"/>
    </row>
    <row r="6540" spans="2:11" x14ac:dyDescent="0.25">
      <c r="B6540" s="422">
        <f t="shared" si="102"/>
        <v>6538</v>
      </c>
      <c r="C6540" s="426">
        <v>45556</v>
      </c>
      <c r="D6540" s="137" t="s">
        <v>487</v>
      </c>
      <c r="E6540" s="529" t="str">
        <f>VLOOKUP(D6540,Y$4:AA6542,2,FALSE)</f>
        <v>کمپرسی تک</v>
      </c>
      <c r="F6540" s="529" t="str">
        <f>VLOOKUP(D6540,Y$4:AA6542,3,FALSE)</f>
        <v>رمضانی مقدم</v>
      </c>
      <c r="G6540" s="454">
        <v>145</v>
      </c>
      <c r="H6540" s="428"/>
      <c r="I6540" s="429"/>
      <c r="J6540" s="429"/>
      <c r="K6540" s="430"/>
    </row>
    <row r="6541" spans="2:11" x14ac:dyDescent="0.25">
      <c r="B6541" s="422">
        <f t="shared" si="102"/>
        <v>6539</v>
      </c>
      <c r="C6541" s="426">
        <v>45556</v>
      </c>
      <c r="D6541" s="137" t="s">
        <v>488</v>
      </c>
      <c r="E6541" s="529" t="str">
        <f>VLOOKUP(D6541,Y$4:AA6543,2,FALSE)</f>
        <v>کمپرسی تک</v>
      </c>
      <c r="F6541" s="529" t="str">
        <f>VLOOKUP(D6541,Y$4:AA6543,3,FALSE)</f>
        <v>رمضانی مقدم</v>
      </c>
      <c r="G6541" s="454">
        <v>136</v>
      </c>
      <c r="H6541" s="428"/>
      <c r="I6541" s="429"/>
      <c r="J6541" s="429"/>
      <c r="K6541" s="430"/>
    </row>
    <row r="6542" spans="2:11" x14ac:dyDescent="0.25">
      <c r="B6542" s="422">
        <f t="shared" si="102"/>
        <v>6540</v>
      </c>
      <c r="C6542" s="426">
        <v>45556</v>
      </c>
      <c r="D6542" s="137" t="s">
        <v>489</v>
      </c>
      <c r="E6542" s="529" t="str">
        <f>VLOOKUP(D6542,Y$4:AA6544,2,FALSE)</f>
        <v>کمپرسی تک</v>
      </c>
      <c r="F6542" s="529" t="str">
        <f>VLOOKUP(D6542,Y$4:AA6544,3,FALSE)</f>
        <v>رمضانی مقدم</v>
      </c>
      <c r="G6542" s="454">
        <v>0</v>
      </c>
      <c r="H6542" s="428"/>
      <c r="I6542" s="429"/>
      <c r="J6542" s="429"/>
      <c r="K6542" s="430"/>
    </row>
    <row r="6543" spans="2:11" x14ac:dyDescent="0.25">
      <c r="B6543" s="422">
        <f t="shared" si="102"/>
        <v>6541</v>
      </c>
      <c r="C6543" s="426">
        <v>45556</v>
      </c>
      <c r="D6543" s="137" t="s">
        <v>490</v>
      </c>
      <c r="E6543" s="529" t="str">
        <f>VLOOKUP(D6543,Y$4:AA6545,2,FALSE)</f>
        <v>کمپرسی تک</v>
      </c>
      <c r="F6543" s="529" t="str">
        <f>VLOOKUP(D6543,Y$4:AA6545,3,FALSE)</f>
        <v>رمضانی مقدم</v>
      </c>
      <c r="G6543" s="454">
        <v>0</v>
      </c>
      <c r="H6543" s="428"/>
      <c r="I6543" s="429"/>
      <c r="J6543" s="429"/>
      <c r="K6543" s="430"/>
    </row>
    <row r="6544" spans="2:11" x14ac:dyDescent="0.25">
      <c r="B6544" s="422">
        <f t="shared" si="102"/>
        <v>6542</v>
      </c>
      <c r="C6544" s="426">
        <v>45556</v>
      </c>
      <c r="D6544" s="137" t="s">
        <v>491</v>
      </c>
      <c r="E6544" s="529" t="str">
        <f>VLOOKUP(D6544,Y$4:AA6547,2,FALSE)</f>
        <v>لودر</v>
      </c>
      <c r="F6544" s="529" t="str">
        <f>VLOOKUP(D6544,Y$4:AA6547,3,FALSE)</f>
        <v>رمضانی مقدم</v>
      </c>
      <c r="G6544" s="454">
        <v>36</v>
      </c>
      <c r="H6544" s="428"/>
      <c r="I6544" s="429"/>
      <c r="J6544" s="429"/>
      <c r="K6544" s="430"/>
    </row>
    <row r="6545" spans="2:37" x14ac:dyDescent="0.25">
      <c r="B6545" s="422">
        <f t="shared" si="102"/>
        <v>6543</v>
      </c>
      <c r="C6545" s="426">
        <v>45556</v>
      </c>
      <c r="D6545" s="137" t="s">
        <v>364</v>
      </c>
      <c r="E6545" s="529" t="str">
        <f>VLOOKUP(D6545,Y$4:AA6548,2,FALSE)</f>
        <v>لودر</v>
      </c>
      <c r="F6545" s="529">
        <f>VLOOKUP(D6545,Y$4:AA6548,3,FALSE)</f>
        <v>0</v>
      </c>
      <c r="G6545" s="454">
        <v>0</v>
      </c>
      <c r="H6545" s="428"/>
      <c r="I6545" s="429"/>
      <c r="J6545" s="429"/>
      <c r="K6545" s="430"/>
    </row>
    <row r="6546" spans="2:37" s="546" customFormat="1" x14ac:dyDescent="0.25">
      <c r="B6546" s="457"/>
      <c r="C6546" s="535">
        <v>45557</v>
      </c>
      <c r="D6546" s="137"/>
      <c r="E6546" s="529"/>
      <c r="F6546" s="529"/>
      <c r="G6546" s="545">
        <v>0</v>
      </c>
      <c r="H6546" s="536">
        <v>-5000</v>
      </c>
      <c r="I6546" s="537"/>
      <c r="J6546" s="537"/>
      <c r="K6546" s="538" t="s">
        <v>529</v>
      </c>
      <c r="Y6546" s="544"/>
      <c r="Z6546" s="544"/>
      <c r="AA6546" s="544"/>
      <c r="AB6546" s="544"/>
      <c r="AC6546" s="544"/>
      <c r="AD6546" s="544"/>
      <c r="AE6546" s="318"/>
      <c r="AK6546" s="275"/>
    </row>
    <row r="6547" spans="2:37" x14ac:dyDescent="0.25">
      <c r="B6547" s="457">
        <f t="shared" si="102"/>
        <v>6545</v>
      </c>
      <c r="C6547" s="464">
        <v>45557</v>
      </c>
      <c r="D6547" s="461" t="s">
        <v>127</v>
      </c>
      <c r="E6547" s="529" t="str">
        <f>VLOOKUP(D6547,Y$4:AA6549,2,FALSE)</f>
        <v>بلدوزر</v>
      </c>
      <c r="F6547" s="529" t="str">
        <f>VLOOKUP(D6547,Y$4:AA6549,3,FALSE)</f>
        <v>شرکتی-رجب زاده</v>
      </c>
      <c r="G6547" s="455">
        <v>0</v>
      </c>
      <c r="H6547" s="476"/>
      <c r="I6547" s="477"/>
      <c r="J6547" s="477"/>
      <c r="K6547" s="478"/>
    </row>
    <row r="6548" spans="2:37" x14ac:dyDescent="0.25">
      <c r="B6548" s="457">
        <f t="shared" si="102"/>
        <v>6546</v>
      </c>
      <c r="C6548" s="464">
        <v>45557</v>
      </c>
      <c r="D6548" s="461" t="s">
        <v>297</v>
      </c>
      <c r="E6548" s="529" t="str">
        <f>VLOOKUP(D6548,Y$4:AA6550,2,FALSE)</f>
        <v>بلدوزر</v>
      </c>
      <c r="F6548" s="529" t="str">
        <f>VLOOKUP(D6548,Y$4:AA6550,3,FALSE)</f>
        <v>شرکتی-نخعی</v>
      </c>
      <c r="G6548" s="455">
        <v>300</v>
      </c>
      <c r="H6548" s="476"/>
      <c r="I6548" s="477"/>
      <c r="J6548" s="477"/>
      <c r="K6548" s="478"/>
    </row>
    <row r="6549" spans="2:37" x14ac:dyDescent="0.25">
      <c r="B6549" s="457">
        <f t="shared" si="102"/>
        <v>6547</v>
      </c>
      <c r="C6549" s="464">
        <v>45557</v>
      </c>
      <c r="D6549" s="461" t="s">
        <v>88</v>
      </c>
      <c r="E6549" s="529" t="str">
        <f>VLOOKUP(D6549,Y$4:AA6551,2,FALSE)</f>
        <v>گریدر  ۱۶g</v>
      </c>
      <c r="F6549" s="529" t="str">
        <f>VLOOKUP(D6549,Y$4:AA6551,3,FALSE)</f>
        <v>شرکتی-یگانه</v>
      </c>
      <c r="G6549" s="455">
        <v>0</v>
      </c>
      <c r="H6549" s="476"/>
      <c r="I6549" s="477"/>
      <c r="J6549" s="477"/>
      <c r="K6549" s="478"/>
    </row>
    <row r="6550" spans="2:37" x14ac:dyDescent="0.25">
      <c r="B6550" s="457">
        <f t="shared" si="102"/>
        <v>6548</v>
      </c>
      <c r="C6550" s="464">
        <v>45557</v>
      </c>
      <c r="D6550" s="461" t="s">
        <v>301</v>
      </c>
      <c r="E6550" s="529" t="str">
        <f>VLOOKUP(D6550,Y$4:AA6552,2,FALSE)</f>
        <v>گریدر  ۱۶g</v>
      </c>
      <c r="F6550" s="529" t="str">
        <f>VLOOKUP(D6550,Y$4:AA6552,3,FALSE)</f>
        <v>شرکتی-حسن پور</v>
      </c>
      <c r="G6550" s="455">
        <v>341</v>
      </c>
      <c r="H6550" s="476"/>
      <c r="I6550" s="477"/>
      <c r="J6550" s="477"/>
      <c r="K6550" s="478"/>
    </row>
    <row r="6551" spans="2:37" x14ac:dyDescent="0.25">
      <c r="B6551" s="457">
        <f t="shared" si="102"/>
        <v>6549</v>
      </c>
      <c r="C6551" s="464">
        <v>45557</v>
      </c>
      <c r="D6551" s="461" t="s">
        <v>120</v>
      </c>
      <c r="E6551" s="529" t="str">
        <f>VLOOKUP(D6551,Y$4:AA6553,2,FALSE)</f>
        <v>میکسراتکو</v>
      </c>
      <c r="F6551" s="529" t="str">
        <f>VLOOKUP(D6551,Y$4:AA6553,3,FALSE)</f>
        <v>شرکتی-شاکری</v>
      </c>
      <c r="G6551" s="455">
        <v>0</v>
      </c>
      <c r="H6551" s="476"/>
      <c r="I6551" s="477"/>
      <c r="J6551" s="477"/>
      <c r="K6551" s="478"/>
    </row>
    <row r="6552" spans="2:37" x14ac:dyDescent="0.25">
      <c r="B6552" s="457">
        <f t="shared" si="102"/>
        <v>6550</v>
      </c>
      <c r="C6552" s="464">
        <v>45557</v>
      </c>
      <c r="D6552" s="461" t="s">
        <v>122</v>
      </c>
      <c r="E6552" s="529" t="str">
        <f>VLOOKUP(D6552,Y$4:AA6554,2,FALSE)</f>
        <v>میکسر امیکو</v>
      </c>
      <c r="F6552" s="529" t="str">
        <f>VLOOKUP(D6552,Y$4:AA6554,3,FALSE)</f>
        <v>شرکتی-زراعتی</v>
      </c>
      <c r="G6552" s="455">
        <v>0</v>
      </c>
      <c r="H6552" s="476"/>
      <c r="I6552" s="477"/>
      <c r="J6552" s="477"/>
      <c r="K6552" s="478"/>
    </row>
    <row r="6553" spans="2:37" x14ac:dyDescent="0.25">
      <c r="B6553" s="457">
        <f t="shared" si="102"/>
        <v>6551</v>
      </c>
      <c r="C6553" s="464">
        <v>45557</v>
      </c>
      <c r="D6553" s="461" t="s">
        <v>356</v>
      </c>
      <c r="E6553" s="529" t="str">
        <f>VLOOKUP(D6553,Y$4:AA6555,2,FALSE)</f>
        <v>میکسر اتکو</v>
      </c>
      <c r="F6553" s="529" t="str">
        <f>VLOOKUP(D6553,Y$4:AA6555,3,FALSE)</f>
        <v>-</v>
      </c>
      <c r="G6553" s="455">
        <v>0</v>
      </c>
      <c r="H6553" s="476"/>
      <c r="I6553" s="477"/>
      <c r="J6553" s="477"/>
      <c r="K6553" s="478"/>
    </row>
    <row r="6554" spans="2:37" x14ac:dyDescent="0.25">
      <c r="B6554" s="457">
        <f t="shared" si="102"/>
        <v>6552</v>
      </c>
      <c r="C6554" s="464">
        <v>45557</v>
      </c>
      <c r="D6554" s="461" t="s">
        <v>460</v>
      </c>
      <c r="E6554" s="529" t="str">
        <f>VLOOKUP(D6554,Y$4:AA6556,2,FALSE)</f>
        <v>میکسر امیکو</v>
      </c>
      <c r="F6554" s="529" t="str">
        <f>VLOOKUP(D6554,Y$4:AA6556,3,FALSE)</f>
        <v>شرکتی-زراعتی</v>
      </c>
      <c r="G6554" s="455">
        <v>0</v>
      </c>
      <c r="H6554" s="476"/>
      <c r="I6554" s="477"/>
      <c r="J6554" s="477"/>
      <c r="K6554" s="478"/>
    </row>
    <row r="6555" spans="2:37" x14ac:dyDescent="0.25">
      <c r="B6555" s="457">
        <f t="shared" si="102"/>
        <v>6553</v>
      </c>
      <c r="C6555" s="464">
        <v>45557</v>
      </c>
      <c r="D6555" s="461" t="s">
        <v>119</v>
      </c>
      <c r="E6555" s="529" t="str">
        <f>VLOOKUP(D6555,Y$4:AA6557,2,FALSE)</f>
        <v>غلطک</v>
      </c>
      <c r="F6555" s="529" t="str">
        <f>VLOOKUP(D6555,Y$4:AA6557,3,FALSE)</f>
        <v>شرکتی-جمالی</v>
      </c>
      <c r="G6555" s="455">
        <v>0</v>
      </c>
      <c r="H6555" s="476"/>
      <c r="I6555" s="477"/>
      <c r="J6555" s="477"/>
      <c r="K6555" s="478"/>
    </row>
    <row r="6556" spans="2:37" x14ac:dyDescent="0.25">
      <c r="B6556" s="457">
        <f t="shared" si="102"/>
        <v>6554</v>
      </c>
      <c r="C6556" s="464">
        <v>45557</v>
      </c>
      <c r="D6556" s="461" t="s">
        <v>110</v>
      </c>
      <c r="E6556" s="529" t="str">
        <f>VLOOKUP(D6556,Y$4:AA6558,2,FALSE)</f>
        <v>غلطک</v>
      </c>
      <c r="F6556" s="529" t="str">
        <f>VLOOKUP(D6556,Y$4:AA6558,3,FALSE)</f>
        <v>شرکتی-شیری</v>
      </c>
      <c r="G6556" s="455">
        <v>0</v>
      </c>
      <c r="H6556" s="476"/>
      <c r="I6556" s="477"/>
      <c r="J6556" s="477"/>
      <c r="K6556" s="478"/>
    </row>
    <row r="6557" spans="2:37" x14ac:dyDescent="0.25">
      <c r="B6557" s="457">
        <f t="shared" si="102"/>
        <v>6555</v>
      </c>
      <c r="C6557" s="464">
        <v>45557</v>
      </c>
      <c r="D6557" s="461" t="s">
        <v>107</v>
      </c>
      <c r="E6557" s="529" t="str">
        <f>VLOOKUP(D6557,Y$4:AA6559,2,FALSE)</f>
        <v>غلطک</v>
      </c>
      <c r="F6557" s="529" t="str">
        <f>VLOOKUP(D6557,Y$4:AA6559,3,FALSE)</f>
        <v>شرکتی-دیانتی</v>
      </c>
      <c r="G6557" s="455">
        <v>0</v>
      </c>
      <c r="H6557" s="476"/>
      <c r="I6557" s="477"/>
      <c r="J6557" s="477"/>
      <c r="K6557" s="478"/>
    </row>
    <row r="6558" spans="2:37" x14ac:dyDescent="0.25">
      <c r="B6558" s="457">
        <f t="shared" si="102"/>
        <v>6556</v>
      </c>
      <c r="C6558" s="464">
        <v>45557</v>
      </c>
      <c r="D6558" s="461" t="s">
        <v>285</v>
      </c>
      <c r="E6558" s="529" t="str">
        <f>VLOOKUP(D6558,Y$4:AA6560,2,FALSE)</f>
        <v>غلطک</v>
      </c>
      <c r="F6558" s="529" t="str">
        <f>VLOOKUP(D6558,Y$4:AA6560,3,FALSE)</f>
        <v>شرکتی-شیری</v>
      </c>
      <c r="G6558" s="455">
        <v>0</v>
      </c>
      <c r="H6558" s="476"/>
      <c r="I6558" s="477"/>
      <c r="J6558" s="477"/>
      <c r="K6558" s="478"/>
    </row>
    <row r="6559" spans="2:37" x14ac:dyDescent="0.25">
      <c r="B6559" s="457">
        <f t="shared" si="102"/>
        <v>6557</v>
      </c>
      <c r="C6559" s="464">
        <v>45557</v>
      </c>
      <c r="D6559" s="461" t="s">
        <v>380</v>
      </c>
      <c r="E6559" s="529" t="str">
        <f>VLOOKUP(D6559,Y$4:AA6561,2,FALSE)</f>
        <v>غلطک</v>
      </c>
      <c r="F6559" s="529">
        <f>VLOOKUP(D6559,Y$4:AA6561,3,FALSE)</f>
        <v>0</v>
      </c>
      <c r="G6559" s="455">
        <v>0</v>
      </c>
      <c r="H6559" s="476"/>
      <c r="I6559" s="477"/>
      <c r="J6559" s="477"/>
      <c r="K6559" s="478"/>
    </row>
    <row r="6560" spans="2:37" x14ac:dyDescent="0.25">
      <c r="B6560" s="457">
        <f t="shared" si="102"/>
        <v>6558</v>
      </c>
      <c r="C6560" s="464">
        <v>45557</v>
      </c>
      <c r="D6560" s="461" t="s">
        <v>381</v>
      </c>
      <c r="E6560" s="529" t="str">
        <f>VLOOKUP(D6560,Y$4:AA6562,2,FALSE)</f>
        <v>غلطک</v>
      </c>
      <c r="F6560" s="529">
        <f>VLOOKUP(D6560,Y$4:AA6562,3,FALSE)</f>
        <v>0</v>
      </c>
      <c r="G6560" s="455">
        <v>0</v>
      </c>
      <c r="H6560" s="476"/>
      <c r="I6560" s="477"/>
      <c r="J6560" s="477"/>
      <c r="K6560" s="478"/>
    </row>
    <row r="6561" spans="2:11" x14ac:dyDescent="0.25">
      <c r="B6561" s="457">
        <f t="shared" si="102"/>
        <v>6559</v>
      </c>
      <c r="C6561" s="464">
        <v>45557</v>
      </c>
      <c r="D6561" s="461" t="s">
        <v>91</v>
      </c>
      <c r="E6561" s="529" t="str">
        <f>VLOOKUP(D6561,Y$4:AA6563,2,FALSE)</f>
        <v>کامیون کمپرسی</v>
      </c>
      <c r="F6561" s="529" t="str">
        <f>VLOOKUP(D6561,Y$4:AA6563,3,FALSE)</f>
        <v>شرکتی-یحیی زاده</v>
      </c>
      <c r="G6561" s="455">
        <v>0</v>
      </c>
      <c r="H6561" s="476"/>
      <c r="I6561" s="477"/>
      <c r="J6561" s="477"/>
      <c r="K6561" s="478"/>
    </row>
    <row r="6562" spans="2:11" x14ac:dyDescent="0.25">
      <c r="B6562" s="457">
        <f t="shared" si="102"/>
        <v>6560</v>
      </c>
      <c r="C6562" s="464">
        <v>45557</v>
      </c>
      <c r="D6562" s="461" t="s">
        <v>94</v>
      </c>
      <c r="E6562" s="529" t="str">
        <f>VLOOKUP(D6562,Y$4:AA6564,2,FALSE)</f>
        <v>کامیون کمپرسی</v>
      </c>
      <c r="F6562" s="529" t="str">
        <f>VLOOKUP(D6562,Y$4:AA6564,3,FALSE)</f>
        <v>شرکتی-نوروز غلامی</v>
      </c>
      <c r="G6562" s="455">
        <v>0</v>
      </c>
      <c r="H6562" s="476"/>
      <c r="I6562" s="477"/>
      <c r="J6562" s="477"/>
      <c r="K6562" s="478"/>
    </row>
    <row r="6563" spans="2:11" x14ac:dyDescent="0.25">
      <c r="B6563" s="457">
        <f t="shared" si="102"/>
        <v>6561</v>
      </c>
      <c r="C6563" s="464">
        <v>45557</v>
      </c>
      <c r="D6563" s="461" t="s">
        <v>117</v>
      </c>
      <c r="E6563" s="529" t="str">
        <f>VLOOKUP(D6563,Y$4:AA6565,2,FALSE)</f>
        <v>کامیون کمپرسی</v>
      </c>
      <c r="F6563" s="529" t="str">
        <f>VLOOKUP(D6563,Y$4:AA6565,3,FALSE)</f>
        <v>شرکتی-علیرضا اقلیمی</v>
      </c>
      <c r="G6563" s="455">
        <v>0</v>
      </c>
      <c r="H6563" s="476"/>
      <c r="I6563" s="477"/>
      <c r="J6563" s="477"/>
      <c r="K6563" s="478"/>
    </row>
    <row r="6564" spans="2:11" x14ac:dyDescent="0.25">
      <c r="B6564" s="457">
        <f t="shared" si="102"/>
        <v>6562</v>
      </c>
      <c r="C6564" s="464">
        <v>45557</v>
      </c>
      <c r="D6564" s="461" t="s">
        <v>130</v>
      </c>
      <c r="E6564" s="529" t="str">
        <f>VLOOKUP(D6564,Y$4:AA6566,2,FALSE)</f>
        <v>تانکر ابپاش بنز</v>
      </c>
      <c r="F6564" s="529" t="str">
        <f>VLOOKUP(D6564,Y$4:AA6566,3,FALSE)</f>
        <v>شرکتی-بارانی</v>
      </c>
      <c r="G6564" s="455">
        <v>60</v>
      </c>
      <c r="H6564" s="476"/>
      <c r="I6564" s="477"/>
      <c r="J6564" s="477"/>
      <c r="K6564" s="478"/>
    </row>
    <row r="6565" spans="2:11" x14ac:dyDescent="0.25">
      <c r="B6565" s="457">
        <f t="shared" si="102"/>
        <v>6563</v>
      </c>
      <c r="C6565" s="464">
        <v>45557</v>
      </c>
      <c r="D6565" s="461" t="s">
        <v>96</v>
      </c>
      <c r="E6565" s="529" t="str">
        <f>VLOOKUP(D6565,Y$4:AA6567,2,FALSE)</f>
        <v>تانکر ابپاش بنز</v>
      </c>
      <c r="F6565" s="529" t="str">
        <f>VLOOKUP(D6565,Y$4:AA6567,3,FALSE)</f>
        <v>شرکتی-میامی</v>
      </c>
      <c r="G6565" s="455">
        <v>63</v>
      </c>
      <c r="H6565" s="476"/>
      <c r="I6565" s="477"/>
      <c r="J6565" s="477"/>
      <c r="K6565" s="478"/>
    </row>
    <row r="6566" spans="2:11" x14ac:dyDescent="0.25">
      <c r="B6566" s="457">
        <f t="shared" si="102"/>
        <v>6564</v>
      </c>
      <c r="C6566" s="464">
        <v>45557</v>
      </c>
      <c r="D6566" s="461" t="s">
        <v>114</v>
      </c>
      <c r="E6566" s="529" t="str">
        <f>VLOOKUP(D6566,Y$4:AA6568,2,FALSE)</f>
        <v>تانکر سوخت بنز</v>
      </c>
      <c r="F6566" s="529" t="str">
        <f>VLOOKUP(D6566,Y$4:AA6568,3,FALSE)</f>
        <v>شرکتی-برات زاده- از تاریخ 1 تیرماه</v>
      </c>
      <c r="G6566" s="455">
        <v>104</v>
      </c>
      <c r="H6566" s="476"/>
      <c r="I6566" s="477"/>
      <c r="J6566" s="477"/>
      <c r="K6566" s="478"/>
    </row>
    <row r="6567" spans="2:11" x14ac:dyDescent="0.25">
      <c r="B6567" s="457">
        <f t="shared" si="102"/>
        <v>6565</v>
      </c>
      <c r="C6567" s="464">
        <v>45557</v>
      </c>
      <c r="D6567" s="456" t="s">
        <v>399</v>
      </c>
      <c r="E6567" s="529" t="str">
        <f>VLOOKUP(D6567,Y$4:AA6569,2,FALSE)</f>
        <v xml:space="preserve"> لودر</v>
      </c>
      <c r="F6567" s="529" t="str">
        <f>VLOOKUP(D6567,Y$4:AA6569,3,FALSE)</f>
        <v>شرکتی-پیروزی</v>
      </c>
      <c r="G6567" s="455">
        <v>193</v>
      </c>
      <c r="H6567" s="476"/>
      <c r="I6567" s="477"/>
      <c r="J6567" s="477"/>
      <c r="K6567" s="478"/>
    </row>
    <row r="6568" spans="2:11" x14ac:dyDescent="0.25">
      <c r="B6568" s="457">
        <f t="shared" si="102"/>
        <v>6566</v>
      </c>
      <c r="C6568" s="464">
        <v>45557</v>
      </c>
      <c r="D6568" s="461" t="s">
        <v>158</v>
      </c>
      <c r="E6568" s="529" t="str">
        <f>VLOOKUP(D6568,Y$4:AA6570,2,FALSE)</f>
        <v>بیل مکانیکی</v>
      </c>
      <c r="F6568" s="529" t="str">
        <f>VLOOKUP(D6568,Y$4:AA6570,3,FALSE)</f>
        <v>تکبری</v>
      </c>
      <c r="G6568" s="455">
        <v>0</v>
      </c>
      <c r="H6568" s="476"/>
      <c r="I6568" s="477"/>
      <c r="J6568" s="477"/>
      <c r="K6568" s="478"/>
    </row>
    <row r="6569" spans="2:11" x14ac:dyDescent="0.25">
      <c r="B6569" s="457">
        <f t="shared" si="102"/>
        <v>6567</v>
      </c>
      <c r="C6569" s="464">
        <v>45557</v>
      </c>
      <c r="D6569" s="461" t="s">
        <v>144</v>
      </c>
      <c r="E6569" s="529" t="str">
        <f>VLOOKUP(D6569,Y$4:AA6571,2,FALSE)</f>
        <v>بلدوزر D85</v>
      </c>
      <c r="F6569" s="529" t="str">
        <f>VLOOKUP(D6569,Y$4:AA6571,3,FALSE)</f>
        <v>اکبری</v>
      </c>
      <c r="G6569" s="455">
        <v>0</v>
      </c>
      <c r="H6569" s="476"/>
      <c r="I6569" s="477"/>
      <c r="J6569" s="477"/>
      <c r="K6569" s="478"/>
    </row>
    <row r="6570" spans="2:11" x14ac:dyDescent="0.25">
      <c r="B6570" s="457">
        <f t="shared" si="102"/>
        <v>6568</v>
      </c>
      <c r="C6570" s="464">
        <v>45557</v>
      </c>
      <c r="D6570" s="461" t="s">
        <v>146</v>
      </c>
      <c r="E6570" s="529" t="str">
        <f>VLOOKUP(D6570,Y$4:AA6572,2,FALSE)</f>
        <v>بلدوزر D85</v>
      </c>
      <c r="F6570" s="529" t="str">
        <f>VLOOKUP(D6570,Y$4:AA6572,3,FALSE)</f>
        <v>اکبری</v>
      </c>
      <c r="G6570" s="455">
        <v>154</v>
      </c>
      <c r="H6570" s="476"/>
      <c r="I6570" s="477"/>
      <c r="J6570" s="477"/>
      <c r="K6570" s="478"/>
    </row>
    <row r="6571" spans="2:11" x14ac:dyDescent="0.25">
      <c r="B6571" s="457">
        <f t="shared" si="102"/>
        <v>6569</v>
      </c>
      <c r="C6571" s="464">
        <v>45557</v>
      </c>
      <c r="D6571" s="461" t="s">
        <v>147</v>
      </c>
      <c r="E6571" s="529" t="str">
        <f>VLOOKUP(D6571,Y$4:AA6573,2,FALSE)</f>
        <v>بلدوزر کاترپیلار D8</v>
      </c>
      <c r="F6571" s="529" t="str">
        <f>VLOOKUP(D6571,Y$4:AA6573,3,FALSE)</f>
        <v>حسن پور</v>
      </c>
      <c r="G6571" s="455">
        <v>431</v>
      </c>
      <c r="H6571" s="476"/>
      <c r="I6571" s="477"/>
      <c r="J6571" s="477"/>
      <c r="K6571" s="478"/>
    </row>
    <row r="6572" spans="2:11" x14ac:dyDescent="0.25">
      <c r="B6572" s="457">
        <f t="shared" si="102"/>
        <v>6570</v>
      </c>
      <c r="C6572" s="464">
        <v>45557</v>
      </c>
      <c r="D6572" s="461" t="s">
        <v>162</v>
      </c>
      <c r="E6572" s="529" t="str">
        <f>VLOOKUP(D6572,Y$4:AA6574,2,FALSE)</f>
        <v>بیل مکانیکی</v>
      </c>
      <c r="F6572" s="529" t="str">
        <f>VLOOKUP(D6572,Y$4:AA6574,3,FALSE)</f>
        <v>رضاپور</v>
      </c>
      <c r="G6572" s="455">
        <v>273</v>
      </c>
      <c r="H6572" s="476"/>
      <c r="I6572" s="477"/>
      <c r="J6572" s="477"/>
      <c r="K6572" s="478"/>
    </row>
    <row r="6573" spans="2:11" x14ac:dyDescent="0.25">
      <c r="B6573" s="457">
        <f t="shared" si="102"/>
        <v>6571</v>
      </c>
      <c r="C6573" s="464">
        <v>45557</v>
      </c>
      <c r="D6573" s="461" t="s">
        <v>398</v>
      </c>
      <c r="E6573" s="529" t="str">
        <f>VLOOKUP(D6573,Y$4:AA6575,2,FALSE)</f>
        <v>بلدوزر</v>
      </c>
      <c r="F6573" s="529" t="str">
        <f>VLOOKUP(D6573,Y$4:AA6575,3,FALSE)</f>
        <v>جواد رضاپور</v>
      </c>
      <c r="G6573" s="455">
        <v>0</v>
      </c>
      <c r="H6573" s="476"/>
      <c r="I6573" s="477"/>
      <c r="J6573" s="477"/>
      <c r="K6573" s="478"/>
    </row>
    <row r="6574" spans="2:11" x14ac:dyDescent="0.25">
      <c r="B6574" s="457">
        <f t="shared" si="102"/>
        <v>6572</v>
      </c>
      <c r="C6574" s="464">
        <v>45557</v>
      </c>
      <c r="D6574" s="461" t="s">
        <v>149</v>
      </c>
      <c r="E6574" s="529" t="str">
        <f>VLOOKUP(D6574,Y$4:AA6576,2,FALSE)</f>
        <v>لودر ZL50</v>
      </c>
      <c r="F6574" s="529" t="str">
        <f>VLOOKUP(D6574,Y$4:AA6576,3,FALSE)</f>
        <v>میرزایی</v>
      </c>
      <c r="G6574" s="455">
        <v>0</v>
      </c>
      <c r="H6574" s="476"/>
      <c r="I6574" s="477"/>
      <c r="J6574" s="477"/>
      <c r="K6574" s="478"/>
    </row>
    <row r="6575" spans="2:11" x14ac:dyDescent="0.25">
      <c r="B6575" s="457">
        <f t="shared" si="102"/>
        <v>6573</v>
      </c>
      <c r="C6575" s="464">
        <v>45557</v>
      </c>
      <c r="D6575" s="461" t="s">
        <v>150</v>
      </c>
      <c r="E6575" s="529" t="str">
        <f>VLOOKUP(D6575,Y$4:AA6577,2,FALSE)</f>
        <v>کامیون کمپرسی</v>
      </c>
      <c r="F6575" s="529" t="str">
        <f>VLOOKUP(D6575,Y$4:AA6577,3,FALSE)</f>
        <v>میرزایی</v>
      </c>
      <c r="G6575" s="455">
        <v>0</v>
      </c>
      <c r="H6575" s="476"/>
      <c r="I6575" s="477"/>
      <c r="J6575" s="477"/>
      <c r="K6575" s="478"/>
    </row>
    <row r="6576" spans="2:11" x14ac:dyDescent="0.25">
      <c r="B6576" s="457">
        <f t="shared" si="102"/>
        <v>6574</v>
      </c>
      <c r="C6576" s="464">
        <v>45557</v>
      </c>
      <c r="D6576" s="461" t="s">
        <v>152</v>
      </c>
      <c r="E6576" s="529" t="str">
        <f>VLOOKUP(D6576,Y$4:AA6578,2,FALSE)</f>
        <v>کامیون کمپرسی</v>
      </c>
      <c r="F6576" s="529" t="str">
        <f>VLOOKUP(D6576,Y$4:AA6578,3,FALSE)</f>
        <v>میرزایی</v>
      </c>
      <c r="G6576" s="455">
        <v>0</v>
      </c>
      <c r="H6576" s="476"/>
      <c r="I6576" s="477"/>
      <c r="J6576" s="477"/>
      <c r="K6576" s="478"/>
    </row>
    <row r="6577" spans="2:11" x14ac:dyDescent="0.25">
      <c r="B6577" s="457">
        <f t="shared" si="102"/>
        <v>6575</v>
      </c>
      <c r="C6577" s="464">
        <v>45557</v>
      </c>
      <c r="D6577" s="461" t="s">
        <v>153</v>
      </c>
      <c r="E6577" s="529" t="str">
        <f>VLOOKUP(D6577,Y$4:AA6579,2,FALSE)</f>
        <v>کامیون کمپرسی</v>
      </c>
      <c r="F6577" s="529" t="str">
        <f>VLOOKUP(D6577,Y$4:AA6579,3,FALSE)</f>
        <v>میرزایی</v>
      </c>
      <c r="G6577" s="455">
        <v>200</v>
      </c>
      <c r="H6577" s="476"/>
      <c r="I6577" s="477"/>
      <c r="J6577" s="477"/>
      <c r="K6577" s="478"/>
    </row>
    <row r="6578" spans="2:11" x14ac:dyDescent="0.25">
      <c r="B6578" s="457">
        <f t="shared" si="102"/>
        <v>6576</v>
      </c>
      <c r="C6578" s="464">
        <v>45557</v>
      </c>
      <c r="D6578" s="461" t="s">
        <v>137</v>
      </c>
      <c r="E6578" s="529" t="str">
        <f>VLOOKUP(D6578,Y$4:AA6580,2,FALSE)</f>
        <v>بیل مکانیکی</v>
      </c>
      <c r="F6578" s="529" t="str">
        <f>VLOOKUP(D6578,Y$4:AA6580,3,FALSE)</f>
        <v>انصاری</v>
      </c>
      <c r="G6578" s="455">
        <v>265</v>
      </c>
      <c r="H6578" s="476"/>
      <c r="I6578" s="477"/>
      <c r="J6578" s="477"/>
      <c r="K6578" s="478"/>
    </row>
    <row r="6579" spans="2:11" x14ac:dyDescent="0.25">
      <c r="B6579" s="457">
        <f t="shared" si="102"/>
        <v>6577</v>
      </c>
      <c r="C6579" s="464">
        <v>45557</v>
      </c>
      <c r="D6579" s="461" t="s">
        <v>139</v>
      </c>
      <c r="E6579" s="529" t="str">
        <f>VLOOKUP(D6579,Y$4:AA6581,2,FALSE)</f>
        <v>بیل مکانیکی</v>
      </c>
      <c r="F6579" s="529" t="str">
        <f>VLOOKUP(D6579,Y$4:AA6581,3,FALSE)</f>
        <v>انصاری</v>
      </c>
      <c r="G6579" s="455">
        <v>262</v>
      </c>
      <c r="H6579" s="476"/>
      <c r="I6579" s="477"/>
      <c r="J6579" s="477"/>
      <c r="K6579" s="478"/>
    </row>
    <row r="6580" spans="2:11" x14ac:dyDescent="0.25">
      <c r="B6580" s="457">
        <f t="shared" si="102"/>
        <v>6578</v>
      </c>
      <c r="C6580" s="464">
        <v>45557</v>
      </c>
      <c r="D6580" s="461" t="s">
        <v>141</v>
      </c>
      <c r="E6580" s="529" t="str">
        <f>VLOOKUP(D6580,Y$4:AA6582,2,FALSE)</f>
        <v>کامیون کمپرسی</v>
      </c>
      <c r="F6580" s="529" t="str">
        <f>VLOOKUP(D6580,Y$4:AA6582,3,FALSE)</f>
        <v>انصاری</v>
      </c>
      <c r="G6580" s="455">
        <v>0</v>
      </c>
      <c r="H6580" s="476"/>
      <c r="I6580" s="477"/>
      <c r="J6580" s="477"/>
      <c r="K6580" s="478"/>
    </row>
    <row r="6581" spans="2:11" x14ac:dyDescent="0.25">
      <c r="B6581" s="457">
        <f t="shared" si="102"/>
        <v>6579</v>
      </c>
      <c r="C6581" s="464">
        <v>45557</v>
      </c>
      <c r="D6581" s="461" t="s">
        <v>142</v>
      </c>
      <c r="E6581" s="529" t="str">
        <f>VLOOKUP(D6581,Y$4:AA6583,2,FALSE)</f>
        <v>کامیون کمپرسی</v>
      </c>
      <c r="F6581" s="529" t="str">
        <f>VLOOKUP(D6581,Y$4:AA6583,3,FALSE)</f>
        <v>انصاری</v>
      </c>
      <c r="G6581" s="455">
        <v>0</v>
      </c>
      <c r="H6581" s="476"/>
      <c r="I6581" s="477"/>
      <c r="J6581" s="477"/>
      <c r="K6581" s="478"/>
    </row>
    <row r="6582" spans="2:11" x14ac:dyDescent="0.25">
      <c r="B6582" s="457">
        <f t="shared" si="102"/>
        <v>6580</v>
      </c>
      <c r="C6582" s="464">
        <v>45557</v>
      </c>
      <c r="D6582" s="461" t="s">
        <v>143</v>
      </c>
      <c r="E6582" s="529" t="str">
        <f>VLOOKUP(D6582,Y$4:AA6584,2,FALSE)</f>
        <v>کامیون کمپرسی</v>
      </c>
      <c r="F6582" s="529" t="str">
        <f>VLOOKUP(D6582,Y$4:AA6584,3,FALSE)</f>
        <v>انصاری</v>
      </c>
      <c r="G6582" s="455">
        <v>0</v>
      </c>
      <c r="H6582" s="476"/>
      <c r="I6582" s="477"/>
      <c r="J6582" s="477"/>
      <c r="K6582" s="478"/>
    </row>
    <row r="6583" spans="2:11" x14ac:dyDescent="0.25">
      <c r="B6583" s="457">
        <f t="shared" si="102"/>
        <v>6581</v>
      </c>
      <c r="C6583" s="464">
        <v>45557</v>
      </c>
      <c r="D6583" s="461" t="s">
        <v>136</v>
      </c>
      <c r="E6583" s="529" t="str">
        <f>VLOOKUP(D6583,Y$4:AA6585,2,FALSE)</f>
        <v>بلدوزر</v>
      </c>
      <c r="F6583" s="529" t="str">
        <f>VLOOKUP(D6583,Y$4:AA6585,3,FALSE)</f>
        <v>انصاری</v>
      </c>
      <c r="G6583" s="455">
        <v>0</v>
      </c>
      <c r="H6583" s="476"/>
      <c r="I6583" s="477"/>
      <c r="J6583" s="477"/>
      <c r="K6583" s="478"/>
    </row>
    <row r="6584" spans="2:11" x14ac:dyDescent="0.25">
      <c r="B6584" s="457">
        <f t="shared" si="102"/>
        <v>6582</v>
      </c>
      <c r="C6584" s="464">
        <v>45557</v>
      </c>
      <c r="D6584" s="461" t="s">
        <v>286</v>
      </c>
      <c r="E6584" s="529" t="str">
        <f>VLOOKUP(D6584,Y$4:AA6586,2,FALSE)</f>
        <v>بلدوزر</v>
      </c>
      <c r="F6584" s="529" t="str">
        <f>VLOOKUP(D6584,Y$4:AA6586,3,FALSE)</f>
        <v>انصاری</v>
      </c>
      <c r="G6584" s="455">
        <v>0</v>
      </c>
      <c r="H6584" s="476"/>
      <c r="I6584" s="477"/>
      <c r="J6584" s="477"/>
      <c r="K6584" s="478"/>
    </row>
    <row r="6585" spans="2:11" x14ac:dyDescent="0.25">
      <c r="B6585" s="457">
        <f t="shared" ref="B6585:B6648" si="103">ROW()-2</f>
        <v>6583</v>
      </c>
      <c r="C6585" s="464">
        <v>45557</v>
      </c>
      <c r="D6585" s="461" t="s">
        <v>155</v>
      </c>
      <c r="E6585" s="529" t="str">
        <f>VLOOKUP(D6585,Y$4:AA6587,2,FALSE)</f>
        <v>لودر</v>
      </c>
      <c r="F6585" s="529" t="str">
        <f>VLOOKUP(D6585,Y$4:AA6587,3,FALSE)</f>
        <v>صداقت</v>
      </c>
      <c r="G6585" s="455">
        <v>191</v>
      </c>
      <c r="H6585" s="476"/>
      <c r="I6585" s="477"/>
      <c r="J6585" s="477"/>
      <c r="K6585" s="478"/>
    </row>
    <row r="6586" spans="2:11" x14ac:dyDescent="0.25">
      <c r="B6586" s="457">
        <f t="shared" si="103"/>
        <v>6584</v>
      </c>
      <c r="C6586" s="464">
        <v>45557</v>
      </c>
      <c r="D6586" s="461" t="s">
        <v>156</v>
      </c>
      <c r="E6586" s="529" t="str">
        <f>VLOOKUP(D6586,Y$4:AA6588,2,FALSE)</f>
        <v>کامیون کمپرسی</v>
      </c>
      <c r="F6586" s="529" t="str">
        <f>VLOOKUP(D6586,Y$4:AA6588,3,FALSE)</f>
        <v>صداقت</v>
      </c>
      <c r="G6586" s="455">
        <v>0</v>
      </c>
      <c r="H6586" s="476"/>
      <c r="I6586" s="477"/>
      <c r="J6586" s="477"/>
      <c r="K6586" s="478"/>
    </row>
    <row r="6587" spans="2:11" x14ac:dyDescent="0.25">
      <c r="B6587" s="457">
        <f t="shared" si="103"/>
        <v>6585</v>
      </c>
      <c r="C6587" s="464">
        <v>45557</v>
      </c>
      <c r="D6587" s="461" t="s">
        <v>157</v>
      </c>
      <c r="E6587" s="529" t="str">
        <f>VLOOKUP(D6587,Y$4:AA6589,2,FALSE)</f>
        <v>کامیون کمپرسی</v>
      </c>
      <c r="F6587" s="529" t="str">
        <f>VLOOKUP(D6587,Y$4:AA6589,3,FALSE)</f>
        <v>صداقت</v>
      </c>
      <c r="G6587" s="455">
        <v>220</v>
      </c>
      <c r="H6587" s="476"/>
      <c r="I6587" s="477"/>
      <c r="J6587" s="477"/>
      <c r="K6587" s="478"/>
    </row>
    <row r="6588" spans="2:11" x14ac:dyDescent="0.25">
      <c r="B6588" s="457">
        <f t="shared" si="103"/>
        <v>6586</v>
      </c>
      <c r="C6588" s="464">
        <v>45557</v>
      </c>
      <c r="D6588" s="461" t="s">
        <v>302</v>
      </c>
      <c r="E6588" s="529" t="str">
        <f>VLOOKUP(D6588,Y$4:AA6590,2,FALSE)</f>
        <v>کامیون کمپرسی</v>
      </c>
      <c r="F6588" s="529" t="str">
        <f>VLOOKUP(D6588,Y$4:AA6590,3,FALSE)</f>
        <v>صداقت</v>
      </c>
      <c r="G6588" s="455">
        <v>0</v>
      </c>
      <c r="H6588" s="476"/>
      <c r="I6588" s="477"/>
      <c r="J6588" s="477"/>
      <c r="K6588" s="478"/>
    </row>
    <row r="6589" spans="2:11" x14ac:dyDescent="0.25">
      <c r="B6589" s="457">
        <f t="shared" si="103"/>
        <v>6587</v>
      </c>
      <c r="C6589" s="464">
        <v>45557</v>
      </c>
      <c r="D6589" s="461" t="s">
        <v>266</v>
      </c>
      <c r="E6589" s="529" t="str">
        <f>VLOOKUP(D6589,Y$4:AA6591,2,FALSE)</f>
        <v>کامیون کمپرسی</v>
      </c>
      <c r="F6589" s="529" t="str">
        <f>VLOOKUP(D6589,Y$4:AA6591,3,FALSE)</f>
        <v>انصاری</v>
      </c>
      <c r="G6589" s="455">
        <v>0</v>
      </c>
      <c r="H6589" s="476"/>
      <c r="I6589" s="477"/>
      <c r="J6589" s="477"/>
      <c r="K6589" s="478"/>
    </row>
    <row r="6590" spans="2:11" x14ac:dyDescent="0.25">
      <c r="B6590" s="457">
        <f t="shared" si="103"/>
        <v>6588</v>
      </c>
      <c r="C6590" s="464">
        <v>45557</v>
      </c>
      <c r="D6590" s="461" t="s">
        <v>267</v>
      </c>
      <c r="E6590" s="529" t="str">
        <f>VLOOKUP(D6590,Y$4:AA6592,2,FALSE)</f>
        <v>کامیون کمپرسی</v>
      </c>
      <c r="F6590" s="529" t="str">
        <f>VLOOKUP(D6590,Y$4:AA6592,3,FALSE)</f>
        <v>انصاری</v>
      </c>
      <c r="G6590" s="455">
        <v>0</v>
      </c>
      <c r="H6590" s="476"/>
      <c r="I6590" s="477"/>
      <c r="J6590" s="477"/>
      <c r="K6590" s="478"/>
    </row>
    <row r="6591" spans="2:11" x14ac:dyDescent="0.25">
      <c r="B6591" s="457">
        <f t="shared" si="103"/>
        <v>6589</v>
      </c>
      <c r="C6591" s="464">
        <v>45557</v>
      </c>
      <c r="D6591" s="461" t="s">
        <v>258</v>
      </c>
      <c r="E6591" s="529" t="str">
        <f>VLOOKUP(D6591,Y$4:AA6593,2,FALSE)</f>
        <v>کامیون کمپرسی</v>
      </c>
      <c r="F6591" s="529" t="str">
        <f>VLOOKUP(D6591,Y$4:AA6593,3,FALSE)</f>
        <v>انصاری</v>
      </c>
      <c r="G6591" s="455">
        <v>0</v>
      </c>
      <c r="H6591" s="476"/>
      <c r="I6591" s="477"/>
      <c r="J6591" s="477"/>
      <c r="K6591" s="478"/>
    </row>
    <row r="6592" spans="2:11" x14ac:dyDescent="0.25">
      <c r="B6592" s="457">
        <f t="shared" si="103"/>
        <v>6590</v>
      </c>
      <c r="C6592" s="464">
        <v>45557</v>
      </c>
      <c r="D6592" s="461" t="s">
        <v>179</v>
      </c>
      <c r="E6592" s="529" t="str">
        <f>VLOOKUP(D6592,Y$4:AA6594,2,FALSE)</f>
        <v>تانکر آب</v>
      </c>
      <c r="F6592" s="529" t="str">
        <f>VLOOKUP(D6592,Y$4:AA6594,3,FALSE)</f>
        <v>گلپایگانی</v>
      </c>
      <c r="G6592" s="455">
        <v>0</v>
      </c>
      <c r="H6592" s="476"/>
      <c r="I6592" s="477"/>
      <c r="J6592" s="477"/>
      <c r="K6592" s="478"/>
    </row>
    <row r="6593" spans="2:11" x14ac:dyDescent="0.25">
      <c r="B6593" s="457">
        <f t="shared" si="103"/>
        <v>6591</v>
      </c>
      <c r="C6593" s="464">
        <v>45557</v>
      </c>
      <c r="D6593" s="461" t="s">
        <v>164</v>
      </c>
      <c r="E6593" s="529" t="str">
        <f>VLOOKUP(D6593,Y$4:AA6595,2,FALSE)</f>
        <v>گریدر 14G</v>
      </c>
      <c r="F6593" s="529" t="str">
        <f>VLOOKUP(D6593,Y$4:AA6595,3,FALSE)</f>
        <v>محمد پور</v>
      </c>
      <c r="G6593" s="455">
        <v>0</v>
      </c>
      <c r="H6593" s="476"/>
      <c r="I6593" s="477"/>
      <c r="J6593" s="477"/>
      <c r="K6593" s="478"/>
    </row>
    <row r="6594" spans="2:11" x14ac:dyDescent="0.25">
      <c r="B6594" s="457">
        <f t="shared" si="103"/>
        <v>6592</v>
      </c>
      <c r="C6594" s="464">
        <v>45557</v>
      </c>
      <c r="D6594" s="461" t="s">
        <v>168</v>
      </c>
      <c r="E6594" s="529" t="str">
        <f>VLOOKUP(D6594,Y$4:AA6596,2,FALSE)</f>
        <v>غلطک کششی</v>
      </c>
      <c r="F6594" s="529" t="str">
        <f>VLOOKUP(D6594,Y$4:AA6596,3,FALSE)</f>
        <v>محمد پور</v>
      </c>
      <c r="G6594" s="455">
        <v>76</v>
      </c>
      <c r="H6594" s="476"/>
      <c r="I6594" s="477"/>
      <c r="J6594" s="477"/>
      <c r="K6594" s="478"/>
    </row>
    <row r="6595" spans="2:11" x14ac:dyDescent="0.25">
      <c r="B6595" s="457">
        <f t="shared" si="103"/>
        <v>6593</v>
      </c>
      <c r="C6595" s="464">
        <v>45557</v>
      </c>
      <c r="D6595" s="461" t="s">
        <v>171</v>
      </c>
      <c r="E6595" s="529" t="str">
        <f>VLOOKUP(D6595,Y$4:AA6597,2,FALSE)</f>
        <v>غلطک کششی</v>
      </c>
      <c r="F6595" s="529" t="str">
        <f>VLOOKUP(D6595,Y$4:AA6597,3,FALSE)</f>
        <v>محمد پور</v>
      </c>
      <c r="G6595" s="455">
        <v>48</v>
      </c>
      <c r="H6595" s="476"/>
      <c r="I6595" s="477"/>
      <c r="J6595" s="477"/>
      <c r="K6595" s="478"/>
    </row>
    <row r="6596" spans="2:11" x14ac:dyDescent="0.25">
      <c r="B6596" s="457">
        <f t="shared" si="103"/>
        <v>6594</v>
      </c>
      <c r="C6596" s="464">
        <v>45557</v>
      </c>
      <c r="D6596" s="461" t="s">
        <v>172</v>
      </c>
      <c r="E6596" s="529" t="str">
        <f>VLOOKUP(D6596,Y$4:AA6598,2,FALSE)</f>
        <v>لودر</v>
      </c>
      <c r="F6596" s="529" t="str">
        <f>VLOOKUP(D6596,Y$4:AA6598,3,FALSE)</f>
        <v>محمد پور</v>
      </c>
      <c r="G6596" s="455">
        <v>93</v>
      </c>
      <c r="H6596" s="476"/>
      <c r="I6596" s="477"/>
      <c r="J6596" s="477"/>
      <c r="K6596" s="478"/>
    </row>
    <row r="6597" spans="2:11" x14ac:dyDescent="0.25">
      <c r="B6597" s="457">
        <f t="shared" si="103"/>
        <v>6595</v>
      </c>
      <c r="C6597" s="464">
        <v>45557</v>
      </c>
      <c r="D6597" s="461" t="s">
        <v>173</v>
      </c>
      <c r="E6597" s="529" t="str">
        <f>VLOOKUP(D6597,Y$4:AA6599,2,FALSE)</f>
        <v>تانکر آب</v>
      </c>
      <c r="F6597" s="529" t="str">
        <f>VLOOKUP(D6597,Y$4:AA6599,3,FALSE)</f>
        <v>محمد پور</v>
      </c>
      <c r="G6597" s="455">
        <v>0</v>
      </c>
      <c r="H6597" s="476"/>
      <c r="I6597" s="477"/>
      <c r="J6597" s="477"/>
      <c r="K6597" s="478"/>
    </row>
    <row r="6598" spans="2:11" x14ac:dyDescent="0.25">
      <c r="B6598" s="457">
        <f t="shared" si="103"/>
        <v>6596</v>
      </c>
      <c r="C6598" s="464">
        <v>45557</v>
      </c>
      <c r="D6598" s="461" t="s">
        <v>174</v>
      </c>
      <c r="E6598" s="529" t="str">
        <f>VLOOKUP(D6598,Y$4:AA6600,2,FALSE)</f>
        <v>غلطک پاچه بزی</v>
      </c>
      <c r="F6598" s="529" t="str">
        <f>VLOOKUP(D6598,Y$4:AA6600,3,FALSE)</f>
        <v>محمد پور</v>
      </c>
      <c r="G6598" s="455">
        <v>0</v>
      </c>
      <c r="H6598" s="476"/>
      <c r="I6598" s="477"/>
      <c r="J6598" s="477"/>
      <c r="K6598" s="478"/>
    </row>
    <row r="6599" spans="2:11" x14ac:dyDescent="0.25">
      <c r="B6599" s="457">
        <f t="shared" si="103"/>
        <v>6597</v>
      </c>
      <c r="C6599" s="464">
        <v>45557</v>
      </c>
      <c r="D6599" s="461" t="s">
        <v>176</v>
      </c>
      <c r="E6599" s="529" t="str">
        <f>VLOOKUP(D6599,Y$4:AA6601,2,FALSE)</f>
        <v>بلدوزر</v>
      </c>
      <c r="F6599" s="529" t="str">
        <f>VLOOKUP(D6599,Y$4:AA6601,3,FALSE)</f>
        <v>محمد پور</v>
      </c>
      <c r="G6599" s="455">
        <v>0</v>
      </c>
      <c r="H6599" s="476"/>
      <c r="I6599" s="477"/>
      <c r="J6599" s="477"/>
      <c r="K6599" s="478"/>
    </row>
    <row r="6600" spans="2:11" x14ac:dyDescent="0.25">
      <c r="B6600" s="457">
        <f t="shared" si="103"/>
        <v>6598</v>
      </c>
      <c r="C6600" s="464">
        <v>45557</v>
      </c>
      <c r="D6600" s="461" t="s">
        <v>177</v>
      </c>
      <c r="E6600" s="529" t="str">
        <f>VLOOKUP(D6600,Y$4:AA6602,2,FALSE)</f>
        <v>کمپرسی جفت</v>
      </c>
      <c r="F6600" s="529" t="str">
        <f>VLOOKUP(D6600,Y$4:AA6602,3,FALSE)</f>
        <v>محمد پور</v>
      </c>
      <c r="G6600" s="455">
        <v>86</v>
      </c>
      <c r="H6600" s="476"/>
      <c r="I6600" s="477"/>
      <c r="J6600" s="477"/>
      <c r="K6600" s="478"/>
    </row>
    <row r="6601" spans="2:11" x14ac:dyDescent="0.25">
      <c r="B6601" s="457">
        <f t="shared" si="103"/>
        <v>6599</v>
      </c>
      <c r="C6601" s="464">
        <v>45557</v>
      </c>
      <c r="D6601" s="461" t="s">
        <v>270</v>
      </c>
      <c r="E6601" s="529" t="str">
        <f>VLOOKUP(D6601,Y$4:AA6603,2,FALSE)</f>
        <v>کمپرسی جفت</v>
      </c>
      <c r="F6601" s="529" t="str">
        <f>VLOOKUP(D6601,Y$4:AA6603,3,FALSE)</f>
        <v>محمد پور</v>
      </c>
      <c r="G6601" s="455">
        <v>0</v>
      </c>
      <c r="H6601" s="476"/>
      <c r="I6601" s="477"/>
      <c r="J6601" s="477"/>
      <c r="K6601" s="478"/>
    </row>
    <row r="6602" spans="2:11" x14ac:dyDescent="0.25">
      <c r="B6602" s="457">
        <f t="shared" si="103"/>
        <v>6600</v>
      </c>
      <c r="C6602" s="464">
        <v>45557</v>
      </c>
      <c r="D6602" s="461" t="s">
        <v>268</v>
      </c>
      <c r="E6602" s="529" t="str">
        <f>VLOOKUP(D6602,Y$4:AA6604,2,FALSE)</f>
        <v>کمپرسی تک</v>
      </c>
      <c r="F6602" s="529" t="str">
        <f>VLOOKUP(D6602,Y$4:AA6604,3,FALSE)</f>
        <v>محمد پور</v>
      </c>
      <c r="G6602" s="455">
        <v>0</v>
      </c>
      <c r="H6602" s="476"/>
      <c r="I6602" s="477"/>
      <c r="J6602" s="477"/>
      <c r="K6602" s="478"/>
    </row>
    <row r="6603" spans="2:11" x14ac:dyDescent="0.25">
      <c r="B6603" s="457">
        <f t="shared" si="103"/>
        <v>6601</v>
      </c>
      <c r="C6603" s="464">
        <v>45557</v>
      </c>
      <c r="D6603" s="461" t="s">
        <v>260</v>
      </c>
      <c r="E6603" s="529" t="str">
        <f>VLOOKUP(D6603,Y$4:AA6605,2,FALSE)</f>
        <v>تانکر آب</v>
      </c>
      <c r="F6603" s="529" t="str">
        <f>VLOOKUP(D6603,Y$4:AA6605,3,FALSE)</f>
        <v>محمد پور</v>
      </c>
      <c r="G6603" s="455">
        <v>0</v>
      </c>
      <c r="H6603" s="476"/>
      <c r="I6603" s="477"/>
      <c r="J6603" s="477"/>
      <c r="K6603" s="478"/>
    </row>
    <row r="6604" spans="2:11" x14ac:dyDescent="0.25">
      <c r="B6604" s="457">
        <f t="shared" si="103"/>
        <v>6602</v>
      </c>
      <c r="C6604" s="464">
        <v>45557</v>
      </c>
      <c r="D6604" s="461" t="s">
        <v>284</v>
      </c>
      <c r="E6604" s="529" t="str">
        <f>VLOOKUP(D6604,Y$4:AA6606,2,FALSE)</f>
        <v>کمپرسی جفت</v>
      </c>
      <c r="F6604" s="529" t="str">
        <f>VLOOKUP(D6604,Y$4:AA6606,3,FALSE)</f>
        <v>محمد پور</v>
      </c>
      <c r="G6604" s="455">
        <v>100</v>
      </c>
      <c r="H6604" s="476"/>
      <c r="I6604" s="477"/>
      <c r="J6604" s="477"/>
      <c r="K6604" s="478"/>
    </row>
    <row r="6605" spans="2:11" x14ac:dyDescent="0.25">
      <c r="B6605" s="457">
        <f t="shared" si="103"/>
        <v>6603</v>
      </c>
      <c r="C6605" s="464">
        <v>45557</v>
      </c>
      <c r="D6605" s="461" t="s">
        <v>359</v>
      </c>
      <c r="E6605" s="529" t="str">
        <f>VLOOKUP(D6605,Y$4:AA6607,2,FALSE)</f>
        <v>کمپرسی جفت</v>
      </c>
      <c r="F6605" s="529" t="str">
        <f>VLOOKUP(D6605,Y$4:AA6607,3,FALSE)</f>
        <v>محمد پور</v>
      </c>
      <c r="G6605" s="455">
        <v>0</v>
      </c>
      <c r="H6605" s="476"/>
      <c r="I6605" s="477"/>
      <c r="J6605" s="477"/>
      <c r="K6605" s="478"/>
    </row>
    <row r="6606" spans="2:11" x14ac:dyDescent="0.25">
      <c r="B6606" s="457">
        <f t="shared" si="103"/>
        <v>6604</v>
      </c>
      <c r="C6606" s="464">
        <v>45557</v>
      </c>
      <c r="D6606" s="461" t="s">
        <v>361</v>
      </c>
      <c r="E6606" s="529" t="str">
        <f>VLOOKUP(D6606,Y$4:AA6608,2,FALSE)</f>
        <v>لودر</v>
      </c>
      <c r="F6606" s="529" t="str">
        <f>VLOOKUP(D6606,Y$4:AA6608,3,FALSE)</f>
        <v>محمد پور</v>
      </c>
      <c r="G6606" s="455">
        <v>0</v>
      </c>
      <c r="H6606" s="476"/>
      <c r="I6606" s="477"/>
      <c r="J6606" s="477"/>
      <c r="K6606" s="478"/>
    </row>
    <row r="6607" spans="2:11" x14ac:dyDescent="0.25">
      <c r="B6607" s="457">
        <f t="shared" si="103"/>
        <v>6605</v>
      </c>
      <c r="C6607" s="464">
        <v>45557</v>
      </c>
      <c r="D6607" s="461" t="s">
        <v>393</v>
      </c>
      <c r="E6607" s="529" t="str">
        <f>VLOOKUP(D6607,Y$4:AA6609,2,FALSE)</f>
        <v xml:space="preserve"> پمپ بتن</v>
      </c>
      <c r="F6607" s="529" t="str">
        <f>VLOOKUP(D6607,Y$4:AA6609,3,FALSE)</f>
        <v>اسماعیل پور</v>
      </c>
      <c r="G6607" s="455">
        <v>0</v>
      </c>
      <c r="H6607" s="476"/>
      <c r="I6607" s="477"/>
      <c r="J6607" s="477"/>
      <c r="K6607" s="478"/>
    </row>
    <row r="6608" spans="2:11" x14ac:dyDescent="0.25">
      <c r="B6608" s="457">
        <f t="shared" si="103"/>
        <v>6606</v>
      </c>
      <c r="C6608" s="464">
        <v>45557</v>
      </c>
      <c r="D6608" s="461" t="s">
        <v>387</v>
      </c>
      <c r="E6608" s="529" t="str">
        <f>VLOOKUP(D6608,Y$4:AA6610,2,FALSE)</f>
        <v>کمپرسی تک</v>
      </c>
      <c r="F6608" s="529" t="str">
        <f>VLOOKUP(D6608,Y$4:AA6610,3,FALSE)</f>
        <v>جواد رضاپور</v>
      </c>
      <c r="G6608" s="455">
        <v>0</v>
      </c>
      <c r="H6608" s="476"/>
      <c r="I6608" s="477"/>
      <c r="J6608" s="477"/>
      <c r="K6608" s="478"/>
    </row>
    <row r="6609" spans="2:11" x14ac:dyDescent="0.25">
      <c r="B6609" s="457">
        <f t="shared" si="103"/>
        <v>6607</v>
      </c>
      <c r="C6609" s="464">
        <v>45557</v>
      </c>
      <c r="D6609" s="461" t="s">
        <v>388</v>
      </c>
      <c r="E6609" s="529" t="str">
        <f>VLOOKUP(D6609,Y$4:AA6611,2,FALSE)</f>
        <v>کمپرسی تک</v>
      </c>
      <c r="F6609" s="529" t="str">
        <f>VLOOKUP(D6609,Y$4:AA6611,3,FALSE)</f>
        <v>جواد رضاپور</v>
      </c>
      <c r="G6609" s="455">
        <v>230</v>
      </c>
      <c r="H6609" s="476"/>
      <c r="I6609" s="477"/>
      <c r="J6609" s="477"/>
      <c r="K6609" s="478"/>
    </row>
    <row r="6610" spans="2:11" x14ac:dyDescent="0.25">
      <c r="B6610" s="457">
        <f t="shared" si="103"/>
        <v>6608</v>
      </c>
      <c r="C6610" s="464">
        <v>45557</v>
      </c>
      <c r="D6610" s="461" t="s">
        <v>505</v>
      </c>
      <c r="E6610" s="529" t="e">
        <f>VLOOKUP(D6610,Y$4:AA6612,2,FALSE)</f>
        <v>#N/A</v>
      </c>
      <c r="F6610" s="529" t="e">
        <f>VLOOKUP(D6610,Y$4:AA6612,3,FALSE)</f>
        <v>#N/A</v>
      </c>
      <c r="G6610" s="455">
        <v>182</v>
      </c>
      <c r="H6610" s="476"/>
      <c r="I6610" s="477"/>
      <c r="J6610" s="477"/>
      <c r="K6610" s="478"/>
    </row>
    <row r="6611" spans="2:11" x14ac:dyDescent="0.25">
      <c r="B6611" s="457">
        <f t="shared" si="103"/>
        <v>6609</v>
      </c>
      <c r="C6611" s="464">
        <v>45557</v>
      </c>
      <c r="D6611" s="461" t="s">
        <v>397</v>
      </c>
      <c r="E6611" s="529" t="str">
        <f>VLOOKUP(D6611,Y$4:AA6613,2,FALSE)</f>
        <v>لودر</v>
      </c>
      <c r="F6611" s="529" t="str">
        <f>VLOOKUP(D6611,Y$4:AA6613,3,FALSE)</f>
        <v>جواد رضاپور</v>
      </c>
      <c r="G6611" s="455">
        <v>215</v>
      </c>
      <c r="H6611" s="476"/>
      <c r="I6611" s="477"/>
      <c r="J6611" s="477"/>
      <c r="K6611" s="478"/>
    </row>
    <row r="6612" spans="2:11" x14ac:dyDescent="0.25">
      <c r="B6612" s="457">
        <f t="shared" si="103"/>
        <v>6610</v>
      </c>
      <c r="C6612" s="464">
        <v>45557</v>
      </c>
      <c r="D6612" s="461" t="s">
        <v>435</v>
      </c>
      <c r="E6612" s="529" t="str">
        <f>VLOOKUP(D6612,Y$4:AA6614,2,FALSE)</f>
        <v>بلدوزر</v>
      </c>
      <c r="F6612" s="529" t="str">
        <f>VLOOKUP(D6612,Y$4:AA6614,3,FALSE)</f>
        <v>جواد رضاپور</v>
      </c>
      <c r="G6612" s="455">
        <v>288</v>
      </c>
      <c r="H6612" s="476"/>
      <c r="I6612" s="477"/>
      <c r="J6612" s="477"/>
      <c r="K6612" s="478"/>
    </row>
    <row r="6613" spans="2:11" x14ac:dyDescent="0.25">
      <c r="B6613" s="457">
        <f t="shared" si="103"/>
        <v>6611</v>
      </c>
      <c r="C6613" s="464">
        <v>45557</v>
      </c>
      <c r="D6613" s="461" t="s">
        <v>436</v>
      </c>
      <c r="E6613" s="529" t="str">
        <f>VLOOKUP(D6613,Y$4:AA6615,2,FALSE)</f>
        <v>تانکر آب</v>
      </c>
      <c r="F6613" s="529" t="str">
        <f>VLOOKUP(D6613,Y$4:AA6615,3,FALSE)</f>
        <v>جواد رضاپور</v>
      </c>
      <c r="G6613" s="455">
        <v>192</v>
      </c>
      <c r="H6613" s="476"/>
      <c r="I6613" s="477"/>
      <c r="J6613" s="477"/>
      <c r="K6613" s="478"/>
    </row>
    <row r="6614" spans="2:11" x14ac:dyDescent="0.25">
      <c r="B6614" s="457">
        <f t="shared" si="103"/>
        <v>6612</v>
      </c>
      <c r="C6614" s="464">
        <v>45557</v>
      </c>
      <c r="D6614" s="463" t="s">
        <v>261</v>
      </c>
      <c r="E6614" s="529" t="str">
        <f>VLOOKUP(D6614,Y$4:AA6616,2,FALSE)</f>
        <v>تانکر آب</v>
      </c>
      <c r="F6614" s="529" t="str">
        <f>VLOOKUP(D6614,Y$4:AA6616,3,FALSE)</f>
        <v>خاکسارنژاد</v>
      </c>
      <c r="G6614" s="455">
        <v>0</v>
      </c>
      <c r="H6614" s="476"/>
      <c r="I6614" s="477"/>
      <c r="J6614" s="477"/>
      <c r="K6614" s="478"/>
    </row>
    <row r="6615" spans="2:11" x14ac:dyDescent="0.25">
      <c r="B6615" s="457">
        <f t="shared" si="103"/>
        <v>6613</v>
      </c>
      <c r="C6615" s="464">
        <v>45557</v>
      </c>
      <c r="D6615" s="479" t="s">
        <v>487</v>
      </c>
      <c r="E6615" s="529" t="str">
        <f>VLOOKUP(D6615,Y$4:AA6617,2,FALSE)</f>
        <v>کمپرسی تک</v>
      </c>
      <c r="F6615" s="529" t="str">
        <f>VLOOKUP(D6615,Y$4:AA6617,3,FALSE)</f>
        <v>رمضانی مقدم</v>
      </c>
      <c r="G6615" s="455">
        <v>0</v>
      </c>
      <c r="H6615" s="476"/>
      <c r="I6615" s="477"/>
      <c r="J6615" s="477"/>
      <c r="K6615" s="478"/>
    </row>
    <row r="6616" spans="2:11" x14ac:dyDescent="0.25">
      <c r="B6616" s="457">
        <f t="shared" si="103"/>
        <v>6614</v>
      </c>
      <c r="C6616" s="464">
        <v>45557</v>
      </c>
      <c r="D6616" s="479" t="s">
        <v>488</v>
      </c>
      <c r="E6616" s="529" t="str">
        <f>VLOOKUP(D6616,Y$4:AA6618,2,FALSE)</f>
        <v>کمپرسی تک</v>
      </c>
      <c r="F6616" s="529" t="str">
        <f>VLOOKUP(D6616,Y$4:AA6618,3,FALSE)</f>
        <v>رمضانی مقدم</v>
      </c>
      <c r="G6616" s="455">
        <v>0</v>
      </c>
      <c r="H6616" s="476"/>
      <c r="I6616" s="477"/>
      <c r="J6616" s="477"/>
      <c r="K6616" s="478"/>
    </row>
    <row r="6617" spans="2:11" x14ac:dyDescent="0.25">
      <c r="B6617" s="457">
        <f t="shared" si="103"/>
        <v>6615</v>
      </c>
      <c r="C6617" s="464">
        <v>45557</v>
      </c>
      <c r="D6617" s="479" t="s">
        <v>489</v>
      </c>
      <c r="E6617" s="529" t="str">
        <f>VLOOKUP(D6617,Y$4:AA6619,2,FALSE)</f>
        <v>کمپرسی تک</v>
      </c>
      <c r="F6617" s="529" t="str">
        <f>VLOOKUP(D6617,Y$4:AA6619,3,FALSE)</f>
        <v>رمضانی مقدم</v>
      </c>
      <c r="G6617" s="455">
        <v>0</v>
      </c>
      <c r="H6617" s="476"/>
      <c r="I6617" s="477"/>
      <c r="J6617" s="477"/>
      <c r="K6617" s="478"/>
    </row>
    <row r="6618" spans="2:11" x14ac:dyDescent="0.25">
      <c r="B6618" s="457">
        <f t="shared" si="103"/>
        <v>6616</v>
      </c>
      <c r="C6618" s="464">
        <v>45557</v>
      </c>
      <c r="D6618" s="479" t="s">
        <v>490</v>
      </c>
      <c r="E6618" s="529" t="str">
        <f>VLOOKUP(D6618,Y$4:AA6620,2,FALSE)</f>
        <v>کمپرسی تک</v>
      </c>
      <c r="F6618" s="529" t="str">
        <f>VLOOKUP(D6618,Y$4:AA6620,3,FALSE)</f>
        <v>رمضانی مقدم</v>
      </c>
      <c r="G6618" s="455">
        <v>0</v>
      </c>
      <c r="H6618" s="476"/>
      <c r="I6618" s="477"/>
      <c r="J6618" s="477"/>
      <c r="K6618" s="478"/>
    </row>
    <row r="6619" spans="2:11" x14ac:dyDescent="0.25">
      <c r="B6619" s="457">
        <f t="shared" si="103"/>
        <v>6617</v>
      </c>
      <c r="C6619" s="464">
        <v>45557</v>
      </c>
      <c r="D6619" s="479" t="s">
        <v>491</v>
      </c>
      <c r="E6619" s="529" t="str">
        <f>VLOOKUP(D6619,Y$4:AA6621,2,FALSE)</f>
        <v>لودر</v>
      </c>
      <c r="F6619" s="529" t="str">
        <f>VLOOKUP(D6619,Y$4:AA6621,3,FALSE)</f>
        <v>رمضانی مقدم</v>
      </c>
      <c r="G6619" s="455">
        <v>0</v>
      </c>
      <c r="H6619" s="476"/>
      <c r="I6619" s="477"/>
      <c r="J6619" s="477"/>
      <c r="K6619" s="478"/>
    </row>
    <row r="6620" spans="2:11" x14ac:dyDescent="0.25">
      <c r="B6620" s="457">
        <f t="shared" si="103"/>
        <v>6618</v>
      </c>
      <c r="C6620" s="464">
        <v>45557</v>
      </c>
      <c r="D6620" s="479" t="s">
        <v>364</v>
      </c>
      <c r="E6620" s="529" t="str">
        <f>VLOOKUP(D6620,Y$4:AA6622,2,FALSE)</f>
        <v>لودر</v>
      </c>
      <c r="F6620" s="529">
        <f>VLOOKUP(D6620,Y$4:AA6622,3,FALSE)</f>
        <v>0</v>
      </c>
      <c r="G6620" s="455">
        <v>221</v>
      </c>
      <c r="H6620" s="476"/>
      <c r="I6620" s="477"/>
      <c r="J6620" s="477"/>
      <c r="K6620" s="478"/>
    </row>
    <row r="6621" spans="2:11" x14ac:dyDescent="0.25">
      <c r="B6621" s="457">
        <f t="shared" si="103"/>
        <v>6619</v>
      </c>
      <c r="C6621" s="464">
        <v>45558</v>
      </c>
      <c r="D6621" s="461" t="s">
        <v>127</v>
      </c>
      <c r="E6621" s="529" t="str">
        <f>VLOOKUP(D6621,Y$4:AA6623,2,FALSE)</f>
        <v>بلدوزر</v>
      </c>
      <c r="F6621" s="529" t="str">
        <f>VLOOKUP(D6621,Y$4:AA6623,3,FALSE)</f>
        <v>شرکتی-رجب زاده</v>
      </c>
      <c r="G6621" s="455">
        <v>348</v>
      </c>
      <c r="H6621" s="476"/>
      <c r="I6621" s="477"/>
      <c r="J6621" s="477"/>
      <c r="K6621" s="478"/>
    </row>
    <row r="6622" spans="2:11" x14ac:dyDescent="0.25">
      <c r="B6622" s="457">
        <f t="shared" si="103"/>
        <v>6620</v>
      </c>
      <c r="C6622" s="464">
        <v>45558</v>
      </c>
      <c r="D6622" s="461" t="s">
        <v>297</v>
      </c>
      <c r="E6622" s="529" t="str">
        <f>VLOOKUP(D6622,Y$4:AA6624,2,FALSE)</f>
        <v>بلدوزر</v>
      </c>
      <c r="F6622" s="529" t="str">
        <f>VLOOKUP(D6622,Y$4:AA6624,3,FALSE)</f>
        <v>شرکتی-نخعی</v>
      </c>
      <c r="G6622" s="455">
        <v>0</v>
      </c>
      <c r="H6622" s="476"/>
      <c r="I6622" s="477"/>
      <c r="J6622" s="477"/>
      <c r="K6622" s="478"/>
    </row>
    <row r="6623" spans="2:11" x14ac:dyDescent="0.25">
      <c r="B6623" s="457">
        <f t="shared" si="103"/>
        <v>6621</v>
      </c>
      <c r="C6623" s="464">
        <v>45558</v>
      </c>
      <c r="D6623" s="461" t="s">
        <v>88</v>
      </c>
      <c r="E6623" s="529" t="str">
        <f>VLOOKUP(D6623,Y$4:AA6625,2,FALSE)</f>
        <v>گریدر  ۱۶g</v>
      </c>
      <c r="F6623" s="529" t="str">
        <f>VLOOKUP(D6623,Y$4:AA6625,3,FALSE)</f>
        <v>شرکتی-یگانه</v>
      </c>
      <c r="G6623" s="455">
        <v>0</v>
      </c>
      <c r="H6623" s="476"/>
      <c r="I6623" s="477"/>
      <c r="J6623" s="477"/>
      <c r="K6623" s="478"/>
    </row>
    <row r="6624" spans="2:11" x14ac:dyDescent="0.25">
      <c r="B6624" s="457">
        <f t="shared" si="103"/>
        <v>6622</v>
      </c>
      <c r="C6624" s="464">
        <v>45558</v>
      </c>
      <c r="D6624" s="461" t="s">
        <v>301</v>
      </c>
      <c r="E6624" s="529" t="str">
        <f>VLOOKUP(D6624,Y$4:AA6626,2,FALSE)</f>
        <v>گریدر  ۱۶g</v>
      </c>
      <c r="F6624" s="529" t="str">
        <f>VLOOKUP(D6624,Y$4:AA6626,3,FALSE)</f>
        <v>شرکتی-حسن پور</v>
      </c>
      <c r="G6624" s="455">
        <v>0</v>
      </c>
      <c r="H6624" s="476"/>
      <c r="I6624" s="477"/>
      <c r="J6624" s="477"/>
      <c r="K6624" s="478"/>
    </row>
    <row r="6625" spans="2:11" x14ac:dyDescent="0.25">
      <c r="B6625" s="457">
        <f t="shared" si="103"/>
        <v>6623</v>
      </c>
      <c r="C6625" s="464">
        <v>45558</v>
      </c>
      <c r="D6625" s="461" t="s">
        <v>120</v>
      </c>
      <c r="E6625" s="529" t="str">
        <f>VLOOKUP(D6625,Y$4:AA6627,2,FALSE)</f>
        <v>میکسراتکو</v>
      </c>
      <c r="F6625" s="529" t="str">
        <f>VLOOKUP(D6625,Y$4:AA6627,3,FALSE)</f>
        <v>شرکتی-شاکری</v>
      </c>
      <c r="G6625" s="455">
        <v>62</v>
      </c>
      <c r="H6625" s="476"/>
      <c r="I6625" s="477"/>
      <c r="J6625" s="477"/>
      <c r="K6625" s="478"/>
    </row>
    <row r="6626" spans="2:11" x14ac:dyDescent="0.25">
      <c r="B6626" s="457">
        <f t="shared" si="103"/>
        <v>6624</v>
      </c>
      <c r="C6626" s="464">
        <v>45558</v>
      </c>
      <c r="D6626" s="461" t="s">
        <v>122</v>
      </c>
      <c r="E6626" s="529" t="str">
        <f>VLOOKUP(D6626,Y$4:AA6628,2,FALSE)</f>
        <v>میکسر امیکو</v>
      </c>
      <c r="F6626" s="529" t="str">
        <f>VLOOKUP(D6626,Y$4:AA6628,3,FALSE)</f>
        <v>شرکتی-زراعتی</v>
      </c>
      <c r="G6626" s="455">
        <v>61</v>
      </c>
      <c r="H6626" s="476"/>
      <c r="I6626" s="477"/>
      <c r="J6626" s="477"/>
      <c r="K6626" s="478"/>
    </row>
    <row r="6627" spans="2:11" x14ac:dyDescent="0.25">
      <c r="B6627" s="457">
        <f t="shared" si="103"/>
        <v>6625</v>
      </c>
      <c r="C6627" s="464">
        <v>45558</v>
      </c>
      <c r="D6627" s="461" t="s">
        <v>356</v>
      </c>
      <c r="E6627" s="529" t="str">
        <f>VLOOKUP(D6627,Y$4:AA6629,2,FALSE)</f>
        <v>میکسر اتکو</v>
      </c>
      <c r="F6627" s="529" t="str">
        <f>VLOOKUP(D6627,Y$4:AA6629,3,FALSE)</f>
        <v>-</v>
      </c>
      <c r="G6627" s="455">
        <v>66</v>
      </c>
      <c r="H6627" s="476"/>
      <c r="I6627" s="477"/>
      <c r="J6627" s="477"/>
      <c r="K6627" s="478"/>
    </row>
    <row r="6628" spans="2:11" x14ac:dyDescent="0.25">
      <c r="B6628" s="457">
        <f t="shared" si="103"/>
        <v>6626</v>
      </c>
      <c r="C6628" s="464">
        <v>45558</v>
      </c>
      <c r="D6628" s="461" t="s">
        <v>460</v>
      </c>
      <c r="E6628" s="529" t="str">
        <f>VLOOKUP(D6628,Y$4:AA6630,2,FALSE)</f>
        <v>میکسر امیکو</v>
      </c>
      <c r="F6628" s="529" t="str">
        <f>VLOOKUP(D6628,Y$4:AA6630,3,FALSE)</f>
        <v>شرکتی-زراعتی</v>
      </c>
      <c r="G6628" s="455">
        <v>0</v>
      </c>
      <c r="H6628" s="476"/>
      <c r="I6628" s="477"/>
      <c r="J6628" s="477"/>
      <c r="K6628" s="478"/>
    </row>
    <row r="6629" spans="2:11" x14ac:dyDescent="0.25">
      <c r="B6629" s="457">
        <f t="shared" si="103"/>
        <v>6627</v>
      </c>
      <c r="C6629" s="464">
        <v>45558</v>
      </c>
      <c r="D6629" s="461" t="s">
        <v>119</v>
      </c>
      <c r="E6629" s="529" t="str">
        <f>VLOOKUP(D6629,Y$4:AA6631,2,FALSE)</f>
        <v>غلطک</v>
      </c>
      <c r="F6629" s="529" t="str">
        <f>VLOOKUP(D6629,Y$4:AA6631,3,FALSE)</f>
        <v>شرکتی-جمالی</v>
      </c>
      <c r="G6629" s="455">
        <v>0</v>
      </c>
      <c r="H6629" s="476"/>
      <c r="I6629" s="477"/>
      <c r="J6629" s="477"/>
      <c r="K6629" s="478"/>
    </row>
    <row r="6630" spans="2:11" x14ac:dyDescent="0.25">
      <c r="B6630" s="457">
        <f t="shared" si="103"/>
        <v>6628</v>
      </c>
      <c r="C6630" s="464">
        <v>45558</v>
      </c>
      <c r="D6630" s="461" t="s">
        <v>110</v>
      </c>
      <c r="E6630" s="529" t="str">
        <f>VLOOKUP(D6630,Y$4:AA6632,2,FALSE)</f>
        <v>غلطک</v>
      </c>
      <c r="F6630" s="529" t="str">
        <f>VLOOKUP(D6630,Y$4:AA6632,3,FALSE)</f>
        <v>شرکتی-شیری</v>
      </c>
      <c r="G6630" s="455">
        <v>129</v>
      </c>
      <c r="H6630" s="476"/>
      <c r="I6630" s="477"/>
      <c r="J6630" s="477"/>
      <c r="K6630" s="478"/>
    </row>
    <row r="6631" spans="2:11" x14ac:dyDescent="0.25">
      <c r="B6631" s="457">
        <f t="shared" si="103"/>
        <v>6629</v>
      </c>
      <c r="C6631" s="464">
        <v>45558</v>
      </c>
      <c r="D6631" s="461" t="s">
        <v>107</v>
      </c>
      <c r="E6631" s="529" t="str">
        <f>VLOOKUP(D6631,Y$4:AA6633,2,FALSE)</f>
        <v>غلطک</v>
      </c>
      <c r="F6631" s="529" t="str">
        <f>VLOOKUP(D6631,Y$4:AA6633,3,FALSE)</f>
        <v>شرکتی-دیانتی</v>
      </c>
      <c r="G6631" s="455">
        <v>80</v>
      </c>
      <c r="H6631" s="476"/>
      <c r="I6631" s="477"/>
      <c r="J6631" s="477"/>
      <c r="K6631" s="478"/>
    </row>
    <row r="6632" spans="2:11" x14ac:dyDescent="0.25">
      <c r="B6632" s="457">
        <f t="shared" si="103"/>
        <v>6630</v>
      </c>
      <c r="C6632" s="464">
        <v>45558</v>
      </c>
      <c r="D6632" s="461" t="s">
        <v>285</v>
      </c>
      <c r="E6632" s="529" t="str">
        <f>VLOOKUP(D6632,Y$4:AA6634,2,FALSE)</f>
        <v>غلطک</v>
      </c>
      <c r="F6632" s="529" t="str">
        <f>VLOOKUP(D6632,Y$4:AA6634,3,FALSE)</f>
        <v>شرکتی-شیری</v>
      </c>
      <c r="G6632" s="455">
        <v>67</v>
      </c>
      <c r="H6632" s="476"/>
      <c r="I6632" s="477"/>
      <c r="J6632" s="477"/>
      <c r="K6632" s="478"/>
    </row>
    <row r="6633" spans="2:11" x14ac:dyDescent="0.25">
      <c r="B6633" s="457">
        <f t="shared" si="103"/>
        <v>6631</v>
      </c>
      <c r="C6633" s="464">
        <v>45558</v>
      </c>
      <c r="D6633" s="461" t="s">
        <v>380</v>
      </c>
      <c r="E6633" s="529" t="str">
        <f>VLOOKUP(D6633,Y$4:AA6635,2,FALSE)</f>
        <v>غلطک</v>
      </c>
      <c r="F6633" s="529">
        <f>VLOOKUP(D6633,Y$4:AA6635,3,FALSE)</f>
        <v>0</v>
      </c>
      <c r="G6633" s="455">
        <v>104</v>
      </c>
      <c r="H6633" s="476"/>
      <c r="I6633" s="477"/>
      <c r="J6633" s="477"/>
      <c r="K6633" s="478"/>
    </row>
    <row r="6634" spans="2:11" x14ac:dyDescent="0.25">
      <c r="B6634" s="457">
        <f t="shared" si="103"/>
        <v>6632</v>
      </c>
      <c r="C6634" s="464">
        <v>45558</v>
      </c>
      <c r="D6634" s="461" t="s">
        <v>381</v>
      </c>
      <c r="E6634" s="529" t="str">
        <f>VLOOKUP(D6634,Y$4:AA6636,2,FALSE)</f>
        <v>غلطک</v>
      </c>
      <c r="F6634" s="529">
        <f>VLOOKUP(D6634,Y$4:AA6636,3,FALSE)</f>
        <v>0</v>
      </c>
      <c r="G6634" s="455">
        <v>60</v>
      </c>
      <c r="H6634" s="476"/>
      <c r="I6634" s="477"/>
      <c r="J6634" s="477"/>
      <c r="K6634" s="478"/>
    </row>
    <row r="6635" spans="2:11" x14ac:dyDescent="0.25">
      <c r="B6635" s="457">
        <f t="shared" si="103"/>
        <v>6633</v>
      </c>
      <c r="C6635" s="464">
        <v>45558</v>
      </c>
      <c r="D6635" s="461" t="s">
        <v>91</v>
      </c>
      <c r="E6635" s="529" t="str">
        <f>VLOOKUP(D6635,Y$4:AA6637,2,FALSE)</f>
        <v>کامیون کمپرسی</v>
      </c>
      <c r="F6635" s="529" t="str">
        <f>VLOOKUP(D6635,Y$4:AA6637,3,FALSE)</f>
        <v>شرکتی-یحیی زاده</v>
      </c>
      <c r="G6635" s="455">
        <v>120</v>
      </c>
      <c r="H6635" s="476"/>
      <c r="I6635" s="477"/>
      <c r="J6635" s="477"/>
      <c r="K6635" s="478"/>
    </row>
    <row r="6636" spans="2:11" x14ac:dyDescent="0.25">
      <c r="B6636" s="457">
        <f t="shared" si="103"/>
        <v>6634</v>
      </c>
      <c r="C6636" s="464">
        <v>45558</v>
      </c>
      <c r="D6636" s="461" t="s">
        <v>94</v>
      </c>
      <c r="E6636" s="529" t="str">
        <f>VLOOKUP(D6636,Y$4:AA6638,2,FALSE)</f>
        <v>کامیون کمپرسی</v>
      </c>
      <c r="F6636" s="529" t="str">
        <f>VLOOKUP(D6636,Y$4:AA6638,3,FALSE)</f>
        <v>شرکتی-نوروز غلامی</v>
      </c>
      <c r="G6636" s="455">
        <v>237</v>
      </c>
      <c r="H6636" s="476"/>
      <c r="I6636" s="477"/>
      <c r="J6636" s="477"/>
      <c r="K6636" s="478"/>
    </row>
    <row r="6637" spans="2:11" x14ac:dyDescent="0.25">
      <c r="B6637" s="457">
        <f t="shared" si="103"/>
        <v>6635</v>
      </c>
      <c r="C6637" s="464">
        <v>45558</v>
      </c>
      <c r="D6637" s="461" t="s">
        <v>117</v>
      </c>
      <c r="E6637" s="529" t="str">
        <f>VLOOKUP(D6637,Y$4:AA6639,2,FALSE)</f>
        <v>کامیون کمپرسی</v>
      </c>
      <c r="F6637" s="529" t="str">
        <f>VLOOKUP(D6637,Y$4:AA6639,3,FALSE)</f>
        <v>شرکتی-علیرضا اقلیمی</v>
      </c>
      <c r="G6637" s="455">
        <v>251</v>
      </c>
      <c r="H6637" s="476"/>
      <c r="I6637" s="477"/>
      <c r="J6637" s="477"/>
      <c r="K6637" s="478"/>
    </row>
    <row r="6638" spans="2:11" x14ac:dyDescent="0.25">
      <c r="B6638" s="457">
        <f t="shared" si="103"/>
        <v>6636</v>
      </c>
      <c r="C6638" s="464">
        <v>45558</v>
      </c>
      <c r="D6638" s="461" t="s">
        <v>130</v>
      </c>
      <c r="E6638" s="529" t="str">
        <f>VLOOKUP(D6638,Y$4:AA6640,2,FALSE)</f>
        <v>تانکر ابپاش بنز</v>
      </c>
      <c r="F6638" s="529" t="str">
        <f>VLOOKUP(D6638,Y$4:AA6640,3,FALSE)</f>
        <v>شرکتی-بارانی</v>
      </c>
      <c r="G6638" s="455">
        <v>22</v>
      </c>
      <c r="H6638" s="476"/>
      <c r="I6638" s="477"/>
      <c r="J6638" s="477"/>
      <c r="K6638" s="478"/>
    </row>
    <row r="6639" spans="2:11" x14ac:dyDescent="0.25">
      <c r="B6639" s="457">
        <f t="shared" si="103"/>
        <v>6637</v>
      </c>
      <c r="C6639" s="464">
        <v>45558</v>
      </c>
      <c r="D6639" s="461" t="s">
        <v>96</v>
      </c>
      <c r="E6639" s="529" t="str">
        <f>VLOOKUP(D6639,Y$4:AA6641,2,FALSE)</f>
        <v>تانکر ابپاش بنز</v>
      </c>
      <c r="F6639" s="529" t="str">
        <f>VLOOKUP(D6639,Y$4:AA6641,3,FALSE)</f>
        <v>شرکتی-میامی</v>
      </c>
      <c r="G6639" s="455">
        <v>63</v>
      </c>
      <c r="H6639" s="476"/>
      <c r="I6639" s="477"/>
      <c r="J6639" s="477"/>
      <c r="K6639" s="478"/>
    </row>
    <row r="6640" spans="2:11" x14ac:dyDescent="0.25">
      <c r="B6640" s="457">
        <f t="shared" si="103"/>
        <v>6638</v>
      </c>
      <c r="C6640" s="464">
        <v>45558</v>
      </c>
      <c r="D6640" s="461" t="s">
        <v>114</v>
      </c>
      <c r="E6640" s="529" t="str">
        <f>VLOOKUP(D6640,Y$4:AA6642,2,FALSE)</f>
        <v>تانکر سوخت بنز</v>
      </c>
      <c r="F6640" s="529" t="str">
        <f>VLOOKUP(D6640,Y$4:AA6642,3,FALSE)</f>
        <v>شرکتی-برات زاده- از تاریخ 1 تیرماه</v>
      </c>
      <c r="G6640" s="455">
        <v>0</v>
      </c>
      <c r="H6640" s="476"/>
      <c r="I6640" s="477"/>
      <c r="J6640" s="477"/>
      <c r="K6640" s="478"/>
    </row>
    <row r="6641" spans="2:11" x14ac:dyDescent="0.25">
      <c r="B6641" s="457">
        <f t="shared" si="103"/>
        <v>6639</v>
      </c>
      <c r="C6641" s="464">
        <v>45558</v>
      </c>
      <c r="D6641" s="456" t="s">
        <v>399</v>
      </c>
      <c r="E6641" s="529" t="str">
        <f>VLOOKUP(D6641,Y$4:AA6643,2,FALSE)</f>
        <v xml:space="preserve"> لودر</v>
      </c>
      <c r="F6641" s="529" t="str">
        <f>VLOOKUP(D6641,Y$4:AA6643,3,FALSE)</f>
        <v>شرکتی-پیروزی</v>
      </c>
      <c r="G6641" s="455">
        <v>0</v>
      </c>
      <c r="H6641" s="476"/>
      <c r="I6641" s="477"/>
      <c r="J6641" s="477"/>
      <c r="K6641" s="478"/>
    </row>
    <row r="6642" spans="2:11" x14ac:dyDescent="0.25">
      <c r="B6642" s="457">
        <f t="shared" si="103"/>
        <v>6640</v>
      </c>
      <c r="C6642" s="464">
        <v>45558</v>
      </c>
      <c r="D6642" s="461" t="s">
        <v>158</v>
      </c>
      <c r="E6642" s="529" t="str">
        <f>VLOOKUP(D6642,Y$4:AA6644,2,FALSE)</f>
        <v>بیل مکانیکی</v>
      </c>
      <c r="F6642" s="529" t="str">
        <f>VLOOKUP(D6642,Y$4:AA6644,3,FALSE)</f>
        <v>تکبری</v>
      </c>
      <c r="G6642" s="455">
        <v>0</v>
      </c>
      <c r="H6642" s="476"/>
      <c r="I6642" s="477"/>
      <c r="J6642" s="477"/>
      <c r="K6642" s="478"/>
    </row>
    <row r="6643" spans="2:11" x14ac:dyDescent="0.25">
      <c r="B6643" s="457">
        <f t="shared" si="103"/>
        <v>6641</v>
      </c>
      <c r="C6643" s="464">
        <v>45558</v>
      </c>
      <c r="D6643" s="461" t="s">
        <v>144</v>
      </c>
      <c r="E6643" s="529" t="str">
        <f>VLOOKUP(D6643,Y$4:AA6645,2,FALSE)</f>
        <v>بلدوزر D85</v>
      </c>
      <c r="F6643" s="529" t="str">
        <f>VLOOKUP(D6643,Y$4:AA6645,3,FALSE)</f>
        <v>اکبری</v>
      </c>
      <c r="G6643" s="455">
        <v>0</v>
      </c>
      <c r="H6643" s="476"/>
      <c r="I6643" s="477"/>
      <c r="J6643" s="477"/>
      <c r="K6643" s="478"/>
    </row>
    <row r="6644" spans="2:11" x14ac:dyDescent="0.25">
      <c r="B6644" s="457">
        <f t="shared" si="103"/>
        <v>6642</v>
      </c>
      <c r="C6644" s="464">
        <v>45558</v>
      </c>
      <c r="D6644" s="461" t="s">
        <v>146</v>
      </c>
      <c r="E6644" s="529" t="str">
        <f>VLOOKUP(D6644,Y$4:AA6646,2,FALSE)</f>
        <v>بلدوزر D85</v>
      </c>
      <c r="F6644" s="529" t="str">
        <f>VLOOKUP(D6644,Y$4:AA6646,3,FALSE)</f>
        <v>اکبری</v>
      </c>
      <c r="G6644" s="455">
        <v>0</v>
      </c>
      <c r="H6644" s="476"/>
      <c r="I6644" s="477"/>
      <c r="J6644" s="477"/>
      <c r="K6644" s="478"/>
    </row>
    <row r="6645" spans="2:11" x14ac:dyDescent="0.25">
      <c r="B6645" s="457">
        <f t="shared" si="103"/>
        <v>6643</v>
      </c>
      <c r="C6645" s="464">
        <v>45558</v>
      </c>
      <c r="D6645" s="461" t="s">
        <v>147</v>
      </c>
      <c r="E6645" s="529" t="str">
        <f>VLOOKUP(D6645,Y$4:AA6647,2,FALSE)</f>
        <v>بلدوزر کاترپیلار D8</v>
      </c>
      <c r="F6645" s="529" t="str">
        <f>VLOOKUP(D6645,Y$4:AA6647,3,FALSE)</f>
        <v>حسن پور</v>
      </c>
      <c r="G6645" s="455">
        <v>0</v>
      </c>
      <c r="H6645" s="476"/>
      <c r="I6645" s="477"/>
      <c r="J6645" s="477"/>
      <c r="K6645" s="478"/>
    </row>
    <row r="6646" spans="2:11" x14ac:dyDescent="0.25">
      <c r="B6646" s="457">
        <f t="shared" si="103"/>
        <v>6644</v>
      </c>
      <c r="C6646" s="464">
        <v>45558</v>
      </c>
      <c r="D6646" s="461" t="s">
        <v>162</v>
      </c>
      <c r="E6646" s="529" t="str">
        <f>VLOOKUP(D6646,Y$4:AA6648,2,FALSE)</f>
        <v>بیل مکانیکی</v>
      </c>
      <c r="F6646" s="529" t="str">
        <f>VLOOKUP(D6646,Y$4:AA6648,3,FALSE)</f>
        <v>رضاپور</v>
      </c>
      <c r="G6646" s="455">
        <v>0</v>
      </c>
      <c r="H6646" s="476"/>
      <c r="I6646" s="477"/>
      <c r="J6646" s="477"/>
      <c r="K6646" s="478"/>
    </row>
    <row r="6647" spans="2:11" x14ac:dyDescent="0.25">
      <c r="B6647" s="457">
        <f t="shared" si="103"/>
        <v>6645</v>
      </c>
      <c r="C6647" s="464">
        <v>45558</v>
      </c>
      <c r="D6647" s="461" t="s">
        <v>398</v>
      </c>
      <c r="E6647" s="529" t="str">
        <f>VLOOKUP(D6647,Y$4:AA6649,2,FALSE)</f>
        <v>بلدوزر</v>
      </c>
      <c r="F6647" s="529" t="str">
        <f>VLOOKUP(D6647,Y$4:AA6649,3,FALSE)</f>
        <v>جواد رضاپور</v>
      </c>
      <c r="G6647" s="455">
        <v>0</v>
      </c>
      <c r="H6647" s="476"/>
      <c r="I6647" s="477"/>
      <c r="J6647" s="477"/>
      <c r="K6647" s="478"/>
    </row>
    <row r="6648" spans="2:11" x14ac:dyDescent="0.25">
      <c r="B6648" s="457">
        <f t="shared" si="103"/>
        <v>6646</v>
      </c>
      <c r="C6648" s="464">
        <v>45558</v>
      </c>
      <c r="D6648" s="461" t="s">
        <v>149</v>
      </c>
      <c r="E6648" s="529" t="str">
        <f>VLOOKUP(D6648,Y$4:AA6650,2,FALSE)</f>
        <v>لودر ZL50</v>
      </c>
      <c r="F6648" s="529" t="str">
        <f>VLOOKUP(D6648,Y$4:AA6650,3,FALSE)</f>
        <v>میرزایی</v>
      </c>
      <c r="G6648" s="455">
        <v>144</v>
      </c>
      <c r="H6648" s="476"/>
      <c r="I6648" s="477"/>
      <c r="J6648" s="477"/>
      <c r="K6648" s="478"/>
    </row>
    <row r="6649" spans="2:11" x14ac:dyDescent="0.25">
      <c r="B6649" s="457">
        <f t="shared" ref="B6649:B6712" si="104">ROW()-2</f>
        <v>6647</v>
      </c>
      <c r="C6649" s="464">
        <v>45558</v>
      </c>
      <c r="D6649" s="461" t="s">
        <v>150</v>
      </c>
      <c r="E6649" s="529" t="str">
        <f>VLOOKUP(D6649,Y$4:AA6651,2,FALSE)</f>
        <v>کامیون کمپرسی</v>
      </c>
      <c r="F6649" s="529" t="str">
        <f>VLOOKUP(D6649,Y$4:AA6651,3,FALSE)</f>
        <v>میرزایی</v>
      </c>
      <c r="G6649" s="455">
        <v>0</v>
      </c>
      <c r="H6649" s="476"/>
      <c r="I6649" s="477"/>
      <c r="J6649" s="477"/>
      <c r="K6649" s="478"/>
    </row>
    <row r="6650" spans="2:11" x14ac:dyDescent="0.25">
      <c r="B6650" s="457">
        <f t="shared" si="104"/>
        <v>6648</v>
      </c>
      <c r="C6650" s="464">
        <v>45558</v>
      </c>
      <c r="D6650" s="461" t="s">
        <v>152</v>
      </c>
      <c r="E6650" s="529" t="str">
        <f>VLOOKUP(D6650,Y$4:AA6652,2,FALSE)</f>
        <v>کامیون کمپرسی</v>
      </c>
      <c r="F6650" s="529" t="str">
        <f>VLOOKUP(D6650,Y$4:AA6652,3,FALSE)</f>
        <v>میرزایی</v>
      </c>
      <c r="G6650" s="455">
        <v>0</v>
      </c>
      <c r="H6650" s="476"/>
      <c r="I6650" s="477"/>
      <c r="J6650" s="477"/>
      <c r="K6650" s="478"/>
    </row>
    <row r="6651" spans="2:11" x14ac:dyDescent="0.25">
      <c r="B6651" s="457">
        <f t="shared" si="104"/>
        <v>6649</v>
      </c>
      <c r="C6651" s="464">
        <v>45558</v>
      </c>
      <c r="D6651" s="461" t="s">
        <v>153</v>
      </c>
      <c r="E6651" s="529" t="str">
        <f>VLOOKUP(D6651,Y$4:AA6653,2,FALSE)</f>
        <v>کامیون کمپرسی</v>
      </c>
      <c r="F6651" s="529" t="str">
        <f>VLOOKUP(D6651,Y$4:AA6653,3,FALSE)</f>
        <v>میرزایی</v>
      </c>
      <c r="G6651" s="455">
        <v>0</v>
      </c>
      <c r="H6651" s="476"/>
      <c r="I6651" s="477"/>
      <c r="J6651" s="477"/>
      <c r="K6651" s="478"/>
    </row>
    <row r="6652" spans="2:11" x14ac:dyDescent="0.25">
      <c r="B6652" s="457">
        <f t="shared" si="104"/>
        <v>6650</v>
      </c>
      <c r="C6652" s="464">
        <v>45558</v>
      </c>
      <c r="D6652" s="461" t="s">
        <v>137</v>
      </c>
      <c r="E6652" s="529" t="str">
        <f>VLOOKUP(D6652,Y$4:AA6654,2,FALSE)</f>
        <v>بیل مکانیکی</v>
      </c>
      <c r="F6652" s="529" t="str">
        <f>VLOOKUP(D6652,Y$4:AA6654,3,FALSE)</f>
        <v>انصاری</v>
      </c>
      <c r="G6652" s="455">
        <v>251</v>
      </c>
      <c r="H6652" s="476"/>
      <c r="I6652" s="477"/>
      <c r="J6652" s="477"/>
      <c r="K6652" s="478"/>
    </row>
    <row r="6653" spans="2:11" x14ac:dyDescent="0.25">
      <c r="B6653" s="457">
        <f t="shared" si="104"/>
        <v>6651</v>
      </c>
      <c r="C6653" s="464">
        <v>45558</v>
      </c>
      <c r="D6653" s="461" t="s">
        <v>139</v>
      </c>
      <c r="E6653" s="529" t="str">
        <f>VLOOKUP(D6653,Y$4:AA6655,2,FALSE)</f>
        <v>بیل مکانیکی</v>
      </c>
      <c r="F6653" s="529" t="str">
        <f>VLOOKUP(D6653,Y$4:AA6655,3,FALSE)</f>
        <v>انصاری</v>
      </c>
      <c r="G6653" s="455">
        <v>154</v>
      </c>
      <c r="H6653" s="476"/>
      <c r="I6653" s="477"/>
      <c r="J6653" s="477"/>
      <c r="K6653" s="478"/>
    </row>
    <row r="6654" spans="2:11" x14ac:dyDescent="0.25">
      <c r="B6654" s="457">
        <f t="shared" si="104"/>
        <v>6652</v>
      </c>
      <c r="C6654" s="464">
        <v>45558</v>
      </c>
      <c r="D6654" s="461" t="s">
        <v>141</v>
      </c>
      <c r="E6654" s="529" t="str">
        <f>VLOOKUP(D6654,Y$4:AA6656,2,FALSE)</f>
        <v>کامیون کمپرسی</v>
      </c>
      <c r="F6654" s="529" t="str">
        <f>VLOOKUP(D6654,Y$4:AA6656,3,FALSE)</f>
        <v>انصاری</v>
      </c>
      <c r="G6654" s="455">
        <v>0</v>
      </c>
      <c r="H6654" s="476"/>
      <c r="I6654" s="477"/>
      <c r="J6654" s="477"/>
      <c r="K6654" s="478"/>
    </row>
    <row r="6655" spans="2:11" x14ac:dyDescent="0.25">
      <c r="B6655" s="457">
        <f t="shared" si="104"/>
        <v>6653</v>
      </c>
      <c r="C6655" s="464">
        <v>45558</v>
      </c>
      <c r="D6655" s="461" t="s">
        <v>142</v>
      </c>
      <c r="E6655" s="529" t="str">
        <f>VLOOKUP(D6655,Y$4:AA6657,2,FALSE)</f>
        <v>کامیون کمپرسی</v>
      </c>
      <c r="F6655" s="529" t="str">
        <f>VLOOKUP(D6655,Y$4:AA6657,3,FALSE)</f>
        <v>انصاری</v>
      </c>
      <c r="G6655" s="455">
        <v>0</v>
      </c>
      <c r="H6655" s="476"/>
      <c r="I6655" s="477"/>
      <c r="J6655" s="477"/>
      <c r="K6655" s="478"/>
    </row>
    <row r="6656" spans="2:11" x14ac:dyDescent="0.25">
      <c r="B6656" s="457">
        <f t="shared" si="104"/>
        <v>6654</v>
      </c>
      <c r="C6656" s="464">
        <v>45558</v>
      </c>
      <c r="D6656" s="461" t="s">
        <v>143</v>
      </c>
      <c r="E6656" s="529" t="str">
        <f>VLOOKUP(D6656,Y$4:AA6658,2,FALSE)</f>
        <v>کامیون کمپرسی</v>
      </c>
      <c r="F6656" s="529" t="str">
        <f>VLOOKUP(D6656,Y$4:AA6658,3,FALSE)</f>
        <v>انصاری</v>
      </c>
      <c r="G6656" s="455">
        <v>0</v>
      </c>
      <c r="H6656" s="476"/>
      <c r="I6656" s="477"/>
      <c r="J6656" s="477"/>
      <c r="K6656" s="478"/>
    </row>
    <row r="6657" spans="2:11" x14ac:dyDescent="0.25">
      <c r="B6657" s="457">
        <f t="shared" si="104"/>
        <v>6655</v>
      </c>
      <c r="C6657" s="464">
        <v>45558</v>
      </c>
      <c r="D6657" s="461" t="s">
        <v>136</v>
      </c>
      <c r="E6657" s="529" t="str">
        <f>VLOOKUP(D6657,Y$4:AA6659,2,FALSE)</f>
        <v>بلدوزر</v>
      </c>
      <c r="F6657" s="529" t="str">
        <f>VLOOKUP(D6657,Y$4:AA6659,3,FALSE)</f>
        <v>انصاری</v>
      </c>
      <c r="G6657" s="455">
        <v>420</v>
      </c>
      <c r="H6657" s="476"/>
      <c r="I6657" s="477"/>
      <c r="J6657" s="477"/>
      <c r="K6657" s="478"/>
    </row>
    <row r="6658" spans="2:11" x14ac:dyDescent="0.25">
      <c r="B6658" s="457">
        <f t="shared" si="104"/>
        <v>6656</v>
      </c>
      <c r="C6658" s="464">
        <v>45558</v>
      </c>
      <c r="D6658" s="461" t="s">
        <v>286</v>
      </c>
      <c r="E6658" s="529" t="str">
        <f>VLOOKUP(D6658,Y$4:AA6660,2,FALSE)</f>
        <v>بلدوزر</v>
      </c>
      <c r="F6658" s="529" t="str">
        <f>VLOOKUP(D6658,Y$4:AA6660,3,FALSE)</f>
        <v>انصاری</v>
      </c>
      <c r="G6658" s="455">
        <v>0</v>
      </c>
      <c r="H6658" s="476"/>
      <c r="I6658" s="477"/>
      <c r="J6658" s="477"/>
      <c r="K6658" s="478"/>
    </row>
    <row r="6659" spans="2:11" x14ac:dyDescent="0.25">
      <c r="B6659" s="457">
        <f t="shared" si="104"/>
        <v>6657</v>
      </c>
      <c r="C6659" s="464">
        <v>45558</v>
      </c>
      <c r="D6659" s="461" t="s">
        <v>155</v>
      </c>
      <c r="E6659" s="529" t="str">
        <f>VLOOKUP(D6659,Y$4:AA6661,2,FALSE)</f>
        <v>لودر</v>
      </c>
      <c r="F6659" s="529" t="str">
        <f>VLOOKUP(D6659,Y$4:AA6661,3,FALSE)</f>
        <v>صداقت</v>
      </c>
      <c r="G6659" s="455">
        <v>0</v>
      </c>
      <c r="H6659" s="476"/>
      <c r="I6659" s="477"/>
      <c r="J6659" s="477"/>
      <c r="K6659" s="478"/>
    </row>
    <row r="6660" spans="2:11" x14ac:dyDescent="0.25">
      <c r="B6660" s="457">
        <f t="shared" si="104"/>
        <v>6658</v>
      </c>
      <c r="C6660" s="464">
        <v>45558</v>
      </c>
      <c r="D6660" s="461" t="s">
        <v>156</v>
      </c>
      <c r="E6660" s="529" t="str">
        <f>VLOOKUP(D6660,Y$4:AA6662,2,FALSE)</f>
        <v>کامیون کمپرسی</v>
      </c>
      <c r="F6660" s="529" t="str">
        <f>VLOOKUP(D6660,Y$4:AA6662,3,FALSE)</f>
        <v>صداقت</v>
      </c>
      <c r="G6660" s="455">
        <v>210</v>
      </c>
      <c r="H6660" s="476"/>
      <c r="I6660" s="477"/>
      <c r="J6660" s="477"/>
      <c r="K6660" s="478"/>
    </row>
    <row r="6661" spans="2:11" x14ac:dyDescent="0.25">
      <c r="B6661" s="457">
        <f t="shared" si="104"/>
        <v>6659</v>
      </c>
      <c r="C6661" s="464">
        <v>45558</v>
      </c>
      <c r="D6661" s="461" t="s">
        <v>157</v>
      </c>
      <c r="E6661" s="529" t="str">
        <f>VLOOKUP(D6661,Y$4:AA6663,2,FALSE)</f>
        <v>کامیون کمپرسی</v>
      </c>
      <c r="F6661" s="529" t="str">
        <f>VLOOKUP(D6661,Y$4:AA6663,3,FALSE)</f>
        <v>صداقت</v>
      </c>
      <c r="G6661" s="455">
        <v>0</v>
      </c>
      <c r="H6661" s="476"/>
      <c r="I6661" s="477"/>
      <c r="J6661" s="477"/>
      <c r="K6661" s="478"/>
    </row>
    <row r="6662" spans="2:11" x14ac:dyDescent="0.25">
      <c r="B6662" s="457">
        <f t="shared" si="104"/>
        <v>6660</v>
      </c>
      <c r="C6662" s="464">
        <v>45558</v>
      </c>
      <c r="D6662" s="461" t="s">
        <v>302</v>
      </c>
      <c r="E6662" s="529" t="str">
        <f>VLOOKUP(D6662,Y$4:AA6664,2,FALSE)</f>
        <v>کامیون کمپرسی</v>
      </c>
      <c r="F6662" s="529" t="str">
        <f>VLOOKUP(D6662,Y$4:AA6664,3,FALSE)</f>
        <v>صداقت</v>
      </c>
      <c r="G6662" s="455">
        <v>0</v>
      </c>
      <c r="H6662" s="476"/>
      <c r="I6662" s="477"/>
      <c r="J6662" s="477"/>
      <c r="K6662" s="478"/>
    </row>
    <row r="6663" spans="2:11" x14ac:dyDescent="0.25">
      <c r="B6663" s="457">
        <f t="shared" si="104"/>
        <v>6661</v>
      </c>
      <c r="C6663" s="464">
        <v>45558</v>
      </c>
      <c r="D6663" s="461" t="s">
        <v>266</v>
      </c>
      <c r="E6663" s="529" t="str">
        <f>VLOOKUP(D6663,Y$4:AA6665,2,FALSE)</f>
        <v>کامیون کمپرسی</v>
      </c>
      <c r="F6663" s="529" t="str">
        <f>VLOOKUP(D6663,Y$4:AA6665,3,FALSE)</f>
        <v>انصاری</v>
      </c>
      <c r="G6663" s="455">
        <v>0</v>
      </c>
      <c r="H6663" s="476"/>
      <c r="I6663" s="477"/>
      <c r="J6663" s="477"/>
      <c r="K6663" s="478"/>
    </row>
    <row r="6664" spans="2:11" x14ac:dyDescent="0.25">
      <c r="B6664" s="457">
        <f t="shared" si="104"/>
        <v>6662</v>
      </c>
      <c r="C6664" s="464">
        <v>45558</v>
      </c>
      <c r="D6664" s="461" t="s">
        <v>267</v>
      </c>
      <c r="E6664" s="529" t="str">
        <f>VLOOKUP(D6664,Y$4:AA6666,2,FALSE)</f>
        <v>کامیون کمپرسی</v>
      </c>
      <c r="F6664" s="529" t="str">
        <f>VLOOKUP(D6664,Y$4:AA6666,3,FALSE)</f>
        <v>انصاری</v>
      </c>
      <c r="G6664" s="455">
        <v>0</v>
      </c>
      <c r="H6664" s="476"/>
      <c r="I6664" s="477"/>
      <c r="J6664" s="477"/>
      <c r="K6664" s="478"/>
    </row>
    <row r="6665" spans="2:11" x14ac:dyDescent="0.25">
      <c r="B6665" s="457">
        <f t="shared" si="104"/>
        <v>6663</v>
      </c>
      <c r="C6665" s="464">
        <v>45558</v>
      </c>
      <c r="D6665" s="461" t="s">
        <v>258</v>
      </c>
      <c r="E6665" s="529" t="str">
        <f>VLOOKUP(D6665,Y$4:AA6667,2,FALSE)</f>
        <v>کامیون کمپرسی</v>
      </c>
      <c r="F6665" s="529" t="str">
        <f>VLOOKUP(D6665,Y$4:AA6667,3,FALSE)</f>
        <v>انصاری</v>
      </c>
      <c r="G6665" s="455">
        <v>0</v>
      </c>
      <c r="H6665" s="476"/>
      <c r="I6665" s="477"/>
      <c r="J6665" s="477"/>
      <c r="K6665" s="478"/>
    </row>
    <row r="6666" spans="2:11" x14ac:dyDescent="0.25">
      <c r="B6666" s="457">
        <f t="shared" si="104"/>
        <v>6664</v>
      </c>
      <c r="C6666" s="464">
        <v>45558</v>
      </c>
      <c r="D6666" s="461" t="s">
        <v>179</v>
      </c>
      <c r="E6666" s="529" t="str">
        <f>VLOOKUP(D6666,Y$4:AA6668,2,FALSE)</f>
        <v>تانکر آب</v>
      </c>
      <c r="F6666" s="529" t="str">
        <f>VLOOKUP(D6666,Y$4:AA6668,3,FALSE)</f>
        <v>گلپایگانی</v>
      </c>
      <c r="G6666" s="455">
        <v>68</v>
      </c>
      <c r="H6666" s="476"/>
      <c r="I6666" s="477"/>
      <c r="J6666" s="477"/>
      <c r="K6666" s="478"/>
    </row>
    <row r="6667" spans="2:11" x14ac:dyDescent="0.25">
      <c r="B6667" s="457">
        <f t="shared" si="104"/>
        <v>6665</v>
      </c>
      <c r="C6667" s="464">
        <v>45558</v>
      </c>
      <c r="D6667" s="461" t="s">
        <v>164</v>
      </c>
      <c r="E6667" s="529" t="str">
        <f>VLOOKUP(D6667,Y$4:AA6669,2,FALSE)</f>
        <v>گریدر 14G</v>
      </c>
      <c r="F6667" s="529" t="str">
        <f>VLOOKUP(D6667,Y$4:AA6669,3,FALSE)</f>
        <v>محمد پور</v>
      </c>
      <c r="G6667" s="455">
        <v>198</v>
      </c>
      <c r="H6667" s="476"/>
      <c r="I6667" s="477"/>
      <c r="J6667" s="477"/>
      <c r="K6667" s="478"/>
    </row>
    <row r="6668" spans="2:11" x14ac:dyDescent="0.25">
      <c r="B6668" s="457">
        <f t="shared" si="104"/>
        <v>6666</v>
      </c>
      <c r="C6668" s="464">
        <v>45558</v>
      </c>
      <c r="D6668" s="461" t="s">
        <v>168</v>
      </c>
      <c r="E6668" s="529" t="str">
        <f>VLOOKUP(D6668,Y$4:AA6670,2,FALSE)</f>
        <v>غلطک کششی</v>
      </c>
      <c r="F6668" s="529" t="str">
        <f>VLOOKUP(D6668,Y$4:AA6670,3,FALSE)</f>
        <v>محمد پور</v>
      </c>
      <c r="G6668" s="455">
        <v>0</v>
      </c>
      <c r="H6668" s="476"/>
      <c r="I6668" s="477"/>
      <c r="J6668" s="477"/>
      <c r="K6668" s="478"/>
    </row>
    <row r="6669" spans="2:11" x14ac:dyDescent="0.25">
      <c r="B6669" s="457">
        <f t="shared" si="104"/>
        <v>6667</v>
      </c>
      <c r="C6669" s="464">
        <v>45558</v>
      </c>
      <c r="D6669" s="461" t="s">
        <v>171</v>
      </c>
      <c r="E6669" s="529" t="str">
        <f>VLOOKUP(D6669,Y$4:AA6671,2,FALSE)</f>
        <v>غلطک کششی</v>
      </c>
      <c r="F6669" s="529" t="str">
        <f>VLOOKUP(D6669,Y$4:AA6671,3,FALSE)</f>
        <v>محمد پور</v>
      </c>
      <c r="G6669" s="455">
        <v>0</v>
      </c>
      <c r="H6669" s="476"/>
      <c r="I6669" s="477"/>
      <c r="J6669" s="477"/>
      <c r="K6669" s="478"/>
    </row>
    <row r="6670" spans="2:11" x14ac:dyDescent="0.25">
      <c r="B6670" s="457">
        <f t="shared" si="104"/>
        <v>6668</v>
      </c>
      <c r="C6670" s="464">
        <v>45558</v>
      </c>
      <c r="D6670" s="461" t="s">
        <v>172</v>
      </c>
      <c r="E6670" s="529" t="str">
        <f>VLOOKUP(D6670,Y$4:AA6672,2,FALSE)</f>
        <v>لودر</v>
      </c>
      <c r="F6670" s="529" t="str">
        <f>VLOOKUP(D6670,Y$4:AA6672,3,FALSE)</f>
        <v>محمد پور</v>
      </c>
      <c r="G6670" s="455">
        <v>153</v>
      </c>
      <c r="H6670" s="476"/>
      <c r="I6670" s="477"/>
      <c r="J6670" s="477"/>
      <c r="K6670" s="478"/>
    </row>
    <row r="6671" spans="2:11" x14ac:dyDescent="0.25">
      <c r="B6671" s="457">
        <f t="shared" si="104"/>
        <v>6669</v>
      </c>
      <c r="C6671" s="464">
        <v>45558</v>
      </c>
      <c r="D6671" s="461" t="s">
        <v>173</v>
      </c>
      <c r="E6671" s="529" t="str">
        <f>VLOOKUP(D6671,Y$4:AA6673,2,FALSE)</f>
        <v>تانکر آب</v>
      </c>
      <c r="F6671" s="529" t="str">
        <f>VLOOKUP(D6671,Y$4:AA6673,3,FALSE)</f>
        <v>محمد پور</v>
      </c>
      <c r="G6671" s="455">
        <v>0</v>
      </c>
      <c r="H6671" s="476"/>
      <c r="I6671" s="477"/>
      <c r="J6671" s="477"/>
      <c r="K6671" s="478"/>
    </row>
    <row r="6672" spans="2:11" x14ac:dyDescent="0.25">
      <c r="B6672" s="457">
        <f t="shared" si="104"/>
        <v>6670</v>
      </c>
      <c r="C6672" s="464">
        <v>45558</v>
      </c>
      <c r="D6672" s="461" t="s">
        <v>174</v>
      </c>
      <c r="E6672" s="529" t="str">
        <f>VLOOKUP(D6672,Y$4:AA6674,2,FALSE)</f>
        <v>غلطک پاچه بزی</v>
      </c>
      <c r="F6672" s="529" t="str">
        <f>VLOOKUP(D6672,Y$4:AA6674,3,FALSE)</f>
        <v>محمد پور</v>
      </c>
      <c r="G6672" s="455">
        <v>0</v>
      </c>
      <c r="H6672" s="476"/>
      <c r="I6672" s="477"/>
      <c r="J6672" s="477"/>
      <c r="K6672" s="478"/>
    </row>
    <row r="6673" spans="2:11" x14ac:dyDescent="0.25">
      <c r="B6673" s="457">
        <f t="shared" si="104"/>
        <v>6671</v>
      </c>
      <c r="C6673" s="464">
        <v>45558</v>
      </c>
      <c r="D6673" s="461" t="s">
        <v>176</v>
      </c>
      <c r="E6673" s="529" t="str">
        <f>VLOOKUP(D6673,Y$4:AA6675,2,FALSE)</f>
        <v>بلدوزر</v>
      </c>
      <c r="F6673" s="529" t="str">
        <f>VLOOKUP(D6673,Y$4:AA6675,3,FALSE)</f>
        <v>محمد پور</v>
      </c>
      <c r="G6673" s="455">
        <v>494</v>
      </c>
      <c r="H6673" s="476"/>
      <c r="I6673" s="477"/>
      <c r="J6673" s="477"/>
      <c r="K6673" s="478"/>
    </row>
    <row r="6674" spans="2:11" x14ac:dyDescent="0.25">
      <c r="B6674" s="457">
        <f t="shared" si="104"/>
        <v>6672</v>
      </c>
      <c r="C6674" s="464">
        <v>45558</v>
      </c>
      <c r="D6674" s="461" t="s">
        <v>177</v>
      </c>
      <c r="E6674" s="529" t="str">
        <f>VLOOKUP(D6674,Y$4:AA6676,2,FALSE)</f>
        <v>کمپرسی جفت</v>
      </c>
      <c r="F6674" s="529" t="str">
        <f>VLOOKUP(D6674,Y$4:AA6676,3,FALSE)</f>
        <v>محمد پور</v>
      </c>
      <c r="G6674" s="455">
        <v>126</v>
      </c>
      <c r="H6674" s="476"/>
      <c r="I6674" s="477"/>
      <c r="J6674" s="477"/>
      <c r="K6674" s="478"/>
    </row>
    <row r="6675" spans="2:11" x14ac:dyDescent="0.25">
      <c r="B6675" s="457">
        <f t="shared" si="104"/>
        <v>6673</v>
      </c>
      <c r="C6675" s="464">
        <v>45558</v>
      </c>
      <c r="D6675" s="461" t="s">
        <v>270</v>
      </c>
      <c r="E6675" s="529" t="str">
        <f>VLOOKUP(D6675,Y$4:AA6677,2,FALSE)</f>
        <v>کمپرسی جفت</v>
      </c>
      <c r="F6675" s="529" t="str">
        <f>VLOOKUP(D6675,Y$4:AA6677,3,FALSE)</f>
        <v>محمد پور</v>
      </c>
      <c r="G6675" s="455">
        <v>0</v>
      </c>
      <c r="H6675" s="476"/>
      <c r="I6675" s="477"/>
      <c r="J6675" s="477"/>
      <c r="K6675" s="478"/>
    </row>
    <row r="6676" spans="2:11" x14ac:dyDescent="0.25">
      <c r="B6676" s="457">
        <f t="shared" si="104"/>
        <v>6674</v>
      </c>
      <c r="C6676" s="464">
        <v>45558</v>
      </c>
      <c r="D6676" s="461" t="s">
        <v>268</v>
      </c>
      <c r="E6676" s="529" t="str">
        <f>VLOOKUP(D6676,Y$4:AA6678,2,FALSE)</f>
        <v>کمپرسی تک</v>
      </c>
      <c r="F6676" s="529" t="str">
        <f>VLOOKUP(D6676,Y$4:AA6678,3,FALSE)</f>
        <v>محمد پور</v>
      </c>
      <c r="G6676" s="455">
        <v>195</v>
      </c>
      <c r="H6676" s="476"/>
      <c r="I6676" s="477"/>
      <c r="J6676" s="477"/>
      <c r="K6676" s="478"/>
    </row>
    <row r="6677" spans="2:11" x14ac:dyDescent="0.25">
      <c r="B6677" s="457">
        <f t="shared" si="104"/>
        <v>6675</v>
      </c>
      <c r="C6677" s="464">
        <v>45558</v>
      </c>
      <c r="D6677" s="461" t="s">
        <v>260</v>
      </c>
      <c r="E6677" s="529" t="str">
        <f>VLOOKUP(D6677,Y$4:AA6679,2,FALSE)</f>
        <v>تانکر آب</v>
      </c>
      <c r="F6677" s="529" t="str">
        <f>VLOOKUP(D6677,Y$4:AA6679,3,FALSE)</f>
        <v>محمد پور</v>
      </c>
      <c r="G6677" s="455">
        <v>0</v>
      </c>
      <c r="H6677" s="476"/>
      <c r="I6677" s="477"/>
      <c r="J6677" s="477"/>
      <c r="K6677" s="478"/>
    </row>
    <row r="6678" spans="2:11" x14ac:dyDescent="0.25">
      <c r="B6678" s="457">
        <f t="shared" si="104"/>
        <v>6676</v>
      </c>
      <c r="C6678" s="464">
        <v>45558</v>
      </c>
      <c r="D6678" s="461" t="s">
        <v>284</v>
      </c>
      <c r="E6678" s="529" t="str">
        <f>VLOOKUP(D6678,Y$4:AA6680,2,FALSE)</f>
        <v>کمپرسی جفت</v>
      </c>
      <c r="F6678" s="529" t="str">
        <f>VLOOKUP(D6678,Y$4:AA6680,3,FALSE)</f>
        <v>محمد پور</v>
      </c>
      <c r="G6678" s="455">
        <v>110</v>
      </c>
      <c r="H6678" s="476"/>
      <c r="I6678" s="477"/>
      <c r="J6678" s="477"/>
      <c r="K6678" s="478"/>
    </row>
    <row r="6679" spans="2:11" x14ac:dyDescent="0.25">
      <c r="B6679" s="457">
        <f t="shared" si="104"/>
        <v>6677</v>
      </c>
      <c r="C6679" s="464">
        <v>45558</v>
      </c>
      <c r="D6679" s="461" t="s">
        <v>359</v>
      </c>
      <c r="E6679" s="529" t="str">
        <f>VLOOKUP(D6679,Y$4:AA6681,2,FALSE)</f>
        <v>کمپرسی جفت</v>
      </c>
      <c r="F6679" s="529" t="str">
        <f>VLOOKUP(D6679,Y$4:AA6681,3,FALSE)</f>
        <v>محمد پور</v>
      </c>
      <c r="G6679" s="455">
        <v>0</v>
      </c>
      <c r="H6679" s="476"/>
      <c r="I6679" s="477"/>
      <c r="J6679" s="477"/>
      <c r="K6679" s="478"/>
    </row>
    <row r="6680" spans="2:11" x14ac:dyDescent="0.25">
      <c r="B6680" s="457">
        <f t="shared" si="104"/>
        <v>6678</v>
      </c>
      <c r="C6680" s="464">
        <v>45558</v>
      </c>
      <c r="D6680" s="461" t="s">
        <v>361</v>
      </c>
      <c r="E6680" s="529" t="str">
        <f>VLOOKUP(D6680,Y$4:AA6682,2,FALSE)</f>
        <v>لودر</v>
      </c>
      <c r="F6680" s="529" t="str">
        <f>VLOOKUP(D6680,Y$4:AA6682,3,FALSE)</f>
        <v>محمد پور</v>
      </c>
      <c r="G6680" s="455">
        <v>0</v>
      </c>
      <c r="H6680" s="476"/>
      <c r="I6680" s="477"/>
      <c r="J6680" s="477"/>
      <c r="K6680" s="478"/>
    </row>
    <row r="6681" spans="2:11" x14ac:dyDescent="0.25">
      <c r="B6681" s="457">
        <f t="shared" si="104"/>
        <v>6679</v>
      </c>
      <c r="C6681" s="464">
        <v>45558</v>
      </c>
      <c r="D6681" s="461" t="s">
        <v>393</v>
      </c>
      <c r="E6681" s="529" t="str">
        <f>VLOOKUP(D6681,Y$4:AA6683,2,FALSE)</f>
        <v xml:space="preserve"> پمپ بتن</v>
      </c>
      <c r="F6681" s="529" t="str">
        <f>VLOOKUP(D6681,Y$4:AA6683,3,FALSE)</f>
        <v>اسماعیل پور</v>
      </c>
      <c r="G6681" s="455">
        <v>150</v>
      </c>
      <c r="H6681" s="476"/>
      <c r="I6681" s="477"/>
      <c r="J6681" s="477"/>
      <c r="K6681" s="478"/>
    </row>
    <row r="6682" spans="2:11" x14ac:dyDescent="0.25">
      <c r="B6682" s="457">
        <f t="shared" si="104"/>
        <v>6680</v>
      </c>
      <c r="C6682" s="464">
        <v>45558</v>
      </c>
      <c r="D6682" s="461" t="s">
        <v>387</v>
      </c>
      <c r="E6682" s="529" t="str">
        <f>VLOOKUP(D6682,Y$4:AA6684,2,FALSE)</f>
        <v>کمپرسی تک</v>
      </c>
      <c r="F6682" s="529" t="str">
        <f>VLOOKUP(D6682,Y$4:AA6684,3,FALSE)</f>
        <v>جواد رضاپور</v>
      </c>
      <c r="G6682" s="455">
        <v>0</v>
      </c>
      <c r="H6682" s="476"/>
      <c r="I6682" s="477"/>
      <c r="J6682" s="477"/>
      <c r="K6682" s="478"/>
    </row>
    <row r="6683" spans="2:11" x14ac:dyDescent="0.25">
      <c r="B6683" s="457">
        <f t="shared" si="104"/>
        <v>6681</v>
      </c>
      <c r="C6683" s="464">
        <v>45558</v>
      </c>
      <c r="D6683" s="461" t="s">
        <v>388</v>
      </c>
      <c r="E6683" s="529" t="str">
        <f>VLOOKUP(D6683,Y$4:AA6685,2,FALSE)</f>
        <v>کمپرسی تک</v>
      </c>
      <c r="F6683" s="529" t="str">
        <f>VLOOKUP(D6683,Y$4:AA6685,3,FALSE)</f>
        <v>جواد رضاپور</v>
      </c>
      <c r="G6683" s="455">
        <v>0</v>
      </c>
      <c r="H6683" s="476"/>
      <c r="I6683" s="477"/>
      <c r="J6683" s="477"/>
      <c r="K6683" s="478"/>
    </row>
    <row r="6684" spans="2:11" x14ac:dyDescent="0.25">
      <c r="B6684" s="457">
        <f t="shared" si="104"/>
        <v>6682</v>
      </c>
      <c r="C6684" s="464">
        <v>45558</v>
      </c>
      <c r="D6684" s="461" t="s">
        <v>505</v>
      </c>
      <c r="E6684" s="529" t="e">
        <f>VLOOKUP(D6684,Y$4:AA6686,2,FALSE)</f>
        <v>#N/A</v>
      </c>
      <c r="F6684" s="529" t="e">
        <f>VLOOKUP(D6684,Y$4:AA6686,3,FALSE)</f>
        <v>#N/A</v>
      </c>
      <c r="G6684" s="455">
        <v>0</v>
      </c>
      <c r="H6684" s="476"/>
      <c r="I6684" s="477"/>
      <c r="J6684" s="477"/>
      <c r="K6684" s="478"/>
    </row>
    <row r="6685" spans="2:11" x14ac:dyDescent="0.25">
      <c r="B6685" s="457">
        <f t="shared" si="104"/>
        <v>6683</v>
      </c>
      <c r="C6685" s="464">
        <v>45558</v>
      </c>
      <c r="D6685" s="461" t="s">
        <v>397</v>
      </c>
      <c r="E6685" s="529" t="str">
        <f>VLOOKUP(D6685,Y$4:AA6687,2,FALSE)</f>
        <v>لودر</v>
      </c>
      <c r="F6685" s="529" t="str">
        <f>VLOOKUP(D6685,Y$4:AA6687,3,FALSE)</f>
        <v>جواد رضاپور</v>
      </c>
      <c r="G6685" s="455">
        <v>0</v>
      </c>
      <c r="H6685" s="476"/>
      <c r="I6685" s="477"/>
      <c r="J6685" s="477"/>
      <c r="K6685" s="478"/>
    </row>
    <row r="6686" spans="2:11" x14ac:dyDescent="0.25">
      <c r="B6686" s="457">
        <f t="shared" si="104"/>
        <v>6684</v>
      </c>
      <c r="C6686" s="464">
        <v>45558</v>
      </c>
      <c r="D6686" s="461" t="s">
        <v>435</v>
      </c>
      <c r="E6686" s="529" t="str">
        <f>VLOOKUP(D6686,Y$4:AA6688,2,FALSE)</f>
        <v>بلدوزر</v>
      </c>
      <c r="F6686" s="529" t="str">
        <f>VLOOKUP(D6686,Y$4:AA6688,3,FALSE)</f>
        <v>جواد رضاپور</v>
      </c>
      <c r="G6686" s="455">
        <v>0</v>
      </c>
      <c r="H6686" s="476"/>
      <c r="I6686" s="477"/>
      <c r="J6686" s="477"/>
      <c r="K6686" s="478"/>
    </row>
    <row r="6687" spans="2:11" x14ac:dyDescent="0.25">
      <c r="B6687" s="457">
        <f t="shared" si="104"/>
        <v>6685</v>
      </c>
      <c r="C6687" s="464">
        <v>45558</v>
      </c>
      <c r="D6687" s="461" t="s">
        <v>436</v>
      </c>
      <c r="E6687" s="529" t="str">
        <f>VLOOKUP(D6687,Y$4:AA6689,2,FALSE)</f>
        <v>تانکر آب</v>
      </c>
      <c r="F6687" s="529" t="str">
        <f>VLOOKUP(D6687,Y$4:AA6689,3,FALSE)</f>
        <v>جواد رضاپور</v>
      </c>
      <c r="G6687" s="455">
        <v>0</v>
      </c>
      <c r="H6687" s="476"/>
      <c r="I6687" s="477"/>
      <c r="J6687" s="477"/>
      <c r="K6687" s="478"/>
    </row>
    <row r="6688" spans="2:11" x14ac:dyDescent="0.25">
      <c r="B6688" s="457">
        <f t="shared" si="104"/>
        <v>6686</v>
      </c>
      <c r="C6688" s="464">
        <v>45558</v>
      </c>
      <c r="D6688" s="463" t="s">
        <v>261</v>
      </c>
      <c r="E6688" s="529" t="str">
        <f>VLOOKUP(D6688,Y$4:AA6690,2,FALSE)</f>
        <v>تانکر آب</v>
      </c>
      <c r="F6688" s="529" t="str">
        <f>VLOOKUP(D6688,Y$4:AA6690,3,FALSE)</f>
        <v>خاکسارنژاد</v>
      </c>
      <c r="G6688" s="455">
        <v>0</v>
      </c>
      <c r="H6688" s="476"/>
      <c r="I6688" s="477"/>
      <c r="J6688" s="477"/>
      <c r="K6688" s="478"/>
    </row>
    <row r="6689" spans="2:11" x14ac:dyDescent="0.25">
      <c r="B6689" s="457">
        <f t="shared" si="104"/>
        <v>6687</v>
      </c>
      <c r="C6689" s="464">
        <v>45558</v>
      </c>
      <c r="D6689" s="479" t="s">
        <v>487</v>
      </c>
      <c r="E6689" s="529" t="str">
        <f>VLOOKUP(D6689,Y$4:AA6691,2,FALSE)</f>
        <v>کمپرسی تک</v>
      </c>
      <c r="F6689" s="529" t="str">
        <f>VLOOKUP(D6689,Y$4:AA6691,3,FALSE)</f>
        <v>رمضانی مقدم</v>
      </c>
      <c r="G6689" s="455">
        <v>0</v>
      </c>
      <c r="H6689" s="476"/>
      <c r="I6689" s="477"/>
      <c r="J6689" s="477"/>
      <c r="K6689" s="478"/>
    </row>
    <row r="6690" spans="2:11" x14ac:dyDescent="0.25">
      <c r="B6690" s="457">
        <f t="shared" si="104"/>
        <v>6688</v>
      </c>
      <c r="C6690" s="464">
        <v>45558</v>
      </c>
      <c r="D6690" s="479" t="s">
        <v>488</v>
      </c>
      <c r="E6690" s="529" t="str">
        <f>VLOOKUP(D6690,Y$4:AA6692,2,FALSE)</f>
        <v>کمپرسی تک</v>
      </c>
      <c r="F6690" s="529" t="str">
        <f>VLOOKUP(D6690,Y$4:AA6692,3,FALSE)</f>
        <v>رمضانی مقدم</v>
      </c>
      <c r="G6690" s="455">
        <v>0</v>
      </c>
      <c r="H6690" s="476"/>
      <c r="I6690" s="477"/>
      <c r="J6690" s="477"/>
      <c r="K6690" s="478"/>
    </row>
    <row r="6691" spans="2:11" x14ac:dyDescent="0.25">
      <c r="B6691" s="457">
        <f t="shared" si="104"/>
        <v>6689</v>
      </c>
      <c r="C6691" s="464">
        <v>45558</v>
      </c>
      <c r="D6691" s="479" t="s">
        <v>489</v>
      </c>
      <c r="E6691" s="529" t="str">
        <f>VLOOKUP(D6691,Y$4:AA6693,2,FALSE)</f>
        <v>کمپرسی تک</v>
      </c>
      <c r="F6691" s="529" t="str">
        <f>VLOOKUP(D6691,Y$4:AA6693,3,FALSE)</f>
        <v>رمضانی مقدم</v>
      </c>
      <c r="G6691" s="455">
        <v>185</v>
      </c>
      <c r="H6691" s="476"/>
      <c r="I6691" s="477"/>
      <c r="J6691" s="477"/>
      <c r="K6691" s="478"/>
    </row>
    <row r="6692" spans="2:11" x14ac:dyDescent="0.25">
      <c r="B6692" s="457">
        <f t="shared" si="104"/>
        <v>6690</v>
      </c>
      <c r="C6692" s="464">
        <v>45558</v>
      </c>
      <c r="D6692" s="479" t="s">
        <v>490</v>
      </c>
      <c r="E6692" s="529" t="str">
        <f>VLOOKUP(D6692,Y$4:AA6694,2,FALSE)</f>
        <v>کمپرسی تک</v>
      </c>
      <c r="F6692" s="529" t="str">
        <f>VLOOKUP(D6692,Y$4:AA6694,3,FALSE)</f>
        <v>رمضانی مقدم</v>
      </c>
      <c r="G6692" s="455">
        <v>250</v>
      </c>
      <c r="H6692" s="476"/>
      <c r="I6692" s="477"/>
      <c r="J6692" s="477"/>
      <c r="K6692" s="478"/>
    </row>
    <row r="6693" spans="2:11" x14ac:dyDescent="0.25">
      <c r="B6693" s="457">
        <f t="shared" si="104"/>
        <v>6691</v>
      </c>
      <c r="C6693" s="464">
        <v>45558</v>
      </c>
      <c r="D6693" s="479" t="s">
        <v>491</v>
      </c>
      <c r="E6693" s="529" t="str">
        <f>VLOOKUP(D6693,Y$4:AA6695,2,FALSE)</f>
        <v>لودر</v>
      </c>
      <c r="F6693" s="529" t="str">
        <f>VLOOKUP(D6693,Y$4:AA6695,3,FALSE)</f>
        <v>رمضانی مقدم</v>
      </c>
      <c r="G6693" s="455">
        <v>101</v>
      </c>
      <c r="H6693" s="476"/>
      <c r="I6693" s="477"/>
      <c r="J6693" s="477"/>
      <c r="K6693" s="478"/>
    </row>
    <row r="6694" spans="2:11" x14ac:dyDescent="0.25">
      <c r="B6694" s="457">
        <f t="shared" si="104"/>
        <v>6692</v>
      </c>
      <c r="C6694" s="464">
        <v>45558</v>
      </c>
      <c r="D6694" s="479" t="s">
        <v>364</v>
      </c>
      <c r="E6694" s="529" t="str">
        <f>VLOOKUP(D6694,Y$4:AA6696,2,FALSE)</f>
        <v>لودر</v>
      </c>
      <c r="F6694" s="529">
        <f>VLOOKUP(D6694,Y$4:AA6696,3,FALSE)</f>
        <v>0</v>
      </c>
      <c r="G6694" s="455">
        <v>0</v>
      </c>
      <c r="H6694" s="476"/>
      <c r="I6694" s="477"/>
      <c r="J6694" s="477"/>
      <c r="K6694" s="478"/>
    </row>
    <row r="6695" spans="2:11" x14ac:dyDescent="0.25">
      <c r="B6695" s="457">
        <f t="shared" si="104"/>
        <v>6693</v>
      </c>
      <c r="C6695" s="464">
        <v>45559</v>
      </c>
      <c r="D6695" s="461" t="s">
        <v>127</v>
      </c>
      <c r="E6695" s="529" t="str">
        <f>VLOOKUP(D6695,Y$4:AA6697,2,FALSE)</f>
        <v>بلدوزر</v>
      </c>
      <c r="F6695" s="529" t="str">
        <f>VLOOKUP(D6695,Y$4:AA6697,3,FALSE)</f>
        <v>شرکتی-رجب زاده</v>
      </c>
      <c r="G6695" s="508">
        <v>220</v>
      </c>
      <c r="H6695" s="476"/>
      <c r="I6695" s="477"/>
      <c r="J6695" s="477"/>
      <c r="K6695" s="478"/>
    </row>
    <row r="6696" spans="2:11" x14ac:dyDescent="0.25">
      <c r="B6696" s="457">
        <f t="shared" si="104"/>
        <v>6694</v>
      </c>
      <c r="C6696" s="464">
        <v>45559</v>
      </c>
      <c r="D6696" s="461" t="s">
        <v>297</v>
      </c>
      <c r="E6696" s="529" t="str">
        <f>VLOOKUP(D6696,Y$4:AA6698,2,FALSE)</f>
        <v>بلدوزر</v>
      </c>
      <c r="F6696" s="529" t="str">
        <f>VLOOKUP(D6696,Y$4:AA6698,3,FALSE)</f>
        <v>شرکتی-نخعی</v>
      </c>
      <c r="G6696" s="508">
        <v>0</v>
      </c>
      <c r="H6696" s="476"/>
      <c r="I6696" s="477"/>
      <c r="J6696" s="477"/>
      <c r="K6696" s="478"/>
    </row>
    <row r="6697" spans="2:11" x14ac:dyDescent="0.25">
      <c r="B6697" s="457">
        <f t="shared" si="104"/>
        <v>6695</v>
      </c>
      <c r="C6697" s="464">
        <v>45559</v>
      </c>
      <c r="D6697" s="461" t="s">
        <v>88</v>
      </c>
      <c r="E6697" s="529" t="str">
        <f>VLOOKUP(D6697,Y$4:AA6699,2,FALSE)</f>
        <v>گریدر  ۱۶g</v>
      </c>
      <c r="F6697" s="529" t="str">
        <f>VLOOKUP(D6697,Y$4:AA6699,3,FALSE)</f>
        <v>شرکتی-یگانه</v>
      </c>
      <c r="G6697" s="508">
        <v>0</v>
      </c>
      <c r="H6697" s="476"/>
      <c r="I6697" s="477"/>
      <c r="J6697" s="477"/>
      <c r="K6697" s="478"/>
    </row>
    <row r="6698" spans="2:11" x14ac:dyDescent="0.25">
      <c r="B6698" s="457">
        <f t="shared" si="104"/>
        <v>6696</v>
      </c>
      <c r="C6698" s="464">
        <v>45559</v>
      </c>
      <c r="D6698" s="461" t="s">
        <v>301</v>
      </c>
      <c r="E6698" s="529" t="str">
        <f>VLOOKUP(D6698,Y$4:AA6700,2,FALSE)</f>
        <v>گریدر  ۱۶g</v>
      </c>
      <c r="F6698" s="529" t="str">
        <f>VLOOKUP(D6698,Y$4:AA6700,3,FALSE)</f>
        <v>شرکتی-حسن پور</v>
      </c>
      <c r="G6698" s="508">
        <v>236</v>
      </c>
      <c r="H6698" s="476"/>
      <c r="I6698" s="477"/>
      <c r="J6698" s="477"/>
      <c r="K6698" s="478"/>
    </row>
    <row r="6699" spans="2:11" x14ac:dyDescent="0.25">
      <c r="B6699" s="457">
        <f t="shared" si="104"/>
        <v>6697</v>
      </c>
      <c r="C6699" s="464">
        <v>45559</v>
      </c>
      <c r="D6699" s="461" t="s">
        <v>120</v>
      </c>
      <c r="E6699" s="529" t="str">
        <f>VLOOKUP(D6699,Y$4:AA6701,2,FALSE)</f>
        <v>میکسراتکو</v>
      </c>
      <c r="F6699" s="529" t="str">
        <f>VLOOKUP(D6699,Y$4:AA6701,3,FALSE)</f>
        <v>شرکتی-شاکری</v>
      </c>
      <c r="G6699" s="508">
        <v>87</v>
      </c>
      <c r="H6699" s="476"/>
      <c r="I6699" s="477"/>
      <c r="J6699" s="477"/>
      <c r="K6699" s="478"/>
    </row>
    <row r="6700" spans="2:11" x14ac:dyDescent="0.25">
      <c r="B6700" s="457">
        <f t="shared" si="104"/>
        <v>6698</v>
      </c>
      <c r="C6700" s="464">
        <v>45559</v>
      </c>
      <c r="D6700" s="461" t="s">
        <v>122</v>
      </c>
      <c r="E6700" s="529" t="str">
        <f>VLOOKUP(D6700,Y$4:AA6702,2,FALSE)</f>
        <v>میکسر امیکو</v>
      </c>
      <c r="F6700" s="529" t="str">
        <f>VLOOKUP(D6700,Y$4:AA6702,3,FALSE)</f>
        <v>شرکتی-زراعتی</v>
      </c>
      <c r="G6700" s="508">
        <v>84</v>
      </c>
      <c r="H6700" s="476"/>
      <c r="I6700" s="477"/>
      <c r="J6700" s="477"/>
      <c r="K6700" s="478"/>
    </row>
    <row r="6701" spans="2:11" x14ac:dyDescent="0.25">
      <c r="B6701" s="457">
        <f t="shared" si="104"/>
        <v>6699</v>
      </c>
      <c r="C6701" s="464">
        <v>45559</v>
      </c>
      <c r="D6701" s="461" t="s">
        <v>356</v>
      </c>
      <c r="E6701" s="529" t="str">
        <f>VLOOKUP(D6701,Y$4:AA6703,2,FALSE)</f>
        <v>میکسر اتکو</v>
      </c>
      <c r="F6701" s="529" t="str">
        <f>VLOOKUP(D6701,Y$4:AA6703,3,FALSE)</f>
        <v>-</v>
      </c>
      <c r="G6701" s="508">
        <v>0</v>
      </c>
      <c r="H6701" s="476"/>
      <c r="I6701" s="477"/>
      <c r="J6701" s="477"/>
      <c r="K6701" s="478"/>
    </row>
    <row r="6702" spans="2:11" x14ac:dyDescent="0.25">
      <c r="B6702" s="457">
        <f t="shared" si="104"/>
        <v>6700</v>
      </c>
      <c r="C6702" s="464">
        <v>45559</v>
      </c>
      <c r="D6702" s="461" t="s">
        <v>460</v>
      </c>
      <c r="E6702" s="529" t="str">
        <f>VLOOKUP(D6702,Y$4:AA6704,2,FALSE)</f>
        <v>میکسر امیکو</v>
      </c>
      <c r="F6702" s="529" t="str">
        <f>VLOOKUP(D6702,Y$4:AA6704,3,FALSE)</f>
        <v>شرکتی-زراعتی</v>
      </c>
      <c r="G6702" s="508">
        <v>320</v>
      </c>
      <c r="H6702" s="476"/>
      <c r="I6702" s="477"/>
      <c r="J6702" s="477"/>
      <c r="K6702" s="478"/>
    </row>
    <row r="6703" spans="2:11" x14ac:dyDescent="0.25">
      <c r="B6703" s="457">
        <f t="shared" si="104"/>
        <v>6701</v>
      </c>
      <c r="C6703" s="464">
        <v>45559</v>
      </c>
      <c r="D6703" s="461" t="s">
        <v>119</v>
      </c>
      <c r="E6703" s="529" t="str">
        <f>VLOOKUP(D6703,Y$4:AA6705,2,FALSE)</f>
        <v>غلطک</v>
      </c>
      <c r="F6703" s="529" t="str">
        <f>VLOOKUP(D6703,Y$4:AA6705,3,FALSE)</f>
        <v>شرکتی-جمالی</v>
      </c>
      <c r="G6703" s="508">
        <v>0</v>
      </c>
      <c r="H6703" s="476"/>
      <c r="I6703" s="477"/>
      <c r="J6703" s="477"/>
      <c r="K6703" s="478"/>
    </row>
    <row r="6704" spans="2:11" x14ac:dyDescent="0.25">
      <c r="B6704" s="457">
        <f t="shared" si="104"/>
        <v>6702</v>
      </c>
      <c r="C6704" s="464">
        <v>45559</v>
      </c>
      <c r="D6704" s="461" t="s">
        <v>110</v>
      </c>
      <c r="E6704" s="529" t="str">
        <f>VLOOKUP(D6704,Y$4:AA6706,2,FALSE)</f>
        <v>غلطک</v>
      </c>
      <c r="F6704" s="529" t="str">
        <f>VLOOKUP(D6704,Y$4:AA6706,3,FALSE)</f>
        <v>شرکتی-شیری</v>
      </c>
      <c r="G6704" s="508">
        <v>0</v>
      </c>
      <c r="H6704" s="476"/>
      <c r="I6704" s="477"/>
      <c r="J6704" s="477"/>
      <c r="K6704" s="478"/>
    </row>
    <row r="6705" spans="2:11" x14ac:dyDescent="0.25">
      <c r="B6705" s="457">
        <f t="shared" si="104"/>
        <v>6703</v>
      </c>
      <c r="C6705" s="464">
        <v>45559</v>
      </c>
      <c r="D6705" s="461" t="s">
        <v>107</v>
      </c>
      <c r="E6705" s="529" t="str">
        <f>VLOOKUP(D6705,Y$4:AA6707,2,FALSE)</f>
        <v>غلطک</v>
      </c>
      <c r="F6705" s="529" t="str">
        <f>VLOOKUP(D6705,Y$4:AA6707,3,FALSE)</f>
        <v>شرکتی-دیانتی</v>
      </c>
      <c r="G6705" s="508">
        <v>0</v>
      </c>
      <c r="H6705" s="476"/>
      <c r="I6705" s="477"/>
      <c r="J6705" s="477"/>
      <c r="K6705" s="478"/>
    </row>
    <row r="6706" spans="2:11" x14ac:dyDescent="0.25">
      <c r="B6706" s="457">
        <f t="shared" si="104"/>
        <v>6704</v>
      </c>
      <c r="C6706" s="464">
        <v>45559</v>
      </c>
      <c r="D6706" s="461" t="s">
        <v>285</v>
      </c>
      <c r="E6706" s="529" t="str">
        <f>VLOOKUP(D6706,Y$4:AA6708,2,FALSE)</f>
        <v>غلطک</v>
      </c>
      <c r="F6706" s="529" t="str">
        <f>VLOOKUP(D6706,Y$4:AA6708,3,FALSE)</f>
        <v>شرکتی-شیری</v>
      </c>
      <c r="G6706" s="508">
        <v>0</v>
      </c>
      <c r="H6706" s="476"/>
      <c r="I6706" s="477"/>
      <c r="J6706" s="477"/>
      <c r="K6706" s="478"/>
    </row>
    <row r="6707" spans="2:11" x14ac:dyDescent="0.25">
      <c r="B6707" s="457">
        <f t="shared" si="104"/>
        <v>6705</v>
      </c>
      <c r="C6707" s="464">
        <v>45559</v>
      </c>
      <c r="D6707" s="461" t="s">
        <v>380</v>
      </c>
      <c r="E6707" s="529" t="str">
        <f>VLOOKUP(D6707,Y$4:AA6709,2,FALSE)</f>
        <v>غلطک</v>
      </c>
      <c r="F6707" s="529">
        <f>VLOOKUP(D6707,Y$4:AA6709,3,FALSE)</f>
        <v>0</v>
      </c>
      <c r="G6707" s="508">
        <v>0</v>
      </c>
      <c r="H6707" s="476"/>
      <c r="I6707" s="477"/>
      <c r="J6707" s="477"/>
      <c r="K6707" s="478"/>
    </row>
    <row r="6708" spans="2:11" x14ac:dyDescent="0.25">
      <c r="B6708" s="457">
        <f t="shared" si="104"/>
        <v>6706</v>
      </c>
      <c r="C6708" s="464">
        <v>45559</v>
      </c>
      <c r="D6708" s="461" t="s">
        <v>381</v>
      </c>
      <c r="E6708" s="529" t="str">
        <f>VLOOKUP(D6708,Y$4:AA6710,2,FALSE)</f>
        <v>غلطک</v>
      </c>
      <c r="F6708" s="529">
        <f>VLOOKUP(D6708,Y$4:AA6710,3,FALSE)</f>
        <v>0</v>
      </c>
      <c r="G6708" s="508">
        <v>0</v>
      </c>
      <c r="H6708" s="476"/>
      <c r="I6708" s="477"/>
      <c r="J6708" s="477"/>
      <c r="K6708" s="478"/>
    </row>
    <row r="6709" spans="2:11" x14ac:dyDescent="0.25">
      <c r="B6709" s="457">
        <f t="shared" si="104"/>
        <v>6707</v>
      </c>
      <c r="C6709" s="464">
        <v>45559</v>
      </c>
      <c r="D6709" s="461" t="s">
        <v>91</v>
      </c>
      <c r="E6709" s="529" t="str">
        <f>VLOOKUP(D6709,Y$4:AA6711,2,FALSE)</f>
        <v>کامیون کمپرسی</v>
      </c>
      <c r="F6709" s="529" t="str">
        <f>VLOOKUP(D6709,Y$4:AA6711,3,FALSE)</f>
        <v>شرکتی-یحیی زاده</v>
      </c>
      <c r="G6709" s="508">
        <v>0</v>
      </c>
      <c r="H6709" s="476"/>
      <c r="I6709" s="477"/>
      <c r="J6709" s="477"/>
      <c r="K6709" s="478"/>
    </row>
    <row r="6710" spans="2:11" x14ac:dyDescent="0.25">
      <c r="B6710" s="457">
        <f t="shared" si="104"/>
        <v>6708</v>
      </c>
      <c r="C6710" s="464">
        <v>45559</v>
      </c>
      <c r="D6710" s="461" t="s">
        <v>94</v>
      </c>
      <c r="E6710" s="529" t="str">
        <f>VLOOKUP(D6710,Y$4:AA6712,2,FALSE)</f>
        <v>کامیون کمپرسی</v>
      </c>
      <c r="F6710" s="529" t="str">
        <f>VLOOKUP(D6710,Y$4:AA6712,3,FALSE)</f>
        <v>شرکتی-نوروز غلامی</v>
      </c>
      <c r="G6710" s="508">
        <v>0</v>
      </c>
      <c r="H6710" s="476"/>
      <c r="I6710" s="477"/>
      <c r="J6710" s="477"/>
      <c r="K6710" s="478"/>
    </row>
    <row r="6711" spans="2:11" x14ac:dyDescent="0.25">
      <c r="B6711" s="457">
        <f t="shared" si="104"/>
        <v>6709</v>
      </c>
      <c r="C6711" s="464">
        <v>45559</v>
      </c>
      <c r="D6711" s="461" t="s">
        <v>117</v>
      </c>
      <c r="E6711" s="529" t="str">
        <f>VLOOKUP(D6711,Y$4:AA6713,2,FALSE)</f>
        <v>کامیون کمپرسی</v>
      </c>
      <c r="F6711" s="529" t="str">
        <f>VLOOKUP(D6711,Y$4:AA6713,3,FALSE)</f>
        <v>شرکتی-علیرضا اقلیمی</v>
      </c>
      <c r="G6711" s="508">
        <v>0</v>
      </c>
      <c r="H6711" s="476"/>
      <c r="I6711" s="477"/>
      <c r="J6711" s="477"/>
      <c r="K6711" s="478"/>
    </row>
    <row r="6712" spans="2:11" x14ac:dyDescent="0.25">
      <c r="B6712" s="457">
        <f t="shared" si="104"/>
        <v>6710</v>
      </c>
      <c r="C6712" s="464">
        <v>45559</v>
      </c>
      <c r="D6712" s="461" t="s">
        <v>130</v>
      </c>
      <c r="E6712" s="529" t="str">
        <f>VLOOKUP(D6712,Y$4:AA6714,2,FALSE)</f>
        <v>تانکر ابپاش بنز</v>
      </c>
      <c r="F6712" s="529" t="str">
        <f>VLOOKUP(D6712,Y$4:AA6714,3,FALSE)</f>
        <v>شرکتی-بارانی</v>
      </c>
      <c r="G6712" s="508">
        <v>46</v>
      </c>
      <c r="H6712" s="476"/>
      <c r="I6712" s="477"/>
      <c r="J6712" s="477"/>
      <c r="K6712" s="478"/>
    </row>
    <row r="6713" spans="2:11" x14ac:dyDescent="0.25">
      <c r="B6713" s="457">
        <f t="shared" ref="B6713:B6776" si="105">ROW()-2</f>
        <v>6711</v>
      </c>
      <c r="C6713" s="464">
        <v>45559</v>
      </c>
      <c r="D6713" s="461" t="s">
        <v>96</v>
      </c>
      <c r="E6713" s="529" t="str">
        <f>VLOOKUP(D6713,Y$4:AA6715,2,FALSE)</f>
        <v>تانکر ابپاش بنز</v>
      </c>
      <c r="F6713" s="529" t="str">
        <f>VLOOKUP(D6713,Y$4:AA6715,3,FALSE)</f>
        <v>شرکتی-میامی</v>
      </c>
      <c r="G6713" s="508">
        <v>68</v>
      </c>
      <c r="H6713" s="476"/>
      <c r="I6713" s="477"/>
      <c r="J6713" s="477"/>
      <c r="K6713" s="478"/>
    </row>
    <row r="6714" spans="2:11" x14ac:dyDescent="0.25">
      <c r="B6714" s="457">
        <f t="shared" si="105"/>
        <v>6712</v>
      </c>
      <c r="C6714" s="464">
        <v>45559</v>
      </c>
      <c r="D6714" s="461" t="s">
        <v>114</v>
      </c>
      <c r="E6714" s="529" t="str">
        <f>VLOOKUP(D6714,Y$4:AA6716,2,FALSE)</f>
        <v>تانکر سوخت بنز</v>
      </c>
      <c r="F6714" s="529" t="str">
        <f>VLOOKUP(D6714,Y$4:AA6716,3,FALSE)</f>
        <v>شرکتی-برات زاده- از تاریخ 1 تیرماه</v>
      </c>
      <c r="G6714" s="508">
        <v>0</v>
      </c>
      <c r="H6714" s="476"/>
      <c r="I6714" s="477"/>
      <c r="J6714" s="477"/>
      <c r="K6714" s="478"/>
    </row>
    <row r="6715" spans="2:11" x14ac:dyDescent="0.25">
      <c r="B6715" s="457">
        <f t="shared" si="105"/>
        <v>6713</v>
      </c>
      <c r="C6715" s="464">
        <v>45559</v>
      </c>
      <c r="D6715" s="456" t="s">
        <v>399</v>
      </c>
      <c r="E6715" s="529" t="str">
        <f>VLOOKUP(D6715,Y$4:AA6717,2,FALSE)</f>
        <v xml:space="preserve"> لودر</v>
      </c>
      <c r="F6715" s="529" t="str">
        <f>VLOOKUP(D6715,Y$4:AA6717,3,FALSE)</f>
        <v>شرکتی-پیروزی</v>
      </c>
      <c r="G6715" s="508">
        <v>0</v>
      </c>
      <c r="H6715" s="476"/>
      <c r="I6715" s="477"/>
      <c r="J6715" s="477"/>
      <c r="K6715" s="478"/>
    </row>
    <row r="6716" spans="2:11" x14ac:dyDescent="0.25">
      <c r="B6716" s="457">
        <f t="shared" si="105"/>
        <v>6714</v>
      </c>
      <c r="C6716" s="464">
        <v>45559</v>
      </c>
      <c r="D6716" s="461" t="s">
        <v>158</v>
      </c>
      <c r="E6716" s="529" t="str">
        <f>VLOOKUP(D6716,Y$4:AA6718,2,FALSE)</f>
        <v>بیل مکانیکی</v>
      </c>
      <c r="F6716" s="529" t="str">
        <f>VLOOKUP(D6716,Y$4:AA6718,3,FALSE)</f>
        <v>تکبری</v>
      </c>
      <c r="G6716" s="508">
        <v>0</v>
      </c>
      <c r="H6716" s="476"/>
      <c r="I6716" s="477"/>
      <c r="J6716" s="477"/>
      <c r="K6716" s="478"/>
    </row>
    <row r="6717" spans="2:11" x14ac:dyDescent="0.25">
      <c r="B6717" s="457">
        <f t="shared" si="105"/>
        <v>6715</v>
      </c>
      <c r="C6717" s="464">
        <v>45559</v>
      </c>
      <c r="D6717" s="461" t="s">
        <v>144</v>
      </c>
      <c r="E6717" s="529" t="str">
        <f>VLOOKUP(D6717,Y$4:AA6719,2,FALSE)</f>
        <v>بلدوزر D85</v>
      </c>
      <c r="F6717" s="529" t="str">
        <f>VLOOKUP(D6717,Y$4:AA6719,3,FALSE)</f>
        <v>اکبری</v>
      </c>
      <c r="G6717" s="508">
        <v>0</v>
      </c>
      <c r="H6717" s="476"/>
      <c r="I6717" s="477"/>
      <c r="J6717" s="477"/>
      <c r="K6717" s="478"/>
    </row>
    <row r="6718" spans="2:11" x14ac:dyDescent="0.25">
      <c r="B6718" s="457">
        <f t="shared" si="105"/>
        <v>6716</v>
      </c>
      <c r="C6718" s="464">
        <v>45559</v>
      </c>
      <c r="D6718" s="461" t="s">
        <v>146</v>
      </c>
      <c r="E6718" s="529" t="str">
        <f>VLOOKUP(D6718,Y$4:AA6720,2,FALSE)</f>
        <v>بلدوزر D85</v>
      </c>
      <c r="F6718" s="529" t="str">
        <f>VLOOKUP(D6718,Y$4:AA6720,3,FALSE)</f>
        <v>اکبری</v>
      </c>
      <c r="G6718" s="508">
        <v>176</v>
      </c>
      <c r="H6718" s="476"/>
      <c r="I6718" s="477"/>
      <c r="J6718" s="477"/>
      <c r="K6718" s="478"/>
    </row>
    <row r="6719" spans="2:11" x14ac:dyDescent="0.25">
      <c r="B6719" s="457">
        <f t="shared" si="105"/>
        <v>6717</v>
      </c>
      <c r="C6719" s="464">
        <v>45559</v>
      </c>
      <c r="D6719" s="461" t="s">
        <v>147</v>
      </c>
      <c r="E6719" s="529" t="str">
        <f>VLOOKUP(D6719,Y$4:AA6721,2,FALSE)</f>
        <v>بلدوزر کاترپیلار D8</v>
      </c>
      <c r="F6719" s="529" t="str">
        <f>VLOOKUP(D6719,Y$4:AA6721,3,FALSE)</f>
        <v>حسن پور</v>
      </c>
      <c r="G6719" s="508">
        <v>0</v>
      </c>
      <c r="H6719" s="476"/>
      <c r="I6719" s="477"/>
      <c r="J6719" s="477"/>
      <c r="K6719" s="478"/>
    </row>
    <row r="6720" spans="2:11" x14ac:dyDescent="0.25">
      <c r="B6720" s="457">
        <f t="shared" si="105"/>
        <v>6718</v>
      </c>
      <c r="C6720" s="464">
        <v>45559</v>
      </c>
      <c r="D6720" s="461" t="s">
        <v>162</v>
      </c>
      <c r="E6720" s="529" t="str">
        <f>VLOOKUP(D6720,Y$4:AA6722,2,FALSE)</f>
        <v>بیل مکانیکی</v>
      </c>
      <c r="F6720" s="529" t="str">
        <f>VLOOKUP(D6720,Y$4:AA6722,3,FALSE)</f>
        <v>رضاپور</v>
      </c>
      <c r="G6720" s="508">
        <v>128</v>
      </c>
      <c r="H6720" s="476"/>
      <c r="I6720" s="477"/>
      <c r="J6720" s="477"/>
      <c r="K6720" s="478"/>
    </row>
    <row r="6721" spans="2:11" x14ac:dyDescent="0.25">
      <c r="B6721" s="457">
        <f t="shared" si="105"/>
        <v>6719</v>
      </c>
      <c r="C6721" s="464">
        <v>45559</v>
      </c>
      <c r="D6721" s="461" t="s">
        <v>398</v>
      </c>
      <c r="E6721" s="529" t="str">
        <f>VLOOKUP(D6721,Y$4:AA6723,2,FALSE)</f>
        <v>بلدوزر</v>
      </c>
      <c r="F6721" s="529" t="str">
        <f>VLOOKUP(D6721,Y$4:AA6723,3,FALSE)</f>
        <v>جواد رضاپور</v>
      </c>
      <c r="G6721" s="508">
        <v>117</v>
      </c>
      <c r="H6721" s="476"/>
      <c r="I6721" s="477"/>
      <c r="J6721" s="477"/>
      <c r="K6721" s="478"/>
    </row>
    <row r="6722" spans="2:11" x14ac:dyDescent="0.25">
      <c r="B6722" s="457">
        <f t="shared" si="105"/>
        <v>6720</v>
      </c>
      <c r="C6722" s="464">
        <v>45559</v>
      </c>
      <c r="D6722" s="461" t="s">
        <v>149</v>
      </c>
      <c r="E6722" s="529" t="str">
        <f>VLOOKUP(D6722,Y$4:AA6724,2,FALSE)</f>
        <v>لودر ZL50</v>
      </c>
      <c r="F6722" s="529" t="str">
        <f>VLOOKUP(D6722,Y$4:AA6724,3,FALSE)</f>
        <v>میرزایی</v>
      </c>
      <c r="G6722" s="508">
        <v>0</v>
      </c>
      <c r="H6722" s="476"/>
      <c r="I6722" s="477"/>
      <c r="J6722" s="477"/>
      <c r="K6722" s="478"/>
    </row>
    <row r="6723" spans="2:11" x14ac:dyDescent="0.25">
      <c r="B6723" s="457">
        <f t="shared" si="105"/>
        <v>6721</v>
      </c>
      <c r="C6723" s="464">
        <v>45559</v>
      </c>
      <c r="D6723" s="461" t="s">
        <v>150</v>
      </c>
      <c r="E6723" s="529" t="str">
        <f>VLOOKUP(D6723,Y$4:AA6725,2,FALSE)</f>
        <v>کامیون کمپرسی</v>
      </c>
      <c r="F6723" s="529" t="str">
        <f>VLOOKUP(D6723,Y$4:AA6725,3,FALSE)</f>
        <v>میرزایی</v>
      </c>
      <c r="G6723" s="508">
        <v>0</v>
      </c>
      <c r="H6723" s="476"/>
      <c r="I6723" s="477"/>
      <c r="J6723" s="477"/>
      <c r="K6723" s="478"/>
    </row>
    <row r="6724" spans="2:11" x14ac:dyDescent="0.25">
      <c r="B6724" s="457">
        <f t="shared" si="105"/>
        <v>6722</v>
      </c>
      <c r="C6724" s="464">
        <v>45559</v>
      </c>
      <c r="D6724" s="461" t="s">
        <v>152</v>
      </c>
      <c r="E6724" s="529" t="str">
        <f>VLOOKUP(D6724,Y$4:AA6726,2,FALSE)</f>
        <v>کامیون کمپرسی</v>
      </c>
      <c r="F6724" s="529" t="str">
        <f>VLOOKUP(D6724,Y$4:AA6726,3,FALSE)</f>
        <v>میرزایی</v>
      </c>
      <c r="G6724" s="508">
        <v>0</v>
      </c>
      <c r="H6724" s="476"/>
      <c r="I6724" s="477"/>
      <c r="J6724" s="477"/>
      <c r="K6724" s="478"/>
    </row>
    <row r="6725" spans="2:11" x14ac:dyDescent="0.25">
      <c r="B6725" s="457">
        <f t="shared" si="105"/>
        <v>6723</v>
      </c>
      <c r="C6725" s="464">
        <v>45559</v>
      </c>
      <c r="D6725" s="461" t="s">
        <v>153</v>
      </c>
      <c r="E6725" s="529" t="str">
        <f>VLOOKUP(D6725,Y$4:AA6727,2,FALSE)</f>
        <v>کامیون کمپرسی</v>
      </c>
      <c r="F6725" s="529" t="str">
        <f>VLOOKUP(D6725,Y$4:AA6727,3,FALSE)</f>
        <v>میرزایی</v>
      </c>
      <c r="G6725" s="508">
        <v>0</v>
      </c>
      <c r="H6725" s="476"/>
      <c r="I6725" s="477"/>
      <c r="J6725" s="477"/>
      <c r="K6725" s="478"/>
    </row>
    <row r="6726" spans="2:11" x14ac:dyDescent="0.25">
      <c r="B6726" s="457">
        <f t="shared" si="105"/>
        <v>6724</v>
      </c>
      <c r="C6726" s="464">
        <v>45559</v>
      </c>
      <c r="D6726" s="461" t="s">
        <v>137</v>
      </c>
      <c r="E6726" s="529" t="str">
        <f>VLOOKUP(D6726,Y$4:AA6728,2,FALSE)</f>
        <v>بیل مکانیکی</v>
      </c>
      <c r="F6726" s="529" t="str">
        <f>VLOOKUP(D6726,Y$4:AA6728,3,FALSE)</f>
        <v>انصاری</v>
      </c>
      <c r="G6726" s="508">
        <v>221</v>
      </c>
      <c r="H6726" s="476"/>
      <c r="I6726" s="477"/>
      <c r="J6726" s="477"/>
      <c r="K6726" s="478"/>
    </row>
    <row r="6727" spans="2:11" x14ac:dyDescent="0.25">
      <c r="B6727" s="457">
        <f t="shared" si="105"/>
        <v>6725</v>
      </c>
      <c r="C6727" s="464">
        <v>45559</v>
      </c>
      <c r="D6727" s="461" t="s">
        <v>139</v>
      </c>
      <c r="E6727" s="529" t="str">
        <f>VLOOKUP(D6727,Y$4:AA6729,2,FALSE)</f>
        <v>بیل مکانیکی</v>
      </c>
      <c r="F6727" s="529" t="str">
        <f>VLOOKUP(D6727,Y$4:AA6729,3,FALSE)</f>
        <v>انصاری</v>
      </c>
      <c r="G6727" s="508">
        <v>119</v>
      </c>
      <c r="H6727" s="476"/>
      <c r="I6727" s="477"/>
      <c r="J6727" s="477"/>
      <c r="K6727" s="478"/>
    </row>
    <row r="6728" spans="2:11" x14ac:dyDescent="0.25">
      <c r="B6728" s="457">
        <f t="shared" si="105"/>
        <v>6726</v>
      </c>
      <c r="C6728" s="464">
        <v>45559</v>
      </c>
      <c r="D6728" s="461" t="s">
        <v>141</v>
      </c>
      <c r="E6728" s="529" t="str">
        <f>VLOOKUP(D6728,Y$4:AA6730,2,FALSE)</f>
        <v>کامیون کمپرسی</v>
      </c>
      <c r="F6728" s="529" t="str">
        <f>VLOOKUP(D6728,Y$4:AA6730,3,FALSE)</f>
        <v>انصاری</v>
      </c>
      <c r="G6728" s="508">
        <v>0</v>
      </c>
      <c r="H6728" s="476"/>
      <c r="I6728" s="477"/>
      <c r="J6728" s="477"/>
      <c r="K6728" s="478"/>
    </row>
    <row r="6729" spans="2:11" x14ac:dyDescent="0.25">
      <c r="B6729" s="457">
        <f t="shared" si="105"/>
        <v>6727</v>
      </c>
      <c r="C6729" s="464">
        <v>45559</v>
      </c>
      <c r="D6729" s="461" t="s">
        <v>142</v>
      </c>
      <c r="E6729" s="529" t="str">
        <f>VLOOKUP(D6729,Y$4:AA6731,2,FALSE)</f>
        <v>کامیون کمپرسی</v>
      </c>
      <c r="F6729" s="529" t="str">
        <f>VLOOKUP(D6729,Y$4:AA6731,3,FALSE)</f>
        <v>انصاری</v>
      </c>
      <c r="G6729" s="508">
        <v>0</v>
      </c>
      <c r="H6729" s="476"/>
      <c r="I6729" s="477"/>
      <c r="J6729" s="477"/>
      <c r="K6729" s="478"/>
    </row>
    <row r="6730" spans="2:11" x14ac:dyDescent="0.25">
      <c r="B6730" s="457">
        <f t="shared" si="105"/>
        <v>6728</v>
      </c>
      <c r="C6730" s="464">
        <v>45559</v>
      </c>
      <c r="D6730" s="461" t="s">
        <v>143</v>
      </c>
      <c r="E6730" s="529" t="str">
        <f>VLOOKUP(D6730,Y$4:AA6732,2,FALSE)</f>
        <v>کامیون کمپرسی</v>
      </c>
      <c r="F6730" s="529" t="str">
        <f>VLOOKUP(D6730,Y$4:AA6732,3,FALSE)</f>
        <v>انصاری</v>
      </c>
      <c r="G6730" s="508">
        <v>0</v>
      </c>
      <c r="H6730" s="476"/>
      <c r="I6730" s="477"/>
      <c r="J6730" s="477"/>
      <c r="K6730" s="478"/>
    </row>
    <row r="6731" spans="2:11" x14ac:dyDescent="0.25">
      <c r="B6731" s="457">
        <f t="shared" si="105"/>
        <v>6729</v>
      </c>
      <c r="C6731" s="464">
        <v>45559</v>
      </c>
      <c r="D6731" s="461" t="s">
        <v>136</v>
      </c>
      <c r="E6731" s="529" t="str">
        <f>VLOOKUP(D6731,Y$4:AA6733,2,FALSE)</f>
        <v>بلدوزر</v>
      </c>
      <c r="F6731" s="529" t="str">
        <f>VLOOKUP(D6731,Y$4:AA6733,3,FALSE)</f>
        <v>انصاری</v>
      </c>
      <c r="G6731" s="508">
        <v>220</v>
      </c>
      <c r="H6731" s="476"/>
      <c r="I6731" s="477"/>
      <c r="J6731" s="477"/>
      <c r="K6731" s="478"/>
    </row>
    <row r="6732" spans="2:11" x14ac:dyDescent="0.25">
      <c r="B6732" s="457">
        <f t="shared" si="105"/>
        <v>6730</v>
      </c>
      <c r="C6732" s="464">
        <v>45559</v>
      </c>
      <c r="D6732" s="461" t="s">
        <v>286</v>
      </c>
      <c r="E6732" s="529" t="str">
        <f>VLOOKUP(D6732,Y$4:AA6734,2,FALSE)</f>
        <v>بلدوزر</v>
      </c>
      <c r="F6732" s="529" t="str">
        <f>VLOOKUP(D6732,Y$4:AA6734,3,FALSE)</f>
        <v>انصاری</v>
      </c>
      <c r="G6732" s="508">
        <v>0</v>
      </c>
      <c r="H6732" s="476"/>
      <c r="I6732" s="477"/>
      <c r="J6732" s="477"/>
      <c r="K6732" s="478"/>
    </row>
    <row r="6733" spans="2:11" x14ac:dyDescent="0.25">
      <c r="B6733" s="457">
        <f t="shared" si="105"/>
        <v>6731</v>
      </c>
      <c r="C6733" s="464">
        <v>45559</v>
      </c>
      <c r="D6733" s="461" t="s">
        <v>155</v>
      </c>
      <c r="E6733" s="529" t="str">
        <f>VLOOKUP(D6733,Y$4:AA6735,2,FALSE)</f>
        <v>لودر</v>
      </c>
      <c r="F6733" s="529" t="str">
        <f>VLOOKUP(D6733,Y$4:AA6735,3,FALSE)</f>
        <v>صداقت</v>
      </c>
      <c r="G6733" s="508">
        <v>99</v>
      </c>
      <c r="H6733" s="476"/>
      <c r="I6733" s="477"/>
      <c r="J6733" s="477"/>
      <c r="K6733" s="478"/>
    </row>
    <row r="6734" spans="2:11" x14ac:dyDescent="0.25">
      <c r="B6734" s="457">
        <f t="shared" si="105"/>
        <v>6732</v>
      </c>
      <c r="C6734" s="464">
        <v>45559</v>
      </c>
      <c r="D6734" s="461" t="s">
        <v>156</v>
      </c>
      <c r="E6734" s="529" t="str">
        <f>VLOOKUP(D6734,Y$4:AA6736,2,FALSE)</f>
        <v>کامیون کمپرسی</v>
      </c>
      <c r="F6734" s="529" t="str">
        <f>VLOOKUP(D6734,Y$4:AA6736,3,FALSE)</f>
        <v>صداقت</v>
      </c>
      <c r="G6734" s="508">
        <v>0</v>
      </c>
      <c r="H6734" s="476"/>
      <c r="I6734" s="477"/>
      <c r="J6734" s="477"/>
      <c r="K6734" s="478"/>
    </row>
    <row r="6735" spans="2:11" x14ac:dyDescent="0.25">
      <c r="B6735" s="457">
        <f t="shared" si="105"/>
        <v>6733</v>
      </c>
      <c r="C6735" s="464">
        <v>45559</v>
      </c>
      <c r="D6735" s="461" t="s">
        <v>157</v>
      </c>
      <c r="E6735" s="529" t="str">
        <f>VLOOKUP(D6735,Y$4:AA6737,2,FALSE)</f>
        <v>کامیون کمپرسی</v>
      </c>
      <c r="F6735" s="529" t="str">
        <f>VLOOKUP(D6735,Y$4:AA6737,3,FALSE)</f>
        <v>صداقت</v>
      </c>
      <c r="G6735" s="508">
        <v>100</v>
      </c>
      <c r="H6735" s="476"/>
      <c r="I6735" s="477"/>
      <c r="J6735" s="477"/>
      <c r="K6735" s="478"/>
    </row>
    <row r="6736" spans="2:11" x14ac:dyDescent="0.25">
      <c r="B6736" s="457">
        <f t="shared" si="105"/>
        <v>6734</v>
      </c>
      <c r="C6736" s="464">
        <v>45559</v>
      </c>
      <c r="D6736" s="461" t="s">
        <v>302</v>
      </c>
      <c r="E6736" s="529" t="str">
        <f>VLOOKUP(D6736,Y$4:AA6738,2,FALSE)</f>
        <v>کامیون کمپرسی</v>
      </c>
      <c r="F6736" s="529" t="str">
        <f>VLOOKUP(D6736,Y$4:AA6738,3,FALSE)</f>
        <v>صداقت</v>
      </c>
      <c r="G6736" s="508">
        <v>0</v>
      </c>
      <c r="H6736" s="476"/>
      <c r="I6736" s="477"/>
      <c r="J6736" s="477"/>
      <c r="K6736" s="478"/>
    </row>
    <row r="6737" spans="2:11" x14ac:dyDescent="0.25">
      <c r="B6737" s="457">
        <f t="shared" si="105"/>
        <v>6735</v>
      </c>
      <c r="C6737" s="464">
        <v>45559</v>
      </c>
      <c r="D6737" s="461" t="s">
        <v>266</v>
      </c>
      <c r="E6737" s="529" t="str">
        <f>VLOOKUP(D6737,Y$4:AA6739,2,FALSE)</f>
        <v>کامیون کمپرسی</v>
      </c>
      <c r="F6737" s="529" t="str">
        <f>VLOOKUP(D6737,Y$4:AA6739,3,FALSE)</f>
        <v>انصاری</v>
      </c>
      <c r="G6737" s="508">
        <v>155</v>
      </c>
      <c r="H6737" s="476"/>
      <c r="I6737" s="477"/>
      <c r="J6737" s="477"/>
      <c r="K6737" s="478"/>
    </row>
    <row r="6738" spans="2:11" x14ac:dyDescent="0.25">
      <c r="B6738" s="457">
        <f t="shared" si="105"/>
        <v>6736</v>
      </c>
      <c r="C6738" s="464">
        <v>45559</v>
      </c>
      <c r="D6738" s="461" t="s">
        <v>267</v>
      </c>
      <c r="E6738" s="529" t="str">
        <f>VLOOKUP(D6738,Y$4:AA6740,2,FALSE)</f>
        <v>کامیون کمپرسی</v>
      </c>
      <c r="F6738" s="529" t="str">
        <f>VLOOKUP(D6738,Y$4:AA6740,3,FALSE)</f>
        <v>انصاری</v>
      </c>
      <c r="G6738" s="508">
        <v>0</v>
      </c>
      <c r="H6738" s="476"/>
      <c r="I6738" s="477"/>
      <c r="J6738" s="477"/>
      <c r="K6738" s="478"/>
    </row>
    <row r="6739" spans="2:11" x14ac:dyDescent="0.25">
      <c r="B6739" s="457">
        <f t="shared" si="105"/>
        <v>6737</v>
      </c>
      <c r="C6739" s="464">
        <v>45559</v>
      </c>
      <c r="D6739" s="461" t="s">
        <v>258</v>
      </c>
      <c r="E6739" s="529" t="str">
        <f>VLOOKUP(D6739,Y$4:AA6741,2,FALSE)</f>
        <v>کامیون کمپرسی</v>
      </c>
      <c r="F6739" s="529" t="str">
        <f>VLOOKUP(D6739,Y$4:AA6741,3,FALSE)</f>
        <v>انصاری</v>
      </c>
      <c r="G6739" s="508">
        <v>235</v>
      </c>
      <c r="H6739" s="476"/>
      <c r="I6739" s="477"/>
      <c r="J6739" s="477"/>
      <c r="K6739" s="478"/>
    </row>
    <row r="6740" spans="2:11" x14ac:dyDescent="0.25">
      <c r="B6740" s="457">
        <f t="shared" si="105"/>
        <v>6738</v>
      </c>
      <c r="C6740" s="464">
        <v>45559</v>
      </c>
      <c r="D6740" s="461" t="s">
        <v>179</v>
      </c>
      <c r="E6740" s="529" t="str">
        <f>VLOOKUP(D6740,Y$4:AA6742,2,FALSE)</f>
        <v>تانکر آب</v>
      </c>
      <c r="F6740" s="529" t="str">
        <f>VLOOKUP(D6740,Y$4:AA6742,3,FALSE)</f>
        <v>گلپایگانی</v>
      </c>
      <c r="G6740" s="508">
        <v>0</v>
      </c>
      <c r="H6740" s="476"/>
      <c r="I6740" s="477"/>
      <c r="J6740" s="477"/>
      <c r="K6740" s="478"/>
    </row>
    <row r="6741" spans="2:11" x14ac:dyDescent="0.25">
      <c r="B6741" s="457">
        <f t="shared" si="105"/>
        <v>6739</v>
      </c>
      <c r="C6741" s="464">
        <v>45559</v>
      </c>
      <c r="D6741" s="461" t="s">
        <v>164</v>
      </c>
      <c r="E6741" s="529" t="str">
        <f>VLOOKUP(D6741,Y$4:AA6743,2,FALSE)</f>
        <v>گریدر 14G</v>
      </c>
      <c r="F6741" s="529" t="str">
        <f>VLOOKUP(D6741,Y$4:AA6743,3,FALSE)</f>
        <v>محمد پور</v>
      </c>
      <c r="G6741" s="508">
        <v>141</v>
      </c>
      <c r="H6741" s="476"/>
      <c r="I6741" s="477"/>
      <c r="J6741" s="477"/>
      <c r="K6741" s="478"/>
    </row>
    <row r="6742" spans="2:11" x14ac:dyDescent="0.25">
      <c r="B6742" s="457">
        <f t="shared" si="105"/>
        <v>6740</v>
      </c>
      <c r="C6742" s="464">
        <v>45559</v>
      </c>
      <c r="D6742" s="461" t="s">
        <v>168</v>
      </c>
      <c r="E6742" s="529" t="str">
        <f>VLOOKUP(D6742,Y$4:AA6744,2,FALSE)</f>
        <v>غلطک کششی</v>
      </c>
      <c r="F6742" s="529" t="str">
        <f>VLOOKUP(D6742,Y$4:AA6744,3,FALSE)</f>
        <v>محمد پور</v>
      </c>
      <c r="G6742" s="508">
        <v>52</v>
      </c>
      <c r="H6742" s="476"/>
      <c r="I6742" s="477"/>
      <c r="J6742" s="477"/>
      <c r="K6742" s="478"/>
    </row>
    <row r="6743" spans="2:11" x14ac:dyDescent="0.25">
      <c r="B6743" s="457">
        <f t="shared" si="105"/>
        <v>6741</v>
      </c>
      <c r="C6743" s="464">
        <v>45559</v>
      </c>
      <c r="D6743" s="461" t="s">
        <v>171</v>
      </c>
      <c r="E6743" s="529" t="str">
        <f>VLOOKUP(D6743,Y$4:AA6745,2,FALSE)</f>
        <v>غلطک کششی</v>
      </c>
      <c r="F6743" s="529" t="str">
        <f>VLOOKUP(D6743,Y$4:AA6745,3,FALSE)</f>
        <v>محمد پور</v>
      </c>
      <c r="G6743" s="508">
        <v>43</v>
      </c>
      <c r="H6743" s="476"/>
      <c r="I6743" s="477"/>
      <c r="J6743" s="477"/>
      <c r="K6743" s="478"/>
    </row>
    <row r="6744" spans="2:11" x14ac:dyDescent="0.25">
      <c r="B6744" s="457">
        <f t="shared" si="105"/>
        <v>6742</v>
      </c>
      <c r="C6744" s="464">
        <v>45559</v>
      </c>
      <c r="D6744" s="461" t="s">
        <v>172</v>
      </c>
      <c r="E6744" s="529" t="str">
        <f>VLOOKUP(D6744,Y$4:AA6746,2,FALSE)</f>
        <v>لودر</v>
      </c>
      <c r="F6744" s="529" t="str">
        <f>VLOOKUP(D6744,Y$4:AA6746,3,FALSE)</f>
        <v>محمد پور</v>
      </c>
      <c r="G6744" s="508">
        <v>172</v>
      </c>
      <c r="H6744" s="476"/>
      <c r="I6744" s="477"/>
      <c r="J6744" s="477"/>
      <c r="K6744" s="478"/>
    </row>
    <row r="6745" spans="2:11" x14ac:dyDescent="0.25">
      <c r="B6745" s="457">
        <f t="shared" si="105"/>
        <v>6743</v>
      </c>
      <c r="C6745" s="464">
        <v>45559</v>
      </c>
      <c r="D6745" s="461" t="s">
        <v>173</v>
      </c>
      <c r="E6745" s="529" t="str">
        <f>VLOOKUP(D6745,Y$4:AA6747,2,FALSE)</f>
        <v>تانکر آب</v>
      </c>
      <c r="F6745" s="529" t="str">
        <f>VLOOKUP(D6745,Y$4:AA6747,3,FALSE)</f>
        <v>محمد پور</v>
      </c>
      <c r="G6745" s="508">
        <v>0</v>
      </c>
      <c r="H6745" s="476"/>
      <c r="I6745" s="477"/>
      <c r="J6745" s="477"/>
      <c r="K6745" s="478"/>
    </row>
    <row r="6746" spans="2:11" x14ac:dyDescent="0.25">
      <c r="B6746" s="457">
        <f t="shared" si="105"/>
        <v>6744</v>
      </c>
      <c r="C6746" s="464">
        <v>45559</v>
      </c>
      <c r="D6746" s="461" t="s">
        <v>174</v>
      </c>
      <c r="E6746" s="529" t="str">
        <f>VLOOKUP(D6746,Y$4:AA6748,2,FALSE)</f>
        <v>غلطک پاچه بزی</v>
      </c>
      <c r="F6746" s="529" t="str">
        <f>VLOOKUP(D6746,Y$4:AA6748,3,FALSE)</f>
        <v>محمد پور</v>
      </c>
      <c r="G6746" s="508">
        <v>0</v>
      </c>
      <c r="H6746" s="476"/>
      <c r="I6746" s="477"/>
      <c r="J6746" s="477"/>
      <c r="K6746" s="478"/>
    </row>
    <row r="6747" spans="2:11" x14ac:dyDescent="0.25">
      <c r="B6747" s="457">
        <f t="shared" si="105"/>
        <v>6745</v>
      </c>
      <c r="C6747" s="464">
        <v>45559</v>
      </c>
      <c r="D6747" s="461" t="s">
        <v>176</v>
      </c>
      <c r="E6747" s="529" t="str">
        <f>VLOOKUP(D6747,Y$4:AA6749,2,FALSE)</f>
        <v>بلدوزر</v>
      </c>
      <c r="F6747" s="529" t="str">
        <f>VLOOKUP(D6747,Y$4:AA6749,3,FALSE)</f>
        <v>محمد پور</v>
      </c>
      <c r="G6747" s="508">
        <v>237</v>
      </c>
      <c r="H6747" s="476"/>
      <c r="I6747" s="477"/>
      <c r="J6747" s="477"/>
      <c r="K6747" s="478"/>
    </row>
    <row r="6748" spans="2:11" x14ac:dyDescent="0.25">
      <c r="B6748" s="457">
        <f t="shared" si="105"/>
        <v>6746</v>
      </c>
      <c r="C6748" s="464">
        <v>45559</v>
      </c>
      <c r="D6748" s="461" t="s">
        <v>177</v>
      </c>
      <c r="E6748" s="529" t="str">
        <f>VLOOKUP(D6748,Y$4:AA6750,2,FALSE)</f>
        <v>کمپرسی جفت</v>
      </c>
      <c r="F6748" s="529" t="str">
        <f>VLOOKUP(D6748,Y$4:AA6750,3,FALSE)</f>
        <v>محمد پور</v>
      </c>
      <c r="G6748" s="508">
        <v>164</v>
      </c>
      <c r="H6748" s="476"/>
      <c r="I6748" s="477"/>
      <c r="J6748" s="477"/>
      <c r="K6748" s="478"/>
    </row>
    <row r="6749" spans="2:11" x14ac:dyDescent="0.25">
      <c r="B6749" s="457">
        <f t="shared" si="105"/>
        <v>6747</v>
      </c>
      <c r="C6749" s="464">
        <v>45559</v>
      </c>
      <c r="D6749" s="461" t="s">
        <v>270</v>
      </c>
      <c r="E6749" s="529" t="str">
        <f>VLOOKUP(D6749,Y$4:AA6751,2,FALSE)</f>
        <v>کمپرسی جفت</v>
      </c>
      <c r="F6749" s="529" t="str">
        <f>VLOOKUP(D6749,Y$4:AA6751,3,FALSE)</f>
        <v>محمد پور</v>
      </c>
      <c r="G6749" s="508">
        <v>0</v>
      </c>
      <c r="H6749" s="476"/>
      <c r="I6749" s="477"/>
      <c r="J6749" s="477"/>
      <c r="K6749" s="478"/>
    </row>
    <row r="6750" spans="2:11" x14ac:dyDescent="0.25">
      <c r="B6750" s="457">
        <f t="shared" si="105"/>
        <v>6748</v>
      </c>
      <c r="C6750" s="464">
        <v>45559</v>
      </c>
      <c r="D6750" s="461" t="s">
        <v>268</v>
      </c>
      <c r="E6750" s="529" t="str">
        <f>VLOOKUP(D6750,Y$4:AA6752,2,FALSE)</f>
        <v>کمپرسی تک</v>
      </c>
      <c r="F6750" s="529" t="str">
        <f>VLOOKUP(D6750,Y$4:AA6752,3,FALSE)</f>
        <v>محمد پور</v>
      </c>
      <c r="G6750" s="508">
        <v>0</v>
      </c>
      <c r="H6750" s="476"/>
      <c r="I6750" s="477"/>
      <c r="J6750" s="477"/>
      <c r="K6750" s="478"/>
    </row>
    <row r="6751" spans="2:11" x14ac:dyDescent="0.25">
      <c r="B6751" s="457">
        <f t="shared" si="105"/>
        <v>6749</v>
      </c>
      <c r="C6751" s="464">
        <v>45559</v>
      </c>
      <c r="D6751" s="461" t="s">
        <v>260</v>
      </c>
      <c r="E6751" s="529" t="str">
        <f>VLOOKUP(D6751,Y$4:AA6753,2,FALSE)</f>
        <v>تانکر آب</v>
      </c>
      <c r="F6751" s="529" t="str">
        <f>VLOOKUP(D6751,Y$4:AA6753,3,FALSE)</f>
        <v>محمد پور</v>
      </c>
      <c r="G6751" s="508">
        <v>210</v>
      </c>
      <c r="H6751" s="476"/>
      <c r="I6751" s="477"/>
      <c r="J6751" s="477"/>
      <c r="K6751" s="478"/>
    </row>
    <row r="6752" spans="2:11" x14ac:dyDescent="0.25">
      <c r="B6752" s="457">
        <f t="shared" si="105"/>
        <v>6750</v>
      </c>
      <c r="C6752" s="464">
        <v>45559</v>
      </c>
      <c r="D6752" s="461" t="s">
        <v>284</v>
      </c>
      <c r="E6752" s="529" t="str">
        <f>VLOOKUP(D6752,Y$4:AA6754,2,FALSE)</f>
        <v>کمپرسی جفت</v>
      </c>
      <c r="F6752" s="529" t="str">
        <f>VLOOKUP(D6752,Y$4:AA6754,3,FALSE)</f>
        <v>محمد پور</v>
      </c>
      <c r="G6752" s="508">
        <v>136</v>
      </c>
      <c r="H6752" s="476"/>
      <c r="I6752" s="477"/>
      <c r="J6752" s="477"/>
      <c r="K6752" s="478"/>
    </row>
    <row r="6753" spans="2:11" x14ac:dyDescent="0.25">
      <c r="B6753" s="457">
        <f t="shared" si="105"/>
        <v>6751</v>
      </c>
      <c r="C6753" s="464">
        <v>45559</v>
      </c>
      <c r="D6753" s="461" t="s">
        <v>359</v>
      </c>
      <c r="E6753" s="529" t="str">
        <f>VLOOKUP(D6753,Y$4:AA6755,2,FALSE)</f>
        <v>کمپرسی جفت</v>
      </c>
      <c r="F6753" s="529" t="str">
        <f>VLOOKUP(D6753,Y$4:AA6755,3,FALSE)</f>
        <v>محمد پور</v>
      </c>
      <c r="G6753" s="508">
        <v>0</v>
      </c>
      <c r="H6753" s="476"/>
      <c r="I6753" s="477"/>
      <c r="J6753" s="477"/>
      <c r="K6753" s="478"/>
    </row>
    <row r="6754" spans="2:11" x14ac:dyDescent="0.25">
      <c r="B6754" s="457">
        <f t="shared" si="105"/>
        <v>6752</v>
      </c>
      <c r="C6754" s="464">
        <v>45559</v>
      </c>
      <c r="D6754" s="461" t="s">
        <v>361</v>
      </c>
      <c r="E6754" s="529" t="str">
        <f>VLOOKUP(D6754,Y$4:AA6756,2,FALSE)</f>
        <v>لودر</v>
      </c>
      <c r="F6754" s="529" t="str">
        <f>VLOOKUP(D6754,Y$4:AA6756,3,FALSE)</f>
        <v>محمد پور</v>
      </c>
      <c r="G6754" s="508">
        <v>0</v>
      </c>
      <c r="H6754" s="476"/>
      <c r="I6754" s="477"/>
      <c r="J6754" s="477"/>
      <c r="K6754" s="478"/>
    </row>
    <row r="6755" spans="2:11" x14ac:dyDescent="0.25">
      <c r="B6755" s="457">
        <f t="shared" si="105"/>
        <v>6753</v>
      </c>
      <c r="C6755" s="464">
        <v>45559</v>
      </c>
      <c r="D6755" s="461" t="s">
        <v>393</v>
      </c>
      <c r="E6755" s="529" t="str">
        <f>VLOOKUP(D6755,Y$4:AA6757,2,FALSE)</f>
        <v xml:space="preserve"> پمپ بتن</v>
      </c>
      <c r="F6755" s="529" t="str">
        <f>VLOOKUP(D6755,Y$4:AA6757,3,FALSE)</f>
        <v>اسماعیل پور</v>
      </c>
      <c r="G6755" s="508">
        <v>0</v>
      </c>
      <c r="H6755" s="476"/>
      <c r="I6755" s="477"/>
      <c r="J6755" s="477"/>
      <c r="K6755" s="478"/>
    </row>
    <row r="6756" spans="2:11" x14ac:dyDescent="0.25">
      <c r="B6756" s="457">
        <f t="shared" si="105"/>
        <v>6754</v>
      </c>
      <c r="C6756" s="464">
        <v>45559</v>
      </c>
      <c r="D6756" s="461" t="s">
        <v>387</v>
      </c>
      <c r="E6756" s="529" t="str">
        <f>VLOOKUP(D6756,Y$4:AA6758,2,FALSE)</f>
        <v>کمپرسی تک</v>
      </c>
      <c r="F6756" s="529" t="str">
        <f>VLOOKUP(D6756,Y$4:AA6758,3,FALSE)</f>
        <v>جواد رضاپور</v>
      </c>
      <c r="G6756" s="508">
        <v>0</v>
      </c>
      <c r="H6756" s="476"/>
      <c r="I6756" s="477"/>
      <c r="J6756" s="477"/>
      <c r="K6756" s="478"/>
    </row>
    <row r="6757" spans="2:11" x14ac:dyDescent="0.25">
      <c r="B6757" s="457">
        <f t="shared" si="105"/>
        <v>6755</v>
      </c>
      <c r="C6757" s="464">
        <v>45559</v>
      </c>
      <c r="D6757" s="461" t="s">
        <v>388</v>
      </c>
      <c r="E6757" s="529" t="str">
        <f>VLOOKUP(D6757,Y$4:AA6759,2,FALSE)</f>
        <v>کمپرسی تک</v>
      </c>
      <c r="F6757" s="529" t="str">
        <f>VLOOKUP(D6757,Y$4:AA6759,3,FALSE)</f>
        <v>جواد رضاپور</v>
      </c>
      <c r="G6757" s="508">
        <v>0</v>
      </c>
      <c r="H6757" s="476"/>
      <c r="I6757" s="477"/>
      <c r="J6757" s="477"/>
      <c r="K6757" s="478"/>
    </row>
    <row r="6758" spans="2:11" x14ac:dyDescent="0.25">
      <c r="B6758" s="457">
        <f t="shared" si="105"/>
        <v>6756</v>
      </c>
      <c r="C6758" s="464">
        <v>45559</v>
      </c>
      <c r="D6758" s="461" t="s">
        <v>505</v>
      </c>
      <c r="E6758" s="529" t="e">
        <f>VLOOKUP(D6758,Y$4:AA6760,2,FALSE)</f>
        <v>#N/A</v>
      </c>
      <c r="F6758" s="529" t="e">
        <f>VLOOKUP(D6758,Y$4:AA6760,3,FALSE)</f>
        <v>#N/A</v>
      </c>
      <c r="G6758" s="508">
        <v>0</v>
      </c>
      <c r="H6758" s="476"/>
      <c r="I6758" s="477"/>
      <c r="J6758" s="477"/>
      <c r="K6758" s="478"/>
    </row>
    <row r="6759" spans="2:11" x14ac:dyDescent="0.25">
      <c r="B6759" s="457">
        <f t="shared" si="105"/>
        <v>6757</v>
      </c>
      <c r="C6759" s="464">
        <v>45559</v>
      </c>
      <c r="D6759" s="461" t="s">
        <v>397</v>
      </c>
      <c r="E6759" s="529" t="str">
        <f>VLOOKUP(D6759,Y$4:AA6761,2,FALSE)</f>
        <v>لودر</v>
      </c>
      <c r="F6759" s="529" t="str">
        <f>VLOOKUP(D6759,Y$4:AA6761,3,FALSE)</f>
        <v>جواد رضاپور</v>
      </c>
      <c r="G6759" s="508">
        <v>133</v>
      </c>
      <c r="H6759" s="476"/>
      <c r="I6759" s="477"/>
      <c r="J6759" s="477"/>
      <c r="K6759" s="478"/>
    </row>
    <row r="6760" spans="2:11" x14ac:dyDescent="0.25">
      <c r="B6760" s="457">
        <f t="shared" si="105"/>
        <v>6758</v>
      </c>
      <c r="C6760" s="464">
        <v>45559</v>
      </c>
      <c r="D6760" s="461" t="s">
        <v>435</v>
      </c>
      <c r="E6760" s="529" t="str">
        <f>VLOOKUP(D6760,Y$4:AA6762,2,FALSE)</f>
        <v>بلدوزر</v>
      </c>
      <c r="F6760" s="529" t="str">
        <f>VLOOKUP(D6760,Y$4:AA6762,3,FALSE)</f>
        <v>جواد رضاپور</v>
      </c>
      <c r="G6760" s="508">
        <v>168</v>
      </c>
      <c r="H6760" s="476"/>
      <c r="I6760" s="477"/>
      <c r="J6760" s="477"/>
      <c r="K6760" s="478"/>
    </row>
    <row r="6761" spans="2:11" x14ac:dyDescent="0.25">
      <c r="B6761" s="457">
        <f t="shared" si="105"/>
        <v>6759</v>
      </c>
      <c r="C6761" s="464">
        <v>45559</v>
      </c>
      <c r="D6761" s="461" t="s">
        <v>436</v>
      </c>
      <c r="E6761" s="529" t="str">
        <f>VLOOKUP(D6761,Y$4:AA6763,2,FALSE)</f>
        <v>تانکر آب</v>
      </c>
      <c r="F6761" s="529" t="str">
        <f>VLOOKUP(D6761,Y$4:AA6763,3,FALSE)</f>
        <v>جواد رضاپور</v>
      </c>
      <c r="G6761" s="508">
        <v>0</v>
      </c>
      <c r="H6761" s="476"/>
      <c r="I6761" s="477"/>
      <c r="J6761" s="477"/>
      <c r="K6761" s="478"/>
    </row>
    <row r="6762" spans="2:11" x14ac:dyDescent="0.25">
      <c r="B6762" s="457">
        <f t="shared" si="105"/>
        <v>6760</v>
      </c>
      <c r="C6762" s="464">
        <v>45559</v>
      </c>
      <c r="D6762" s="463" t="s">
        <v>261</v>
      </c>
      <c r="E6762" s="529" t="str">
        <f>VLOOKUP(D6762,Y$4:AA6764,2,FALSE)</f>
        <v>تانکر آب</v>
      </c>
      <c r="F6762" s="529" t="str">
        <f>VLOOKUP(D6762,Y$4:AA6764,3,FALSE)</f>
        <v>خاکسارنژاد</v>
      </c>
      <c r="G6762" s="508">
        <v>0</v>
      </c>
      <c r="H6762" s="476"/>
      <c r="I6762" s="477"/>
      <c r="J6762" s="477"/>
      <c r="K6762" s="478"/>
    </row>
    <row r="6763" spans="2:11" x14ac:dyDescent="0.25">
      <c r="B6763" s="457">
        <f t="shared" si="105"/>
        <v>6761</v>
      </c>
      <c r="C6763" s="464">
        <v>45559</v>
      </c>
      <c r="D6763" s="479" t="s">
        <v>487</v>
      </c>
      <c r="E6763" s="529" t="str">
        <f>VLOOKUP(D6763,Y$4:AA6765,2,FALSE)</f>
        <v>کمپرسی تک</v>
      </c>
      <c r="F6763" s="529" t="str">
        <f>VLOOKUP(D6763,Y$4:AA6765,3,FALSE)</f>
        <v>رمضانی مقدم</v>
      </c>
      <c r="G6763" s="508">
        <v>130</v>
      </c>
      <c r="H6763" s="476"/>
      <c r="I6763" s="477"/>
      <c r="J6763" s="477"/>
      <c r="K6763" s="478"/>
    </row>
    <row r="6764" spans="2:11" x14ac:dyDescent="0.25">
      <c r="B6764" s="457">
        <f t="shared" si="105"/>
        <v>6762</v>
      </c>
      <c r="C6764" s="464">
        <v>45559</v>
      </c>
      <c r="D6764" s="479" t="s">
        <v>488</v>
      </c>
      <c r="E6764" s="529" t="str">
        <f>VLOOKUP(D6764,Y$4:AA6766,2,FALSE)</f>
        <v>کمپرسی تک</v>
      </c>
      <c r="F6764" s="529" t="str">
        <f>VLOOKUP(D6764,Y$4:AA6766,3,FALSE)</f>
        <v>رمضانی مقدم</v>
      </c>
      <c r="G6764" s="508">
        <v>190</v>
      </c>
      <c r="H6764" s="476"/>
      <c r="I6764" s="477"/>
      <c r="J6764" s="477"/>
      <c r="K6764" s="478"/>
    </row>
    <row r="6765" spans="2:11" x14ac:dyDescent="0.25">
      <c r="B6765" s="457">
        <f t="shared" si="105"/>
        <v>6763</v>
      </c>
      <c r="C6765" s="464">
        <v>45559</v>
      </c>
      <c r="D6765" s="479" t="s">
        <v>489</v>
      </c>
      <c r="E6765" s="529" t="str">
        <f>VLOOKUP(D6765,Y$4:AA6767,2,FALSE)</f>
        <v>کمپرسی تک</v>
      </c>
      <c r="F6765" s="529" t="str">
        <f>VLOOKUP(D6765,Y$4:AA6767,3,FALSE)</f>
        <v>رمضانی مقدم</v>
      </c>
      <c r="G6765" s="508">
        <v>0</v>
      </c>
      <c r="H6765" s="476"/>
      <c r="I6765" s="477"/>
      <c r="J6765" s="477"/>
      <c r="K6765" s="478"/>
    </row>
    <row r="6766" spans="2:11" x14ac:dyDescent="0.25">
      <c r="B6766" s="457">
        <f t="shared" si="105"/>
        <v>6764</v>
      </c>
      <c r="C6766" s="464">
        <v>45559</v>
      </c>
      <c r="D6766" s="479" t="s">
        <v>490</v>
      </c>
      <c r="E6766" s="529" t="str">
        <f>VLOOKUP(D6766,Y$4:AA6768,2,FALSE)</f>
        <v>کمپرسی تک</v>
      </c>
      <c r="F6766" s="529" t="str">
        <f>VLOOKUP(D6766,Y$4:AA6768,3,FALSE)</f>
        <v>رمضانی مقدم</v>
      </c>
      <c r="G6766" s="508">
        <v>0</v>
      </c>
      <c r="H6766" s="476"/>
      <c r="I6766" s="477"/>
      <c r="J6766" s="477"/>
      <c r="K6766" s="478"/>
    </row>
    <row r="6767" spans="2:11" x14ac:dyDescent="0.25">
      <c r="B6767" s="457">
        <f t="shared" si="105"/>
        <v>6765</v>
      </c>
      <c r="C6767" s="464">
        <v>45559</v>
      </c>
      <c r="D6767" s="479" t="s">
        <v>491</v>
      </c>
      <c r="E6767" s="529" t="str">
        <f>VLOOKUP(D6767,Y$4:AA6769,2,FALSE)</f>
        <v>لودر</v>
      </c>
      <c r="F6767" s="529" t="str">
        <f>VLOOKUP(D6767,Y$4:AA6769,3,FALSE)</f>
        <v>رمضانی مقدم</v>
      </c>
      <c r="G6767" s="508">
        <v>58</v>
      </c>
      <c r="H6767" s="476"/>
      <c r="I6767" s="477"/>
      <c r="J6767" s="477"/>
      <c r="K6767" s="478"/>
    </row>
    <row r="6768" spans="2:11" x14ac:dyDescent="0.25">
      <c r="B6768" s="457">
        <f t="shared" si="105"/>
        <v>6766</v>
      </c>
      <c r="C6768" s="464">
        <v>45559</v>
      </c>
      <c r="D6768" s="479" t="s">
        <v>364</v>
      </c>
      <c r="E6768" s="529" t="str">
        <f>VLOOKUP(D6768,Y$4:AA6770,2,FALSE)</f>
        <v>لودر</v>
      </c>
      <c r="F6768" s="529">
        <f>VLOOKUP(D6768,Y$4:AA6770,3,FALSE)</f>
        <v>0</v>
      </c>
      <c r="G6768" s="508">
        <v>64</v>
      </c>
      <c r="H6768" s="476"/>
      <c r="I6768" s="477"/>
      <c r="J6768" s="477"/>
      <c r="K6768" s="478"/>
    </row>
    <row r="6769" spans="2:11" x14ac:dyDescent="0.25">
      <c r="B6769" s="457">
        <f t="shared" si="105"/>
        <v>6767</v>
      </c>
      <c r="C6769" s="464">
        <v>45559</v>
      </c>
      <c r="D6769" s="479" t="s">
        <v>364</v>
      </c>
      <c r="E6769" s="529" t="str">
        <f>VLOOKUP(D6769,Y$4:AA6771,2,FALSE)</f>
        <v>لودر</v>
      </c>
      <c r="F6769" s="529">
        <f>VLOOKUP(D6769,Y$4:AA6771,3,FALSE)</f>
        <v>0</v>
      </c>
      <c r="G6769" s="508">
        <v>164</v>
      </c>
      <c r="H6769" s="476"/>
      <c r="I6769" s="477"/>
      <c r="J6769" s="477"/>
      <c r="K6769" s="478"/>
    </row>
    <row r="6770" spans="2:11" x14ac:dyDescent="0.25">
      <c r="B6770" s="457">
        <f t="shared" si="105"/>
        <v>6768</v>
      </c>
      <c r="C6770" s="464">
        <v>45559</v>
      </c>
      <c r="D6770" s="479" t="s">
        <v>364</v>
      </c>
      <c r="E6770" s="529" t="str">
        <f>VLOOKUP(D6770,Y$4:AA6772,2,FALSE)</f>
        <v>لودر</v>
      </c>
      <c r="F6770" s="529">
        <f>VLOOKUP(D6770,Y$4:AA6772,3,FALSE)</f>
        <v>0</v>
      </c>
      <c r="G6770" s="508">
        <v>0</v>
      </c>
      <c r="H6770" s="476"/>
      <c r="I6770" s="477"/>
      <c r="J6770" s="477"/>
      <c r="K6770" s="478"/>
    </row>
    <row r="6771" spans="2:11" x14ac:dyDescent="0.25">
      <c r="B6771" s="457">
        <f t="shared" si="105"/>
        <v>6769</v>
      </c>
      <c r="C6771" s="464">
        <v>45560</v>
      </c>
      <c r="D6771" s="461" t="s">
        <v>127</v>
      </c>
      <c r="E6771" s="529" t="str">
        <f>VLOOKUP(D6771,Y$4:AA6773,2,FALSE)</f>
        <v>بلدوزر</v>
      </c>
      <c r="F6771" s="529" t="str">
        <f>VLOOKUP(D6771,Y$4:AA6773,3,FALSE)</f>
        <v>شرکتی-رجب زاده</v>
      </c>
      <c r="G6771" s="508">
        <v>275</v>
      </c>
      <c r="H6771" s="476"/>
      <c r="I6771" s="477"/>
      <c r="J6771" s="477"/>
      <c r="K6771" s="478"/>
    </row>
    <row r="6772" spans="2:11" x14ac:dyDescent="0.25">
      <c r="B6772" s="457">
        <f t="shared" si="105"/>
        <v>6770</v>
      </c>
      <c r="C6772" s="464">
        <v>45560</v>
      </c>
      <c r="D6772" s="461" t="s">
        <v>297</v>
      </c>
      <c r="E6772" s="529" t="str">
        <f>VLOOKUP(D6772,Y$4:AA6774,2,FALSE)</f>
        <v>بلدوزر</v>
      </c>
      <c r="F6772" s="529" t="str">
        <f>VLOOKUP(D6772,Y$4:AA6774,3,FALSE)</f>
        <v>شرکتی-نخعی</v>
      </c>
      <c r="G6772" s="508">
        <v>301</v>
      </c>
      <c r="H6772" s="476"/>
      <c r="I6772" s="477"/>
      <c r="J6772" s="477"/>
      <c r="K6772" s="478"/>
    </row>
    <row r="6773" spans="2:11" x14ac:dyDescent="0.25">
      <c r="B6773" s="457">
        <f t="shared" si="105"/>
        <v>6771</v>
      </c>
      <c r="C6773" s="464">
        <v>45560</v>
      </c>
      <c r="D6773" s="461" t="s">
        <v>88</v>
      </c>
      <c r="E6773" s="529" t="str">
        <f>VLOOKUP(D6773,Y$4:AA6775,2,FALSE)</f>
        <v>گریدر  ۱۶g</v>
      </c>
      <c r="F6773" s="529" t="str">
        <f>VLOOKUP(D6773,Y$4:AA6775,3,FALSE)</f>
        <v>شرکتی-یگانه</v>
      </c>
      <c r="G6773" s="508">
        <v>0</v>
      </c>
      <c r="H6773" s="476"/>
      <c r="I6773" s="477"/>
      <c r="J6773" s="477"/>
      <c r="K6773" s="478"/>
    </row>
    <row r="6774" spans="2:11" x14ac:dyDescent="0.25">
      <c r="B6774" s="457">
        <f t="shared" si="105"/>
        <v>6772</v>
      </c>
      <c r="C6774" s="464">
        <v>45560</v>
      </c>
      <c r="D6774" s="461" t="s">
        <v>301</v>
      </c>
      <c r="E6774" s="529" t="str">
        <f>VLOOKUP(D6774,Y$4:AA6776,2,FALSE)</f>
        <v>گریدر  ۱۶g</v>
      </c>
      <c r="F6774" s="529" t="str">
        <f>VLOOKUP(D6774,Y$4:AA6776,3,FALSE)</f>
        <v>شرکتی-حسن پور</v>
      </c>
      <c r="G6774" s="508">
        <v>0</v>
      </c>
      <c r="H6774" s="476"/>
      <c r="I6774" s="477"/>
      <c r="J6774" s="477"/>
      <c r="K6774" s="478"/>
    </row>
    <row r="6775" spans="2:11" x14ac:dyDescent="0.25">
      <c r="B6775" s="457">
        <f t="shared" si="105"/>
        <v>6773</v>
      </c>
      <c r="C6775" s="464">
        <v>45560</v>
      </c>
      <c r="D6775" s="461" t="s">
        <v>120</v>
      </c>
      <c r="E6775" s="529" t="str">
        <f>VLOOKUP(D6775,Y$4:AA6777,2,FALSE)</f>
        <v>میکسراتکو</v>
      </c>
      <c r="F6775" s="529" t="str">
        <f>VLOOKUP(D6775,Y$4:AA6777,3,FALSE)</f>
        <v>شرکتی-شاکری</v>
      </c>
      <c r="G6775" s="508">
        <v>84</v>
      </c>
      <c r="H6775" s="476"/>
      <c r="I6775" s="477"/>
      <c r="J6775" s="477"/>
      <c r="K6775" s="478"/>
    </row>
    <row r="6776" spans="2:11" x14ac:dyDescent="0.25">
      <c r="B6776" s="457">
        <f t="shared" si="105"/>
        <v>6774</v>
      </c>
      <c r="C6776" s="464">
        <v>45560</v>
      </c>
      <c r="D6776" s="461" t="s">
        <v>122</v>
      </c>
      <c r="E6776" s="529" t="str">
        <f>VLOOKUP(D6776,Y$4:AA6778,2,FALSE)</f>
        <v>میکسر امیکو</v>
      </c>
      <c r="F6776" s="529" t="str">
        <f>VLOOKUP(D6776,Y$4:AA6778,3,FALSE)</f>
        <v>شرکتی-زراعتی</v>
      </c>
      <c r="G6776" s="508">
        <v>0</v>
      </c>
      <c r="H6776" s="476"/>
      <c r="I6776" s="477"/>
      <c r="J6776" s="477"/>
      <c r="K6776" s="478"/>
    </row>
    <row r="6777" spans="2:11" x14ac:dyDescent="0.25">
      <c r="B6777" s="457">
        <f t="shared" ref="B6777:B6840" si="106">ROW()-2</f>
        <v>6775</v>
      </c>
      <c r="C6777" s="464">
        <v>45560</v>
      </c>
      <c r="D6777" s="461" t="s">
        <v>356</v>
      </c>
      <c r="E6777" s="529" t="str">
        <f>VLOOKUP(D6777,Y$4:AA6779,2,FALSE)</f>
        <v>میکسر اتکو</v>
      </c>
      <c r="F6777" s="529" t="str">
        <f>VLOOKUP(D6777,Y$4:AA6779,3,FALSE)</f>
        <v>-</v>
      </c>
      <c r="G6777" s="508">
        <v>84</v>
      </c>
      <c r="H6777" s="476"/>
      <c r="I6777" s="477"/>
      <c r="J6777" s="477"/>
      <c r="K6777" s="478"/>
    </row>
    <row r="6778" spans="2:11" x14ac:dyDescent="0.25">
      <c r="B6778" s="457">
        <f t="shared" si="106"/>
        <v>6776</v>
      </c>
      <c r="C6778" s="464">
        <v>45560</v>
      </c>
      <c r="D6778" s="461" t="s">
        <v>460</v>
      </c>
      <c r="E6778" s="529" t="str">
        <f>VLOOKUP(D6778,Y$4:AA6780,2,FALSE)</f>
        <v>میکسر امیکو</v>
      </c>
      <c r="F6778" s="529" t="str">
        <f>VLOOKUP(D6778,Y$4:AA6780,3,FALSE)</f>
        <v>شرکتی-زراعتی</v>
      </c>
      <c r="G6778" s="508">
        <v>0</v>
      </c>
      <c r="H6778" s="476"/>
      <c r="I6778" s="477"/>
      <c r="J6778" s="477"/>
      <c r="K6778" s="478"/>
    </row>
    <row r="6779" spans="2:11" x14ac:dyDescent="0.25">
      <c r="B6779" s="457">
        <f t="shared" si="106"/>
        <v>6777</v>
      </c>
      <c r="C6779" s="464">
        <v>45560</v>
      </c>
      <c r="D6779" s="461" t="s">
        <v>119</v>
      </c>
      <c r="E6779" s="529" t="str">
        <f>VLOOKUP(D6779,Y$4:AA6781,2,FALSE)</f>
        <v>غلطک</v>
      </c>
      <c r="F6779" s="529" t="str">
        <f>VLOOKUP(D6779,Y$4:AA6781,3,FALSE)</f>
        <v>شرکتی-جمالی</v>
      </c>
      <c r="G6779" s="508">
        <v>0</v>
      </c>
      <c r="H6779" s="476"/>
      <c r="I6779" s="477"/>
      <c r="J6779" s="477"/>
      <c r="K6779" s="478"/>
    </row>
    <row r="6780" spans="2:11" x14ac:dyDescent="0.25">
      <c r="B6780" s="457">
        <f t="shared" si="106"/>
        <v>6778</v>
      </c>
      <c r="C6780" s="464">
        <v>45560</v>
      </c>
      <c r="D6780" s="461" t="s">
        <v>110</v>
      </c>
      <c r="E6780" s="529" t="str">
        <f>VLOOKUP(D6780,Y$4:AA6782,2,FALSE)</f>
        <v>غلطک</v>
      </c>
      <c r="F6780" s="529" t="str">
        <f>VLOOKUP(D6780,Y$4:AA6782,3,FALSE)</f>
        <v>شرکتی-شیری</v>
      </c>
      <c r="G6780" s="508">
        <v>0</v>
      </c>
      <c r="H6780" s="476"/>
      <c r="I6780" s="477"/>
      <c r="J6780" s="477"/>
      <c r="K6780" s="478"/>
    </row>
    <row r="6781" spans="2:11" x14ac:dyDescent="0.25">
      <c r="B6781" s="457">
        <f t="shared" si="106"/>
        <v>6779</v>
      </c>
      <c r="C6781" s="464">
        <v>45560</v>
      </c>
      <c r="D6781" s="461" t="s">
        <v>107</v>
      </c>
      <c r="E6781" s="529" t="str">
        <f>VLOOKUP(D6781,Y$4:AA6783,2,FALSE)</f>
        <v>غلطک</v>
      </c>
      <c r="F6781" s="529" t="str">
        <f>VLOOKUP(D6781,Y$4:AA6783,3,FALSE)</f>
        <v>شرکتی-دیانتی</v>
      </c>
      <c r="G6781" s="508">
        <v>70</v>
      </c>
      <c r="H6781" s="476"/>
      <c r="I6781" s="477"/>
      <c r="J6781" s="477"/>
      <c r="K6781" s="478"/>
    </row>
    <row r="6782" spans="2:11" x14ac:dyDescent="0.25">
      <c r="B6782" s="457">
        <f t="shared" si="106"/>
        <v>6780</v>
      </c>
      <c r="C6782" s="464">
        <v>45560</v>
      </c>
      <c r="D6782" s="461" t="s">
        <v>285</v>
      </c>
      <c r="E6782" s="529" t="str">
        <f>VLOOKUP(D6782,Y$4:AA6784,2,FALSE)</f>
        <v>غلطک</v>
      </c>
      <c r="F6782" s="529" t="str">
        <f>VLOOKUP(D6782,Y$4:AA6784,3,FALSE)</f>
        <v>شرکتی-شیری</v>
      </c>
      <c r="G6782" s="508">
        <v>105</v>
      </c>
      <c r="H6782" s="476"/>
      <c r="I6782" s="477"/>
      <c r="J6782" s="477"/>
      <c r="K6782" s="478"/>
    </row>
    <row r="6783" spans="2:11" x14ac:dyDescent="0.25">
      <c r="B6783" s="457">
        <f t="shared" si="106"/>
        <v>6781</v>
      </c>
      <c r="C6783" s="464">
        <v>45560</v>
      </c>
      <c r="D6783" s="461" t="s">
        <v>380</v>
      </c>
      <c r="E6783" s="529" t="str">
        <f>VLOOKUP(D6783,Y$4:AA6785,2,FALSE)</f>
        <v>غلطک</v>
      </c>
      <c r="F6783" s="529">
        <f>VLOOKUP(D6783,Y$4:AA6785,3,FALSE)</f>
        <v>0</v>
      </c>
      <c r="G6783" s="508">
        <v>63</v>
      </c>
      <c r="H6783" s="476"/>
      <c r="I6783" s="477"/>
      <c r="J6783" s="477"/>
      <c r="K6783" s="478"/>
    </row>
    <row r="6784" spans="2:11" x14ac:dyDescent="0.25">
      <c r="B6784" s="457">
        <f t="shared" si="106"/>
        <v>6782</v>
      </c>
      <c r="C6784" s="464">
        <v>45560</v>
      </c>
      <c r="D6784" s="461" t="s">
        <v>381</v>
      </c>
      <c r="E6784" s="529" t="str">
        <f>VLOOKUP(D6784,Y$4:AA6786,2,FALSE)</f>
        <v>غلطک</v>
      </c>
      <c r="F6784" s="529">
        <f>VLOOKUP(D6784,Y$4:AA6786,3,FALSE)</f>
        <v>0</v>
      </c>
      <c r="G6784" s="508">
        <v>110</v>
      </c>
      <c r="H6784" s="476"/>
      <c r="I6784" s="477"/>
      <c r="J6784" s="477"/>
      <c r="K6784" s="478"/>
    </row>
    <row r="6785" spans="2:11" x14ac:dyDescent="0.25">
      <c r="B6785" s="457">
        <f t="shared" si="106"/>
        <v>6783</v>
      </c>
      <c r="C6785" s="464">
        <v>45560</v>
      </c>
      <c r="D6785" s="461" t="s">
        <v>91</v>
      </c>
      <c r="E6785" s="529" t="str">
        <f>VLOOKUP(D6785,Y$4:AA6787,2,FALSE)</f>
        <v>کامیون کمپرسی</v>
      </c>
      <c r="F6785" s="529" t="str">
        <f>VLOOKUP(D6785,Y$4:AA6787,3,FALSE)</f>
        <v>شرکتی-یحیی زاده</v>
      </c>
      <c r="G6785" s="508">
        <v>0</v>
      </c>
      <c r="H6785" s="476"/>
      <c r="I6785" s="477"/>
      <c r="J6785" s="477"/>
      <c r="K6785" s="478"/>
    </row>
    <row r="6786" spans="2:11" x14ac:dyDescent="0.25">
      <c r="B6786" s="457">
        <f t="shared" si="106"/>
        <v>6784</v>
      </c>
      <c r="C6786" s="464">
        <v>45560</v>
      </c>
      <c r="D6786" s="461" t="s">
        <v>94</v>
      </c>
      <c r="E6786" s="529" t="str">
        <f>VLOOKUP(D6786,Y$4:AA6788,2,FALSE)</f>
        <v>کامیون کمپرسی</v>
      </c>
      <c r="F6786" s="529" t="str">
        <f>VLOOKUP(D6786,Y$4:AA6788,3,FALSE)</f>
        <v>شرکتی-نوروز غلامی</v>
      </c>
      <c r="G6786" s="508">
        <v>97</v>
      </c>
      <c r="H6786" s="476"/>
      <c r="I6786" s="477"/>
      <c r="J6786" s="477"/>
      <c r="K6786" s="478"/>
    </row>
    <row r="6787" spans="2:11" x14ac:dyDescent="0.25">
      <c r="B6787" s="457">
        <f t="shared" si="106"/>
        <v>6785</v>
      </c>
      <c r="C6787" s="464">
        <v>45560</v>
      </c>
      <c r="D6787" s="461" t="s">
        <v>117</v>
      </c>
      <c r="E6787" s="529" t="str">
        <f>VLOOKUP(D6787,Y$4:AA6789,2,FALSE)</f>
        <v>کامیون کمپرسی</v>
      </c>
      <c r="F6787" s="529" t="str">
        <f>VLOOKUP(D6787,Y$4:AA6789,3,FALSE)</f>
        <v>شرکتی-علیرضا اقلیمی</v>
      </c>
      <c r="G6787" s="508">
        <v>0</v>
      </c>
      <c r="H6787" s="476"/>
      <c r="I6787" s="477"/>
      <c r="J6787" s="477"/>
      <c r="K6787" s="478"/>
    </row>
    <row r="6788" spans="2:11" x14ac:dyDescent="0.25">
      <c r="B6788" s="457">
        <f t="shared" si="106"/>
        <v>6786</v>
      </c>
      <c r="C6788" s="464">
        <v>45560</v>
      </c>
      <c r="D6788" s="461" t="s">
        <v>130</v>
      </c>
      <c r="E6788" s="529" t="str">
        <f>VLOOKUP(D6788,Y$4:AA6790,2,FALSE)</f>
        <v>تانکر ابپاش بنز</v>
      </c>
      <c r="F6788" s="529" t="str">
        <f>VLOOKUP(D6788,Y$4:AA6790,3,FALSE)</f>
        <v>شرکتی-بارانی</v>
      </c>
      <c r="G6788" s="508">
        <v>42</v>
      </c>
      <c r="H6788" s="476"/>
      <c r="I6788" s="477"/>
      <c r="J6788" s="477"/>
      <c r="K6788" s="478"/>
    </row>
    <row r="6789" spans="2:11" x14ac:dyDescent="0.25">
      <c r="B6789" s="457">
        <f t="shared" si="106"/>
        <v>6787</v>
      </c>
      <c r="C6789" s="464">
        <v>45560</v>
      </c>
      <c r="D6789" s="461" t="s">
        <v>96</v>
      </c>
      <c r="E6789" s="529" t="str">
        <f>VLOOKUP(D6789,Y$4:AA6791,2,FALSE)</f>
        <v>تانکر ابپاش بنز</v>
      </c>
      <c r="F6789" s="529" t="str">
        <f>VLOOKUP(D6789,Y$4:AA6791,3,FALSE)</f>
        <v>شرکتی-میامی</v>
      </c>
      <c r="G6789" s="508">
        <v>76</v>
      </c>
      <c r="H6789" s="476"/>
      <c r="I6789" s="477"/>
      <c r="J6789" s="477"/>
      <c r="K6789" s="478"/>
    </row>
    <row r="6790" spans="2:11" x14ac:dyDescent="0.25">
      <c r="B6790" s="457">
        <f t="shared" si="106"/>
        <v>6788</v>
      </c>
      <c r="C6790" s="464">
        <v>45560</v>
      </c>
      <c r="D6790" s="461" t="s">
        <v>114</v>
      </c>
      <c r="E6790" s="529" t="str">
        <f>VLOOKUP(D6790,Y$4:AA6792,2,FALSE)</f>
        <v>تانکر سوخت بنز</v>
      </c>
      <c r="F6790" s="529" t="str">
        <f>VLOOKUP(D6790,Y$4:AA6792,3,FALSE)</f>
        <v>شرکتی-برات زاده- از تاریخ 1 تیرماه</v>
      </c>
      <c r="G6790" s="508">
        <v>82</v>
      </c>
      <c r="H6790" s="476"/>
      <c r="I6790" s="477"/>
      <c r="J6790" s="477"/>
      <c r="K6790" s="478"/>
    </row>
    <row r="6791" spans="2:11" x14ac:dyDescent="0.25">
      <c r="B6791" s="457">
        <f t="shared" si="106"/>
        <v>6789</v>
      </c>
      <c r="C6791" s="464">
        <v>45560</v>
      </c>
      <c r="D6791" s="456" t="s">
        <v>399</v>
      </c>
      <c r="E6791" s="529" t="str">
        <f>VLOOKUP(D6791,Y$4:AA6793,2,FALSE)</f>
        <v xml:space="preserve"> لودر</v>
      </c>
      <c r="F6791" s="529" t="str">
        <f>VLOOKUP(D6791,Y$4:AA6793,3,FALSE)</f>
        <v>شرکتی-پیروزی</v>
      </c>
      <c r="G6791" s="508">
        <v>0</v>
      </c>
      <c r="H6791" s="476"/>
      <c r="I6791" s="477"/>
      <c r="J6791" s="477"/>
      <c r="K6791" s="478"/>
    </row>
    <row r="6792" spans="2:11" x14ac:dyDescent="0.25">
      <c r="B6792" s="457">
        <f t="shared" si="106"/>
        <v>6790</v>
      </c>
      <c r="C6792" s="464">
        <v>45560</v>
      </c>
      <c r="D6792" s="461" t="s">
        <v>158</v>
      </c>
      <c r="E6792" s="529" t="str">
        <f>VLOOKUP(D6792,Y$4:AA6794,2,FALSE)</f>
        <v>بیل مکانیکی</v>
      </c>
      <c r="F6792" s="529" t="str">
        <f>VLOOKUP(D6792,Y$4:AA6794,3,FALSE)</f>
        <v>تکبری</v>
      </c>
      <c r="G6792" s="508">
        <v>0</v>
      </c>
      <c r="H6792" s="476"/>
      <c r="I6792" s="477"/>
      <c r="J6792" s="477"/>
      <c r="K6792" s="478"/>
    </row>
    <row r="6793" spans="2:11" x14ac:dyDescent="0.25">
      <c r="B6793" s="457">
        <f t="shared" si="106"/>
        <v>6791</v>
      </c>
      <c r="C6793" s="464">
        <v>45560</v>
      </c>
      <c r="D6793" s="461" t="s">
        <v>144</v>
      </c>
      <c r="E6793" s="529" t="str">
        <f>VLOOKUP(D6793,Y$4:AA6795,2,FALSE)</f>
        <v>بلدوزر D85</v>
      </c>
      <c r="F6793" s="529" t="str">
        <f>VLOOKUP(D6793,Y$4:AA6795,3,FALSE)</f>
        <v>اکبری</v>
      </c>
      <c r="G6793" s="508">
        <v>296</v>
      </c>
      <c r="H6793" s="476"/>
      <c r="I6793" s="477"/>
      <c r="J6793" s="477"/>
      <c r="K6793" s="478"/>
    </row>
    <row r="6794" spans="2:11" x14ac:dyDescent="0.25">
      <c r="B6794" s="457">
        <f t="shared" si="106"/>
        <v>6792</v>
      </c>
      <c r="C6794" s="464">
        <v>45560</v>
      </c>
      <c r="D6794" s="461" t="s">
        <v>146</v>
      </c>
      <c r="E6794" s="529" t="str">
        <f>VLOOKUP(D6794,Y$4:AA6796,2,FALSE)</f>
        <v>بلدوزر D85</v>
      </c>
      <c r="F6794" s="529" t="str">
        <f>VLOOKUP(D6794,Y$4:AA6796,3,FALSE)</f>
        <v>اکبری</v>
      </c>
      <c r="G6794" s="508">
        <v>0</v>
      </c>
      <c r="H6794" s="476"/>
      <c r="I6794" s="477"/>
      <c r="J6794" s="477"/>
      <c r="K6794" s="478"/>
    </row>
    <row r="6795" spans="2:11" x14ac:dyDescent="0.25">
      <c r="B6795" s="457">
        <f t="shared" si="106"/>
        <v>6793</v>
      </c>
      <c r="C6795" s="464">
        <v>45560</v>
      </c>
      <c r="D6795" s="461" t="s">
        <v>147</v>
      </c>
      <c r="E6795" s="529" t="str">
        <f>VLOOKUP(D6795,Y$4:AA6797,2,FALSE)</f>
        <v>بلدوزر کاترپیلار D8</v>
      </c>
      <c r="F6795" s="529" t="str">
        <f>VLOOKUP(D6795,Y$4:AA6797,3,FALSE)</f>
        <v>حسن پور</v>
      </c>
      <c r="G6795" s="508">
        <v>406</v>
      </c>
      <c r="H6795" s="476"/>
      <c r="I6795" s="477"/>
      <c r="J6795" s="477"/>
      <c r="K6795" s="478"/>
    </row>
    <row r="6796" spans="2:11" x14ac:dyDescent="0.25">
      <c r="B6796" s="457">
        <f t="shared" si="106"/>
        <v>6794</v>
      </c>
      <c r="C6796" s="464">
        <v>45560</v>
      </c>
      <c r="D6796" s="461" t="s">
        <v>162</v>
      </c>
      <c r="E6796" s="529" t="str">
        <f>VLOOKUP(D6796,Y$4:AA6798,2,FALSE)</f>
        <v>بیل مکانیکی</v>
      </c>
      <c r="F6796" s="529" t="str">
        <f>VLOOKUP(D6796,Y$4:AA6798,3,FALSE)</f>
        <v>رضاپور</v>
      </c>
      <c r="G6796" s="508">
        <v>0</v>
      </c>
      <c r="H6796" s="476"/>
      <c r="I6796" s="477"/>
      <c r="J6796" s="477"/>
      <c r="K6796" s="478"/>
    </row>
    <row r="6797" spans="2:11" x14ac:dyDescent="0.25">
      <c r="B6797" s="457">
        <f t="shared" si="106"/>
        <v>6795</v>
      </c>
      <c r="C6797" s="464">
        <v>45560</v>
      </c>
      <c r="D6797" s="461" t="s">
        <v>398</v>
      </c>
      <c r="E6797" s="529" t="str">
        <f>VLOOKUP(D6797,Y$4:AA6799,2,FALSE)</f>
        <v>بلدوزر</v>
      </c>
      <c r="F6797" s="529" t="str">
        <f>VLOOKUP(D6797,Y$4:AA6799,3,FALSE)</f>
        <v>جواد رضاپور</v>
      </c>
      <c r="G6797" s="508">
        <v>0</v>
      </c>
      <c r="H6797" s="476"/>
      <c r="I6797" s="477"/>
      <c r="J6797" s="477"/>
      <c r="K6797" s="478"/>
    </row>
    <row r="6798" spans="2:11" x14ac:dyDescent="0.25">
      <c r="B6798" s="457">
        <f t="shared" si="106"/>
        <v>6796</v>
      </c>
      <c r="C6798" s="464">
        <v>45560</v>
      </c>
      <c r="D6798" s="461" t="s">
        <v>149</v>
      </c>
      <c r="E6798" s="529" t="str">
        <f>VLOOKUP(D6798,Y$4:AA6800,2,FALSE)</f>
        <v>لودر ZL50</v>
      </c>
      <c r="F6798" s="529" t="str">
        <f>VLOOKUP(D6798,Y$4:AA6800,3,FALSE)</f>
        <v>میرزایی</v>
      </c>
      <c r="G6798" s="508">
        <v>100</v>
      </c>
      <c r="H6798" s="476"/>
      <c r="I6798" s="477"/>
      <c r="J6798" s="477"/>
      <c r="K6798" s="478"/>
    </row>
    <row r="6799" spans="2:11" x14ac:dyDescent="0.25">
      <c r="B6799" s="457">
        <f t="shared" si="106"/>
        <v>6797</v>
      </c>
      <c r="C6799" s="464">
        <v>45560</v>
      </c>
      <c r="D6799" s="461" t="s">
        <v>150</v>
      </c>
      <c r="E6799" s="529" t="str">
        <f>VLOOKUP(D6799,Y$4:AA6801,2,FALSE)</f>
        <v>کامیون کمپرسی</v>
      </c>
      <c r="F6799" s="529" t="str">
        <f>VLOOKUP(D6799,Y$4:AA6801,3,FALSE)</f>
        <v>میرزایی</v>
      </c>
      <c r="G6799" s="508">
        <v>0</v>
      </c>
      <c r="H6799" s="476"/>
      <c r="I6799" s="477"/>
      <c r="J6799" s="477"/>
      <c r="K6799" s="478"/>
    </row>
    <row r="6800" spans="2:11" x14ac:dyDescent="0.25">
      <c r="B6800" s="457">
        <f t="shared" si="106"/>
        <v>6798</v>
      </c>
      <c r="C6800" s="464">
        <v>45560</v>
      </c>
      <c r="D6800" s="461" t="s">
        <v>152</v>
      </c>
      <c r="E6800" s="529" t="str">
        <f>VLOOKUP(D6800,Y$4:AA6802,2,FALSE)</f>
        <v>کامیون کمپرسی</v>
      </c>
      <c r="F6800" s="529" t="str">
        <f>VLOOKUP(D6800,Y$4:AA6802,3,FALSE)</f>
        <v>میرزایی</v>
      </c>
      <c r="G6800" s="508">
        <v>143</v>
      </c>
      <c r="H6800" s="476"/>
      <c r="I6800" s="477"/>
      <c r="J6800" s="477"/>
      <c r="K6800" s="478"/>
    </row>
    <row r="6801" spans="2:11" x14ac:dyDescent="0.25">
      <c r="B6801" s="457">
        <f t="shared" si="106"/>
        <v>6799</v>
      </c>
      <c r="C6801" s="464">
        <v>45560</v>
      </c>
      <c r="D6801" s="461" t="s">
        <v>153</v>
      </c>
      <c r="E6801" s="529" t="str">
        <f>VLOOKUP(D6801,Y$4:AA6803,2,FALSE)</f>
        <v>کامیون کمپرسی</v>
      </c>
      <c r="F6801" s="529" t="str">
        <f>VLOOKUP(D6801,Y$4:AA6803,3,FALSE)</f>
        <v>میرزایی</v>
      </c>
      <c r="G6801" s="508">
        <v>0</v>
      </c>
      <c r="H6801" s="476"/>
      <c r="I6801" s="477"/>
      <c r="J6801" s="477"/>
      <c r="K6801" s="478"/>
    </row>
    <row r="6802" spans="2:11" x14ac:dyDescent="0.25">
      <c r="B6802" s="457">
        <f t="shared" si="106"/>
        <v>6800</v>
      </c>
      <c r="C6802" s="464">
        <v>45560</v>
      </c>
      <c r="D6802" s="461" t="s">
        <v>137</v>
      </c>
      <c r="E6802" s="529" t="str">
        <f>VLOOKUP(D6802,Y$4:AA6804,2,FALSE)</f>
        <v>بیل مکانیکی</v>
      </c>
      <c r="F6802" s="529" t="str">
        <f>VLOOKUP(D6802,Y$4:AA6804,3,FALSE)</f>
        <v>انصاری</v>
      </c>
      <c r="G6802" s="508">
        <v>217</v>
      </c>
      <c r="H6802" s="476"/>
      <c r="I6802" s="477"/>
      <c r="J6802" s="477"/>
      <c r="K6802" s="478"/>
    </row>
    <row r="6803" spans="2:11" x14ac:dyDescent="0.25">
      <c r="B6803" s="457">
        <f t="shared" si="106"/>
        <v>6801</v>
      </c>
      <c r="C6803" s="464">
        <v>45560</v>
      </c>
      <c r="D6803" s="461" t="s">
        <v>139</v>
      </c>
      <c r="E6803" s="529" t="str">
        <f>VLOOKUP(D6803,Y$4:AA6805,2,FALSE)</f>
        <v>بیل مکانیکی</v>
      </c>
      <c r="F6803" s="529" t="str">
        <f>VLOOKUP(D6803,Y$4:AA6805,3,FALSE)</f>
        <v>انصاری</v>
      </c>
      <c r="G6803" s="508">
        <v>190</v>
      </c>
      <c r="H6803" s="476"/>
      <c r="I6803" s="477"/>
      <c r="J6803" s="477"/>
      <c r="K6803" s="478"/>
    </row>
    <row r="6804" spans="2:11" x14ac:dyDescent="0.25">
      <c r="B6804" s="457">
        <f t="shared" si="106"/>
        <v>6802</v>
      </c>
      <c r="C6804" s="464">
        <v>45560</v>
      </c>
      <c r="D6804" s="461" t="s">
        <v>141</v>
      </c>
      <c r="E6804" s="529" t="str">
        <f>VLOOKUP(D6804,Y$4:AA6806,2,FALSE)</f>
        <v>کامیون کمپرسی</v>
      </c>
      <c r="F6804" s="529" t="str">
        <f>VLOOKUP(D6804,Y$4:AA6806,3,FALSE)</f>
        <v>انصاری</v>
      </c>
      <c r="G6804" s="508">
        <v>300</v>
      </c>
      <c r="H6804" s="476"/>
      <c r="I6804" s="477"/>
      <c r="J6804" s="477"/>
      <c r="K6804" s="478"/>
    </row>
    <row r="6805" spans="2:11" x14ac:dyDescent="0.25">
      <c r="B6805" s="457">
        <f t="shared" si="106"/>
        <v>6803</v>
      </c>
      <c r="C6805" s="464">
        <v>45560</v>
      </c>
      <c r="D6805" s="461" t="s">
        <v>142</v>
      </c>
      <c r="E6805" s="529" t="str">
        <f>VLOOKUP(D6805,Y$4:AA6807,2,FALSE)</f>
        <v>کامیون کمپرسی</v>
      </c>
      <c r="F6805" s="529" t="str">
        <f>VLOOKUP(D6805,Y$4:AA6807,3,FALSE)</f>
        <v>انصاری</v>
      </c>
      <c r="G6805" s="508">
        <v>203</v>
      </c>
      <c r="H6805" s="476"/>
      <c r="I6805" s="477"/>
      <c r="J6805" s="477"/>
      <c r="K6805" s="478"/>
    </row>
    <row r="6806" spans="2:11" x14ac:dyDescent="0.25">
      <c r="B6806" s="457">
        <f t="shared" si="106"/>
        <v>6804</v>
      </c>
      <c r="C6806" s="464">
        <v>45560</v>
      </c>
      <c r="D6806" s="461" t="s">
        <v>143</v>
      </c>
      <c r="E6806" s="529" t="str">
        <f>VLOOKUP(D6806,Y$4:AA6808,2,FALSE)</f>
        <v>کامیون کمپرسی</v>
      </c>
      <c r="F6806" s="529" t="str">
        <f>VLOOKUP(D6806,Y$4:AA6808,3,FALSE)</f>
        <v>انصاری</v>
      </c>
      <c r="G6806" s="508">
        <v>0</v>
      </c>
      <c r="H6806" s="476"/>
      <c r="I6806" s="477"/>
      <c r="J6806" s="477"/>
      <c r="K6806" s="478"/>
    </row>
    <row r="6807" spans="2:11" x14ac:dyDescent="0.25">
      <c r="B6807" s="457">
        <f t="shared" si="106"/>
        <v>6805</v>
      </c>
      <c r="C6807" s="464">
        <v>45560</v>
      </c>
      <c r="D6807" s="461" t="s">
        <v>136</v>
      </c>
      <c r="E6807" s="529" t="str">
        <f>VLOOKUP(D6807,Y$4:AA6809,2,FALSE)</f>
        <v>بلدوزر</v>
      </c>
      <c r="F6807" s="529" t="str">
        <f>VLOOKUP(D6807,Y$4:AA6809,3,FALSE)</f>
        <v>انصاری</v>
      </c>
      <c r="G6807" s="508">
        <v>284</v>
      </c>
      <c r="H6807" s="476"/>
      <c r="I6807" s="477"/>
      <c r="J6807" s="477"/>
      <c r="K6807" s="478"/>
    </row>
    <row r="6808" spans="2:11" x14ac:dyDescent="0.25">
      <c r="B6808" s="457">
        <f t="shared" si="106"/>
        <v>6806</v>
      </c>
      <c r="C6808" s="464">
        <v>45560</v>
      </c>
      <c r="D6808" s="461" t="s">
        <v>286</v>
      </c>
      <c r="E6808" s="529" t="str">
        <f>VLOOKUP(D6808,Y$4:AA6810,2,FALSE)</f>
        <v>بلدوزر</v>
      </c>
      <c r="F6808" s="529" t="str">
        <f>VLOOKUP(D6808,Y$4:AA6810,3,FALSE)</f>
        <v>انصاری</v>
      </c>
      <c r="G6808" s="508">
        <v>0</v>
      </c>
      <c r="H6808" s="476"/>
      <c r="I6808" s="477"/>
      <c r="J6808" s="477"/>
      <c r="K6808" s="478"/>
    </row>
    <row r="6809" spans="2:11" x14ac:dyDescent="0.25">
      <c r="B6809" s="457">
        <f t="shared" si="106"/>
        <v>6807</v>
      </c>
      <c r="C6809" s="464">
        <v>45560</v>
      </c>
      <c r="D6809" s="461" t="s">
        <v>155</v>
      </c>
      <c r="E6809" s="529" t="str">
        <f>VLOOKUP(D6809,Y$4:AA6811,2,FALSE)</f>
        <v>لودر</v>
      </c>
      <c r="F6809" s="529" t="str">
        <f>VLOOKUP(D6809,Y$4:AA6811,3,FALSE)</f>
        <v>صداقت</v>
      </c>
      <c r="G6809" s="508">
        <v>0</v>
      </c>
      <c r="H6809" s="476"/>
      <c r="I6809" s="477"/>
      <c r="J6809" s="477"/>
      <c r="K6809" s="478"/>
    </row>
    <row r="6810" spans="2:11" x14ac:dyDescent="0.25">
      <c r="B6810" s="457">
        <f t="shared" si="106"/>
        <v>6808</v>
      </c>
      <c r="C6810" s="464">
        <v>45560</v>
      </c>
      <c r="D6810" s="461" t="s">
        <v>156</v>
      </c>
      <c r="E6810" s="529" t="str">
        <f>VLOOKUP(D6810,Y$4:AA6812,2,FALSE)</f>
        <v>کامیون کمپرسی</v>
      </c>
      <c r="F6810" s="529" t="str">
        <f>VLOOKUP(D6810,Y$4:AA6812,3,FALSE)</f>
        <v>صداقت</v>
      </c>
      <c r="G6810" s="508">
        <v>0</v>
      </c>
      <c r="H6810" s="476"/>
      <c r="I6810" s="477"/>
      <c r="J6810" s="477"/>
      <c r="K6810" s="478"/>
    </row>
    <row r="6811" spans="2:11" x14ac:dyDescent="0.25">
      <c r="B6811" s="457">
        <f t="shared" si="106"/>
        <v>6809</v>
      </c>
      <c r="C6811" s="464">
        <v>45560</v>
      </c>
      <c r="D6811" s="461" t="s">
        <v>157</v>
      </c>
      <c r="E6811" s="529" t="str">
        <f>VLOOKUP(D6811,Y$4:AA6813,2,FALSE)</f>
        <v>کامیون کمپرسی</v>
      </c>
      <c r="F6811" s="529" t="str">
        <f>VLOOKUP(D6811,Y$4:AA6813,3,FALSE)</f>
        <v>صداقت</v>
      </c>
      <c r="G6811" s="508">
        <v>0</v>
      </c>
      <c r="H6811" s="476"/>
      <c r="I6811" s="477"/>
      <c r="J6811" s="477"/>
      <c r="K6811" s="478"/>
    </row>
    <row r="6812" spans="2:11" x14ac:dyDescent="0.25">
      <c r="B6812" s="457">
        <f t="shared" si="106"/>
        <v>6810</v>
      </c>
      <c r="C6812" s="464">
        <v>45560</v>
      </c>
      <c r="D6812" s="461" t="s">
        <v>302</v>
      </c>
      <c r="E6812" s="529" t="str">
        <f>VLOOKUP(D6812,Y$4:AA6814,2,FALSE)</f>
        <v>کامیون کمپرسی</v>
      </c>
      <c r="F6812" s="529" t="str">
        <f>VLOOKUP(D6812,Y$4:AA6814,3,FALSE)</f>
        <v>صداقت</v>
      </c>
      <c r="G6812" s="508">
        <v>0</v>
      </c>
      <c r="H6812" s="476"/>
      <c r="I6812" s="477"/>
      <c r="J6812" s="477"/>
      <c r="K6812" s="478"/>
    </row>
    <row r="6813" spans="2:11" x14ac:dyDescent="0.25">
      <c r="B6813" s="457">
        <f t="shared" si="106"/>
        <v>6811</v>
      </c>
      <c r="C6813" s="464">
        <v>45560</v>
      </c>
      <c r="D6813" s="461" t="s">
        <v>266</v>
      </c>
      <c r="E6813" s="529" t="str">
        <f>VLOOKUP(D6813,Y$4:AA6815,2,FALSE)</f>
        <v>کامیون کمپرسی</v>
      </c>
      <c r="F6813" s="529" t="str">
        <f>VLOOKUP(D6813,Y$4:AA6815,3,FALSE)</f>
        <v>انصاری</v>
      </c>
      <c r="G6813" s="508">
        <v>0</v>
      </c>
      <c r="H6813" s="476"/>
      <c r="I6813" s="477"/>
      <c r="J6813" s="477"/>
      <c r="K6813" s="478"/>
    </row>
    <row r="6814" spans="2:11" x14ac:dyDescent="0.25">
      <c r="B6814" s="457">
        <f t="shared" si="106"/>
        <v>6812</v>
      </c>
      <c r="C6814" s="464">
        <v>45560</v>
      </c>
      <c r="D6814" s="461" t="s">
        <v>267</v>
      </c>
      <c r="E6814" s="529" t="str">
        <f>VLOOKUP(D6814,Y$4:AA6816,2,FALSE)</f>
        <v>کامیون کمپرسی</v>
      </c>
      <c r="F6814" s="529" t="str">
        <f>VLOOKUP(D6814,Y$4:AA6816,3,FALSE)</f>
        <v>انصاری</v>
      </c>
      <c r="G6814" s="508">
        <v>0</v>
      </c>
      <c r="H6814" s="476"/>
      <c r="I6814" s="477"/>
      <c r="J6814" s="477"/>
      <c r="K6814" s="478"/>
    </row>
    <row r="6815" spans="2:11" x14ac:dyDescent="0.25">
      <c r="B6815" s="457">
        <f t="shared" si="106"/>
        <v>6813</v>
      </c>
      <c r="C6815" s="464">
        <v>45560</v>
      </c>
      <c r="D6815" s="461" t="s">
        <v>258</v>
      </c>
      <c r="E6815" s="529" t="str">
        <f>VLOOKUP(D6815,Y$4:AA6817,2,FALSE)</f>
        <v>کامیون کمپرسی</v>
      </c>
      <c r="F6815" s="529" t="str">
        <f>VLOOKUP(D6815,Y$4:AA6817,3,FALSE)</f>
        <v>انصاری</v>
      </c>
      <c r="G6815" s="508">
        <v>0</v>
      </c>
      <c r="H6815" s="476"/>
      <c r="I6815" s="477"/>
      <c r="J6815" s="477"/>
      <c r="K6815" s="478"/>
    </row>
    <row r="6816" spans="2:11" x14ac:dyDescent="0.25">
      <c r="B6816" s="457">
        <f t="shared" si="106"/>
        <v>6814</v>
      </c>
      <c r="C6816" s="464">
        <v>45560</v>
      </c>
      <c r="D6816" s="461" t="s">
        <v>179</v>
      </c>
      <c r="E6816" s="529" t="str">
        <f>VLOOKUP(D6816,Y$4:AA6818,2,FALSE)</f>
        <v>تانکر آب</v>
      </c>
      <c r="F6816" s="529" t="str">
        <f>VLOOKUP(D6816,Y$4:AA6818,3,FALSE)</f>
        <v>گلپایگانی</v>
      </c>
      <c r="G6816" s="508">
        <v>93</v>
      </c>
      <c r="H6816" s="476"/>
      <c r="I6816" s="477"/>
      <c r="J6816" s="477"/>
      <c r="K6816" s="478"/>
    </row>
    <row r="6817" spans="2:11" x14ac:dyDescent="0.25">
      <c r="B6817" s="457">
        <f t="shared" si="106"/>
        <v>6815</v>
      </c>
      <c r="C6817" s="464">
        <v>45560</v>
      </c>
      <c r="D6817" s="461" t="s">
        <v>164</v>
      </c>
      <c r="E6817" s="529" t="str">
        <f>VLOOKUP(D6817,Y$4:AA6819,2,FALSE)</f>
        <v>گریدر 14G</v>
      </c>
      <c r="F6817" s="529" t="str">
        <f>VLOOKUP(D6817,Y$4:AA6819,3,FALSE)</f>
        <v>محمد پور</v>
      </c>
      <c r="G6817" s="508">
        <v>126</v>
      </c>
      <c r="H6817" s="476"/>
      <c r="I6817" s="477"/>
      <c r="J6817" s="477"/>
      <c r="K6817" s="478"/>
    </row>
    <row r="6818" spans="2:11" x14ac:dyDescent="0.25">
      <c r="B6818" s="457">
        <f t="shared" si="106"/>
        <v>6816</v>
      </c>
      <c r="C6818" s="464">
        <v>45560</v>
      </c>
      <c r="D6818" s="461" t="s">
        <v>168</v>
      </c>
      <c r="E6818" s="529" t="str">
        <f>VLOOKUP(D6818,Y$4:AA6820,2,FALSE)</f>
        <v>غلطک کششی</v>
      </c>
      <c r="F6818" s="529" t="str">
        <f>VLOOKUP(D6818,Y$4:AA6820,3,FALSE)</f>
        <v>محمد پور</v>
      </c>
      <c r="G6818" s="508">
        <v>0</v>
      </c>
      <c r="H6818" s="476"/>
      <c r="I6818" s="477"/>
      <c r="J6818" s="477"/>
      <c r="K6818" s="478"/>
    </row>
    <row r="6819" spans="2:11" x14ac:dyDescent="0.25">
      <c r="B6819" s="457">
        <f t="shared" si="106"/>
        <v>6817</v>
      </c>
      <c r="C6819" s="464">
        <v>45560</v>
      </c>
      <c r="D6819" s="461" t="s">
        <v>171</v>
      </c>
      <c r="E6819" s="529" t="str">
        <f>VLOOKUP(D6819,Y$4:AA6821,2,FALSE)</f>
        <v>غلطک کششی</v>
      </c>
      <c r="F6819" s="529" t="str">
        <f>VLOOKUP(D6819,Y$4:AA6821,3,FALSE)</f>
        <v>محمد پور</v>
      </c>
      <c r="G6819" s="508">
        <v>0</v>
      </c>
      <c r="H6819" s="476"/>
      <c r="I6819" s="477"/>
      <c r="J6819" s="477"/>
      <c r="K6819" s="478"/>
    </row>
    <row r="6820" spans="2:11" x14ac:dyDescent="0.25">
      <c r="B6820" s="457">
        <f t="shared" si="106"/>
        <v>6818</v>
      </c>
      <c r="C6820" s="464">
        <v>45560</v>
      </c>
      <c r="D6820" s="461" t="s">
        <v>172</v>
      </c>
      <c r="E6820" s="529" t="str">
        <f>VLOOKUP(D6820,Y$4:AA6822,2,FALSE)</f>
        <v>لودر</v>
      </c>
      <c r="F6820" s="529" t="str">
        <f>VLOOKUP(D6820,Y$4:AA6822,3,FALSE)</f>
        <v>محمد پور</v>
      </c>
      <c r="G6820" s="508">
        <v>124</v>
      </c>
      <c r="H6820" s="476"/>
      <c r="I6820" s="477"/>
      <c r="J6820" s="477"/>
      <c r="K6820" s="478"/>
    </row>
    <row r="6821" spans="2:11" x14ac:dyDescent="0.25">
      <c r="B6821" s="457">
        <f t="shared" si="106"/>
        <v>6819</v>
      </c>
      <c r="C6821" s="464">
        <v>45560</v>
      </c>
      <c r="D6821" s="461" t="s">
        <v>173</v>
      </c>
      <c r="E6821" s="529" t="str">
        <f>VLOOKUP(D6821,Y$4:AA6823,2,FALSE)</f>
        <v>تانکر آب</v>
      </c>
      <c r="F6821" s="529" t="str">
        <f>VLOOKUP(D6821,Y$4:AA6823,3,FALSE)</f>
        <v>محمد پور</v>
      </c>
      <c r="G6821" s="508">
        <v>0</v>
      </c>
      <c r="H6821" s="476"/>
      <c r="I6821" s="477"/>
      <c r="J6821" s="477"/>
      <c r="K6821" s="478"/>
    </row>
    <row r="6822" spans="2:11" x14ac:dyDescent="0.25">
      <c r="B6822" s="457">
        <f t="shared" si="106"/>
        <v>6820</v>
      </c>
      <c r="C6822" s="464">
        <v>45560</v>
      </c>
      <c r="D6822" s="461" t="s">
        <v>174</v>
      </c>
      <c r="E6822" s="529" t="str">
        <f>VLOOKUP(D6822,Y$4:AA6824,2,FALSE)</f>
        <v>غلطک پاچه بزی</v>
      </c>
      <c r="F6822" s="529" t="str">
        <f>VLOOKUP(D6822,Y$4:AA6824,3,FALSE)</f>
        <v>محمد پور</v>
      </c>
      <c r="G6822" s="508">
        <v>0</v>
      </c>
      <c r="H6822" s="476"/>
      <c r="I6822" s="477"/>
      <c r="J6822" s="477"/>
      <c r="K6822" s="478"/>
    </row>
    <row r="6823" spans="2:11" x14ac:dyDescent="0.25">
      <c r="B6823" s="457">
        <f t="shared" si="106"/>
        <v>6821</v>
      </c>
      <c r="C6823" s="464">
        <v>45560</v>
      </c>
      <c r="D6823" s="461" t="s">
        <v>176</v>
      </c>
      <c r="E6823" s="529" t="str">
        <f>VLOOKUP(D6823,Y$4:AA6825,2,FALSE)</f>
        <v>بلدوزر</v>
      </c>
      <c r="F6823" s="529" t="str">
        <f>VLOOKUP(D6823,Y$4:AA6825,3,FALSE)</f>
        <v>محمد پور</v>
      </c>
      <c r="G6823" s="508">
        <v>258</v>
      </c>
      <c r="H6823" s="476"/>
      <c r="I6823" s="477"/>
      <c r="J6823" s="477"/>
      <c r="K6823" s="478"/>
    </row>
    <row r="6824" spans="2:11" x14ac:dyDescent="0.25">
      <c r="B6824" s="457">
        <f t="shared" si="106"/>
        <v>6822</v>
      </c>
      <c r="C6824" s="464">
        <v>45560</v>
      </c>
      <c r="D6824" s="461" t="s">
        <v>177</v>
      </c>
      <c r="E6824" s="529" t="str">
        <f>VLOOKUP(D6824,Y$4:AA6826,2,FALSE)</f>
        <v>کمپرسی جفت</v>
      </c>
      <c r="F6824" s="529" t="str">
        <f>VLOOKUP(D6824,Y$4:AA6826,3,FALSE)</f>
        <v>محمد پور</v>
      </c>
      <c r="G6824" s="508">
        <v>0</v>
      </c>
      <c r="H6824" s="476"/>
      <c r="I6824" s="477"/>
      <c r="J6824" s="477"/>
      <c r="K6824" s="478"/>
    </row>
    <row r="6825" spans="2:11" x14ac:dyDescent="0.25">
      <c r="B6825" s="457">
        <f t="shared" si="106"/>
        <v>6823</v>
      </c>
      <c r="C6825" s="464">
        <v>45560</v>
      </c>
      <c r="D6825" s="461" t="s">
        <v>270</v>
      </c>
      <c r="E6825" s="529" t="str">
        <f>VLOOKUP(D6825,Y$4:AA6827,2,FALSE)</f>
        <v>کمپرسی جفت</v>
      </c>
      <c r="F6825" s="529" t="str">
        <f>VLOOKUP(D6825,Y$4:AA6827,3,FALSE)</f>
        <v>محمد پور</v>
      </c>
      <c r="G6825" s="508">
        <v>0</v>
      </c>
      <c r="H6825" s="476"/>
      <c r="I6825" s="477"/>
      <c r="J6825" s="477"/>
      <c r="K6825" s="478"/>
    </row>
    <row r="6826" spans="2:11" x14ac:dyDescent="0.25">
      <c r="B6826" s="457">
        <f t="shared" si="106"/>
        <v>6824</v>
      </c>
      <c r="C6826" s="464">
        <v>45560</v>
      </c>
      <c r="D6826" s="461" t="s">
        <v>268</v>
      </c>
      <c r="E6826" s="529" t="str">
        <f>VLOOKUP(D6826,Y$4:AA6828,2,FALSE)</f>
        <v>کمپرسی تک</v>
      </c>
      <c r="F6826" s="529" t="str">
        <f>VLOOKUP(D6826,Y$4:AA6828,3,FALSE)</f>
        <v>محمد پور</v>
      </c>
      <c r="G6826" s="508">
        <v>203</v>
      </c>
      <c r="H6826" s="476"/>
      <c r="I6826" s="477"/>
      <c r="J6826" s="477"/>
      <c r="K6826" s="478"/>
    </row>
    <row r="6827" spans="2:11" x14ac:dyDescent="0.25">
      <c r="B6827" s="457">
        <f t="shared" si="106"/>
        <v>6825</v>
      </c>
      <c r="C6827" s="464">
        <v>45560</v>
      </c>
      <c r="D6827" s="461" t="s">
        <v>260</v>
      </c>
      <c r="E6827" s="529" t="str">
        <f>VLOOKUP(D6827,Y$4:AA6829,2,FALSE)</f>
        <v>تانکر آب</v>
      </c>
      <c r="F6827" s="529" t="str">
        <f>VLOOKUP(D6827,Y$4:AA6829,3,FALSE)</f>
        <v>محمد پور</v>
      </c>
      <c r="G6827" s="508">
        <v>0</v>
      </c>
      <c r="H6827" s="476"/>
      <c r="I6827" s="477"/>
      <c r="J6827" s="477"/>
      <c r="K6827" s="478"/>
    </row>
    <row r="6828" spans="2:11" x14ac:dyDescent="0.25">
      <c r="B6828" s="457">
        <f t="shared" si="106"/>
        <v>6826</v>
      </c>
      <c r="C6828" s="464">
        <v>45560</v>
      </c>
      <c r="D6828" s="461" t="s">
        <v>284</v>
      </c>
      <c r="E6828" s="529" t="str">
        <f>VLOOKUP(D6828,Y$4:AA6830,2,FALSE)</f>
        <v>کمپرسی جفت</v>
      </c>
      <c r="F6828" s="529" t="str">
        <f>VLOOKUP(D6828,Y$4:AA6830,3,FALSE)</f>
        <v>محمد پور</v>
      </c>
      <c r="G6828" s="508">
        <v>200</v>
      </c>
      <c r="H6828" s="476"/>
      <c r="I6828" s="477"/>
      <c r="J6828" s="477"/>
      <c r="K6828" s="478"/>
    </row>
    <row r="6829" spans="2:11" x14ac:dyDescent="0.25">
      <c r="B6829" s="457">
        <f t="shared" si="106"/>
        <v>6827</v>
      </c>
      <c r="C6829" s="464">
        <v>45560</v>
      </c>
      <c r="D6829" s="461" t="s">
        <v>359</v>
      </c>
      <c r="E6829" s="529" t="str">
        <f>VLOOKUP(D6829,Y$4:AA6831,2,FALSE)</f>
        <v>کمپرسی جفت</v>
      </c>
      <c r="F6829" s="529" t="str">
        <f>VLOOKUP(D6829,Y$4:AA6831,3,FALSE)</f>
        <v>محمد پور</v>
      </c>
      <c r="G6829" s="508">
        <v>0</v>
      </c>
      <c r="H6829" s="476"/>
      <c r="I6829" s="477"/>
      <c r="J6829" s="477"/>
      <c r="K6829" s="478"/>
    </row>
    <row r="6830" spans="2:11" x14ac:dyDescent="0.25">
      <c r="B6830" s="457">
        <f t="shared" si="106"/>
        <v>6828</v>
      </c>
      <c r="C6830" s="464">
        <v>45560</v>
      </c>
      <c r="D6830" s="461" t="s">
        <v>361</v>
      </c>
      <c r="E6830" s="529" t="str">
        <f>VLOOKUP(D6830,Y$4:AA6832,2,FALSE)</f>
        <v>لودر</v>
      </c>
      <c r="F6830" s="529" t="str">
        <f>VLOOKUP(D6830,Y$4:AA6832,3,FALSE)</f>
        <v>محمد پور</v>
      </c>
      <c r="G6830" s="508">
        <v>0</v>
      </c>
      <c r="H6830" s="476"/>
      <c r="I6830" s="477"/>
      <c r="J6830" s="477"/>
      <c r="K6830" s="478"/>
    </row>
    <row r="6831" spans="2:11" x14ac:dyDescent="0.25">
      <c r="B6831" s="457">
        <f t="shared" si="106"/>
        <v>6829</v>
      </c>
      <c r="C6831" s="464">
        <v>45560</v>
      </c>
      <c r="D6831" s="461" t="s">
        <v>393</v>
      </c>
      <c r="E6831" s="529" t="str">
        <f>VLOOKUP(D6831,Y$4:AA6833,2,FALSE)</f>
        <v xml:space="preserve"> پمپ بتن</v>
      </c>
      <c r="F6831" s="529" t="str">
        <f>VLOOKUP(D6831,Y$4:AA6833,3,FALSE)</f>
        <v>اسماعیل پور</v>
      </c>
      <c r="G6831" s="508">
        <v>0</v>
      </c>
      <c r="H6831" s="476"/>
      <c r="I6831" s="477"/>
      <c r="J6831" s="477"/>
      <c r="K6831" s="478"/>
    </row>
    <row r="6832" spans="2:11" x14ac:dyDescent="0.25">
      <c r="B6832" s="457">
        <f t="shared" si="106"/>
        <v>6830</v>
      </c>
      <c r="C6832" s="464">
        <v>45560</v>
      </c>
      <c r="D6832" s="461" t="s">
        <v>387</v>
      </c>
      <c r="E6832" s="529" t="str">
        <f>VLOOKUP(D6832,Y$4:AA6834,2,FALSE)</f>
        <v>کمپرسی تک</v>
      </c>
      <c r="F6832" s="529" t="str">
        <f>VLOOKUP(D6832,Y$4:AA6834,3,FALSE)</f>
        <v>جواد رضاپور</v>
      </c>
      <c r="G6832" s="508">
        <v>0</v>
      </c>
      <c r="H6832" s="476"/>
      <c r="I6832" s="477"/>
      <c r="J6832" s="477"/>
      <c r="K6832" s="478"/>
    </row>
    <row r="6833" spans="2:11" x14ac:dyDescent="0.25">
      <c r="B6833" s="457">
        <f t="shared" si="106"/>
        <v>6831</v>
      </c>
      <c r="C6833" s="464">
        <v>45560</v>
      </c>
      <c r="D6833" s="461" t="s">
        <v>388</v>
      </c>
      <c r="E6833" s="529" t="str">
        <f>VLOOKUP(D6833,Y$4:AA6835,2,FALSE)</f>
        <v>کمپرسی تک</v>
      </c>
      <c r="F6833" s="529" t="str">
        <f>VLOOKUP(D6833,Y$4:AA6835,3,FALSE)</f>
        <v>جواد رضاپور</v>
      </c>
      <c r="G6833" s="508">
        <v>0</v>
      </c>
      <c r="H6833" s="476"/>
      <c r="I6833" s="477"/>
      <c r="J6833" s="477"/>
      <c r="K6833" s="478"/>
    </row>
    <row r="6834" spans="2:11" x14ac:dyDescent="0.25">
      <c r="B6834" s="457">
        <f t="shared" si="106"/>
        <v>6832</v>
      </c>
      <c r="C6834" s="464">
        <v>45560</v>
      </c>
      <c r="D6834" s="461" t="s">
        <v>505</v>
      </c>
      <c r="E6834" s="529" t="e">
        <f>VLOOKUP(D6834,Y$4:AA6836,2,FALSE)</f>
        <v>#N/A</v>
      </c>
      <c r="F6834" s="529" t="e">
        <f>VLOOKUP(D6834,Y$4:AA6836,3,FALSE)</f>
        <v>#N/A</v>
      </c>
      <c r="G6834" s="508">
        <v>0</v>
      </c>
      <c r="H6834" s="476"/>
      <c r="I6834" s="477"/>
      <c r="J6834" s="477"/>
      <c r="K6834" s="478"/>
    </row>
    <row r="6835" spans="2:11" x14ac:dyDescent="0.25">
      <c r="B6835" s="457">
        <f t="shared" si="106"/>
        <v>6833</v>
      </c>
      <c r="C6835" s="464">
        <v>45560</v>
      </c>
      <c r="D6835" s="461" t="s">
        <v>397</v>
      </c>
      <c r="E6835" s="529" t="str">
        <f>VLOOKUP(D6835,Y$4:AA6837,2,FALSE)</f>
        <v>لودر</v>
      </c>
      <c r="F6835" s="529" t="str">
        <f>VLOOKUP(D6835,Y$4:AA6837,3,FALSE)</f>
        <v>جواد رضاپور</v>
      </c>
      <c r="G6835" s="508">
        <v>0</v>
      </c>
      <c r="H6835" s="476"/>
      <c r="I6835" s="477"/>
      <c r="J6835" s="477"/>
      <c r="K6835" s="478"/>
    </row>
    <row r="6836" spans="2:11" x14ac:dyDescent="0.25">
      <c r="B6836" s="457">
        <f t="shared" si="106"/>
        <v>6834</v>
      </c>
      <c r="C6836" s="464">
        <v>45560</v>
      </c>
      <c r="D6836" s="461" t="s">
        <v>435</v>
      </c>
      <c r="E6836" s="529" t="str">
        <f>VLOOKUP(D6836,Y$4:AA6838,2,FALSE)</f>
        <v>بلدوزر</v>
      </c>
      <c r="F6836" s="529" t="str">
        <f>VLOOKUP(D6836,Y$4:AA6838,3,FALSE)</f>
        <v>جواد رضاپور</v>
      </c>
      <c r="G6836" s="508">
        <v>0</v>
      </c>
      <c r="H6836" s="476"/>
      <c r="I6836" s="477"/>
      <c r="J6836" s="477"/>
      <c r="K6836" s="478"/>
    </row>
    <row r="6837" spans="2:11" x14ac:dyDescent="0.25">
      <c r="B6837" s="457">
        <f t="shared" si="106"/>
        <v>6835</v>
      </c>
      <c r="C6837" s="464">
        <v>45560</v>
      </c>
      <c r="D6837" s="461" t="s">
        <v>436</v>
      </c>
      <c r="E6837" s="529" t="str">
        <f>VLOOKUP(D6837,Y$4:AA6839,2,FALSE)</f>
        <v>تانکر آب</v>
      </c>
      <c r="F6837" s="529" t="str">
        <f>VLOOKUP(D6837,Y$4:AA6839,3,FALSE)</f>
        <v>جواد رضاپور</v>
      </c>
      <c r="G6837" s="508">
        <v>0</v>
      </c>
      <c r="H6837" s="476"/>
      <c r="I6837" s="477"/>
      <c r="J6837" s="477"/>
      <c r="K6837" s="478"/>
    </row>
    <row r="6838" spans="2:11" x14ac:dyDescent="0.25">
      <c r="B6838" s="457">
        <f t="shared" si="106"/>
        <v>6836</v>
      </c>
      <c r="C6838" s="464">
        <v>45560</v>
      </c>
      <c r="D6838" s="463" t="s">
        <v>261</v>
      </c>
      <c r="E6838" s="529" t="str">
        <f>VLOOKUP(D6838,Y$4:AA6840,2,FALSE)</f>
        <v>تانکر آب</v>
      </c>
      <c r="F6838" s="529" t="str">
        <f>VLOOKUP(D6838,Y$4:AA6840,3,FALSE)</f>
        <v>خاکسارنژاد</v>
      </c>
      <c r="G6838" s="508">
        <v>0</v>
      </c>
      <c r="H6838" s="476"/>
      <c r="I6838" s="477"/>
      <c r="J6838" s="477"/>
      <c r="K6838" s="478"/>
    </row>
    <row r="6839" spans="2:11" x14ac:dyDescent="0.25">
      <c r="B6839" s="457">
        <f t="shared" si="106"/>
        <v>6837</v>
      </c>
      <c r="C6839" s="464">
        <v>45560</v>
      </c>
      <c r="D6839" s="479" t="s">
        <v>487</v>
      </c>
      <c r="E6839" s="529" t="str">
        <f>VLOOKUP(D6839,Y$4:AA6841,2,FALSE)</f>
        <v>کمپرسی تک</v>
      </c>
      <c r="F6839" s="529" t="str">
        <f>VLOOKUP(D6839,Y$4:AA6841,3,FALSE)</f>
        <v>رمضانی مقدم</v>
      </c>
      <c r="G6839" s="508">
        <v>0</v>
      </c>
      <c r="H6839" s="476"/>
      <c r="I6839" s="477"/>
      <c r="J6839" s="477"/>
      <c r="K6839" s="478"/>
    </row>
    <row r="6840" spans="2:11" x14ac:dyDescent="0.25">
      <c r="B6840" s="457">
        <f t="shared" si="106"/>
        <v>6838</v>
      </c>
      <c r="C6840" s="464">
        <v>45560</v>
      </c>
      <c r="D6840" s="479" t="s">
        <v>488</v>
      </c>
      <c r="E6840" s="529" t="str">
        <f>VLOOKUP(D6840,Y$4:AA6842,2,FALSE)</f>
        <v>کمپرسی تک</v>
      </c>
      <c r="F6840" s="529" t="str">
        <f>VLOOKUP(D6840,Y$4:AA6842,3,FALSE)</f>
        <v>رمضانی مقدم</v>
      </c>
      <c r="G6840" s="508">
        <v>0</v>
      </c>
      <c r="H6840" s="476"/>
      <c r="I6840" s="477"/>
      <c r="J6840" s="477"/>
      <c r="K6840" s="478"/>
    </row>
    <row r="6841" spans="2:11" x14ac:dyDescent="0.25">
      <c r="B6841" s="457">
        <f t="shared" ref="B6841:B6904" si="107">ROW()-2</f>
        <v>6839</v>
      </c>
      <c r="C6841" s="464">
        <v>45560</v>
      </c>
      <c r="D6841" s="479" t="s">
        <v>489</v>
      </c>
      <c r="E6841" s="529" t="str">
        <f>VLOOKUP(D6841,Y$4:AA6843,2,FALSE)</f>
        <v>کمپرسی تک</v>
      </c>
      <c r="F6841" s="529" t="str">
        <f>VLOOKUP(D6841,Y$4:AA6843,3,FALSE)</f>
        <v>رمضانی مقدم</v>
      </c>
      <c r="G6841" s="508">
        <v>0</v>
      </c>
      <c r="H6841" s="476"/>
      <c r="I6841" s="477"/>
      <c r="J6841" s="477"/>
      <c r="K6841" s="478"/>
    </row>
    <row r="6842" spans="2:11" x14ac:dyDescent="0.25">
      <c r="B6842" s="457">
        <f t="shared" si="107"/>
        <v>6840</v>
      </c>
      <c r="C6842" s="464">
        <v>45560</v>
      </c>
      <c r="D6842" s="479" t="s">
        <v>490</v>
      </c>
      <c r="E6842" s="529" t="str">
        <f>VLOOKUP(D6842,Y$4:AA6844,2,FALSE)</f>
        <v>کمپرسی تک</v>
      </c>
      <c r="F6842" s="529" t="str">
        <f>VLOOKUP(D6842,Y$4:AA6844,3,FALSE)</f>
        <v>رمضانی مقدم</v>
      </c>
      <c r="G6842" s="508">
        <v>0</v>
      </c>
      <c r="H6842" s="476"/>
      <c r="I6842" s="477"/>
      <c r="J6842" s="477"/>
      <c r="K6842" s="478"/>
    </row>
    <row r="6843" spans="2:11" x14ac:dyDescent="0.25">
      <c r="B6843" s="457">
        <f t="shared" si="107"/>
        <v>6841</v>
      </c>
      <c r="C6843" s="464">
        <v>45560</v>
      </c>
      <c r="D6843" s="479" t="s">
        <v>491</v>
      </c>
      <c r="E6843" s="529" t="str">
        <f>VLOOKUP(D6843,Y$4:AA6845,2,FALSE)</f>
        <v>لودر</v>
      </c>
      <c r="F6843" s="529" t="str">
        <f>VLOOKUP(D6843,Y$4:AA6845,3,FALSE)</f>
        <v>رمضانی مقدم</v>
      </c>
      <c r="G6843" s="508">
        <v>0</v>
      </c>
      <c r="H6843" s="476"/>
      <c r="I6843" s="477"/>
      <c r="J6843" s="477"/>
      <c r="K6843" s="478"/>
    </row>
    <row r="6844" spans="2:11" x14ac:dyDescent="0.25">
      <c r="B6844" s="457">
        <f t="shared" si="107"/>
        <v>6842</v>
      </c>
      <c r="C6844" s="464">
        <v>45560</v>
      </c>
      <c r="D6844" s="479" t="s">
        <v>364</v>
      </c>
      <c r="E6844" s="529" t="str">
        <f>VLOOKUP(D6844,Y$4:AA6846,2,FALSE)</f>
        <v>لودر</v>
      </c>
      <c r="F6844" s="529">
        <f>VLOOKUP(D6844,Y$4:AA6846,3,FALSE)</f>
        <v>0</v>
      </c>
      <c r="G6844" s="508">
        <v>0</v>
      </c>
      <c r="H6844" s="476"/>
      <c r="I6844" s="477"/>
      <c r="J6844" s="477"/>
      <c r="K6844" s="478"/>
    </row>
    <row r="6845" spans="2:11" x14ac:dyDescent="0.25">
      <c r="B6845" s="457">
        <f t="shared" si="107"/>
        <v>6843</v>
      </c>
      <c r="C6845" s="464">
        <v>45561</v>
      </c>
      <c r="D6845" s="479" t="s">
        <v>182</v>
      </c>
      <c r="E6845" s="529" t="str">
        <f>VLOOKUP(D6845,Y$4:AA6847,2,FALSE)</f>
        <v>تانکر اداره سوخت</v>
      </c>
      <c r="F6845" s="529" t="str">
        <f>VLOOKUP(D6845,Y$4:AA6847,3,FALSE)</f>
        <v>هیزمی</v>
      </c>
      <c r="G6845" s="511">
        <v>0</v>
      </c>
      <c r="H6845" s="476">
        <f>38000+13500+19000</f>
        <v>70500</v>
      </c>
      <c r="I6845" s="477"/>
      <c r="J6845" s="477"/>
      <c r="K6845" s="478"/>
    </row>
    <row r="6846" spans="2:11" x14ac:dyDescent="0.25">
      <c r="B6846" s="457">
        <f t="shared" si="107"/>
        <v>6844</v>
      </c>
      <c r="C6846" s="535">
        <v>45561</v>
      </c>
      <c r="D6846" s="530" t="s">
        <v>127</v>
      </c>
      <c r="E6846" s="529" t="str">
        <f>VLOOKUP(D6846,Y$4:AA6848,2,FALSE)</f>
        <v>بلدوزر</v>
      </c>
      <c r="F6846" s="529" t="str">
        <f>VLOOKUP(D6846,Y$4:AA6848,3,FALSE)</f>
        <v>شرکتی-رجب زاده</v>
      </c>
      <c r="G6846" s="527">
        <v>240</v>
      </c>
      <c r="H6846" s="536"/>
      <c r="I6846" s="537"/>
      <c r="J6846" s="537"/>
      <c r="K6846" s="538"/>
    </row>
    <row r="6847" spans="2:11" x14ac:dyDescent="0.25">
      <c r="B6847" s="457">
        <f t="shared" si="107"/>
        <v>6845</v>
      </c>
      <c r="C6847" s="535">
        <v>45561</v>
      </c>
      <c r="D6847" s="530" t="s">
        <v>297</v>
      </c>
      <c r="E6847" s="529" t="str">
        <f>VLOOKUP(D6847,Y$4:AA6849,2,FALSE)</f>
        <v>بلدوزر</v>
      </c>
      <c r="F6847" s="529" t="str">
        <f>VLOOKUP(D6847,Y$4:AA6849,3,FALSE)</f>
        <v>شرکتی-نخعی</v>
      </c>
      <c r="G6847" s="527">
        <v>0</v>
      </c>
      <c r="H6847" s="536"/>
      <c r="I6847" s="537"/>
      <c r="J6847" s="537"/>
      <c r="K6847" s="538"/>
    </row>
    <row r="6848" spans="2:11" x14ac:dyDescent="0.25">
      <c r="B6848" s="457">
        <f t="shared" si="107"/>
        <v>6846</v>
      </c>
      <c r="C6848" s="535">
        <v>45561</v>
      </c>
      <c r="D6848" s="530" t="s">
        <v>88</v>
      </c>
      <c r="E6848" s="529" t="str">
        <f>VLOOKUP(D6848,Y$4:AA6850,2,FALSE)</f>
        <v>گریدر  ۱۶g</v>
      </c>
      <c r="F6848" s="529" t="str">
        <f>VLOOKUP(D6848,Y$4:AA6850,3,FALSE)</f>
        <v>شرکتی-یگانه</v>
      </c>
      <c r="G6848" s="527">
        <v>0</v>
      </c>
      <c r="H6848" s="536"/>
      <c r="I6848" s="537"/>
      <c r="J6848" s="537"/>
      <c r="K6848" s="538"/>
    </row>
    <row r="6849" spans="2:11" x14ac:dyDescent="0.25">
      <c r="B6849" s="457">
        <f t="shared" si="107"/>
        <v>6847</v>
      </c>
      <c r="C6849" s="535">
        <v>45561</v>
      </c>
      <c r="D6849" s="530" t="s">
        <v>301</v>
      </c>
      <c r="E6849" s="529" t="str">
        <f>VLOOKUP(D6849,Y$4:AA6851,2,FALSE)</f>
        <v>گریدر  ۱۶g</v>
      </c>
      <c r="F6849" s="529" t="str">
        <f>VLOOKUP(D6849,Y$4:AA6851,3,FALSE)</f>
        <v>شرکتی-حسن پور</v>
      </c>
      <c r="G6849" s="527">
        <v>269</v>
      </c>
      <c r="H6849" s="536"/>
      <c r="I6849" s="537"/>
      <c r="J6849" s="537"/>
      <c r="K6849" s="538"/>
    </row>
    <row r="6850" spans="2:11" x14ac:dyDescent="0.25">
      <c r="B6850" s="457">
        <f t="shared" si="107"/>
        <v>6848</v>
      </c>
      <c r="C6850" s="535">
        <v>45561</v>
      </c>
      <c r="D6850" s="530" t="s">
        <v>120</v>
      </c>
      <c r="E6850" s="529" t="str">
        <f>VLOOKUP(D6850,Y$4:AA6852,2,FALSE)</f>
        <v>میکسراتکو</v>
      </c>
      <c r="F6850" s="529" t="str">
        <f>VLOOKUP(D6850,Y$4:AA6852,3,FALSE)</f>
        <v>شرکتی-شاکری</v>
      </c>
      <c r="G6850" s="527">
        <v>81</v>
      </c>
      <c r="H6850" s="536"/>
      <c r="I6850" s="537"/>
      <c r="J6850" s="537"/>
      <c r="K6850" s="538"/>
    </row>
    <row r="6851" spans="2:11" x14ac:dyDescent="0.25">
      <c r="B6851" s="457">
        <f t="shared" si="107"/>
        <v>6849</v>
      </c>
      <c r="C6851" s="535">
        <v>45561</v>
      </c>
      <c r="D6851" s="530" t="s">
        <v>122</v>
      </c>
      <c r="E6851" s="529" t="str">
        <f>VLOOKUP(D6851,Y$4:AA6853,2,FALSE)</f>
        <v>میکسر امیکو</v>
      </c>
      <c r="F6851" s="529" t="str">
        <f>VLOOKUP(D6851,Y$4:AA6853,3,FALSE)</f>
        <v>شرکتی-زراعتی</v>
      </c>
      <c r="G6851" s="527">
        <v>123</v>
      </c>
      <c r="H6851" s="536"/>
      <c r="I6851" s="537"/>
      <c r="J6851" s="537"/>
      <c r="K6851" s="538"/>
    </row>
    <row r="6852" spans="2:11" x14ac:dyDescent="0.25">
      <c r="B6852" s="457">
        <f t="shared" si="107"/>
        <v>6850</v>
      </c>
      <c r="C6852" s="535">
        <v>45561</v>
      </c>
      <c r="D6852" s="530" t="s">
        <v>356</v>
      </c>
      <c r="E6852" s="529" t="str">
        <f>VLOOKUP(D6852,Y$4:AA6854,2,FALSE)</f>
        <v>میکسر اتکو</v>
      </c>
      <c r="F6852" s="529" t="str">
        <f>VLOOKUP(D6852,Y$4:AA6854,3,FALSE)</f>
        <v>-</v>
      </c>
      <c r="G6852" s="527">
        <v>80</v>
      </c>
      <c r="H6852" s="536"/>
      <c r="I6852" s="537"/>
      <c r="J6852" s="537"/>
      <c r="K6852" s="538"/>
    </row>
    <row r="6853" spans="2:11" x14ac:dyDescent="0.25">
      <c r="B6853" s="457">
        <f t="shared" si="107"/>
        <v>6851</v>
      </c>
      <c r="C6853" s="535">
        <v>45561</v>
      </c>
      <c r="D6853" s="530" t="s">
        <v>460</v>
      </c>
      <c r="E6853" s="529" t="str">
        <f>VLOOKUP(D6853,Y$4:AA6855,2,FALSE)</f>
        <v>میکسر امیکو</v>
      </c>
      <c r="F6853" s="529" t="str">
        <f>VLOOKUP(D6853,Y$4:AA6855,3,FALSE)</f>
        <v>شرکتی-زراعتی</v>
      </c>
      <c r="G6853" s="527">
        <v>0</v>
      </c>
      <c r="H6853" s="536"/>
      <c r="I6853" s="537"/>
      <c r="J6853" s="537"/>
      <c r="K6853" s="538"/>
    </row>
    <row r="6854" spans="2:11" x14ac:dyDescent="0.25">
      <c r="B6854" s="457">
        <f t="shared" si="107"/>
        <v>6852</v>
      </c>
      <c r="C6854" s="535">
        <v>45561</v>
      </c>
      <c r="D6854" s="530" t="s">
        <v>119</v>
      </c>
      <c r="E6854" s="529" t="str">
        <f>VLOOKUP(D6854,Y$4:AA6856,2,FALSE)</f>
        <v>غلطک</v>
      </c>
      <c r="F6854" s="529" t="str">
        <f>VLOOKUP(D6854,Y$4:AA6856,3,FALSE)</f>
        <v>شرکتی-جمالی</v>
      </c>
      <c r="G6854" s="527">
        <v>0</v>
      </c>
      <c r="H6854" s="536"/>
      <c r="I6854" s="537"/>
      <c r="J6854" s="537"/>
      <c r="K6854" s="538"/>
    </row>
    <row r="6855" spans="2:11" x14ac:dyDescent="0.25">
      <c r="B6855" s="457">
        <f t="shared" si="107"/>
        <v>6853</v>
      </c>
      <c r="C6855" s="535">
        <v>45561</v>
      </c>
      <c r="D6855" s="530" t="s">
        <v>110</v>
      </c>
      <c r="E6855" s="529" t="str">
        <f>VLOOKUP(D6855,Y$4:AA6857,2,FALSE)</f>
        <v>غلطک</v>
      </c>
      <c r="F6855" s="529" t="str">
        <f>VLOOKUP(D6855,Y$4:AA6857,3,FALSE)</f>
        <v>شرکتی-شیری</v>
      </c>
      <c r="G6855" s="527">
        <v>0</v>
      </c>
      <c r="H6855" s="536"/>
      <c r="I6855" s="537"/>
      <c r="J6855" s="537"/>
      <c r="K6855" s="538"/>
    </row>
    <row r="6856" spans="2:11" x14ac:dyDescent="0.25">
      <c r="B6856" s="457">
        <f t="shared" si="107"/>
        <v>6854</v>
      </c>
      <c r="C6856" s="535">
        <v>45561</v>
      </c>
      <c r="D6856" s="530" t="s">
        <v>107</v>
      </c>
      <c r="E6856" s="529" t="str">
        <f>VLOOKUP(D6856,Y$4:AA6858,2,FALSE)</f>
        <v>غلطک</v>
      </c>
      <c r="F6856" s="529" t="str">
        <f>VLOOKUP(D6856,Y$4:AA6858,3,FALSE)</f>
        <v>شرکتی-دیانتی</v>
      </c>
      <c r="G6856" s="527">
        <v>0</v>
      </c>
      <c r="H6856" s="536"/>
      <c r="I6856" s="537"/>
      <c r="J6856" s="537"/>
      <c r="K6856" s="538"/>
    </row>
    <row r="6857" spans="2:11" x14ac:dyDescent="0.25">
      <c r="B6857" s="457">
        <f t="shared" si="107"/>
        <v>6855</v>
      </c>
      <c r="C6857" s="535">
        <v>45561</v>
      </c>
      <c r="D6857" s="530" t="s">
        <v>285</v>
      </c>
      <c r="E6857" s="529" t="str">
        <f>VLOOKUP(D6857,Y$4:AA6859,2,FALSE)</f>
        <v>غلطک</v>
      </c>
      <c r="F6857" s="529" t="str">
        <f>VLOOKUP(D6857,Y$4:AA6859,3,FALSE)</f>
        <v>شرکتی-شیری</v>
      </c>
      <c r="G6857" s="527">
        <v>0</v>
      </c>
      <c r="H6857" s="536"/>
      <c r="I6857" s="537"/>
      <c r="J6857" s="537"/>
      <c r="K6857" s="538"/>
    </row>
    <row r="6858" spans="2:11" x14ac:dyDescent="0.25">
      <c r="B6858" s="457">
        <f t="shared" si="107"/>
        <v>6856</v>
      </c>
      <c r="C6858" s="535">
        <v>45561</v>
      </c>
      <c r="D6858" s="530" t="s">
        <v>380</v>
      </c>
      <c r="E6858" s="529" t="str">
        <f>VLOOKUP(D6858,Y$4:AA6860,2,FALSE)</f>
        <v>غلطک</v>
      </c>
      <c r="F6858" s="529">
        <f>VLOOKUP(D6858,Y$4:AA6860,3,FALSE)</f>
        <v>0</v>
      </c>
      <c r="G6858" s="527">
        <v>0</v>
      </c>
      <c r="H6858" s="536"/>
      <c r="I6858" s="537"/>
      <c r="J6858" s="537"/>
      <c r="K6858" s="538"/>
    </row>
    <row r="6859" spans="2:11" x14ac:dyDescent="0.25">
      <c r="B6859" s="457">
        <f t="shared" si="107"/>
        <v>6857</v>
      </c>
      <c r="C6859" s="535">
        <v>45561</v>
      </c>
      <c r="D6859" s="530" t="s">
        <v>381</v>
      </c>
      <c r="E6859" s="529" t="str">
        <f>VLOOKUP(D6859,Y$4:AA6861,2,FALSE)</f>
        <v>غلطک</v>
      </c>
      <c r="F6859" s="529">
        <f>VLOOKUP(D6859,Y$4:AA6861,3,FALSE)</f>
        <v>0</v>
      </c>
      <c r="G6859" s="527">
        <v>0</v>
      </c>
      <c r="H6859" s="536"/>
      <c r="I6859" s="537"/>
      <c r="J6859" s="537"/>
      <c r="K6859" s="538"/>
    </row>
    <row r="6860" spans="2:11" x14ac:dyDescent="0.25">
      <c r="B6860" s="457">
        <f t="shared" si="107"/>
        <v>6858</v>
      </c>
      <c r="C6860" s="535">
        <v>45561</v>
      </c>
      <c r="D6860" s="530" t="s">
        <v>91</v>
      </c>
      <c r="E6860" s="529" t="str">
        <f>VLOOKUP(D6860,Y$4:AA6862,2,FALSE)</f>
        <v>کامیون کمپرسی</v>
      </c>
      <c r="F6860" s="529" t="str">
        <f>VLOOKUP(D6860,Y$4:AA6862,3,FALSE)</f>
        <v>شرکتی-یحیی زاده</v>
      </c>
      <c r="G6860" s="527">
        <v>0</v>
      </c>
      <c r="H6860" s="536"/>
      <c r="I6860" s="537"/>
      <c r="J6860" s="537"/>
      <c r="K6860" s="538"/>
    </row>
    <row r="6861" spans="2:11" x14ac:dyDescent="0.25">
      <c r="B6861" s="457">
        <f t="shared" si="107"/>
        <v>6859</v>
      </c>
      <c r="C6861" s="535">
        <v>45561</v>
      </c>
      <c r="D6861" s="530" t="s">
        <v>94</v>
      </c>
      <c r="E6861" s="529" t="str">
        <f>VLOOKUP(D6861,Y$4:AA6863,2,FALSE)</f>
        <v>کامیون کمپرسی</v>
      </c>
      <c r="F6861" s="529" t="str">
        <f>VLOOKUP(D6861,Y$4:AA6863,3,FALSE)</f>
        <v>شرکتی-نوروز غلامی</v>
      </c>
      <c r="G6861" s="527">
        <v>0</v>
      </c>
      <c r="H6861" s="536"/>
      <c r="I6861" s="537"/>
      <c r="J6861" s="537"/>
      <c r="K6861" s="538"/>
    </row>
    <row r="6862" spans="2:11" x14ac:dyDescent="0.25">
      <c r="B6862" s="457">
        <f t="shared" si="107"/>
        <v>6860</v>
      </c>
      <c r="C6862" s="535">
        <v>45561</v>
      </c>
      <c r="D6862" s="530" t="s">
        <v>117</v>
      </c>
      <c r="E6862" s="529" t="str">
        <f>VLOOKUP(D6862,Y$4:AA6864,2,FALSE)</f>
        <v>کامیون کمپرسی</v>
      </c>
      <c r="F6862" s="529" t="str">
        <f>VLOOKUP(D6862,Y$4:AA6864,3,FALSE)</f>
        <v>شرکتی-علیرضا اقلیمی</v>
      </c>
      <c r="G6862" s="527">
        <v>0</v>
      </c>
      <c r="H6862" s="536"/>
      <c r="I6862" s="537"/>
      <c r="J6862" s="537"/>
      <c r="K6862" s="538"/>
    </row>
    <row r="6863" spans="2:11" x14ac:dyDescent="0.25">
      <c r="B6863" s="457">
        <f t="shared" si="107"/>
        <v>6861</v>
      </c>
      <c r="C6863" s="535">
        <v>45561</v>
      </c>
      <c r="D6863" s="530" t="s">
        <v>130</v>
      </c>
      <c r="E6863" s="529" t="str">
        <f>VLOOKUP(D6863,Y$4:AA6865,2,FALSE)</f>
        <v>تانکر ابپاش بنز</v>
      </c>
      <c r="F6863" s="529" t="str">
        <f>VLOOKUP(D6863,Y$4:AA6865,3,FALSE)</f>
        <v>شرکتی-بارانی</v>
      </c>
      <c r="G6863" s="527">
        <v>49</v>
      </c>
      <c r="H6863" s="536"/>
      <c r="I6863" s="537"/>
      <c r="J6863" s="537"/>
      <c r="K6863" s="538"/>
    </row>
    <row r="6864" spans="2:11" x14ac:dyDescent="0.25">
      <c r="B6864" s="457">
        <f t="shared" si="107"/>
        <v>6862</v>
      </c>
      <c r="C6864" s="535">
        <v>45561</v>
      </c>
      <c r="D6864" s="530" t="s">
        <v>96</v>
      </c>
      <c r="E6864" s="529" t="str">
        <f>VLOOKUP(D6864,Y$4:AA6866,2,FALSE)</f>
        <v>تانکر ابپاش بنز</v>
      </c>
      <c r="F6864" s="529" t="str">
        <f>VLOOKUP(D6864,Y$4:AA6866,3,FALSE)</f>
        <v>شرکتی-میامی</v>
      </c>
      <c r="G6864" s="527">
        <v>0</v>
      </c>
      <c r="H6864" s="536"/>
      <c r="I6864" s="537"/>
      <c r="J6864" s="537"/>
      <c r="K6864" s="538"/>
    </row>
    <row r="6865" spans="2:11" x14ac:dyDescent="0.25">
      <c r="B6865" s="457">
        <f t="shared" si="107"/>
        <v>6863</v>
      </c>
      <c r="C6865" s="535">
        <v>45561</v>
      </c>
      <c r="D6865" s="530" t="s">
        <v>114</v>
      </c>
      <c r="E6865" s="529" t="str">
        <f>VLOOKUP(D6865,Y$4:AA6867,2,FALSE)</f>
        <v>تانکر سوخت بنز</v>
      </c>
      <c r="F6865" s="529" t="str">
        <f>VLOOKUP(D6865,Y$4:AA6867,3,FALSE)</f>
        <v>شرکتی-برات زاده- از تاریخ 1 تیرماه</v>
      </c>
      <c r="G6865" s="527">
        <v>0</v>
      </c>
      <c r="H6865" s="536"/>
      <c r="I6865" s="537"/>
      <c r="J6865" s="537"/>
      <c r="K6865" s="538"/>
    </row>
    <row r="6866" spans="2:11" x14ac:dyDescent="0.25">
      <c r="B6866" s="457">
        <f t="shared" si="107"/>
        <v>6864</v>
      </c>
      <c r="C6866" s="535">
        <v>45561</v>
      </c>
      <c r="D6866" s="528" t="s">
        <v>399</v>
      </c>
      <c r="E6866" s="529" t="str">
        <f>VLOOKUP(D6866,Y$4:AA6868,2,FALSE)</f>
        <v xml:space="preserve"> لودر</v>
      </c>
      <c r="F6866" s="529" t="str">
        <f>VLOOKUP(D6866,Y$4:AA6868,3,FALSE)</f>
        <v>شرکتی-پیروزی</v>
      </c>
      <c r="G6866" s="527">
        <v>190</v>
      </c>
      <c r="H6866" s="536"/>
      <c r="I6866" s="537"/>
      <c r="J6866" s="537"/>
      <c r="K6866" s="538"/>
    </row>
    <row r="6867" spans="2:11" x14ac:dyDescent="0.25">
      <c r="B6867" s="457">
        <f t="shared" si="107"/>
        <v>6865</v>
      </c>
      <c r="C6867" s="535">
        <v>45561</v>
      </c>
      <c r="D6867" s="530" t="s">
        <v>158</v>
      </c>
      <c r="E6867" s="529" t="str">
        <f>VLOOKUP(D6867,Y$4:AA6869,2,FALSE)</f>
        <v>بیل مکانیکی</v>
      </c>
      <c r="F6867" s="529" t="str">
        <f>VLOOKUP(D6867,Y$4:AA6869,3,FALSE)</f>
        <v>تکبری</v>
      </c>
      <c r="G6867" s="527">
        <v>0</v>
      </c>
      <c r="H6867" s="536"/>
      <c r="I6867" s="537"/>
      <c r="J6867" s="537"/>
      <c r="K6867" s="538"/>
    </row>
    <row r="6868" spans="2:11" x14ac:dyDescent="0.25">
      <c r="B6868" s="457">
        <f t="shared" si="107"/>
        <v>6866</v>
      </c>
      <c r="C6868" s="535">
        <v>45561</v>
      </c>
      <c r="D6868" s="530" t="s">
        <v>144</v>
      </c>
      <c r="E6868" s="529" t="str">
        <f>VLOOKUP(D6868,Y$4:AA6870,2,FALSE)</f>
        <v>بلدوزر D85</v>
      </c>
      <c r="F6868" s="529" t="str">
        <f>VLOOKUP(D6868,Y$4:AA6870,3,FALSE)</f>
        <v>اکبری</v>
      </c>
      <c r="G6868" s="527">
        <v>0</v>
      </c>
      <c r="H6868" s="536"/>
      <c r="I6868" s="537"/>
      <c r="J6868" s="537"/>
      <c r="K6868" s="538"/>
    </row>
    <row r="6869" spans="2:11" x14ac:dyDescent="0.25">
      <c r="B6869" s="457">
        <f t="shared" si="107"/>
        <v>6867</v>
      </c>
      <c r="C6869" s="535">
        <v>45561</v>
      </c>
      <c r="D6869" s="530" t="s">
        <v>146</v>
      </c>
      <c r="E6869" s="529" t="str">
        <f>VLOOKUP(D6869,Y$4:AA6871,2,FALSE)</f>
        <v>بلدوزر D85</v>
      </c>
      <c r="F6869" s="529" t="str">
        <f>VLOOKUP(D6869,Y$4:AA6871,3,FALSE)</f>
        <v>اکبری</v>
      </c>
      <c r="G6869" s="527">
        <v>149</v>
      </c>
      <c r="H6869" s="536"/>
      <c r="I6869" s="537"/>
      <c r="J6869" s="537"/>
      <c r="K6869" s="538"/>
    </row>
    <row r="6870" spans="2:11" x14ac:dyDescent="0.25">
      <c r="B6870" s="457">
        <f t="shared" si="107"/>
        <v>6868</v>
      </c>
      <c r="C6870" s="535">
        <v>45561</v>
      </c>
      <c r="D6870" s="530" t="s">
        <v>147</v>
      </c>
      <c r="E6870" s="529" t="str">
        <f>VLOOKUP(D6870,Y$4:AA6872,2,FALSE)</f>
        <v>بلدوزر کاترپیلار D8</v>
      </c>
      <c r="F6870" s="529" t="str">
        <f>VLOOKUP(D6870,Y$4:AA6872,3,FALSE)</f>
        <v>حسن پور</v>
      </c>
      <c r="G6870" s="527">
        <v>0</v>
      </c>
      <c r="H6870" s="536"/>
      <c r="I6870" s="537"/>
      <c r="J6870" s="537"/>
      <c r="K6870" s="538"/>
    </row>
    <row r="6871" spans="2:11" x14ac:dyDescent="0.25">
      <c r="B6871" s="457">
        <f t="shared" si="107"/>
        <v>6869</v>
      </c>
      <c r="C6871" s="535">
        <v>45561</v>
      </c>
      <c r="D6871" s="530" t="s">
        <v>162</v>
      </c>
      <c r="E6871" s="529" t="str">
        <f>VLOOKUP(D6871,Y$4:AA6873,2,FALSE)</f>
        <v>بیل مکانیکی</v>
      </c>
      <c r="F6871" s="529" t="str">
        <f>VLOOKUP(D6871,Y$4:AA6873,3,FALSE)</f>
        <v>رضاپور</v>
      </c>
      <c r="G6871" s="527">
        <v>132</v>
      </c>
      <c r="H6871" s="536"/>
      <c r="I6871" s="537"/>
      <c r="J6871" s="537"/>
      <c r="K6871" s="538"/>
    </row>
    <row r="6872" spans="2:11" x14ac:dyDescent="0.25">
      <c r="B6872" s="457">
        <f t="shared" si="107"/>
        <v>6870</v>
      </c>
      <c r="C6872" s="535">
        <v>45561</v>
      </c>
      <c r="D6872" s="530" t="s">
        <v>398</v>
      </c>
      <c r="E6872" s="529" t="str">
        <f>VLOOKUP(D6872,Y$4:AA6874,2,FALSE)</f>
        <v>بلدوزر</v>
      </c>
      <c r="F6872" s="529" t="str">
        <f>VLOOKUP(D6872,Y$4:AA6874,3,FALSE)</f>
        <v>جواد رضاپور</v>
      </c>
      <c r="G6872" s="527">
        <v>0</v>
      </c>
      <c r="H6872" s="536"/>
      <c r="I6872" s="537"/>
      <c r="J6872" s="537"/>
      <c r="K6872" s="538"/>
    </row>
    <row r="6873" spans="2:11" x14ac:dyDescent="0.25">
      <c r="B6873" s="457">
        <f t="shared" si="107"/>
        <v>6871</v>
      </c>
      <c r="C6873" s="535">
        <v>45561</v>
      </c>
      <c r="D6873" s="530" t="s">
        <v>149</v>
      </c>
      <c r="E6873" s="529" t="str">
        <f>VLOOKUP(D6873,Y$4:AA6875,2,FALSE)</f>
        <v>لودر ZL50</v>
      </c>
      <c r="F6873" s="529" t="str">
        <f>VLOOKUP(D6873,Y$4:AA6875,3,FALSE)</f>
        <v>میرزایی</v>
      </c>
      <c r="G6873" s="527">
        <v>0</v>
      </c>
      <c r="H6873" s="536"/>
      <c r="I6873" s="537"/>
      <c r="J6873" s="537"/>
      <c r="K6873" s="538"/>
    </row>
    <row r="6874" spans="2:11" x14ac:dyDescent="0.25">
      <c r="B6874" s="457">
        <f t="shared" si="107"/>
        <v>6872</v>
      </c>
      <c r="C6874" s="535">
        <v>45561</v>
      </c>
      <c r="D6874" s="530" t="s">
        <v>150</v>
      </c>
      <c r="E6874" s="529" t="str">
        <f>VLOOKUP(D6874,Y$4:AA6876,2,FALSE)</f>
        <v>کامیون کمپرسی</v>
      </c>
      <c r="F6874" s="529" t="str">
        <f>VLOOKUP(D6874,Y$4:AA6876,3,FALSE)</f>
        <v>میرزایی</v>
      </c>
      <c r="G6874" s="527">
        <v>0</v>
      </c>
      <c r="H6874" s="536"/>
      <c r="I6874" s="537"/>
      <c r="J6874" s="537"/>
      <c r="K6874" s="538"/>
    </row>
    <row r="6875" spans="2:11" x14ac:dyDescent="0.25">
      <c r="B6875" s="457">
        <f t="shared" si="107"/>
        <v>6873</v>
      </c>
      <c r="C6875" s="535">
        <v>45561</v>
      </c>
      <c r="D6875" s="530" t="s">
        <v>152</v>
      </c>
      <c r="E6875" s="529" t="str">
        <f>VLOOKUP(D6875,Y$4:AA6877,2,FALSE)</f>
        <v>کامیون کمپرسی</v>
      </c>
      <c r="F6875" s="529" t="str">
        <f>VLOOKUP(D6875,Y$4:AA6877,3,FALSE)</f>
        <v>میرزایی</v>
      </c>
      <c r="G6875" s="527">
        <v>0</v>
      </c>
      <c r="H6875" s="536"/>
      <c r="I6875" s="537"/>
      <c r="J6875" s="537"/>
      <c r="K6875" s="538"/>
    </row>
    <row r="6876" spans="2:11" x14ac:dyDescent="0.25">
      <c r="B6876" s="457">
        <f t="shared" si="107"/>
        <v>6874</v>
      </c>
      <c r="C6876" s="535">
        <v>45561</v>
      </c>
      <c r="D6876" s="530" t="s">
        <v>153</v>
      </c>
      <c r="E6876" s="529" t="str">
        <f>VLOOKUP(D6876,Y$4:AA6878,2,FALSE)</f>
        <v>کامیون کمپرسی</v>
      </c>
      <c r="F6876" s="529" t="str">
        <f>VLOOKUP(D6876,Y$4:AA6878,3,FALSE)</f>
        <v>میرزایی</v>
      </c>
      <c r="G6876" s="527">
        <v>0</v>
      </c>
      <c r="H6876" s="536"/>
      <c r="I6876" s="537"/>
      <c r="J6876" s="537"/>
      <c r="K6876" s="538"/>
    </row>
    <row r="6877" spans="2:11" x14ac:dyDescent="0.25">
      <c r="B6877" s="457">
        <f t="shared" si="107"/>
        <v>6875</v>
      </c>
      <c r="C6877" s="535">
        <v>45561</v>
      </c>
      <c r="D6877" s="530" t="s">
        <v>137</v>
      </c>
      <c r="E6877" s="529" t="str">
        <f>VLOOKUP(D6877,Y$4:AA6879,2,FALSE)</f>
        <v>بیل مکانیکی</v>
      </c>
      <c r="F6877" s="529" t="str">
        <f>VLOOKUP(D6877,Y$4:AA6879,3,FALSE)</f>
        <v>انصاری</v>
      </c>
      <c r="G6877" s="527">
        <v>243</v>
      </c>
      <c r="H6877" s="536"/>
      <c r="I6877" s="537"/>
      <c r="J6877" s="537"/>
      <c r="K6877" s="538"/>
    </row>
    <row r="6878" spans="2:11" x14ac:dyDescent="0.25">
      <c r="B6878" s="457">
        <f t="shared" si="107"/>
        <v>6876</v>
      </c>
      <c r="C6878" s="535">
        <v>45561</v>
      </c>
      <c r="D6878" s="530" t="s">
        <v>139</v>
      </c>
      <c r="E6878" s="529" t="str">
        <f>VLOOKUP(D6878,Y$4:AA6880,2,FALSE)</f>
        <v>بیل مکانیکی</v>
      </c>
      <c r="F6878" s="529" t="str">
        <f>VLOOKUP(D6878,Y$4:AA6880,3,FALSE)</f>
        <v>انصاری</v>
      </c>
      <c r="G6878" s="527">
        <v>213</v>
      </c>
      <c r="H6878" s="536"/>
      <c r="I6878" s="537"/>
      <c r="J6878" s="537"/>
      <c r="K6878" s="538"/>
    </row>
    <row r="6879" spans="2:11" x14ac:dyDescent="0.25">
      <c r="B6879" s="457">
        <f t="shared" si="107"/>
        <v>6877</v>
      </c>
      <c r="C6879" s="535">
        <v>45561</v>
      </c>
      <c r="D6879" s="530" t="s">
        <v>141</v>
      </c>
      <c r="E6879" s="529" t="str">
        <f>VLOOKUP(D6879,Y$4:AA6881,2,FALSE)</f>
        <v>کامیون کمپرسی</v>
      </c>
      <c r="F6879" s="529" t="str">
        <f>VLOOKUP(D6879,Y$4:AA6881,3,FALSE)</f>
        <v>انصاری</v>
      </c>
      <c r="G6879" s="527">
        <v>0</v>
      </c>
      <c r="H6879" s="536"/>
      <c r="I6879" s="537"/>
      <c r="J6879" s="537"/>
      <c r="K6879" s="538"/>
    </row>
    <row r="6880" spans="2:11" x14ac:dyDescent="0.25">
      <c r="B6880" s="457">
        <f t="shared" si="107"/>
        <v>6878</v>
      </c>
      <c r="C6880" s="535">
        <v>45561</v>
      </c>
      <c r="D6880" s="530" t="s">
        <v>142</v>
      </c>
      <c r="E6880" s="529" t="str">
        <f>VLOOKUP(D6880,Y$4:AA6882,2,FALSE)</f>
        <v>کامیون کمپرسی</v>
      </c>
      <c r="F6880" s="529" t="str">
        <f>VLOOKUP(D6880,Y$4:AA6882,3,FALSE)</f>
        <v>انصاری</v>
      </c>
      <c r="G6880" s="527">
        <v>0</v>
      </c>
      <c r="H6880" s="536"/>
      <c r="I6880" s="537"/>
      <c r="J6880" s="537"/>
      <c r="K6880" s="538"/>
    </row>
    <row r="6881" spans="2:11" x14ac:dyDescent="0.25">
      <c r="B6881" s="457">
        <f t="shared" si="107"/>
        <v>6879</v>
      </c>
      <c r="C6881" s="535">
        <v>45561</v>
      </c>
      <c r="D6881" s="530" t="s">
        <v>143</v>
      </c>
      <c r="E6881" s="529" t="str">
        <f>VLOOKUP(D6881,Y$4:AA6883,2,FALSE)</f>
        <v>کامیون کمپرسی</v>
      </c>
      <c r="F6881" s="529" t="str">
        <f>VLOOKUP(D6881,Y$4:AA6883,3,FALSE)</f>
        <v>انصاری</v>
      </c>
      <c r="G6881" s="527">
        <v>0</v>
      </c>
      <c r="H6881" s="536"/>
      <c r="I6881" s="537"/>
      <c r="J6881" s="537"/>
      <c r="K6881" s="538"/>
    </row>
    <row r="6882" spans="2:11" x14ac:dyDescent="0.25">
      <c r="B6882" s="457">
        <f t="shared" si="107"/>
        <v>6880</v>
      </c>
      <c r="C6882" s="535">
        <v>45561</v>
      </c>
      <c r="D6882" s="530" t="s">
        <v>136</v>
      </c>
      <c r="E6882" s="529" t="str">
        <f>VLOOKUP(D6882,Y$4:AA6884,2,FALSE)</f>
        <v>بلدوزر</v>
      </c>
      <c r="F6882" s="529" t="str">
        <f>VLOOKUP(D6882,Y$4:AA6884,3,FALSE)</f>
        <v>انصاری</v>
      </c>
      <c r="G6882" s="527">
        <v>276</v>
      </c>
      <c r="H6882" s="536"/>
      <c r="I6882" s="537"/>
      <c r="J6882" s="537"/>
      <c r="K6882" s="538"/>
    </row>
    <row r="6883" spans="2:11" x14ac:dyDescent="0.25">
      <c r="B6883" s="457">
        <f t="shared" si="107"/>
        <v>6881</v>
      </c>
      <c r="C6883" s="535">
        <v>45561</v>
      </c>
      <c r="D6883" s="530" t="s">
        <v>286</v>
      </c>
      <c r="E6883" s="529" t="str">
        <f>VLOOKUP(D6883,Y$4:AA6885,2,FALSE)</f>
        <v>بلدوزر</v>
      </c>
      <c r="F6883" s="529" t="str">
        <f>VLOOKUP(D6883,Y$4:AA6885,3,FALSE)</f>
        <v>انصاری</v>
      </c>
      <c r="G6883" s="527">
        <v>0</v>
      </c>
      <c r="H6883" s="536"/>
      <c r="I6883" s="537"/>
      <c r="J6883" s="537"/>
      <c r="K6883" s="538"/>
    </row>
    <row r="6884" spans="2:11" x14ac:dyDescent="0.25">
      <c r="B6884" s="457">
        <f t="shared" si="107"/>
        <v>6882</v>
      </c>
      <c r="C6884" s="535">
        <v>45561</v>
      </c>
      <c r="D6884" s="530" t="s">
        <v>155</v>
      </c>
      <c r="E6884" s="529" t="str">
        <f>VLOOKUP(D6884,Y$4:AA6886,2,FALSE)</f>
        <v>لودر</v>
      </c>
      <c r="F6884" s="529" t="str">
        <f>VLOOKUP(D6884,Y$4:AA6886,3,FALSE)</f>
        <v>صداقت</v>
      </c>
      <c r="G6884" s="527">
        <v>0</v>
      </c>
      <c r="H6884" s="536"/>
      <c r="I6884" s="537"/>
      <c r="J6884" s="537"/>
      <c r="K6884" s="538"/>
    </row>
    <row r="6885" spans="2:11" x14ac:dyDescent="0.25">
      <c r="B6885" s="457">
        <f t="shared" si="107"/>
        <v>6883</v>
      </c>
      <c r="C6885" s="535">
        <v>45561</v>
      </c>
      <c r="D6885" s="530" t="s">
        <v>156</v>
      </c>
      <c r="E6885" s="529" t="str">
        <f>VLOOKUP(D6885,Y$4:AA6887,2,FALSE)</f>
        <v>کامیون کمپرسی</v>
      </c>
      <c r="F6885" s="529" t="str">
        <f>VLOOKUP(D6885,Y$4:AA6887,3,FALSE)</f>
        <v>صداقت</v>
      </c>
      <c r="G6885" s="527">
        <v>0</v>
      </c>
      <c r="H6885" s="536"/>
      <c r="I6885" s="537"/>
      <c r="J6885" s="537"/>
      <c r="K6885" s="538"/>
    </row>
    <row r="6886" spans="2:11" x14ac:dyDescent="0.25">
      <c r="B6886" s="457">
        <f t="shared" si="107"/>
        <v>6884</v>
      </c>
      <c r="C6886" s="535">
        <v>45561</v>
      </c>
      <c r="D6886" s="530" t="s">
        <v>157</v>
      </c>
      <c r="E6886" s="529" t="str">
        <f>VLOOKUP(D6886,Y$4:AA6888,2,FALSE)</f>
        <v>کامیون کمپرسی</v>
      </c>
      <c r="F6886" s="529" t="str">
        <f>VLOOKUP(D6886,Y$4:AA6888,3,FALSE)</f>
        <v>صداقت</v>
      </c>
      <c r="G6886" s="527">
        <v>0</v>
      </c>
      <c r="H6886" s="536"/>
      <c r="I6886" s="537"/>
      <c r="J6886" s="537"/>
      <c r="K6886" s="538"/>
    </row>
    <row r="6887" spans="2:11" x14ac:dyDescent="0.25">
      <c r="B6887" s="457">
        <f t="shared" si="107"/>
        <v>6885</v>
      </c>
      <c r="C6887" s="535">
        <v>45561</v>
      </c>
      <c r="D6887" s="530" t="s">
        <v>302</v>
      </c>
      <c r="E6887" s="529" t="str">
        <f>VLOOKUP(D6887,Y$4:AA6889,2,FALSE)</f>
        <v>کامیون کمپرسی</v>
      </c>
      <c r="F6887" s="529" t="str">
        <f>VLOOKUP(D6887,Y$4:AA6889,3,FALSE)</f>
        <v>صداقت</v>
      </c>
      <c r="G6887" s="527">
        <v>0</v>
      </c>
      <c r="H6887" s="536"/>
      <c r="I6887" s="537"/>
      <c r="J6887" s="537"/>
      <c r="K6887" s="538"/>
    </row>
    <row r="6888" spans="2:11" x14ac:dyDescent="0.25">
      <c r="B6888" s="457">
        <f t="shared" si="107"/>
        <v>6886</v>
      </c>
      <c r="C6888" s="535">
        <v>45561</v>
      </c>
      <c r="D6888" s="530" t="s">
        <v>266</v>
      </c>
      <c r="E6888" s="529" t="str">
        <f>VLOOKUP(D6888,Y$4:AA6890,2,FALSE)</f>
        <v>کامیون کمپرسی</v>
      </c>
      <c r="F6888" s="529" t="str">
        <f>VLOOKUP(D6888,Y$4:AA6890,3,FALSE)</f>
        <v>انصاری</v>
      </c>
      <c r="G6888" s="527">
        <v>0</v>
      </c>
      <c r="H6888" s="536"/>
      <c r="I6888" s="537"/>
      <c r="J6888" s="537"/>
      <c r="K6888" s="538"/>
    </row>
    <row r="6889" spans="2:11" x14ac:dyDescent="0.25">
      <c r="B6889" s="457">
        <f t="shared" si="107"/>
        <v>6887</v>
      </c>
      <c r="C6889" s="535">
        <v>45561</v>
      </c>
      <c r="D6889" s="530" t="s">
        <v>267</v>
      </c>
      <c r="E6889" s="529" t="str">
        <f>VLOOKUP(D6889,Y$4:AA6891,2,FALSE)</f>
        <v>کامیون کمپرسی</v>
      </c>
      <c r="F6889" s="529" t="str">
        <f>VLOOKUP(D6889,Y$4:AA6891,3,FALSE)</f>
        <v>انصاری</v>
      </c>
      <c r="G6889" s="527">
        <v>0</v>
      </c>
      <c r="H6889" s="536"/>
      <c r="I6889" s="537"/>
      <c r="J6889" s="537"/>
      <c r="K6889" s="538"/>
    </row>
    <row r="6890" spans="2:11" x14ac:dyDescent="0.25">
      <c r="B6890" s="457">
        <f t="shared" si="107"/>
        <v>6888</v>
      </c>
      <c r="C6890" s="535">
        <v>45561</v>
      </c>
      <c r="D6890" s="530" t="s">
        <v>258</v>
      </c>
      <c r="E6890" s="529" t="str">
        <f>VLOOKUP(D6890,Y$4:AA6892,2,FALSE)</f>
        <v>کامیون کمپرسی</v>
      </c>
      <c r="F6890" s="529" t="str">
        <f>VLOOKUP(D6890,Y$4:AA6892,3,FALSE)</f>
        <v>انصاری</v>
      </c>
      <c r="G6890" s="527">
        <v>0</v>
      </c>
      <c r="H6890" s="536"/>
      <c r="I6890" s="537"/>
      <c r="J6890" s="537"/>
      <c r="K6890" s="538"/>
    </row>
    <row r="6891" spans="2:11" x14ac:dyDescent="0.25">
      <c r="B6891" s="457">
        <f t="shared" si="107"/>
        <v>6889</v>
      </c>
      <c r="C6891" s="535">
        <v>45561</v>
      </c>
      <c r="D6891" s="530" t="s">
        <v>179</v>
      </c>
      <c r="E6891" s="529" t="str">
        <f>VLOOKUP(D6891,Y$4:AA6893,2,FALSE)</f>
        <v>تانکر آب</v>
      </c>
      <c r="F6891" s="529" t="str">
        <f>VLOOKUP(D6891,Y$4:AA6893,3,FALSE)</f>
        <v>گلپایگانی</v>
      </c>
      <c r="G6891" s="527">
        <v>0</v>
      </c>
      <c r="H6891" s="536"/>
      <c r="I6891" s="537"/>
      <c r="J6891" s="537"/>
      <c r="K6891" s="538"/>
    </row>
    <row r="6892" spans="2:11" x14ac:dyDescent="0.25">
      <c r="B6892" s="457">
        <f t="shared" si="107"/>
        <v>6890</v>
      </c>
      <c r="C6892" s="535">
        <v>45561</v>
      </c>
      <c r="D6892" s="530" t="s">
        <v>164</v>
      </c>
      <c r="E6892" s="529" t="str">
        <f>VLOOKUP(D6892,Y$4:AA6894,2,FALSE)</f>
        <v>گریدر 14G</v>
      </c>
      <c r="F6892" s="529" t="str">
        <f>VLOOKUP(D6892,Y$4:AA6894,3,FALSE)</f>
        <v>محمد پور</v>
      </c>
      <c r="G6892" s="527">
        <v>139</v>
      </c>
      <c r="H6892" s="536"/>
      <c r="I6892" s="537"/>
      <c r="J6892" s="537"/>
      <c r="K6892" s="538"/>
    </row>
    <row r="6893" spans="2:11" x14ac:dyDescent="0.25">
      <c r="B6893" s="457">
        <f t="shared" si="107"/>
        <v>6891</v>
      </c>
      <c r="C6893" s="535">
        <v>45561</v>
      </c>
      <c r="D6893" s="530" t="s">
        <v>168</v>
      </c>
      <c r="E6893" s="529" t="str">
        <f>VLOOKUP(D6893,Y$4:AA6895,2,FALSE)</f>
        <v>غلطک کششی</v>
      </c>
      <c r="F6893" s="529" t="str">
        <f>VLOOKUP(D6893,Y$4:AA6895,3,FALSE)</f>
        <v>محمد پور</v>
      </c>
      <c r="G6893" s="527">
        <v>90</v>
      </c>
      <c r="H6893" s="536"/>
      <c r="I6893" s="537"/>
      <c r="J6893" s="537"/>
      <c r="K6893" s="538"/>
    </row>
    <row r="6894" spans="2:11" x14ac:dyDescent="0.25">
      <c r="B6894" s="457">
        <f t="shared" si="107"/>
        <v>6892</v>
      </c>
      <c r="C6894" s="535">
        <v>45561</v>
      </c>
      <c r="D6894" s="530" t="s">
        <v>171</v>
      </c>
      <c r="E6894" s="529" t="str">
        <f>VLOOKUP(D6894,Y$4:AA6896,2,FALSE)</f>
        <v>غلطک کششی</v>
      </c>
      <c r="F6894" s="529" t="str">
        <f>VLOOKUP(D6894,Y$4:AA6896,3,FALSE)</f>
        <v>محمد پور</v>
      </c>
      <c r="G6894" s="527">
        <v>82</v>
      </c>
      <c r="H6894" s="536"/>
      <c r="I6894" s="537"/>
      <c r="J6894" s="537"/>
      <c r="K6894" s="538"/>
    </row>
    <row r="6895" spans="2:11" x14ac:dyDescent="0.25">
      <c r="B6895" s="457">
        <f t="shared" si="107"/>
        <v>6893</v>
      </c>
      <c r="C6895" s="535">
        <v>45561</v>
      </c>
      <c r="D6895" s="530" t="s">
        <v>172</v>
      </c>
      <c r="E6895" s="529" t="str">
        <f>VLOOKUP(D6895,Y$4:AA6897,2,FALSE)</f>
        <v>لودر</v>
      </c>
      <c r="F6895" s="529" t="str">
        <f>VLOOKUP(D6895,Y$4:AA6897,3,FALSE)</f>
        <v>محمد پور</v>
      </c>
      <c r="G6895" s="527">
        <v>36</v>
      </c>
      <c r="H6895" s="536"/>
      <c r="I6895" s="537"/>
      <c r="J6895" s="537"/>
      <c r="K6895" s="538"/>
    </row>
    <row r="6896" spans="2:11" x14ac:dyDescent="0.25">
      <c r="B6896" s="457">
        <f t="shared" si="107"/>
        <v>6894</v>
      </c>
      <c r="C6896" s="535">
        <v>45561</v>
      </c>
      <c r="D6896" s="530" t="s">
        <v>173</v>
      </c>
      <c r="E6896" s="529" t="str">
        <f>VLOOKUP(D6896,Y$4:AA6898,2,FALSE)</f>
        <v>تانکر آب</v>
      </c>
      <c r="F6896" s="529" t="str">
        <f>VLOOKUP(D6896,Y$4:AA6898,3,FALSE)</f>
        <v>محمد پور</v>
      </c>
      <c r="G6896" s="527">
        <v>0</v>
      </c>
      <c r="H6896" s="536"/>
      <c r="I6896" s="537"/>
      <c r="J6896" s="537"/>
      <c r="K6896" s="538"/>
    </row>
    <row r="6897" spans="2:11" x14ac:dyDescent="0.25">
      <c r="B6897" s="457">
        <f t="shared" si="107"/>
        <v>6895</v>
      </c>
      <c r="C6897" s="535">
        <v>45561</v>
      </c>
      <c r="D6897" s="530" t="s">
        <v>174</v>
      </c>
      <c r="E6897" s="529" t="str">
        <f>VLOOKUP(D6897,Y$4:AA6899,2,FALSE)</f>
        <v>غلطک پاچه بزی</v>
      </c>
      <c r="F6897" s="529" t="str">
        <f>VLOOKUP(D6897,Y$4:AA6899,3,FALSE)</f>
        <v>محمد پور</v>
      </c>
      <c r="G6897" s="527">
        <v>0</v>
      </c>
      <c r="H6897" s="536"/>
      <c r="I6897" s="537"/>
      <c r="J6897" s="537"/>
      <c r="K6897" s="538"/>
    </row>
    <row r="6898" spans="2:11" x14ac:dyDescent="0.25">
      <c r="B6898" s="457">
        <f t="shared" si="107"/>
        <v>6896</v>
      </c>
      <c r="C6898" s="535">
        <v>45561</v>
      </c>
      <c r="D6898" s="530" t="s">
        <v>176</v>
      </c>
      <c r="E6898" s="529" t="str">
        <f>VLOOKUP(D6898,Y$4:AA6900,2,FALSE)</f>
        <v>بلدوزر</v>
      </c>
      <c r="F6898" s="529" t="str">
        <f>VLOOKUP(D6898,Y$4:AA6900,3,FALSE)</f>
        <v>محمد پور</v>
      </c>
      <c r="G6898" s="527">
        <v>241</v>
      </c>
      <c r="H6898" s="536"/>
      <c r="I6898" s="537"/>
      <c r="J6898" s="537"/>
      <c r="K6898" s="538"/>
    </row>
    <row r="6899" spans="2:11" x14ac:dyDescent="0.25">
      <c r="B6899" s="457">
        <f t="shared" si="107"/>
        <v>6897</v>
      </c>
      <c r="C6899" s="535">
        <v>45561</v>
      </c>
      <c r="D6899" s="530" t="s">
        <v>177</v>
      </c>
      <c r="E6899" s="529" t="str">
        <f>VLOOKUP(D6899,Y$4:AA6901,2,FALSE)</f>
        <v>کمپرسی جفت</v>
      </c>
      <c r="F6899" s="529" t="str">
        <f>VLOOKUP(D6899,Y$4:AA6901,3,FALSE)</f>
        <v>محمد پور</v>
      </c>
      <c r="G6899" s="527">
        <v>139</v>
      </c>
      <c r="H6899" s="536"/>
      <c r="I6899" s="537"/>
      <c r="J6899" s="537"/>
      <c r="K6899" s="538"/>
    </row>
    <row r="6900" spans="2:11" x14ac:dyDescent="0.25">
      <c r="B6900" s="457">
        <f t="shared" si="107"/>
        <v>6898</v>
      </c>
      <c r="C6900" s="535">
        <v>45561</v>
      </c>
      <c r="D6900" s="530" t="s">
        <v>270</v>
      </c>
      <c r="E6900" s="529" t="str">
        <f>VLOOKUP(D6900,Y$4:AA6902,2,FALSE)</f>
        <v>کمپرسی جفت</v>
      </c>
      <c r="F6900" s="529" t="str">
        <f>VLOOKUP(D6900,Y$4:AA6902,3,FALSE)</f>
        <v>محمد پور</v>
      </c>
      <c r="G6900" s="527">
        <v>0</v>
      </c>
      <c r="H6900" s="536"/>
      <c r="I6900" s="537"/>
      <c r="J6900" s="537"/>
      <c r="K6900" s="538"/>
    </row>
    <row r="6901" spans="2:11" x14ac:dyDescent="0.25">
      <c r="B6901" s="457">
        <f t="shared" si="107"/>
        <v>6899</v>
      </c>
      <c r="C6901" s="535">
        <v>45561</v>
      </c>
      <c r="D6901" s="530" t="s">
        <v>268</v>
      </c>
      <c r="E6901" s="529" t="str">
        <f>VLOOKUP(D6901,Y$4:AA6903,2,FALSE)</f>
        <v>کمپرسی تک</v>
      </c>
      <c r="F6901" s="529" t="str">
        <f>VLOOKUP(D6901,Y$4:AA6903,3,FALSE)</f>
        <v>محمد پور</v>
      </c>
      <c r="G6901" s="527">
        <v>80</v>
      </c>
      <c r="H6901" s="536"/>
      <c r="I6901" s="537"/>
      <c r="J6901" s="537"/>
      <c r="K6901" s="538"/>
    </row>
    <row r="6902" spans="2:11" x14ac:dyDescent="0.25">
      <c r="B6902" s="457">
        <f t="shared" si="107"/>
        <v>6900</v>
      </c>
      <c r="C6902" s="535">
        <v>45561</v>
      </c>
      <c r="D6902" s="530" t="s">
        <v>260</v>
      </c>
      <c r="E6902" s="529" t="str">
        <f>VLOOKUP(D6902,Y$4:AA6904,2,FALSE)</f>
        <v>تانکر آب</v>
      </c>
      <c r="F6902" s="529" t="str">
        <f>VLOOKUP(D6902,Y$4:AA6904,3,FALSE)</f>
        <v>محمد پور</v>
      </c>
      <c r="G6902" s="527">
        <v>100</v>
      </c>
      <c r="H6902" s="536"/>
      <c r="I6902" s="537"/>
      <c r="J6902" s="537"/>
      <c r="K6902" s="538"/>
    </row>
    <row r="6903" spans="2:11" x14ac:dyDescent="0.25">
      <c r="B6903" s="457">
        <f t="shared" si="107"/>
        <v>6901</v>
      </c>
      <c r="C6903" s="535">
        <v>45561</v>
      </c>
      <c r="D6903" s="530" t="s">
        <v>284</v>
      </c>
      <c r="E6903" s="529" t="str">
        <f>VLOOKUP(D6903,Y$4:AA6905,2,FALSE)</f>
        <v>کمپرسی جفت</v>
      </c>
      <c r="F6903" s="529" t="str">
        <f>VLOOKUP(D6903,Y$4:AA6905,3,FALSE)</f>
        <v>محمد پور</v>
      </c>
      <c r="G6903" s="527">
        <v>121</v>
      </c>
      <c r="H6903" s="536"/>
      <c r="I6903" s="537"/>
      <c r="J6903" s="537"/>
      <c r="K6903" s="538"/>
    </row>
    <row r="6904" spans="2:11" x14ac:dyDescent="0.25">
      <c r="B6904" s="457">
        <f t="shared" si="107"/>
        <v>6902</v>
      </c>
      <c r="C6904" s="535">
        <v>45561</v>
      </c>
      <c r="D6904" s="530" t="s">
        <v>359</v>
      </c>
      <c r="E6904" s="529" t="str">
        <f>VLOOKUP(D6904,Y$4:AA6906,2,FALSE)</f>
        <v>کمپرسی جفت</v>
      </c>
      <c r="F6904" s="529" t="str">
        <f>VLOOKUP(D6904,Y$4:AA6906,3,FALSE)</f>
        <v>محمد پور</v>
      </c>
      <c r="G6904" s="527">
        <v>0</v>
      </c>
      <c r="H6904" s="536"/>
      <c r="I6904" s="537"/>
      <c r="J6904" s="537"/>
      <c r="K6904" s="538"/>
    </row>
    <row r="6905" spans="2:11" x14ac:dyDescent="0.25">
      <c r="B6905" s="457">
        <f t="shared" ref="B6905:B6968" si="108">ROW()-2</f>
        <v>6903</v>
      </c>
      <c r="C6905" s="535">
        <v>45561</v>
      </c>
      <c r="D6905" s="530" t="s">
        <v>361</v>
      </c>
      <c r="E6905" s="529" t="str">
        <f>VLOOKUP(D6905,Y$4:AA6907,2,FALSE)</f>
        <v>لودر</v>
      </c>
      <c r="F6905" s="529" t="str">
        <f>VLOOKUP(D6905,Y$4:AA6907,3,FALSE)</f>
        <v>محمد پور</v>
      </c>
      <c r="G6905" s="527">
        <v>125</v>
      </c>
      <c r="H6905" s="536"/>
      <c r="I6905" s="537"/>
      <c r="J6905" s="537"/>
      <c r="K6905" s="538"/>
    </row>
    <row r="6906" spans="2:11" x14ac:dyDescent="0.25">
      <c r="B6906" s="457">
        <f t="shared" si="108"/>
        <v>6904</v>
      </c>
      <c r="C6906" s="535">
        <v>45561</v>
      </c>
      <c r="D6906" s="530" t="s">
        <v>393</v>
      </c>
      <c r="E6906" s="529" t="str">
        <f>VLOOKUP(D6906,Y$4:AA6908,2,FALSE)</f>
        <v xml:space="preserve"> پمپ بتن</v>
      </c>
      <c r="F6906" s="529" t="str">
        <f>VLOOKUP(D6906,Y$4:AA6908,3,FALSE)</f>
        <v>اسماعیل پور</v>
      </c>
      <c r="G6906" s="527">
        <v>0</v>
      </c>
      <c r="H6906" s="536"/>
      <c r="I6906" s="537"/>
      <c r="J6906" s="537"/>
      <c r="K6906" s="538"/>
    </row>
    <row r="6907" spans="2:11" x14ac:dyDescent="0.25">
      <c r="B6907" s="457">
        <f t="shared" si="108"/>
        <v>6905</v>
      </c>
      <c r="C6907" s="535">
        <v>45561</v>
      </c>
      <c r="D6907" s="530" t="s">
        <v>387</v>
      </c>
      <c r="E6907" s="529" t="str">
        <f>VLOOKUP(D6907,Y$4:AA6909,2,FALSE)</f>
        <v>کمپرسی تک</v>
      </c>
      <c r="F6907" s="529" t="str">
        <f>VLOOKUP(D6907,Y$4:AA6909,3,FALSE)</f>
        <v>جواد رضاپور</v>
      </c>
      <c r="G6907" s="527">
        <v>176</v>
      </c>
      <c r="H6907" s="536"/>
      <c r="I6907" s="537"/>
      <c r="J6907" s="537"/>
      <c r="K6907" s="538"/>
    </row>
    <row r="6908" spans="2:11" x14ac:dyDescent="0.25">
      <c r="B6908" s="457">
        <f t="shared" si="108"/>
        <v>6906</v>
      </c>
      <c r="C6908" s="535">
        <v>45561</v>
      </c>
      <c r="D6908" s="530" t="s">
        <v>388</v>
      </c>
      <c r="E6908" s="529" t="str">
        <f>VLOOKUP(D6908,Y$4:AA6910,2,FALSE)</f>
        <v>کمپرسی تک</v>
      </c>
      <c r="F6908" s="529" t="str">
        <f>VLOOKUP(D6908,Y$4:AA6910,3,FALSE)</f>
        <v>جواد رضاپور</v>
      </c>
      <c r="G6908" s="527">
        <v>299</v>
      </c>
      <c r="H6908" s="536"/>
      <c r="I6908" s="537"/>
      <c r="J6908" s="537"/>
      <c r="K6908" s="538"/>
    </row>
    <row r="6909" spans="2:11" x14ac:dyDescent="0.25">
      <c r="B6909" s="457">
        <f t="shared" si="108"/>
        <v>6907</v>
      </c>
      <c r="C6909" s="535">
        <v>45561</v>
      </c>
      <c r="D6909" s="530" t="s">
        <v>505</v>
      </c>
      <c r="E6909" s="529" t="e">
        <f>VLOOKUP(D6909,Y$4:AA6911,2,FALSE)</f>
        <v>#N/A</v>
      </c>
      <c r="F6909" s="529" t="e">
        <f>VLOOKUP(D6909,Y$4:AA6911,3,FALSE)</f>
        <v>#N/A</v>
      </c>
      <c r="G6909" s="527">
        <v>0</v>
      </c>
      <c r="H6909" s="536"/>
      <c r="I6909" s="537"/>
      <c r="J6909" s="537"/>
      <c r="K6909" s="538"/>
    </row>
    <row r="6910" spans="2:11" x14ac:dyDescent="0.25">
      <c r="B6910" s="457">
        <f t="shared" si="108"/>
        <v>6908</v>
      </c>
      <c r="C6910" s="535">
        <v>45561</v>
      </c>
      <c r="D6910" s="530" t="s">
        <v>397</v>
      </c>
      <c r="E6910" s="529" t="str">
        <f>VLOOKUP(D6910,Y$4:AA6912,2,FALSE)</f>
        <v>لودر</v>
      </c>
      <c r="F6910" s="529" t="str">
        <f>VLOOKUP(D6910,Y$4:AA6912,3,FALSE)</f>
        <v>جواد رضاپور</v>
      </c>
      <c r="G6910" s="527">
        <v>105</v>
      </c>
      <c r="H6910" s="536"/>
      <c r="I6910" s="537"/>
      <c r="J6910" s="537"/>
      <c r="K6910" s="538"/>
    </row>
    <row r="6911" spans="2:11" x14ac:dyDescent="0.25">
      <c r="B6911" s="457">
        <f t="shared" si="108"/>
        <v>6909</v>
      </c>
      <c r="C6911" s="535">
        <v>45561</v>
      </c>
      <c r="D6911" s="530" t="s">
        <v>435</v>
      </c>
      <c r="E6911" s="529" t="str">
        <f>VLOOKUP(D6911,Y$4:AA6913,2,FALSE)</f>
        <v>بلدوزر</v>
      </c>
      <c r="F6911" s="529" t="str">
        <f>VLOOKUP(D6911,Y$4:AA6913,3,FALSE)</f>
        <v>جواد رضاپور</v>
      </c>
      <c r="G6911" s="527">
        <v>216</v>
      </c>
      <c r="H6911" s="536"/>
      <c r="I6911" s="537"/>
      <c r="J6911" s="537"/>
      <c r="K6911" s="538"/>
    </row>
    <row r="6912" spans="2:11" x14ac:dyDescent="0.25">
      <c r="B6912" s="457">
        <f t="shared" si="108"/>
        <v>6910</v>
      </c>
      <c r="C6912" s="535">
        <v>45561</v>
      </c>
      <c r="D6912" s="530" t="s">
        <v>436</v>
      </c>
      <c r="E6912" s="529" t="str">
        <f>VLOOKUP(D6912,Y$4:AA6914,2,FALSE)</f>
        <v>تانکر آب</v>
      </c>
      <c r="F6912" s="529" t="str">
        <f>VLOOKUP(D6912,Y$4:AA6914,3,FALSE)</f>
        <v>جواد رضاپور</v>
      </c>
      <c r="G6912" s="527">
        <v>0</v>
      </c>
      <c r="H6912" s="536"/>
      <c r="I6912" s="537"/>
      <c r="J6912" s="537"/>
      <c r="K6912" s="538"/>
    </row>
    <row r="6913" spans="2:11" x14ac:dyDescent="0.25">
      <c r="B6913" s="457">
        <f t="shared" si="108"/>
        <v>6911</v>
      </c>
      <c r="C6913" s="535">
        <v>45561</v>
      </c>
      <c r="D6913" s="532" t="s">
        <v>261</v>
      </c>
      <c r="E6913" s="529" t="str">
        <f>VLOOKUP(D6913,Y$4:AA6915,2,FALSE)</f>
        <v>تانکر آب</v>
      </c>
      <c r="F6913" s="529" t="str">
        <f>VLOOKUP(D6913,Y$4:AA6915,3,FALSE)</f>
        <v>خاکسارنژاد</v>
      </c>
      <c r="G6913" s="527">
        <v>0</v>
      </c>
      <c r="H6913" s="536"/>
      <c r="I6913" s="537"/>
      <c r="J6913" s="537"/>
      <c r="K6913" s="538"/>
    </row>
    <row r="6914" spans="2:11" x14ac:dyDescent="0.25">
      <c r="B6914" s="457">
        <f t="shared" si="108"/>
        <v>6912</v>
      </c>
      <c r="C6914" s="535">
        <v>45561</v>
      </c>
      <c r="D6914" s="539" t="s">
        <v>487</v>
      </c>
      <c r="E6914" s="529" t="str">
        <f>VLOOKUP(D6914,Y$4:AA6916,2,FALSE)</f>
        <v>کمپرسی تک</v>
      </c>
      <c r="F6914" s="529" t="str">
        <f>VLOOKUP(D6914,Y$4:AA6916,3,FALSE)</f>
        <v>رمضانی مقدم</v>
      </c>
      <c r="G6914" s="527">
        <v>0</v>
      </c>
      <c r="H6914" s="536"/>
      <c r="I6914" s="537"/>
      <c r="J6914" s="537"/>
      <c r="K6914" s="538"/>
    </row>
    <row r="6915" spans="2:11" x14ac:dyDescent="0.25">
      <c r="B6915" s="457">
        <f t="shared" si="108"/>
        <v>6913</v>
      </c>
      <c r="C6915" s="535">
        <v>45561</v>
      </c>
      <c r="D6915" s="539" t="s">
        <v>488</v>
      </c>
      <c r="E6915" s="529" t="str">
        <f>VLOOKUP(D6915,Y$4:AA6917,2,FALSE)</f>
        <v>کمپرسی تک</v>
      </c>
      <c r="F6915" s="529" t="str">
        <f>VLOOKUP(D6915,Y$4:AA6917,3,FALSE)</f>
        <v>رمضانی مقدم</v>
      </c>
      <c r="G6915" s="527">
        <v>0</v>
      </c>
      <c r="H6915" s="536"/>
      <c r="I6915" s="537"/>
      <c r="J6915" s="537"/>
      <c r="K6915" s="538"/>
    </row>
    <row r="6916" spans="2:11" x14ac:dyDescent="0.25">
      <c r="B6916" s="457">
        <f t="shared" si="108"/>
        <v>6914</v>
      </c>
      <c r="C6916" s="535">
        <v>45561</v>
      </c>
      <c r="D6916" s="539" t="s">
        <v>489</v>
      </c>
      <c r="E6916" s="529" t="str">
        <f>VLOOKUP(D6916,Y$4:AA6918,2,FALSE)</f>
        <v>کمپرسی تک</v>
      </c>
      <c r="F6916" s="529" t="str">
        <f>VLOOKUP(D6916,Y$4:AA6918,3,FALSE)</f>
        <v>رمضانی مقدم</v>
      </c>
      <c r="G6916" s="527">
        <v>179</v>
      </c>
      <c r="H6916" s="536"/>
      <c r="I6916" s="537"/>
      <c r="J6916" s="537"/>
      <c r="K6916" s="538"/>
    </row>
    <row r="6917" spans="2:11" x14ac:dyDescent="0.25">
      <c r="B6917" s="457">
        <f t="shared" si="108"/>
        <v>6915</v>
      </c>
      <c r="C6917" s="535">
        <v>45561</v>
      </c>
      <c r="D6917" s="539" t="s">
        <v>490</v>
      </c>
      <c r="E6917" s="529" t="str">
        <f>VLOOKUP(D6917,Y$4:AA6919,2,FALSE)</f>
        <v>کمپرسی تک</v>
      </c>
      <c r="F6917" s="529" t="str">
        <f>VLOOKUP(D6917,Y$4:AA6919,3,FALSE)</f>
        <v>رمضانی مقدم</v>
      </c>
      <c r="G6917" s="527">
        <v>240</v>
      </c>
      <c r="H6917" s="536"/>
      <c r="I6917" s="537"/>
      <c r="J6917" s="537"/>
      <c r="K6917" s="538"/>
    </row>
    <row r="6918" spans="2:11" x14ac:dyDescent="0.25">
      <c r="B6918" s="457">
        <f t="shared" si="108"/>
        <v>6916</v>
      </c>
      <c r="C6918" s="535">
        <v>45561</v>
      </c>
      <c r="D6918" s="539" t="s">
        <v>491</v>
      </c>
      <c r="E6918" s="529" t="str">
        <f>VLOOKUP(D6918,Y$4:AA6920,2,FALSE)</f>
        <v>لودر</v>
      </c>
      <c r="F6918" s="529" t="str">
        <f>VLOOKUP(D6918,Y$4:AA6920,3,FALSE)</f>
        <v>رمضانی مقدم</v>
      </c>
      <c r="G6918" s="527">
        <v>87</v>
      </c>
      <c r="H6918" s="536"/>
      <c r="I6918" s="537"/>
      <c r="J6918" s="537"/>
      <c r="K6918" s="538"/>
    </row>
    <row r="6919" spans="2:11" x14ac:dyDescent="0.25">
      <c r="B6919" s="457">
        <f t="shared" si="108"/>
        <v>6917</v>
      </c>
      <c r="C6919" s="535">
        <v>45561</v>
      </c>
      <c r="D6919" s="539" t="s">
        <v>364</v>
      </c>
      <c r="E6919" s="529" t="str">
        <f>VLOOKUP(D6919,Y$4:AA6920,2,FALSE)</f>
        <v>لودر</v>
      </c>
      <c r="F6919" s="529">
        <f>VLOOKUP(D6919,Y$4:AA6920,3,FALSE)</f>
        <v>0</v>
      </c>
      <c r="G6919" s="527">
        <v>200</v>
      </c>
      <c r="H6919" s="536"/>
      <c r="I6919" s="537"/>
      <c r="J6919" s="537"/>
      <c r="K6919" s="538"/>
    </row>
    <row r="6920" spans="2:11" x14ac:dyDescent="0.25">
      <c r="B6920" s="457">
        <f t="shared" si="108"/>
        <v>6918</v>
      </c>
      <c r="C6920" s="535">
        <v>45561</v>
      </c>
      <c r="D6920" s="539" t="s">
        <v>364</v>
      </c>
      <c r="E6920" s="529" t="str">
        <f>VLOOKUP(D6920,Y$4:AA6921,2,FALSE)</f>
        <v>لودر</v>
      </c>
      <c r="F6920" s="529">
        <f>VLOOKUP(D6920,Y$4:AA6921,3,FALSE)</f>
        <v>0</v>
      </c>
      <c r="G6920" s="527">
        <v>89</v>
      </c>
      <c r="H6920" s="536"/>
      <c r="I6920" s="537"/>
      <c r="J6920" s="537"/>
      <c r="K6920" s="538"/>
    </row>
    <row r="6921" spans="2:11" x14ac:dyDescent="0.25">
      <c r="B6921" s="457">
        <f t="shared" si="108"/>
        <v>6919</v>
      </c>
      <c r="C6921" s="617"/>
      <c r="D6921" s="619"/>
      <c r="E6921" s="620"/>
      <c r="F6921" s="620"/>
      <c r="G6921" s="653"/>
      <c r="H6921" s="536"/>
      <c r="I6921" s="537"/>
      <c r="J6921" s="537"/>
      <c r="K6921" s="618"/>
    </row>
    <row r="6922" spans="2:11" x14ac:dyDescent="0.25">
      <c r="B6922" s="457">
        <f t="shared" si="108"/>
        <v>6920</v>
      </c>
      <c r="C6922" s="617"/>
      <c r="D6922" s="619"/>
      <c r="E6922" s="620"/>
      <c r="F6922" s="620"/>
      <c r="G6922" s="653"/>
      <c r="H6922" s="536"/>
      <c r="I6922" s="537"/>
      <c r="J6922" s="537"/>
      <c r="K6922" s="618"/>
    </row>
    <row r="6923" spans="2:11" x14ac:dyDescent="0.25">
      <c r="B6923" s="457">
        <f t="shared" si="108"/>
        <v>6921</v>
      </c>
      <c r="C6923" s="617"/>
      <c r="D6923" s="619"/>
      <c r="E6923" s="620"/>
      <c r="F6923" s="620"/>
      <c r="G6923" s="653"/>
      <c r="H6923" s="536"/>
      <c r="I6923" s="537"/>
      <c r="J6923" s="537"/>
      <c r="K6923" s="618"/>
    </row>
    <row r="6924" spans="2:11" x14ac:dyDescent="0.25">
      <c r="B6924" s="457">
        <f t="shared" si="108"/>
        <v>6922</v>
      </c>
      <c r="C6924" s="617"/>
      <c r="D6924" s="619"/>
      <c r="E6924" s="620"/>
      <c r="F6924" s="620"/>
      <c r="G6924" s="653"/>
      <c r="H6924" s="536"/>
      <c r="I6924" s="537"/>
      <c r="J6924" s="537"/>
      <c r="K6924" s="618"/>
    </row>
    <row r="6925" spans="2:11" x14ac:dyDescent="0.25">
      <c r="B6925" s="457">
        <f t="shared" si="108"/>
        <v>6923</v>
      </c>
      <c r="C6925" s="617"/>
      <c r="D6925" s="619"/>
      <c r="E6925" s="620"/>
      <c r="F6925" s="620"/>
      <c r="G6925" s="653"/>
      <c r="H6925" s="536"/>
      <c r="I6925" s="537"/>
      <c r="J6925" s="537"/>
      <c r="K6925" s="618"/>
    </row>
    <row r="6926" spans="2:11" x14ac:dyDescent="0.25">
      <c r="B6926" s="457">
        <f t="shared" si="108"/>
        <v>6924</v>
      </c>
      <c r="C6926" s="617"/>
      <c r="D6926" s="619"/>
      <c r="E6926" s="620"/>
      <c r="F6926" s="620"/>
      <c r="G6926" s="653"/>
      <c r="H6926" s="536"/>
      <c r="I6926" s="537"/>
      <c r="J6926" s="537"/>
      <c r="K6926" s="618"/>
    </row>
    <row r="6927" spans="2:11" x14ac:dyDescent="0.25">
      <c r="B6927" s="457">
        <f t="shared" si="108"/>
        <v>6925</v>
      </c>
      <c r="C6927" s="617"/>
      <c r="D6927" s="619"/>
      <c r="E6927" s="620"/>
      <c r="F6927" s="620"/>
      <c r="G6927" s="653"/>
      <c r="H6927" s="536"/>
      <c r="I6927" s="537"/>
      <c r="J6927" s="537"/>
      <c r="K6927" s="618"/>
    </row>
    <row r="6928" spans="2:11" x14ac:dyDescent="0.25">
      <c r="B6928" s="457">
        <f t="shared" si="108"/>
        <v>6926</v>
      </c>
      <c r="C6928" s="617"/>
      <c r="D6928" s="619"/>
      <c r="E6928" s="620"/>
      <c r="F6928" s="620"/>
      <c r="G6928" s="653"/>
      <c r="H6928" s="536"/>
      <c r="I6928" s="537"/>
      <c r="J6928" s="537"/>
      <c r="K6928" s="618"/>
    </row>
    <row r="6929" spans="2:11" x14ac:dyDescent="0.25">
      <c r="B6929" s="457">
        <f t="shared" si="108"/>
        <v>6927</v>
      </c>
      <c r="C6929" s="617"/>
      <c r="D6929" s="619"/>
      <c r="E6929" s="620"/>
      <c r="F6929" s="620"/>
      <c r="G6929" s="653"/>
      <c r="H6929" s="536"/>
      <c r="I6929" s="537"/>
      <c r="J6929" s="537"/>
      <c r="K6929" s="618"/>
    </row>
    <row r="6930" spans="2:11" x14ac:dyDescent="0.25">
      <c r="B6930" s="457">
        <f t="shared" si="108"/>
        <v>6928</v>
      </c>
      <c r="C6930" s="617"/>
      <c r="D6930" s="619"/>
      <c r="E6930" s="620"/>
      <c r="F6930" s="620"/>
      <c r="G6930" s="653"/>
      <c r="H6930" s="536"/>
      <c r="I6930" s="537"/>
      <c r="J6930" s="537"/>
      <c r="K6930" s="618"/>
    </row>
    <row r="6931" spans="2:11" x14ac:dyDescent="0.25">
      <c r="B6931" s="457">
        <f t="shared" si="108"/>
        <v>6929</v>
      </c>
      <c r="C6931" s="617"/>
      <c r="D6931" s="619"/>
      <c r="E6931" s="620"/>
      <c r="F6931" s="620"/>
      <c r="G6931" s="653"/>
      <c r="H6931" s="536"/>
      <c r="I6931" s="537"/>
      <c r="J6931" s="537"/>
      <c r="K6931" s="618"/>
    </row>
    <row r="6932" spans="2:11" x14ac:dyDescent="0.25">
      <c r="B6932" s="457">
        <f t="shared" si="108"/>
        <v>6930</v>
      </c>
      <c r="C6932" s="617"/>
      <c r="D6932" s="619"/>
      <c r="E6932" s="620"/>
      <c r="F6932" s="620"/>
      <c r="G6932" s="653"/>
      <c r="H6932" s="536"/>
      <c r="I6932" s="537"/>
      <c r="J6932" s="537"/>
      <c r="K6932" s="618"/>
    </row>
    <row r="6933" spans="2:11" x14ac:dyDescent="0.25">
      <c r="B6933" s="457">
        <f t="shared" si="108"/>
        <v>6931</v>
      </c>
      <c r="C6933" s="617"/>
      <c r="D6933" s="619"/>
      <c r="E6933" s="620"/>
      <c r="F6933" s="620"/>
      <c r="G6933" s="653"/>
      <c r="H6933" s="536"/>
      <c r="I6933" s="537"/>
      <c r="J6933" s="537"/>
      <c r="K6933" s="618"/>
    </row>
    <row r="6934" spans="2:11" x14ac:dyDescent="0.25">
      <c r="B6934" s="457">
        <f t="shared" si="108"/>
        <v>6932</v>
      </c>
      <c r="C6934" s="617"/>
      <c r="D6934" s="619"/>
      <c r="E6934" s="620"/>
      <c r="F6934" s="620"/>
      <c r="G6934" s="653"/>
      <c r="H6934" s="536"/>
      <c r="I6934" s="537"/>
      <c r="J6934" s="537"/>
      <c r="K6934" s="618"/>
    </row>
    <row r="6935" spans="2:11" x14ac:dyDescent="0.25">
      <c r="B6935" s="457">
        <f t="shared" si="108"/>
        <v>6933</v>
      </c>
      <c r="C6935" s="617"/>
      <c r="D6935" s="619"/>
      <c r="E6935" s="620"/>
      <c r="F6935" s="620"/>
      <c r="G6935" s="653"/>
      <c r="H6935" s="536"/>
      <c r="I6935" s="537"/>
      <c r="J6935" s="537"/>
      <c r="K6935" s="618"/>
    </row>
    <row r="6936" spans="2:11" x14ac:dyDescent="0.25">
      <c r="B6936" s="457">
        <f t="shared" si="108"/>
        <v>6934</v>
      </c>
      <c r="C6936" s="617"/>
      <c r="D6936" s="619"/>
      <c r="E6936" s="620"/>
      <c r="F6936" s="620"/>
      <c r="G6936" s="653"/>
      <c r="H6936" s="536"/>
      <c r="I6936" s="537"/>
      <c r="J6936" s="537"/>
      <c r="K6936" s="618"/>
    </row>
    <row r="6937" spans="2:11" x14ac:dyDescent="0.25">
      <c r="B6937" s="457">
        <f t="shared" si="108"/>
        <v>6935</v>
      </c>
      <c r="C6937" s="617"/>
      <c r="D6937" s="619"/>
      <c r="E6937" s="620"/>
      <c r="F6937" s="620"/>
      <c r="G6937" s="653"/>
      <c r="H6937" s="536"/>
      <c r="I6937" s="537"/>
      <c r="J6937" s="537"/>
      <c r="K6937" s="618"/>
    </row>
    <row r="6938" spans="2:11" x14ac:dyDescent="0.25">
      <c r="B6938" s="457">
        <f t="shared" si="108"/>
        <v>6936</v>
      </c>
      <c r="C6938" s="617"/>
      <c r="D6938" s="619"/>
      <c r="E6938" s="620"/>
      <c r="F6938" s="620"/>
      <c r="G6938" s="653"/>
      <c r="H6938" s="536"/>
      <c r="I6938" s="537"/>
      <c r="J6938" s="537"/>
      <c r="K6938" s="618"/>
    </row>
    <row r="6939" spans="2:11" x14ac:dyDescent="0.25">
      <c r="B6939" s="457">
        <f t="shared" si="108"/>
        <v>6937</v>
      </c>
      <c r="C6939" s="617"/>
      <c r="D6939" s="619"/>
      <c r="E6939" s="620"/>
      <c r="F6939" s="620"/>
      <c r="G6939" s="653"/>
      <c r="H6939" s="536"/>
      <c r="I6939" s="537"/>
      <c r="J6939" s="537"/>
      <c r="K6939" s="618"/>
    </row>
    <row r="6940" spans="2:11" x14ac:dyDescent="0.25">
      <c r="B6940" s="457">
        <f t="shared" si="108"/>
        <v>6938</v>
      </c>
      <c r="C6940" s="617"/>
      <c r="D6940" s="619"/>
      <c r="E6940" s="620"/>
      <c r="F6940" s="620"/>
      <c r="G6940" s="653"/>
      <c r="H6940" s="536"/>
      <c r="I6940" s="537"/>
      <c r="J6940" s="537"/>
      <c r="K6940" s="618"/>
    </row>
    <row r="6941" spans="2:11" x14ac:dyDescent="0.25">
      <c r="B6941" s="457">
        <f t="shared" si="108"/>
        <v>6939</v>
      </c>
      <c r="C6941" s="617"/>
      <c r="D6941" s="619"/>
      <c r="E6941" s="620"/>
      <c r="F6941" s="620"/>
      <c r="G6941" s="653"/>
      <c r="H6941" s="536"/>
      <c r="I6941" s="537"/>
      <c r="J6941" s="537"/>
      <c r="K6941" s="618"/>
    </row>
    <row r="6942" spans="2:11" x14ac:dyDescent="0.25">
      <c r="B6942" s="457">
        <f t="shared" si="108"/>
        <v>6940</v>
      </c>
      <c r="C6942" s="617"/>
      <c r="D6942" s="619"/>
      <c r="E6942" s="620"/>
      <c r="F6942" s="620"/>
      <c r="G6942" s="653"/>
      <c r="H6942" s="536"/>
      <c r="I6942" s="537"/>
      <c r="J6942" s="537"/>
      <c r="K6942" s="618"/>
    </row>
    <row r="6943" spans="2:11" x14ac:dyDescent="0.25">
      <c r="B6943" s="457">
        <f t="shared" si="108"/>
        <v>6941</v>
      </c>
      <c r="C6943" s="617"/>
      <c r="D6943" s="619"/>
      <c r="E6943" s="620"/>
      <c r="F6943" s="620"/>
      <c r="G6943" s="653"/>
      <c r="H6943" s="536"/>
      <c r="I6943" s="537"/>
      <c r="J6943" s="537"/>
      <c r="K6943" s="618"/>
    </row>
    <row r="6944" spans="2:11" x14ac:dyDescent="0.25">
      <c r="B6944" s="457">
        <f t="shared" si="108"/>
        <v>6942</v>
      </c>
      <c r="C6944" s="617"/>
      <c r="D6944" s="619"/>
      <c r="E6944" s="620"/>
      <c r="F6944" s="620"/>
      <c r="G6944" s="653"/>
      <c r="H6944" s="536"/>
      <c r="I6944" s="537"/>
      <c r="J6944" s="537"/>
      <c r="K6944" s="618"/>
    </row>
    <row r="6945" spans="2:11" x14ac:dyDescent="0.25">
      <c r="B6945" s="457">
        <f t="shared" si="108"/>
        <v>6943</v>
      </c>
      <c r="C6945" s="617"/>
      <c r="D6945" s="619"/>
      <c r="E6945" s="620"/>
      <c r="F6945" s="620"/>
      <c r="G6945" s="653"/>
      <c r="H6945" s="536"/>
      <c r="I6945" s="537"/>
      <c r="J6945" s="537"/>
      <c r="K6945" s="618"/>
    </row>
    <row r="6946" spans="2:11" x14ac:dyDescent="0.25">
      <c r="B6946" s="457">
        <f t="shared" si="108"/>
        <v>6944</v>
      </c>
      <c r="C6946" s="617"/>
      <c r="D6946" s="619"/>
      <c r="E6946" s="620"/>
      <c r="F6946" s="620"/>
      <c r="G6946" s="653"/>
      <c r="H6946" s="536"/>
      <c r="I6946" s="537"/>
      <c r="J6946" s="537"/>
      <c r="K6946" s="618"/>
    </row>
    <row r="6947" spans="2:11" x14ac:dyDescent="0.25">
      <c r="B6947" s="457">
        <f t="shared" si="108"/>
        <v>6945</v>
      </c>
      <c r="C6947" s="617"/>
      <c r="D6947" s="619"/>
      <c r="E6947" s="620"/>
      <c r="F6947" s="620"/>
      <c r="G6947" s="653"/>
      <c r="H6947" s="536"/>
      <c r="I6947" s="537"/>
      <c r="J6947" s="537"/>
      <c r="K6947" s="618"/>
    </row>
    <row r="6948" spans="2:11" x14ac:dyDescent="0.25">
      <c r="B6948" s="457">
        <f t="shared" si="108"/>
        <v>6946</v>
      </c>
      <c r="C6948" s="617"/>
      <c r="D6948" s="619"/>
      <c r="E6948" s="620"/>
      <c r="F6948" s="620"/>
      <c r="G6948" s="653"/>
      <c r="H6948" s="536"/>
      <c r="I6948" s="537"/>
      <c r="J6948" s="537"/>
      <c r="K6948" s="618"/>
    </row>
    <row r="6949" spans="2:11" x14ac:dyDescent="0.25">
      <c r="B6949" s="457">
        <f t="shared" si="108"/>
        <v>6947</v>
      </c>
      <c r="C6949" s="617"/>
      <c r="D6949" s="619"/>
      <c r="E6949" s="620"/>
      <c r="F6949" s="620"/>
      <c r="G6949" s="653"/>
      <c r="H6949" s="536"/>
      <c r="I6949" s="537"/>
      <c r="J6949" s="537"/>
      <c r="K6949" s="618"/>
    </row>
    <row r="6950" spans="2:11" x14ac:dyDescent="0.25">
      <c r="B6950" s="457">
        <f t="shared" si="108"/>
        <v>6948</v>
      </c>
      <c r="C6950" s="617"/>
      <c r="D6950" s="619"/>
      <c r="E6950" s="620"/>
      <c r="F6950" s="620"/>
      <c r="G6950" s="653"/>
      <c r="H6950" s="536"/>
      <c r="I6950" s="537"/>
      <c r="J6950" s="537"/>
      <c r="K6950" s="618"/>
    </row>
    <row r="6951" spans="2:11" x14ac:dyDescent="0.25">
      <c r="B6951" s="457">
        <f t="shared" si="108"/>
        <v>6949</v>
      </c>
      <c r="C6951" s="617"/>
      <c r="D6951" s="619"/>
      <c r="E6951" s="620"/>
      <c r="F6951" s="620"/>
      <c r="G6951" s="653"/>
      <c r="H6951" s="536"/>
      <c r="I6951" s="537"/>
      <c r="J6951" s="537"/>
      <c r="K6951" s="618"/>
    </row>
    <row r="6952" spans="2:11" x14ac:dyDescent="0.25">
      <c r="B6952" s="457">
        <f t="shared" si="108"/>
        <v>6950</v>
      </c>
      <c r="C6952" s="617"/>
      <c r="D6952" s="619"/>
      <c r="E6952" s="620"/>
      <c r="F6952" s="620"/>
      <c r="G6952" s="653"/>
      <c r="H6952" s="536"/>
      <c r="I6952" s="537"/>
      <c r="J6952" s="537"/>
      <c r="K6952" s="618"/>
    </row>
    <row r="6953" spans="2:11" x14ac:dyDescent="0.25">
      <c r="B6953" s="457">
        <f t="shared" si="108"/>
        <v>6951</v>
      </c>
      <c r="C6953" s="617"/>
      <c r="D6953" s="619"/>
      <c r="E6953" s="620"/>
      <c r="F6953" s="620"/>
      <c r="G6953" s="653"/>
      <c r="H6953" s="536"/>
      <c r="I6953" s="537"/>
      <c r="J6953" s="537"/>
      <c r="K6953" s="618"/>
    </row>
    <row r="6954" spans="2:11" x14ac:dyDescent="0.25">
      <c r="B6954" s="457">
        <f t="shared" si="108"/>
        <v>6952</v>
      </c>
      <c r="C6954" s="617"/>
      <c r="D6954" s="619"/>
      <c r="E6954" s="620"/>
      <c r="F6954" s="620"/>
      <c r="G6954" s="653"/>
      <c r="H6954" s="536"/>
      <c r="I6954" s="537"/>
      <c r="J6954" s="537"/>
      <c r="K6954" s="618"/>
    </row>
    <row r="6955" spans="2:11" x14ac:dyDescent="0.25">
      <c r="B6955" s="457">
        <f t="shared" si="108"/>
        <v>6953</v>
      </c>
      <c r="C6955" s="617"/>
      <c r="D6955" s="619"/>
      <c r="E6955" s="620"/>
      <c r="F6955" s="620"/>
      <c r="G6955" s="653"/>
      <c r="H6955" s="536"/>
      <c r="I6955" s="537"/>
      <c r="J6955" s="537"/>
      <c r="K6955" s="618"/>
    </row>
    <row r="6956" spans="2:11" x14ac:dyDescent="0.25">
      <c r="B6956" s="457">
        <f t="shared" si="108"/>
        <v>6954</v>
      </c>
      <c r="C6956" s="617"/>
      <c r="D6956" s="619"/>
      <c r="E6956" s="620"/>
      <c r="F6956" s="620"/>
      <c r="G6956" s="653"/>
      <c r="H6956" s="536"/>
      <c r="I6956" s="537"/>
      <c r="J6956" s="537"/>
      <c r="K6956" s="618"/>
    </row>
    <row r="6957" spans="2:11" x14ac:dyDescent="0.25">
      <c r="B6957" s="457">
        <f t="shared" si="108"/>
        <v>6955</v>
      </c>
      <c r="C6957" s="617"/>
      <c r="D6957" s="619"/>
      <c r="E6957" s="620"/>
      <c r="F6957" s="620"/>
      <c r="G6957" s="653"/>
      <c r="H6957" s="536"/>
      <c r="I6957" s="537"/>
      <c r="J6957" s="537"/>
      <c r="K6957" s="618"/>
    </row>
    <row r="6958" spans="2:11" x14ac:dyDescent="0.25">
      <c r="B6958" s="457">
        <f t="shared" si="108"/>
        <v>6956</v>
      </c>
      <c r="C6958" s="617"/>
      <c r="D6958" s="619"/>
      <c r="E6958" s="620"/>
      <c r="F6958" s="620"/>
      <c r="G6958" s="653"/>
      <c r="H6958" s="536"/>
      <c r="I6958" s="537"/>
      <c r="J6958" s="537"/>
      <c r="K6958" s="618"/>
    </row>
    <row r="6959" spans="2:11" x14ac:dyDescent="0.25">
      <c r="B6959" s="457">
        <f t="shared" si="108"/>
        <v>6957</v>
      </c>
      <c r="C6959" s="617"/>
      <c r="D6959" s="619"/>
      <c r="E6959" s="620"/>
      <c r="F6959" s="620"/>
      <c r="G6959" s="653"/>
      <c r="H6959" s="536"/>
      <c r="I6959" s="537"/>
      <c r="J6959" s="537"/>
      <c r="K6959" s="618"/>
    </row>
    <row r="6960" spans="2:11" x14ac:dyDescent="0.25">
      <c r="B6960" s="457">
        <f t="shared" si="108"/>
        <v>6958</v>
      </c>
      <c r="C6960" s="617"/>
      <c r="D6960" s="619"/>
      <c r="E6960" s="620"/>
      <c r="F6960" s="620"/>
      <c r="G6960" s="653"/>
      <c r="H6960" s="536"/>
      <c r="I6960" s="537"/>
      <c r="J6960" s="537"/>
      <c r="K6960" s="618"/>
    </row>
    <row r="6961" spans="2:11" x14ac:dyDescent="0.25">
      <c r="B6961" s="457">
        <f t="shared" si="108"/>
        <v>6959</v>
      </c>
      <c r="C6961" s="617"/>
      <c r="D6961" s="619"/>
      <c r="E6961" s="620"/>
      <c r="F6961" s="620"/>
      <c r="G6961" s="653"/>
      <c r="H6961" s="536"/>
      <c r="I6961" s="537"/>
      <c r="J6961" s="537"/>
      <c r="K6961" s="618"/>
    </row>
    <row r="6962" spans="2:11" x14ac:dyDescent="0.25">
      <c r="B6962" s="457">
        <f t="shared" si="108"/>
        <v>6960</v>
      </c>
      <c r="C6962" s="617"/>
      <c r="D6962" s="619"/>
      <c r="E6962" s="620"/>
      <c r="F6962" s="620"/>
      <c r="G6962" s="653"/>
      <c r="H6962" s="536"/>
      <c r="I6962" s="537"/>
      <c r="J6962" s="537"/>
      <c r="K6962" s="618"/>
    </row>
    <row r="6963" spans="2:11" x14ac:dyDescent="0.25">
      <c r="B6963" s="457">
        <f t="shared" si="108"/>
        <v>6961</v>
      </c>
      <c r="C6963" s="617"/>
      <c r="D6963" s="619"/>
      <c r="E6963" s="620"/>
      <c r="F6963" s="620"/>
      <c r="G6963" s="653"/>
      <c r="H6963" s="536"/>
      <c r="I6963" s="537"/>
      <c r="J6963" s="537"/>
      <c r="K6963" s="618"/>
    </row>
    <row r="6964" spans="2:11" x14ac:dyDescent="0.25">
      <c r="B6964" s="457">
        <f t="shared" si="108"/>
        <v>6962</v>
      </c>
      <c r="C6964" s="617"/>
      <c r="D6964" s="619"/>
      <c r="E6964" s="620"/>
      <c r="F6964" s="620"/>
      <c r="G6964" s="653"/>
      <c r="H6964" s="536"/>
      <c r="I6964" s="537"/>
      <c r="J6964" s="537"/>
      <c r="K6964" s="618"/>
    </row>
    <row r="6965" spans="2:11" x14ac:dyDescent="0.25">
      <c r="B6965" s="457">
        <f t="shared" si="108"/>
        <v>6963</v>
      </c>
      <c r="C6965" s="617"/>
      <c r="D6965" s="619"/>
      <c r="E6965" s="620"/>
      <c r="F6965" s="620"/>
      <c r="G6965" s="653"/>
      <c r="H6965" s="536"/>
      <c r="I6965" s="537"/>
      <c r="J6965" s="537"/>
      <c r="K6965" s="618"/>
    </row>
    <row r="6966" spans="2:11" x14ac:dyDescent="0.25">
      <c r="B6966" s="457">
        <f t="shared" si="108"/>
        <v>6964</v>
      </c>
      <c r="C6966" s="617"/>
      <c r="D6966" s="619"/>
      <c r="E6966" s="620"/>
      <c r="F6966" s="620"/>
      <c r="G6966" s="653"/>
      <c r="H6966" s="536"/>
      <c r="I6966" s="537"/>
      <c r="J6966" s="537"/>
      <c r="K6966" s="618"/>
    </row>
    <row r="6967" spans="2:11" x14ac:dyDescent="0.25">
      <c r="B6967" s="457">
        <f t="shared" si="108"/>
        <v>6965</v>
      </c>
      <c r="C6967" s="617"/>
      <c r="D6967" s="619"/>
      <c r="E6967" s="620"/>
      <c r="F6967" s="620"/>
      <c r="G6967" s="653"/>
      <c r="H6967" s="536"/>
      <c r="I6967" s="537"/>
      <c r="J6967" s="537"/>
      <c r="K6967" s="618"/>
    </row>
    <row r="6968" spans="2:11" x14ac:dyDescent="0.25">
      <c r="B6968" s="457">
        <f t="shared" si="108"/>
        <v>6966</v>
      </c>
      <c r="C6968" s="617"/>
      <c r="D6968" s="619"/>
      <c r="E6968" s="620"/>
      <c r="F6968" s="620"/>
      <c r="G6968" s="653"/>
      <c r="H6968" s="536"/>
      <c r="I6968" s="537"/>
      <c r="J6968" s="537"/>
      <c r="K6968" s="618"/>
    </row>
    <row r="6969" spans="2:11" x14ac:dyDescent="0.25">
      <c r="B6969" s="457">
        <f t="shared" ref="B6969:B7032" si="109">ROW()-2</f>
        <v>6967</v>
      </c>
      <c r="C6969" s="617"/>
      <c r="D6969" s="619"/>
      <c r="E6969" s="620"/>
      <c r="F6969" s="620"/>
      <c r="G6969" s="653"/>
      <c r="H6969" s="536"/>
      <c r="I6969" s="537"/>
      <c r="J6969" s="537"/>
      <c r="K6969" s="618"/>
    </row>
    <row r="6970" spans="2:11" x14ac:dyDescent="0.25">
      <c r="B6970" s="457">
        <f t="shared" si="109"/>
        <v>6968</v>
      </c>
      <c r="C6970" s="617"/>
      <c r="D6970" s="619"/>
      <c r="E6970" s="620"/>
      <c r="F6970" s="620"/>
      <c r="G6970" s="653"/>
      <c r="H6970" s="536"/>
      <c r="I6970" s="537"/>
      <c r="J6970" s="537"/>
      <c r="K6970" s="618"/>
    </row>
    <row r="6971" spans="2:11" x14ac:dyDescent="0.25">
      <c r="B6971" s="457">
        <f t="shared" si="109"/>
        <v>6969</v>
      </c>
      <c r="C6971" s="617"/>
      <c r="D6971" s="619"/>
      <c r="E6971" s="620"/>
      <c r="F6971" s="620"/>
      <c r="G6971" s="653"/>
      <c r="H6971" s="536"/>
      <c r="I6971" s="537"/>
      <c r="J6971" s="537"/>
      <c r="K6971" s="618"/>
    </row>
    <row r="6972" spans="2:11" x14ac:dyDescent="0.25">
      <c r="B6972" s="457">
        <f t="shared" si="109"/>
        <v>6970</v>
      </c>
      <c r="C6972" s="617"/>
      <c r="D6972" s="619"/>
      <c r="E6972" s="620"/>
      <c r="F6972" s="620"/>
      <c r="G6972" s="653"/>
      <c r="H6972" s="536"/>
      <c r="I6972" s="537"/>
      <c r="J6972" s="537"/>
      <c r="K6972" s="618"/>
    </row>
    <row r="6973" spans="2:11" x14ac:dyDescent="0.25">
      <c r="B6973" s="457">
        <f t="shared" si="109"/>
        <v>6971</v>
      </c>
      <c r="C6973" s="617"/>
      <c r="D6973" s="619"/>
      <c r="E6973" s="620"/>
      <c r="F6973" s="620"/>
      <c r="G6973" s="653"/>
      <c r="H6973" s="536"/>
      <c r="I6973" s="537"/>
      <c r="J6973" s="537"/>
      <c r="K6973" s="618"/>
    </row>
    <row r="6974" spans="2:11" x14ac:dyDescent="0.25">
      <c r="B6974" s="457">
        <f t="shared" si="109"/>
        <v>6972</v>
      </c>
      <c r="C6974" s="617"/>
      <c r="D6974" s="619"/>
      <c r="E6974" s="620"/>
      <c r="F6974" s="620"/>
      <c r="G6974" s="653"/>
      <c r="H6974" s="536"/>
      <c r="I6974" s="537"/>
      <c r="J6974" s="537"/>
      <c r="K6974" s="618"/>
    </row>
    <row r="6975" spans="2:11" x14ac:dyDescent="0.25">
      <c r="B6975" s="457">
        <f t="shared" si="109"/>
        <v>6973</v>
      </c>
      <c r="C6975" s="617"/>
      <c r="D6975" s="619"/>
      <c r="E6975" s="620"/>
      <c r="F6975" s="620"/>
      <c r="G6975" s="653"/>
      <c r="H6975" s="536"/>
      <c r="I6975" s="537"/>
      <c r="J6975" s="537"/>
      <c r="K6975" s="618"/>
    </row>
    <row r="6976" spans="2:11" x14ac:dyDescent="0.25">
      <c r="B6976" s="457">
        <f t="shared" si="109"/>
        <v>6974</v>
      </c>
      <c r="C6976" s="617"/>
      <c r="D6976" s="619"/>
      <c r="E6976" s="620"/>
      <c r="F6976" s="620"/>
      <c r="G6976" s="653"/>
      <c r="H6976" s="536"/>
      <c r="I6976" s="537"/>
      <c r="J6976" s="537"/>
      <c r="K6976" s="618"/>
    </row>
    <row r="6977" spans="2:11" x14ac:dyDescent="0.25">
      <c r="B6977" s="457">
        <f t="shared" si="109"/>
        <v>6975</v>
      </c>
      <c r="C6977" s="617"/>
      <c r="D6977" s="619"/>
      <c r="E6977" s="620"/>
      <c r="F6977" s="620"/>
      <c r="G6977" s="653"/>
      <c r="H6977" s="536"/>
      <c r="I6977" s="537"/>
      <c r="J6977" s="537"/>
      <c r="K6977" s="618"/>
    </row>
    <row r="6978" spans="2:11" x14ac:dyDescent="0.25">
      <c r="B6978" s="457">
        <f t="shared" si="109"/>
        <v>6976</v>
      </c>
      <c r="C6978" s="617"/>
      <c r="D6978" s="619"/>
      <c r="E6978" s="620"/>
      <c r="F6978" s="620"/>
      <c r="G6978" s="653"/>
      <c r="H6978" s="536"/>
      <c r="I6978" s="537"/>
      <c r="J6978" s="537"/>
      <c r="K6978" s="618"/>
    </row>
    <row r="6979" spans="2:11" x14ac:dyDescent="0.25">
      <c r="B6979" s="457">
        <f t="shared" si="109"/>
        <v>6977</v>
      </c>
      <c r="C6979" s="617"/>
      <c r="D6979" s="619"/>
      <c r="E6979" s="620"/>
      <c r="F6979" s="620"/>
      <c r="G6979" s="653"/>
      <c r="H6979" s="536"/>
      <c r="I6979" s="537"/>
      <c r="J6979" s="537"/>
      <c r="K6979" s="618"/>
    </row>
    <row r="6980" spans="2:11" x14ac:dyDescent="0.25">
      <c r="B6980" s="457">
        <f t="shared" si="109"/>
        <v>6978</v>
      </c>
      <c r="C6980" s="617"/>
      <c r="D6980" s="619"/>
      <c r="E6980" s="620"/>
      <c r="F6980" s="620"/>
      <c r="G6980" s="653"/>
      <c r="H6980" s="536"/>
      <c r="I6980" s="537"/>
      <c r="J6980" s="537"/>
      <c r="K6980" s="618"/>
    </row>
    <row r="6981" spans="2:11" x14ac:dyDescent="0.25">
      <c r="B6981" s="457">
        <f t="shared" si="109"/>
        <v>6979</v>
      </c>
      <c r="C6981" s="617"/>
      <c r="D6981" s="619"/>
      <c r="E6981" s="620"/>
      <c r="F6981" s="620"/>
      <c r="G6981" s="653"/>
      <c r="H6981" s="536"/>
      <c r="I6981" s="537"/>
      <c r="J6981" s="537"/>
      <c r="K6981" s="618"/>
    </row>
    <row r="6982" spans="2:11" x14ac:dyDescent="0.25">
      <c r="B6982" s="457">
        <f t="shared" si="109"/>
        <v>6980</v>
      </c>
      <c r="C6982" s="617"/>
      <c r="D6982" s="619"/>
      <c r="E6982" s="620"/>
      <c r="F6982" s="620"/>
      <c r="G6982" s="653"/>
      <c r="H6982" s="536"/>
      <c r="I6982" s="537"/>
      <c r="J6982" s="537"/>
      <c r="K6982" s="618"/>
    </row>
    <row r="6983" spans="2:11" x14ac:dyDescent="0.25">
      <c r="B6983" s="457">
        <f t="shared" si="109"/>
        <v>6981</v>
      </c>
      <c r="C6983" s="617"/>
      <c r="D6983" s="619"/>
      <c r="E6983" s="620"/>
      <c r="F6983" s="620"/>
      <c r="G6983" s="653"/>
      <c r="H6983" s="536"/>
      <c r="I6983" s="537"/>
      <c r="J6983" s="537"/>
      <c r="K6983" s="618"/>
    </row>
    <row r="6984" spans="2:11" x14ac:dyDescent="0.25">
      <c r="B6984" s="457">
        <f t="shared" si="109"/>
        <v>6982</v>
      </c>
      <c r="C6984" s="617"/>
      <c r="D6984" s="619"/>
      <c r="E6984" s="620"/>
      <c r="F6984" s="620"/>
      <c r="G6984" s="653"/>
      <c r="H6984" s="536"/>
      <c r="I6984" s="537"/>
      <c r="J6984" s="537"/>
      <c r="K6984" s="618"/>
    </row>
    <row r="6985" spans="2:11" x14ac:dyDescent="0.25">
      <c r="B6985" s="457">
        <f t="shared" si="109"/>
        <v>6983</v>
      </c>
      <c r="C6985" s="617"/>
      <c r="D6985" s="619"/>
      <c r="E6985" s="620"/>
      <c r="F6985" s="620"/>
      <c r="G6985" s="653"/>
      <c r="H6985" s="536"/>
      <c r="I6985" s="537"/>
      <c r="J6985" s="537"/>
      <c r="K6985" s="618"/>
    </row>
    <row r="6986" spans="2:11" x14ac:dyDescent="0.25">
      <c r="B6986" s="457">
        <f t="shared" si="109"/>
        <v>6984</v>
      </c>
      <c r="C6986" s="617"/>
      <c r="D6986" s="619"/>
      <c r="E6986" s="620"/>
      <c r="F6986" s="620"/>
      <c r="G6986" s="653"/>
      <c r="H6986" s="536"/>
      <c r="I6986" s="537"/>
      <c r="J6986" s="537"/>
      <c r="K6986" s="618"/>
    </row>
    <row r="6987" spans="2:11" x14ac:dyDescent="0.25">
      <c r="B6987" s="457">
        <f t="shared" si="109"/>
        <v>6985</v>
      </c>
      <c r="C6987" s="617"/>
      <c r="D6987" s="619"/>
      <c r="E6987" s="620"/>
      <c r="F6987" s="620"/>
      <c r="G6987" s="653"/>
      <c r="H6987" s="536"/>
      <c r="I6987" s="537"/>
      <c r="J6987" s="537"/>
      <c r="K6987" s="618"/>
    </row>
    <row r="6988" spans="2:11" x14ac:dyDescent="0.25">
      <c r="B6988" s="457">
        <f t="shared" si="109"/>
        <v>6986</v>
      </c>
      <c r="C6988" s="617"/>
      <c r="D6988" s="619"/>
      <c r="E6988" s="620"/>
      <c r="F6988" s="620"/>
      <c r="G6988" s="653"/>
      <c r="H6988" s="536"/>
      <c r="I6988" s="537"/>
      <c r="J6988" s="537"/>
      <c r="K6988" s="618"/>
    </row>
    <row r="6989" spans="2:11" x14ac:dyDescent="0.25">
      <c r="B6989" s="457">
        <f t="shared" si="109"/>
        <v>6987</v>
      </c>
      <c r="C6989" s="617"/>
      <c r="D6989" s="619"/>
      <c r="E6989" s="620"/>
      <c r="F6989" s="620"/>
      <c r="G6989" s="653"/>
      <c r="H6989" s="536"/>
      <c r="I6989" s="537"/>
      <c r="J6989" s="537"/>
      <c r="K6989" s="618"/>
    </row>
    <row r="6990" spans="2:11" x14ac:dyDescent="0.25">
      <c r="B6990" s="457">
        <f t="shared" si="109"/>
        <v>6988</v>
      </c>
      <c r="C6990" s="617"/>
      <c r="D6990" s="619"/>
      <c r="E6990" s="620"/>
      <c r="F6990" s="620"/>
      <c r="G6990" s="653"/>
      <c r="H6990" s="536"/>
      <c r="I6990" s="537"/>
      <c r="J6990" s="537"/>
      <c r="K6990" s="618"/>
    </row>
    <row r="6991" spans="2:11" x14ac:dyDescent="0.25">
      <c r="B6991" s="457">
        <f t="shared" si="109"/>
        <v>6989</v>
      </c>
      <c r="C6991" s="617"/>
      <c r="D6991" s="619"/>
      <c r="E6991" s="620"/>
      <c r="F6991" s="620"/>
      <c r="G6991" s="653"/>
      <c r="H6991" s="536"/>
      <c r="I6991" s="537"/>
      <c r="J6991" s="537"/>
      <c r="K6991" s="618"/>
    </row>
    <row r="6992" spans="2:11" x14ac:dyDescent="0.25">
      <c r="B6992" s="457">
        <f t="shared" si="109"/>
        <v>6990</v>
      </c>
      <c r="C6992" s="617"/>
      <c r="D6992" s="619"/>
      <c r="E6992" s="620"/>
      <c r="F6992" s="620"/>
      <c r="G6992" s="653"/>
      <c r="H6992" s="536"/>
      <c r="I6992" s="537"/>
      <c r="J6992" s="537"/>
      <c r="K6992" s="618"/>
    </row>
    <row r="6993" spans="2:11" x14ac:dyDescent="0.25">
      <c r="B6993" s="457">
        <f t="shared" si="109"/>
        <v>6991</v>
      </c>
      <c r="C6993" s="617"/>
      <c r="D6993" s="619"/>
      <c r="E6993" s="620"/>
      <c r="F6993" s="620"/>
      <c r="G6993" s="653"/>
      <c r="H6993" s="536"/>
      <c r="I6993" s="537"/>
      <c r="J6993" s="537"/>
      <c r="K6993" s="618"/>
    </row>
    <row r="6994" spans="2:11" x14ac:dyDescent="0.25">
      <c r="B6994" s="457">
        <f t="shared" si="109"/>
        <v>6992</v>
      </c>
      <c r="C6994" s="617"/>
      <c r="D6994" s="619"/>
      <c r="E6994" s="620"/>
      <c r="F6994" s="620"/>
      <c r="G6994" s="653"/>
      <c r="H6994" s="536"/>
      <c r="I6994" s="537"/>
      <c r="J6994" s="537"/>
      <c r="K6994" s="618"/>
    </row>
    <row r="6995" spans="2:11" x14ac:dyDescent="0.25">
      <c r="B6995" s="457">
        <f t="shared" si="109"/>
        <v>6993</v>
      </c>
      <c r="C6995" s="617"/>
      <c r="D6995" s="619"/>
      <c r="E6995" s="620"/>
      <c r="F6995" s="620"/>
      <c r="G6995" s="653"/>
      <c r="H6995" s="536"/>
      <c r="I6995" s="537"/>
      <c r="J6995" s="537"/>
      <c r="K6995" s="618"/>
    </row>
    <row r="6996" spans="2:11" x14ac:dyDescent="0.25">
      <c r="B6996" s="457">
        <f t="shared" si="109"/>
        <v>6994</v>
      </c>
      <c r="C6996" s="617"/>
      <c r="D6996" s="619"/>
      <c r="E6996" s="620"/>
      <c r="F6996" s="620"/>
      <c r="G6996" s="653"/>
      <c r="H6996" s="536"/>
      <c r="I6996" s="537"/>
      <c r="J6996" s="537"/>
      <c r="K6996" s="618"/>
    </row>
    <row r="6997" spans="2:11" x14ac:dyDescent="0.25">
      <c r="B6997" s="457">
        <f t="shared" si="109"/>
        <v>6995</v>
      </c>
      <c r="C6997" s="617"/>
      <c r="D6997" s="619"/>
      <c r="E6997" s="620"/>
      <c r="F6997" s="620"/>
      <c r="G6997" s="653"/>
      <c r="H6997" s="536"/>
      <c r="I6997" s="537"/>
      <c r="J6997" s="537"/>
      <c r="K6997" s="618"/>
    </row>
    <row r="6998" spans="2:11" x14ac:dyDescent="0.25">
      <c r="B6998" s="457">
        <f t="shared" si="109"/>
        <v>6996</v>
      </c>
      <c r="C6998" s="617"/>
      <c r="D6998" s="619"/>
      <c r="E6998" s="620"/>
      <c r="F6998" s="620"/>
      <c r="G6998" s="653"/>
      <c r="H6998" s="536"/>
      <c r="I6998" s="537"/>
      <c r="J6998" s="537"/>
      <c r="K6998" s="618"/>
    </row>
    <row r="6999" spans="2:11" x14ac:dyDescent="0.25">
      <c r="B6999" s="457">
        <f t="shared" si="109"/>
        <v>6997</v>
      </c>
      <c r="C6999" s="617"/>
      <c r="D6999" s="619"/>
      <c r="E6999" s="620"/>
      <c r="F6999" s="620"/>
      <c r="G6999" s="653"/>
      <c r="H6999" s="536"/>
      <c r="I6999" s="537"/>
      <c r="J6999" s="537"/>
      <c r="K6999" s="618"/>
    </row>
    <row r="7000" spans="2:11" x14ac:dyDescent="0.25">
      <c r="B7000" s="457">
        <f t="shared" si="109"/>
        <v>6998</v>
      </c>
      <c r="C7000" s="617"/>
      <c r="D7000" s="619"/>
      <c r="E7000" s="620"/>
      <c r="F7000" s="620"/>
      <c r="G7000" s="653"/>
      <c r="H7000" s="536"/>
      <c r="I7000" s="537"/>
      <c r="J7000" s="537"/>
      <c r="K7000" s="618"/>
    </row>
    <row r="7001" spans="2:11" x14ac:dyDescent="0.25">
      <c r="B7001" s="457">
        <f t="shared" si="109"/>
        <v>6999</v>
      </c>
      <c r="C7001" s="617"/>
      <c r="D7001" s="619"/>
      <c r="E7001" s="620"/>
      <c r="F7001" s="620"/>
      <c r="G7001" s="653"/>
      <c r="H7001" s="536"/>
      <c r="I7001" s="537"/>
      <c r="J7001" s="537"/>
      <c r="K7001" s="618"/>
    </row>
    <row r="7002" spans="2:11" x14ac:dyDescent="0.25">
      <c r="B7002" s="457">
        <f t="shared" si="109"/>
        <v>7000</v>
      </c>
      <c r="C7002" s="617"/>
      <c r="D7002" s="619"/>
      <c r="E7002" s="620"/>
      <c r="F7002" s="620"/>
      <c r="G7002" s="653"/>
      <c r="H7002" s="536"/>
      <c r="I7002" s="537"/>
      <c r="J7002" s="537"/>
      <c r="K7002" s="618"/>
    </row>
    <row r="7003" spans="2:11" x14ac:dyDescent="0.25">
      <c r="B7003" s="457">
        <f t="shared" si="109"/>
        <v>7001</v>
      </c>
      <c r="C7003" s="617"/>
      <c r="D7003" s="619"/>
      <c r="E7003" s="620"/>
      <c r="F7003" s="620"/>
      <c r="G7003" s="653"/>
      <c r="H7003" s="536"/>
      <c r="I7003" s="537"/>
      <c r="J7003" s="537"/>
      <c r="K7003" s="618"/>
    </row>
    <row r="7004" spans="2:11" x14ac:dyDescent="0.25">
      <c r="B7004" s="457">
        <f t="shared" si="109"/>
        <v>7002</v>
      </c>
      <c r="C7004" s="617"/>
      <c r="D7004" s="619"/>
      <c r="E7004" s="620"/>
      <c r="F7004" s="620"/>
      <c r="G7004" s="653"/>
      <c r="H7004" s="536"/>
      <c r="I7004" s="537"/>
      <c r="J7004" s="537"/>
      <c r="K7004" s="618"/>
    </row>
    <row r="7005" spans="2:11" x14ac:dyDescent="0.25">
      <c r="B7005" s="457">
        <f t="shared" si="109"/>
        <v>7003</v>
      </c>
      <c r="C7005" s="617"/>
      <c r="D7005" s="619"/>
      <c r="E7005" s="620"/>
      <c r="F7005" s="620"/>
      <c r="G7005" s="653"/>
      <c r="H7005" s="536"/>
      <c r="I7005" s="537"/>
      <c r="J7005" s="537"/>
      <c r="K7005" s="618"/>
    </row>
    <row r="7006" spans="2:11" x14ac:dyDescent="0.25">
      <c r="B7006" s="457">
        <f t="shared" si="109"/>
        <v>7004</v>
      </c>
      <c r="C7006" s="617"/>
      <c r="D7006" s="619"/>
      <c r="E7006" s="620"/>
      <c r="F7006" s="620"/>
      <c r="G7006" s="653"/>
      <c r="H7006" s="536"/>
      <c r="I7006" s="537"/>
      <c r="J7006" s="537"/>
      <c r="K7006" s="618"/>
    </row>
    <row r="7007" spans="2:11" x14ac:dyDescent="0.25">
      <c r="B7007" s="457">
        <f t="shared" si="109"/>
        <v>7005</v>
      </c>
      <c r="C7007" s="617"/>
      <c r="D7007" s="619"/>
      <c r="E7007" s="620"/>
      <c r="F7007" s="620"/>
      <c r="G7007" s="653"/>
      <c r="H7007" s="536"/>
      <c r="I7007" s="537"/>
      <c r="J7007" s="537"/>
      <c r="K7007" s="618"/>
    </row>
    <row r="7008" spans="2:11" x14ac:dyDescent="0.25">
      <c r="B7008" s="457">
        <f t="shared" si="109"/>
        <v>7006</v>
      </c>
      <c r="C7008" s="617"/>
      <c r="D7008" s="619"/>
      <c r="E7008" s="620"/>
      <c r="F7008" s="620"/>
      <c r="G7008" s="653"/>
      <c r="H7008" s="536"/>
      <c r="I7008" s="537"/>
      <c r="J7008" s="537"/>
      <c r="K7008" s="618"/>
    </row>
    <row r="7009" spans="2:11" x14ac:dyDescent="0.25">
      <c r="B7009" s="457">
        <f t="shared" si="109"/>
        <v>7007</v>
      </c>
      <c r="C7009" s="617"/>
      <c r="D7009" s="619"/>
      <c r="E7009" s="620"/>
      <c r="F7009" s="620"/>
      <c r="G7009" s="653"/>
      <c r="H7009" s="536"/>
      <c r="I7009" s="537"/>
      <c r="J7009" s="537"/>
      <c r="K7009" s="618"/>
    </row>
    <row r="7010" spans="2:11" x14ac:dyDescent="0.25">
      <c r="B7010" s="457">
        <f t="shared" si="109"/>
        <v>7008</v>
      </c>
      <c r="C7010" s="617"/>
      <c r="D7010" s="619"/>
      <c r="E7010" s="620"/>
      <c r="F7010" s="620"/>
      <c r="G7010" s="653"/>
      <c r="H7010" s="536"/>
      <c r="I7010" s="537"/>
      <c r="J7010" s="537"/>
      <c r="K7010" s="618"/>
    </row>
    <row r="7011" spans="2:11" x14ac:dyDescent="0.25">
      <c r="B7011" s="457">
        <f t="shared" si="109"/>
        <v>7009</v>
      </c>
      <c r="C7011" s="617"/>
      <c r="D7011" s="619"/>
      <c r="E7011" s="620"/>
      <c r="F7011" s="620"/>
      <c r="G7011" s="653"/>
      <c r="H7011" s="536"/>
      <c r="I7011" s="537"/>
      <c r="J7011" s="537"/>
      <c r="K7011" s="618"/>
    </row>
    <row r="7012" spans="2:11" x14ac:dyDescent="0.25">
      <c r="B7012" s="457">
        <f t="shared" si="109"/>
        <v>7010</v>
      </c>
      <c r="C7012" s="617"/>
      <c r="D7012" s="619"/>
      <c r="E7012" s="620"/>
      <c r="F7012" s="620"/>
      <c r="G7012" s="653"/>
      <c r="H7012" s="536"/>
      <c r="I7012" s="537"/>
      <c r="J7012" s="537"/>
      <c r="K7012" s="618"/>
    </row>
    <row r="7013" spans="2:11" x14ac:dyDescent="0.25">
      <c r="B7013" s="457">
        <f t="shared" si="109"/>
        <v>7011</v>
      </c>
      <c r="C7013" s="617"/>
      <c r="D7013" s="619"/>
      <c r="E7013" s="620"/>
      <c r="F7013" s="620"/>
      <c r="G7013" s="653"/>
      <c r="H7013" s="536"/>
      <c r="I7013" s="537"/>
      <c r="J7013" s="537"/>
      <c r="K7013" s="618"/>
    </row>
    <row r="7014" spans="2:11" x14ac:dyDescent="0.25">
      <c r="B7014" s="457">
        <f t="shared" si="109"/>
        <v>7012</v>
      </c>
      <c r="C7014" s="617"/>
      <c r="D7014" s="619"/>
      <c r="E7014" s="620"/>
      <c r="F7014" s="620"/>
      <c r="G7014" s="653"/>
      <c r="H7014" s="536"/>
      <c r="I7014" s="537"/>
      <c r="J7014" s="537"/>
      <c r="K7014" s="618"/>
    </row>
    <row r="7015" spans="2:11" x14ac:dyDescent="0.25">
      <c r="B7015" s="457">
        <f t="shared" si="109"/>
        <v>7013</v>
      </c>
      <c r="C7015" s="617"/>
      <c r="D7015" s="619"/>
      <c r="E7015" s="620"/>
      <c r="F7015" s="620"/>
      <c r="G7015" s="653"/>
      <c r="H7015" s="536"/>
      <c r="I7015" s="537"/>
      <c r="J7015" s="537"/>
      <c r="K7015" s="618"/>
    </row>
    <row r="7016" spans="2:11" x14ac:dyDescent="0.25">
      <c r="B7016" s="457">
        <f t="shared" si="109"/>
        <v>7014</v>
      </c>
      <c r="C7016" s="617"/>
      <c r="D7016" s="619"/>
      <c r="E7016" s="620"/>
      <c r="F7016" s="620"/>
      <c r="G7016" s="653"/>
      <c r="H7016" s="536"/>
      <c r="I7016" s="537"/>
      <c r="J7016" s="537"/>
      <c r="K7016" s="618"/>
    </row>
    <row r="7017" spans="2:11" x14ac:dyDescent="0.25">
      <c r="B7017" s="457">
        <f t="shared" si="109"/>
        <v>7015</v>
      </c>
      <c r="C7017" s="617"/>
      <c r="D7017" s="619"/>
      <c r="E7017" s="620"/>
      <c r="F7017" s="620"/>
      <c r="G7017" s="653"/>
      <c r="H7017" s="536"/>
      <c r="I7017" s="537"/>
      <c r="J7017" s="537"/>
      <c r="K7017" s="618"/>
    </row>
    <row r="7018" spans="2:11" x14ac:dyDescent="0.25">
      <c r="B7018" s="457">
        <f t="shared" si="109"/>
        <v>7016</v>
      </c>
      <c r="C7018" s="617"/>
      <c r="D7018" s="619"/>
      <c r="E7018" s="620"/>
      <c r="F7018" s="620"/>
      <c r="G7018" s="653"/>
      <c r="H7018" s="536"/>
      <c r="I7018" s="537"/>
      <c r="J7018" s="537"/>
      <c r="K7018" s="618"/>
    </row>
    <row r="7019" spans="2:11" x14ac:dyDescent="0.25">
      <c r="B7019" s="457">
        <f t="shared" si="109"/>
        <v>7017</v>
      </c>
      <c r="C7019" s="617"/>
      <c r="D7019" s="619"/>
      <c r="E7019" s="620"/>
      <c r="F7019" s="620"/>
      <c r="G7019" s="653"/>
      <c r="H7019" s="536"/>
      <c r="I7019" s="537"/>
      <c r="J7019" s="537"/>
      <c r="K7019" s="618"/>
    </row>
    <row r="7020" spans="2:11" x14ac:dyDescent="0.25">
      <c r="B7020" s="457">
        <f t="shared" si="109"/>
        <v>7018</v>
      </c>
      <c r="C7020" s="617"/>
      <c r="D7020" s="619"/>
      <c r="E7020" s="620"/>
      <c r="F7020" s="620"/>
      <c r="G7020" s="653"/>
      <c r="H7020" s="536"/>
      <c r="I7020" s="537"/>
      <c r="J7020" s="537"/>
      <c r="K7020" s="618"/>
    </row>
    <row r="7021" spans="2:11" x14ac:dyDescent="0.25">
      <c r="B7021" s="457">
        <f t="shared" si="109"/>
        <v>7019</v>
      </c>
      <c r="C7021" s="617"/>
      <c r="D7021" s="619"/>
      <c r="E7021" s="620"/>
      <c r="F7021" s="620"/>
      <c r="G7021" s="653"/>
      <c r="H7021" s="536"/>
      <c r="I7021" s="537"/>
      <c r="J7021" s="537"/>
      <c r="K7021" s="618"/>
    </row>
    <row r="7022" spans="2:11" x14ac:dyDescent="0.25">
      <c r="B7022" s="457">
        <f t="shared" si="109"/>
        <v>7020</v>
      </c>
      <c r="C7022" s="617"/>
      <c r="D7022" s="619"/>
      <c r="E7022" s="620"/>
      <c r="F7022" s="620"/>
      <c r="G7022" s="653"/>
      <c r="H7022" s="536"/>
      <c r="I7022" s="537"/>
      <c r="J7022" s="537"/>
      <c r="K7022" s="618"/>
    </row>
    <row r="7023" spans="2:11" x14ac:dyDescent="0.25">
      <c r="B7023" s="457">
        <f t="shared" si="109"/>
        <v>7021</v>
      </c>
      <c r="C7023" s="617"/>
      <c r="D7023" s="619"/>
      <c r="E7023" s="620"/>
      <c r="F7023" s="620"/>
      <c r="G7023" s="653"/>
      <c r="H7023" s="536"/>
      <c r="I7023" s="537"/>
      <c r="J7023" s="537"/>
      <c r="K7023" s="618"/>
    </row>
    <row r="7024" spans="2:11" x14ac:dyDescent="0.25">
      <c r="B7024" s="457">
        <f t="shared" si="109"/>
        <v>7022</v>
      </c>
      <c r="C7024" s="617"/>
      <c r="D7024" s="619"/>
      <c r="E7024" s="620"/>
      <c r="F7024" s="620"/>
      <c r="G7024" s="653"/>
      <c r="H7024" s="536"/>
      <c r="I7024" s="537"/>
      <c r="J7024" s="537"/>
      <c r="K7024" s="618"/>
    </row>
    <row r="7025" spans="2:11" x14ac:dyDescent="0.25">
      <c r="B7025" s="457">
        <f t="shared" si="109"/>
        <v>7023</v>
      </c>
      <c r="C7025" s="617"/>
      <c r="D7025" s="619"/>
      <c r="E7025" s="620"/>
      <c r="F7025" s="620"/>
      <c r="G7025" s="653"/>
      <c r="H7025" s="536"/>
      <c r="I7025" s="537"/>
      <c r="J7025" s="537"/>
      <c r="K7025" s="618"/>
    </row>
    <row r="7026" spans="2:11" x14ac:dyDescent="0.25">
      <c r="B7026" s="457">
        <f t="shared" si="109"/>
        <v>7024</v>
      </c>
      <c r="C7026" s="617"/>
      <c r="D7026" s="619"/>
      <c r="E7026" s="620"/>
      <c r="F7026" s="620"/>
      <c r="G7026" s="653"/>
      <c r="H7026" s="536"/>
      <c r="I7026" s="537"/>
      <c r="J7026" s="537"/>
      <c r="K7026" s="618"/>
    </row>
    <row r="7027" spans="2:11" x14ac:dyDescent="0.25">
      <c r="B7027" s="457">
        <f t="shared" si="109"/>
        <v>7025</v>
      </c>
      <c r="C7027" s="617"/>
      <c r="D7027" s="619"/>
      <c r="E7027" s="620"/>
      <c r="F7027" s="620"/>
      <c r="G7027" s="653"/>
      <c r="H7027" s="536"/>
      <c r="I7027" s="537"/>
      <c r="J7027" s="537"/>
      <c r="K7027" s="618"/>
    </row>
    <row r="7028" spans="2:11" x14ac:dyDescent="0.25">
      <c r="B7028" s="457">
        <f t="shared" si="109"/>
        <v>7026</v>
      </c>
      <c r="C7028" s="617"/>
      <c r="D7028" s="619"/>
      <c r="E7028" s="620"/>
      <c r="F7028" s="620"/>
      <c r="G7028" s="653"/>
      <c r="H7028" s="536"/>
      <c r="I7028" s="537"/>
      <c r="J7028" s="537"/>
      <c r="K7028" s="618"/>
    </row>
    <row r="7029" spans="2:11" x14ac:dyDescent="0.25">
      <c r="B7029" s="457">
        <f t="shared" si="109"/>
        <v>7027</v>
      </c>
      <c r="C7029" s="617"/>
      <c r="D7029" s="619"/>
      <c r="E7029" s="620"/>
      <c r="F7029" s="620"/>
      <c r="G7029" s="653"/>
      <c r="H7029" s="536"/>
      <c r="I7029" s="537"/>
      <c r="J7029" s="537"/>
      <c r="K7029" s="618"/>
    </row>
    <row r="7030" spans="2:11" x14ac:dyDescent="0.25">
      <c r="B7030" s="457">
        <f t="shared" si="109"/>
        <v>7028</v>
      </c>
      <c r="C7030" s="617"/>
      <c r="D7030" s="619"/>
      <c r="E7030" s="620"/>
      <c r="F7030" s="620"/>
      <c r="G7030" s="653"/>
      <c r="H7030" s="536"/>
      <c r="I7030" s="537"/>
      <c r="J7030" s="537"/>
      <c r="K7030" s="618"/>
    </row>
    <row r="7031" spans="2:11" x14ac:dyDescent="0.25">
      <c r="B7031" s="457">
        <f t="shared" si="109"/>
        <v>7029</v>
      </c>
      <c r="C7031" s="617"/>
      <c r="D7031" s="619"/>
      <c r="E7031" s="620"/>
      <c r="F7031" s="620"/>
      <c r="G7031" s="653"/>
      <c r="H7031" s="536"/>
      <c r="I7031" s="537"/>
      <c r="J7031" s="537"/>
      <c r="K7031" s="618"/>
    </row>
    <row r="7032" spans="2:11" x14ac:dyDescent="0.25">
      <c r="B7032" s="457">
        <f t="shared" si="109"/>
        <v>7030</v>
      </c>
      <c r="C7032" s="617"/>
      <c r="D7032" s="619"/>
      <c r="E7032" s="620"/>
      <c r="F7032" s="620"/>
      <c r="G7032" s="653"/>
      <c r="H7032" s="536"/>
      <c r="I7032" s="537"/>
      <c r="J7032" s="537"/>
      <c r="K7032" s="618"/>
    </row>
    <row r="7033" spans="2:11" x14ac:dyDescent="0.25">
      <c r="B7033" s="457">
        <f t="shared" ref="B7033:B7096" si="110">ROW()-2</f>
        <v>7031</v>
      </c>
      <c r="C7033" s="617"/>
      <c r="D7033" s="619"/>
      <c r="E7033" s="620"/>
      <c r="F7033" s="620"/>
      <c r="G7033" s="653"/>
      <c r="H7033" s="536"/>
      <c r="I7033" s="537"/>
      <c r="J7033" s="537"/>
      <c r="K7033" s="618"/>
    </row>
    <row r="7034" spans="2:11" x14ac:dyDescent="0.25">
      <c r="B7034" s="457">
        <f t="shared" si="110"/>
        <v>7032</v>
      </c>
      <c r="C7034" s="617"/>
      <c r="D7034" s="619"/>
      <c r="E7034" s="620"/>
      <c r="F7034" s="620"/>
      <c r="G7034" s="653"/>
      <c r="H7034" s="536"/>
      <c r="I7034" s="537"/>
      <c r="J7034" s="537"/>
      <c r="K7034" s="618"/>
    </row>
    <row r="7035" spans="2:11" x14ac:dyDescent="0.25">
      <c r="B7035" s="457">
        <f t="shared" si="110"/>
        <v>7033</v>
      </c>
      <c r="C7035" s="617"/>
      <c r="D7035" s="619"/>
      <c r="E7035" s="620"/>
      <c r="F7035" s="620"/>
      <c r="G7035" s="653"/>
      <c r="H7035" s="536"/>
      <c r="I7035" s="537"/>
      <c r="J7035" s="537"/>
      <c r="K7035" s="618"/>
    </row>
    <row r="7036" spans="2:11" x14ac:dyDescent="0.25">
      <c r="B7036" s="457">
        <f t="shared" si="110"/>
        <v>7034</v>
      </c>
      <c r="C7036" s="617"/>
      <c r="D7036" s="619"/>
      <c r="E7036" s="620"/>
      <c r="F7036" s="620"/>
      <c r="G7036" s="653"/>
      <c r="H7036" s="536"/>
      <c r="I7036" s="537"/>
      <c r="J7036" s="537"/>
      <c r="K7036" s="618"/>
    </row>
    <row r="7037" spans="2:11" x14ac:dyDescent="0.25">
      <c r="B7037" s="457">
        <f t="shared" si="110"/>
        <v>7035</v>
      </c>
      <c r="C7037" s="617"/>
      <c r="D7037" s="619"/>
      <c r="E7037" s="620"/>
      <c r="F7037" s="620"/>
      <c r="G7037" s="653"/>
      <c r="H7037" s="536"/>
      <c r="I7037" s="537"/>
      <c r="J7037" s="537"/>
      <c r="K7037" s="618"/>
    </row>
    <row r="7038" spans="2:11" x14ac:dyDescent="0.25">
      <c r="B7038" s="457">
        <f t="shared" si="110"/>
        <v>7036</v>
      </c>
      <c r="C7038" s="617"/>
      <c r="D7038" s="619"/>
      <c r="E7038" s="620"/>
      <c r="F7038" s="620"/>
      <c r="G7038" s="653"/>
      <c r="H7038" s="536"/>
      <c r="I7038" s="537"/>
      <c r="J7038" s="537"/>
      <c r="K7038" s="618"/>
    </row>
    <row r="7039" spans="2:11" x14ac:dyDescent="0.25">
      <c r="B7039" s="457">
        <f t="shared" si="110"/>
        <v>7037</v>
      </c>
      <c r="C7039" s="617"/>
      <c r="D7039" s="619"/>
      <c r="E7039" s="620"/>
      <c r="F7039" s="620"/>
      <c r="G7039" s="653"/>
      <c r="H7039" s="536"/>
      <c r="I7039" s="537"/>
      <c r="J7039" s="537"/>
      <c r="K7039" s="618"/>
    </row>
    <row r="7040" spans="2:11" x14ac:dyDescent="0.25">
      <c r="B7040" s="457">
        <f t="shared" si="110"/>
        <v>7038</v>
      </c>
      <c r="C7040" s="617"/>
      <c r="D7040" s="619"/>
      <c r="E7040" s="620"/>
      <c r="F7040" s="620"/>
      <c r="G7040" s="653"/>
      <c r="H7040" s="536"/>
      <c r="I7040" s="537"/>
      <c r="J7040" s="537"/>
      <c r="K7040" s="618"/>
    </row>
    <row r="7041" spans="2:11" x14ac:dyDescent="0.25">
      <c r="B7041" s="457">
        <f t="shared" si="110"/>
        <v>7039</v>
      </c>
      <c r="C7041" s="617"/>
      <c r="D7041" s="619"/>
      <c r="E7041" s="620"/>
      <c r="F7041" s="620"/>
      <c r="G7041" s="653"/>
      <c r="H7041" s="536"/>
      <c r="I7041" s="537"/>
      <c r="J7041" s="537"/>
      <c r="K7041" s="618"/>
    </row>
    <row r="7042" spans="2:11" x14ac:dyDescent="0.25">
      <c r="B7042" s="457">
        <f t="shared" si="110"/>
        <v>7040</v>
      </c>
      <c r="C7042" s="617"/>
      <c r="D7042" s="619"/>
      <c r="E7042" s="620"/>
      <c r="F7042" s="620"/>
      <c r="G7042" s="653"/>
      <c r="H7042" s="536"/>
      <c r="I7042" s="537"/>
      <c r="J7042" s="537"/>
      <c r="K7042" s="618"/>
    </row>
    <row r="7043" spans="2:11" x14ac:dyDescent="0.25">
      <c r="B7043" s="457">
        <f t="shared" si="110"/>
        <v>7041</v>
      </c>
      <c r="C7043" s="617"/>
      <c r="D7043" s="619"/>
      <c r="E7043" s="620"/>
      <c r="F7043" s="620"/>
      <c r="G7043" s="653"/>
      <c r="H7043" s="536"/>
      <c r="I7043" s="537"/>
      <c r="J7043" s="537"/>
      <c r="K7043" s="618"/>
    </row>
    <row r="7044" spans="2:11" x14ac:dyDescent="0.25">
      <c r="B7044" s="457">
        <f t="shared" si="110"/>
        <v>7042</v>
      </c>
      <c r="C7044" s="617"/>
      <c r="D7044" s="619"/>
      <c r="E7044" s="620"/>
      <c r="F7044" s="620"/>
      <c r="G7044" s="653"/>
      <c r="H7044" s="536"/>
      <c r="I7044" s="537"/>
      <c r="J7044" s="537"/>
      <c r="K7044" s="618"/>
    </row>
    <row r="7045" spans="2:11" x14ac:dyDescent="0.25">
      <c r="B7045" s="457">
        <f t="shared" si="110"/>
        <v>7043</v>
      </c>
      <c r="C7045" s="617"/>
      <c r="D7045" s="619"/>
      <c r="E7045" s="620"/>
      <c r="F7045" s="620"/>
      <c r="G7045" s="653"/>
      <c r="H7045" s="536"/>
      <c r="I7045" s="537"/>
      <c r="J7045" s="537"/>
      <c r="K7045" s="618"/>
    </row>
    <row r="7046" spans="2:11" x14ac:dyDescent="0.25">
      <c r="B7046" s="457">
        <f t="shared" si="110"/>
        <v>7044</v>
      </c>
      <c r="C7046" s="617"/>
      <c r="D7046" s="619"/>
      <c r="E7046" s="620"/>
      <c r="F7046" s="620"/>
      <c r="G7046" s="653"/>
      <c r="H7046" s="536"/>
      <c r="I7046" s="537"/>
      <c r="J7046" s="537"/>
      <c r="K7046" s="618"/>
    </row>
    <row r="7047" spans="2:11" x14ac:dyDescent="0.25">
      <c r="B7047" s="457">
        <f t="shared" si="110"/>
        <v>7045</v>
      </c>
      <c r="C7047" s="617"/>
      <c r="D7047" s="619"/>
      <c r="E7047" s="620"/>
      <c r="F7047" s="620"/>
      <c r="G7047" s="653"/>
      <c r="H7047" s="536"/>
      <c r="I7047" s="537"/>
      <c r="J7047" s="537"/>
      <c r="K7047" s="618"/>
    </row>
    <row r="7048" spans="2:11" x14ac:dyDescent="0.25">
      <c r="B7048" s="457">
        <f t="shared" si="110"/>
        <v>7046</v>
      </c>
      <c r="C7048" s="617"/>
      <c r="D7048" s="619"/>
      <c r="E7048" s="620"/>
      <c r="F7048" s="620"/>
      <c r="G7048" s="653"/>
      <c r="H7048" s="536"/>
      <c r="I7048" s="537"/>
      <c r="J7048" s="537"/>
      <c r="K7048" s="618"/>
    </row>
    <row r="7049" spans="2:11" x14ac:dyDescent="0.25">
      <c r="B7049" s="457">
        <f t="shared" si="110"/>
        <v>7047</v>
      </c>
      <c r="C7049" s="617"/>
      <c r="D7049" s="619"/>
      <c r="E7049" s="620"/>
      <c r="F7049" s="620"/>
      <c r="G7049" s="653"/>
      <c r="H7049" s="536"/>
      <c r="I7049" s="537"/>
      <c r="J7049" s="537"/>
      <c r="K7049" s="618"/>
    </row>
    <row r="7050" spans="2:11" x14ac:dyDescent="0.25">
      <c r="B7050" s="457">
        <f t="shared" si="110"/>
        <v>7048</v>
      </c>
      <c r="C7050" s="617"/>
      <c r="D7050" s="619"/>
      <c r="E7050" s="620"/>
      <c r="F7050" s="620"/>
      <c r="G7050" s="653"/>
      <c r="H7050" s="536"/>
      <c r="I7050" s="537"/>
      <c r="J7050" s="537"/>
      <c r="K7050" s="618"/>
    </row>
    <row r="7051" spans="2:11" x14ac:dyDescent="0.25">
      <c r="B7051" s="457">
        <f t="shared" si="110"/>
        <v>7049</v>
      </c>
      <c r="C7051" s="617"/>
      <c r="D7051" s="619"/>
      <c r="E7051" s="620"/>
      <c r="F7051" s="620"/>
      <c r="G7051" s="653"/>
      <c r="H7051" s="536"/>
      <c r="I7051" s="537"/>
      <c r="J7051" s="537"/>
      <c r="K7051" s="618"/>
    </row>
    <row r="7052" spans="2:11" x14ac:dyDescent="0.25">
      <c r="B7052" s="457">
        <f t="shared" si="110"/>
        <v>7050</v>
      </c>
      <c r="C7052" s="617"/>
      <c r="D7052" s="619"/>
      <c r="E7052" s="620"/>
      <c r="F7052" s="620"/>
      <c r="G7052" s="653"/>
      <c r="H7052" s="536"/>
      <c r="I7052" s="537"/>
      <c r="J7052" s="537"/>
      <c r="K7052" s="618"/>
    </row>
    <row r="7053" spans="2:11" x14ac:dyDescent="0.25">
      <c r="B7053" s="457">
        <f t="shared" si="110"/>
        <v>7051</v>
      </c>
      <c r="C7053" s="617"/>
      <c r="D7053" s="619"/>
      <c r="E7053" s="620"/>
      <c r="F7053" s="620"/>
      <c r="G7053" s="653"/>
      <c r="H7053" s="536"/>
      <c r="I7053" s="537"/>
      <c r="J7053" s="537"/>
      <c r="K7053" s="618"/>
    </row>
    <row r="7054" spans="2:11" x14ac:dyDescent="0.25">
      <c r="B7054" s="457">
        <f t="shared" si="110"/>
        <v>7052</v>
      </c>
      <c r="C7054" s="617"/>
      <c r="D7054" s="619"/>
      <c r="E7054" s="620"/>
      <c r="F7054" s="620"/>
      <c r="G7054" s="653"/>
      <c r="H7054" s="536"/>
      <c r="I7054" s="537"/>
      <c r="J7054" s="537"/>
      <c r="K7054" s="618"/>
    </row>
    <row r="7055" spans="2:11" x14ac:dyDescent="0.25">
      <c r="B7055" s="457">
        <f t="shared" si="110"/>
        <v>7053</v>
      </c>
      <c r="C7055" s="617"/>
      <c r="D7055" s="619"/>
      <c r="E7055" s="620"/>
      <c r="F7055" s="620"/>
      <c r="G7055" s="653"/>
      <c r="H7055" s="536"/>
      <c r="I7055" s="537"/>
      <c r="J7055" s="537"/>
      <c r="K7055" s="618"/>
    </row>
    <row r="7056" spans="2:11" x14ac:dyDescent="0.25">
      <c r="B7056" s="457">
        <f t="shared" si="110"/>
        <v>7054</v>
      </c>
      <c r="C7056" s="617"/>
      <c r="D7056" s="619"/>
      <c r="E7056" s="620"/>
      <c r="F7056" s="620"/>
      <c r="G7056" s="653"/>
      <c r="H7056" s="536"/>
      <c r="I7056" s="537"/>
      <c r="J7056" s="537"/>
      <c r="K7056" s="618"/>
    </row>
    <row r="7057" spans="2:11" x14ac:dyDescent="0.25">
      <c r="B7057" s="457">
        <f t="shared" si="110"/>
        <v>7055</v>
      </c>
      <c r="C7057" s="617"/>
      <c r="D7057" s="619"/>
      <c r="E7057" s="620"/>
      <c r="F7057" s="620"/>
      <c r="G7057" s="653"/>
      <c r="H7057" s="536"/>
      <c r="I7057" s="537"/>
      <c r="J7057" s="537"/>
      <c r="K7057" s="618"/>
    </row>
    <row r="7058" spans="2:11" x14ac:dyDescent="0.25">
      <c r="B7058" s="457">
        <f t="shared" si="110"/>
        <v>7056</v>
      </c>
      <c r="C7058" s="617"/>
      <c r="D7058" s="619"/>
      <c r="E7058" s="620"/>
      <c r="F7058" s="620"/>
      <c r="G7058" s="653"/>
      <c r="H7058" s="536"/>
      <c r="I7058" s="537"/>
      <c r="J7058" s="537"/>
      <c r="K7058" s="618"/>
    </row>
    <row r="7059" spans="2:11" x14ac:dyDescent="0.25">
      <c r="B7059" s="457">
        <f t="shared" si="110"/>
        <v>7057</v>
      </c>
      <c r="C7059" s="617"/>
      <c r="D7059" s="619"/>
      <c r="E7059" s="620"/>
      <c r="F7059" s="620"/>
      <c r="G7059" s="653"/>
      <c r="H7059" s="536"/>
      <c r="I7059" s="537"/>
      <c r="J7059" s="537"/>
      <c r="K7059" s="618"/>
    </row>
    <row r="7060" spans="2:11" x14ac:dyDescent="0.25">
      <c r="B7060" s="457">
        <f t="shared" si="110"/>
        <v>7058</v>
      </c>
      <c r="C7060" s="617"/>
      <c r="D7060" s="619"/>
      <c r="E7060" s="620"/>
      <c r="F7060" s="620"/>
      <c r="G7060" s="653"/>
      <c r="H7060" s="536"/>
      <c r="I7060" s="537"/>
      <c r="J7060" s="537"/>
      <c r="K7060" s="618"/>
    </row>
    <row r="7061" spans="2:11" x14ac:dyDescent="0.25">
      <c r="B7061" s="457">
        <f t="shared" si="110"/>
        <v>7059</v>
      </c>
      <c r="C7061" s="617"/>
      <c r="D7061" s="619"/>
      <c r="E7061" s="620"/>
      <c r="F7061" s="620"/>
      <c r="G7061" s="653"/>
      <c r="H7061" s="536"/>
      <c r="I7061" s="537"/>
      <c r="J7061" s="537"/>
      <c r="K7061" s="618"/>
    </row>
    <row r="7062" spans="2:11" x14ac:dyDescent="0.25">
      <c r="B7062" s="457">
        <f t="shared" si="110"/>
        <v>7060</v>
      </c>
      <c r="C7062" s="617"/>
      <c r="D7062" s="619"/>
      <c r="E7062" s="620"/>
      <c r="F7062" s="620"/>
      <c r="G7062" s="653"/>
      <c r="H7062" s="536"/>
      <c r="I7062" s="537"/>
      <c r="J7062" s="537"/>
      <c r="K7062" s="618"/>
    </row>
    <row r="7063" spans="2:11" x14ac:dyDescent="0.25">
      <c r="B7063" s="457">
        <f t="shared" si="110"/>
        <v>7061</v>
      </c>
      <c r="C7063" s="617"/>
      <c r="D7063" s="619"/>
      <c r="E7063" s="620"/>
      <c r="F7063" s="620"/>
      <c r="G7063" s="653"/>
      <c r="H7063" s="536"/>
      <c r="I7063" s="537"/>
      <c r="J7063" s="537"/>
      <c r="K7063" s="618"/>
    </row>
    <row r="7064" spans="2:11" x14ac:dyDescent="0.25">
      <c r="B7064" s="457">
        <f t="shared" si="110"/>
        <v>7062</v>
      </c>
      <c r="C7064" s="617"/>
      <c r="D7064" s="619"/>
      <c r="E7064" s="620"/>
      <c r="F7064" s="620"/>
      <c r="G7064" s="653"/>
      <c r="H7064" s="536"/>
      <c r="I7064" s="537"/>
      <c r="J7064" s="537"/>
      <c r="K7064" s="618"/>
    </row>
    <row r="7065" spans="2:11" x14ac:dyDescent="0.25">
      <c r="B7065" s="457">
        <f t="shared" si="110"/>
        <v>7063</v>
      </c>
      <c r="C7065" s="617"/>
      <c r="D7065" s="619"/>
      <c r="E7065" s="620"/>
      <c r="F7065" s="620"/>
      <c r="G7065" s="653"/>
      <c r="H7065" s="536"/>
      <c r="I7065" s="537"/>
      <c r="J7065" s="537"/>
      <c r="K7065" s="618"/>
    </row>
    <row r="7066" spans="2:11" x14ac:dyDescent="0.25">
      <c r="B7066" s="457">
        <f t="shared" si="110"/>
        <v>7064</v>
      </c>
      <c r="C7066" s="617"/>
      <c r="D7066" s="619"/>
      <c r="E7066" s="620"/>
      <c r="F7066" s="620"/>
      <c r="G7066" s="653"/>
      <c r="H7066" s="536"/>
      <c r="I7066" s="537"/>
      <c r="J7066" s="537"/>
      <c r="K7066" s="618"/>
    </row>
    <row r="7067" spans="2:11" x14ac:dyDescent="0.25">
      <c r="B7067" s="457">
        <f t="shared" si="110"/>
        <v>7065</v>
      </c>
      <c r="C7067" s="617"/>
      <c r="D7067" s="619"/>
      <c r="E7067" s="620"/>
      <c r="F7067" s="620"/>
      <c r="G7067" s="653"/>
      <c r="H7067" s="536"/>
      <c r="I7067" s="537"/>
      <c r="J7067" s="537"/>
      <c r="K7067" s="618"/>
    </row>
    <row r="7068" spans="2:11" x14ac:dyDescent="0.25">
      <c r="B7068" s="457">
        <f t="shared" si="110"/>
        <v>7066</v>
      </c>
      <c r="C7068" s="617"/>
      <c r="D7068" s="619"/>
      <c r="E7068" s="620"/>
      <c r="F7068" s="620"/>
      <c r="G7068" s="653"/>
      <c r="H7068" s="536"/>
      <c r="I7068" s="537"/>
      <c r="J7068" s="537"/>
      <c r="K7068" s="618"/>
    </row>
    <row r="7069" spans="2:11" x14ac:dyDescent="0.25">
      <c r="B7069" s="457">
        <f t="shared" si="110"/>
        <v>7067</v>
      </c>
      <c r="C7069" s="617"/>
      <c r="D7069" s="619"/>
      <c r="E7069" s="620"/>
      <c r="F7069" s="620"/>
      <c r="G7069" s="653"/>
      <c r="H7069" s="536"/>
      <c r="I7069" s="537"/>
      <c r="J7069" s="537"/>
      <c r="K7069" s="618"/>
    </row>
    <row r="7070" spans="2:11" x14ac:dyDescent="0.25">
      <c r="B7070" s="457">
        <f t="shared" si="110"/>
        <v>7068</v>
      </c>
      <c r="C7070" s="617"/>
      <c r="D7070" s="619"/>
      <c r="E7070" s="620"/>
      <c r="F7070" s="620"/>
      <c r="G7070" s="653"/>
      <c r="H7070" s="536"/>
      <c r="I7070" s="537"/>
      <c r="J7070" s="537"/>
      <c r="K7070" s="618"/>
    </row>
    <row r="7071" spans="2:11" x14ac:dyDescent="0.25">
      <c r="B7071" s="457">
        <f t="shared" si="110"/>
        <v>7069</v>
      </c>
      <c r="C7071" s="617"/>
      <c r="D7071" s="619"/>
      <c r="E7071" s="620"/>
      <c r="F7071" s="620"/>
      <c r="G7071" s="653"/>
      <c r="H7071" s="536"/>
      <c r="I7071" s="537"/>
      <c r="J7071" s="537"/>
      <c r="K7071" s="618"/>
    </row>
    <row r="7072" spans="2:11" x14ac:dyDescent="0.25">
      <c r="B7072" s="457">
        <f t="shared" si="110"/>
        <v>7070</v>
      </c>
      <c r="C7072" s="617"/>
      <c r="D7072" s="619"/>
      <c r="E7072" s="620"/>
      <c r="F7072" s="620"/>
      <c r="G7072" s="653"/>
      <c r="H7072" s="536"/>
      <c r="I7072" s="537"/>
      <c r="J7072" s="537"/>
      <c r="K7072" s="618"/>
    </row>
    <row r="7073" spans="2:11" x14ac:dyDescent="0.25">
      <c r="B7073" s="457">
        <f t="shared" si="110"/>
        <v>7071</v>
      </c>
      <c r="C7073" s="617"/>
      <c r="D7073" s="619"/>
      <c r="E7073" s="620"/>
      <c r="F7073" s="620"/>
      <c r="G7073" s="653"/>
      <c r="H7073" s="536"/>
      <c r="I7073" s="537"/>
      <c r="J7073" s="537"/>
      <c r="K7073" s="618"/>
    </row>
    <row r="7074" spans="2:11" x14ac:dyDescent="0.25">
      <c r="B7074" s="457">
        <f t="shared" si="110"/>
        <v>7072</v>
      </c>
      <c r="C7074" s="617"/>
      <c r="D7074" s="619"/>
      <c r="E7074" s="620"/>
      <c r="F7074" s="620"/>
      <c r="G7074" s="653"/>
      <c r="H7074" s="536"/>
      <c r="I7074" s="537"/>
      <c r="J7074" s="537"/>
      <c r="K7074" s="618"/>
    </row>
    <row r="7075" spans="2:11" x14ac:dyDescent="0.25">
      <c r="B7075" s="457">
        <f t="shared" si="110"/>
        <v>7073</v>
      </c>
      <c r="C7075" s="617"/>
      <c r="D7075" s="619"/>
      <c r="E7075" s="620"/>
      <c r="F7075" s="620"/>
      <c r="G7075" s="653"/>
      <c r="H7075" s="536"/>
      <c r="I7075" s="537"/>
      <c r="J7075" s="537"/>
      <c r="K7075" s="618"/>
    </row>
    <row r="7076" spans="2:11" x14ac:dyDescent="0.25">
      <c r="B7076" s="457">
        <f t="shared" si="110"/>
        <v>7074</v>
      </c>
      <c r="C7076" s="617"/>
      <c r="D7076" s="619"/>
      <c r="E7076" s="620"/>
      <c r="F7076" s="620"/>
      <c r="G7076" s="653"/>
      <c r="H7076" s="536"/>
      <c r="I7076" s="537"/>
      <c r="J7076" s="537"/>
      <c r="K7076" s="618"/>
    </row>
    <row r="7077" spans="2:11" x14ac:dyDescent="0.25">
      <c r="B7077" s="457">
        <f t="shared" si="110"/>
        <v>7075</v>
      </c>
      <c r="C7077" s="617"/>
      <c r="D7077" s="619"/>
      <c r="E7077" s="620"/>
      <c r="F7077" s="620"/>
      <c r="G7077" s="653"/>
      <c r="H7077" s="536"/>
      <c r="I7077" s="537"/>
      <c r="J7077" s="537"/>
      <c r="K7077" s="618"/>
    </row>
    <row r="7078" spans="2:11" x14ac:dyDescent="0.25">
      <c r="B7078" s="457">
        <f t="shared" si="110"/>
        <v>7076</v>
      </c>
      <c r="C7078" s="617"/>
      <c r="D7078" s="619"/>
      <c r="E7078" s="620"/>
      <c r="F7078" s="620"/>
      <c r="G7078" s="653"/>
      <c r="H7078" s="536"/>
      <c r="I7078" s="537"/>
      <c r="J7078" s="537"/>
      <c r="K7078" s="618"/>
    </row>
    <row r="7079" spans="2:11" x14ac:dyDescent="0.25">
      <c r="B7079" s="457">
        <f t="shared" si="110"/>
        <v>7077</v>
      </c>
      <c r="C7079" s="617"/>
      <c r="D7079" s="619"/>
      <c r="E7079" s="620"/>
      <c r="F7079" s="620"/>
      <c r="G7079" s="653"/>
      <c r="H7079" s="536"/>
      <c r="I7079" s="537"/>
      <c r="J7079" s="537"/>
      <c r="K7079" s="618"/>
    </row>
    <row r="7080" spans="2:11" x14ac:dyDescent="0.25">
      <c r="B7080" s="457">
        <f t="shared" si="110"/>
        <v>7078</v>
      </c>
      <c r="C7080" s="617"/>
      <c r="D7080" s="619"/>
      <c r="E7080" s="620"/>
      <c r="F7080" s="620"/>
      <c r="G7080" s="653"/>
      <c r="H7080" s="536"/>
      <c r="I7080" s="537"/>
      <c r="J7080" s="537"/>
      <c r="K7080" s="618"/>
    </row>
    <row r="7081" spans="2:11" x14ac:dyDescent="0.25">
      <c r="B7081" s="457">
        <f t="shared" si="110"/>
        <v>7079</v>
      </c>
      <c r="C7081" s="617"/>
      <c r="D7081" s="619"/>
      <c r="E7081" s="620"/>
      <c r="F7081" s="620"/>
      <c r="G7081" s="653"/>
      <c r="H7081" s="536"/>
      <c r="I7081" s="537"/>
      <c r="J7081" s="537"/>
      <c r="K7081" s="618"/>
    </row>
    <row r="7082" spans="2:11" x14ac:dyDescent="0.25">
      <c r="B7082" s="457">
        <f t="shared" si="110"/>
        <v>7080</v>
      </c>
      <c r="C7082" s="617"/>
      <c r="D7082" s="619"/>
      <c r="E7082" s="620"/>
      <c r="F7082" s="620"/>
      <c r="G7082" s="653"/>
      <c r="H7082" s="536"/>
      <c r="I7082" s="537"/>
      <c r="J7082" s="537"/>
      <c r="K7082" s="618"/>
    </row>
    <row r="7083" spans="2:11" x14ac:dyDescent="0.25">
      <c r="B7083" s="457">
        <f t="shared" si="110"/>
        <v>7081</v>
      </c>
      <c r="C7083" s="617"/>
      <c r="D7083" s="619"/>
      <c r="E7083" s="620"/>
      <c r="F7083" s="620"/>
      <c r="G7083" s="653"/>
      <c r="H7083" s="536"/>
      <c r="I7083" s="537"/>
      <c r="J7083" s="537"/>
      <c r="K7083" s="618"/>
    </row>
    <row r="7084" spans="2:11" x14ac:dyDescent="0.25">
      <c r="B7084" s="457">
        <f t="shared" si="110"/>
        <v>7082</v>
      </c>
      <c r="C7084" s="617"/>
      <c r="D7084" s="619"/>
      <c r="E7084" s="620"/>
      <c r="F7084" s="620"/>
      <c r="G7084" s="653"/>
      <c r="H7084" s="536"/>
      <c r="I7084" s="537"/>
      <c r="J7084" s="537"/>
      <c r="K7084" s="618"/>
    </row>
    <row r="7085" spans="2:11" x14ac:dyDescent="0.25">
      <c r="B7085" s="457">
        <f t="shared" si="110"/>
        <v>7083</v>
      </c>
      <c r="C7085" s="617"/>
      <c r="D7085" s="619"/>
      <c r="E7085" s="620"/>
      <c r="F7085" s="620"/>
      <c r="G7085" s="653"/>
      <c r="H7085" s="536"/>
      <c r="I7085" s="537"/>
      <c r="J7085" s="537"/>
      <c r="K7085" s="618"/>
    </row>
    <row r="7086" spans="2:11" x14ac:dyDescent="0.25">
      <c r="B7086" s="457">
        <f t="shared" si="110"/>
        <v>7084</v>
      </c>
      <c r="C7086" s="617"/>
      <c r="D7086" s="619"/>
      <c r="E7086" s="620"/>
      <c r="F7086" s="620"/>
      <c r="G7086" s="653"/>
      <c r="H7086" s="536"/>
      <c r="I7086" s="537"/>
      <c r="J7086" s="537"/>
      <c r="K7086" s="618"/>
    </row>
    <row r="7087" spans="2:11" x14ac:dyDescent="0.25">
      <c r="B7087" s="457">
        <f t="shared" si="110"/>
        <v>7085</v>
      </c>
      <c r="C7087" s="617"/>
      <c r="D7087" s="619"/>
      <c r="E7087" s="620"/>
      <c r="F7087" s="620"/>
      <c r="G7087" s="653"/>
      <c r="H7087" s="536"/>
      <c r="I7087" s="537"/>
      <c r="J7087" s="537"/>
      <c r="K7087" s="618"/>
    </row>
    <row r="7088" spans="2:11" x14ac:dyDescent="0.25">
      <c r="B7088" s="457">
        <f t="shared" si="110"/>
        <v>7086</v>
      </c>
      <c r="C7088" s="617"/>
      <c r="D7088" s="619"/>
      <c r="E7088" s="620"/>
      <c r="F7088" s="620"/>
      <c r="G7088" s="653"/>
      <c r="H7088" s="536"/>
      <c r="I7088" s="537"/>
      <c r="J7088" s="537"/>
      <c r="K7088" s="618"/>
    </row>
    <row r="7089" spans="2:11" x14ac:dyDescent="0.25">
      <c r="B7089" s="457">
        <f t="shared" si="110"/>
        <v>7087</v>
      </c>
      <c r="C7089" s="617"/>
      <c r="D7089" s="619"/>
      <c r="E7089" s="620"/>
      <c r="F7089" s="620"/>
      <c r="G7089" s="653"/>
      <c r="H7089" s="536"/>
      <c r="I7089" s="537"/>
      <c r="J7089" s="537"/>
      <c r="K7089" s="618"/>
    </row>
    <row r="7090" spans="2:11" x14ac:dyDescent="0.25">
      <c r="B7090" s="457">
        <f t="shared" si="110"/>
        <v>7088</v>
      </c>
      <c r="C7090" s="617"/>
      <c r="D7090" s="619"/>
      <c r="E7090" s="620"/>
      <c r="F7090" s="620"/>
      <c r="G7090" s="653"/>
      <c r="H7090" s="536"/>
      <c r="I7090" s="537"/>
      <c r="J7090" s="537"/>
      <c r="K7090" s="618"/>
    </row>
    <row r="7091" spans="2:11" x14ac:dyDescent="0.25">
      <c r="B7091" s="457">
        <f t="shared" si="110"/>
        <v>7089</v>
      </c>
      <c r="C7091" s="617"/>
      <c r="D7091" s="619"/>
      <c r="E7091" s="620"/>
      <c r="F7091" s="620"/>
      <c r="G7091" s="653"/>
      <c r="H7091" s="536"/>
      <c r="I7091" s="537"/>
      <c r="J7091" s="537"/>
      <c r="K7091" s="618"/>
    </row>
    <row r="7092" spans="2:11" x14ac:dyDescent="0.25">
      <c r="B7092" s="457">
        <f t="shared" si="110"/>
        <v>7090</v>
      </c>
      <c r="C7092" s="617"/>
      <c r="D7092" s="619"/>
      <c r="E7092" s="620"/>
      <c r="F7092" s="620"/>
      <c r="G7092" s="653"/>
      <c r="H7092" s="536"/>
      <c r="I7092" s="537"/>
      <c r="J7092" s="537"/>
      <c r="K7092" s="618"/>
    </row>
    <row r="7093" spans="2:11" x14ac:dyDescent="0.25">
      <c r="B7093" s="457">
        <f t="shared" si="110"/>
        <v>7091</v>
      </c>
      <c r="C7093" s="617"/>
      <c r="D7093" s="619"/>
      <c r="E7093" s="620"/>
      <c r="F7093" s="620"/>
      <c r="G7093" s="653"/>
      <c r="H7093" s="536"/>
      <c r="I7093" s="537"/>
      <c r="J7093" s="537"/>
      <c r="K7093" s="618"/>
    </row>
    <row r="7094" spans="2:11" x14ac:dyDescent="0.25">
      <c r="B7094" s="457">
        <f t="shared" si="110"/>
        <v>7092</v>
      </c>
      <c r="C7094" s="617"/>
      <c r="D7094" s="619"/>
      <c r="E7094" s="620"/>
      <c r="F7094" s="620"/>
      <c r="G7094" s="653"/>
      <c r="H7094" s="536"/>
      <c r="I7094" s="537"/>
      <c r="J7094" s="537"/>
      <c r="K7094" s="618"/>
    </row>
    <row r="7095" spans="2:11" x14ac:dyDescent="0.25">
      <c r="B7095" s="457">
        <f t="shared" si="110"/>
        <v>7093</v>
      </c>
      <c r="C7095" s="617"/>
      <c r="D7095" s="619"/>
      <c r="E7095" s="620"/>
      <c r="F7095" s="620"/>
      <c r="G7095" s="653"/>
      <c r="H7095" s="536"/>
      <c r="I7095" s="537"/>
      <c r="J7095" s="537"/>
      <c r="K7095" s="618"/>
    </row>
    <row r="7096" spans="2:11" x14ac:dyDescent="0.25">
      <c r="B7096" s="457">
        <f t="shared" si="110"/>
        <v>7094</v>
      </c>
      <c r="C7096" s="617"/>
      <c r="D7096" s="619"/>
      <c r="E7096" s="620"/>
      <c r="F7096" s="620"/>
      <c r="G7096" s="653"/>
      <c r="H7096" s="536"/>
      <c r="I7096" s="537"/>
      <c r="J7096" s="537"/>
      <c r="K7096" s="618"/>
    </row>
    <row r="7097" spans="2:11" x14ac:dyDescent="0.25">
      <c r="B7097" s="457">
        <f t="shared" ref="B7097:B7160" si="111">ROW()-2</f>
        <v>7095</v>
      </c>
      <c r="C7097" s="617"/>
      <c r="D7097" s="619"/>
      <c r="E7097" s="620"/>
      <c r="F7097" s="620"/>
      <c r="G7097" s="653"/>
      <c r="H7097" s="536"/>
      <c r="I7097" s="537"/>
      <c r="J7097" s="537"/>
      <c r="K7097" s="618"/>
    </row>
    <row r="7098" spans="2:11" x14ac:dyDescent="0.25">
      <c r="B7098" s="457">
        <f t="shared" si="111"/>
        <v>7096</v>
      </c>
      <c r="C7098" s="617"/>
      <c r="D7098" s="619"/>
      <c r="E7098" s="620"/>
      <c r="F7098" s="620"/>
      <c r="G7098" s="653"/>
      <c r="H7098" s="536"/>
      <c r="I7098" s="537"/>
      <c r="J7098" s="537"/>
      <c r="K7098" s="618"/>
    </row>
    <row r="7099" spans="2:11" x14ac:dyDescent="0.25">
      <c r="B7099" s="457">
        <f t="shared" si="111"/>
        <v>7097</v>
      </c>
      <c r="C7099" s="617"/>
      <c r="D7099" s="619"/>
      <c r="E7099" s="620"/>
      <c r="F7099" s="620"/>
      <c r="G7099" s="653"/>
      <c r="H7099" s="536"/>
      <c r="I7099" s="537"/>
      <c r="J7099" s="537"/>
      <c r="K7099" s="618"/>
    </row>
    <row r="7100" spans="2:11" x14ac:dyDescent="0.25">
      <c r="B7100" s="457">
        <f t="shared" si="111"/>
        <v>7098</v>
      </c>
      <c r="C7100" s="617"/>
      <c r="D7100" s="619"/>
      <c r="E7100" s="620"/>
      <c r="F7100" s="620"/>
      <c r="G7100" s="653"/>
      <c r="H7100" s="536"/>
      <c r="I7100" s="537"/>
      <c r="J7100" s="537"/>
      <c r="K7100" s="618"/>
    </row>
    <row r="7101" spans="2:11" x14ac:dyDescent="0.25">
      <c r="B7101" s="457">
        <f t="shared" si="111"/>
        <v>7099</v>
      </c>
      <c r="C7101" s="617"/>
      <c r="D7101" s="619"/>
      <c r="E7101" s="620"/>
      <c r="F7101" s="620"/>
      <c r="G7101" s="653"/>
      <c r="H7101" s="536"/>
      <c r="I7101" s="537"/>
      <c r="J7101" s="537"/>
      <c r="K7101" s="618"/>
    </row>
    <row r="7102" spans="2:11" x14ac:dyDescent="0.25">
      <c r="B7102" s="457">
        <f t="shared" si="111"/>
        <v>7100</v>
      </c>
      <c r="C7102" s="617"/>
      <c r="D7102" s="619"/>
      <c r="E7102" s="620"/>
      <c r="F7102" s="620"/>
      <c r="G7102" s="653"/>
      <c r="H7102" s="536"/>
      <c r="I7102" s="537"/>
      <c r="J7102" s="537"/>
      <c r="K7102" s="618"/>
    </row>
    <row r="7103" spans="2:11" x14ac:dyDescent="0.25">
      <c r="B7103" s="457">
        <f t="shared" si="111"/>
        <v>7101</v>
      </c>
      <c r="C7103" s="617"/>
      <c r="D7103" s="619"/>
      <c r="E7103" s="620"/>
      <c r="F7103" s="620"/>
      <c r="G7103" s="653"/>
      <c r="H7103" s="536"/>
      <c r="I7103" s="537"/>
      <c r="J7103" s="537"/>
      <c r="K7103" s="618"/>
    </row>
    <row r="7104" spans="2:11" x14ac:dyDescent="0.25">
      <c r="B7104" s="457">
        <f t="shared" si="111"/>
        <v>7102</v>
      </c>
      <c r="C7104" s="617"/>
      <c r="D7104" s="619"/>
      <c r="E7104" s="620"/>
      <c r="F7104" s="620"/>
      <c r="G7104" s="653"/>
      <c r="H7104" s="536"/>
      <c r="I7104" s="537"/>
      <c r="J7104" s="537"/>
      <c r="K7104" s="618"/>
    </row>
    <row r="7105" spans="2:11" x14ac:dyDescent="0.25">
      <c r="B7105" s="457">
        <f t="shared" si="111"/>
        <v>7103</v>
      </c>
      <c r="C7105" s="617"/>
      <c r="D7105" s="619"/>
      <c r="E7105" s="620"/>
      <c r="F7105" s="620"/>
      <c r="G7105" s="653"/>
      <c r="H7105" s="536"/>
      <c r="I7105" s="537"/>
      <c r="J7105" s="537"/>
      <c r="K7105" s="618"/>
    </row>
    <row r="7106" spans="2:11" x14ac:dyDescent="0.25">
      <c r="B7106" s="457">
        <f t="shared" si="111"/>
        <v>7104</v>
      </c>
      <c r="C7106" s="617"/>
      <c r="D7106" s="619"/>
      <c r="E7106" s="620"/>
      <c r="F7106" s="620"/>
      <c r="G7106" s="653"/>
      <c r="H7106" s="536"/>
      <c r="I7106" s="537"/>
      <c r="J7106" s="537"/>
      <c r="K7106" s="618"/>
    </row>
    <row r="7107" spans="2:11" x14ac:dyDescent="0.25">
      <c r="B7107" s="457">
        <f t="shared" si="111"/>
        <v>7105</v>
      </c>
      <c r="C7107" s="617"/>
      <c r="D7107" s="619"/>
      <c r="E7107" s="620"/>
      <c r="F7107" s="620"/>
      <c r="G7107" s="653"/>
      <c r="H7107" s="536"/>
      <c r="I7107" s="537"/>
      <c r="J7107" s="537"/>
      <c r="K7107" s="618"/>
    </row>
    <row r="7108" spans="2:11" x14ac:dyDescent="0.25">
      <c r="B7108" s="457">
        <f t="shared" si="111"/>
        <v>7106</v>
      </c>
      <c r="C7108" s="617"/>
      <c r="D7108" s="619"/>
      <c r="E7108" s="620"/>
      <c r="F7108" s="620"/>
      <c r="G7108" s="653"/>
      <c r="H7108" s="536"/>
      <c r="I7108" s="537"/>
      <c r="J7108" s="537"/>
      <c r="K7108" s="618"/>
    </row>
    <row r="7109" spans="2:11" x14ac:dyDescent="0.25">
      <c r="B7109" s="457">
        <f t="shared" si="111"/>
        <v>7107</v>
      </c>
      <c r="C7109" s="617"/>
      <c r="D7109" s="619"/>
      <c r="E7109" s="620"/>
      <c r="F7109" s="620"/>
      <c r="G7109" s="653"/>
      <c r="H7109" s="536"/>
      <c r="I7109" s="537"/>
      <c r="J7109" s="537"/>
      <c r="K7109" s="618"/>
    </row>
    <row r="7110" spans="2:11" x14ac:dyDescent="0.25">
      <c r="B7110" s="457">
        <f t="shared" si="111"/>
        <v>7108</v>
      </c>
      <c r="C7110" s="617"/>
      <c r="D7110" s="619"/>
      <c r="E7110" s="620"/>
      <c r="F7110" s="620"/>
      <c r="G7110" s="653"/>
      <c r="H7110" s="536"/>
      <c r="I7110" s="537"/>
      <c r="J7110" s="537"/>
      <c r="K7110" s="618"/>
    </row>
    <row r="7111" spans="2:11" x14ac:dyDescent="0.25">
      <c r="B7111" s="457">
        <f t="shared" si="111"/>
        <v>7109</v>
      </c>
      <c r="C7111" s="617"/>
      <c r="D7111" s="619"/>
      <c r="E7111" s="620"/>
      <c r="F7111" s="620"/>
      <c r="G7111" s="653"/>
      <c r="H7111" s="536"/>
      <c r="I7111" s="537"/>
      <c r="J7111" s="537"/>
      <c r="K7111" s="618"/>
    </row>
    <row r="7112" spans="2:11" x14ac:dyDescent="0.25">
      <c r="B7112" s="457">
        <f t="shared" si="111"/>
        <v>7110</v>
      </c>
      <c r="C7112" s="617"/>
      <c r="D7112" s="619"/>
      <c r="E7112" s="620"/>
      <c r="F7112" s="620"/>
      <c r="G7112" s="653"/>
      <c r="H7112" s="536"/>
      <c r="I7112" s="537"/>
      <c r="J7112" s="537"/>
      <c r="K7112" s="618"/>
    </row>
    <row r="7113" spans="2:11" x14ac:dyDescent="0.25">
      <c r="B7113" s="457">
        <f t="shared" si="111"/>
        <v>7111</v>
      </c>
      <c r="C7113" s="617"/>
      <c r="D7113" s="619"/>
      <c r="E7113" s="620"/>
      <c r="F7113" s="620"/>
      <c r="G7113" s="653"/>
      <c r="H7113" s="536"/>
      <c r="I7113" s="537"/>
      <c r="J7113" s="537"/>
      <c r="K7113" s="618"/>
    </row>
    <row r="7114" spans="2:11" x14ac:dyDescent="0.25">
      <c r="B7114" s="457">
        <f t="shared" si="111"/>
        <v>7112</v>
      </c>
      <c r="C7114" s="617"/>
      <c r="D7114" s="619"/>
      <c r="E7114" s="620"/>
      <c r="F7114" s="620"/>
      <c r="G7114" s="653"/>
      <c r="H7114" s="536"/>
      <c r="I7114" s="537"/>
      <c r="J7114" s="537"/>
      <c r="K7114" s="618"/>
    </row>
    <row r="7115" spans="2:11" x14ac:dyDescent="0.25">
      <c r="B7115" s="457">
        <f t="shared" si="111"/>
        <v>7113</v>
      </c>
      <c r="C7115" s="617"/>
      <c r="D7115" s="619"/>
      <c r="E7115" s="620"/>
      <c r="F7115" s="620"/>
      <c r="G7115" s="653"/>
      <c r="H7115" s="536"/>
      <c r="I7115" s="537"/>
      <c r="J7115" s="537"/>
      <c r="K7115" s="618"/>
    </row>
    <row r="7116" spans="2:11" x14ac:dyDescent="0.25">
      <c r="B7116" s="457">
        <f t="shared" si="111"/>
        <v>7114</v>
      </c>
      <c r="C7116" s="617"/>
      <c r="D7116" s="619"/>
      <c r="E7116" s="620"/>
      <c r="F7116" s="620"/>
      <c r="G7116" s="653"/>
      <c r="H7116" s="536"/>
      <c r="I7116" s="537"/>
      <c r="J7116" s="537"/>
      <c r="K7116" s="618"/>
    </row>
    <row r="7117" spans="2:11" x14ac:dyDescent="0.25">
      <c r="B7117" s="457">
        <f t="shared" si="111"/>
        <v>7115</v>
      </c>
      <c r="C7117" s="617"/>
      <c r="D7117" s="619"/>
      <c r="E7117" s="620"/>
      <c r="F7117" s="620"/>
      <c r="G7117" s="653"/>
      <c r="H7117" s="536"/>
      <c r="I7117" s="537"/>
      <c r="J7117" s="537"/>
      <c r="K7117" s="618"/>
    </row>
    <row r="7118" spans="2:11" x14ac:dyDescent="0.25">
      <c r="B7118" s="457">
        <f t="shared" si="111"/>
        <v>7116</v>
      </c>
      <c r="C7118" s="617"/>
      <c r="D7118" s="619"/>
      <c r="E7118" s="620"/>
      <c r="F7118" s="620"/>
      <c r="G7118" s="653"/>
      <c r="H7118" s="536"/>
      <c r="I7118" s="537"/>
      <c r="J7118" s="537"/>
      <c r="K7118" s="618"/>
    </row>
    <row r="7119" spans="2:11" x14ac:dyDescent="0.25">
      <c r="B7119" s="457">
        <f t="shared" si="111"/>
        <v>7117</v>
      </c>
      <c r="C7119" s="617"/>
      <c r="D7119" s="619"/>
      <c r="E7119" s="620"/>
      <c r="F7119" s="620"/>
      <c r="G7119" s="653"/>
      <c r="H7119" s="536"/>
      <c r="I7119" s="537"/>
      <c r="J7119" s="537"/>
      <c r="K7119" s="618"/>
    </row>
    <row r="7120" spans="2:11" x14ac:dyDescent="0.25">
      <c r="B7120" s="457">
        <f t="shared" si="111"/>
        <v>7118</v>
      </c>
      <c r="C7120" s="617"/>
      <c r="D7120" s="619"/>
      <c r="E7120" s="620"/>
      <c r="F7120" s="620"/>
      <c r="G7120" s="653"/>
      <c r="H7120" s="536"/>
      <c r="I7120" s="537"/>
      <c r="J7120" s="537"/>
      <c r="K7120" s="618"/>
    </row>
    <row r="7121" spans="2:11" x14ac:dyDescent="0.25">
      <c r="B7121" s="457">
        <f t="shared" si="111"/>
        <v>7119</v>
      </c>
      <c r="C7121" s="617"/>
      <c r="D7121" s="619"/>
      <c r="E7121" s="620"/>
      <c r="F7121" s="620"/>
      <c r="G7121" s="653"/>
      <c r="H7121" s="536"/>
      <c r="I7121" s="537"/>
      <c r="J7121" s="537"/>
      <c r="K7121" s="618"/>
    </row>
    <row r="7122" spans="2:11" x14ac:dyDescent="0.25">
      <c r="B7122" s="457">
        <f t="shared" si="111"/>
        <v>7120</v>
      </c>
      <c r="C7122" s="617"/>
      <c r="D7122" s="619"/>
      <c r="E7122" s="620"/>
      <c r="F7122" s="620"/>
      <c r="G7122" s="653"/>
      <c r="H7122" s="536"/>
      <c r="I7122" s="537"/>
      <c r="J7122" s="537"/>
      <c r="K7122" s="618"/>
    </row>
    <row r="7123" spans="2:11" x14ac:dyDescent="0.25">
      <c r="B7123" s="457">
        <f t="shared" si="111"/>
        <v>7121</v>
      </c>
      <c r="C7123" s="617"/>
      <c r="D7123" s="619"/>
      <c r="E7123" s="620"/>
      <c r="F7123" s="620"/>
      <c r="G7123" s="653"/>
      <c r="H7123" s="536"/>
      <c r="I7123" s="537"/>
      <c r="J7123" s="537"/>
      <c r="K7123" s="618"/>
    </row>
    <row r="7124" spans="2:11" x14ac:dyDescent="0.25">
      <c r="B7124" s="457">
        <f t="shared" si="111"/>
        <v>7122</v>
      </c>
      <c r="C7124" s="617"/>
      <c r="D7124" s="619"/>
      <c r="E7124" s="620"/>
      <c r="F7124" s="620"/>
      <c r="G7124" s="653"/>
      <c r="H7124" s="536"/>
      <c r="I7124" s="537"/>
      <c r="J7124" s="537"/>
      <c r="K7124" s="618"/>
    </row>
    <row r="7125" spans="2:11" x14ac:dyDescent="0.25">
      <c r="B7125" s="457">
        <f t="shared" si="111"/>
        <v>7123</v>
      </c>
      <c r="C7125" s="617"/>
      <c r="D7125" s="619"/>
      <c r="E7125" s="620"/>
      <c r="F7125" s="620"/>
      <c r="G7125" s="653"/>
      <c r="H7125" s="536"/>
      <c r="I7125" s="537"/>
      <c r="J7125" s="537"/>
      <c r="K7125" s="618"/>
    </row>
    <row r="7126" spans="2:11" x14ac:dyDescent="0.25">
      <c r="B7126" s="457">
        <f t="shared" si="111"/>
        <v>7124</v>
      </c>
      <c r="C7126" s="617"/>
      <c r="D7126" s="619"/>
      <c r="E7126" s="620"/>
      <c r="F7126" s="620"/>
      <c r="G7126" s="653"/>
      <c r="H7126" s="536"/>
      <c r="I7126" s="537"/>
      <c r="J7126" s="537"/>
      <c r="K7126" s="618"/>
    </row>
    <row r="7127" spans="2:11" x14ac:dyDescent="0.25">
      <c r="B7127" s="457">
        <f t="shared" si="111"/>
        <v>7125</v>
      </c>
      <c r="C7127" s="617"/>
      <c r="D7127" s="619"/>
      <c r="E7127" s="620"/>
      <c r="F7127" s="620"/>
      <c r="G7127" s="653"/>
      <c r="H7127" s="536"/>
      <c r="I7127" s="537"/>
      <c r="J7127" s="537"/>
      <c r="K7127" s="618"/>
    </row>
    <row r="7128" spans="2:11" x14ac:dyDescent="0.25">
      <c r="B7128" s="457">
        <f t="shared" si="111"/>
        <v>7126</v>
      </c>
      <c r="C7128" s="617"/>
      <c r="D7128" s="619"/>
      <c r="E7128" s="620"/>
      <c r="F7128" s="620"/>
      <c r="G7128" s="653"/>
      <c r="H7128" s="536"/>
      <c r="I7128" s="537"/>
      <c r="J7128" s="537"/>
      <c r="K7128" s="618"/>
    </row>
    <row r="7129" spans="2:11" x14ac:dyDescent="0.25">
      <c r="B7129" s="457">
        <f t="shared" si="111"/>
        <v>7127</v>
      </c>
      <c r="C7129" s="617"/>
      <c r="D7129" s="619"/>
      <c r="E7129" s="620"/>
      <c r="F7129" s="620"/>
      <c r="G7129" s="653"/>
      <c r="H7129" s="536"/>
      <c r="I7129" s="537"/>
      <c r="J7129" s="537"/>
      <c r="K7129" s="618"/>
    </row>
    <row r="7130" spans="2:11" x14ac:dyDescent="0.25">
      <c r="B7130" s="457">
        <f t="shared" si="111"/>
        <v>7128</v>
      </c>
      <c r="C7130" s="617"/>
      <c r="D7130" s="619"/>
      <c r="E7130" s="620"/>
      <c r="F7130" s="620"/>
      <c r="G7130" s="653"/>
      <c r="H7130" s="536"/>
      <c r="I7130" s="537"/>
      <c r="J7130" s="537"/>
      <c r="K7130" s="618"/>
    </row>
    <row r="7131" spans="2:11" x14ac:dyDescent="0.25">
      <c r="B7131" s="457">
        <f t="shared" si="111"/>
        <v>7129</v>
      </c>
      <c r="C7131" s="617"/>
      <c r="D7131" s="619"/>
      <c r="E7131" s="620"/>
      <c r="F7131" s="620"/>
      <c r="G7131" s="653"/>
      <c r="H7131" s="536"/>
      <c r="I7131" s="537"/>
      <c r="J7131" s="537"/>
      <c r="K7131" s="618"/>
    </row>
    <row r="7132" spans="2:11" x14ac:dyDescent="0.25">
      <c r="B7132" s="457">
        <f t="shared" si="111"/>
        <v>7130</v>
      </c>
      <c r="C7132" s="617"/>
      <c r="D7132" s="619"/>
      <c r="E7132" s="620"/>
      <c r="F7132" s="620"/>
      <c r="G7132" s="653"/>
      <c r="H7132" s="536"/>
      <c r="I7132" s="537"/>
      <c r="J7132" s="537"/>
      <c r="K7132" s="618"/>
    </row>
    <row r="7133" spans="2:11" x14ac:dyDescent="0.25">
      <c r="B7133" s="457">
        <f t="shared" si="111"/>
        <v>7131</v>
      </c>
      <c r="C7133" s="617"/>
      <c r="D7133" s="619"/>
      <c r="E7133" s="620"/>
      <c r="F7133" s="620"/>
      <c r="G7133" s="653"/>
      <c r="H7133" s="536"/>
      <c r="I7133" s="537"/>
      <c r="J7133" s="537"/>
      <c r="K7133" s="618"/>
    </row>
    <row r="7134" spans="2:11" x14ac:dyDescent="0.25">
      <c r="B7134" s="457">
        <f t="shared" si="111"/>
        <v>7132</v>
      </c>
      <c r="C7134" s="617"/>
      <c r="D7134" s="619"/>
      <c r="E7134" s="620"/>
      <c r="F7134" s="620"/>
      <c r="G7134" s="653"/>
      <c r="H7134" s="536"/>
      <c r="I7134" s="537"/>
      <c r="J7134" s="537"/>
      <c r="K7134" s="618"/>
    </row>
    <row r="7135" spans="2:11" x14ac:dyDescent="0.25">
      <c r="B7135" s="457">
        <f t="shared" si="111"/>
        <v>7133</v>
      </c>
      <c r="C7135" s="617"/>
      <c r="D7135" s="619"/>
      <c r="E7135" s="620"/>
      <c r="F7135" s="620"/>
      <c r="G7135" s="653"/>
      <c r="H7135" s="536"/>
      <c r="I7135" s="537"/>
      <c r="J7135" s="537"/>
      <c r="K7135" s="618"/>
    </row>
    <row r="7136" spans="2:11" x14ac:dyDescent="0.25">
      <c r="B7136" s="457">
        <f t="shared" si="111"/>
        <v>7134</v>
      </c>
      <c r="C7136" s="617"/>
      <c r="D7136" s="619"/>
      <c r="E7136" s="620"/>
      <c r="F7136" s="620"/>
      <c r="G7136" s="653"/>
      <c r="H7136" s="536"/>
      <c r="I7136" s="537"/>
      <c r="J7136" s="537"/>
      <c r="K7136" s="618"/>
    </row>
    <row r="7137" spans="2:11" x14ac:dyDescent="0.25">
      <c r="B7137" s="457">
        <f t="shared" si="111"/>
        <v>7135</v>
      </c>
      <c r="C7137" s="617"/>
      <c r="D7137" s="619"/>
      <c r="E7137" s="620"/>
      <c r="F7137" s="620"/>
      <c r="G7137" s="653"/>
      <c r="H7137" s="536"/>
      <c r="I7137" s="537"/>
      <c r="J7137" s="537"/>
      <c r="K7137" s="618"/>
    </row>
    <row r="7138" spans="2:11" x14ac:dyDescent="0.25">
      <c r="B7138" s="457">
        <f t="shared" si="111"/>
        <v>7136</v>
      </c>
      <c r="C7138" s="617"/>
      <c r="D7138" s="619"/>
      <c r="E7138" s="620"/>
      <c r="F7138" s="620"/>
      <c r="G7138" s="653"/>
      <c r="H7138" s="536"/>
      <c r="I7138" s="537"/>
      <c r="J7138" s="537"/>
      <c r="K7138" s="618"/>
    </row>
    <row r="7139" spans="2:11" x14ac:dyDescent="0.25">
      <c r="B7139" s="457">
        <f t="shared" si="111"/>
        <v>7137</v>
      </c>
      <c r="C7139" s="617"/>
      <c r="D7139" s="619"/>
      <c r="E7139" s="620"/>
      <c r="F7139" s="620"/>
      <c r="G7139" s="653"/>
      <c r="H7139" s="536"/>
      <c r="I7139" s="537"/>
      <c r="J7139" s="537"/>
      <c r="K7139" s="618"/>
    </row>
    <row r="7140" spans="2:11" x14ac:dyDescent="0.25">
      <c r="B7140" s="457">
        <f t="shared" si="111"/>
        <v>7138</v>
      </c>
      <c r="C7140" s="617"/>
      <c r="D7140" s="619"/>
      <c r="E7140" s="620"/>
      <c r="F7140" s="620"/>
      <c r="G7140" s="653"/>
      <c r="H7140" s="536"/>
      <c r="I7140" s="537"/>
      <c r="J7140" s="537"/>
      <c r="K7140" s="618"/>
    </row>
    <row r="7141" spans="2:11" x14ac:dyDescent="0.25">
      <c r="B7141" s="457">
        <f t="shared" si="111"/>
        <v>7139</v>
      </c>
      <c r="C7141" s="617"/>
      <c r="D7141" s="619"/>
      <c r="E7141" s="620"/>
      <c r="F7141" s="620"/>
      <c r="G7141" s="653"/>
      <c r="H7141" s="536"/>
      <c r="I7141" s="537"/>
      <c r="J7141" s="537"/>
      <c r="K7141" s="618"/>
    </row>
    <row r="7142" spans="2:11" x14ac:dyDescent="0.25">
      <c r="B7142" s="457">
        <f t="shared" si="111"/>
        <v>7140</v>
      </c>
      <c r="C7142" s="617"/>
      <c r="D7142" s="619"/>
      <c r="E7142" s="620"/>
      <c r="F7142" s="620"/>
      <c r="G7142" s="653"/>
      <c r="H7142" s="536"/>
      <c r="I7142" s="537"/>
      <c r="J7142" s="537"/>
      <c r="K7142" s="618"/>
    </row>
    <row r="7143" spans="2:11" x14ac:dyDescent="0.25">
      <c r="B7143" s="457">
        <f t="shared" si="111"/>
        <v>7141</v>
      </c>
      <c r="C7143" s="617"/>
      <c r="D7143" s="619"/>
      <c r="E7143" s="620"/>
      <c r="F7143" s="620"/>
      <c r="G7143" s="653"/>
      <c r="H7143" s="536"/>
      <c r="I7143" s="537"/>
      <c r="J7143" s="537"/>
      <c r="K7143" s="618"/>
    </row>
    <row r="7144" spans="2:11" x14ac:dyDescent="0.25">
      <c r="B7144" s="457">
        <f t="shared" si="111"/>
        <v>7142</v>
      </c>
      <c r="C7144" s="617"/>
      <c r="D7144" s="619"/>
      <c r="E7144" s="620"/>
      <c r="F7144" s="620"/>
      <c r="G7144" s="653"/>
      <c r="H7144" s="536"/>
      <c r="I7144" s="537"/>
      <c r="J7144" s="537"/>
      <c r="K7144" s="618"/>
    </row>
    <row r="7145" spans="2:11" x14ac:dyDescent="0.25">
      <c r="B7145" s="457">
        <f t="shared" si="111"/>
        <v>7143</v>
      </c>
      <c r="C7145" s="617"/>
      <c r="D7145" s="619"/>
      <c r="E7145" s="620"/>
      <c r="F7145" s="620"/>
      <c r="G7145" s="653"/>
      <c r="H7145" s="536"/>
      <c r="I7145" s="537"/>
      <c r="J7145" s="537"/>
      <c r="K7145" s="618"/>
    </row>
    <row r="7146" spans="2:11" x14ac:dyDescent="0.25">
      <c r="B7146" s="457">
        <f t="shared" si="111"/>
        <v>7144</v>
      </c>
      <c r="C7146" s="617"/>
      <c r="D7146" s="619"/>
      <c r="E7146" s="620"/>
      <c r="F7146" s="620"/>
      <c r="G7146" s="653"/>
      <c r="H7146" s="536"/>
      <c r="I7146" s="537"/>
      <c r="J7146" s="537"/>
      <c r="K7146" s="618"/>
    </row>
    <row r="7147" spans="2:11" x14ac:dyDescent="0.25">
      <c r="B7147" s="457">
        <f t="shared" si="111"/>
        <v>7145</v>
      </c>
      <c r="C7147" s="617"/>
      <c r="D7147" s="619"/>
      <c r="E7147" s="620"/>
      <c r="F7147" s="620"/>
      <c r="G7147" s="653"/>
      <c r="H7147" s="536"/>
      <c r="I7147" s="537"/>
      <c r="J7147" s="537"/>
      <c r="K7147" s="618"/>
    </row>
    <row r="7148" spans="2:11" x14ac:dyDescent="0.25">
      <c r="B7148" s="457">
        <f t="shared" si="111"/>
        <v>7146</v>
      </c>
      <c r="C7148" s="617"/>
      <c r="D7148" s="619"/>
      <c r="E7148" s="620"/>
      <c r="F7148" s="620"/>
      <c r="G7148" s="653"/>
      <c r="H7148" s="536"/>
      <c r="I7148" s="537"/>
      <c r="J7148" s="537"/>
      <c r="K7148" s="618"/>
    </row>
    <row r="7149" spans="2:11" x14ac:dyDescent="0.25">
      <c r="B7149" s="457">
        <f t="shared" si="111"/>
        <v>7147</v>
      </c>
      <c r="C7149" s="617"/>
      <c r="D7149" s="619"/>
      <c r="E7149" s="620"/>
      <c r="F7149" s="620"/>
      <c r="G7149" s="653"/>
      <c r="H7149" s="536"/>
      <c r="I7149" s="537"/>
      <c r="J7149" s="537"/>
      <c r="K7149" s="618"/>
    </row>
    <row r="7150" spans="2:11" x14ac:dyDescent="0.25">
      <c r="B7150" s="457">
        <f t="shared" si="111"/>
        <v>7148</v>
      </c>
      <c r="C7150" s="617"/>
      <c r="D7150" s="619"/>
      <c r="E7150" s="620"/>
      <c r="F7150" s="620"/>
      <c r="G7150" s="653"/>
      <c r="H7150" s="536"/>
      <c r="I7150" s="537"/>
      <c r="J7150" s="537"/>
      <c r="K7150" s="618"/>
    </row>
    <row r="7151" spans="2:11" x14ac:dyDescent="0.25">
      <c r="B7151" s="457">
        <f t="shared" si="111"/>
        <v>7149</v>
      </c>
      <c r="C7151" s="617"/>
      <c r="D7151" s="619"/>
      <c r="E7151" s="620"/>
      <c r="F7151" s="620"/>
      <c r="G7151" s="653"/>
      <c r="H7151" s="536"/>
      <c r="I7151" s="537"/>
      <c r="J7151" s="537"/>
      <c r="K7151" s="618"/>
    </row>
    <row r="7152" spans="2:11" x14ac:dyDescent="0.25">
      <c r="B7152" s="457">
        <f t="shared" si="111"/>
        <v>7150</v>
      </c>
      <c r="C7152" s="617"/>
      <c r="D7152" s="619"/>
      <c r="E7152" s="620"/>
      <c r="F7152" s="620"/>
      <c r="G7152" s="653"/>
      <c r="H7152" s="536"/>
      <c r="I7152" s="537"/>
      <c r="J7152" s="537"/>
      <c r="K7152" s="618"/>
    </row>
    <row r="7153" spans="2:11" x14ac:dyDescent="0.25">
      <c r="B7153" s="457">
        <f t="shared" si="111"/>
        <v>7151</v>
      </c>
      <c r="C7153" s="617"/>
      <c r="D7153" s="619"/>
      <c r="E7153" s="620"/>
      <c r="F7153" s="620"/>
      <c r="G7153" s="653"/>
      <c r="H7153" s="536"/>
      <c r="I7153" s="537"/>
      <c r="J7153" s="537"/>
      <c r="K7153" s="618"/>
    </row>
    <row r="7154" spans="2:11" x14ac:dyDescent="0.25">
      <c r="B7154" s="457">
        <f t="shared" si="111"/>
        <v>7152</v>
      </c>
      <c r="C7154" s="617"/>
      <c r="D7154" s="619"/>
      <c r="E7154" s="620"/>
      <c r="F7154" s="620"/>
      <c r="G7154" s="653"/>
      <c r="H7154" s="536"/>
      <c r="I7154" s="537"/>
      <c r="J7154" s="537"/>
      <c r="K7154" s="618"/>
    </row>
    <row r="7155" spans="2:11" x14ac:dyDescent="0.25">
      <c r="B7155" s="457">
        <f t="shared" si="111"/>
        <v>7153</v>
      </c>
      <c r="C7155" s="617"/>
      <c r="D7155" s="619"/>
      <c r="E7155" s="620"/>
      <c r="F7155" s="620"/>
      <c r="G7155" s="653"/>
      <c r="H7155" s="536"/>
      <c r="I7155" s="537"/>
      <c r="J7155" s="537"/>
      <c r="K7155" s="618"/>
    </row>
    <row r="7156" spans="2:11" x14ac:dyDescent="0.25">
      <c r="B7156" s="457">
        <f t="shared" si="111"/>
        <v>7154</v>
      </c>
      <c r="C7156" s="617"/>
      <c r="D7156" s="619"/>
      <c r="E7156" s="620"/>
      <c r="F7156" s="620"/>
      <c r="G7156" s="653"/>
      <c r="H7156" s="536"/>
      <c r="I7156" s="537"/>
      <c r="J7156" s="537"/>
      <c r="K7156" s="618"/>
    </row>
    <row r="7157" spans="2:11" x14ac:dyDescent="0.25">
      <c r="B7157" s="457">
        <f t="shared" si="111"/>
        <v>7155</v>
      </c>
      <c r="C7157" s="617"/>
      <c r="D7157" s="619"/>
      <c r="E7157" s="620"/>
      <c r="F7157" s="620"/>
      <c r="G7157" s="653"/>
      <c r="H7157" s="536"/>
      <c r="I7157" s="537"/>
      <c r="J7157" s="537"/>
      <c r="K7157" s="618"/>
    </row>
    <row r="7158" spans="2:11" x14ac:dyDescent="0.25">
      <c r="B7158" s="457">
        <f t="shared" si="111"/>
        <v>7156</v>
      </c>
      <c r="C7158" s="617"/>
      <c r="D7158" s="619"/>
      <c r="E7158" s="620"/>
      <c r="F7158" s="620"/>
      <c r="G7158" s="653"/>
      <c r="H7158" s="536"/>
      <c r="I7158" s="537"/>
      <c r="J7158" s="537"/>
      <c r="K7158" s="618"/>
    </row>
    <row r="7159" spans="2:11" x14ac:dyDescent="0.25">
      <c r="B7159" s="457">
        <f t="shared" si="111"/>
        <v>7157</v>
      </c>
      <c r="C7159" s="617"/>
      <c r="D7159" s="619"/>
      <c r="E7159" s="620"/>
      <c r="F7159" s="620"/>
      <c r="G7159" s="653"/>
      <c r="H7159" s="536"/>
      <c r="I7159" s="537"/>
      <c r="J7159" s="537"/>
      <c r="K7159" s="618"/>
    </row>
    <row r="7160" spans="2:11" x14ac:dyDescent="0.25">
      <c r="B7160" s="457">
        <f t="shared" si="111"/>
        <v>7158</v>
      </c>
      <c r="C7160" s="617"/>
      <c r="D7160" s="619"/>
      <c r="E7160" s="620"/>
      <c r="F7160" s="620"/>
      <c r="G7160" s="653"/>
      <c r="H7160" s="536"/>
      <c r="I7160" s="537"/>
      <c r="J7160" s="537"/>
      <c r="K7160" s="618"/>
    </row>
    <row r="7161" spans="2:11" x14ac:dyDescent="0.25">
      <c r="B7161" s="457">
        <f t="shared" ref="B7161:B7224" si="112">ROW()-2</f>
        <v>7159</v>
      </c>
      <c r="C7161" s="617"/>
      <c r="D7161" s="619"/>
      <c r="E7161" s="620"/>
      <c r="F7161" s="620"/>
      <c r="G7161" s="653"/>
      <c r="H7161" s="536"/>
      <c r="I7161" s="537"/>
      <c r="J7161" s="537"/>
      <c r="K7161" s="618"/>
    </row>
    <row r="7162" spans="2:11" x14ac:dyDescent="0.25">
      <c r="B7162" s="457">
        <f t="shared" si="112"/>
        <v>7160</v>
      </c>
      <c r="C7162" s="617"/>
      <c r="D7162" s="619"/>
      <c r="E7162" s="620"/>
      <c r="F7162" s="620"/>
      <c r="G7162" s="653"/>
      <c r="H7162" s="536"/>
      <c r="I7162" s="537"/>
      <c r="J7162" s="537"/>
      <c r="K7162" s="618"/>
    </row>
    <row r="7163" spans="2:11" x14ac:dyDescent="0.25">
      <c r="B7163" s="457">
        <f t="shared" si="112"/>
        <v>7161</v>
      </c>
      <c r="C7163" s="617"/>
      <c r="D7163" s="619"/>
      <c r="E7163" s="620"/>
      <c r="F7163" s="620"/>
      <c r="G7163" s="653"/>
      <c r="H7163" s="536"/>
      <c r="I7163" s="537"/>
      <c r="J7163" s="537"/>
      <c r="K7163" s="618"/>
    </row>
    <row r="7164" spans="2:11" x14ac:dyDescent="0.25">
      <c r="B7164" s="457">
        <f t="shared" si="112"/>
        <v>7162</v>
      </c>
      <c r="C7164" s="617"/>
      <c r="D7164" s="619"/>
      <c r="E7164" s="620"/>
      <c r="F7164" s="620"/>
      <c r="G7164" s="653"/>
      <c r="H7164" s="536"/>
      <c r="I7164" s="537"/>
      <c r="J7164" s="537"/>
      <c r="K7164" s="618"/>
    </row>
    <row r="7165" spans="2:11" x14ac:dyDescent="0.25">
      <c r="B7165" s="457">
        <f t="shared" si="112"/>
        <v>7163</v>
      </c>
      <c r="C7165" s="617"/>
      <c r="D7165" s="619"/>
      <c r="E7165" s="620"/>
      <c r="F7165" s="620"/>
      <c r="G7165" s="653"/>
      <c r="H7165" s="536"/>
      <c r="I7165" s="537"/>
      <c r="J7165" s="537"/>
      <c r="K7165" s="618"/>
    </row>
    <row r="7166" spans="2:11" x14ac:dyDescent="0.25">
      <c r="B7166" s="457">
        <f t="shared" si="112"/>
        <v>7164</v>
      </c>
      <c r="C7166" s="617"/>
      <c r="D7166" s="619"/>
      <c r="E7166" s="620"/>
      <c r="F7166" s="620"/>
      <c r="G7166" s="653"/>
      <c r="H7166" s="536"/>
      <c r="I7166" s="537"/>
      <c r="J7166" s="537"/>
      <c r="K7166" s="618"/>
    </row>
    <row r="7167" spans="2:11" x14ac:dyDescent="0.25">
      <c r="B7167" s="457">
        <f t="shared" si="112"/>
        <v>7165</v>
      </c>
      <c r="C7167" s="617"/>
      <c r="D7167" s="619"/>
      <c r="E7167" s="620"/>
      <c r="F7167" s="620"/>
      <c r="G7167" s="653"/>
      <c r="H7167" s="536"/>
      <c r="I7167" s="537"/>
      <c r="J7167" s="537"/>
      <c r="K7167" s="618"/>
    </row>
    <row r="7168" spans="2:11" x14ac:dyDescent="0.25">
      <c r="B7168" s="457">
        <f t="shared" si="112"/>
        <v>7166</v>
      </c>
      <c r="C7168" s="617"/>
      <c r="D7168" s="619"/>
      <c r="E7168" s="620"/>
      <c r="F7168" s="620"/>
      <c r="G7168" s="653"/>
      <c r="H7168" s="536"/>
      <c r="I7168" s="537"/>
      <c r="J7168" s="537"/>
      <c r="K7168" s="618"/>
    </row>
    <row r="7169" spans="2:11" x14ac:dyDescent="0.25">
      <c r="B7169" s="457">
        <f t="shared" si="112"/>
        <v>7167</v>
      </c>
      <c r="C7169" s="617"/>
      <c r="D7169" s="619"/>
      <c r="E7169" s="620"/>
      <c r="F7169" s="620"/>
      <c r="G7169" s="653"/>
      <c r="H7169" s="536"/>
      <c r="I7169" s="537"/>
      <c r="J7169" s="537"/>
      <c r="K7169" s="618"/>
    </row>
    <row r="7170" spans="2:11" x14ac:dyDescent="0.25">
      <c r="B7170" s="457">
        <f t="shared" si="112"/>
        <v>7168</v>
      </c>
      <c r="C7170" s="617"/>
      <c r="D7170" s="619"/>
      <c r="E7170" s="620"/>
      <c r="F7170" s="620"/>
      <c r="G7170" s="653"/>
      <c r="H7170" s="536"/>
      <c r="I7170" s="537"/>
      <c r="J7170" s="537"/>
      <c r="K7170" s="618"/>
    </row>
    <row r="7171" spans="2:11" x14ac:dyDescent="0.25">
      <c r="B7171" s="457">
        <f t="shared" si="112"/>
        <v>7169</v>
      </c>
      <c r="C7171" s="617"/>
      <c r="D7171" s="619"/>
      <c r="E7171" s="620"/>
      <c r="F7171" s="620"/>
      <c r="G7171" s="653"/>
      <c r="H7171" s="536"/>
      <c r="I7171" s="537"/>
      <c r="J7171" s="537"/>
      <c r="K7171" s="618"/>
    </row>
    <row r="7172" spans="2:11" x14ac:dyDescent="0.25">
      <c r="B7172" s="457">
        <f t="shared" si="112"/>
        <v>7170</v>
      </c>
      <c r="C7172" s="617"/>
      <c r="D7172" s="619"/>
      <c r="E7172" s="620"/>
      <c r="F7172" s="620"/>
      <c r="G7172" s="653"/>
      <c r="H7172" s="536"/>
      <c r="I7172" s="537"/>
      <c r="J7172" s="537"/>
      <c r="K7172" s="618"/>
    </row>
    <row r="7173" spans="2:11" x14ac:dyDescent="0.25">
      <c r="B7173" s="457">
        <f t="shared" si="112"/>
        <v>7171</v>
      </c>
      <c r="C7173" s="617"/>
      <c r="D7173" s="619"/>
      <c r="E7173" s="620"/>
      <c r="F7173" s="620"/>
      <c r="G7173" s="653"/>
      <c r="H7173" s="536"/>
      <c r="I7173" s="537"/>
      <c r="J7173" s="537"/>
      <c r="K7173" s="618"/>
    </row>
    <row r="7174" spans="2:11" x14ac:dyDescent="0.25">
      <c r="B7174" s="457">
        <f t="shared" si="112"/>
        <v>7172</v>
      </c>
      <c r="C7174" s="617"/>
      <c r="D7174" s="619"/>
      <c r="E7174" s="620"/>
      <c r="F7174" s="620"/>
      <c r="G7174" s="653"/>
      <c r="H7174" s="536"/>
      <c r="I7174" s="537"/>
      <c r="J7174" s="537"/>
      <c r="K7174" s="618"/>
    </row>
    <row r="7175" spans="2:11" x14ac:dyDescent="0.25">
      <c r="B7175" s="457">
        <f t="shared" si="112"/>
        <v>7173</v>
      </c>
      <c r="C7175" s="617"/>
      <c r="D7175" s="619"/>
      <c r="E7175" s="620"/>
      <c r="F7175" s="620"/>
      <c r="G7175" s="653"/>
      <c r="H7175" s="536"/>
      <c r="I7175" s="537"/>
      <c r="J7175" s="537"/>
      <c r="K7175" s="618"/>
    </row>
    <row r="7176" spans="2:11" x14ac:dyDescent="0.25">
      <c r="B7176" s="457">
        <f t="shared" si="112"/>
        <v>7174</v>
      </c>
      <c r="C7176" s="617"/>
      <c r="D7176" s="619"/>
      <c r="E7176" s="620"/>
      <c r="F7176" s="620"/>
      <c r="G7176" s="653"/>
      <c r="H7176" s="536"/>
      <c r="I7176" s="537"/>
      <c r="J7176" s="537"/>
      <c r="K7176" s="618"/>
    </row>
    <row r="7177" spans="2:11" x14ac:dyDescent="0.25">
      <c r="B7177" s="457">
        <f t="shared" si="112"/>
        <v>7175</v>
      </c>
      <c r="C7177" s="617"/>
      <c r="D7177" s="619"/>
      <c r="E7177" s="620"/>
      <c r="F7177" s="620"/>
      <c r="G7177" s="653"/>
      <c r="H7177" s="536"/>
      <c r="I7177" s="537"/>
      <c r="J7177" s="537"/>
      <c r="K7177" s="618"/>
    </row>
    <row r="7178" spans="2:11" x14ac:dyDescent="0.25">
      <c r="B7178" s="457">
        <f t="shared" si="112"/>
        <v>7176</v>
      </c>
      <c r="C7178" s="617"/>
      <c r="D7178" s="619"/>
      <c r="E7178" s="620"/>
      <c r="F7178" s="620"/>
      <c r="G7178" s="653"/>
      <c r="H7178" s="536"/>
      <c r="I7178" s="537"/>
      <c r="J7178" s="537"/>
      <c r="K7178" s="618"/>
    </row>
    <row r="7179" spans="2:11" x14ac:dyDescent="0.25">
      <c r="B7179" s="457">
        <f t="shared" si="112"/>
        <v>7177</v>
      </c>
      <c r="C7179" s="617"/>
      <c r="D7179" s="619"/>
      <c r="E7179" s="620"/>
      <c r="F7179" s="620"/>
      <c r="G7179" s="653"/>
      <c r="H7179" s="536"/>
      <c r="I7179" s="537"/>
      <c r="J7179" s="537"/>
      <c r="K7179" s="618"/>
    </row>
    <row r="7180" spans="2:11" x14ac:dyDescent="0.25">
      <c r="B7180" s="457">
        <f t="shared" si="112"/>
        <v>7178</v>
      </c>
      <c r="C7180" s="617"/>
      <c r="D7180" s="619"/>
      <c r="E7180" s="620"/>
      <c r="F7180" s="620"/>
      <c r="G7180" s="653"/>
      <c r="H7180" s="536"/>
      <c r="I7180" s="537"/>
      <c r="J7180" s="537"/>
      <c r="K7180" s="618"/>
    </row>
    <row r="7181" spans="2:11" x14ac:dyDescent="0.25">
      <c r="B7181" s="457">
        <f t="shared" si="112"/>
        <v>7179</v>
      </c>
      <c r="C7181" s="617"/>
      <c r="D7181" s="619"/>
      <c r="E7181" s="620"/>
      <c r="F7181" s="620"/>
      <c r="G7181" s="653"/>
      <c r="H7181" s="536"/>
      <c r="I7181" s="537"/>
      <c r="J7181" s="537"/>
      <c r="K7181" s="618"/>
    </row>
    <row r="7182" spans="2:11" x14ac:dyDescent="0.25">
      <c r="B7182" s="457">
        <f t="shared" si="112"/>
        <v>7180</v>
      </c>
      <c r="C7182" s="617"/>
      <c r="D7182" s="619"/>
      <c r="E7182" s="620"/>
      <c r="F7182" s="620"/>
      <c r="G7182" s="653"/>
      <c r="H7182" s="536"/>
      <c r="I7182" s="537"/>
      <c r="J7182" s="537"/>
      <c r="K7182" s="618"/>
    </row>
    <row r="7183" spans="2:11" x14ac:dyDescent="0.25">
      <c r="B7183" s="457">
        <f t="shared" si="112"/>
        <v>7181</v>
      </c>
      <c r="C7183" s="617"/>
      <c r="D7183" s="619"/>
      <c r="E7183" s="620"/>
      <c r="F7183" s="620"/>
      <c r="G7183" s="653"/>
      <c r="H7183" s="536"/>
      <c r="I7183" s="537"/>
      <c r="J7183" s="537"/>
      <c r="K7183" s="618"/>
    </row>
    <row r="7184" spans="2:11" x14ac:dyDescent="0.25">
      <c r="B7184" s="457">
        <f t="shared" si="112"/>
        <v>7182</v>
      </c>
      <c r="C7184" s="617"/>
      <c r="D7184" s="619"/>
      <c r="E7184" s="620"/>
      <c r="F7184" s="620"/>
      <c r="G7184" s="653"/>
      <c r="H7184" s="536"/>
      <c r="I7184" s="537"/>
      <c r="J7184" s="537"/>
      <c r="K7184" s="618"/>
    </row>
    <row r="7185" spans="2:11" x14ac:dyDescent="0.25">
      <c r="B7185" s="457">
        <f t="shared" si="112"/>
        <v>7183</v>
      </c>
      <c r="C7185" s="617"/>
      <c r="D7185" s="619"/>
      <c r="E7185" s="620"/>
      <c r="F7185" s="620"/>
      <c r="G7185" s="653"/>
      <c r="H7185" s="536"/>
      <c r="I7185" s="537"/>
      <c r="J7185" s="537"/>
      <c r="K7185" s="618"/>
    </row>
    <row r="7186" spans="2:11" x14ac:dyDescent="0.25">
      <c r="B7186" s="457">
        <f t="shared" si="112"/>
        <v>7184</v>
      </c>
      <c r="C7186" s="617"/>
      <c r="D7186" s="619"/>
      <c r="E7186" s="620"/>
      <c r="F7186" s="620"/>
      <c r="G7186" s="653"/>
      <c r="H7186" s="536"/>
      <c r="I7186" s="537"/>
      <c r="J7186" s="537"/>
      <c r="K7186" s="618"/>
    </row>
    <row r="7187" spans="2:11" x14ac:dyDescent="0.25">
      <c r="B7187" s="457">
        <f t="shared" si="112"/>
        <v>7185</v>
      </c>
      <c r="C7187" s="617"/>
      <c r="D7187" s="619"/>
      <c r="E7187" s="620"/>
      <c r="F7187" s="620"/>
      <c r="G7187" s="653"/>
      <c r="H7187" s="536"/>
      <c r="I7187" s="537"/>
      <c r="J7187" s="537"/>
      <c r="K7187" s="618"/>
    </row>
    <row r="7188" spans="2:11" x14ac:dyDescent="0.25">
      <c r="B7188" s="457">
        <f t="shared" si="112"/>
        <v>7186</v>
      </c>
      <c r="C7188" s="617"/>
      <c r="D7188" s="619"/>
      <c r="E7188" s="620"/>
      <c r="F7188" s="620"/>
      <c r="G7188" s="653"/>
      <c r="H7188" s="536"/>
      <c r="I7188" s="537"/>
      <c r="J7188" s="537"/>
      <c r="K7188" s="618"/>
    </row>
    <row r="7189" spans="2:11" x14ac:dyDescent="0.25">
      <c r="B7189" s="457">
        <f t="shared" si="112"/>
        <v>7187</v>
      </c>
      <c r="C7189" s="617"/>
      <c r="D7189" s="619"/>
      <c r="E7189" s="620"/>
      <c r="F7189" s="620"/>
      <c r="G7189" s="653"/>
      <c r="H7189" s="536"/>
      <c r="I7189" s="537"/>
      <c r="J7189" s="537"/>
      <c r="K7189" s="618"/>
    </row>
    <row r="7190" spans="2:11" x14ac:dyDescent="0.25">
      <c r="B7190" s="457">
        <f t="shared" si="112"/>
        <v>7188</v>
      </c>
      <c r="C7190" s="617"/>
      <c r="D7190" s="619"/>
      <c r="E7190" s="620"/>
      <c r="F7190" s="620"/>
      <c r="G7190" s="653"/>
      <c r="H7190" s="536"/>
      <c r="I7190" s="537"/>
      <c r="J7190" s="537"/>
      <c r="K7190" s="618"/>
    </row>
    <row r="7191" spans="2:11" x14ac:dyDescent="0.25">
      <c r="B7191" s="457">
        <f t="shared" si="112"/>
        <v>7189</v>
      </c>
      <c r="C7191" s="617"/>
      <c r="D7191" s="619"/>
      <c r="E7191" s="620"/>
      <c r="F7191" s="620"/>
      <c r="G7191" s="653"/>
      <c r="H7191" s="536"/>
      <c r="I7191" s="537"/>
      <c r="J7191" s="537"/>
      <c r="K7191" s="618"/>
    </row>
    <row r="7192" spans="2:11" x14ac:dyDescent="0.25">
      <c r="B7192" s="457">
        <f t="shared" si="112"/>
        <v>7190</v>
      </c>
      <c r="C7192" s="617"/>
      <c r="D7192" s="619"/>
      <c r="E7192" s="620"/>
      <c r="F7192" s="620"/>
      <c r="G7192" s="653"/>
      <c r="H7192" s="536"/>
      <c r="I7192" s="537"/>
      <c r="J7192" s="537"/>
      <c r="K7192" s="618"/>
    </row>
    <row r="7193" spans="2:11" x14ac:dyDescent="0.25">
      <c r="B7193" s="457">
        <f t="shared" si="112"/>
        <v>7191</v>
      </c>
      <c r="C7193" s="617"/>
      <c r="D7193" s="619"/>
      <c r="E7193" s="620"/>
      <c r="F7193" s="620"/>
      <c r="G7193" s="653"/>
      <c r="H7193" s="536"/>
      <c r="I7193" s="537"/>
      <c r="J7193" s="537"/>
      <c r="K7193" s="618"/>
    </row>
    <row r="7194" spans="2:11" x14ac:dyDescent="0.25">
      <c r="B7194" s="457">
        <f t="shared" si="112"/>
        <v>7192</v>
      </c>
      <c r="C7194" s="617"/>
      <c r="D7194" s="619"/>
      <c r="E7194" s="620"/>
      <c r="F7194" s="620"/>
      <c r="G7194" s="653"/>
      <c r="H7194" s="536"/>
      <c r="I7194" s="537"/>
      <c r="J7194" s="537"/>
      <c r="K7194" s="618"/>
    </row>
    <row r="7195" spans="2:11" x14ac:dyDescent="0.25">
      <c r="B7195" s="457">
        <f t="shared" si="112"/>
        <v>7193</v>
      </c>
      <c r="C7195" s="617"/>
      <c r="D7195" s="619"/>
      <c r="E7195" s="620"/>
      <c r="F7195" s="620"/>
      <c r="G7195" s="653"/>
      <c r="H7195" s="536"/>
      <c r="I7195" s="537"/>
      <c r="J7195" s="537"/>
      <c r="K7195" s="618"/>
    </row>
    <row r="7196" spans="2:11" x14ac:dyDescent="0.25">
      <c r="B7196" s="457">
        <f t="shared" si="112"/>
        <v>7194</v>
      </c>
      <c r="C7196" s="617"/>
      <c r="D7196" s="619"/>
      <c r="E7196" s="620"/>
      <c r="F7196" s="620"/>
      <c r="G7196" s="653"/>
      <c r="H7196" s="536"/>
      <c r="I7196" s="537"/>
      <c r="J7196" s="537"/>
      <c r="K7196" s="618"/>
    </row>
    <row r="7197" spans="2:11" x14ac:dyDescent="0.25">
      <c r="B7197" s="457">
        <f t="shared" si="112"/>
        <v>7195</v>
      </c>
      <c r="C7197" s="617"/>
      <c r="D7197" s="619"/>
      <c r="E7197" s="620"/>
      <c r="F7197" s="620"/>
      <c r="G7197" s="653"/>
      <c r="H7197" s="536"/>
      <c r="I7197" s="537"/>
      <c r="J7197" s="537"/>
      <c r="K7197" s="618"/>
    </row>
    <row r="7198" spans="2:11" x14ac:dyDescent="0.25">
      <c r="B7198" s="457">
        <f t="shared" si="112"/>
        <v>7196</v>
      </c>
      <c r="C7198" s="617"/>
      <c r="D7198" s="619"/>
      <c r="E7198" s="620"/>
      <c r="F7198" s="620"/>
      <c r="G7198" s="653"/>
      <c r="H7198" s="536"/>
      <c r="I7198" s="537"/>
      <c r="J7198" s="537"/>
      <c r="K7198" s="618"/>
    </row>
    <row r="7199" spans="2:11" x14ac:dyDescent="0.25">
      <c r="B7199" s="457">
        <f t="shared" si="112"/>
        <v>7197</v>
      </c>
      <c r="C7199" s="617"/>
      <c r="D7199" s="619"/>
      <c r="E7199" s="620"/>
      <c r="F7199" s="620"/>
      <c r="G7199" s="653"/>
      <c r="H7199" s="536"/>
      <c r="I7199" s="537"/>
      <c r="J7199" s="537"/>
      <c r="K7199" s="618"/>
    </row>
    <row r="7200" spans="2:11" x14ac:dyDescent="0.25">
      <c r="B7200" s="457">
        <f t="shared" si="112"/>
        <v>7198</v>
      </c>
      <c r="C7200" s="617"/>
      <c r="D7200" s="619"/>
      <c r="E7200" s="620"/>
      <c r="F7200" s="620"/>
      <c r="G7200" s="653"/>
      <c r="H7200" s="536"/>
      <c r="I7200" s="537"/>
      <c r="J7200" s="537"/>
      <c r="K7200" s="618"/>
    </row>
    <row r="7201" spans="2:11" x14ac:dyDescent="0.25">
      <c r="B7201" s="457">
        <f t="shared" si="112"/>
        <v>7199</v>
      </c>
      <c r="C7201" s="617"/>
      <c r="D7201" s="619"/>
      <c r="E7201" s="620"/>
      <c r="F7201" s="620"/>
      <c r="G7201" s="653"/>
      <c r="H7201" s="536"/>
      <c r="I7201" s="537"/>
      <c r="J7201" s="537"/>
      <c r="K7201" s="618"/>
    </row>
    <row r="7202" spans="2:11" x14ac:dyDescent="0.25">
      <c r="B7202" s="457">
        <f t="shared" si="112"/>
        <v>7200</v>
      </c>
      <c r="C7202" s="617"/>
      <c r="D7202" s="619"/>
      <c r="E7202" s="620"/>
      <c r="F7202" s="620"/>
      <c r="G7202" s="653"/>
      <c r="H7202" s="536"/>
      <c r="I7202" s="537"/>
      <c r="J7202" s="537"/>
      <c r="K7202" s="618"/>
    </row>
    <row r="7203" spans="2:11" x14ac:dyDescent="0.25">
      <c r="B7203" s="457">
        <f t="shared" si="112"/>
        <v>7201</v>
      </c>
      <c r="C7203" s="617"/>
      <c r="D7203" s="619"/>
      <c r="E7203" s="620"/>
      <c r="F7203" s="620"/>
      <c r="G7203" s="653"/>
      <c r="H7203" s="536"/>
      <c r="I7203" s="537"/>
      <c r="J7203" s="537"/>
      <c r="K7203" s="618"/>
    </row>
    <row r="7204" spans="2:11" x14ac:dyDescent="0.25">
      <c r="B7204" s="457">
        <f t="shared" si="112"/>
        <v>7202</v>
      </c>
      <c r="C7204" s="617"/>
      <c r="D7204" s="619"/>
      <c r="E7204" s="620"/>
      <c r="F7204" s="620"/>
      <c r="G7204" s="653"/>
      <c r="H7204" s="536"/>
      <c r="I7204" s="537"/>
      <c r="J7204" s="537"/>
      <c r="K7204" s="618"/>
    </row>
    <row r="7205" spans="2:11" x14ac:dyDescent="0.25">
      <c r="B7205" s="457">
        <f t="shared" si="112"/>
        <v>7203</v>
      </c>
      <c r="C7205" s="617"/>
      <c r="D7205" s="619"/>
      <c r="E7205" s="620"/>
      <c r="F7205" s="620"/>
      <c r="G7205" s="653"/>
      <c r="H7205" s="536"/>
      <c r="I7205" s="537"/>
      <c r="J7205" s="537"/>
      <c r="K7205" s="618"/>
    </row>
    <row r="7206" spans="2:11" x14ac:dyDescent="0.25">
      <c r="B7206" s="457">
        <f t="shared" si="112"/>
        <v>7204</v>
      </c>
      <c r="C7206" s="617"/>
      <c r="D7206" s="619"/>
      <c r="E7206" s="620"/>
      <c r="F7206" s="620"/>
      <c r="G7206" s="653"/>
      <c r="H7206" s="536"/>
      <c r="I7206" s="537"/>
      <c r="J7206" s="537"/>
      <c r="K7206" s="618"/>
    </row>
    <row r="7207" spans="2:11" x14ac:dyDescent="0.25">
      <c r="B7207" s="457">
        <f t="shared" si="112"/>
        <v>7205</v>
      </c>
      <c r="C7207" s="617"/>
      <c r="D7207" s="619"/>
      <c r="E7207" s="620"/>
      <c r="F7207" s="620"/>
      <c r="G7207" s="653"/>
      <c r="H7207" s="536"/>
      <c r="I7207" s="537"/>
      <c r="J7207" s="537"/>
      <c r="K7207" s="618"/>
    </row>
    <row r="7208" spans="2:11" x14ac:dyDescent="0.25">
      <c r="B7208" s="457">
        <f t="shared" si="112"/>
        <v>7206</v>
      </c>
      <c r="C7208" s="617"/>
      <c r="D7208" s="619"/>
      <c r="E7208" s="620"/>
      <c r="F7208" s="620"/>
      <c r="G7208" s="653"/>
      <c r="H7208" s="536"/>
      <c r="I7208" s="537"/>
      <c r="J7208" s="537"/>
      <c r="K7208" s="618"/>
    </row>
    <row r="7209" spans="2:11" x14ac:dyDescent="0.25">
      <c r="B7209" s="457">
        <f t="shared" si="112"/>
        <v>7207</v>
      </c>
      <c r="C7209" s="617"/>
      <c r="D7209" s="619"/>
      <c r="E7209" s="620"/>
      <c r="F7209" s="620"/>
      <c r="G7209" s="653"/>
      <c r="H7209" s="536"/>
      <c r="I7209" s="537"/>
      <c r="J7209" s="537"/>
      <c r="K7209" s="618"/>
    </row>
    <row r="7210" spans="2:11" x14ac:dyDescent="0.25">
      <c r="B7210" s="457">
        <f t="shared" si="112"/>
        <v>7208</v>
      </c>
      <c r="C7210" s="617"/>
      <c r="D7210" s="619"/>
      <c r="E7210" s="620"/>
      <c r="F7210" s="620"/>
      <c r="G7210" s="653"/>
      <c r="H7210" s="536"/>
      <c r="I7210" s="537"/>
      <c r="J7210" s="537"/>
      <c r="K7210" s="618"/>
    </row>
    <row r="7211" spans="2:11" x14ac:dyDescent="0.25">
      <c r="B7211" s="457">
        <f t="shared" si="112"/>
        <v>7209</v>
      </c>
      <c r="C7211" s="617"/>
      <c r="D7211" s="619"/>
      <c r="E7211" s="620"/>
      <c r="F7211" s="620"/>
      <c r="G7211" s="653"/>
      <c r="H7211" s="536"/>
      <c r="I7211" s="537"/>
      <c r="J7211" s="537"/>
      <c r="K7211" s="618"/>
    </row>
    <row r="7212" spans="2:11" x14ac:dyDescent="0.25">
      <c r="B7212" s="457">
        <f t="shared" si="112"/>
        <v>7210</v>
      </c>
      <c r="C7212" s="617"/>
      <c r="D7212" s="619"/>
      <c r="E7212" s="620"/>
      <c r="F7212" s="620"/>
      <c r="G7212" s="653"/>
      <c r="H7212" s="536"/>
      <c r="I7212" s="537"/>
      <c r="J7212" s="537"/>
      <c r="K7212" s="618"/>
    </row>
    <row r="7213" spans="2:11" x14ac:dyDescent="0.25">
      <c r="B7213" s="457">
        <f t="shared" si="112"/>
        <v>7211</v>
      </c>
      <c r="C7213" s="617"/>
      <c r="D7213" s="619"/>
      <c r="E7213" s="620"/>
      <c r="F7213" s="620"/>
      <c r="G7213" s="653"/>
      <c r="H7213" s="536"/>
      <c r="I7213" s="537"/>
      <c r="J7213" s="537"/>
      <c r="K7213" s="618"/>
    </row>
    <row r="7214" spans="2:11" x14ac:dyDescent="0.25">
      <c r="B7214" s="457">
        <f t="shared" si="112"/>
        <v>7212</v>
      </c>
      <c r="C7214" s="617"/>
      <c r="D7214" s="619"/>
      <c r="E7214" s="620"/>
      <c r="F7214" s="620"/>
      <c r="G7214" s="653"/>
      <c r="H7214" s="536"/>
      <c r="I7214" s="537"/>
      <c r="J7214" s="537"/>
      <c r="K7214" s="618"/>
    </row>
    <row r="7215" spans="2:11" x14ac:dyDescent="0.25">
      <c r="B7215" s="457">
        <f t="shared" si="112"/>
        <v>7213</v>
      </c>
      <c r="C7215" s="617"/>
      <c r="D7215" s="619"/>
      <c r="E7215" s="620"/>
      <c r="F7215" s="620"/>
      <c r="G7215" s="653"/>
      <c r="H7215" s="536"/>
      <c r="I7215" s="537"/>
      <c r="J7215" s="537"/>
      <c r="K7215" s="618"/>
    </row>
    <row r="7216" spans="2:11" x14ac:dyDescent="0.25">
      <c r="B7216" s="457">
        <f t="shared" si="112"/>
        <v>7214</v>
      </c>
      <c r="C7216" s="617"/>
      <c r="D7216" s="619"/>
      <c r="E7216" s="620"/>
      <c r="F7216" s="620"/>
      <c r="G7216" s="653"/>
      <c r="H7216" s="536"/>
      <c r="I7216" s="537"/>
      <c r="J7216" s="537"/>
      <c r="K7216" s="618"/>
    </row>
    <row r="7217" spans="2:11" x14ac:dyDescent="0.25">
      <c r="B7217" s="457">
        <f t="shared" si="112"/>
        <v>7215</v>
      </c>
      <c r="C7217" s="617"/>
      <c r="D7217" s="619"/>
      <c r="E7217" s="620"/>
      <c r="F7217" s="620"/>
      <c r="G7217" s="653"/>
      <c r="H7217" s="536"/>
      <c r="I7217" s="537"/>
      <c r="J7217" s="537"/>
      <c r="K7217" s="618"/>
    </row>
    <row r="7218" spans="2:11" x14ac:dyDescent="0.25">
      <c r="B7218" s="457">
        <f t="shared" si="112"/>
        <v>7216</v>
      </c>
      <c r="C7218" s="617"/>
      <c r="D7218" s="619"/>
      <c r="E7218" s="620"/>
      <c r="F7218" s="620"/>
      <c r="G7218" s="653"/>
      <c r="H7218" s="536"/>
      <c r="I7218" s="537"/>
      <c r="J7218" s="537"/>
      <c r="K7218" s="618"/>
    </row>
    <row r="7219" spans="2:11" x14ac:dyDescent="0.25">
      <c r="B7219" s="457">
        <f t="shared" si="112"/>
        <v>7217</v>
      </c>
      <c r="C7219" s="617"/>
      <c r="D7219" s="619"/>
      <c r="E7219" s="620"/>
      <c r="F7219" s="620"/>
      <c r="G7219" s="653"/>
      <c r="H7219" s="536"/>
      <c r="I7219" s="537"/>
      <c r="J7219" s="537"/>
      <c r="K7219" s="618"/>
    </row>
    <row r="7220" spans="2:11" x14ac:dyDescent="0.25">
      <c r="B7220" s="457">
        <f t="shared" si="112"/>
        <v>7218</v>
      </c>
      <c r="C7220" s="617"/>
      <c r="D7220" s="619"/>
      <c r="E7220" s="620"/>
      <c r="F7220" s="620"/>
      <c r="G7220" s="653"/>
      <c r="H7220" s="536"/>
      <c r="I7220" s="537"/>
      <c r="J7220" s="537"/>
      <c r="K7220" s="618"/>
    </row>
    <row r="7221" spans="2:11" x14ac:dyDescent="0.25">
      <c r="B7221" s="457">
        <f t="shared" si="112"/>
        <v>7219</v>
      </c>
      <c r="C7221" s="617"/>
      <c r="D7221" s="619"/>
      <c r="E7221" s="620"/>
      <c r="F7221" s="620"/>
      <c r="G7221" s="653"/>
      <c r="H7221" s="536"/>
      <c r="I7221" s="537"/>
      <c r="J7221" s="537"/>
      <c r="K7221" s="618"/>
    </row>
    <row r="7222" spans="2:11" x14ac:dyDescent="0.25">
      <c r="B7222" s="457">
        <f t="shared" si="112"/>
        <v>7220</v>
      </c>
      <c r="C7222" s="617"/>
      <c r="D7222" s="619"/>
      <c r="E7222" s="620"/>
      <c r="F7222" s="620"/>
      <c r="G7222" s="653"/>
      <c r="H7222" s="536"/>
      <c r="I7222" s="537"/>
      <c r="J7222" s="537"/>
      <c r="K7222" s="618"/>
    </row>
    <row r="7223" spans="2:11" x14ac:dyDescent="0.25">
      <c r="B7223" s="457">
        <f t="shared" si="112"/>
        <v>7221</v>
      </c>
      <c r="C7223" s="617"/>
      <c r="D7223" s="619"/>
      <c r="E7223" s="620"/>
      <c r="F7223" s="620"/>
      <c r="G7223" s="653"/>
      <c r="H7223" s="536"/>
      <c r="I7223" s="537"/>
      <c r="J7223" s="537"/>
      <c r="K7223" s="618"/>
    </row>
    <row r="7224" spans="2:11" x14ac:dyDescent="0.25">
      <c r="B7224" s="457">
        <f t="shared" si="112"/>
        <v>7222</v>
      </c>
      <c r="C7224" s="617"/>
      <c r="D7224" s="619"/>
      <c r="E7224" s="620"/>
      <c r="F7224" s="620"/>
      <c r="G7224" s="653"/>
      <c r="H7224" s="536"/>
      <c r="I7224" s="537"/>
      <c r="J7224" s="537"/>
      <c r="K7224" s="618"/>
    </row>
    <row r="7225" spans="2:11" x14ac:dyDescent="0.25">
      <c r="B7225" s="457">
        <f t="shared" ref="B7225:B7288" si="113">ROW()-2</f>
        <v>7223</v>
      </c>
      <c r="C7225" s="617"/>
      <c r="D7225" s="619"/>
      <c r="E7225" s="620"/>
      <c r="F7225" s="620"/>
      <c r="G7225" s="653"/>
      <c r="H7225" s="536"/>
      <c r="I7225" s="537"/>
      <c r="J7225" s="537"/>
      <c r="K7225" s="618"/>
    </row>
    <row r="7226" spans="2:11" x14ac:dyDescent="0.25">
      <c r="B7226" s="457">
        <f t="shared" si="113"/>
        <v>7224</v>
      </c>
      <c r="C7226" s="617"/>
      <c r="D7226" s="619"/>
      <c r="E7226" s="620"/>
      <c r="F7226" s="620"/>
      <c r="G7226" s="653"/>
      <c r="H7226" s="536"/>
      <c r="I7226" s="537"/>
      <c r="J7226" s="537"/>
      <c r="K7226" s="618"/>
    </row>
    <row r="7227" spans="2:11" x14ac:dyDescent="0.25">
      <c r="B7227" s="457">
        <f t="shared" si="113"/>
        <v>7225</v>
      </c>
      <c r="C7227" s="617"/>
      <c r="D7227" s="619"/>
      <c r="E7227" s="620"/>
      <c r="F7227" s="620"/>
      <c r="G7227" s="653"/>
      <c r="H7227" s="536"/>
      <c r="I7227" s="537"/>
      <c r="J7227" s="537"/>
      <c r="K7227" s="618"/>
    </row>
    <row r="7228" spans="2:11" x14ac:dyDescent="0.25">
      <c r="B7228" s="457">
        <f t="shared" si="113"/>
        <v>7226</v>
      </c>
      <c r="C7228" s="617"/>
      <c r="D7228" s="619"/>
      <c r="E7228" s="620"/>
      <c r="F7228" s="620"/>
      <c r="G7228" s="653"/>
      <c r="H7228" s="536"/>
      <c r="I7228" s="537"/>
      <c r="J7228" s="537"/>
      <c r="K7228" s="618"/>
    </row>
    <row r="7229" spans="2:11" x14ac:dyDescent="0.25">
      <c r="B7229" s="457">
        <f t="shared" si="113"/>
        <v>7227</v>
      </c>
      <c r="C7229" s="617"/>
      <c r="D7229" s="619"/>
      <c r="E7229" s="620"/>
      <c r="F7229" s="620"/>
      <c r="G7229" s="653"/>
      <c r="H7229" s="536"/>
      <c r="I7229" s="537"/>
      <c r="J7229" s="537"/>
      <c r="K7229" s="618"/>
    </row>
    <row r="7230" spans="2:11" x14ac:dyDescent="0.25">
      <c r="B7230" s="457">
        <f t="shared" si="113"/>
        <v>7228</v>
      </c>
      <c r="C7230" s="617"/>
      <c r="D7230" s="619"/>
      <c r="E7230" s="620"/>
      <c r="F7230" s="620"/>
      <c r="G7230" s="653"/>
      <c r="H7230" s="536"/>
      <c r="I7230" s="537"/>
      <c r="J7230" s="537"/>
      <c r="K7230" s="618"/>
    </row>
    <row r="7231" spans="2:11" x14ac:dyDescent="0.25">
      <c r="B7231" s="457">
        <f t="shared" si="113"/>
        <v>7229</v>
      </c>
      <c r="C7231" s="617"/>
      <c r="D7231" s="619"/>
      <c r="E7231" s="620"/>
      <c r="F7231" s="620"/>
      <c r="G7231" s="653"/>
      <c r="H7231" s="536"/>
      <c r="I7231" s="537"/>
      <c r="J7231" s="537"/>
      <c r="K7231" s="618"/>
    </row>
    <row r="7232" spans="2:11" x14ac:dyDescent="0.25">
      <c r="B7232" s="457">
        <f t="shared" si="113"/>
        <v>7230</v>
      </c>
      <c r="C7232" s="617"/>
      <c r="D7232" s="619"/>
      <c r="E7232" s="620"/>
      <c r="F7232" s="620"/>
      <c r="G7232" s="653"/>
      <c r="H7232" s="536"/>
      <c r="I7232" s="537"/>
      <c r="J7232" s="537"/>
      <c r="K7232" s="618"/>
    </row>
    <row r="7233" spans="2:11" x14ac:dyDescent="0.25">
      <c r="B7233" s="457">
        <f t="shared" si="113"/>
        <v>7231</v>
      </c>
      <c r="C7233" s="617"/>
      <c r="D7233" s="619"/>
      <c r="E7233" s="620"/>
      <c r="F7233" s="620"/>
      <c r="G7233" s="653"/>
      <c r="H7233" s="536"/>
      <c r="I7233" s="537"/>
      <c r="J7233" s="537"/>
      <c r="K7233" s="618"/>
    </row>
    <row r="7234" spans="2:11" x14ac:dyDescent="0.25">
      <c r="B7234" s="457">
        <f t="shared" si="113"/>
        <v>7232</v>
      </c>
      <c r="C7234" s="617"/>
      <c r="D7234" s="619"/>
      <c r="E7234" s="620"/>
      <c r="F7234" s="620"/>
      <c r="G7234" s="653"/>
      <c r="H7234" s="536"/>
      <c r="I7234" s="537"/>
      <c r="J7234" s="537"/>
      <c r="K7234" s="618"/>
    </row>
    <row r="7235" spans="2:11" x14ac:dyDescent="0.25">
      <c r="B7235" s="457">
        <f t="shared" si="113"/>
        <v>7233</v>
      </c>
      <c r="C7235" s="617"/>
      <c r="D7235" s="619"/>
      <c r="E7235" s="620"/>
      <c r="F7235" s="620"/>
      <c r="G7235" s="653"/>
      <c r="H7235" s="536"/>
      <c r="I7235" s="537"/>
      <c r="J7235" s="537"/>
      <c r="K7235" s="618"/>
    </row>
    <row r="7236" spans="2:11" x14ac:dyDescent="0.25">
      <c r="B7236" s="457">
        <f t="shared" si="113"/>
        <v>7234</v>
      </c>
      <c r="C7236" s="617"/>
      <c r="D7236" s="619"/>
      <c r="E7236" s="620"/>
      <c r="F7236" s="620"/>
      <c r="G7236" s="653"/>
      <c r="H7236" s="536"/>
      <c r="I7236" s="537"/>
      <c r="J7236" s="537"/>
      <c r="K7236" s="618"/>
    </row>
    <row r="7237" spans="2:11" x14ac:dyDescent="0.25">
      <c r="B7237" s="457">
        <f t="shared" si="113"/>
        <v>7235</v>
      </c>
      <c r="C7237" s="617"/>
      <c r="D7237" s="619"/>
      <c r="E7237" s="620"/>
      <c r="F7237" s="620"/>
      <c r="G7237" s="653"/>
      <c r="H7237" s="536"/>
      <c r="I7237" s="537"/>
      <c r="J7237" s="537"/>
      <c r="K7237" s="618"/>
    </row>
    <row r="7238" spans="2:11" x14ac:dyDescent="0.25">
      <c r="B7238" s="457">
        <f t="shared" si="113"/>
        <v>7236</v>
      </c>
      <c r="C7238" s="617"/>
      <c r="D7238" s="619"/>
      <c r="E7238" s="620"/>
      <c r="F7238" s="620"/>
      <c r="G7238" s="653"/>
      <c r="H7238" s="536"/>
      <c r="I7238" s="537"/>
      <c r="J7238" s="537"/>
      <c r="K7238" s="618"/>
    </row>
    <row r="7239" spans="2:11" x14ac:dyDescent="0.25">
      <c r="B7239" s="457">
        <f t="shared" si="113"/>
        <v>7237</v>
      </c>
      <c r="C7239" s="617"/>
      <c r="D7239" s="619"/>
      <c r="E7239" s="620"/>
      <c r="F7239" s="620"/>
      <c r="G7239" s="653"/>
      <c r="H7239" s="536"/>
      <c r="I7239" s="537"/>
      <c r="J7239" s="537"/>
      <c r="K7239" s="618"/>
    </row>
    <row r="7240" spans="2:11" x14ac:dyDescent="0.25">
      <c r="B7240" s="457">
        <f t="shared" si="113"/>
        <v>7238</v>
      </c>
      <c r="C7240" s="617"/>
      <c r="D7240" s="619"/>
      <c r="E7240" s="620"/>
      <c r="F7240" s="620"/>
      <c r="G7240" s="653"/>
      <c r="H7240" s="536"/>
      <c r="I7240" s="537"/>
      <c r="J7240" s="537"/>
      <c r="K7240" s="618"/>
    </row>
    <row r="7241" spans="2:11" x14ac:dyDescent="0.25">
      <c r="B7241" s="457">
        <f t="shared" si="113"/>
        <v>7239</v>
      </c>
      <c r="C7241" s="617"/>
      <c r="D7241" s="619"/>
      <c r="E7241" s="620"/>
      <c r="F7241" s="620"/>
      <c r="G7241" s="653"/>
      <c r="H7241" s="536"/>
      <c r="I7241" s="537"/>
      <c r="J7241" s="537"/>
      <c r="K7241" s="618"/>
    </row>
    <row r="7242" spans="2:11" x14ac:dyDescent="0.25">
      <c r="B7242" s="457">
        <f t="shared" si="113"/>
        <v>7240</v>
      </c>
      <c r="C7242" s="617"/>
      <c r="D7242" s="619"/>
      <c r="E7242" s="620"/>
      <c r="F7242" s="620"/>
      <c r="G7242" s="653"/>
      <c r="H7242" s="536"/>
      <c r="I7242" s="537"/>
      <c r="J7242" s="537"/>
      <c r="K7242" s="618"/>
    </row>
    <row r="7243" spans="2:11" x14ac:dyDescent="0.25">
      <c r="B7243" s="457">
        <f t="shared" si="113"/>
        <v>7241</v>
      </c>
      <c r="C7243" s="617"/>
      <c r="D7243" s="619"/>
      <c r="E7243" s="620"/>
      <c r="F7243" s="620"/>
      <c r="G7243" s="653"/>
      <c r="H7243" s="536"/>
      <c r="I7243" s="537"/>
      <c r="J7243" s="537"/>
      <c r="K7243" s="618"/>
    </row>
    <row r="7244" spans="2:11" x14ac:dyDescent="0.25">
      <c r="B7244" s="457">
        <f t="shared" si="113"/>
        <v>7242</v>
      </c>
      <c r="C7244" s="617"/>
      <c r="D7244" s="619"/>
      <c r="E7244" s="620"/>
      <c r="F7244" s="620"/>
      <c r="G7244" s="653"/>
      <c r="H7244" s="536"/>
      <c r="I7244" s="537"/>
      <c r="J7244" s="537"/>
      <c r="K7244" s="618"/>
    </row>
    <row r="7245" spans="2:11" x14ac:dyDescent="0.25">
      <c r="B7245" s="457">
        <f t="shared" si="113"/>
        <v>7243</v>
      </c>
      <c r="C7245" s="617"/>
      <c r="D7245" s="619"/>
      <c r="E7245" s="620"/>
      <c r="F7245" s="620"/>
      <c r="G7245" s="653"/>
      <c r="H7245" s="536"/>
      <c r="I7245" s="537"/>
      <c r="J7245" s="537"/>
      <c r="K7245" s="618"/>
    </row>
    <row r="7246" spans="2:11" x14ac:dyDescent="0.25">
      <c r="B7246" s="457">
        <f t="shared" si="113"/>
        <v>7244</v>
      </c>
      <c r="C7246" s="617"/>
      <c r="D7246" s="619"/>
      <c r="E7246" s="620"/>
      <c r="F7246" s="620"/>
      <c r="G7246" s="653"/>
      <c r="H7246" s="536"/>
      <c r="I7246" s="537"/>
      <c r="J7246" s="537"/>
      <c r="K7246" s="618"/>
    </row>
    <row r="7247" spans="2:11" x14ac:dyDescent="0.25">
      <c r="B7247" s="457">
        <f t="shared" si="113"/>
        <v>7245</v>
      </c>
      <c r="C7247" s="617"/>
      <c r="D7247" s="619"/>
      <c r="E7247" s="620"/>
      <c r="F7247" s="620"/>
      <c r="G7247" s="653"/>
      <c r="H7247" s="536"/>
      <c r="I7247" s="537"/>
      <c r="J7247" s="537"/>
      <c r="K7247" s="618"/>
    </row>
    <row r="7248" spans="2:11" x14ac:dyDescent="0.25">
      <c r="B7248" s="457">
        <f t="shared" si="113"/>
        <v>7246</v>
      </c>
      <c r="C7248" s="617"/>
      <c r="D7248" s="619"/>
      <c r="E7248" s="620"/>
      <c r="F7248" s="620"/>
      <c r="G7248" s="653"/>
      <c r="H7248" s="536"/>
      <c r="I7248" s="537"/>
      <c r="J7248" s="537"/>
      <c r="K7248" s="618"/>
    </row>
    <row r="7249" spans="2:11" x14ac:dyDescent="0.25">
      <c r="B7249" s="457">
        <f t="shared" si="113"/>
        <v>7247</v>
      </c>
      <c r="C7249" s="617"/>
      <c r="D7249" s="619"/>
      <c r="E7249" s="620"/>
      <c r="F7249" s="620"/>
      <c r="G7249" s="653"/>
      <c r="H7249" s="536"/>
      <c r="I7249" s="537"/>
      <c r="J7249" s="537"/>
      <c r="K7249" s="618"/>
    </row>
    <row r="7250" spans="2:11" x14ac:dyDescent="0.25">
      <c r="B7250" s="457">
        <f t="shared" si="113"/>
        <v>7248</v>
      </c>
      <c r="C7250" s="617"/>
      <c r="D7250" s="619"/>
      <c r="E7250" s="620"/>
      <c r="F7250" s="620"/>
      <c r="G7250" s="653"/>
      <c r="H7250" s="536"/>
      <c r="I7250" s="537"/>
      <c r="J7250" s="537"/>
      <c r="K7250" s="618"/>
    </row>
    <row r="7251" spans="2:11" x14ac:dyDescent="0.25">
      <c r="B7251" s="457">
        <f t="shared" si="113"/>
        <v>7249</v>
      </c>
      <c r="C7251" s="617"/>
      <c r="D7251" s="619"/>
      <c r="E7251" s="620"/>
      <c r="F7251" s="620"/>
      <c r="G7251" s="653"/>
      <c r="H7251" s="536"/>
      <c r="I7251" s="537"/>
      <c r="J7251" s="537"/>
      <c r="K7251" s="618"/>
    </row>
    <row r="7252" spans="2:11" x14ac:dyDescent="0.25">
      <c r="B7252" s="457">
        <f t="shared" si="113"/>
        <v>7250</v>
      </c>
      <c r="C7252" s="617"/>
      <c r="D7252" s="619"/>
      <c r="E7252" s="620"/>
      <c r="F7252" s="620"/>
      <c r="G7252" s="653"/>
      <c r="H7252" s="536"/>
      <c r="I7252" s="537"/>
      <c r="J7252" s="537"/>
      <c r="K7252" s="618"/>
    </row>
    <row r="7253" spans="2:11" x14ac:dyDescent="0.25">
      <c r="B7253" s="457">
        <f t="shared" si="113"/>
        <v>7251</v>
      </c>
      <c r="C7253" s="617"/>
      <c r="D7253" s="619"/>
      <c r="E7253" s="620"/>
      <c r="F7253" s="620"/>
      <c r="G7253" s="653"/>
      <c r="H7253" s="536"/>
      <c r="I7253" s="537"/>
      <c r="J7253" s="537"/>
      <c r="K7253" s="618"/>
    </row>
    <row r="7254" spans="2:11" x14ac:dyDescent="0.25">
      <c r="B7254" s="457">
        <f t="shared" si="113"/>
        <v>7252</v>
      </c>
      <c r="C7254" s="617"/>
      <c r="D7254" s="619"/>
      <c r="E7254" s="620"/>
      <c r="F7254" s="620"/>
      <c r="G7254" s="653"/>
      <c r="H7254" s="536"/>
      <c r="I7254" s="537"/>
      <c r="J7254" s="537"/>
      <c r="K7254" s="618"/>
    </row>
    <row r="7255" spans="2:11" x14ac:dyDescent="0.25">
      <c r="B7255" s="457">
        <f t="shared" si="113"/>
        <v>7253</v>
      </c>
      <c r="C7255" s="617"/>
      <c r="D7255" s="619"/>
      <c r="E7255" s="620"/>
      <c r="F7255" s="620"/>
      <c r="G7255" s="653"/>
      <c r="H7255" s="536"/>
      <c r="I7255" s="537"/>
      <c r="J7255" s="537"/>
      <c r="K7255" s="618"/>
    </row>
    <row r="7256" spans="2:11" x14ac:dyDescent="0.25">
      <c r="B7256" s="457">
        <f t="shared" si="113"/>
        <v>7254</v>
      </c>
      <c r="C7256" s="617"/>
      <c r="D7256" s="619"/>
      <c r="E7256" s="620"/>
      <c r="F7256" s="620"/>
      <c r="G7256" s="653"/>
      <c r="H7256" s="536"/>
      <c r="I7256" s="537"/>
      <c r="J7256" s="537"/>
      <c r="K7256" s="618"/>
    </row>
    <row r="7257" spans="2:11" x14ac:dyDescent="0.25">
      <c r="B7257" s="457">
        <f t="shared" si="113"/>
        <v>7255</v>
      </c>
      <c r="C7257" s="617"/>
      <c r="D7257" s="619"/>
      <c r="E7257" s="620"/>
      <c r="F7257" s="620"/>
      <c r="G7257" s="653"/>
      <c r="H7257" s="536"/>
      <c r="I7257" s="537"/>
      <c r="J7257" s="537"/>
      <c r="K7257" s="618"/>
    </row>
    <row r="7258" spans="2:11" x14ac:dyDescent="0.25">
      <c r="B7258" s="457">
        <f t="shared" si="113"/>
        <v>7256</v>
      </c>
      <c r="C7258" s="617"/>
      <c r="D7258" s="619"/>
      <c r="E7258" s="620"/>
      <c r="F7258" s="620"/>
      <c r="G7258" s="653"/>
      <c r="H7258" s="536"/>
      <c r="I7258" s="537"/>
      <c r="J7258" s="537"/>
      <c r="K7258" s="618"/>
    </row>
    <row r="7259" spans="2:11" x14ac:dyDescent="0.25">
      <c r="B7259" s="457">
        <f t="shared" si="113"/>
        <v>7257</v>
      </c>
      <c r="C7259" s="617"/>
      <c r="D7259" s="619"/>
      <c r="E7259" s="620"/>
      <c r="F7259" s="620"/>
      <c r="G7259" s="653"/>
      <c r="H7259" s="536"/>
      <c r="I7259" s="537"/>
      <c r="J7259" s="537"/>
      <c r="K7259" s="618"/>
    </row>
    <row r="7260" spans="2:11" x14ac:dyDescent="0.25">
      <c r="B7260" s="457">
        <f t="shared" si="113"/>
        <v>7258</v>
      </c>
      <c r="C7260" s="617"/>
      <c r="D7260" s="619"/>
      <c r="E7260" s="620"/>
      <c r="F7260" s="620"/>
      <c r="G7260" s="653"/>
      <c r="H7260" s="536"/>
      <c r="I7260" s="537"/>
      <c r="J7260" s="537"/>
      <c r="K7260" s="618"/>
    </row>
    <row r="7261" spans="2:11" x14ac:dyDescent="0.25">
      <c r="B7261" s="457">
        <f t="shared" si="113"/>
        <v>7259</v>
      </c>
      <c r="C7261" s="617"/>
      <c r="D7261" s="619"/>
      <c r="E7261" s="620"/>
      <c r="F7261" s="620"/>
      <c r="G7261" s="653"/>
      <c r="H7261" s="536"/>
      <c r="I7261" s="537"/>
      <c r="J7261" s="537"/>
      <c r="K7261" s="618"/>
    </row>
    <row r="7262" spans="2:11" x14ac:dyDescent="0.25">
      <c r="B7262" s="457">
        <f t="shared" si="113"/>
        <v>7260</v>
      </c>
      <c r="C7262" s="617"/>
      <c r="D7262" s="619"/>
      <c r="E7262" s="620"/>
      <c r="F7262" s="620"/>
      <c r="G7262" s="653"/>
      <c r="H7262" s="536"/>
      <c r="I7262" s="537"/>
      <c r="J7262" s="537"/>
      <c r="K7262" s="618"/>
    </row>
    <row r="7263" spans="2:11" x14ac:dyDescent="0.25">
      <c r="B7263" s="457">
        <f t="shared" si="113"/>
        <v>7261</v>
      </c>
      <c r="C7263" s="617"/>
      <c r="D7263" s="619"/>
      <c r="E7263" s="620"/>
      <c r="F7263" s="620"/>
      <c r="G7263" s="653"/>
      <c r="H7263" s="536"/>
      <c r="I7263" s="537"/>
      <c r="J7263" s="537"/>
      <c r="K7263" s="618"/>
    </row>
    <row r="7264" spans="2:11" x14ac:dyDescent="0.25">
      <c r="B7264" s="457">
        <f t="shared" si="113"/>
        <v>7262</v>
      </c>
      <c r="C7264" s="617"/>
      <c r="D7264" s="619"/>
      <c r="E7264" s="620"/>
      <c r="F7264" s="620"/>
      <c r="G7264" s="653"/>
      <c r="H7264" s="536"/>
      <c r="I7264" s="537"/>
      <c r="J7264" s="537"/>
      <c r="K7264" s="618"/>
    </row>
    <row r="7265" spans="2:11" x14ac:dyDescent="0.25">
      <c r="B7265" s="457">
        <f t="shared" si="113"/>
        <v>7263</v>
      </c>
      <c r="C7265" s="617"/>
      <c r="D7265" s="619"/>
      <c r="E7265" s="620"/>
      <c r="F7265" s="620"/>
      <c r="G7265" s="653"/>
      <c r="H7265" s="536"/>
      <c r="I7265" s="537"/>
      <c r="J7265" s="537"/>
      <c r="K7265" s="618"/>
    </row>
    <row r="7266" spans="2:11" x14ac:dyDescent="0.25">
      <c r="B7266" s="457">
        <f t="shared" si="113"/>
        <v>7264</v>
      </c>
      <c r="C7266" s="617"/>
      <c r="D7266" s="619"/>
      <c r="E7266" s="620"/>
      <c r="F7266" s="620"/>
      <c r="G7266" s="653"/>
      <c r="H7266" s="536"/>
      <c r="I7266" s="537"/>
      <c r="J7266" s="537"/>
      <c r="K7266" s="618"/>
    </row>
    <row r="7267" spans="2:11" x14ac:dyDescent="0.25">
      <c r="B7267" s="457">
        <f t="shared" si="113"/>
        <v>7265</v>
      </c>
      <c r="C7267" s="617"/>
      <c r="D7267" s="619"/>
      <c r="E7267" s="620"/>
      <c r="F7267" s="620"/>
      <c r="G7267" s="653"/>
      <c r="H7267" s="536"/>
      <c r="I7267" s="537"/>
      <c r="J7267" s="537"/>
      <c r="K7267" s="618"/>
    </row>
    <row r="7268" spans="2:11" x14ac:dyDescent="0.25">
      <c r="B7268" s="457">
        <f t="shared" si="113"/>
        <v>7266</v>
      </c>
      <c r="C7268" s="617"/>
      <c r="D7268" s="619"/>
      <c r="E7268" s="620"/>
      <c r="F7268" s="620"/>
      <c r="G7268" s="653"/>
      <c r="H7268" s="536"/>
      <c r="I7268" s="537"/>
      <c r="J7268" s="537"/>
      <c r="K7268" s="618"/>
    </row>
    <row r="7269" spans="2:11" x14ac:dyDescent="0.25">
      <c r="B7269" s="457">
        <f t="shared" si="113"/>
        <v>7267</v>
      </c>
      <c r="C7269" s="617"/>
      <c r="D7269" s="619"/>
      <c r="E7269" s="620"/>
      <c r="F7269" s="620"/>
      <c r="G7269" s="653"/>
      <c r="H7269" s="536"/>
      <c r="I7269" s="537"/>
      <c r="J7269" s="537"/>
      <c r="K7269" s="618"/>
    </row>
    <row r="7270" spans="2:11" x14ac:dyDescent="0.25">
      <c r="B7270" s="457">
        <f t="shared" si="113"/>
        <v>7268</v>
      </c>
      <c r="C7270" s="617"/>
      <c r="D7270" s="619"/>
      <c r="E7270" s="620"/>
      <c r="F7270" s="620"/>
      <c r="G7270" s="653"/>
      <c r="H7270" s="536"/>
      <c r="I7270" s="537"/>
      <c r="J7270" s="537"/>
      <c r="K7270" s="618"/>
    </row>
    <row r="7271" spans="2:11" x14ac:dyDescent="0.25">
      <c r="B7271" s="457">
        <f t="shared" si="113"/>
        <v>7269</v>
      </c>
      <c r="C7271" s="617"/>
      <c r="D7271" s="619"/>
      <c r="E7271" s="620"/>
      <c r="F7271" s="620"/>
      <c r="G7271" s="653"/>
      <c r="H7271" s="536"/>
      <c r="I7271" s="537"/>
      <c r="J7271" s="537"/>
      <c r="K7271" s="618"/>
    </row>
    <row r="7272" spans="2:11" x14ac:dyDescent="0.25">
      <c r="B7272" s="457">
        <f t="shared" si="113"/>
        <v>7270</v>
      </c>
      <c r="C7272" s="617"/>
      <c r="D7272" s="619"/>
      <c r="E7272" s="620"/>
      <c r="F7272" s="620"/>
      <c r="G7272" s="653"/>
      <c r="H7272" s="536"/>
      <c r="I7272" s="537"/>
      <c r="J7272" s="537"/>
      <c r="K7272" s="618"/>
    </row>
    <row r="7273" spans="2:11" x14ac:dyDescent="0.25">
      <c r="B7273" s="457">
        <f t="shared" si="113"/>
        <v>7271</v>
      </c>
      <c r="C7273" s="617"/>
      <c r="D7273" s="619"/>
      <c r="E7273" s="620"/>
      <c r="F7273" s="620"/>
      <c r="G7273" s="653"/>
      <c r="H7273" s="536"/>
      <c r="I7273" s="537"/>
      <c r="J7273" s="537"/>
      <c r="K7273" s="618"/>
    </row>
    <row r="7274" spans="2:11" x14ac:dyDescent="0.25">
      <c r="B7274" s="457">
        <f t="shared" si="113"/>
        <v>7272</v>
      </c>
      <c r="C7274" s="617"/>
      <c r="D7274" s="619"/>
      <c r="E7274" s="620"/>
      <c r="F7274" s="620"/>
      <c r="G7274" s="653"/>
      <c r="H7274" s="536"/>
      <c r="I7274" s="537"/>
      <c r="J7274" s="537"/>
      <c r="K7274" s="618"/>
    </row>
    <row r="7275" spans="2:11" x14ac:dyDescent="0.25">
      <c r="B7275" s="457">
        <f t="shared" si="113"/>
        <v>7273</v>
      </c>
      <c r="C7275" s="617"/>
      <c r="D7275" s="619"/>
      <c r="E7275" s="620"/>
      <c r="F7275" s="620"/>
      <c r="G7275" s="653"/>
      <c r="H7275" s="536"/>
      <c r="I7275" s="537"/>
      <c r="J7275" s="537"/>
      <c r="K7275" s="618"/>
    </row>
    <row r="7276" spans="2:11" x14ac:dyDescent="0.25">
      <c r="B7276" s="457">
        <f t="shared" si="113"/>
        <v>7274</v>
      </c>
      <c r="C7276" s="617"/>
      <c r="D7276" s="619"/>
      <c r="E7276" s="620"/>
      <c r="F7276" s="620"/>
      <c r="G7276" s="653"/>
      <c r="H7276" s="536"/>
      <c r="I7276" s="537"/>
      <c r="J7276" s="537"/>
      <c r="K7276" s="618"/>
    </row>
    <row r="7277" spans="2:11" x14ac:dyDescent="0.25">
      <c r="B7277" s="457">
        <f t="shared" si="113"/>
        <v>7275</v>
      </c>
      <c r="C7277" s="617"/>
      <c r="D7277" s="619"/>
      <c r="E7277" s="620"/>
      <c r="F7277" s="620"/>
      <c r="G7277" s="653"/>
      <c r="H7277" s="536"/>
      <c r="I7277" s="537"/>
      <c r="J7277" s="537"/>
      <c r="K7277" s="618"/>
    </row>
    <row r="7278" spans="2:11" x14ac:dyDescent="0.25">
      <c r="B7278" s="457">
        <f t="shared" si="113"/>
        <v>7276</v>
      </c>
      <c r="C7278" s="617"/>
      <c r="D7278" s="619"/>
      <c r="E7278" s="620"/>
      <c r="F7278" s="620"/>
      <c r="G7278" s="653"/>
      <c r="H7278" s="536"/>
      <c r="I7278" s="537"/>
      <c r="J7278" s="537"/>
      <c r="K7278" s="618"/>
    </row>
    <row r="7279" spans="2:11" x14ac:dyDescent="0.25">
      <c r="B7279" s="457">
        <f t="shared" si="113"/>
        <v>7277</v>
      </c>
      <c r="C7279" s="617"/>
      <c r="D7279" s="619"/>
      <c r="E7279" s="620"/>
      <c r="F7279" s="620"/>
      <c r="G7279" s="653"/>
      <c r="H7279" s="536"/>
      <c r="I7279" s="537"/>
      <c r="J7279" s="537"/>
      <c r="K7279" s="618"/>
    </row>
    <row r="7280" spans="2:11" x14ac:dyDescent="0.25">
      <c r="B7280" s="457">
        <f t="shared" si="113"/>
        <v>7278</v>
      </c>
      <c r="C7280" s="617"/>
      <c r="D7280" s="619"/>
      <c r="E7280" s="620"/>
      <c r="F7280" s="620"/>
      <c r="G7280" s="653"/>
      <c r="H7280" s="536"/>
      <c r="I7280" s="537"/>
      <c r="J7280" s="537"/>
      <c r="K7280" s="618"/>
    </row>
    <row r="7281" spans="2:11" x14ac:dyDescent="0.25">
      <c r="B7281" s="457">
        <f t="shared" si="113"/>
        <v>7279</v>
      </c>
      <c r="C7281" s="617"/>
      <c r="D7281" s="619"/>
      <c r="E7281" s="620"/>
      <c r="F7281" s="620"/>
      <c r="G7281" s="653"/>
      <c r="H7281" s="536"/>
      <c r="I7281" s="537"/>
      <c r="J7281" s="537"/>
      <c r="K7281" s="618"/>
    </row>
    <row r="7282" spans="2:11" x14ac:dyDescent="0.25">
      <c r="B7282" s="457">
        <f t="shared" si="113"/>
        <v>7280</v>
      </c>
      <c r="C7282" s="617"/>
      <c r="D7282" s="619"/>
      <c r="E7282" s="620"/>
      <c r="F7282" s="620"/>
      <c r="G7282" s="653"/>
      <c r="H7282" s="536"/>
      <c r="I7282" s="537"/>
      <c r="J7282" s="537"/>
      <c r="K7282" s="618"/>
    </row>
    <row r="7283" spans="2:11" x14ac:dyDescent="0.25">
      <c r="B7283" s="457">
        <f t="shared" si="113"/>
        <v>7281</v>
      </c>
      <c r="C7283" s="617"/>
      <c r="D7283" s="619"/>
      <c r="E7283" s="620"/>
      <c r="F7283" s="620"/>
      <c r="G7283" s="653"/>
      <c r="H7283" s="536"/>
      <c r="I7283" s="537"/>
      <c r="J7283" s="537"/>
      <c r="K7283" s="618"/>
    </row>
    <row r="7284" spans="2:11" x14ac:dyDescent="0.25">
      <c r="B7284" s="457">
        <f t="shared" si="113"/>
        <v>7282</v>
      </c>
      <c r="C7284" s="617"/>
      <c r="D7284" s="619"/>
      <c r="E7284" s="620"/>
      <c r="F7284" s="620"/>
      <c r="G7284" s="653"/>
      <c r="H7284" s="536"/>
      <c r="I7284" s="537"/>
      <c r="J7284" s="537"/>
      <c r="K7284" s="618"/>
    </row>
    <row r="7285" spans="2:11" x14ac:dyDescent="0.25">
      <c r="B7285" s="457">
        <f t="shared" si="113"/>
        <v>7283</v>
      </c>
      <c r="C7285" s="617"/>
      <c r="D7285" s="619"/>
      <c r="E7285" s="620"/>
      <c r="F7285" s="620"/>
      <c r="G7285" s="653"/>
      <c r="H7285" s="536"/>
      <c r="I7285" s="537"/>
      <c r="J7285" s="537"/>
      <c r="K7285" s="618"/>
    </row>
    <row r="7286" spans="2:11" x14ac:dyDescent="0.25">
      <c r="B7286" s="457">
        <f t="shared" si="113"/>
        <v>7284</v>
      </c>
      <c r="C7286" s="617"/>
      <c r="D7286" s="619"/>
      <c r="E7286" s="620"/>
      <c r="F7286" s="620"/>
      <c r="G7286" s="653"/>
      <c r="H7286" s="536"/>
      <c r="I7286" s="537"/>
      <c r="J7286" s="537"/>
      <c r="K7286" s="618"/>
    </row>
    <row r="7287" spans="2:11" x14ac:dyDescent="0.25">
      <c r="B7287" s="457">
        <f t="shared" si="113"/>
        <v>7285</v>
      </c>
      <c r="C7287" s="617"/>
      <c r="D7287" s="619"/>
      <c r="E7287" s="620"/>
      <c r="F7287" s="620"/>
      <c r="G7287" s="653"/>
      <c r="H7287" s="536"/>
      <c r="I7287" s="537"/>
      <c r="J7287" s="537"/>
      <c r="K7287" s="618"/>
    </row>
    <row r="7288" spans="2:11" x14ac:dyDescent="0.25">
      <c r="B7288" s="457">
        <f t="shared" si="113"/>
        <v>7286</v>
      </c>
      <c r="C7288" s="617"/>
      <c r="D7288" s="619"/>
      <c r="E7288" s="620"/>
      <c r="F7288" s="620"/>
      <c r="G7288" s="653"/>
      <c r="H7288" s="536"/>
      <c r="I7288" s="537"/>
      <c r="J7288" s="537"/>
      <c r="K7288" s="618"/>
    </row>
    <row r="7289" spans="2:11" x14ac:dyDescent="0.25">
      <c r="B7289" s="457">
        <f t="shared" ref="B7289:B7352" si="114">ROW()-2</f>
        <v>7287</v>
      </c>
      <c r="C7289" s="617"/>
      <c r="D7289" s="619"/>
      <c r="E7289" s="620"/>
      <c r="F7289" s="620"/>
      <c r="G7289" s="653"/>
      <c r="H7289" s="536"/>
      <c r="I7289" s="537"/>
      <c r="J7289" s="537"/>
      <c r="K7289" s="618"/>
    </row>
    <row r="7290" spans="2:11" x14ac:dyDescent="0.25">
      <c r="B7290" s="457">
        <f t="shared" si="114"/>
        <v>7288</v>
      </c>
      <c r="C7290" s="617"/>
      <c r="D7290" s="619"/>
      <c r="E7290" s="620"/>
      <c r="F7290" s="620"/>
      <c r="G7290" s="653"/>
      <c r="H7290" s="536"/>
      <c r="I7290" s="537"/>
      <c r="J7290" s="537"/>
      <c r="K7290" s="618"/>
    </row>
    <row r="7291" spans="2:11" x14ac:dyDescent="0.25">
      <c r="B7291" s="457">
        <f t="shared" si="114"/>
        <v>7289</v>
      </c>
      <c r="C7291" s="617"/>
      <c r="D7291" s="619"/>
      <c r="E7291" s="620"/>
      <c r="F7291" s="620"/>
      <c r="G7291" s="653"/>
      <c r="H7291" s="536"/>
      <c r="I7291" s="537"/>
      <c r="J7291" s="537"/>
      <c r="K7291" s="618"/>
    </row>
    <row r="7292" spans="2:11" x14ac:dyDescent="0.25">
      <c r="B7292" s="457">
        <f t="shared" si="114"/>
        <v>7290</v>
      </c>
      <c r="C7292" s="617"/>
      <c r="D7292" s="619"/>
      <c r="E7292" s="620"/>
      <c r="F7292" s="620"/>
      <c r="G7292" s="653"/>
      <c r="H7292" s="536"/>
      <c r="I7292" s="537"/>
      <c r="J7292" s="537"/>
      <c r="K7292" s="618"/>
    </row>
    <row r="7293" spans="2:11" x14ac:dyDescent="0.25">
      <c r="B7293" s="457">
        <f t="shared" si="114"/>
        <v>7291</v>
      </c>
      <c r="C7293" s="617"/>
      <c r="D7293" s="619"/>
      <c r="E7293" s="620"/>
      <c r="F7293" s="620"/>
      <c r="G7293" s="653"/>
      <c r="H7293" s="536"/>
      <c r="I7293" s="537"/>
      <c r="J7293" s="537"/>
      <c r="K7293" s="618"/>
    </row>
    <row r="7294" spans="2:11" x14ac:dyDescent="0.25">
      <c r="B7294" s="457">
        <f t="shared" si="114"/>
        <v>7292</v>
      </c>
      <c r="C7294" s="617"/>
      <c r="D7294" s="619"/>
      <c r="E7294" s="620"/>
      <c r="F7294" s="620"/>
      <c r="G7294" s="653"/>
      <c r="H7294" s="536"/>
      <c r="I7294" s="537"/>
      <c r="J7294" s="537"/>
      <c r="K7294" s="618"/>
    </row>
    <row r="7295" spans="2:11" x14ac:dyDescent="0.25">
      <c r="B7295" s="457">
        <f t="shared" si="114"/>
        <v>7293</v>
      </c>
      <c r="C7295" s="617"/>
      <c r="D7295" s="619"/>
      <c r="E7295" s="620"/>
      <c r="F7295" s="620"/>
      <c r="G7295" s="653"/>
      <c r="H7295" s="536"/>
      <c r="I7295" s="537"/>
      <c r="J7295" s="537"/>
      <c r="K7295" s="618"/>
    </row>
    <row r="7296" spans="2:11" x14ac:dyDescent="0.25">
      <c r="B7296" s="457">
        <f t="shared" si="114"/>
        <v>7294</v>
      </c>
      <c r="C7296" s="617"/>
      <c r="D7296" s="619"/>
      <c r="E7296" s="620"/>
      <c r="F7296" s="620"/>
      <c r="G7296" s="653"/>
      <c r="H7296" s="536"/>
      <c r="I7296" s="537"/>
      <c r="J7296" s="537"/>
      <c r="K7296" s="618"/>
    </row>
    <row r="7297" spans="2:11" x14ac:dyDescent="0.25">
      <c r="B7297" s="457">
        <f t="shared" si="114"/>
        <v>7295</v>
      </c>
      <c r="C7297" s="617"/>
      <c r="D7297" s="619"/>
      <c r="E7297" s="620"/>
      <c r="F7297" s="620"/>
      <c r="G7297" s="653"/>
      <c r="H7297" s="536"/>
      <c r="I7297" s="537"/>
      <c r="J7297" s="537"/>
      <c r="K7297" s="618"/>
    </row>
    <row r="7298" spans="2:11" x14ac:dyDescent="0.25">
      <c r="B7298" s="457">
        <f t="shared" si="114"/>
        <v>7296</v>
      </c>
      <c r="C7298" s="617"/>
      <c r="D7298" s="619"/>
      <c r="E7298" s="620"/>
      <c r="F7298" s="620"/>
      <c r="G7298" s="653"/>
      <c r="H7298" s="536"/>
      <c r="I7298" s="537"/>
      <c r="J7298" s="537"/>
      <c r="K7298" s="618"/>
    </row>
    <row r="7299" spans="2:11" x14ac:dyDescent="0.25">
      <c r="B7299" s="457">
        <f t="shared" si="114"/>
        <v>7297</v>
      </c>
      <c r="C7299" s="617"/>
      <c r="D7299" s="619"/>
      <c r="E7299" s="620"/>
      <c r="F7299" s="620"/>
      <c r="G7299" s="653"/>
      <c r="H7299" s="536"/>
      <c r="I7299" s="537"/>
      <c r="J7299" s="537"/>
      <c r="K7299" s="618"/>
    </row>
    <row r="7300" spans="2:11" x14ac:dyDescent="0.25">
      <c r="B7300" s="457">
        <f t="shared" si="114"/>
        <v>7298</v>
      </c>
      <c r="C7300" s="617"/>
      <c r="D7300" s="619"/>
      <c r="E7300" s="620"/>
      <c r="F7300" s="620"/>
      <c r="G7300" s="653"/>
      <c r="H7300" s="536"/>
      <c r="I7300" s="537"/>
      <c r="J7300" s="537"/>
      <c r="K7300" s="618"/>
    </row>
    <row r="7301" spans="2:11" x14ac:dyDescent="0.25">
      <c r="B7301" s="457">
        <f t="shared" si="114"/>
        <v>7299</v>
      </c>
      <c r="C7301" s="617"/>
      <c r="D7301" s="619"/>
      <c r="E7301" s="620"/>
      <c r="F7301" s="620"/>
      <c r="G7301" s="653"/>
      <c r="H7301" s="536"/>
      <c r="I7301" s="537"/>
      <c r="J7301" s="537"/>
      <c r="K7301" s="618"/>
    </row>
    <row r="7302" spans="2:11" x14ac:dyDescent="0.25">
      <c r="B7302" s="457">
        <f t="shared" si="114"/>
        <v>7300</v>
      </c>
      <c r="C7302" s="617"/>
      <c r="D7302" s="619"/>
      <c r="E7302" s="620"/>
      <c r="F7302" s="620"/>
      <c r="G7302" s="653"/>
      <c r="H7302" s="536"/>
      <c r="I7302" s="537"/>
      <c r="J7302" s="537"/>
      <c r="K7302" s="618"/>
    </row>
    <row r="7303" spans="2:11" x14ac:dyDescent="0.25">
      <c r="B7303" s="457">
        <f t="shared" si="114"/>
        <v>7301</v>
      </c>
      <c r="C7303" s="617"/>
      <c r="D7303" s="619"/>
      <c r="E7303" s="620"/>
      <c r="F7303" s="620"/>
      <c r="G7303" s="653"/>
      <c r="H7303" s="536"/>
      <c r="I7303" s="537"/>
      <c r="J7303" s="537"/>
      <c r="K7303" s="618"/>
    </row>
    <row r="7304" spans="2:11" x14ac:dyDescent="0.25">
      <c r="B7304" s="457">
        <f t="shared" si="114"/>
        <v>7302</v>
      </c>
      <c r="C7304" s="617"/>
      <c r="D7304" s="619"/>
      <c r="E7304" s="620"/>
      <c r="F7304" s="620"/>
      <c r="G7304" s="653"/>
      <c r="H7304" s="536"/>
      <c r="I7304" s="537"/>
      <c r="J7304" s="537"/>
      <c r="K7304" s="618"/>
    </row>
    <row r="7305" spans="2:11" x14ac:dyDescent="0.25">
      <c r="B7305" s="457">
        <f t="shared" si="114"/>
        <v>7303</v>
      </c>
      <c r="C7305" s="617"/>
      <c r="D7305" s="619"/>
      <c r="E7305" s="620"/>
      <c r="F7305" s="620"/>
      <c r="G7305" s="653"/>
      <c r="H7305" s="536"/>
      <c r="I7305" s="537"/>
      <c r="J7305" s="537"/>
      <c r="K7305" s="618"/>
    </row>
    <row r="7306" spans="2:11" x14ac:dyDescent="0.25">
      <c r="B7306" s="457">
        <f t="shared" si="114"/>
        <v>7304</v>
      </c>
      <c r="C7306" s="617"/>
      <c r="D7306" s="619"/>
      <c r="E7306" s="620"/>
      <c r="F7306" s="620"/>
      <c r="G7306" s="653"/>
      <c r="H7306" s="536"/>
      <c r="I7306" s="537"/>
      <c r="J7306" s="537"/>
      <c r="K7306" s="618"/>
    </row>
    <row r="7307" spans="2:11" x14ac:dyDescent="0.25">
      <c r="B7307" s="457">
        <f t="shared" si="114"/>
        <v>7305</v>
      </c>
      <c r="C7307" s="617"/>
      <c r="D7307" s="619"/>
      <c r="E7307" s="620"/>
      <c r="F7307" s="620"/>
      <c r="G7307" s="653"/>
      <c r="H7307" s="536"/>
      <c r="I7307" s="537"/>
      <c r="J7307" s="537"/>
      <c r="K7307" s="618"/>
    </row>
    <row r="7308" spans="2:11" x14ac:dyDescent="0.25">
      <c r="B7308" s="457">
        <f t="shared" si="114"/>
        <v>7306</v>
      </c>
      <c r="C7308" s="617"/>
      <c r="D7308" s="619"/>
      <c r="E7308" s="620"/>
      <c r="F7308" s="620"/>
      <c r="G7308" s="653"/>
      <c r="H7308" s="536"/>
      <c r="I7308" s="537"/>
      <c r="J7308" s="537"/>
      <c r="K7308" s="618"/>
    </row>
    <row r="7309" spans="2:11" x14ac:dyDescent="0.25">
      <c r="B7309" s="457">
        <f t="shared" si="114"/>
        <v>7307</v>
      </c>
      <c r="C7309" s="617"/>
      <c r="D7309" s="619"/>
      <c r="E7309" s="620"/>
      <c r="F7309" s="620"/>
      <c r="G7309" s="653"/>
      <c r="H7309" s="536"/>
      <c r="I7309" s="537"/>
      <c r="J7309" s="537"/>
      <c r="K7309" s="618"/>
    </row>
    <row r="7310" spans="2:11" x14ac:dyDescent="0.25">
      <c r="B7310" s="457">
        <f t="shared" si="114"/>
        <v>7308</v>
      </c>
      <c r="C7310" s="617"/>
      <c r="D7310" s="619"/>
      <c r="E7310" s="620"/>
      <c r="F7310" s="620"/>
      <c r="G7310" s="653"/>
      <c r="H7310" s="536"/>
      <c r="I7310" s="537"/>
      <c r="J7310" s="537"/>
      <c r="K7310" s="618"/>
    </row>
    <row r="7311" spans="2:11" x14ac:dyDescent="0.25">
      <c r="B7311" s="457">
        <f t="shared" si="114"/>
        <v>7309</v>
      </c>
      <c r="C7311" s="617"/>
      <c r="D7311" s="619"/>
      <c r="E7311" s="620"/>
      <c r="F7311" s="620"/>
      <c r="G7311" s="653"/>
      <c r="H7311" s="536"/>
      <c r="I7311" s="537"/>
      <c r="J7311" s="537"/>
      <c r="K7311" s="618"/>
    </row>
    <row r="7312" spans="2:11" x14ac:dyDescent="0.25">
      <c r="B7312" s="457">
        <f t="shared" si="114"/>
        <v>7310</v>
      </c>
      <c r="C7312" s="617"/>
      <c r="D7312" s="619"/>
      <c r="E7312" s="620"/>
      <c r="F7312" s="620"/>
      <c r="G7312" s="653"/>
      <c r="H7312" s="536"/>
      <c r="I7312" s="537"/>
      <c r="J7312" s="537"/>
      <c r="K7312" s="618"/>
    </row>
    <row r="7313" spans="2:11" x14ac:dyDescent="0.25">
      <c r="B7313" s="457">
        <f t="shared" si="114"/>
        <v>7311</v>
      </c>
      <c r="C7313" s="617"/>
      <c r="D7313" s="619"/>
      <c r="E7313" s="620"/>
      <c r="F7313" s="620"/>
      <c r="G7313" s="653"/>
      <c r="H7313" s="536"/>
      <c r="I7313" s="537"/>
      <c r="J7313" s="537"/>
      <c r="K7313" s="618"/>
    </row>
    <row r="7314" spans="2:11" x14ac:dyDescent="0.25">
      <c r="B7314" s="457">
        <f t="shared" si="114"/>
        <v>7312</v>
      </c>
      <c r="C7314" s="617"/>
      <c r="D7314" s="619"/>
      <c r="E7314" s="620"/>
      <c r="F7314" s="620"/>
      <c r="G7314" s="653"/>
      <c r="H7314" s="536"/>
      <c r="I7314" s="537"/>
      <c r="J7314" s="537"/>
      <c r="K7314" s="618"/>
    </row>
    <row r="7315" spans="2:11" x14ac:dyDescent="0.25">
      <c r="B7315" s="457">
        <f t="shared" si="114"/>
        <v>7313</v>
      </c>
      <c r="C7315" s="617"/>
      <c r="D7315" s="619"/>
      <c r="E7315" s="620"/>
      <c r="F7315" s="620"/>
      <c r="G7315" s="653"/>
      <c r="H7315" s="536"/>
      <c r="I7315" s="537"/>
      <c r="J7315" s="537"/>
      <c r="K7315" s="618"/>
    </row>
    <row r="7316" spans="2:11" x14ac:dyDescent="0.25">
      <c r="B7316" s="457">
        <f t="shared" si="114"/>
        <v>7314</v>
      </c>
      <c r="C7316" s="617"/>
      <c r="D7316" s="619"/>
      <c r="E7316" s="620"/>
      <c r="F7316" s="620"/>
      <c r="G7316" s="653"/>
      <c r="H7316" s="536"/>
      <c r="I7316" s="537"/>
      <c r="J7316" s="537"/>
      <c r="K7316" s="618"/>
    </row>
    <row r="7317" spans="2:11" x14ac:dyDescent="0.25">
      <c r="B7317" s="457">
        <f t="shared" si="114"/>
        <v>7315</v>
      </c>
      <c r="C7317" s="617"/>
      <c r="D7317" s="619"/>
      <c r="E7317" s="620"/>
      <c r="F7317" s="620"/>
      <c r="G7317" s="653"/>
      <c r="H7317" s="536"/>
      <c r="I7317" s="537"/>
      <c r="J7317" s="537"/>
      <c r="K7317" s="618"/>
    </row>
    <row r="7318" spans="2:11" x14ac:dyDescent="0.25">
      <c r="B7318" s="457">
        <f t="shared" si="114"/>
        <v>7316</v>
      </c>
      <c r="C7318" s="617"/>
      <c r="D7318" s="619"/>
      <c r="E7318" s="620"/>
      <c r="F7318" s="620"/>
      <c r="G7318" s="653"/>
      <c r="H7318" s="536"/>
      <c r="I7318" s="537"/>
      <c r="J7318" s="537"/>
      <c r="K7318" s="618"/>
    </row>
    <row r="7319" spans="2:11" x14ac:dyDescent="0.25">
      <c r="B7319" s="457">
        <f t="shared" si="114"/>
        <v>7317</v>
      </c>
      <c r="C7319" s="617"/>
      <c r="D7319" s="619"/>
      <c r="E7319" s="620"/>
      <c r="F7319" s="620"/>
      <c r="G7319" s="653"/>
      <c r="H7319" s="536"/>
      <c r="I7319" s="537"/>
      <c r="J7319" s="537"/>
      <c r="K7319" s="618"/>
    </row>
    <row r="7320" spans="2:11" x14ac:dyDescent="0.25">
      <c r="B7320" s="457">
        <f t="shared" si="114"/>
        <v>7318</v>
      </c>
      <c r="C7320" s="617"/>
      <c r="D7320" s="619"/>
      <c r="E7320" s="620"/>
      <c r="F7320" s="620"/>
      <c r="G7320" s="653"/>
      <c r="H7320" s="536"/>
      <c r="I7320" s="537"/>
      <c r="J7320" s="537"/>
      <c r="K7320" s="618"/>
    </row>
    <row r="7321" spans="2:11" x14ac:dyDescent="0.25">
      <c r="B7321" s="457">
        <f t="shared" si="114"/>
        <v>7319</v>
      </c>
      <c r="C7321" s="617"/>
      <c r="D7321" s="619"/>
      <c r="E7321" s="620"/>
      <c r="F7321" s="620"/>
      <c r="G7321" s="653"/>
      <c r="H7321" s="536"/>
      <c r="I7321" s="537"/>
      <c r="J7321" s="537"/>
      <c r="K7321" s="618"/>
    </row>
    <row r="7322" spans="2:11" x14ac:dyDescent="0.25">
      <c r="B7322" s="457">
        <f t="shared" si="114"/>
        <v>7320</v>
      </c>
      <c r="C7322" s="617"/>
      <c r="D7322" s="619"/>
      <c r="E7322" s="620"/>
      <c r="F7322" s="620"/>
      <c r="G7322" s="653"/>
      <c r="H7322" s="536"/>
      <c r="I7322" s="537"/>
      <c r="J7322" s="537"/>
      <c r="K7322" s="618"/>
    </row>
    <row r="7323" spans="2:11" x14ac:dyDescent="0.25">
      <c r="B7323" s="457">
        <f t="shared" si="114"/>
        <v>7321</v>
      </c>
      <c r="C7323" s="617"/>
      <c r="D7323" s="619"/>
      <c r="E7323" s="620"/>
      <c r="F7323" s="620"/>
      <c r="G7323" s="653"/>
      <c r="H7323" s="536"/>
      <c r="I7323" s="537"/>
      <c r="J7323" s="537"/>
      <c r="K7323" s="618"/>
    </row>
    <row r="7324" spans="2:11" x14ac:dyDescent="0.25">
      <c r="B7324" s="457">
        <f t="shared" si="114"/>
        <v>7322</v>
      </c>
      <c r="C7324" s="617"/>
      <c r="D7324" s="619"/>
      <c r="E7324" s="620"/>
      <c r="F7324" s="620"/>
      <c r="G7324" s="653"/>
      <c r="H7324" s="536"/>
      <c r="I7324" s="537"/>
      <c r="J7324" s="537"/>
      <c r="K7324" s="618"/>
    </row>
    <row r="7325" spans="2:11" x14ac:dyDescent="0.25">
      <c r="B7325" s="457">
        <f t="shared" si="114"/>
        <v>7323</v>
      </c>
      <c r="C7325" s="617"/>
      <c r="D7325" s="619"/>
      <c r="E7325" s="620"/>
      <c r="F7325" s="620"/>
      <c r="G7325" s="653"/>
      <c r="H7325" s="536"/>
      <c r="I7325" s="537"/>
      <c r="J7325" s="537"/>
      <c r="K7325" s="618"/>
    </row>
    <row r="7326" spans="2:11" x14ac:dyDescent="0.25">
      <c r="B7326" s="457">
        <f t="shared" si="114"/>
        <v>7324</v>
      </c>
      <c r="C7326" s="617"/>
      <c r="D7326" s="619"/>
      <c r="E7326" s="620"/>
      <c r="F7326" s="620"/>
      <c r="G7326" s="653"/>
      <c r="H7326" s="536"/>
      <c r="I7326" s="537"/>
      <c r="J7326" s="537"/>
      <c r="K7326" s="618"/>
    </row>
    <row r="7327" spans="2:11" x14ac:dyDescent="0.25">
      <c r="B7327" s="457">
        <f t="shared" si="114"/>
        <v>7325</v>
      </c>
      <c r="C7327" s="617"/>
      <c r="D7327" s="619"/>
      <c r="E7327" s="620"/>
      <c r="F7327" s="620"/>
      <c r="G7327" s="653"/>
      <c r="H7327" s="536"/>
      <c r="I7327" s="537"/>
      <c r="J7327" s="537"/>
      <c r="K7327" s="618"/>
    </row>
    <row r="7328" spans="2:11" x14ac:dyDescent="0.25">
      <c r="B7328" s="457">
        <f t="shared" si="114"/>
        <v>7326</v>
      </c>
      <c r="C7328" s="617"/>
      <c r="D7328" s="619"/>
      <c r="E7328" s="620"/>
      <c r="F7328" s="620"/>
      <c r="G7328" s="653"/>
      <c r="H7328" s="536"/>
      <c r="I7328" s="537"/>
      <c r="J7328" s="537"/>
      <c r="K7328" s="618"/>
    </row>
    <row r="7329" spans="2:11" x14ac:dyDescent="0.25">
      <c r="B7329" s="457">
        <f t="shared" si="114"/>
        <v>7327</v>
      </c>
      <c r="C7329" s="617"/>
      <c r="D7329" s="619"/>
      <c r="E7329" s="620"/>
      <c r="F7329" s="620"/>
      <c r="G7329" s="653"/>
      <c r="H7329" s="536"/>
      <c r="I7329" s="537"/>
      <c r="J7329" s="537"/>
      <c r="K7329" s="618"/>
    </row>
    <row r="7330" spans="2:11" x14ac:dyDescent="0.25">
      <c r="B7330" s="457">
        <f t="shared" si="114"/>
        <v>7328</v>
      </c>
      <c r="C7330" s="617"/>
      <c r="D7330" s="619"/>
      <c r="E7330" s="620"/>
      <c r="F7330" s="620"/>
      <c r="G7330" s="653"/>
      <c r="H7330" s="536"/>
      <c r="I7330" s="537"/>
      <c r="J7330" s="537"/>
      <c r="K7330" s="618"/>
    </row>
    <row r="7331" spans="2:11" x14ac:dyDescent="0.25">
      <c r="B7331" s="457">
        <f t="shared" si="114"/>
        <v>7329</v>
      </c>
      <c r="C7331" s="617"/>
      <c r="D7331" s="619"/>
      <c r="E7331" s="620"/>
      <c r="F7331" s="620"/>
      <c r="G7331" s="653"/>
      <c r="H7331" s="536"/>
      <c r="I7331" s="537"/>
      <c r="J7331" s="537"/>
      <c r="K7331" s="618"/>
    </row>
    <row r="7332" spans="2:11" x14ac:dyDescent="0.25">
      <c r="B7332" s="457">
        <f t="shared" si="114"/>
        <v>7330</v>
      </c>
      <c r="C7332" s="617"/>
      <c r="D7332" s="619"/>
      <c r="E7332" s="620"/>
      <c r="F7332" s="620"/>
      <c r="G7332" s="653"/>
      <c r="H7332" s="536"/>
      <c r="I7332" s="537"/>
      <c r="J7332" s="537"/>
      <c r="K7332" s="618"/>
    </row>
    <row r="7333" spans="2:11" x14ac:dyDescent="0.25">
      <c r="B7333" s="457">
        <f t="shared" si="114"/>
        <v>7331</v>
      </c>
      <c r="C7333" s="617"/>
      <c r="D7333" s="619"/>
      <c r="E7333" s="620"/>
      <c r="F7333" s="620"/>
      <c r="G7333" s="653"/>
      <c r="H7333" s="536"/>
      <c r="I7333" s="537"/>
      <c r="J7333" s="537"/>
      <c r="K7333" s="618"/>
    </row>
    <row r="7334" spans="2:11" x14ac:dyDescent="0.25">
      <c r="B7334" s="457">
        <f t="shared" si="114"/>
        <v>7332</v>
      </c>
      <c r="C7334" s="617"/>
      <c r="D7334" s="619"/>
      <c r="E7334" s="620"/>
      <c r="F7334" s="620"/>
      <c r="G7334" s="653"/>
      <c r="H7334" s="536"/>
      <c r="I7334" s="537"/>
      <c r="J7334" s="537"/>
      <c r="K7334" s="618"/>
    </row>
    <row r="7335" spans="2:11" x14ac:dyDescent="0.25">
      <c r="B7335" s="457">
        <f t="shared" si="114"/>
        <v>7333</v>
      </c>
      <c r="C7335" s="617"/>
      <c r="D7335" s="619"/>
      <c r="E7335" s="620"/>
      <c r="F7335" s="620"/>
      <c r="G7335" s="653"/>
      <c r="H7335" s="536"/>
      <c r="I7335" s="537"/>
      <c r="J7335" s="537"/>
      <c r="K7335" s="618"/>
    </row>
    <row r="7336" spans="2:11" x14ac:dyDescent="0.25">
      <c r="B7336" s="457">
        <f t="shared" si="114"/>
        <v>7334</v>
      </c>
      <c r="C7336" s="617"/>
      <c r="D7336" s="619"/>
      <c r="E7336" s="620"/>
      <c r="F7336" s="620"/>
      <c r="G7336" s="653"/>
      <c r="H7336" s="536"/>
      <c r="I7336" s="537"/>
      <c r="J7336" s="537"/>
      <c r="K7336" s="618"/>
    </row>
    <row r="7337" spans="2:11" x14ac:dyDescent="0.25">
      <c r="B7337" s="457">
        <f t="shared" si="114"/>
        <v>7335</v>
      </c>
      <c r="C7337" s="617"/>
      <c r="D7337" s="619"/>
      <c r="E7337" s="620"/>
      <c r="F7337" s="620"/>
      <c r="G7337" s="653"/>
      <c r="H7337" s="536"/>
      <c r="I7337" s="537"/>
      <c r="J7337" s="537"/>
      <c r="K7337" s="618"/>
    </row>
    <row r="7338" spans="2:11" x14ac:dyDescent="0.25">
      <c r="B7338" s="457">
        <f t="shared" si="114"/>
        <v>7336</v>
      </c>
      <c r="C7338" s="617"/>
      <c r="D7338" s="619"/>
      <c r="E7338" s="620"/>
      <c r="F7338" s="620"/>
      <c r="G7338" s="653"/>
      <c r="H7338" s="536"/>
      <c r="I7338" s="537"/>
      <c r="J7338" s="537"/>
      <c r="K7338" s="618"/>
    </row>
    <row r="7339" spans="2:11" x14ac:dyDescent="0.25">
      <c r="B7339" s="457">
        <f t="shared" si="114"/>
        <v>7337</v>
      </c>
      <c r="C7339" s="617"/>
      <c r="D7339" s="619"/>
      <c r="E7339" s="620"/>
      <c r="F7339" s="620"/>
      <c r="G7339" s="653"/>
      <c r="H7339" s="536"/>
      <c r="I7339" s="537"/>
      <c r="J7339" s="537"/>
      <c r="K7339" s="618"/>
    </row>
    <row r="7340" spans="2:11" x14ac:dyDescent="0.25">
      <c r="B7340" s="457">
        <f t="shared" si="114"/>
        <v>7338</v>
      </c>
      <c r="C7340" s="617"/>
      <c r="D7340" s="619"/>
      <c r="E7340" s="620"/>
      <c r="F7340" s="620"/>
      <c r="G7340" s="653"/>
      <c r="H7340" s="536"/>
      <c r="I7340" s="537"/>
      <c r="J7340" s="537"/>
      <c r="K7340" s="618"/>
    </row>
    <row r="7341" spans="2:11" x14ac:dyDescent="0.25">
      <c r="B7341" s="457">
        <f t="shared" si="114"/>
        <v>7339</v>
      </c>
      <c r="C7341" s="617"/>
      <c r="D7341" s="619"/>
      <c r="E7341" s="620"/>
      <c r="F7341" s="620"/>
      <c r="G7341" s="653"/>
      <c r="H7341" s="536"/>
      <c r="I7341" s="537"/>
      <c r="J7341" s="537"/>
      <c r="K7341" s="618"/>
    </row>
    <row r="7342" spans="2:11" x14ac:dyDescent="0.25">
      <c r="B7342" s="457">
        <f t="shared" si="114"/>
        <v>7340</v>
      </c>
      <c r="C7342" s="617"/>
      <c r="D7342" s="619"/>
      <c r="E7342" s="620"/>
      <c r="F7342" s="620"/>
      <c r="G7342" s="653"/>
      <c r="H7342" s="536"/>
      <c r="I7342" s="537"/>
      <c r="J7342" s="537"/>
      <c r="K7342" s="618"/>
    </row>
    <row r="7343" spans="2:11" x14ac:dyDescent="0.25">
      <c r="B7343" s="457">
        <f t="shared" si="114"/>
        <v>7341</v>
      </c>
      <c r="C7343" s="617"/>
      <c r="D7343" s="619"/>
      <c r="E7343" s="620"/>
      <c r="F7343" s="620"/>
      <c r="G7343" s="653"/>
      <c r="H7343" s="536"/>
      <c r="I7343" s="537"/>
      <c r="J7343" s="537"/>
      <c r="K7343" s="618"/>
    </row>
    <row r="7344" spans="2:11" x14ac:dyDescent="0.25">
      <c r="B7344" s="457">
        <f t="shared" si="114"/>
        <v>7342</v>
      </c>
      <c r="C7344" s="617"/>
      <c r="D7344" s="619"/>
      <c r="E7344" s="620"/>
      <c r="F7344" s="620"/>
      <c r="G7344" s="653"/>
      <c r="H7344" s="536"/>
      <c r="I7344" s="537"/>
      <c r="J7344" s="537"/>
      <c r="K7344" s="618"/>
    </row>
    <row r="7345" spans="2:11" x14ac:dyDescent="0.25">
      <c r="B7345" s="457">
        <f t="shared" si="114"/>
        <v>7343</v>
      </c>
      <c r="C7345" s="617"/>
      <c r="D7345" s="619"/>
      <c r="E7345" s="620"/>
      <c r="F7345" s="620"/>
      <c r="G7345" s="653"/>
      <c r="H7345" s="536"/>
      <c r="I7345" s="537"/>
      <c r="J7345" s="537"/>
      <c r="K7345" s="618"/>
    </row>
    <row r="7346" spans="2:11" x14ac:dyDescent="0.25">
      <c r="B7346" s="457">
        <f t="shared" si="114"/>
        <v>7344</v>
      </c>
      <c r="C7346" s="617"/>
      <c r="D7346" s="619"/>
      <c r="E7346" s="620"/>
      <c r="F7346" s="620"/>
      <c r="G7346" s="653"/>
      <c r="H7346" s="536"/>
      <c r="I7346" s="537"/>
      <c r="J7346" s="537"/>
      <c r="K7346" s="618"/>
    </row>
    <row r="7347" spans="2:11" x14ac:dyDescent="0.25">
      <c r="B7347" s="457">
        <f t="shared" si="114"/>
        <v>7345</v>
      </c>
      <c r="C7347" s="617"/>
      <c r="D7347" s="619"/>
      <c r="E7347" s="620"/>
      <c r="F7347" s="620"/>
      <c r="G7347" s="653"/>
      <c r="H7347" s="536"/>
      <c r="I7347" s="537"/>
      <c r="J7347" s="537"/>
      <c r="K7347" s="618"/>
    </row>
    <row r="7348" spans="2:11" x14ac:dyDescent="0.25">
      <c r="B7348" s="457">
        <f t="shared" si="114"/>
        <v>7346</v>
      </c>
      <c r="C7348" s="617"/>
      <c r="D7348" s="619"/>
      <c r="E7348" s="620"/>
      <c r="F7348" s="620"/>
      <c r="G7348" s="653"/>
      <c r="H7348" s="536"/>
      <c r="I7348" s="537"/>
      <c r="J7348" s="537"/>
      <c r="K7348" s="618"/>
    </row>
    <row r="7349" spans="2:11" x14ac:dyDescent="0.25">
      <c r="B7349" s="457">
        <f t="shared" si="114"/>
        <v>7347</v>
      </c>
      <c r="C7349" s="617"/>
      <c r="D7349" s="619"/>
      <c r="E7349" s="620"/>
      <c r="F7349" s="620"/>
      <c r="G7349" s="653"/>
      <c r="H7349" s="536"/>
      <c r="I7349" s="537"/>
      <c r="J7349" s="537"/>
      <c r="K7349" s="618"/>
    </row>
    <row r="7350" spans="2:11" x14ac:dyDescent="0.25">
      <c r="B7350" s="457">
        <f t="shared" si="114"/>
        <v>7348</v>
      </c>
      <c r="C7350" s="617"/>
      <c r="D7350" s="619"/>
      <c r="E7350" s="620"/>
      <c r="F7350" s="620"/>
      <c r="G7350" s="653"/>
      <c r="H7350" s="536"/>
      <c r="I7350" s="537"/>
      <c r="J7350" s="537"/>
      <c r="K7350" s="618"/>
    </row>
    <row r="7351" spans="2:11" x14ac:dyDescent="0.25">
      <c r="B7351" s="457">
        <f t="shared" si="114"/>
        <v>7349</v>
      </c>
      <c r="C7351" s="617"/>
      <c r="D7351" s="619"/>
      <c r="E7351" s="620"/>
      <c r="F7351" s="620"/>
      <c r="G7351" s="653"/>
      <c r="H7351" s="536"/>
      <c r="I7351" s="537"/>
      <c r="J7351" s="537"/>
      <c r="K7351" s="618"/>
    </row>
    <row r="7352" spans="2:11" x14ac:dyDescent="0.25">
      <c r="B7352" s="457">
        <f t="shared" si="114"/>
        <v>7350</v>
      </c>
      <c r="C7352" s="617"/>
      <c r="D7352" s="619"/>
      <c r="E7352" s="620"/>
      <c r="F7352" s="620"/>
      <c r="G7352" s="653"/>
      <c r="H7352" s="536"/>
      <c r="I7352" s="537"/>
      <c r="J7352" s="537"/>
      <c r="K7352" s="618"/>
    </row>
    <row r="7353" spans="2:11" x14ac:dyDescent="0.25">
      <c r="B7353" s="457">
        <f t="shared" ref="B7353:B7416" si="115">ROW()-2</f>
        <v>7351</v>
      </c>
      <c r="C7353" s="617"/>
      <c r="D7353" s="619"/>
      <c r="E7353" s="620"/>
      <c r="F7353" s="620"/>
      <c r="G7353" s="653"/>
      <c r="H7353" s="536"/>
      <c r="I7353" s="537"/>
      <c r="J7353" s="537"/>
      <c r="K7353" s="618"/>
    </row>
    <row r="7354" spans="2:11" x14ac:dyDescent="0.25">
      <c r="B7354" s="457">
        <f t="shared" si="115"/>
        <v>7352</v>
      </c>
      <c r="C7354" s="617"/>
      <c r="D7354" s="619"/>
      <c r="E7354" s="620"/>
      <c r="F7354" s="620"/>
      <c r="G7354" s="653"/>
      <c r="H7354" s="536"/>
      <c r="I7354" s="537"/>
      <c r="J7354" s="537"/>
      <c r="K7354" s="618"/>
    </row>
    <row r="7355" spans="2:11" x14ac:dyDescent="0.25">
      <c r="B7355" s="457">
        <f t="shared" si="115"/>
        <v>7353</v>
      </c>
      <c r="C7355" s="617"/>
      <c r="D7355" s="619"/>
      <c r="E7355" s="620"/>
      <c r="F7355" s="620"/>
      <c r="G7355" s="653"/>
      <c r="H7355" s="536"/>
      <c r="I7355" s="537"/>
      <c r="J7355" s="537"/>
      <c r="K7355" s="618"/>
    </row>
    <row r="7356" spans="2:11" x14ac:dyDescent="0.25">
      <c r="B7356" s="457">
        <f t="shared" si="115"/>
        <v>7354</v>
      </c>
      <c r="C7356" s="617"/>
      <c r="D7356" s="619"/>
      <c r="E7356" s="620"/>
      <c r="F7356" s="620"/>
      <c r="G7356" s="653"/>
      <c r="H7356" s="536"/>
      <c r="I7356" s="537"/>
      <c r="J7356" s="537"/>
      <c r="K7356" s="618"/>
    </row>
    <row r="7357" spans="2:11" x14ac:dyDescent="0.25">
      <c r="B7357" s="457">
        <f t="shared" si="115"/>
        <v>7355</v>
      </c>
      <c r="C7357" s="617"/>
      <c r="D7357" s="619"/>
      <c r="E7357" s="620"/>
      <c r="F7357" s="620"/>
      <c r="G7357" s="653"/>
      <c r="H7357" s="536"/>
      <c r="I7357" s="537"/>
      <c r="J7357" s="537"/>
      <c r="K7357" s="618"/>
    </row>
    <row r="7358" spans="2:11" x14ac:dyDescent="0.25">
      <c r="B7358" s="457">
        <f t="shared" si="115"/>
        <v>7356</v>
      </c>
      <c r="C7358" s="617"/>
      <c r="D7358" s="619"/>
      <c r="E7358" s="620"/>
      <c r="F7358" s="620"/>
      <c r="G7358" s="653"/>
      <c r="H7358" s="536"/>
      <c r="I7358" s="537"/>
      <c r="J7358" s="537"/>
      <c r="K7358" s="618"/>
    </row>
    <row r="7359" spans="2:11" x14ac:dyDescent="0.25">
      <c r="B7359" s="457">
        <f t="shared" si="115"/>
        <v>7357</v>
      </c>
      <c r="C7359" s="617"/>
      <c r="D7359" s="619"/>
      <c r="E7359" s="620"/>
      <c r="F7359" s="620"/>
      <c r="G7359" s="653"/>
      <c r="H7359" s="536"/>
      <c r="I7359" s="537"/>
      <c r="J7359" s="537"/>
      <c r="K7359" s="618"/>
    </row>
    <row r="7360" spans="2:11" x14ac:dyDescent="0.25">
      <c r="B7360" s="457">
        <f t="shared" si="115"/>
        <v>7358</v>
      </c>
      <c r="C7360" s="617"/>
      <c r="D7360" s="619"/>
      <c r="E7360" s="620"/>
      <c r="F7360" s="620"/>
      <c r="G7360" s="653"/>
      <c r="H7360" s="536"/>
      <c r="I7360" s="537"/>
      <c r="J7360" s="537"/>
      <c r="K7360" s="618"/>
    </row>
    <row r="7361" spans="2:11" x14ac:dyDescent="0.25">
      <c r="B7361" s="457">
        <f t="shared" si="115"/>
        <v>7359</v>
      </c>
      <c r="C7361" s="617"/>
      <c r="D7361" s="619"/>
      <c r="E7361" s="620"/>
      <c r="F7361" s="620"/>
      <c r="G7361" s="653"/>
      <c r="H7361" s="536"/>
      <c r="I7361" s="537"/>
      <c r="J7361" s="537"/>
      <c r="K7361" s="618"/>
    </row>
    <row r="7362" spans="2:11" x14ac:dyDescent="0.25">
      <c r="B7362" s="457">
        <f t="shared" si="115"/>
        <v>7360</v>
      </c>
      <c r="C7362" s="617"/>
      <c r="D7362" s="619"/>
      <c r="E7362" s="620"/>
      <c r="F7362" s="620"/>
      <c r="G7362" s="653"/>
      <c r="H7362" s="536"/>
      <c r="I7362" s="537"/>
      <c r="J7362" s="537"/>
      <c r="K7362" s="618"/>
    </row>
    <row r="7363" spans="2:11" x14ac:dyDescent="0.25">
      <c r="B7363" s="457">
        <f t="shared" si="115"/>
        <v>7361</v>
      </c>
      <c r="C7363" s="617"/>
      <c r="D7363" s="619"/>
      <c r="E7363" s="620"/>
      <c r="F7363" s="620"/>
      <c r="G7363" s="653"/>
      <c r="H7363" s="536"/>
      <c r="I7363" s="537"/>
      <c r="J7363" s="537"/>
      <c r="K7363" s="618"/>
    </row>
    <row r="7364" spans="2:11" x14ac:dyDescent="0.25">
      <c r="B7364" s="457">
        <f t="shared" si="115"/>
        <v>7362</v>
      </c>
      <c r="C7364" s="617"/>
      <c r="D7364" s="619"/>
      <c r="E7364" s="620"/>
      <c r="F7364" s="620"/>
      <c r="G7364" s="653"/>
      <c r="H7364" s="536"/>
      <c r="I7364" s="537"/>
      <c r="J7364" s="537"/>
      <c r="K7364" s="618"/>
    </row>
    <row r="7365" spans="2:11" x14ac:dyDescent="0.25">
      <c r="B7365" s="457">
        <f t="shared" si="115"/>
        <v>7363</v>
      </c>
      <c r="C7365" s="617"/>
      <c r="D7365" s="619"/>
      <c r="E7365" s="620"/>
      <c r="F7365" s="620"/>
      <c r="G7365" s="653"/>
      <c r="H7365" s="536"/>
      <c r="I7365" s="537"/>
      <c r="J7365" s="537"/>
      <c r="K7365" s="618"/>
    </row>
    <row r="7366" spans="2:11" x14ac:dyDescent="0.25">
      <c r="B7366" s="457">
        <f t="shared" si="115"/>
        <v>7364</v>
      </c>
      <c r="C7366" s="617"/>
      <c r="D7366" s="619"/>
      <c r="E7366" s="620"/>
      <c r="F7366" s="620"/>
      <c r="G7366" s="653"/>
      <c r="H7366" s="536"/>
      <c r="I7366" s="537"/>
      <c r="J7366" s="537"/>
      <c r="K7366" s="618"/>
    </row>
    <row r="7367" spans="2:11" x14ac:dyDescent="0.25">
      <c r="B7367" s="457">
        <f t="shared" si="115"/>
        <v>7365</v>
      </c>
      <c r="C7367" s="617"/>
      <c r="D7367" s="619"/>
      <c r="E7367" s="620"/>
      <c r="F7367" s="620"/>
      <c r="G7367" s="653"/>
      <c r="H7367" s="536"/>
      <c r="I7367" s="537"/>
      <c r="J7367" s="537"/>
      <c r="K7367" s="618"/>
    </row>
    <row r="7368" spans="2:11" x14ac:dyDescent="0.25">
      <c r="B7368" s="457">
        <f t="shared" si="115"/>
        <v>7366</v>
      </c>
      <c r="C7368" s="617"/>
      <c r="D7368" s="619"/>
      <c r="E7368" s="620"/>
      <c r="F7368" s="620"/>
      <c r="G7368" s="653"/>
      <c r="H7368" s="536"/>
      <c r="I7368" s="537"/>
      <c r="J7368" s="537"/>
      <c r="K7368" s="618"/>
    </row>
    <row r="7369" spans="2:11" x14ac:dyDescent="0.25">
      <c r="B7369" s="457">
        <f t="shared" si="115"/>
        <v>7367</v>
      </c>
      <c r="C7369" s="617"/>
      <c r="D7369" s="619"/>
      <c r="E7369" s="620"/>
      <c r="F7369" s="620"/>
      <c r="G7369" s="653"/>
      <c r="H7369" s="536"/>
      <c r="I7369" s="537"/>
      <c r="J7369" s="537"/>
      <c r="K7369" s="618"/>
    </row>
    <row r="7370" spans="2:11" x14ac:dyDescent="0.25">
      <c r="B7370" s="457">
        <f t="shared" si="115"/>
        <v>7368</v>
      </c>
      <c r="C7370" s="617"/>
      <c r="D7370" s="619"/>
      <c r="E7370" s="620"/>
      <c r="F7370" s="620"/>
      <c r="G7370" s="653"/>
      <c r="H7370" s="536"/>
      <c r="I7370" s="537"/>
      <c r="J7370" s="537"/>
      <c r="K7370" s="618"/>
    </row>
    <row r="7371" spans="2:11" x14ac:dyDescent="0.25">
      <c r="B7371" s="457">
        <f t="shared" si="115"/>
        <v>7369</v>
      </c>
      <c r="C7371" s="617"/>
      <c r="D7371" s="619"/>
      <c r="E7371" s="620"/>
      <c r="F7371" s="620"/>
      <c r="G7371" s="653"/>
      <c r="H7371" s="536"/>
      <c r="I7371" s="537"/>
      <c r="J7371" s="537"/>
      <c r="K7371" s="618"/>
    </row>
    <row r="7372" spans="2:11" x14ac:dyDescent="0.25">
      <c r="B7372" s="457">
        <f t="shared" si="115"/>
        <v>7370</v>
      </c>
      <c r="C7372" s="617"/>
      <c r="D7372" s="619"/>
      <c r="E7372" s="620"/>
      <c r="F7372" s="620"/>
      <c r="G7372" s="653"/>
      <c r="H7372" s="536"/>
      <c r="I7372" s="537"/>
      <c r="J7372" s="537"/>
      <c r="K7372" s="618"/>
    </row>
    <row r="7373" spans="2:11" x14ac:dyDescent="0.25">
      <c r="B7373" s="457">
        <f t="shared" si="115"/>
        <v>7371</v>
      </c>
      <c r="C7373" s="617"/>
      <c r="D7373" s="619"/>
      <c r="E7373" s="620"/>
      <c r="F7373" s="620"/>
      <c r="G7373" s="653"/>
      <c r="H7373" s="536"/>
      <c r="I7373" s="537"/>
      <c r="J7373" s="537"/>
      <c r="K7373" s="618"/>
    </row>
    <row r="7374" spans="2:11" x14ac:dyDescent="0.25">
      <c r="B7374" s="457">
        <f t="shared" si="115"/>
        <v>7372</v>
      </c>
      <c r="C7374" s="617"/>
      <c r="D7374" s="619"/>
      <c r="E7374" s="620"/>
      <c r="F7374" s="620"/>
      <c r="G7374" s="653"/>
      <c r="H7374" s="536"/>
      <c r="I7374" s="537"/>
      <c r="J7374" s="537"/>
      <c r="K7374" s="618"/>
    </row>
    <row r="7375" spans="2:11" x14ac:dyDescent="0.25">
      <c r="B7375" s="457">
        <f t="shared" si="115"/>
        <v>7373</v>
      </c>
      <c r="C7375" s="617"/>
      <c r="D7375" s="619"/>
      <c r="E7375" s="620"/>
      <c r="F7375" s="620"/>
      <c r="G7375" s="653"/>
      <c r="H7375" s="536"/>
      <c r="I7375" s="537"/>
      <c r="J7375" s="537"/>
      <c r="K7375" s="618"/>
    </row>
    <row r="7376" spans="2:11" x14ac:dyDescent="0.25">
      <c r="B7376" s="457">
        <f t="shared" si="115"/>
        <v>7374</v>
      </c>
      <c r="C7376" s="617"/>
      <c r="D7376" s="619"/>
      <c r="E7376" s="620"/>
      <c r="F7376" s="620"/>
      <c r="G7376" s="653"/>
      <c r="H7376" s="536"/>
      <c r="I7376" s="537"/>
      <c r="J7376" s="537"/>
      <c r="K7376" s="618"/>
    </row>
    <row r="7377" spans="2:11" x14ac:dyDescent="0.25">
      <c r="B7377" s="457">
        <f t="shared" si="115"/>
        <v>7375</v>
      </c>
      <c r="C7377" s="617"/>
      <c r="D7377" s="619"/>
      <c r="E7377" s="620"/>
      <c r="F7377" s="620"/>
      <c r="G7377" s="653"/>
      <c r="H7377" s="536"/>
      <c r="I7377" s="537"/>
      <c r="J7377" s="537"/>
      <c r="K7377" s="618"/>
    </row>
    <row r="7378" spans="2:11" x14ac:dyDescent="0.25">
      <c r="B7378" s="457">
        <f t="shared" si="115"/>
        <v>7376</v>
      </c>
      <c r="C7378" s="617"/>
      <c r="D7378" s="619"/>
      <c r="E7378" s="620"/>
      <c r="F7378" s="620"/>
      <c r="G7378" s="653"/>
      <c r="H7378" s="536"/>
      <c r="I7378" s="537"/>
      <c r="J7378" s="537"/>
      <c r="K7378" s="618"/>
    </row>
    <row r="7379" spans="2:11" x14ac:dyDescent="0.25">
      <c r="B7379" s="457">
        <f t="shared" si="115"/>
        <v>7377</v>
      </c>
      <c r="C7379" s="617"/>
      <c r="D7379" s="619"/>
      <c r="E7379" s="620"/>
      <c r="F7379" s="620"/>
      <c r="G7379" s="653"/>
      <c r="H7379" s="536"/>
      <c r="I7379" s="537"/>
      <c r="J7379" s="537"/>
      <c r="K7379" s="618"/>
    </row>
    <row r="7380" spans="2:11" x14ac:dyDescent="0.25">
      <c r="B7380" s="457">
        <f t="shared" si="115"/>
        <v>7378</v>
      </c>
      <c r="C7380" s="617"/>
      <c r="D7380" s="619"/>
      <c r="E7380" s="620"/>
      <c r="F7380" s="620"/>
      <c r="G7380" s="653"/>
      <c r="H7380" s="536"/>
      <c r="I7380" s="537"/>
      <c r="J7380" s="537"/>
      <c r="K7380" s="618"/>
    </row>
    <row r="7381" spans="2:11" x14ac:dyDescent="0.25">
      <c r="B7381" s="457">
        <f t="shared" si="115"/>
        <v>7379</v>
      </c>
      <c r="C7381" s="617"/>
      <c r="D7381" s="619"/>
      <c r="E7381" s="620"/>
      <c r="F7381" s="620"/>
      <c r="G7381" s="653"/>
      <c r="H7381" s="536"/>
      <c r="I7381" s="537"/>
      <c r="J7381" s="537"/>
      <c r="K7381" s="618"/>
    </row>
    <row r="7382" spans="2:11" x14ac:dyDescent="0.25">
      <c r="B7382" s="457">
        <f t="shared" si="115"/>
        <v>7380</v>
      </c>
      <c r="C7382" s="617"/>
      <c r="D7382" s="619"/>
      <c r="E7382" s="620"/>
      <c r="F7382" s="620"/>
      <c r="G7382" s="653"/>
      <c r="H7382" s="536"/>
      <c r="I7382" s="537"/>
      <c r="J7382" s="537"/>
      <c r="K7382" s="618"/>
    </row>
    <row r="7383" spans="2:11" x14ac:dyDescent="0.25">
      <c r="B7383" s="457">
        <f t="shared" si="115"/>
        <v>7381</v>
      </c>
      <c r="C7383" s="617"/>
      <c r="D7383" s="619"/>
      <c r="E7383" s="620"/>
      <c r="F7383" s="620"/>
      <c r="G7383" s="653"/>
      <c r="H7383" s="536"/>
      <c r="I7383" s="537"/>
      <c r="J7383" s="537"/>
      <c r="K7383" s="618"/>
    </row>
    <row r="7384" spans="2:11" x14ac:dyDescent="0.25">
      <c r="B7384" s="457">
        <f t="shared" si="115"/>
        <v>7382</v>
      </c>
      <c r="C7384" s="617"/>
      <c r="D7384" s="619"/>
      <c r="E7384" s="620"/>
      <c r="F7384" s="620"/>
      <c r="G7384" s="653"/>
      <c r="H7384" s="536"/>
      <c r="I7384" s="537"/>
      <c r="J7384" s="537"/>
      <c r="K7384" s="618"/>
    </row>
    <row r="7385" spans="2:11" x14ac:dyDescent="0.25">
      <c r="B7385" s="457">
        <f t="shared" si="115"/>
        <v>7383</v>
      </c>
      <c r="C7385" s="617"/>
      <c r="D7385" s="619"/>
      <c r="E7385" s="620"/>
      <c r="F7385" s="620"/>
      <c r="G7385" s="653"/>
      <c r="H7385" s="536"/>
      <c r="I7385" s="537"/>
      <c r="J7385" s="537"/>
      <c r="K7385" s="618"/>
    </row>
    <row r="7386" spans="2:11" x14ac:dyDescent="0.25">
      <c r="B7386" s="457">
        <f t="shared" si="115"/>
        <v>7384</v>
      </c>
      <c r="C7386" s="617"/>
      <c r="D7386" s="619"/>
      <c r="E7386" s="620"/>
      <c r="F7386" s="620"/>
      <c r="G7386" s="653"/>
      <c r="H7386" s="536"/>
      <c r="I7386" s="537"/>
      <c r="J7386" s="537"/>
      <c r="K7386" s="618"/>
    </row>
    <row r="7387" spans="2:11" x14ac:dyDescent="0.25">
      <c r="B7387" s="457">
        <f t="shared" si="115"/>
        <v>7385</v>
      </c>
      <c r="C7387" s="617"/>
      <c r="D7387" s="619"/>
      <c r="E7387" s="620"/>
      <c r="F7387" s="620"/>
      <c r="G7387" s="653"/>
      <c r="H7387" s="536"/>
      <c r="I7387" s="537"/>
      <c r="J7387" s="537"/>
      <c r="K7387" s="618"/>
    </row>
    <row r="7388" spans="2:11" x14ac:dyDescent="0.25">
      <c r="B7388" s="457">
        <f t="shared" si="115"/>
        <v>7386</v>
      </c>
      <c r="C7388" s="617"/>
      <c r="D7388" s="619"/>
      <c r="E7388" s="620"/>
      <c r="F7388" s="620"/>
      <c r="G7388" s="653"/>
      <c r="H7388" s="536"/>
      <c r="I7388" s="537"/>
      <c r="J7388" s="537"/>
      <c r="K7388" s="618"/>
    </row>
    <row r="7389" spans="2:11" x14ac:dyDescent="0.25">
      <c r="B7389" s="457">
        <f t="shared" si="115"/>
        <v>7387</v>
      </c>
      <c r="C7389" s="617"/>
      <c r="D7389" s="619"/>
      <c r="E7389" s="620"/>
      <c r="F7389" s="620"/>
      <c r="G7389" s="653"/>
      <c r="H7389" s="536"/>
      <c r="I7389" s="537"/>
      <c r="J7389" s="537"/>
      <c r="K7389" s="618"/>
    </row>
    <row r="7390" spans="2:11" x14ac:dyDescent="0.25">
      <c r="B7390" s="457">
        <f t="shared" si="115"/>
        <v>7388</v>
      </c>
      <c r="C7390" s="617"/>
      <c r="D7390" s="619"/>
      <c r="E7390" s="620"/>
      <c r="F7390" s="620"/>
      <c r="G7390" s="653"/>
      <c r="H7390" s="536"/>
      <c r="I7390" s="537"/>
      <c r="J7390" s="537"/>
      <c r="K7390" s="618"/>
    </row>
    <row r="7391" spans="2:11" x14ac:dyDescent="0.25">
      <c r="B7391" s="457">
        <f t="shared" si="115"/>
        <v>7389</v>
      </c>
      <c r="C7391" s="617"/>
      <c r="D7391" s="619"/>
      <c r="E7391" s="620"/>
      <c r="F7391" s="620"/>
      <c r="G7391" s="653"/>
      <c r="H7391" s="536"/>
      <c r="I7391" s="537"/>
      <c r="J7391" s="537"/>
      <c r="K7391" s="618"/>
    </row>
    <row r="7392" spans="2:11" x14ac:dyDescent="0.25">
      <c r="B7392" s="457">
        <f t="shared" si="115"/>
        <v>7390</v>
      </c>
      <c r="C7392" s="617"/>
      <c r="D7392" s="619"/>
      <c r="E7392" s="620"/>
      <c r="F7392" s="620"/>
      <c r="G7392" s="653"/>
      <c r="H7392" s="536"/>
      <c r="I7392" s="537"/>
      <c r="J7392" s="537"/>
      <c r="K7392" s="618"/>
    </row>
    <row r="7393" spans="2:11" x14ac:dyDescent="0.25">
      <c r="B7393" s="457">
        <f t="shared" si="115"/>
        <v>7391</v>
      </c>
      <c r="C7393" s="617"/>
      <c r="D7393" s="619"/>
      <c r="E7393" s="620"/>
      <c r="F7393" s="620"/>
      <c r="G7393" s="653"/>
      <c r="H7393" s="536"/>
      <c r="I7393" s="537"/>
      <c r="J7393" s="537"/>
      <c r="K7393" s="618"/>
    </row>
    <row r="7394" spans="2:11" x14ac:dyDescent="0.25">
      <c r="B7394" s="457">
        <f t="shared" si="115"/>
        <v>7392</v>
      </c>
      <c r="C7394" s="617"/>
      <c r="D7394" s="619"/>
      <c r="E7394" s="620"/>
      <c r="F7394" s="620"/>
      <c r="G7394" s="653"/>
      <c r="H7394" s="536"/>
      <c r="I7394" s="537"/>
      <c r="J7394" s="537"/>
      <c r="K7394" s="618"/>
    </row>
    <row r="7395" spans="2:11" x14ac:dyDescent="0.25">
      <c r="B7395" s="457">
        <f t="shared" si="115"/>
        <v>7393</v>
      </c>
      <c r="C7395" s="617"/>
      <c r="D7395" s="619"/>
      <c r="E7395" s="620"/>
      <c r="F7395" s="620"/>
      <c r="G7395" s="653"/>
      <c r="H7395" s="536"/>
      <c r="I7395" s="537"/>
      <c r="J7395" s="537"/>
      <c r="K7395" s="618"/>
    </row>
    <row r="7396" spans="2:11" x14ac:dyDescent="0.25">
      <c r="B7396" s="457">
        <f t="shared" si="115"/>
        <v>7394</v>
      </c>
      <c r="C7396" s="617"/>
      <c r="D7396" s="619"/>
      <c r="E7396" s="620"/>
      <c r="F7396" s="620"/>
      <c r="G7396" s="653"/>
      <c r="H7396" s="536"/>
      <c r="I7396" s="537"/>
      <c r="J7396" s="537"/>
      <c r="K7396" s="618"/>
    </row>
    <row r="7397" spans="2:11" x14ac:dyDescent="0.25">
      <c r="B7397" s="457">
        <f t="shared" si="115"/>
        <v>7395</v>
      </c>
      <c r="C7397" s="617"/>
      <c r="D7397" s="619"/>
      <c r="E7397" s="620"/>
      <c r="F7397" s="620"/>
      <c r="G7397" s="653"/>
      <c r="H7397" s="536"/>
      <c r="I7397" s="537"/>
      <c r="J7397" s="537"/>
      <c r="K7397" s="618"/>
    </row>
    <row r="7398" spans="2:11" x14ac:dyDescent="0.25">
      <c r="B7398" s="457">
        <f t="shared" si="115"/>
        <v>7396</v>
      </c>
      <c r="C7398" s="617"/>
      <c r="D7398" s="619"/>
      <c r="E7398" s="620"/>
      <c r="F7398" s="620"/>
      <c r="G7398" s="653"/>
      <c r="H7398" s="536"/>
      <c r="I7398" s="537"/>
      <c r="J7398" s="537"/>
      <c r="K7398" s="618"/>
    </row>
    <row r="7399" spans="2:11" x14ac:dyDescent="0.25">
      <c r="B7399" s="457">
        <f t="shared" si="115"/>
        <v>7397</v>
      </c>
      <c r="C7399" s="617"/>
      <c r="D7399" s="619"/>
      <c r="E7399" s="620"/>
      <c r="F7399" s="620"/>
      <c r="G7399" s="653"/>
      <c r="H7399" s="536"/>
      <c r="I7399" s="537"/>
      <c r="J7399" s="537"/>
      <c r="K7399" s="618"/>
    </row>
    <row r="7400" spans="2:11" x14ac:dyDescent="0.25">
      <c r="B7400" s="457">
        <f t="shared" si="115"/>
        <v>7398</v>
      </c>
      <c r="C7400" s="617"/>
      <c r="D7400" s="619"/>
      <c r="E7400" s="620"/>
      <c r="F7400" s="620"/>
      <c r="G7400" s="653"/>
      <c r="H7400" s="536"/>
      <c r="I7400" s="537"/>
      <c r="J7400" s="537"/>
      <c r="K7400" s="618"/>
    </row>
    <row r="7401" spans="2:11" x14ac:dyDescent="0.25">
      <c r="B7401" s="457">
        <f t="shared" si="115"/>
        <v>7399</v>
      </c>
      <c r="C7401" s="617"/>
      <c r="D7401" s="619"/>
      <c r="E7401" s="620"/>
      <c r="F7401" s="620"/>
      <c r="G7401" s="653"/>
      <c r="H7401" s="536"/>
      <c r="I7401" s="537"/>
      <c r="J7401" s="537"/>
      <c r="K7401" s="618"/>
    </row>
    <row r="7402" spans="2:11" x14ac:dyDescent="0.25">
      <c r="B7402" s="457">
        <f t="shared" si="115"/>
        <v>7400</v>
      </c>
      <c r="C7402" s="617"/>
      <c r="D7402" s="619"/>
      <c r="E7402" s="620"/>
      <c r="F7402" s="620"/>
      <c r="G7402" s="653"/>
      <c r="H7402" s="536"/>
      <c r="I7402" s="537"/>
      <c r="J7402" s="537"/>
      <c r="K7402" s="618"/>
    </row>
    <row r="7403" spans="2:11" x14ac:dyDescent="0.25">
      <c r="B7403" s="457">
        <f t="shared" si="115"/>
        <v>7401</v>
      </c>
      <c r="C7403" s="617"/>
      <c r="D7403" s="619"/>
      <c r="E7403" s="620"/>
      <c r="F7403" s="620"/>
      <c r="G7403" s="653"/>
      <c r="H7403" s="536"/>
      <c r="I7403" s="537"/>
      <c r="J7403" s="537"/>
      <c r="K7403" s="618"/>
    </row>
    <row r="7404" spans="2:11" x14ac:dyDescent="0.25">
      <c r="B7404" s="457">
        <f t="shared" si="115"/>
        <v>7402</v>
      </c>
      <c r="C7404" s="617"/>
      <c r="D7404" s="619"/>
      <c r="E7404" s="620"/>
      <c r="F7404" s="620"/>
      <c r="G7404" s="653"/>
      <c r="H7404" s="536"/>
      <c r="I7404" s="537"/>
      <c r="J7404" s="537"/>
      <c r="K7404" s="618"/>
    </row>
    <row r="7405" spans="2:11" x14ac:dyDescent="0.25">
      <c r="B7405" s="457">
        <f t="shared" si="115"/>
        <v>7403</v>
      </c>
      <c r="C7405" s="617"/>
      <c r="D7405" s="619"/>
      <c r="E7405" s="620"/>
      <c r="F7405" s="620"/>
      <c r="G7405" s="653"/>
      <c r="H7405" s="536"/>
      <c r="I7405" s="537"/>
      <c r="J7405" s="537"/>
      <c r="K7405" s="618"/>
    </row>
    <row r="7406" spans="2:11" x14ac:dyDescent="0.25">
      <c r="B7406" s="457">
        <f t="shared" si="115"/>
        <v>7404</v>
      </c>
      <c r="C7406" s="617"/>
      <c r="D7406" s="619"/>
      <c r="E7406" s="620"/>
      <c r="F7406" s="620"/>
      <c r="G7406" s="653"/>
      <c r="H7406" s="536"/>
      <c r="I7406" s="537"/>
      <c r="J7406" s="537"/>
      <c r="K7406" s="618"/>
    </row>
    <row r="7407" spans="2:11" x14ac:dyDescent="0.25">
      <c r="B7407" s="457">
        <f t="shared" si="115"/>
        <v>7405</v>
      </c>
      <c r="C7407" s="617"/>
      <c r="D7407" s="619"/>
      <c r="E7407" s="620"/>
      <c r="F7407" s="620"/>
      <c r="G7407" s="653"/>
      <c r="H7407" s="536"/>
      <c r="I7407" s="537"/>
      <c r="J7407" s="537"/>
      <c r="K7407" s="618"/>
    </row>
    <row r="7408" spans="2:11" x14ac:dyDescent="0.25">
      <c r="B7408" s="457">
        <f t="shared" si="115"/>
        <v>7406</v>
      </c>
      <c r="C7408" s="617"/>
      <c r="D7408" s="619"/>
      <c r="E7408" s="620"/>
      <c r="F7408" s="620"/>
      <c r="G7408" s="653"/>
      <c r="H7408" s="536"/>
      <c r="I7408" s="537"/>
      <c r="J7408" s="537"/>
      <c r="K7408" s="618"/>
    </row>
    <row r="7409" spans="2:11" x14ac:dyDescent="0.25">
      <c r="B7409" s="457">
        <f t="shared" si="115"/>
        <v>7407</v>
      </c>
      <c r="C7409" s="617"/>
      <c r="D7409" s="619"/>
      <c r="E7409" s="620"/>
      <c r="F7409" s="620"/>
      <c r="G7409" s="653"/>
      <c r="H7409" s="536"/>
      <c r="I7409" s="537"/>
      <c r="J7409" s="537"/>
      <c r="K7409" s="618"/>
    </row>
    <row r="7410" spans="2:11" x14ac:dyDescent="0.25">
      <c r="B7410" s="457">
        <f t="shared" si="115"/>
        <v>7408</v>
      </c>
      <c r="C7410" s="617"/>
      <c r="D7410" s="619"/>
      <c r="E7410" s="620"/>
      <c r="F7410" s="620"/>
      <c r="G7410" s="653"/>
      <c r="H7410" s="536"/>
      <c r="I7410" s="537"/>
      <c r="J7410" s="537"/>
      <c r="K7410" s="618"/>
    </row>
    <row r="7411" spans="2:11" x14ac:dyDescent="0.25">
      <c r="B7411" s="457">
        <f t="shared" si="115"/>
        <v>7409</v>
      </c>
      <c r="C7411" s="617"/>
      <c r="D7411" s="619"/>
      <c r="E7411" s="620"/>
      <c r="F7411" s="620"/>
      <c r="G7411" s="653"/>
      <c r="H7411" s="536"/>
      <c r="I7411" s="537"/>
      <c r="J7411" s="537"/>
      <c r="K7411" s="618"/>
    </row>
    <row r="7412" spans="2:11" x14ac:dyDescent="0.25">
      <c r="B7412" s="457">
        <f t="shared" si="115"/>
        <v>7410</v>
      </c>
      <c r="C7412" s="617"/>
      <c r="D7412" s="619"/>
      <c r="E7412" s="620"/>
      <c r="F7412" s="620"/>
      <c r="G7412" s="653"/>
      <c r="H7412" s="536"/>
      <c r="I7412" s="537"/>
      <c r="J7412" s="537"/>
      <c r="K7412" s="618"/>
    </row>
    <row r="7413" spans="2:11" x14ac:dyDescent="0.25">
      <c r="B7413" s="457">
        <f t="shared" si="115"/>
        <v>7411</v>
      </c>
      <c r="C7413" s="617"/>
      <c r="D7413" s="619"/>
      <c r="E7413" s="620"/>
      <c r="F7413" s="620"/>
      <c r="G7413" s="653"/>
      <c r="H7413" s="536"/>
      <c r="I7413" s="537"/>
      <c r="J7413" s="537"/>
      <c r="K7413" s="618"/>
    </row>
    <row r="7414" spans="2:11" x14ac:dyDescent="0.25">
      <c r="B7414" s="457">
        <f t="shared" si="115"/>
        <v>7412</v>
      </c>
      <c r="C7414" s="617"/>
      <c r="D7414" s="619"/>
      <c r="E7414" s="620"/>
      <c r="F7414" s="620"/>
      <c r="G7414" s="653"/>
      <c r="H7414" s="536"/>
      <c r="I7414" s="537"/>
      <c r="J7414" s="537"/>
      <c r="K7414" s="618"/>
    </row>
    <row r="7415" spans="2:11" x14ac:dyDescent="0.25">
      <c r="B7415" s="457">
        <f t="shared" si="115"/>
        <v>7413</v>
      </c>
      <c r="C7415" s="617"/>
      <c r="D7415" s="619"/>
      <c r="E7415" s="620"/>
      <c r="F7415" s="620"/>
      <c r="G7415" s="653"/>
      <c r="H7415" s="536"/>
      <c r="I7415" s="537"/>
      <c r="J7415" s="537"/>
      <c r="K7415" s="618"/>
    </row>
    <row r="7416" spans="2:11" x14ac:dyDescent="0.25">
      <c r="B7416" s="457">
        <f t="shared" si="115"/>
        <v>7414</v>
      </c>
      <c r="C7416" s="617"/>
      <c r="D7416" s="619"/>
      <c r="E7416" s="620"/>
      <c r="F7416" s="620"/>
      <c r="G7416" s="653"/>
      <c r="H7416" s="536"/>
      <c r="I7416" s="537"/>
      <c r="J7416" s="537"/>
      <c r="K7416" s="618"/>
    </row>
    <row r="7417" spans="2:11" x14ac:dyDescent="0.25">
      <c r="B7417" s="457">
        <f t="shared" ref="B7417:B7480" si="116">ROW()-2</f>
        <v>7415</v>
      </c>
      <c r="C7417" s="617"/>
      <c r="D7417" s="619"/>
      <c r="E7417" s="620"/>
      <c r="F7417" s="620"/>
      <c r="G7417" s="653"/>
      <c r="H7417" s="536"/>
      <c r="I7417" s="537"/>
      <c r="J7417" s="537"/>
      <c r="K7417" s="618"/>
    </row>
    <row r="7418" spans="2:11" x14ac:dyDescent="0.25">
      <c r="B7418" s="457">
        <f t="shared" si="116"/>
        <v>7416</v>
      </c>
      <c r="C7418" s="617"/>
      <c r="D7418" s="619"/>
      <c r="E7418" s="620"/>
      <c r="F7418" s="620"/>
      <c r="G7418" s="653"/>
      <c r="H7418" s="536"/>
      <c r="I7418" s="537"/>
      <c r="J7418" s="537"/>
      <c r="K7418" s="618"/>
    </row>
    <row r="7419" spans="2:11" x14ac:dyDescent="0.25">
      <c r="B7419" s="457">
        <f t="shared" si="116"/>
        <v>7417</v>
      </c>
      <c r="C7419" s="617"/>
      <c r="D7419" s="619"/>
      <c r="E7419" s="620"/>
      <c r="F7419" s="620"/>
      <c r="G7419" s="653"/>
      <c r="H7419" s="536"/>
      <c r="I7419" s="537"/>
      <c r="J7419" s="537"/>
      <c r="K7419" s="618"/>
    </row>
    <row r="7420" spans="2:11" x14ac:dyDescent="0.25">
      <c r="B7420" s="457">
        <f t="shared" si="116"/>
        <v>7418</v>
      </c>
      <c r="C7420" s="617"/>
      <c r="D7420" s="619"/>
      <c r="E7420" s="620"/>
      <c r="F7420" s="620"/>
      <c r="G7420" s="653"/>
      <c r="H7420" s="536"/>
      <c r="I7420" s="537"/>
      <c r="J7420" s="537"/>
      <c r="K7420" s="618"/>
    </row>
    <row r="7421" spans="2:11" x14ac:dyDescent="0.25">
      <c r="B7421" s="457">
        <f t="shared" si="116"/>
        <v>7419</v>
      </c>
      <c r="C7421" s="617"/>
      <c r="D7421" s="619"/>
      <c r="E7421" s="620"/>
      <c r="F7421" s="620"/>
      <c r="G7421" s="653"/>
      <c r="H7421" s="536"/>
      <c r="I7421" s="537"/>
      <c r="J7421" s="537"/>
      <c r="K7421" s="618"/>
    </row>
    <row r="7422" spans="2:11" x14ac:dyDescent="0.25">
      <c r="B7422" s="457">
        <f t="shared" si="116"/>
        <v>7420</v>
      </c>
      <c r="C7422" s="617"/>
      <c r="D7422" s="619"/>
      <c r="E7422" s="620"/>
      <c r="F7422" s="620"/>
      <c r="G7422" s="653"/>
      <c r="H7422" s="536"/>
      <c r="I7422" s="537"/>
      <c r="J7422" s="537"/>
      <c r="K7422" s="618"/>
    </row>
    <row r="7423" spans="2:11" x14ac:dyDescent="0.25">
      <c r="B7423" s="457">
        <f t="shared" si="116"/>
        <v>7421</v>
      </c>
      <c r="C7423" s="617"/>
      <c r="D7423" s="619"/>
      <c r="E7423" s="620"/>
      <c r="F7423" s="620"/>
      <c r="G7423" s="653"/>
      <c r="H7423" s="536"/>
      <c r="I7423" s="537"/>
      <c r="J7423" s="537"/>
      <c r="K7423" s="618"/>
    </row>
    <row r="7424" spans="2:11" x14ac:dyDescent="0.25">
      <c r="B7424" s="457">
        <f t="shared" si="116"/>
        <v>7422</v>
      </c>
      <c r="C7424" s="617"/>
      <c r="D7424" s="619"/>
      <c r="E7424" s="620"/>
      <c r="F7424" s="620"/>
      <c r="G7424" s="653"/>
      <c r="H7424" s="536"/>
      <c r="I7424" s="537"/>
      <c r="J7424" s="537"/>
      <c r="K7424" s="618"/>
    </row>
    <row r="7425" spans="2:11" x14ac:dyDescent="0.25">
      <c r="B7425" s="457">
        <f t="shared" si="116"/>
        <v>7423</v>
      </c>
      <c r="C7425" s="617"/>
      <c r="D7425" s="619"/>
      <c r="E7425" s="620"/>
      <c r="F7425" s="620"/>
      <c r="G7425" s="653"/>
      <c r="H7425" s="536"/>
      <c r="I7425" s="537"/>
      <c r="J7425" s="537"/>
      <c r="K7425" s="618"/>
    </row>
    <row r="7426" spans="2:11" x14ac:dyDescent="0.25">
      <c r="B7426" s="457">
        <f t="shared" si="116"/>
        <v>7424</v>
      </c>
      <c r="C7426" s="617"/>
      <c r="D7426" s="619"/>
      <c r="E7426" s="620"/>
      <c r="F7426" s="620"/>
      <c r="G7426" s="653"/>
      <c r="H7426" s="536"/>
      <c r="I7426" s="537"/>
      <c r="J7426" s="537"/>
      <c r="K7426" s="618"/>
    </row>
    <row r="7427" spans="2:11" x14ac:dyDescent="0.25">
      <c r="B7427" s="457">
        <f t="shared" si="116"/>
        <v>7425</v>
      </c>
      <c r="C7427" s="617"/>
      <c r="D7427" s="619"/>
      <c r="E7427" s="620"/>
      <c r="F7427" s="620"/>
      <c r="G7427" s="653"/>
      <c r="H7427" s="536"/>
      <c r="I7427" s="537"/>
      <c r="J7427" s="537"/>
      <c r="K7427" s="618"/>
    </row>
    <row r="7428" spans="2:11" x14ac:dyDescent="0.25">
      <c r="B7428" s="457">
        <f t="shared" si="116"/>
        <v>7426</v>
      </c>
      <c r="C7428" s="617"/>
      <c r="D7428" s="619"/>
      <c r="E7428" s="620"/>
      <c r="F7428" s="620"/>
      <c r="G7428" s="653"/>
      <c r="H7428" s="536"/>
      <c r="I7428" s="537"/>
      <c r="J7428" s="537"/>
      <c r="K7428" s="618"/>
    </row>
    <row r="7429" spans="2:11" x14ac:dyDescent="0.25">
      <c r="B7429" s="457">
        <f t="shared" si="116"/>
        <v>7427</v>
      </c>
      <c r="C7429" s="617"/>
      <c r="D7429" s="619"/>
      <c r="E7429" s="620"/>
      <c r="F7429" s="620"/>
      <c r="G7429" s="653"/>
      <c r="H7429" s="536"/>
      <c r="I7429" s="537"/>
      <c r="J7429" s="537"/>
      <c r="K7429" s="618"/>
    </row>
    <row r="7430" spans="2:11" x14ac:dyDescent="0.25">
      <c r="B7430" s="457">
        <f t="shared" si="116"/>
        <v>7428</v>
      </c>
      <c r="C7430" s="617"/>
      <c r="D7430" s="619"/>
      <c r="E7430" s="620"/>
      <c r="F7430" s="620"/>
      <c r="G7430" s="653"/>
      <c r="H7430" s="536"/>
      <c r="I7430" s="537"/>
      <c r="J7430" s="537"/>
      <c r="K7430" s="618"/>
    </row>
    <row r="7431" spans="2:11" x14ac:dyDescent="0.25">
      <c r="B7431" s="457">
        <f t="shared" si="116"/>
        <v>7429</v>
      </c>
      <c r="C7431" s="617"/>
      <c r="D7431" s="619"/>
      <c r="E7431" s="620"/>
      <c r="F7431" s="620"/>
      <c r="G7431" s="653"/>
      <c r="H7431" s="536"/>
      <c r="I7431" s="537"/>
      <c r="J7431" s="537"/>
      <c r="K7431" s="618"/>
    </row>
    <row r="7432" spans="2:11" x14ac:dyDescent="0.25">
      <c r="B7432" s="457">
        <f t="shared" si="116"/>
        <v>7430</v>
      </c>
      <c r="C7432" s="617"/>
      <c r="D7432" s="619"/>
      <c r="E7432" s="620"/>
      <c r="F7432" s="620"/>
      <c r="G7432" s="653"/>
      <c r="H7432" s="536"/>
      <c r="I7432" s="537"/>
      <c r="J7432" s="537"/>
      <c r="K7432" s="618"/>
    </row>
    <row r="7433" spans="2:11" x14ac:dyDescent="0.25">
      <c r="B7433" s="457">
        <f t="shared" si="116"/>
        <v>7431</v>
      </c>
      <c r="C7433" s="617"/>
      <c r="D7433" s="619"/>
      <c r="E7433" s="620"/>
      <c r="F7433" s="620"/>
      <c r="G7433" s="653"/>
      <c r="H7433" s="536"/>
      <c r="I7433" s="537"/>
      <c r="J7433" s="537"/>
      <c r="K7433" s="618"/>
    </row>
    <row r="7434" spans="2:11" x14ac:dyDescent="0.25">
      <c r="B7434" s="457">
        <f t="shared" si="116"/>
        <v>7432</v>
      </c>
      <c r="C7434" s="617"/>
      <c r="D7434" s="619"/>
      <c r="E7434" s="620"/>
      <c r="F7434" s="620"/>
      <c r="G7434" s="653"/>
      <c r="H7434" s="536"/>
      <c r="I7434" s="537"/>
      <c r="J7434" s="537"/>
      <c r="K7434" s="618"/>
    </row>
    <row r="7435" spans="2:11" x14ac:dyDescent="0.25">
      <c r="B7435" s="457">
        <f t="shared" si="116"/>
        <v>7433</v>
      </c>
      <c r="C7435" s="617"/>
      <c r="D7435" s="619"/>
      <c r="E7435" s="620"/>
      <c r="F7435" s="620"/>
      <c r="G7435" s="653"/>
      <c r="H7435" s="536"/>
      <c r="I7435" s="537"/>
      <c r="J7435" s="537"/>
      <c r="K7435" s="618"/>
    </row>
    <row r="7436" spans="2:11" x14ac:dyDescent="0.25">
      <c r="B7436" s="457">
        <f t="shared" si="116"/>
        <v>7434</v>
      </c>
      <c r="C7436" s="617"/>
      <c r="D7436" s="619"/>
      <c r="E7436" s="620"/>
      <c r="F7436" s="620"/>
      <c r="G7436" s="653"/>
      <c r="H7436" s="536"/>
      <c r="I7436" s="537"/>
      <c r="J7436" s="537"/>
      <c r="K7436" s="618"/>
    </row>
    <row r="7437" spans="2:11" x14ac:dyDescent="0.25">
      <c r="B7437" s="457">
        <f t="shared" si="116"/>
        <v>7435</v>
      </c>
      <c r="C7437" s="617"/>
      <c r="D7437" s="619"/>
      <c r="E7437" s="620"/>
      <c r="F7437" s="620"/>
      <c r="G7437" s="653"/>
      <c r="H7437" s="536"/>
      <c r="I7437" s="537"/>
      <c r="J7437" s="537"/>
      <c r="K7437" s="618"/>
    </row>
    <row r="7438" spans="2:11" x14ac:dyDescent="0.25">
      <c r="B7438" s="457">
        <f t="shared" si="116"/>
        <v>7436</v>
      </c>
      <c r="C7438" s="617"/>
      <c r="D7438" s="619"/>
      <c r="E7438" s="620"/>
      <c r="F7438" s="620"/>
      <c r="G7438" s="653"/>
      <c r="H7438" s="536"/>
      <c r="I7438" s="537"/>
      <c r="J7438" s="537"/>
      <c r="K7438" s="618"/>
    </row>
    <row r="7439" spans="2:11" x14ac:dyDescent="0.25">
      <c r="B7439" s="457">
        <f t="shared" si="116"/>
        <v>7437</v>
      </c>
      <c r="C7439" s="617"/>
      <c r="D7439" s="619"/>
      <c r="E7439" s="620"/>
      <c r="F7439" s="620"/>
      <c r="G7439" s="653"/>
      <c r="H7439" s="536"/>
      <c r="I7439" s="537"/>
      <c r="J7439" s="537"/>
      <c r="K7439" s="618"/>
    </row>
    <row r="7440" spans="2:11" x14ac:dyDescent="0.25">
      <c r="B7440" s="457">
        <f t="shared" si="116"/>
        <v>7438</v>
      </c>
      <c r="C7440" s="617"/>
      <c r="D7440" s="619"/>
      <c r="E7440" s="620"/>
      <c r="F7440" s="620"/>
      <c r="G7440" s="653"/>
      <c r="H7440" s="536"/>
      <c r="I7440" s="537"/>
      <c r="J7440" s="537"/>
      <c r="K7440" s="618"/>
    </row>
    <row r="7441" spans="2:11" x14ac:dyDescent="0.25">
      <c r="B7441" s="457">
        <f t="shared" si="116"/>
        <v>7439</v>
      </c>
      <c r="C7441" s="617"/>
      <c r="D7441" s="619"/>
      <c r="E7441" s="620"/>
      <c r="F7441" s="620"/>
      <c r="G7441" s="653"/>
      <c r="H7441" s="536"/>
      <c r="I7441" s="537"/>
      <c r="J7441" s="537"/>
      <c r="K7441" s="618"/>
    </row>
    <row r="7442" spans="2:11" x14ac:dyDescent="0.25">
      <c r="B7442" s="457">
        <f t="shared" si="116"/>
        <v>7440</v>
      </c>
      <c r="C7442" s="617"/>
      <c r="D7442" s="619"/>
      <c r="E7442" s="620"/>
      <c r="F7442" s="620"/>
      <c r="G7442" s="653"/>
      <c r="H7442" s="536"/>
      <c r="I7442" s="537"/>
      <c r="J7442" s="537"/>
      <c r="K7442" s="618"/>
    </row>
    <row r="7443" spans="2:11" x14ac:dyDescent="0.25">
      <c r="B7443" s="457">
        <f t="shared" si="116"/>
        <v>7441</v>
      </c>
      <c r="C7443" s="617"/>
      <c r="D7443" s="619"/>
      <c r="E7443" s="620"/>
      <c r="F7443" s="620"/>
      <c r="G7443" s="653"/>
      <c r="H7443" s="536"/>
      <c r="I7443" s="537"/>
      <c r="J7443" s="537"/>
      <c r="K7443" s="618"/>
    </row>
    <row r="7444" spans="2:11" x14ac:dyDescent="0.25">
      <c r="B7444" s="457">
        <f t="shared" si="116"/>
        <v>7442</v>
      </c>
      <c r="C7444" s="617"/>
      <c r="D7444" s="619"/>
      <c r="E7444" s="620"/>
      <c r="F7444" s="620"/>
      <c r="G7444" s="653"/>
      <c r="H7444" s="536"/>
      <c r="I7444" s="537"/>
      <c r="J7444" s="537"/>
      <c r="K7444" s="618"/>
    </row>
    <row r="7445" spans="2:11" x14ac:dyDescent="0.25">
      <c r="B7445" s="457">
        <f t="shared" si="116"/>
        <v>7443</v>
      </c>
      <c r="C7445" s="617"/>
      <c r="D7445" s="619"/>
      <c r="E7445" s="620"/>
      <c r="F7445" s="620"/>
      <c r="G7445" s="653"/>
      <c r="H7445" s="536"/>
      <c r="I7445" s="537"/>
      <c r="J7445" s="537"/>
      <c r="K7445" s="618"/>
    </row>
    <row r="7446" spans="2:11" x14ac:dyDescent="0.25">
      <c r="B7446" s="457">
        <f t="shared" si="116"/>
        <v>7444</v>
      </c>
      <c r="C7446" s="617"/>
      <c r="D7446" s="619"/>
      <c r="E7446" s="620"/>
      <c r="F7446" s="620"/>
      <c r="G7446" s="653"/>
      <c r="H7446" s="536"/>
      <c r="I7446" s="537"/>
      <c r="J7446" s="537"/>
      <c r="K7446" s="618"/>
    </row>
    <row r="7447" spans="2:11" x14ac:dyDescent="0.25">
      <c r="B7447" s="457">
        <f t="shared" si="116"/>
        <v>7445</v>
      </c>
      <c r="C7447" s="617"/>
      <c r="D7447" s="619"/>
      <c r="E7447" s="620"/>
      <c r="F7447" s="620"/>
      <c r="G7447" s="653"/>
      <c r="H7447" s="536"/>
      <c r="I7447" s="537"/>
      <c r="J7447" s="537"/>
      <c r="K7447" s="618"/>
    </row>
    <row r="7448" spans="2:11" x14ac:dyDescent="0.25">
      <c r="B7448" s="457">
        <f t="shared" si="116"/>
        <v>7446</v>
      </c>
      <c r="C7448" s="617"/>
      <c r="D7448" s="619"/>
      <c r="E7448" s="620"/>
      <c r="F7448" s="620"/>
      <c r="G7448" s="653"/>
      <c r="H7448" s="536"/>
      <c r="I7448" s="537"/>
      <c r="J7448" s="537"/>
      <c r="K7448" s="618"/>
    </row>
    <row r="7449" spans="2:11" x14ac:dyDescent="0.25">
      <c r="B7449" s="457">
        <f t="shared" si="116"/>
        <v>7447</v>
      </c>
      <c r="C7449" s="617"/>
      <c r="D7449" s="619"/>
      <c r="E7449" s="620"/>
      <c r="F7449" s="620"/>
      <c r="G7449" s="653"/>
      <c r="H7449" s="536"/>
      <c r="I7449" s="537"/>
      <c r="J7449" s="537"/>
      <c r="K7449" s="618"/>
    </row>
    <row r="7450" spans="2:11" x14ac:dyDescent="0.25">
      <c r="B7450" s="457">
        <f t="shared" si="116"/>
        <v>7448</v>
      </c>
      <c r="C7450" s="617"/>
      <c r="D7450" s="619"/>
      <c r="E7450" s="620"/>
      <c r="F7450" s="620"/>
      <c r="G7450" s="653"/>
      <c r="H7450" s="536"/>
      <c r="I7450" s="537"/>
      <c r="J7450" s="537"/>
      <c r="K7450" s="618"/>
    </row>
    <row r="7451" spans="2:11" x14ac:dyDescent="0.25">
      <c r="B7451" s="457">
        <f t="shared" si="116"/>
        <v>7449</v>
      </c>
      <c r="C7451" s="617"/>
      <c r="D7451" s="619"/>
      <c r="E7451" s="620"/>
      <c r="F7451" s="620"/>
      <c r="G7451" s="653"/>
      <c r="H7451" s="536"/>
      <c r="I7451" s="537"/>
      <c r="J7451" s="537"/>
      <c r="K7451" s="618"/>
    </row>
    <row r="7452" spans="2:11" x14ac:dyDescent="0.25">
      <c r="B7452" s="457">
        <f t="shared" si="116"/>
        <v>7450</v>
      </c>
      <c r="C7452" s="617"/>
      <c r="D7452" s="619"/>
      <c r="E7452" s="620"/>
      <c r="F7452" s="620"/>
      <c r="G7452" s="653"/>
      <c r="H7452" s="536"/>
      <c r="I7452" s="537"/>
      <c r="J7452" s="537"/>
      <c r="K7452" s="618"/>
    </row>
    <row r="7453" spans="2:11" x14ac:dyDescent="0.25">
      <c r="B7453" s="457">
        <f t="shared" si="116"/>
        <v>7451</v>
      </c>
      <c r="C7453" s="617"/>
      <c r="D7453" s="619"/>
      <c r="E7453" s="620"/>
      <c r="F7453" s="620"/>
      <c r="G7453" s="653"/>
      <c r="H7453" s="536"/>
      <c r="I7453" s="537"/>
      <c r="J7453" s="537"/>
      <c r="K7453" s="618"/>
    </row>
    <row r="7454" spans="2:11" x14ac:dyDescent="0.25">
      <c r="B7454" s="457">
        <f t="shared" si="116"/>
        <v>7452</v>
      </c>
      <c r="C7454" s="617"/>
      <c r="D7454" s="619"/>
      <c r="E7454" s="620"/>
      <c r="F7454" s="620"/>
      <c r="G7454" s="653"/>
      <c r="H7454" s="536"/>
      <c r="I7454" s="537"/>
      <c r="J7454" s="537"/>
      <c r="K7454" s="618"/>
    </row>
    <row r="7455" spans="2:11" x14ac:dyDescent="0.25">
      <c r="B7455" s="457">
        <f t="shared" si="116"/>
        <v>7453</v>
      </c>
      <c r="C7455" s="617"/>
      <c r="D7455" s="619"/>
      <c r="E7455" s="620"/>
      <c r="F7455" s="620"/>
      <c r="G7455" s="653"/>
      <c r="H7455" s="536"/>
      <c r="I7455" s="537"/>
      <c r="J7455" s="537"/>
      <c r="K7455" s="618"/>
    </row>
    <row r="7456" spans="2:11" x14ac:dyDescent="0.25">
      <c r="B7456" s="457">
        <f t="shared" si="116"/>
        <v>7454</v>
      </c>
      <c r="C7456" s="617"/>
      <c r="D7456" s="619"/>
      <c r="E7456" s="620"/>
      <c r="F7456" s="620"/>
      <c r="G7456" s="653"/>
      <c r="H7456" s="536"/>
      <c r="I7456" s="537"/>
      <c r="J7456" s="537"/>
      <c r="K7456" s="618"/>
    </row>
    <row r="7457" spans="2:11" x14ac:dyDescent="0.25">
      <c r="B7457" s="457">
        <f t="shared" si="116"/>
        <v>7455</v>
      </c>
      <c r="C7457" s="617"/>
      <c r="D7457" s="619"/>
      <c r="E7457" s="620"/>
      <c r="F7457" s="620"/>
      <c r="G7457" s="653"/>
      <c r="H7457" s="536"/>
      <c r="I7457" s="537"/>
      <c r="J7457" s="537"/>
      <c r="K7457" s="618"/>
    </row>
    <row r="7458" spans="2:11" x14ac:dyDescent="0.25">
      <c r="B7458" s="457">
        <f t="shared" si="116"/>
        <v>7456</v>
      </c>
      <c r="C7458" s="617"/>
      <c r="D7458" s="619"/>
      <c r="E7458" s="620"/>
      <c r="F7458" s="620"/>
      <c r="G7458" s="653"/>
      <c r="H7458" s="536"/>
      <c r="I7458" s="537"/>
      <c r="J7458" s="537"/>
      <c r="K7458" s="618"/>
    </row>
    <row r="7459" spans="2:11" x14ac:dyDescent="0.25">
      <c r="B7459" s="457">
        <f t="shared" si="116"/>
        <v>7457</v>
      </c>
      <c r="C7459" s="617"/>
      <c r="D7459" s="619"/>
      <c r="E7459" s="620"/>
      <c r="F7459" s="620"/>
      <c r="G7459" s="653"/>
      <c r="H7459" s="536"/>
      <c r="I7459" s="537"/>
      <c r="J7459" s="537"/>
      <c r="K7459" s="618"/>
    </row>
    <row r="7460" spans="2:11" x14ac:dyDescent="0.25">
      <c r="B7460" s="457">
        <f t="shared" si="116"/>
        <v>7458</v>
      </c>
      <c r="C7460" s="617"/>
      <c r="D7460" s="619"/>
      <c r="E7460" s="620"/>
      <c r="F7460" s="620"/>
      <c r="G7460" s="653"/>
      <c r="H7460" s="536"/>
      <c r="I7460" s="537"/>
      <c r="J7460" s="537"/>
      <c r="K7460" s="618"/>
    </row>
    <row r="7461" spans="2:11" x14ac:dyDescent="0.25">
      <c r="B7461" s="457">
        <f t="shared" si="116"/>
        <v>7459</v>
      </c>
      <c r="C7461" s="617"/>
      <c r="D7461" s="619"/>
      <c r="E7461" s="620"/>
      <c r="F7461" s="620"/>
      <c r="G7461" s="653"/>
      <c r="H7461" s="536"/>
      <c r="I7461" s="537"/>
      <c r="J7461" s="537"/>
      <c r="K7461" s="618"/>
    </row>
    <row r="7462" spans="2:11" x14ac:dyDescent="0.25">
      <c r="B7462" s="457">
        <f t="shared" si="116"/>
        <v>7460</v>
      </c>
      <c r="C7462" s="617"/>
      <c r="D7462" s="619"/>
      <c r="E7462" s="620"/>
      <c r="F7462" s="620"/>
      <c r="G7462" s="653"/>
      <c r="H7462" s="536"/>
      <c r="I7462" s="537"/>
      <c r="J7462" s="537"/>
      <c r="K7462" s="618"/>
    </row>
    <row r="7463" spans="2:11" x14ac:dyDescent="0.25">
      <c r="B7463" s="457">
        <f t="shared" si="116"/>
        <v>7461</v>
      </c>
      <c r="C7463" s="617"/>
      <c r="D7463" s="619"/>
      <c r="E7463" s="620"/>
      <c r="F7463" s="620"/>
      <c r="G7463" s="653"/>
      <c r="H7463" s="536"/>
      <c r="I7463" s="537"/>
      <c r="J7463" s="537"/>
      <c r="K7463" s="618"/>
    </row>
    <row r="7464" spans="2:11" x14ac:dyDescent="0.25">
      <c r="B7464" s="457">
        <f t="shared" si="116"/>
        <v>7462</v>
      </c>
      <c r="C7464" s="617"/>
      <c r="D7464" s="619"/>
      <c r="E7464" s="620"/>
      <c r="F7464" s="620"/>
      <c r="G7464" s="653"/>
      <c r="H7464" s="536"/>
      <c r="I7464" s="537"/>
      <c r="J7464" s="537"/>
      <c r="K7464" s="618"/>
    </row>
    <row r="7465" spans="2:11" x14ac:dyDescent="0.25">
      <c r="B7465" s="457">
        <f t="shared" si="116"/>
        <v>7463</v>
      </c>
      <c r="C7465" s="617"/>
      <c r="D7465" s="619"/>
      <c r="E7465" s="620"/>
      <c r="F7465" s="620"/>
      <c r="G7465" s="653"/>
      <c r="H7465" s="536"/>
      <c r="I7465" s="537"/>
      <c r="J7465" s="537"/>
      <c r="K7465" s="618"/>
    </row>
    <row r="7466" spans="2:11" x14ac:dyDescent="0.25">
      <c r="B7466" s="457">
        <f t="shared" si="116"/>
        <v>7464</v>
      </c>
      <c r="C7466" s="617"/>
      <c r="D7466" s="619"/>
      <c r="E7466" s="620"/>
      <c r="F7466" s="620"/>
      <c r="G7466" s="653"/>
      <c r="H7466" s="536"/>
      <c r="I7466" s="537"/>
      <c r="J7466" s="537"/>
      <c r="K7466" s="618"/>
    </row>
    <row r="7467" spans="2:11" x14ac:dyDescent="0.25">
      <c r="B7467" s="457">
        <f t="shared" si="116"/>
        <v>7465</v>
      </c>
      <c r="C7467" s="617"/>
      <c r="D7467" s="619"/>
      <c r="E7467" s="620"/>
      <c r="F7467" s="620"/>
      <c r="G7467" s="653"/>
      <c r="H7467" s="536"/>
      <c r="I7467" s="537"/>
      <c r="J7467" s="537"/>
      <c r="K7467" s="618"/>
    </row>
    <row r="7468" spans="2:11" x14ac:dyDescent="0.25">
      <c r="B7468" s="457">
        <f t="shared" si="116"/>
        <v>7466</v>
      </c>
      <c r="C7468" s="617"/>
      <c r="D7468" s="619"/>
      <c r="E7468" s="620"/>
      <c r="F7468" s="620"/>
      <c r="G7468" s="653"/>
      <c r="H7468" s="536"/>
      <c r="I7468" s="537"/>
      <c r="J7468" s="537"/>
      <c r="K7468" s="618"/>
    </row>
    <row r="7469" spans="2:11" x14ac:dyDescent="0.25">
      <c r="B7469" s="457">
        <f t="shared" si="116"/>
        <v>7467</v>
      </c>
      <c r="C7469" s="617"/>
      <c r="D7469" s="619"/>
      <c r="E7469" s="620"/>
      <c r="F7469" s="620"/>
      <c r="G7469" s="653"/>
      <c r="H7469" s="536"/>
      <c r="I7469" s="537"/>
      <c r="J7469" s="537"/>
      <c r="K7469" s="618"/>
    </row>
    <row r="7470" spans="2:11" x14ac:dyDescent="0.25">
      <c r="B7470" s="457">
        <f t="shared" si="116"/>
        <v>7468</v>
      </c>
      <c r="C7470" s="617"/>
      <c r="D7470" s="619"/>
      <c r="E7470" s="620"/>
      <c r="F7470" s="620"/>
      <c r="G7470" s="653"/>
      <c r="H7470" s="536"/>
      <c r="I7470" s="537"/>
      <c r="J7470" s="537"/>
      <c r="K7470" s="618"/>
    </row>
    <row r="7471" spans="2:11" x14ac:dyDescent="0.25">
      <c r="B7471" s="457">
        <f t="shared" si="116"/>
        <v>7469</v>
      </c>
      <c r="C7471" s="617"/>
      <c r="D7471" s="619"/>
      <c r="E7471" s="620"/>
      <c r="F7471" s="620"/>
      <c r="G7471" s="653"/>
      <c r="H7471" s="536"/>
      <c r="I7471" s="537"/>
      <c r="J7471" s="537"/>
      <c r="K7471" s="618"/>
    </row>
    <row r="7472" spans="2:11" x14ac:dyDescent="0.25">
      <c r="B7472" s="457">
        <f t="shared" si="116"/>
        <v>7470</v>
      </c>
      <c r="C7472" s="617"/>
      <c r="D7472" s="619"/>
      <c r="E7472" s="620"/>
      <c r="F7472" s="620"/>
      <c r="G7472" s="653"/>
      <c r="H7472" s="536"/>
      <c r="I7472" s="537"/>
      <c r="J7472" s="537"/>
      <c r="K7472" s="618"/>
    </row>
    <row r="7473" spans="2:11" x14ac:dyDescent="0.25">
      <c r="B7473" s="457">
        <f t="shared" si="116"/>
        <v>7471</v>
      </c>
      <c r="C7473" s="617"/>
      <c r="D7473" s="619"/>
      <c r="E7473" s="620"/>
      <c r="F7473" s="620"/>
      <c r="G7473" s="653"/>
      <c r="H7473" s="536"/>
      <c r="I7473" s="537"/>
      <c r="J7473" s="537"/>
      <c r="K7473" s="618"/>
    </row>
    <row r="7474" spans="2:11" x14ac:dyDescent="0.25">
      <c r="B7474" s="457">
        <f t="shared" si="116"/>
        <v>7472</v>
      </c>
      <c r="C7474" s="617"/>
      <c r="D7474" s="619"/>
      <c r="E7474" s="620"/>
      <c r="F7474" s="620"/>
      <c r="G7474" s="653"/>
      <c r="H7474" s="536"/>
      <c r="I7474" s="537"/>
      <c r="J7474" s="537"/>
      <c r="K7474" s="618"/>
    </row>
    <row r="7475" spans="2:11" x14ac:dyDescent="0.25">
      <c r="B7475" s="457">
        <f t="shared" si="116"/>
        <v>7473</v>
      </c>
      <c r="C7475" s="617"/>
      <c r="D7475" s="619"/>
      <c r="E7475" s="620"/>
      <c r="F7475" s="620"/>
      <c r="G7475" s="653"/>
      <c r="H7475" s="536"/>
      <c r="I7475" s="537"/>
      <c r="J7475" s="537"/>
      <c r="K7475" s="618"/>
    </row>
    <row r="7476" spans="2:11" x14ac:dyDescent="0.25">
      <c r="B7476" s="457">
        <f t="shared" si="116"/>
        <v>7474</v>
      </c>
      <c r="C7476" s="617"/>
      <c r="D7476" s="619"/>
      <c r="E7476" s="620"/>
      <c r="F7476" s="620"/>
      <c r="G7476" s="653"/>
      <c r="H7476" s="536"/>
      <c r="I7476" s="537"/>
      <c r="J7476" s="537"/>
      <c r="K7476" s="618"/>
    </row>
    <row r="7477" spans="2:11" x14ac:dyDescent="0.25">
      <c r="B7477" s="457">
        <f t="shared" si="116"/>
        <v>7475</v>
      </c>
      <c r="C7477" s="617"/>
      <c r="D7477" s="619"/>
      <c r="E7477" s="620"/>
      <c r="F7477" s="620"/>
      <c r="G7477" s="653"/>
      <c r="H7477" s="536"/>
      <c r="I7477" s="537"/>
      <c r="J7477" s="537"/>
      <c r="K7477" s="618"/>
    </row>
    <row r="7478" spans="2:11" x14ac:dyDescent="0.25">
      <c r="B7478" s="457">
        <f t="shared" si="116"/>
        <v>7476</v>
      </c>
      <c r="C7478" s="617"/>
      <c r="D7478" s="619"/>
      <c r="E7478" s="620"/>
      <c r="F7478" s="620"/>
      <c r="G7478" s="653"/>
      <c r="H7478" s="536"/>
      <c r="I7478" s="537"/>
      <c r="J7478" s="537"/>
      <c r="K7478" s="618"/>
    </row>
    <row r="7479" spans="2:11" x14ac:dyDescent="0.25">
      <c r="B7479" s="457">
        <f t="shared" si="116"/>
        <v>7477</v>
      </c>
      <c r="C7479" s="617"/>
      <c r="D7479" s="619"/>
      <c r="E7479" s="620"/>
      <c r="F7479" s="620"/>
      <c r="G7479" s="653"/>
      <c r="H7479" s="536"/>
      <c r="I7479" s="537"/>
      <c r="J7479" s="537"/>
      <c r="K7479" s="618"/>
    </row>
    <row r="7480" spans="2:11" x14ac:dyDescent="0.25">
      <c r="B7480" s="457">
        <f t="shared" si="116"/>
        <v>7478</v>
      </c>
      <c r="C7480" s="617"/>
      <c r="D7480" s="619"/>
      <c r="E7480" s="620"/>
      <c r="F7480" s="620"/>
      <c r="G7480" s="653"/>
      <c r="H7480" s="536"/>
      <c r="I7480" s="537"/>
      <c r="J7480" s="537"/>
      <c r="K7480" s="618"/>
    </row>
    <row r="7481" spans="2:11" x14ac:dyDescent="0.25">
      <c r="B7481" s="457">
        <f t="shared" ref="B7481:B7544" si="117">ROW()-2</f>
        <v>7479</v>
      </c>
      <c r="C7481" s="617"/>
      <c r="D7481" s="619"/>
      <c r="E7481" s="620"/>
      <c r="F7481" s="620"/>
      <c r="G7481" s="653"/>
      <c r="H7481" s="536"/>
      <c r="I7481" s="537"/>
      <c r="J7481" s="537"/>
      <c r="K7481" s="618"/>
    </row>
    <row r="7482" spans="2:11" x14ac:dyDescent="0.25">
      <c r="B7482" s="457">
        <f t="shared" si="117"/>
        <v>7480</v>
      </c>
      <c r="C7482" s="617"/>
      <c r="D7482" s="619"/>
      <c r="E7482" s="620"/>
      <c r="F7482" s="620"/>
      <c r="G7482" s="653"/>
      <c r="H7482" s="536"/>
      <c r="I7482" s="537"/>
      <c r="J7482" s="537"/>
      <c r="K7482" s="618"/>
    </row>
    <row r="7483" spans="2:11" x14ac:dyDescent="0.25">
      <c r="B7483" s="457">
        <f t="shared" si="117"/>
        <v>7481</v>
      </c>
      <c r="C7483" s="617"/>
      <c r="D7483" s="619"/>
      <c r="E7483" s="620"/>
      <c r="F7483" s="620"/>
      <c r="G7483" s="653"/>
      <c r="H7483" s="536"/>
      <c r="I7483" s="537"/>
      <c r="J7483" s="537"/>
      <c r="K7483" s="618"/>
    </row>
    <row r="7484" spans="2:11" x14ac:dyDescent="0.25">
      <c r="B7484" s="457">
        <f t="shared" si="117"/>
        <v>7482</v>
      </c>
      <c r="C7484" s="617"/>
      <c r="D7484" s="619"/>
      <c r="E7484" s="620"/>
      <c r="F7484" s="620"/>
      <c r="G7484" s="653"/>
      <c r="H7484" s="536"/>
      <c r="I7484" s="537"/>
      <c r="J7484" s="537"/>
      <c r="K7484" s="618"/>
    </row>
    <row r="7485" spans="2:11" x14ac:dyDescent="0.25">
      <c r="B7485" s="457">
        <f t="shared" si="117"/>
        <v>7483</v>
      </c>
      <c r="C7485" s="617"/>
      <c r="D7485" s="619"/>
      <c r="E7485" s="620"/>
      <c r="F7485" s="620"/>
      <c r="G7485" s="653"/>
      <c r="H7485" s="536"/>
      <c r="I7485" s="537"/>
      <c r="J7485" s="537"/>
      <c r="K7485" s="618"/>
    </row>
    <row r="7486" spans="2:11" x14ac:dyDescent="0.25">
      <c r="B7486" s="457">
        <f t="shared" si="117"/>
        <v>7484</v>
      </c>
      <c r="C7486" s="617"/>
      <c r="D7486" s="619"/>
      <c r="E7486" s="620"/>
      <c r="F7486" s="620"/>
      <c r="G7486" s="653"/>
      <c r="H7486" s="536"/>
      <c r="I7486" s="537"/>
      <c r="J7486" s="537"/>
      <c r="K7486" s="618"/>
    </row>
    <row r="7487" spans="2:11" x14ac:dyDescent="0.25">
      <c r="B7487" s="457">
        <f t="shared" si="117"/>
        <v>7485</v>
      </c>
      <c r="C7487" s="617"/>
      <c r="D7487" s="619"/>
      <c r="E7487" s="620"/>
      <c r="F7487" s="620"/>
      <c r="G7487" s="653"/>
      <c r="H7487" s="536"/>
      <c r="I7487" s="537"/>
      <c r="J7487" s="537"/>
      <c r="K7487" s="618"/>
    </row>
    <row r="7488" spans="2:11" x14ac:dyDescent="0.25">
      <c r="B7488" s="457">
        <f t="shared" si="117"/>
        <v>7486</v>
      </c>
      <c r="C7488" s="617"/>
      <c r="D7488" s="619"/>
      <c r="E7488" s="620"/>
      <c r="F7488" s="620"/>
      <c r="G7488" s="653"/>
      <c r="H7488" s="536"/>
      <c r="I7488" s="537"/>
      <c r="J7488" s="537"/>
      <c r="K7488" s="618"/>
    </row>
    <row r="7489" spans="2:11" x14ac:dyDescent="0.25">
      <c r="B7489" s="457">
        <f t="shared" si="117"/>
        <v>7487</v>
      </c>
      <c r="C7489" s="617"/>
      <c r="D7489" s="619"/>
      <c r="E7489" s="620"/>
      <c r="F7489" s="620"/>
      <c r="G7489" s="653"/>
      <c r="H7489" s="536"/>
      <c r="I7489" s="537"/>
      <c r="J7489" s="537"/>
      <c r="K7489" s="618"/>
    </row>
    <row r="7490" spans="2:11" x14ac:dyDescent="0.25">
      <c r="B7490" s="457">
        <f t="shared" si="117"/>
        <v>7488</v>
      </c>
      <c r="C7490" s="617"/>
      <c r="D7490" s="619"/>
      <c r="E7490" s="620"/>
      <c r="F7490" s="620"/>
      <c r="G7490" s="653"/>
      <c r="H7490" s="536"/>
      <c r="I7490" s="537"/>
      <c r="J7490" s="537"/>
      <c r="K7490" s="618"/>
    </row>
    <row r="7491" spans="2:11" x14ac:dyDescent="0.25">
      <c r="B7491" s="457">
        <f t="shared" si="117"/>
        <v>7489</v>
      </c>
      <c r="C7491" s="617"/>
      <c r="D7491" s="619"/>
      <c r="E7491" s="620"/>
      <c r="F7491" s="620"/>
      <c r="G7491" s="653"/>
      <c r="H7491" s="536"/>
      <c r="I7491" s="537"/>
      <c r="J7491" s="537"/>
      <c r="K7491" s="618"/>
    </row>
    <row r="7492" spans="2:11" x14ac:dyDescent="0.25">
      <c r="B7492" s="457">
        <f t="shared" si="117"/>
        <v>7490</v>
      </c>
      <c r="C7492" s="617"/>
      <c r="D7492" s="619"/>
      <c r="E7492" s="620"/>
      <c r="F7492" s="620"/>
      <c r="G7492" s="653"/>
      <c r="H7492" s="536"/>
      <c r="I7492" s="537"/>
      <c r="J7492" s="537"/>
      <c r="K7492" s="618"/>
    </row>
    <row r="7493" spans="2:11" x14ac:dyDescent="0.25">
      <c r="B7493" s="457">
        <f t="shared" si="117"/>
        <v>7491</v>
      </c>
      <c r="C7493" s="617"/>
      <c r="D7493" s="619"/>
      <c r="E7493" s="620"/>
      <c r="F7493" s="620"/>
      <c r="G7493" s="653"/>
      <c r="H7493" s="536"/>
      <c r="I7493" s="537"/>
      <c r="J7493" s="537"/>
      <c r="K7493" s="618"/>
    </row>
    <row r="7494" spans="2:11" x14ac:dyDescent="0.25">
      <c r="B7494" s="457">
        <f t="shared" si="117"/>
        <v>7492</v>
      </c>
      <c r="C7494" s="617"/>
      <c r="D7494" s="619"/>
      <c r="E7494" s="620"/>
      <c r="F7494" s="620"/>
      <c r="G7494" s="653"/>
      <c r="H7494" s="536"/>
      <c r="I7494" s="537"/>
      <c r="J7494" s="537"/>
      <c r="K7494" s="618"/>
    </row>
    <row r="7495" spans="2:11" x14ac:dyDescent="0.25">
      <c r="B7495" s="457">
        <f t="shared" si="117"/>
        <v>7493</v>
      </c>
      <c r="C7495" s="617"/>
      <c r="D7495" s="619"/>
      <c r="E7495" s="620"/>
      <c r="F7495" s="620"/>
      <c r="G7495" s="653"/>
      <c r="H7495" s="536"/>
      <c r="I7495" s="537"/>
      <c r="J7495" s="537"/>
      <c r="K7495" s="618"/>
    </row>
    <row r="7496" spans="2:11" x14ac:dyDescent="0.25">
      <c r="B7496" s="457">
        <f t="shared" si="117"/>
        <v>7494</v>
      </c>
      <c r="C7496" s="617"/>
      <c r="D7496" s="619"/>
      <c r="E7496" s="620"/>
      <c r="F7496" s="620"/>
      <c r="G7496" s="653"/>
      <c r="H7496" s="536"/>
      <c r="I7496" s="537"/>
      <c r="J7496" s="537"/>
      <c r="K7496" s="618"/>
    </row>
    <row r="7497" spans="2:11" x14ac:dyDescent="0.25">
      <c r="B7497" s="457">
        <f t="shared" si="117"/>
        <v>7495</v>
      </c>
      <c r="C7497" s="617"/>
      <c r="D7497" s="619"/>
      <c r="E7497" s="620"/>
      <c r="F7497" s="620"/>
      <c r="G7497" s="653"/>
      <c r="H7497" s="536"/>
      <c r="I7497" s="537"/>
      <c r="J7497" s="537"/>
      <c r="K7497" s="618"/>
    </row>
    <row r="7498" spans="2:11" x14ac:dyDescent="0.25">
      <c r="B7498" s="457">
        <f t="shared" si="117"/>
        <v>7496</v>
      </c>
      <c r="C7498" s="617"/>
      <c r="D7498" s="619"/>
      <c r="E7498" s="620"/>
      <c r="F7498" s="620"/>
      <c r="G7498" s="653"/>
      <c r="H7498" s="536"/>
      <c r="I7498" s="537"/>
      <c r="J7498" s="537"/>
      <c r="K7498" s="618"/>
    </row>
    <row r="7499" spans="2:11" x14ac:dyDescent="0.25">
      <c r="B7499" s="457">
        <f t="shared" si="117"/>
        <v>7497</v>
      </c>
      <c r="C7499" s="617"/>
      <c r="D7499" s="619"/>
      <c r="E7499" s="620"/>
      <c r="F7499" s="620"/>
      <c r="G7499" s="653"/>
      <c r="H7499" s="536"/>
      <c r="I7499" s="537"/>
      <c r="J7499" s="537"/>
      <c r="K7499" s="618"/>
    </row>
    <row r="7500" spans="2:11" x14ac:dyDescent="0.25">
      <c r="B7500" s="457">
        <f t="shared" si="117"/>
        <v>7498</v>
      </c>
      <c r="C7500" s="617"/>
      <c r="D7500" s="619"/>
      <c r="E7500" s="620"/>
      <c r="F7500" s="620"/>
      <c r="G7500" s="653"/>
      <c r="H7500" s="536"/>
      <c r="I7500" s="537"/>
      <c r="J7500" s="537"/>
      <c r="K7500" s="618"/>
    </row>
    <row r="7501" spans="2:11" x14ac:dyDescent="0.25">
      <c r="B7501" s="457">
        <f t="shared" si="117"/>
        <v>7499</v>
      </c>
      <c r="C7501" s="617"/>
      <c r="D7501" s="619"/>
      <c r="E7501" s="620"/>
      <c r="F7501" s="620"/>
      <c r="G7501" s="653"/>
      <c r="H7501" s="536"/>
      <c r="I7501" s="537"/>
      <c r="J7501" s="537"/>
      <c r="K7501" s="618"/>
    </row>
    <row r="7502" spans="2:11" x14ac:dyDescent="0.25">
      <c r="B7502" s="457">
        <f t="shared" si="117"/>
        <v>7500</v>
      </c>
      <c r="C7502" s="617"/>
      <c r="D7502" s="619"/>
      <c r="E7502" s="620"/>
      <c r="F7502" s="620"/>
      <c r="G7502" s="653"/>
      <c r="H7502" s="536"/>
      <c r="I7502" s="537"/>
      <c r="J7502" s="537"/>
      <c r="K7502" s="618"/>
    </row>
    <row r="7503" spans="2:11" x14ac:dyDescent="0.25">
      <c r="B7503" s="457">
        <f t="shared" si="117"/>
        <v>7501</v>
      </c>
      <c r="C7503" s="617"/>
      <c r="D7503" s="619"/>
      <c r="E7503" s="620"/>
      <c r="F7503" s="620"/>
      <c r="G7503" s="653"/>
      <c r="H7503" s="536"/>
      <c r="I7503" s="537"/>
      <c r="J7503" s="537"/>
      <c r="K7503" s="618"/>
    </row>
    <row r="7504" spans="2:11" x14ac:dyDescent="0.25">
      <c r="B7504" s="457">
        <f t="shared" si="117"/>
        <v>7502</v>
      </c>
      <c r="C7504" s="617"/>
      <c r="D7504" s="619"/>
      <c r="E7504" s="620"/>
      <c r="F7504" s="620"/>
      <c r="G7504" s="653"/>
      <c r="H7504" s="536"/>
      <c r="I7504" s="537"/>
      <c r="J7504" s="537"/>
      <c r="K7504" s="618"/>
    </row>
    <row r="7505" spans="2:11" x14ac:dyDescent="0.25">
      <c r="B7505" s="457">
        <f t="shared" si="117"/>
        <v>7503</v>
      </c>
      <c r="C7505" s="617"/>
      <c r="D7505" s="619"/>
      <c r="E7505" s="620"/>
      <c r="F7505" s="620"/>
      <c r="G7505" s="653"/>
      <c r="H7505" s="536"/>
      <c r="I7505" s="537"/>
      <c r="J7505" s="537"/>
      <c r="K7505" s="618"/>
    </row>
    <row r="7506" spans="2:11" x14ac:dyDescent="0.25">
      <c r="B7506" s="457">
        <f t="shared" si="117"/>
        <v>7504</v>
      </c>
      <c r="C7506" s="617"/>
      <c r="D7506" s="619"/>
      <c r="E7506" s="620"/>
      <c r="F7506" s="620"/>
      <c r="G7506" s="653"/>
      <c r="H7506" s="536"/>
      <c r="I7506" s="537"/>
      <c r="J7506" s="537"/>
      <c r="K7506" s="618"/>
    </row>
    <row r="7507" spans="2:11" x14ac:dyDescent="0.25">
      <c r="B7507" s="457">
        <f t="shared" si="117"/>
        <v>7505</v>
      </c>
      <c r="C7507" s="617"/>
      <c r="D7507" s="619"/>
      <c r="E7507" s="620"/>
      <c r="F7507" s="620"/>
      <c r="G7507" s="653"/>
      <c r="H7507" s="536"/>
      <c r="I7507" s="537"/>
      <c r="J7507" s="537"/>
      <c r="K7507" s="618"/>
    </row>
    <row r="7508" spans="2:11" x14ac:dyDescent="0.25">
      <c r="B7508" s="457">
        <f t="shared" si="117"/>
        <v>7506</v>
      </c>
      <c r="C7508" s="617"/>
      <c r="D7508" s="619"/>
      <c r="E7508" s="620"/>
      <c r="F7508" s="620"/>
      <c r="G7508" s="653"/>
      <c r="H7508" s="536"/>
      <c r="I7508" s="537"/>
      <c r="J7508" s="537"/>
      <c r="K7508" s="618"/>
    </row>
    <row r="7509" spans="2:11" x14ac:dyDescent="0.25">
      <c r="B7509" s="457">
        <f t="shared" si="117"/>
        <v>7507</v>
      </c>
      <c r="C7509" s="617"/>
      <c r="D7509" s="619"/>
      <c r="E7509" s="620"/>
      <c r="F7509" s="620"/>
      <c r="G7509" s="653"/>
      <c r="H7509" s="536"/>
      <c r="I7509" s="537"/>
      <c r="J7509" s="537"/>
      <c r="K7509" s="618"/>
    </row>
    <row r="7510" spans="2:11" x14ac:dyDescent="0.25">
      <c r="B7510" s="457">
        <f t="shared" si="117"/>
        <v>7508</v>
      </c>
      <c r="C7510" s="617"/>
      <c r="D7510" s="619"/>
      <c r="E7510" s="620"/>
      <c r="F7510" s="620"/>
      <c r="G7510" s="653"/>
      <c r="H7510" s="536"/>
      <c r="I7510" s="537"/>
      <c r="J7510" s="537"/>
      <c r="K7510" s="618"/>
    </row>
    <row r="7511" spans="2:11" x14ac:dyDescent="0.25">
      <c r="B7511" s="457">
        <f t="shared" si="117"/>
        <v>7509</v>
      </c>
      <c r="C7511" s="617"/>
      <c r="D7511" s="619"/>
      <c r="E7511" s="620"/>
      <c r="F7511" s="620"/>
      <c r="G7511" s="653"/>
      <c r="H7511" s="536"/>
      <c r="I7511" s="537"/>
      <c r="J7511" s="537"/>
      <c r="K7511" s="618"/>
    </row>
    <row r="7512" spans="2:11" x14ac:dyDescent="0.25">
      <c r="B7512" s="457">
        <f t="shared" si="117"/>
        <v>7510</v>
      </c>
      <c r="C7512" s="617"/>
      <c r="D7512" s="619"/>
      <c r="E7512" s="620"/>
      <c r="F7512" s="620"/>
      <c r="G7512" s="653"/>
      <c r="H7512" s="536"/>
      <c r="I7512" s="537"/>
      <c r="J7512" s="537"/>
      <c r="K7512" s="618"/>
    </row>
    <row r="7513" spans="2:11" x14ac:dyDescent="0.25">
      <c r="B7513" s="457">
        <f t="shared" si="117"/>
        <v>7511</v>
      </c>
      <c r="C7513" s="617"/>
      <c r="D7513" s="619"/>
      <c r="E7513" s="620"/>
      <c r="F7513" s="620"/>
      <c r="G7513" s="653"/>
      <c r="H7513" s="536"/>
      <c r="I7513" s="537"/>
      <c r="J7513" s="537"/>
      <c r="K7513" s="618"/>
    </row>
    <row r="7514" spans="2:11" x14ac:dyDescent="0.25">
      <c r="B7514" s="457">
        <f t="shared" si="117"/>
        <v>7512</v>
      </c>
      <c r="C7514" s="617"/>
      <c r="D7514" s="619"/>
      <c r="E7514" s="620"/>
      <c r="F7514" s="620"/>
      <c r="G7514" s="653"/>
      <c r="H7514" s="536"/>
      <c r="I7514" s="537"/>
      <c r="J7514" s="537"/>
      <c r="K7514" s="618"/>
    </row>
    <row r="7515" spans="2:11" x14ac:dyDescent="0.25">
      <c r="B7515" s="457">
        <f t="shared" si="117"/>
        <v>7513</v>
      </c>
      <c r="C7515" s="617"/>
      <c r="D7515" s="619"/>
      <c r="E7515" s="620"/>
      <c r="F7515" s="620"/>
      <c r="G7515" s="653"/>
      <c r="H7515" s="536"/>
      <c r="I7515" s="537"/>
      <c r="J7515" s="537"/>
      <c r="K7515" s="618"/>
    </row>
    <row r="7516" spans="2:11" x14ac:dyDescent="0.25">
      <c r="B7516" s="457">
        <f t="shared" si="117"/>
        <v>7514</v>
      </c>
      <c r="C7516" s="617"/>
      <c r="D7516" s="619"/>
      <c r="E7516" s="620"/>
      <c r="F7516" s="620"/>
      <c r="G7516" s="653"/>
      <c r="H7516" s="536"/>
      <c r="I7516" s="537"/>
      <c r="J7516" s="537"/>
      <c r="K7516" s="618"/>
    </row>
    <row r="7517" spans="2:11" x14ac:dyDescent="0.25">
      <c r="B7517" s="457">
        <f t="shared" si="117"/>
        <v>7515</v>
      </c>
      <c r="C7517" s="617"/>
      <c r="D7517" s="619"/>
      <c r="E7517" s="620"/>
      <c r="F7517" s="620"/>
      <c r="G7517" s="653"/>
      <c r="H7517" s="536"/>
      <c r="I7517" s="537"/>
      <c r="J7517" s="537"/>
      <c r="K7517" s="618"/>
    </row>
    <row r="7518" spans="2:11" x14ac:dyDescent="0.25">
      <c r="B7518" s="457">
        <f t="shared" si="117"/>
        <v>7516</v>
      </c>
      <c r="C7518" s="617"/>
      <c r="D7518" s="619"/>
      <c r="E7518" s="620"/>
      <c r="F7518" s="620"/>
      <c r="G7518" s="653"/>
      <c r="H7518" s="536"/>
      <c r="I7518" s="537"/>
      <c r="J7518" s="537"/>
      <c r="K7518" s="618"/>
    </row>
    <row r="7519" spans="2:11" x14ac:dyDescent="0.25">
      <c r="B7519" s="457">
        <f t="shared" si="117"/>
        <v>7517</v>
      </c>
      <c r="C7519" s="617"/>
      <c r="D7519" s="619"/>
      <c r="E7519" s="620"/>
      <c r="F7519" s="620"/>
      <c r="G7519" s="653"/>
      <c r="H7519" s="536"/>
      <c r="I7519" s="537"/>
      <c r="J7519" s="537"/>
      <c r="K7519" s="618"/>
    </row>
    <row r="7520" spans="2:11" x14ac:dyDescent="0.25">
      <c r="B7520" s="457">
        <f t="shared" si="117"/>
        <v>7518</v>
      </c>
      <c r="C7520" s="617"/>
      <c r="D7520" s="619"/>
      <c r="E7520" s="620"/>
      <c r="F7520" s="620"/>
      <c r="G7520" s="653"/>
      <c r="H7520" s="536"/>
      <c r="I7520" s="537"/>
      <c r="J7520" s="537"/>
      <c r="K7520" s="618"/>
    </row>
    <row r="7521" spans="2:11" x14ac:dyDescent="0.25">
      <c r="B7521" s="457">
        <f t="shared" si="117"/>
        <v>7519</v>
      </c>
      <c r="C7521" s="617"/>
      <c r="D7521" s="619"/>
      <c r="E7521" s="620"/>
      <c r="F7521" s="620"/>
      <c r="G7521" s="653"/>
      <c r="H7521" s="536"/>
      <c r="I7521" s="537"/>
      <c r="J7521" s="537"/>
      <c r="K7521" s="618"/>
    </row>
    <row r="7522" spans="2:11" x14ac:dyDescent="0.25">
      <c r="B7522" s="457">
        <f t="shared" si="117"/>
        <v>7520</v>
      </c>
      <c r="C7522" s="617"/>
      <c r="D7522" s="619"/>
      <c r="E7522" s="620"/>
      <c r="F7522" s="620"/>
      <c r="G7522" s="653"/>
      <c r="H7522" s="536"/>
      <c r="I7522" s="537"/>
      <c r="J7522" s="537"/>
      <c r="K7522" s="618"/>
    </row>
    <row r="7523" spans="2:11" x14ac:dyDescent="0.25">
      <c r="B7523" s="457">
        <f t="shared" si="117"/>
        <v>7521</v>
      </c>
      <c r="C7523" s="617"/>
      <c r="D7523" s="619"/>
      <c r="E7523" s="620"/>
      <c r="F7523" s="620"/>
      <c r="G7523" s="653"/>
      <c r="H7523" s="536"/>
      <c r="I7523" s="537"/>
      <c r="J7523" s="537"/>
      <c r="K7523" s="618"/>
    </row>
    <row r="7524" spans="2:11" x14ac:dyDescent="0.25">
      <c r="B7524" s="457">
        <f t="shared" si="117"/>
        <v>7522</v>
      </c>
      <c r="C7524" s="617"/>
      <c r="D7524" s="619"/>
      <c r="E7524" s="620"/>
      <c r="F7524" s="620"/>
      <c r="G7524" s="653"/>
      <c r="H7524" s="536"/>
      <c r="I7524" s="537"/>
      <c r="J7524" s="537"/>
      <c r="K7524" s="618"/>
    </row>
    <row r="7525" spans="2:11" x14ac:dyDescent="0.25">
      <c r="B7525" s="457">
        <f t="shared" si="117"/>
        <v>7523</v>
      </c>
      <c r="C7525" s="617"/>
      <c r="D7525" s="619"/>
      <c r="E7525" s="620"/>
      <c r="F7525" s="620"/>
      <c r="G7525" s="653"/>
      <c r="H7525" s="536"/>
      <c r="I7525" s="537"/>
      <c r="J7525" s="537"/>
      <c r="K7525" s="618"/>
    </row>
    <row r="7526" spans="2:11" x14ac:dyDescent="0.25">
      <c r="B7526" s="457">
        <f t="shared" si="117"/>
        <v>7524</v>
      </c>
      <c r="C7526" s="617"/>
      <c r="D7526" s="619"/>
      <c r="E7526" s="620"/>
      <c r="F7526" s="620"/>
      <c r="G7526" s="653"/>
      <c r="H7526" s="536"/>
      <c r="I7526" s="537"/>
      <c r="J7526" s="537"/>
      <c r="K7526" s="618"/>
    </row>
    <row r="7527" spans="2:11" x14ac:dyDescent="0.25">
      <c r="B7527" s="457">
        <f t="shared" si="117"/>
        <v>7525</v>
      </c>
      <c r="C7527" s="617"/>
      <c r="D7527" s="619"/>
      <c r="E7527" s="620"/>
      <c r="F7527" s="620"/>
      <c r="G7527" s="653"/>
      <c r="H7527" s="536"/>
      <c r="I7527" s="537"/>
      <c r="J7527" s="537"/>
      <c r="K7527" s="618"/>
    </row>
    <row r="7528" spans="2:11" x14ac:dyDescent="0.25">
      <c r="B7528" s="457">
        <f t="shared" si="117"/>
        <v>7526</v>
      </c>
      <c r="C7528" s="617"/>
      <c r="D7528" s="619"/>
      <c r="E7528" s="620"/>
      <c r="F7528" s="620"/>
      <c r="G7528" s="653"/>
      <c r="H7528" s="536"/>
      <c r="I7528" s="537"/>
      <c r="J7528" s="537"/>
      <c r="K7528" s="618"/>
    </row>
    <row r="7529" spans="2:11" x14ac:dyDescent="0.25">
      <c r="B7529" s="457">
        <f t="shared" si="117"/>
        <v>7527</v>
      </c>
      <c r="C7529" s="617"/>
      <c r="D7529" s="619"/>
      <c r="E7529" s="620"/>
      <c r="F7529" s="620"/>
      <c r="G7529" s="653"/>
      <c r="H7529" s="536"/>
      <c r="I7529" s="537"/>
      <c r="J7529" s="537"/>
      <c r="K7529" s="618"/>
    </row>
    <row r="7530" spans="2:11" x14ac:dyDescent="0.25">
      <c r="B7530" s="457">
        <f t="shared" si="117"/>
        <v>7528</v>
      </c>
      <c r="C7530" s="617"/>
      <c r="D7530" s="619"/>
      <c r="E7530" s="620"/>
      <c r="F7530" s="620"/>
      <c r="G7530" s="653"/>
      <c r="H7530" s="536"/>
      <c r="I7530" s="537"/>
      <c r="J7530" s="537"/>
      <c r="K7530" s="618"/>
    </row>
    <row r="7531" spans="2:11" x14ac:dyDescent="0.25">
      <c r="B7531" s="457">
        <f t="shared" si="117"/>
        <v>7529</v>
      </c>
      <c r="C7531" s="617"/>
      <c r="D7531" s="619"/>
      <c r="E7531" s="620"/>
      <c r="F7531" s="620"/>
      <c r="G7531" s="653"/>
      <c r="H7531" s="536"/>
      <c r="I7531" s="537"/>
      <c r="J7531" s="537"/>
      <c r="K7531" s="618"/>
    </row>
    <row r="7532" spans="2:11" x14ac:dyDescent="0.25">
      <c r="B7532" s="457">
        <f t="shared" si="117"/>
        <v>7530</v>
      </c>
      <c r="C7532" s="617"/>
      <c r="D7532" s="619"/>
      <c r="E7532" s="620"/>
      <c r="F7532" s="620"/>
      <c r="G7532" s="653"/>
      <c r="H7532" s="536"/>
      <c r="I7532" s="537"/>
      <c r="J7532" s="537"/>
      <c r="K7532" s="618"/>
    </row>
    <row r="7533" spans="2:11" x14ac:dyDescent="0.25">
      <c r="B7533" s="457">
        <f t="shared" si="117"/>
        <v>7531</v>
      </c>
      <c r="C7533" s="617"/>
      <c r="D7533" s="619"/>
      <c r="E7533" s="620"/>
      <c r="F7533" s="620"/>
      <c r="G7533" s="653"/>
      <c r="H7533" s="536"/>
      <c r="I7533" s="537"/>
      <c r="J7533" s="537"/>
      <c r="K7533" s="618"/>
    </row>
    <row r="7534" spans="2:11" x14ac:dyDescent="0.25">
      <c r="B7534" s="457">
        <f t="shared" si="117"/>
        <v>7532</v>
      </c>
      <c r="C7534" s="617"/>
      <c r="D7534" s="619"/>
      <c r="E7534" s="620"/>
      <c r="F7534" s="620"/>
      <c r="G7534" s="653"/>
      <c r="H7534" s="536"/>
      <c r="I7534" s="537"/>
      <c r="J7534" s="537"/>
      <c r="K7534" s="618"/>
    </row>
    <row r="7535" spans="2:11" x14ac:dyDescent="0.25">
      <c r="B7535" s="457">
        <f t="shared" si="117"/>
        <v>7533</v>
      </c>
      <c r="C7535" s="617"/>
      <c r="D7535" s="619"/>
      <c r="E7535" s="620"/>
      <c r="F7535" s="620"/>
      <c r="G7535" s="653"/>
      <c r="H7535" s="536"/>
      <c r="I7535" s="537"/>
      <c r="J7535" s="537"/>
      <c r="K7535" s="618"/>
    </row>
    <row r="7536" spans="2:11" x14ac:dyDescent="0.25">
      <c r="B7536" s="457">
        <f t="shared" si="117"/>
        <v>7534</v>
      </c>
      <c r="C7536" s="617"/>
      <c r="D7536" s="619"/>
      <c r="E7536" s="620"/>
      <c r="F7536" s="620"/>
      <c r="G7536" s="653"/>
      <c r="H7536" s="536"/>
      <c r="I7536" s="537"/>
      <c r="J7536" s="537"/>
      <c r="K7536" s="618"/>
    </row>
    <row r="7537" spans="2:11" x14ac:dyDescent="0.25">
      <c r="B7537" s="457">
        <f t="shared" si="117"/>
        <v>7535</v>
      </c>
      <c r="C7537" s="617"/>
      <c r="D7537" s="619"/>
      <c r="E7537" s="620"/>
      <c r="F7537" s="620"/>
      <c r="G7537" s="653"/>
      <c r="H7537" s="536"/>
      <c r="I7537" s="537"/>
      <c r="J7537" s="537"/>
      <c r="K7537" s="618"/>
    </row>
    <row r="7538" spans="2:11" x14ac:dyDescent="0.25">
      <c r="B7538" s="457">
        <f t="shared" si="117"/>
        <v>7536</v>
      </c>
      <c r="C7538" s="617"/>
      <c r="D7538" s="619"/>
      <c r="E7538" s="620"/>
      <c r="F7538" s="620"/>
      <c r="G7538" s="653"/>
      <c r="H7538" s="536"/>
      <c r="I7538" s="537"/>
      <c r="J7538" s="537"/>
      <c r="K7538" s="618"/>
    </row>
    <row r="7539" spans="2:11" x14ac:dyDescent="0.25">
      <c r="B7539" s="457">
        <f t="shared" si="117"/>
        <v>7537</v>
      </c>
      <c r="C7539" s="617"/>
      <c r="D7539" s="619"/>
      <c r="E7539" s="620"/>
      <c r="F7539" s="620"/>
      <c r="G7539" s="653"/>
      <c r="H7539" s="536"/>
      <c r="I7539" s="537"/>
      <c r="J7539" s="537"/>
      <c r="K7539" s="618"/>
    </row>
    <row r="7540" spans="2:11" x14ac:dyDescent="0.25">
      <c r="B7540" s="457">
        <f t="shared" si="117"/>
        <v>7538</v>
      </c>
      <c r="C7540" s="617"/>
      <c r="D7540" s="619"/>
      <c r="E7540" s="620"/>
      <c r="F7540" s="620"/>
      <c r="G7540" s="653"/>
      <c r="H7540" s="536"/>
      <c r="I7540" s="537"/>
      <c r="J7540" s="537"/>
      <c r="K7540" s="618"/>
    </row>
    <row r="7541" spans="2:11" x14ac:dyDescent="0.25">
      <c r="B7541" s="457">
        <f t="shared" si="117"/>
        <v>7539</v>
      </c>
      <c r="C7541" s="617"/>
      <c r="D7541" s="619"/>
      <c r="E7541" s="620"/>
      <c r="F7541" s="620"/>
      <c r="G7541" s="653"/>
      <c r="H7541" s="536"/>
      <c r="I7541" s="537"/>
      <c r="J7541" s="537"/>
      <c r="K7541" s="618"/>
    </row>
    <row r="7542" spans="2:11" x14ac:dyDescent="0.25">
      <c r="B7542" s="457">
        <f t="shared" si="117"/>
        <v>7540</v>
      </c>
      <c r="C7542" s="617"/>
      <c r="D7542" s="619"/>
      <c r="E7542" s="620"/>
      <c r="F7542" s="620"/>
      <c r="G7542" s="653"/>
      <c r="H7542" s="536"/>
      <c r="I7542" s="537"/>
      <c r="J7542" s="537"/>
      <c r="K7542" s="618"/>
    </row>
    <row r="7543" spans="2:11" x14ac:dyDescent="0.25">
      <c r="B7543" s="457">
        <f t="shared" si="117"/>
        <v>7541</v>
      </c>
      <c r="C7543" s="617"/>
      <c r="D7543" s="619"/>
      <c r="E7543" s="620"/>
      <c r="F7543" s="620"/>
      <c r="G7543" s="653"/>
      <c r="H7543" s="536"/>
      <c r="I7543" s="537"/>
      <c r="J7543" s="537"/>
      <c r="K7543" s="618"/>
    </row>
    <row r="7544" spans="2:11" x14ac:dyDescent="0.25">
      <c r="B7544" s="457">
        <f t="shared" si="117"/>
        <v>7542</v>
      </c>
      <c r="C7544" s="617"/>
      <c r="D7544" s="619"/>
      <c r="E7544" s="620"/>
      <c r="F7544" s="620"/>
      <c r="G7544" s="653"/>
      <c r="H7544" s="536"/>
      <c r="I7544" s="537"/>
      <c r="J7544" s="537"/>
      <c r="K7544" s="618"/>
    </row>
    <row r="7545" spans="2:11" x14ac:dyDescent="0.25">
      <c r="B7545" s="457">
        <f t="shared" ref="B7545:B7608" si="118">ROW()-2</f>
        <v>7543</v>
      </c>
      <c r="C7545" s="617"/>
      <c r="D7545" s="619"/>
      <c r="E7545" s="620"/>
      <c r="F7545" s="620"/>
      <c r="G7545" s="653"/>
      <c r="H7545" s="536"/>
      <c r="I7545" s="537"/>
      <c r="J7545" s="537"/>
      <c r="K7545" s="618"/>
    </row>
    <row r="7546" spans="2:11" x14ac:dyDescent="0.25">
      <c r="B7546" s="457">
        <f t="shared" si="118"/>
        <v>7544</v>
      </c>
      <c r="C7546" s="617"/>
      <c r="D7546" s="619"/>
      <c r="E7546" s="620"/>
      <c r="F7546" s="620"/>
      <c r="G7546" s="653"/>
      <c r="H7546" s="536"/>
      <c r="I7546" s="537"/>
      <c r="J7546" s="537"/>
      <c r="K7546" s="618"/>
    </row>
    <row r="7547" spans="2:11" x14ac:dyDescent="0.25">
      <c r="B7547" s="457">
        <f t="shared" si="118"/>
        <v>7545</v>
      </c>
      <c r="C7547" s="617"/>
      <c r="D7547" s="619"/>
      <c r="E7547" s="620"/>
      <c r="F7547" s="620"/>
      <c r="G7547" s="653"/>
      <c r="H7547" s="536"/>
      <c r="I7547" s="537"/>
      <c r="J7547" s="537"/>
      <c r="K7547" s="618"/>
    </row>
    <row r="7548" spans="2:11" x14ac:dyDescent="0.25">
      <c r="B7548" s="457">
        <f t="shared" si="118"/>
        <v>7546</v>
      </c>
      <c r="C7548" s="617"/>
      <c r="D7548" s="619"/>
      <c r="E7548" s="620"/>
      <c r="F7548" s="620"/>
      <c r="G7548" s="653"/>
      <c r="H7548" s="536"/>
      <c r="I7548" s="537"/>
      <c r="J7548" s="537"/>
      <c r="K7548" s="618"/>
    </row>
    <row r="7549" spans="2:11" x14ac:dyDescent="0.25">
      <c r="B7549" s="457">
        <f t="shared" si="118"/>
        <v>7547</v>
      </c>
      <c r="C7549" s="617"/>
      <c r="D7549" s="619"/>
      <c r="E7549" s="620"/>
      <c r="F7549" s="620"/>
      <c r="G7549" s="653"/>
      <c r="H7549" s="536"/>
      <c r="I7549" s="537"/>
      <c r="J7549" s="537"/>
      <c r="K7549" s="618"/>
    </row>
    <row r="7550" spans="2:11" x14ac:dyDescent="0.25">
      <c r="B7550" s="457">
        <f t="shared" si="118"/>
        <v>7548</v>
      </c>
      <c r="C7550" s="617"/>
      <c r="D7550" s="619"/>
      <c r="E7550" s="620"/>
      <c r="F7550" s="620"/>
      <c r="G7550" s="653"/>
      <c r="H7550" s="536"/>
      <c r="I7550" s="537"/>
      <c r="J7550" s="537"/>
      <c r="K7550" s="618"/>
    </row>
    <row r="7551" spans="2:11" x14ac:dyDescent="0.25">
      <c r="B7551" s="457">
        <f t="shared" si="118"/>
        <v>7549</v>
      </c>
      <c r="C7551" s="617"/>
      <c r="D7551" s="619"/>
      <c r="E7551" s="620"/>
      <c r="F7551" s="620"/>
      <c r="G7551" s="653"/>
      <c r="H7551" s="536"/>
      <c r="I7551" s="537"/>
      <c r="J7551" s="537"/>
      <c r="K7551" s="618"/>
    </row>
    <row r="7552" spans="2:11" x14ac:dyDescent="0.25">
      <c r="B7552" s="457">
        <f t="shared" si="118"/>
        <v>7550</v>
      </c>
      <c r="C7552" s="617"/>
      <c r="D7552" s="619"/>
      <c r="E7552" s="620"/>
      <c r="F7552" s="620"/>
      <c r="G7552" s="653"/>
      <c r="H7552" s="536"/>
      <c r="I7552" s="537"/>
      <c r="J7552" s="537"/>
      <c r="K7552" s="618"/>
    </row>
    <row r="7553" spans="2:11" x14ac:dyDescent="0.25">
      <c r="B7553" s="457">
        <f t="shared" si="118"/>
        <v>7551</v>
      </c>
      <c r="C7553" s="617"/>
      <c r="D7553" s="619"/>
      <c r="E7553" s="620"/>
      <c r="F7553" s="620"/>
      <c r="G7553" s="653"/>
      <c r="H7553" s="536"/>
      <c r="I7553" s="537"/>
      <c r="J7553" s="537"/>
      <c r="K7553" s="618"/>
    </row>
    <row r="7554" spans="2:11" x14ac:dyDescent="0.25">
      <c r="B7554" s="457">
        <f t="shared" si="118"/>
        <v>7552</v>
      </c>
      <c r="C7554" s="617"/>
      <c r="D7554" s="619"/>
      <c r="E7554" s="620"/>
      <c r="F7554" s="620"/>
      <c r="G7554" s="653"/>
      <c r="H7554" s="536"/>
      <c r="I7554" s="537"/>
      <c r="J7554" s="537"/>
      <c r="K7554" s="618"/>
    </row>
    <row r="7555" spans="2:11" x14ac:dyDescent="0.25">
      <c r="B7555" s="457">
        <f t="shared" si="118"/>
        <v>7553</v>
      </c>
      <c r="C7555" s="617"/>
      <c r="D7555" s="619"/>
      <c r="E7555" s="620"/>
      <c r="F7555" s="620"/>
      <c r="G7555" s="653"/>
      <c r="H7555" s="536"/>
      <c r="I7555" s="537"/>
      <c r="J7555" s="537"/>
      <c r="K7555" s="618"/>
    </row>
    <row r="7556" spans="2:11" x14ac:dyDescent="0.25">
      <c r="B7556" s="457">
        <f t="shared" si="118"/>
        <v>7554</v>
      </c>
      <c r="C7556" s="617"/>
      <c r="D7556" s="619"/>
      <c r="E7556" s="620"/>
      <c r="F7556" s="620"/>
      <c r="G7556" s="653"/>
      <c r="H7556" s="536"/>
      <c r="I7556" s="537"/>
      <c r="J7556" s="537"/>
      <c r="K7556" s="618"/>
    </row>
    <row r="7557" spans="2:11" x14ac:dyDescent="0.25">
      <c r="B7557" s="457">
        <f t="shared" si="118"/>
        <v>7555</v>
      </c>
      <c r="C7557" s="617"/>
      <c r="D7557" s="619"/>
      <c r="E7557" s="620"/>
      <c r="F7557" s="620"/>
      <c r="G7557" s="653"/>
      <c r="H7557" s="536"/>
      <c r="I7557" s="537"/>
      <c r="J7557" s="537"/>
      <c r="K7557" s="618"/>
    </row>
    <row r="7558" spans="2:11" x14ac:dyDescent="0.25">
      <c r="B7558" s="457">
        <f t="shared" si="118"/>
        <v>7556</v>
      </c>
      <c r="C7558" s="617"/>
      <c r="D7558" s="619"/>
      <c r="E7558" s="620"/>
      <c r="F7558" s="620"/>
      <c r="G7558" s="653"/>
      <c r="H7558" s="536"/>
      <c r="I7558" s="537"/>
      <c r="J7558" s="537"/>
      <c r="K7558" s="618"/>
    </row>
    <row r="7559" spans="2:11" x14ac:dyDescent="0.25">
      <c r="B7559" s="457">
        <f t="shared" si="118"/>
        <v>7557</v>
      </c>
      <c r="C7559" s="617"/>
      <c r="D7559" s="619"/>
      <c r="E7559" s="620"/>
      <c r="F7559" s="620"/>
      <c r="G7559" s="653"/>
      <c r="H7559" s="536"/>
      <c r="I7559" s="537"/>
      <c r="J7559" s="537"/>
      <c r="K7559" s="618"/>
    </row>
    <row r="7560" spans="2:11" x14ac:dyDescent="0.25">
      <c r="B7560" s="457">
        <f t="shared" si="118"/>
        <v>7558</v>
      </c>
      <c r="C7560" s="617"/>
      <c r="D7560" s="619"/>
      <c r="E7560" s="620"/>
      <c r="F7560" s="620"/>
      <c r="G7560" s="653"/>
      <c r="H7560" s="536"/>
      <c r="I7560" s="537"/>
      <c r="J7560" s="537"/>
      <c r="K7560" s="618"/>
    </row>
    <row r="7561" spans="2:11" x14ac:dyDescent="0.25">
      <c r="B7561" s="457">
        <f t="shared" si="118"/>
        <v>7559</v>
      </c>
      <c r="C7561" s="617"/>
      <c r="D7561" s="619"/>
      <c r="E7561" s="620"/>
      <c r="F7561" s="620"/>
      <c r="G7561" s="653"/>
      <c r="H7561" s="536"/>
      <c r="I7561" s="537"/>
      <c r="J7561" s="537"/>
      <c r="K7561" s="618"/>
    </row>
    <row r="7562" spans="2:11" x14ac:dyDescent="0.25">
      <c r="B7562" s="457">
        <f t="shared" si="118"/>
        <v>7560</v>
      </c>
      <c r="C7562" s="617"/>
      <c r="D7562" s="619"/>
      <c r="E7562" s="620"/>
      <c r="F7562" s="620"/>
      <c r="G7562" s="653"/>
      <c r="H7562" s="536"/>
      <c r="I7562" s="537"/>
      <c r="J7562" s="537"/>
      <c r="K7562" s="618"/>
    </row>
    <row r="7563" spans="2:11" x14ac:dyDescent="0.25">
      <c r="B7563" s="457">
        <f t="shared" si="118"/>
        <v>7561</v>
      </c>
      <c r="C7563" s="617"/>
      <c r="D7563" s="619"/>
      <c r="E7563" s="620"/>
      <c r="F7563" s="620"/>
      <c r="G7563" s="653"/>
      <c r="H7563" s="536"/>
      <c r="I7563" s="537"/>
      <c r="J7563" s="537"/>
      <c r="K7563" s="618"/>
    </row>
    <row r="7564" spans="2:11" x14ac:dyDescent="0.25">
      <c r="B7564" s="457">
        <f t="shared" si="118"/>
        <v>7562</v>
      </c>
      <c r="C7564" s="617"/>
      <c r="D7564" s="619"/>
      <c r="E7564" s="620"/>
      <c r="F7564" s="620"/>
      <c r="G7564" s="653"/>
      <c r="H7564" s="536"/>
      <c r="I7564" s="537"/>
      <c r="J7564" s="537"/>
      <c r="K7564" s="618"/>
    </row>
    <row r="7565" spans="2:11" x14ac:dyDescent="0.25">
      <c r="B7565" s="457">
        <f t="shared" si="118"/>
        <v>7563</v>
      </c>
      <c r="C7565" s="617"/>
      <c r="D7565" s="619"/>
      <c r="E7565" s="620"/>
      <c r="F7565" s="620"/>
      <c r="G7565" s="653"/>
      <c r="H7565" s="536"/>
      <c r="I7565" s="537"/>
      <c r="J7565" s="537"/>
      <c r="K7565" s="618"/>
    </row>
    <row r="7566" spans="2:11" x14ac:dyDescent="0.25">
      <c r="B7566" s="457">
        <f t="shared" si="118"/>
        <v>7564</v>
      </c>
      <c r="C7566" s="617"/>
      <c r="D7566" s="619"/>
      <c r="E7566" s="620"/>
      <c r="F7566" s="620"/>
      <c r="G7566" s="653"/>
      <c r="H7566" s="536"/>
      <c r="I7566" s="537"/>
      <c r="J7566" s="537"/>
      <c r="K7566" s="618"/>
    </row>
    <row r="7567" spans="2:11" x14ac:dyDescent="0.25">
      <c r="B7567" s="457">
        <f t="shared" si="118"/>
        <v>7565</v>
      </c>
      <c r="C7567" s="617"/>
      <c r="D7567" s="619"/>
      <c r="E7567" s="620"/>
      <c r="F7567" s="620"/>
      <c r="G7567" s="653"/>
      <c r="H7567" s="536"/>
      <c r="I7567" s="537"/>
      <c r="J7567" s="537"/>
      <c r="K7567" s="618"/>
    </row>
    <row r="7568" spans="2:11" x14ac:dyDescent="0.25">
      <c r="B7568" s="457">
        <f t="shared" si="118"/>
        <v>7566</v>
      </c>
      <c r="C7568" s="617"/>
      <c r="D7568" s="619"/>
      <c r="E7568" s="620"/>
      <c r="F7568" s="620"/>
      <c r="G7568" s="653"/>
      <c r="H7568" s="536"/>
      <c r="I7568" s="537"/>
      <c r="J7568" s="537"/>
      <c r="K7568" s="618"/>
    </row>
    <row r="7569" spans="2:11" x14ac:dyDescent="0.25">
      <c r="B7569" s="457">
        <f t="shared" si="118"/>
        <v>7567</v>
      </c>
      <c r="C7569" s="617"/>
      <c r="D7569" s="619"/>
      <c r="E7569" s="620"/>
      <c r="F7569" s="620"/>
      <c r="G7569" s="653"/>
      <c r="H7569" s="536"/>
      <c r="I7569" s="537"/>
      <c r="J7569" s="537"/>
      <c r="K7569" s="618"/>
    </row>
    <row r="7570" spans="2:11" x14ac:dyDescent="0.25">
      <c r="B7570" s="457">
        <f t="shared" si="118"/>
        <v>7568</v>
      </c>
      <c r="C7570" s="617"/>
      <c r="D7570" s="619"/>
      <c r="E7570" s="620"/>
      <c r="F7570" s="620"/>
      <c r="G7570" s="653"/>
      <c r="H7570" s="536"/>
      <c r="I7570" s="537"/>
      <c r="J7570" s="537"/>
      <c r="K7570" s="618"/>
    </row>
    <row r="7571" spans="2:11" x14ac:dyDescent="0.25">
      <c r="B7571" s="457">
        <f t="shared" si="118"/>
        <v>7569</v>
      </c>
      <c r="C7571" s="617"/>
      <c r="D7571" s="619"/>
      <c r="E7571" s="620"/>
      <c r="F7571" s="620"/>
      <c r="G7571" s="653"/>
      <c r="H7571" s="536"/>
      <c r="I7571" s="537"/>
      <c r="J7571" s="537"/>
      <c r="K7571" s="618"/>
    </row>
    <row r="7572" spans="2:11" x14ac:dyDescent="0.25">
      <c r="B7572" s="457">
        <f t="shared" si="118"/>
        <v>7570</v>
      </c>
      <c r="C7572" s="617"/>
      <c r="D7572" s="619"/>
      <c r="E7572" s="620"/>
      <c r="F7572" s="620"/>
      <c r="G7572" s="653"/>
      <c r="H7572" s="536"/>
      <c r="I7572" s="537"/>
      <c r="J7572" s="537"/>
      <c r="K7572" s="618"/>
    </row>
    <row r="7573" spans="2:11" x14ac:dyDescent="0.25">
      <c r="B7573" s="457">
        <f t="shared" si="118"/>
        <v>7571</v>
      </c>
      <c r="C7573" s="617"/>
      <c r="D7573" s="619"/>
      <c r="E7573" s="620"/>
      <c r="F7573" s="620"/>
      <c r="G7573" s="653"/>
      <c r="H7573" s="536"/>
      <c r="I7573" s="537"/>
      <c r="J7573" s="537"/>
      <c r="K7573" s="618"/>
    </row>
    <row r="7574" spans="2:11" x14ac:dyDescent="0.25">
      <c r="B7574" s="457">
        <f t="shared" si="118"/>
        <v>7572</v>
      </c>
      <c r="C7574" s="617"/>
      <c r="D7574" s="619"/>
      <c r="E7574" s="620"/>
      <c r="F7574" s="620"/>
      <c r="G7574" s="653"/>
      <c r="H7574" s="536"/>
      <c r="I7574" s="537"/>
      <c r="J7574" s="537"/>
      <c r="K7574" s="618"/>
    </row>
    <row r="7575" spans="2:11" x14ac:dyDescent="0.25">
      <c r="B7575" s="457">
        <f t="shared" si="118"/>
        <v>7573</v>
      </c>
      <c r="C7575" s="617"/>
      <c r="D7575" s="619"/>
      <c r="E7575" s="620"/>
      <c r="F7575" s="620"/>
      <c r="G7575" s="653"/>
      <c r="H7575" s="536"/>
      <c r="I7575" s="537"/>
      <c r="J7575" s="537"/>
      <c r="K7575" s="618"/>
    </row>
    <row r="7576" spans="2:11" x14ac:dyDescent="0.25">
      <c r="B7576" s="457">
        <f t="shared" si="118"/>
        <v>7574</v>
      </c>
      <c r="C7576" s="617"/>
      <c r="D7576" s="619"/>
      <c r="E7576" s="620"/>
      <c r="F7576" s="620"/>
      <c r="G7576" s="653"/>
      <c r="H7576" s="536"/>
      <c r="I7576" s="537"/>
      <c r="J7576" s="537"/>
      <c r="K7576" s="618"/>
    </row>
    <row r="7577" spans="2:11" x14ac:dyDescent="0.25">
      <c r="B7577" s="457">
        <f t="shared" si="118"/>
        <v>7575</v>
      </c>
      <c r="C7577" s="617"/>
      <c r="D7577" s="619"/>
      <c r="E7577" s="620"/>
      <c r="F7577" s="620"/>
      <c r="G7577" s="653"/>
      <c r="H7577" s="536"/>
      <c r="I7577" s="537"/>
      <c r="J7577" s="537"/>
      <c r="K7577" s="618"/>
    </row>
    <row r="7578" spans="2:11" x14ac:dyDescent="0.25">
      <c r="B7578" s="457">
        <f t="shared" si="118"/>
        <v>7576</v>
      </c>
      <c r="C7578" s="617"/>
      <c r="D7578" s="619"/>
      <c r="E7578" s="620"/>
      <c r="F7578" s="620"/>
      <c r="G7578" s="653"/>
      <c r="H7578" s="536"/>
      <c r="I7578" s="537"/>
      <c r="J7578" s="537"/>
      <c r="K7578" s="618"/>
    </row>
    <row r="7579" spans="2:11" x14ac:dyDescent="0.25">
      <c r="B7579" s="457">
        <f t="shared" si="118"/>
        <v>7577</v>
      </c>
      <c r="C7579" s="617"/>
      <c r="D7579" s="619"/>
      <c r="E7579" s="620"/>
      <c r="F7579" s="620"/>
      <c r="G7579" s="653"/>
      <c r="H7579" s="536"/>
      <c r="I7579" s="537"/>
      <c r="J7579" s="537"/>
      <c r="K7579" s="618"/>
    </row>
    <row r="7580" spans="2:11" x14ac:dyDescent="0.25">
      <c r="B7580" s="457">
        <f t="shared" si="118"/>
        <v>7578</v>
      </c>
      <c r="C7580" s="617"/>
      <c r="D7580" s="619"/>
      <c r="E7580" s="620"/>
      <c r="F7580" s="620"/>
      <c r="G7580" s="653"/>
      <c r="H7580" s="536"/>
      <c r="I7580" s="537"/>
      <c r="J7580" s="537"/>
      <c r="K7580" s="618"/>
    </row>
    <row r="7581" spans="2:11" x14ac:dyDescent="0.25">
      <c r="B7581" s="457">
        <f t="shared" si="118"/>
        <v>7579</v>
      </c>
      <c r="C7581" s="617"/>
      <c r="D7581" s="619"/>
      <c r="E7581" s="620"/>
      <c r="F7581" s="620"/>
      <c r="G7581" s="653"/>
      <c r="H7581" s="536"/>
      <c r="I7581" s="537"/>
      <c r="J7581" s="537"/>
      <c r="K7581" s="618"/>
    </row>
    <row r="7582" spans="2:11" x14ac:dyDescent="0.25">
      <c r="B7582" s="457">
        <f t="shared" si="118"/>
        <v>7580</v>
      </c>
      <c r="C7582" s="617"/>
      <c r="D7582" s="619"/>
      <c r="E7582" s="620"/>
      <c r="F7582" s="620"/>
      <c r="G7582" s="653"/>
      <c r="H7582" s="536"/>
      <c r="I7582" s="537"/>
      <c r="J7582" s="537"/>
      <c r="K7582" s="618"/>
    </row>
    <row r="7583" spans="2:11" x14ac:dyDescent="0.25">
      <c r="B7583" s="457">
        <f t="shared" si="118"/>
        <v>7581</v>
      </c>
      <c r="C7583" s="617"/>
      <c r="D7583" s="619"/>
      <c r="E7583" s="620"/>
      <c r="F7583" s="620"/>
      <c r="G7583" s="653"/>
      <c r="H7583" s="536"/>
      <c r="I7583" s="537"/>
      <c r="J7583" s="537"/>
      <c r="K7583" s="618"/>
    </row>
    <row r="7584" spans="2:11" x14ac:dyDescent="0.25">
      <c r="B7584" s="457">
        <f t="shared" si="118"/>
        <v>7582</v>
      </c>
      <c r="C7584" s="617"/>
      <c r="D7584" s="619"/>
      <c r="E7584" s="620"/>
      <c r="F7584" s="620"/>
      <c r="G7584" s="653"/>
      <c r="H7584" s="536"/>
      <c r="I7584" s="537"/>
      <c r="J7584" s="537"/>
      <c r="K7584" s="618"/>
    </row>
    <row r="7585" spans="2:11" x14ac:dyDescent="0.25">
      <c r="B7585" s="457">
        <f t="shared" si="118"/>
        <v>7583</v>
      </c>
      <c r="C7585" s="617"/>
      <c r="D7585" s="619"/>
      <c r="E7585" s="620"/>
      <c r="F7585" s="620"/>
      <c r="G7585" s="653"/>
      <c r="H7585" s="536"/>
      <c r="I7585" s="537"/>
      <c r="J7585" s="537"/>
      <c r="K7585" s="618"/>
    </row>
    <row r="7586" spans="2:11" x14ac:dyDescent="0.25">
      <c r="B7586" s="457">
        <f t="shared" si="118"/>
        <v>7584</v>
      </c>
      <c r="C7586" s="617"/>
      <c r="D7586" s="619"/>
      <c r="E7586" s="620"/>
      <c r="F7586" s="620"/>
      <c r="G7586" s="653"/>
      <c r="H7586" s="536"/>
      <c r="I7586" s="537"/>
      <c r="J7586" s="537"/>
      <c r="K7586" s="618"/>
    </row>
    <row r="7587" spans="2:11" x14ac:dyDescent="0.25">
      <c r="B7587" s="457">
        <f t="shared" si="118"/>
        <v>7585</v>
      </c>
      <c r="C7587" s="617"/>
      <c r="D7587" s="619"/>
      <c r="E7587" s="620"/>
      <c r="F7587" s="620"/>
      <c r="G7587" s="653"/>
      <c r="H7587" s="536"/>
      <c r="I7587" s="537"/>
      <c r="J7587" s="537"/>
      <c r="K7587" s="618"/>
    </row>
    <row r="7588" spans="2:11" x14ac:dyDescent="0.25">
      <c r="B7588" s="457">
        <f t="shared" si="118"/>
        <v>7586</v>
      </c>
      <c r="C7588" s="617"/>
      <c r="D7588" s="619"/>
      <c r="E7588" s="620"/>
      <c r="F7588" s="620"/>
      <c r="G7588" s="653"/>
      <c r="H7588" s="536"/>
      <c r="I7588" s="537"/>
      <c r="J7588" s="537"/>
      <c r="K7588" s="618"/>
    </row>
    <row r="7589" spans="2:11" x14ac:dyDescent="0.25">
      <c r="B7589" s="457">
        <f t="shared" si="118"/>
        <v>7587</v>
      </c>
      <c r="C7589" s="617"/>
      <c r="D7589" s="619"/>
      <c r="E7589" s="620"/>
      <c r="F7589" s="620"/>
      <c r="G7589" s="653"/>
      <c r="H7589" s="536"/>
      <c r="I7589" s="537"/>
      <c r="J7589" s="537"/>
      <c r="K7589" s="618"/>
    </row>
    <row r="7590" spans="2:11" x14ac:dyDescent="0.25">
      <c r="B7590" s="457">
        <f t="shared" si="118"/>
        <v>7588</v>
      </c>
      <c r="C7590" s="617"/>
      <c r="D7590" s="619"/>
      <c r="E7590" s="620"/>
      <c r="F7590" s="620"/>
      <c r="G7590" s="653"/>
      <c r="H7590" s="536"/>
      <c r="I7590" s="537"/>
      <c r="J7590" s="537"/>
      <c r="K7590" s="618"/>
    </row>
    <row r="7591" spans="2:11" x14ac:dyDescent="0.25">
      <c r="B7591" s="457">
        <f t="shared" si="118"/>
        <v>7589</v>
      </c>
      <c r="C7591" s="617"/>
      <c r="D7591" s="619"/>
      <c r="E7591" s="620"/>
      <c r="F7591" s="620"/>
      <c r="G7591" s="653"/>
      <c r="H7591" s="536"/>
      <c r="I7591" s="537"/>
      <c r="J7591" s="537"/>
      <c r="K7591" s="618"/>
    </row>
    <row r="7592" spans="2:11" x14ac:dyDescent="0.25">
      <c r="B7592" s="457">
        <f t="shared" si="118"/>
        <v>7590</v>
      </c>
      <c r="C7592" s="617"/>
      <c r="D7592" s="619"/>
      <c r="E7592" s="620"/>
      <c r="F7592" s="620"/>
      <c r="G7592" s="653"/>
      <c r="H7592" s="536"/>
      <c r="I7592" s="537"/>
      <c r="J7592" s="537"/>
      <c r="K7592" s="618"/>
    </row>
    <row r="7593" spans="2:11" x14ac:dyDescent="0.25">
      <c r="B7593" s="457">
        <f t="shared" si="118"/>
        <v>7591</v>
      </c>
      <c r="C7593" s="617"/>
      <c r="D7593" s="619"/>
      <c r="E7593" s="620"/>
      <c r="F7593" s="620"/>
      <c r="G7593" s="653"/>
      <c r="H7593" s="536"/>
      <c r="I7593" s="537"/>
      <c r="J7593" s="537"/>
      <c r="K7593" s="618"/>
    </row>
    <row r="7594" spans="2:11" x14ac:dyDescent="0.25">
      <c r="B7594" s="457">
        <f t="shared" si="118"/>
        <v>7592</v>
      </c>
      <c r="C7594" s="617"/>
      <c r="D7594" s="619"/>
      <c r="E7594" s="620"/>
      <c r="F7594" s="620"/>
      <c r="G7594" s="653"/>
      <c r="H7594" s="536"/>
      <c r="I7594" s="537"/>
      <c r="J7594" s="537"/>
      <c r="K7594" s="618"/>
    </row>
    <row r="7595" spans="2:11" x14ac:dyDescent="0.25">
      <c r="B7595" s="457">
        <f t="shared" si="118"/>
        <v>7593</v>
      </c>
      <c r="C7595" s="617"/>
      <c r="D7595" s="619"/>
      <c r="E7595" s="620"/>
      <c r="F7595" s="620"/>
      <c r="G7595" s="653"/>
      <c r="H7595" s="536"/>
      <c r="I7595" s="537"/>
      <c r="J7595" s="537"/>
      <c r="K7595" s="618"/>
    </row>
    <row r="7596" spans="2:11" x14ac:dyDescent="0.25">
      <c r="B7596" s="457">
        <f t="shared" si="118"/>
        <v>7594</v>
      </c>
      <c r="C7596" s="617"/>
      <c r="D7596" s="619"/>
      <c r="E7596" s="620"/>
      <c r="F7596" s="620"/>
      <c r="G7596" s="653"/>
      <c r="H7596" s="536"/>
      <c r="I7596" s="537"/>
      <c r="J7596" s="537"/>
      <c r="K7596" s="618"/>
    </row>
    <row r="7597" spans="2:11" x14ac:dyDescent="0.25">
      <c r="B7597" s="457">
        <f t="shared" si="118"/>
        <v>7595</v>
      </c>
      <c r="C7597" s="617"/>
      <c r="D7597" s="619"/>
      <c r="E7597" s="620"/>
      <c r="F7597" s="620"/>
      <c r="G7597" s="653"/>
      <c r="H7597" s="536"/>
      <c r="I7597" s="537"/>
      <c r="J7597" s="537"/>
      <c r="K7597" s="618"/>
    </row>
    <row r="7598" spans="2:11" x14ac:dyDescent="0.25">
      <c r="B7598" s="457">
        <f t="shared" si="118"/>
        <v>7596</v>
      </c>
      <c r="C7598" s="617"/>
      <c r="D7598" s="619"/>
      <c r="E7598" s="620"/>
      <c r="F7598" s="620"/>
      <c r="G7598" s="653"/>
      <c r="H7598" s="536"/>
      <c r="I7598" s="537"/>
      <c r="J7598" s="537"/>
      <c r="K7598" s="618"/>
    </row>
    <row r="7599" spans="2:11" x14ac:dyDescent="0.25">
      <c r="B7599" s="457">
        <f t="shared" si="118"/>
        <v>7597</v>
      </c>
      <c r="C7599" s="617"/>
      <c r="D7599" s="619"/>
      <c r="E7599" s="620"/>
      <c r="F7599" s="620"/>
      <c r="G7599" s="653"/>
      <c r="H7599" s="536"/>
      <c r="I7599" s="537"/>
      <c r="J7599" s="537"/>
      <c r="K7599" s="618"/>
    </row>
    <row r="7600" spans="2:11" x14ac:dyDescent="0.25">
      <c r="B7600" s="457">
        <f t="shared" si="118"/>
        <v>7598</v>
      </c>
      <c r="C7600" s="617"/>
      <c r="D7600" s="619"/>
      <c r="E7600" s="620"/>
      <c r="F7600" s="620"/>
      <c r="G7600" s="653"/>
      <c r="H7600" s="536"/>
      <c r="I7600" s="537"/>
      <c r="J7600" s="537"/>
      <c r="K7600" s="618"/>
    </row>
    <row r="7601" spans="2:11" x14ac:dyDescent="0.25">
      <c r="B7601" s="457">
        <f t="shared" si="118"/>
        <v>7599</v>
      </c>
      <c r="C7601" s="617"/>
      <c r="D7601" s="619"/>
      <c r="E7601" s="620"/>
      <c r="F7601" s="620"/>
      <c r="G7601" s="653"/>
      <c r="H7601" s="536"/>
      <c r="I7601" s="537"/>
      <c r="J7601" s="537"/>
      <c r="K7601" s="618"/>
    </row>
    <row r="7602" spans="2:11" x14ac:dyDescent="0.25">
      <c r="B7602" s="457">
        <f t="shared" si="118"/>
        <v>7600</v>
      </c>
      <c r="C7602" s="617"/>
      <c r="D7602" s="619"/>
      <c r="E7602" s="620"/>
      <c r="F7602" s="620"/>
      <c r="G7602" s="653"/>
      <c r="H7602" s="536"/>
      <c r="I7602" s="537"/>
      <c r="J7602" s="537"/>
      <c r="K7602" s="618"/>
    </row>
    <row r="7603" spans="2:11" x14ac:dyDescent="0.25">
      <c r="B7603" s="457">
        <f t="shared" si="118"/>
        <v>7601</v>
      </c>
      <c r="C7603" s="617"/>
      <c r="D7603" s="619"/>
      <c r="E7603" s="620"/>
      <c r="F7603" s="620"/>
      <c r="G7603" s="653"/>
      <c r="H7603" s="536"/>
      <c r="I7603" s="537"/>
      <c r="J7603" s="537"/>
      <c r="K7603" s="618"/>
    </row>
    <row r="7604" spans="2:11" x14ac:dyDescent="0.25">
      <c r="B7604" s="457">
        <f t="shared" si="118"/>
        <v>7602</v>
      </c>
      <c r="C7604" s="617"/>
      <c r="D7604" s="619"/>
      <c r="E7604" s="620"/>
      <c r="F7604" s="620"/>
      <c r="G7604" s="653"/>
      <c r="H7604" s="536"/>
      <c r="I7604" s="537"/>
      <c r="J7604" s="537"/>
      <c r="K7604" s="618"/>
    </row>
    <row r="7605" spans="2:11" x14ac:dyDescent="0.25">
      <c r="B7605" s="457">
        <f t="shared" si="118"/>
        <v>7603</v>
      </c>
      <c r="C7605" s="617"/>
      <c r="D7605" s="619"/>
      <c r="E7605" s="620"/>
      <c r="F7605" s="620"/>
      <c r="G7605" s="653"/>
      <c r="H7605" s="536"/>
      <c r="I7605" s="537"/>
      <c r="J7605" s="537"/>
      <c r="K7605" s="618"/>
    </row>
    <row r="7606" spans="2:11" x14ac:dyDescent="0.25">
      <c r="B7606" s="457">
        <f t="shared" si="118"/>
        <v>7604</v>
      </c>
      <c r="C7606" s="617"/>
      <c r="D7606" s="619"/>
      <c r="E7606" s="620"/>
      <c r="F7606" s="620"/>
      <c r="G7606" s="653"/>
      <c r="H7606" s="536"/>
      <c r="I7606" s="537"/>
      <c r="J7606" s="537"/>
      <c r="K7606" s="618"/>
    </row>
    <row r="7607" spans="2:11" x14ac:dyDescent="0.25">
      <c r="B7607" s="457">
        <f t="shared" si="118"/>
        <v>7605</v>
      </c>
      <c r="C7607" s="617"/>
      <c r="D7607" s="619"/>
      <c r="E7607" s="620"/>
      <c r="F7607" s="620"/>
      <c r="G7607" s="653"/>
      <c r="H7607" s="536"/>
      <c r="I7607" s="537"/>
      <c r="J7607" s="537"/>
      <c r="K7607" s="618"/>
    </row>
    <row r="7608" spans="2:11" x14ac:dyDescent="0.25">
      <c r="B7608" s="457">
        <f t="shared" si="118"/>
        <v>7606</v>
      </c>
      <c r="C7608" s="617"/>
      <c r="D7608" s="619"/>
      <c r="E7608" s="620"/>
      <c r="F7608" s="620"/>
      <c r="G7608" s="653"/>
      <c r="H7608" s="536"/>
      <c r="I7608" s="537"/>
      <c r="J7608" s="537"/>
      <c r="K7608" s="618"/>
    </row>
    <row r="7609" spans="2:11" x14ac:dyDescent="0.25">
      <c r="B7609" s="457">
        <f t="shared" ref="B7609:B7672" si="119">ROW()-2</f>
        <v>7607</v>
      </c>
      <c r="C7609" s="617"/>
      <c r="D7609" s="619"/>
      <c r="E7609" s="620"/>
      <c r="F7609" s="620"/>
      <c r="G7609" s="653"/>
      <c r="H7609" s="536"/>
      <c r="I7609" s="537"/>
      <c r="J7609" s="537"/>
      <c r="K7609" s="618"/>
    </row>
    <row r="7610" spans="2:11" x14ac:dyDescent="0.25">
      <c r="B7610" s="457">
        <f t="shared" si="119"/>
        <v>7608</v>
      </c>
      <c r="C7610" s="617"/>
      <c r="D7610" s="619"/>
      <c r="E7610" s="620"/>
      <c r="F7610" s="620"/>
      <c r="G7610" s="653"/>
      <c r="H7610" s="536"/>
      <c r="I7610" s="537"/>
      <c r="J7610" s="537"/>
      <c r="K7610" s="618"/>
    </row>
    <row r="7611" spans="2:11" x14ac:dyDescent="0.25">
      <c r="B7611" s="457">
        <f t="shared" si="119"/>
        <v>7609</v>
      </c>
      <c r="C7611" s="617"/>
      <c r="D7611" s="619"/>
      <c r="E7611" s="620"/>
      <c r="F7611" s="620"/>
      <c r="G7611" s="653"/>
      <c r="H7611" s="536"/>
      <c r="I7611" s="537"/>
      <c r="J7611" s="537"/>
      <c r="K7611" s="618"/>
    </row>
    <row r="7612" spans="2:11" x14ac:dyDescent="0.25">
      <c r="B7612" s="457">
        <f t="shared" si="119"/>
        <v>7610</v>
      </c>
      <c r="C7612" s="617"/>
      <c r="D7612" s="619"/>
      <c r="E7612" s="620"/>
      <c r="F7612" s="620"/>
      <c r="G7612" s="653"/>
      <c r="H7612" s="536"/>
      <c r="I7612" s="537"/>
      <c r="J7612" s="537"/>
      <c r="K7612" s="618"/>
    </row>
    <row r="7613" spans="2:11" x14ac:dyDescent="0.25">
      <c r="B7613" s="457">
        <f t="shared" si="119"/>
        <v>7611</v>
      </c>
      <c r="C7613" s="617"/>
      <c r="D7613" s="619"/>
      <c r="E7613" s="620"/>
      <c r="F7613" s="620"/>
      <c r="G7613" s="653"/>
      <c r="H7613" s="536"/>
      <c r="I7613" s="537"/>
      <c r="J7613" s="537"/>
      <c r="K7613" s="618"/>
    </row>
    <row r="7614" spans="2:11" x14ac:dyDescent="0.25">
      <c r="B7614" s="457">
        <f t="shared" si="119"/>
        <v>7612</v>
      </c>
      <c r="C7614" s="617"/>
      <c r="D7614" s="619"/>
      <c r="E7614" s="620"/>
      <c r="F7614" s="620"/>
      <c r="G7614" s="653"/>
      <c r="H7614" s="536"/>
      <c r="I7614" s="537"/>
      <c r="J7614" s="537"/>
      <c r="K7614" s="618"/>
    </row>
    <row r="7615" spans="2:11" x14ac:dyDescent="0.25">
      <c r="B7615" s="457">
        <f t="shared" si="119"/>
        <v>7613</v>
      </c>
      <c r="C7615" s="617"/>
      <c r="D7615" s="619"/>
      <c r="E7615" s="620"/>
      <c r="F7615" s="620"/>
      <c r="G7615" s="653"/>
      <c r="H7615" s="536"/>
      <c r="I7615" s="537"/>
      <c r="J7615" s="537"/>
      <c r="K7615" s="618"/>
    </row>
    <row r="7616" spans="2:11" x14ac:dyDescent="0.25">
      <c r="B7616" s="457">
        <f t="shared" si="119"/>
        <v>7614</v>
      </c>
      <c r="C7616" s="617"/>
      <c r="D7616" s="619"/>
      <c r="E7616" s="620"/>
      <c r="F7616" s="620"/>
      <c r="G7616" s="653"/>
      <c r="H7616" s="536"/>
      <c r="I7616" s="537"/>
      <c r="J7616" s="537"/>
      <c r="K7616" s="618"/>
    </row>
    <row r="7617" spans="2:11" x14ac:dyDescent="0.25">
      <c r="B7617" s="457">
        <f t="shared" si="119"/>
        <v>7615</v>
      </c>
      <c r="C7617" s="617"/>
      <c r="D7617" s="619"/>
      <c r="E7617" s="620"/>
      <c r="F7617" s="620"/>
      <c r="G7617" s="653"/>
      <c r="H7617" s="536"/>
      <c r="I7617" s="537"/>
      <c r="J7617" s="537"/>
      <c r="K7617" s="618"/>
    </row>
    <row r="7618" spans="2:11" x14ac:dyDescent="0.25">
      <c r="B7618" s="457">
        <f t="shared" si="119"/>
        <v>7616</v>
      </c>
      <c r="C7618" s="617"/>
      <c r="D7618" s="619"/>
      <c r="E7618" s="620"/>
      <c r="F7618" s="620"/>
      <c r="G7618" s="653"/>
      <c r="H7618" s="536"/>
      <c r="I7618" s="537"/>
      <c r="J7618" s="537"/>
      <c r="K7618" s="618"/>
    </row>
    <row r="7619" spans="2:11" x14ac:dyDescent="0.25">
      <c r="B7619" s="457">
        <f t="shared" si="119"/>
        <v>7617</v>
      </c>
      <c r="C7619" s="617"/>
      <c r="D7619" s="619"/>
      <c r="E7619" s="620"/>
      <c r="F7619" s="620"/>
      <c r="G7619" s="653"/>
      <c r="H7619" s="536"/>
      <c r="I7619" s="537"/>
      <c r="J7619" s="537"/>
      <c r="K7619" s="618"/>
    </row>
    <row r="7620" spans="2:11" x14ac:dyDescent="0.25">
      <c r="B7620" s="457">
        <f t="shared" si="119"/>
        <v>7618</v>
      </c>
      <c r="C7620" s="617"/>
      <c r="D7620" s="619"/>
      <c r="E7620" s="620"/>
      <c r="F7620" s="620"/>
      <c r="G7620" s="653"/>
      <c r="H7620" s="536"/>
      <c r="I7620" s="537"/>
      <c r="J7620" s="537"/>
      <c r="K7620" s="618"/>
    </row>
    <row r="7621" spans="2:11" x14ac:dyDescent="0.25">
      <c r="B7621" s="457">
        <f t="shared" si="119"/>
        <v>7619</v>
      </c>
      <c r="C7621" s="617"/>
      <c r="D7621" s="619"/>
      <c r="E7621" s="620"/>
      <c r="F7621" s="620"/>
      <c r="G7621" s="653"/>
      <c r="H7621" s="536"/>
      <c r="I7621" s="537"/>
      <c r="J7621" s="537"/>
      <c r="K7621" s="618"/>
    </row>
    <row r="7622" spans="2:11" x14ac:dyDescent="0.25">
      <c r="B7622" s="457">
        <f t="shared" si="119"/>
        <v>7620</v>
      </c>
      <c r="C7622" s="617"/>
      <c r="D7622" s="619"/>
      <c r="E7622" s="620"/>
      <c r="F7622" s="620"/>
      <c r="G7622" s="653"/>
      <c r="H7622" s="536"/>
      <c r="I7622" s="537"/>
      <c r="J7622" s="537"/>
      <c r="K7622" s="618"/>
    </row>
    <row r="7623" spans="2:11" x14ac:dyDescent="0.25">
      <c r="B7623" s="457">
        <f t="shared" si="119"/>
        <v>7621</v>
      </c>
      <c r="C7623" s="617"/>
      <c r="D7623" s="619"/>
      <c r="E7623" s="620"/>
      <c r="F7623" s="620"/>
      <c r="G7623" s="653"/>
      <c r="H7623" s="536"/>
      <c r="I7623" s="537"/>
      <c r="J7623" s="537"/>
      <c r="K7623" s="618"/>
    </row>
    <row r="7624" spans="2:11" x14ac:dyDescent="0.25">
      <c r="B7624" s="457">
        <f t="shared" si="119"/>
        <v>7622</v>
      </c>
      <c r="C7624" s="617"/>
      <c r="D7624" s="619"/>
      <c r="E7624" s="620"/>
      <c r="F7624" s="620"/>
      <c r="G7624" s="653"/>
      <c r="H7624" s="536"/>
      <c r="I7624" s="537"/>
      <c r="J7624" s="537"/>
      <c r="K7624" s="618"/>
    </row>
    <row r="7625" spans="2:11" x14ac:dyDescent="0.25">
      <c r="B7625" s="457">
        <f t="shared" si="119"/>
        <v>7623</v>
      </c>
      <c r="C7625" s="617"/>
      <c r="D7625" s="619"/>
      <c r="E7625" s="620"/>
      <c r="F7625" s="620"/>
      <c r="G7625" s="653"/>
      <c r="H7625" s="536"/>
      <c r="I7625" s="537"/>
      <c r="J7625" s="537"/>
      <c r="K7625" s="618"/>
    </row>
    <row r="7626" spans="2:11" x14ac:dyDescent="0.25">
      <c r="B7626" s="457">
        <f t="shared" si="119"/>
        <v>7624</v>
      </c>
      <c r="C7626" s="617"/>
      <c r="D7626" s="619"/>
      <c r="E7626" s="620"/>
      <c r="F7626" s="620"/>
      <c r="G7626" s="653"/>
      <c r="H7626" s="536"/>
      <c r="I7626" s="537"/>
      <c r="J7626" s="537"/>
      <c r="K7626" s="618"/>
    </row>
    <row r="7627" spans="2:11" x14ac:dyDescent="0.25">
      <c r="B7627" s="457">
        <f t="shared" si="119"/>
        <v>7625</v>
      </c>
      <c r="C7627" s="617"/>
      <c r="D7627" s="619"/>
      <c r="E7627" s="620"/>
      <c r="F7627" s="620"/>
      <c r="G7627" s="653"/>
      <c r="H7627" s="536"/>
      <c r="I7627" s="537"/>
      <c r="J7627" s="537"/>
      <c r="K7627" s="618"/>
    </row>
    <row r="7628" spans="2:11" x14ac:dyDescent="0.25">
      <c r="B7628" s="457">
        <f t="shared" si="119"/>
        <v>7626</v>
      </c>
      <c r="C7628" s="617"/>
      <c r="D7628" s="619"/>
      <c r="E7628" s="620"/>
      <c r="F7628" s="620"/>
      <c r="G7628" s="653"/>
      <c r="H7628" s="536"/>
      <c r="I7628" s="537"/>
      <c r="J7628" s="537"/>
      <c r="K7628" s="618"/>
    </row>
    <row r="7629" spans="2:11" x14ac:dyDescent="0.25">
      <c r="B7629" s="457">
        <f t="shared" si="119"/>
        <v>7627</v>
      </c>
      <c r="C7629" s="617"/>
      <c r="D7629" s="619"/>
      <c r="E7629" s="620"/>
      <c r="F7629" s="620"/>
      <c r="G7629" s="653"/>
      <c r="H7629" s="536"/>
      <c r="I7629" s="537"/>
      <c r="J7629" s="537"/>
      <c r="K7629" s="618"/>
    </row>
    <row r="7630" spans="2:11" x14ac:dyDescent="0.25">
      <c r="B7630" s="457">
        <f t="shared" si="119"/>
        <v>7628</v>
      </c>
      <c r="C7630" s="617"/>
      <c r="D7630" s="619"/>
      <c r="E7630" s="620"/>
      <c r="F7630" s="620"/>
      <c r="G7630" s="653"/>
      <c r="H7630" s="536"/>
      <c r="I7630" s="537"/>
      <c r="J7630" s="537"/>
      <c r="K7630" s="618"/>
    </row>
    <row r="7631" spans="2:11" x14ac:dyDescent="0.25">
      <c r="B7631" s="457">
        <f t="shared" si="119"/>
        <v>7629</v>
      </c>
      <c r="C7631" s="617"/>
      <c r="D7631" s="619"/>
      <c r="E7631" s="620"/>
      <c r="F7631" s="620"/>
      <c r="G7631" s="653"/>
      <c r="H7631" s="536"/>
      <c r="I7631" s="537"/>
      <c r="J7631" s="537"/>
      <c r="K7631" s="618"/>
    </row>
    <row r="7632" spans="2:11" x14ac:dyDescent="0.25">
      <c r="B7632" s="457">
        <f t="shared" si="119"/>
        <v>7630</v>
      </c>
      <c r="C7632" s="617"/>
      <c r="D7632" s="619"/>
      <c r="E7632" s="620"/>
      <c r="F7632" s="620"/>
      <c r="G7632" s="653"/>
      <c r="H7632" s="536"/>
      <c r="I7632" s="537"/>
      <c r="J7632" s="537"/>
      <c r="K7632" s="618"/>
    </row>
    <row r="7633" spans="2:11" x14ac:dyDescent="0.25">
      <c r="B7633" s="457">
        <f t="shared" si="119"/>
        <v>7631</v>
      </c>
      <c r="C7633" s="617"/>
      <c r="D7633" s="619"/>
      <c r="E7633" s="620"/>
      <c r="F7633" s="620"/>
      <c r="G7633" s="653"/>
      <c r="H7633" s="536"/>
      <c r="I7633" s="537"/>
      <c r="J7633" s="537"/>
      <c r="K7633" s="618"/>
    </row>
    <row r="7634" spans="2:11" x14ac:dyDescent="0.25">
      <c r="B7634" s="457">
        <f t="shared" si="119"/>
        <v>7632</v>
      </c>
      <c r="C7634" s="617"/>
      <c r="D7634" s="619"/>
      <c r="E7634" s="620"/>
      <c r="F7634" s="620"/>
      <c r="G7634" s="653"/>
      <c r="H7634" s="536"/>
      <c r="I7634" s="537"/>
      <c r="J7634" s="537"/>
      <c r="K7634" s="618"/>
    </row>
    <row r="7635" spans="2:11" x14ac:dyDescent="0.25">
      <c r="B7635" s="457">
        <f t="shared" si="119"/>
        <v>7633</v>
      </c>
      <c r="C7635" s="617"/>
      <c r="D7635" s="619"/>
      <c r="E7635" s="620"/>
      <c r="F7635" s="620"/>
      <c r="G7635" s="653"/>
      <c r="H7635" s="536"/>
      <c r="I7635" s="537"/>
      <c r="J7635" s="537"/>
      <c r="K7635" s="618"/>
    </row>
    <row r="7636" spans="2:11" x14ac:dyDescent="0.25">
      <c r="B7636" s="457">
        <f t="shared" si="119"/>
        <v>7634</v>
      </c>
      <c r="C7636" s="617"/>
      <c r="D7636" s="619"/>
      <c r="E7636" s="620"/>
      <c r="F7636" s="620"/>
      <c r="G7636" s="653"/>
      <c r="H7636" s="536"/>
      <c r="I7636" s="537"/>
      <c r="J7636" s="537"/>
      <c r="K7636" s="618"/>
    </row>
    <row r="7637" spans="2:11" x14ac:dyDescent="0.25">
      <c r="B7637" s="457">
        <f t="shared" si="119"/>
        <v>7635</v>
      </c>
      <c r="C7637" s="617"/>
      <c r="D7637" s="619"/>
      <c r="E7637" s="620"/>
      <c r="F7637" s="620"/>
      <c r="G7637" s="653"/>
      <c r="H7637" s="536"/>
      <c r="I7637" s="537"/>
      <c r="J7637" s="537"/>
      <c r="K7637" s="618"/>
    </row>
    <row r="7638" spans="2:11" x14ac:dyDescent="0.25">
      <c r="B7638" s="457">
        <f t="shared" si="119"/>
        <v>7636</v>
      </c>
      <c r="C7638" s="617"/>
      <c r="D7638" s="619"/>
      <c r="E7638" s="620"/>
      <c r="F7638" s="620"/>
      <c r="G7638" s="653"/>
      <c r="H7638" s="536"/>
      <c r="I7638" s="537"/>
      <c r="J7638" s="537"/>
      <c r="K7638" s="618"/>
    </row>
    <row r="7639" spans="2:11" x14ac:dyDescent="0.25">
      <c r="B7639" s="457">
        <f t="shared" si="119"/>
        <v>7637</v>
      </c>
      <c r="C7639" s="617"/>
      <c r="D7639" s="619"/>
      <c r="E7639" s="620"/>
      <c r="F7639" s="620"/>
      <c r="G7639" s="653"/>
      <c r="H7639" s="536"/>
      <c r="I7639" s="537"/>
      <c r="J7639" s="537"/>
      <c r="K7639" s="618"/>
    </row>
    <row r="7640" spans="2:11" x14ac:dyDescent="0.25">
      <c r="B7640" s="457">
        <f t="shared" si="119"/>
        <v>7638</v>
      </c>
      <c r="C7640" s="617"/>
      <c r="D7640" s="619"/>
      <c r="E7640" s="620"/>
      <c r="F7640" s="620"/>
      <c r="G7640" s="653"/>
      <c r="H7640" s="536"/>
      <c r="I7640" s="537"/>
      <c r="J7640" s="537"/>
      <c r="K7640" s="618"/>
    </row>
    <row r="7641" spans="2:11" x14ac:dyDescent="0.25">
      <c r="B7641" s="457">
        <f t="shared" si="119"/>
        <v>7639</v>
      </c>
      <c r="C7641" s="617"/>
      <c r="D7641" s="619"/>
      <c r="E7641" s="620"/>
      <c r="F7641" s="620"/>
      <c r="G7641" s="653"/>
      <c r="H7641" s="536"/>
      <c r="I7641" s="537"/>
      <c r="J7641" s="537"/>
      <c r="K7641" s="618"/>
    </row>
    <row r="7642" spans="2:11" x14ac:dyDescent="0.25">
      <c r="B7642" s="457">
        <f t="shared" si="119"/>
        <v>7640</v>
      </c>
      <c r="C7642" s="617"/>
      <c r="D7642" s="619"/>
      <c r="E7642" s="620"/>
      <c r="F7642" s="620"/>
      <c r="G7642" s="653"/>
      <c r="H7642" s="536"/>
      <c r="I7642" s="537"/>
      <c r="J7642" s="537"/>
      <c r="K7642" s="618"/>
    </row>
    <row r="7643" spans="2:11" x14ac:dyDescent="0.25">
      <c r="B7643" s="457">
        <f t="shared" si="119"/>
        <v>7641</v>
      </c>
      <c r="C7643" s="617"/>
      <c r="D7643" s="619"/>
      <c r="E7643" s="620"/>
      <c r="F7643" s="620"/>
      <c r="G7643" s="653"/>
      <c r="H7643" s="536"/>
      <c r="I7643" s="537"/>
      <c r="J7643" s="537"/>
      <c r="K7643" s="618"/>
    </row>
    <row r="7644" spans="2:11" x14ac:dyDescent="0.25">
      <c r="B7644" s="457">
        <f t="shared" si="119"/>
        <v>7642</v>
      </c>
      <c r="C7644" s="617"/>
      <c r="D7644" s="619"/>
      <c r="E7644" s="620"/>
      <c r="F7644" s="620"/>
      <c r="G7644" s="653"/>
      <c r="H7644" s="536"/>
      <c r="I7644" s="537"/>
      <c r="J7644" s="537"/>
      <c r="K7644" s="618"/>
    </row>
    <row r="7645" spans="2:11" x14ac:dyDescent="0.25">
      <c r="B7645" s="457">
        <f t="shared" si="119"/>
        <v>7643</v>
      </c>
      <c r="C7645" s="617"/>
      <c r="D7645" s="619"/>
      <c r="E7645" s="620"/>
      <c r="F7645" s="620"/>
      <c r="G7645" s="653"/>
      <c r="H7645" s="536"/>
      <c r="I7645" s="537"/>
      <c r="J7645" s="537"/>
      <c r="K7645" s="618"/>
    </row>
    <row r="7646" spans="2:11" x14ac:dyDescent="0.25">
      <c r="B7646" s="457">
        <f t="shared" si="119"/>
        <v>7644</v>
      </c>
      <c r="C7646" s="617"/>
      <c r="D7646" s="619"/>
      <c r="E7646" s="620"/>
      <c r="F7646" s="620"/>
      <c r="G7646" s="653"/>
      <c r="H7646" s="536"/>
      <c r="I7646" s="537"/>
      <c r="J7646" s="537"/>
      <c r="K7646" s="618"/>
    </row>
    <row r="7647" spans="2:11" x14ac:dyDescent="0.25">
      <c r="B7647" s="457">
        <f t="shared" si="119"/>
        <v>7645</v>
      </c>
      <c r="C7647" s="617"/>
      <c r="D7647" s="619"/>
      <c r="E7647" s="620"/>
      <c r="F7647" s="620"/>
      <c r="G7647" s="653"/>
      <c r="H7647" s="536"/>
      <c r="I7647" s="537"/>
      <c r="J7647" s="537"/>
      <c r="K7647" s="618"/>
    </row>
    <row r="7648" spans="2:11" x14ac:dyDescent="0.25">
      <c r="B7648" s="457">
        <f t="shared" si="119"/>
        <v>7646</v>
      </c>
      <c r="C7648" s="617"/>
      <c r="D7648" s="619"/>
      <c r="E7648" s="620"/>
      <c r="F7648" s="620"/>
      <c r="G7648" s="653"/>
      <c r="H7648" s="536"/>
      <c r="I7648" s="537"/>
      <c r="J7648" s="537"/>
      <c r="K7648" s="618"/>
    </row>
    <row r="7649" spans="2:11" x14ac:dyDescent="0.25">
      <c r="B7649" s="457">
        <f t="shared" si="119"/>
        <v>7647</v>
      </c>
      <c r="C7649" s="617"/>
      <c r="D7649" s="619"/>
      <c r="E7649" s="620"/>
      <c r="F7649" s="620"/>
      <c r="G7649" s="653"/>
      <c r="H7649" s="536"/>
      <c r="I7649" s="537"/>
      <c r="J7649" s="537"/>
      <c r="K7649" s="618"/>
    </row>
    <row r="7650" spans="2:11" x14ac:dyDescent="0.25">
      <c r="B7650" s="457">
        <f t="shared" si="119"/>
        <v>7648</v>
      </c>
      <c r="C7650" s="617"/>
      <c r="D7650" s="619"/>
      <c r="E7650" s="620"/>
      <c r="F7650" s="620"/>
      <c r="G7650" s="653"/>
      <c r="H7650" s="536"/>
      <c r="I7650" s="537"/>
      <c r="J7650" s="537"/>
      <c r="K7650" s="618"/>
    </row>
    <row r="7651" spans="2:11" x14ac:dyDescent="0.25">
      <c r="B7651" s="457">
        <f t="shared" si="119"/>
        <v>7649</v>
      </c>
      <c r="C7651" s="617"/>
      <c r="D7651" s="619"/>
      <c r="E7651" s="620"/>
      <c r="F7651" s="620"/>
      <c r="G7651" s="653"/>
      <c r="H7651" s="536"/>
      <c r="I7651" s="537"/>
      <c r="J7651" s="537"/>
      <c r="K7651" s="618"/>
    </row>
    <row r="7652" spans="2:11" x14ac:dyDescent="0.25">
      <c r="B7652" s="457">
        <f t="shared" si="119"/>
        <v>7650</v>
      </c>
      <c r="C7652" s="617"/>
      <c r="D7652" s="619"/>
      <c r="E7652" s="620"/>
      <c r="F7652" s="620"/>
      <c r="G7652" s="653"/>
      <c r="H7652" s="536"/>
      <c r="I7652" s="537"/>
      <c r="J7652" s="537"/>
      <c r="K7652" s="618"/>
    </row>
    <row r="7653" spans="2:11" x14ac:dyDescent="0.25">
      <c r="B7653" s="457">
        <f t="shared" si="119"/>
        <v>7651</v>
      </c>
      <c r="C7653" s="617"/>
      <c r="D7653" s="619"/>
      <c r="E7653" s="620"/>
      <c r="F7653" s="620"/>
      <c r="G7653" s="653"/>
      <c r="H7653" s="536"/>
      <c r="I7653" s="537"/>
      <c r="J7653" s="537"/>
      <c r="K7653" s="618"/>
    </row>
    <row r="7654" spans="2:11" x14ac:dyDescent="0.25">
      <c r="B7654" s="457">
        <f t="shared" si="119"/>
        <v>7652</v>
      </c>
      <c r="C7654" s="617"/>
      <c r="D7654" s="619"/>
      <c r="E7654" s="620"/>
      <c r="F7654" s="620"/>
      <c r="G7654" s="653"/>
      <c r="H7654" s="536"/>
      <c r="I7654" s="537"/>
      <c r="J7654" s="537"/>
      <c r="K7654" s="618"/>
    </row>
    <row r="7655" spans="2:11" x14ac:dyDescent="0.25">
      <c r="B7655" s="457">
        <f t="shared" si="119"/>
        <v>7653</v>
      </c>
      <c r="C7655" s="617"/>
      <c r="D7655" s="619"/>
      <c r="E7655" s="620"/>
      <c r="F7655" s="620"/>
      <c r="G7655" s="653"/>
      <c r="H7655" s="536"/>
      <c r="I7655" s="537"/>
      <c r="J7655" s="537"/>
      <c r="K7655" s="618"/>
    </row>
    <row r="7656" spans="2:11" x14ac:dyDescent="0.25">
      <c r="B7656" s="457">
        <f t="shared" si="119"/>
        <v>7654</v>
      </c>
      <c r="C7656" s="617"/>
      <c r="D7656" s="619"/>
      <c r="E7656" s="620"/>
      <c r="F7656" s="620"/>
      <c r="G7656" s="653"/>
      <c r="H7656" s="536"/>
      <c r="I7656" s="537"/>
      <c r="J7656" s="537"/>
      <c r="K7656" s="618"/>
    </row>
    <row r="7657" spans="2:11" x14ac:dyDescent="0.25">
      <c r="B7657" s="457">
        <f t="shared" si="119"/>
        <v>7655</v>
      </c>
      <c r="C7657" s="617"/>
      <c r="D7657" s="619"/>
      <c r="E7657" s="620"/>
      <c r="F7657" s="620"/>
      <c r="G7657" s="653"/>
      <c r="H7657" s="536"/>
      <c r="I7657" s="537"/>
      <c r="J7657" s="537"/>
      <c r="K7657" s="618"/>
    </row>
    <row r="7658" spans="2:11" x14ac:dyDescent="0.25">
      <c r="B7658" s="457">
        <f t="shared" si="119"/>
        <v>7656</v>
      </c>
      <c r="C7658" s="617"/>
      <c r="D7658" s="619"/>
      <c r="E7658" s="620"/>
      <c r="F7658" s="620"/>
      <c r="G7658" s="653"/>
      <c r="H7658" s="536"/>
      <c r="I7658" s="537"/>
      <c r="J7658" s="537"/>
      <c r="K7658" s="618"/>
    </row>
    <row r="7659" spans="2:11" x14ac:dyDescent="0.25">
      <c r="B7659" s="457">
        <f t="shared" si="119"/>
        <v>7657</v>
      </c>
      <c r="C7659" s="617"/>
      <c r="D7659" s="619"/>
      <c r="E7659" s="620"/>
      <c r="F7659" s="620"/>
      <c r="G7659" s="653"/>
      <c r="H7659" s="536"/>
      <c r="I7659" s="537"/>
      <c r="J7659" s="537"/>
      <c r="K7659" s="618"/>
    </row>
    <row r="7660" spans="2:11" x14ac:dyDescent="0.25">
      <c r="B7660" s="457">
        <f t="shared" si="119"/>
        <v>7658</v>
      </c>
      <c r="C7660" s="617"/>
      <c r="D7660" s="619"/>
      <c r="E7660" s="620"/>
      <c r="F7660" s="620"/>
      <c r="G7660" s="653"/>
      <c r="H7660" s="536"/>
      <c r="I7660" s="537"/>
      <c r="J7660" s="537"/>
      <c r="K7660" s="618"/>
    </row>
    <row r="7661" spans="2:11" x14ac:dyDescent="0.25">
      <c r="B7661" s="457">
        <f t="shared" si="119"/>
        <v>7659</v>
      </c>
      <c r="C7661" s="617"/>
      <c r="D7661" s="619"/>
      <c r="E7661" s="620"/>
      <c r="F7661" s="620"/>
      <c r="G7661" s="653"/>
      <c r="H7661" s="536"/>
      <c r="I7661" s="537"/>
      <c r="J7661" s="537"/>
      <c r="K7661" s="618"/>
    </row>
    <row r="7662" spans="2:11" x14ac:dyDescent="0.25">
      <c r="B7662" s="457">
        <f t="shared" si="119"/>
        <v>7660</v>
      </c>
      <c r="C7662" s="617"/>
      <c r="D7662" s="619"/>
      <c r="E7662" s="620"/>
      <c r="F7662" s="620"/>
      <c r="G7662" s="653"/>
      <c r="H7662" s="536"/>
      <c r="I7662" s="537"/>
      <c r="J7662" s="537"/>
      <c r="K7662" s="618"/>
    </row>
    <row r="7663" spans="2:11" x14ac:dyDescent="0.25">
      <c r="B7663" s="457">
        <f t="shared" si="119"/>
        <v>7661</v>
      </c>
      <c r="C7663" s="617"/>
      <c r="D7663" s="619"/>
      <c r="E7663" s="620"/>
      <c r="F7663" s="620"/>
      <c r="G7663" s="653"/>
      <c r="H7663" s="536"/>
      <c r="I7663" s="537"/>
      <c r="J7663" s="537"/>
      <c r="K7663" s="618"/>
    </row>
    <row r="7664" spans="2:11" x14ac:dyDescent="0.25">
      <c r="B7664" s="457">
        <f t="shared" si="119"/>
        <v>7662</v>
      </c>
      <c r="C7664" s="617"/>
      <c r="D7664" s="619"/>
      <c r="E7664" s="620"/>
      <c r="F7664" s="620"/>
      <c r="G7664" s="653"/>
      <c r="H7664" s="536"/>
      <c r="I7664" s="537"/>
      <c r="J7664" s="537"/>
      <c r="K7664" s="618"/>
    </row>
    <row r="7665" spans="2:11" x14ac:dyDescent="0.25">
      <c r="B7665" s="457">
        <f t="shared" si="119"/>
        <v>7663</v>
      </c>
      <c r="C7665" s="617"/>
      <c r="D7665" s="619"/>
      <c r="E7665" s="620"/>
      <c r="F7665" s="620"/>
      <c r="G7665" s="653"/>
      <c r="H7665" s="536"/>
      <c r="I7665" s="537"/>
      <c r="J7665" s="537"/>
      <c r="K7665" s="618"/>
    </row>
    <row r="7666" spans="2:11" x14ac:dyDescent="0.25">
      <c r="B7666" s="457">
        <f t="shared" si="119"/>
        <v>7664</v>
      </c>
      <c r="C7666" s="617"/>
      <c r="D7666" s="619"/>
      <c r="E7666" s="620"/>
      <c r="F7666" s="620"/>
      <c r="G7666" s="653"/>
      <c r="H7666" s="536"/>
      <c r="I7666" s="537"/>
      <c r="J7666" s="537"/>
      <c r="K7666" s="618"/>
    </row>
    <row r="7667" spans="2:11" x14ac:dyDescent="0.25">
      <c r="B7667" s="457">
        <f t="shared" si="119"/>
        <v>7665</v>
      </c>
      <c r="C7667" s="617"/>
      <c r="D7667" s="619"/>
      <c r="E7667" s="620"/>
      <c r="F7667" s="620"/>
      <c r="G7667" s="653"/>
      <c r="H7667" s="536"/>
      <c r="I7667" s="537"/>
      <c r="J7667" s="537"/>
      <c r="K7667" s="618"/>
    </row>
    <row r="7668" spans="2:11" x14ac:dyDescent="0.25">
      <c r="B7668" s="457">
        <f t="shared" si="119"/>
        <v>7666</v>
      </c>
      <c r="C7668" s="617"/>
      <c r="D7668" s="619"/>
      <c r="E7668" s="620"/>
      <c r="F7668" s="620"/>
      <c r="G7668" s="653"/>
      <c r="H7668" s="536"/>
      <c r="I7668" s="537"/>
      <c r="J7668" s="537"/>
      <c r="K7668" s="618"/>
    </row>
    <row r="7669" spans="2:11" x14ac:dyDescent="0.25">
      <c r="B7669" s="457">
        <f t="shared" si="119"/>
        <v>7667</v>
      </c>
      <c r="C7669" s="617"/>
      <c r="D7669" s="619"/>
      <c r="E7669" s="620"/>
      <c r="F7669" s="620"/>
      <c r="G7669" s="653"/>
      <c r="H7669" s="536"/>
      <c r="I7669" s="537"/>
      <c r="J7669" s="537"/>
      <c r="K7669" s="618"/>
    </row>
    <row r="7670" spans="2:11" x14ac:dyDescent="0.25">
      <c r="B7670" s="457">
        <f t="shared" si="119"/>
        <v>7668</v>
      </c>
      <c r="C7670" s="617"/>
      <c r="D7670" s="619"/>
      <c r="E7670" s="620"/>
      <c r="F7670" s="620"/>
      <c r="G7670" s="653"/>
      <c r="H7670" s="536"/>
      <c r="I7670" s="537"/>
      <c r="J7670" s="537"/>
      <c r="K7670" s="618"/>
    </row>
    <row r="7671" spans="2:11" x14ac:dyDescent="0.25">
      <c r="B7671" s="457">
        <f t="shared" si="119"/>
        <v>7669</v>
      </c>
      <c r="C7671" s="617"/>
      <c r="D7671" s="619"/>
      <c r="E7671" s="620"/>
      <c r="F7671" s="620"/>
      <c r="G7671" s="653"/>
      <c r="H7671" s="536"/>
      <c r="I7671" s="537"/>
      <c r="J7671" s="537"/>
      <c r="K7671" s="618"/>
    </row>
    <row r="7672" spans="2:11" x14ac:dyDescent="0.25">
      <c r="B7672" s="457">
        <f t="shared" si="119"/>
        <v>7670</v>
      </c>
      <c r="C7672" s="617"/>
      <c r="D7672" s="619"/>
      <c r="E7672" s="620"/>
      <c r="F7672" s="620"/>
      <c r="G7672" s="653"/>
      <c r="H7672" s="536"/>
      <c r="I7672" s="537"/>
      <c r="J7672" s="537"/>
      <c r="K7672" s="618"/>
    </row>
    <row r="7673" spans="2:11" x14ac:dyDescent="0.25">
      <c r="B7673" s="457">
        <f t="shared" ref="B7673:B7736" si="120">ROW()-2</f>
        <v>7671</v>
      </c>
      <c r="C7673" s="617"/>
      <c r="D7673" s="619"/>
      <c r="E7673" s="620"/>
      <c r="F7673" s="620"/>
      <c r="G7673" s="653"/>
      <c r="H7673" s="536"/>
      <c r="I7673" s="537"/>
      <c r="J7673" s="537"/>
      <c r="K7673" s="618"/>
    </row>
    <row r="7674" spans="2:11" x14ac:dyDescent="0.25">
      <c r="B7674" s="457">
        <f t="shared" si="120"/>
        <v>7672</v>
      </c>
      <c r="C7674" s="617"/>
      <c r="D7674" s="619"/>
      <c r="E7674" s="620"/>
      <c r="F7674" s="620"/>
      <c r="G7674" s="653"/>
      <c r="H7674" s="536"/>
      <c r="I7674" s="537"/>
      <c r="J7674" s="537"/>
      <c r="K7674" s="618"/>
    </row>
    <row r="7675" spans="2:11" x14ac:dyDescent="0.25">
      <c r="B7675" s="457">
        <f t="shared" si="120"/>
        <v>7673</v>
      </c>
      <c r="C7675" s="617"/>
      <c r="D7675" s="619"/>
      <c r="E7675" s="620"/>
      <c r="F7675" s="620"/>
      <c r="G7675" s="653"/>
      <c r="H7675" s="536"/>
      <c r="I7675" s="537"/>
      <c r="J7675" s="537"/>
      <c r="K7675" s="618"/>
    </row>
    <row r="7676" spans="2:11" x14ac:dyDescent="0.25">
      <c r="B7676" s="457">
        <f t="shared" si="120"/>
        <v>7674</v>
      </c>
      <c r="C7676" s="617"/>
      <c r="D7676" s="619"/>
      <c r="E7676" s="620"/>
      <c r="F7676" s="620"/>
      <c r="G7676" s="653"/>
      <c r="H7676" s="536"/>
      <c r="I7676" s="537"/>
      <c r="J7676" s="537"/>
      <c r="K7676" s="618"/>
    </row>
    <row r="7677" spans="2:11" x14ac:dyDescent="0.25">
      <c r="B7677" s="457">
        <f t="shared" si="120"/>
        <v>7675</v>
      </c>
      <c r="C7677" s="617"/>
      <c r="D7677" s="619"/>
      <c r="E7677" s="620"/>
      <c r="F7677" s="620"/>
      <c r="G7677" s="653"/>
      <c r="H7677" s="536"/>
      <c r="I7677" s="537"/>
      <c r="J7677" s="537"/>
      <c r="K7677" s="618"/>
    </row>
    <row r="7678" spans="2:11" x14ac:dyDescent="0.25">
      <c r="B7678" s="457">
        <f t="shared" si="120"/>
        <v>7676</v>
      </c>
      <c r="C7678" s="617"/>
      <c r="D7678" s="619"/>
      <c r="E7678" s="620"/>
      <c r="F7678" s="620"/>
      <c r="G7678" s="653"/>
      <c r="H7678" s="536"/>
      <c r="I7678" s="537"/>
      <c r="J7678" s="537"/>
      <c r="K7678" s="618"/>
    </row>
    <row r="7679" spans="2:11" x14ac:dyDescent="0.25">
      <c r="B7679" s="457">
        <f t="shared" si="120"/>
        <v>7677</v>
      </c>
      <c r="C7679" s="617"/>
      <c r="D7679" s="619"/>
      <c r="E7679" s="620"/>
      <c r="F7679" s="620"/>
      <c r="G7679" s="653"/>
      <c r="H7679" s="536"/>
      <c r="I7679" s="537"/>
      <c r="J7679" s="537"/>
      <c r="K7679" s="618"/>
    </row>
    <row r="7680" spans="2:11" x14ac:dyDescent="0.25">
      <c r="B7680" s="457">
        <f t="shared" si="120"/>
        <v>7678</v>
      </c>
      <c r="C7680" s="617"/>
      <c r="D7680" s="619"/>
      <c r="E7680" s="620"/>
      <c r="F7680" s="620"/>
      <c r="G7680" s="653"/>
      <c r="H7680" s="536"/>
      <c r="I7680" s="537"/>
      <c r="J7680" s="537"/>
      <c r="K7680" s="618"/>
    </row>
    <row r="7681" spans="2:11" x14ac:dyDescent="0.25">
      <c r="B7681" s="457">
        <f t="shared" si="120"/>
        <v>7679</v>
      </c>
      <c r="C7681" s="617"/>
      <c r="D7681" s="619"/>
      <c r="E7681" s="620"/>
      <c r="F7681" s="620"/>
      <c r="G7681" s="653"/>
      <c r="H7681" s="536"/>
      <c r="I7681" s="537"/>
      <c r="J7681" s="537"/>
      <c r="K7681" s="618"/>
    </row>
    <row r="7682" spans="2:11" x14ac:dyDescent="0.25">
      <c r="B7682" s="457">
        <f t="shared" si="120"/>
        <v>7680</v>
      </c>
      <c r="C7682" s="617"/>
      <c r="D7682" s="619"/>
      <c r="E7682" s="620"/>
      <c r="F7682" s="620"/>
      <c r="G7682" s="653"/>
      <c r="H7682" s="536"/>
      <c r="I7682" s="537"/>
      <c r="J7682" s="537"/>
      <c r="K7682" s="618"/>
    </row>
    <row r="7683" spans="2:11" x14ac:dyDescent="0.25">
      <c r="B7683" s="457">
        <f t="shared" si="120"/>
        <v>7681</v>
      </c>
      <c r="C7683" s="617"/>
      <c r="D7683" s="619"/>
      <c r="E7683" s="620"/>
      <c r="F7683" s="620"/>
      <c r="G7683" s="653"/>
      <c r="H7683" s="536"/>
      <c r="I7683" s="537"/>
      <c r="J7683" s="537"/>
      <c r="K7683" s="618"/>
    </row>
    <row r="7684" spans="2:11" x14ac:dyDescent="0.25">
      <c r="B7684" s="457">
        <f t="shared" si="120"/>
        <v>7682</v>
      </c>
      <c r="C7684" s="617"/>
      <c r="D7684" s="619"/>
      <c r="E7684" s="620"/>
      <c r="F7684" s="620"/>
      <c r="G7684" s="653"/>
      <c r="H7684" s="536"/>
      <c r="I7684" s="537"/>
      <c r="J7684" s="537"/>
      <c r="K7684" s="618"/>
    </row>
    <row r="7685" spans="2:11" x14ac:dyDescent="0.25">
      <c r="B7685" s="457">
        <f t="shared" si="120"/>
        <v>7683</v>
      </c>
      <c r="C7685" s="617"/>
      <c r="D7685" s="619"/>
      <c r="E7685" s="620"/>
      <c r="F7685" s="620"/>
      <c r="G7685" s="653"/>
      <c r="H7685" s="536"/>
      <c r="I7685" s="537"/>
      <c r="J7685" s="537"/>
      <c r="K7685" s="618"/>
    </row>
    <row r="7686" spans="2:11" x14ac:dyDescent="0.25">
      <c r="B7686" s="457">
        <f t="shared" si="120"/>
        <v>7684</v>
      </c>
      <c r="C7686" s="617"/>
      <c r="D7686" s="619"/>
      <c r="E7686" s="620"/>
      <c r="F7686" s="620"/>
      <c r="G7686" s="653"/>
      <c r="H7686" s="536"/>
      <c r="I7686" s="537"/>
      <c r="J7686" s="537"/>
      <c r="K7686" s="618"/>
    </row>
    <row r="7687" spans="2:11" x14ac:dyDescent="0.25">
      <c r="B7687" s="457">
        <f t="shared" si="120"/>
        <v>7685</v>
      </c>
      <c r="C7687" s="617"/>
      <c r="D7687" s="619"/>
      <c r="E7687" s="620"/>
      <c r="F7687" s="620"/>
      <c r="G7687" s="653"/>
      <c r="H7687" s="536"/>
      <c r="I7687" s="537"/>
      <c r="J7687" s="537"/>
      <c r="K7687" s="618"/>
    </row>
    <row r="7688" spans="2:11" x14ac:dyDescent="0.25">
      <c r="B7688" s="457">
        <f t="shared" si="120"/>
        <v>7686</v>
      </c>
      <c r="C7688" s="617"/>
      <c r="D7688" s="619"/>
      <c r="E7688" s="620"/>
      <c r="F7688" s="620"/>
      <c r="G7688" s="653"/>
      <c r="H7688" s="536"/>
      <c r="I7688" s="537"/>
      <c r="J7688" s="537"/>
      <c r="K7688" s="618"/>
    </row>
    <row r="7689" spans="2:11" x14ac:dyDescent="0.25">
      <c r="B7689" s="457">
        <f t="shared" si="120"/>
        <v>7687</v>
      </c>
      <c r="C7689" s="617"/>
      <c r="D7689" s="619"/>
      <c r="E7689" s="620"/>
      <c r="F7689" s="620"/>
      <c r="G7689" s="653"/>
      <c r="H7689" s="536"/>
      <c r="I7689" s="537"/>
      <c r="J7689" s="537"/>
      <c r="K7689" s="618"/>
    </row>
    <row r="7690" spans="2:11" x14ac:dyDescent="0.25">
      <c r="B7690" s="457">
        <f t="shared" si="120"/>
        <v>7688</v>
      </c>
      <c r="C7690" s="617"/>
      <c r="D7690" s="619"/>
      <c r="E7690" s="620"/>
      <c r="F7690" s="620"/>
      <c r="G7690" s="653"/>
      <c r="H7690" s="536"/>
      <c r="I7690" s="537"/>
      <c r="J7690" s="537"/>
      <c r="K7690" s="618"/>
    </row>
    <row r="7691" spans="2:11" x14ac:dyDescent="0.25">
      <c r="B7691" s="457">
        <f t="shared" si="120"/>
        <v>7689</v>
      </c>
      <c r="C7691" s="617"/>
      <c r="D7691" s="619"/>
      <c r="E7691" s="620"/>
      <c r="F7691" s="620"/>
      <c r="G7691" s="653"/>
      <c r="H7691" s="536"/>
      <c r="I7691" s="537"/>
      <c r="J7691" s="537"/>
      <c r="K7691" s="618"/>
    </row>
    <row r="7692" spans="2:11" x14ac:dyDescent="0.25">
      <c r="B7692" s="457">
        <f t="shared" si="120"/>
        <v>7690</v>
      </c>
      <c r="C7692" s="617"/>
      <c r="D7692" s="619"/>
      <c r="E7692" s="620"/>
      <c r="F7692" s="620"/>
      <c r="G7692" s="653"/>
      <c r="H7692" s="536"/>
      <c r="I7692" s="537"/>
      <c r="J7692" s="537"/>
      <c r="K7692" s="618"/>
    </row>
    <row r="7693" spans="2:11" x14ac:dyDescent="0.25">
      <c r="B7693" s="457">
        <f t="shared" si="120"/>
        <v>7691</v>
      </c>
      <c r="C7693" s="617"/>
      <c r="D7693" s="619"/>
      <c r="E7693" s="620"/>
      <c r="F7693" s="620"/>
      <c r="G7693" s="653"/>
      <c r="H7693" s="536"/>
      <c r="I7693" s="537"/>
      <c r="J7693" s="537"/>
      <c r="K7693" s="618"/>
    </row>
    <row r="7694" spans="2:11" x14ac:dyDescent="0.25">
      <c r="B7694" s="457">
        <f t="shared" si="120"/>
        <v>7692</v>
      </c>
      <c r="C7694" s="617"/>
      <c r="D7694" s="619"/>
      <c r="E7694" s="620"/>
      <c r="F7694" s="620"/>
      <c r="G7694" s="653"/>
      <c r="H7694" s="536"/>
      <c r="I7694" s="537"/>
      <c r="J7694" s="537"/>
      <c r="K7694" s="618"/>
    </row>
    <row r="7695" spans="2:11" x14ac:dyDescent="0.25">
      <c r="B7695" s="457">
        <f t="shared" si="120"/>
        <v>7693</v>
      </c>
      <c r="C7695" s="617"/>
      <c r="D7695" s="619"/>
      <c r="E7695" s="620"/>
      <c r="F7695" s="620"/>
      <c r="G7695" s="653"/>
      <c r="H7695" s="536"/>
      <c r="I7695" s="537"/>
      <c r="J7695" s="537"/>
      <c r="K7695" s="618"/>
    </row>
    <row r="7696" spans="2:11" x14ac:dyDescent="0.25">
      <c r="B7696" s="457">
        <f t="shared" si="120"/>
        <v>7694</v>
      </c>
      <c r="C7696" s="617"/>
      <c r="D7696" s="619"/>
      <c r="E7696" s="620"/>
      <c r="F7696" s="620"/>
      <c r="G7696" s="653"/>
      <c r="H7696" s="536"/>
      <c r="I7696" s="537"/>
      <c r="J7696" s="537"/>
      <c r="K7696" s="618"/>
    </row>
    <row r="7697" spans="2:11" x14ac:dyDescent="0.25">
      <c r="B7697" s="457">
        <f t="shared" si="120"/>
        <v>7695</v>
      </c>
      <c r="C7697" s="617"/>
      <c r="D7697" s="619"/>
      <c r="E7697" s="620"/>
      <c r="F7697" s="620"/>
      <c r="G7697" s="653"/>
      <c r="H7697" s="536"/>
      <c r="I7697" s="537"/>
      <c r="J7697" s="537"/>
      <c r="K7697" s="618"/>
    </row>
    <row r="7698" spans="2:11" x14ac:dyDescent="0.25">
      <c r="B7698" s="457">
        <f t="shared" si="120"/>
        <v>7696</v>
      </c>
      <c r="C7698" s="617"/>
      <c r="D7698" s="619"/>
      <c r="E7698" s="620"/>
      <c r="F7698" s="620"/>
      <c r="G7698" s="653"/>
      <c r="H7698" s="536"/>
      <c r="I7698" s="537"/>
      <c r="J7698" s="537"/>
      <c r="K7698" s="618"/>
    </row>
    <row r="7699" spans="2:11" x14ac:dyDescent="0.25">
      <c r="B7699" s="457">
        <f t="shared" si="120"/>
        <v>7697</v>
      </c>
      <c r="C7699" s="617"/>
      <c r="D7699" s="619"/>
      <c r="E7699" s="620"/>
      <c r="F7699" s="620"/>
      <c r="G7699" s="653"/>
      <c r="H7699" s="536"/>
      <c r="I7699" s="537"/>
      <c r="J7699" s="537"/>
      <c r="K7699" s="618"/>
    </row>
    <row r="7700" spans="2:11" x14ac:dyDescent="0.25">
      <c r="B7700" s="457">
        <f t="shared" si="120"/>
        <v>7698</v>
      </c>
      <c r="C7700" s="617"/>
      <c r="D7700" s="619"/>
      <c r="E7700" s="620"/>
      <c r="F7700" s="620"/>
      <c r="G7700" s="653"/>
      <c r="H7700" s="536"/>
      <c r="I7700" s="537"/>
      <c r="J7700" s="537"/>
      <c r="K7700" s="618"/>
    </row>
    <row r="7701" spans="2:11" x14ac:dyDescent="0.25">
      <c r="B7701" s="457">
        <f t="shared" si="120"/>
        <v>7699</v>
      </c>
      <c r="C7701" s="617"/>
      <c r="D7701" s="619"/>
      <c r="E7701" s="620"/>
      <c r="F7701" s="620"/>
      <c r="G7701" s="653"/>
      <c r="H7701" s="536"/>
      <c r="I7701" s="537"/>
      <c r="J7701" s="537"/>
      <c r="K7701" s="618"/>
    </row>
    <row r="7702" spans="2:11" x14ac:dyDescent="0.25">
      <c r="B7702" s="457">
        <f t="shared" si="120"/>
        <v>7700</v>
      </c>
      <c r="C7702" s="617"/>
      <c r="D7702" s="619"/>
      <c r="E7702" s="620"/>
      <c r="F7702" s="620"/>
      <c r="G7702" s="653"/>
      <c r="H7702" s="536"/>
      <c r="I7702" s="537"/>
      <c r="J7702" s="537"/>
      <c r="K7702" s="618"/>
    </row>
    <row r="7703" spans="2:11" x14ac:dyDescent="0.25">
      <c r="B7703" s="457">
        <f t="shared" si="120"/>
        <v>7701</v>
      </c>
      <c r="C7703" s="617"/>
      <c r="D7703" s="619"/>
      <c r="E7703" s="620"/>
      <c r="F7703" s="620"/>
      <c r="G7703" s="653"/>
      <c r="H7703" s="536"/>
      <c r="I7703" s="537"/>
      <c r="J7703" s="537"/>
      <c r="K7703" s="618"/>
    </row>
    <row r="7704" spans="2:11" x14ac:dyDescent="0.25">
      <c r="B7704" s="457">
        <f t="shared" si="120"/>
        <v>7702</v>
      </c>
      <c r="C7704" s="617"/>
      <c r="D7704" s="619"/>
      <c r="E7704" s="620"/>
      <c r="F7704" s="620"/>
      <c r="G7704" s="653"/>
      <c r="H7704" s="536"/>
      <c r="I7704" s="537"/>
      <c r="J7704" s="537"/>
      <c r="K7704" s="618"/>
    </row>
    <row r="7705" spans="2:11" x14ac:dyDescent="0.25">
      <c r="B7705" s="457">
        <f t="shared" si="120"/>
        <v>7703</v>
      </c>
      <c r="C7705" s="617"/>
      <c r="D7705" s="619"/>
      <c r="E7705" s="620"/>
      <c r="F7705" s="620"/>
      <c r="G7705" s="653"/>
      <c r="H7705" s="536"/>
      <c r="I7705" s="537"/>
      <c r="J7705" s="537"/>
      <c r="K7705" s="618"/>
    </row>
    <row r="7706" spans="2:11" x14ac:dyDescent="0.25">
      <c r="B7706" s="457">
        <f t="shared" si="120"/>
        <v>7704</v>
      </c>
      <c r="C7706" s="617"/>
      <c r="D7706" s="619"/>
      <c r="E7706" s="620"/>
      <c r="F7706" s="620"/>
      <c r="G7706" s="653"/>
      <c r="H7706" s="536"/>
      <c r="I7706" s="537"/>
      <c r="J7706" s="537"/>
      <c r="K7706" s="618"/>
    </row>
    <row r="7707" spans="2:11" x14ac:dyDescent="0.25">
      <c r="B7707" s="457">
        <f t="shared" si="120"/>
        <v>7705</v>
      </c>
      <c r="C7707" s="617"/>
      <c r="D7707" s="619"/>
      <c r="E7707" s="620"/>
      <c r="F7707" s="620"/>
      <c r="G7707" s="653"/>
      <c r="H7707" s="536"/>
      <c r="I7707" s="537"/>
      <c r="J7707" s="537"/>
      <c r="K7707" s="618"/>
    </row>
    <row r="7708" spans="2:11" x14ac:dyDescent="0.25">
      <c r="B7708" s="457">
        <f t="shared" si="120"/>
        <v>7706</v>
      </c>
      <c r="C7708" s="617"/>
      <c r="D7708" s="619"/>
      <c r="E7708" s="620"/>
      <c r="F7708" s="620"/>
      <c r="G7708" s="653"/>
      <c r="H7708" s="536"/>
      <c r="I7708" s="537"/>
      <c r="J7708" s="537"/>
      <c r="K7708" s="618"/>
    </row>
    <row r="7709" spans="2:11" x14ac:dyDescent="0.25">
      <c r="B7709" s="457">
        <f t="shared" si="120"/>
        <v>7707</v>
      </c>
      <c r="C7709" s="617"/>
      <c r="D7709" s="619"/>
      <c r="E7709" s="620"/>
      <c r="F7709" s="620"/>
      <c r="G7709" s="653"/>
      <c r="H7709" s="536"/>
      <c r="I7709" s="537"/>
      <c r="J7709" s="537"/>
      <c r="K7709" s="618"/>
    </row>
    <row r="7710" spans="2:11" x14ac:dyDescent="0.25">
      <c r="B7710" s="457">
        <f t="shared" si="120"/>
        <v>7708</v>
      </c>
      <c r="C7710" s="617"/>
      <c r="D7710" s="619"/>
      <c r="E7710" s="620"/>
      <c r="F7710" s="620"/>
      <c r="G7710" s="653"/>
      <c r="H7710" s="536"/>
      <c r="I7710" s="537"/>
      <c r="J7710" s="537"/>
      <c r="K7710" s="618"/>
    </row>
    <row r="7711" spans="2:11" x14ac:dyDescent="0.25">
      <c r="B7711" s="457">
        <f t="shared" si="120"/>
        <v>7709</v>
      </c>
      <c r="C7711" s="617"/>
      <c r="D7711" s="619"/>
      <c r="E7711" s="620"/>
      <c r="F7711" s="620"/>
      <c r="G7711" s="653"/>
      <c r="H7711" s="536"/>
      <c r="I7711" s="537"/>
      <c r="J7711" s="537"/>
      <c r="K7711" s="618"/>
    </row>
    <row r="7712" spans="2:11" x14ac:dyDescent="0.25">
      <c r="B7712" s="457">
        <f t="shared" si="120"/>
        <v>7710</v>
      </c>
      <c r="C7712" s="617"/>
      <c r="D7712" s="619"/>
      <c r="E7712" s="620"/>
      <c r="F7712" s="620"/>
      <c r="G7712" s="653"/>
      <c r="H7712" s="536"/>
      <c r="I7712" s="537"/>
      <c r="J7712" s="537"/>
      <c r="K7712" s="618"/>
    </row>
    <row r="7713" spans="2:11" x14ac:dyDescent="0.25">
      <c r="B7713" s="457">
        <f t="shared" si="120"/>
        <v>7711</v>
      </c>
      <c r="C7713" s="617"/>
      <c r="D7713" s="619"/>
      <c r="E7713" s="620"/>
      <c r="F7713" s="620"/>
      <c r="G7713" s="653"/>
      <c r="H7713" s="536"/>
      <c r="I7713" s="537"/>
      <c r="J7713" s="537"/>
      <c r="K7713" s="618"/>
    </row>
    <row r="7714" spans="2:11" x14ac:dyDescent="0.25">
      <c r="B7714" s="457">
        <f t="shared" si="120"/>
        <v>7712</v>
      </c>
      <c r="C7714" s="617"/>
      <c r="D7714" s="619"/>
      <c r="E7714" s="620"/>
      <c r="F7714" s="620"/>
      <c r="G7714" s="653"/>
      <c r="H7714" s="536"/>
      <c r="I7714" s="537"/>
      <c r="J7714" s="537"/>
      <c r="K7714" s="618"/>
    </row>
    <row r="7715" spans="2:11" x14ac:dyDescent="0.25">
      <c r="B7715" s="457">
        <f t="shared" si="120"/>
        <v>7713</v>
      </c>
      <c r="C7715" s="617"/>
      <c r="D7715" s="619"/>
      <c r="E7715" s="620"/>
      <c r="F7715" s="620"/>
      <c r="G7715" s="653"/>
      <c r="H7715" s="536"/>
      <c r="I7715" s="537"/>
      <c r="J7715" s="537"/>
      <c r="K7715" s="618"/>
    </row>
    <row r="7716" spans="2:11" x14ac:dyDescent="0.25">
      <c r="B7716" s="457">
        <f t="shared" si="120"/>
        <v>7714</v>
      </c>
      <c r="C7716" s="617"/>
      <c r="D7716" s="619"/>
      <c r="E7716" s="620"/>
      <c r="F7716" s="620"/>
      <c r="G7716" s="653"/>
      <c r="H7716" s="536"/>
      <c r="I7716" s="537"/>
      <c r="J7716" s="537"/>
      <c r="K7716" s="618"/>
    </row>
    <row r="7717" spans="2:11" x14ac:dyDescent="0.25">
      <c r="B7717" s="457">
        <f t="shared" si="120"/>
        <v>7715</v>
      </c>
      <c r="C7717" s="617"/>
      <c r="D7717" s="619"/>
      <c r="E7717" s="620"/>
      <c r="F7717" s="620"/>
      <c r="G7717" s="653"/>
      <c r="H7717" s="536"/>
      <c r="I7717" s="537"/>
      <c r="J7717" s="537"/>
      <c r="K7717" s="618"/>
    </row>
    <row r="7718" spans="2:11" x14ac:dyDescent="0.25">
      <c r="B7718" s="457">
        <f t="shared" si="120"/>
        <v>7716</v>
      </c>
      <c r="C7718" s="617"/>
      <c r="D7718" s="619"/>
      <c r="E7718" s="620"/>
      <c r="F7718" s="620"/>
      <c r="G7718" s="653"/>
      <c r="H7718" s="536"/>
      <c r="I7718" s="537"/>
      <c r="J7718" s="537"/>
      <c r="K7718" s="618"/>
    </row>
    <row r="7719" spans="2:11" x14ac:dyDescent="0.25">
      <c r="B7719" s="457">
        <f t="shared" si="120"/>
        <v>7717</v>
      </c>
      <c r="C7719" s="617"/>
      <c r="D7719" s="619"/>
      <c r="E7719" s="620"/>
      <c r="F7719" s="620"/>
      <c r="G7719" s="653"/>
      <c r="H7719" s="536"/>
      <c r="I7719" s="537"/>
      <c r="J7719" s="537"/>
      <c r="K7719" s="618"/>
    </row>
    <row r="7720" spans="2:11" x14ac:dyDescent="0.25">
      <c r="B7720" s="457">
        <f t="shared" si="120"/>
        <v>7718</v>
      </c>
      <c r="C7720" s="617"/>
      <c r="D7720" s="619"/>
      <c r="E7720" s="620"/>
      <c r="F7720" s="620"/>
      <c r="G7720" s="653"/>
      <c r="H7720" s="536"/>
      <c r="I7720" s="537"/>
      <c r="J7720" s="537"/>
      <c r="K7720" s="618"/>
    </row>
    <row r="7721" spans="2:11" x14ac:dyDescent="0.25">
      <c r="B7721" s="457">
        <f t="shared" si="120"/>
        <v>7719</v>
      </c>
      <c r="C7721" s="617"/>
      <c r="D7721" s="619"/>
      <c r="E7721" s="620"/>
      <c r="F7721" s="620"/>
      <c r="G7721" s="653"/>
      <c r="H7721" s="536"/>
      <c r="I7721" s="537"/>
      <c r="J7721" s="537"/>
      <c r="K7721" s="618"/>
    </row>
    <row r="7722" spans="2:11" x14ac:dyDescent="0.25">
      <c r="B7722" s="457">
        <f t="shared" si="120"/>
        <v>7720</v>
      </c>
      <c r="C7722" s="617"/>
      <c r="D7722" s="619"/>
      <c r="E7722" s="620"/>
      <c r="F7722" s="620"/>
      <c r="G7722" s="653"/>
      <c r="H7722" s="536"/>
      <c r="I7722" s="537"/>
      <c r="J7722" s="537"/>
      <c r="K7722" s="618"/>
    </row>
    <row r="7723" spans="2:11" x14ac:dyDescent="0.25">
      <c r="B7723" s="457">
        <f t="shared" si="120"/>
        <v>7721</v>
      </c>
      <c r="C7723" s="617"/>
      <c r="D7723" s="619"/>
      <c r="E7723" s="620"/>
      <c r="F7723" s="620"/>
      <c r="G7723" s="653"/>
      <c r="H7723" s="536"/>
      <c r="I7723" s="537"/>
      <c r="J7723" s="537"/>
      <c r="K7723" s="618"/>
    </row>
    <row r="7724" spans="2:11" x14ac:dyDescent="0.25">
      <c r="B7724" s="457">
        <f t="shared" si="120"/>
        <v>7722</v>
      </c>
      <c r="C7724" s="617"/>
      <c r="D7724" s="619"/>
      <c r="E7724" s="620"/>
      <c r="F7724" s="620"/>
      <c r="G7724" s="653"/>
      <c r="H7724" s="536"/>
      <c r="I7724" s="537"/>
      <c r="J7724" s="537"/>
      <c r="K7724" s="618"/>
    </row>
    <row r="7725" spans="2:11" x14ac:dyDescent="0.25">
      <c r="B7725" s="457">
        <f t="shared" si="120"/>
        <v>7723</v>
      </c>
      <c r="C7725" s="617"/>
      <c r="D7725" s="619"/>
      <c r="E7725" s="620"/>
      <c r="F7725" s="620"/>
      <c r="G7725" s="653"/>
      <c r="H7725" s="536"/>
      <c r="I7725" s="537"/>
      <c r="J7725" s="537"/>
      <c r="K7725" s="618"/>
    </row>
    <row r="7726" spans="2:11" x14ac:dyDescent="0.25">
      <c r="B7726" s="457">
        <f t="shared" si="120"/>
        <v>7724</v>
      </c>
      <c r="C7726" s="617"/>
      <c r="D7726" s="619"/>
      <c r="E7726" s="620"/>
      <c r="F7726" s="620"/>
      <c r="G7726" s="653"/>
      <c r="H7726" s="536"/>
      <c r="I7726" s="537"/>
      <c r="J7726" s="537"/>
      <c r="K7726" s="618"/>
    </row>
    <row r="7727" spans="2:11" x14ac:dyDescent="0.25">
      <c r="B7727" s="457">
        <f t="shared" si="120"/>
        <v>7725</v>
      </c>
      <c r="C7727" s="617"/>
      <c r="D7727" s="619"/>
      <c r="E7727" s="620"/>
      <c r="F7727" s="620"/>
      <c r="G7727" s="653"/>
      <c r="H7727" s="536"/>
      <c r="I7727" s="537"/>
      <c r="J7727" s="537"/>
      <c r="K7727" s="618"/>
    </row>
    <row r="7728" spans="2:11" x14ac:dyDescent="0.25">
      <c r="B7728" s="457">
        <f t="shared" si="120"/>
        <v>7726</v>
      </c>
      <c r="C7728" s="617"/>
      <c r="D7728" s="619"/>
      <c r="E7728" s="620"/>
      <c r="F7728" s="620"/>
      <c r="G7728" s="653"/>
      <c r="H7728" s="536"/>
      <c r="I7728" s="537"/>
      <c r="J7728" s="537"/>
      <c r="K7728" s="618"/>
    </row>
    <row r="7729" spans="2:11" x14ac:dyDescent="0.25">
      <c r="B7729" s="457">
        <f t="shared" si="120"/>
        <v>7727</v>
      </c>
      <c r="C7729" s="617"/>
      <c r="D7729" s="619"/>
      <c r="E7729" s="620"/>
      <c r="F7729" s="620"/>
      <c r="G7729" s="653"/>
      <c r="H7729" s="536"/>
      <c r="I7729" s="537"/>
      <c r="J7729" s="537"/>
      <c r="K7729" s="618"/>
    </row>
    <row r="7730" spans="2:11" x14ac:dyDescent="0.25">
      <c r="B7730" s="457">
        <f t="shared" si="120"/>
        <v>7728</v>
      </c>
      <c r="C7730" s="617"/>
      <c r="D7730" s="619"/>
      <c r="E7730" s="620"/>
      <c r="F7730" s="620"/>
      <c r="G7730" s="653"/>
      <c r="H7730" s="536"/>
      <c r="I7730" s="537"/>
      <c r="J7730" s="537"/>
      <c r="K7730" s="618"/>
    </row>
    <row r="7731" spans="2:11" x14ac:dyDescent="0.25">
      <c r="B7731" s="457">
        <f t="shared" si="120"/>
        <v>7729</v>
      </c>
      <c r="C7731" s="617"/>
      <c r="D7731" s="619"/>
      <c r="E7731" s="620"/>
      <c r="F7731" s="620"/>
      <c r="G7731" s="653"/>
      <c r="H7731" s="536"/>
      <c r="I7731" s="537"/>
      <c r="J7731" s="537"/>
      <c r="K7731" s="618"/>
    </row>
    <row r="7732" spans="2:11" x14ac:dyDescent="0.25">
      <c r="B7732" s="457">
        <f t="shared" si="120"/>
        <v>7730</v>
      </c>
      <c r="C7732" s="617"/>
      <c r="D7732" s="619"/>
      <c r="E7732" s="620"/>
      <c r="F7732" s="620"/>
      <c r="G7732" s="653"/>
      <c r="H7732" s="536"/>
      <c r="I7732" s="537"/>
      <c r="J7732" s="537"/>
      <c r="K7732" s="618"/>
    </row>
    <row r="7733" spans="2:11" x14ac:dyDescent="0.25">
      <c r="B7733" s="457">
        <f t="shared" si="120"/>
        <v>7731</v>
      </c>
      <c r="C7733" s="617"/>
      <c r="D7733" s="619"/>
      <c r="E7733" s="620"/>
      <c r="F7733" s="620"/>
      <c r="G7733" s="653"/>
      <c r="H7733" s="536"/>
      <c r="I7733" s="537"/>
      <c r="J7733" s="537"/>
      <c r="K7733" s="618"/>
    </row>
    <row r="7734" spans="2:11" x14ac:dyDescent="0.25">
      <c r="B7734" s="457">
        <f t="shared" si="120"/>
        <v>7732</v>
      </c>
      <c r="C7734" s="617"/>
      <c r="D7734" s="619"/>
      <c r="E7734" s="620"/>
      <c r="F7734" s="620"/>
      <c r="G7734" s="653"/>
      <c r="H7734" s="536"/>
      <c r="I7734" s="537"/>
      <c r="J7734" s="537"/>
      <c r="K7734" s="618"/>
    </row>
    <row r="7735" spans="2:11" x14ac:dyDescent="0.25">
      <c r="B7735" s="457">
        <f t="shared" si="120"/>
        <v>7733</v>
      </c>
      <c r="C7735" s="617"/>
      <c r="D7735" s="619"/>
      <c r="E7735" s="620"/>
      <c r="F7735" s="620"/>
      <c r="G7735" s="653"/>
      <c r="H7735" s="536"/>
      <c r="I7735" s="537"/>
      <c r="J7735" s="537"/>
      <c r="K7735" s="618"/>
    </row>
    <row r="7736" spans="2:11" x14ac:dyDescent="0.25">
      <c r="B7736" s="457">
        <f t="shared" si="120"/>
        <v>7734</v>
      </c>
      <c r="C7736" s="617"/>
      <c r="D7736" s="619"/>
      <c r="E7736" s="620"/>
      <c r="F7736" s="620"/>
      <c r="G7736" s="653"/>
      <c r="H7736" s="536"/>
      <c r="I7736" s="537"/>
      <c r="J7736" s="537"/>
      <c r="K7736" s="618"/>
    </row>
    <row r="7737" spans="2:11" x14ac:dyDescent="0.25">
      <c r="B7737" s="457">
        <f t="shared" ref="B7737:B7800" si="121">ROW()-2</f>
        <v>7735</v>
      </c>
      <c r="C7737" s="617"/>
      <c r="D7737" s="619"/>
      <c r="E7737" s="620"/>
      <c r="F7737" s="620"/>
      <c r="G7737" s="653"/>
      <c r="H7737" s="536"/>
      <c r="I7737" s="537"/>
      <c r="J7737" s="537"/>
      <c r="K7737" s="618"/>
    </row>
    <row r="7738" spans="2:11" x14ac:dyDescent="0.25">
      <c r="B7738" s="457">
        <f t="shared" si="121"/>
        <v>7736</v>
      </c>
      <c r="C7738" s="617"/>
      <c r="D7738" s="619"/>
      <c r="E7738" s="620"/>
      <c r="F7738" s="620"/>
      <c r="G7738" s="653"/>
      <c r="H7738" s="536"/>
      <c r="I7738" s="537"/>
      <c r="J7738" s="537"/>
      <c r="K7738" s="618"/>
    </row>
    <row r="7739" spans="2:11" x14ac:dyDescent="0.25">
      <c r="B7739" s="457">
        <f t="shared" si="121"/>
        <v>7737</v>
      </c>
      <c r="C7739" s="617"/>
      <c r="D7739" s="619"/>
      <c r="E7739" s="620"/>
      <c r="F7739" s="620"/>
      <c r="G7739" s="653"/>
      <c r="H7739" s="536"/>
      <c r="I7739" s="537"/>
      <c r="J7739" s="537"/>
      <c r="K7739" s="618"/>
    </row>
    <row r="7740" spans="2:11" x14ac:dyDescent="0.25">
      <c r="B7740" s="457">
        <f t="shared" si="121"/>
        <v>7738</v>
      </c>
      <c r="C7740" s="617"/>
      <c r="D7740" s="619"/>
      <c r="E7740" s="620"/>
      <c r="F7740" s="620"/>
      <c r="G7740" s="653"/>
      <c r="H7740" s="536"/>
      <c r="I7740" s="537"/>
      <c r="J7740" s="537"/>
      <c r="K7740" s="618"/>
    </row>
    <row r="7741" spans="2:11" x14ac:dyDescent="0.25">
      <c r="B7741" s="457">
        <f t="shared" si="121"/>
        <v>7739</v>
      </c>
      <c r="C7741" s="617"/>
      <c r="D7741" s="619"/>
      <c r="E7741" s="620"/>
      <c r="F7741" s="620"/>
      <c r="G7741" s="653"/>
      <c r="H7741" s="536"/>
      <c r="I7741" s="537"/>
      <c r="J7741" s="537"/>
      <c r="K7741" s="618"/>
    </row>
    <row r="7742" spans="2:11" x14ac:dyDescent="0.25">
      <c r="B7742" s="457">
        <f t="shared" si="121"/>
        <v>7740</v>
      </c>
      <c r="C7742" s="617"/>
      <c r="D7742" s="619"/>
      <c r="E7742" s="620"/>
      <c r="F7742" s="620"/>
      <c r="G7742" s="653"/>
      <c r="H7742" s="536"/>
      <c r="I7742" s="537"/>
      <c r="J7742" s="537"/>
      <c r="K7742" s="618"/>
    </row>
    <row r="7743" spans="2:11" x14ac:dyDescent="0.25">
      <c r="B7743" s="457">
        <f t="shared" si="121"/>
        <v>7741</v>
      </c>
      <c r="C7743" s="617"/>
      <c r="D7743" s="619"/>
      <c r="E7743" s="620"/>
      <c r="F7743" s="620"/>
      <c r="G7743" s="653"/>
      <c r="H7743" s="536"/>
      <c r="I7743" s="537"/>
      <c r="J7743" s="537"/>
      <c r="K7743" s="618"/>
    </row>
    <row r="7744" spans="2:11" x14ac:dyDescent="0.25">
      <c r="B7744" s="457">
        <f t="shared" si="121"/>
        <v>7742</v>
      </c>
      <c r="C7744" s="617"/>
      <c r="D7744" s="619"/>
      <c r="E7744" s="620"/>
      <c r="F7744" s="620"/>
      <c r="G7744" s="653"/>
      <c r="H7744" s="536"/>
      <c r="I7744" s="537"/>
      <c r="J7744" s="537"/>
      <c r="K7744" s="618"/>
    </row>
    <row r="7745" spans="2:11" x14ac:dyDescent="0.25">
      <c r="B7745" s="457">
        <f t="shared" si="121"/>
        <v>7743</v>
      </c>
      <c r="C7745" s="617"/>
      <c r="D7745" s="619"/>
      <c r="E7745" s="620"/>
      <c r="F7745" s="620"/>
      <c r="G7745" s="653"/>
      <c r="H7745" s="536"/>
      <c r="I7745" s="537"/>
      <c r="J7745" s="537"/>
      <c r="K7745" s="618"/>
    </row>
    <row r="7746" spans="2:11" x14ac:dyDescent="0.25">
      <c r="B7746" s="457">
        <f t="shared" si="121"/>
        <v>7744</v>
      </c>
      <c r="C7746" s="617"/>
      <c r="D7746" s="619"/>
      <c r="E7746" s="620"/>
      <c r="F7746" s="620"/>
      <c r="G7746" s="653"/>
      <c r="H7746" s="536"/>
      <c r="I7746" s="537"/>
      <c r="J7746" s="537"/>
      <c r="K7746" s="618"/>
    </row>
    <row r="7747" spans="2:11" x14ac:dyDescent="0.25">
      <c r="B7747" s="457">
        <f t="shared" si="121"/>
        <v>7745</v>
      </c>
      <c r="C7747" s="617"/>
      <c r="D7747" s="619"/>
      <c r="E7747" s="620"/>
      <c r="F7747" s="620"/>
      <c r="G7747" s="653"/>
      <c r="H7747" s="536"/>
      <c r="I7747" s="537"/>
      <c r="J7747" s="537"/>
      <c r="K7747" s="618"/>
    </row>
    <row r="7748" spans="2:11" x14ac:dyDescent="0.25">
      <c r="B7748" s="457">
        <f t="shared" si="121"/>
        <v>7746</v>
      </c>
      <c r="C7748" s="617"/>
      <c r="D7748" s="619"/>
      <c r="E7748" s="620"/>
      <c r="F7748" s="620"/>
      <c r="G7748" s="653"/>
      <c r="H7748" s="536"/>
      <c r="I7748" s="537"/>
      <c r="J7748" s="537"/>
      <c r="K7748" s="618"/>
    </row>
    <row r="7749" spans="2:11" x14ac:dyDescent="0.25">
      <c r="B7749" s="457">
        <f t="shared" si="121"/>
        <v>7747</v>
      </c>
      <c r="C7749" s="617"/>
      <c r="D7749" s="619"/>
      <c r="E7749" s="620"/>
      <c r="F7749" s="620"/>
      <c r="G7749" s="653"/>
      <c r="H7749" s="536"/>
      <c r="I7749" s="537"/>
      <c r="J7749" s="537"/>
      <c r="K7749" s="618"/>
    </row>
    <row r="7750" spans="2:11" x14ac:dyDescent="0.25">
      <c r="B7750" s="457">
        <f t="shared" si="121"/>
        <v>7748</v>
      </c>
      <c r="C7750" s="617"/>
      <c r="D7750" s="619"/>
      <c r="E7750" s="620"/>
      <c r="F7750" s="620"/>
      <c r="G7750" s="653"/>
      <c r="H7750" s="536"/>
      <c r="I7750" s="537"/>
      <c r="J7750" s="537"/>
      <c r="K7750" s="618"/>
    </row>
    <row r="7751" spans="2:11" x14ac:dyDescent="0.25">
      <c r="B7751" s="457">
        <f t="shared" si="121"/>
        <v>7749</v>
      </c>
      <c r="C7751" s="617"/>
      <c r="D7751" s="619"/>
      <c r="E7751" s="620"/>
      <c r="F7751" s="620"/>
      <c r="G7751" s="653"/>
      <c r="H7751" s="536"/>
      <c r="I7751" s="537"/>
      <c r="J7751" s="537"/>
      <c r="K7751" s="618"/>
    </row>
    <row r="7752" spans="2:11" x14ac:dyDescent="0.25">
      <c r="B7752" s="457">
        <f t="shared" si="121"/>
        <v>7750</v>
      </c>
      <c r="C7752" s="617"/>
      <c r="D7752" s="619"/>
      <c r="E7752" s="620"/>
      <c r="F7752" s="620"/>
      <c r="G7752" s="653"/>
      <c r="H7752" s="536"/>
      <c r="I7752" s="537"/>
      <c r="J7752" s="537"/>
      <c r="K7752" s="618"/>
    </row>
    <row r="7753" spans="2:11" x14ac:dyDescent="0.25">
      <c r="B7753" s="457">
        <f t="shared" si="121"/>
        <v>7751</v>
      </c>
      <c r="C7753" s="617"/>
      <c r="D7753" s="619"/>
      <c r="E7753" s="620"/>
      <c r="F7753" s="620"/>
      <c r="G7753" s="653"/>
      <c r="H7753" s="536"/>
      <c r="I7753" s="537"/>
      <c r="J7753" s="537"/>
      <c r="K7753" s="618"/>
    </row>
    <row r="7754" spans="2:11" x14ac:dyDescent="0.25">
      <c r="B7754" s="457">
        <f t="shared" si="121"/>
        <v>7752</v>
      </c>
      <c r="C7754" s="617"/>
      <c r="D7754" s="619"/>
      <c r="E7754" s="620"/>
      <c r="F7754" s="620"/>
      <c r="G7754" s="653"/>
      <c r="H7754" s="536"/>
      <c r="I7754" s="537"/>
      <c r="J7754" s="537"/>
      <c r="K7754" s="618"/>
    </row>
    <row r="7755" spans="2:11" x14ac:dyDescent="0.25">
      <c r="B7755" s="457">
        <f t="shared" si="121"/>
        <v>7753</v>
      </c>
      <c r="C7755" s="617"/>
      <c r="D7755" s="619"/>
      <c r="E7755" s="620"/>
      <c r="F7755" s="620"/>
      <c r="G7755" s="653"/>
      <c r="H7755" s="536"/>
      <c r="I7755" s="537"/>
      <c r="J7755" s="537"/>
      <c r="K7755" s="618"/>
    </row>
    <row r="7756" spans="2:11" x14ac:dyDescent="0.25">
      <c r="B7756" s="457">
        <f t="shared" si="121"/>
        <v>7754</v>
      </c>
      <c r="C7756" s="617"/>
      <c r="D7756" s="619"/>
      <c r="E7756" s="620"/>
      <c r="F7756" s="620"/>
      <c r="G7756" s="653"/>
      <c r="H7756" s="536"/>
      <c r="I7756" s="537"/>
      <c r="J7756" s="537"/>
      <c r="K7756" s="618"/>
    </row>
    <row r="7757" spans="2:11" x14ac:dyDescent="0.25">
      <c r="B7757" s="457">
        <f t="shared" si="121"/>
        <v>7755</v>
      </c>
      <c r="C7757" s="617"/>
      <c r="D7757" s="619"/>
      <c r="E7757" s="620"/>
      <c r="F7757" s="620"/>
      <c r="G7757" s="653"/>
      <c r="H7757" s="536"/>
      <c r="I7757" s="537"/>
      <c r="J7757" s="537"/>
      <c r="K7757" s="618"/>
    </row>
    <row r="7758" spans="2:11" x14ac:dyDescent="0.25">
      <c r="B7758" s="457">
        <f t="shared" si="121"/>
        <v>7756</v>
      </c>
      <c r="C7758" s="617"/>
      <c r="D7758" s="619"/>
      <c r="E7758" s="620"/>
      <c r="F7758" s="620"/>
      <c r="G7758" s="653"/>
      <c r="H7758" s="536"/>
      <c r="I7758" s="537"/>
      <c r="J7758" s="537"/>
      <c r="K7758" s="618"/>
    </row>
    <row r="7759" spans="2:11" x14ac:dyDescent="0.25">
      <c r="B7759" s="457">
        <f t="shared" si="121"/>
        <v>7757</v>
      </c>
      <c r="C7759" s="617"/>
      <c r="D7759" s="619"/>
      <c r="E7759" s="620"/>
      <c r="F7759" s="620"/>
      <c r="G7759" s="653"/>
      <c r="H7759" s="536"/>
      <c r="I7759" s="537"/>
      <c r="J7759" s="537"/>
      <c r="K7759" s="618"/>
    </row>
    <row r="7760" spans="2:11" x14ac:dyDescent="0.25">
      <c r="B7760" s="457">
        <f t="shared" si="121"/>
        <v>7758</v>
      </c>
      <c r="C7760" s="617"/>
      <c r="D7760" s="619"/>
      <c r="E7760" s="620"/>
      <c r="F7760" s="620"/>
      <c r="G7760" s="653"/>
      <c r="H7760" s="536"/>
      <c r="I7760" s="537"/>
      <c r="J7760" s="537"/>
      <c r="K7760" s="618"/>
    </row>
    <row r="7761" spans="2:11" x14ac:dyDescent="0.25">
      <c r="B7761" s="457">
        <f t="shared" si="121"/>
        <v>7759</v>
      </c>
      <c r="C7761" s="617"/>
      <c r="D7761" s="619"/>
      <c r="E7761" s="620"/>
      <c r="F7761" s="620"/>
      <c r="G7761" s="653"/>
      <c r="H7761" s="536"/>
      <c r="I7761" s="537"/>
      <c r="J7761" s="537"/>
      <c r="K7761" s="618"/>
    </row>
    <row r="7762" spans="2:11" x14ac:dyDescent="0.25">
      <c r="B7762" s="457">
        <f t="shared" si="121"/>
        <v>7760</v>
      </c>
      <c r="C7762" s="617"/>
      <c r="D7762" s="619"/>
      <c r="E7762" s="620"/>
      <c r="F7762" s="620"/>
      <c r="G7762" s="653"/>
      <c r="H7762" s="536"/>
      <c r="I7762" s="537"/>
      <c r="J7762" s="537"/>
      <c r="K7762" s="618"/>
    </row>
    <row r="7763" spans="2:11" x14ac:dyDescent="0.25">
      <c r="B7763" s="457">
        <f t="shared" si="121"/>
        <v>7761</v>
      </c>
      <c r="C7763" s="617"/>
      <c r="D7763" s="619"/>
      <c r="E7763" s="620"/>
      <c r="F7763" s="620"/>
      <c r="G7763" s="653"/>
      <c r="H7763" s="536"/>
      <c r="I7763" s="537"/>
      <c r="J7763" s="537"/>
      <c r="K7763" s="618"/>
    </row>
    <row r="7764" spans="2:11" x14ac:dyDescent="0.25">
      <c r="B7764" s="457">
        <f t="shared" si="121"/>
        <v>7762</v>
      </c>
      <c r="C7764" s="617"/>
      <c r="D7764" s="619"/>
      <c r="E7764" s="620"/>
      <c r="F7764" s="620"/>
      <c r="G7764" s="653"/>
      <c r="H7764" s="536"/>
      <c r="I7764" s="537"/>
      <c r="J7764" s="537"/>
      <c r="K7764" s="618"/>
    </row>
    <row r="7765" spans="2:11" x14ac:dyDescent="0.25">
      <c r="B7765" s="457">
        <f t="shared" si="121"/>
        <v>7763</v>
      </c>
      <c r="C7765" s="617"/>
      <c r="D7765" s="619"/>
      <c r="E7765" s="620"/>
      <c r="F7765" s="620"/>
      <c r="G7765" s="653"/>
      <c r="H7765" s="536"/>
      <c r="I7765" s="537"/>
      <c r="J7765" s="537"/>
      <c r="K7765" s="618"/>
    </row>
    <row r="7766" spans="2:11" x14ac:dyDescent="0.25">
      <c r="B7766" s="457">
        <f t="shared" si="121"/>
        <v>7764</v>
      </c>
      <c r="C7766" s="617"/>
      <c r="D7766" s="619"/>
      <c r="E7766" s="620"/>
      <c r="F7766" s="620"/>
      <c r="G7766" s="653"/>
      <c r="H7766" s="536"/>
      <c r="I7766" s="537"/>
      <c r="J7766" s="537"/>
      <c r="K7766" s="618"/>
    </row>
    <row r="7767" spans="2:11" x14ac:dyDescent="0.25">
      <c r="B7767" s="457">
        <f t="shared" si="121"/>
        <v>7765</v>
      </c>
      <c r="C7767" s="617"/>
      <c r="D7767" s="619"/>
      <c r="E7767" s="620"/>
      <c r="F7767" s="620"/>
      <c r="G7767" s="653"/>
      <c r="H7767" s="536"/>
      <c r="I7767" s="537"/>
      <c r="J7767" s="537"/>
      <c r="K7767" s="618"/>
    </row>
    <row r="7768" spans="2:11" x14ac:dyDescent="0.25">
      <c r="B7768" s="457">
        <f t="shared" si="121"/>
        <v>7766</v>
      </c>
      <c r="C7768" s="617"/>
      <c r="D7768" s="619"/>
      <c r="E7768" s="620"/>
      <c r="F7768" s="620"/>
      <c r="G7768" s="653"/>
      <c r="H7768" s="536"/>
      <c r="I7768" s="537"/>
      <c r="J7768" s="537"/>
      <c r="K7768" s="618"/>
    </row>
    <row r="7769" spans="2:11" x14ac:dyDescent="0.25">
      <c r="B7769" s="457">
        <f t="shared" si="121"/>
        <v>7767</v>
      </c>
      <c r="C7769" s="617"/>
      <c r="D7769" s="619"/>
      <c r="E7769" s="620"/>
      <c r="F7769" s="620"/>
      <c r="G7769" s="653"/>
      <c r="H7769" s="536"/>
      <c r="I7769" s="537"/>
      <c r="J7769" s="537"/>
      <c r="K7769" s="618"/>
    </row>
    <row r="7770" spans="2:11" x14ac:dyDescent="0.25">
      <c r="B7770" s="457">
        <f t="shared" si="121"/>
        <v>7768</v>
      </c>
      <c r="C7770" s="617"/>
      <c r="D7770" s="619"/>
      <c r="E7770" s="620"/>
      <c r="F7770" s="620"/>
      <c r="G7770" s="653"/>
      <c r="H7770" s="536"/>
      <c r="I7770" s="537"/>
      <c r="J7770" s="537"/>
      <c r="K7770" s="618"/>
    </row>
    <row r="7771" spans="2:11" x14ac:dyDescent="0.25">
      <c r="B7771" s="457">
        <f t="shared" si="121"/>
        <v>7769</v>
      </c>
      <c r="C7771" s="617"/>
      <c r="D7771" s="619"/>
      <c r="E7771" s="620"/>
      <c r="F7771" s="620"/>
      <c r="G7771" s="653"/>
      <c r="H7771" s="536"/>
      <c r="I7771" s="537"/>
      <c r="J7771" s="537"/>
      <c r="K7771" s="618"/>
    </row>
    <row r="7772" spans="2:11" x14ac:dyDescent="0.25">
      <c r="B7772" s="457">
        <f t="shared" si="121"/>
        <v>7770</v>
      </c>
      <c r="C7772" s="617"/>
      <c r="D7772" s="619"/>
      <c r="E7772" s="620"/>
      <c r="F7772" s="620"/>
      <c r="G7772" s="653"/>
      <c r="H7772" s="536"/>
      <c r="I7772" s="537"/>
      <c r="J7772" s="537"/>
      <c r="K7772" s="618"/>
    </row>
    <row r="7773" spans="2:11" x14ac:dyDescent="0.25">
      <c r="B7773" s="457">
        <f t="shared" si="121"/>
        <v>7771</v>
      </c>
      <c r="C7773" s="617"/>
      <c r="D7773" s="619"/>
      <c r="E7773" s="620"/>
      <c r="F7773" s="620"/>
      <c r="G7773" s="653"/>
      <c r="H7773" s="536"/>
      <c r="I7773" s="537"/>
      <c r="J7773" s="537"/>
      <c r="K7773" s="618"/>
    </row>
    <row r="7774" spans="2:11" x14ac:dyDescent="0.25">
      <c r="B7774" s="457">
        <f t="shared" si="121"/>
        <v>7772</v>
      </c>
      <c r="C7774" s="617"/>
      <c r="D7774" s="619"/>
      <c r="E7774" s="620"/>
      <c r="F7774" s="620"/>
      <c r="G7774" s="653"/>
      <c r="H7774" s="536"/>
      <c r="I7774" s="537"/>
      <c r="J7774" s="537"/>
      <c r="K7774" s="618"/>
    </row>
    <row r="7775" spans="2:11" x14ac:dyDescent="0.25">
      <c r="B7775" s="457">
        <f t="shared" si="121"/>
        <v>7773</v>
      </c>
      <c r="C7775" s="617"/>
      <c r="D7775" s="619"/>
      <c r="E7775" s="620"/>
      <c r="F7775" s="620"/>
      <c r="G7775" s="653"/>
      <c r="H7775" s="536"/>
      <c r="I7775" s="537"/>
      <c r="J7775" s="537"/>
      <c r="K7775" s="618"/>
    </row>
    <row r="7776" spans="2:11" x14ac:dyDescent="0.25">
      <c r="B7776" s="457">
        <f t="shared" si="121"/>
        <v>7774</v>
      </c>
      <c r="C7776" s="617"/>
      <c r="D7776" s="619"/>
      <c r="E7776" s="620"/>
      <c r="F7776" s="620"/>
      <c r="G7776" s="653"/>
      <c r="H7776" s="536"/>
      <c r="I7776" s="537"/>
      <c r="J7776" s="537"/>
      <c r="K7776" s="618"/>
    </row>
    <row r="7777" spans="2:11" x14ac:dyDescent="0.25">
      <c r="B7777" s="457">
        <f t="shared" si="121"/>
        <v>7775</v>
      </c>
      <c r="C7777" s="617"/>
      <c r="D7777" s="619"/>
      <c r="E7777" s="620"/>
      <c r="F7777" s="620"/>
      <c r="G7777" s="653"/>
      <c r="H7777" s="536"/>
      <c r="I7777" s="537"/>
      <c r="J7777" s="537"/>
      <c r="K7777" s="618"/>
    </row>
    <row r="7778" spans="2:11" x14ac:dyDescent="0.25">
      <c r="B7778" s="457">
        <f t="shared" si="121"/>
        <v>7776</v>
      </c>
      <c r="C7778" s="617"/>
      <c r="D7778" s="619"/>
      <c r="E7778" s="620"/>
      <c r="F7778" s="620"/>
      <c r="G7778" s="653"/>
      <c r="H7778" s="536"/>
      <c r="I7778" s="537"/>
      <c r="J7778" s="537"/>
      <c r="K7778" s="618"/>
    </row>
    <row r="7779" spans="2:11" x14ac:dyDescent="0.25">
      <c r="B7779" s="457">
        <f t="shared" si="121"/>
        <v>7777</v>
      </c>
      <c r="C7779" s="617"/>
      <c r="D7779" s="619"/>
      <c r="E7779" s="620"/>
      <c r="F7779" s="620"/>
      <c r="G7779" s="653"/>
      <c r="H7779" s="536"/>
      <c r="I7779" s="537"/>
      <c r="J7779" s="537"/>
      <c r="K7779" s="618"/>
    </row>
    <row r="7780" spans="2:11" x14ac:dyDescent="0.25">
      <c r="B7780" s="457">
        <f t="shared" si="121"/>
        <v>7778</v>
      </c>
      <c r="C7780" s="617"/>
      <c r="D7780" s="619"/>
      <c r="E7780" s="620"/>
      <c r="F7780" s="620"/>
      <c r="G7780" s="653"/>
      <c r="H7780" s="536"/>
      <c r="I7780" s="537"/>
      <c r="J7780" s="537"/>
      <c r="K7780" s="618"/>
    </row>
    <row r="7781" spans="2:11" x14ac:dyDescent="0.25">
      <c r="B7781" s="457">
        <f t="shared" si="121"/>
        <v>7779</v>
      </c>
      <c r="C7781" s="617"/>
      <c r="D7781" s="619"/>
      <c r="E7781" s="620"/>
      <c r="F7781" s="620"/>
      <c r="G7781" s="653"/>
      <c r="H7781" s="536"/>
      <c r="I7781" s="537"/>
      <c r="J7781" s="537"/>
      <c r="K7781" s="618"/>
    </row>
    <row r="7782" spans="2:11" x14ac:dyDescent="0.25">
      <c r="B7782" s="457">
        <f t="shared" si="121"/>
        <v>7780</v>
      </c>
      <c r="C7782" s="617"/>
      <c r="D7782" s="619"/>
      <c r="E7782" s="620"/>
      <c r="F7782" s="620"/>
      <c r="G7782" s="653"/>
      <c r="H7782" s="536"/>
      <c r="I7782" s="537"/>
      <c r="J7782" s="537"/>
      <c r="K7782" s="618"/>
    </row>
    <row r="7783" spans="2:11" x14ac:dyDescent="0.25">
      <c r="B7783" s="457">
        <f t="shared" si="121"/>
        <v>7781</v>
      </c>
      <c r="C7783" s="617"/>
      <c r="D7783" s="619"/>
      <c r="E7783" s="620"/>
      <c r="F7783" s="620"/>
      <c r="G7783" s="653"/>
      <c r="H7783" s="536"/>
      <c r="I7783" s="537"/>
      <c r="J7783" s="537"/>
      <c r="K7783" s="618"/>
    </row>
    <row r="7784" spans="2:11" x14ac:dyDescent="0.25">
      <c r="B7784" s="457">
        <f t="shared" si="121"/>
        <v>7782</v>
      </c>
      <c r="C7784" s="617"/>
      <c r="D7784" s="619"/>
      <c r="E7784" s="620"/>
      <c r="F7784" s="620"/>
      <c r="G7784" s="653"/>
      <c r="H7784" s="536"/>
      <c r="I7784" s="537"/>
      <c r="J7784" s="537"/>
      <c r="K7784" s="618"/>
    </row>
    <row r="7785" spans="2:11" x14ac:dyDescent="0.25">
      <c r="B7785" s="457">
        <f t="shared" si="121"/>
        <v>7783</v>
      </c>
      <c r="C7785" s="617"/>
      <c r="D7785" s="619"/>
      <c r="E7785" s="620"/>
      <c r="F7785" s="620"/>
      <c r="G7785" s="653"/>
      <c r="H7785" s="536"/>
      <c r="I7785" s="537"/>
      <c r="J7785" s="537"/>
      <c r="K7785" s="618"/>
    </row>
    <row r="7786" spans="2:11" x14ac:dyDescent="0.25">
      <c r="B7786" s="457">
        <f t="shared" si="121"/>
        <v>7784</v>
      </c>
      <c r="C7786" s="617"/>
      <c r="D7786" s="619"/>
      <c r="E7786" s="620"/>
      <c r="F7786" s="620"/>
      <c r="G7786" s="653"/>
      <c r="H7786" s="536"/>
      <c r="I7786" s="537"/>
      <c r="J7786" s="537"/>
      <c r="K7786" s="618"/>
    </row>
    <row r="7787" spans="2:11" x14ac:dyDescent="0.25">
      <c r="B7787" s="457">
        <f t="shared" si="121"/>
        <v>7785</v>
      </c>
      <c r="C7787" s="617"/>
      <c r="D7787" s="619"/>
      <c r="E7787" s="620"/>
      <c r="F7787" s="620"/>
      <c r="G7787" s="653"/>
      <c r="H7787" s="536"/>
      <c r="I7787" s="537"/>
      <c r="J7787" s="537"/>
      <c r="K7787" s="618"/>
    </row>
    <row r="7788" spans="2:11" x14ac:dyDescent="0.25">
      <c r="B7788" s="457">
        <f t="shared" si="121"/>
        <v>7786</v>
      </c>
      <c r="C7788" s="617"/>
      <c r="D7788" s="619"/>
      <c r="E7788" s="620"/>
      <c r="F7788" s="620"/>
      <c r="G7788" s="653"/>
      <c r="H7788" s="536"/>
      <c r="I7788" s="537"/>
      <c r="J7788" s="537"/>
      <c r="K7788" s="618"/>
    </row>
    <row r="7789" spans="2:11" x14ac:dyDescent="0.25">
      <c r="B7789" s="457">
        <f t="shared" si="121"/>
        <v>7787</v>
      </c>
      <c r="C7789" s="617"/>
      <c r="D7789" s="619"/>
      <c r="E7789" s="620"/>
      <c r="F7789" s="620"/>
      <c r="G7789" s="653"/>
      <c r="H7789" s="536"/>
      <c r="I7789" s="537"/>
      <c r="J7789" s="537"/>
      <c r="K7789" s="618"/>
    </row>
    <row r="7790" spans="2:11" x14ac:dyDescent="0.25">
      <c r="B7790" s="457">
        <f t="shared" si="121"/>
        <v>7788</v>
      </c>
      <c r="C7790" s="617"/>
      <c r="D7790" s="619"/>
      <c r="E7790" s="620"/>
      <c r="F7790" s="620"/>
      <c r="G7790" s="653"/>
      <c r="H7790" s="536"/>
      <c r="I7790" s="537"/>
      <c r="J7790" s="537"/>
      <c r="K7790" s="618"/>
    </row>
    <row r="7791" spans="2:11" x14ac:dyDescent="0.25">
      <c r="B7791" s="457">
        <f t="shared" si="121"/>
        <v>7789</v>
      </c>
      <c r="C7791" s="617"/>
      <c r="D7791" s="619"/>
      <c r="E7791" s="620"/>
      <c r="F7791" s="620"/>
      <c r="G7791" s="653"/>
      <c r="H7791" s="536"/>
      <c r="I7791" s="537"/>
      <c r="J7791" s="537"/>
      <c r="K7791" s="618"/>
    </row>
    <row r="7792" spans="2:11" x14ac:dyDescent="0.25">
      <c r="B7792" s="457">
        <f t="shared" si="121"/>
        <v>7790</v>
      </c>
      <c r="C7792" s="617"/>
      <c r="D7792" s="619"/>
      <c r="E7792" s="620"/>
      <c r="F7792" s="620"/>
      <c r="G7792" s="653"/>
      <c r="H7792" s="536"/>
      <c r="I7792" s="537"/>
      <c r="J7792" s="537"/>
      <c r="K7792" s="618"/>
    </row>
    <row r="7793" spans="2:11" x14ac:dyDescent="0.25">
      <c r="B7793" s="457">
        <f t="shared" si="121"/>
        <v>7791</v>
      </c>
      <c r="C7793" s="617"/>
      <c r="D7793" s="619"/>
      <c r="E7793" s="620"/>
      <c r="F7793" s="620"/>
      <c r="G7793" s="653"/>
      <c r="H7793" s="536"/>
      <c r="I7793" s="537"/>
      <c r="J7793" s="537"/>
      <c r="K7793" s="618"/>
    </row>
    <row r="7794" spans="2:11" x14ac:dyDescent="0.25">
      <c r="B7794" s="457">
        <f t="shared" si="121"/>
        <v>7792</v>
      </c>
      <c r="C7794" s="617"/>
      <c r="D7794" s="619"/>
      <c r="E7794" s="620"/>
      <c r="F7794" s="620"/>
      <c r="G7794" s="653"/>
      <c r="H7794" s="536"/>
      <c r="I7794" s="537"/>
      <c r="J7794" s="537"/>
      <c r="K7794" s="618"/>
    </row>
    <row r="7795" spans="2:11" x14ac:dyDescent="0.25">
      <c r="B7795" s="457">
        <f t="shared" si="121"/>
        <v>7793</v>
      </c>
      <c r="C7795" s="617"/>
      <c r="D7795" s="619"/>
      <c r="E7795" s="620"/>
      <c r="F7795" s="620"/>
      <c r="G7795" s="653"/>
      <c r="H7795" s="536"/>
      <c r="I7795" s="537"/>
      <c r="J7795" s="537"/>
      <c r="K7795" s="618"/>
    </row>
    <row r="7796" spans="2:11" x14ac:dyDescent="0.25">
      <c r="B7796" s="457">
        <f t="shared" si="121"/>
        <v>7794</v>
      </c>
      <c r="C7796" s="617"/>
      <c r="D7796" s="619"/>
      <c r="E7796" s="620"/>
      <c r="F7796" s="620"/>
      <c r="G7796" s="653"/>
      <c r="H7796" s="536"/>
      <c r="I7796" s="537"/>
      <c r="J7796" s="537"/>
      <c r="K7796" s="618"/>
    </row>
    <row r="7797" spans="2:11" x14ac:dyDescent="0.25">
      <c r="B7797" s="457">
        <f t="shared" si="121"/>
        <v>7795</v>
      </c>
      <c r="C7797" s="617"/>
      <c r="D7797" s="619"/>
      <c r="E7797" s="620"/>
      <c r="F7797" s="620"/>
      <c r="G7797" s="653"/>
      <c r="H7797" s="536"/>
      <c r="I7797" s="537"/>
      <c r="J7797" s="537"/>
      <c r="K7797" s="618"/>
    </row>
    <row r="7798" spans="2:11" x14ac:dyDescent="0.25">
      <c r="B7798" s="457">
        <f t="shared" si="121"/>
        <v>7796</v>
      </c>
      <c r="C7798" s="617"/>
      <c r="D7798" s="619"/>
      <c r="E7798" s="620"/>
      <c r="F7798" s="620"/>
      <c r="G7798" s="653"/>
      <c r="H7798" s="536"/>
      <c r="I7798" s="537"/>
      <c r="J7798" s="537"/>
      <c r="K7798" s="618"/>
    </row>
    <row r="7799" spans="2:11" x14ac:dyDescent="0.25">
      <c r="B7799" s="457">
        <f t="shared" si="121"/>
        <v>7797</v>
      </c>
      <c r="C7799" s="617"/>
      <c r="D7799" s="619"/>
      <c r="E7799" s="620"/>
      <c r="F7799" s="620"/>
      <c r="G7799" s="653"/>
      <c r="H7799" s="536"/>
      <c r="I7799" s="537"/>
      <c r="J7799" s="537"/>
      <c r="K7799" s="618"/>
    </row>
    <row r="7800" spans="2:11" x14ac:dyDescent="0.25">
      <c r="B7800" s="457">
        <f t="shared" si="121"/>
        <v>7798</v>
      </c>
      <c r="C7800" s="617"/>
      <c r="D7800" s="619"/>
      <c r="E7800" s="620"/>
      <c r="F7800" s="620"/>
      <c r="G7800" s="653"/>
      <c r="H7800" s="536"/>
      <c r="I7800" s="537"/>
      <c r="J7800" s="537"/>
      <c r="K7800" s="618"/>
    </row>
    <row r="7801" spans="2:11" x14ac:dyDescent="0.25">
      <c r="B7801" s="457">
        <f t="shared" ref="B7801:B7864" si="122">ROW()-2</f>
        <v>7799</v>
      </c>
      <c r="C7801" s="617"/>
      <c r="D7801" s="619"/>
      <c r="E7801" s="620"/>
      <c r="F7801" s="620"/>
      <c r="G7801" s="653"/>
      <c r="H7801" s="536"/>
      <c r="I7801" s="537"/>
      <c r="J7801" s="537"/>
      <c r="K7801" s="618"/>
    </row>
    <row r="7802" spans="2:11" x14ac:dyDescent="0.25">
      <c r="B7802" s="457">
        <f t="shared" si="122"/>
        <v>7800</v>
      </c>
      <c r="C7802" s="617"/>
      <c r="D7802" s="619"/>
      <c r="E7802" s="620"/>
      <c r="F7802" s="620"/>
      <c r="G7802" s="653"/>
      <c r="H7802" s="536"/>
      <c r="I7802" s="537"/>
      <c r="J7802" s="537"/>
      <c r="K7802" s="618"/>
    </row>
    <row r="7803" spans="2:11" x14ac:dyDescent="0.25">
      <c r="B7803" s="457">
        <f t="shared" si="122"/>
        <v>7801</v>
      </c>
      <c r="C7803" s="617"/>
      <c r="D7803" s="619"/>
      <c r="E7803" s="620"/>
      <c r="F7803" s="620"/>
      <c r="G7803" s="653"/>
      <c r="H7803" s="536"/>
      <c r="I7803" s="537"/>
      <c r="J7803" s="537"/>
      <c r="K7803" s="618"/>
    </row>
    <row r="7804" spans="2:11" x14ac:dyDescent="0.25">
      <c r="B7804" s="457">
        <f t="shared" si="122"/>
        <v>7802</v>
      </c>
      <c r="C7804" s="617"/>
      <c r="D7804" s="619"/>
      <c r="E7804" s="620"/>
      <c r="F7804" s="620"/>
      <c r="G7804" s="653"/>
      <c r="H7804" s="536"/>
      <c r="I7804" s="537"/>
      <c r="J7804" s="537"/>
      <c r="K7804" s="618"/>
    </row>
    <row r="7805" spans="2:11" x14ac:dyDescent="0.25">
      <c r="B7805" s="457">
        <f t="shared" si="122"/>
        <v>7803</v>
      </c>
      <c r="C7805" s="617"/>
      <c r="D7805" s="619"/>
      <c r="E7805" s="620"/>
      <c r="F7805" s="620"/>
      <c r="G7805" s="653"/>
      <c r="H7805" s="536"/>
      <c r="I7805" s="537"/>
      <c r="J7805" s="537"/>
      <c r="K7805" s="618"/>
    </row>
    <row r="7806" spans="2:11" x14ac:dyDescent="0.25">
      <c r="B7806" s="457">
        <f t="shared" si="122"/>
        <v>7804</v>
      </c>
      <c r="C7806" s="617"/>
      <c r="D7806" s="619"/>
      <c r="E7806" s="620"/>
      <c r="F7806" s="620"/>
      <c r="G7806" s="653"/>
      <c r="H7806" s="536"/>
      <c r="I7806" s="537"/>
      <c r="J7806" s="537"/>
      <c r="K7806" s="618"/>
    </row>
    <row r="7807" spans="2:11" x14ac:dyDescent="0.25">
      <c r="B7807" s="457">
        <f t="shared" si="122"/>
        <v>7805</v>
      </c>
      <c r="C7807" s="617"/>
      <c r="D7807" s="619"/>
      <c r="E7807" s="620"/>
      <c r="F7807" s="620"/>
      <c r="G7807" s="653"/>
      <c r="H7807" s="536"/>
      <c r="I7807" s="537"/>
      <c r="J7807" s="537"/>
      <c r="K7807" s="618"/>
    </row>
    <row r="7808" spans="2:11" x14ac:dyDescent="0.25">
      <c r="B7808" s="457">
        <f t="shared" si="122"/>
        <v>7806</v>
      </c>
      <c r="C7808" s="617"/>
      <c r="D7808" s="619"/>
      <c r="E7808" s="620"/>
      <c r="F7808" s="620"/>
      <c r="G7808" s="653"/>
      <c r="H7808" s="536"/>
      <c r="I7808" s="537"/>
      <c r="J7808" s="537"/>
      <c r="K7808" s="618"/>
    </row>
    <row r="7809" spans="2:11" x14ac:dyDescent="0.25">
      <c r="B7809" s="457">
        <f t="shared" si="122"/>
        <v>7807</v>
      </c>
      <c r="C7809" s="617"/>
      <c r="D7809" s="619"/>
      <c r="E7809" s="620"/>
      <c r="F7809" s="620"/>
      <c r="G7809" s="653"/>
      <c r="H7809" s="536"/>
      <c r="I7809" s="537"/>
      <c r="J7809" s="537"/>
      <c r="K7809" s="618"/>
    </row>
    <row r="7810" spans="2:11" x14ac:dyDescent="0.25">
      <c r="B7810" s="457">
        <f t="shared" si="122"/>
        <v>7808</v>
      </c>
      <c r="C7810" s="617"/>
      <c r="D7810" s="619"/>
      <c r="E7810" s="620"/>
      <c r="F7810" s="620"/>
      <c r="G7810" s="653"/>
      <c r="H7810" s="536"/>
      <c r="I7810" s="537"/>
      <c r="J7810" s="537"/>
      <c r="K7810" s="618"/>
    </row>
    <row r="7811" spans="2:11" x14ac:dyDescent="0.25">
      <c r="B7811" s="457">
        <f t="shared" si="122"/>
        <v>7809</v>
      </c>
      <c r="C7811" s="617"/>
      <c r="D7811" s="619"/>
      <c r="E7811" s="620"/>
      <c r="F7811" s="620"/>
      <c r="G7811" s="653"/>
      <c r="H7811" s="536"/>
      <c r="I7811" s="537"/>
      <c r="J7811" s="537"/>
      <c r="K7811" s="618"/>
    </row>
    <row r="7812" spans="2:11" x14ac:dyDescent="0.25">
      <c r="B7812" s="457">
        <f t="shared" si="122"/>
        <v>7810</v>
      </c>
      <c r="C7812" s="617"/>
      <c r="D7812" s="619"/>
      <c r="E7812" s="620"/>
      <c r="F7812" s="620"/>
      <c r="G7812" s="653"/>
      <c r="H7812" s="536"/>
      <c r="I7812" s="537"/>
      <c r="J7812" s="537"/>
      <c r="K7812" s="618"/>
    </row>
    <row r="7813" spans="2:11" x14ac:dyDescent="0.25">
      <c r="B7813" s="457">
        <f t="shared" si="122"/>
        <v>7811</v>
      </c>
      <c r="C7813" s="617"/>
      <c r="D7813" s="619"/>
      <c r="E7813" s="620"/>
      <c r="F7813" s="620"/>
      <c r="G7813" s="653"/>
      <c r="H7813" s="536"/>
      <c r="I7813" s="537"/>
      <c r="J7813" s="537"/>
      <c r="K7813" s="618"/>
    </row>
    <row r="7814" spans="2:11" x14ac:dyDescent="0.25">
      <c r="B7814" s="457">
        <f t="shared" si="122"/>
        <v>7812</v>
      </c>
      <c r="C7814" s="617"/>
      <c r="D7814" s="619"/>
      <c r="E7814" s="620"/>
      <c r="F7814" s="620"/>
      <c r="G7814" s="653"/>
      <c r="H7814" s="536"/>
      <c r="I7814" s="537"/>
      <c r="J7814" s="537"/>
      <c r="K7814" s="618"/>
    </row>
    <row r="7815" spans="2:11" x14ac:dyDescent="0.25">
      <c r="B7815" s="457">
        <f t="shared" si="122"/>
        <v>7813</v>
      </c>
      <c r="C7815" s="617"/>
      <c r="D7815" s="619"/>
      <c r="E7815" s="620"/>
      <c r="F7815" s="620"/>
      <c r="G7815" s="653"/>
      <c r="H7815" s="536"/>
      <c r="I7815" s="537"/>
      <c r="J7815" s="537"/>
      <c r="K7815" s="618"/>
    </row>
    <row r="7816" spans="2:11" x14ac:dyDescent="0.25">
      <c r="B7816" s="457">
        <f t="shared" si="122"/>
        <v>7814</v>
      </c>
      <c r="C7816" s="617"/>
      <c r="D7816" s="619"/>
      <c r="E7816" s="620"/>
      <c r="F7816" s="620"/>
      <c r="G7816" s="653"/>
      <c r="H7816" s="536"/>
      <c r="I7816" s="537"/>
      <c r="J7816" s="537"/>
      <c r="K7816" s="618"/>
    </row>
    <row r="7817" spans="2:11" x14ac:dyDescent="0.25">
      <c r="B7817" s="457">
        <f t="shared" si="122"/>
        <v>7815</v>
      </c>
      <c r="C7817" s="617"/>
      <c r="D7817" s="619"/>
      <c r="E7817" s="620"/>
      <c r="F7817" s="620"/>
      <c r="G7817" s="653"/>
      <c r="H7817" s="536"/>
      <c r="I7817" s="537"/>
      <c r="J7817" s="537"/>
      <c r="K7817" s="618"/>
    </row>
    <row r="7818" spans="2:11" x14ac:dyDescent="0.25">
      <c r="B7818" s="457">
        <f t="shared" si="122"/>
        <v>7816</v>
      </c>
      <c r="C7818" s="617"/>
      <c r="D7818" s="619"/>
      <c r="E7818" s="620"/>
      <c r="F7818" s="620"/>
      <c r="G7818" s="653"/>
      <c r="H7818" s="536"/>
      <c r="I7818" s="537"/>
      <c r="J7818" s="537"/>
      <c r="K7818" s="618"/>
    </row>
    <row r="7819" spans="2:11" x14ac:dyDescent="0.25">
      <c r="B7819" s="457">
        <f t="shared" si="122"/>
        <v>7817</v>
      </c>
      <c r="C7819" s="617"/>
      <c r="D7819" s="619"/>
      <c r="E7819" s="620"/>
      <c r="F7819" s="620"/>
      <c r="G7819" s="653"/>
      <c r="H7819" s="536"/>
      <c r="I7819" s="537"/>
      <c r="J7819" s="537"/>
      <c r="K7819" s="618"/>
    </row>
    <row r="7820" spans="2:11" x14ac:dyDescent="0.25">
      <c r="B7820" s="457">
        <f t="shared" si="122"/>
        <v>7818</v>
      </c>
      <c r="C7820" s="617"/>
      <c r="D7820" s="619"/>
      <c r="E7820" s="620"/>
      <c r="F7820" s="620"/>
      <c r="G7820" s="653"/>
      <c r="H7820" s="536"/>
      <c r="I7820" s="537"/>
      <c r="J7820" s="537"/>
      <c r="K7820" s="618"/>
    </row>
    <row r="7821" spans="2:11" x14ac:dyDescent="0.25">
      <c r="B7821" s="457">
        <f t="shared" si="122"/>
        <v>7819</v>
      </c>
      <c r="C7821" s="617"/>
      <c r="D7821" s="619"/>
      <c r="E7821" s="620"/>
      <c r="F7821" s="620"/>
      <c r="G7821" s="653"/>
      <c r="H7821" s="536"/>
      <c r="I7821" s="537"/>
      <c r="J7821" s="537"/>
      <c r="K7821" s="618"/>
    </row>
    <row r="7822" spans="2:11" x14ac:dyDescent="0.25">
      <c r="B7822" s="457">
        <f t="shared" si="122"/>
        <v>7820</v>
      </c>
      <c r="C7822" s="617"/>
      <c r="D7822" s="619"/>
      <c r="E7822" s="620"/>
      <c r="F7822" s="620"/>
      <c r="G7822" s="653"/>
      <c r="H7822" s="536"/>
      <c r="I7822" s="537"/>
      <c r="J7822" s="537"/>
      <c r="K7822" s="618"/>
    </row>
    <row r="7823" spans="2:11" x14ac:dyDescent="0.25">
      <c r="B7823" s="457">
        <f t="shared" si="122"/>
        <v>7821</v>
      </c>
      <c r="C7823" s="617"/>
      <c r="D7823" s="619"/>
      <c r="E7823" s="620"/>
      <c r="F7823" s="620"/>
      <c r="G7823" s="653"/>
      <c r="H7823" s="536"/>
      <c r="I7823" s="537"/>
      <c r="J7823" s="537"/>
      <c r="K7823" s="618"/>
    </row>
    <row r="7824" spans="2:11" x14ac:dyDescent="0.25">
      <c r="B7824" s="457">
        <f t="shared" si="122"/>
        <v>7822</v>
      </c>
      <c r="C7824" s="617"/>
      <c r="D7824" s="619"/>
      <c r="E7824" s="620"/>
      <c r="F7824" s="620"/>
      <c r="G7824" s="653"/>
      <c r="H7824" s="536"/>
      <c r="I7824" s="537"/>
      <c r="J7824" s="537"/>
      <c r="K7824" s="618"/>
    </row>
    <row r="7825" spans="2:11" x14ac:dyDescent="0.25">
      <c r="B7825" s="457">
        <f t="shared" si="122"/>
        <v>7823</v>
      </c>
      <c r="C7825" s="617"/>
      <c r="D7825" s="619"/>
      <c r="E7825" s="620"/>
      <c r="F7825" s="620"/>
      <c r="G7825" s="653"/>
      <c r="H7825" s="536"/>
      <c r="I7825" s="537"/>
      <c r="J7825" s="537"/>
      <c r="K7825" s="618"/>
    </row>
    <row r="7826" spans="2:11" x14ac:dyDescent="0.25">
      <c r="B7826" s="457">
        <f t="shared" si="122"/>
        <v>7824</v>
      </c>
      <c r="C7826" s="617"/>
      <c r="D7826" s="619"/>
      <c r="E7826" s="620"/>
      <c r="F7826" s="620"/>
      <c r="G7826" s="653"/>
      <c r="H7826" s="536"/>
      <c r="I7826" s="537"/>
      <c r="J7826" s="537"/>
      <c r="K7826" s="618"/>
    </row>
    <row r="7827" spans="2:11" x14ac:dyDescent="0.25">
      <c r="B7827" s="457">
        <f t="shared" si="122"/>
        <v>7825</v>
      </c>
      <c r="C7827" s="617"/>
      <c r="D7827" s="619"/>
      <c r="E7827" s="620"/>
      <c r="F7827" s="620"/>
      <c r="G7827" s="653"/>
      <c r="H7827" s="536"/>
      <c r="I7827" s="537"/>
      <c r="J7827" s="537"/>
      <c r="K7827" s="618"/>
    </row>
    <row r="7828" spans="2:11" x14ac:dyDescent="0.25">
      <c r="B7828" s="457">
        <f t="shared" si="122"/>
        <v>7826</v>
      </c>
      <c r="C7828" s="617"/>
      <c r="D7828" s="619"/>
      <c r="E7828" s="620"/>
      <c r="F7828" s="620"/>
      <c r="G7828" s="653"/>
      <c r="H7828" s="536"/>
      <c r="I7828" s="537"/>
      <c r="J7828" s="537"/>
      <c r="K7828" s="618"/>
    </row>
    <row r="7829" spans="2:11" x14ac:dyDescent="0.25">
      <c r="B7829" s="457">
        <f t="shared" si="122"/>
        <v>7827</v>
      </c>
      <c r="C7829" s="617"/>
      <c r="D7829" s="619"/>
      <c r="E7829" s="620"/>
      <c r="F7829" s="620"/>
      <c r="G7829" s="653"/>
      <c r="H7829" s="536"/>
      <c r="I7829" s="537"/>
      <c r="J7829" s="537"/>
      <c r="K7829" s="618"/>
    </row>
    <row r="7830" spans="2:11" x14ac:dyDescent="0.25">
      <c r="B7830" s="457">
        <f t="shared" si="122"/>
        <v>7828</v>
      </c>
      <c r="C7830" s="617"/>
      <c r="D7830" s="619"/>
      <c r="E7830" s="620"/>
      <c r="F7830" s="620"/>
      <c r="G7830" s="653"/>
      <c r="H7830" s="536"/>
      <c r="I7830" s="537"/>
      <c r="J7830" s="537"/>
      <c r="K7830" s="618"/>
    </row>
    <row r="7831" spans="2:11" x14ac:dyDescent="0.25">
      <c r="B7831" s="457">
        <f t="shared" si="122"/>
        <v>7829</v>
      </c>
      <c r="C7831" s="617"/>
      <c r="D7831" s="619"/>
      <c r="E7831" s="620"/>
      <c r="F7831" s="620"/>
      <c r="G7831" s="653"/>
      <c r="H7831" s="536"/>
      <c r="I7831" s="537"/>
      <c r="J7831" s="537"/>
      <c r="K7831" s="618"/>
    </row>
    <row r="7832" spans="2:11" x14ac:dyDescent="0.25">
      <c r="B7832" s="457">
        <f t="shared" si="122"/>
        <v>7830</v>
      </c>
      <c r="C7832" s="617"/>
      <c r="D7832" s="619"/>
      <c r="E7832" s="620"/>
      <c r="F7832" s="620"/>
      <c r="G7832" s="653"/>
      <c r="H7832" s="536"/>
      <c r="I7832" s="537"/>
      <c r="J7832" s="537"/>
      <c r="K7832" s="618"/>
    </row>
    <row r="7833" spans="2:11" x14ac:dyDescent="0.25">
      <c r="B7833" s="457">
        <f t="shared" si="122"/>
        <v>7831</v>
      </c>
      <c r="C7833" s="617"/>
      <c r="D7833" s="619"/>
      <c r="E7833" s="620"/>
      <c r="F7833" s="620"/>
      <c r="G7833" s="653"/>
      <c r="H7833" s="536"/>
      <c r="I7833" s="537"/>
      <c r="J7833" s="537"/>
      <c r="K7833" s="618"/>
    </row>
    <row r="7834" spans="2:11" x14ac:dyDescent="0.25">
      <c r="B7834" s="457">
        <f t="shared" si="122"/>
        <v>7832</v>
      </c>
      <c r="C7834" s="617"/>
      <c r="D7834" s="619"/>
      <c r="E7834" s="620"/>
      <c r="F7834" s="620"/>
      <c r="G7834" s="653"/>
      <c r="H7834" s="536"/>
      <c r="I7834" s="537"/>
      <c r="J7834" s="537"/>
      <c r="K7834" s="618"/>
    </row>
    <row r="7835" spans="2:11" x14ac:dyDescent="0.25">
      <c r="B7835" s="457">
        <f t="shared" si="122"/>
        <v>7833</v>
      </c>
      <c r="C7835" s="617"/>
      <c r="D7835" s="619"/>
      <c r="E7835" s="620"/>
      <c r="F7835" s="620"/>
      <c r="G7835" s="653"/>
      <c r="H7835" s="536"/>
      <c r="I7835" s="537"/>
      <c r="J7835" s="537"/>
      <c r="K7835" s="618"/>
    </row>
    <row r="7836" spans="2:11" x14ac:dyDescent="0.25">
      <c r="B7836" s="457">
        <f t="shared" si="122"/>
        <v>7834</v>
      </c>
      <c r="C7836" s="617"/>
      <c r="D7836" s="619"/>
      <c r="E7836" s="620"/>
      <c r="F7836" s="620"/>
      <c r="G7836" s="653"/>
      <c r="H7836" s="536"/>
      <c r="I7836" s="537"/>
      <c r="J7836" s="537"/>
      <c r="K7836" s="618"/>
    </row>
    <row r="7837" spans="2:11" x14ac:dyDescent="0.25">
      <c r="B7837" s="457">
        <f t="shared" si="122"/>
        <v>7835</v>
      </c>
      <c r="C7837" s="617"/>
      <c r="D7837" s="619"/>
      <c r="E7837" s="620"/>
      <c r="F7837" s="620"/>
      <c r="G7837" s="653"/>
      <c r="H7837" s="536"/>
      <c r="I7837" s="537"/>
      <c r="J7837" s="537"/>
      <c r="K7837" s="618"/>
    </row>
    <row r="7838" spans="2:11" x14ac:dyDescent="0.25">
      <c r="B7838" s="457">
        <f t="shared" si="122"/>
        <v>7836</v>
      </c>
      <c r="C7838" s="617"/>
      <c r="D7838" s="619"/>
      <c r="E7838" s="620"/>
      <c r="F7838" s="620"/>
      <c r="G7838" s="653"/>
      <c r="H7838" s="536"/>
      <c r="I7838" s="537"/>
      <c r="J7838" s="537"/>
      <c r="K7838" s="618"/>
    </row>
    <row r="7839" spans="2:11" x14ac:dyDescent="0.25">
      <c r="B7839" s="457">
        <f t="shared" si="122"/>
        <v>7837</v>
      </c>
      <c r="C7839" s="617"/>
      <c r="D7839" s="619"/>
      <c r="E7839" s="620"/>
      <c r="F7839" s="620"/>
      <c r="G7839" s="653"/>
      <c r="H7839" s="536"/>
      <c r="I7839" s="537"/>
      <c r="J7839" s="537"/>
      <c r="K7839" s="618"/>
    </row>
    <row r="7840" spans="2:11" x14ac:dyDescent="0.25">
      <c r="B7840" s="457">
        <f t="shared" si="122"/>
        <v>7838</v>
      </c>
      <c r="C7840" s="617"/>
      <c r="D7840" s="619"/>
      <c r="E7840" s="620"/>
      <c r="F7840" s="620"/>
      <c r="G7840" s="653"/>
      <c r="H7840" s="536"/>
      <c r="I7840" s="537"/>
      <c r="J7840" s="537"/>
      <c r="K7840" s="618"/>
    </row>
    <row r="7841" spans="2:11" x14ac:dyDescent="0.25">
      <c r="B7841" s="457">
        <f t="shared" si="122"/>
        <v>7839</v>
      </c>
      <c r="C7841" s="617"/>
      <c r="D7841" s="619"/>
      <c r="E7841" s="620"/>
      <c r="F7841" s="620"/>
      <c r="G7841" s="653"/>
      <c r="H7841" s="536"/>
      <c r="I7841" s="537"/>
      <c r="J7841" s="537"/>
      <c r="K7841" s="618"/>
    </row>
    <row r="7842" spans="2:11" x14ac:dyDescent="0.25">
      <c r="B7842" s="457">
        <f t="shared" si="122"/>
        <v>7840</v>
      </c>
      <c r="C7842" s="617"/>
      <c r="D7842" s="619"/>
      <c r="E7842" s="620"/>
      <c r="F7842" s="620"/>
      <c r="G7842" s="653"/>
      <c r="H7842" s="536"/>
      <c r="I7842" s="537"/>
      <c r="J7842" s="537"/>
      <c r="K7842" s="618"/>
    </row>
    <row r="7843" spans="2:11" x14ac:dyDescent="0.25">
      <c r="B7843" s="457">
        <f t="shared" si="122"/>
        <v>7841</v>
      </c>
      <c r="C7843" s="617"/>
      <c r="D7843" s="619"/>
      <c r="E7843" s="620"/>
      <c r="F7843" s="620"/>
      <c r="G7843" s="653"/>
      <c r="H7843" s="536"/>
      <c r="I7843" s="537"/>
      <c r="J7843" s="537"/>
      <c r="K7843" s="618"/>
    </row>
    <row r="7844" spans="2:11" x14ac:dyDescent="0.25">
      <c r="B7844" s="457">
        <f t="shared" si="122"/>
        <v>7842</v>
      </c>
      <c r="C7844" s="617"/>
      <c r="D7844" s="619"/>
      <c r="E7844" s="620"/>
      <c r="F7844" s="620"/>
      <c r="G7844" s="653"/>
      <c r="H7844" s="536"/>
      <c r="I7844" s="537"/>
      <c r="J7844" s="537"/>
      <c r="K7844" s="618"/>
    </row>
    <row r="7845" spans="2:11" x14ac:dyDescent="0.25">
      <c r="B7845" s="457">
        <f t="shared" si="122"/>
        <v>7843</v>
      </c>
      <c r="C7845" s="617"/>
      <c r="D7845" s="619"/>
      <c r="E7845" s="620"/>
      <c r="F7845" s="620"/>
      <c r="G7845" s="653"/>
      <c r="H7845" s="536"/>
      <c r="I7845" s="537"/>
      <c r="J7845" s="537"/>
      <c r="K7845" s="618"/>
    </row>
    <row r="7846" spans="2:11" x14ac:dyDescent="0.25">
      <c r="B7846" s="457">
        <f t="shared" si="122"/>
        <v>7844</v>
      </c>
      <c r="C7846" s="617"/>
      <c r="D7846" s="619"/>
      <c r="E7846" s="620"/>
      <c r="F7846" s="620"/>
      <c r="G7846" s="653"/>
      <c r="H7846" s="536"/>
      <c r="I7846" s="537"/>
      <c r="J7846" s="537"/>
      <c r="K7846" s="618"/>
    </row>
    <row r="7847" spans="2:11" x14ac:dyDescent="0.25">
      <c r="B7847" s="457">
        <f t="shared" si="122"/>
        <v>7845</v>
      </c>
      <c r="C7847" s="617"/>
      <c r="D7847" s="619"/>
      <c r="E7847" s="620"/>
      <c r="F7847" s="620"/>
      <c r="G7847" s="653"/>
      <c r="H7847" s="536"/>
      <c r="I7847" s="537"/>
      <c r="J7847" s="537"/>
      <c r="K7847" s="618"/>
    </row>
    <row r="7848" spans="2:11" x14ac:dyDescent="0.25">
      <c r="B7848" s="457">
        <f t="shared" si="122"/>
        <v>7846</v>
      </c>
      <c r="C7848" s="617"/>
      <c r="D7848" s="619"/>
      <c r="E7848" s="620"/>
      <c r="F7848" s="620"/>
      <c r="G7848" s="653"/>
      <c r="H7848" s="536"/>
      <c r="I7848" s="537"/>
      <c r="J7848" s="537"/>
      <c r="K7848" s="618"/>
    </row>
    <row r="7849" spans="2:11" x14ac:dyDescent="0.25">
      <c r="B7849" s="457">
        <f t="shared" si="122"/>
        <v>7847</v>
      </c>
      <c r="C7849" s="617"/>
      <c r="D7849" s="619"/>
      <c r="E7849" s="620"/>
      <c r="F7849" s="620"/>
      <c r="G7849" s="653"/>
      <c r="H7849" s="536"/>
      <c r="I7849" s="537"/>
      <c r="J7849" s="537"/>
      <c r="K7849" s="618"/>
    </row>
    <row r="7850" spans="2:11" x14ac:dyDescent="0.25">
      <c r="B7850" s="457">
        <f t="shared" si="122"/>
        <v>7848</v>
      </c>
      <c r="C7850" s="617"/>
      <c r="D7850" s="619"/>
      <c r="E7850" s="620"/>
      <c r="F7850" s="620"/>
      <c r="G7850" s="653"/>
      <c r="H7850" s="536"/>
      <c r="I7850" s="537"/>
      <c r="J7850" s="537"/>
      <c r="K7850" s="618"/>
    </row>
    <row r="7851" spans="2:11" x14ac:dyDescent="0.25">
      <c r="B7851" s="457">
        <f t="shared" si="122"/>
        <v>7849</v>
      </c>
      <c r="C7851" s="617"/>
      <c r="D7851" s="619"/>
      <c r="E7851" s="620"/>
      <c r="F7851" s="620"/>
      <c r="G7851" s="653"/>
      <c r="H7851" s="536"/>
      <c r="I7851" s="537"/>
      <c r="J7851" s="537"/>
      <c r="K7851" s="618"/>
    </row>
    <row r="7852" spans="2:11" x14ac:dyDescent="0.25">
      <c r="B7852" s="457">
        <f t="shared" si="122"/>
        <v>7850</v>
      </c>
      <c r="C7852" s="617"/>
      <c r="D7852" s="619"/>
      <c r="E7852" s="620"/>
      <c r="F7852" s="620"/>
      <c r="G7852" s="653"/>
      <c r="H7852" s="536"/>
      <c r="I7852" s="537"/>
      <c r="J7852" s="537"/>
      <c r="K7852" s="618"/>
    </row>
    <row r="7853" spans="2:11" x14ac:dyDescent="0.25">
      <c r="B7853" s="457">
        <f t="shared" si="122"/>
        <v>7851</v>
      </c>
      <c r="C7853" s="617"/>
      <c r="D7853" s="619"/>
      <c r="E7853" s="620"/>
      <c r="F7853" s="620"/>
      <c r="G7853" s="653"/>
      <c r="H7853" s="536"/>
      <c r="I7853" s="537"/>
      <c r="J7853" s="537"/>
      <c r="K7853" s="618"/>
    </row>
    <row r="7854" spans="2:11" x14ac:dyDescent="0.25">
      <c r="B7854" s="457">
        <f t="shared" si="122"/>
        <v>7852</v>
      </c>
      <c r="C7854" s="617"/>
      <c r="D7854" s="619"/>
      <c r="E7854" s="620"/>
      <c r="F7854" s="620"/>
      <c r="G7854" s="653"/>
      <c r="H7854" s="536"/>
      <c r="I7854" s="537"/>
      <c r="J7854" s="537"/>
      <c r="K7854" s="618"/>
    </row>
    <row r="7855" spans="2:11" x14ac:dyDescent="0.25">
      <c r="B7855" s="457">
        <f t="shared" si="122"/>
        <v>7853</v>
      </c>
      <c r="C7855" s="617"/>
      <c r="D7855" s="619"/>
      <c r="E7855" s="620"/>
      <c r="F7855" s="620"/>
      <c r="G7855" s="653"/>
      <c r="H7855" s="536"/>
      <c r="I7855" s="537"/>
      <c r="J7855" s="537"/>
      <c r="K7855" s="618"/>
    </row>
    <row r="7856" spans="2:11" x14ac:dyDescent="0.25">
      <c r="B7856" s="457">
        <f t="shared" si="122"/>
        <v>7854</v>
      </c>
      <c r="C7856" s="617"/>
      <c r="D7856" s="619"/>
      <c r="E7856" s="620"/>
      <c r="F7856" s="620"/>
      <c r="G7856" s="653"/>
      <c r="H7856" s="536"/>
      <c r="I7856" s="537"/>
      <c r="J7856" s="537"/>
      <c r="K7856" s="618"/>
    </row>
    <row r="7857" spans="2:11" x14ac:dyDescent="0.25">
      <c r="B7857" s="457">
        <f t="shared" si="122"/>
        <v>7855</v>
      </c>
      <c r="C7857" s="617"/>
      <c r="D7857" s="619"/>
      <c r="E7857" s="620"/>
      <c r="F7857" s="620"/>
      <c r="G7857" s="653"/>
      <c r="H7857" s="536"/>
      <c r="I7857" s="537"/>
      <c r="J7857" s="537"/>
      <c r="K7857" s="618"/>
    </row>
    <row r="7858" spans="2:11" x14ac:dyDescent="0.25">
      <c r="B7858" s="457">
        <f t="shared" si="122"/>
        <v>7856</v>
      </c>
      <c r="C7858" s="617"/>
      <c r="D7858" s="619"/>
      <c r="E7858" s="620"/>
      <c r="F7858" s="620"/>
      <c r="G7858" s="653"/>
      <c r="H7858" s="536"/>
      <c r="I7858" s="537"/>
      <c r="J7858" s="537"/>
      <c r="K7858" s="618"/>
    </row>
    <row r="7859" spans="2:11" x14ac:dyDescent="0.25">
      <c r="B7859" s="457">
        <f t="shared" si="122"/>
        <v>7857</v>
      </c>
      <c r="C7859" s="617"/>
      <c r="D7859" s="619"/>
      <c r="E7859" s="620"/>
      <c r="F7859" s="620"/>
      <c r="G7859" s="653"/>
      <c r="H7859" s="536"/>
      <c r="I7859" s="537"/>
      <c r="J7859" s="537"/>
      <c r="K7859" s="618"/>
    </row>
    <row r="7860" spans="2:11" x14ac:dyDescent="0.25">
      <c r="B7860" s="457">
        <f t="shared" si="122"/>
        <v>7858</v>
      </c>
      <c r="C7860" s="617"/>
      <c r="D7860" s="619"/>
      <c r="E7860" s="620"/>
      <c r="F7860" s="620"/>
      <c r="G7860" s="653"/>
      <c r="H7860" s="536"/>
      <c r="I7860" s="537"/>
      <c r="J7860" s="537"/>
      <c r="K7860" s="618"/>
    </row>
    <row r="7861" spans="2:11" x14ac:dyDescent="0.25">
      <c r="B7861" s="457">
        <f t="shared" si="122"/>
        <v>7859</v>
      </c>
      <c r="C7861" s="617"/>
      <c r="D7861" s="619"/>
      <c r="E7861" s="620"/>
      <c r="F7861" s="620"/>
      <c r="G7861" s="653"/>
      <c r="H7861" s="536"/>
      <c r="I7861" s="537"/>
      <c r="J7861" s="537"/>
      <c r="K7861" s="618"/>
    </row>
    <row r="7862" spans="2:11" x14ac:dyDescent="0.25">
      <c r="B7862" s="457">
        <f t="shared" si="122"/>
        <v>7860</v>
      </c>
      <c r="C7862" s="617"/>
      <c r="D7862" s="619"/>
      <c r="E7862" s="620"/>
      <c r="F7862" s="620"/>
      <c r="G7862" s="653"/>
      <c r="H7862" s="536"/>
      <c r="I7862" s="537"/>
      <c r="J7862" s="537"/>
      <c r="K7862" s="618"/>
    </row>
    <row r="7863" spans="2:11" x14ac:dyDescent="0.25">
      <c r="B7863" s="457">
        <f t="shared" si="122"/>
        <v>7861</v>
      </c>
      <c r="C7863" s="617"/>
      <c r="D7863" s="619"/>
      <c r="E7863" s="620"/>
      <c r="F7863" s="620"/>
      <c r="G7863" s="653"/>
      <c r="H7863" s="536"/>
      <c r="I7863" s="537"/>
      <c r="J7863" s="537"/>
      <c r="K7863" s="618"/>
    </row>
    <row r="7864" spans="2:11" x14ac:dyDescent="0.25">
      <c r="B7864" s="457">
        <f t="shared" si="122"/>
        <v>7862</v>
      </c>
      <c r="C7864" s="617"/>
      <c r="D7864" s="619"/>
      <c r="E7864" s="620"/>
      <c r="F7864" s="620"/>
      <c r="G7864" s="653"/>
      <c r="H7864" s="536"/>
      <c r="I7864" s="537"/>
      <c r="J7864" s="537"/>
      <c r="K7864" s="618"/>
    </row>
    <row r="7865" spans="2:11" x14ac:dyDescent="0.25">
      <c r="C7865" s="375"/>
    </row>
    <row r="7866" spans="2:11" x14ac:dyDescent="0.25">
      <c r="C7866" s="375"/>
    </row>
    <row r="7867" spans="2:11" x14ac:dyDescent="0.25">
      <c r="C7867" s="375"/>
    </row>
    <row r="7868" spans="2:11" x14ac:dyDescent="0.25">
      <c r="C7868" s="375"/>
    </row>
    <row r="7869" spans="2:11" x14ac:dyDescent="0.25">
      <c r="C7869" s="375"/>
    </row>
    <row r="7870" spans="2:11" x14ac:dyDescent="0.25">
      <c r="C7870" s="375"/>
    </row>
    <row r="7871" spans="2:11" x14ac:dyDescent="0.25">
      <c r="C7871" s="375"/>
    </row>
    <row r="7872" spans="2:11" x14ac:dyDescent="0.25">
      <c r="C7872" s="375"/>
    </row>
    <row r="7873" spans="3:7" x14ac:dyDescent="0.25">
      <c r="C7873" s="375"/>
    </row>
    <row r="7874" spans="3:7" x14ac:dyDescent="0.25">
      <c r="C7874" s="375"/>
    </row>
    <row r="7875" spans="3:7" x14ac:dyDescent="0.25">
      <c r="C7875" s="525">
        <v>45564</v>
      </c>
      <c r="D7875" s="530" t="s">
        <v>127</v>
      </c>
      <c r="E7875" s="529" t="s">
        <v>99</v>
      </c>
      <c r="F7875" s="529" t="s">
        <v>341</v>
      </c>
      <c r="G7875" s="526">
        <v>0</v>
      </c>
    </row>
    <row r="7876" spans="3:7" x14ac:dyDescent="0.25">
      <c r="C7876" s="525">
        <v>45564</v>
      </c>
      <c r="D7876" s="530" t="s">
        <v>297</v>
      </c>
      <c r="E7876" s="529" t="s">
        <v>99</v>
      </c>
      <c r="F7876" s="529" t="s">
        <v>342</v>
      </c>
      <c r="G7876" s="524">
        <v>0</v>
      </c>
    </row>
    <row r="7877" spans="3:7" x14ac:dyDescent="0.25">
      <c r="C7877" s="525">
        <v>45564</v>
      </c>
      <c r="D7877" s="530" t="s">
        <v>88</v>
      </c>
      <c r="E7877" s="529" t="s">
        <v>89</v>
      </c>
      <c r="F7877" s="529" t="s">
        <v>343</v>
      </c>
      <c r="G7877" s="526">
        <v>0</v>
      </c>
    </row>
    <row r="7878" spans="3:7" x14ac:dyDescent="0.25">
      <c r="C7878" s="525">
        <v>45564</v>
      </c>
      <c r="D7878" s="530" t="s">
        <v>301</v>
      </c>
      <c r="E7878" s="529" t="s">
        <v>89</v>
      </c>
      <c r="F7878" s="529" t="s">
        <v>344</v>
      </c>
      <c r="G7878" s="524">
        <v>207</v>
      </c>
    </row>
    <row r="7879" spans="3:7" x14ac:dyDescent="0.25">
      <c r="C7879" s="525">
        <v>45564</v>
      </c>
      <c r="D7879" s="530" t="s">
        <v>120</v>
      </c>
      <c r="E7879" s="529" t="s">
        <v>133</v>
      </c>
      <c r="F7879" s="529" t="s">
        <v>345</v>
      </c>
      <c r="G7879" s="526">
        <v>79</v>
      </c>
    </row>
    <row r="7880" spans="3:7" x14ac:dyDescent="0.25">
      <c r="C7880" s="525">
        <v>45564</v>
      </c>
      <c r="D7880" s="530" t="s">
        <v>122</v>
      </c>
      <c r="E7880" s="529" t="s">
        <v>123</v>
      </c>
      <c r="F7880" s="529" t="s">
        <v>346</v>
      </c>
      <c r="G7880" s="524">
        <v>48</v>
      </c>
    </row>
    <row r="7881" spans="3:7" x14ac:dyDescent="0.25">
      <c r="C7881" s="525">
        <v>45564</v>
      </c>
      <c r="D7881" s="530" t="s">
        <v>356</v>
      </c>
      <c r="E7881" s="529" t="s">
        <v>368</v>
      </c>
      <c r="F7881" s="529" t="s">
        <v>129</v>
      </c>
      <c r="G7881" s="526">
        <v>56</v>
      </c>
    </row>
    <row r="7882" spans="3:7" x14ac:dyDescent="0.25">
      <c r="C7882" s="525">
        <v>45564</v>
      </c>
      <c r="D7882" s="530" t="s">
        <v>460</v>
      </c>
      <c r="E7882" s="529" t="s">
        <v>123</v>
      </c>
      <c r="F7882" s="529" t="s">
        <v>346</v>
      </c>
      <c r="G7882" s="524">
        <v>0</v>
      </c>
    </row>
    <row r="7883" spans="3:7" x14ac:dyDescent="0.25">
      <c r="C7883" s="525">
        <v>45564</v>
      </c>
      <c r="D7883" s="530" t="s">
        <v>119</v>
      </c>
      <c r="E7883" s="529" t="s">
        <v>108</v>
      </c>
      <c r="F7883" s="529" t="s">
        <v>347</v>
      </c>
      <c r="G7883" s="526">
        <v>0</v>
      </c>
    </row>
    <row r="7884" spans="3:7" x14ac:dyDescent="0.25">
      <c r="C7884" s="525">
        <v>45564</v>
      </c>
      <c r="D7884" s="530" t="s">
        <v>110</v>
      </c>
      <c r="E7884" s="529" t="s">
        <v>108</v>
      </c>
      <c r="F7884" s="529" t="s">
        <v>348</v>
      </c>
      <c r="G7884" s="524">
        <v>0</v>
      </c>
    </row>
    <row r="7885" spans="3:7" x14ac:dyDescent="0.25">
      <c r="C7885" s="525">
        <v>45564</v>
      </c>
      <c r="D7885" s="530" t="s">
        <v>107</v>
      </c>
      <c r="E7885" s="529" t="s">
        <v>108</v>
      </c>
      <c r="F7885" s="529" t="s">
        <v>349</v>
      </c>
      <c r="G7885" s="526">
        <v>0</v>
      </c>
    </row>
    <row r="7886" spans="3:7" x14ac:dyDescent="0.25">
      <c r="C7886" s="525">
        <v>45564</v>
      </c>
      <c r="D7886" s="530" t="s">
        <v>285</v>
      </c>
      <c r="E7886" s="529" t="s">
        <v>108</v>
      </c>
      <c r="F7886" s="529" t="s">
        <v>348</v>
      </c>
      <c r="G7886" s="524">
        <v>103</v>
      </c>
    </row>
    <row r="7887" spans="3:7" x14ac:dyDescent="0.25">
      <c r="C7887" s="525">
        <v>45564</v>
      </c>
      <c r="D7887" s="530" t="s">
        <v>380</v>
      </c>
      <c r="E7887" s="529" t="s">
        <v>108</v>
      </c>
      <c r="F7887" s="529">
        <v>0</v>
      </c>
      <c r="G7887" s="526">
        <v>0</v>
      </c>
    </row>
    <row r="7888" spans="3:7" x14ac:dyDescent="0.25">
      <c r="C7888" s="525">
        <v>45564</v>
      </c>
      <c r="D7888" s="530" t="s">
        <v>381</v>
      </c>
      <c r="E7888" s="529" t="s">
        <v>108</v>
      </c>
      <c r="F7888" s="529">
        <v>0</v>
      </c>
      <c r="G7888" s="524">
        <v>0</v>
      </c>
    </row>
    <row r="7889" spans="3:7" x14ac:dyDescent="0.25">
      <c r="C7889" s="525">
        <v>45564</v>
      </c>
      <c r="D7889" s="530" t="s">
        <v>91</v>
      </c>
      <c r="E7889" s="529" t="s">
        <v>92</v>
      </c>
      <c r="F7889" s="529" t="s">
        <v>350</v>
      </c>
      <c r="G7889" s="526">
        <v>0</v>
      </c>
    </row>
    <row r="7890" spans="3:7" x14ac:dyDescent="0.25">
      <c r="C7890" s="525">
        <v>45564</v>
      </c>
      <c r="D7890" s="530" t="s">
        <v>94</v>
      </c>
      <c r="E7890" s="529" t="s">
        <v>92</v>
      </c>
      <c r="F7890" s="529" t="s">
        <v>351</v>
      </c>
      <c r="G7890" s="524">
        <v>0</v>
      </c>
    </row>
    <row r="7891" spans="3:7" x14ac:dyDescent="0.25">
      <c r="C7891" s="525">
        <v>45564</v>
      </c>
      <c r="D7891" s="530" t="s">
        <v>117</v>
      </c>
      <c r="E7891" s="529" t="s">
        <v>92</v>
      </c>
      <c r="F7891" s="529" t="s">
        <v>352</v>
      </c>
      <c r="G7891" s="526">
        <v>0</v>
      </c>
    </row>
    <row r="7892" spans="3:7" x14ac:dyDescent="0.25">
      <c r="C7892" s="525">
        <v>45564</v>
      </c>
      <c r="D7892" s="530" t="s">
        <v>130</v>
      </c>
      <c r="E7892" s="529" t="s">
        <v>97</v>
      </c>
      <c r="F7892" s="529" t="s">
        <v>353</v>
      </c>
      <c r="G7892" s="524">
        <v>53</v>
      </c>
    </row>
    <row r="7893" spans="3:7" x14ac:dyDescent="0.25">
      <c r="C7893" s="525">
        <v>45564</v>
      </c>
      <c r="D7893" s="530" t="s">
        <v>96</v>
      </c>
      <c r="E7893" s="529" t="s">
        <v>97</v>
      </c>
      <c r="F7893" s="529" t="s">
        <v>354</v>
      </c>
      <c r="G7893" s="526">
        <v>60</v>
      </c>
    </row>
    <row r="7894" spans="3:7" x14ac:dyDescent="0.25">
      <c r="C7894" s="525">
        <v>45564</v>
      </c>
      <c r="D7894" s="530" t="s">
        <v>114</v>
      </c>
      <c r="E7894" s="529" t="s">
        <v>115</v>
      </c>
      <c r="F7894" s="529" t="s">
        <v>355</v>
      </c>
      <c r="G7894" s="524">
        <v>0</v>
      </c>
    </row>
    <row r="7895" spans="3:7" x14ac:dyDescent="0.25">
      <c r="C7895" s="525">
        <v>45564</v>
      </c>
      <c r="D7895" s="540" t="s">
        <v>399</v>
      </c>
      <c r="E7895" s="529" t="s">
        <v>329</v>
      </c>
      <c r="F7895" s="529" t="s">
        <v>400</v>
      </c>
      <c r="G7895" s="526">
        <v>0</v>
      </c>
    </row>
    <row r="7896" spans="3:7" x14ac:dyDescent="0.25">
      <c r="C7896" s="525">
        <v>45564</v>
      </c>
      <c r="D7896" s="530" t="s">
        <v>158</v>
      </c>
      <c r="E7896" s="529" t="s">
        <v>138</v>
      </c>
      <c r="F7896" s="529" t="s">
        <v>151</v>
      </c>
      <c r="G7896" s="524">
        <v>0</v>
      </c>
    </row>
    <row r="7897" spans="3:7" x14ac:dyDescent="0.25">
      <c r="C7897" s="525">
        <v>45564</v>
      </c>
      <c r="D7897" s="530" t="s">
        <v>144</v>
      </c>
      <c r="E7897" s="529" t="s">
        <v>271</v>
      </c>
      <c r="F7897" s="529" t="s">
        <v>145</v>
      </c>
      <c r="G7897" s="526">
        <v>242</v>
      </c>
    </row>
    <row r="7898" spans="3:7" x14ac:dyDescent="0.25">
      <c r="C7898" s="525">
        <v>45564</v>
      </c>
      <c r="D7898" s="530" t="s">
        <v>146</v>
      </c>
      <c r="E7898" s="529" t="s">
        <v>271</v>
      </c>
      <c r="F7898" s="529" t="s">
        <v>145</v>
      </c>
      <c r="G7898" s="524">
        <v>172</v>
      </c>
    </row>
    <row r="7899" spans="3:7" x14ac:dyDescent="0.25">
      <c r="C7899" s="525">
        <v>45564</v>
      </c>
      <c r="D7899" s="530" t="s">
        <v>147</v>
      </c>
      <c r="E7899" s="529" t="s">
        <v>272</v>
      </c>
      <c r="F7899" s="529" t="s">
        <v>148</v>
      </c>
      <c r="G7899" s="526">
        <v>0</v>
      </c>
    </row>
    <row r="7900" spans="3:7" x14ac:dyDescent="0.25">
      <c r="C7900" s="525">
        <v>45564</v>
      </c>
      <c r="D7900" s="530" t="s">
        <v>162</v>
      </c>
      <c r="E7900" s="529" t="s">
        <v>138</v>
      </c>
      <c r="F7900" s="529" t="s">
        <v>64</v>
      </c>
      <c r="G7900" s="524">
        <v>157</v>
      </c>
    </row>
    <row r="7901" spans="3:7" x14ac:dyDescent="0.25">
      <c r="C7901" s="525">
        <v>45564</v>
      </c>
      <c r="D7901" s="530" t="s">
        <v>398</v>
      </c>
      <c r="E7901" s="529" t="s">
        <v>99</v>
      </c>
      <c r="F7901" s="529" t="s">
        <v>389</v>
      </c>
      <c r="G7901" s="526">
        <v>0</v>
      </c>
    </row>
    <row r="7902" spans="3:7" x14ac:dyDescent="0.25">
      <c r="C7902" s="525">
        <v>45564</v>
      </c>
      <c r="D7902" s="530" t="s">
        <v>149</v>
      </c>
      <c r="E7902" s="529" t="s">
        <v>273</v>
      </c>
      <c r="F7902" s="529" t="s">
        <v>63</v>
      </c>
      <c r="G7902" s="524">
        <v>132</v>
      </c>
    </row>
    <row r="7903" spans="3:7" x14ac:dyDescent="0.25">
      <c r="C7903" s="525">
        <v>45564</v>
      </c>
      <c r="D7903" s="530" t="s">
        <v>150</v>
      </c>
      <c r="E7903" s="529" t="s">
        <v>92</v>
      </c>
      <c r="F7903" s="529" t="s">
        <v>63</v>
      </c>
      <c r="G7903" s="526">
        <v>0</v>
      </c>
    </row>
    <row r="7904" spans="3:7" x14ac:dyDescent="0.25">
      <c r="C7904" s="525">
        <v>45564</v>
      </c>
      <c r="D7904" s="530" t="s">
        <v>152</v>
      </c>
      <c r="E7904" s="529" t="s">
        <v>92</v>
      </c>
      <c r="F7904" s="529" t="s">
        <v>63</v>
      </c>
      <c r="G7904" s="524">
        <v>0</v>
      </c>
    </row>
    <row r="7905" spans="3:7" x14ac:dyDescent="0.25">
      <c r="C7905" s="525">
        <v>45564</v>
      </c>
      <c r="D7905" s="530" t="s">
        <v>153</v>
      </c>
      <c r="E7905" s="529" t="s">
        <v>92</v>
      </c>
      <c r="F7905" s="529" t="s">
        <v>63</v>
      </c>
      <c r="G7905" s="526">
        <v>0</v>
      </c>
    </row>
    <row r="7906" spans="3:7" x14ac:dyDescent="0.25">
      <c r="C7906" s="525">
        <v>45564</v>
      </c>
      <c r="D7906" s="530" t="s">
        <v>137</v>
      </c>
      <c r="E7906" s="529" t="s">
        <v>138</v>
      </c>
      <c r="F7906" s="529" t="s">
        <v>2</v>
      </c>
      <c r="G7906" s="524">
        <v>365</v>
      </c>
    </row>
    <row r="7907" spans="3:7" x14ac:dyDescent="0.25">
      <c r="C7907" s="525">
        <v>45564</v>
      </c>
      <c r="D7907" s="530" t="s">
        <v>139</v>
      </c>
      <c r="E7907" s="529" t="s">
        <v>138</v>
      </c>
      <c r="F7907" s="529" t="s">
        <v>2</v>
      </c>
      <c r="G7907" s="526">
        <v>227</v>
      </c>
    </row>
    <row r="7908" spans="3:7" x14ac:dyDescent="0.25">
      <c r="C7908" s="525">
        <v>45564</v>
      </c>
      <c r="D7908" s="530" t="s">
        <v>141</v>
      </c>
      <c r="E7908" s="529" t="s">
        <v>92</v>
      </c>
      <c r="F7908" s="529" t="s">
        <v>2</v>
      </c>
      <c r="G7908" s="524">
        <v>460</v>
      </c>
    </row>
    <row r="7909" spans="3:7" x14ac:dyDescent="0.25">
      <c r="C7909" s="525">
        <v>45564</v>
      </c>
      <c r="D7909" s="530" t="s">
        <v>142</v>
      </c>
      <c r="E7909" s="529" t="s">
        <v>92</v>
      </c>
      <c r="F7909" s="529" t="s">
        <v>2</v>
      </c>
      <c r="G7909" s="526">
        <v>0</v>
      </c>
    </row>
    <row r="7910" spans="3:7" x14ac:dyDescent="0.25">
      <c r="C7910" s="525">
        <v>45564</v>
      </c>
      <c r="D7910" s="530" t="s">
        <v>143</v>
      </c>
      <c r="E7910" s="529" t="s">
        <v>92</v>
      </c>
      <c r="F7910" s="529" t="s">
        <v>2</v>
      </c>
      <c r="G7910" s="524">
        <v>0</v>
      </c>
    </row>
    <row r="7911" spans="3:7" x14ac:dyDescent="0.25">
      <c r="C7911" s="525">
        <v>45564</v>
      </c>
      <c r="D7911" s="530" t="s">
        <v>136</v>
      </c>
      <c r="E7911" s="529" t="s">
        <v>99</v>
      </c>
      <c r="F7911" s="529" t="s">
        <v>2</v>
      </c>
      <c r="G7911" s="526">
        <v>337</v>
      </c>
    </row>
    <row r="7912" spans="3:7" x14ac:dyDescent="0.25">
      <c r="C7912" s="525">
        <v>45564</v>
      </c>
      <c r="D7912" s="530" t="s">
        <v>286</v>
      </c>
      <c r="E7912" s="529" t="s">
        <v>99</v>
      </c>
      <c r="F7912" s="529" t="s">
        <v>2</v>
      </c>
      <c r="G7912" s="524">
        <v>0</v>
      </c>
    </row>
    <row r="7913" spans="3:7" x14ac:dyDescent="0.25">
      <c r="C7913" s="525">
        <v>45564</v>
      </c>
      <c r="D7913" s="530" t="s">
        <v>155</v>
      </c>
      <c r="E7913" s="529" t="s">
        <v>104</v>
      </c>
      <c r="F7913" s="529" t="s">
        <v>62</v>
      </c>
      <c r="G7913" s="526">
        <v>0</v>
      </c>
    </row>
    <row r="7914" spans="3:7" x14ac:dyDescent="0.25">
      <c r="C7914" s="525">
        <v>45564</v>
      </c>
      <c r="D7914" s="530" t="s">
        <v>156</v>
      </c>
      <c r="E7914" s="529" t="s">
        <v>92</v>
      </c>
      <c r="F7914" s="529" t="s">
        <v>62</v>
      </c>
      <c r="G7914" s="524">
        <v>0</v>
      </c>
    </row>
    <row r="7915" spans="3:7" x14ac:dyDescent="0.25">
      <c r="C7915" s="525">
        <v>45564</v>
      </c>
      <c r="D7915" s="530" t="s">
        <v>157</v>
      </c>
      <c r="E7915" s="529" t="s">
        <v>92</v>
      </c>
      <c r="F7915" s="529" t="s">
        <v>62</v>
      </c>
      <c r="G7915" s="526">
        <v>0</v>
      </c>
    </row>
    <row r="7916" spans="3:7" x14ac:dyDescent="0.25">
      <c r="C7916" s="525">
        <v>45564</v>
      </c>
      <c r="D7916" s="530" t="s">
        <v>302</v>
      </c>
      <c r="E7916" s="529" t="s">
        <v>92</v>
      </c>
      <c r="F7916" s="529" t="s">
        <v>62</v>
      </c>
      <c r="G7916" s="524">
        <v>0</v>
      </c>
    </row>
    <row r="7917" spans="3:7" x14ac:dyDescent="0.25">
      <c r="C7917" s="525">
        <v>45564</v>
      </c>
      <c r="D7917" s="530" t="s">
        <v>266</v>
      </c>
      <c r="E7917" s="529" t="s">
        <v>92</v>
      </c>
      <c r="F7917" s="529" t="s">
        <v>2</v>
      </c>
      <c r="G7917" s="526">
        <v>230</v>
      </c>
    </row>
    <row r="7918" spans="3:7" x14ac:dyDescent="0.25">
      <c r="C7918" s="525">
        <v>45564</v>
      </c>
      <c r="D7918" s="530" t="s">
        <v>267</v>
      </c>
      <c r="E7918" s="529" t="s">
        <v>92</v>
      </c>
      <c r="F7918" s="529" t="s">
        <v>2</v>
      </c>
      <c r="G7918" s="524">
        <v>240</v>
      </c>
    </row>
    <row r="7919" spans="3:7" x14ac:dyDescent="0.25">
      <c r="C7919" s="525">
        <v>45564</v>
      </c>
      <c r="D7919" s="530" t="s">
        <v>258</v>
      </c>
      <c r="E7919" s="529" t="s">
        <v>92</v>
      </c>
      <c r="F7919" s="529" t="s">
        <v>2</v>
      </c>
      <c r="G7919" s="526">
        <v>202</v>
      </c>
    </row>
    <row r="7920" spans="3:7" x14ac:dyDescent="0.25">
      <c r="C7920" s="525">
        <v>45564</v>
      </c>
      <c r="D7920" s="530" t="s">
        <v>179</v>
      </c>
      <c r="E7920" s="529" t="s">
        <v>161</v>
      </c>
      <c r="F7920" s="529" t="s">
        <v>8</v>
      </c>
      <c r="G7920" s="524">
        <v>113</v>
      </c>
    </row>
    <row r="7921" spans="3:7" x14ac:dyDescent="0.25">
      <c r="C7921" s="525">
        <v>45564</v>
      </c>
      <c r="D7921" s="530" t="s">
        <v>164</v>
      </c>
      <c r="E7921" s="529" t="s">
        <v>165</v>
      </c>
      <c r="F7921" s="529" t="s">
        <v>166</v>
      </c>
      <c r="G7921" s="526">
        <v>0</v>
      </c>
    </row>
    <row r="7922" spans="3:7" x14ac:dyDescent="0.25">
      <c r="C7922" s="525">
        <v>45564</v>
      </c>
      <c r="D7922" s="530" t="s">
        <v>168</v>
      </c>
      <c r="E7922" s="529" t="s">
        <v>169</v>
      </c>
      <c r="F7922" s="529" t="s">
        <v>166</v>
      </c>
      <c r="G7922" s="524">
        <v>0</v>
      </c>
    </row>
    <row r="7923" spans="3:7" x14ac:dyDescent="0.25">
      <c r="C7923" s="525">
        <v>45564</v>
      </c>
      <c r="D7923" s="530" t="s">
        <v>171</v>
      </c>
      <c r="E7923" s="529" t="s">
        <v>169</v>
      </c>
      <c r="F7923" s="529" t="s">
        <v>166</v>
      </c>
      <c r="G7923" s="526">
        <v>0</v>
      </c>
    </row>
    <row r="7924" spans="3:7" x14ac:dyDescent="0.25">
      <c r="C7924" s="525">
        <v>45564</v>
      </c>
      <c r="D7924" s="530" t="s">
        <v>172</v>
      </c>
      <c r="E7924" s="529" t="s">
        <v>104</v>
      </c>
      <c r="F7924" s="529" t="s">
        <v>166</v>
      </c>
      <c r="G7924" s="524">
        <v>121</v>
      </c>
    </row>
    <row r="7925" spans="3:7" x14ac:dyDescent="0.25">
      <c r="C7925" s="525">
        <v>45564</v>
      </c>
      <c r="D7925" s="530" t="s">
        <v>173</v>
      </c>
      <c r="E7925" s="529" t="s">
        <v>161</v>
      </c>
      <c r="F7925" s="529" t="s">
        <v>166</v>
      </c>
      <c r="G7925" s="526">
        <v>0</v>
      </c>
    </row>
    <row r="7926" spans="3:7" x14ac:dyDescent="0.25">
      <c r="C7926" s="525">
        <v>45564</v>
      </c>
      <c r="D7926" s="530" t="s">
        <v>174</v>
      </c>
      <c r="E7926" s="529" t="s">
        <v>175</v>
      </c>
      <c r="F7926" s="529" t="s">
        <v>166</v>
      </c>
      <c r="G7926" s="524">
        <v>0</v>
      </c>
    </row>
    <row r="7927" spans="3:7" x14ac:dyDescent="0.25">
      <c r="C7927" s="525">
        <v>45564</v>
      </c>
      <c r="D7927" s="530" t="s">
        <v>176</v>
      </c>
      <c r="E7927" s="529" t="s">
        <v>99</v>
      </c>
      <c r="F7927" s="529" t="s">
        <v>166</v>
      </c>
      <c r="G7927" s="526">
        <v>205</v>
      </c>
    </row>
    <row r="7928" spans="3:7" x14ac:dyDescent="0.25">
      <c r="C7928" s="525">
        <v>45564</v>
      </c>
      <c r="D7928" s="530" t="s">
        <v>177</v>
      </c>
      <c r="E7928" s="529" t="s">
        <v>178</v>
      </c>
      <c r="F7928" s="529" t="s">
        <v>166</v>
      </c>
      <c r="G7928" s="524">
        <v>0</v>
      </c>
    </row>
    <row r="7929" spans="3:7" x14ac:dyDescent="0.25">
      <c r="C7929" s="525">
        <v>45564</v>
      </c>
      <c r="D7929" s="530" t="s">
        <v>270</v>
      </c>
      <c r="E7929" s="529" t="s">
        <v>178</v>
      </c>
      <c r="F7929" s="529" t="s">
        <v>166</v>
      </c>
      <c r="G7929" s="526">
        <v>0</v>
      </c>
    </row>
    <row r="7930" spans="3:7" x14ac:dyDescent="0.25">
      <c r="C7930" s="525">
        <v>45564</v>
      </c>
      <c r="D7930" s="530" t="s">
        <v>268</v>
      </c>
      <c r="E7930" s="529" t="s">
        <v>276</v>
      </c>
      <c r="F7930" s="529" t="s">
        <v>166</v>
      </c>
      <c r="G7930" s="524">
        <v>0</v>
      </c>
    </row>
    <row r="7931" spans="3:7" x14ac:dyDescent="0.25">
      <c r="C7931" s="525">
        <v>45564</v>
      </c>
      <c r="D7931" s="530" t="s">
        <v>260</v>
      </c>
      <c r="E7931" s="529" t="s">
        <v>161</v>
      </c>
      <c r="F7931" s="529" t="s">
        <v>166</v>
      </c>
      <c r="G7931" s="526">
        <v>0</v>
      </c>
    </row>
    <row r="7932" spans="3:7" x14ac:dyDescent="0.25">
      <c r="C7932" s="525">
        <v>45564</v>
      </c>
      <c r="D7932" s="530" t="s">
        <v>284</v>
      </c>
      <c r="E7932" s="529" t="s">
        <v>178</v>
      </c>
      <c r="F7932" s="529" t="s">
        <v>166</v>
      </c>
      <c r="G7932" s="524">
        <v>160</v>
      </c>
    </row>
    <row r="7933" spans="3:7" x14ac:dyDescent="0.25">
      <c r="C7933" s="525">
        <v>45564</v>
      </c>
      <c r="D7933" s="530" t="s">
        <v>359</v>
      </c>
      <c r="E7933" s="529" t="s">
        <v>178</v>
      </c>
      <c r="F7933" s="529" t="s">
        <v>166</v>
      </c>
      <c r="G7933" s="526">
        <v>0</v>
      </c>
    </row>
    <row r="7934" spans="3:7" x14ac:dyDescent="0.25">
      <c r="C7934" s="525">
        <v>45564</v>
      </c>
      <c r="D7934" s="530" t="s">
        <v>361</v>
      </c>
      <c r="E7934" s="529" t="s">
        <v>104</v>
      </c>
      <c r="F7934" s="529" t="s">
        <v>166</v>
      </c>
      <c r="G7934" s="524">
        <v>0</v>
      </c>
    </row>
    <row r="7935" spans="3:7" x14ac:dyDescent="0.25">
      <c r="C7935" s="525">
        <v>45564</v>
      </c>
      <c r="D7935" s="530" t="s">
        <v>393</v>
      </c>
      <c r="E7935" s="529" t="s">
        <v>394</v>
      </c>
      <c r="F7935" s="529" t="s">
        <v>391</v>
      </c>
      <c r="G7935" s="526">
        <v>0</v>
      </c>
    </row>
    <row r="7936" spans="3:7" x14ac:dyDescent="0.25">
      <c r="C7936" s="525">
        <v>45564</v>
      </c>
      <c r="D7936" s="530" t="s">
        <v>387</v>
      </c>
      <c r="E7936" s="529" t="s">
        <v>276</v>
      </c>
      <c r="F7936" s="529" t="s">
        <v>389</v>
      </c>
      <c r="G7936" s="524">
        <v>0</v>
      </c>
    </row>
    <row r="7937" spans="3:7" x14ac:dyDescent="0.25">
      <c r="C7937" s="525">
        <v>45564</v>
      </c>
      <c r="D7937" s="530" t="s">
        <v>388</v>
      </c>
      <c r="E7937" s="529" t="s">
        <v>276</v>
      </c>
      <c r="F7937" s="529" t="s">
        <v>389</v>
      </c>
      <c r="G7937" s="526">
        <v>0</v>
      </c>
    </row>
    <row r="7938" spans="3:7" x14ac:dyDescent="0.25">
      <c r="C7938" s="525">
        <v>45564</v>
      </c>
      <c r="D7938" s="530" t="s">
        <v>505</v>
      </c>
      <c r="E7938" s="529"/>
      <c r="F7938" s="529"/>
      <c r="G7938" s="524">
        <v>0</v>
      </c>
    </row>
    <row r="7939" spans="3:7" x14ac:dyDescent="0.25">
      <c r="C7939" s="525">
        <v>45564</v>
      </c>
      <c r="D7939" s="530" t="s">
        <v>397</v>
      </c>
      <c r="E7939" s="529" t="s">
        <v>104</v>
      </c>
      <c r="F7939" s="529" t="s">
        <v>389</v>
      </c>
      <c r="G7939" s="526">
        <v>145</v>
      </c>
    </row>
    <row r="7940" spans="3:7" x14ac:dyDescent="0.25">
      <c r="C7940" s="525">
        <v>45564</v>
      </c>
      <c r="D7940" s="530" t="s">
        <v>435</v>
      </c>
      <c r="E7940" s="529" t="s">
        <v>99</v>
      </c>
      <c r="F7940" s="529" t="s">
        <v>389</v>
      </c>
      <c r="G7940" s="524">
        <v>110</v>
      </c>
    </row>
    <row r="7941" spans="3:7" x14ac:dyDescent="0.25">
      <c r="C7941" s="525">
        <v>45564</v>
      </c>
      <c r="D7941" s="530" t="s">
        <v>436</v>
      </c>
      <c r="E7941" s="529" t="s">
        <v>161</v>
      </c>
      <c r="F7941" s="529" t="s">
        <v>389</v>
      </c>
      <c r="G7941" s="526">
        <v>0</v>
      </c>
    </row>
    <row r="7942" spans="3:7" x14ac:dyDescent="0.25">
      <c r="C7942" s="525">
        <v>45564</v>
      </c>
      <c r="D7942" s="532" t="s">
        <v>261</v>
      </c>
      <c r="E7942" s="529" t="s">
        <v>161</v>
      </c>
      <c r="F7942" s="529" t="s">
        <v>458</v>
      </c>
      <c r="G7942" s="524">
        <v>0</v>
      </c>
    </row>
    <row r="7943" spans="3:7" x14ac:dyDescent="0.25">
      <c r="C7943" s="525">
        <v>45564</v>
      </c>
      <c r="D7943" s="533" t="s">
        <v>487</v>
      </c>
      <c r="E7943" s="529" t="s">
        <v>276</v>
      </c>
      <c r="F7943" s="529" t="s">
        <v>481</v>
      </c>
      <c r="G7943" s="526">
        <v>216</v>
      </c>
    </row>
    <row r="7944" spans="3:7" x14ac:dyDescent="0.25">
      <c r="C7944" s="525">
        <v>45564</v>
      </c>
      <c r="D7944" s="534" t="s">
        <v>488</v>
      </c>
      <c r="E7944" s="529" t="s">
        <v>276</v>
      </c>
      <c r="F7944" s="529" t="s">
        <v>481</v>
      </c>
      <c r="G7944" s="524">
        <v>232</v>
      </c>
    </row>
    <row r="7945" spans="3:7" x14ac:dyDescent="0.25">
      <c r="C7945" s="525">
        <v>45564</v>
      </c>
      <c r="D7945" s="533" t="s">
        <v>489</v>
      </c>
      <c r="E7945" s="529" t="s">
        <v>276</v>
      </c>
      <c r="F7945" s="529" t="s">
        <v>481</v>
      </c>
      <c r="G7945" s="526">
        <v>259</v>
      </c>
    </row>
    <row r="7946" spans="3:7" x14ac:dyDescent="0.25">
      <c r="C7946" s="525">
        <v>45564</v>
      </c>
      <c r="D7946" s="534" t="s">
        <v>490</v>
      </c>
      <c r="E7946" s="529" t="s">
        <v>276</v>
      </c>
      <c r="F7946" s="529" t="s">
        <v>481</v>
      </c>
      <c r="G7946" s="524">
        <v>209</v>
      </c>
    </row>
    <row r="7947" spans="3:7" x14ac:dyDescent="0.25">
      <c r="C7947" s="525">
        <v>45564</v>
      </c>
      <c r="D7947" s="533" t="s">
        <v>491</v>
      </c>
      <c r="E7947" s="541" t="s">
        <v>104</v>
      </c>
      <c r="F7947" s="541" t="s">
        <v>481</v>
      </c>
      <c r="G7947" s="526">
        <v>94</v>
      </c>
    </row>
    <row r="7948" spans="3:7" x14ac:dyDescent="0.25">
      <c r="C7948" s="525">
        <v>45564</v>
      </c>
      <c r="D7948" s="534" t="s">
        <v>364</v>
      </c>
      <c r="E7948" s="542" t="s">
        <v>520</v>
      </c>
      <c r="F7948" s="542" t="s">
        <v>389</v>
      </c>
      <c r="G7948" s="524">
        <v>215</v>
      </c>
    </row>
    <row r="7949" spans="3:7" x14ac:dyDescent="0.25">
      <c r="C7949" s="525">
        <v>45564</v>
      </c>
      <c r="D7949" s="533" t="s">
        <v>364</v>
      </c>
      <c r="E7949" s="531" t="s">
        <v>104</v>
      </c>
      <c r="F7949" s="531" t="s">
        <v>521</v>
      </c>
      <c r="G7949" s="526">
        <v>86</v>
      </c>
    </row>
    <row r="7950" spans="3:7" x14ac:dyDescent="0.25">
      <c r="C7950" s="375"/>
    </row>
    <row r="7951" spans="3:7" x14ac:dyDescent="0.25">
      <c r="C7951" s="375"/>
    </row>
    <row r="7952" spans="3:7" x14ac:dyDescent="0.25">
      <c r="C7952" s="375"/>
    </row>
    <row r="7953" spans="3:7" x14ac:dyDescent="0.25">
      <c r="C7953" s="375"/>
    </row>
    <row r="7954" spans="3:7" x14ac:dyDescent="0.25">
      <c r="C7954" s="375"/>
    </row>
    <row r="7955" spans="3:7" x14ac:dyDescent="0.25">
      <c r="C7955" s="525">
        <v>45566</v>
      </c>
      <c r="D7955" s="530" t="s">
        <v>127</v>
      </c>
      <c r="E7955" s="529" t="s">
        <v>99</v>
      </c>
      <c r="F7955" s="529" t="s">
        <v>341</v>
      </c>
      <c r="G7955" s="524">
        <v>232</v>
      </c>
    </row>
    <row r="7956" spans="3:7" x14ac:dyDescent="0.25">
      <c r="C7956" s="525">
        <v>45566</v>
      </c>
      <c r="D7956" s="530" t="s">
        <v>297</v>
      </c>
      <c r="E7956" s="529" t="s">
        <v>99</v>
      </c>
      <c r="F7956" s="529" t="s">
        <v>342</v>
      </c>
      <c r="G7956" s="526">
        <v>0</v>
      </c>
    </row>
    <row r="7957" spans="3:7" x14ac:dyDescent="0.25">
      <c r="C7957" s="525">
        <v>45566</v>
      </c>
      <c r="D7957" s="530" t="s">
        <v>88</v>
      </c>
      <c r="E7957" s="529" t="s">
        <v>89</v>
      </c>
      <c r="F7957" s="529" t="s">
        <v>343</v>
      </c>
      <c r="G7957" s="524">
        <v>0</v>
      </c>
    </row>
    <row r="7958" spans="3:7" x14ac:dyDescent="0.25">
      <c r="C7958" s="525">
        <v>45566</v>
      </c>
      <c r="D7958" s="530" t="s">
        <v>301</v>
      </c>
      <c r="E7958" s="529" t="s">
        <v>89</v>
      </c>
      <c r="F7958" s="529" t="s">
        <v>344</v>
      </c>
      <c r="G7958" s="526">
        <v>0</v>
      </c>
    </row>
    <row r="7959" spans="3:7" x14ac:dyDescent="0.25">
      <c r="C7959" s="525">
        <v>45566</v>
      </c>
      <c r="D7959" s="530" t="s">
        <v>120</v>
      </c>
      <c r="E7959" s="529" t="s">
        <v>133</v>
      </c>
      <c r="F7959" s="529" t="s">
        <v>345</v>
      </c>
      <c r="G7959" s="524">
        <v>100</v>
      </c>
    </row>
    <row r="7960" spans="3:7" x14ac:dyDescent="0.25">
      <c r="C7960" s="525">
        <v>45566</v>
      </c>
      <c r="D7960" s="530" t="s">
        <v>122</v>
      </c>
      <c r="E7960" s="529" t="s">
        <v>123</v>
      </c>
      <c r="F7960" s="529" t="s">
        <v>346</v>
      </c>
      <c r="G7960" s="526">
        <v>84</v>
      </c>
    </row>
    <row r="7961" spans="3:7" x14ac:dyDescent="0.25">
      <c r="C7961" s="525">
        <v>45566</v>
      </c>
      <c r="D7961" s="530" t="s">
        <v>356</v>
      </c>
      <c r="E7961" s="529" t="s">
        <v>368</v>
      </c>
      <c r="F7961" s="529" t="s">
        <v>129</v>
      </c>
      <c r="G7961" s="524">
        <v>101</v>
      </c>
    </row>
    <row r="7962" spans="3:7" x14ac:dyDescent="0.25">
      <c r="C7962" s="525">
        <v>45566</v>
      </c>
      <c r="D7962" s="530" t="s">
        <v>460</v>
      </c>
      <c r="E7962" s="529" t="s">
        <v>123</v>
      </c>
      <c r="F7962" s="529" t="s">
        <v>346</v>
      </c>
      <c r="G7962" s="526">
        <v>0</v>
      </c>
    </row>
    <row r="7963" spans="3:7" x14ac:dyDescent="0.25">
      <c r="C7963" s="525">
        <v>45566</v>
      </c>
      <c r="D7963" s="530" t="s">
        <v>119</v>
      </c>
      <c r="E7963" s="529" t="s">
        <v>108</v>
      </c>
      <c r="F7963" s="529" t="s">
        <v>347</v>
      </c>
      <c r="G7963" s="524">
        <v>0</v>
      </c>
    </row>
    <row r="7964" spans="3:7" x14ac:dyDescent="0.25">
      <c r="C7964" s="525">
        <v>45566</v>
      </c>
      <c r="D7964" s="530" t="s">
        <v>110</v>
      </c>
      <c r="E7964" s="529" t="s">
        <v>108</v>
      </c>
      <c r="F7964" s="529" t="s">
        <v>348</v>
      </c>
      <c r="G7964" s="526">
        <v>0</v>
      </c>
    </row>
    <row r="7965" spans="3:7" x14ac:dyDescent="0.25">
      <c r="C7965" s="525">
        <v>45566</v>
      </c>
      <c r="D7965" s="530" t="s">
        <v>107</v>
      </c>
      <c r="E7965" s="529" t="s">
        <v>108</v>
      </c>
      <c r="F7965" s="529" t="s">
        <v>349</v>
      </c>
      <c r="G7965" s="524">
        <v>0</v>
      </c>
    </row>
    <row r="7966" spans="3:7" x14ac:dyDescent="0.25">
      <c r="C7966" s="525">
        <v>45566</v>
      </c>
      <c r="D7966" s="530" t="s">
        <v>285</v>
      </c>
      <c r="E7966" s="529" t="s">
        <v>108</v>
      </c>
      <c r="F7966" s="529" t="s">
        <v>348</v>
      </c>
      <c r="G7966" s="526">
        <v>0</v>
      </c>
    </row>
    <row r="7967" spans="3:7" x14ac:dyDescent="0.25">
      <c r="C7967" s="525">
        <v>45566</v>
      </c>
      <c r="D7967" s="530" t="s">
        <v>380</v>
      </c>
      <c r="E7967" s="529" t="s">
        <v>108</v>
      </c>
      <c r="F7967" s="529">
        <v>0</v>
      </c>
      <c r="G7967" s="524">
        <v>0</v>
      </c>
    </row>
    <row r="7968" spans="3:7" x14ac:dyDescent="0.25">
      <c r="C7968" s="525">
        <v>45566</v>
      </c>
      <c r="D7968" s="530" t="s">
        <v>381</v>
      </c>
      <c r="E7968" s="529" t="s">
        <v>108</v>
      </c>
      <c r="F7968" s="529">
        <v>0</v>
      </c>
      <c r="G7968" s="526">
        <v>0</v>
      </c>
    </row>
    <row r="7969" spans="3:7" x14ac:dyDescent="0.25">
      <c r="C7969" s="525">
        <v>45566</v>
      </c>
      <c r="D7969" s="530" t="s">
        <v>91</v>
      </c>
      <c r="E7969" s="529" t="s">
        <v>92</v>
      </c>
      <c r="F7969" s="529" t="s">
        <v>350</v>
      </c>
      <c r="G7969" s="524">
        <v>0</v>
      </c>
    </row>
    <row r="7970" spans="3:7" x14ac:dyDescent="0.25">
      <c r="C7970" s="525">
        <v>45566</v>
      </c>
      <c r="D7970" s="530" t="s">
        <v>94</v>
      </c>
      <c r="E7970" s="529" t="s">
        <v>92</v>
      </c>
      <c r="F7970" s="529" t="s">
        <v>351</v>
      </c>
      <c r="G7970" s="526">
        <v>0</v>
      </c>
    </row>
    <row r="7971" spans="3:7" x14ac:dyDescent="0.25">
      <c r="C7971" s="525">
        <v>45566</v>
      </c>
      <c r="D7971" s="530" t="s">
        <v>117</v>
      </c>
      <c r="E7971" s="529" t="s">
        <v>92</v>
      </c>
      <c r="F7971" s="529" t="s">
        <v>352</v>
      </c>
      <c r="G7971" s="524">
        <v>0</v>
      </c>
    </row>
    <row r="7972" spans="3:7" x14ac:dyDescent="0.25">
      <c r="C7972" s="525">
        <v>45566</v>
      </c>
      <c r="D7972" s="530" t="s">
        <v>130</v>
      </c>
      <c r="E7972" s="529" t="s">
        <v>97</v>
      </c>
      <c r="F7972" s="529" t="s">
        <v>353</v>
      </c>
      <c r="G7972" s="526">
        <v>52</v>
      </c>
    </row>
    <row r="7973" spans="3:7" x14ac:dyDescent="0.25">
      <c r="C7973" s="525">
        <v>45566</v>
      </c>
      <c r="D7973" s="530" t="s">
        <v>96</v>
      </c>
      <c r="E7973" s="529" t="s">
        <v>97</v>
      </c>
      <c r="F7973" s="529" t="s">
        <v>354</v>
      </c>
      <c r="G7973" s="524">
        <v>66</v>
      </c>
    </row>
    <row r="7974" spans="3:7" x14ac:dyDescent="0.25">
      <c r="C7974" s="525">
        <v>45566</v>
      </c>
      <c r="D7974" s="530" t="s">
        <v>114</v>
      </c>
      <c r="E7974" s="529" t="s">
        <v>115</v>
      </c>
      <c r="F7974" s="529" t="s">
        <v>355</v>
      </c>
      <c r="G7974" s="526">
        <v>0</v>
      </c>
    </row>
    <row r="7975" spans="3:7" x14ac:dyDescent="0.25">
      <c r="C7975" s="525">
        <v>45566</v>
      </c>
      <c r="D7975" s="528" t="s">
        <v>399</v>
      </c>
      <c r="E7975" s="529" t="s">
        <v>329</v>
      </c>
      <c r="F7975" s="529" t="s">
        <v>400</v>
      </c>
      <c r="G7975" s="524">
        <v>178</v>
      </c>
    </row>
    <row r="7976" spans="3:7" x14ac:dyDescent="0.25">
      <c r="C7976" s="525">
        <v>45566</v>
      </c>
      <c r="D7976" s="530" t="s">
        <v>158</v>
      </c>
      <c r="E7976" s="529" t="s">
        <v>138</v>
      </c>
      <c r="F7976" s="529" t="s">
        <v>151</v>
      </c>
      <c r="G7976" s="526">
        <v>0</v>
      </c>
    </row>
    <row r="7977" spans="3:7" x14ac:dyDescent="0.25">
      <c r="C7977" s="525">
        <v>45566</v>
      </c>
      <c r="D7977" s="530" t="s">
        <v>144</v>
      </c>
      <c r="E7977" s="529" t="s">
        <v>271</v>
      </c>
      <c r="F7977" s="529" t="s">
        <v>145</v>
      </c>
      <c r="G7977" s="524">
        <v>135</v>
      </c>
    </row>
    <row r="7978" spans="3:7" x14ac:dyDescent="0.25">
      <c r="C7978" s="525">
        <v>45566</v>
      </c>
      <c r="D7978" s="530" t="s">
        <v>146</v>
      </c>
      <c r="E7978" s="529" t="s">
        <v>271</v>
      </c>
      <c r="F7978" s="529" t="s">
        <v>145</v>
      </c>
      <c r="G7978" s="526">
        <v>160</v>
      </c>
    </row>
    <row r="7979" spans="3:7" x14ac:dyDescent="0.25">
      <c r="C7979" s="525">
        <v>45566</v>
      </c>
      <c r="D7979" s="530" t="s">
        <v>147</v>
      </c>
      <c r="E7979" s="529" t="s">
        <v>272</v>
      </c>
      <c r="F7979" s="529" t="s">
        <v>148</v>
      </c>
      <c r="G7979" s="524">
        <v>0</v>
      </c>
    </row>
    <row r="7980" spans="3:7" x14ac:dyDescent="0.25">
      <c r="C7980" s="525">
        <v>45566</v>
      </c>
      <c r="D7980" s="530" t="s">
        <v>162</v>
      </c>
      <c r="E7980" s="529" t="s">
        <v>138</v>
      </c>
      <c r="F7980" s="529" t="s">
        <v>64</v>
      </c>
      <c r="G7980" s="526">
        <v>162</v>
      </c>
    </row>
    <row r="7981" spans="3:7" x14ac:dyDescent="0.25">
      <c r="C7981" s="525">
        <v>45566</v>
      </c>
      <c r="D7981" s="530" t="s">
        <v>398</v>
      </c>
      <c r="E7981" s="529" t="s">
        <v>99</v>
      </c>
      <c r="F7981" s="529" t="s">
        <v>389</v>
      </c>
      <c r="G7981" s="524">
        <v>0</v>
      </c>
    </row>
    <row r="7982" spans="3:7" x14ac:dyDescent="0.25">
      <c r="C7982" s="525">
        <v>45566</v>
      </c>
      <c r="D7982" s="530" t="s">
        <v>149</v>
      </c>
      <c r="E7982" s="529" t="s">
        <v>273</v>
      </c>
      <c r="F7982" s="529" t="s">
        <v>63</v>
      </c>
      <c r="G7982" s="526">
        <v>0</v>
      </c>
    </row>
    <row r="7983" spans="3:7" x14ac:dyDescent="0.25">
      <c r="C7983" s="525">
        <v>45566</v>
      </c>
      <c r="D7983" s="530" t="s">
        <v>150</v>
      </c>
      <c r="E7983" s="529" t="s">
        <v>92</v>
      </c>
      <c r="F7983" s="529" t="s">
        <v>63</v>
      </c>
      <c r="G7983" s="524">
        <v>0</v>
      </c>
    </row>
    <row r="7984" spans="3:7" x14ac:dyDescent="0.25">
      <c r="C7984" s="525">
        <v>45566</v>
      </c>
      <c r="D7984" s="530" t="s">
        <v>152</v>
      </c>
      <c r="E7984" s="529" t="s">
        <v>92</v>
      </c>
      <c r="F7984" s="529" t="s">
        <v>63</v>
      </c>
      <c r="G7984" s="526">
        <v>0</v>
      </c>
    </row>
    <row r="7985" spans="3:7" x14ac:dyDescent="0.25">
      <c r="C7985" s="525">
        <v>45566</v>
      </c>
      <c r="D7985" s="530" t="s">
        <v>153</v>
      </c>
      <c r="E7985" s="529" t="s">
        <v>92</v>
      </c>
      <c r="F7985" s="529" t="s">
        <v>63</v>
      </c>
      <c r="G7985" s="524">
        <v>171</v>
      </c>
    </row>
    <row r="7986" spans="3:7" x14ac:dyDescent="0.25">
      <c r="C7986" s="525">
        <v>45566</v>
      </c>
      <c r="D7986" s="530" t="s">
        <v>137</v>
      </c>
      <c r="E7986" s="529" t="s">
        <v>138</v>
      </c>
      <c r="F7986" s="529" t="s">
        <v>2</v>
      </c>
      <c r="G7986" s="526">
        <v>263</v>
      </c>
    </row>
    <row r="7987" spans="3:7" x14ac:dyDescent="0.25">
      <c r="C7987" s="525">
        <v>45566</v>
      </c>
      <c r="D7987" s="530" t="s">
        <v>139</v>
      </c>
      <c r="E7987" s="529" t="s">
        <v>138</v>
      </c>
      <c r="F7987" s="529" t="s">
        <v>2</v>
      </c>
      <c r="G7987" s="524">
        <v>258</v>
      </c>
    </row>
    <row r="7988" spans="3:7" x14ac:dyDescent="0.25">
      <c r="C7988" s="525">
        <v>45566</v>
      </c>
      <c r="D7988" s="530" t="s">
        <v>141</v>
      </c>
      <c r="E7988" s="529" t="s">
        <v>92</v>
      </c>
      <c r="F7988" s="529" t="s">
        <v>2</v>
      </c>
      <c r="G7988" s="526">
        <v>200</v>
      </c>
    </row>
    <row r="7989" spans="3:7" x14ac:dyDescent="0.25">
      <c r="C7989" s="525">
        <v>45566</v>
      </c>
      <c r="D7989" s="530" t="s">
        <v>142</v>
      </c>
      <c r="E7989" s="529" t="s">
        <v>92</v>
      </c>
      <c r="F7989" s="529" t="s">
        <v>2</v>
      </c>
      <c r="G7989" s="524">
        <v>0</v>
      </c>
    </row>
    <row r="7990" spans="3:7" x14ac:dyDescent="0.25">
      <c r="C7990" s="525">
        <v>45566</v>
      </c>
      <c r="D7990" s="530" t="s">
        <v>143</v>
      </c>
      <c r="E7990" s="529" t="s">
        <v>92</v>
      </c>
      <c r="F7990" s="529" t="s">
        <v>2</v>
      </c>
      <c r="G7990" s="526">
        <v>0</v>
      </c>
    </row>
    <row r="7991" spans="3:7" x14ac:dyDescent="0.25">
      <c r="C7991" s="525">
        <v>45566</v>
      </c>
      <c r="D7991" s="530" t="s">
        <v>136</v>
      </c>
      <c r="E7991" s="529" t="s">
        <v>99</v>
      </c>
      <c r="F7991" s="529" t="s">
        <v>2</v>
      </c>
      <c r="G7991" s="524">
        <v>225</v>
      </c>
    </row>
    <row r="7992" spans="3:7" x14ac:dyDescent="0.25">
      <c r="C7992" s="525">
        <v>45566</v>
      </c>
      <c r="D7992" s="530" t="s">
        <v>286</v>
      </c>
      <c r="E7992" s="529" t="s">
        <v>99</v>
      </c>
      <c r="F7992" s="529" t="s">
        <v>2</v>
      </c>
      <c r="G7992" s="526">
        <v>0</v>
      </c>
    </row>
    <row r="7993" spans="3:7" x14ac:dyDescent="0.25">
      <c r="C7993" s="525">
        <v>45566</v>
      </c>
      <c r="D7993" s="530" t="s">
        <v>155</v>
      </c>
      <c r="E7993" s="529" t="s">
        <v>104</v>
      </c>
      <c r="F7993" s="529" t="s">
        <v>62</v>
      </c>
      <c r="G7993" s="524">
        <v>0</v>
      </c>
    </row>
    <row r="7994" spans="3:7" x14ac:dyDescent="0.25">
      <c r="C7994" s="525">
        <v>45566</v>
      </c>
      <c r="D7994" s="530" t="s">
        <v>156</v>
      </c>
      <c r="E7994" s="529" t="s">
        <v>92</v>
      </c>
      <c r="F7994" s="529" t="s">
        <v>62</v>
      </c>
      <c r="G7994" s="526">
        <v>250</v>
      </c>
    </row>
    <row r="7995" spans="3:7" x14ac:dyDescent="0.25">
      <c r="C7995" s="525">
        <v>45566</v>
      </c>
      <c r="D7995" s="530" t="s">
        <v>157</v>
      </c>
      <c r="E7995" s="529" t="s">
        <v>92</v>
      </c>
      <c r="F7995" s="529" t="s">
        <v>62</v>
      </c>
      <c r="G7995" s="524">
        <v>0</v>
      </c>
    </row>
    <row r="7996" spans="3:7" x14ac:dyDescent="0.25">
      <c r="C7996" s="525">
        <v>45566</v>
      </c>
      <c r="D7996" s="530" t="s">
        <v>302</v>
      </c>
      <c r="E7996" s="529" t="s">
        <v>92</v>
      </c>
      <c r="F7996" s="529" t="s">
        <v>62</v>
      </c>
      <c r="G7996" s="526">
        <v>0</v>
      </c>
    </row>
    <row r="7997" spans="3:7" x14ac:dyDescent="0.25">
      <c r="C7997" s="525">
        <v>45566</v>
      </c>
      <c r="D7997" s="530" t="s">
        <v>266</v>
      </c>
      <c r="E7997" s="529" t="s">
        <v>92</v>
      </c>
      <c r="F7997" s="529" t="s">
        <v>2</v>
      </c>
      <c r="G7997" s="524">
        <v>0</v>
      </c>
    </row>
    <row r="7998" spans="3:7" x14ac:dyDescent="0.25">
      <c r="C7998" s="525">
        <v>45566</v>
      </c>
      <c r="D7998" s="530" t="s">
        <v>267</v>
      </c>
      <c r="E7998" s="529" t="s">
        <v>92</v>
      </c>
      <c r="F7998" s="529" t="s">
        <v>2</v>
      </c>
      <c r="G7998" s="526">
        <v>0</v>
      </c>
    </row>
    <row r="7999" spans="3:7" x14ac:dyDescent="0.25">
      <c r="C7999" s="525">
        <v>45566</v>
      </c>
      <c r="D7999" s="530" t="s">
        <v>258</v>
      </c>
      <c r="E7999" s="529" t="s">
        <v>92</v>
      </c>
      <c r="F7999" s="529" t="s">
        <v>2</v>
      </c>
      <c r="G7999" s="524">
        <v>0</v>
      </c>
    </row>
    <row r="8000" spans="3:7" x14ac:dyDescent="0.25">
      <c r="C8000" s="525">
        <v>45566</v>
      </c>
      <c r="D8000" s="530" t="s">
        <v>179</v>
      </c>
      <c r="E8000" s="529" t="s">
        <v>161</v>
      </c>
      <c r="F8000" s="529" t="s">
        <v>8</v>
      </c>
      <c r="G8000" s="526">
        <v>75</v>
      </c>
    </row>
    <row r="8001" spans="3:7" x14ac:dyDescent="0.25">
      <c r="C8001" s="525">
        <v>45566</v>
      </c>
      <c r="D8001" s="530" t="s">
        <v>164</v>
      </c>
      <c r="E8001" s="529" t="s">
        <v>165</v>
      </c>
      <c r="F8001" s="529" t="s">
        <v>166</v>
      </c>
      <c r="G8001" s="524">
        <v>138</v>
      </c>
    </row>
    <row r="8002" spans="3:7" x14ac:dyDescent="0.25">
      <c r="C8002" s="525">
        <v>45566</v>
      </c>
      <c r="D8002" s="530" t="s">
        <v>168</v>
      </c>
      <c r="E8002" s="529" t="s">
        <v>169</v>
      </c>
      <c r="F8002" s="529" t="s">
        <v>166</v>
      </c>
      <c r="G8002" s="526">
        <v>0</v>
      </c>
    </row>
    <row r="8003" spans="3:7" x14ac:dyDescent="0.25">
      <c r="C8003" s="525">
        <v>45566</v>
      </c>
      <c r="D8003" s="530" t="s">
        <v>171</v>
      </c>
      <c r="E8003" s="529" t="s">
        <v>169</v>
      </c>
      <c r="F8003" s="529" t="s">
        <v>166</v>
      </c>
      <c r="G8003" s="524">
        <v>0</v>
      </c>
    </row>
    <row r="8004" spans="3:7" x14ac:dyDescent="0.25">
      <c r="C8004" s="525">
        <v>45566</v>
      </c>
      <c r="D8004" s="530" t="s">
        <v>172</v>
      </c>
      <c r="E8004" s="529" t="s">
        <v>104</v>
      </c>
      <c r="F8004" s="529" t="s">
        <v>166</v>
      </c>
      <c r="G8004" s="526">
        <v>160</v>
      </c>
    </row>
    <row r="8005" spans="3:7" x14ac:dyDescent="0.25">
      <c r="C8005" s="525">
        <v>45566</v>
      </c>
      <c r="D8005" s="530" t="s">
        <v>173</v>
      </c>
      <c r="E8005" s="529" t="s">
        <v>161</v>
      </c>
      <c r="F8005" s="529" t="s">
        <v>166</v>
      </c>
      <c r="G8005" s="524">
        <v>0</v>
      </c>
    </row>
    <row r="8006" spans="3:7" x14ac:dyDescent="0.25">
      <c r="C8006" s="525">
        <v>45566</v>
      </c>
      <c r="D8006" s="530" t="s">
        <v>174</v>
      </c>
      <c r="E8006" s="529" t="s">
        <v>175</v>
      </c>
      <c r="F8006" s="529" t="s">
        <v>166</v>
      </c>
      <c r="G8006" s="526">
        <v>0</v>
      </c>
    </row>
    <row r="8007" spans="3:7" x14ac:dyDescent="0.25">
      <c r="C8007" s="525">
        <v>45566</v>
      </c>
      <c r="D8007" s="530" t="s">
        <v>176</v>
      </c>
      <c r="E8007" s="529" t="s">
        <v>99</v>
      </c>
      <c r="F8007" s="529" t="s">
        <v>166</v>
      </c>
      <c r="G8007" s="524">
        <v>547</v>
      </c>
    </row>
    <row r="8008" spans="3:7" x14ac:dyDescent="0.25">
      <c r="C8008" s="525">
        <v>45566</v>
      </c>
      <c r="D8008" s="530" t="s">
        <v>177</v>
      </c>
      <c r="E8008" s="529" t="s">
        <v>178</v>
      </c>
      <c r="F8008" s="529" t="s">
        <v>166</v>
      </c>
      <c r="G8008" s="526">
        <v>0</v>
      </c>
    </row>
    <row r="8009" spans="3:7" x14ac:dyDescent="0.25">
      <c r="C8009" s="525">
        <v>45566</v>
      </c>
      <c r="D8009" s="530" t="s">
        <v>270</v>
      </c>
      <c r="E8009" s="529" t="s">
        <v>178</v>
      </c>
      <c r="F8009" s="529" t="s">
        <v>166</v>
      </c>
      <c r="G8009" s="524">
        <v>0</v>
      </c>
    </row>
    <row r="8010" spans="3:7" x14ac:dyDescent="0.25">
      <c r="C8010" s="525">
        <v>45566</v>
      </c>
      <c r="D8010" s="530" t="s">
        <v>268</v>
      </c>
      <c r="E8010" s="529" t="s">
        <v>276</v>
      </c>
      <c r="F8010" s="529" t="s">
        <v>166</v>
      </c>
      <c r="G8010" s="526">
        <v>0</v>
      </c>
    </row>
    <row r="8011" spans="3:7" x14ac:dyDescent="0.25">
      <c r="C8011" s="525">
        <v>45566</v>
      </c>
      <c r="D8011" s="530" t="s">
        <v>260</v>
      </c>
      <c r="E8011" s="529" t="s">
        <v>161</v>
      </c>
      <c r="F8011" s="529" t="s">
        <v>166</v>
      </c>
      <c r="G8011" s="524">
        <v>290</v>
      </c>
    </row>
    <row r="8012" spans="3:7" x14ac:dyDescent="0.25">
      <c r="C8012" s="525">
        <v>45566</v>
      </c>
      <c r="D8012" s="530" t="s">
        <v>284</v>
      </c>
      <c r="E8012" s="529" t="s">
        <v>178</v>
      </c>
      <c r="F8012" s="529" t="s">
        <v>166</v>
      </c>
      <c r="G8012" s="526">
        <v>170</v>
      </c>
    </row>
    <row r="8013" spans="3:7" x14ac:dyDescent="0.25">
      <c r="C8013" s="525">
        <v>45566</v>
      </c>
      <c r="D8013" s="530" t="s">
        <v>359</v>
      </c>
      <c r="E8013" s="529" t="s">
        <v>178</v>
      </c>
      <c r="F8013" s="529" t="s">
        <v>166</v>
      </c>
      <c r="G8013" s="524">
        <v>0</v>
      </c>
    </row>
    <row r="8014" spans="3:7" x14ac:dyDescent="0.25">
      <c r="C8014" s="525">
        <v>45566</v>
      </c>
      <c r="D8014" s="530" t="s">
        <v>361</v>
      </c>
      <c r="E8014" s="529" t="s">
        <v>104</v>
      </c>
      <c r="F8014" s="529" t="s">
        <v>166</v>
      </c>
      <c r="G8014" s="526">
        <v>0</v>
      </c>
    </row>
    <row r="8015" spans="3:7" x14ac:dyDescent="0.25">
      <c r="C8015" s="525">
        <v>45566</v>
      </c>
      <c r="D8015" s="530" t="s">
        <v>393</v>
      </c>
      <c r="E8015" s="529" t="s">
        <v>394</v>
      </c>
      <c r="F8015" s="529" t="s">
        <v>391</v>
      </c>
      <c r="G8015" s="524">
        <v>0</v>
      </c>
    </row>
    <row r="8016" spans="3:7" x14ac:dyDescent="0.25">
      <c r="C8016" s="525">
        <v>45566</v>
      </c>
      <c r="D8016" s="530" t="s">
        <v>387</v>
      </c>
      <c r="E8016" s="529" t="s">
        <v>276</v>
      </c>
      <c r="F8016" s="529" t="s">
        <v>389</v>
      </c>
      <c r="G8016" s="526">
        <v>0</v>
      </c>
    </row>
    <row r="8017" spans="3:7" x14ac:dyDescent="0.25">
      <c r="C8017" s="525">
        <v>45566</v>
      </c>
      <c r="D8017" s="530" t="s">
        <v>388</v>
      </c>
      <c r="E8017" s="529" t="s">
        <v>276</v>
      </c>
      <c r="F8017" s="529" t="s">
        <v>389</v>
      </c>
      <c r="G8017" s="524">
        <v>0</v>
      </c>
    </row>
    <row r="8018" spans="3:7" x14ac:dyDescent="0.25">
      <c r="C8018" s="525">
        <v>45566</v>
      </c>
      <c r="D8018" s="530" t="s">
        <v>505</v>
      </c>
      <c r="E8018" s="529"/>
      <c r="F8018" s="529"/>
      <c r="G8018" s="526">
        <v>0</v>
      </c>
    </row>
    <row r="8019" spans="3:7" x14ac:dyDescent="0.25">
      <c r="C8019" s="525">
        <v>45566</v>
      </c>
      <c r="D8019" s="530" t="s">
        <v>397</v>
      </c>
      <c r="E8019" s="529" t="s">
        <v>104</v>
      </c>
      <c r="F8019" s="529" t="s">
        <v>389</v>
      </c>
      <c r="G8019" s="524">
        <v>0</v>
      </c>
    </row>
    <row r="8020" spans="3:7" x14ac:dyDescent="0.25">
      <c r="C8020" s="525">
        <v>45566</v>
      </c>
      <c r="D8020" s="530" t="s">
        <v>435</v>
      </c>
      <c r="E8020" s="529" t="s">
        <v>99</v>
      </c>
      <c r="F8020" s="529" t="s">
        <v>389</v>
      </c>
      <c r="G8020" s="526">
        <v>277</v>
      </c>
    </row>
    <row r="8021" spans="3:7" x14ac:dyDescent="0.25">
      <c r="C8021" s="525">
        <v>45566</v>
      </c>
      <c r="D8021" s="530" t="s">
        <v>436</v>
      </c>
      <c r="E8021" s="529" t="s">
        <v>161</v>
      </c>
      <c r="F8021" s="529" t="s">
        <v>389</v>
      </c>
      <c r="G8021" s="524">
        <v>198</v>
      </c>
    </row>
    <row r="8022" spans="3:7" x14ac:dyDescent="0.25">
      <c r="C8022" s="525">
        <v>45566</v>
      </c>
      <c r="D8022" s="549" t="s">
        <v>261</v>
      </c>
      <c r="E8022" s="529" t="s">
        <v>161</v>
      </c>
      <c r="F8022" s="529" t="s">
        <v>458</v>
      </c>
      <c r="G8022" s="526">
        <v>0</v>
      </c>
    </row>
    <row r="8023" spans="3:7" x14ac:dyDescent="0.25">
      <c r="C8023" s="525">
        <v>45566</v>
      </c>
      <c r="D8023" s="534" t="s">
        <v>487</v>
      </c>
      <c r="E8023" s="529" t="s">
        <v>276</v>
      </c>
      <c r="F8023" s="529" t="s">
        <v>481</v>
      </c>
      <c r="G8023" s="524">
        <v>0</v>
      </c>
    </row>
    <row r="8024" spans="3:7" x14ac:dyDescent="0.25">
      <c r="C8024" s="525">
        <v>45566</v>
      </c>
      <c r="D8024" s="533" t="s">
        <v>488</v>
      </c>
      <c r="E8024" s="529" t="s">
        <v>276</v>
      </c>
      <c r="F8024" s="529" t="s">
        <v>481</v>
      </c>
      <c r="G8024" s="526">
        <v>0</v>
      </c>
    </row>
    <row r="8025" spans="3:7" x14ac:dyDescent="0.25">
      <c r="C8025" s="525">
        <v>45566</v>
      </c>
      <c r="D8025" s="534" t="s">
        <v>489</v>
      </c>
      <c r="E8025" s="529" t="s">
        <v>276</v>
      </c>
      <c r="F8025" s="529" t="s">
        <v>481</v>
      </c>
      <c r="G8025" s="524">
        <v>0</v>
      </c>
    </row>
    <row r="8026" spans="3:7" x14ac:dyDescent="0.25">
      <c r="C8026" s="525">
        <v>45566</v>
      </c>
      <c r="D8026" s="533" t="s">
        <v>490</v>
      </c>
      <c r="E8026" s="529" t="s">
        <v>276</v>
      </c>
      <c r="F8026" s="529" t="s">
        <v>481</v>
      </c>
      <c r="G8026" s="526">
        <v>0</v>
      </c>
    </row>
    <row r="8027" spans="3:7" x14ac:dyDescent="0.25">
      <c r="C8027" s="525">
        <v>45566</v>
      </c>
      <c r="D8027" s="534" t="s">
        <v>491</v>
      </c>
      <c r="E8027" s="541" t="s">
        <v>104</v>
      </c>
      <c r="F8027" s="541" t="s">
        <v>481</v>
      </c>
      <c r="G8027" s="524">
        <v>92</v>
      </c>
    </row>
    <row r="8028" spans="3:7" x14ac:dyDescent="0.25">
      <c r="C8028" s="525">
        <v>45566</v>
      </c>
      <c r="D8028" s="533" t="s">
        <v>364</v>
      </c>
      <c r="E8028" s="542" t="s">
        <v>520</v>
      </c>
      <c r="F8028" s="542" t="s">
        <v>389</v>
      </c>
      <c r="G8028" s="526">
        <v>0</v>
      </c>
    </row>
    <row r="8029" spans="3:7" x14ac:dyDescent="0.25">
      <c r="C8029" s="525">
        <v>45566</v>
      </c>
      <c r="D8029" s="534" t="s">
        <v>364</v>
      </c>
      <c r="E8029" s="269" t="s">
        <v>104</v>
      </c>
      <c r="F8029" s="269" t="s">
        <v>521</v>
      </c>
      <c r="G8029" s="524">
        <v>75</v>
      </c>
    </row>
    <row r="8030" spans="3:7" x14ac:dyDescent="0.25">
      <c r="C8030" s="566">
        <v>45567</v>
      </c>
      <c r="D8030" s="563" t="s">
        <v>127</v>
      </c>
      <c r="E8030" s="562" t="s">
        <v>99</v>
      </c>
      <c r="F8030" s="562" t="s">
        <v>341</v>
      </c>
      <c r="G8030" s="559">
        <v>265</v>
      </c>
    </row>
    <row r="8031" spans="3:7" x14ac:dyDescent="0.25">
      <c r="C8031" s="566">
        <v>45567</v>
      </c>
      <c r="D8031" s="563" t="s">
        <v>297</v>
      </c>
      <c r="E8031" s="562" t="s">
        <v>99</v>
      </c>
      <c r="F8031" s="562" t="s">
        <v>342</v>
      </c>
      <c r="G8031" s="559">
        <v>387</v>
      </c>
    </row>
    <row r="8032" spans="3:7" x14ac:dyDescent="0.25">
      <c r="C8032" s="566">
        <v>45567</v>
      </c>
      <c r="D8032" s="563" t="s">
        <v>88</v>
      </c>
      <c r="E8032" s="562" t="s">
        <v>89</v>
      </c>
      <c r="F8032" s="562" t="s">
        <v>343</v>
      </c>
      <c r="G8032" s="559">
        <v>0</v>
      </c>
    </row>
    <row r="8033" spans="3:7" x14ac:dyDescent="0.25">
      <c r="C8033" s="566">
        <v>45567</v>
      </c>
      <c r="D8033" s="563" t="s">
        <v>301</v>
      </c>
      <c r="E8033" s="562" t="s">
        <v>89</v>
      </c>
      <c r="F8033" s="562" t="s">
        <v>344</v>
      </c>
      <c r="G8033" s="559">
        <v>0</v>
      </c>
    </row>
    <row r="8034" spans="3:7" x14ac:dyDescent="0.25">
      <c r="C8034" s="566">
        <v>45567</v>
      </c>
      <c r="D8034" s="563" t="s">
        <v>120</v>
      </c>
      <c r="E8034" s="562" t="s">
        <v>133</v>
      </c>
      <c r="F8034" s="562" t="s">
        <v>345</v>
      </c>
      <c r="G8034" s="559">
        <v>0</v>
      </c>
    </row>
    <row r="8035" spans="3:7" x14ac:dyDescent="0.25">
      <c r="C8035" s="566">
        <v>45567</v>
      </c>
      <c r="D8035" s="563" t="s">
        <v>122</v>
      </c>
      <c r="E8035" s="562" t="s">
        <v>123</v>
      </c>
      <c r="F8035" s="562" t="s">
        <v>346</v>
      </c>
      <c r="G8035" s="559">
        <v>0</v>
      </c>
    </row>
    <row r="8036" spans="3:7" x14ac:dyDescent="0.25">
      <c r="C8036" s="566">
        <v>45567</v>
      </c>
      <c r="D8036" s="563" t="s">
        <v>356</v>
      </c>
      <c r="E8036" s="562" t="s">
        <v>368</v>
      </c>
      <c r="F8036" s="562" t="s">
        <v>129</v>
      </c>
      <c r="G8036" s="559">
        <v>0</v>
      </c>
    </row>
    <row r="8037" spans="3:7" x14ac:dyDescent="0.25">
      <c r="C8037" s="566">
        <v>45567</v>
      </c>
      <c r="D8037" s="563" t="s">
        <v>460</v>
      </c>
      <c r="E8037" s="562" t="s">
        <v>123</v>
      </c>
      <c r="F8037" s="562" t="s">
        <v>346</v>
      </c>
      <c r="G8037" s="559">
        <v>0</v>
      </c>
    </row>
    <row r="8038" spans="3:7" x14ac:dyDescent="0.25">
      <c r="C8038" s="566">
        <v>45567</v>
      </c>
      <c r="D8038" s="563" t="s">
        <v>119</v>
      </c>
      <c r="E8038" s="562" t="s">
        <v>108</v>
      </c>
      <c r="F8038" s="562" t="s">
        <v>347</v>
      </c>
      <c r="G8038" s="559">
        <v>0</v>
      </c>
    </row>
    <row r="8039" spans="3:7" x14ac:dyDescent="0.25">
      <c r="C8039" s="566">
        <v>45567</v>
      </c>
      <c r="D8039" s="563" t="s">
        <v>110</v>
      </c>
      <c r="E8039" s="562" t="s">
        <v>108</v>
      </c>
      <c r="F8039" s="562" t="s">
        <v>348</v>
      </c>
      <c r="G8039" s="559">
        <v>53</v>
      </c>
    </row>
    <row r="8040" spans="3:7" x14ac:dyDescent="0.25">
      <c r="C8040" s="566">
        <v>45567</v>
      </c>
      <c r="D8040" s="563" t="s">
        <v>107</v>
      </c>
      <c r="E8040" s="562" t="s">
        <v>108</v>
      </c>
      <c r="F8040" s="562" t="s">
        <v>349</v>
      </c>
      <c r="G8040" s="559">
        <v>95</v>
      </c>
    </row>
    <row r="8041" spans="3:7" x14ac:dyDescent="0.25">
      <c r="C8041" s="566">
        <v>45567</v>
      </c>
      <c r="D8041" s="563" t="s">
        <v>285</v>
      </c>
      <c r="E8041" s="562" t="s">
        <v>108</v>
      </c>
      <c r="F8041" s="562" t="s">
        <v>348</v>
      </c>
      <c r="G8041" s="559">
        <v>150</v>
      </c>
    </row>
    <row r="8042" spans="3:7" x14ac:dyDescent="0.25">
      <c r="C8042" s="566">
        <v>45567</v>
      </c>
      <c r="D8042" s="563" t="s">
        <v>380</v>
      </c>
      <c r="E8042" s="562" t="s">
        <v>108</v>
      </c>
      <c r="F8042" s="562">
        <v>0</v>
      </c>
      <c r="G8042" s="559">
        <v>0</v>
      </c>
    </row>
    <row r="8043" spans="3:7" x14ac:dyDescent="0.25">
      <c r="C8043" s="566">
        <v>45567</v>
      </c>
      <c r="D8043" s="563" t="s">
        <v>381</v>
      </c>
      <c r="E8043" s="562" t="s">
        <v>108</v>
      </c>
      <c r="F8043" s="562">
        <v>0</v>
      </c>
      <c r="G8043" s="559">
        <v>113</v>
      </c>
    </row>
    <row r="8044" spans="3:7" x14ac:dyDescent="0.25">
      <c r="C8044" s="566">
        <v>45567</v>
      </c>
      <c r="D8044" s="563" t="s">
        <v>91</v>
      </c>
      <c r="E8044" s="562" t="s">
        <v>92</v>
      </c>
      <c r="F8044" s="562" t="s">
        <v>350</v>
      </c>
      <c r="G8044" s="559">
        <v>0</v>
      </c>
    </row>
    <row r="8045" spans="3:7" x14ac:dyDescent="0.25">
      <c r="C8045" s="566">
        <v>45567</v>
      </c>
      <c r="D8045" s="563" t="s">
        <v>94</v>
      </c>
      <c r="E8045" s="562" t="s">
        <v>92</v>
      </c>
      <c r="F8045" s="562" t="s">
        <v>351</v>
      </c>
      <c r="G8045" s="559">
        <v>0</v>
      </c>
    </row>
    <row r="8046" spans="3:7" x14ac:dyDescent="0.25">
      <c r="C8046" s="566">
        <v>45567</v>
      </c>
      <c r="D8046" s="563" t="s">
        <v>117</v>
      </c>
      <c r="E8046" s="562" t="s">
        <v>92</v>
      </c>
      <c r="F8046" s="562" t="s">
        <v>352</v>
      </c>
      <c r="G8046" s="559">
        <v>202</v>
      </c>
    </row>
    <row r="8047" spans="3:7" x14ac:dyDescent="0.25">
      <c r="C8047" s="566">
        <v>45567</v>
      </c>
      <c r="D8047" s="563" t="s">
        <v>130</v>
      </c>
      <c r="E8047" s="562" t="s">
        <v>97</v>
      </c>
      <c r="F8047" s="562" t="s">
        <v>353</v>
      </c>
      <c r="G8047" s="559">
        <v>45</v>
      </c>
    </row>
    <row r="8048" spans="3:7" x14ac:dyDescent="0.25">
      <c r="C8048" s="566">
        <v>45567</v>
      </c>
      <c r="D8048" s="563" t="s">
        <v>96</v>
      </c>
      <c r="E8048" s="562" t="s">
        <v>97</v>
      </c>
      <c r="F8048" s="562" t="s">
        <v>354</v>
      </c>
      <c r="G8048" s="559">
        <v>56</v>
      </c>
    </row>
    <row r="8049" spans="3:7" x14ac:dyDescent="0.25">
      <c r="C8049" s="566">
        <v>45567</v>
      </c>
      <c r="D8049" s="563" t="s">
        <v>114</v>
      </c>
      <c r="E8049" s="562" t="s">
        <v>115</v>
      </c>
      <c r="F8049" s="562" t="s">
        <v>355</v>
      </c>
      <c r="G8049" s="559">
        <v>0</v>
      </c>
    </row>
    <row r="8050" spans="3:7" x14ac:dyDescent="0.25">
      <c r="C8050" s="566">
        <v>45567</v>
      </c>
      <c r="D8050" s="560" t="s">
        <v>399</v>
      </c>
      <c r="E8050" s="562" t="s">
        <v>329</v>
      </c>
      <c r="F8050" s="562" t="s">
        <v>400</v>
      </c>
      <c r="G8050" s="559">
        <v>0</v>
      </c>
    </row>
    <row r="8051" spans="3:7" x14ac:dyDescent="0.25">
      <c r="C8051" s="566">
        <v>45567</v>
      </c>
      <c r="D8051" s="563" t="s">
        <v>158</v>
      </c>
      <c r="E8051" s="562" t="s">
        <v>138</v>
      </c>
      <c r="F8051" s="562" t="s">
        <v>151</v>
      </c>
      <c r="G8051" s="559">
        <v>0</v>
      </c>
    </row>
    <row r="8052" spans="3:7" x14ac:dyDescent="0.25">
      <c r="C8052" s="566">
        <v>45567</v>
      </c>
      <c r="D8052" s="563" t="s">
        <v>144</v>
      </c>
      <c r="E8052" s="562" t="s">
        <v>271</v>
      </c>
      <c r="F8052" s="562" t="s">
        <v>145</v>
      </c>
      <c r="G8052" s="559">
        <v>0</v>
      </c>
    </row>
    <row r="8053" spans="3:7" x14ac:dyDescent="0.25">
      <c r="C8053" s="566">
        <v>45567</v>
      </c>
      <c r="D8053" s="563" t="s">
        <v>146</v>
      </c>
      <c r="E8053" s="562" t="s">
        <v>271</v>
      </c>
      <c r="F8053" s="562" t="s">
        <v>145</v>
      </c>
      <c r="G8053" s="559">
        <v>0</v>
      </c>
    </row>
    <row r="8054" spans="3:7" x14ac:dyDescent="0.25">
      <c r="C8054" s="566">
        <v>45567</v>
      </c>
      <c r="D8054" s="563" t="s">
        <v>147</v>
      </c>
      <c r="E8054" s="562" t="s">
        <v>272</v>
      </c>
      <c r="F8054" s="562" t="s">
        <v>148</v>
      </c>
      <c r="G8054" s="559">
        <v>448</v>
      </c>
    </row>
    <row r="8055" spans="3:7" x14ac:dyDescent="0.25">
      <c r="C8055" s="566">
        <v>45567</v>
      </c>
      <c r="D8055" s="563" t="s">
        <v>162</v>
      </c>
      <c r="E8055" s="562" t="s">
        <v>138</v>
      </c>
      <c r="F8055" s="562" t="s">
        <v>64</v>
      </c>
      <c r="G8055" s="559">
        <v>0</v>
      </c>
    </row>
    <row r="8056" spans="3:7" x14ac:dyDescent="0.25">
      <c r="C8056" s="566">
        <v>45567</v>
      </c>
      <c r="D8056" s="563" t="s">
        <v>398</v>
      </c>
      <c r="E8056" s="562" t="s">
        <v>99</v>
      </c>
      <c r="F8056" s="562" t="s">
        <v>389</v>
      </c>
      <c r="G8056" s="559">
        <v>302</v>
      </c>
    </row>
    <row r="8057" spans="3:7" x14ac:dyDescent="0.25">
      <c r="C8057" s="566">
        <v>45567</v>
      </c>
      <c r="D8057" s="563" t="s">
        <v>149</v>
      </c>
      <c r="E8057" s="562" t="s">
        <v>273</v>
      </c>
      <c r="F8057" s="562" t="s">
        <v>63</v>
      </c>
      <c r="G8057" s="559">
        <v>109</v>
      </c>
    </row>
    <row r="8058" spans="3:7" x14ac:dyDescent="0.25">
      <c r="C8058" s="566">
        <v>45567</v>
      </c>
      <c r="D8058" s="563" t="s">
        <v>150</v>
      </c>
      <c r="E8058" s="562" t="s">
        <v>92</v>
      </c>
      <c r="F8058" s="562" t="s">
        <v>63</v>
      </c>
      <c r="G8058" s="559">
        <v>100</v>
      </c>
    </row>
    <row r="8059" spans="3:7" x14ac:dyDescent="0.25">
      <c r="C8059" s="566">
        <v>45567</v>
      </c>
      <c r="D8059" s="563" t="s">
        <v>152</v>
      </c>
      <c r="E8059" s="562" t="s">
        <v>92</v>
      </c>
      <c r="F8059" s="562" t="s">
        <v>63</v>
      </c>
      <c r="G8059" s="559">
        <v>173</v>
      </c>
    </row>
    <row r="8060" spans="3:7" x14ac:dyDescent="0.25">
      <c r="C8060" s="566">
        <v>45567</v>
      </c>
      <c r="D8060" s="563" t="s">
        <v>153</v>
      </c>
      <c r="E8060" s="562" t="s">
        <v>92</v>
      </c>
      <c r="F8060" s="562" t="s">
        <v>63</v>
      </c>
      <c r="G8060" s="559">
        <v>0</v>
      </c>
    </row>
    <row r="8061" spans="3:7" x14ac:dyDescent="0.25">
      <c r="C8061" s="566">
        <v>45567</v>
      </c>
      <c r="D8061" s="563" t="s">
        <v>137</v>
      </c>
      <c r="E8061" s="562" t="s">
        <v>138</v>
      </c>
      <c r="F8061" s="562" t="s">
        <v>2</v>
      </c>
      <c r="G8061" s="559">
        <v>327</v>
      </c>
    </row>
    <row r="8062" spans="3:7" x14ac:dyDescent="0.25">
      <c r="C8062" s="566">
        <v>45567</v>
      </c>
      <c r="D8062" s="563" t="s">
        <v>139</v>
      </c>
      <c r="E8062" s="562" t="s">
        <v>138</v>
      </c>
      <c r="F8062" s="562" t="s">
        <v>2</v>
      </c>
      <c r="G8062" s="559">
        <v>295</v>
      </c>
    </row>
    <row r="8063" spans="3:7" x14ac:dyDescent="0.25">
      <c r="C8063" s="566">
        <v>45567</v>
      </c>
      <c r="D8063" s="563" t="s">
        <v>141</v>
      </c>
      <c r="E8063" s="562" t="s">
        <v>92</v>
      </c>
      <c r="F8063" s="562" t="s">
        <v>2</v>
      </c>
      <c r="G8063" s="559">
        <v>0</v>
      </c>
    </row>
    <row r="8064" spans="3:7" x14ac:dyDescent="0.25">
      <c r="C8064" s="566">
        <v>45567</v>
      </c>
      <c r="D8064" s="563" t="s">
        <v>142</v>
      </c>
      <c r="E8064" s="562" t="s">
        <v>92</v>
      </c>
      <c r="F8064" s="562" t="s">
        <v>2</v>
      </c>
      <c r="G8064" s="559">
        <v>120</v>
      </c>
    </row>
    <row r="8065" spans="3:7" x14ac:dyDescent="0.25">
      <c r="C8065" s="566">
        <v>45567</v>
      </c>
      <c r="D8065" s="563" t="s">
        <v>143</v>
      </c>
      <c r="E8065" s="562" t="s">
        <v>92</v>
      </c>
      <c r="F8065" s="562" t="s">
        <v>2</v>
      </c>
      <c r="G8065" s="559">
        <v>0</v>
      </c>
    </row>
    <row r="8066" spans="3:7" x14ac:dyDescent="0.25">
      <c r="C8066" s="566">
        <v>45567</v>
      </c>
      <c r="D8066" s="563" t="s">
        <v>136</v>
      </c>
      <c r="E8066" s="562" t="s">
        <v>99</v>
      </c>
      <c r="F8066" s="562" t="s">
        <v>2</v>
      </c>
      <c r="G8066" s="559">
        <v>372</v>
      </c>
    </row>
    <row r="8067" spans="3:7" x14ac:dyDescent="0.25">
      <c r="C8067" s="566">
        <v>45567</v>
      </c>
      <c r="D8067" s="563" t="s">
        <v>286</v>
      </c>
      <c r="E8067" s="562" t="s">
        <v>99</v>
      </c>
      <c r="F8067" s="562" t="s">
        <v>2</v>
      </c>
      <c r="G8067" s="559">
        <v>0</v>
      </c>
    </row>
    <row r="8068" spans="3:7" x14ac:dyDescent="0.25">
      <c r="C8068" s="566">
        <v>45567</v>
      </c>
      <c r="D8068" s="563" t="s">
        <v>155</v>
      </c>
      <c r="E8068" s="562" t="s">
        <v>104</v>
      </c>
      <c r="F8068" s="562" t="s">
        <v>62</v>
      </c>
      <c r="G8068" s="559">
        <v>138</v>
      </c>
    </row>
    <row r="8069" spans="3:7" x14ac:dyDescent="0.25">
      <c r="C8069" s="566">
        <v>45567</v>
      </c>
      <c r="D8069" s="563" t="s">
        <v>156</v>
      </c>
      <c r="E8069" s="562" t="s">
        <v>92</v>
      </c>
      <c r="F8069" s="562" t="s">
        <v>62</v>
      </c>
      <c r="G8069" s="559">
        <v>0</v>
      </c>
    </row>
    <row r="8070" spans="3:7" x14ac:dyDescent="0.25">
      <c r="C8070" s="566">
        <v>45567</v>
      </c>
      <c r="D8070" s="563" t="s">
        <v>157</v>
      </c>
      <c r="E8070" s="562" t="s">
        <v>92</v>
      </c>
      <c r="F8070" s="562" t="s">
        <v>62</v>
      </c>
      <c r="G8070" s="559">
        <v>150</v>
      </c>
    </row>
    <row r="8071" spans="3:7" x14ac:dyDescent="0.25">
      <c r="C8071" s="566">
        <v>45567</v>
      </c>
      <c r="D8071" s="563" t="s">
        <v>302</v>
      </c>
      <c r="E8071" s="562" t="s">
        <v>92</v>
      </c>
      <c r="F8071" s="562" t="s">
        <v>62</v>
      </c>
      <c r="G8071" s="559">
        <v>0</v>
      </c>
    </row>
    <row r="8072" spans="3:7" x14ac:dyDescent="0.25">
      <c r="C8072" s="566">
        <v>45567</v>
      </c>
      <c r="D8072" s="563" t="s">
        <v>266</v>
      </c>
      <c r="E8072" s="562" t="s">
        <v>92</v>
      </c>
      <c r="F8072" s="562" t="s">
        <v>2</v>
      </c>
      <c r="G8072" s="559">
        <v>130</v>
      </c>
    </row>
    <row r="8073" spans="3:7" x14ac:dyDescent="0.25">
      <c r="C8073" s="566">
        <v>45567</v>
      </c>
      <c r="D8073" s="563" t="s">
        <v>267</v>
      </c>
      <c r="E8073" s="562" t="s">
        <v>92</v>
      </c>
      <c r="F8073" s="562" t="s">
        <v>2</v>
      </c>
      <c r="G8073" s="559">
        <v>112</v>
      </c>
    </row>
    <row r="8074" spans="3:7" x14ac:dyDescent="0.25">
      <c r="C8074" s="566">
        <v>45567</v>
      </c>
      <c r="D8074" s="563" t="s">
        <v>258</v>
      </c>
      <c r="E8074" s="562" t="s">
        <v>92</v>
      </c>
      <c r="F8074" s="562" t="s">
        <v>2</v>
      </c>
      <c r="G8074" s="559">
        <v>168</v>
      </c>
    </row>
    <row r="8075" spans="3:7" x14ac:dyDescent="0.25">
      <c r="C8075" s="566">
        <v>45567</v>
      </c>
      <c r="D8075" s="563" t="s">
        <v>179</v>
      </c>
      <c r="E8075" s="562" t="s">
        <v>161</v>
      </c>
      <c r="F8075" s="562" t="s">
        <v>8</v>
      </c>
      <c r="G8075" s="559">
        <v>71</v>
      </c>
    </row>
    <row r="8076" spans="3:7" x14ac:dyDescent="0.25">
      <c r="C8076" s="566">
        <v>45567</v>
      </c>
      <c r="D8076" s="563" t="s">
        <v>164</v>
      </c>
      <c r="E8076" s="562" t="s">
        <v>165</v>
      </c>
      <c r="F8076" s="562" t="s">
        <v>166</v>
      </c>
      <c r="G8076" s="559">
        <v>107</v>
      </c>
    </row>
    <row r="8077" spans="3:7" x14ac:dyDescent="0.25">
      <c r="C8077" s="566">
        <v>45567</v>
      </c>
      <c r="D8077" s="563" t="s">
        <v>168</v>
      </c>
      <c r="E8077" s="562" t="s">
        <v>169</v>
      </c>
      <c r="F8077" s="562" t="s">
        <v>166</v>
      </c>
      <c r="G8077" s="559">
        <v>0</v>
      </c>
    </row>
    <row r="8078" spans="3:7" x14ac:dyDescent="0.25">
      <c r="C8078" s="566">
        <v>45567</v>
      </c>
      <c r="D8078" s="563" t="s">
        <v>171</v>
      </c>
      <c r="E8078" s="562" t="s">
        <v>169</v>
      </c>
      <c r="F8078" s="562" t="s">
        <v>166</v>
      </c>
      <c r="G8078" s="559">
        <v>0</v>
      </c>
    </row>
    <row r="8079" spans="3:7" x14ac:dyDescent="0.25">
      <c r="C8079" s="566">
        <v>45567</v>
      </c>
      <c r="D8079" s="563" t="s">
        <v>172</v>
      </c>
      <c r="E8079" s="562" t="s">
        <v>104</v>
      </c>
      <c r="F8079" s="562" t="s">
        <v>166</v>
      </c>
      <c r="G8079" s="559">
        <v>154</v>
      </c>
    </row>
    <row r="8080" spans="3:7" x14ac:dyDescent="0.25">
      <c r="C8080" s="566">
        <v>45567</v>
      </c>
      <c r="D8080" s="563" t="s">
        <v>173</v>
      </c>
      <c r="E8080" s="562" t="s">
        <v>161</v>
      </c>
      <c r="F8080" s="562" t="s">
        <v>166</v>
      </c>
      <c r="G8080" s="559">
        <v>0</v>
      </c>
    </row>
    <row r="8081" spans="3:7" x14ac:dyDescent="0.25">
      <c r="C8081" s="566">
        <v>45567</v>
      </c>
      <c r="D8081" s="563" t="s">
        <v>174</v>
      </c>
      <c r="E8081" s="562" t="s">
        <v>175</v>
      </c>
      <c r="F8081" s="562" t="s">
        <v>166</v>
      </c>
      <c r="G8081" s="559">
        <v>0</v>
      </c>
    </row>
    <row r="8082" spans="3:7" x14ac:dyDescent="0.25">
      <c r="C8082" s="566">
        <v>45567</v>
      </c>
      <c r="D8082" s="563" t="s">
        <v>176</v>
      </c>
      <c r="E8082" s="562" t="s">
        <v>99</v>
      </c>
      <c r="F8082" s="562" t="s">
        <v>166</v>
      </c>
      <c r="G8082" s="559">
        <v>213</v>
      </c>
    </row>
    <row r="8083" spans="3:7" x14ac:dyDescent="0.25">
      <c r="C8083" s="566">
        <v>45567</v>
      </c>
      <c r="D8083" s="563" t="s">
        <v>177</v>
      </c>
      <c r="E8083" s="562" t="s">
        <v>178</v>
      </c>
      <c r="F8083" s="562" t="s">
        <v>166</v>
      </c>
      <c r="G8083" s="559">
        <v>0</v>
      </c>
    </row>
    <row r="8084" spans="3:7" x14ac:dyDescent="0.25">
      <c r="C8084" s="566">
        <v>45567</v>
      </c>
      <c r="D8084" s="563" t="s">
        <v>270</v>
      </c>
      <c r="E8084" s="562" t="s">
        <v>178</v>
      </c>
      <c r="F8084" s="562" t="s">
        <v>166</v>
      </c>
      <c r="G8084" s="559">
        <v>0</v>
      </c>
    </row>
    <row r="8085" spans="3:7" x14ac:dyDescent="0.25">
      <c r="C8085" s="566">
        <v>45567</v>
      </c>
      <c r="D8085" s="563" t="s">
        <v>268</v>
      </c>
      <c r="E8085" s="562" t="s">
        <v>276</v>
      </c>
      <c r="F8085" s="562" t="s">
        <v>166</v>
      </c>
      <c r="G8085" s="559">
        <v>0</v>
      </c>
    </row>
    <row r="8086" spans="3:7" x14ac:dyDescent="0.25">
      <c r="C8086" s="566">
        <v>45567</v>
      </c>
      <c r="D8086" s="563" t="s">
        <v>260</v>
      </c>
      <c r="E8086" s="562" t="s">
        <v>161</v>
      </c>
      <c r="F8086" s="562" t="s">
        <v>166</v>
      </c>
      <c r="G8086" s="559">
        <v>0</v>
      </c>
    </row>
    <row r="8087" spans="3:7" x14ac:dyDescent="0.25">
      <c r="C8087" s="566">
        <v>45567</v>
      </c>
      <c r="D8087" s="563" t="s">
        <v>284</v>
      </c>
      <c r="E8087" s="562" t="s">
        <v>178</v>
      </c>
      <c r="F8087" s="562" t="s">
        <v>166</v>
      </c>
      <c r="G8087" s="559">
        <v>147</v>
      </c>
    </row>
    <row r="8088" spans="3:7" x14ac:dyDescent="0.25">
      <c r="C8088" s="566">
        <v>45567</v>
      </c>
      <c r="D8088" s="563" t="s">
        <v>359</v>
      </c>
      <c r="E8088" s="562" t="s">
        <v>178</v>
      </c>
      <c r="F8088" s="562" t="s">
        <v>166</v>
      </c>
      <c r="G8088" s="559">
        <v>0</v>
      </c>
    </row>
    <row r="8089" spans="3:7" x14ac:dyDescent="0.25">
      <c r="C8089" s="566">
        <v>45567</v>
      </c>
      <c r="D8089" s="563" t="s">
        <v>361</v>
      </c>
      <c r="E8089" s="562" t="s">
        <v>104</v>
      </c>
      <c r="F8089" s="562" t="s">
        <v>166</v>
      </c>
      <c r="G8089" s="559">
        <v>0</v>
      </c>
    </row>
    <row r="8090" spans="3:7" x14ac:dyDescent="0.25">
      <c r="C8090" s="566">
        <v>45567</v>
      </c>
      <c r="D8090" s="563" t="s">
        <v>393</v>
      </c>
      <c r="E8090" s="562" t="s">
        <v>394</v>
      </c>
      <c r="F8090" s="562" t="s">
        <v>391</v>
      </c>
      <c r="G8090" s="559">
        <v>0</v>
      </c>
    </row>
    <row r="8091" spans="3:7" x14ac:dyDescent="0.25">
      <c r="C8091" s="566">
        <v>45567</v>
      </c>
      <c r="D8091" s="563" t="s">
        <v>387</v>
      </c>
      <c r="E8091" s="562" t="s">
        <v>276</v>
      </c>
      <c r="F8091" s="562" t="s">
        <v>389</v>
      </c>
      <c r="G8091" s="559">
        <v>185</v>
      </c>
    </row>
    <row r="8092" spans="3:7" x14ac:dyDescent="0.25">
      <c r="C8092" s="566">
        <v>45567</v>
      </c>
      <c r="D8092" s="563" t="s">
        <v>388</v>
      </c>
      <c r="E8092" s="562" t="s">
        <v>276</v>
      </c>
      <c r="F8092" s="562" t="s">
        <v>389</v>
      </c>
      <c r="G8092" s="559">
        <v>213</v>
      </c>
    </row>
    <row r="8093" spans="3:7" x14ac:dyDescent="0.25">
      <c r="C8093" s="566">
        <v>45567</v>
      </c>
      <c r="D8093" s="563" t="s">
        <v>505</v>
      </c>
      <c r="E8093" s="562"/>
      <c r="F8093" s="562"/>
      <c r="G8093" s="559">
        <v>0</v>
      </c>
    </row>
    <row r="8094" spans="3:7" x14ac:dyDescent="0.25">
      <c r="C8094" s="566">
        <v>45567</v>
      </c>
      <c r="D8094" s="563" t="s">
        <v>397</v>
      </c>
      <c r="E8094" s="562" t="s">
        <v>104</v>
      </c>
      <c r="F8094" s="562" t="s">
        <v>389</v>
      </c>
      <c r="G8094" s="559">
        <v>212</v>
      </c>
    </row>
    <row r="8095" spans="3:7" x14ac:dyDescent="0.25">
      <c r="C8095" s="566">
        <v>45567</v>
      </c>
      <c r="D8095" s="563" t="s">
        <v>435</v>
      </c>
      <c r="E8095" s="562" t="s">
        <v>99</v>
      </c>
      <c r="F8095" s="562" t="s">
        <v>389</v>
      </c>
      <c r="G8095" s="559">
        <v>0</v>
      </c>
    </row>
    <row r="8096" spans="3:7" x14ac:dyDescent="0.25">
      <c r="C8096" s="566">
        <v>45567</v>
      </c>
      <c r="D8096" s="563" t="s">
        <v>436</v>
      </c>
      <c r="E8096" s="562" t="s">
        <v>161</v>
      </c>
      <c r="F8096" s="562" t="s">
        <v>389</v>
      </c>
      <c r="G8096" s="559">
        <v>0</v>
      </c>
    </row>
    <row r="8097" spans="3:7" x14ac:dyDescent="0.25">
      <c r="C8097" s="566">
        <v>45567</v>
      </c>
      <c r="D8097" s="565" t="s">
        <v>261</v>
      </c>
      <c r="E8097" s="562" t="s">
        <v>161</v>
      </c>
      <c r="F8097" s="562" t="s">
        <v>458</v>
      </c>
      <c r="G8097" s="559">
        <v>0</v>
      </c>
    </row>
    <row r="8098" spans="3:7" x14ac:dyDescent="0.25">
      <c r="C8098" s="566">
        <v>45567</v>
      </c>
      <c r="D8098" s="561" t="s">
        <v>487</v>
      </c>
      <c r="E8098" s="562" t="s">
        <v>276</v>
      </c>
      <c r="F8098" s="562" t="s">
        <v>481</v>
      </c>
      <c r="G8098" s="559">
        <v>122</v>
      </c>
    </row>
    <row r="8099" spans="3:7" x14ac:dyDescent="0.25">
      <c r="C8099" s="566">
        <v>45567</v>
      </c>
      <c r="D8099" s="561" t="s">
        <v>488</v>
      </c>
      <c r="E8099" s="562" t="s">
        <v>276</v>
      </c>
      <c r="F8099" s="562" t="s">
        <v>481</v>
      </c>
      <c r="G8099" s="559">
        <v>102</v>
      </c>
    </row>
    <row r="8100" spans="3:7" x14ac:dyDescent="0.25">
      <c r="C8100" s="566">
        <v>45567</v>
      </c>
      <c r="D8100" s="561" t="s">
        <v>489</v>
      </c>
      <c r="E8100" s="562" t="s">
        <v>276</v>
      </c>
      <c r="F8100" s="562" t="s">
        <v>481</v>
      </c>
      <c r="G8100" s="559">
        <v>108</v>
      </c>
    </row>
    <row r="8101" spans="3:7" x14ac:dyDescent="0.25">
      <c r="C8101" s="566">
        <v>45567</v>
      </c>
      <c r="D8101" s="561" t="s">
        <v>490</v>
      </c>
      <c r="E8101" s="562" t="s">
        <v>276</v>
      </c>
      <c r="F8101" s="562" t="s">
        <v>481</v>
      </c>
      <c r="G8101" s="559">
        <v>250</v>
      </c>
    </row>
    <row r="8102" spans="3:7" x14ac:dyDescent="0.25">
      <c r="C8102" s="566">
        <v>45567</v>
      </c>
      <c r="D8102" s="561" t="s">
        <v>491</v>
      </c>
      <c r="E8102" s="564" t="s">
        <v>104</v>
      </c>
      <c r="F8102" s="564" t="s">
        <v>481</v>
      </c>
      <c r="G8102" s="559">
        <v>73</v>
      </c>
    </row>
    <row r="8103" spans="3:7" x14ac:dyDescent="0.25">
      <c r="C8103" s="566">
        <v>45567</v>
      </c>
      <c r="D8103" s="561" t="s">
        <v>526</v>
      </c>
      <c r="E8103" s="568" t="s">
        <v>276</v>
      </c>
      <c r="F8103" s="564" t="s">
        <v>481</v>
      </c>
      <c r="G8103" s="559">
        <v>299</v>
      </c>
    </row>
    <row r="8104" spans="3:7" x14ac:dyDescent="0.25">
      <c r="C8104" s="566">
        <v>45567</v>
      </c>
      <c r="D8104" s="561" t="s">
        <v>364</v>
      </c>
      <c r="E8104" s="568" t="s">
        <v>520</v>
      </c>
      <c r="F8104" s="568" t="s">
        <v>389</v>
      </c>
      <c r="G8104" s="559">
        <v>0</v>
      </c>
    </row>
    <row r="8105" spans="3:7" x14ac:dyDescent="0.25">
      <c r="C8105" s="566">
        <v>45567</v>
      </c>
      <c r="D8105" s="561" t="s">
        <v>364</v>
      </c>
      <c r="E8105" s="567" t="s">
        <v>104</v>
      </c>
      <c r="F8105" s="567" t="s">
        <v>521</v>
      </c>
      <c r="G8105" s="559">
        <v>0</v>
      </c>
    </row>
    <row r="8106" spans="3:7" x14ac:dyDescent="0.25">
      <c r="C8106" s="566">
        <v>45568</v>
      </c>
      <c r="D8106" s="563" t="s">
        <v>127</v>
      </c>
      <c r="E8106" s="562" t="s">
        <v>99</v>
      </c>
      <c r="F8106" s="562" t="s">
        <v>341</v>
      </c>
      <c r="G8106" s="559">
        <v>230</v>
      </c>
    </row>
    <row r="8107" spans="3:7" x14ac:dyDescent="0.25">
      <c r="C8107" s="566">
        <v>45568</v>
      </c>
      <c r="D8107" s="563" t="s">
        <v>297</v>
      </c>
      <c r="E8107" s="562" t="s">
        <v>99</v>
      </c>
      <c r="F8107" s="562" t="s">
        <v>342</v>
      </c>
      <c r="G8107" s="559">
        <v>153</v>
      </c>
    </row>
    <row r="8108" spans="3:7" x14ac:dyDescent="0.25">
      <c r="C8108" s="566">
        <v>45568</v>
      </c>
      <c r="D8108" s="563" t="s">
        <v>88</v>
      </c>
      <c r="E8108" s="562" t="s">
        <v>89</v>
      </c>
      <c r="F8108" s="562" t="s">
        <v>343</v>
      </c>
      <c r="G8108" s="559">
        <v>0</v>
      </c>
    </row>
    <row r="8109" spans="3:7" x14ac:dyDescent="0.25">
      <c r="C8109" s="566">
        <v>45568</v>
      </c>
      <c r="D8109" s="563" t="s">
        <v>301</v>
      </c>
      <c r="E8109" s="562" t="s">
        <v>89</v>
      </c>
      <c r="F8109" s="562" t="s">
        <v>344</v>
      </c>
      <c r="G8109" s="559">
        <v>0</v>
      </c>
    </row>
    <row r="8110" spans="3:7" x14ac:dyDescent="0.25">
      <c r="C8110" s="566">
        <v>45568</v>
      </c>
      <c r="D8110" s="563" t="s">
        <v>120</v>
      </c>
      <c r="E8110" s="562" t="s">
        <v>133</v>
      </c>
      <c r="F8110" s="562" t="s">
        <v>345</v>
      </c>
      <c r="G8110" s="559">
        <v>57</v>
      </c>
    </row>
    <row r="8111" spans="3:7" x14ac:dyDescent="0.25">
      <c r="C8111" s="566">
        <v>45568</v>
      </c>
      <c r="D8111" s="563" t="s">
        <v>122</v>
      </c>
      <c r="E8111" s="562" t="s">
        <v>123</v>
      </c>
      <c r="F8111" s="562" t="s">
        <v>346</v>
      </c>
      <c r="G8111" s="559">
        <v>65</v>
      </c>
    </row>
    <row r="8112" spans="3:7" x14ac:dyDescent="0.25">
      <c r="C8112" s="566">
        <v>45568</v>
      </c>
      <c r="D8112" s="563" t="s">
        <v>356</v>
      </c>
      <c r="E8112" s="562" t="s">
        <v>368</v>
      </c>
      <c r="F8112" s="562" t="s">
        <v>129</v>
      </c>
      <c r="G8112" s="559">
        <v>45</v>
      </c>
    </row>
    <row r="8113" spans="3:7" x14ac:dyDescent="0.25">
      <c r="C8113" s="566">
        <v>45568</v>
      </c>
      <c r="D8113" s="563" t="s">
        <v>460</v>
      </c>
      <c r="E8113" s="562" t="s">
        <v>123</v>
      </c>
      <c r="F8113" s="562" t="s">
        <v>346</v>
      </c>
      <c r="G8113" s="559">
        <v>328</v>
      </c>
    </row>
    <row r="8114" spans="3:7" x14ac:dyDescent="0.25">
      <c r="C8114" s="566">
        <v>45568</v>
      </c>
      <c r="D8114" s="563" t="s">
        <v>119</v>
      </c>
      <c r="E8114" s="562" t="s">
        <v>108</v>
      </c>
      <c r="F8114" s="562" t="s">
        <v>347</v>
      </c>
      <c r="G8114" s="559">
        <v>0</v>
      </c>
    </row>
    <row r="8115" spans="3:7" x14ac:dyDescent="0.25">
      <c r="C8115" s="566">
        <v>45568</v>
      </c>
      <c r="D8115" s="563" t="s">
        <v>110</v>
      </c>
      <c r="E8115" s="562" t="s">
        <v>108</v>
      </c>
      <c r="F8115" s="562" t="s">
        <v>348</v>
      </c>
      <c r="G8115" s="559">
        <v>0</v>
      </c>
    </row>
    <row r="8116" spans="3:7" x14ac:dyDescent="0.25">
      <c r="C8116" s="566">
        <v>45568</v>
      </c>
      <c r="D8116" s="563" t="s">
        <v>107</v>
      </c>
      <c r="E8116" s="562" t="s">
        <v>108</v>
      </c>
      <c r="F8116" s="562" t="s">
        <v>349</v>
      </c>
      <c r="G8116" s="559">
        <v>0</v>
      </c>
    </row>
    <row r="8117" spans="3:7" x14ac:dyDescent="0.25">
      <c r="C8117" s="566">
        <v>45568</v>
      </c>
      <c r="D8117" s="563" t="s">
        <v>285</v>
      </c>
      <c r="E8117" s="562" t="s">
        <v>108</v>
      </c>
      <c r="F8117" s="562" t="s">
        <v>348</v>
      </c>
      <c r="G8117" s="559">
        <v>0</v>
      </c>
    </row>
    <row r="8118" spans="3:7" x14ac:dyDescent="0.25">
      <c r="C8118" s="566">
        <v>45568</v>
      </c>
      <c r="D8118" s="563" t="s">
        <v>380</v>
      </c>
      <c r="E8118" s="562" t="s">
        <v>108</v>
      </c>
      <c r="F8118" s="562">
        <v>0</v>
      </c>
      <c r="G8118" s="559">
        <v>0</v>
      </c>
    </row>
    <row r="8119" spans="3:7" x14ac:dyDescent="0.25">
      <c r="C8119" s="566">
        <v>45568</v>
      </c>
      <c r="D8119" s="563" t="s">
        <v>381</v>
      </c>
      <c r="E8119" s="562" t="s">
        <v>108</v>
      </c>
      <c r="F8119" s="562">
        <v>0</v>
      </c>
      <c r="G8119" s="559">
        <v>0</v>
      </c>
    </row>
    <row r="8120" spans="3:7" x14ac:dyDescent="0.25">
      <c r="C8120" s="566">
        <v>45568</v>
      </c>
      <c r="D8120" s="563" t="s">
        <v>91</v>
      </c>
      <c r="E8120" s="562" t="s">
        <v>92</v>
      </c>
      <c r="F8120" s="562" t="s">
        <v>350</v>
      </c>
      <c r="G8120" s="559">
        <v>202</v>
      </c>
    </row>
    <row r="8121" spans="3:7" x14ac:dyDescent="0.25">
      <c r="C8121" s="566">
        <v>45568</v>
      </c>
      <c r="D8121" s="563" t="s">
        <v>94</v>
      </c>
      <c r="E8121" s="562" t="s">
        <v>92</v>
      </c>
      <c r="F8121" s="562" t="s">
        <v>351</v>
      </c>
      <c r="G8121" s="559">
        <v>260</v>
      </c>
    </row>
    <row r="8122" spans="3:7" x14ac:dyDescent="0.25">
      <c r="C8122" s="566">
        <v>45568</v>
      </c>
      <c r="D8122" s="563" t="s">
        <v>117</v>
      </c>
      <c r="E8122" s="562" t="s">
        <v>92</v>
      </c>
      <c r="F8122" s="562" t="s">
        <v>352</v>
      </c>
      <c r="G8122" s="559">
        <v>0</v>
      </c>
    </row>
    <row r="8123" spans="3:7" x14ac:dyDescent="0.25">
      <c r="C8123" s="566">
        <v>45568</v>
      </c>
      <c r="D8123" s="563" t="s">
        <v>130</v>
      </c>
      <c r="E8123" s="562" t="s">
        <v>97</v>
      </c>
      <c r="F8123" s="562" t="s">
        <v>353</v>
      </c>
      <c r="G8123" s="559">
        <v>0</v>
      </c>
    </row>
    <row r="8124" spans="3:7" x14ac:dyDescent="0.25">
      <c r="C8124" s="566">
        <v>45568</v>
      </c>
      <c r="D8124" s="563" t="s">
        <v>96</v>
      </c>
      <c r="E8124" s="562" t="s">
        <v>97</v>
      </c>
      <c r="F8124" s="562" t="s">
        <v>354</v>
      </c>
      <c r="G8124" s="559">
        <v>95</v>
      </c>
    </row>
    <row r="8125" spans="3:7" x14ac:dyDescent="0.25">
      <c r="C8125" s="566">
        <v>45568</v>
      </c>
      <c r="D8125" s="563" t="s">
        <v>114</v>
      </c>
      <c r="E8125" s="562" t="s">
        <v>115</v>
      </c>
      <c r="F8125" s="562" t="s">
        <v>355</v>
      </c>
      <c r="G8125" s="559">
        <v>0</v>
      </c>
    </row>
    <row r="8126" spans="3:7" x14ac:dyDescent="0.25">
      <c r="C8126" s="566">
        <v>45568</v>
      </c>
      <c r="D8126" s="560" t="s">
        <v>399</v>
      </c>
      <c r="E8126" s="562" t="s">
        <v>329</v>
      </c>
      <c r="F8126" s="562" t="s">
        <v>400</v>
      </c>
      <c r="G8126" s="559">
        <v>0</v>
      </c>
    </row>
    <row r="8127" spans="3:7" x14ac:dyDescent="0.25">
      <c r="C8127" s="566">
        <v>45568</v>
      </c>
      <c r="D8127" s="563" t="s">
        <v>158</v>
      </c>
      <c r="E8127" s="562" t="s">
        <v>138</v>
      </c>
      <c r="F8127" s="562" t="s">
        <v>151</v>
      </c>
      <c r="G8127" s="559">
        <v>143</v>
      </c>
    </row>
    <row r="8128" spans="3:7" x14ac:dyDescent="0.25">
      <c r="C8128" s="566">
        <v>45568</v>
      </c>
      <c r="D8128" s="563" t="s">
        <v>144</v>
      </c>
      <c r="E8128" s="562" t="s">
        <v>271</v>
      </c>
      <c r="F8128" s="562" t="s">
        <v>145</v>
      </c>
      <c r="G8128" s="559">
        <v>149</v>
      </c>
    </row>
    <row r="8129" spans="3:7" x14ac:dyDescent="0.25">
      <c r="C8129" s="566">
        <v>45568</v>
      </c>
      <c r="D8129" s="563" t="s">
        <v>146</v>
      </c>
      <c r="E8129" s="562" t="s">
        <v>271</v>
      </c>
      <c r="F8129" s="562" t="s">
        <v>145</v>
      </c>
      <c r="G8129" s="559">
        <v>165</v>
      </c>
    </row>
    <row r="8130" spans="3:7" x14ac:dyDescent="0.25">
      <c r="C8130" s="566">
        <v>45568</v>
      </c>
      <c r="D8130" s="563" t="s">
        <v>147</v>
      </c>
      <c r="E8130" s="562" t="s">
        <v>272</v>
      </c>
      <c r="F8130" s="562" t="s">
        <v>148</v>
      </c>
      <c r="G8130" s="559">
        <v>234</v>
      </c>
    </row>
    <row r="8131" spans="3:7" x14ac:dyDescent="0.25">
      <c r="C8131" s="566">
        <v>45568</v>
      </c>
      <c r="D8131" s="563" t="s">
        <v>162</v>
      </c>
      <c r="E8131" s="562" t="s">
        <v>138</v>
      </c>
      <c r="F8131" s="562" t="s">
        <v>64</v>
      </c>
      <c r="G8131" s="559">
        <v>102</v>
      </c>
    </row>
    <row r="8132" spans="3:7" x14ac:dyDescent="0.25">
      <c r="C8132" s="566">
        <v>45568</v>
      </c>
      <c r="D8132" s="563" t="s">
        <v>398</v>
      </c>
      <c r="E8132" s="562" t="s">
        <v>99</v>
      </c>
      <c r="F8132" s="562" t="s">
        <v>389</v>
      </c>
      <c r="G8132" s="559">
        <v>142</v>
      </c>
    </row>
    <row r="8133" spans="3:7" x14ac:dyDescent="0.25">
      <c r="C8133" s="566">
        <v>45568</v>
      </c>
      <c r="D8133" s="563" t="s">
        <v>149</v>
      </c>
      <c r="E8133" s="562" t="s">
        <v>273</v>
      </c>
      <c r="F8133" s="562" t="s">
        <v>63</v>
      </c>
      <c r="G8133" s="559">
        <v>0</v>
      </c>
    </row>
    <row r="8134" spans="3:7" x14ac:dyDescent="0.25">
      <c r="C8134" s="566">
        <v>45568</v>
      </c>
      <c r="D8134" s="563" t="s">
        <v>150</v>
      </c>
      <c r="E8134" s="562" t="s">
        <v>92</v>
      </c>
      <c r="F8134" s="562" t="s">
        <v>63</v>
      </c>
      <c r="G8134" s="559">
        <v>0</v>
      </c>
    </row>
    <row r="8135" spans="3:7" x14ac:dyDescent="0.25">
      <c r="C8135" s="566">
        <v>45568</v>
      </c>
      <c r="D8135" s="563" t="s">
        <v>152</v>
      </c>
      <c r="E8135" s="562" t="s">
        <v>92</v>
      </c>
      <c r="F8135" s="562" t="s">
        <v>63</v>
      </c>
      <c r="G8135" s="559">
        <v>0</v>
      </c>
    </row>
    <row r="8136" spans="3:7" x14ac:dyDescent="0.25">
      <c r="C8136" s="566">
        <v>45568</v>
      </c>
      <c r="D8136" s="563" t="s">
        <v>153</v>
      </c>
      <c r="E8136" s="562" t="s">
        <v>92</v>
      </c>
      <c r="F8136" s="562" t="s">
        <v>63</v>
      </c>
      <c r="G8136" s="559">
        <v>0</v>
      </c>
    </row>
    <row r="8137" spans="3:7" x14ac:dyDescent="0.25">
      <c r="C8137" s="566">
        <v>45568</v>
      </c>
      <c r="D8137" s="563" t="s">
        <v>137</v>
      </c>
      <c r="E8137" s="562" t="s">
        <v>138</v>
      </c>
      <c r="F8137" s="562" t="s">
        <v>2</v>
      </c>
      <c r="G8137" s="559">
        <v>306</v>
      </c>
    </row>
    <row r="8138" spans="3:7" x14ac:dyDescent="0.25">
      <c r="C8138" s="566">
        <v>45568</v>
      </c>
      <c r="D8138" s="563" t="s">
        <v>139</v>
      </c>
      <c r="E8138" s="562" t="s">
        <v>138</v>
      </c>
      <c r="F8138" s="562" t="s">
        <v>2</v>
      </c>
      <c r="G8138" s="559">
        <v>252</v>
      </c>
    </row>
    <row r="8139" spans="3:7" x14ac:dyDescent="0.25">
      <c r="C8139" s="566">
        <v>45568</v>
      </c>
      <c r="D8139" s="563" t="s">
        <v>141</v>
      </c>
      <c r="E8139" s="562" t="s">
        <v>92</v>
      </c>
      <c r="F8139" s="562" t="s">
        <v>2</v>
      </c>
      <c r="G8139" s="559">
        <v>300</v>
      </c>
    </row>
    <row r="8140" spans="3:7" x14ac:dyDescent="0.25">
      <c r="C8140" s="566">
        <v>45568</v>
      </c>
      <c r="D8140" s="563" t="s">
        <v>142</v>
      </c>
      <c r="E8140" s="562" t="s">
        <v>92</v>
      </c>
      <c r="F8140" s="562" t="s">
        <v>2</v>
      </c>
      <c r="G8140" s="559">
        <v>0</v>
      </c>
    </row>
    <row r="8141" spans="3:7" x14ac:dyDescent="0.25">
      <c r="C8141" s="566">
        <v>45568</v>
      </c>
      <c r="D8141" s="563" t="s">
        <v>143</v>
      </c>
      <c r="E8141" s="562" t="s">
        <v>92</v>
      </c>
      <c r="F8141" s="562" t="s">
        <v>2</v>
      </c>
      <c r="G8141" s="559">
        <v>0</v>
      </c>
    </row>
    <row r="8142" spans="3:7" x14ac:dyDescent="0.25">
      <c r="C8142" s="566">
        <v>45568</v>
      </c>
      <c r="D8142" s="563" t="s">
        <v>136</v>
      </c>
      <c r="E8142" s="562" t="s">
        <v>99</v>
      </c>
      <c r="F8142" s="562" t="s">
        <v>2</v>
      </c>
      <c r="G8142" s="559">
        <v>265</v>
      </c>
    </row>
    <row r="8143" spans="3:7" x14ac:dyDescent="0.25">
      <c r="C8143" s="566">
        <v>45568</v>
      </c>
      <c r="D8143" s="563" t="s">
        <v>286</v>
      </c>
      <c r="E8143" s="562" t="s">
        <v>99</v>
      </c>
      <c r="F8143" s="562" t="s">
        <v>2</v>
      </c>
      <c r="G8143" s="559">
        <v>0</v>
      </c>
    </row>
    <row r="8144" spans="3:7" x14ac:dyDescent="0.25">
      <c r="C8144" s="566">
        <v>45568</v>
      </c>
      <c r="D8144" s="563" t="s">
        <v>155</v>
      </c>
      <c r="E8144" s="562" t="s">
        <v>104</v>
      </c>
      <c r="F8144" s="562" t="s">
        <v>62</v>
      </c>
      <c r="G8144" s="559">
        <v>0</v>
      </c>
    </row>
    <row r="8145" spans="3:7" x14ac:dyDescent="0.25">
      <c r="C8145" s="566">
        <v>45568</v>
      </c>
      <c r="D8145" s="563" t="s">
        <v>156</v>
      </c>
      <c r="E8145" s="562" t="s">
        <v>92</v>
      </c>
      <c r="F8145" s="562" t="s">
        <v>62</v>
      </c>
      <c r="G8145" s="559">
        <v>0</v>
      </c>
    </row>
    <row r="8146" spans="3:7" x14ac:dyDescent="0.25">
      <c r="C8146" s="566">
        <v>45568</v>
      </c>
      <c r="D8146" s="563" t="s">
        <v>157</v>
      </c>
      <c r="E8146" s="562" t="s">
        <v>92</v>
      </c>
      <c r="F8146" s="562" t="s">
        <v>62</v>
      </c>
      <c r="G8146" s="559">
        <v>0</v>
      </c>
    </row>
    <row r="8147" spans="3:7" x14ac:dyDescent="0.25">
      <c r="C8147" s="566">
        <v>45568</v>
      </c>
      <c r="D8147" s="563" t="s">
        <v>302</v>
      </c>
      <c r="E8147" s="562" t="s">
        <v>92</v>
      </c>
      <c r="F8147" s="562" t="s">
        <v>62</v>
      </c>
      <c r="G8147" s="559">
        <v>0</v>
      </c>
    </row>
    <row r="8148" spans="3:7" x14ac:dyDescent="0.25">
      <c r="C8148" s="566">
        <v>45568</v>
      </c>
      <c r="D8148" s="563" t="s">
        <v>266</v>
      </c>
      <c r="E8148" s="562" t="s">
        <v>92</v>
      </c>
      <c r="F8148" s="562" t="s">
        <v>2</v>
      </c>
      <c r="G8148" s="559">
        <v>0</v>
      </c>
    </row>
    <row r="8149" spans="3:7" x14ac:dyDescent="0.25">
      <c r="C8149" s="566">
        <v>45568</v>
      </c>
      <c r="D8149" s="563" t="s">
        <v>267</v>
      </c>
      <c r="E8149" s="562" t="s">
        <v>92</v>
      </c>
      <c r="F8149" s="562" t="s">
        <v>2</v>
      </c>
      <c r="G8149" s="559">
        <v>0</v>
      </c>
    </row>
    <row r="8150" spans="3:7" x14ac:dyDescent="0.25">
      <c r="C8150" s="566">
        <v>45568</v>
      </c>
      <c r="D8150" s="563" t="s">
        <v>258</v>
      </c>
      <c r="E8150" s="562" t="s">
        <v>92</v>
      </c>
      <c r="F8150" s="562" t="s">
        <v>2</v>
      </c>
      <c r="G8150" s="559">
        <v>0</v>
      </c>
    </row>
    <row r="8151" spans="3:7" x14ac:dyDescent="0.25">
      <c r="C8151" s="566">
        <v>45568</v>
      </c>
      <c r="D8151" s="563" t="s">
        <v>179</v>
      </c>
      <c r="E8151" s="562" t="s">
        <v>161</v>
      </c>
      <c r="F8151" s="562" t="s">
        <v>8</v>
      </c>
      <c r="G8151" s="559">
        <v>0</v>
      </c>
    </row>
    <row r="8152" spans="3:7" x14ac:dyDescent="0.25">
      <c r="C8152" s="566">
        <v>45568</v>
      </c>
      <c r="D8152" s="563" t="s">
        <v>164</v>
      </c>
      <c r="E8152" s="562" t="s">
        <v>165</v>
      </c>
      <c r="F8152" s="562" t="s">
        <v>166</v>
      </c>
      <c r="G8152" s="559">
        <v>102</v>
      </c>
    </row>
    <row r="8153" spans="3:7" x14ac:dyDescent="0.25">
      <c r="C8153" s="566">
        <v>45568</v>
      </c>
      <c r="D8153" s="563" t="s">
        <v>168</v>
      </c>
      <c r="E8153" s="562" t="s">
        <v>169</v>
      </c>
      <c r="F8153" s="562" t="s">
        <v>166</v>
      </c>
      <c r="G8153" s="559">
        <v>0</v>
      </c>
    </row>
    <row r="8154" spans="3:7" x14ac:dyDescent="0.25">
      <c r="C8154" s="566">
        <v>45568</v>
      </c>
      <c r="D8154" s="563" t="s">
        <v>171</v>
      </c>
      <c r="E8154" s="562" t="s">
        <v>169</v>
      </c>
      <c r="F8154" s="562" t="s">
        <v>166</v>
      </c>
      <c r="G8154" s="559">
        <v>0</v>
      </c>
    </row>
    <row r="8155" spans="3:7" x14ac:dyDescent="0.25">
      <c r="C8155" s="566">
        <v>45568</v>
      </c>
      <c r="D8155" s="563" t="s">
        <v>172</v>
      </c>
      <c r="E8155" s="562" t="s">
        <v>104</v>
      </c>
      <c r="F8155" s="562" t="s">
        <v>166</v>
      </c>
      <c r="G8155" s="559">
        <v>107</v>
      </c>
    </row>
    <row r="8156" spans="3:7" x14ac:dyDescent="0.25">
      <c r="C8156" s="566">
        <v>45568</v>
      </c>
      <c r="D8156" s="563" t="s">
        <v>173</v>
      </c>
      <c r="E8156" s="562" t="s">
        <v>161</v>
      </c>
      <c r="F8156" s="562" t="s">
        <v>166</v>
      </c>
      <c r="G8156" s="559">
        <v>0</v>
      </c>
    </row>
    <row r="8157" spans="3:7" x14ac:dyDescent="0.25">
      <c r="C8157" s="566">
        <v>45568</v>
      </c>
      <c r="D8157" s="563" t="s">
        <v>174</v>
      </c>
      <c r="E8157" s="562" t="s">
        <v>175</v>
      </c>
      <c r="F8157" s="562" t="s">
        <v>166</v>
      </c>
      <c r="G8157" s="559">
        <v>0</v>
      </c>
    </row>
    <row r="8158" spans="3:7" x14ac:dyDescent="0.25">
      <c r="C8158" s="566">
        <v>45568</v>
      </c>
      <c r="D8158" s="563" t="s">
        <v>176</v>
      </c>
      <c r="E8158" s="562" t="s">
        <v>99</v>
      </c>
      <c r="F8158" s="562" t="s">
        <v>166</v>
      </c>
      <c r="G8158" s="559">
        <v>218</v>
      </c>
    </row>
    <row r="8159" spans="3:7" x14ac:dyDescent="0.25">
      <c r="C8159" s="566">
        <v>45568</v>
      </c>
      <c r="D8159" s="563" t="s">
        <v>177</v>
      </c>
      <c r="E8159" s="562" t="s">
        <v>178</v>
      </c>
      <c r="F8159" s="562" t="s">
        <v>166</v>
      </c>
      <c r="G8159" s="559">
        <v>0</v>
      </c>
    </row>
    <row r="8160" spans="3:7" x14ac:dyDescent="0.25">
      <c r="C8160" s="566">
        <v>45568</v>
      </c>
      <c r="D8160" s="563" t="s">
        <v>270</v>
      </c>
      <c r="E8160" s="562" t="s">
        <v>178</v>
      </c>
      <c r="F8160" s="562" t="s">
        <v>166</v>
      </c>
      <c r="G8160" s="559">
        <v>0</v>
      </c>
    </row>
    <row r="8161" spans="3:7" x14ac:dyDescent="0.25">
      <c r="C8161" s="566">
        <v>45568</v>
      </c>
      <c r="D8161" s="563" t="s">
        <v>268</v>
      </c>
      <c r="E8161" s="562" t="s">
        <v>276</v>
      </c>
      <c r="F8161" s="562" t="s">
        <v>166</v>
      </c>
      <c r="G8161" s="559">
        <v>0</v>
      </c>
    </row>
    <row r="8162" spans="3:7" x14ac:dyDescent="0.25">
      <c r="C8162" s="566">
        <v>45568</v>
      </c>
      <c r="D8162" s="563" t="s">
        <v>260</v>
      </c>
      <c r="E8162" s="562" t="s">
        <v>161</v>
      </c>
      <c r="F8162" s="562" t="s">
        <v>166</v>
      </c>
      <c r="G8162" s="559">
        <v>0</v>
      </c>
    </row>
    <row r="8163" spans="3:7" x14ac:dyDescent="0.25">
      <c r="C8163" s="566">
        <v>45568</v>
      </c>
      <c r="D8163" s="563" t="s">
        <v>284</v>
      </c>
      <c r="E8163" s="562" t="s">
        <v>178</v>
      </c>
      <c r="F8163" s="562" t="s">
        <v>166</v>
      </c>
      <c r="G8163" s="559">
        <v>0</v>
      </c>
    </row>
    <row r="8164" spans="3:7" x14ac:dyDescent="0.25">
      <c r="C8164" s="566">
        <v>45568</v>
      </c>
      <c r="D8164" s="563" t="s">
        <v>359</v>
      </c>
      <c r="E8164" s="562" t="s">
        <v>178</v>
      </c>
      <c r="F8164" s="562" t="s">
        <v>166</v>
      </c>
      <c r="G8164" s="559">
        <v>0</v>
      </c>
    </row>
    <row r="8165" spans="3:7" x14ac:dyDescent="0.25">
      <c r="C8165" s="566">
        <v>45568</v>
      </c>
      <c r="D8165" s="563" t="s">
        <v>361</v>
      </c>
      <c r="E8165" s="562" t="s">
        <v>104</v>
      </c>
      <c r="F8165" s="562" t="s">
        <v>166</v>
      </c>
      <c r="G8165" s="559">
        <v>0</v>
      </c>
    </row>
    <row r="8166" spans="3:7" x14ac:dyDescent="0.25">
      <c r="C8166" s="566">
        <v>45568</v>
      </c>
      <c r="D8166" s="563" t="s">
        <v>393</v>
      </c>
      <c r="E8166" s="562" t="s">
        <v>394</v>
      </c>
      <c r="F8166" s="562" t="s">
        <v>391</v>
      </c>
      <c r="G8166" s="559">
        <v>150</v>
      </c>
    </row>
    <row r="8167" spans="3:7" x14ac:dyDescent="0.25">
      <c r="C8167" s="566">
        <v>45568</v>
      </c>
      <c r="D8167" s="563" t="s">
        <v>387</v>
      </c>
      <c r="E8167" s="562" t="s">
        <v>276</v>
      </c>
      <c r="F8167" s="562" t="s">
        <v>389</v>
      </c>
      <c r="G8167" s="559">
        <v>0</v>
      </c>
    </row>
    <row r="8168" spans="3:7" x14ac:dyDescent="0.25">
      <c r="C8168" s="566">
        <v>45568</v>
      </c>
      <c r="D8168" s="563" t="s">
        <v>388</v>
      </c>
      <c r="E8168" s="562" t="s">
        <v>276</v>
      </c>
      <c r="F8168" s="562" t="s">
        <v>389</v>
      </c>
      <c r="G8168" s="559">
        <v>0</v>
      </c>
    </row>
    <row r="8169" spans="3:7" x14ac:dyDescent="0.25">
      <c r="C8169" s="566">
        <v>45568</v>
      </c>
      <c r="D8169" s="563" t="s">
        <v>505</v>
      </c>
      <c r="E8169" s="562"/>
      <c r="F8169" s="562"/>
      <c r="G8169" s="559">
        <v>0</v>
      </c>
    </row>
    <row r="8170" spans="3:7" x14ac:dyDescent="0.25">
      <c r="C8170" s="566">
        <v>45568</v>
      </c>
      <c r="D8170" s="563" t="s">
        <v>397</v>
      </c>
      <c r="E8170" s="562" t="s">
        <v>104</v>
      </c>
      <c r="F8170" s="562" t="s">
        <v>389</v>
      </c>
      <c r="G8170" s="559">
        <v>0</v>
      </c>
    </row>
    <row r="8171" spans="3:7" x14ac:dyDescent="0.25">
      <c r="C8171" s="566">
        <v>45568</v>
      </c>
      <c r="D8171" s="563" t="s">
        <v>435</v>
      </c>
      <c r="E8171" s="562" t="s">
        <v>99</v>
      </c>
      <c r="F8171" s="562" t="s">
        <v>389</v>
      </c>
      <c r="G8171" s="559">
        <v>262</v>
      </c>
    </row>
    <row r="8172" spans="3:7" x14ac:dyDescent="0.25">
      <c r="C8172" s="566">
        <v>45568</v>
      </c>
      <c r="D8172" s="563" t="s">
        <v>436</v>
      </c>
      <c r="E8172" s="562" t="s">
        <v>161</v>
      </c>
      <c r="F8172" s="562" t="s">
        <v>389</v>
      </c>
      <c r="G8172" s="559">
        <v>0</v>
      </c>
    </row>
    <row r="8173" spans="3:7" x14ac:dyDescent="0.25">
      <c r="C8173" s="566">
        <v>45568</v>
      </c>
      <c r="D8173" s="565" t="s">
        <v>261</v>
      </c>
      <c r="E8173" s="562" t="s">
        <v>161</v>
      </c>
      <c r="F8173" s="562" t="s">
        <v>458</v>
      </c>
      <c r="G8173" s="559">
        <v>0</v>
      </c>
    </row>
    <row r="8174" spans="3:7" x14ac:dyDescent="0.25">
      <c r="C8174" s="566">
        <v>45568</v>
      </c>
      <c r="D8174" s="561" t="s">
        <v>487</v>
      </c>
      <c r="E8174" s="562" t="s">
        <v>276</v>
      </c>
      <c r="F8174" s="562" t="s">
        <v>481</v>
      </c>
      <c r="G8174" s="559">
        <v>0</v>
      </c>
    </row>
    <row r="8175" spans="3:7" x14ac:dyDescent="0.25">
      <c r="C8175" s="566">
        <v>45568</v>
      </c>
      <c r="D8175" s="561" t="s">
        <v>488</v>
      </c>
      <c r="E8175" s="562" t="s">
        <v>276</v>
      </c>
      <c r="F8175" s="562" t="s">
        <v>481</v>
      </c>
      <c r="G8175" s="559">
        <v>0</v>
      </c>
    </row>
    <row r="8176" spans="3:7" x14ac:dyDescent="0.25">
      <c r="C8176" s="566">
        <v>45568</v>
      </c>
      <c r="D8176" s="561" t="s">
        <v>489</v>
      </c>
      <c r="E8176" s="564" t="s">
        <v>276</v>
      </c>
      <c r="F8176" s="564" t="s">
        <v>481</v>
      </c>
      <c r="G8176" s="559">
        <v>0</v>
      </c>
    </row>
    <row r="8177" spans="3:7" x14ac:dyDescent="0.25">
      <c r="C8177" s="566">
        <v>45568</v>
      </c>
      <c r="D8177" s="560" t="s">
        <v>490</v>
      </c>
      <c r="E8177" s="562" t="s">
        <v>276</v>
      </c>
      <c r="F8177" s="562" t="s">
        <v>481</v>
      </c>
      <c r="G8177" s="559">
        <v>0</v>
      </c>
    </row>
    <row r="8178" spans="3:7" x14ac:dyDescent="0.25">
      <c r="C8178" s="566">
        <v>45568</v>
      </c>
      <c r="D8178" s="560" t="s">
        <v>491</v>
      </c>
      <c r="E8178" s="562" t="s">
        <v>104</v>
      </c>
      <c r="F8178" s="562" t="s">
        <v>481</v>
      </c>
      <c r="G8178" s="559">
        <v>55</v>
      </c>
    </row>
    <row r="8179" spans="3:7" x14ac:dyDescent="0.25">
      <c r="C8179" s="566">
        <v>45568</v>
      </c>
      <c r="D8179" s="560" t="s">
        <v>526</v>
      </c>
      <c r="E8179" s="562" t="s">
        <v>276</v>
      </c>
      <c r="F8179" s="562" t="s">
        <v>481</v>
      </c>
      <c r="G8179" s="559">
        <v>0</v>
      </c>
    </row>
    <row r="8180" spans="3:7" x14ac:dyDescent="0.25">
      <c r="C8180" s="566">
        <v>45568</v>
      </c>
      <c r="D8180" s="560" t="s">
        <v>364</v>
      </c>
      <c r="E8180" s="562" t="s">
        <v>520</v>
      </c>
      <c r="F8180" s="562" t="s">
        <v>389</v>
      </c>
      <c r="G8180" s="559">
        <v>0</v>
      </c>
    </row>
    <row r="8181" spans="3:7" x14ac:dyDescent="0.25">
      <c r="C8181" s="566">
        <v>45568</v>
      </c>
      <c r="D8181" s="560" t="s">
        <v>536</v>
      </c>
      <c r="E8181" s="592" t="s">
        <v>104</v>
      </c>
      <c r="F8181" s="592" t="s">
        <v>521</v>
      </c>
      <c r="G8181" s="559">
        <v>178</v>
      </c>
    </row>
    <row r="8182" spans="3:7" x14ac:dyDescent="0.25">
      <c r="C8182" s="566">
        <v>45568</v>
      </c>
      <c r="D8182" s="560" t="s">
        <v>524</v>
      </c>
      <c r="E8182" s="592" t="s">
        <v>520</v>
      </c>
      <c r="F8182" s="592" t="s">
        <v>521</v>
      </c>
      <c r="G8182" s="559">
        <v>270</v>
      </c>
    </row>
    <row r="8183" spans="3:7" x14ac:dyDescent="0.25">
      <c r="C8183" s="525">
        <v>45569</v>
      </c>
      <c r="D8183" s="563" t="s">
        <v>127</v>
      </c>
      <c r="E8183" s="562" t="s">
        <v>99</v>
      </c>
      <c r="F8183" s="562" t="s">
        <v>341</v>
      </c>
      <c r="G8183" s="524">
        <v>0</v>
      </c>
    </row>
    <row r="8184" spans="3:7" x14ac:dyDescent="0.25">
      <c r="C8184" s="525">
        <v>45569</v>
      </c>
      <c r="D8184" s="563" t="s">
        <v>297</v>
      </c>
      <c r="E8184" s="562" t="s">
        <v>99</v>
      </c>
      <c r="F8184" s="562" t="s">
        <v>342</v>
      </c>
      <c r="G8184" s="526">
        <v>0</v>
      </c>
    </row>
    <row r="8185" spans="3:7" x14ac:dyDescent="0.25">
      <c r="C8185" s="525">
        <v>45569</v>
      </c>
      <c r="D8185" s="563" t="s">
        <v>88</v>
      </c>
      <c r="E8185" s="562" t="s">
        <v>89</v>
      </c>
      <c r="F8185" s="562" t="s">
        <v>343</v>
      </c>
      <c r="G8185" s="524">
        <v>0</v>
      </c>
    </row>
    <row r="8186" spans="3:7" x14ac:dyDescent="0.25">
      <c r="C8186" s="525">
        <v>45569</v>
      </c>
      <c r="D8186" s="563" t="s">
        <v>301</v>
      </c>
      <c r="E8186" s="562" t="s">
        <v>89</v>
      </c>
      <c r="F8186" s="562" t="s">
        <v>344</v>
      </c>
      <c r="G8186" s="526">
        <v>0</v>
      </c>
    </row>
    <row r="8187" spans="3:7" x14ac:dyDescent="0.25">
      <c r="C8187" s="525">
        <v>45569</v>
      </c>
      <c r="D8187" s="563" t="s">
        <v>120</v>
      </c>
      <c r="E8187" s="562" t="s">
        <v>133</v>
      </c>
      <c r="F8187" s="562" t="s">
        <v>345</v>
      </c>
      <c r="G8187" s="524">
        <v>66</v>
      </c>
    </row>
    <row r="8188" spans="3:7" x14ac:dyDescent="0.25">
      <c r="C8188" s="525">
        <v>45569</v>
      </c>
      <c r="D8188" s="563" t="s">
        <v>122</v>
      </c>
      <c r="E8188" s="562" t="s">
        <v>123</v>
      </c>
      <c r="F8188" s="562" t="s">
        <v>346</v>
      </c>
      <c r="G8188" s="526">
        <v>76</v>
      </c>
    </row>
    <row r="8189" spans="3:7" x14ac:dyDescent="0.25">
      <c r="C8189" s="525">
        <v>45569</v>
      </c>
      <c r="D8189" s="563" t="s">
        <v>356</v>
      </c>
      <c r="E8189" s="562" t="s">
        <v>368</v>
      </c>
      <c r="F8189" s="562" t="s">
        <v>129</v>
      </c>
      <c r="G8189" s="524">
        <v>74</v>
      </c>
    </row>
    <row r="8190" spans="3:7" x14ac:dyDescent="0.25">
      <c r="C8190" s="525">
        <v>45569</v>
      </c>
      <c r="D8190" s="563" t="s">
        <v>460</v>
      </c>
      <c r="E8190" s="562" t="s">
        <v>123</v>
      </c>
      <c r="F8190" s="562" t="s">
        <v>346</v>
      </c>
      <c r="G8190" s="526">
        <v>0</v>
      </c>
    </row>
    <row r="8191" spans="3:7" x14ac:dyDescent="0.25">
      <c r="C8191" s="525">
        <v>45569</v>
      </c>
      <c r="D8191" s="563" t="s">
        <v>119</v>
      </c>
      <c r="E8191" s="562" t="s">
        <v>108</v>
      </c>
      <c r="F8191" s="562" t="s">
        <v>347</v>
      </c>
      <c r="G8191" s="524">
        <v>0</v>
      </c>
    </row>
    <row r="8192" spans="3:7" x14ac:dyDescent="0.25">
      <c r="C8192" s="525">
        <v>45569</v>
      </c>
      <c r="D8192" s="563" t="s">
        <v>110</v>
      </c>
      <c r="E8192" s="562" t="s">
        <v>108</v>
      </c>
      <c r="F8192" s="562" t="s">
        <v>348</v>
      </c>
      <c r="G8192" s="526">
        <v>0</v>
      </c>
    </row>
    <row r="8193" spans="3:7" x14ac:dyDescent="0.25">
      <c r="C8193" s="525">
        <v>45569</v>
      </c>
      <c r="D8193" s="563" t="s">
        <v>107</v>
      </c>
      <c r="E8193" s="562" t="s">
        <v>108</v>
      </c>
      <c r="F8193" s="562" t="s">
        <v>349</v>
      </c>
      <c r="G8193" s="524">
        <v>0</v>
      </c>
    </row>
    <row r="8194" spans="3:7" x14ac:dyDescent="0.25">
      <c r="C8194" s="525">
        <v>45569</v>
      </c>
      <c r="D8194" s="563" t="s">
        <v>285</v>
      </c>
      <c r="E8194" s="562" t="s">
        <v>108</v>
      </c>
      <c r="F8194" s="562" t="s">
        <v>348</v>
      </c>
      <c r="G8194" s="526">
        <v>0</v>
      </c>
    </row>
    <row r="8195" spans="3:7" x14ac:dyDescent="0.25">
      <c r="C8195" s="525">
        <v>45569</v>
      </c>
      <c r="D8195" s="563" t="s">
        <v>380</v>
      </c>
      <c r="E8195" s="562" t="s">
        <v>108</v>
      </c>
      <c r="F8195" s="562">
        <v>0</v>
      </c>
      <c r="G8195" s="524">
        <v>0</v>
      </c>
    </row>
    <row r="8196" spans="3:7" x14ac:dyDescent="0.25">
      <c r="C8196" s="525">
        <v>45569</v>
      </c>
      <c r="D8196" s="563" t="s">
        <v>381</v>
      </c>
      <c r="E8196" s="562" t="s">
        <v>108</v>
      </c>
      <c r="F8196" s="562">
        <v>0</v>
      </c>
      <c r="G8196" s="526">
        <v>0</v>
      </c>
    </row>
    <row r="8197" spans="3:7" x14ac:dyDescent="0.25">
      <c r="C8197" s="525">
        <v>45569</v>
      </c>
      <c r="D8197" s="563" t="s">
        <v>91</v>
      </c>
      <c r="E8197" s="562" t="s">
        <v>92</v>
      </c>
      <c r="F8197" s="562" t="s">
        <v>350</v>
      </c>
      <c r="G8197" s="524">
        <v>0</v>
      </c>
    </row>
    <row r="8198" spans="3:7" x14ac:dyDescent="0.25">
      <c r="C8198" s="525">
        <v>45569</v>
      </c>
      <c r="D8198" s="563" t="s">
        <v>94</v>
      </c>
      <c r="E8198" s="562" t="s">
        <v>92</v>
      </c>
      <c r="F8198" s="562" t="s">
        <v>351</v>
      </c>
      <c r="G8198" s="526">
        <v>0</v>
      </c>
    </row>
    <row r="8199" spans="3:7" x14ac:dyDescent="0.25">
      <c r="C8199" s="525">
        <v>45569</v>
      </c>
      <c r="D8199" s="563" t="s">
        <v>117</v>
      </c>
      <c r="E8199" s="562" t="s">
        <v>92</v>
      </c>
      <c r="F8199" s="562" t="s">
        <v>352</v>
      </c>
      <c r="G8199" s="524">
        <v>0</v>
      </c>
    </row>
    <row r="8200" spans="3:7" x14ac:dyDescent="0.25">
      <c r="C8200" s="525">
        <v>45569</v>
      </c>
      <c r="D8200" s="563" t="s">
        <v>130</v>
      </c>
      <c r="E8200" s="562" t="s">
        <v>97</v>
      </c>
      <c r="F8200" s="562" t="s">
        <v>353</v>
      </c>
      <c r="G8200" s="526">
        <v>79</v>
      </c>
    </row>
    <row r="8201" spans="3:7" x14ac:dyDescent="0.25">
      <c r="C8201" s="525">
        <v>45569</v>
      </c>
      <c r="D8201" s="563" t="s">
        <v>96</v>
      </c>
      <c r="E8201" s="562" t="s">
        <v>97</v>
      </c>
      <c r="F8201" s="562" t="s">
        <v>354</v>
      </c>
      <c r="G8201" s="524">
        <v>0</v>
      </c>
    </row>
    <row r="8202" spans="3:7" x14ac:dyDescent="0.25">
      <c r="C8202" s="525">
        <v>45569</v>
      </c>
      <c r="D8202" s="563" t="s">
        <v>114</v>
      </c>
      <c r="E8202" s="562" t="s">
        <v>115</v>
      </c>
      <c r="F8202" s="562" t="s">
        <v>355</v>
      </c>
      <c r="G8202" s="526">
        <v>0</v>
      </c>
    </row>
    <row r="8203" spans="3:7" x14ac:dyDescent="0.25">
      <c r="C8203" s="525">
        <v>45569</v>
      </c>
      <c r="D8203" s="560" t="s">
        <v>399</v>
      </c>
      <c r="E8203" s="562" t="s">
        <v>329</v>
      </c>
      <c r="F8203" s="562" t="s">
        <v>400</v>
      </c>
      <c r="G8203" s="524">
        <v>0</v>
      </c>
    </row>
    <row r="8204" spans="3:7" x14ac:dyDescent="0.25">
      <c r="C8204" s="525">
        <v>45569</v>
      </c>
      <c r="D8204" s="563" t="s">
        <v>158</v>
      </c>
      <c r="E8204" s="562" t="s">
        <v>138</v>
      </c>
      <c r="F8204" s="562" t="s">
        <v>151</v>
      </c>
      <c r="G8204" s="526">
        <v>0</v>
      </c>
    </row>
    <row r="8205" spans="3:7" x14ac:dyDescent="0.25">
      <c r="C8205" s="525">
        <v>45569</v>
      </c>
      <c r="D8205" s="563" t="s">
        <v>144</v>
      </c>
      <c r="E8205" s="562" t="s">
        <v>271</v>
      </c>
      <c r="F8205" s="562" t="s">
        <v>145</v>
      </c>
      <c r="G8205" s="524">
        <v>0</v>
      </c>
    </row>
    <row r="8206" spans="3:7" x14ac:dyDescent="0.25">
      <c r="C8206" s="525">
        <v>45569</v>
      </c>
      <c r="D8206" s="563" t="s">
        <v>146</v>
      </c>
      <c r="E8206" s="562" t="s">
        <v>271</v>
      </c>
      <c r="F8206" s="562" t="s">
        <v>145</v>
      </c>
      <c r="G8206" s="526">
        <v>0</v>
      </c>
    </row>
    <row r="8207" spans="3:7" x14ac:dyDescent="0.25">
      <c r="C8207" s="525">
        <v>45569</v>
      </c>
      <c r="D8207" s="563" t="s">
        <v>147</v>
      </c>
      <c r="E8207" s="562" t="s">
        <v>272</v>
      </c>
      <c r="F8207" s="562" t="s">
        <v>148</v>
      </c>
      <c r="G8207" s="524">
        <v>0</v>
      </c>
    </row>
    <row r="8208" spans="3:7" x14ac:dyDescent="0.25">
      <c r="C8208" s="525">
        <v>45569</v>
      </c>
      <c r="D8208" s="563" t="s">
        <v>162</v>
      </c>
      <c r="E8208" s="562" t="s">
        <v>138</v>
      </c>
      <c r="F8208" s="562" t="s">
        <v>64</v>
      </c>
      <c r="G8208" s="526">
        <v>0</v>
      </c>
    </row>
    <row r="8209" spans="3:7" x14ac:dyDescent="0.25">
      <c r="C8209" s="525">
        <v>45569</v>
      </c>
      <c r="D8209" s="563" t="s">
        <v>398</v>
      </c>
      <c r="E8209" s="562" t="s">
        <v>99</v>
      </c>
      <c r="F8209" s="562" t="s">
        <v>389</v>
      </c>
      <c r="G8209" s="524">
        <v>0</v>
      </c>
    </row>
    <row r="8210" spans="3:7" x14ac:dyDescent="0.25">
      <c r="C8210" s="525">
        <v>45569</v>
      </c>
      <c r="D8210" s="563" t="s">
        <v>149</v>
      </c>
      <c r="E8210" s="562" t="s">
        <v>273</v>
      </c>
      <c r="F8210" s="562" t="s">
        <v>63</v>
      </c>
      <c r="G8210" s="526">
        <v>0</v>
      </c>
    </row>
    <row r="8211" spans="3:7" x14ac:dyDescent="0.25">
      <c r="C8211" s="525">
        <v>45569</v>
      </c>
      <c r="D8211" s="563" t="s">
        <v>150</v>
      </c>
      <c r="E8211" s="562" t="s">
        <v>92</v>
      </c>
      <c r="F8211" s="562" t="s">
        <v>63</v>
      </c>
      <c r="G8211" s="524">
        <v>0</v>
      </c>
    </row>
    <row r="8212" spans="3:7" x14ac:dyDescent="0.25">
      <c r="C8212" s="525">
        <v>45569</v>
      </c>
      <c r="D8212" s="563" t="s">
        <v>152</v>
      </c>
      <c r="E8212" s="562" t="s">
        <v>92</v>
      </c>
      <c r="F8212" s="562" t="s">
        <v>63</v>
      </c>
      <c r="G8212" s="526">
        <v>0</v>
      </c>
    </row>
    <row r="8213" spans="3:7" x14ac:dyDescent="0.25">
      <c r="C8213" s="525">
        <v>45569</v>
      </c>
      <c r="D8213" s="563" t="s">
        <v>153</v>
      </c>
      <c r="E8213" s="562" t="s">
        <v>92</v>
      </c>
      <c r="F8213" s="562" t="s">
        <v>63</v>
      </c>
      <c r="G8213" s="524">
        <v>0</v>
      </c>
    </row>
    <row r="8214" spans="3:7" x14ac:dyDescent="0.25">
      <c r="C8214" s="525">
        <v>45569</v>
      </c>
      <c r="D8214" s="563" t="s">
        <v>137</v>
      </c>
      <c r="E8214" s="562" t="s">
        <v>138</v>
      </c>
      <c r="F8214" s="562" t="s">
        <v>2</v>
      </c>
      <c r="G8214" s="526">
        <v>0</v>
      </c>
    </row>
    <row r="8215" spans="3:7" x14ac:dyDescent="0.25">
      <c r="C8215" s="525">
        <v>45569</v>
      </c>
      <c r="D8215" s="563" t="s">
        <v>139</v>
      </c>
      <c r="E8215" s="562" t="s">
        <v>138</v>
      </c>
      <c r="F8215" s="562" t="s">
        <v>2</v>
      </c>
      <c r="G8215" s="524">
        <v>0</v>
      </c>
    </row>
    <row r="8216" spans="3:7" x14ac:dyDescent="0.25">
      <c r="C8216" s="525">
        <v>45569</v>
      </c>
      <c r="D8216" s="563" t="s">
        <v>141</v>
      </c>
      <c r="E8216" s="562" t="s">
        <v>92</v>
      </c>
      <c r="F8216" s="562" t="s">
        <v>2</v>
      </c>
      <c r="G8216" s="526">
        <v>0</v>
      </c>
    </row>
    <row r="8217" spans="3:7" x14ac:dyDescent="0.25">
      <c r="C8217" s="525">
        <v>45569</v>
      </c>
      <c r="D8217" s="563" t="s">
        <v>142</v>
      </c>
      <c r="E8217" s="562" t="s">
        <v>92</v>
      </c>
      <c r="F8217" s="562" t="s">
        <v>2</v>
      </c>
      <c r="G8217" s="524">
        <v>0</v>
      </c>
    </row>
    <row r="8218" spans="3:7" x14ac:dyDescent="0.25">
      <c r="C8218" s="525">
        <v>45569</v>
      </c>
      <c r="D8218" s="563" t="s">
        <v>143</v>
      </c>
      <c r="E8218" s="562" t="s">
        <v>92</v>
      </c>
      <c r="F8218" s="562" t="s">
        <v>2</v>
      </c>
      <c r="G8218" s="526">
        <v>0</v>
      </c>
    </row>
    <row r="8219" spans="3:7" x14ac:dyDescent="0.25">
      <c r="C8219" s="525">
        <v>45569</v>
      </c>
      <c r="D8219" s="563" t="s">
        <v>136</v>
      </c>
      <c r="E8219" s="562" t="s">
        <v>99</v>
      </c>
      <c r="F8219" s="562" t="s">
        <v>2</v>
      </c>
      <c r="G8219" s="524">
        <v>0</v>
      </c>
    </row>
    <row r="8220" spans="3:7" x14ac:dyDescent="0.25">
      <c r="C8220" s="525">
        <v>45569</v>
      </c>
      <c r="D8220" s="563" t="s">
        <v>286</v>
      </c>
      <c r="E8220" s="562" t="s">
        <v>99</v>
      </c>
      <c r="F8220" s="562" t="s">
        <v>2</v>
      </c>
      <c r="G8220" s="526">
        <v>0</v>
      </c>
    </row>
    <row r="8221" spans="3:7" x14ac:dyDescent="0.25">
      <c r="C8221" s="525">
        <v>45569</v>
      </c>
      <c r="D8221" s="563" t="s">
        <v>155</v>
      </c>
      <c r="E8221" s="562" t="s">
        <v>104</v>
      </c>
      <c r="F8221" s="562" t="s">
        <v>62</v>
      </c>
      <c r="G8221" s="524">
        <v>0</v>
      </c>
    </row>
    <row r="8222" spans="3:7" x14ac:dyDescent="0.25">
      <c r="C8222" s="525">
        <v>45569</v>
      </c>
      <c r="D8222" s="563" t="s">
        <v>156</v>
      </c>
      <c r="E8222" s="562" t="s">
        <v>92</v>
      </c>
      <c r="F8222" s="562" t="s">
        <v>62</v>
      </c>
      <c r="G8222" s="526">
        <v>0</v>
      </c>
    </row>
    <row r="8223" spans="3:7" x14ac:dyDescent="0.25">
      <c r="C8223" s="525">
        <v>45569</v>
      </c>
      <c r="D8223" s="563" t="s">
        <v>157</v>
      </c>
      <c r="E8223" s="562" t="s">
        <v>92</v>
      </c>
      <c r="F8223" s="562" t="s">
        <v>62</v>
      </c>
      <c r="G8223" s="524">
        <v>0</v>
      </c>
    </row>
    <row r="8224" spans="3:7" x14ac:dyDescent="0.25">
      <c r="C8224" s="525">
        <v>45569</v>
      </c>
      <c r="D8224" s="563" t="s">
        <v>302</v>
      </c>
      <c r="E8224" s="562" t="s">
        <v>92</v>
      </c>
      <c r="F8224" s="562" t="s">
        <v>62</v>
      </c>
      <c r="G8224" s="526">
        <v>0</v>
      </c>
    </row>
    <row r="8225" spans="3:7" x14ac:dyDescent="0.25">
      <c r="C8225" s="525">
        <v>45569</v>
      </c>
      <c r="D8225" s="563" t="s">
        <v>266</v>
      </c>
      <c r="E8225" s="562" t="s">
        <v>92</v>
      </c>
      <c r="F8225" s="562" t="s">
        <v>2</v>
      </c>
      <c r="G8225" s="524">
        <v>0</v>
      </c>
    </row>
    <row r="8226" spans="3:7" x14ac:dyDescent="0.25">
      <c r="C8226" s="525">
        <v>45569</v>
      </c>
      <c r="D8226" s="563" t="s">
        <v>267</v>
      </c>
      <c r="E8226" s="562" t="s">
        <v>92</v>
      </c>
      <c r="F8226" s="562" t="s">
        <v>2</v>
      </c>
      <c r="G8226" s="526">
        <v>0</v>
      </c>
    </row>
    <row r="8227" spans="3:7" x14ac:dyDescent="0.25">
      <c r="C8227" s="525">
        <v>45569</v>
      </c>
      <c r="D8227" s="563" t="s">
        <v>258</v>
      </c>
      <c r="E8227" s="562" t="s">
        <v>92</v>
      </c>
      <c r="F8227" s="562" t="s">
        <v>2</v>
      </c>
      <c r="G8227" s="524">
        <v>0</v>
      </c>
    </row>
    <row r="8228" spans="3:7" x14ac:dyDescent="0.25">
      <c r="C8228" s="525">
        <v>45569</v>
      </c>
      <c r="D8228" s="563" t="s">
        <v>179</v>
      </c>
      <c r="E8228" s="562" t="s">
        <v>161</v>
      </c>
      <c r="F8228" s="562" t="s">
        <v>8</v>
      </c>
      <c r="G8228" s="526">
        <v>0</v>
      </c>
    </row>
    <row r="8229" spans="3:7" x14ac:dyDescent="0.25">
      <c r="C8229" s="525">
        <v>45569</v>
      </c>
      <c r="D8229" s="563" t="s">
        <v>164</v>
      </c>
      <c r="E8229" s="562" t="s">
        <v>165</v>
      </c>
      <c r="F8229" s="562" t="s">
        <v>166</v>
      </c>
      <c r="G8229" s="524">
        <v>0</v>
      </c>
    </row>
    <row r="8230" spans="3:7" x14ac:dyDescent="0.25">
      <c r="C8230" s="525">
        <v>45569</v>
      </c>
      <c r="D8230" s="563" t="s">
        <v>168</v>
      </c>
      <c r="E8230" s="562" t="s">
        <v>169</v>
      </c>
      <c r="F8230" s="562" t="s">
        <v>166</v>
      </c>
      <c r="G8230" s="526">
        <v>0</v>
      </c>
    </row>
    <row r="8231" spans="3:7" x14ac:dyDescent="0.25">
      <c r="C8231" s="525">
        <v>45569</v>
      </c>
      <c r="D8231" s="563" t="s">
        <v>171</v>
      </c>
      <c r="E8231" s="562" t="s">
        <v>169</v>
      </c>
      <c r="F8231" s="562" t="s">
        <v>166</v>
      </c>
      <c r="G8231" s="524">
        <v>0</v>
      </c>
    </row>
    <row r="8232" spans="3:7" x14ac:dyDescent="0.25">
      <c r="C8232" s="525">
        <v>45569</v>
      </c>
      <c r="D8232" s="563" t="s">
        <v>172</v>
      </c>
      <c r="E8232" s="562" t="s">
        <v>104</v>
      </c>
      <c r="F8232" s="562" t="s">
        <v>166</v>
      </c>
      <c r="G8232" s="526">
        <v>0</v>
      </c>
    </row>
    <row r="8233" spans="3:7" x14ac:dyDescent="0.25">
      <c r="C8233" s="525">
        <v>45569</v>
      </c>
      <c r="D8233" s="563" t="s">
        <v>173</v>
      </c>
      <c r="E8233" s="562" t="s">
        <v>161</v>
      </c>
      <c r="F8233" s="562" t="s">
        <v>166</v>
      </c>
      <c r="G8233" s="524">
        <v>0</v>
      </c>
    </row>
    <row r="8234" spans="3:7" x14ac:dyDescent="0.25">
      <c r="C8234" s="525">
        <v>45569</v>
      </c>
      <c r="D8234" s="563" t="s">
        <v>174</v>
      </c>
      <c r="E8234" s="562" t="s">
        <v>175</v>
      </c>
      <c r="F8234" s="562" t="s">
        <v>166</v>
      </c>
      <c r="G8234" s="526">
        <v>0</v>
      </c>
    </row>
    <row r="8235" spans="3:7" x14ac:dyDescent="0.25">
      <c r="C8235" s="525">
        <v>45569</v>
      </c>
      <c r="D8235" s="563" t="s">
        <v>176</v>
      </c>
      <c r="E8235" s="562" t="s">
        <v>99</v>
      </c>
      <c r="F8235" s="562" t="s">
        <v>166</v>
      </c>
      <c r="G8235" s="524">
        <v>0</v>
      </c>
    </row>
    <row r="8236" spans="3:7" x14ac:dyDescent="0.25">
      <c r="C8236" s="525">
        <v>45569</v>
      </c>
      <c r="D8236" s="563" t="s">
        <v>177</v>
      </c>
      <c r="E8236" s="562" t="s">
        <v>178</v>
      </c>
      <c r="F8236" s="562" t="s">
        <v>166</v>
      </c>
      <c r="G8236" s="526">
        <v>0</v>
      </c>
    </row>
    <row r="8237" spans="3:7" x14ac:dyDescent="0.25">
      <c r="C8237" s="525">
        <v>45569</v>
      </c>
      <c r="D8237" s="563" t="s">
        <v>270</v>
      </c>
      <c r="E8237" s="562" t="s">
        <v>178</v>
      </c>
      <c r="F8237" s="562" t="s">
        <v>166</v>
      </c>
      <c r="G8237" s="524">
        <v>0</v>
      </c>
    </row>
    <row r="8238" spans="3:7" x14ac:dyDescent="0.25">
      <c r="C8238" s="525">
        <v>45569</v>
      </c>
      <c r="D8238" s="563" t="s">
        <v>268</v>
      </c>
      <c r="E8238" s="562" t="s">
        <v>276</v>
      </c>
      <c r="F8238" s="562" t="s">
        <v>166</v>
      </c>
      <c r="G8238" s="526">
        <v>0</v>
      </c>
    </row>
    <row r="8239" spans="3:7" x14ac:dyDescent="0.25">
      <c r="C8239" s="525">
        <v>45569</v>
      </c>
      <c r="D8239" s="563" t="s">
        <v>260</v>
      </c>
      <c r="E8239" s="562" t="s">
        <v>161</v>
      </c>
      <c r="F8239" s="562" t="s">
        <v>166</v>
      </c>
      <c r="G8239" s="524">
        <v>0</v>
      </c>
    </row>
    <row r="8240" spans="3:7" x14ac:dyDescent="0.25">
      <c r="C8240" s="525">
        <v>45569</v>
      </c>
      <c r="D8240" s="563" t="s">
        <v>284</v>
      </c>
      <c r="E8240" s="562" t="s">
        <v>178</v>
      </c>
      <c r="F8240" s="562" t="s">
        <v>166</v>
      </c>
      <c r="G8240" s="526">
        <v>0</v>
      </c>
    </row>
    <row r="8241" spans="3:7" x14ac:dyDescent="0.25">
      <c r="C8241" s="525">
        <v>45569</v>
      </c>
      <c r="D8241" s="563" t="s">
        <v>359</v>
      </c>
      <c r="E8241" s="562" t="s">
        <v>178</v>
      </c>
      <c r="F8241" s="562" t="s">
        <v>166</v>
      </c>
      <c r="G8241" s="524">
        <v>0</v>
      </c>
    </row>
    <row r="8242" spans="3:7" x14ac:dyDescent="0.25">
      <c r="C8242" s="525">
        <v>45569</v>
      </c>
      <c r="D8242" s="563" t="s">
        <v>361</v>
      </c>
      <c r="E8242" s="562" t="s">
        <v>104</v>
      </c>
      <c r="F8242" s="562" t="s">
        <v>166</v>
      </c>
      <c r="G8242" s="526">
        <v>0</v>
      </c>
    </row>
    <row r="8243" spans="3:7" x14ac:dyDescent="0.25">
      <c r="C8243" s="525">
        <v>45569</v>
      </c>
      <c r="D8243" s="563" t="s">
        <v>393</v>
      </c>
      <c r="E8243" s="562" t="s">
        <v>394</v>
      </c>
      <c r="F8243" s="562" t="s">
        <v>391</v>
      </c>
      <c r="G8243" s="524">
        <v>0</v>
      </c>
    </row>
    <row r="8244" spans="3:7" x14ac:dyDescent="0.25">
      <c r="C8244" s="525">
        <v>45569</v>
      </c>
      <c r="D8244" s="563" t="s">
        <v>387</v>
      </c>
      <c r="E8244" s="562" t="s">
        <v>276</v>
      </c>
      <c r="F8244" s="562" t="s">
        <v>389</v>
      </c>
      <c r="G8244" s="526">
        <v>0</v>
      </c>
    </row>
    <row r="8245" spans="3:7" x14ac:dyDescent="0.25">
      <c r="C8245" s="525">
        <v>45569</v>
      </c>
      <c r="D8245" s="563" t="s">
        <v>388</v>
      </c>
      <c r="E8245" s="562" t="s">
        <v>276</v>
      </c>
      <c r="F8245" s="562" t="s">
        <v>389</v>
      </c>
      <c r="G8245" s="524">
        <v>0</v>
      </c>
    </row>
    <row r="8246" spans="3:7" x14ac:dyDescent="0.25">
      <c r="C8246" s="525">
        <v>45569</v>
      </c>
      <c r="D8246" s="563" t="s">
        <v>505</v>
      </c>
      <c r="E8246" s="562"/>
      <c r="F8246" s="562"/>
      <c r="G8246" s="526">
        <v>0</v>
      </c>
    </row>
    <row r="8247" spans="3:7" x14ac:dyDescent="0.25">
      <c r="C8247" s="525">
        <v>45569</v>
      </c>
      <c r="D8247" s="563" t="s">
        <v>397</v>
      </c>
      <c r="E8247" s="562" t="s">
        <v>104</v>
      </c>
      <c r="F8247" s="562" t="s">
        <v>389</v>
      </c>
      <c r="G8247" s="524">
        <v>0</v>
      </c>
    </row>
    <row r="8248" spans="3:7" x14ac:dyDescent="0.25">
      <c r="C8248" s="525">
        <v>45569</v>
      </c>
      <c r="D8248" s="563" t="s">
        <v>435</v>
      </c>
      <c r="E8248" s="562" t="s">
        <v>99</v>
      </c>
      <c r="F8248" s="562" t="s">
        <v>389</v>
      </c>
      <c r="G8248" s="526">
        <v>0</v>
      </c>
    </row>
    <row r="8249" spans="3:7" x14ac:dyDescent="0.25">
      <c r="C8249" s="525">
        <v>45569</v>
      </c>
      <c r="D8249" s="563" t="s">
        <v>436</v>
      </c>
      <c r="E8249" s="562" t="s">
        <v>161</v>
      </c>
      <c r="F8249" s="562" t="s">
        <v>389</v>
      </c>
      <c r="G8249" s="524">
        <v>0</v>
      </c>
    </row>
    <row r="8250" spans="3:7" x14ac:dyDescent="0.25">
      <c r="C8250" s="525">
        <v>45569</v>
      </c>
      <c r="D8250" s="549" t="s">
        <v>261</v>
      </c>
      <c r="E8250" s="562" t="s">
        <v>161</v>
      </c>
      <c r="F8250" s="562" t="s">
        <v>458</v>
      </c>
      <c r="G8250" s="526">
        <v>0</v>
      </c>
    </row>
    <row r="8251" spans="3:7" x14ac:dyDescent="0.25">
      <c r="C8251" s="525">
        <v>45569</v>
      </c>
      <c r="D8251" s="534" t="s">
        <v>487</v>
      </c>
      <c r="E8251" s="562" t="s">
        <v>276</v>
      </c>
      <c r="F8251" s="562" t="s">
        <v>481</v>
      </c>
      <c r="G8251" s="524">
        <v>0</v>
      </c>
    </row>
    <row r="8252" spans="3:7" x14ac:dyDescent="0.25">
      <c r="C8252" s="525">
        <v>45569</v>
      </c>
      <c r="D8252" s="533" t="s">
        <v>488</v>
      </c>
      <c r="E8252" s="562" t="s">
        <v>276</v>
      </c>
      <c r="F8252" s="562" t="s">
        <v>481</v>
      </c>
      <c r="G8252" s="526">
        <v>0</v>
      </c>
    </row>
    <row r="8253" spans="3:7" x14ac:dyDescent="0.25">
      <c r="C8253" s="525">
        <v>45569</v>
      </c>
      <c r="D8253" s="534" t="s">
        <v>489</v>
      </c>
      <c r="E8253" s="562" t="s">
        <v>276</v>
      </c>
      <c r="F8253" s="562" t="s">
        <v>481</v>
      </c>
      <c r="G8253" s="524">
        <v>0</v>
      </c>
    </row>
    <row r="8254" spans="3:7" x14ac:dyDescent="0.25">
      <c r="C8254" s="525">
        <v>45569</v>
      </c>
      <c r="D8254" s="533" t="s">
        <v>490</v>
      </c>
      <c r="E8254" s="562" t="s">
        <v>276</v>
      </c>
      <c r="F8254" s="562" t="s">
        <v>481</v>
      </c>
      <c r="G8254" s="526">
        <v>0</v>
      </c>
    </row>
    <row r="8255" spans="3:7" x14ac:dyDescent="0.25">
      <c r="C8255" s="525">
        <v>45569</v>
      </c>
      <c r="D8255" s="534" t="s">
        <v>491</v>
      </c>
      <c r="E8255" s="541" t="s">
        <v>104</v>
      </c>
      <c r="F8255" s="541" t="s">
        <v>481</v>
      </c>
      <c r="G8255" s="524">
        <v>0</v>
      </c>
    </row>
    <row r="8256" spans="3:7" x14ac:dyDescent="0.25">
      <c r="C8256" s="525">
        <v>45569</v>
      </c>
      <c r="D8256" s="533" t="s">
        <v>526</v>
      </c>
      <c r="E8256" s="542" t="s">
        <v>276</v>
      </c>
      <c r="F8256" s="541" t="s">
        <v>481</v>
      </c>
      <c r="G8256" s="526">
        <v>0</v>
      </c>
    </row>
    <row r="8257" spans="3:7" x14ac:dyDescent="0.25">
      <c r="C8257" s="525">
        <v>45569</v>
      </c>
      <c r="D8257" s="534" t="s">
        <v>364</v>
      </c>
      <c r="E8257" s="542" t="s">
        <v>520</v>
      </c>
      <c r="F8257" s="542" t="s">
        <v>389</v>
      </c>
      <c r="G8257" s="524">
        <v>0</v>
      </c>
    </row>
    <row r="8258" spans="3:7" x14ac:dyDescent="0.25">
      <c r="C8258" s="525">
        <v>45569</v>
      </c>
      <c r="D8258" s="533" t="s">
        <v>536</v>
      </c>
      <c r="E8258" s="531" t="s">
        <v>104</v>
      </c>
      <c r="F8258" s="531" t="s">
        <v>521</v>
      </c>
      <c r="G8258" s="526">
        <v>0</v>
      </c>
    </row>
    <row r="8259" spans="3:7" x14ac:dyDescent="0.25">
      <c r="C8259" s="525">
        <v>45569</v>
      </c>
      <c r="D8259" s="534" t="s">
        <v>524</v>
      </c>
      <c r="E8259" s="269" t="s">
        <v>520</v>
      </c>
      <c r="F8259" s="269" t="s">
        <v>521</v>
      </c>
      <c r="G8259" s="524">
        <v>0</v>
      </c>
    </row>
    <row r="8260" spans="3:7" x14ac:dyDescent="0.25">
      <c r="C8260" s="617">
        <v>45570</v>
      </c>
      <c r="D8260" s="614" t="s">
        <v>127</v>
      </c>
      <c r="E8260" s="613" t="s">
        <v>99</v>
      </c>
      <c r="F8260" s="613" t="s">
        <v>341</v>
      </c>
      <c r="G8260" s="610">
        <v>178</v>
      </c>
    </row>
    <row r="8261" spans="3:7" x14ac:dyDescent="0.25">
      <c r="C8261" s="617">
        <v>45570</v>
      </c>
      <c r="D8261" s="614" t="s">
        <v>297</v>
      </c>
      <c r="E8261" s="613" t="s">
        <v>99</v>
      </c>
      <c r="F8261" s="613" t="s">
        <v>342</v>
      </c>
      <c r="G8261" s="610">
        <v>459</v>
      </c>
    </row>
    <row r="8262" spans="3:7" x14ac:dyDescent="0.25">
      <c r="C8262" s="617">
        <v>45570</v>
      </c>
      <c r="D8262" s="614" t="s">
        <v>88</v>
      </c>
      <c r="E8262" s="613" t="s">
        <v>89</v>
      </c>
      <c r="F8262" s="613" t="s">
        <v>343</v>
      </c>
      <c r="G8262" s="610">
        <v>0</v>
      </c>
    </row>
    <row r="8263" spans="3:7" x14ac:dyDescent="0.25">
      <c r="C8263" s="617">
        <v>45570</v>
      </c>
      <c r="D8263" s="614" t="s">
        <v>301</v>
      </c>
      <c r="E8263" s="613" t="s">
        <v>89</v>
      </c>
      <c r="F8263" s="613" t="s">
        <v>344</v>
      </c>
      <c r="G8263" s="610">
        <v>0</v>
      </c>
    </row>
    <row r="8264" spans="3:7" x14ac:dyDescent="0.25">
      <c r="C8264" s="617">
        <v>45570</v>
      </c>
      <c r="D8264" s="614" t="s">
        <v>120</v>
      </c>
      <c r="E8264" s="613" t="s">
        <v>133</v>
      </c>
      <c r="F8264" s="613" t="s">
        <v>345</v>
      </c>
      <c r="G8264" s="610">
        <v>75</v>
      </c>
    </row>
    <row r="8265" spans="3:7" x14ac:dyDescent="0.25">
      <c r="C8265" s="617">
        <v>45570</v>
      </c>
      <c r="D8265" s="614" t="s">
        <v>122</v>
      </c>
      <c r="E8265" s="613" t="s">
        <v>123</v>
      </c>
      <c r="F8265" s="613" t="s">
        <v>346</v>
      </c>
      <c r="G8265" s="610">
        <v>76</v>
      </c>
    </row>
    <row r="8266" spans="3:7" x14ac:dyDescent="0.25">
      <c r="C8266" s="617">
        <v>45570</v>
      </c>
      <c r="D8266" s="614" t="s">
        <v>356</v>
      </c>
      <c r="E8266" s="613" t="s">
        <v>368</v>
      </c>
      <c r="F8266" s="613" t="s">
        <v>129</v>
      </c>
      <c r="G8266" s="610">
        <v>0</v>
      </c>
    </row>
    <row r="8267" spans="3:7" x14ac:dyDescent="0.25">
      <c r="C8267" s="617">
        <v>45570</v>
      </c>
      <c r="D8267" s="614" t="s">
        <v>460</v>
      </c>
      <c r="E8267" s="613" t="s">
        <v>123</v>
      </c>
      <c r="F8267" s="613" t="s">
        <v>346</v>
      </c>
      <c r="G8267" s="610">
        <v>0</v>
      </c>
    </row>
    <row r="8268" spans="3:7" x14ac:dyDescent="0.25">
      <c r="C8268" s="617">
        <v>45570</v>
      </c>
      <c r="D8268" s="614" t="s">
        <v>119</v>
      </c>
      <c r="E8268" s="613" t="s">
        <v>108</v>
      </c>
      <c r="F8268" s="613" t="s">
        <v>347</v>
      </c>
      <c r="G8268" s="610">
        <v>0</v>
      </c>
    </row>
    <row r="8269" spans="3:7" x14ac:dyDescent="0.25">
      <c r="C8269" s="617">
        <v>45570</v>
      </c>
      <c r="D8269" s="614" t="s">
        <v>110</v>
      </c>
      <c r="E8269" s="613" t="s">
        <v>108</v>
      </c>
      <c r="F8269" s="613" t="s">
        <v>348</v>
      </c>
      <c r="G8269" s="610">
        <v>0</v>
      </c>
    </row>
    <row r="8270" spans="3:7" x14ac:dyDescent="0.25">
      <c r="C8270" s="617">
        <v>45570</v>
      </c>
      <c r="D8270" s="614" t="s">
        <v>107</v>
      </c>
      <c r="E8270" s="613" t="s">
        <v>108</v>
      </c>
      <c r="F8270" s="613" t="s">
        <v>349</v>
      </c>
      <c r="G8270" s="610">
        <v>87</v>
      </c>
    </row>
    <row r="8271" spans="3:7" x14ac:dyDescent="0.25">
      <c r="C8271" s="617">
        <v>45570</v>
      </c>
      <c r="D8271" s="614" t="s">
        <v>285</v>
      </c>
      <c r="E8271" s="613" t="s">
        <v>108</v>
      </c>
      <c r="F8271" s="613" t="s">
        <v>348</v>
      </c>
      <c r="G8271" s="610">
        <v>96</v>
      </c>
    </row>
    <row r="8272" spans="3:7" x14ac:dyDescent="0.25">
      <c r="C8272" s="617">
        <v>45570</v>
      </c>
      <c r="D8272" s="614" t="s">
        <v>380</v>
      </c>
      <c r="E8272" s="613" t="s">
        <v>108</v>
      </c>
      <c r="F8272" s="613">
        <v>0</v>
      </c>
      <c r="G8272" s="610">
        <v>0</v>
      </c>
    </row>
    <row r="8273" spans="3:7" x14ac:dyDescent="0.25">
      <c r="C8273" s="617">
        <v>45570</v>
      </c>
      <c r="D8273" s="614" t="s">
        <v>381</v>
      </c>
      <c r="E8273" s="613" t="s">
        <v>108</v>
      </c>
      <c r="F8273" s="613">
        <v>0</v>
      </c>
      <c r="G8273" s="610">
        <v>71</v>
      </c>
    </row>
    <row r="8274" spans="3:7" x14ac:dyDescent="0.25">
      <c r="C8274" s="617">
        <v>45570</v>
      </c>
      <c r="D8274" s="614" t="s">
        <v>91</v>
      </c>
      <c r="E8274" s="613" t="s">
        <v>92</v>
      </c>
      <c r="F8274" s="613" t="s">
        <v>350</v>
      </c>
      <c r="G8274" s="610">
        <v>0</v>
      </c>
    </row>
    <row r="8275" spans="3:7" x14ac:dyDescent="0.25">
      <c r="C8275" s="617">
        <v>45570</v>
      </c>
      <c r="D8275" s="614" t="s">
        <v>94</v>
      </c>
      <c r="E8275" s="613" t="s">
        <v>92</v>
      </c>
      <c r="F8275" s="613" t="s">
        <v>351</v>
      </c>
      <c r="G8275" s="610">
        <v>0</v>
      </c>
    </row>
    <row r="8276" spans="3:7" x14ac:dyDescent="0.25">
      <c r="C8276" s="617">
        <v>45570</v>
      </c>
      <c r="D8276" s="614" t="s">
        <v>117</v>
      </c>
      <c r="E8276" s="613" t="s">
        <v>92</v>
      </c>
      <c r="F8276" s="613" t="s">
        <v>352</v>
      </c>
      <c r="G8276" s="610">
        <v>0</v>
      </c>
    </row>
    <row r="8277" spans="3:7" x14ac:dyDescent="0.25">
      <c r="C8277" s="617">
        <v>45570</v>
      </c>
      <c r="D8277" s="614" t="s">
        <v>130</v>
      </c>
      <c r="E8277" s="613" t="s">
        <v>97</v>
      </c>
      <c r="F8277" s="613" t="s">
        <v>353</v>
      </c>
      <c r="G8277" s="610">
        <v>0</v>
      </c>
    </row>
    <row r="8278" spans="3:7" x14ac:dyDescent="0.25">
      <c r="C8278" s="617">
        <v>45570</v>
      </c>
      <c r="D8278" s="614" t="s">
        <v>96</v>
      </c>
      <c r="E8278" s="613" t="s">
        <v>97</v>
      </c>
      <c r="F8278" s="613" t="s">
        <v>354</v>
      </c>
      <c r="G8278" s="610">
        <v>113</v>
      </c>
    </row>
    <row r="8279" spans="3:7" x14ac:dyDescent="0.25">
      <c r="C8279" s="617">
        <v>45570</v>
      </c>
      <c r="D8279" s="614" t="s">
        <v>114</v>
      </c>
      <c r="E8279" s="613" t="s">
        <v>115</v>
      </c>
      <c r="F8279" s="613" t="s">
        <v>355</v>
      </c>
      <c r="G8279" s="610">
        <v>0</v>
      </c>
    </row>
    <row r="8280" spans="3:7" x14ac:dyDescent="0.25">
      <c r="C8280" s="617">
        <v>45570</v>
      </c>
      <c r="D8280" s="611" t="s">
        <v>399</v>
      </c>
      <c r="E8280" s="613" t="s">
        <v>329</v>
      </c>
      <c r="F8280" s="613" t="s">
        <v>400</v>
      </c>
      <c r="G8280" s="610">
        <v>0</v>
      </c>
    </row>
    <row r="8281" spans="3:7" x14ac:dyDescent="0.25">
      <c r="C8281" s="617">
        <v>45570</v>
      </c>
      <c r="D8281" s="614" t="s">
        <v>158</v>
      </c>
      <c r="E8281" s="613" t="s">
        <v>138</v>
      </c>
      <c r="F8281" s="613" t="s">
        <v>151</v>
      </c>
      <c r="G8281" s="610">
        <v>0</v>
      </c>
    </row>
    <row r="8282" spans="3:7" x14ac:dyDescent="0.25">
      <c r="C8282" s="617">
        <v>45570</v>
      </c>
      <c r="D8282" s="614" t="s">
        <v>144</v>
      </c>
      <c r="E8282" s="613" t="s">
        <v>271</v>
      </c>
      <c r="F8282" s="613" t="s">
        <v>145</v>
      </c>
      <c r="G8282" s="610">
        <v>139</v>
      </c>
    </row>
    <row r="8283" spans="3:7" x14ac:dyDescent="0.25">
      <c r="C8283" s="617">
        <v>45570</v>
      </c>
      <c r="D8283" s="614" t="s">
        <v>146</v>
      </c>
      <c r="E8283" s="613" t="s">
        <v>271</v>
      </c>
      <c r="F8283" s="613" t="s">
        <v>145</v>
      </c>
      <c r="G8283" s="610">
        <v>142</v>
      </c>
    </row>
    <row r="8284" spans="3:7" x14ac:dyDescent="0.25">
      <c r="C8284" s="617">
        <v>45570</v>
      </c>
      <c r="D8284" s="614" t="s">
        <v>147</v>
      </c>
      <c r="E8284" s="613" t="s">
        <v>272</v>
      </c>
      <c r="F8284" s="613" t="s">
        <v>148</v>
      </c>
      <c r="G8284" s="610">
        <v>352</v>
      </c>
    </row>
    <row r="8285" spans="3:7" x14ac:dyDescent="0.25">
      <c r="C8285" s="617">
        <v>45570</v>
      </c>
      <c r="D8285" s="614" t="s">
        <v>162</v>
      </c>
      <c r="E8285" s="613" t="s">
        <v>138</v>
      </c>
      <c r="F8285" s="613" t="s">
        <v>64</v>
      </c>
      <c r="G8285" s="610">
        <v>202</v>
      </c>
    </row>
    <row r="8286" spans="3:7" x14ac:dyDescent="0.25">
      <c r="C8286" s="617">
        <v>45570</v>
      </c>
      <c r="D8286" s="614" t="s">
        <v>398</v>
      </c>
      <c r="E8286" s="613" t="s">
        <v>99</v>
      </c>
      <c r="F8286" s="613" t="s">
        <v>389</v>
      </c>
      <c r="G8286" s="610">
        <v>240</v>
      </c>
    </row>
    <row r="8287" spans="3:7" x14ac:dyDescent="0.25">
      <c r="C8287" s="617">
        <v>45570</v>
      </c>
      <c r="D8287" s="614" t="s">
        <v>149</v>
      </c>
      <c r="E8287" s="613" t="s">
        <v>273</v>
      </c>
      <c r="F8287" s="613" t="s">
        <v>63</v>
      </c>
      <c r="G8287" s="610">
        <v>0</v>
      </c>
    </row>
    <row r="8288" spans="3:7" x14ac:dyDescent="0.25">
      <c r="C8288" s="617">
        <v>45570</v>
      </c>
      <c r="D8288" s="614" t="s">
        <v>150</v>
      </c>
      <c r="E8288" s="613" t="s">
        <v>92</v>
      </c>
      <c r="F8288" s="613" t="s">
        <v>63</v>
      </c>
      <c r="G8288" s="610">
        <v>0</v>
      </c>
    </row>
    <row r="8289" spans="3:7" x14ac:dyDescent="0.25">
      <c r="C8289" s="617">
        <v>45570</v>
      </c>
      <c r="D8289" s="614" t="s">
        <v>152</v>
      </c>
      <c r="E8289" s="613" t="s">
        <v>92</v>
      </c>
      <c r="F8289" s="613" t="s">
        <v>63</v>
      </c>
      <c r="G8289" s="610">
        <v>0</v>
      </c>
    </row>
    <row r="8290" spans="3:7" x14ac:dyDescent="0.25">
      <c r="C8290" s="617">
        <v>45570</v>
      </c>
      <c r="D8290" s="614" t="s">
        <v>153</v>
      </c>
      <c r="E8290" s="613" t="s">
        <v>92</v>
      </c>
      <c r="F8290" s="613" t="s">
        <v>63</v>
      </c>
      <c r="G8290" s="610">
        <v>0</v>
      </c>
    </row>
    <row r="8291" spans="3:7" x14ac:dyDescent="0.25">
      <c r="C8291" s="617">
        <v>45570</v>
      </c>
      <c r="D8291" s="614" t="s">
        <v>137</v>
      </c>
      <c r="E8291" s="613" t="s">
        <v>138</v>
      </c>
      <c r="F8291" s="613" t="s">
        <v>2</v>
      </c>
      <c r="G8291" s="610">
        <v>399</v>
      </c>
    </row>
    <row r="8292" spans="3:7" x14ac:dyDescent="0.25">
      <c r="C8292" s="617">
        <v>45570</v>
      </c>
      <c r="D8292" s="614" t="s">
        <v>139</v>
      </c>
      <c r="E8292" s="613" t="s">
        <v>138</v>
      </c>
      <c r="F8292" s="613" t="s">
        <v>2</v>
      </c>
      <c r="G8292" s="610">
        <v>366</v>
      </c>
    </row>
    <row r="8293" spans="3:7" x14ac:dyDescent="0.25">
      <c r="C8293" s="617">
        <v>45570</v>
      </c>
      <c r="D8293" s="614" t="s">
        <v>141</v>
      </c>
      <c r="E8293" s="613" t="s">
        <v>92</v>
      </c>
      <c r="F8293" s="613" t="s">
        <v>2</v>
      </c>
      <c r="G8293" s="610">
        <v>265</v>
      </c>
    </row>
    <row r="8294" spans="3:7" x14ac:dyDescent="0.25">
      <c r="C8294" s="617">
        <v>45570</v>
      </c>
      <c r="D8294" s="614" t="s">
        <v>142</v>
      </c>
      <c r="E8294" s="613" t="s">
        <v>92</v>
      </c>
      <c r="F8294" s="613" t="s">
        <v>2</v>
      </c>
      <c r="G8294" s="610">
        <v>194</v>
      </c>
    </row>
    <row r="8295" spans="3:7" x14ac:dyDescent="0.25">
      <c r="C8295" s="617">
        <v>45570</v>
      </c>
      <c r="D8295" s="614" t="s">
        <v>143</v>
      </c>
      <c r="E8295" s="613" t="s">
        <v>92</v>
      </c>
      <c r="F8295" s="613" t="s">
        <v>2</v>
      </c>
      <c r="G8295" s="610">
        <v>0</v>
      </c>
    </row>
    <row r="8296" spans="3:7" x14ac:dyDescent="0.25">
      <c r="C8296" s="617">
        <v>45570</v>
      </c>
      <c r="D8296" s="614" t="s">
        <v>136</v>
      </c>
      <c r="E8296" s="613" t="s">
        <v>99</v>
      </c>
      <c r="F8296" s="613" t="s">
        <v>2</v>
      </c>
      <c r="G8296" s="610">
        <v>527</v>
      </c>
    </row>
    <row r="8297" spans="3:7" x14ac:dyDescent="0.25">
      <c r="C8297" s="617">
        <v>45570</v>
      </c>
      <c r="D8297" s="614" t="s">
        <v>286</v>
      </c>
      <c r="E8297" s="613" t="s">
        <v>99</v>
      </c>
      <c r="F8297" s="613" t="s">
        <v>2</v>
      </c>
      <c r="G8297" s="610">
        <v>0</v>
      </c>
    </row>
    <row r="8298" spans="3:7" x14ac:dyDescent="0.25">
      <c r="C8298" s="617">
        <v>45570</v>
      </c>
      <c r="D8298" s="614" t="s">
        <v>155</v>
      </c>
      <c r="E8298" s="613" t="s">
        <v>104</v>
      </c>
      <c r="F8298" s="613" t="s">
        <v>62</v>
      </c>
      <c r="G8298" s="610">
        <v>166</v>
      </c>
    </row>
    <row r="8299" spans="3:7" x14ac:dyDescent="0.25">
      <c r="C8299" s="617">
        <v>45570</v>
      </c>
      <c r="D8299" s="614" t="s">
        <v>156</v>
      </c>
      <c r="E8299" s="613" t="s">
        <v>92</v>
      </c>
      <c r="F8299" s="613" t="s">
        <v>62</v>
      </c>
      <c r="G8299" s="610">
        <v>150</v>
      </c>
    </row>
    <row r="8300" spans="3:7" x14ac:dyDescent="0.25">
      <c r="C8300" s="617">
        <v>45570</v>
      </c>
      <c r="D8300" s="614" t="s">
        <v>157</v>
      </c>
      <c r="E8300" s="613" t="s">
        <v>92</v>
      </c>
      <c r="F8300" s="613" t="s">
        <v>62</v>
      </c>
      <c r="G8300" s="610">
        <v>116</v>
      </c>
    </row>
    <row r="8301" spans="3:7" x14ac:dyDescent="0.25">
      <c r="C8301" s="617">
        <v>45570</v>
      </c>
      <c r="D8301" s="614" t="s">
        <v>302</v>
      </c>
      <c r="E8301" s="613" t="s">
        <v>92</v>
      </c>
      <c r="F8301" s="613" t="s">
        <v>62</v>
      </c>
      <c r="G8301" s="610">
        <v>0</v>
      </c>
    </row>
    <row r="8302" spans="3:7" x14ac:dyDescent="0.25">
      <c r="C8302" s="617">
        <v>45570</v>
      </c>
      <c r="D8302" s="614" t="s">
        <v>266</v>
      </c>
      <c r="E8302" s="613" t="s">
        <v>92</v>
      </c>
      <c r="F8302" s="613" t="s">
        <v>2</v>
      </c>
      <c r="G8302" s="610">
        <v>0</v>
      </c>
    </row>
    <row r="8303" spans="3:7" x14ac:dyDescent="0.25">
      <c r="C8303" s="617">
        <v>45570</v>
      </c>
      <c r="D8303" s="614" t="s">
        <v>267</v>
      </c>
      <c r="E8303" s="613" t="s">
        <v>92</v>
      </c>
      <c r="F8303" s="613" t="s">
        <v>2</v>
      </c>
      <c r="G8303" s="610">
        <v>137</v>
      </c>
    </row>
    <row r="8304" spans="3:7" x14ac:dyDescent="0.25">
      <c r="C8304" s="617">
        <v>45570</v>
      </c>
      <c r="D8304" s="614" t="s">
        <v>258</v>
      </c>
      <c r="E8304" s="613" t="s">
        <v>92</v>
      </c>
      <c r="F8304" s="613" t="s">
        <v>2</v>
      </c>
      <c r="G8304" s="610">
        <v>0</v>
      </c>
    </row>
    <row r="8305" spans="3:7" x14ac:dyDescent="0.25">
      <c r="C8305" s="617">
        <v>45570</v>
      </c>
      <c r="D8305" s="614" t="s">
        <v>179</v>
      </c>
      <c r="E8305" s="613" t="s">
        <v>161</v>
      </c>
      <c r="F8305" s="613" t="s">
        <v>8</v>
      </c>
      <c r="G8305" s="610">
        <v>6</v>
      </c>
    </row>
    <row r="8306" spans="3:7" x14ac:dyDescent="0.25">
      <c r="C8306" s="617">
        <v>45570</v>
      </c>
      <c r="D8306" s="614" t="s">
        <v>164</v>
      </c>
      <c r="E8306" s="613" t="s">
        <v>165</v>
      </c>
      <c r="F8306" s="613" t="s">
        <v>166</v>
      </c>
      <c r="G8306" s="610">
        <v>220</v>
      </c>
    </row>
    <row r="8307" spans="3:7" x14ac:dyDescent="0.25">
      <c r="C8307" s="617">
        <v>45570</v>
      </c>
      <c r="D8307" s="614" t="s">
        <v>168</v>
      </c>
      <c r="E8307" s="613" t="s">
        <v>169</v>
      </c>
      <c r="F8307" s="613" t="s">
        <v>166</v>
      </c>
      <c r="G8307" s="610">
        <v>0</v>
      </c>
    </row>
    <row r="8308" spans="3:7" x14ac:dyDescent="0.25">
      <c r="C8308" s="617">
        <v>45570</v>
      </c>
      <c r="D8308" s="614" t="s">
        <v>171</v>
      </c>
      <c r="E8308" s="613" t="s">
        <v>169</v>
      </c>
      <c r="F8308" s="613" t="s">
        <v>166</v>
      </c>
      <c r="G8308" s="610">
        <v>0</v>
      </c>
    </row>
    <row r="8309" spans="3:7" x14ac:dyDescent="0.25">
      <c r="C8309" s="617">
        <v>45570</v>
      </c>
      <c r="D8309" s="614" t="s">
        <v>172</v>
      </c>
      <c r="E8309" s="613" t="s">
        <v>104</v>
      </c>
      <c r="F8309" s="613" t="s">
        <v>166</v>
      </c>
      <c r="G8309" s="610">
        <v>115</v>
      </c>
    </row>
    <row r="8310" spans="3:7" x14ac:dyDescent="0.25">
      <c r="C8310" s="617">
        <v>45570</v>
      </c>
      <c r="D8310" s="614" t="s">
        <v>173</v>
      </c>
      <c r="E8310" s="613" t="s">
        <v>161</v>
      </c>
      <c r="F8310" s="613" t="s">
        <v>166</v>
      </c>
      <c r="G8310" s="610">
        <v>0</v>
      </c>
    </row>
    <row r="8311" spans="3:7" x14ac:dyDescent="0.25">
      <c r="C8311" s="617">
        <v>45570</v>
      </c>
      <c r="D8311" s="614" t="s">
        <v>174</v>
      </c>
      <c r="E8311" s="613" t="s">
        <v>175</v>
      </c>
      <c r="F8311" s="613" t="s">
        <v>166</v>
      </c>
      <c r="G8311" s="610">
        <v>0</v>
      </c>
    </row>
    <row r="8312" spans="3:7" x14ac:dyDescent="0.25">
      <c r="C8312" s="617">
        <v>45570</v>
      </c>
      <c r="D8312" s="614" t="s">
        <v>176</v>
      </c>
      <c r="E8312" s="613" t="s">
        <v>99</v>
      </c>
      <c r="F8312" s="613" t="s">
        <v>166</v>
      </c>
      <c r="G8312" s="610">
        <v>0</v>
      </c>
    </row>
    <row r="8313" spans="3:7" x14ac:dyDescent="0.25">
      <c r="C8313" s="617">
        <v>45570</v>
      </c>
      <c r="D8313" s="614" t="s">
        <v>177</v>
      </c>
      <c r="E8313" s="613" t="s">
        <v>178</v>
      </c>
      <c r="F8313" s="613" t="s">
        <v>166</v>
      </c>
      <c r="G8313" s="610">
        <v>0</v>
      </c>
    </row>
    <row r="8314" spans="3:7" x14ac:dyDescent="0.25">
      <c r="C8314" s="617">
        <v>45570</v>
      </c>
      <c r="D8314" s="614" t="s">
        <v>270</v>
      </c>
      <c r="E8314" s="613" t="s">
        <v>178</v>
      </c>
      <c r="F8314" s="613" t="s">
        <v>166</v>
      </c>
      <c r="G8314" s="610">
        <v>0</v>
      </c>
    </row>
    <row r="8315" spans="3:7" x14ac:dyDescent="0.25">
      <c r="C8315" s="617">
        <v>45570</v>
      </c>
      <c r="D8315" s="614" t="s">
        <v>268</v>
      </c>
      <c r="E8315" s="613" t="s">
        <v>276</v>
      </c>
      <c r="F8315" s="613" t="s">
        <v>166</v>
      </c>
      <c r="G8315" s="610">
        <v>0</v>
      </c>
    </row>
    <row r="8316" spans="3:7" x14ac:dyDescent="0.25">
      <c r="C8316" s="617">
        <v>45570</v>
      </c>
      <c r="D8316" s="614" t="s">
        <v>260</v>
      </c>
      <c r="E8316" s="613" t="s">
        <v>161</v>
      </c>
      <c r="F8316" s="613" t="s">
        <v>166</v>
      </c>
      <c r="G8316" s="610">
        <v>0</v>
      </c>
    </row>
    <row r="8317" spans="3:7" x14ac:dyDescent="0.25">
      <c r="C8317" s="617">
        <v>45570</v>
      </c>
      <c r="D8317" s="614" t="s">
        <v>284</v>
      </c>
      <c r="E8317" s="613" t="s">
        <v>178</v>
      </c>
      <c r="F8317" s="613" t="s">
        <v>166</v>
      </c>
      <c r="G8317" s="610">
        <v>252</v>
      </c>
    </row>
    <row r="8318" spans="3:7" x14ac:dyDescent="0.25">
      <c r="C8318" s="617">
        <v>45570</v>
      </c>
      <c r="D8318" s="614" t="s">
        <v>359</v>
      </c>
      <c r="E8318" s="613" t="s">
        <v>178</v>
      </c>
      <c r="F8318" s="613" t="s">
        <v>166</v>
      </c>
      <c r="G8318" s="610">
        <v>0</v>
      </c>
    </row>
    <row r="8319" spans="3:7" x14ac:dyDescent="0.25">
      <c r="C8319" s="617">
        <v>45570</v>
      </c>
      <c r="D8319" s="614" t="s">
        <v>361</v>
      </c>
      <c r="E8319" s="613" t="s">
        <v>104</v>
      </c>
      <c r="F8319" s="613" t="s">
        <v>166</v>
      </c>
      <c r="G8319" s="610">
        <v>0</v>
      </c>
    </row>
    <row r="8320" spans="3:7" x14ac:dyDescent="0.25">
      <c r="C8320" s="617">
        <v>45570</v>
      </c>
      <c r="D8320" s="614" t="s">
        <v>393</v>
      </c>
      <c r="E8320" s="613" t="s">
        <v>394</v>
      </c>
      <c r="F8320" s="613" t="s">
        <v>391</v>
      </c>
      <c r="G8320" s="610">
        <v>0</v>
      </c>
    </row>
    <row r="8321" spans="3:7" x14ac:dyDescent="0.25">
      <c r="C8321" s="617">
        <v>45570</v>
      </c>
      <c r="D8321" s="614" t="s">
        <v>387</v>
      </c>
      <c r="E8321" s="613" t="s">
        <v>276</v>
      </c>
      <c r="F8321" s="613" t="s">
        <v>389</v>
      </c>
      <c r="G8321" s="610">
        <v>144</v>
      </c>
    </row>
    <row r="8322" spans="3:7" x14ac:dyDescent="0.25">
      <c r="C8322" s="617">
        <v>45570</v>
      </c>
      <c r="D8322" s="614" t="s">
        <v>388</v>
      </c>
      <c r="E8322" s="613" t="s">
        <v>276</v>
      </c>
      <c r="F8322" s="613" t="s">
        <v>389</v>
      </c>
      <c r="G8322" s="610">
        <v>0</v>
      </c>
    </row>
    <row r="8323" spans="3:7" x14ac:dyDescent="0.25">
      <c r="C8323" s="617">
        <v>45570</v>
      </c>
      <c r="D8323" s="614" t="s">
        <v>505</v>
      </c>
      <c r="E8323" s="613"/>
      <c r="F8323" s="613"/>
      <c r="G8323" s="610">
        <v>272</v>
      </c>
    </row>
    <row r="8324" spans="3:7" x14ac:dyDescent="0.25">
      <c r="C8324" s="617">
        <v>45570</v>
      </c>
      <c r="D8324" s="614" t="s">
        <v>397</v>
      </c>
      <c r="E8324" s="613" t="s">
        <v>104</v>
      </c>
      <c r="F8324" s="613" t="s">
        <v>389</v>
      </c>
      <c r="G8324" s="610">
        <v>210</v>
      </c>
    </row>
    <row r="8325" spans="3:7" x14ac:dyDescent="0.25">
      <c r="C8325" s="617">
        <v>45570</v>
      </c>
      <c r="D8325" s="614" t="s">
        <v>435</v>
      </c>
      <c r="E8325" s="613" t="s">
        <v>99</v>
      </c>
      <c r="F8325" s="613" t="s">
        <v>389</v>
      </c>
      <c r="G8325" s="610">
        <v>150</v>
      </c>
    </row>
    <row r="8326" spans="3:7" x14ac:dyDescent="0.25">
      <c r="C8326" s="617">
        <v>45570</v>
      </c>
      <c r="D8326" s="614" t="s">
        <v>436</v>
      </c>
      <c r="E8326" s="613" t="s">
        <v>161</v>
      </c>
      <c r="F8326" s="613" t="s">
        <v>389</v>
      </c>
      <c r="G8326" s="610">
        <v>0</v>
      </c>
    </row>
    <row r="8327" spans="3:7" x14ac:dyDescent="0.25">
      <c r="C8327" s="617">
        <v>45570</v>
      </c>
      <c r="D8327" s="616" t="s">
        <v>261</v>
      </c>
      <c r="E8327" s="613" t="s">
        <v>161</v>
      </c>
      <c r="F8327" s="613" t="s">
        <v>458</v>
      </c>
      <c r="G8327" s="610">
        <v>0</v>
      </c>
    </row>
    <row r="8328" spans="3:7" x14ac:dyDescent="0.25">
      <c r="C8328" s="617">
        <v>45570</v>
      </c>
      <c r="D8328" s="612" t="s">
        <v>487</v>
      </c>
      <c r="E8328" s="613" t="s">
        <v>276</v>
      </c>
      <c r="F8328" s="613" t="s">
        <v>481</v>
      </c>
      <c r="G8328" s="610">
        <v>169</v>
      </c>
    </row>
    <row r="8329" spans="3:7" x14ac:dyDescent="0.25">
      <c r="C8329" s="617">
        <v>45570</v>
      </c>
      <c r="D8329" s="612" t="s">
        <v>488</v>
      </c>
      <c r="E8329" s="613" t="s">
        <v>276</v>
      </c>
      <c r="F8329" s="613" t="s">
        <v>481</v>
      </c>
      <c r="G8329" s="610">
        <v>190</v>
      </c>
    </row>
    <row r="8330" spans="3:7" x14ac:dyDescent="0.25">
      <c r="C8330" s="617">
        <v>45570</v>
      </c>
      <c r="D8330" s="612" t="s">
        <v>489</v>
      </c>
      <c r="E8330" s="613" t="s">
        <v>276</v>
      </c>
      <c r="F8330" s="613" t="s">
        <v>481</v>
      </c>
      <c r="G8330" s="610">
        <v>0</v>
      </c>
    </row>
    <row r="8331" spans="3:7" x14ac:dyDescent="0.25">
      <c r="C8331" s="617">
        <v>45570</v>
      </c>
      <c r="D8331" s="612" t="s">
        <v>490</v>
      </c>
      <c r="E8331" s="613" t="s">
        <v>276</v>
      </c>
      <c r="F8331" s="613" t="s">
        <v>481</v>
      </c>
      <c r="G8331" s="610">
        <v>280</v>
      </c>
    </row>
    <row r="8332" spans="3:7" x14ac:dyDescent="0.25">
      <c r="C8332" s="617">
        <v>45570</v>
      </c>
      <c r="D8332" s="612" t="s">
        <v>491</v>
      </c>
      <c r="E8332" s="615" t="s">
        <v>104</v>
      </c>
      <c r="F8332" s="615" t="s">
        <v>481</v>
      </c>
      <c r="G8332" s="610">
        <v>143</v>
      </c>
    </row>
    <row r="8333" spans="3:7" x14ac:dyDescent="0.25">
      <c r="C8333" s="617">
        <v>45570</v>
      </c>
      <c r="D8333" s="612" t="s">
        <v>526</v>
      </c>
      <c r="E8333" s="620" t="s">
        <v>276</v>
      </c>
      <c r="F8333" s="615" t="s">
        <v>481</v>
      </c>
      <c r="G8333" s="610">
        <v>0</v>
      </c>
    </row>
    <row r="8334" spans="3:7" x14ac:dyDescent="0.25">
      <c r="C8334" s="617">
        <v>45570</v>
      </c>
      <c r="D8334" s="612" t="s">
        <v>364</v>
      </c>
      <c r="E8334" s="620" t="s">
        <v>520</v>
      </c>
      <c r="F8334" s="620" t="s">
        <v>389</v>
      </c>
      <c r="G8334" s="610">
        <v>0</v>
      </c>
    </row>
    <row r="8335" spans="3:7" x14ac:dyDescent="0.25">
      <c r="C8335" s="617">
        <v>45570</v>
      </c>
      <c r="D8335" s="612" t="s">
        <v>536</v>
      </c>
      <c r="E8335" s="618" t="s">
        <v>104</v>
      </c>
      <c r="F8335" s="618" t="s">
        <v>521</v>
      </c>
      <c r="G8335" s="610">
        <v>0</v>
      </c>
    </row>
    <row r="8336" spans="3:7" x14ac:dyDescent="0.25">
      <c r="C8336" s="617">
        <v>45570</v>
      </c>
      <c r="D8336" s="612" t="s">
        <v>550</v>
      </c>
      <c r="E8336" s="618" t="s">
        <v>520</v>
      </c>
      <c r="F8336" s="618" t="s">
        <v>521</v>
      </c>
      <c r="G8336" s="610">
        <v>70</v>
      </c>
    </row>
    <row r="8337" spans="3:7" x14ac:dyDescent="0.25">
      <c r="C8337" s="617">
        <v>45571</v>
      </c>
      <c r="D8337" s="614" t="s">
        <v>127</v>
      </c>
      <c r="E8337" s="613" t="s">
        <v>99</v>
      </c>
      <c r="F8337" s="613" t="s">
        <v>341</v>
      </c>
      <c r="G8337" s="608">
        <v>181</v>
      </c>
    </row>
    <row r="8338" spans="3:7" x14ac:dyDescent="0.25">
      <c r="C8338" s="617">
        <v>45571</v>
      </c>
      <c r="D8338" s="614" t="s">
        <v>297</v>
      </c>
      <c r="E8338" s="613" t="s">
        <v>99</v>
      </c>
      <c r="F8338" s="613" t="s">
        <v>342</v>
      </c>
      <c r="G8338" s="608">
        <v>0</v>
      </c>
    </row>
    <row r="8339" spans="3:7" x14ac:dyDescent="0.25">
      <c r="C8339" s="617">
        <v>45571</v>
      </c>
      <c r="D8339" s="614" t="s">
        <v>88</v>
      </c>
      <c r="E8339" s="613" t="s">
        <v>89</v>
      </c>
      <c r="F8339" s="613" t="s">
        <v>343</v>
      </c>
      <c r="G8339" s="608">
        <v>0</v>
      </c>
    </row>
    <row r="8340" spans="3:7" x14ac:dyDescent="0.25">
      <c r="C8340" s="617">
        <v>45571</v>
      </c>
      <c r="D8340" s="614" t="s">
        <v>301</v>
      </c>
      <c r="E8340" s="613" t="s">
        <v>89</v>
      </c>
      <c r="F8340" s="613" t="s">
        <v>344</v>
      </c>
      <c r="G8340" s="608">
        <v>0</v>
      </c>
    </row>
    <row r="8341" spans="3:7" x14ac:dyDescent="0.25">
      <c r="C8341" s="617">
        <v>45571</v>
      </c>
      <c r="D8341" s="614" t="s">
        <v>120</v>
      </c>
      <c r="E8341" s="613" t="s">
        <v>133</v>
      </c>
      <c r="F8341" s="613" t="s">
        <v>345</v>
      </c>
      <c r="G8341" s="608">
        <v>73</v>
      </c>
    </row>
    <row r="8342" spans="3:7" x14ac:dyDescent="0.25">
      <c r="C8342" s="617">
        <v>45571</v>
      </c>
      <c r="D8342" s="614" t="s">
        <v>122</v>
      </c>
      <c r="E8342" s="613" t="s">
        <v>123</v>
      </c>
      <c r="F8342" s="613" t="s">
        <v>346</v>
      </c>
      <c r="G8342" s="608">
        <v>75</v>
      </c>
    </row>
    <row r="8343" spans="3:7" x14ac:dyDescent="0.25">
      <c r="C8343" s="617">
        <v>45571</v>
      </c>
      <c r="D8343" s="614" t="s">
        <v>356</v>
      </c>
      <c r="E8343" s="613" t="s">
        <v>368</v>
      </c>
      <c r="F8343" s="613" t="s">
        <v>129</v>
      </c>
      <c r="G8343" s="608">
        <v>54</v>
      </c>
    </row>
    <row r="8344" spans="3:7" x14ac:dyDescent="0.25">
      <c r="C8344" s="617">
        <v>45571</v>
      </c>
      <c r="D8344" s="614" t="s">
        <v>460</v>
      </c>
      <c r="E8344" s="613" t="s">
        <v>123</v>
      </c>
      <c r="F8344" s="613" t="s">
        <v>346</v>
      </c>
      <c r="G8344" s="608">
        <v>0</v>
      </c>
    </row>
    <row r="8345" spans="3:7" x14ac:dyDescent="0.25">
      <c r="C8345" s="617">
        <v>45571</v>
      </c>
      <c r="D8345" s="614" t="s">
        <v>119</v>
      </c>
      <c r="E8345" s="613" t="s">
        <v>108</v>
      </c>
      <c r="F8345" s="613" t="s">
        <v>347</v>
      </c>
      <c r="G8345" s="608">
        <v>0</v>
      </c>
    </row>
    <row r="8346" spans="3:7" x14ac:dyDescent="0.25">
      <c r="C8346" s="617">
        <v>45571</v>
      </c>
      <c r="D8346" s="614" t="s">
        <v>110</v>
      </c>
      <c r="E8346" s="613" t="s">
        <v>108</v>
      </c>
      <c r="F8346" s="613" t="s">
        <v>348</v>
      </c>
      <c r="G8346" s="608">
        <v>85</v>
      </c>
    </row>
    <row r="8347" spans="3:7" x14ac:dyDescent="0.25">
      <c r="C8347" s="617">
        <v>45571</v>
      </c>
      <c r="D8347" s="614" t="s">
        <v>107</v>
      </c>
      <c r="E8347" s="613" t="s">
        <v>108</v>
      </c>
      <c r="F8347" s="613" t="s">
        <v>349</v>
      </c>
      <c r="G8347" s="608">
        <v>0</v>
      </c>
    </row>
    <row r="8348" spans="3:7" x14ac:dyDescent="0.25">
      <c r="C8348" s="617">
        <v>45571</v>
      </c>
      <c r="D8348" s="614" t="s">
        <v>285</v>
      </c>
      <c r="E8348" s="613" t="s">
        <v>108</v>
      </c>
      <c r="F8348" s="613" t="s">
        <v>348</v>
      </c>
      <c r="G8348" s="608">
        <v>0</v>
      </c>
    </row>
    <row r="8349" spans="3:7" x14ac:dyDescent="0.25">
      <c r="C8349" s="617">
        <v>45571</v>
      </c>
      <c r="D8349" s="614" t="s">
        <v>380</v>
      </c>
      <c r="E8349" s="613" t="s">
        <v>108</v>
      </c>
      <c r="F8349" s="613">
        <v>0</v>
      </c>
      <c r="G8349" s="608">
        <v>0</v>
      </c>
    </row>
    <row r="8350" spans="3:7" x14ac:dyDescent="0.25">
      <c r="C8350" s="617">
        <v>45571</v>
      </c>
      <c r="D8350" s="614" t="s">
        <v>381</v>
      </c>
      <c r="E8350" s="613" t="s">
        <v>108</v>
      </c>
      <c r="F8350" s="613">
        <v>0</v>
      </c>
      <c r="G8350" s="608">
        <v>144</v>
      </c>
    </row>
    <row r="8351" spans="3:7" x14ac:dyDescent="0.25">
      <c r="C8351" s="617">
        <v>45571</v>
      </c>
      <c r="D8351" s="614" t="s">
        <v>91</v>
      </c>
      <c r="E8351" s="613" t="s">
        <v>92</v>
      </c>
      <c r="F8351" s="613" t="s">
        <v>350</v>
      </c>
      <c r="G8351" s="608">
        <v>0</v>
      </c>
    </row>
    <row r="8352" spans="3:7" x14ac:dyDescent="0.25">
      <c r="C8352" s="617">
        <v>45571</v>
      </c>
      <c r="D8352" s="614" t="s">
        <v>94</v>
      </c>
      <c r="E8352" s="613" t="s">
        <v>92</v>
      </c>
      <c r="F8352" s="613" t="s">
        <v>351</v>
      </c>
      <c r="G8352" s="608">
        <v>0</v>
      </c>
    </row>
    <row r="8353" spans="3:7" x14ac:dyDescent="0.25">
      <c r="C8353" s="617">
        <v>45571</v>
      </c>
      <c r="D8353" s="614" t="s">
        <v>117</v>
      </c>
      <c r="E8353" s="613" t="s">
        <v>92</v>
      </c>
      <c r="F8353" s="613" t="s">
        <v>352</v>
      </c>
      <c r="G8353" s="608">
        <v>0</v>
      </c>
    </row>
    <row r="8354" spans="3:7" x14ac:dyDescent="0.25">
      <c r="C8354" s="617">
        <v>45571</v>
      </c>
      <c r="D8354" s="614" t="s">
        <v>130</v>
      </c>
      <c r="E8354" s="613" t="s">
        <v>97</v>
      </c>
      <c r="F8354" s="613" t="s">
        <v>353</v>
      </c>
      <c r="G8354" s="608">
        <v>134</v>
      </c>
    </row>
    <row r="8355" spans="3:7" x14ac:dyDescent="0.25">
      <c r="C8355" s="617">
        <v>45571</v>
      </c>
      <c r="D8355" s="614" t="s">
        <v>96</v>
      </c>
      <c r="E8355" s="613" t="s">
        <v>97</v>
      </c>
      <c r="F8355" s="613" t="s">
        <v>354</v>
      </c>
      <c r="G8355" s="608">
        <v>86</v>
      </c>
    </row>
    <row r="8356" spans="3:7" x14ac:dyDescent="0.25">
      <c r="C8356" s="617">
        <v>45571</v>
      </c>
      <c r="D8356" s="614" t="s">
        <v>114</v>
      </c>
      <c r="E8356" s="613" t="s">
        <v>115</v>
      </c>
      <c r="F8356" s="613" t="s">
        <v>355</v>
      </c>
      <c r="G8356" s="608">
        <v>146</v>
      </c>
    </row>
    <row r="8357" spans="3:7" x14ac:dyDescent="0.25">
      <c r="C8357" s="617">
        <v>45571</v>
      </c>
      <c r="D8357" s="611" t="s">
        <v>399</v>
      </c>
      <c r="E8357" s="613" t="s">
        <v>329</v>
      </c>
      <c r="F8357" s="613" t="s">
        <v>400</v>
      </c>
      <c r="G8357" s="608">
        <v>149</v>
      </c>
    </row>
    <row r="8358" spans="3:7" x14ac:dyDescent="0.25">
      <c r="C8358" s="617">
        <v>45571</v>
      </c>
      <c r="D8358" s="614" t="s">
        <v>158</v>
      </c>
      <c r="E8358" s="613" t="s">
        <v>138</v>
      </c>
      <c r="F8358" s="613" t="s">
        <v>151</v>
      </c>
      <c r="G8358" s="608">
        <v>0</v>
      </c>
    </row>
    <row r="8359" spans="3:7" x14ac:dyDescent="0.25">
      <c r="C8359" s="617">
        <v>45571</v>
      </c>
      <c r="D8359" s="614" t="s">
        <v>144</v>
      </c>
      <c r="E8359" s="613" t="s">
        <v>271</v>
      </c>
      <c r="F8359" s="613" t="s">
        <v>145</v>
      </c>
      <c r="G8359" s="608">
        <v>0</v>
      </c>
    </row>
    <row r="8360" spans="3:7" x14ac:dyDescent="0.25">
      <c r="C8360" s="617">
        <v>45571</v>
      </c>
      <c r="D8360" s="614" t="s">
        <v>146</v>
      </c>
      <c r="E8360" s="613" t="s">
        <v>271</v>
      </c>
      <c r="F8360" s="613" t="s">
        <v>145</v>
      </c>
      <c r="G8360" s="608">
        <v>0</v>
      </c>
    </row>
    <row r="8361" spans="3:7" x14ac:dyDescent="0.25">
      <c r="C8361" s="617">
        <v>45571</v>
      </c>
      <c r="D8361" s="614" t="s">
        <v>147</v>
      </c>
      <c r="E8361" s="613" t="s">
        <v>272</v>
      </c>
      <c r="F8361" s="613" t="s">
        <v>148</v>
      </c>
      <c r="G8361" s="608">
        <v>0</v>
      </c>
    </row>
    <row r="8362" spans="3:7" x14ac:dyDescent="0.25">
      <c r="C8362" s="617">
        <v>45571</v>
      </c>
      <c r="D8362" s="614" t="s">
        <v>162</v>
      </c>
      <c r="E8362" s="613" t="s">
        <v>138</v>
      </c>
      <c r="F8362" s="613" t="s">
        <v>64</v>
      </c>
      <c r="G8362" s="608">
        <v>0</v>
      </c>
    </row>
    <row r="8363" spans="3:7" x14ac:dyDescent="0.25">
      <c r="C8363" s="617">
        <v>45571</v>
      </c>
      <c r="D8363" s="614" t="s">
        <v>398</v>
      </c>
      <c r="E8363" s="613" t="s">
        <v>99</v>
      </c>
      <c r="F8363" s="613" t="s">
        <v>389</v>
      </c>
      <c r="G8363" s="608">
        <v>0</v>
      </c>
    </row>
    <row r="8364" spans="3:7" x14ac:dyDescent="0.25">
      <c r="C8364" s="617">
        <v>45571</v>
      </c>
      <c r="D8364" s="614" t="s">
        <v>149</v>
      </c>
      <c r="E8364" s="613" t="s">
        <v>273</v>
      </c>
      <c r="F8364" s="613" t="s">
        <v>63</v>
      </c>
      <c r="G8364" s="608">
        <v>0</v>
      </c>
    </row>
    <row r="8365" spans="3:7" x14ac:dyDescent="0.25">
      <c r="C8365" s="617">
        <v>45571</v>
      </c>
      <c r="D8365" s="614" t="s">
        <v>150</v>
      </c>
      <c r="E8365" s="613" t="s">
        <v>92</v>
      </c>
      <c r="F8365" s="613" t="s">
        <v>63</v>
      </c>
      <c r="G8365" s="608">
        <v>150</v>
      </c>
    </row>
    <row r="8366" spans="3:7" x14ac:dyDescent="0.25">
      <c r="C8366" s="617">
        <v>45571</v>
      </c>
      <c r="D8366" s="614" t="s">
        <v>152</v>
      </c>
      <c r="E8366" s="613" t="s">
        <v>92</v>
      </c>
      <c r="F8366" s="613" t="s">
        <v>63</v>
      </c>
      <c r="G8366" s="608">
        <v>32</v>
      </c>
    </row>
    <row r="8367" spans="3:7" x14ac:dyDescent="0.25">
      <c r="C8367" s="617">
        <v>45571</v>
      </c>
      <c r="D8367" s="614" t="s">
        <v>153</v>
      </c>
      <c r="E8367" s="613" t="s">
        <v>92</v>
      </c>
      <c r="F8367" s="613" t="s">
        <v>63</v>
      </c>
      <c r="G8367" s="608">
        <v>0</v>
      </c>
    </row>
    <row r="8368" spans="3:7" x14ac:dyDescent="0.25">
      <c r="C8368" s="617">
        <v>45571</v>
      </c>
      <c r="D8368" s="614" t="s">
        <v>137</v>
      </c>
      <c r="E8368" s="613" t="s">
        <v>138</v>
      </c>
      <c r="F8368" s="613" t="s">
        <v>2</v>
      </c>
      <c r="G8368" s="608">
        <v>249</v>
      </c>
    </row>
    <row r="8369" spans="3:7" x14ac:dyDescent="0.25">
      <c r="C8369" s="617">
        <v>45571</v>
      </c>
      <c r="D8369" s="614" t="s">
        <v>139</v>
      </c>
      <c r="E8369" s="613" t="s">
        <v>138</v>
      </c>
      <c r="F8369" s="613" t="s">
        <v>2</v>
      </c>
      <c r="G8369" s="608">
        <v>305</v>
      </c>
    </row>
    <row r="8370" spans="3:7" x14ac:dyDescent="0.25">
      <c r="C8370" s="617">
        <v>45571</v>
      </c>
      <c r="D8370" s="614" t="s">
        <v>141</v>
      </c>
      <c r="E8370" s="613" t="s">
        <v>92</v>
      </c>
      <c r="F8370" s="613" t="s">
        <v>2</v>
      </c>
      <c r="G8370" s="608">
        <v>0</v>
      </c>
    </row>
    <row r="8371" spans="3:7" x14ac:dyDescent="0.25">
      <c r="C8371" s="617">
        <v>45571</v>
      </c>
      <c r="D8371" s="614" t="s">
        <v>142</v>
      </c>
      <c r="E8371" s="613" t="s">
        <v>92</v>
      </c>
      <c r="F8371" s="613" t="s">
        <v>2</v>
      </c>
      <c r="G8371" s="608">
        <v>0</v>
      </c>
    </row>
    <row r="8372" spans="3:7" x14ac:dyDescent="0.25">
      <c r="C8372" s="617">
        <v>45571</v>
      </c>
      <c r="D8372" s="614" t="s">
        <v>143</v>
      </c>
      <c r="E8372" s="613" t="s">
        <v>92</v>
      </c>
      <c r="F8372" s="613" t="s">
        <v>2</v>
      </c>
      <c r="G8372" s="608">
        <v>0</v>
      </c>
    </row>
    <row r="8373" spans="3:7" x14ac:dyDescent="0.25">
      <c r="C8373" s="617">
        <v>45571</v>
      </c>
      <c r="D8373" s="614" t="s">
        <v>136</v>
      </c>
      <c r="E8373" s="613" t="s">
        <v>99</v>
      </c>
      <c r="F8373" s="613" t="s">
        <v>2</v>
      </c>
      <c r="G8373" s="608">
        <v>323</v>
      </c>
    </row>
    <row r="8374" spans="3:7" x14ac:dyDescent="0.25">
      <c r="C8374" s="617">
        <v>45571</v>
      </c>
      <c r="D8374" s="614" t="s">
        <v>286</v>
      </c>
      <c r="E8374" s="613" t="s">
        <v>99</v>
      </c>
      <c r="F8374" s="613" t="s">
        <v>2</v>
      </c>
      <c r="G8374" s="608">
        <v>0</v>
      </c>
    </row>
    <row r="8375" spans="3:7" x14ac:dyDescent="0.25">
      <c r="C8375" s="617">
        <v>45571</v>
      </c>
      <c r="D8375" s="614" t="s">
        <v>155</v>
      </c>
      <c r="E8375" s="613" t="s">
        <v>104</v>
      </c>
      <c r="F8375" s="613" t="s">
        <v>62</v>
      </c>
      <c r="G8375" s="608">
        <v>0</v>
      </c>
    </row>
    <row r="8376" spans="3:7" x14ac:dyDescent="0.25">
      <c r="C8376" s="617">
        <v>45571</v>
      </c>
      <c r="D8376" s="614" t="s">
        <v>156</v>
      </c>
      <c r="E8376" s="613" t="s">
        <v>92</v>
      </c>
      <c r="F8376" s="613" t="s">
        <v>62</v>
      </c>
      <c r="G8376" s="608">
        <v>0</v>
      </c>
    </row>
    <row r="8377" spans="3:7" x14ac:dyDescent="0.25">
      <c r="C8377" s="617">
        <v>45571</v>
      </c>
      <c r="D8377" s="614" t="s">
        <v>157</v>
      </c>
      <c r="E8377" s="613" t="s">
        <v>92</v>
      </c>
      <c r="F8377" s="613" t="s">
        <v>62</v>
      </c>
      <c r="G8377" s="608">
        <v>0</v>
      </c>
    </row>
    <row r="8378" spans="3:7" x14ac:dyDescent="0.25">
      <c r="C8378" s="617">
        <v>45571</v>
      </c>
      <c r="D8378" s="614" t="s">
        <v>302</v>
      </c>
      <c r="E8378" s="613" t="s">
        <v>92</v>
      </c>
      <c r="F8378" s="613" t="s">
        <v>62</v>
      </c>
      <c r="G8378" s="608">
        <v>0</v>
      </c>
    </row>
    <row r="8379" spans="3:7" x14ac:dyDescent="0.25">
      <c r="C8379" s="617">
        <v>45571</v>
      </c>
      <c r="D8379" s="614" t="s">
        <v>266</v>
      </c>
      <c r="E8379" s="613" t="s">
        <v>92</v>
      </c>
      <c r="F8379" s="613" t="s">
        <v>2</v>
      </c>
      <c r="G8379" s="608">
        <v>210</v>
      </c>
    </row>
    <row r="8380" spans="3:7" x14ac:dyDescent="0.25">
      <c r="C8380" s="617">
        <v>45571</v>
      </c>
      <c r="D8380" s="614" t="s">
        <v>267</v>
      </c>
      <c r="E8380" s="613" t="s">
        <v>92</v>
      </c>
      <c r="F8380" s="613" t="s">
        <v>2</v>
      </c>
      <c r="G8380" s="608">
        <v>0</v>
      </c>
    </row>
    <row r="8381" spans="3:7" x14ac:dyDescent="0.25">
      <c r="C8381" s="617">
        <v>45571</v>
      </c>
      <c r="D8381" s="614" t="s">
        <v>258</v>
      </c>
      <c r="E8381" s="613" t="s">
        <v>92</v>
      </c>
      <c r="F8381" s="613" t="s">
        <v>2</v>
      </c>
      <c r="G8381" s="608">
        <v>190</v>
      </c>
    </row>
    <row r="8382" spans="3:7" x14ac:dyDescent="0.25">
      <c r="C8382" s="617">
        <v>45571</v>
      </c>
      <c r="D8382" s="614" t="s">
        <v>179</v>
      </c>
      <c r="E8382" s="613" t="s">
        <v>161</v>
      </c>
      <c r="F8382" s="613" t="s">
        <v>8</v>
      </c>
      <c r="G8382" s="608">
        <v>0</v>
      </c>
    </row>
    <row r="8383" spans="3:7" x14ac:dyDescent="0.25">
      <c r="C8383" s="617">
        <v>45571</v>
      </c>
      <c r="D8383" s="614" t="s">
        <v>164</v>
      </c>
      <c r="E8383" s="613" t="s">
        <v>165</v>
      </c>
      <c r="F8383" s="613" t="s">
        <v>166</v>
      </c>
      <c r="G8383" s="608">
        <v>0</v>
      </c>
    </row>
    <row r="8384" spans="3:7" x14ac:dyDescent="0.25">
      <c r="C8384" s="617">
        <v>45571</v>
      </c>
      <c r="D8384" s="614" t="s">
        <v>168</v>
      </c>
      <c r="E8384" s="613" t="s">
        <v>169</v>
      </c>
      <c r="F8384" s="613" t="s">
        <v>166</v>
      </c>
      <c r="G8384" s="608">
        <v>40</v>
      </c>
    </row>
    <row r="8385" spans="3:7" x14ac:dyDescent="0.25">
      <c r="C8385" s="617">
        <v>45571</v>
      </c>
      <c r="D8385" s="614" t="s">
        <v>171</v>
      </c>
      <c r="E8385" s="613" t="s">
        <v>169</v>
      </c>
      <c r="F8385" s="613" t="s">
        <v>166</v>
      </c>
      <c r="G8385" s="608">
        <v>51</v>
      </c>
    </row>
    <row r="8386" spans="3:7" x14ac:dyDescent="0.25">
      <c r="C8386" s="617">
        <v>45571</v>
      </c>
      <c r="D8386" s="614" t="s">
        <v>172</v>
      </c>
      <c r="E8386" s="613" t="s">
        <v>104</v>
      </c>
      <c r="F8386" s="613" t="s">
        <v>166</v>
      </c>
      <c r="G8386" s="608">
        <v>200</v>
      </c>
    </row>
    <row r="8387" spans="3:7" x14ac:dyDescent="0.25">
      <c r="C8387" s="617">
        <v>45571</v>
      </c>
      <c r="D8387" s="614" t="s">
        <v>173</v>
      </c>
      <c r="E8387" s="613" t="s">
        <v>161</v>
      </c>
      <c r="F8387" s="613" t="s">
        <v>166</v>
      </c>
      <c r="G8387" s="608">
        <v>0</v>
      </c>
    </row>
    <row r="8388" spans="3:7" x14ac:dyDescent="0.25">
      <c r="C8388" s="617">
        <v>45571</v>
      </c>
      <c r="D8388" s="614" t="s">
        <v>174</v>
      </c>
      <c r="E8388" s="613" t="s">
        <v>175</v>
      </c>
      <c r="F8388" s="613" t="s">
        <v>166</v>
      </c>
      <c r="G8388" s="608">
        <v>0</v>
      </c>
    </row>
    <row r="8389" spans="3:7" x14ac:dyDescent="0.25">
      <c r="C8389" s="617">
        <v>45571</v>
      </c>
      <c r="D8389" s="614" t="s">
        <v>176</v>
      </c>
      <c r="E8389" s="613" t="s">
        <v>99</v>
      </c>
      <c r="F8389" s="613" t="s">
        <v>166</v>
      </c>
      <c r="G8389" s="608">
        <v>477</v>
      </c>
    </row>
    <row r="8390" spans="3:7" x14ac:dyDescent="0.25">
      <c r="C8390" s="617">
        <v>45571</v>
      </c>
      <c r="D8390" s="614" t="s">
        <v>177</v>
      </c>
      <c r="E8390" s="613" t="s">
        <v>178</v>
      </c>
      <c r="F8390" s="613" t="s">
        <v>166</v>
      </c>
      <c r="G8390" s="608">
        <v>0</v>
      </c>
    </row>
    <row r="8391" spans="3:7" x14ac:dyDescent="0.25">
      <c r="C8391" s="617">
        <v>45571</v>
      </c>
      <c r="D8391" s="614" t="s">
        <v>270</v>
      </c>
      <c r="E8391" s="613" t="s">
        <v>178</v>
      </c>
      <c r="F8391" s="613" t="s">
        <v>166</v>
      </c>
      <c r="G8391" s="608">
        <v>0</v>
      </c>
    </row>
    <row r="8392" spans="3:7" x14ac:dyDescent="0.25">
      <c r="C8392" s="617">
        <v>45571</v>
      </c>
      <c r="D8392" s="614" t="s">
        <v>268</v>
      </c>
      <c r="E8392" s="613" t="s">
        <v>276</v>
      </c>
      <c r="F8392" s="613" t="s">
        <v>166</v>
      </c>
      <c r="G8392" s="608">
        <v>0</v>
      </c>
    </row>
    <row r="8393" spans="3:7" x14ac:dyDescent="0.25">
      <c r="C8393" s="617">
        <v>45571</v>
      </c>
      <c r="D8393" s="614" t="s">
        <v>260</v>
      </c>
      <c r="E8393" s="613" t="s">
        <v>161</v>
      </c>
      <c r="F8393" s="613" t="s">
        <v>166</v>
      </c>
      <c r="G8393" s="608">
        <v>0</v>
      </c>
    </row>
    <row r="8394" spans="3:7" x14ac:dyDescent="0.25">
      <c r="C8394" s="617">
        <v>45571</v>
      </c>
      <c r="D8394" s="614" t="s">
        <v>284</v>
      </c>
      <c r="E8394" s="613" t="s">
        <v>178</v>
      </c>
      <c r="F8394" s="613" t="s">
        <v>166</v>
      </c>
      <c r="G8394" s="608">
        <v>189</v>
      </c>
    </row>
    <row r="8395" spans="3:7" x14ac:dyDescent="0.25">
      <c r="C8395" s="617">
        <v>45571</v>
      </c>
      <c r="D8395" s="614" t="s">
        <v>359</v>
      </c>
      <c r="E8395" s="613" t="s">
        <v>178</v>
      </c>
      <c r="F8395" s="613" t="s">
        <v>166</v>
      </c>
      <c r="G8395" s="608">
        <v>0</v>
      </c>
    </row>
    <row r="8396" spans="3:7" x14ac:dyDescent="0.25">
      <c r="C8396" s="617">
        <v>45571</v>
      </c>
      <c r="D8396" s="614" t="s">
        <v>361</v>
      </c>
      <c r="E8396" s="613" t="s">
        <v>104</v>
      </c>
      <c r="F8396" s="613" t="s">
        <v>166</v>
      </c>
      <c r="G8396" s="608">
        <v>0</v>
      </c>
    </row>
    <row r="8397" spans="3:7" x14ac:dyDescent="0.25">
      <c r="C8397" s="617">
        <v>45571</v>
      </c>
      <c r="D8397" s="614" t="s">
        <v>393</v>
      </c>
      <c r="E8397" s="613" t="s">
        <v>394</v>
      </c>
      <c r="F8397" s="613" t="s">
        <v>391</v>
      </c>
      <c r="G8397" s="608">
        <v>150</v>
      </c>
    </row>
    <row r="8398" spans="3:7" x14ac:dyDescent="0.25">
      <c r="C8398" s="617">
        <v>45571</v>
      </c>
      <c r="D8398" s="614" t="s">
        <v>387</v>
      </c>
      <c r="E8398" s="613" t="s">
        <v>276</v>
      </c>
      <c r="F8398" s="613" t="s">
        <v>389</v>
      </c>
      <c r="G8398" s="608">
        <v>0</v>
      </c>
    </row>
    <row r="8399" spans="3:7" x14ac:dyDescent="0.25">
      <c r="C8399" s="617">
        <v>45571</v>
      </c>
      <c r="D8399" s="614" t="s">
        <v>388</v>
      </c>
      <c r="E8399" s="613" t="s">
        <v>276</v>
      </c>
      <c r="F8399" s="613" t="s">
        <v>389</v>
      </c>
      <c r="G8399" s="608">
        <v>0</v>
      </c>
    </row>
    <row r="8400" spans="3:7" x14ac:dyDescent="0.25">
      <c r="C8400" s="617">
        <v>45571</v>
      </c>
      <c r="D8400" s="614" t="s">
        <v>505</v>
      </c>
      <c r="E8400" s="613"/>
      <c r="F8400" s="613"/>
      <c r="G8400" s="608">
        <v>0</v>
      </c>
    </row>
    <row r="8401" spans="3:7" x14ac:dyDescent="0.25">
      <c r="C8401" s="617">
        <v>45571</v>
      </c>
      <c r="D8401" s="614" t="s">
        <v>397</v>
      </c>
      <c r="E8401" s="613" t="s">
        <v>104</v>
      </c>
      <c r="F8401" s="613" t="s">
        <v>389</v>
      </c>
      <c r="G8401" s="608">
        <v>0</v>
      </c>
    </row>
    <row r="8402" spans="3:7" x14ac:dyDescent="0.25">
      <c r="C8402" s="617">
        <v>45571</v>
      </c>
      <c r="D8402" s="614" t="s">
        <v>435</v>
      </c>
      <c r="E8402" s="613" t="s">
        <v>99</v>
      </c>
      <c r="F8402" s="613" t="s">
        <v>389</v>
      </c>
      <c r="G8402" s="608">
        <v>0</v>
      </c>
    </row>
    <row r="8403" spans="3:7" x14ac:dyDescent="0.25">
      <c r="C8403" s="617">
        <v>45571</v>
      </c>
      <c r="D8403" s="614" t="s">
        <v>436</v>
      </c>
      <c r="E8403" s="613" t="s">
        <v>161</v>
      </c>
      <c r="F8403" s="613" t="s">
        <v>389</v>
      </c>
      <c r="G8403" s="608">
        <v>0</v>
      </c>
    </row>
    <row r="8404" spans="3:7" x14ac:dyDescent="0.25">
      <c r="C8404" s="617">
        <v>45571</v>
      </c>
      <c r="D8404" s="616" t="s">
        <v>261</v>
      </c>
      <c r="E8404" s="613" t="s">
        <v>161</v>
      </c>
      <c r="F8404" s="613" t="s">
        <v>458</v>
      </c>
      <c r="G8404" s="608">
        <v>0</v>
      </c>
    </row>
    <row r="8405" spans="3:7" x14ac:dyDescent="0.25">
      <c r="C8405" s="617">
        <v>45571</v>
      </c>
      <c r="D8405" s="619" t="s">
        <v>487</v>
      </c>
      <c r="E8405" s="613" t="s">
        <v>276</v>
      </c>
      <c r="F8405" s="613" t="s">
        <v>481</v>
      </c>
      <c r="G8405" s="608">
        <v>0</v>
      </c>
    </row>
    <row r="8406" spans="3:7" x14ac:dyDescent="0.25">
      <c r="C8406" s="617">
        <v>45571</v>
      </c>
      <c r="D8406" s="619" t="s">
        <v>488</v>
      </c>
      <c r="E8406" s="613" t="s">
        <v>276</v>
      </c>
      <c r="F8406" s="613" t="s">
        <v>481</v>
      </c>
      <c r="G8406" s="608">
        <v>0</v>
      </c>
    </row>
    <row r="8407" spans="3:7" x14ac:dyDescent="0.25">
      <c r="C8407" s="617">
        <v>45571</v>
      </c>
      <c r="D8407" s="619" t="s">
        <v>489</v>
      </c>
      <c r="E8407" s="613" t="s">
        <v>276</v>
      </c>
      <c r="F8407" s="613" t="s">
        <v>481</v>
      </c>
      <c r="G8407" s="608">
        <v>211</v>
      </c>
    </row>
    <row r="8408" spans="3:7" x14ac:dyDescent="0.25">
      <c r="C8408" s="617">
        <v>45571</v>
      </c>
      <c r="D8408" s="619" t="s">
        <v>490</v>
      </c>
      <c r="E8408" s="613" t="s">
        <v>276</v>
      </c>
      <c r="F8408" s="613" t="s">
        <v>481</v>
      </c>
      <c r="G8408" s="608">
        <v>0</v>
      </c>
    </row>
    <row r="8409" spans="3:7" x14ac:dyDescent="0.25">
      <c r="C8409" s="617">
        <v>45571</v>
      </c>
      <c r="D8409" s="619" t="s">
        <v>491</v>
      </c>
      <c r="E8409" s="615" t="s">
        <v>104</v>
      </c>
      <c r="F8409" s="615" t="s">
        <v>481</v>
      </c>
      <c r="G8409" s="608">
        <v>248</v>
      </c>
    </row>
    <row r="8410" spans="3:7" x14ac:dyDescent="0.25">
      <c r="C8410" s="617">
        <v>45571</v>
      </c>
      <c r="D8410" s="619" t="s">
        <v>526</v>
      </c>
      <c r="E8410" s="620" t="s">
        <v>276</v>
      </c>
      <c r="F8410" s="615" t="s">
        <v>481</v>
      </c>
      <c r="G8410" s="608">
        <v>52</v>
      </c>
    </row>
    <row r="8411" spans="3:7" x14ac:dyDescent="0.25">
      <c r="C8411" s="617">
        <v>45571</v>
      </c>
      <c r="D8411" s="619" t="s">
        <v>364</v>
      </c>
      <c r="E8411" s="620" t="s">
        <v>520</v>
      </c>
      <c r="F8411" s="620" t="s">
        <v>389</v>
      </c>
      <c r="G8411" s="608">
        <v>0</v>
      </c>
    </row>
    <row r="8412" spans="3:7" x14ac:dyDescent="0.25">
      <c r="C8412" s="617">
        <v>45571</v>
      </c>
      <c r="D8412" s="619" t="s">
        <v>536</v>
      </c>
      <c r="E8412" s="618" t="s">
        <v>104</v>
      </c>
      <c r="F8412" s="618" t="s">
        <v>521</v>
      </c>
      <c r="G8412" s="608">
        <v>0</v>
      </c>
    </row>
    <row r="8413" spans="3:7" x14ac:dyDescent="0.25">
      <c r="C8413" s="617">
        <v>45571</v>
      </c>
      <c r="D8413" s="619" t="s">
        <v>550</v>
      </c>
      <c r="E8413" s="618" t="s">
        <v>520</v>
      </c>
      <c r="F8413" s="618" t="s">
        <v>521</v>
      </c>
      <c r="G8413" s="610">
        <v>0</v>
      </c>
    </row>
    <row r="8414" spans="3:7" x14ac:dyDescent="0.25">
      <c r="C8414" s="617">
        <v>45572</v>
      </c>
      <c r="D8414" s="614" t="s">
        <v>127</v>
      </c>
      <c r="E8414" s="613" t="s">
        <v>99</v>
      </c>
      <c r="F8414" s="613" t="s">
        <v>341</v>
      </c>
      <c r="G8414" s="610">
        <v>0</v>
      </c>
    </row>
    <row r="8415" spans="3:7" x14ac:dyDescent="0.25">
      <c r="C8415" s="617">
        <v>45572</v>
      </c>
      <c r="D8415" s="614" t="s">
        <v>297</v>
      </c>
      <c r="E8415" s="613" t="s">
        <v>99</v>
      </c>
      <c r="F8415" s="613" t="s">
        <v>342</v>
      </c>
      <c r="G8415" s="610">
        <v>306</v>
      </c>
    </row>
    <row r="8416" spans="3:7" x14ac:dyDescent="0.25">
      <c r="C8416" s="617">
        <v>45572</v>
      </c>
      <c r="D8416" s="614" t="s">
        <v>88</v>
      </c>
      <c r="E8416" s="613" t="s">
        <v>89</v>
      </c>
      <c r="F8416" s="613" t="s">
        <v>343</v>
      </c>
      <c r="G8416" s="610">
        <v>0</v>
      </c>
    </row>
    <row r="8417" spans="3:7" x14ac:dyDescent="0.25">
      <c r="C8417" s="617">
        <v>45572</v>
      </c>
      <c r="D8417" s="614" t="s">
        <v>301</v>
      </c>
      <c r="E8417" s="613" t="s">
        <v>89</v>
      </c>
      <c r="F8417" s="613" t="s">
        <v>344</v>
      </c>
      <c r="G8417" s="610">
        <v>0</v>
      </c>
    </row>
    <row r="8418" spans="3:7" x14ac:dyDescent="0.25">
      <c r="C8418" s="617">
        <v>45572</v>
      </c>
      <c r="D8418" s="614" t="s">
        <v>120</v>
      </c>
      <c r="E8418" s="613" t="s">
        <v>133</v>
      </c>
      <c r="F8418" s="613" t="s">
        <v>345</v>
      </c>
      <c r="G8418" s="610">
        <v>43</v>
      </c>
    </row>
    <row r="8419" spans="3:7" x14ac:dyDescent="0.25">
      <c r="C8419" s="617">
        <v>45572</v>
      </c>
      <c r="D8419" s="614" t="s">
        <v>122</v>
      </c>
      <c r="E8419" s="613" t="s">
        <v>123</v>
      </c>
      <c r="F8419" s="613" t="s">
        <v>346</v>
      </c>
      <c r="G8419" s="610">
        <v>95</v>
      </c>
    </row>
    <row r="8420" spans="3:7" x14ac:dyDescent="0.25">
      <c r="C8420" s="617">
        <v>45572</v>
      </c>
      <c r="D8420" s="614" t="s">
        <v>356</v>
      </c>
      <c r="E8420" s="613" t="s">
        <v>368</v>
      </c>
      <c r="F8420" s="613" t="s">
        <v>129</v>
      </c>
      <c r="G8420" s="610">
        <v>46</v>
      </c>
    </row>
    <row r="8421" spans="3:7" x14ac:dyDescent="0.25">
      <c r="C8421" s="617">
        <v>45572</v>
      </c>
      <c r="D8421" s="614" t="s">
        <v>460</v>
      </c>
      <c r="E8421" s="613" t="s">
        <v>123</v>
      </c>
      <c r="F8421" s="613" t="s">
        <v>346</v>
      </c>
      <c r="G8421" s="610">
        <v>260</v>
      </c>
    </row>
    <row r="8422" spans="3:7" x14ac:dyDescent="0.25">
      <c r="C8422" s="617">
        <v>45572</v>
      </c>
      <c r="D8422" s="614" t="s">
        <v>119</v>
      </c>
      <c r="E8422" s="613" t="s">
        <v>108</v>
      </c>
      <c r="F8422" s="613" t="s">
        <v>347</v>
      </c>
      <c r="G8422" s="610">
        <v>0</v>
      </c>
    </row>
    <row r="8423" spans="3:7" x14ac:dyDescent="0.25">
      <c r="C8423" s="617">
        <v>45572</v>
      </c>
      <c r="D8423" s="614" t="s">
        <v>110</v>
      </c>
      <c r="E8423" s="613" t="s">
        <v>108</v>
      </c>
      <c r="F8423" s="613" t="s">
        <v>348</v>
      </c>
      <c r="G8423" s="610">
        <v>0</v>
      </c>
    </row>
    <row r="8424" spans="3:7" x14ac:dyDescent="0.25">
      <c r="C8424" s="617">
        <v>45572</v>
      </c>
      <c r="D8424" s="614" t="s">
        <v>107</v>
      </c>
      <c r="E8424" s="613" t="s">
        <v>108</v>
      </c>
      <c r="F8424" s="613" t="s">
        <v>349</v>
      </c>
      <c r="G8424" s="610">
        <v>0</v>
      </c>
    </row>
    <row r="8425" spans="3:7" x14ac:dyDescent="0.25">
      <c r="C8425" s="617">
        <v>45572</v>
      </c>
      <c r="D8425" s="614" t="s">
        <v>285</v>
      </c>
      <c r="E8425" s="613" t="s">
        <v>108</v>
      </c>
      <c r="F8425" s="613" t="s">
        <v>348</v>
      </c>
      <c r="G8425" s="610">
        <v>77</v>
      </c>
    </row>
    <row r="8426" spans="3:7" x14ac:dyDescent="0.25">
      <c r="C8426" s="617">
        <v>45572</v>
      </c>
      <c r="D8426" s="614" t="s">
        <v>380</v>
      </c>
      <c r="E8426" s="613" t="s">
        <v>108</v>
      </c>
      <c r="F8426" s="613">
        <v>0</v>
      </c>
      <c r="G8426" s="610">
        <v>0</v>
      </c>
    </row>
    <row r="8427" spans="3:7" x14ac:dyDescent="0.25">
      <c r="C8427" s="617">
        <v>45572</v>
      </c>
      <c r="D8427" s="614" t="s">
        <v>381</v>
      </c>
      <c r="E8427" s="613" t="s">
        <v>108</v>
      </c>
      <c r="F8427" s="613">
        <v>0</v>
      </c>
      <c r="G8427" s="610">
        <v>0</v>
      </c>
    </row>
    <row r="8428" spans="3:7" x14ac:dyDescent="0.25">
      <c r="C8428" s="617">
        <v>45572</v>
      </c>
      <c r="D8428" s="614" t="s">
        <v>91</v>
      </c>
      <c r="E8428" s="613" t="s">
        <v>92</v>
      </c>
      <c r="F8428" s="613" t="s">
        <v>350</v>
      </c>
      <c r="G8428" s="610">
        <v>0</v>
      </c>
    </row>
    <row r="8429" spans="3:7" x14ac:dyDescent="0.25">
      <c r="C8429" s="617">
        <v>45572</v>
      </c>
      <c r="D8429" s="614" t="s">
        <v>94</v>
      </c>
      <c r="E8429" s="613" t="s">
        <v>92</v>
      </c>
      <c r="F8429" s="613" t="s">
        <v>351</v>
      </c>
      <c r="G8429" s="610">
        <v>235</v>
      </c>
    </row>
    <row r="8430" spans="3:7" x14ac:dyDescent="0.25">
      <c r="C8430" s="617">
        <v>45572</v>
      </c>
      <c r="D8430" s="614" t="s">
        <v>117</v>
      </c>
      <c r="E8430" s="613" t="s">
        <v>92</v>
      </c>
      <c r="F8430" s="613" t="s">
        <v>352</v>
      </c>
      <c r="G8430" s="610">
        <v>0</v>
      </c>
    </row>
    <row r="8431" spans="3:7" x14ac:dyDescent="0.25">
      <c r="C8431" s="617">
        <v>45572</v>
      </c>
      <c r="D8431" s="614" t="s">
        <v>130</v>
      </c>
      <c r="E8431" s="613" t="s">
        <v>97</v>
      </c>
      <c r="F8431" s="613" t="s">
        <v>353</v>
      </c>
      <c r="G8431" s="610">
        <v>0</v>
      </c>
    </row>
    <row r="8432" spans="3:7" x14ac:dyDescent="0.25">
      <c r="C8432" s="617">
        <v>45572</v>
      </c>
      <c r="D8432" s="614" t="s">
        <v>96</v>
      </c>
      <c r="E8432" s="613" t="s">
        <v>97</v>
      </c>
      <c r="F8432" s="613" t="s">
        <v>354</v>
      </c>
      <c r="G8432" s="610">
        <v>31</v>
      </c>
    </row>
    <row r="8433" spans="3:7" x14ac:dyDescent="0.25">
      <c r="C8433" s="617">
        <v>45572</v>
      </c>
      <c r="D8433" s="614" t="s">
        <v>114</v>
      </c>
      <c r="E8433" s="613" t="s">
        <v>115</v>
      </c>
      <c r="F8433" s="613" t="s">
        <v>355</v>
      </c>
      <c r="G8433" s="610">
        <v>0</v>
      </c>
    </row>
    <row r="8434" spans="3:7" x14ac:dyDescent="0.25">
      <c r="C8434" s="617">
        <v>45572</v>
      </c>
      <c r="D8434" s="611" t="s">
        <v>399</v>
      </c>
      <c r="E8434" s="613" t="s">
        <v>329</v>
      </c>
      <c r="F8434" s="613" t="s">
        <v>400</v>
      </c>
      <c r="G8434" s="610">
        <v>0</v>
      </c>
    </row>
    <row r="8435" spans="3:7" x14ac:dyDescent="0.25">
      <c r="C8435" s="617">
        <v>45572</v>
      </c>
      <c r="D8435" s="614" t="s">
        <v>158</v>
      </c>
      <c r="E8435" s="613" t="s">
        <v>138</v>
      </c>
      <c r="F8435" s="613" t="s">
        <v>151</v>
      </c>
      <c r="G8435" s="610">
        <v>208</v>
      </c>
    </row>
    <row r="8436" spans="3:7" x14ac:dyDescent="0.25">
      <c r="C8436" s="617">
        <v>45572</v>
      </c>
      <c r="D8436" s="614" t="s">
        <v>144</v>
      </c>
      <c r="E8436" s="613" t="s">
        <v>271</v>
      </c>
      <c r="F8436" s="613" t="s">
        <v>145</v>
      </c>
      <c r="G8436" s="610">
        <v>0</v>
      </c>
    </row>
    <row r="8437" spans="3:7" x14ac:dyDescent="0.25">
      <c r="C8437" s="617">
        <v>45572</v>
      </c>
      <c r="D8437" s="614" t="s">
        <v>146</v>
      </c>
      <c r="E8437" s="613" t="s">
        <v>271</v>
      </c>
      <c r="F8437" s="613" t="s">
        <v>145</v>
      </c>
      <c r="G8437" s="610">
        <v>0</v>
      </c>
    </row>
    <row r="8438" spans="3:7" x14ac:dyDescent="0.25">
      <c r="C8438" s="617">
        <v>45572</v>
      </c>
      <c r="D8438" s="614" t="s">
        <v>147</v>
      </c>
      <c r="E8438" s="613" t="s">
        <v>272</v>
      </c>
      <c r="F8438" s="613" t="s">
        <v>148</v>
      </c>
      <c r="G8438" s="610">
        <v>369</v>
      </c>
    </row>
    <row r="8439" spans="3:7" x14ac:dyDescent="0.25">
      <c r="C8439" s="617">
        <v>45572</v>
      </c>
      <c r="D8439" s="614" t="s">
        <v>162</v>
      </c>
      <c r="E8439" s="613" t="s">
        <v>138</v>
      </c>
      <c r="F8439" s="613" t="s">
        <v>64</v>
      </c>
      <c r="G8439" s="610">
        <v>0</v>
      </c>
    </row>
    <row r="8440" spans="3:7" x14ac:dyDescent="0.25">
      <c r="C8440" s="617">
        <v>45572</v>
      </c>
      <c r="D8440" s="614" t="s">
        <v>398</v>
      </c>
      <c r="E8440" s="613" t="s">
        <v>99</v>
      </c>
      <c r="F8440" s="613" t="s">
        <v>389</v>
      </c>
      <c r="G8440" s="610">
        <v>219</v>
      </c>
    </row>
    <row r="8441" spans="3:7" x14ac:dyDescent="0.25">
      <c r="C8441" s="617">
        <v>45572</v>
      </c>
      <c r="D8441" s="614" t="s">
        <v>149</v>
      </c>
      <c r="E8441" s="613" t="s">
        <v>273</v>
      </c>
      <c r="F8441" s="613" t="s">
        <v>63</v>
      </c>
      <c r="G8441" s="610">
        <v>126</v>
      </c>
    </row>
    <row r="8442" spans="3:7" x14ac:dyDescent="0.25">
      <c r="C8442" s="617">
        <v>45572</v>
      </c>
      <c r="D8442" s="614" t="s">
        <v>150</v>
      </c>
      <c r="E8442" s="613" t="s">
        <v>92</v>
      </c>
      <c r="F8442" s="613" t="s">
        <v>63</v>
      </c>
      <c r="G8442" s="610">
        <v>0</v>
      </c>
    </row>
    <row r="8443" spans="3:7" x14ac:dyDescent="0.25">
      <c r="C8443" s="617">
        <v>45572</v>
      </c>
      <c r="D8443" s="614" t="s">
        <v>152</v>
      </c>
      <c r="E8443" s="613" t="s">
        <v>92</v>
      </c>
      <c r="F8443" s="613" t="s">
        <v>63</v>
      </c>
      <c r="G8443" s="610">
        <v>0</v>
      </c>
    </row>
    <row r="8444" spans="3:7" x14ac:dyDescent="0.25">
      <c r="C8444" s="617">
        <v>45572</v>
      </c>
      <c r="D8444" s="614" t="s">
        <v>153</v>
      </c>
      <c r="E8444" s="613" t="s">
        <v>92</v>
      </c>
      <c r="F8444" s="613" t="s">
        <v>63</v>
      </c>
      <c r="G8444" s="610">
        <v>0</v>
      </c>
    </row>
    <row r="8445" spans="3:7" x14ac:dyDescent="0.25">
      <c r="C8445" s="617">
        <v>45572</v>
      </c>
      <c r="D8445" s="614" t="s">
        <v>137</v>
      </c>
      <c r="E8445" s="613" t="s">
        <v>138</v>
      </c>
      <c r="F8445" s="613" t="s">
        <v>2</v>
      </c>
      <c r="G8445" s="610">
        <v>221</v>
      </c>
    </row>
    <row r="8446" spans="3:7" x14ac:dyDescent="0.25">
      <c r="C8446" s="617">
        <v>45572</v>
      </c>
      <c r="D8446" s="614" t="s">
        <v>139</v>
      </c>
      <c r="E8446" s="613" t="s">
        <v>138</v>
      </c>
      <c r="F8446" s="613" t="s">
        <v>2</v>
      </c>
      <c r="G8446" s="610">
        <v>234</v>
      </c>
    </row>
    <row r="8447" spans="3:7" x14ac:dyDescent="0.25">
      <c r="C8447" s="617">
        <v>45572</v>
      </c>
      <c r="D8447" s="614" t="s">
        <v>141</v>
      </c>
      <c r="E8447" s="613" t="s">
        <v>92</v>
      </c>
      <c r="F8447" s="613" t="s">
        <v>2</v>
      </c>
      <c r="G8447" s="610">
        <v>262</v>
      </c>
    </row>
    <row r="8448" spans="3:7" x14ac:dyDescent="0.25">
      <c r="C8448" s="617">
        <v>45572</v>
      </c>
      <c r="D8448" s="614" t="s">
        <v>142</v>
      </c>
      <c r="E8448" s="613" t="s">
        <v>92</v>
      </c>
      <c r="F8448" s="613" t="s">
        <v>2</v>
      </c>
      <c r="G8448" s="610">
        <v>197</v>
      </c>
    </row>
    <row r="8449" spans="3:7" x14ac:dyDescent="0.25">
      <c r="C8449" s="617">
        <v>45572</v>
      </c>
      <c r="D8449" s="614" t="s">
        <v>143</v>
      </c>
      <c r="E8449" s="613" t="s">
        <v>92</v>
      </c>
      <c r="F8449" s="613" t="s">
        <v>2</v>
      </c>
      <c r="G8449" s="610">
        <v>0</v>
      </c>
    </row>
    <row r="8450" spans="3:7" x14ac:dyDescent="0.25">
      <c r="C8450" s="617">
        <v>45572</v>
      </c>
      <c r="D8450" s="614" t="s">
        <v>136</v>
      </c>
      <c r="E8450" s="613" t="s">
        <v>99</v>
      </c>
      <c r="F8450" s="613" t="s">
        <v>2</v>
      </c>
      <c r="G8450" s="610">
        <v>286</v>
      </c>
    </row>
    <row r="8451" spans="3:7" x14ac:dyDescent="0.25">
      <c r="C8451" s="617">
        <v>45572</v>
      </c>
      <c r="D8451" s="614" t="s">
        <v>286</v>
      </c>
      <c r="E8451" s="613" t="s">
        <v>99</v>
      </c>
      <c r="F8451" s="613" t="s">
        <v>2</v>
      </c>
      <c r="G8451" s="610">
        <v>0</v>
      </c>
    </row>
    <row r="8452" spans="3:7" x14ac:dyDescent="0.25">
      <c r="C8452" s="617">
        <v>45572</v>
      </c>
      <c r="D8452" s="614" t="s">
        <v>155</v>
      </c>
      <c r="E8452" s="613" t="s">
        <v>104</v>
      </c>
      <c r="F8452" s="613" t="s">
        <v>62</v>
      </c>
      <c r="G8452" s="610">
        <v>108</v>
      </c>
    </row>
    <row r="8453" spans="3:7" x14ac:dyDescent="0.25">
      <c r="C8453" s="617">
        <v>45572</v>
      </c>
      <c r="D8453" s="614" t="s">
        <v>156</v>
      </c>
      <c r="E8453" s="613" t="s">
        <v>92</v>
      </c>
      <c r="F8453" s="613" t="s">
        <v>62</v>
      </c>
      <c r="G8453" s="610">
        <v>103</v>
      </c>
    </row>
    <row r="8454" spans="3:7" x14ac:dyDescent="0.25">
      <c r="C8454" s="617">
        <v>45572</v>
      </c>
      <c r="D8454" s="614" t="s">
        <v>157</v>
      </c>
      <c r="E8454" s="613" t="s">
        <v>92</v>
      </c>
      <c r="F8454" s="613" t="s">
        <v>62</v>
      </c>
      <c r="G8454" s="610">
        <v>102</v>
      </c>
    </row>
    <row r="8455" spans="3:7" x14ac:dyDescent="0.25">
      <c r="C8455" s="617">
        <v>45572</v>
      </c>
      <c r="D8455" s="614" t="s">
        <v>302</v>
      </c>
      <c r="E8455" s="613" t="s">
        <v>92</v>
      </c>
      <c r="F8455" s="613" t="s">
        <v>62</v>
      </c>
      <c r="G8455" s="610">
        <v>0</v>
      </c>
    </row>
    <row r="8456" spans="3:7" x14ac:dyDescent="0.25">
      <c r="C8456" s="617">
        <v>45572</v>
      </c>
      <c r="D8456" s="614" t="s">
        <v>266</v>
      </c>
      <c r="E8456" s="613" t="s">
        <v>92</v>
      </c>
      <c r="F8456" s="613" t="s">
        <v>2</v>
      </c>
      <c r="G8456" s="610">
        <v>0</v>
      </c>
    </row>
    <row r="8457" spans="3:7" x14ac:dyDescent="0.25">
      <c r="C8457" s="617">
        <v>45572</v>
      </c>
      <c r="D8457" s="614" t="s">
        <v>267</v>
      </c>
      <c r="E8457" s="613" t="s">
        <v>92</v>
      </c>
      <c r="F8457" s="613" t="s">
        <v>2</v>
      </c>
      <c r="G8457" s="610">
        <v>0</v>
      </c>
    </row>
    <row r="8458" spans="3:7" x14ac:dyDescent="0.25">
      <c r="C8458" s="617">
        <v>45572</v>
      </c>
      <c r="D8458" s="614" t="s">
        <v>258</v>
      </c>
      <c r="E8458" s="613" t="s">
        <v>92</v>
      </c>
      <c r="F8458" s="613" t="s">
        <v>2</v>
      </c>
      <c r="G8458" s="610">
        <v>0</v>
      </c>
    </row>
    <row r="8459" spans="3:7" x14ac:dyDescent="0.25">
      <c r="C8459" s="617">
        <v>45572</v>
      </c>
      <c r="D8459" s="614" t="s">
        <v>179</v>
      </c>
      <c r="E8459" s="613" t="s">
        <v>161</v>
      </c>
      <c r="F8459" s="613" t="s">
        <v>8</v>
      </c>
      <c r="G8459" s="610">
        <v>87</v>
      </c>
    </row>
    <row r="8460" spans="3:7" x14ac:dyDescent="0.25">
      <c r="C8460" s="617">
        <v>45572</v>
      </c>
      <c r="D8460" s="614" t="s">
        <v>164</v>
      </c>
      <c r="E8460" s="613" t="s">
        <v>165</v>
      </c>
      <c r="F8460" s="613" t="s">
        <v>166</v>
      </c>
      <c r="G8460" s="610">
        <v>262</v>
      </c>
    </row>
    <row r="8461" spans="3:7" x14ac:dyDescent="0.25">
      <c r="C8461" s="617">
        <v>45572</v>
      </c>
      <c r="D8461" s="614" t="s">
        <v>168</v>
      </c>
      <c r="E8461" s="613" t="s">
        <v>169</v>
      </c>
      <c r="F8461" s="613" t="s">
        <v>166</v>
      </c>
      <c r="G8461" s="610">
        <v>0</v>
      </c>
    </row>
    <row r="8462" spans="3:7" x14ac:dyDescent="0.25">
      <c r="C8462" s="617">
        <v>45572</v>
      </c>
      <c r="D8462" s="614" t="s">
        <v>171</v>
      </c>
      <c r="E8462" s="613" t="s">
        <v>169</v>
      </c>
      <c r="F8462" s="613" t="s">
        <v>166</v>
      </c>
      <c r="G8462" s="610">
        <v>0</v>
      </c>
    </row>
    <row r="8463" spans="3:7" x14ac:dyDescent="0.25">
      <c r="C8463" s="617">
        <v>45572</v>
      </c>
      <c r="D8463" s="614" t="s">
        <v>172</v>
      </c>
      <c r="E8463" s="613" t="s">
        <v>104</v>
      </c>
      <c r="F8463" s="613" t="s">
        <v>166</v>
      </c>
      <c r="G8463" s="610">
        <v>0</v>
      </c>
    </row>
    <row r="8464" spans="3:7" x14ac:dyDescent="0.25">
      <c r="C8464" s="617">
        <v>45572</v>
      </c>
      <c r="D8464" s="614" t="s">
        <v>173</v>
      </c>
      <c r="E8464" s="613" t="s">
        <v>161</v>
      </c>
      <c r="F8464" s="613" t="s">
        <v>166</v>
      </c>
      <c r="G8464" s="610">
        <v>0</v>
      </c>
    </row>
    <row r="8465" spans="3:7" x14ac:dyDescent="0.25">
      <c r="C8465" s="617">
        <v>45572</v>
      </c>
      <c r="D8465" s="614" t="s">
        <v>174</v>
      </c>
      <c r="E8465" s="613" t="s">
        <v>175</v>
      </c>
      <c r="F8465" s="613" t="s">
        <v>166</v>
      </c>
      <c r="G8465" s="610">
        <v>0</v>
      </c>
    </row>
    <row r="8466" spans="3:7" x14ac:dyDescent="0.25">
      <c r="C8466" s="617">
        <v>45572</v>
      </c>
      <c r="D8466" s="614" t="s">
        <v>176</v>
      </c>
      <c r="E8466" s="613" t="s">
        <v>99</v>
      </c>
      <c r="F8466" s="613" t="s">
        <v>166</v>
      </c>
      <c r="G8466" s="610">
        <v>0</v>
      </c>
    </row>
    <row r="8467" spans="3:7" x14ac:dyDescent="0.25">
      <c r="C8467" s="617">
        <v>45572</v>
      </c>
      <c r="D8467" s="614" t="s">
        <v>177</v>
      </c>
      <c r="E8467" s="613" t="s">
        <v>178</v>
      </c>
      <c r="F8467" s="613" t="s">
        <v>166</v>
      </c>
      <c r="G8467" s="610">
        <v>0</v>
      </c>
    </row>
    <row r="8468" spans="3:7" x14ac:dyDescent="0.25">
      <c r="C8468" s="617">
        <v>45572</v>
      </c>
      <c r="D8468" s="614" t="s">
        <v>270</v>
      </c>
      <c r="E8468" s="613" t="s">
        <v>178</v>
      </c>
      <c r="F8468" s="613" t="s">
        <v>166</v>
      </c>
      <c r="G8468" s="610">
        <v>0</v>
      </c>
    </row>
    <row r="8469" spans="3:7" x14ac:dyDescent="0.25">
      <c r="C8469" s="617">
        <v>45572</v>
      </c>
      <c r="D8469" s="614" t="s">
        <v>268</v>
      </c>
      <c r="E8469" s="613" t="s">
        <v>276</v>
      </c>
      <c r="F8469" s="613" t="s">
        <v>166</v>
      </c>
      <c r="G8469" s="610">
        <v>0</v>
      </c>
    </row>
    <row r="8470" spans="3:7" x14ac:dyDescent="0.25">
      <c r="C8470" s="617">
        <v>45572</v>
      </c>
      <c r="D8470" s="614" t="s">
        <v>260</v>
      </c>
      <c r="E8470" s="613" t="s">
        <v>161</v>
      </c>
      <c r="F8470" s="613" t="s">
        <v>166</v>
      </c>
      <c r="G8470" s="610">
        <v>0</v>
      </c>
    </row>
    <row r="8471" spans="3:7" x14ac:dyDescent="0.25">
      <c r="C8471" s="617">
        <v>45572</v>
      </c>
      <c r="D8471" s="614" t="s">
        <v>284</v>
      </c>
      <c r="E8471" s="613" t="s">
        <v>178</v>
      </c>
      <c r="F8471" s="613" t="s">
        <v>166</v>
      </c>
      <c r="G8471" s="610">
        <v>140</v>
      </c>
    </row>
    <row r="8472" spans="3:7" x14ac:dyDescent="0.25">
      <c r="C8472" s="617">
        <v>45572</v>
      </c>
      <c r="D8472" s="614" t="s">
        <v>359</v>
      </c>
      <c r="E8472" s="613" t="s">
        <v>178</v>
      </c>
      <c r="F8472" s="613" t="s">
        <v>166</v>
      </c>
      <c r="G8472" s="610">
        <v>0</v>
      </c>
    </row>
    <row r="8473" spans="3:7" x14ac:dyDescent="0.25">
      <c r="C8473" s="617">
        <v>45572</v>
      </c>
      <c r="D8473" s="614" t="s">
        <v>361</v>
      </c>
      <c r="E8473" s="613" t="s">
        <v>104</v>
      </c>
      <c r="F8473" s="613" t="s">
        <v>166</v>
      </c>
      <c r="G8473" s="610">
        <v>98</v>
      </c>
    </row>
    <row r="8474" spans="3:7" x14ac:dyDescent="0.25">
      <c r="C8474" s="617">
        <v>45572</v>
      </c>
      <c r="D8474" s="614" t="s">
        <v>393</v>
      </c>
      <c r="E8474" s="613" t="s">
        <v>394</v>
      </c>
      <c r="F8474" s="613" t="s">
        <v>391</v>
      </c>
      <c r="G8474" s="610">
        <v>0</v>
      </c>
    </row>
    <row r="8475" spans="3:7" x14ac:dyDescent="0.25">
      <c r="C8475" s="617">
        <v>45572</v>
      </c>
      <c r="D8475" s="614" t="s">
        <v>387</v>
      </c>
      <c r="E8475" s="613" t="s">
        <v>276</v>
      </c>
      <c r="F8475" s="613" t="s">
        <v>389</v>
      </c>
      <c r="G8475" s="610">
        <v>0</v>
      </c>
    </row>
    <row r="8476" spans="3:7" x14ac:dyDescent="0.25">
      <c r="C8476" s="617">
        <v>45572</v>
      </c>
      <c r="D8476" s="614" t="s">
        <v>388</v>
      </c>
      <c r="E8476" s="613" t="s">
        <v>276</v>
      </c>
      <c r="F8476" s="613" t="s">
        <v>389</v>
      </c>
      <c r="G8476" s="610">
        <v>211</v>
      </c>
    </row>
    <row r="8477" spans="3:7" x14ac:dyDescent="0.25">
      <c r="C8477" s="617">
        <v>45572</v>
      </c>
      <c r="D8477" s="614" t="s">
        <v>505</v>
      </c>
      <c r="E8477" s="613"/>
      <c r="F8477" s="613"/>
      <c r="G8477" s="610">
        <v>0</v>
      </c>
    </row>
    <row r="8478" spans="3:7" x14ac:dyDescent="0.25">
      <c r="C8478" s="617">
        <v>45572</v>
      </c>
      <c r="D8478" s="614" t="s">
        <v>397</v>
      </c>
      <c r="E8478" s="613" t="s">
        <v>104</v>
      </c>
      <c r="F8478" s="613" t="s">
        <v>389</v>
      </c>
      <c r="G8478" s="610">
        <v>167</v>
      </c>
    </row>
    <row r="8479" spans="3:7" x14ac:dyDescent="0.25">
      <c r="C8479" s="617">
        <v>45572</v>
      </c>
      <c r="D8479" s="614" t="s">
        <v>435</v>
      </c>
      <c r="E8479" s="613" t="s">
        <v>99</v>
      </c>
      <c r="F8479" s="613" t="s">
        <v>389</v>
      </c>
      <c r="G8479" s="610">
        <v>345</v>
      </c>
    </row>
    <row r="8480" spans="3:7" x14ac:dyDescent="0.25">
      <c r="C8480" s="617">
        <v>45572</v>
      </c>
      <c r="D8480" s="614" t="s">
        <v>436</v>
      </c>
      <c r="E8480" s="613" t="s">
        <v>161</v>
      </c>
      <c r="F8480" s="613" t="s">
        <v>389</v>
      </c>
      <c r="G8480" s="610">
        <v>160</v>
      </c>
    </row>
    <row r="8481" spans="3:7" x14ac:dyDescent="0.25">
      <c r="C8481" s="617">
        <v>45572</v>
      </c>
      <c r="D8481" s="616" t="s">
        <v>261</v>
      </c>
      <c r="E8481" s="613" t="s">
        <v>161</v>
      </c>
      <c r="F8481" s="613" t="s">
        <v>458</v>
      </c>
      <c r="G8481" s="610">
        <v>0</v>
      </c>
    </row>
    <row r="8482" spans="3:7" x14ac:dyDescent="0.25">
      <c r="C8482" s="617">
        <v>45572</v>
      </c>
      <c r="D8482" s="619" t="s">
        <v>487</v>
      </c>
      <c r="E8482" s="613" t="s">
        <v>276</v>
      </c>
      <c r="F8482" s="613" t="s">
        <v>481</v>
      </c>
      <c r="G8482" s="610">
        <v>0</v>
      </c>
    </row>
    <row r="8483" spans="3:7" x14ac:dyDescent="0.25">
      <c r="C8483" s="617">
        <v>45572</v>
      </c>
      <c r="D8483" s="619" t="s">
        <v>488</v>
      </c>
      <c r="E8483" s="613" t="s">
        <v>276</v>
      </c>
      <c r="F8483" s="613" t="s">
        <v>481</v>
      </c>
      <c r="G8483" s="610">
        <v>0</v>
      </c>
    </row>
    <row r="8484" spans="3:7" x14ac:dyDescent="0.25">
      <c r="C8484" s="617">
        <v>45572</v>
      </c>
      <c r="D8484" s="619" t="s">
        <v>489</v>
      </c>
      <c r="E8484" s="613" t="s">
        <v>276</v>
      </c>
      <c r="F8484" s="613" t="s">
        <v>481</v>
      </c>
      <c r="G8484" s="610">
        <v>0</v>
      </c>
    </row>
    <row r="8485" spans="3:7" x14ac:dyDescent="0.25">
      <c r="C8485" s="617">
        <v>45572</v>
      </c>
      <c r="D8485" s="619" t="s">
        <v>490</v>
      </c>
      <c r="E8485" s="613" t="s">
        <v>276</v>
      </c>
      <c r="F8485" s="613" t="s">
        <v>481</v>
      </c>
      <c r="G8485" s="610">
        <v>0</v>
      </c>
    </row>
    <row r="8486" spans="3:7" x14ac:dyDescent="0.25">
      <c r="C8486" s="617">
        <v>45572</v>
      </c>
      <c r="D8486" s="619" t="s">
        <v>491</v>
      </c>
      <c r="E8486" s="615" t="s">
        <v>104</v>
      </c>
      <c r="F8486" s="615" t="s">
        <v>481</v>
      </c>
      <c r="G8486" s="610">
        <v>0</v>
      </c>
    </row>
    <row r="8487" spans="3:7" x14ac:dyDescent="0.25">
      <c r="C8487" s="617">
        <v>45572</v>
      </c>
      <c r="D8487" s="619" t="s">
        <v>526</v>
      </c>
      <c r="E8487" s="620" t="s">
        <v>276</v>
      </c>
      <c r="F8487" s="615" t="s">
        <v>481</v>
      </c>
      <c r="G8487" s="610">
        <v>0</v>
      </c>
    </row>
    <row r="8488" spans="3:7" x14ac:dyDescent="0.25">
      <c r="C8488" s="617">
        <v>45572</v>
      </c>
      <c r="D8488" s="619" t="s">
        <v>364</v>
      </c>
      <c r="E8488" s="620" t="s">
        <v>520</v>
      </c>
      <c r="F8488" s="620" t="s">
        <v>389</v>
      </c>
      <c r="G8488" s="610">
        <v>0</v>
      </c>
    </row>
    <row r="8489" spans="3:7" x14ac:dyDescent="0.25">
      <c r="C8489" s="617">
        <v>45572</v>
      </c>
      <c r="D8489" s="619" t="s">
        <v>536</v>
      </c>
      <c r="E8489" s="618" t="s">
        <v>104</v>
      </c>
      <c r="F8489" s="618" t="s">
        <v>521</v>
      </c>
      <c r="G8489" s="610">
        <v>190</v>
      </c>
    </row>
    <row r="8490" spans="3:7" x14ac:dyDescent="0.25">
      <c r="C8490" s="617">
        <v>45572</v>
      </c>
      <c r="D8490" s="619" t="s">
        <v>550</v>
      </c>
      <c r="E8490" s="618" t="s">
        <v>520</v>
      </c>
      <c r="F8490" s="618" t="s">
        <v>521</v>
      </c>
      <c r="G8490" s="610">
        <v>132</v>
      </c>
    </row>
    <row r="8491" spans="3:7" x14ac:dyDescent="0.25">
      <c r="C8491" s="617">
        <v>45573</v>
      </c>
      <c r="D8491" s="614" t="s">
        <v>127</v>
      </c>
      <c r="E8491" s="613" t="s">
        <v>99</v>
      </c>
      <c r="F8491" s="613" t="s">
        <v>341</v>
      </c>
      <c r="G8491" s="610">
        <v>225</v>
      </c>
    </row>
    <row r="8492" spans="3:7" x14ac:dyDescent="0.25">
      <c r="C8492" s="617">
        <v>45573</v>
      </c>
      <c r="D8492" s="614" t="s">
        <v>297</v>
      </c>
      <c r="E8492" s="613" t="s">
        <v>99</v>
      </c>
      <c r="F8492" s="613" t="s">
        <v>342</v>
      </c>
      <c r="G8492" s="610">
        <v>0</v>
      </c>
    </row>
    <row r="8493" spans="3:7" x14ac:dyDescent="0.25">
      <c r="C8493" s="617">
        <v>45573</v>
      </c>
      <c r="D8493" s="614" t="s">
        <v>88</v>
      </c>
      <c r="E8493" s="613" t="s">
        <v>89</v>
      </c>
      <c r="F8493" s="613" t="s">
        <v>343</v>
      </c>
      <c r="G8493" s="610">
        <v>377</v>
      </c>
    </row>
    <row r="8494" spans="3:7" x14ac:dyDescent="0.25">
      <c r="C8494" s="617">
        <v>45573</v>
      </c>
      <c r="D8494" s="614" t="s">
        <v>301</v>
      </c>
      <c r="E8494" s="613" t="s">
        <v>89</v>
      </c>
      <c r="F8494" s="613" t="s">
        <v>344</v>
      </c>
      <c r="G8494" s="610">
        <v>0</v>
      </c>
    </row>
    <row r="8495" spans="3:7" x14ac:dyDescent="0.25">
      <c r="C8495" s="617">
        <v>45573</v>
      </c>
      <c r="D8495" s="614" t="s">
        <v>120</v>
      </c>
      <c r="E8495" s="613" t="s">
        <v>133</v>
      </c>
      <c r="F8495" s="613" t="s">
        <v>345</v>
      </c>
      <c r="G8495" s="610">
        <v>78</v>
      </c>
    </row>
    <row r="8496" spans="3:7" x14ac:dyDescent="0.25">
      <c r="C8496" s="617">
        <v>45573</v>
      </c>
      <c r="D8496" s="614" t="s">
        <v>122</v>
      </c>
      <c r="E8496" s="613" t="s">
        <v>123</v>
      </c>
      <c r="F8496" s="613" t="s">
        <v>346</v>
      </c>
      <c r="G8496" s="610">
        <v>63</v>
      </c>
    </row>
    <row r="8497" spans="3:7" x14ac:dyDescent="0.25">
      <c r="C8497" s="617">
        <v>45573</v>
      </c>
      <c r="D8497" s="614" t="s">
        <v>356</v>
      </c>
      <c r="E8497" s="613" t="s">
        <v>368</v>
      </c>
      <c r="F8497" s="613" t="s">
        <v>129</v>
      </c>
      <c r="G8497" s="610">
        <v>78</v>
      </c>
    </row>
    <row r="8498" spans="3:7" x14ac:dyDescent="0.25">
      <c r="C8498" s="617">
        <v>45573</v>
      </c>
      <c r="D8498" s="614" t="s">
        <v>460</v>
      </c>
      <c r="E8498" s="613" t="s">
        <v>123</v>
      </c>
      <c r="F8498" s="613" t="s">
        <v>346</v>
      </c>
      <c r="G8498" s="610">
        <v>0</v>
      </c>
    </row>
    <row r="8499" spans="3:7" x14ac:dyDescent="0.25">
      <c r="C8499" s="617">
        <v>45573</v>
      </c>
      <c r="D8499" s="614" t="s">
        <v>119</v>
      </c>
      <c r="E8499" s="613" t="s">
        <v>108</v>
      </c>
      <c r="F8499" s="613" t="s">
        <v>347</v>
      </c>
      <c r="G8499" s="610">
        <v>110</v>
      </c>
    </row>
    <row r="8500" spans="3:7" x14ac:dyDescent="0.25">
      <c r="C8500" s="617">
        <v>45573</v>
      </c>
      <c r="D8500" s="614" t="s">
        <v>110</v>
      </c>
      <c r="E8500" s="613" t="s">
        <v>108</v>
      </c>
      <c r="F8500" s="613" t="s">
        <v>348</v>
      </c>
      <c r="G8500" s="610">
        <v>0</v>
      </c>
    </row>
    <row r="8501" spans="3:7" x14ac:dyDescent="0.25">
      <c r="C8501" s="617">
        <v>45573</v>
      </c>
      <c r="D8501" s="614" t="s">
        <v>107</v>
      </c>
      <c r="E8501" s="613" t="s">
        <v>108</v>
      </c>
      <c r="F8501" s="613" t="s">
        <v>349</v>
      </c>
      <c r="G8501" s="610">
        <v>0</v>
      </c>
    </row>
    <row r="8502" spans="3:7" x14ac:dyDescent="0.25">
      <c r="C8502" s="617">
        <v>45573</v>
      </c>
      <c r="D8502" s="614" t="s">
        <v>285</v>
      </c>
      <c r="E8502" s="613" t="s">
        <v>108</v>
      </c>
      <c r="F8502" s="613" t="s">
        <v>348</v>
      </c>
      <c r="G8502" s="610">
        <v>0</v>
      </c>
    </row>
    <row r="8503" spans="3:7" x14ac:dyDescent="0.25">
      <c r="C8503" s="617">
        <v>45573</v>
      </c>
      <c r="D8503" s="614" t="s">
        <v>380</v>
      </c>
      <c r="E8503" s="613" t="s">
        <v>108</v>
      </c>
      <c r="F8503" s="613">
        <v>0</v>
      </c>
      <c r="G8503" s="610">
        <v>0</v>
      </c>
    </row>
    <row r="8504" spans="3:7" x14ac:dyDescent="0.25">
      <c r="C8504" s="617">
        <v>45573</v>
      </c>
      <c r="D8504" s="614" t="s">
        <v>381</v>
      </c>
      <c r="E8504" s="613" t="s">
        <v>108</v>
      </c>
      <c r="F8504" s="613">
        <v>0</v>
      </c>
      <c r="G8504" s="610">
        <v>0</v>
      </c>
    </row>
    <row r="8505" spans="3:7" x14ac:dyDescent="0.25">
      <c r="C8505" s="617">
        <v>45573</v>
      </c>
      <c r="D8505" s="614" t="s">
        <v>91</v>
      </c>
      <c r="E8505" s="613" t="s">
        <v>92</v>
      </c>
      <c r="F8505" s="613" t="s">
        <v>350</v>
      </c>
      <c r="G8505" s="610">
        <v>0</v>
      </c>
    </row>
    <row r="8506" spans="3:7" x14ac:dyDescent="0.25">
      <c r="C8506" s="617">
        <v>45573</v>
      </c>
      <c r="D8506" s="614" t="s">
        <v>94</v>
      </c>
      <c r="E8506" s="613" t="s">
        <v>92</v>
      </c>
      <c r="F8506" s="613" t="s">
        <v>351</v>
      </c>
      <c r="G8506" s="610">
        <v>0</v>
      </c>
    </row>
    <row r="8507" spans="3:7" x14ac:dyDescent="0.25">
      <c r="C8507" s="617">
        <v>45573</v>
      </c>
      <c r="D8507" s="614" t="s">
        <v>117</v>
      </c>
      <c r="E8507" s="613" t="s">
        <v>92</v>
      </c>
      <c r="F8507" s="613" t="s">
        <v>352</v>
      </c>
      <c r="G8507" s="610">
        <v>166</v>
      </c>
    </row>
    <row r="8508" spans="3:7" x14ac:dyDescent="0.25">
      <c r="C8508" s="617">
        <v>45573</v>
      </c>
      <c r="D8508" s="614" t="s">
        <v>130</v>
      </c>
      <c r="E8508" s="613" t="s">
        <v>97</v>
      </c>
      <c r="F8508" s="613" t="s">
        <v>353</v>
      </c>
      <c r="G8508" s="610">
        <v>73</v>
      </c>
    </row>
    <row r="8509" spans="3:7" x14ac:dyDescent="0.25">
      <c r="C8509" s="617">
        <v>45573</v>
      </c>
      <c r="D8509" s="614" t="s">
        <v>96</v>
      </c>
      <c r="E8509" s="613" t="s">
        <v>97</v>
      </c>
      <c r="F8509" s="613" t="s">
        <v>354</v>
      </c>
      <c r="G8509" s="610">
        <v>0</v>
      </c>
    </row>
    <row r="8510" spans="3:7" x14ac:dyDescent="0.25">
      <c r="C8510" s="617">
        <v>45573</v>
      </c>
      <c r="D8510" s="614" t="s">
        <v>114</v>
      </c>
      <c r="E8510" s="613" t="s">
        <v>115</v>
      </c>
      <c r="F8510" s="613" t="s">
        <v>355</v>
      </c>
      <c r="G8510" s="610">
        <v>0</v>
      </c>
    </row>
    <row r="8511" spans="3:7" x14ac:dyDescent="0.25">
      <c r="C8511" s="617">
        <v>45573</v>
      </c>
      <c r="D8511" s="611" t="s">
        <v>399</v>
      </c>
      <c r="E8511" s="613" t="s">
        <v>329</v>
      </c>
      <c r="F8511" s="613" t="s">
        <v>400</v>
      </c>
      <c r="G8511" s="610">
        <v>0</v>
      </c>
    </row>
    <row r="8512" spans="3:7" x14ac:dyDescent="0.25">
      <c r="C8512" s="617">
        <v>45573</v>
      </c>
      <c r="D8512" s="614" t="s">
        <v>158</v>
      </c>
      <c r="E8512" s="613" t="s">
        <v>138</v>
      </c>
      <c r="F8512" s="613" t="s">
        <v>151</v>
      </c>
      <c r="G8512" s="610">
        <v>0</v>
      </c>
    </row>
    <row r="8513" spans="3:7" x14ac:dyDescent="0.25">
      <c r="C8513" s="617">
        <v>45573</v>
      </c>
      <c r="D8513" s="614" t="s">
        <v>144</v>
      </c>
      <c r="E8513" s="613" t="s">
        <v>271</v>
      </c>
      <c r="F8513" s="613" t="s">
        <v>145</v>
      </c>
      <c r="G8513" s="610">
        <v>202</v>
      </c>
    </row>
    <row r="8514" spans="3:7" x14ac:dyDescent="0.25">
      <c r="C8514" s="617">
        <v>45573</v>
      </c>
      <c r="D8514" s="614" t="s">
        <v>146</v>
      </c>
      <c r="E8514" s="613" t="s">
        <v>271</v>
      </c>
      <c r="F8514" s="613" t="s">
        <v>145</v>
      </c>
      <c r="G8514" s="610">
        <v>219</v>
      </c>
    </row>
    <row r="8515" spans="3:7" x14ac:dyDescent="0.25">
      <c r="C8515" s="617">
        <v>45573</v>
      </c>
      <c r="D8515" s="614" t="s">
        <v>147</v>
      </c>
      <c r="E8515" s="613" t="s">
        <v>272</v>
      </c>
      <c r="F8515" s="613" t="s">
        <v>148</v>
      </c>
      <c r="G8515" s="610">
        <v>0</v>
      </c>
    </row>
    <row r="8516" spans="3:7" x14ac:dyDescent="0.25">
      <c r="C8516" s="617">
        <v>45573</v>
      </c>
      <c r="D8516" s="614" t="s">
        <v>162</v>
      </c>
      <c r="E8516" s="613" t="s">
        <v>138</v>
      </c>
      <c r="F8516" s="613" t="s">
        <v>64</v>
      </c>
      <c r="G8516" s="610">
        <v>129</v>
      </c>
    </row>
    <row r="8517" spans="3:7" x14ac:dyDescent="0.25">
      <c r="C8517" s="617">
        <v>45573</v>
      </c>
      <c r="D8517" s="614" t="s">
        <v>398</v>
      </c>
      <c r="E8517" s="613" t="s">
        <v>99</v>
      </c>
      <c r="F8517" s="613" t="s">
        <v>389</v>
      </c>
      <c r="G8517" s="610">
        <v>0</v>
      </c>
    </row>
    <row r="8518" spans="3:7" x14ac:dyDescent="0.25">
      <c r="C8518" s="617">
        <v>45573</v>
      </c>
      <c r="D8518" s="614" t="s">
        <v>149</v>
      </c>
      <c r="E8518" s="613" t="s">
        <v>273</v>
      </c>
      <c r="F8518" s="613" t="s">
        <v>63</v>
      </c>
      <c r="G8518" s="610">
        <v>0</v>
      </c>
    </row>
    <row r="8519" spans="3:7" x14ac:dyDescent="0.25">
      <c r="C8519" s="617">
        <v>45573</v>
      </c>
      <c r="D8519" s="614" t="s">
        <v>150</v>
      </c>
      <c r="E8519" s="613" t="s">
        <v>92</v>
      </c>
      <c r="F8519" s="613" t="s">
        <v>63</v>
      </c>
      <c r="G8519" s="610">
        <v>0</v>
      </c>
    </row>
    <row r="8520" spans="3:7" x14ac:dyDescent="0.25">
      <c r="C8520" s="617">
        <v>45573</v>
      </c>
      <c r="D8520" s="614" t="s">
        <v>152</v>
      </c>
      <c r="E8520" s="613" t="s">
        <v>92</v>
      </c>
      <c r="F8520" s="613" t="s">
        <v>63</v>
      </c>
      <c r="G8520" s="610">
        <v>0</v>
      </c>
    </row>
    <row r="8521" spans="3:7" x14ac:dyDescent="0.25">
      <c r="C8521" s="617">
        <v>45573</v>
      </c>
      <c r="D8521" s="614" t="s">
        <v>153</v>
      </c>
      <c r="E8521" s="613" t="s">
        <v>92</v>
      </c>
      <c r="F8521" s="613" t="s">
        <v>63</v>
      </c>
      <c r="G8521" s="610">
        <v>0</v>
      </c>
    </row>
    <row r="8522" spans="3:7" x14ac:dyDescent="0.25">
      <c r="C8522" s="617">
        <v>45573</v>
      </c>
      <c r="D8522" s="614" t="s">
        <v>137</v>
      </c>
      <c r="E8522" s="613" t="s">
        <v>138</v>
      </c>
      <c r="F8522" s="613" t="s">
        <v>2</v>
      </c>
      <c r="G8522" s="610">
        <v>213</v>
      </c>
    </row>
    <row r="8523" spans="3:7" x14ac:dyDescent="0.25">
      <c r="C8523" s="617">
        <v>45573</v>
      </c>
      <c r="D8523" s="614" t="s">
        <v>139</v>
      </c>
      <c r="E8523" s="613" t="s">
        <v>138</v>
      </c>
      <c r="F8523" s="613" t="s">
        <v>2</v>
      </c>
      <c r="G8523" s="610">
        <v>208</v>
      </c>
    </row>
    <row r="8524" spans="3:7" x14ac:dyDescent="0.25">
      <c r="C8524" s="617">
        <v>45573</v>
      </c>
      <c r="D8524" s="614" t="s">
        <v>141</v>
      </c>
      <c r="E8524" s="613" t="s">
        <v>92</v>
      </c>
      <c r="F8524" s="613" t="s">
        <v>2</v>
      </c>
      <c r="G8524" s="610">
        <v>0</v>
      </c>
    </row>
    <row r="8525" spans="3:7" x14ac:dyDescent="0.25">
      <c r="C8525" s="617">
        <v>45573</v>
      </c>
      <c r="D8525" s="614" t="s">
        <v>142</v>
      </c>
      <c r="E8525" s="613" t="s">
        <v>92</v>
      </c>
      <c r="F8525" s="613" t="s">
        <v>2</v>
      </c>
      <c r="G8525" s="610">
        <v>0</v>
      </c>
    </row>
    <row r="8526" spans="3:7" x14ac:dyDescent="0.25">
      <c r="C8526" s="617">
        <v>45573</v>
      </c>
      <c r="D8526" s="614" t="s">
        <v>143</v>
      </c>
      <c r="E8526" s="613" t="s">
        <v>92</v>
      </c>
      <c r="F8526" s="613" t="s">
        <v>2</v>
      </c>
      <c r="G8526" s="610">
        <v>0</v>
      </c>
    </row>
    <row r="8527" spans="3:7" x14ac:dyDescent="0.25">
      <c r="C8527" s="617">
        <v>45573</v>
      </c>
      <c r="D8527" s="614" t="s">
        <v>136</v>
      </c>
      <c r="E8527" s="613" t="s">
        <v>99</v>
      </c>
      <c r="F8527" s="613" t="s">
        <v>2</v>
      </c>
      <c r="G8527" s="610">
        <v>264</v>
      </c>
    </row>
    <row r="8528" spans="3:7" x14ac:dyDescent="0.25">
      <c r="C8528" s="617">
        <v>45573</v>
      </c>
      <c r="D8528" s="614" t="s">
        <v>286</v>
      </c>
      <c r="E8528" s="613" t="s">
        <v>99</v>
      </c>
      <c r="F8528" s="613" t="s">
        <v>2</v>
      </c>
      <c r="G8528" s="610">
        <v>0</v>
      </c>
    </row>
    <row r="8529" spans="3:7" x14ac:dyDescent="0.25">
      <c r="C8529" s="617">
        <v>45573</v>
      </c>
      <c r="D8529" s="614" t="s">
        <v>155</v>
      </c>
      <c r="E8529" s="613" t="s">
        <v>104</v>
      </c>
      <c r="F8529" s="613" t="s">
        <v>62</v>
      </c>
      <c r="G8529" s="610">
        <v>0</v>
      </c>
    </row>
    <row r="8530" spans="3:7" x14ac:dyDescent="0.25">
      <c r="C8530" s="617">
        <v>45573</v>
      </c>
      <c r="D8530" s="614" t="s">
        <v>156</v>
      </c>
      <c r="E8530" s="613" t="s">
        <v>92</v>
      </c>
      <c r="F8530" s="613" t="s">
        <v>62</v>
      </c>
      <c r="G8530" s="610">
        <v>0</v>
      </c>
    </row>
    <row r="8531" spans="3:7" x14ac:dyDescent="0.25">
      <c r="C8531" s="617">
        <v>45573</v>
      </c>
      <c r="D8531" s="614" t="s">
        <v>157</v>
      </c>
      <c r="E8531" s="613" t="s">
        <v>92</v>
      </c>
      <c r="F8531" s="613" t="s">
        <v>62</v>
      </c>
      <c r="G8531" s="610">
        <v>0</v>
      </c>
    </row>
    <row r="8532" spans="3:7" x14ac:dyDescent="0.25">
      <c r="C8532" s="617">
        <v>45573</v>
      </c>
      <c r="D8532" s="614" t="s">
        <v>302</v>
      </c>
      <c r="E8532" s="613" t="s">
        <v>92</v>
      </c>
      <c r="F8532" s="613" t="s">
        <v>62</v>
      </c>
      <c r="G8532" s="610">
        <v>0</v>
      </c>
    </row>
    <row r="8533" spans="3:7" x14ac:dyDescent="0.25">
      <c r="C8533" s="617">
        <v>45573</v>
      </c>
      <c r="D8533" s="614" t="s">
        <v>266</v>
      </c>
      <c r="E8533" s="613" t="s">
        <v>92</v>
      </c>
      <c r="F8533" s="613" t="s">
        <v>2</v>
      </c>
      <c r="G8533" s="610">
        <v>0</v>
      </c>
    </row>
    <row r="8534" spans="3:7" x14ac:dyDescent="0.25">
      <c r="C8534" s="617">
        <v>45573</v>
      </c>
      <c r="D8534" s="614" t="s">
        <v>267</v>
      </c>
      <c r="E8534" s="613" t="s">
        <v>92</v>
      </c>
      <c r="F8534" s="613" t="s">
        <v>2</v>
      </c>
      <c r="G8534" s="610">
        <v>0</v>
      </c>
    </row>
    <row r="8535" spans="3:7" x14ac:dyDescent="0.25">
      <c r="C8535" s="617">
        <v>45573</v>
      </c>
      <c r="D8535" s="614" t="s">
        <v>258</v>
      </c>
      <c r="E8535" s="613" t="s">
        <v>92</v>
      </c>
      <c r="F8535" s="613" t="s">
        <v>2</v>
      </c>
      <c r="G8535" s="610">
        <v>0</v>
      </c>
    </row>
    <row r="8536" spans="3:7" x14ac:dyDescent="0.25">
      <c r="C8536" s="617">
        <v>45573</v>
      </c>
      <c r="D8536" s="614" t="s">
        <v>179</v>
      </c>
      <c r="E8536" s="613" t="s">
        <v>161</v>
      </c>
      <c r="F8536" s="613" t="s">
        <v>8</v>
      </c>
      <c r="G8536" s="610">
        <v>30</v>
      </c>
    </row>
    <row r="8537" spans="3:7" x14ac:dyDescent="0.25">
      <c r="C8537" s="617">
        <v>45573</v>
      </c>
      <c r="D8537" s="614" t="s">
        <v>164</v>
      </c>
      <c r="E8537" s="613" t="s">
        <v>165</v>
      </c>
      <c r="F8537" s="613" t="s">
        <v>166</v>
      </c>
      <c r="G8537" s="610">
        <v>0</v>
      </c>
    </row>
    <row r="8538" spans="3:7" x14ac:dyDescent="0.25">
      <c r="C8538" s="617">
        <v>45573</v>
      </c>
      <c r="D8538" s="614" t="s">
        <v>168</v>
      </c>
      <c r="E8538" s="613" t="s">
        <v>169</v>
      </c>
      <c r="F8538" s="613" t="s">
        <v>166</v>
      </c>
      <c r="G8538" s="610">
        <v>85</v>
      </c>
    </row>
    <row r="8539" spans="3:7" x14ac:dyDescent="0.25">
      <c r="C8539" s="617">
        <v>45573</v>
      </c>
      <c r="D8539" s="614" t="s">
        <v>171</v>
      </c>
      <c r="E8539" s="613" t="s">
        <v>169</v>
      </c>
      <c r="F8539" s="613" t="s">
        <v>166</v>
      </c>
      <c r="G8539" s="610">
        <v>71</v>
      </c>
    </row>
    <row r="8540" spans="3:7" x14ac:dyDescent="0.25">
      <c r="C8540" s="617">
        <v>45573</v>
      </c>
      <c r="D8540" s="614" t="s">
        <v>172</v>
      </c>
      <c r="E8540" s="613" t="s">
        <v>104</v>
      </c>
      <c r="F8540" s="613" t="s">
        <v>166</v>
      </c>
      <c r="G8540" s="610">
        <v>87</v>
      </c>
    </row>
    <row r="8541" spans="3:7" x14ac:dyDescent="0.25">
      <c r="C8541" s="617">
        <v>45573</v>
      </c>
      <c r="D8541" s="614" t="s">
        <v>173</v>
      </c>
      <c r="E8541" s="613" t="s">
        <v>161</v>
      </c>
      <c r="F8541" s="613" t="s">
        <v>166</v>
      </c>
      <c r="G8541" s="610">
        <v>0</v>
      </c>
    </row>
    <row r="8542" spans="3:7" x14ac:dyDescent="0.25">
      <c r="C8542" s="617">
        <v>45573</v>
      </c>
      <c r="D8542" s="614" t="s">
        <v>174</v>
      </c>
      <c r="E8542" s="613" t="s">
        <v>175</v>
      </c>
      <c r="F8542" s="613" t="s">
        <v>166</v>
      </c>
      <c r="G8542" s="610">
        <v>0</v>
      </c>
    </row>
    <row r="8543" spans="3:7" x14ac:dyDescent="0.25">
      <c r="C8543" s="617">
        <v>45573</v>
      </c>
      <c r="D8543" s="614" t="s">
        <v>176</v>
      </c>
      <c r="E8543" s="613" t="s">
        <v>99</v>
      </c>
      <c r="F8543" s="613" t="s">
        <v>166</v>
      </c>
      <c r="G8543" s="610">
        <v>269</v>
      </c>
    </row>
    <row r="8544" spans="3:7" x14ac:dyDescent="0.25">
      <c r="C8544" s="617">
        <v>45573</v>
      </c>
      <c r="D8544" s="614" t="s">
        <v>177</v>
      </c>
      <c r="E8544" s="613" t="s">
        <v>178</v>
      </c>
      <c r="F8544" s="613" t="s">
        <v>166</v>
      </c>
      <c r="G8544" s="610">
        <v>0</v>
      </c>
    </row>
    <row r="8545" spans="3:7" x14ac:dyDescent="0.25">
      <c r="C8545" s="617">
        <v>45573</v>
      </c>
      <c r="D8545" s="614" t="s">
        <v>270</v>
      </c>
      <c r="E8545" s="613" t="s">
        <v>178</v>
      </c>
      <c r="F8545" s="613" t="s">
        <v>166</v>
      </c>
      <c r="G8545" s="610">
        <v>0</v>
      </c>
    </row>
    <row r="8546" spans="3:7" x14ac:dyDescent="0.25">
      <c r="C8546" s="617">
        <v>45573</v>
      </c>
      <c r="D8546" s="614" t="s">
        <v>268</v>
      </c>
      <c r="E8546" s="613" t="s">
        <v>276</v>
      </c>
      <c r="F8546" s="613" t="s">
        <v>166</v>
      </c>
      <c r="G8546" s="610">
        <v>0</v>
      </c>
    </row>
    <row r="8547" spans="3:7" x14ac:dyDescent="0.25">
      <c r="C8547" s="617">
        <v>45573</v>
      </c>
      <c r="D8547" s="614" t="s">
        <v>260</v>
      </c>
      <c r="E8547" s="613" t="s">
        <v>161</v>
      </c>
      <c r="F8547" s="613" t="s">
        <v>166</v>
      </c>
      <c r="G8547" s="610">
        <v>0</v>
      </c>
    </row>
    <row r="8548" spans="3:7" x14ac:dyDescent="0.25">
      <c r="C8548" s="617">
        <v>45573</v>
      </c>
      <c r="D8548" s="614" t="s">
        <v>284</v>
      </c>
      <c r="E8548" s="613" t="s">
        <v>178</v>
      </c>
      <c r="F8548" s="613" t="s">
        <v>166</v>
      </c>
      <c r="G8548" s="610">
        <v>90</v>
      </c>
    </row>
    <row r="8549" spans="3:7" x14ac:dyDescent="0.25">
      <c r="C8549" s="617">
        <v>45573</v>
      </c>
      <c r="D8549" s="614" t="s">
        <v>359</v>
      </c>
      <c r="E8549" s="613" t="s">
        <v>178</v>
      </c>
      <c r="F8549" s="613" t="s">
        <v>166</v>
      </c>
      <c r="G8549" s="610">
        <v>0</v>
      </c>
    </row>
    <row r="8550" spans="3:7" x14ac:dyDescent="0.25">
      <c r="C8550" s="617">
        <v>45573</v>
      </c>
      <c r="D8550" s="614" t="s">
        <v>361</v>
      </c>
      <c r="E8550" s="613" t="s">
        <v>104</v>
      </c>
      <c r="F8550" s="613" t="s">
        <v>166</v>
      </c>
      <c r="G8550" s="610">
        <v>0</v>
      </c>
    </row>
    <row r="8551" spans="3:7" x14ac:dyDescent="0.25">
      <c r="C8551" s="617">
        <v>45573</v>
      </c>
      <c r="D8551" s="614" t="s">
        <v>393</v>
      </c>
      <c r="E8551" s="613" t="s">
        <v>394</v>
      </c>
      <c r="F8551" s="613" t="s">
        <v>391</v>
      </c>
      <c r="G8551" s="610">
        <v>151</v>
      </c>
    </row>
    <row r="8552" spans="3:7" x14ac:dyDescent="0.25">
      <c r="C8552" s="617">
        <v>45573</v>
      </c>
      <c r="D8552" s="614" t="s">
        <v>387</v>
      </c>
      <c r="E8552" s="613" t="s">
        <v>276</v>
      </c>
      <c r="F8552" s="613" t="s">
        <v>389</v>
      </c>
      <c r="G8552" s="610">
        <v>0</v>
      </c>
    </row>
    <row r="8553" spans="3:7" x14ac:dyDescent="0.25">
      <c r="C8553" s="617">
        <v>45573</v>
      </c>
      <c r="D8553" s="614" t="s">
        <v>388</v>
      </c>
      <c r="E8553" s="613" t="s">
        <v>276</v>
      </c>
      <c r="F8553" s="613" t="s">
        <v>389</v>
      </c>
      <c r="G8553" s="610">
        <v>0</v>
      </c>
    </row>
    <row r="8554" spans="3:7" x14ac:dyDescent="0.25">
      <c r="C8554" s="617">
        <v>45573</v>
      </c>
      <c r="D8554" s="614" t="s">
        <v>505</v>
      </c>
      <c r="E8554" s="613"/>
      <c r="F8554" s="613"/>
      <c r="G8554" s="610">
        <v>0</v>
      </c>
    </row>
    <row r="8555" spans="3:7" x14ac:dyDescent="0.25">
      <c r="C8555" s="617">
        <v>45573</v>
      </c>
      <c r="D8555" s="614" t="s">
        <v>397</v>
      </c>
      <c r="E8555" s="613" t="s">
        <v>104</v>
      </c>
      <c r="F8555" s="613" t="s">
        <v>389</v>
      </c>
      <c r="G8555" s="610">
        <v>0</v>
      </c>
    </row>
    <row r="8556" spans="3:7" x14ac:dyDescent="0.25">
      <c r="C8556" s="617">
        <v>45573</v>
      </c>
      <c r="D8556" s="614" t="s">
        <v>435</v>
      </c>
      <c r="E8556" s="613" t="s">
        <v>99</v>
      </c>
      <c r="F8556" s="613" t="s">
        <v>389</v>
      </c>
      <c r="G8556" s="610">
        <v>0</v>
      </c>
    </row>
    <row r="8557" spans="3:7" x14ac:dyDescent="0.25">
      <c r="C8557" s="617">
        <v>45573</v>
      </c>
      <c r="D8557" s="614" t="s">
        <v>436</v>
      </c>
      <c r="E8557" s="613" t="s">
        <v>161</v>
      </c>
      <c r="F8557" s="613" t="s">
        <v>389</v>
      </c>
      <c r="G8557" s="610">
        <v>0</v>
      </c>
    </row>
    <row r="8558" spans="3:7" x14ac:dyDescent="0.25">
      <c r="C8558" s="617">
        <v>45573</v>
      </c>
      <c r="D8558" s="616" t="s">
        <v>261</v>
      </c>
      <c r="E8558" s="613" t="s">
        <v>161</v>
      </c>
      <c r="F8558" s="613" t="s">
        <v>458</v>
      </c>
      <c r="G8558" s="610">
        <v>0</v>
      </c>
    </row>
    <row r="8559" spans="3:7" x14ac:dyDescent="0.25">
      <c r="C8559" s="617">
        <v>45573</v>
      </c>
      <c r="D8559" s="619" t="s">
        <v>487</v>
      </c>
      <c r="E8559" s="613" t="s">
        <v>276</v>
      </c>
      <c r="F8559" s="613" t="s">
        <v>481</v>
      </c>
      <c r="G8559" s="610">
        <v>143</v>
      </c>
    </row>
    <row r="8560" spans="3:7" x14ac:dyDescent="0.25">
      <c r="C8560" s="617">
        <v>45573</v>
      </c>
      <c r="D8560" s="619" t="s">
        <v>488</v>
      </c>
      <c r="E8560" s="613" t="s">
        <v>276</v>
      </c>
      <c r="F8560" s="613" t="s">
        <v>481</v>
      </c>
      <c r="G8560" s="610">
        <v>155</v>
      </c>
    </row>
    <row r="8561" spans="3:7" x14ac:dyDescent="0.25">
      <c r="C8561" s="617">
        <v>45573</v>
      </c>
      <c r="D8561" s="619" t="s">
        <v>489</v>
      </c>
      <c r="E8561" s="613" t="s">
        <v>276</v>
      </c>
      <c r="F8561" s="613" t="s">
        <v>481</v>
      </c>
      <c r="G8561" s="610">
        <v>95</v>
      </c>
    </row>
    <row r="8562" spans="3:7" x14ac:dyDescent="0.25">
      <c r="C8562" s="617">
        <v>45573</v>
      </c>
      <c r="D8562" s="619" t="s">
        <v>490</v>
      </c>
      <c r="E8562" s="613" t="s">
        <v>276</v>
      </c>
      <c r="F8562" s="613" t="s">
        <v>481</v>
      </c>
      <c r="G8562" s="610">
        <v>0</v>
      </c>
    </row>
    <row r="8563" spans="3:7" x14ac:dyDescent="0.25">
      <c r="C8563" s="617">
        <v>45573</v>
      </c>
      <c r="D8563" s="619" t="s">
        <v>491</v>
      </c>
      <c r="E8563" s="615" t="s">
        <v>104</v>
      </c>
      <c r="F8563" s="615" t="s">
        <v>481</v>
      </c>
      <c r="G8563" s="610">
        <v>0</v>
      </c>
    </row>
    <row r="8564" spans="3:7" x14ac:dyDescent="0.25">
      <c r="C8564" s="617">
        <v>45573</v>
      </c>
      <c r="D8564" s="619" t="s">
        <v>526</v>
      </c>
      <c r="E8564" s="620" t="s">
        <v>276</v>
      </c>
      <c r="F8564" s="615" t="s">
        <v>481</v>
      </c>
      <c r="G8564" s="610">
        <v>123</v>
      </c>
    </row>
    <row r="8565" spans="3:7" x14ac:dyDescent="0.25">
      <c r="C8565" s="617">
        <v>45573</v>
      </c>
      <c r="D8565" s="619" t="s">
        <v>364</v>
      </c>
      <c r="E8565" s="620" t="s">
        <v>520</v>
      </c>
      <c r="F8565" s="620" t="s">
        <v>389</v>
      </c>
      <c r="G8565" s="610">
        <v>0</v>
      </c>
    </row>
    <row r="8566" spans="3:7" x14ac:dyDescent="0.25">
      <c r="C8566" s="617">
        <v>45573</v>
      </c>
      <c r="D8566" s="619" t="s">
        <v>536</v>
      </c>
      <c r="E8566" s="618" t="s">
        <v>104</v>
      </c>
      <c r="F8566" s="618" t="s">
        <v>521</v>
      </c>
      <c r="G8566" s="610">
        <v>0</v>
      </c>
    </row>
    <row r="8567" spans="3:7" x14ac:dyDescent="0.25">
      <c r="C8567" s="617">
        <v>45573</v>
      </c>
      <c r="D8567" s="619" t="s">
        <v>550</v>
      </c>
      <c r="E8567" s="618" t="s">
        <v>520</v>
      </c>
      <c r="F8567" s="618" t="s">
        <v>521</v>
      </c>
      <c r="G8567" s="610">
        <v>0</v>
      </c>
    </row>
    <row r="8568" spans="3:7" x14ac:dyDescent="0.25">
      <c r="C8568" s="525">
        <v>45574</v>
      </c>
      <c r="D8568" s="614" t="s">
        <v>127</v>
      </c>
      <c r="E8568" s="613" t="s">
        <v>99</v>
      </c>
      <c r="F8568" s="613" t="s">
        <v>341</v>
      </c>
      <c r="G8568" s="526">
        <v>0</v>
      </c>
    </row>
    <row r="8569" spans="3:7" x14ac:dyDescent="0.25">
      <c r="C8569" s="525">
        <v>45574</v>
      </c>
      <c r="D8569" s="614" t="s">
        <v>297</v>
      </c>
      <c r="E8569" s="613" t="s">
        <v>99</v>
      </c>
      <c r="F8569" s="613" t="s">
        <v>342</v>
      </c>
      <c r="G8569" s="524">
        <v>360</v>
      </c>
    </row>
    <row r="8570" spans="3:7" x14ac:dyDescent="0.25">
      <c r="C8570" s="525">
        <v>45574</v>
      </c>
      <c r="D8570" s="614" t="s">
        <v>88</v>
      </c>
      <c r="E8570" s="613" t="s">
        <v>89</v>
      </c>
      <c r="F8570" s="613" t="s">
        <v>343</v>
      </c>
      <c r="G8570" s="526">
        <v>0</v>
      </c>
    </row>
    <row r="8571" spans="3:7" x14ac:dyDescent="0.25">
      <c r="C8571" s="525">
        <v>45574</v>
      </c>
      <c r="D8571" s="614" t="s">
        <v>301</v>
      </c>
      <c r="E8571" s="613" t="s">
        <v>89</v>
      </c>
      <c r="F8571" s="613" t="s">
        <v>344</v>
      </c>
      <c r="G8571" s="524">
        <v>0</v>
      </c>
    </row>
    <row r="8572" spans="3:7" x14ac:dyDescent="0.25">
      <c r="C8572" s="525">
        <v>45574</v>
      </c>
      <c r="D8572" s="614" t="s">
        <v>120</v>
      </c>
      <c r="E8572" s="613" t="s">
        <v>133</v>
      </c>
      <c r="F8572" s="613" t="s">
        <v>345</v>
      </c>
      <c r="G8572" s="526">
        <v>48</v>
      </c>
    </row>
    <row r="8573" spans="3:7" x14ac:dyDescent="0.25">
      <c r="C8573" s="525">
        <v>45574</v>
      </c>
      <c r="D8573" s="614" t="s">
        <v>122</v>
      </c>
      <c r="E8573" s="613" t="s">
        <v>123</v>
      </c>
      <c r="F8573" s="613" t="s">
        <v>346</v>
      </c>
      <c r="G8573" s="524">
        <v>42</v>
      </c>
    </row>
    <row r="8574" spans="3:7" x14ac:dyDescent="0.25">
      <c r="C8574" s="525">
        <v>45574</v>
      </c>
      <c r="D8574" s="614" t="s">
        <v>356</v>
      </c>
      <c r="E8574" s="613" t="s">
        <v>368</v>
      </c>
      <c r="F8574" s="613" t="s">
        <v>129</v>
      </c>
      <c r="G8574" s="526">
        <v>44</v>
      </c>
    </row>
    <row r="8575" spans="3:7" x14ac:dyDescent="0.25">
      <c r="C8575" s="525">
        <v>45574</v>
      </c>
      <c r="D8575" s="614" t="s">
        <v>460</v>
      </c>
      <c r="E8575" s="613" t="s">
        <v>123</v>
      </c>
      <c r="F8575" s="613" t="s">
        <v>346</v>
      </c>
      <c r="G8575" s="524">
        <v>0</v>
      </c>
    </row>
    <row r="8576" spans="3:7" x14ac:dyDescent="0.25">
      <c r="C8576" s="525">
        <v>45574</v>
      </c>
      <c r="D8576" s="614" t="s">
        <v>119</v>
      </c>
      <c r="E8576" s="613" t="s">
        <v>108</v>
      </c>
      <c r="F8576" s="613" t="s">
        <v>347</v>
      </c>
      <c r="G8576" s="526">
        <v>0</v>
      </c>
    </row>
    <row r="8577" spans="3:7" x14ac:dyDescent="0.25">
      <c r="C8577" s="525">
        <v>45574</v>
      </c>
      <c r="D8577" s="614" t="s">
        <v>110</v>
      </c>
      <c r="E8577" s="613" t="s">
        <v>108</v>
      </c>
      <c r="F8577" s="613" t="s">
        <v>348</v>
      </c>
      <c r="G8577" s="524">
        <v>0</v>
      </c>
    </row>
    <row r="8578" spans="3:7" x14ac:dyDescent="0.25">
      <c r="C8578" s="525">
        <v>45574</v>
      </c>
      <c r="D8578" s="614" t="s">
        <v>107</v>
      </c>
      <c r="E8578" s="613" t="s">
        <v>108</v>
      </c>
      <c r="F8578" s="613" t="s">
        <v>349</v>
      </c>
      <c r="G8578" s="526">
        <v>50</v>
      </c>
    </row>
    <row r="8579" spans="3:7" x14ac:dyDescent="0.25">
      <c r="C8579" s="525">
        <v>45574</v>
      </c>
      <c r="D8579" s="614" t="s">
        <v>285</v>
      </c>
      <c r="E8579" s="613" t="s">
        <v>108</v>
      </c>
      <c r="F8579" s="613" t="s">
        <v>348</v>
      </c>
      <c r="G8579" s="524">
        <v>0</v>
      </c>
    </row>
    <row r="8580" spans="3:7" x14ac:dyDescent="0.25">
      <c r="C8580" s="525">
        <v>45574</v>
      </c>
      <c r="D8580" s="614" t="s">
        <v>559</v>
      </c>
      <c r="E8580" s="613" t="s">
        <v>108</v>
      </c>
      <c r="F8580" s="613">
        <v>0</v>
      </c>
      <c r="G8580" s="526">
        <v>75</v>
      </c>
    </row>
    <row r="8581" spans="3:7" x14ac:dyDescent="0.25">
      <c r="C8581" s="525">
        <v>45574</v>
      </c>
      <c r="D8581" s="614" t="s">
        <v>560</v>
      </c>
      <c r="E8581" s="613" t="s">
        <v>108</v>
      </c>
      <c r="F8581" s="613">
        <v>0</v>
      </c>
      <c r="G8581" s="524">
        <v>0</v>
      </c>
    </row>
    <row r="8582" spans="3:7" x14ac:dyDescent="0.25">
      <c r="C8582" s="525">
        <v>45574</v>
      </c>
      <c r="D8582" s="614" t="s">
        <v>91</v>
      </c>
      <c r="E8582" s="613" t="s">
        <v>92</v>
      </c>
      <c r="F8582" s="613" t="s">
        <v>350</v>
      </c>
      <c r="G8582" s="526">
        <v>0</v>
      </c>
    </row>
    <row r="8583" spans="3:7" x14ac:dyDescent="0.25">
      <c r="C8583" s="525">
        <v>45574</v>
      </c>
      <c r="D8583" s="614" t="s">
        <v>94</v>
      </c>
      <c r="E8583" s="613" t="s">
        <v>92</v>
      </c>
      <c r="F8583" s="613" t="s">
        <v>351</v>
      </c>
      <c r="G8583" s="524">
        <v>0</v>
      </c>
    </row>
    <row r="8584" spans="3:7" x14ac:dyDescent="0.25">
      <c r="C8584" s="525">
        <v>45574</v>
      </c>
      <c r="D8584" s="614" t="s">
        <v>117</v>
      </c>
      <c r="E8584" s="613" t="s">
        <v>92</v>
      </c>
      <c r="F8584" s="613" t="s">
        <v>352</v>
      </c>
      <c r="G8584" s="526">
        <v>0</v>
      </c>
    </row>
    <row r="8585" spans="3:7" x14ac:dyDescent="0.25">
      <c r="C8585" s="525">
        <v>45574</v>
      </c>
      <c r="D8585" s="614" t="s">
        <v>130</v>
      </c>
      <c r="E8585" s="613" t="s">
        <v>97</v>
      </c>
      <c r="F8585" s="613" t="s">
        <v>353</v>
      </c>
      <c r="G8585" s="524">
        <v>57</v>
      </c>
    </row>
    <row r="8586" spans="3:7" x14ac:dyDescent="0.25">
      <c r="C8586" s="525">
        <v>45574</v>
      </c>
      <c r="D8586" s="614" t="s">
        <v>96</v>
      </c>
      <c r="E8586" s="613" t="s">
        <v>97</v>
      </c>
      <c r="F8586" s="613" t="s">
        <v>354</v>
      </c>
      <c r="G8586" s="526">
        <v>0</v>
      </c>
    </row>
    <row r="8587" spans="3:7" x14ac:dyDescent="0.25">
      <c r="C8587" s="525">
        <v>45574</v>
      </c>
      <c r="D8587" s="614" t="s">
        <v>114</v>
      </c>
      <c r="E8587" s="613" t="s">
        <v>115</v>
      </c>
      <c r="F8587" s="613" t="s">
        <v>355</v>
      </c>
      <c r="G8587" s="524">
        <v>0</v>
      </c>
    </row>
    <row r="8588" spans="3:7" x14ac:dyDescent="0.25">
      <c r="C8588" s="525">
        <v>45574</v>
      </c>
      <c r="D8588" s="540" t="s">
        <v>399</v>
      </c>
      <c r="E8588" s="613" t="s">
        <v>329</v>
      </c>
      <c r="F8588" s="613" t="s">
        <v>400</v>
      </c>
      <c r="G8588" s="526">
        <v>87</v>
      </c>
    </row>
    <row r="8589" spans="3:7" x14ac:dyDescent="0.25">
      <c r="C8589" s="525">
        <v>45574</v>
      </c>
      <c r="D8589" s="614" t="s">
        <v>158</v>
      </c>
      <c r="E8589" s="613" t="s">
        <v>138</v>
      </c>
      <c r="F8589" s="613" t="s">
        <v>151</v>
      </c>
      <c r="G8589" s="524">
        <v>0</v>
      </c>
    </row>
    <row r="8590" spans="3:7" x14ac:dyDescent="0.25">
      <c r="C8590" s="525">
        <v>45574</v>
      </c>
      <c r="D8590" s="614" t="s">
        <v>144</v>
      </c>
      <c r="E8590" s="613" t="s">
        <v>271</v>
      </c>
      <c r="F8590" s="613" t="s">
        <v>145</v>
      </c>
      <c r="G8590" s="526">
        <v>0</v>
      </c>
    </row>
    <row r="8591" spans="3:7" x14ac:dyDescent="0.25">
      <c r="C8591" s="525">
        <v>45574</v>
      </c>
      <c r="D8591" s="614" t="s">
        <v>146</v>
      </c>
      <c r="E8591" s="613" t="s">
        <v>271</v>
      </c>
      <c r="F8591" s="613" t="s">
        <v>145</v>
      </c>
      <c r="G8591" s="524">
        <v>0</v>
      </c>
    </row>
    <row r="8592" spans="3:7" x14ac:dyDescent="0.25">
      <c r="C8592" s="525">
        <v>45574</v>
      </c>
      <c r="D8592" s="614" t="s">
        <v>147</v>
      </c>
      <c r="E8592" s="613" t="s">
        <v>272</v>
      </c>
      <c r="F8592" s="613" t="s">
        <v>148</v>
      </c>
      <c r="G8592" s="526">
        <v>443</v>
      </c>
    </row>
    <row r="8593" spans="3:7" x14ac:dyDescent="0.25">
      <c r="C8593" s="525">
        <v>45574</v>
      </c>
      <c r="D8593" s="614" t="s">
        <v>162</v>
      </c>
      <c r="E8593" s="613" t="s">
        <v>138</v>
      </c>
      <c r="F8593" s="613" t="s">
        <v>64</v>
      </c>
      <c r="G8593" s="524">
        <v>0</v>
      </c>
    </row>
    <row r="8594" spans="3:7" x14ac:dyDescent="0.25">
      <c r="C8594" s="525">
        <v>45574</v>
      </c>
      <c r="D8594" s="614" t="s">
        <v>398</v>
      </c>
      <c r="E8594" s="613" t="s">
        <v>99</v>
      </c>
      <c r="F8594" s="613" t="s">
        <v>389</v>
      </c>
      <c r="G8594" s="526">
        <v>149</v>
      </c>
    </row>
    <row r="8595" spans="3:7" x14ac:dyDescent="0.25">
      <c r="C8595" s="525">
        <v>45574</v>
      </c>
      <c r="D8595" s="614" t="s">
        <v>149</v>
      </c>
      <c r="E8595" s="613" t="s">
        <v>273</v>
      </c>
      <c r="F8595" s="613" t="s">
        <v>63</v>
      </c>
      <c r="G8595" s="524">
        <v>88</v>
      </c>
    </row>
    <row r="8596" spans="3:7" x14ac:dyDescent="0.25">
      <c r="C8596" s="525">
        <v>45574</v>
      </c>
      <c r="D8596" s="614" t="s">
        <v>150</v>
      </c>
      <c r="E8596" s="613" t="s">
        <v>92</v>
      </c>
      <c r="F8596" s="613" t="s">
        <v>63</v>
      </c>
      <c r="G8596" s="526">
        <v>0</v>
      </c>
    </row>
    <row r="8597" spans="3:7" x14ac:dyDescent="0.25">
      <c r="C8597" s="525">
        <v>45574</v>
      </c>
      <c r="D8597" s="614" t="s">
        <v>152</v>
      </c>
      <c r="E8597" s="613" t="s">
        <v>92</v>
      </c>
      <c r="F8597" s="613" t="s">
        <v>63</v>
      </c>
      <c r="G8597" s="524">
        <v>268</v>
      </c>
    </row>
    <row r="8598" spans="3:7" x14ac:dyDescent="0.25">
      <c r="C8598" s="525">
        <v>45574</v>
      </c>
      <c r="D8598" s="614" t="s">
        <v>153</v>
      </c>
      <c r="E8598" s="613" t="s">
        <v>92</v>
      </c>
      <c r="F8598" s="613" t="s">
        <v>63</v>
      </c>
      <c r="G8598" s="526">
        <v>306</v>
      </c>
    </row>
    <row r="8599" spans="3:7" x14ac:dyDescent="0.25">
      <c r="C8599" s="525">
        <v>45574</v>
      </c>
      <c r="D8599" s="614" t="s">
        <v>137</v>
      </c>
      <c r="E8599" s="613" t="s">
        <v>138</v>
      </c>
      <c r="F8599" s="613" t="s">
        <v>2</v>
      </c>
      <c r="G8599" s="524">
        <v>277</v>
      </c>
    </row>
    <row r="8600" spans="3:7" x14ac:dyDescent="0.25">
      <c r="C8600" s="525">
        <v>45574</v>
      </c>
      <c r="D8600" s="614" t="s">
        <v>139</v>
      </c>
      <c r="E8600" s="613" t="s">
        <v>138</v>
      </c>
      <c r="F8600" s="613" t="s">
        <v>2</v>
      </c>
      <c r="G8600" s="526">
        <v>222</v>
      </c>
    </row>
    <row r="8601" spans="3:7" x14ac:dyDescent="0.25">
      <c r="C8601" s="525">
        <v>45574</v>
      </c>
      <c r="D8601" s="614" t="s">
        <v>141</v>
      </c>
      <c r="E8601" s="613" t="s">
        <v>92</v>
      </c>
      <c r="F8601" s="613" t="s">
        <v>2</v>
      </c>
      <c r="G8601" s="524">
        <v>154</v>
      </c>
    </row>
    <row r="8602" spans="3:7" x14ac:dyDescent="0.25">
      <c r="C8602" s="525">
        <v>45574</v>
      </c>
      <c r="D8602" s="614" t="s">
        <v>142</v>
      </c>
      <c r="E8602" s="613" t="s">
        <v>92</v>
      </c>
      <c r="F8602" s="613" t="s">
        <v>2</v>
      </c>
      <c r="G8602" s="526">
        <v>161</v>
      </c>
    </row>
    <row r="8603" spans="3:7" x14ac:dyDescent="0.25">
      <c r="C8603" s="525">
        <v>45574</v>
      </c>
      <c r="D8603" s="614" t="s">
        <v>143</v>
      </c>
      <c r="E8603" s="613" t="s">
        <v>92</v>
      </c>
      <c r="F8603" s="613" t="s">
        <v>2</v>
      </c>
      <c r="G8603" s="524">
        <v>0</v>
      </c>
    </row>
    <row r="8604" spans="3:7" x14ac:dyDescent="0.25">
      <c r="C8604" s="525">
        <v>45574</v>
      </c>
      <c r="D8604" s="614" t="s">
        <v>136</v>
      </c>
      <c r="E8604" s="613" t="s">
        <v>99</v>
      </c>
      <c r="F8604" s="613" t="s">
        <v>2</v>
      </c>
      <c r="G8604" s="526">
        <v>260</v>
      </c>
    </row>
    <row r="8605" spans="3:7" x14ac:dyDescent="0.25">
      <c r="C8605" s="525">
        <v>45574</v>
      </c>
      <c r="D8605" s="614" t="s">
        <v>286</v>
      </c>
      <c r="E8605" s="613" t="s">
        <v>99</v>
      </c>
      <c r="F8605" s="613" t="s">
        <v>2</v>
      </c>
      <c r="G8605" s="524">
        <v>0</v>
      </c>
    </row>
    <row r="8606" spans="3:7" x14ac:dyDescent="0.25">
      <c r="C8606" s="525">
        <v>45574</v>
      </c>
      <c r="D8606" s="614" t="s">
        <v>155</v>
      </c>
      <c r="E8606" s="613" t="s">
        <v>104</v>
      </c>
      <c r="F8606" s="613" t="s">
        <v>62</v>
      </c>
      <c r="G8606" s="526">
        <v>173</v>
      </c>
    </row>
    <row r="8607" spans="3:7" x14ac:dyDescent="0.25">
      <c r="C8607" s="525">
        <v>45574</v>
      </c>
      <c r="D8607" s="614" t="s">
        <v>156</v>
      </c>
      <c r="E8607" s="613" t="s">
        <v>92</v>
      </c>
      <c r="F8607" s="613" t="s">
        <v>62</v>
      </c>
      <c r="G8607" s="524">
        <v>100</v>
      </c>
    </row>
    <row r="8608" spans="3:7" x14ac:dyDescent="0.25">
      <c r="C8608" s="525">
        <v>45574</v>
      </c>
      <c r="D8608" s="614" t="s">
        <v>157</v>
      </c>
      <c r="E8608" s="613" t="s">
        <v>92</v>
      </c>
      <c r="F8608" s="613" t="s">
        <v>62</v>
      </c>
      <c r="G8608" s="526">
        <v>0</v>
      </c>
    </row>
    <row r="8609" spans="3:7" x14ac:dyDescent="0.25">
      <c r="C8609" s="525">
        <v>45574</v>
      </c>
      <c r="D8609" s="614" t="s">
        <v>302</v>
      </c>
      <c r="E8609" s="613" t="s">
        <v>92</v>
      </c>
      <c r="F8609" s="613" t="s">
        <v>62</v>
      </c>
      <c r="G8609" s="524">
        <v>0</v>
      </c>
    </row>
    <row r="8610" spans="3:7" x14ac:dyDescent="0.25">
      <c r="C8610" s="525">
        <v>45574</v>
      </c>
      <c r="D8610" s="614" t="s">
        <v>266</v>
      </c>
      <c r="E8610" s="613" t="s">
        <v>92</v>
      </c>
      <c r="F8610" s="613" t="s">
        <v>2</v>
      </c>
      <c r="G8610" s="526">
        <v>0</v>
      </c>
    </row>
    <row r="8611" spans="3:7" x14ac:dyDescent="0.25">
      <c r="C8611" s="525">
        <v>45574</v>
      </c>
      <c r="D8611" s="614" t="s">
        <v>267</v>
      </c>
      <c r="E8611" s="613" t="s">
        <v>92</v>
      </c>
      <c r="F8611" s="613" t="s">
        <v>2</v>
      </c>
      <c r="G8611" s="524">
        <v>0</v>
      </c>
    </row>
    <row r="8612" spans="3:7" x14ac:dyDescent="0.25">
      <c r="C8612" s="525">
        <v>45574</v>
      </c>
      <c r="D8612" s="614" t="s">
        <v>258</v>
      </c>
      <c r="E8612" s="613" t="s">
        <v>92</v>
      </c>
      <c r="F8612" s="613" t="s">
        <v>2</v>
      </c>
      <c r="G8612" s="526">
        <v>0</v>
      </c>
    </row>
    <row r="8613" spans="3:7" x14ac:dyDescent="0.25">
      <c r="C8613" s="525">
        <v>45574</v>
      </c>
      <c r="D8613" s="614" t="s">
        <v>179</v>
      </c>
      <c r="E8613" s="613" t="s">
        <v>161</v>
      </c>
      <c r="F8613" s="613" t="s">
        <v>8</v>
      </c>
      <c r="G8613" s="524">
        <v>0</v>
      </c>
    </row>
    <row r="8614" spans="3:7" x14ac:dyDescent="0.25">
      <c r="C8614" s="525">
        <v>45574</v>
      </c>
      <c r="D8614" s="614" t="s">
        <v>164</v>
      </c>
      <c r="E8614" s="613" t="s">
        <v>165</v>
      </c>
      <c r="F8614" s="613" t="s">
        <v>166</v>
      </c>
      <c r="G8614" s="526">
        <v>242</v>
      </c>
    </row>
    <row r="8615" spans="3:7" x14ac:dyDescent="0.25">
      <c r="C8615" s="525">
        <v>45574</v>
      </c>
      <c r="D8615" s="614" t="s">
        <v>168</v>
      </c>
      <c r="E8615" s="613" t="s">
        <v>169</v>
      </c>
      <c r="F8615" s="613" t="s">
        <v>166</v>
      </c>
      <c r="G8615" s="524">
        <v>0</v>
      </c>
    </row>
    <row r="8616" spans="3:7" x14ac:dyDescent="0.25">
      <c r="C8616" s="525">
        <v>45574</v>
      </c>
      <c r="D8616" s="614" t="s">
        <v>171</v>
      </c>
      <c r="E8616" s="613" t="s">
        <v>169</v>
      </c>
      <c r="F8616" s="613" t="s">
        <v>166</v>
      </c>
      <c r="G8616" s="526">
        <v>0</v>
      </c>
    </row>
    <row r="8617" spans="3:7" x14ac:dyDescent="0.25">
      <c r="C8617" s="525">
        <v>45574</v>
      </c>
      <c r="D8617" s="614" t="s">
        <v>172</v>
      </c>
      <c r="E8617" s="613" t="s">
        <v>104</v>
      </c>
      <c r="F8617" s="613" t="s">
        <v>166</v>
      </c>
      <c r="G8617" s="524">
        <v>0</v>
      </c>
    </row>
    <row r="8618" spans="3:7" x14ac:dyDescent="0.25">
      <c r="C8618" s="525">
        <v>45574</v>
      </c>
      <c r="D8618" s="614" t="s">
        <v>173</v>
      </c>
      <c r="E8618" s="613" t="s">
        <v>161</v>
      </c>
      <c r="F8618" s="613" t="s">
        <v>166</v>
      </c>
      <c r="G8618" s="526">
        <v>0</v>
      </c>
    </row>
    <row r="8619" spans="3:7" x14ac:dyDescent="0.25">
      <c r="C8619" s="525">
        <v>45574</v>
      </c>
      <c r="D8619" s="614" t="s">
        <v>174</v>
      </c>
      <c r="E8619" s="613" t="s">
        <v>175</v>
      </c>
      <c r="F8619" s="613" t="s">
        <v>166</v>
      </c>
      <c r="G8619" s="524">
        <v>0</v>
      </c>
    </row>
    <row r="8620" spans="3:7" x14ac:dyDescent="0.25">
      <c r="C8620" s="525">
        <v>45574</v>
      </c>
      <c r="D8620" s="614" t="s">
        <v>176</v>
      </c>
      <c r="E8620" s="613" t="s">
        <v>99</v>
      </c>
      <c r="F8620" s="613" t="s">
        <v>166</v>
      </c>
      <c r="G8620" s="526">
        <v>227</v>
      </c>
    </row>
    <row r="8621" spans="3:7" x14ac:dyDescent="0.25">
      <c r="C8621" s="525">
        <v>45574</v>
      </c>
      <c r="D8621" s="614" t="s">
        <v>177</v>
      </c>
      <c r="E8621" s="613" t="s">
        <v>178</v>
      </c>
      <c r="F8621" s="613" t="s">
        <v>166</v>
      </c>
      <c r="G8621" s="524">
        <v>0</v>
      </c>
    </row>
    <row r="8622" spans="3:7" x14ac:dyDescent="0.25">
      <c r="C8622" s="525">
        <v>45574</v>
      </c>
      <c r="D8622" s="614" t="s">
        <v>270</v>
      </c>
      <c r="E8622" s="613" t="s">
        <v>178</v>
      </c>
      <c r="F8622" s="613" t="s">
        <v>166</v>
      </c>
      <c r="G8622" s="526">
        <v>0</v>
      </c>
    </row>
    <row r="8623" spans="3:7" x14ac:dyDescent="0.25">
      <c r="C8623" s="525">
        <v>45574</v>
      </c>
      <c r="D8623" s="614" t="s">
        <v>268</v>
      </c>
      <c r="E8623" s="613" t="s">
        <v>276</v>
      </c>
      <c r="F8623" s="613" t="s">
        <v>166</v>
      </c>
      <c r="G8623" s="524">
        <v>0</v>
      </c>
    </row>
    <row r="8624" spans="3:7" x14ac:dyDescent="0.25">
      <c r="C8624" s="525">
        <v>45574</v>
      </c>
      <c r="D8624" s="614" t="s">
        <v>260</v>
      </c>
      <c r="E8624" s="613" t="s">
        <v>161</v>
      </c>
      <c r="F8624" s="613" t="s">
        <v>166</v>
      </c>
      <c r="G8624" s="526">
        <v>422</v>
      </c>
    </row>
    <row r="8625" spans="3:7" x14ac:dyDescent="0.25">
      <c r="C8625" s="525">
        <v>45574</v>
      </c>
      <c r="D8625" s="614" t="s">
        <v>284</v>
      </c>
      <c r="E8625" s="613" t="s">
        <v>178</v>
      </c>
      <c r="F8625" s="613" t="s">
        <v>166</v>
      </c>
      <c r="G8625" s="524">
        <v>130</v>
      </c>
    </row>
    <row r="8626" spans="3:7" x14ac:dyDescent="0.25">
      <c r="C8626" s="525">
        <v>45574</v>
      </c>
      <c r="D8626" s="614" t="s">
        <v>359</v>
      </c>
      <c r="E8626" s="613" t="s">
        <v>178</v>
      </c>
      <c r="F8626" s="613" t="s">
        <v>166</v>
      </c>
      <c r="G8626" s="526">
        <v>0</v>
      </c>
    </row>
    <row r="8627" spans="3:7" x14ac:dyDescent="0.25">
      <c r="C8627" s="525">
        <v>45574</v>
      </c>
      <c r="D8627" s="614" t="s">
        <v>361</v>
      </c>
      <c r="E8627" s="613" t="s">
        <v>104</v>
      </c>
      <c r="F8627" s="613" t="s">
        <v>166</v>
      </c>
      <c r="G8627" s="524">
        <v>88</v>
      </c>
    </row>
    <row r="8628" spans="3:7" x14ac:dyDescent="0.25">
      <c r="C8628" s="525">
        <v>45574</v>
      </c>
      <c r="D8628" s="614" t="s">
        <v>393</v>
      </c>
      <c r="E8628" s="613" t="s">
        <v>394</v>
      </c>
      <c r="F8628" s="613" t="s">
        <v>391</v>
      </c>
      <c r="G8628" s="526">
        <v>0</v>
      </c>
    </row>
    <row r="8629" spans="3:7" x14ac:dyDescent="0.25">
      <c r="C8629" s="525">
        <v>45574</v>
      </c>
      <c r="D8629" s="614" t="s">
        <v>387</v>
      </c>
      <c r="E8629" s="613" t="s">
        <v>276</v>
      </c>
      <c r="F8629" s="613" t="s">
        <v>389</v>
      </c>
      <c r="G8629" s="524">
        <v>151</v>
      </c>
    </row>
    <row r="8630" spans="3:7" x14ac:dyDescent="0.25">
      <c r="C8630" s="525">
        <v>45574</v>
      </c>
      <c r="D8630" s="614" t="s">
        <v>388</v>
      </c>
      <c r="E8630" s="613" t="s">
        <v>276</v>
      </c>
      <c r="F8630" s="613" t="s">
        <v>389</v>
      </c>
      <c r="G8630" s="526">
        <v>0</v>
      </c>
    </row>
    <row r="8631" spans="3:7" x14ac:dyDescent="0.25">
      <c r="C8631" s="525">
        <v>45574</v>
      </c>
      <c r="D8631" s="614" t="s">
        <v>505</v>
      </c>
      <c r="E8631" s="613"/>
      <c r="F8631" s="613"/>
      <c r="G8631" s="524">
        <v>0</v>
      </c>
    </row>
    <row r="8632" spans="3:7" x14ac:dyDescent="0.25">
      <c r="C8632" s="525">
        <v>45574</v>
      </c>
      <c r="D8632" s="614" t="s">
        <v>397</v>
      </c>
      <c r="E8632" s="613" t="s">
        <v>104</v>
      </c>
      <c r="F8632" s="613" t="s">
        <v>389</v>
      </c>
      <c r="G8632" s="526">
        <v>161</v>
      </c>
    </row>
    <row r="8633" spans="3:7" x14ac:dyDescent="0.25">
      <c r="C8633" s="525">
        <v>45574</v>
      </c>
      <c r="D8633" s="614" t="s">
        <v>435</v>
      </c>
      <c r="E8633" s="613" t="s">
        <v>99</v>
      </c>
      <c r="F8633" s="613" t="s">
        <v>389</v>
      </c>
      <c r="G8633" s="524">
        <v>217</v>
      </c>
    </row>
    <row r="8634" spans="3:7" x14ac:dyDescent="0.25">
      <c r="C8634" s="525">
        <v>45574</v>
      </c>
      <c r="D8634" s="614" t="s">
        <v>436</v>
      </c>
      <c r="E8634" s="613" t="s">
        <v>161</v>
      </c>
      <c r="F8634" s="613" t="s">
        <v>389</v>
      </c>
      <c r="G8634" s="526">
        <v>0</v>
      </c>
    </row>
    <row r="8635" spans="3:7" x14ac:dyDescent="0.25">
      <c r="C8635" s="525">
        <v>45574</v>
      </c>
      <c r="D8635" s="616" t="s">
        <v>261</v>
      </c>
      <c r="E8635" s="613" t="s">
        <v>161</v>
      </c>
      <c r="F8635" s="613" t="s">
        <v>458</v>
      </c>
      <c r="G8635" s="524">
        <v>0</v>
      </c>
    </row>
    <row r="8636" spans="3:7" x14ac:dyDescent="0.25">
      <c r="C8636" s="525">
        <v>45574</v>
      </c>
      <c r="D8636" s="533" t="s">
        <v>487</v>
      </c>
      <c r="E8636" s="613" t="s">
        <v>276</v>
      </c>
      <c r="F8636" s="613" t="s">
        <v>481</v>
      </c>
      <c r="G8636" s="526">
        <v>0</v>
      </c>
    </row>
    <row r="8637" spans="3:7" x14ac:dyDescent="0.25">
      <c r="C8637" s="525">
        <v>45574</v>
      </c>
      <c r="D8637" s="534" t="s">
        <v>488</v>
      </c>
      <c r="E8637" s="613" t="s">
        <v>276</v>
      </c>
      <c r="F8637" s="613" t="s">
        <v>481</v>
      </c>
      <c r="G8637" s="524">
        <v>0</v>
      </c>
    </row>
    <row r="8638" spans="3:7" x14ac:dyDescent="0.25">
      <c r="C8638" s="525">
        <v>45574</v>
      </c>
      <c r="D8638" s="533" t="s">
        <v>489</v>
      </c>
      <c r="E8638" s="613" t="s">
        <v>276</v>
      </c>
      <c r="F8638" s="613" t="s">
        <v>481</v>
      </c>
      <c r="G8638" s="526">
        <v>0</v>
      </c>
    </row>
    <row r="8639" spans="3:7" x14ac:dyDescent="0.25">
      <c r="C8639" s="525">
        <v>45574</v>
      </c>
      <c r="D8639" s="534" t="s">
        <v>490</v>
      </c>
      <c r="E8639" s="613" t="s">
        <v>276</v>
      </c>
      <c r="F8639" s="613" t="s">
        <v>481</v>
      </c>
      <c r="G8639" s="524">
        <v>0</v>
      </c>
    </row>
    <row r="8640" spans="3:7" x14ac:dyDescent="0.25">
      <c r="C8640" s="525">
        <v>45574</v>
      </c>
      <c r="D8640" s="533" t="s">
        <v>491</v>
      </c>
      <c r="E8640" s="541" t="s">
        <v>104</v>
      </c>
      <c r="F8640" s="541" t="s">
        <v>481</v>
      </c>
      <c r="G8640" s="526">
        <v>0</v>
      </c>
    </row>
    <row r="8641" spans="3:7" x14ac:dyDescent="0.25">
      <c r="C8641" s="525">
        <v>45574</v>
      </c>
      <c r="D8641" s="534" t="s">
        <v>526</v>
      </c>
      <c r="E8641" s="542" t="s">
        <v>276</v>
      </c>
      <c r="F8641" s="541" t="s">
        <v>481</v>
      </c>
      <c r="G8641" s="524">
        <v>200</v>
      </c>
    </row>
    <row r="8642" spans="3:7" x14ac:dyDescent="0.25">
      <c r="C8642" s="525">
        <v>45574</v>
      </c>
      <c r="D8642" s="533" t="s">
        <v>364</v>
      </c>
      <c r="E8642" s="542" t="s">
        <v>520</v>
      </c>
      <c r="F8642" s="542" t="s">
        <v>389</v>
      </c>
      <c r="G8642" s="526">
        <v>0</v>
      </c>
    </row>
    <row r="8643" spans="3:7" x14ac:dyDescent="0.25">
      <c r="C8643" s="525">
        <v>45574</v>
      </c>
      <c r="D8643" s="534" t="s">
        <v>536</v>
      </c>
      <c r="E8643" s="269" t="s">
        <v>104</v>
      </c>
      <c r="F8643" s="269" t="s">
        <v>521</v>
      </c>
      <c r="G8643" s="524">
        <v>0</v>
      </c>
    </row>
    <row r="8644" spans="3:7" x14ac:dyDescent="0.25">
      <c r="C8644" s="525">
        <v>45574</v>
      </c>
      <c r="D8644" s="533" t="s">
        <v>550</v>
      </c>
      <c r="E8644" s="531" t="s">
        <v>520</v>
      </c>
      <c r="F8644" s="531" t="s">
        <v>521</v>
      </c>
      <c r="G8644" s="526">
        <v>107</v>
      </c>
    </row>
    <row r="8645" spans="3:7" x14ac:dyDescent="0.25">
      <c r="C8645" s="525">
        <v>45575</v>
      </c>
      <c r="D8645" s="614" t="s">
        <v>127</v>
      </c>
      <c r="E8645" s="613" t="s">
        <v>99</v>
      </c>
      <c r="F8645" s="613" t="s">
        <v>341</v>
      </c>
      <c r="G8645" s="524">
        <v>216</v>
      </c>
    </row>
    <row r="8646" spans="3:7" x14ac:dyDescent="0.25">
      <c r="C8646" s="525">
        <v>45575</v>
      </c>
      <c r="D8646" s="614" t="s">
        <v>297</v>
      </c>
      <c r="E8646" s="613" t="s">
        <v>99</v>
      </c>
      <c r="F8646" s="613" t="s">
        <v>342</v>
      </c>
      <c r="G8646" s="526">
        <v>0</v>
      </c>
    </row>
    <row r="8647" spans="3:7" x14ac:dyDescent="0.25">
      <c r="C8647" s="525">
        <v>45575</v>
      </c>
      <c r="D8647" s="614" t="s">
        <v>88</v>
      </c>
      <c r="E8647" s="613" t="s">
        <v>89</v>
      </c>
      <c r="F8647" s="613" t="s">
        <v>343</v>
      </c>
      <c r="G8647" s="524">
        <v>210</v>
      </c>
    </row>
    <row r="8648" spans="3:7" x14ac:dyDescent="0.25">
      <c r="C8648" s="525">
        <v>45575</v>
      </c>
      <c r="D8648" s="614" t="s">
        <v>301</v>
      </c>
      <c r="E8648" s="613" t="s">
        <v>89</v>
      </c>
      <c r="F8648" s="613" t="s">
        <v>344</v>
      </c>
      <c r="G8648" s="526">
        <v>0</v>
      </c>
    </row>
    <row r="8649" spans="3:7" x14ac:dyDescent="0.25">
      <c r="C8649" s="525">
        <v>45575</v>
      </c>
      <c r="D8649" s="614" t="s">
        <v>120</v>
      </c>
      <c r="E8649" s="613" t="s">
        <v>133</v>
      </c>
      <c r="F8649" s="613" t="s">
        <v>345</v>
      </c>
      <c r="G8649" s="524">
        <v>43</v>
      </c>
    </row>
    <row r="8650" spans="3:7" x14ac:dyDescent="0.25">
      <c r="C8650" s="525">
        <v>45575</v>
      </c>
      <c r="D8650" s="614" t="s">
        <v>122</v>
      </c>
      <c r="E8650" s="613" t="s">
        <v>123</v>
      </c>
      <c r="F8650" s="613" t="s">
        <v>346</v>
      </c>
      <c r="G8650" s="526">
        <v>61</v>
      </c>
    </row>
    <row r="8651" spans="3:7" x14ac:dyDescent="0.25">
      <c r="C8651" s="525">
        <v>45575</v>
      </c>
      <c r="D8651" s="614" t="s">
        <v>356</v>
      </c>
      <c r="E8651" s="613" t="s">
        <v>368</v>
      </c>
      <c r="F8651" s="613" t="s">
        <v>129</v>
      </c>
      <c r="G8651" s="524">
        <v>51</v>
      </c>
    </row>
    <row r="8652" spans="3:7" x14ac:dyDescent="0.25">
      <c r="C8652" s="525">
        <v>45575</v>
      </c>
      <c r="D8652" s="614" t="s">
        <v>460</v>
      </c>
      <c r="E8652" s="613" t="s">
        <v>123</v>
      </c>
      <c r="F8652" s="613" t="s">
        <v>346</v>
      </c>
      <c r="G8652" s="526">
        <v>178</v>
      </c>
    </row>
    <row r="8653" spans="3:7" x14ac:dyDescent="0.25">
      <c r="C8653" s="525">
        <v>45575</v>
      </c>
      <c r="D8653" s="614" t="s">
        <v>119</v>
      </c>
      <c r="E8653" s="613" t="s">
        <v>108</v>
      </c>
      <c r="F8653" s="613" t="s">
        <v>347</v>
      </c>
      <c r="G8653" s="524">
        <v>60</v>
      </c>
    </row>
    <row r="8654" spans="3:7" x14ac:dyDescent="0.25">
      <c r="C8654" s="525">
        <v>45575</v>
      </c>
      <c r="D8654" s="614" t="s">
        <v>110</v>
      </c>
      <c r="E8654" s="613" t="s">
        <v>108</v>
      </c>
      <c r="F8654" s="613" t="s">
        <v>348</v>
      </c>
      <c r="G8654" s="526">
        <v>0</v>
      </c>
    </row>
    <row r="8655" spans="3:7" x14ac:dyDescent="0.25">
      <c r="C8655" s="525">
        <v>45575</v>
      </c>
      <c r="D8655" s="614" t="s">
        <v>107</v>
      </c>
      <c r="E8655" s="613" t="s">
        <v>108</v>
      </c>
      <c r="F8655" s="613" t="s">
        <v>349</v>
      </c>
      <c r="G8655" s="524">
        <v>0</v>
      </c>
    </row>
    <row r="8656" spans="3:7" x14ac:dyDescent="0.25">
      <c r="C8656" s="525">
        <v>45575</v>
      </c>
      <c r="D8656" s="614" t="s">
        <v>285</v>
      </c>
      <c r="E8656" s="613" t="s">
        <v>108</v>
      </c>
      <c r="F8656" s="613" t="s">
        <v>348</v>
      </c>
      <c r="G8656" s="526">
        <v>137</v>
      </c>
    </row>
    <row r="8657" spans="3:7" x14ac:dyDescent="0.25">
      <c r="C8657" s="525">
        <v>45575</v>
      </c>
      <c r="D8657" s="614" t="s">
        <v>559</v>
      </c>
      <c r="E8657" s="613" t="s">
        <v>108</v>
      </c>
      <c r="F8657" s="613">
        <v>0</v>
      </c>
      <c r="G8657" s="524">
        <v>0</v>
      </c>
    </row>
    <row r="8658" spans="3:7" x14ac:dyDescent="0.25">
      <c r="C8658" s="525">
        <v>45575</v>
      </c>
      <c r="D8658" s="614" t="s">
        <v>560</v>
      </c>
      <c r="E8658" s="613" t="s">
        <v>108</v>
      </c>
      <c r="F8658" s="613">
        <v>0</v>
      </c>
      <c r="G8658" s="526">
        <v>0</v>
      </c>
    </row>
    <row r="8659" spans="3:7" x14ac:dyDescent="0.25">
      <c r="C8659" s="525">
        <v>45575</v>
      </c>
      <c r="D8659" s="614" t="s">
        <v>91</v>
      </c>
      <c r="E8659" s="613" t="s">
        <v>92</v>
      </c>
      <c r="F8659" s="613" t="s">
        <v>350</v>
      </c>
      <c r="G8659" s="524">
        <v>0</v>
      </c>
    </row>
    <row r="8660" spans="3:7" x14ac:dyDescent="0.25">
      <c r="C8660" s="525">
        <v>45575</v>
      </c>
      <c r="D8660" s="614" t="s">
        <v>94</v>
      </c>
      <c r="E8660" s="613" t="s">
        <v>92</v>
      </c>
      <c r="F8660" s="613" t="s">
        <v>351</v>
      </c>
      <c r="G8660" s="526">
        <v>150</v>
      </c>
    </row>
    <row r="8661" spans="3:7" x14ac:dyDescent="0.25">
      <c r="C8661" s="525">
        <v>45575</v>
      </c>
      <c r="D8661" s="614" t="s">
        <v>117</v>
      </c>
      <c r="E8661" s="613" t="s">
        <v>92</v>
      </c>
      <c r="F8661" s="613" t="s">
        <v>352</v>
      </c>
      <c r="G8661" s="524">
        <v>0</v>
      </c>
    </row>
    <row r="8662" spans="3:7" x14ac:dyDescent="0.25">
      <c r="C8662" s="525">
        <v>45575</v>
      </c>
      <c r="D8662" s="614" t="s">
        <v>130</v>
      </c>
      <c r="E8662" s="613" t="s">
        <v>97</v>
      </c>
      <c r="F8662" s="613" t="s">
        <v>353</v>
      </c>
      <c r="G8662" s="526">
        <v>0</v>
      </c>
    </row>
    <row r="8663" spans="3:7" x14ac:dyDescent="0.25">
      <c r="C8663" s="525">
        <v>45575</v>
      </c>
      <c r="D8663" s="614" t="s">
        <v>96</v>
      </c>
      <c r="E8663" s="613" t="s">
        <v>97</v>
      </c>
      <c r="F8663" s="613" t="s">
        <v>354</v>
      </c>
      <c r="G8663" s="524">
        <v>0</v>
      </c>
    </row>
    <row r="8664" spans="3:7" x14ac:dyDescent="0.25">
      <c r="C8664" s="525">
        <v>45575</v>
      </c>
      <c r="D8664" s="614" t="s">
        <v>114</v>
      </c>
      <c r="E8664" s="613" t="s">
        <v>115</v>
      </c>
      <c r="F8664" s="613" t="s">
        <v>355</v>
      </c>
      <c r="G8664" s="526">
        <v>0</v>
      </c>
    </row>
    <row r="8665" spans="3:7" x14ac:dyDescent="0.25">
      <c r="C8665" s="525">
        <v>45575</v>
      </c>
      <c r="D8665" s="611" t="s">
        <v>399</v>
      </c>
      <c r="E8665" s="613" t="s">
        <v>329</v>
      </c>
      <c r="F8665" s="613" t="s">
        <v>400</v>
      </c>
      <c r="G8665" s="524">
        <v>0</v>
      </c>
    </row>
    <row r="8666" spans="3:7" x14ac:dyDescent="0.25">
      <c r="C8666" s="525">
        <v>45575</v>
      </c>
      <c r="D8666" s="614" t="s">
        <v>158</v>
      </c>
      <c r="E8666" s="613" t="s">
        <v>138</v>
      </c>
      <c r="F8666" s="613" t="s">
        <v>151</v>
      </c>
      <c r="G8666" s="526">
        <v>0</v>
      </c>
    </row>
    <row r="8667" spans="3:7" x14ac:dyDescent="0.25">
      <c r="C8667" s="525">
        <v>45575</v>
      </c>
      <c r="D8667" s="614" t="s">
        <v>144</v>
      </c>
      <c r="E8667" s="613" t="s">
        <v>271</v>
      </c>
      <c r="F8667" s="613" t="s">
        <v>145</v>
      </c>
      <c r="G8667" s="524">
        <v>144</v>
      </c>
    </row>
    <row r="8668" spans="3:7" x14ac:dyDescent="0.25">
      <c r="C8668" s="525">
        <v>45575</v>
      </c>
      <c r="D8668" s="614" t="s">
        <v>146</v>
      </c>
      <c r="E8668" s="613" t="s">
        <v>271</v>
      </c>
      <c r="F8668" s="613" t="s">
        <v>145</v>
      </c>
      <c r="G8668" s="526">
        <v>171</v>
      </c>
    </row>
    <row r="8669" spans="3:7" x14ac:dyDescent="0.25">
      <c r="C8669" s="525">
        <v>45575</v>
      </c>
      <c r="D8669" s="614" t="s">
        <v>147</v>
      </c>
      <c r="E8669" s="613" t="s">
        <v>272</v>
      </c>
      <c r="F8669" s="613" t="s">
        <v>148</v>
      </c>
      <c r="G8669" s="524">
        <v>127</v>
      </c>
    </row>
    <row r="8670" spans="3:7" x14ac:dyDescent="0.25">
      <c r="C8670" s="525">
        <v>45575</v>
      </c>
      <c r="D8670" s="614" t="s">
        <v>162</v>
      </c>
      <c r="E8670" s="613" t="s">
        <v>138</v>
      </c>
      <c r="F8670" s="613" t="s">
        <v>64</v>
      </c>
      <c r="G8670" s="526">
        <v>177</v>
      </c>
    </row>
    <row r="8671" spans="3:7" x14ac:dyDescent="0.25">
      <c r="C8671" s="525">
        <v>45575</v>
      </c>
      <c r="D8671" s="614" t="s">
        <v>398</v>
      </c>
      <c r="E8671" s="613" t="s">
        <v>99</v>
      </c>
      <c r="F8671" s="613" t="s">
        <v>389</v>
      </c>
      <c r="G8671" s="524">
        <v>0</v>
      </c>
    </row>
    <row r="8672" spans="3:7" x14ac:dyDescent="0.25">
      <c r="C8672" s="525">
        <v>45575</v>
      </c>
      <c r="D8672" s="614" t="s">
        <v>149</v>
      </c>
      <c r="E8672" s="613" t="s">
        <v>273</v>
      </c>
      <c r="F8672" s="613" t="s">
        <v>63</v>
      </c>
      <c r="G8672" s="526">
        <v>0</v>
      </c>
    </row>
    <row r="8673" spans="3:7" x14ac:dyDescent="0.25">
      <c r="C8673" s="525">
        <v>45575</v>
      </c>
      <c r="D8673" s="614" t="s">
        <v>150</v>
      </c>
      <c r="E8673" s="613" t="s">
        <v>92</v>
      </c>
      <c r="F8673" s="613" t="s">
        <v>63</v>
      </c>
      <c r="G8673" s="524">
        <v>180</v>
      </c>
    </row>
    <row r="8674" spans="3:7" x14ac:dyDescent="0.25">
      <c r="C8674" s="525">
        <v>45575</v>
      </c>
      <c r="D8674" s="614" t="s">
        <v>152</v>
      </c>
      <c r="E8674" s="613" t="s">
        <v>92</v>
      </c>
      <c r="F8674" s="613" t="s">
        <v>63</v>
      </c>
      <c r="G8674" s="526">
        <v>0</v>
      </c>
    </row>
    <row r="8675" spans="3:7" x14ac:dyDescent="0.25">
      <c r="C8675" s="525">
        <v>45575</v>
      </c>
      <c r="D8675" s="614" t="s">
        <v>153</v>
      </c>
      <c r="E8675" s="613" t="s">
        <v>92</v>
      </c>
      <c r="F8675" s="613" t="s">
        <v>63</v>
      </c>
      <c r="G8675" s="524">
        <v>0</v>
      </c>
    </row>
    <row r="8676" spans="3:7" x14ac:dyDescent="0.25">
      <c r="C8676" s="525">
        <v>45575</v>
      </c>
      <c r="D8676" s="614" t="s">
        <v>137</v>
      </c>
      <c r="E8676" s="613" t="s">
        <v>138</v>
      </c>
      <c r="F8676" s="613" t="s">
        <v>2</v>
      </c>
      <c r="G8676" s="526">
        <v>249</v>
      </c>
    </row>
    <row r="8677" spans="3:7" x14ac:dyDescent="0.25">
      <c r="C8677" s="525">
        <v>45575</v>
      </c>
      <c r="D8677" s="614" t="s">
        <v>139</v>
      </c>
      <c r="E8677" s="613" t="s">
        <v>138</v>
      </c>
      <c r="F8677" s="613" t="s">
        <v>2</v>
      </c>
      <c r="G8677" s="524">
        <v>262</v>
      </c>
    </row>
    <row r="8678" spans="3:7" x14ac:dyDescent="0.25">
      <c r="C8678" s="525">
        <v>45575</v>
      </c>
      <c r="D8678" s="614" t="s">
        <v>141</v>
      </c>
      <c r="E8678" s="613" t="s">
        <v>92</v>
      </c>
      <c r="F8678" s="613" t="s">
        <v>2</v>
      </c>
      <c r="G8678" s="526">
        <v>0</v>
      </c>
    </row>
    <row r="8679" spans="3:7" x14ac:dyDescent="0.25">
      <c r="C8679" s="525">
        <v>45575</v>
      </c>
      <c r="D8679" s="614" t="s">
        <v>142</v>
      </c>
      <c r="E8679" s="613" t="s">
        <v>92</v>
      </c>
      <c r="F8679" s="613" t="s">
        <v>2</v>
      </c>
      <c r="G8679" s="524">
        <v>0</v>
      </c>
    </row>
    <row r="8680" spans="3:7" x14ac:dyDescent="0.25">
      <c r="C8680" s="525">
        <v>45575</v>
      </c>
      <c r="D8680" s="614" t="s">
        <v>143</v>
      </c>
      <c r="E8680" s="613" t="s">
        <v>92</v>
      </c>
      <c r="F8680" s="613" t="s">
        <v>2</v>
      </c>
      <c r="G8680" s="526">
        <v>0</v>
      </c>
    </row>
    <row r="8681" spans="3:7" x14ac:dyDescent="0.25">
      <c r="C8681" s="525">
        <v>45575</v>
      </c>
      <c r="D8681" s="614" t="s">
        <v>136</v>
      </c>
      <c r="E8681" s="613" t="s">
        <v>99</v>
      </c>
      <c r="F8681" s="613" t="s">
        <v>2</v>
      </c>
      <c r="G8681" s="524">
        <v>231</v>
      </c>
    </row>
    <row r="8682" spans="3:7" x14ac:dyDescent="0.25">
      <c r="C8682" s="525">
        <v>45575</v>
      </c>
      <c r="D8682" s="614" t="s">
        <v>286</v>
      </c>
      <c r="E8682" s="613" t="s">
        <v>99</v>
      </c>
      <c r="F8682" s="613" t="s">
        <v>2</v>
      </c>
      <c r="G8682" s="526">
        <v>0</v>
      </c>
    </row>
    <row r="8683" spans="3:7" x14ac:dyDescent="0.25">
      <c r="C8683" s="525">
        <v>45575</v>
      </c>
      <c r="D8683" s="614" t="s">
        <v>155</v>
      </c>
      <c r="E8683" s="613" t="s">
        <v>104</v>
      </c>
      <c r="F8683" s="613" t="s">
        <v>62</v>
      </c>
      <c r="G8683" s="524">
        <v>0</v>
      </c>
    </row>
    <row r="8684" spans="3:7" x14ac:dyDescent="0.25">
      <c r="C8684" s="525">
        <v>45575</v>
      </c>
      <c r="D8684" s="614" t="s">
        <v>156</v>
      </c>
      <c r="E8684" s="613" t="s">
        <v>92</v>
      </c>
      <c r="F8684" s="613" t="s">
        <v>62</v>
      </c>
      <c r="G8684" s="526">
        <v>0</v>
      </c>
    </row>
    <row r="8685" spans="3:7" x14ac:dyDescent="0.25">
      <c r="C8685" s="525">
        <v>45575</v>
      </c>
      <c r="D8685" s="614" t="s">
        <v>157</v>
      </c>
      <c r="E8685" s="613" t="s">
        <v>92</v>
      </c>
      <c r="F8685" s="613" t="s">
        <v>62</v>
      </c>
      <c r="G8685" s="524">
        <v>0</v>
      </c>
    </row>
    <row r="8686" spans="3:7" x14ac:dyDescent="0.25">
      <c r="C8686" s="525">
        <v>45575</v>
      </c>
      <c r="D8686" s="614" t="s">
        <v>302</v>
      </c>
      <c r="E8686" s="613" t="s">
        <v>92</v>
      </c>
      <c r="F8686" s="613" t="s">
        <v>62</v>
      </c>
      <c r="G8686" s="526">
        <v>0</v>
      </c>
    </row>
    <row r="8687" spans="3:7" x14ac:dyDescent="0.25">
      <c r="C8687" s="525">
        <v>45575</v>
      </c>
      <c r="D8687" s="614" t="s">
        <v>266</v>
      </c>
      <c r="E8687" s="613" t="s">
        <v>92</v>
      </c>
      <c r="F8687" s="613" t="s">
        <v>2</v>
      </c>
      <c r="G8687" s="524">
        <v>136</v>
      </c>
    </row>
    <row r="8688" spans="3:7" x14ac:dyDescent="0.25">
      <c r="C8688" s="525">
        <v>45575</v>
      </c>
      <c r="D8688" s="614" t="s">
        <v>267</v>
      </c>
      <c r="E8688" s="613" t="s">
        <v>92</v>
      </c>
      <c r="F8688" s="613" t="s">
        <v>2</v>
      </c>
      <c r="G8688" s="526">
        <v>222</v>
      </c>
    </row>
    <row r="8689" spans="3:7" x14ac:dyDescent="0.25">
      <c r="C8689" s="525">
        <v>45575</v>
      </c>
      <c r="D8689" s="614" t="s">
        <v>258</v>
      </c>
      <c r="E8689" s="613" t="s">
        <v>92</v>
      </c>
      <c r="F8689" s="613" t="s">
        <v>2</v>
      </c>
      <c r="G8689" s="524">
        <v>173</v>
      </c>
    </row>
    <row r="8690" spans="3:7" x14ac:dyDescent="0.25">
      <c r="C8690" s="525">
        <v>45575</v>
      </c>
      <c r="D8690" s="614" t="s">
        <v>179</v>
      </c>
      <c r="E8690" s="613" t="s">
        <v>161</v>
      </c>
      <c r="F8690" s="613" t="s">
        <v>8</v>
      </c>
      <c r="G8690" s="526">
        <v>128</v>
      </c>
    </row>
    <row r="8691" spans="3:7" x14ac:dyDescent="0.25">
      <c r="C8691" s="525">
        <v>45575</v>
      </c>
      <c r="D8691" s="614" t="s">
        <v>164</v>
      </c>
      <c r="E8691" s="613" t="s">
        <v>165</v>
      </c>
      <c r="F8691" s="613" t="s">
        <v>166</v>
      </c>
      <c r="G8691" s="524">
        <v>127</v>
      </c>
    </row>
    <row r="8692" spans="3:7" x14ac:dyDescent="0.25">
      <c r="C8692" s="525">
        <v>45575</v>
      </c>
      <c r="D8692" s="614" t="s">
        <v>168</v>
      </c>
      <c r="E8692" s="613" t="s">
        <v>169</v>
      </c>
      <c r="F8692" s="613" t="s">
        <v>166</v>
      </c>
      <c r="G8692" s="526">
        <v>68</v>
      </c>
    </row>
    <row r="8693" spans="3:7" x14ac:dyDescent="0.25">
      <c r="C8693" s="525">
        <v>45575</v>
      </c>
      <c r="D8693" s="614" t="s">
        <v>171</v>
      </c>
      <c r="E8693" s="613" t="s">
        <v>169</v>
      </c>
      <c r="F8693" s="613" t="s">
        <v>166</v>
      </c>
      <c r="G8693" s="524">
        <v>58</v>
      </c>
    </row>
    <row r="8694" spans="3:7" x14ac:dyDescent="0.25">
      <c r="C8694" s="525">
        <v>45575</v>
      </c>
      <c r="D8694" s="614" t="s">
        <v>172</v>
      </c>
      <c r="E8694" s="613" t="s">
        <v>104</v>
      </c>
      <c r="F8694" s="613" t="s">
        <v>166</v>
      </c>
      <c r="G8694" s="526">
        <v>0</v>
      </c>
    </row>
    <row r="8695" spans="3:7" x14ac:dyDescent="0.25">
      <c r="C8695" s="525">
        <v>45575</v>
      </c>
      <c r="D8695" s="614" t="s">
        <v>173</v>
      </c>
      <c r="E8695" s="613" t="s">
        <v>161</v>
      </c>
      <c r="F8695" s="613" t="s">
        <v>166</v>
      </c>
      <c r="G8695" s="524">
        <v>0</v>
      </c>
    </row>
    <row r="8696" spans="3:7" x14ac:dyDescent="0.25">
      <c r="C8696" s="525">
        <v>45575</v>
      </c>
      <c r="D8696" s="614" t="s">
        <v>174</v>
      </c>
      <c r="E8696" s="613" t="s">
        <v>175</v>
      </c>
      <c r="F8696" s="613" t="s">
        <v>166</v>
      </c>
      <c r="G8696" s="526">
        <v>0</v>
      </c>
    </row>
    <row r="8697" spans="3:7" x14ac:dyDescent="0.25">
      <c r="C8697" s="525">
        <v>45575</v>
      </c>
      <c r="D8697" s="614" t="s">
        <v>176</v>
      </c>
      <c r="E8697" s="613" t="s">
        <v>99</v>
      </c>
      <c r="F8697" s="613" t="s">
        <v>166</v>
      </c>
      <c r="G8697" s="524">
        <v>446</v>
      </c>
    </row>
    <row r="8698" spans="3:7" x14ac:dyDescent="0.25">
      <c r="C8698" s="525">
        <v>45575</v>
      </c>
      <c r="D8698" s="614" t="s">
        <v>177</v>
      </c>
      <c r="E8698" s="613" t="s">
        <v>178</v>
      </c>
      <c r="F8698" s="613" t="s">
        <v>166</v>
      </c>
      <c r="G8698" s="526">
        <v>0</v>
      </c>
    </row>
    <row r="8699" spans="3:7" x14ac:dyDescent="0.25">
      <c r="C8699" s="525">
        <v>45575</v>
      </c>
      <c r="D8699" s="614" t="s">
        <v>270</v>
      </c>
      <c r="E8699" s="613" t="s">
        <v>178</v>
      </c>
      <c r="F8699" s="613" t="s">
        <v>166</v>
      </c>
      <c r="G8699" s="524">
        <v>0</v>
      </c>
    </row>
    <row r="8700" spans="3:7" x14ac:dyDescent="0.25">
      <c r="C8700" s="525">
        <v>45575</v>
      </c>
      <c r="D8700" s="614" t="s">
        <v>268</v>
      </c>
      <c r="E8700" s="613" t="s">
        <v>276</v>
      </c>
      <c r="F8700" s="613" t="s">
        <v>166</v>
      </c>
      <c r="G8700" s="526">
        <v>0</v>
      </c>
    </row>
    <row r="8701" spans="3:7" x14ac:dyDescent="0.25">
      <c r="C8701" s="525">
        <v>45575</v>
      </c>
      <c r="D8701" s="614" t="s">
        <v>260</v>
      </c>
      <c r="E8701" s="613" t="s">
        <v>161</v>
      </c>
      <c r="F8701" s="613" t="s">
        <v>166</v>
      </c>
      <c r="G8701" s="524">
        <v>0</v>
      </c>
    </row>
    <row r="8702" spans="3:7" x14ac:dyDescent="0.25">
      <c r="C8702" s="525">
        <v>45575</v>
      </c>
      <c r="D8702" s="614" t="s">
        <v>284</v>
      </c>
      <c r="E8702" s="613" t="s">
        <v>178</v>
      </c>
      <c r="F8702" s="613" t="s">
        <v>166</v>
      </c>
      <c r="G8702" s="526">
        <v>111</v>
      </c>
    </row>
    <row r="8703" spans="3:7" x14ac:dyDescent="0.25">
      <c r="C8703" s="525">
        <v>45575</v>
      </c>
      <c r="D8703" s="614" t="s">
        <v>359</v>
      </c>
      <c r="E8703" s="613" t="s">
        <v>178</v>
      </c>
      <c r="F8703" s="613" t="s">
        <v>166</v>
      </c>
      <c r="G8703" s="524">
        <v>0</v>
      </c>
    </row>
    <row r="8704" spans="3:7" x14ac:dyDescent="0.25">
      <c r="C8704" s="525">
        <v>45575</v>
      </c>
      <c r="D8704" s="614" t="s">
        <v>361</v>
      </c>
      <c r="E8704" s="613" t="s">
        <v>104</v>
      </c>
      <c r="F8704" s="613" t="s">
        <v>166</v>
      </c>
      <c r="G8704" s="526">
        <v>171</v>
      </c>
    </row>
    <row r="8705" spans="3:7" x14ac:dyDescent="0.25">
      <c r="C8705" s="525">
        <v>45575</v>
      </c>
      <c r="D8705" s="614" t="s">
        <v>393</v>
      </c>
      <c r="E8705" s="613" t="s">
        <v>394</v>
      </c>
      <c r="F8705" s="613" t="s">
        <v>391</v>
      </c>
      <c r="G8705" s="524">
        <v>150</v>
      </c>
    </row>
    <row r="8706" spans="3:7" x14ac:dyDescent="0.25">
      <c r="C8706" s="525">
        <v>45575</v>
      </c>
      <c r="D8706" s="614" t="s">
        <v>387</v>
      </c>
      <c r="E8706" s="613" t="s">
        <v>276</v>
      </c>
      <c r="F8706" s="613" t="s">
        <v>389</v>
      </c>
      <c r="G8706" s="526">
        <v>0</v>
      </c>
    </row>
    <row r="8707" spans="3:7" x14ac:dyDescent="0.25">
      <c r="C8707" s="525">
        <v>45575</v>
      </c>
      <c r="D8707" s="614" t="s">
        <v>388</v>
      </c>
      <c r="E8707" s="613" t="s">
        <v>276</v>
      </c>
      <c r="F8707" s="613" t="s">
        <v>389</v>
      </c>
      <c r="G8707" s="524">
        <v>0</v>
      </c>
    </row>
    <row r="8708" spans="3:7" x14ac:dyDescent="0.25">
      <c r="C8708" s="525">
        <v>45575</v>
      </c>
      <c r="D8708" s="614" t="s">
        <v>505</v>
      </c>
      <c r="E8708" s="613"/>
      <c r="F8708" s="613"/>
      <c r="G8708" s="526">
        <v>0</v>
      </c>
    </row>
    <row r="8709" spans="3:7" x14ac:dyDescent="0.25">
      <c r="C8709" s="525">
        <v>45575</v>
      </c>
      <c r="D8709" s="614" t="s">
        <v>397</v>
      </c>
      <c r="E8709" s="613" t="s">
        <v>104</v>
      </c>
      <c r="F8709" s="613" t="s">
        <v>389</v>
      </c>
      <c r="G8709" s="524">
        <v>0</v>
      </c>
    </row>
    <row r="8710" spans="3:7" x14ac:dyDescent="0.25">
      <c r="C8710" s="525">
        <v>45575</v>
      </c>
      <c r="D8710" s="614" t="s">
        <v>435</v>
      </c>
      <c r="E8710" s="613" t="s">
        <v>99</v>
      </c>
      <c r="F8710" s="613" t="s">
        <v>389</v>
      </c>
      <c r="G8710" s="526">
        <v>0</v>
      </c>
    </row>
    <row r="8711" spans="3:7" x14ac:dyDescent="0.25">
      <c r="C8711" s="525">
        <v>45575</v>
      </c>
      <c r="D8711" s="614" t="s">
        <v>436</v>
      </c>
      <c r="E8711" s="613" t="s">
        <v>161</v>
      </c>
      <c r="F8711" s="613" t="s">
        <v>389</v>
      </c>
      <c r="G8711" s="524">
        <v>220</v>
      </c>
    </row>
    <row r="8712" spans="3:7" x14ac:dyDescent="0.25">
      <c r="C8712" s="525">
        <v>45575</v>
      </c>
      <c r="D8712" s="549" t="s">
        <v>261</v>
      </c>
      <c r="E8712" s="613" t="s">
        <v>161</v>
      </c>
      <c r="F8712" s="613" t="s">
        <v>458</v>
      </c>
      <c r="G8712" s="526">
        <v>0</v>
      </c>
    </row>
    <row r="8713" spans="3:7" x14ac:dyDescent="0.25">
      <c r="C8713" s="525">
        <v>45575</v>
      </c>
      <c r="D8713" s="534" t="s">
        <v>487</v>
      </c>
      <c r="E8713" s="613" t="s">
        <v>276</v>
      </c>
      <c r="F8713" s="613" t="s">
        <v>481</v>
      </c>
      <c r="G8713" s="524">
        <v>101</v>
      </c>
    </row>
    <row r="8714" spans="3:7" x14ac:dyDescent="0.25">
      <c r="C8714" s="525">
        <v>45575</v>
      </c>
      <c r="D8714" s="533" t="s">
        <v>488</v>
      </c>
      <c r="E8714" s="613" t="s">
        <v>276</v>
      </c>
      <c r="F8714" s="613" t="s">
        <v>481</v>
      </c>
      <c r="G8714" s="526">
        <v>0</v>
      </c>
    </row>
    <row r="8715" spans="3:7" x14ac:dyDescent="0.25">
      <c r="C8715" s="525">
        <v>45575</v>
      </c>
      <c r="D8715" s="534" t="s">
        <v>489</v>
      </c>
      <c r="E8715" s="613" t="s">
        <v>276</v>
      </c>
      <c r="F8715" s="613" t="s">
        <v>481</v>
      </c>
      <c r="G8715" s="524">
        <v>114</v>
      </c>
    </row>
    <row r="8716" spans="3:7" x14ac:dyDescent="0.25">
      <c r="C8716" s="525">
        <v>45575</v>
      </c>
      <c r="D8716" s="533" t="s">
        <v>490</v>
      </c>
      <c r="E8716" s="613" t="s">
        <v>276</v>
      </c>
      <c r="F8716" s="613" t="s">
        <v>481</v>
      </c>
      <c r="G8716" s="526">
        <v>301</v>
      </c>
    </row>
    <row r="8717" spans="3:7" x14ac:dyDescent="0.25">
      <c r="C8717" s="525">
        <v>45575</v>
      </c>
      <c r="D8717" s="534" t="s">
        <v>491</v>
      </c>
      <c r="E8717" s="541" t="s">
        <v>104</v>
      </c>
      <c r="F8717" s="541" t="s">
        <v>481</v>
      </c>
      <c r="G8717" s="524">
        <v>0</v>
      </c>
    </row>
    <row r="8718" spans="3:7" x14ac:dyDescent="0.25">
      <c r="C8718" s="525">
        <v>45575</v>
      </c>
      <c r="D8718" s="533" t="s">
        <v>526</v>
      </c>
      <c r="E8718" s="542" t="s">
        <v>276</v>
      </c>
      <c r="F8718" s="541" t="s">
        <v>481</v>
      </c>
      <c r="G8718" s="526">
        <v>130</v>
      </c>
    </row>
    <row r="8719" spans="3:7" x14ac:dyDescent="0.25">
      <c r="C8719" s="525">
        <v>45575</v>
      </c>
      <c r="D8719" s="534" t="s">
        <v>364</v>
      </c>
      <c r="E8719" s="542" t="s">
        <v>520</v>
      </c>
      <c r="F8719" s="542" t="s">
        <v>389</v>
      </c>
      <c r="G8719" s="524">
        <v>0</v>
      </c>
    </row>
    <row r="8720" spans="3:7" x14ac:dyDescent="0.25">
      <c r="C8720" s="525">
        <v>45575</v>
      </c>
      <c r="D8720" s="533" t="s">
        <v>536</v>
      </c>
      <c r="E8720" s="531" t="s">
        <v>104</v>
      </c>
      <c r="F8720" s="531" t="s">
        <v>521</v>
      </c>
      <c r="G8720" s="526">
        <v>220</v>
      </c>
    </row>
    <row r="8721" spans="3:7" x14ac:dyDescent="0.25">
      <c r="C8721" s="525">
        <v>45575</v>
      </c>
      <c r="D8721" s="534" t="s">
        <v>550</v>
      </c>
      <c r="E8721" s="269" t="s">
        <v>520</v>
      </c>
      <c r="F8721" s="269" t="s">
        <v>521</v>
      </c>
      <c r="G8721" s="524">
        <v>0</v>
      </c>
    </row>
    <row r="8722" spans="3:7" x14ac:dyDescent="0.25">
      <c r="C8722" s="525">
        <v>45577</v>
      </c>
      <c r="D8722" s="614" t="s">
        <v>127</v>
      </c>
      <c r="E8722" s="613" t="s">
        <v>99</v>
      </c>
      <c r="F8722" s="613" t="s">
        <v>341</v>
      </c>
      <c r="G8722" s="636">
        <v>0</v>
      </c>
    </row>
    <row r="8723" spans="3:7" x14ac:dyDescent="0.25">
      <c r="C8723" s="525">
        <v>45577</v>
      </c>
      <c r="D8723" s="614" t="s">
        <v>297</v>
      </c>
      <c r="E8723" s="613" t="s">
        <v>99</v>
      </c>
      <c r="F8723" s="613" t="s">
        <v>342</v>
      </c>
      <c r="G8723" s="632">
        <v>280</v>
      </c>
    </row>
    <row r="8724" spans="3:7" x14ac:dyDescent="0.25">
      <c r="C8724" s="525">
        <v>45577</v>
      </c>
      <c r="D8724" s="614" t="s">
        <v>88</v>
      </c>
      <c r="E8724" s="613" t="s">
        <v>89</v>
      </c>
      <c r="F8724" s="613" t="s">
        <v>343</v>
      </c>
      <c r="G8724" s="636">
        <v>0</v>
      </c>
    </row>
    <row r="8725" spans="3:7" x14ac:dyDescent="0.25">
      <c r="C8725" s="525">
        <v>45577</v>
      </c>
      <c r="D8725" s="614" t="s">
        <v>301</v>
      </c>
      <c r="E8725" s="613" t="s">
        <v>89</v>
      </c>
      <c r="F8725" s="613" t="s">
        <v>344</v>
      </c>
      <c r="G8725" s="632">
        <v>0</v>
      </c>
    </row>
    <row r="8726" spans="3:7" x14ac:dyDescent="0.25">
      <c r="C8726" s="525">
        <v>45577</v>
      </c>
      <c r="D8726" s="614" t="s">
        <v>120</v>
      </c>
      <c r="E8726" s="613" t="s">
        <v>133</v>
      </c>
      <c r="F8726" s="613" t="s">
        <v>345</v>
      </c>
      <c r="G8726" s="636">
        <v>0</v>
      </c>
    </row>
    <row r="8727" spans="3:7" x14ac:dyDescent="0.25">
      <c r="C8727" s="525">
        <v>45577</v>
      </c>
      <c r="D8727" s="614" t="s">
        <v>122</v>
      </c>
      <c r="E8727" s="613" t="s">
        <v>123</v>
      </c>
      <c r="F8727" s="613" t="s">
        <v>346</v>
      </c>
      <c r="G8727" s="632">
        <v>0</v>
      </c>
    </row>
    <row r="8728" spans="3:7" x14ac:dyDescent="0.25">
      <c r="C8728" s="525">
        <v>45577</v>
      </c>
      <c r="D8728" s="614" t="s">
        <v>356</v>
      </c>
      <c r="E8728" s="613" t="s">
        <v>368</v>
      </c>
      <c r="F8728" s="613" t="s">
        <v>129</v>
      </c>
      <c r="G8728" s="636">
        <v>0</v>
      </c>
    </row>
    <row r="8729" spans="3:7" x14ac:dyDescent="0.25">
      <c r="C8729" s="525">
        <v>45577</v>
      </c>
      <c r="D8729" s="614" t="s">
        <v>460</v>
      </c>
      <c r="E8729" s="613" t="s">
        <v>123</v>
      </c>
      <c r="F8729" s="613" t="s">
        <v>346</v>
      </c>
      <c r="G8729" s="632">
        <v>0</v>
      </c>
    </row>
    <row r="8730" spans="3:7" x14ac:dyDescent="0.25">
      <c r="C8730" s="525">
        <v>45577</v>
      </c>
      <c r="D8730" s="614" t="s">
        <v>119</v>
      </c>
      <c r="E8730" s="613" t="s">
        <v>108</v>
      </c>
      <c r="F8730" s="613" t="s">
        <v>347</v>
      </c>
      <c r="G8730" s="636">
        <v>0</v>
      </c>
    </row>
    <row r="8731" spans="3:7" x14ac:dyDescent="0.25">
      <c r="C8731" s="525">
        <v>45577</v>
      </c>
      <c r="D8731" s="614" t="s">
        <v>110</v>
      </c>
      <c r="E8731" s="613" t="s">
        <v>108</v>
      </c>
      <c r="F8731" s="613" t="s">
        <v>348</v>
      </c>
      <c r="G8731" s="632">
        <v>0</v>
      </c>
    </row>
    <row r="8732" spans="3:7" x14ac:dyDescent="0.25">
      <c r="C8732" s="525">
        <v>45577</v>
      </c>
      <c r="D8732" s="614" t="s">
        <v>107</v>
      </c>
      <c r="E8732" s="613" t="s">
        <v>108</v>
      </c>
      <c r="F8732" s="613" t="s">
        <v>349</v>
      </c>
      <c r="G8732" s="636">
        <v>60</v>
      </c>
    </row>
    <row r="8733" spans="3:7" x14ac:dyDescent="0.25">
      <c r="C8733" s="525">
        <v>45577</v>
      </c>
      <c r="D8733" s="614" t="s">
        <v>285</v>
      </c>
      <c r="E8733" s="613" t="s">
        <v>108</v>
      </c>
      <c r="F8733" s="613" t="s">
        <v>348</v>
      </c>
      <c r="G8733" s="632">
        <v>0</v>
      </c>
    </row>
    <row r="8734" spans="3:7" x14ac:dyDescent="0.25">
      <c r="C8734" s="525">
        <v>45577</v>
      </c>
      <c r="D8734" s="614" t="s">
        <v>559</v>
      </c>
      <c r="E8734" s="613" t="s">
        <v>108</v>
      </c>
      <c r="F8734" s="613">
        <v>0</v>
      </c>
      <c r="G8734" s="636">
        <v>0</v>
      </c>
    </row>
    <row r="8735" spans="3:7" x14ac:dyDescent="0.25">
      <c r="C8735" s="525">
        <v>45577</v>
      </c>
      <c r="D8735" s="614" t="s">
        <v>560</v>
      </c>
      <c r="E8735" s="613" t="s">
        <v>108</v>
      </c>
      <c r="F8735" s="613">
        <v>0</v>
      </c>
      <c r="G8735" s="632">
        <v>0</v>
      </c>
    </row>
    <row r="8736" spans="3:7" x14ac:dyDescent="0.25">
      <c r="C8736" s="525">
        <v>45577</v>
      </c>
      <c r="D8736" s="614" t="s">
        <v>91</v>
      </c>
      <c r="E8736" s="613" t="s">
        <v>92</v>
      </c>
      <c r="F8736" s="613" t="s">
        <v>350</v>
      </c>
      <c r="G8736" s="636">
        <v>150</v>
      </c>
    </row>
    <row r="8737" spans="3:7" x14ac:dyDescent="0.25">
      <c r="C8737" s="525">
        <v>45577</v>
      </c>
      <c r="D8737" s="614" t="s">
        <v>94</v>
      </c>
      <c r="E8737" s="613" t="s">
        <v>92</v>
      </c>
      <c r="F8737" s="613" t="s">
        <v>351</v>
      </c>
      <c r="G8737" s="632">
        <v>0</v>
      </c>
    </row>
    <row r="8738" spans="3:7" x14ac:dyDescent="0.25">
      <c r="C8738" s="525">
        <v>45577</v>
      </c>
      <c r="D8738" s="614" t="s">
        <v>117</v>
      </c>
      <c r="E8738" s="613" t="s">
        <v>92</v>
      </c>
      <c r="F8738" s="613" t="s">
        <v>352</v>
      </c>
      <c r="G8738" s="636">
        <v>150</v>
      </c>
    </row>
    <row r="8739" spans="3:7" x14ac:dyDescent="0.25">
      <c r="C8739" s="525">
        <v>45577</v>
      </c>
      <c r="D8739" s="614" t="s">
        <v>130</v>
      </c>
      <c r="E8739" s="613" t="s">
        <v>97</v>
      </c>
      <c r="F8739" s="613" t="s">
        <v>353</v>
      </c>
      <c r="G8739" s="632">
        <v>62</v>
      </c>
    </row>
    <row r="8740" spans="3:7" x14ac:dyDescent="0.25">
      <c r="C8740" s="525">
        <v>45577</v>
      </c>
      <c r="D8740" s="614" t="s">
        <v>96</v>
      </c>
      <c r="E8740" s="613" t="s">
        <v>97</v>
      </c>
      <c r="F8740" s="613" t="s">
        <v>354</v>
      </c>
      <c r="G8740" s="636">
        <v>105</v>
      </c>
    </row>
    <row r="8741" spans="3:7" x14ac:dyDescent="0.25">
      <c r="C8741" s="525">
        <v>45577</v>
      </c>
      <c r="D8741" s="614" t="s">
        <v>114</v>
      </c>
      <c r="E8741" s="613" t="s">
        <v>115</v>
      </c>
      <c r="F8741" s="613" t="s">
        <v>355</v>
      </c>
      <c r="G8741" s="632">
        <v>0</v>
      </c>
    </row>
    <row r="8742" spans="3:7" x14ac:dyDescent="0.25">
      <c r="C8742" s="525">
        <v>45577</v>
      </c>
      <c r="D8742" s="540" t="s">
        <v>399</v>
      </c>
      <c r="E8742" s="613" t="s">
        <v>329</v>
      </c>
      <c r="F8742" s="613" t="s">
        <v>400</v>
      </c>
      <c r="G8742" s="636">
        <v>0</v>
      </c>
    </row>
    <row r="8743" spans="3:7" x14ac:dyDescent="0.25">
      <c r="C8743" s="525">
        <v>45577</v>
      </c>
      <c r="D8743" s="614" t="s">
        <v>158</v>
      </c>
      <c r="E8743" s="613" t="s">
        <v>138</v>
      </c>
      <c r="F8743" s="613" t="s">
        <v>151</v>
      </c>
      <c r="G8743" s="632">
        <v>200</v>
      </c>
    </row>
    <row r="8744" spans="3:7" x14ac:dyDescent="0.25">
      <c r="C8744" s="525">
        <v>45577</v>
      </c>
      <c r="D8744" s="614" t="s">
        <v>144</v>
      </c>
      <c r="E8744" s="613" t="s">
        <v>271</v>
      </c>
      <c r="F8744" s="613" t="s">
        <v>145</v>
      </c>
      <c r="G8744" s="636">
        <v>0</v>
      </c>
    </row>
    <row r="8745" spans="3:7" x14ac:dyDescent="0.25">
      <c r="C8745" s="525">
        <v>45577</v>
      </c>
      <c r="D8745" s="614" t="s">
        <v>146</v>
      </c>
      <c r="E8745" s="613" t="s">
        <v>271</v>
      </c>
      <c r="F8745" s="613" t="s">
        <v>145</v>
      </c>
      <c r="G8745" s="632">
        <v>0</v>
      </c>
    </row>
    <row r="8746" spans="3:7" x14ac:dyDescent="0.25">
      <c r="C8746" s="525">
        <v>45577</v>
      </c>
      <c r="D8746" s="614" t="s">
        <v>147</v>
      </c>
      <c r="E8746" s="613" t="s">
        <v>272</v>
      </c>
      <c r="F8746" s="613" t="s">
        <v>148</v>
      </c>
      <c r="G8746" s="636">
        <v>304</v>
      </c>
    </row>
    <row r="8747" spans="3:7" x14ac:dyDescent="0.25">
      <c r="C8747" s="525">
        <v>45577</v>
      </c>
      <c r="D8747" s="614" t="s">
        <v>162</v>
      </c>
      <c r="E8747" s="613" t="s">
        <v>138</v>
      </c>
      <c r="F8747" s="613" t="s">
        <v>64</v>
      </c>
      <c r="G8747" s="632">
        <v>95</v>
      </c>
    </row>
    <row r="8748" spans="3:7" x14ac:dyDescent="0.25">
      <c r="C8748" s="525">
        <v>45577</v>
      </c>
      <c r="D8748" s="614" t="s">
        <v>398</v>
      </c>
      <c r="E8748" s="613" t="s">
        <v>99</v>
      </c>
      <c r="F8748" s="613" t="s">
        <v>389</v>
      </c>
      <c r="G8748" s="636">
        <v>0</v>
      </c>
    </row>
    <row r="8749" spans="3:7" x14ac:dyDescent="0.25">
      <c r="C8749" s="525">
        <v>45577</v>
      </c>
      <c r="D8749" s="614" t="s">
        <v>149</v>
      </c>
      <c r="E8749" s="613" t="s">
        <v>273</v>
      </c>
      <c r="F8749" s="613" t="s">
        <v>63</v>
      </c>
      <c r="G8749" s="632">
        <v>98</v>
      </c>
    </row>
    <row r="8750" spans="3:7" x14ac:dyDescent="0.25">
      <c r="C8750" s="525">
        <v>45577</v>
      </c>
      <c r="D8750" s="614" t="s">
        <v>150</v>
      </c>
      <c r="E8750" s="613" t="s">
        <v>92</v>
      </c>
      <c r="F8750" s="613" t="s">
        <v>63</v>
      </c>
      <c r="G8750" s="636">
        <v>0</v>
      </c>
    </row>
    <row r="8751" spans="3:7" x14ac:dyDescent="0.25">
      <c r="C8751" s="525">
        <v>45577</v>
      </c>
      <c r="D8751" s="614" t="s">
        <v>152</v>
      </c>
      <c r="E8751" s="613" t="s">
        <v>92</v>
      </c>
      <c r="F8751" s="613" t="s">
        <v>63</v>
      </c>
      <c r="G8751" s="632">
        <v>0</v>
      </c>
    </row>
    <row r="8752" spans="3:7" x14ac:dyDescent="0.25">
      <c r="C8752" s="525">
        <v>45577</v>
      </c>
      <c r="D8752" s="614" t="s">
        <v>153</v>
      </c>
      <c r="E8752" s="613" t="s">
        <v>92</v>
      </c>
      <c r="F8752" s="613" t="s">
        <v>63</v>
      </c>
      <c r="G8752" s="636">
        <v>0</v>
      </c>
    </row>
    <row r="8753" spans="3:7" x14ac:dyDescent="0.25">
      <c r="C8753" s="525">
        <v>45577</v>
      </c>
      <c r="D8753" s="614" t="s">
        <v>137</v>
      </c>
      <c r="E8753" s="613" t="s">
        <v>138</v>
      </c>
      <c r="F8753" s="613" t="s">
        <v>2</v>
      </c>
      <c r="G8753" s="632">
        <v>0</v>
      </c>
    </row>
    <row r="8754" spans="3:7" x14ac:dyDescent="0.25">
      <c r="C8754" s="525">
        <v>45577</v>
      </c>
      <c r="D8754" s="614" t="s">
        <v>139</v>
      </c>
      <c r="E8754" s="613" t="s">
        <v>138</v>
      </c>
      <c r="F8754" s="613" t="s">
        <v>2</v>
      </c>
      <c r="G8754" s="636">
        <v>198</v>
      </c>
    </row>
    <row r="8755" spans="3:7" x14ac:dyDescent="0.25">
      <c r="C8755" s="525">
        <v>45577</v>
      </c>
      <c r="D8755" s="614" t="s">
        <v>141</v>
      </c>
      <c r="E8755" s="613" t="s">
        <v>92</v>
      </c>
      <c r="F8755" s="613" t="s">
        <v>2</v>
      </c>
      <c r="G8755" s="632">
        <v>150</v>
      </c>
    </row>
    <row r="8756" spans="3:7" x14ac:dyDescent="0.25">
      <c r="C8756" s="525">
        <v>45577</v>
      </c>
      <c r="D8756" s="614" t="s">
        <v>142</v>
      </c>
      <c r="E8756" s="613" t="s">
        <v>92</v>
      </c>
      <c r="F8756" s="613" t="s">
        <v>2</v>
      </c>
      <c r="G8756" s="636">
        <v>147</v>
      </c>
    </row>
    <row r="8757" spans="3:7" x14ac:dyDescent="0.25">
      <c r="C8757" s="525">
        <v>45577</v>
      </c>
      <c r="D8757" s="614" t="s">
        <v>143</v>
      </c>
      <c r="E8757" s="613" t="s">
        <v>92</v>
      </c>
      <c r="F8757" s="613" t="s">
        <v>2</v>
      </c>
      <c r="G8757" s="632">
        <v>0</v>
      </c>
    </row>
    <row r="8758" spans="3:7" x14ac:dyDescent="0.25">
      <c r="C8758" s="525">
        <v>45577</v>
      </c>
      <c r="D8758" s="614" t="s">
        <v>136</v>
      </c>
      <c r="E8758" s="613" t="s">
        <v>99</v>
      </c>
      <c r="F8758" s="613" t="s">
        <v>2</v>
      </c>
      <c r="G8758" s="636">
        <v>0</v>
      </c>
    </row>
    <row r="8759" spans="3:7" x14ac:dyDescent="0.25">
      <c r="C8759" s="525">
        <v>45577</v>
      </c>
      <c r="D8759" s="614" t="s">
        <v>286</v>
      </c>
      <c r="E8759" s="613" t="s">
        <v>99</v>
      </c>
      <c r="F8759" s="613" t="s">
        <v>2</v>
      </c>
      <c r="G8759" s="632">
        <v>0</v>
      </c>
    </row>
    <row r="8760" spans="3:7" x14ac:dyDescent="0.25">
      <c r="C8760" s="525">
        <v>45577</v>
      </c>
      <c r="D8760" s="614" t="s">
        <v>155</v>
      </c>
      <c r="E8760" s="613" t="s">
        <v>104</v>
      </c>
      <c r="F8760" s="613" t="s">
        <v>62</v>
      </c>
      <c r="G8760" s="636">
        <v>99</v>
      </c>
    </row>
    <row r="8761" spans="3:7" x14ac:dyDescent="0.25">
      <c r="C8761" s="525">
        <v>45577</v>
      </c>
      <c r="D8761" s="614" t="s">
        <v>156</v>
      </c>
      <c r="E8761" s="613" t="s">
        <v>92</v>
      </c>
      <c r="F8761" s="613" t="s">
        <v>62</v>
      </c>
      <c r="G8761" s="632">
        <v>0</v>
      </c>
    </row>
    <row r="8762" spans="3:7" x14ac:dyDescent="0.25">
      <c r="C8762" s="525">
        <v>45577</v>
      </c>
      <c r="D8762" s="614" t="s">
        <v>157</v>
      </c>
      <c r="E8762" s="613" t="s">
        <v>92</v>
      </c>
      <c r="F8762" s="613" t="s">
        <v>62</v>
      </c>
      <c r="G8762" s="636">
        <v>200</v>
      </c>
    </row>
    <row r="8763" spans="3:7" x14ac:dyDescent="0.25">
      <c r="C8763" s="525">
        <v>45577</v>
      </c>
      <c r="D8763" s="614" t="s">
        <v>302</v>
      </c>
      <c r="E8763" s="613" t="s">
        <v>92</v>
      </c>
      <c r="F8763" s="613" t="s">
        <v>62</v>
      </c>
      <c r="G8763" s="632">
        <v>0</v>
      </c>
    </row>
    <row r="8764" spans="3:7" x14ac:dyDescent="0.25">
      <c r="C8764" s="525">
        <v>45577</v>
      </c>
      <c r="D8764" s="614" t="s">
        <v>266</v>
      </c>
      <c r="E8764" s="613" t="s">
        <v>92</v>
      </c>
      <c r="F8764" s="613" t="s">
        <v>2</v>
      </c>
      <c r="G8764" s="636">
        <v>0</v>
      </c>
    </row>
    <row r="8765" spans="3:7" x14ac:dyDescent="0.25">
      <c r="C8765" s="525">
        <v>45577</v>
      </c>
      <c r="D8765" s="614" t="s">
        <v>267</v>
      </c>
      <c r="E8765" s="613" t="s">
        <v>92</v>
      </c>
      <c r="F8765" s="613" t="s">
        <v>2</v>
      </c>
      <c r="G8765" s="632">
        <v>0</v>
      </c>
    </row>
    <row r="8766" spans="3:7" x14ac:dyDescent="0.25">
      <c r="C8766" s="525">
        <v>45577</v>
      </c>
      <c r="D8766" s="614" t="s">
        <v>258</v>
      </c>
      <c r="E8766" s="613" t="s">
        <v>92</v>
      </c>
      <c r="F8766" s="613" t="s">
        <v>2</v>
      </c>
      <c r="G8766" s="636">
        <v>0</v>
      </c>
    </row>
    <row r="8767" spans="3:7" x14ac:dyDescent="0.25">
      <c r="C8767" s="525">
        <v>45577</v>
      </c>
      <c r="D8767" s="614" t="s">
        <v>179</v>
      </c>
      <c r="E8767" s="613" t="s">
        <v>161</v>
      </c>
      <c r="F8767" s="613" t="s">
        <v>8</v>
      </c>
      <c r="G8767" s="632">
        <v>0</v>
      </c>
    </row>
    <row r="8768" spans="3:7" x14ac:dyDescent="0.25">
      <c r="C8768" s="525">
        <v>45577</v>
      </c>
      <c r="D8768" s="614" t="s">
        <v>164</v>
      </c>
      <c r="E8768" s="613" t="s">
        <v>165</v>
      </c>
      <c r="F8768" s="613" t="s">
        <v>166</v>
      </c>
      <c r="G8768" s="636">
        <v>0</v>
      </c>
    </row>
    <row r="8769" spans="3:7" x14ac:dyDescent="0.25">
      <c r="C8769" s="525">
        <v>45577</v>
      </c>
      <c r="D8769" s="614" t="s">
        <v>168</v>
      </c>
      <c r="E8769" s="613" t="s">
        <v>169</v>
      </c>
      <c r="F8769" s="613" t="s">
        <v>166</v>
      </c>
      <c r="G8769" s="632">
        <v>67</v>
      </c>
    </row>
    <row r="8770" spans="3:7" x14ac:dyDescent="0.25">
      <c r="C8770" s="525">
        <v>45577</v>
      </c>
      <c r="D8770" s="614" t="s">
        <v>171</v>
      </c>
      <c r="E8770" s="613" t="s">
        <v>169</v>
      </c>
      <c r="F8770" s="613" t="s">
        <v>166</v>
      </c>
      <c r="G8770" s="636">
        <v>72</v>
      </c>
    </row>
    <row r="8771" spans="3:7" x14ac:dyDescent="0.25">
      <c r="C8771" s="525">
        <v>45577</v>
      </c>
      <c r="D8771" s="614" t="s">
        <v>172</v>
      </c>
      <c r="E8771" s="613" t="s">
        <v>104</v>
      </c>
      <c r="F8771" s="613" t="s">
        <v>166</v>
      </c>
      <c r="G8771" s="632">
        <v>0</v>
      </c>
    </row>
    <row r="8772" spans="3:7" x14ac:dyDescent="0.25">
      <c r="C8772" s="525">
        <v>45577</v>
      </c>
      <c r="D8772" s="614" t="s">
        <v>173</v>
      </c>
      <c r="E8772" s="613" t="s">
        <v>161</v>
      </c>
      <c r="F8772" s="613" t="s">
        <v>166</v>
      </c>
      <c r="G8772" s="636">
        <v>0</v>
      </c>
    </row>
    <row r="8773" spans="3:7" x14ac:dyDescent="0.25">
      <c r="C8773" s="525">
        <v>45577</v>
      </c>
      <c r="D8773" s="614" t="s">
        <v>174</v>
      </c>
      <c r="E8773" s="613" t="s">
        <v>175</v>
      </c>
      <c r="F8773" s="613" t="s">
        <v>166</v>
      </c>
      <c r="G8773" s="632">
        <v>0</v>
      </c>
    </row>
    <row r="8774" spans="3:7" x14ac:dyDescent="0.25">
      <c r="C8774" s="525">
        <v>45577</v>
      </c>
      <c r="D8774" s="614" t="s">
        <v>176</v>
      </c>
      <c r="E8774" s="613" t="s">
        <v>99</v>
      </c>
      <c r="F8774" s="613" t="s">
        <v>166</v>
      </c>
      <c r="G8774" s="636">
        <v>0</v>
      </c>
    </row>
    <row r="8775" spans="3:7" x14ac:dyDescent="0.25">
      <c r="C8775" s="525">
        <v>45577</v>
      </c>
      <c r="D8775" s="614" t="s">
        <v>177</v>
      </c>
      <c r="E8775" s="613" t="s">
        <v>178</v>
      </c>
      <c r="F8775" s="613" t="s">
        <v>166</v>
      </c>
      <c r="G8775" s="632">
        <v>0</v>
      </c>
    </row>
    <row r="8776" spans="3:7" x14ac:dyDescent="0.25">
      <c r="C8776" s="525">
        <v>45577</v>
      </c>
      <c r="D8776" s="614" t="s">
        <v>270</v>
      </c>
      <c r="E8776" s="613" t="s">
        <v>178</v>
      </c>
      <c r="F8776" s="613" t="s">
        <v>166</v>
      </c>
      <c r="G8776" s="636">
        <v>0</v>
      </c>
    </row>
    <row r="8777" spans="3:7" x14ac:dyDescent="0.25">
      <c r="C8777" s="525">
        <v>45577</v>
      </c>
      <c r="D8777" s="614" t="s">
        <v>268</v>
      </c>
      <c r="E8777" s="613" t="s">
        <v>276</v>
      </c>
      <c r="F8777" s="613" t="s">
        <v>166</v>
      </c>
      <c r="G8777" s="632">
        <v>0</v>
      </c>
    </row>
    <row r="8778" spans="3:7" x14ac:dyDescent="0.25">
      <c r="C8778" s="525">
        <v>45577</v>
      </c>
      <c r="D8778" s="614" t="s">
        <v>260</v>
      </c>
      <c r="E8778" s="613" t="s">
        <v>161</v>
      </c>
      <c r="F8778" s="613" t="s">
        <v>166</v>
      </c>
      <c r="G8778" s="636">
        <v>0</v>
      </c>
    </row>
    <row r="8779" spans="3:7" x14ac:dyDescent="0.25">
      <c r="C8779" s="525">
        <v>45577</v>
      </c>
      <c r="D8779" s="614" t="s">
        <v>284</v>
      </c>
      <c r="E8779" s="613" t="s">
        <v>178</v>
      </c>
      <c r="F8779" s="613" t="s">
        <v>166</v>
      </c>
      <c r="G8779" s="632">
        <v>150</v>
      </c>
    </row>
    <row r="8780" spans="3:7" x14ac:dyDescent="0.25">
      <c r="C8780" s="525">
        <v>45577</v>
      </c>
      <c r="D8780" s="614" t="s">
        <v>359</v>
      </c>
      <c r="E8780" s="613" t="s">
        <v>178</v>
      </c>
      <c r="F8780" s="613" t="s">
        <v>166</v>
      </c>
      <c r="G8780" s="636">
        <v>0</v>
      </c>
    </row>
    <row r="8781" spans="3:7" x14ac:dyDescent="0.25">
      <c r="C8781" s="525">
        <v>45577</v>
      </c>
      <c r="D8781" s="614" t="s">
        <v>361</v>
      </c>
      <c r="E8781" s="613" t="s">
        <v>104</v>
      </c>
      <c r="F8781" s="613" t="s">
        <v>166</v>
      </c>
      <c r="G8781" s="632">
        <v>125</v>
      </c>
    </row>
    <row r="8782" spans="3:7" x14ac:dyDescent="0.25">
      <c r="C8782" s="525">
        <v>45577</v>
      </c>
      <c r="D8782" s="614" t="s">
        <v>393</v>
      </c>
      <c r="E8782" s="613" t="s">
        <v>394</v>
      </c>
      <c r="F8782" s="613" t="s">
        <v>391</v>
      </c>
      <c r="G8782" s="636">
        <v>0</v>
      </c>
    </row>
    <row r="8783" spans="3:7" x14ac:dyDescent="0.25">
      <c r="C8783" s="525">
        <v>45577</v>
      </c>
      <c r="D8783" s="614" t="s">
        <v>387</v>
      </c>
      <c r="E8783" s="613" t="s">
        <v>276</v>
      </c>
      <c r="F8783" s="613" t="s">
        <v>389</v>
      </c>
      <c r="G8783" s="632">
        <v>130</v>
      </c>
    </row>
    <row r="8784" spans="3:7" x14ac:dyDescent="0.25">
      <c r="C8784" s="525">
        <v>45577</v>
      </c>
      <c r="D8784" s="614" t="s">
        <v>388</v>
      </c>
      <c r="E8784" s="613" t="s">
        <v>276</v>
      </c>
      <c r="F8784" s="613" t="s">
        <v>389</v>
      </c>
      <c r="G8784" s="636">
        <v>151</v>
      </c>
    </row>
    <row r="8785" spans="3:7" x14ac:dyDescent="0.25">
      <c r="C8785" s="525">
        <v>45577</v>
      </c>
      <c r="D8785" s="614" t="s">
        <v>505</v>
      </c>
      <c r="E8785" s="613"/>
      <c r="F8785" s="613"/>
      <c r="G8785" s="632">
        <v>150</v>
      </c>
    </row>
    <row r="8786" spans="3:7" x14ac:dyDescent="0.25">
      <c r="C8786" s="525">
        <v>45577</v>
      </c>
      <c r="D8786" s="614" t="s">
        <v>397</v>
      </c>
      <c r="E8786" s="613" t="s">
        <v>104</v>
      </c>
      <c r="F8786" s="613" t="s">
        <v>389</v>
      </c>
      <c r="G8786" s="636">
        <v>151</v>
      </c>
    </row>
    <row r="8787" spans="3:7" x14ac:dyDescent="0.25">
      <c r="C8787" s="525">
        <v>45577</v>
      </c>
      <c r="D8787" s="614" t="s">
        <v>435</v>
      </c>
      <c r="E8787" s="613" t="s">
        <v>99</v>
      </c>
      <c r="F8787" s="613" t="s">
        <v>389</v>
      </c>
      <c r="G8787" s="632">
        <v>277</v>
      </c>
    </row>
    <row r="8788" spans="3:7" x14ac:dyDescent="0.25">
      <c r="C8788" s="525">
        <v>45577</v>
      </c>
      <c r="D8788" s="614" t="s">
        <v>436</v>
      </c>
      <c r="E8788" s="613" t="s">
        <v>161</v>
      </c>
      <c r="F8788" s="613" t="s">
        <v>389</v>
      </c>
      <c r="G8788" s="636">
        <v>0</v>
      </c>
    </row>
    <row r="8789" spans="3:7" x14ac:dyDescent="0.25">
      <c r="C8789" s="525">
        <v>45577</v>
      </c>
      <c r="D8789" s="616" t="s">
        <v>261</v>
      </c>
      <c r="E8789" s="613" t="s">
        <v>161</v>
      </c>
      <c r="F8789" s="613" t="s">
        <v>458</v>
      </c>
      <c r="G8789" s="632">
        <v>0</v>
      </c>
    </row>
    <row r="8790" spans="3:7" x14ac:dyDescent="0.25">
      <c r="C8790" s="525">
        <v>45577</v>
      </c>
      <c r="D8790" s="533" t="s">
        <v>487</v>
      </c>
      <c r="E8790" s="613" t="s">
        <v>276</v>
      </c>
      <c r="F8790" s="613" t="s">
        <v>481</v>
      </c>
      <c r="G8790" s="636">
        <v>0</v>
      </c>
    </row>
    <row r="8791" spans="3:7" x14ac:dyDescent="0.25">
      <c r="C8791" s="525">
        <v>45577</v>
      </c>
      <c r="D8791" s="534" t="s">
        <v>488</v>
      </c>
      <c r="E8791" s="613" t="s">
        <v>276</v>
      </c>
      <c r="F8791" s="613" t="s">
        <v>481</v>
      </c>
      <c r="G8791" s="632">
        <v>0</v>
      </c>
    </row>
    <row r="8792" spans="3:7" x14ac:dyDescent="0.25">
      <c r="C8792" s="525">
        <v>45577</v>
      </c>
      <c r="D8792" s="533" t="s">
        <v>489</v>
      </c>
      <c r="E8792" s="613" t="s">
        <v>276</v>
      </c>
      <c r="F8792" s="613" t="s">
        <v>481</v>
      </c>
      <c r="G8792" s="636">
        <v>0</v>
      </c>
    </row>
    <row r="8793" spans="3:7" x14ac:dyDescent="0.25">
      <c r="C8793" s="525">
        <v>45577</v>
      </c>
      <c r="D8793" s="534" t="s">
        <v>490</v>
      </c>
      <c r="E8793" s="613" t="s">
        <v>276</v>
      </c>
      <c r="F8793" s="613" t="s">
        <v>481</v>
      </c>
      <c r="G8793" s="632">
        <v>0</v>
      </c>
    </row>
    <row r="8794" spans="3:7" x14ac:dyDescent="0.25">
      <c r="C8794" s="525">
        <v>45577</v>
      </c>
      <c r="D8794" s="533" t="s">
        <v>491</v>
      </c>
      <c r="E8794" s="541" t="s">
        <v>104</v>
      </c>
      <c r="F8794" s="541" t="s">
        <v>481</v>
      </c>
      <c r="G8794" s="636">
        <v>82</v>
      </c>
    </row>
    <row r="8795" spans="3:7" x14ac:dyDescent="0.25">
      <c r="C8795" s="525">
        <v>45577</v>
      </c>
      <c r="D8795" s="534" t="s">
        <v>526</v>
      </c>
      <c r="E8795" s="542" t="s">
        <v>276</v>
      </c>
      <c r="F8795" s="541" t="s">
        <v>481</v>
      </c>
      <c r="G8795" s="632">
        <v>0</v>
      </c>
    </row>
    <row r="8796" spans="3:7" x14ac:dyDescent="0.25">
      <c r="C8796" s="525">
        <v>45577</v>
      </c>
      <c r="D8796" s="533" t="s">
        <v>364</v>
      </c>
      <c r="E8796" s="542" t="s">
        <v>520</v>
      </c>
      <c r="F8796" s="542" t="s">
        <v>389</v>
      </c>
      <c r="G8796" s="636">
        <v>110</v>
      </c>
    </row>
    <row r="8797" spans="3:7" x14ac:dyDescent="0.25">
      <c r="C8797" s="525">
        <v>45577</v>
      </c>
      <c r="D8797" s="534" t="s">
        <v>536</v>
      </c>
      <c r="E8797" s="269" t="s">
        <v>104</v>
      </c>
      <c r="F8797" s="269" t="s">
        <v>521</v>
      </c>
      <c r="G8797" s="632">
        <v>150</v>
      </c>
    </row>
    <row r="8798" spans="3:7" x14ac:dyDescent="0.25">
      <c r="C8798" s="525">
        <v>45577</v>
      </c>
      <c r="D8798" s="533" t="s">
        <v>550</v>
      </c>
      <c r="E8798" s="531" t="s">
        <v>520</v>
      </c>
      <c r="F8798" s="531" t="s">
        <v>521</v>
      </c>
      <c r="G8798" s="526">
        <v>84</v>
      </c>
    </row>
    <row r="8799" spans="3:7" x14ac:dyDescent="0.25">
      <c r="C8799" s="375"/>
    </row>
    <row r="8800" spans="3:7" x14ac:dyDescent="0.25">
      <c r="C8800" s="375"/>
    </row>
    <row r="8801" spans="3:3" x14ac:dyDescent="0.25">
      <c r="C8801" s="375"/>
    </row>
    <row r="8802" spans="3:3" x14ac:dyDescent="0.25">
      <c r="C8802" s="375"/>
    </row>
    <row r="8803" spans="3:3" x14ac:dyDescent="0.25">
      <c r="C8803" s="375"/>
    </row>
    <row r="8804" spans="3:3" x14ac:dyDescent="0.25">
      <c r="C8804" s="375"/>
    </row>
    <row r="8805" spans="3:3" x14ac:dyDescent="0.25">
      <c r="C8805" s="375"/>
    </row>
    <row r="8806" spans="3:3" x14ac:dyDescent="0.25">
      <c r="C8806" s="375"/>
    </row>
    <row r="8807" spans="3:3" x14ac:dyDescent="0.25">
      <c r="C8807" s="375"/>
    </row>
    <row r="8808" spans="3:3" x14ac:dyDescent="0.25">
      <c r="C8808" s="375"/>
    </row>
    <row r="8809" spans="3:3" x14ac:dyDescent="0.25">
      <c r="C8809" s="375"/>
    </row>
    <row r="8810" spans="3:3" x14ac:dyDescent="0.25">
      <c r="C8810" s="375"/>
    </row>
    <row r="8811" spans="3:3" x14ac:dyDescent="0.25">
      <c r="C8811" s="375"/>
    </row>
    <row r="8812" spans="3:3" x14ac:dyDescent="0.25">
      <c r="C8812" s="375"/>
    </row>
    <row r="8813" spans="3:3" x14ac:dyDescent="0.25">
      <c r="C8813" s="375"/>
    </row>
    <row r="8814" spans="3:3" x14ac:dyDescent="0.25">
      <c r="C8814" s="375"/>
    </row>
    <row r="8815" spans="3:3" x14ac:dyDescent="0.25">
      <c r="C8815" s="375"/>
    </row>
    <row r="8816" spans="3:3" x14ac:dyDescent="0.25">
      <c r="C8816" s="375"/>
    </row>
    <row r="8817" spans="3:3" x14ac:dyDescent="0.25">
      <c r="C8817" s="375"/>
    </row>
    <row r="8818" spans="3:3" x14ac:dyDescent="0.25">
      <c r="C8818" s="375"/>
    </row>
    <row r="8819" spans="3:3" x14ac:dyDescent="0.25">
      <c r="C8819" s="375"/>
    </row>
    <row r="8820" spans="3:3" x14ac:dyDescent="0.25">
      <c r="C8820" s="375"/>
    </row>
    <row r="8821" spans="3:3" x14ac:dyDescent="0.25">
      <c r="C8821" s="375"/>
    </row>
    <row r="8822" spans="3:3" x14ac:dyDescent="0.25">
      <c r="C8822" s="375"/>
    </row>
    <row r="8823" spans="3:3" x14ac:dyDescent="0.25">
      <c r="C8823" s="375"/>
    </row>
    <row r="8824" spans="3:3" x14ac:dyDescent="0.25">
      <c r="C8824" s="375"/>
    </row>
    <row r="8825" spans="3:3" x14ac:dyDescent="0.25">
      <c r="C8825" s="375"/>
    </row>
    <row r="8826" spans="3:3" x14ac:dyDescent="0.25">
      <c r="C8826" s="375"/>
    </row>
    <row r="8827" spans="3:3" x14ac:dyDescent="0.25">
      <c r="C8827" s="375"/>
    </row>
    <row r="8828" spans="3:3" x14ac:dyDescent="0.25">
      <c r="C8828" s="375"/>
    </row>
    <row r="8829" spans="3:3" x14ac:dyDescent="0.25">
      <c r="C8829" s="375"/>
    </row>
    <row r="8830" spans="3:3" x14ac:dyDescent="0.25">
      <c r="C8830" s="375"/>
    </row>
    <row r="8831" spans="3:3" x14ac:dyDescent="0.25">
      <c r="C8831" s="375"/>
    </row>
    <row r="8832" spans="3:3" x14ac:dyDescent="0.25">
      <c r="C8832" s="375"/>
    </row>
    <row r="8833" spans="3:3" x14ac:dyDescent="0.25">
      <c r="C8833" s="375"/>
    </row>
    <row r="8834" spans="3:3" x14ac:dyDescent="0.25">
      <c r="C8834" s="375"/>
    </row>
    <row r="8835" spans="3:3" x14ac:dyDescent="0.25">
      <c r="C8835" s="375"/>
    </row>
    <row r="8836" spans="3:3" x14ac:dyDescent="0.25">
      <c r="C8836" s="375"/>
    </row>
    <row r="8837" spans="3:3" x14ac:dyDescent="0.25">
      <c r="C8837" s="375"/>
    </row>
    <row r="8838" spans="3:3" x14ac:dyDescent="0.25">
      <c r="C8838" s="375"/>
    </row>
    <row r="8839" spans="3:3" x14ac:dyDescent="0.25">
      <c r="C8839" s="375"/>
    </row>
    <row r="8840" spans="3:3" x14ac:dyDescent="0.25">
      <c r="C8840" s="375"/>
    </row>
    <row r="8841" spans="3:3" x14ac:dyDescent="0.25">
      <c r="C8841" s="375"/>
    </row>
    <row r="8842" spans="3:3" x14ac:dyDescent="0.25">
      <c r="C8842" s="375"/>
    </row>
    <row r="8843" spans="3:3" x14ac:dyDescent="0.25">
      <c r="C8843" s="375"/>
    </row>
    <row r="8844" spans="3:3" x14ac:dyDescent="0.25">
      <c r="C8844" s="375"/>
    </row>
    <row r="8845" spans="3:3" x14ac:dyDescent="0.25">
      <c r="C8845" s="375"/>
    </row>
    <row r="8846" spans="3:3" x14ac:dyDescent="0.25">
      <c r="C8846" s="375"/>
    </row>
    <row r="8847" spans="3:3" x14ac:dyDescent="0.25">
      <c r="C8847" s="375"/>
    </row>
    <row r="8848" spans="3:3" x14ac:dyDescent="0.25">
      <c r="C8848" s="375"/>
    </row>
    <row r="8849" spans="3:3" x14ac:dyDescent="0.25">
      <c r="C8849" s="375"/>
    </row>
    <row r="8850" spans="3:3" x14ac:dyDescent="0.25">
      <c r="C8850" s="375"/>
    </row>
    <row r="8851" spans="3:3" x14ac:dyDescent="0.25">
      <c r="C8851" s="375"/>
    </row>
    <row r="8852" spans="3:3" x14ac:dyDescent="0.25">
      <c r="C8852" s="375"/>
    </row>
    <row r="8853" spans="3:3" x14ac:dyDescent="0.25">
      <c r="C8853" s="375"/>
    </row>
    <row r="8854" spans="3:3" x14ac:dyDescent="0.25">
      <c r="C8854" s="375"/>
    </row>
    <row r="8855" spans="3:3" x14ac:dyDescent="0.25">
      <c r="C8855" s="375"/>
    </row>
    <row r="8856" spans="3:3" x14ac:dyDescent="0.25">
      <c r="C8856" s="375"/>
    </row>
    <row r="8857" spans="3:3" x14ac:dyDescent="0.25">
      <c r="C8857" s="375"/>
    </row>
    <row r="8858" spans="3:3" x14ac:dyDescent="0.25">
      <c r="C8858" s="375"/>
    </row>
    <row r="8859" spans="3:3" x14ac:dyDescent="0.25">
      <c r="C8859" s="375"/>
    </row>
    <row r="8860" spans="3:3" x14ac:dyDescent="0.25">
      <c r="C8860" s="375"/>
    </row>
    <row r="8861" spans="3:3" x14ac:dyDescent="0.25">
      <c r="C8861" s="375"/>
    </row>
    <row r="8862" spans="3:3" x14ac:dyDescent="0.25">
      <c r="C8862" s="375"/>
    </row>
    <row r="8863" spans="3:3" x14ac:dyDescent="0.25">
      <c r="C8863" s="375"/>
    </row>
    <row r="8864" spans="3:3" x14ac:dyDescent="0.25">
      <c r="C8864" s="375"/>
    </row>
    <row r="8865" spans="3:3" x14ac:dyDescent="0.25">
      <c r="C8865" s="375"/>
    </row>
    <row r="8866" spans="3:3" x14ac:dyDescent="0.25">
      <c r="C8866" s="375"/>
    </row>
    <row r="8867" spans="3:3" x14ac:dyDescent="0.25">
      <c r="C8867" s="375"/>
    </row>
    <row r="8868" spans="3:3" x14ac:dyDescent="0.25">
      <c r="C8868" s="375"/>
    </row>
    <row r="8869" spans="3:3" x14ac:dyDescent="0.25">
      <c r="C8869" s="375"/>
    </row>
    <row r="8870" spans="3:3" x14ac:dyDescent="0.25">
      <c r="C8870" s="375"/>
    </row>
    <row r="8871" spans="3:3" x14ac:dyDescent="0.25">
      <c r="C8871" s="375"/>
    </row>
    <row r="8872" spans="3:3" x14ac:dyDescent="0.25">
      <c r="C8872" s="375"/>
    </row>
    <row r="8873" spans="3:3" x14ac:dyDescent="0.25">
      <c r="C8873" s="375"/>
    </row>
    <row r="8874" spans="3:3" x14ac:dyDescent="0.25">
      <c r="C8874" s="375"/>
    </row>
    <row r="8875" spans="3:3" x14ac:dyDescent="0.25">
      <c r="C8875" s="375"/>
    </row>
    <row r="8876" spans="3:3" x14ac:dyDescent="0.25">
      <c r="C8876" s="375"/>
    </row>
    <row r="8877" spans="3:3" x14ac:dyDescent="0.25">
      <c r="C8877" s="375"/>
    </row>
    <row r="8878" spans="3:3" x14ac:dyDescent="0.25">
      <c r="C8878" s="375"/>
    </row>
    <row r="8879" spans="3:3" x14ac:dyDescent="0.25">
      <c r="C8879" s="375"/>
    </row>
    <row r="8880" spans="3:3" x14ac:dyDescent="0.25">
      <c r="C8880" s="375"/>
    </row>
    <row r="8881" spans="3:3" x14ac:dyDescent="0.25">
      <c r="C8881" s="375"/>
    </row>
    <row r="8882" spans="3:3" x14ac:dyDescent="0.25">
      <c r="C8882" s="375"/>
    </row>
    <row r="8883" spans="3:3" x14ac:dyDescent="0.25">
      <c r="C8883" s="375"/>
    </row>
    <row r="8884" spans="3:3" x14ac:dyDescent="0.25">
      <c r="C8884" s="375"/>
    </row>
    <row r="8885" spans="3:3" x14ac:dyDescent="0.25">
      <c r="C8885" s="375"/>
    </row>
    <row r="8886" spans="3:3" x14ac:dyDescent="0.25">
      <c r="C8886" s="375"/>
    </row>
    <row r="8887" spans="3:3" x14ac:dyDescent="0.25">
      <c r="C8887" s="375"/>
    </row>
    <row r="8888" spans="3:3" x14ac:dyDescent="0.25">
      <c r="C8888" s="375"/>
    </row>
    <row r="8889" spans="3:3" x14ac:dyDescent="0.25">
      <c r="C8889" s="375"/>
    </row>
    <row r="8890" spans="3:3" x14ac:dyDescent="0.25">
      <c r="C8890" s="375"/>
    </row>
    <row r="8891" spans="3:3" x14ac:dyDescent="0.25">
      <c r="C8891" s="375"/>
    </row>
    <row r="8892" spans="3:3" x14ac:dyDescent="0.25">
      <c r="C8892" s="375"/>
    </row>
    <row r="8893" spans="3:3" x14ac:dyDescent="0.25">
      <c r="C8893" s="375"/>
    </row>
    <row r="8894" spans="3:3" x14ac:dyDescent="0.25">
      <c r="C8894" s="375"/>
    </row>
    <row r="8895" spans="3:3" x14ac:dyDescent="0.25">
      <c r="C8895" s="375"/>
    </row>
    <row r="8896" spans="3:3" x14ac:dyDescent="0.25">
      <c r="C8896" s="375"/>
    </row>
    <row r="8897" spans="3:3" x14ac:dyDescent="0.25">
      <c r="C8897" s="375"/>
    </row>
    <row r="8898" spans="3:3" x14ac:dyDescent="0.25">
      <c r="C8898" s="375"/>
    </row>
    <row r="8899" spans="3:3" x14ac:dyDescent="0.25">
      <c r="C8899" s="375"/>
    </row>
    <row r="8900" spans="3:3" x14ac:dyDescent="0.25">
      <c r="C8900" s="375"/>
    </row>
    <row r="8901" spans="3:3" x14ac:dyDescent="0.25">
      <c r="C8901" s="375"/>
    </row>
    <row r="8902" spans="3:3" x14ac:dyDescent="0.25">
      <c r="C8902" s="375"/>
    </row>
    <row r="8903" spans="3:3" x14ac:dyDescent="0.25">
      <c r="C8903" s="375"/>
    </row>
    <row r="8904" spans="3:3" x14ac:dyDescent="0.25">
      <c r="C8904" s="375"/>
    </row>
    <row r="8905" spans="3:3" x14ac:dyDescent="0.25">
      <c r="C8905" s="375"/>
    </row>
    <row r="8906" spans="3:3" x14ac:dyDescent="0.25">
      <c r="C8906" s="375"/>
    </row>
    <row r="8907" spans="3:3" x14ac:dyDescent="0.25">
      <c r="C8907" s="375"/>
    </row>
    <row r="8908" spans="3:3" x14ac:dyDescent="0.25">
      <c r="C8908" s="375"/>
    </row>
    <row r="8909" spans="3:3" x14ac:dyDescent="0.25">
      <c r="C8909" s="375"/>
    </row>
    <row r="8910" spans="3:3" x14ac:dyDescent="0.25">
      <c r="C8910" s="375"/>
    </row>
    <row r="8911" spans="3:3" x14ac:dyDescent="0.25">
      <c r="C8911" s="375"/>
    </row>
    <row r="8912" spans="3:3" x14ac:dyDescent="0.25">
      <c r="C8912" s="375"/>
    </row>
    <row r="8913" spans="3:3" x14ac:dyDescent="0.25">
      <c r="C8913" s="375"/>
    </row>
    <row r="8914" spans="3:3" x14ac:dyDescent="0.25">
      <c r="C8914" s="375"/>
    </row>
    <row r="8915" spans="3:3" x14ac:dyDescent="0.25">
      <c r="C8915" s="375"/>
    </row>
    <row r="8916" spans="3:3" x14ac:dyDescent="0.25">
      <c r="C8916" s="375"/>
    </row>
    <row r="8917" spans="3:3" x14ac:dyDescent="0.25">
      <c r="C8917" s="375"/>
    </row>
    <row r="8918" spans="3:3" x14ac:dyDescent="0.25">
      <c r="C8918" s="375"/>
    </row>
    <row r="8919" spans="3:3" x14ac:dyDescent="0.25">
      <c r="C8919" s="375"/>
    </row>
    <row r="8920" spans="3:3" x14ac:dyDescent="0.25">
      <c r="C8920" s="375"/>
    </row>
    <row r="8921" spans="3:3" x14ac:dyDescent="0.25">
      <c r="C8921" s="375"/>
    </row>
    <row r="8922" spans="3:3" x14ac:dyDescent="0.25">
      <c r="C8922" s="375"/>
    </row>
    <row r="8923" spans="3:3" x14ac:dyDescent="0.25">
      <c r="C8923" s="375"/>
    </row>
    <row r="8924" spans="3:3" x14ac:dyDescent="0.25">
      <c r="C8924" s="375"/>
    </row>
    <row r="8925" spans="3:3" x14ac:dyDescent="0.25">
      <c r="C8925" s="375"/>
    </row>
    <row r="8926" spans="3:3" x14ac:dyDescent="0.25">
      <c r="C8926" s="375"/>
    </row>
    <row r="8927" spans="3:3" x14ac:dyDescent="0.25">
      <c r="C8927" s="375"/>
    </row>
    <row r="8928" spans="3:3" x14ac:dyDescent="0.25">
      <c r="C8928" s="375"/>
    </row>
    <row r="8929" spans="3:3" x14ac:dyDescent="0.25">
      <c r="C8929" s="375"/>
    </row>
    <row r="8930" spans="3:3" x14ac:dyDescent="0.25">
      <c r="C8930" s="375"/>
    </row>
    <row r="8931" spans="3:3" x14ac:dyDescent="0.25">
      <c r="C8931" s="375"/>
    </row>
    <row r="8932" spans="3:3" x14ac:dyDescent="0.25">
      <c r="C8932" s="375"/>
    </row>
    <row r="8933" spans="3:3" x14ac:dyDescent="0.25">
      <c r="C8933" s="375"/>
    </row>
    <row r="8934" spans="3:3" x14ac:dyDescent="0.25">
      <c r="C8934" s="375"/>
    </row>
    <row r="8935" spans="3:3" x14ac:dyDescent="0.25">
      <c r="C8935" s="375"/>
    </row>
    <row r="8936" spans="3:3" x14ac:dyDescent="0.25">
      <c r="C8936" s="375"/>
    </row>
    <row r="8937" spans="3:3" x14ac:dyDescent="0.25">
      <c r="C8937" s="375"/>
    </row>
    <row r="8938" spans="3:3" x14ac:dyDescent="0.25">
      <c r="C8938" s="375"/>
    </row>
    <row r="8939" spans="3:3" x14ac:dyDescent="0.25">
      <c r="C8939" s="375"/>
    </row>
    <row r="8940" spans="3:3" x14ac:dyDescent="0.25">
      <c r="C8940" s="375"/>
    </row>
    <row r="8941" spans="3:3" x14ac:dyDescent="0.25">
      <c r="C8941" s="375"/>
    </row>
    <row r="8942" spans="3:3" x14ac:dyDescent="0.25">
      <c r="C8942" s="375"/>
    </row>
    <row r="8943" spans="3:3" x14ac:dyDescent="0.25">
      <c r="C8943" s="375"/>
    </row>
    <row r="8944" spans="3:3" x14ac:dyDescent="0.25">
      <c r="C8944" s="375"/>
    </row>
    <row r="8945" spans="3:3" x14ac:dyDescent="0.25">
      <c r="C8945" s="375"/>
    </row>
    <row r="8946" spans="3:3" x14ac:dyDescent="0.25">
      <c r="C8946" s="375"/>
    </row>
    <row r="8947" spans="3:3" x14ac:dyDescent="0.25">
      <c r="C8947" s="375"/>
    </row>
    <row r="8948" spans="3:3" x14ac:dyDescent="0.25">
      <c r="C8948" s="375"/>
    </row>
    <row r="8949" spans="3:3" x14ac:dyDescent="0.25">
      <c r="C8949" s="375"/>
    </row>
    <row r="8950" spans="3:3" x14ac:dyDescent="0.25">
      <c r="C8950" s="375"/>
    </row>
    <row r="8951" spans="3:3" x14ac:dyDescent="0.25">
      <c r="C8951" s="375"/>
    </row>
    <row r="8952" spans="3:3" x14ac:dyDescent="0.25">
      <c r="C8952" s="375"/>
    </row>
    <row r="8953" spans="3:3" x14ac:dyDescent="0.25">
      <c r="C8953" s="375"/>
    </row>
    <row r="8954" spans="3:3" x14ac:dyDescent="0.25">
      <c r="C8954" s="375"/>
    </row>
    <row r="8955" spans="3:3" x14ac:dyDescent="0.25">
      <c r="C8955" s="375"/>
    </row>
    <row r="8956" spans="3:3" x14ac:dyDescent="0.25">
      <c r="C8956" s="375"/>
    </row>
    <row r="8957" spans="3:3" x14ac:dyDescent="0.25">
      <c r="C8957" s="375"/>
    </row>
    <row r="8958" spans="3:3" x14ac:dyDescent="0.25">
      <c r="C8958" s="375"/>
    </row>
    <row r="8959" spans="3:3" x14ac:dyDescent="0.25">
      <c r="C8959" s="375"/>
    </row>
    <row r="8960" spans="3:3" x14ac:dyDescent="0.25">
      <c r="C8960" s="375"/>
    </row>
    <row r="8961" spans="3:3" x14ac:dyDescent="0.25">
      <c r="C8961" s="375"/>
    </row>
    <row r="8962" spans="3:3" x14ac:dyDescent="0.25">
      <c r="C8962" s="375"/>
    </row>
    <row r="8963" spans="3:3" x14ac:dyDescent="0.25">
      <c r="C8963" s="375"/>
    </row>
    <row r="8964" spans="3:3" x14ac:dyDescent="0.25">
      <c r="C8964" s="375"/>
    </row>
    <row r="8965" spans="3:3" x14ac:dyDescent="0.25">
      <c r="C8965" s="375"/>
    </row>
    <row r="8966" spans="3:3" x14ac:dyDescent="0.25">
      <c r="C8966" s="375"/>
    </row>
    <row r="8967" spans="3:3" x14ac:dyDescent="0.25">
      <c r="C8967" s="375"/>
    </row>
    <row r="8968" spans="3:3" x14ac:dyDescent="0.25">
      <c r="C8968" s="375"/>
    </row>
    <row r="8969" spans="3:3" x14ac:dyDescent="0.25">
      <c r="C8969" s="375"/>
    </row>
    <row r="8970" spans="3:3" x14ac:dyDescent="0.25">
      <c r="C8970" s="375"/>
    </row>
    <row r="8971" spans="3:3" x14ac:dyDescent="0.25">
      <c r="C8971" s="375"/>
    </row>
    <row r="8972" spans="3:3" x14ac:dyDescent="0.25">
      <c r="C8972" s="375"/>
    </row>
    <row r="8973" spans="3:3" x14ac:dyDescent="0.25">
      <c r="C8973" s="375"/>
    </row>
    <row r="8974" spans="3:3" x14ac:dyDescent="0.25">
      <c r="C8974" s="375"/>
    </row>
    <row r="8975" spans="3:3" x14ac:dyDescent="0.25">
      <c r="C8975" s="375"/>
    </row>
    <row r="8976" spans="3:3" x14ac:dyDescent="0.25">
      <c r="C8976" s="375"/>
    </row>
    <row r="8977" spans="3:3" x14ac:dyDescent="0.25">
      <c r="C8977" s="375"/>
    </row>
    <row r="8978" spans="3:3" x14ac:dyDescent="0.25">
      <c r="C8978" s="375"/>
    </row>
    <row r="8979" spans="3:3" x14ac:dyDescent="0.25">
      <c r="C8979" s="375"/>
    </row>
    <row r="8980" spans="3:3" x14ac:dyDescent="0.25">
      <c r="C8980" s="375"/>
    </row>
    <row r="8981" spans="3:3" x14ac:dyDescent="0.25">
      <c r="C8981" s="375"/>
    </row>
    <row r="8982" spans="3:3" x14ac:dyDescent="0.25">
      <c r="C8982" s="375"/>
    </row>
    <row r="8983" spans="3:3" x14ac:dyDescent="0.25">
      <c r="C8983" s="375"/>
    </row>
    <row r="8984" spans="3:3" x14ac:dyDescent="0.25">
      <c r="C8984" s="375"/>
    </row>
    <row r="8985" spans="3:3" x14ac:dyDescent="0.25">
      <c r="C8985" s="375"/>
    </row>
    <row r="8986" spans="3:3" x14ac:dyDescent="0.25">
      <c r="C8986" s="375"/>
    </row>
    <row r="8987" spans="3:3" x14ac:dyDescent="0.25">
      <c r="C8987" s="375"/>
    </row>
    <row r="8988" spans="3:3" x14ac:dyDescent="0.25">
      <c r="C8988" s="375"/>
    </row>
    <row r="8989" spans="3:3" x14ac:dyDescent="0.25">
      <c r="C8989" s="375"/>
    </row>
    <row r="8990" spans="3:3" x14ac:dyDescent="0.25">
      <c r="C8990" s="375"/>
    </row>
    <row r="8991" spans="3:3" x14ac:dyDescent="0.25">
      <c r="C8991" s="375"/>
    </row>
    <row r="8992" spans="3:3" x14ac:dyDescent="0.25">
      <c r="C8992" s="375"/>
    </row>
    <row r="8993" spans="3:3" x14ac:dyDescent="0.25">
      <c r="C8993" s="375"/>
    </row>
    <row r="8994" spans="3:3" x14ac:dyDescent="0.25">
      <c r="C8994" s="375"/>
    </row>
    <row r="8995" spans="3:3" x14ac:dyDescent="0.25">
      <c r="C8995" s="375"/>
    </row>
    <row r="8996" spans="3:3" x14ac:dyDescent="0.25">
      <c r="C8996" s="375"/>
    </row>
    <row r="8997" spans="3:3" x14ac:dyDescent="0.25">
      <c r="C8997" s="375"/>
    </row>
    <row r="8998" spans="3:3" x14ac:dyDescent="0.25">
      <c r="C8998" s="375"/>
    </row>
    <row r="8999" spans="3:3" x14ac:dyDescent="0.25">
      <c r="C8999" s="375"/>
    </row>
    <row r="9000" spans="3:3" x14ac:dyDescent="0.25">
      <c r="C9000" s="375"/>
    </row>
    <row r="9001" spans="3:3" x14ac:dyDescent="0.25">
      <c r="C9001" s="375"/>
    </row>
    <row r="9002" spans="3:3" x14ac:dyDescent="0.25">
      <c r="C9002" s="375"/>
    </row>
    <row r="9003" spans="3:3" x14ac:dyDescent="0.25">
      <c r="C9003" s="375"/>
    </row>
    <row r="9004" spans="3:3" x14ac:dyDescent="0.25">
      <c r="C9004" s="375"/>
    </row>
    <row r="9005" spans="3:3" x14ac:dyDescent="0.25">
      <c r="C9005" s="375"/>
    </row>
    <row r="9006" spans="3:3" x14ac:dyDescent="0.25">
      <c r="C9006" s="375"/>
    </row>
    <row r="9007" spans="3:3" x14ac:dyDescent="0.25">
      <c r="C9007" s="375"/>
    </row>
    <row r="9008" spans="3:3" x14ac:dyDescent="0.25">
      <c r="C9008" s="375"/>
    </row>
    <row r="9009" spans="3:3" x14ac:dyDescent="0.25">
      <c r="C9009" s="375"/>
    </row>
    <row r="9010" spans="3:3" x14ac:dyDescent="0.25">
      <c r="C9010" s="375"/>
    </row>
    <row r="9011" spans="3:3" x14ac:dyDescent="0.25">
      <c r="C9011" s="375"/>
    </row>
    <row r="9012" spans="3:3" x14ac:dyDescent="0.25">
      <c r="C9012" s="375"/>
    </row>
    <row r="9013" spans="3:3" x14ac:dyDescent="0.25">
      <c r="C9013" s="375"/>
    </row>
    <row r="9014" spans="3:3" x14ac:dyDescent="0.25">
      <c r="C9014" s="375"/>
    </row>
    <row r="9015" spans="3:3" x14ac:dyDescent="0.25">
      <c r="C9015" s="375"/>
    </row>
    <row r="9016" spans="3:3" x14ac:dyDescent="0.25">
      <c r="C9016" s="375"/>
    </row>
    <row r="9017" spans="3:3" x14ac:dyDescent="0.25">
      <c r="C9017" s="375"/>
    </row>
    <row r="9018" spans="3:3" x14ac:dyDescent="0.25">
      <c r="C9018" s="375"/>
    </row>
    <row r="9019" spans="3:3" x14ac:dyDescent="0.25">
      <c r="C9019" s="375"/>
    </row>
    <row r="9020" spans="3:3" x14ac:dyDescent="0.25">
      <c r="C9020" s="375"/>
    </row>
    <row r="9021" spans="3:3" x14ac:dyDescent="0.25">
      <c r="C9021" s="375"/>
    </row>
    <row r="9022" spans="3:3" x14ac:dyDescent="0.25">
      <c r="C9022" s="375"/>
    </row>
    <row r="9023" spans="3:3" x14ac:dyDescent="0.25">
      <c r="C9023" s="375"/>
    </row>
    <row r="9024" spans="3:3" x14ac:dyDescent="0.25">
      <c r="C9024" s="375"/>
    </row>
    <row r="9025" spans="3:3" x14ac:dyDescent="0.25">
      <c r="C9025" s="375"/>
    </row>
    <row r="9026" spans="3:3" x14ac:dyDescent="0.25">
      <c r="C9026" s="375"/>
    </row>
    <row r="9027" spans="3:3" x14ac:dyDescent="0.25">
      <c r="C9027" s="375"/>
    </row>
    <row r="9028" spans="3:3" x14ac:dyDescent="0.25">
      <c r="C9028" s="375"/>
    </row>
    <row r="9029" spans="3:3" x14ac:dyDescent="0.25">
      <c r="C9029" s="375"/>
    </row>
    <row r="9030" spans="3:3" x14ac:dyDescent="0.25">
      <c r="C9030" s="375"/>
    </row>
    <row r="9031" spans="3:3" x14ac:dyDescent="0.25">
      <c r="C9031" s="375"/>
    </row>
    <row r="9032" spans="3:3" x14ac:dyDescent="0.25">
      <c r="C9032" s="375"/>
    </row>
    <row r="9033" spans="3:3" x14ac:dyDescent="0.25">
      <c r="C9033" s="375"/>
    </row>
    <row r="9034" spans="3:3" x14ac:dyDescent="0.25">
      <c r="C9034" s="375"/>
    </row>
    <row r="9035" spans="3:3" x14ac:dyDescent="0.25">
      <c r="C9035" s="375"/>
    </row>
    <row r="9036" spans="3:3" x14ac:dyDescent="0.25">
      <c r="C9036" s="375"/>
    </row>
    <row r="9037" spans="3:3" x14ac:dyDescent="0.25">
      <c r="C9037" s="375"/>
    </row>
    <row r="9038" spans="3:3" x14ac:dyDescent="0.25">
      <c r="C9038" s="375"/>
    </row>
    <row r="9039" spans="3:3" x14ac:dyDescent="0.25">
      <c r="C9039" s="375"/>
    </row>
    <row r="9040" spans="3:3" x14ac:dyDescent="0.25">
      <c r="C9040" s="375"/>
    </row>
    <row r="9041" spans="3:3" x14ac:dyDescent="0.25">
      <c r="C9041" s="375"/>
    </row>
    <row r="9042" spans="3:3" x14ac:dyDescent="0.25">
      <c r="C9042" s="375"/>
    </row>
    <row r="9043" spans="3:3" x14ac:dyDescent="0.25">
      <c r="C9043" s="375"/>
    </row>
    <row r="9044" spans="3:3" x14ac:dyDescent="0.25">
      <c r="C9044" s="375"/>
    </row>
    <row r="9045" spans="3:3" x14ac:dyDescent="0.25">
      <c r="C9045" s="375"/>
    </row>
    <row r="9046" spans="3:3" x14ac:dyDescent="0.25">
      <c r="C9046" s="375"/>
    </row>
    <row r="9047" spans="3:3" x14ac:dyDescent="0.25">
      <c r="C9047" s="375"/>
    </row>
    <row r="9048" spans="3:3" x14ac:dyDescent="0.25">
      <c r="C9048" s="375"/>
    </row>
    <row r="9049" spans="3:3" x14ac:dyDescent="0.25">
      <c r="C9049" s="375"/>
    </row>
    <row r="9050" spans="3:3" x14ac:dyDescent="0.25">
      <c r="C9050" s="375"/>
    </row>
    <row r="9051" spans="3:3" x14ac:dyDescent="0.25">
      <c r="C9051" s="375"/>
    </row>
    <row r="9052" spans="3:3" x14ac:dyDescent="0.25">
      <c r="C9052" s="375"/>
    </row>
    <row r="9053" spans="3:3" x14ac:dyDescent="0.25">
      <c r="C9053" s="375"/>
    </row>
    <row r="9054" spans="3:3" x14ac:dyDescent="0.25">
      <c r="C9054" s="375"/>
    </row>
    <row r="9055" spans="3:3" x14ac:dyDescent="0.25">
      <c r="C9055" s="375"/>
    </row>
    <row r="9056" spans="3:3" x14ac:dyDescent="0.25">
      <c r="C9056" s="375"/>
    </row>
    <row r="9057" spans="3:3" x14ac:dyDescent="0.25">
      <c r="C9057" s="375"/>
    </row>
    <row r="9058" spans="3:3" x14ac:dyDescent="0.25">
      <c r="C9058" s="375"/>
    </row>
    <row r="9059" spans="3:3" x14ac:dyDescent="0.25">
      <c r="C9059" s="375"/>
    </row>
    <row r="9060" spans="3:3" x14ac:dyDescent="0.25">
      <c r="C9060" s="375"/>
    </row>
    <row r="9061" spans="3:3" x14ac:dyDescent="0.25">
      <c r="C9061" s="375"/>
    </row>
    <row r="9062" spans="3:3" x14ac:dyDescent="0.25">
      <c r="C9062" s="375"/>
    </row>
    <row r="9063" spans="3:3" x14ac:dyDescent="0.25">
      <c r="C9063" s="375"/>
    </row>
    <row r="9064" spans="3:3" x14ac:dyDescent="0.25">
      <c r="C9064" s="375"/>
    </row>
    <row r="9065" spans="3:3" x14ac:dyDescent="0.25">
      <c r="C9065" s="375"/>
    </row>
    <row r="9066" spans="3:3" x14ac:dyDescent="0.25">
      <c r="C9066" s="375"/>
    </row>
    <row r="9067" spans="3:3" x14ac:dyDescent="0.25">
      <c r="C9067" s="375"/>
    </row>
    <row r="9068" spans="3:3" x14ac:dyDescent="0.25">
      <c r="C9068" s="375"/>
    </row>
    <row r="9069" spans="3:3" x14ac:dyDescent="0.25">
      <c r="C9069" s="375"/>
    </row>
    <row r="9070" spans="3:3" x14ac:dyDescent="0.25">
      <c r="C9070" s="375"/>
    </row>
    <row r="9071" spans="3:3" x14ac:dyDescent="0.25">
      <c r="C9071" s="375"/>
    </row>
    <row r="9072" spans="3:3" x14ac:dyDescent="0.25">
      <c r="C9072" s="375"/>
    </row>
    <row r="9073" spans="3:3" x14ac:dyDescent="0.25">
      <c r="C9073" s="375"/>
    </row>
    <row r="9074" spans="3:3" x14ac:dyDescent="0.25">
      <c r="C9074" s="375"/>
    </row>
    <row r="9075" spans="3:3" x14ac:dyDescent="0.25">
      <c r="C9075" s="375"/>
    </row>
    <row r="9076" spans="3:3" x14ac:dyDescent="0.25">
      <c r="C9076" s="375"/>
    </row>
    <row r="9077" spans="3:3" x14ac:dyDescent="0.25">
      <c r="C9077" s="375"/>
    </row>
    <row r="9078" spans="3:3" x14ac:dyDescent="0.25">
      <c r="C9078" s="375"/>
    </row>
    <row r="9079" spans="3:3" x14ac:dyDescent="0.25">
      <c r="C9079" s="375"/>
    </row>
    <row r="9080" spans="3:3" x14ac:dyDescent="0.25">
      <c r="C9080" s="375"/>
    </row>
    <row r="9081" spans="3:3" x14ac:dyDescent="0.25">
      <c r="C9081" s="375"/>
    </row>
    <row r="9082" spans="3:3" x14ac:dyDescent="0.25">
      <c r="C9082" s="375"/>
    </row>
    <row r="9083" spans="3:3" x14ac:dyDescent="0.25">
      <c r="C9083" s="375"/>
    </row>
    <row r="9084" spans="3:3" x14ac:dyDescent="0.25">
      <c r="C9084" s="375"/>
    </row>
    <row r="9085" spans="3:3" x14ac:dyDescent="0.25">
      <c r="C9085" s="375"/>
    </row>
    <row r="9086" spans="3:3" x14ac:dyDescent="0.25">
      <c r="C9086" s="375"/>
    </row>
    <row r="9087" spans="3:3" x14ac:dyDescent="0.25">
      <c r="C9087" s="375"/>
    </row>
    <row r="9088" spans="3:3" x14ac:dyDescent="0.25">
      <c r="C9088" s="375"/>
    </row>
    <row r="9089" spans="3:3" x14ac:dyDescent="0.25">
      <c r="C9089" s="375"/>
    </row>
    <row r="9090" spans="3:3" x14ac:dyDescent="0.25">
      <c r="C9090" s="375"/>
    </row>
    <row r="9091" spans="3:3" x14ac:dyDescent="0.25">
      <c r="C9091" s="375"/>
    </row>
    <row r="9092" spans="3:3" x14ac:dyDescent="0.25">
      <c r="C9092" s="375"/>
    </row>
    <row r="9093" spans="3:3" x14ac:dyDescent="0.25">
      <c r="C9093" s="375"/>
    </row>
    <row r="9094" spans="3:3" x14ac:dyDescent="0.25">
      <c r="C9094" s="375"/>
    </row>
    <row r="9095" spans="3:3" x14ac:dyDescent="0.25">
      <c r="C9095" s="375"/>
    </row>
    <row r="9096" spans="3:3" x14ac:dyDescent="0.25">
      <c r="C9096" s="375"/>
    </row>
    <row r="9097" spans="3:3" x14ac:dyDescent="0.25">
      <c r="C9097" s="375"/>
    </row>
    <row r="9098" spans="3:3" x14ac:dyDescent="0.25">
      <c r="C9098" s="375"/>
    </row>
    <row r="9099" spans="3:3" x14ac:dyDescent="0.25">
      <c r="C9099" s="375"/>
    </row>
    <row r="9100" spans="3:3" x14ac:dyDescent="0.25">
      <c r="C9100" s="375"/>
    </row>
    <row r="9101" spans="3:3" x14ac:dyDescent="0.25">
      <c r="C9101" s="375"/>
    </row>
    <row r="9102" spans="3:3" x14ac:dyDescent="0.25">
      <c r="C9102" s="375"/>
    </row>
    <row r="9103" spans="3:3" x14ac:dyDescent="0.25">
      <c r="C9103" s="375"/>
    </row>
    <row r="9104" spans="3:3" x14ac:dyDescent="0.25">
      <c r="C9104" s="375"/>
    </row>
    <row r="9105" spans="3:3" x14ac:dyDescent="0.25">
      <c r="C9105" s="375"/>
    </row>
    <row r="9106" spans="3:3" x14ac:dyDescent="0.25">
      <c r="C9106" s="375"/>
    </row>
    <row r="9107" spans="3:3" x14ac:dyDescent="0.25">
      <c r="C9107" s="375"/>
    </row>
    <row r="9108" spans="3:3" x14ac:dyDescent="0.25">
      <c r="C9108" s="375"/>
    </row>
    <row r="9109" spans="3:3" x14ac:dyDescent="0.25">
      <c r="C9109" s="375"/>
    </row>
    <row r="9110" spans="3:3" x14ac:dyDescent="0.25">
      <c r="C9110" s="375"/>
    </row>
    <row r="9111" spans="3:3" x14ac:dyDescent="0.25">
      <c r="C9111" s="375"/>
    </row>
    <row r="9112" spans="3:3" x14ac:dyDescent="0.25">
      <c r="C9112" s="375"/>
    </row>
    <row r="9113" spans="3:3" x14ac:dyDescent="0.25">
      <c r="C9113" s="375"/>
    </row>
    <row r="9114" spans="3:3" x14ac:dyDescent="0.25">
      <c r="C9114" s="375"/>
    </row>
    <row r="9115" spans="3:3" x14ac:dyDescent="0.25">
      <c r="C9115" s="375"/>
    </row>
    <row r="9116" spans="3:3" x14ac:dyDescent="0.25">
      <c r="C9116" s="375"/>
    </row>
    <row r="9117" spans="3:3" x14ac:dyDescent="0.25">
      <c r="C9117" s="375"/>
    </row>
    <row r="9118" spans="3:3" x14ac:dyDescent="0.25">
      <c r="C9118" s="375"/>
    </row>
    <row r="9119" spans="3:3" x14ac:dyDescent="0.25">
      <c r="C9119" s="375"/>
    </row>
    <row r="9120" spans="3:3" x14ac:dyDescent="0.25">
      <c r="C9120" s="375"/>
    </row>
    <row r="9121" spans="3:3" x14ac:dyDescent="0.25">
      <c r="C9121" s="375"/>
    </row>
    <row r="9122" spans="3:3" x14ac:dyDescent="0.25">
      <c r="C9122" s="375"/>
    </row>
    <row r="9123" spans="3:3" x14ac:dyDescent="0.25">
      <c r="C9123" s="375"/>
    </row>
    <row r="9124" spans="3:3" x14ac:dyDescent="0.25">
      <c r="C9124" s="375"/>
    </row>
    <row r="9125" spans="3:3" x14ac:dyDescent="0.25">
      <c r="C9125" s="375"/>
    </row>
    <row r="9126" spans="3:3" x14ac:dyDescent="0.25">
      <c r="C9126" s="375"/>
    </row>
    <row r="9127" spans="3:3" x14ac:dyDescent="0.25">
      <c r="C9127" s="375"/>
    </row>
    <row r="9128" spans="3:3" x14ac:dyDescent="0.25">
      <c r="C9128" s="375"/>
    </row>
    <row r="9129" spans="3:3" x14ac:dyDescent="0.25">
      <c r="C9129" s="375"/>
    </row>
    <row r="9130" spans="3:3" x14ac:dyDescent="0.25">
      <c r="C9130" s="375"/>
    </row>
    <row r="9131" spans="3:3" x14ac:dyDescent="0.25">
      <c r="C9131" s="375"/>
    </row>
    <row r="9132" spans="3:3" x14ac:dyDescent="0.25">
      <c r="C9132" s="375"/>
    </row>
    <row r="9133" spans="3:3" x14ac:dyDescent="0.25">
      <c r="C9133" s="375"/>
    </row>
    <row r="9134" spans="3:3" x14ac:dyDescent="0.25">
      <c r="C9134" s="375"/>
    </row>
    <row r="9135" spans="3:3" x14ac:dyDescent="0.25">
      <c r="C9135" s="375"/>
    </row>
    <row r="9136" spans="3:3" x14ac:dyDescent="0.25">
      <c r="C9136" s="375"/>
    </row>
    <row r="9137" spans="3:3" x14ac:dyDescent="0.25">
      <c r="C9137" s="375"/>
    </row>
    <row r="9138" spans="3:3" x14ac:dyDescent="0.25">
      <c r="C9138" s="375"/>
    </row>
    <row r="9139" spans="3:3" x14ac:dyDescent="0.25">
      <c r="C9139" s="375"/>
    </row>
    <row r="9140" spans="3:3" x14ac:dyDescent="0.25">
      <c r="C9140" s="375"/>
    </row>
    <row r="9141" spans="3:3" x14ac:dyDescent="0.25">
      <c r="C9141" s="375"/>
    </row>
    <row r="9142" spans="3:3" x14ac:dyDescent="0.25">
      <c r="C9142" s="375"/>
    </row>
    <row r="9143" spans="3:3" x14ac:dyDescent="0.25">
      <c r="C9143" s="375"/>
    </row>
    <row r="9144" spans="3:3" x14ac:dyDescent="0.25">
      <c r="C9144" s="375"/>
    </row>
    <row r="9145" spans="3:3" x14ac:dyDescent="0.25">
      <c r="C9145" s="375"/>
    </row>
    <row r="9146" spans="3:3" x14ac:dyDescent="0.25">
      <c r="C9146" s="375"/>
    </row>
    <row r="9147" spans="3:3" x14ac:dyDescent="0.25">
      <c r="C9147" s="375"/>
    </row>
    <row r="9148" spans="3:3" x14ac:dyDescent="0.25">
      <c r="C9148" s="375"/>
    </row>
    <row r="9149" spans="3:3" x14ac:dyDescent="0.25">
      <c r="C9149" s="375"/>
    </row>
    <row r="9150" spans="3:3" x14ac:dyDescent="0.25">
      <c r="C9150" s="375"/>
    </row>
    <row r="9151" spans="3:3" x14ac:dyDescent="0.25">
      <c r="C9151" s="375"/>
    </row>
    <row r="9152" spans="3:3" x14ac:dyDescent="0.25">
      <c r="C9152" s="375"/>
    </row>
    <row r="9153" spans="3:3" x14ac:dyDescent="0.25">
      <c r="C9153" s="375"/>
    </row>
    <row r="9154" spans="3:3" x14ac:dyDescent="0.25">
      <c r="C9154" s="375"/>
    </row>
    <row r="9155" spans="3:3" x14ac:dyDescent="0.25">
      <c r="C9155" s="375"/>
    </row>
    <row r="9156" spans="3:3" x14ac:dyDescent="0.25">
      <c r="C9156" s="375"/>
    </row>
    <row r="9157" spans="3:3" x14ac:dyDescent="0.25">
      <c r="C9157" s="375"/>
    </row>
    <row r="9158" spans="3:3" x14ac:dyDescent="0.25">
      <c r="C9158" s="375"/>
    </row>
    <row r="9159" spans="3:3" x14ac:dyDescent="0.25">
      <c r="C9159" s="375"/>
    </row>
    <row r="9160" spans="3:3" x14ac:dyDescent="0.25">
      <c r="C9160" s="375"/>
    </row>
    <row r="9161" spans="3:3" x14ac:dyDescent="0.25">
      <c r="C9161" s="375"/>
    </row>
    <row r="9162" spans="3:3" x14ac:dyDescent="0.25">
      <c r="C9162" s="375"/>
    </row>
    <row r="9163" spans="3:3" x14ac:dyDescent="0.25">
      <c r="C9163" s="375"/>
    </row>
    <row r="9164" spans="3:3" x14ac:dyDescent="0.25">
      <c r="C9164" s="375"/>
    </row>
    <row r="9165" spans="3:3" x14ac:dyDescent="0.25">
      <c r="C9165" s="375"/>
    </row>
    <row r="9166" spans="3:3" x14ac:dyDescent="0.25">
      <c r="C9166" s="375"/>
    </row>
    <row r="9167" spans="3:3" x14ac:dyDescent="0.25">
      <c r="C9167" s="375"/>
    </row>
    <row r="9168" spans="3:3" x14ac:dyDescent="0.25">
      <c r="C9168" s="375"/>
    </row>
    <row r="9169" spans="3:3" x14ac:dyDescent="0.25">
      <c r="C9169" s="375"/>
    </row>
    <row r="9170" spans="3:3" x14ac:dyDescent="0.25">
      <c r="C9170" s="375"/>
    </row>
    <row r="9171" spans="3:3" x14ac:dyDescent="0.25">
      <c r="C9171" s="375"/>
    </row>
    <row r="9172" spans="3:3" x14ac:dyDescent="0.25">
      <c r="C9172" s="375"/>
    </row>
    <row r="9173" spans="3:3" x14ac:dyDescent="0.25">
      <c r="C9173" s="375"/>
    </row>
    <row r="9174" spans="3:3" x14ac:dyDescent="0.25">
      <c r="C9174" s="375"/>
    </row>
    <row r="9175" spans="3:3" x14ac:dyDescent="0.25">
      <c r="C9175" s="375"/>
    </row>
    <row r="9176" spans="3:3" x14ac:dyDescent="0.25">
      <c r="C9176" s="375"/>
    </row>
    <row r="9177" spans="3:3" x14ac:dyDescent="0.25">
      <c r="C9177" s="375"/>
    </row>
    <row r="9178" spans="3:3" x14ac:dyDescent="0.25">
      <c r="C9178" s="375"/>
    </row>
    <row r="9179" spans="3:3" x14ac:dyDescent="0.25">
      <c r="C9179" s="375"/>
    </row>
    <row r="9180" spans="3:3" x14ac:dyDescent="0.25">
      <c r="C9180" s="375"/>
    </row>
    <row r="9181" spans="3:3" x14ac:dyDescent="0.25">
      <c r="C9181" s="375"/>
    </row>
    <row r="9182" spans="3:3" x14ac:dyDescent="0.25">
      <c r="C9182" s="375"/>
    </row>
    <row r="9183" spans="3:3" x14ac:dyDescent="0.25">
      <c r="C9183" s="375"/>
    </row>
    <row r="9184" spans="3:3" x14ac:dyDescent="0.25">
      <c r="C9184" s="375"/>
    </row>
    <row r="9185" spans="3:3" x14ac:dyDescent="0.25">
      <c r="C9185" s="375"/>
    </row>
    <row r="9186" spans="3:3" x14ac:dyDescent="0.25">
      <c r="C9186" s="375"/>
    </row>
    <row r="9187" spans="3:3" x14ac:dyDescent="0.25">
      <c r="C9187" s="375"/>
    </row>
    <row r="9188" spans="3:3" x14ac:dyDescent="0.25">
      <c r="C9188" s="375"/>
    </row>
    <row r="9189" spans="3:3" x14ac:dyDescent="0.25">
      <c r="C9189" s="375"/>
    </row>
    <row r="9190" spans="3:3" x14ac:dyDescent="0.25">
      <c r="C9190" s="375"/>
    </row>
    <row r="9191" spans="3:3" x14ac:dyDescent="0.25">
      <c r="C9191" s="375"/>
    </row>
    <row r="9192" spans="3:3" x14ac:dyDescent="0.25">
      <c r="C9192" s="375"/>
    </row>
    <row r="9193" spans="3:3" x14ac:dyDescent="0.25">
      <c r="C9193" s="375"/>
    </row>
    <row r="9194" spans="3:3" x14ac:dyDescent="0.25">
      <c r="C9194" s="375"/>
    </row>
    <row r="9195" spans="3:3" x14ac:dyDescent="0.25">
      <c r="C9195" s="375"/>
    </row>
    <row r="9196" spans="3:3" x14ac:dyDescent="0.25">
      <c r="C9196" s="375"/>
    </row>
    <row r="9197" spans="3:3" x14ac:dyDescent="0.25">
      <c r="C9197" s="375"/>
    </row>
    <row r="9198" spans="3:3" x14ac:dyDescent="0.25">
      <c r="C9198" s="375"/>
    </row>
    <row r="9199" spans="3:3" x14ac:dyDescent="0.25">
      <c r="C9199" s="375"/>
    </row>
    <row r="9200" spans="3:3" x14ac:dyDescent="0.25">
      <c r="C9200" s="375"/>
    </row>
    <row r="9201" spans="3:3" x14ac:dyDescent="0.25">
      <c r="C9201" s="375"/>
    </row>
    <row r="9202" spans="3:3" x14ac:dyDescent="0.25">
      <c r="C9202" s="375"/>
    </row>
    <row r="9203" spans="3:3" x14ac:dyDescent="0.25">
      <c r="C9203" s="375"/>
    </row>
    <row r="9204" spans="3:3" x14ac:dyDescent="0.25">
      <c r="C9204" s="375"/>
    </row>
    <row r="9205" spans="3:3" x14ac:dyDescent="0.25">
      <c r="C9205" s="375"/>
    </row>
    <row r="9206" spans="3:3" x14ac:dyDescent="0.25">
      <c r="C9206" s="375"/>
    </row>
    <row r="9207" spans="3:3" x14ac:dyDescent="0.25">
      <c r="C9207" s="375"/>
    </row>
    <row r="9208" spans="3:3" x14ac:dyDescent="0.25">
      <c r="C9208" s="375"/>
    </row>
    <row r="9209" spans="3:3" x14ac:dyDescent="0.25">
      <c r="C9209" s="375"/>
    </row>
    <row r="9210" spans="3:3" x14ac:dyDescent="0.25">
      <c r="C9210" s="375"/>
    </row>
    <row r="9211" spans="3:3" x14ac:dyDescent="0.25">
      <c r="C9211" s="375"/>
    </row>
    <row r="9212" spans="3:3" x14ac:dyDescent="0.25">
      <c r="C9212" s="375"/>
    </row>
    <row r="9213" spans="3:3" x14ac:dyDescent="0.25">
      <c r="C9213" s="375"/>
    </row>
    <row r="9214" spans="3:3" x14ac:dyDescent="0.25">
      <c r="C9214" s="375"/>
    </row>
    <row r="9215" spans="3:3" x14ac:dyDescent="0.25">
      <c r="C9215" s="375"/>
    </row>
    <row r="9216" spans="3:3" x14ac:dyDescent="0.25">
      <c r="C9216" s="375"/>
    </row>
    <row r="9217" spans="3:3" x14ac:dyDescent="0.25">
      <c r="C9217" s="375"/>
    </row>
    <row r="9218" spans="3:3" x14ac:dyDescent="0.25">
      <c r="C9218" s="375"/>
    </row>
    <row r="9219" spans="3:3" x14ac:dyDescent="0.25">
      <c r="C9219" s="375"/>
    </row>
    <row r="9220" spans="3:3" x14ac:dyDescent="0.25">
      <c r="C9220" s="375"/>
    </row>
    <row r="9221" spans="3:3" x14ac:dyDescent="0.25">
      <c r="C9221" s="375"/>
    </row>
    <row r="9222" spans="3:3" x14ac:dyDescent="0.25">
      <c r="C9222" s="375"/>
    </row>
    <row r="9223" spans="3:3" x14ac:dyDescent="0.25">
      <c r="C9223" s="375"/>
    </row>
    <row r="9224" spans="3:3" x14ac:dyDescent="0.25">
      <c r="C9224" s="375"/>
    </row>
    <row r="9225" spans="3:3" x14ac:dyDescent="0.25">
      <c r="C9225" s="375"/>
    </row>
    <row r="9226" spans="3:3" x14ac:dyDescent="0.25">
      <c r="C9226" s="375"/>
    </row>
    <row r="9227" spans="3:3" x14ac:dyDescent="0.25">
      <c r="C9227" s="375"/>
    </row>
    <row r="9228" spans="3:3" x14ac:dyDescent="0.25">
      <c r="C9228" s="375"/>
    </row>
    <row r="9229" spans="3:3" x14ac:dyDescent="0.25">
      <c r="C9229" s="375"/>
    </row>
    <row r="9230" spans="3:3" x14ac:dyDescent="0.25">
      <c r="C9230" s="375"/>
    </row>
    <row r="9231" spans="3:3" x14ac:dyDescent="0.25">
      <c r="C9231" s="375"/>
    </row>
    <row r="9232" spans="3:3" x14ac:dyDescent="0.25">
      <c r="C9232" s="375"/>
    </row>
    <row r="9233" spans="3:3" x14ac:dyDescent="0.25">
      <c r="C9233" s="375"/>
    </row>
    <row r="9234" spans="3:3" x14ac:dyDescent="0.25">
      <c r="C9234" s="375"/>
    </row>
    <row r="9235" spans="3:3" x14ac:dyDescent="0.25">
      <c r="C9235" s="375"/>
    </row>
    <row r="9236" spans="3:3" x14ac:dyDescent="0.25">
      <c r="C9236" s="375"/>
    </row>
    <row r="9237" spans="3:3" x14ac:dyDescent="0.25">
      <c r="C9237" s="375"/>
    </row>
    <row r="9238" spans="3:3" x14ac:dyDescent="0.25">
      <c r="C9238" s="375"/>
    </row>
    <row r="9239" spans="3:3" x14ac:dyDescent="0.25">
      <c r="C9239" s="375"/>
    </row>
    <row r="9240" spans="3:3" x14ac:dyDescent="0.25">
      <c r="C9240" s="375"/>
    </row>
    <row r="9241" spans="3:3" x14ac:dyDescent="0.25">
      <c r="C9241" s="375"/>
    </row>
    <row r="9242" spans="3:3" x14ac:dyDescent="0.25">
      <c r="C9242" s="375"/>
    </row>
    <row r="9243" spans="3:3" x14ac:dyDescent="0.25">
      <c r="C9243" s="375"/>
    </row>
    <row r="9244" spans="3:3" x14ac:dyDescent="0.25">
      <c r="C9244" s="375"/>
    </row>
    <row r="9245" spans="3:3" x14ac:dyDescent="0.25">
      <c r="C9245" s="375"/>
    </row>
    <row r="9246" spans="3:3" x14ac:dyDescent="0.25">
      <c r="C9246" s="375"/>
    </row>
    <row r="9247" spans="3:3" x14ac:dyDescent="0.25">
      <c r="C9247" s="375"/>
    </row>
    <row r="9248" spans="3:3" x14ac:dyDescent="0.25">
      <c r="C9248" s="375"/>
    </row>
    <row r="9249" spans="3:3" x14ac:dyDescent="0.25">
      <c r="C9249" s="375"/>
    </row>
    <row r="9250" spans="3:3" x14ac:dyDescent="0.25">
      <c r="C9250" s="375"/>
    </row>
    <row r="9251" spans="3:3" x14ac:dyDescent="0.25">
      <c r="C9251" s="375"/>
    </row>
    <row r="9252" spans="3:3" x14ac:dyDescent="0.25">
      <c r="C9252" s="375"/>
    </row>
    <row r="9253" spans="3:3" x14ac:dyDescent="0.25">
      <c r="C9253" s="375"/>
    </row>
    <row r="9254" spans="3:3" x14ac:dyDescent="0.25">
      <c r="C9254" s="375"/>
    </row>
    <row r="9255" spans="3:3" x14ac:dyDescent="0.25">
      <c r="C9255" s="375"/>
    </row>
    <row r="9256" spans="3:3" x14ac:dyDescent="0.25">
      <c r="C9256" s="375"/>
    </row>
    <row r="9257" spans="3:3" x14ac:dyDescent="0.25">
      <c r="C9257" s="375"/>
    </row>
    <row r="9258" spans="3:3" x14ac:dyDescent="0.25">
      <c r="C9258" s="375"/>
    </row>
    <row r="9259" spans="3:3" x14ac:dyDescent="0.25">
      <c r="C9259" s="375"/>
    </row>
    <row r="9260" spans="3:3" x14ac:dyDescent="0.25">
      <c r="C9260" s="375"/>
    </row>
    <row r="9261" spans="3:3" x14ac:dyDescent="0.25">
      <c r="C9261" s="375"/>
    </row>
    <row r="9262" spans="3:3" x14ac:dyDescent="0.25">
      <c r="C9262" s="375"/>
    </row>
    <row r="9263" spans="3:3" x14ac:dyDescent="0.25">
      <c r="C9263" s="375"/>
    </row>
    <row r="9264" spans="3:3" x14ac:dyDescent="0.25">
      <c r="C9264" s="375"/>
    </row>
    <row r="9265" spans="3:3" x14ac:dyDescent="0.25">
      <c r="C9265" s="375"/>
    </row>
    <row r="9266" spans="3:3" x14ac:dyDescent="0.25">
      <c r="C9266" s="375"/>
    </row>
    <row r="9267" spans="3:3" x14ac:dyDescent="0.25">
      <c r="C9267" s="375"/>
    </row>
    <row r="9268" spans="3:3" x14ac:dyDescent="0.25">
      <c r="C9268" s="375"/>
    </row>
    <row r="9269" spans="3:3" x14ac:dyDescent="0.25">
      <c r="C9269" s="375"/>
    </row>
    <row r="9270" spans="3:3" x14ac:dyDescent="0.25">
      <c r="C9270" s="375"/>
    </row>
    <row r="9271" spans="3:3" x14ac:dyDescent="0.25">
      <c r="C9271" s="375"/>
    </row>
    <row r="9272" spans="3:3" x14ac:dyDescent="0.25">
      <c r="C9272" s="375"/>
    </row>
    <row r="9273" spans="3:3" x14ac:dyDescent="0.25">
      <c r="C9273" s="375"/>
    </row>
    <row r="9274" spans="3:3" x14ac:dyDescent="0.25">
      <c r="C9274" s="375"/>
    </row>
    <row r="9275" spans="3:3" x14ac:dyDescent="0.25">
      <c r="C9275" s="375"/>
    </row>
    <row r="9276" spans="3:3" x14ac:dyDescent="0.25">
      <c r="C9276" s="375"/>
    </row>
    <row r="9277" spans="3:3" x14ac:dyDescent="0.25">
      <c r="C9277" s="375"/>
    </row>
    <row r="9278" spans="3:3" x14ac:dyDescent="0.25">
      <c r="C9278" s="375"/>
    </row>
    <row r="9279" spans="3:3" x14ac:dyDescent="0.25">
      <c r="C9279" s="375"/>
    </row>
    <row r="9280" spans="3:3" x14ac:dyDescent="0.25">
      <c r="C9280" s="375"/>
    </row>
    <row r="9281" spans="3:3" x14ac:dyDescent="0.25">
      <c r="C9281" s="375"/>
    </row>
    <row r="9282" spans="3:3" x14ac:dyDescent="0.25">
      <c r="C9282" s="375"/>
    </row>
    <row r="9283" spans="3:3" x14ac:dyDescent="0.25">
      <c r="C9283" s="375"/>
    </row>
    <row r="9284" spans="3:3" x14ac:dyDescent="0.25">
      <c r="C9284" s="375"/>
    </row>
    <row r="9285" spans="3:3" x14ac:dyDescent="0.25">
      <c r="C9285" s="375"/>
    </row>
    <row r="9286" spans="3:3" x14ac:dyDescent="0.25">
      <c r="C9286" s="375"/>
    </row>
    <row r="9287" spans="3:3" x14ac:dyDescent="0.25">
      <c r="C9287" s="375"/>
    </row>
    <row r="9288" spans="3:3" x14ac:dyDescent="0.25">
      <c r="C9288" s="375"/>
    </row>
    <row r="9289" spans="3:3" x14ac:dyDescent="0.25">
      <c r="C9289" s="375"/>
    </row>
    <row r="9290" spans="3:3" x14ac:dyDescent="0.25">
      <c r="C9290" s="375"/>
    </row>
    <row r="9291" spans="3:3" x14ac:dyDescent="0.25">
      <c r="C9291" s="375"/>
    </row>
    <row r="9292" spans="3:3" x14ac:dyDescent="0.25">
      <c r="C9292" s="375"/>
    </row>
    <row r="9293" spans="3:3" x14ac:dyDescent="0.25">
      <c r="C9293" s="375"/>
    </row>
    <row r="9294" spans="3:3" x14ac:dyDescent="0.25">
      <c r="C9294" s="375"/>
    </row>
    <row r="9295" spans="3:3" x14ac:dyDescent="0.25">
      <c r="C9295" s="375"/>
    </row>
    <row r="9296" spans="3:3" x14ac:dyDescent="0.25">
      <c r="C9296" s="375"/>
    </row>
    <row r="9297" spans="3:3" x14ac:dyDescent="0.25">
      <c r="C9297" s="375"/>
    </row>
    <row r="9298" spans="3:3" x14ac:dyDescent="0.25">
      <c r="C9298" s="375"/>
    </row>
    <row r="9299" spans="3:3" x14ac:dyDescent="0.25">
      <c r="C9299" s="375"/>
    </row>
    <row r="9300" spans="3:3" x14ac:dyDescent="0.25">
      <c r="C9300" s="375"/>
    </row>
    <row r="9301" spans="3:3" x14ac:dyDescent="0.25">
      <c r="C9301" s="375"/>
    </row>
    <row r="9302" spans="3:3" x14ac:dyDescent="0.25">
      <c r="C9302" s="375"/>
    </row>
    <row r="9303" spans="3:3" x14ac:dyDescent="0.25">
      <c r="C9303" s="375"/>
    </row>
    <row r="9304" spans="3:3" x14ac:dyDescent="0.25">
      <c r="C9304" s="375"/>
    </row>
    <row r="9305" spans="3:3" x14ac:dyDescent="0.25">
      <c r="C9305" s="375"/>
    </row>
    <row r="9306" spans="3:3" x14ac:dyDescent="0.25">
      <c r="C9306" s="375"/>
    </row>
    <row r="9307" spans="3:3" x14ac:dyDescent="0.25">
      <c r="C9307" s="375"/>
    </row>
    <row r="9308" spans="3:3" x14ac:dyDescent="0.25">
      <c r="C9308" s="375"/>
    </row>
    <row r="9309" spans="3:3" x14ac:dyDescent="0.25">
      <c r="C9309" s="375"/>
    </row>
    <row r="9310" spans="3:3" x14ac:dyDescent="0.25">
      <c r="C9310" s="375"/>
    </row>
    <row r="9311" spans="3:3" x14ac:dyDescent="0.25">
      <c r="C9311" s="375"/>
    </row>
    <row r="9312" spans="3:3" x14ac:dyDescent="0.25">
      <c r="C9312" s="375"/>
    </row>
    <row r="9313" spans="3:3" x14ac:dyDescent="0.25">
      <c r="C9313" s="375"/>
    </row>
    <row r="9314" spans="3:3" x14ac:dyDescent="0.25">
      <c r="C9314" s="375"/>
    </row>
    <row r="9315" spans="3:3" x14ac:dyDescent="0.25">
      <c r="C9315" s="375"/>
    </row>
    <row r="9316" spans="3:3" x14ac:dyDescent="0.25">
      <c r="C9316" s="375"/>
    </row>
    <row r="9317" spans="3:3" x14ac:dyDescent="0.25">
      <c r="C9317" s="375"/>
    </row>
    <row r="9318" spans="3:3" x14ac:dyDescent="0.25">
      <c r="C9318" s="375"/>
    </row>
    <row r="9319" spans="3:3" x14ac:dyDescent="0.25">
      <c r="C9319" s="375"/>
    </row>
    <row r="9320" spans="3:3" x14ac:dyDescent="0.25">
      <c r="C9320" s="375"/>
    </row>
    <row r="9321" spans="3:3" x14ac:dyDescent="0.25">
      <c r="C9321" s="375"/>
    </row>
    <row r="9322" spans="3:3" x14ac:dyDescent="0.25">
      <c r="C9322" s="375"/>
    </row>
    <row r="9323" spans="3:3" x14ac:dyDescent="0.25">
      <c r="C9323" s="375"/>
    </row>
    <row r="9324" spans="3:3" x14ac:dyDescent="0.25">
      <c r="C9324" s="375"/>
    </row>
    <row r="9325" spans="3:3" x14ac:dyDescent="0.25">
      <c r="C9325" s="375"/>
    </row>
    <row r="9326" spans="3:3" x14ac:dyDescent="0.25">
      <c r="C9326" s="375"/>
    </row>
    <row r="9327" spans="3:3" x14ac:dyDescent="0.25">
      <c r="C9327" s="375"/>
    </row>
    <row r="9328" spans="3:3" x14ac:dyDescent="0.25">
      <c r="C9328" s="375"/>
    </row>
    <row r="9329" spans="3:3" x14ac:dyDescent="0.25">
      <c r="C9329" s="375"/>
    </row>
    <row r="9330" spans="3:3" x14ac:dyDescent="0.25">
      <c r="C9330" s="375"/>
    </row>
    <row r="9331" spans="3:3" x14ac:dyDescent="0.25">
      <c r="C9331" s="375"/>
    </row>
    <row r="9332" spans="3:3" x14ac:dyDescent="0.25">
      <c r="C9332" s="375"/>
    </row>
    <row r="9333" spans="3:3" x14ac:dyDescent="0.25">
      <c r="C9333" s="375"/>
    </row>
    <row r="9334" spans="3:3" x14ac:dyDescent="0.25">
      <c r="C9334" s="375"/>
    </row>
    <row r="9335" spans="3:3" x14ac:dyDescent="0.25">
      <c r="C9335" s="375"/>
    </row>
    <row r="9336" spans="3:3" x14ac:dyDescent="0.25">
      <c r="C9336" s="375"/>
    </row>
    <row r="9337" spans="3:3" x14ac:dyDescent="0.25">
      <c r="C9337" s="375"/>
    </row>
    <row r="9338" spans="3:3" x14ac:dyDescent="0.25">
      <c r="C9338" s="375"/>
    </row>
    <row r="9339" spans="3:3" x14ac:dyDescent="0.25">
      <c r="C9339" s="375"/>
    </row>
    <row r="9340" spans="3:3" x14ac:dyDescent="0.25">
      <c r="C9340" s="375"/>
    </row>
    <row r="9341" spans="3:3" x14ac:dyDescent="0.25">
      <c r="C9341" s="375"/>
    </row>
    <row r="9342" spans="3:3" x14ac:dyDescent="0.25">
      <c r="C9342" s="375"/>
    </row>
    <row r="9343" spans="3:3" x14ac:dyDescent="0.25">
      <c r="C9343" s="375"/>
    </row>
    <row r="9344" spans="3:3" x14ac:dyDescent="0.25">
      <c r="C9344" s="375"/>
    </row>
    <row r="9345" spans="3:3" x14ac:dyDescent="0.25">
      <c r="C9345" s="375"/>
    </row>
    <row r="9346" spans="3:3" x14ac:dyDescent="0.25">
      <c r="C9346" s="375"/>
    </row>
    <row r="9347" spans="3:3" x14ac:dyDescent="0.25">
      <c r="C9347" s="375"/>
    </row>
    <row r="9348" spans="3:3" x14ac:dyDescent="0.25">
      <c r="C9348" s="375"/>
    </row>
    <row r="9349" spans="3:3" x14ac:dyDescent="0.25">
      <c r="C9349" s="375"/>
    </row>
    <row r="9350" spans="3:3" x14ac:dyDescent="0.25">
      <c r="C9350" s="375"/>
    </row>
    <row r="9351" spans="3:3" x14ac:dyDescent="0.25">
      <c r="C9351" s="375"/>
    </row>
    <row r="9352" spans="3:3" x14ac:dyDescent="0.25">
      <c r="C9352" s="375"/>
    </row>
    <row r="9353" spans="3:3" x14ac:dyDescent="0.25">
      <c r="C9353" s="375"/>
    </row>
    <row r="9354" spans="3:3" x14ac:dyDescent="0.25">
      <c r="C9354" s="375"/>
    </row>
    <row r="9355" spans="3:3" x14ac:dyDescent="0.25">
      <c r="C9355" s="375"/>
    </row>
    <row r="9356" spans="3:3" x14ac:dyDescent="0.25">
      <c r="C9356" s="375"/>
    </row>
    <row r="9357" spans="3:3" x14ac:dyDescent="0.25">
      <c r="C9357" s="375"/>
    </row>
    <row r="9358" spans="3:3" x14ac:dyDescent="0.25">
      <c r="C9358" s="375"/>
    </row>
    <row r="9359" spans="3:3" x14ac:dyDescent="0.25">
      <c r="C9359" s="375"/>
    </row>
    <row r="9360" spans="3:3" x14ac:dyDescent="0.25">
      <c r="C9360" s="375"/>
    </row>
    <row r="9361" spans="3:3" x14ac:dyDescent="0.25">
      <c r="C9361" s="375"/>
    </row>
    <row r="9362" spans="3:3" x14ac:dyDescent="0.25">
      <c r="C9362" s="375"/>
    </row>
    <row r="9363" spans="3:3" x14ac:dyDescent="0.25">
      <c r="C9363" s="375"/>
    </row>
    <row r="9364" spans="3:3" x14ac:dyDescent="0.25">
      <c r="C9364" s="375"/>
    </row>
    <row r="9365" spans="3:3" x14ac:dyDescent="0.25">
      <c r="C9365" s="375"/>
    </row>
    <row r="9366" spans="3:3" x14ac:dyDescent="0.25">
      <c r="C9366" s="375"/>
    </row>
    <row r="9367" spans="3:3" x14ac:dyDescent="0.25">
      <c r="C9367" s="375"/>
    </row>
    <row r="9368" spans="3:3" x14ac:dyDescent="0.25">
      <c r="C9368" s="375"/>
    </row>
    <row r="9369" spans="3:3" x14ac:dyDescent="0.25">
      <c r="C9369" s="375"/>
    </row>
    <row r="9370" spans="3:3" x14ac:dyDescent="0.25">
      <c r="C9370" s="375"/>
    </row>
    <row r="9371" spans="3:3" x14ac:dyDescent="0.25">
      <c r="C9371" s="375"/>
    </row>
    <row r="9372" spans="3:3" x14ac:dyDescent="0.25">
      <c r="C9372" s="375"/>
    </row>
    <row r="9373" spans="3:3" x14ac:dyDescent="0.25">
      <c r="C9373" s="375"/>
    </row>
    <row r="9374" spans="3:3" x14ac:dyDescent="0.25">
      <c r="C9374" s="375"/>
    </row>
    <row r="9375" spans="3:3" x14ac:dyDescent="0.25">
      <c r="C9375" s="375"/>
    </row>
    <row r="9376" spans="3:3" x14ac:dyDescent="0.25">
      <c r="C9376" s="375"/>
    </row>
    <row r="9377" spans="3:3" x14ac:dyDescent="0.25">
      <c r="C9377" s="375"/>
    </row>
    <row r="9378" spans="3:3" x14ac:dyDescent="0.25">
      <c r="C9378" s="375"/>
    </row>
    <row r="9379" spans="3:3" x14ac:dyDescent="0.25">
      <c r="C9379" s="375"/>
    </row>
    <row r="9380" spans="3:3" x14ac:dyDescent="0.25">
      <c r="C9380" s="375"/>
    </row>
    <row r="9381" spans="3:3" x14ac:dyDescent="0.25">
      <c r="C9381" s="375"/>
    </row>
    <row r="9382" spans="3:3" x14ac:dyDescent="0.25">
      <c r="C9382" s="375"/>
    </row>
    <row r="9383" spans="3:3" x14ac:dyDescent="0.25">
      <c r="C9383" s="375"/>
    </row>
    <row r="9384" spans="3:3" x14ac:dyDescent="0.25">
      <c r="C9384" s="375"/>
    </row>
    <row r="9385" spans="3:3" x14ac:dyDescent="0.25">
      <c r="C9385" s="375"/>
    </row>
    <row r="9386" spans="3:3" x14ac:dyDescent="0.25">
      <c r="C9386" s="375"/>
    </row>
    <row r="9387" spans="3:3" x14ac:dyDescent="0.25">
      <c r="C9387" s="375"/>
    </row>
    <row r="9388" spans="3:3" x14ac:dyDescent="0.25">
      <c r="C9388" s="375"/>
    </row>
    <row r="9389" spans="3:3" x14ac:dyDescent="0.25">
      <c r="C9389" s="375"/>
    </row>
    <row r="9390" spans="3:3" x14ac:dyDescent="0.25">
      <c r="C9390" s="375"/>
    </row>
    <row r="9391" spans="3:3" x14ac:dyDescent="0.25">
      <c r="C9391" s="375"/>
    </row>
    <row r="9392" spans="3:3" x14ac:dyDescent="0.25">
      <c r="C9392" s="375"/>
    </row>
    <row r="9393" spans="3:3" x14ac:dyDescent="0.25">
      <c r="C9393" s="375"/>
    </row>
    <row r="9394" spans="3:3" x14ac:dyDescent="0.25">
      <c r="C9394" s="375"/>
    </row>
    <row r="9395" spans="3:3" x14ac:dyDescent="0.25">
      <c r="C9395" s="375"/>
    </row>
    <row r="9396" spans="3:3" x14ac:dyDescent="0.25">
      <c r="C9396" s="375"/>
    </row>
    <row r="9397" spans="3:3" x14ac:dyDescent="0.25">
      <c r="C9397" s="375"/>
    </row>
    <row r="9398" spans="3:3" x14ac:dyDescent="0.25">
      <c r="C9398" s="375"/>
    </row>
    <row r="9399" spans="3:3" x14ac:dyDescent="0.25">
      <c r="C9399" s="375"/>
    </row>
    <row r="9400" spans="3:3" x14ac:dyDescent="0.25">
      <c r="C9400" s="375"/>
    </row>
    <row r="9401" spans="3:3" x14ac:dyDescent="0.25">
      <c r="C9401" s="375"/>
    </row>
    <row r="9402" spans="3:3" x14ac:dyDescent="0.25">
      <c r="C9402" s="375"/>
    </row>
    <row r="9403" spans="3:3" x14ac:dyDescent="0.25">
      <c r="C9403" s="375"/>
    </row>
    <row r="9404" spans="3:3" x14ac:dyDescent="0.25">
      <c r="C9404" s="375"/>
    </row>
    <row r="9405" spans="3:3" x14ac:dyDescent="0.25">
      <c r="C9405" s="375"/>
    </row>
    <row r="9406" spans="3:3" x14ac:dyDescent="0.25">
      <c r="C9406" s="375"/>
    </row>
    <row r="9407" spans="3:3" x14ac:dyDescent="0.25">
      <c r="C9407" s="375"/>
    </row>
    <row r="9408" spans="3:3" x14ac:dyDescent="0.25">
      <c r="C9408" s="375"/>
    </row>
    <row r="9409" spans="3:3" x14ac:dyDescent="0.25">
      <c r="C9409" s="375"/>
    </row>
    <row r="9410" spans="3:3" x14ac:dyDescent="0.25">
      <c r="C9410" s="375"/>
    </row>
    <row r="9411" spans="3:3" x14ac:dyDescent="0.25">
      <c r="C9411" s="375"/>
    </row>
    <row r="9412" spans="3:3" x14ac:dyDescent="0.25">
      <c r="C9412" s="375"/>
    </row>
    <row r="9413" spans="3:3" x14ac:dyDescent="0.25">
      <c r="C9413" s="375"/>
    </row>
    <row r="9414" spans="3:3" x14ac:dyDescent="0.25">
      <c r="C9414" s="375"/>
    </row>
    <row r="9415" spans="3:3" x14ac:dyDescent="0.25">
      <c r="C9415" s="375"/>
    </row>
    <row r="9416" spans="3:3" x14ac:dyDescent="0.25">
      <c r="C9416" s="375"/>
    </row>
    <row r="9417" spans="3:3" x14ac:dyDescent="0.25">
      <c r="C9417" s="375"/>
    </row>
    <row r="9418" spans="3:3" x14ac:dyDescent="0.25">
      <c r="C9418" s="375"/>
    </row>
    <row r="9419" spans="3:3" x14ac:dyDescent="0.25">
      <c r="C9419" s="375"/>
    </row>
    <row r="9420" spans="3:3" x14ac:dyDescent="0.25">
      <c r="C9420" s="375"/>
    </row>
    <row r="9421" spans="3:3" x14ac:dyDescent="0.25">
      <c r="C9421" s="375"/>
    </row>
    <row r="9422" spans="3:3" x14ac:dyDescent="0.25">
      <c r="C9422" s="375"/>
    </row>
    <row r="9423" spans="3:3" x14ac:dyDescent="0.25">
      <c r="C9423" s="375"/>
    </row>
    <row r="9424" spans="3:3" x14ac:dyDescent="0.25">
      <c r="C9424" s="375"/>
    </row>
    <row r="9425" spans="3:3" x14ac:dyDescent="0.25">
      <c r="C9425" s="375"/>
    </row>
    <row r="9426" spans="3:3" x14ac:dyDescent="0.25">
      <c r="C9426" s="375"/>
    </row>
    <row r="9427" spans="3:3" x14ac:dyDescent="0.25">
      <c r="C9427" s="375"/>
    </row>
    <row r="9428" spans="3:3" x14ac:dyDescent="0.25">
      <c r="C9428" s="375"/>
    </row>
    <row r="9429" spans="3:3" x14ac:dyDescent="0.25">
      <c r="C9429" s="375"/>
    </row>
    <row r="9430" spans="3:3" x14ac:dyDescent="0.25">
      <c r="C9430" s="375"/>
    </row>
    <row r="9431" spans="3:3" x14ac:dyDescent="0.25">
      <c r="C9431" s="375"/>
    </row>
    <row r="9432" spans="3:3" x14ac:dyDescent="0.25">
      <c r="C9432" s="375"/>
    </row>
    <row r="9433" spans="3:3" x14ac:dyDescent="0.25">
      <c r="C9433" s="375"/>
    </row>
    <row r="9434" spans="3:3" x14ac:dyDescent="0.25">
      <c r="C9434" s="375"/>
    </row>
    <row r="9435" spans="3:3" x14ac:dyDescent="0.25">
      <c r="C9435" s="375"/>
    </row>
    <row r="9436" spans="3:3" x14ac:dyDescent="0.25">
      <c r="C9436" s="375"/>
    </row>
    <row r="9437" spans="3:3" x14ac:dyDescent="0.25">
      <c r="C9437" s="375"/>
    </row>
    <row r="9438" spans="3:3" x14ac:dyDescent="0.25">
      <c r="C9438" s="375"/>
    </row>
    <row r="9439" spans="3:3" x14ac:dyDescent="0.25">
      <c r="C9439" s="375"/>
    </row>
    <row r="9440" spans="3:3" x14ac:dyDescent="0.25">
      <c r="C9440" s="375"/>
    </row>
    <row r="9441" spans="3:3" x14ac:dyDescent="0.25">
      <c r="C9441" s="375"/>
    </row>
    <row r="9442" spans="3:3" x14ac:dyDescent="0.25">
      <c r="C9442" s="375"/>
    </row>
    <row r="9443" spans="3:3" x14ac:dyDescent="0.25">
      <c r="C9443" s="375"/>
    </row>
    <row r="9444" spans="3:3" x14ac:dyDescent="0.25">
      <c r="C9444" s="375"/>
    </row>
    <row r="9445" spans="3:3" x14ac:dyDescent="0.25">
      <c r="C9445" s="375"/>
    </row>
    <row r="9446" spans="3:3" x14ac:dyDescent="0.25">
      <c r="C9446" s="375"/>
    </row>
    <row r="9447" spans="3:3" x14ac:dyDescent="0.25">
      <c r="C9447" s="375"/>
    </row>
    <row r="9448" spans="3:3" x14ac:dyDescent="0.25">
      <c r="C9448" s="375"/>
    </row>
    <row r="9449" spans="3:3" x14ac:dyDescent="0.25">
      <c r="C9449" s="375"/>
    </row>
    <row r="9450" spans="3:3" x14ac:dyDescent="0.25">
      <c r="C9450" s="375"/>
    </row>
    <row r="9451" spans="3:3" x14ac:dyDescent="0.25">
      <c r="C9451" s="375"/>
    </row>
    <row r="9452" spans="3:3" x14ac:dyDescent="0.25">
      <c r="C9452" s="375"/>
    </row>
    <row r="9453" spans="3:3" x14ac:dyDescent="0.25">
      <c r="C9453" s="375"/>
    </row>
    <row r="9454" spans="3:3" x14ac:dyDescent="0.25">
      <c r="C9454" s="375"/>
    </row>
    <row r="9455" spans="3:3" x14ac:dyDescent="0.25">
      <c r="C9455" s="375"/>
    </row>
    <row r="9456" spans="3:3" x14ac:dyDescent="0.25">
      <c r="C9456" s="375"/>
    </row>
    <row r="9457" spans="3:3" x14ac:dyDescent="0.25">
      <c r="C9457" s="375"/>
    </row>
    <row r="9458" spans="3:3" x14ac:dyDescent="0.25">
      <c r="C9458" s="375"/>
    </row>
    <row r="9459" spans="3:3" x14ac:dyDescent="0.25">
      <c r="C9459" s="375"/>
    </row>
    <row r="9460" spans="3:3" x14ac:dyDescent="0.25">
      <c r="C9460" s="375"/>
    </row>
    <row r="9461" spans="3:3" x14ac:dyDescent="0.25">
      <c r="C9461" s="375"/>
    </row>
    <row r="9462" spans="3:3" x14ac:dyDescent="0.25">
      <c r="C9462" s="375"/>
    </row>
    <row r="9463" spans="3:3" x14ac:dyDescent="0.25">
      <c r="C9463" s="375"/>
    </row>
    <row r="9464" spans="3:3" x14ac:dyDescent="0.25">
      <c r="C9464" s="375"/>
    </row>
    <row r="9465" spans="3:3" x14ac:dyDescent="0.25">
      <c r="C9465" s="375"/>
    </row>
    <row r="9466" spans="3:3" x14ac:dyDescent="0.25">
      <c r="C9466" s="375"/>
    </row>
    <row r="9467" spans="3:3" x14ac:dyDescent="0.25">
      <c r="C9467" s="375"/>
    </row>
    <row r="9468" spans="3:3" x14ac:dyDescent="0.25">
      <c r="C9468" s="375"/>
    </row>
    <row r="9469" spans="3:3" x14ac:dyDescent="0.25">
      <c r="C9469" s="375"/>
    </row>
    <row r="9470" spans="3:3" x14ac:dyDescent="0.25">
      <c r="C9470" s="375"/>
    </row>
    <row r="9471" spans="3:3" x14ac:dyDescent="0.25">
      <c r="C9471" s="375"/>
    </row>
    <row r="9472" spans="3:3" x14ac:dyDescent="0.25">
      <c r="C9472" s="375"/>
    </row>
    <row r="9473" spans="3:3" x14ac:dyDescent="0.25">
      <c r="C9473" s="375"/>
    </row>
    <row r="9474" spans="3:3" x14ac:dyDescent="0.25">
      <c r="C9474" s="375"/>
    </row>
    <row r="9475" spans="3:3" x14ac:dyDescent="0.25">
      <c r="C9475" s="375"/>
    </row>
    <row r="9476" spans="3:3" x14ac:dyDescent="0.25">
      <c r="C9476" s="375"/>
    </row>
    <row r="9477" spans="3:3" x14ac:dyDescent="0.25">
      <c r="C9477" s="375"/>
    </row>
    <row r="9478" spans="3:3" x14ac:dyDescent="0.25">
      <c r="C9478" s="375"/>
    </row>
    <row r="9479" spans="3:3" x14ac:dyDescent="0.25">
      <c r="C9479" s="375"/>
    </row>
    <row r="9480" spans="3:3" x14ac:dyDescent="0.25">
      <c r="C9480" s="375"/>
    </row>
    <row r="9481" spans="3:3" x14ac:dyDescent="0.25">
      <c r="C9481" s="375"/>
    </row>
    <row r="9482" spans="3:3" x14ac:dyDescent="0.25">
      <c r="C9482" s="375"/>
    </row>
    <row r="9483" spans="3:3" x14ac:dyDescent="0.25">
      <c r="C9483" s="375"/>
    </row>
    <row r="9484" spans="3:3" x14ac:dyDescent="0.25">
      <c r="C9484" s="375"/>
    </row>
    <row r="9485" spans="3:3" x14ac:dyDescent="0.25">
      <c r="C9485" s="375"/>
    </row>
    <row r="9486" spans="3:3" x14ac:dyDescent="0.25">
      <c r="C9486" s="375"/>
    </row>
    <row r="9487" spans="3:3" x14ac:dyDescent="0.25">
      <c r="C9487" s="375"/>
    </row>
    <row r="9488" spans="3:3" x14ac:dyDescent="0.25">
      <c r="C9488" s="375"/>
    </row>
    <row r="9489" spans="3:3" x14ac:dyDescent="0.25">
      <c r="C9489" s="375"/>
    </row>
    <row r="9490" spans="3:3" x14ac:dyDescent="0.25">
      <c r="C9490" s="375"/>
    </row>
    <row r="9491" spans="3:3" x14ac:dyDescent="0.25">
      <c r="C9491" s="375"/>
    </row>
    <row r="9492" spans="3:3" x14ac:dyDescent="0.25">
      <c r="C9492" s="375"/>
    </row>
    <row r="9493" spans="3:3" x14ac:dyDescent="0.25">
      <c r="C9493" s="375"/>
    </row>
    <row r="9494" spans="3:3" x14ac:dyDescent="0.25">
      <c r="C9494" s="375"/>
    </row>
    <row r="9495" spans="3:3" x14ac:dyDescent="0.25">
      <c r="C9495" s="375"/>
    </row>
    <row r="9496" spans="3:3" x14ac:dyDescent="0.25">
      <c r="C9496" s="375"/>
    </row>
    <row r="9497" spans="3:3" x14ac:dyDescent="0.25">
      <c r="C9497" s="375"/>
    </row>
    <row r="9498" spans="3:3" x14ac:dyDescent="0.25">
      <c r="C9498" s="375"/>
    </row>
    <row r="9499" spans="3:3" x14ac:dyDescent="0.25">
      <c r="C9499" s="375"/>
    </row>
    <row r="9500" spans="3:3" x14ac:dyDescent="0.25">
      <c r="C9500" s="375"/>
    </row>
    <row r="9501" spans="3:3" x14ac:dyDescent="0.25">
      <c r="C9501" s="375"/>
    </row>
    <row r="9502" spans="3:3" x14ac:dyDescent="0.25">
      <c r="C9502" s="375"/>
    </row>
    <row r="9503" spans="3:3" x14ac:dyDescent="0.25">
      <c r="C9503" s="375"/>
    </row>
    <row r="9504" spans="3:3" x14ac:dyDescent="0.25">
      <c r="C9504" s="375"/>
    </row>
    <row r="9505" spans="3:3" x14ac:dyDescent="0.25">
      <c r="C9505" s="375"/>
    </row>
    <row r="9506" spans="3:3" x14ac:dyDescent="0.25">
      <c r="C9506" s="375"/>
    </row>
    <row r="9507" spans="3:3" x14ac:dyDescent="0.25">
      <c r="C9507" s="375"/>
    </row>
    <row r="9508" spans="3:3" x14ac:dyDescent="0.25">
      <c r="C9508" s="375"/>
    </row>
    <row r="9509" spans="3:3" x14ac:dyDescent="0.25">
      <c r="C9509" s="375"/>
    </row>
    <row r="9510" spans="3:3" x14ac:dyDescent="0.25">
      <c r="C9510" s="375"/>
    </row>
    <row r="9511" spans="3:3" x14ac:dyDescent="0.25">
      <c r="C9511" s="375"/>
    </row>
    <row r="9512" spans="3:3" x14ac:dyDescent="0.25">
      <c r="C9512" s="375"/>
    </row>
    <row r="9513" spans="3:3" x14ac:dyDescent="0.25">
      <c r="C9513" s="375"/>
    </row>
    <row r="9514" spans="3:3" x14ac:dyDescent="0.25">
      <c r="C9514" s="375"/>
    </row>
    <row r="9515" spans="3:3" x14ac:dyDescent="0.25">
      <c r="C9515" s="375"/>
    </row>
    <row r="9516" spans="3:3" x14ac:dyDescent="0.25">
      <c r="C9516" s="375"/>
    </row>
    <row r="9517" spans="3:3" x14ac:dyDescent="0.25">
      <c r="C9517" s="375"/>
    </row>
    <row r="9518" spans="3:3" x14ac:dyDescent="0.25">
      <c r="C9518" s="375"/>
    </row>
    <row r="9519" spans="3:3" x14ac:dyDescent="0.25">
      <c r="C9519" s="375"/>
    </row>
    <row r="9520" spans="3:3" x14ac:dyDescent="0.25">
      <c r="C9520" s="375"/>
    </row>
    <row r="9521" spans="3:3" x14ac:dyDescent="0.25">
      <c r="C9521" s="375"/>
    </row>
    <row r="9522" spans="3:3" x14ac:dyDescent="0.25">
      <c r="C9522" s="375"/>
    </row>
    <row r="9523" spans="3:3" x14ac:dyDescent="0.25">
      <c r="C9523" s="375"/>
    </row>
    <row r="9524" spans="3:3" x14ac:dyDescent="0.25">
      <c r="C9524" s="375"/>
    </row>
    <row r="9525" spans="3:3" x14ac:dyDescent="0.25">
      <c r="C9525" s="375"/>
    </row>
    <row r="9526" spans="3:3" x14ac:dyDescent="0.25">
      <c r="C9526" s="375"/>
    </row>
    <row r="9527" spans="3:3" x14ac:dyDescent="0.25">
      <c r="C9527" s="375"/>
    </row>
    <row r="9528" spans="3:3" x14ac:dyDescent="0.25">
      <c r="C9528" s="375"/>
    </row>
    <row r="9529" spans="3:3" x14ac:dyDescent="0.25">
      <c r="C9529" s="375"/>
    </row>
    <row r="9530" spans="3:3" x14ac:dyDescent="0.25">
      <c r="C9530" s="375"/>
    </row>
    <row r="9531" spans="3:3" x14ac:dyDescent="0.25">
      <c r="C9531" s="375"/>
    </row>
    <row r="9532" spans="3:3" x14ac:dyDescent="0.25">
      <c r="C9532" s="375"/>
    </row>
    <row r="9533" spans="3:3" x14ac:dyDescent="0.25">
      <c r="C9533" s="375"/>
    </row>
    <row r="9534" spans="3:3" x14ac:dyDescent="0.25">
      <c r="C9534" s="375"/>
    </row>
    <row r="9535" spans="3:3" x14ac:dyDescent="0.25">
      <c r="C9535" s="375"/>
    </row>
    <row r="9536" spans="3:3" x14ac:dyDescent="0.25">
      <c r="C9536" s="375"/>
    </row>
    <row r="9537" spans="3:3" x14ac:dyDescent="0.25">
      <c r="C9537" s="375"/>
    </row>
    <row r="9538" spans="3:3" x14ac:dyDescent="0.25">
      <c r="C9538" s="375"/>
    </row>
    <row r="9539" spans="3:3" x14ac:dyDescent="0.25">
      <c r="C9539" s="375"/>
    </row>
    <row r="9540" spans="3:3" x14ac:dyDescent="0.25">
      <c r="C9540" s="375"/>
    </row>
    <row r="9541" spans="3:3" x14ac:dyDescent="0.25">
      <c r="C9541" s="375"/>
    </row>
    <row r="9542" spans="3:3" x14ac:dyDescent="0.25">
      <c r="C9542" s="375"/>
    </row>
    <row r="9543" spans="3:3" x14ac:dyDescent="0.25">
      <c r="C9543" s="375"/>
    </row>
    <row r="9544" spans="3:3" x14ac:dyDescent="0.25">
      <c r="C9544" s="375"/>
    </row>
    <row r="9545" spans="3:3" x14ac:dyDescent="0.25">
      <c r="C9545" s="375"/>
    </row>
    <row r="9546" spans="3:3" x14ac:dyDescent="0.25">
      <c r="C9546" s="375"/>
    </row>
    <row r="9547" spans="3:3" x14ac:dyDescent="0.25">
      <c r="C9547" s="375"/>
    </row>
    <row r="9548" spans="3:3" x14ac:dyDescent="0.25">
      <c r="C9548" s="375"/>
    </row>
    <row r="9549" spans="3:3" x14ac:dyDescent="0.25">
      <c r="C9549" s="375"/>
    </row>
    <row r="9550" spans="3:3" x14ac:dyDescent="0.25">
      <c r="C9550" s="375"/>
    </row>
    <row r="9551" spans="3:3" x14ac:dyDescent="0.25">
      <c r="C9551" s="375"/>
    </row>
    <row r="9552" spans="3:3" x14ac:dyDescent="0.25">
      <c r="C9552" s="375"/>
    </row>
    <row r="9553" spans="3:3" x14ac:dyDescent="0.25">
      <c r="C9553" s="375"/>
    </row>
    <row r="9554" spans="3:3" x14ac:dyDescent="0.25">
      <c r="C9554" s="375"/>
    </row>
    <row r="9555" spans="3:3" x14ac:dyDescent="0.25">
      <c r="C9555" s="375"/>
    </row>
    <row r="9556" spans="3:3" x14ac:dyDescent="0.25">
      <c r="C9556" s="375"/>
    </row>
    <row r="9557" spans="3:3" x14ac:dyDescent="0.25">
      <c r="C9557" s="375"/>
    </row>
    <row r="9558" spans="3:3" x14ac:dyDescent="0.25">
      <c r="C9558" s="375"/>
    </row>
    <row r="9559" spans="3:3" x14ac:dyDescent="0.25">
      <c r="C9559" s="375"/>
    </row>
    <row r="9560" spans="3:3" x14ac:dyDescent="0.25">
      <c r="C9560" s="375"/>
    </row>
    <row r="9561" spans="3:3" x14ac:dyDescent="0.25">
      <c r="C9561" s="375"/>
    </row>
    <row r="9562" spans="3:3" x14ac:dyDescent="0.25">
      <c r="C9562" s="375"/>
    </row>
    <row r="9563" spans="3:3" x14ac:dyDescent="0.25">
      <c r="C9563" s="375"/>
    </row>
    <row r="9564" spans="3:3" x14ac:dyDescent="0.25">
      <c r="C9564" s="375"/>
    </row>
    <row r="9565" spans="3:3" x14ac:dyDescent="0.25">
      <c r="C9565" s="375"/>
    </row>
    <row r="9566" spans="3:3" x14ac:dyDescent="0.25">
      <c r="C9566" s="375"/>
    </row>
    <row r="9567" spans="3:3" x14ac:dyDescent="0.25">
      <c r="C9567" s="375"/>
    </row>
    <row r="9568" spans="3:3" x14ac:dyDescent="0.25">
      <c r="C9568" s="375"/>
    </row>
    <row r="9569" spans="3:3" x14ac:dyDescent="0.25">
      <c r="C9569" s="375"/>
    </row>
    <row r="9570" spans="3:3" x14ac:dyDescent="0.25">
      <c r="C9570" s="375"/>
    </row>
    <row r="9571" spans="3:3" x14ac:dyDescent="0.25">
      <c r="C9571" s="375"/>
    </row>
    <row r="9572" spans="3:3" x14ac:dyDescent="0.25">
      <c r="C9572" s="375"/>
    </row>
    <row r="9573" spans="3:3" x14ac:dyDescent="0.25">
      <c r="C9573" s="375"/>
    </row>
    <row r="9574" spans="3:3" x14ac:dyDescent="0.25">
      <c r="C9574" s="375"/>
    </row>
    <row r="9575" spans="3:3" x14ac:dyDescent="0.25">
      <c r="C9575" s="375"/>
    </row>
    <row r="9576" spans="3:3" x14ac:dyDescent="0.25">
      <c r="C9576" s="375"/>
    </row>
    <row r="9577" spans="3:3" x14ac:dyDescent="0.25">
      <c r="C9577" s="375"/>
    </row>
    <row r="9578" spans="3:3" x14ac:dyDescent="0.25">
      <c r="C9578" s="375"/>
    </row>
    <row r="9579" spans="3:3" x14ac:dyDescent="0.25">
      <c r="C9579" s="375"/>
    </row>
    <row r="9580" spans="3:3" x14ac:dyDescent="0.25">
      <c r="C9580" s="375"/>
    </row>
    <row r="9581" spans="3:3" x14ac:dyDescent="0.25">
      <c r="C9581" s="375"/>
    </row>
    <row r="9582" spans="3:3" x14ac:dyDescent="0.25">
      <c r="C9582" s="375"/>
    </row>
    <row r="9583" spans="3:3" x14ac:dyDescent="0.25">
      <c r="C9583" s="375"/>
    </row>
    <row r="9584" spans="3:3" x14ac:dyDescent="0.25">
      <c r="C9584" s="375"/>
    </row>
    <row r="9585" spans="3:3" x14ac:dyDescent="0.25">
      <c r="C9585" s="375"/>
    </row>
    <row r="9586" spans="3:3" x14ac:dyDescent="0.25">
      <c r="C9586" s="375"/>
    </row>
    <row r="9587" spans="3:3" x14ac:dyDescent="0.25">
      <c r="C9587" s="375"/>
    </row>
    <row r="9588" spans="3:3" x14ac:dyDescent="0.25">
      <c r="C9588" s="375"/>
    </row>
    <row r="9589" spans="3:3" x14ac:dyDescent="0.25">
      <c r="C9589" s="375"/>
    </row>
    <row r="9590" spans="3:3" x14ac:dyDescent="0.25">
      <c r="C9590" s="375"/>
    </row>
    <row r="9591" spans="3:3" x14ac:dyDescent="0.25">
      <c r="C9591" s="375"/>
    </row>
    <row r="9592" spans="3:3" x14ac:dyDescent="0.25">
      <c r="C9592" s="375"/>
    </row>
    <row r="9593" spans="3:3" x14ac:dyDescent="0.25">
      <c r="C9593" s="375"/>
    </row>
    <row r="9594" spans="3:3" x14ac:dyDescent="0.25">
      <c r="C9594" s="375"/>
    </row>
    <row r="9595" spans="3:3" x14ac:dyDescent="0.25">
      <c r="C9595" s="375"/>
    </row>
    <row r="9596" spans="3:3" x14ac:dyDescent="0.25">
      <c r="C9596" s="375"/>
    </row>
    <row r="9597" spans="3:3" x14ac:dyDescent="0.25">
      <c r="C9597" s="375"/>
    </row>
    <row r="9598" spans="3:3" x14ac:dyDescent="0.25">
      <c r="C9598" s="375"/>
    </row>
    <row r="9599" spans="3:3" x14ac:dyDescent="0.25">
      <c r="C9599" s="375"/>
    </row>
    <row r="9600" spans="3:3" x14ac:dyDescent="0.25">
      <c r="C9600" s="375"/>
    </row>
    <row r="9601" spans="3:3" x14ac:dyDescent="0.25">
      <c r="C9601" s="375"/>
    </row>
    <row r="9602" spans="3:3" x14ac:dyDescent="0.25">
      <c r="C9602" s="375"/>
    </row>
    <row r="9603" spans="3:3" x14ac:dyDescent="0.25">
      <c r="C9603" s="375"/>
    </row>
    <row r="9604" spans="3:3" x14ac:dyDescent="0.25">
      <c r="C9604" s="375"/>
    </row>
    <row r="9605" spans="3:3" x14ac:dyDescent="0.25">
      <c r="C9605" s="375"/>
    </row>
    <row r="9606" spans="3:3" x14ac:dyDescent="0.25">
      <c r="C9606" s="375"/>
    </row>
    <row r="9607" spans="3:3" x14ac:dyDescent="0.25">
      <c r="C9607" s="375"/>
    </row>
    <row r="9608" spans="3:3" x14ac:dyDescent="0.25">
      <c r="C9608" s="375"/>
    </row>
    <row r="9609" spans="3:3" x14ac:dyDescent="0.25">
      <c r="C9609" s="375"/>
    </row>
    <row r="9610" spans="3:3" x14ac:dyDescent="0.25">
      <c r="C9610" s="375"/>
    </row>
    <row r="9611" spans="3:3" x14ac:dyDescent="0.25">
      <c r="C9611" s="375"/>
    </row>
    <row r="9612" spans="3:3" x14ac:dyDescent="0.25">
      <c r="C9612" s="375"/>
    </row>
    <row r="9613" spans="3:3" x14ac:dyDescent="0.25">
      <c r="C9613" s="375"/>
    </row>
    <row r="9614" spans="3:3" x14ac:dyDescent="0.25">
      <c r="C9614" s="375"/>
    </row>
    <row r="9615" spans="3:3" x14ac:dyDescent="0.25">
      <c r="C9615" s="375"/>
    </row>
    <row r="9616" spans="3:3" x14ac:dyDescent="0.25">
      <c r="C9616" s="375"/>
    </row>
    <row r="9617" spans="3:3" x14ac:dyDescent="0.25">
      <c r="C9617" s="375"/>
    </row>
    <row r="9618" spans="3:3" x14ac:dyDescent="0.25">
      <c r="C9618" s="375"/>
    </row>
    <row r="9619" spans="3:3" x14ac:dyDescent="0.25">
      <c r="C9619" s="375"/>
    </row>
    <row r="9620" spans="3:3" x14ac:dyDescent="0.25">
      <c r="C9620" s="375"/>
    </row>
    <row r="9621" spans="3:3" x14ac:dyDescent="0.25">
      <c r="C9621" s="375"/>
    </row>
    <row r="9622" spans="3:3" x14ac:dyDescent="0.25">
      <c r="C9622" s="375"/>
    </row>
    <row r="9623" spans="3:3" x14ac:dyDescent="0.25">
      <c r="C9623" s="375"/>
    </row>
    <row r="9624" spans="3:3" x14ac:dyDescent="0.25">
      <c r="C9624" s="375"/>
    </row>
    <row r="9625" spans="3:3" x14ac:dyDescent="0.25">
      <c r="C9625" s="375"/>
    </row>
    <row r="9626" spans="3:3" x14ac:dyDescent="0.25">
      <c r="C9626" s="375"/>
    </row>
    <row r="9627" spans="3:3" x14ac:dyDescent="0.25">
      <c r="C9627" s="375"/>
    </row>
    <row r="9628" spans="3:3" x14ac:dyDescent="0.25">
      <c r="C9628" s="375"/>
    </row>
    <row r="9629" spans="3:3" x14ac:dyDescent="0.25">
      <c r="C9629" s="375"/>
    </row>
    <row r="9630" spans="3:3" x14ac:dyDescent="0.25">
      <c r="C9630" s="375"/>
    </row>
    <row r="9631" spans="3:3" x14ac:dyDescent="0.25">
      <c r="C9631" s="375"/>
    </row>
    <row r="9632" spans="3:3" x14ac:dyDescent="0.25">
      <c r="C9632" s="375"/>
    </row>
    <row r="9633" spans="3:3" x14ac:dyDescent="0.25">
      <c r="C9633" s="375"/>
    </row>
    <row r="9634" spans="3:3" x14ac:dyDescent="0.25">
      <c r="C9634" s="375"/>
    </row>
    <row r="9635" spans="3:3" x14ac:dyDescent="0.25">
      <c r="C9635" s="375"/>
    </row>
    <row r="9636" spans="3:3" x14ac:dyDescent="0.25">
      <c r="C9636" s="375"/>
    </row>
    <row r="9637" spans="3:3" x14ac:dyDescent="0.25">
      <c r="C9637" s="375"/>
    </row>
    <row r="9638" spans="3:3" x14ac:dyDescent="0.25">
      <c r="C9638" s="375"/>
    </row>
    <row r="9639" spans="3:3" x14ac:dyDescent="0.25">
      <c r="C9639" s="375"/>
    </row>
    <row r="9640" spans="3:3" x14ac:dyDescent="0.25">
      <c r="C9640" s="375"/>
    </row>
    <row r="9641" spans="3:3" x14ac:dyDescent="0.25">
      <c r="C9641" s="375"/>
    </row>
    <row r="9642" spans="3:3" x14ac:dyDescent="0.25">
      <c r="C9642" s="375"/>
    </row>
    <row r="9643" spans="3:3" x14ac:dyDescent="0.25">
      <c r="C9643" s="375"/>
    </row>
    <row r="9644" spans="3:3" x14ac:dyDescent="0.25">
      <c r="C9644" s="375"/>
    </row>
    <row r="9645" spans="3:3" x14ac:dyDescent="0.25">
      <c r="C9645" s="375"/>
    </row>
    <row r="9646" spans="3:3" x14ac:dyDescent="0.25">
      <c r="C9646" s="375"/>
    </row>
    <row r="9647" spans="3:3" x14ac:dyDescent="0.25">
      <c r="C9647" s="375"/>
    </row>
    <row r="9648" spans="3:3" x14ac:dyDescent="0.25">
      <c r="C9648" s="375"/>
    </row>
    <row r="9649" spans="3:3" x14ac:dyDescent="0.25">
      <c r="C9649" s="375"/>
    </row>
    <row r="9650" spans="3:3" x14ac:dyDescent="0.25">
      <c r="C9650" s="375"/>
    </row>
    <row r="9651" spans="3:3" x14ac:dyDescent="0.25">
      <c r="C9651" s="375"/>
    </row>
    <row r="9652" spans="3:3" x14ac:dyDescent="0.25">
      <c r="C9652" s="375"/>
    </row>
    <row r="9653" spans="3:3" x14ac:dyDescent="0.25">
      <c r="C9653" s="375"/>
    </row>
    <row r="9654" spans="3:3" x14ac:dyDescent="0.25">
      <c r="C9654" s="375"/>
    </row>
    <row r="9655" spans="3:3" x14ac:dyDescent="0.25">
      <c r="C9655" s="375"/>
    </row>
    <row r="9656" spans="3:3" x14ac:dyDescent="0.25">
      <c r="C9656" s="375"/>
    </row>
    <row r="9657" spans="3:3" x14ac:dyDescent="0.25">
      <c r="C9657" s="375"/>
    </row>
    <row r="9658" spans="3:3" x14ac:dyDescent="0.25">
      <c r="C9658" s="375"/>
    </row>
    <row r="9659" spans="3:3" x14ac:dyDescent="0.25">
      <c r="C9659" s="375"/>
    </row>
    <row r="9660" spans="3:3" x14ac:dyDescent="0.25">
      <c r="C9660" s="375"/>
    </row>
    <row r="9661" spans="3:3" x14ac:dyDescent="0.25">
      <c r="C9661" s="375"/>
    </row>
    <row r="9662" spans="3:3" x14ac:dyDescent="0.25">
      <c r="C9662" s="375"/>
    </row>
    <row r="9663" spans="3:3" x14ac:dyDescent="0.25">
      <c r="C9663" s="375"/>
    </row>
    <row r="9664" spans="3:3" x14ac:dyDescent="0.25">
      <c r="C9664" s="375"/>
    </row>
    <row r="9665" spans="3:3" x14ac:dyDescent="0.25">
      <c r="C9665" s="375"/>
    </row>
    <row r="9666" spans="3:3" x14ac:dyDescent="0.25">
      <c r="C9666" s="375"/>
    </row>
    <row r="9667" spans="3:3" x14ac:dyDescent="0.25">
      <c r="C9667" s="375"/>
    </row>
    <row r="9668" spans="3:3" x14ac:dyDescent="0.25">
      <c r="C9668" s="375"/>
    </row>
    <row r="9669" spans="3:3" x14ac:dyDescent="0.25">
      <c r="C9669" s="375"/>
    </row>
    <row r="9670" spans="3:3" x14ac:dyDescent="0.25">
      <c r="C9670" s="375"/>
    </row>
    <row r="9671" spans="3:3" x14ac:dyDescent="0.25">
      <c r="C9671" s="375"/>
    </row>
    <row r="9672" spans="3:3" x14ac:dyDescent="0.25">
      <c r="C9672" s="375"/>
    </row>
    <row r="9673" spans="3:3" x14ac:dyDescent="0.25">
      <c r="C9673" s="375"/>
    </row>
    <row r="9674" spans="3:3" x14ac:dyDescent="0.25">
      <c r="C9674" s="375"/>
    </row>
    <row r="9675" spans="3:3" x14ac:dyDescent="0.25">
      <c r="C9675" s="375"/>
    </row>
    <row r="9676" spans="3:3" x14ac:dyDescent="0.25">
      <c r="C9676" s="375"/>
    </row>
    <row r="9677" spans="3:3" x14ac:dyDescent="0.25">
      <c r="C9677" s="375"/>
    </row>
    <row r="9678" spans="3:3" x14ac:dyDescent="0.25">
      <c r="C9678" s="375"/>
    </row>
    <row r="9679" spans="3:3" x14ac:dyDescent="0.25">
      <c r="C9679" s="375"/>
    </row>
    <row r="9680" spans="3:3" x14ac:dyDescent="0.25">
      <c r="C9680" s="375"/>
    </row>
    <row r="9681" spans="3:3" x14ac:dyDescent="0.25">
      <c r="C9681" s="375"/>
    </row>
    <row r="9682" spans="3:3" x14ac:dyDescent="0.25">
      <c r="C9682" s="375"/>
    </row>
    <row r="9683" spans="3:3" x14ac:dyDescent="0.25">
      <c r="C9683" s="375"/>
    </row>
    <row r="9684" spans="3:3" x14ac:dyDescent="0.25">
      <c r="C9684" s="375"/>
    </row>
    <row r="9685" spans="3:3" x14ac:dyDescent="0.25">
      <c r="C9685" s="375"/>
    </row>
    <row r="9686" spans="3:3" x14ac:dyDescent="0.25">
      <c r="C9686" s="375"/>
    </row>
    <row r="9687" spans="3:3" x14ac:dyDescent="0.25">
      <c r="C9687" s="375"/>
    </row>
    <row r="9688" spans="3:3" x14ac:dyDescent="0.25">
      <c r="C9688" s="375"/>
    </row>
    <row r="9689" spans="3:3" x14ac:dyDescent="0.25">
      <c r="C9689" s="375"/>
    </row>
    <row r="9690" spans="3:3" x14ac:dyDescent="0.25">
      <c r="C9690" s="375"/>
    </row>
    <row r="9691" spans="3:3" x14ac:dyDescent="0.25">
      <c r="C9691" s="375"/>
    </row>
    <row r="9692" spans="3:3" x14ac:dyDescent="0.25">
      <c r="C9692" s="375"/>
    </row>
    <row r="9693" spans="3:3" x14ac:dyDescent="0.25">
      <c r="C9693" s="375"/>
    </row>
    <row r="9694" spans="3:3" x14ac:dyDescent="0.25">
      <c r="C9694" s="375"/>
    </row>
    <row r="9695" spans="3:3" x14ac:dyDescent="0.25">
      <c r="C9695" s="375"/>
    </row>
    <row r="9696" spans="3:3" x14ac:dyDescent="0.25">
      <c r="C9696" s="375"/>
    </row>
    <row r="9697" spans="3:3" x14ac:dyDescent="0.25">
      <c r="C9697" s="375"/>
    </row>
    <row r="9698" spans="3:3" x14ac:dyDescent="0.25">
      <c r="C9698" s="375"/>
    </row>
    <row r="9699" spans="3:3" x14ac:dyDescent="0.25">
      <c r="C9699" s="375"/>
    </row>
    <row r="9700" spans="3:3" x14ac:dyDescent="0.25">
      <c r="C9700" s="375"/>
    </row>
    <row r="9701" spans="3:3" x14ac:dyDescent="0.25">
      <c r="C9701" s="375"/>
    </row>
    <row r="9702" spans="3:3" x14ac:dyDescent="0.25">
      <c r="C9702" s="375"/>
    </row>
  </sheetData>
  <mergeCells count="47">
    <mergeCell ref="AD188:AE188"/>
    <mergeCell ref="AF188:AH188"/>
    <mergeCell ref="AI188:AJ188"/>
    <mergeCell ref="AK188:AL188"/>
    <mergeCell ref="AK189:AL189"/>
    <mergeCell ref="AM189:AP189"/>
    <mergeCell ref="AD190:AE190"/>
    <mergeCell ref="AF190:AH190"/>
    <mergeCell ref="AI190:AJ190"/>
    <mergeCell ref="AK190:AL190"/>
    <mergeCell ref="AM190:AP190"/>
    <mergeCell ref="AD189:AE189"/>
    <mergeCell ref="AF189:AH189"/>
    <mergeCell ref="AI189:AJ189"/>
    <mergeCell ref="AM192:AP192"/>
    <mergeCell ref="AD191:AE191"/>
    <mergeCell ref="AF191:AH191"/>
    <mergeCell ref="AI191:AJ191"/>
    <mergeCell ref="AK191:AL191"/>
    <mergeCell ref="AM191:AP191"/>
    <mergeCell ref="AD192:AE192"/>
    <mergeCell ref="AF192:AH192"/>
    <mergeCell ref="AI192:AJ192"/>
    <mergeCell ref="AK192:AL192"/>
    <mergeCell ref="AM188:AP188"/>
    <mergeCell ref="AB56:AB61"/>
    <mergeCell ref="AB76:AB87"/>
    <mergeCell ref="AM186:AP186"/>
    <mergeCell ref="AM187:AP187"/>
    <mergeCell ref="AD187:AE187"/>
    <mergeCell ref="AF187:AH187"/>
    <mergeCell ref="AI187:AJ187"/>
    <mergeCell ref="AK187:AL187"/>
    <mergeCell ref="AD186:AE186"/>
    <mergeCell ref="AF186:AH186"/>
    <mergeCell ref="AI186:AJ186"/>
    <mergeCell ref="AK186:AL186"/>
    <mergeCell ref="AB62:AB66"/>
    <mergeCell ref="AB67:AB69"/>
    <mergeCell ref="AB70:AB75"/>
    <mergeCell ref="AB103:AB107"/>
    <mergeCell ref="Y3:AA3"/>
    <mergeCell ref="AB25:AB43"/>
    <mergeCell ref="AB5:AB24"/>
    <mergeCell ref="AB47:AB51"/>
    <mergeCell ref="AB52:AB55"/>
    <mergeCell ref="AB93:AB98"/>
  </mergeCells>
  <phoneticPr fontId="71" type="noConversion"/>
  <conditionalFormatting sqref="C6259 C6261 C6263 C6265 C6267 C6269 C6271 C6273 C6275 C6277 C6279 C6281 C6283 C6285 C6287 C6289 C6291 C6293 C6295 C6297 C6299 C6301 C6303 C6305 C6307 C6309 C6311 C6313 C6315 C6317 C6319 C6321 C6323 C6325 C6254 C6256:C6257 C6921:C7854 B3129:B7854 E6921:F7864 B7855:C7864">
    <cfRule type="expression" dxfId="302" priority="301">
      <formula>tes</formula>
    </cfRule>
  </conditionalFormatting>
  <conditionalFormatting sqref="B3:K3126 B3127:C3127 B3128:K3128 G5239:G5240 C5238:C5240 R5 R7 E3127:K3127 H3129:K3973 D3154:F3154 D3215:F3215 E3252:F3253 D3280:F3280 D3315:F3315 E3316:F3380 E3974:K4107 H4108:K4244 D4381:G4382 E4383:F4383">
    <cfRule type="expression" dxfId="301" priority="513">
      <formula>tes</formula>
    </cfRule>
  </conditionalFormatting>
  <conditionalFormatting sqref="C1768:C1825">
    <cfRule type="expression" dxfId="300" priority="520">
      <formula>ROUNDDOWN(NOW(),0)-1=$C3</formula>
    </cfRule>
  </conditionalFormatting>
  <conditionalFormatting sqref="C1826:C1842">
    <cfRule type="expression" dxfId="299" priority="519">
      <formula>ROUNDDOWN(NOW(),0)-1=$C60</formula>
    </cfRule>
  </conditionalFormatting>
  <conditionalFormatting sqref="C1843:C1895">
    <cfRule type="expression" dxfId="298" priority="518">
      <formula>ROUNDDOWN(NOW(),0)-1=$C76</formula>
    </cfRule>
  </conditionalFormatting>
  <conditionalFormatting sqref="C1896:C1921">
    <cfRule type="expression" dxfId="297" priority="527">
      <formula>ROUNDDOWN(NOW(),0)-1=$C126</formula>
    </cfRule>
  </conditionalFormatting>
  <conditionalFormatting sqref="C1922:C2073">
    <cfRule type="expression" dxfId="296" priority="516">
      <formula>ROUNDDOWN(NOW(),0)-1=$C151</formula>
    </cfRule>
  </conditionalFormatting>
  <conditionalFormatting sqref="C2074:C2094">
    <cfRule type="expression" dxfId="295" priority="529">
      <formula>ROUNDDOWN(NOW(),0)-1=$C302</formula>
    </cfRule>
  </conditionalFormatting>
  <conditionalFormatting sqref="C2095:C2163">
    <cfRule type="expression" dxfId="294" priority="530">
      <formula>ROUNDDOWN(NOW(),0)-1=$C322</formula>
    </cfRule>
  </conditionalFormatting>
  <conditionalFormatting sqref="C2164:C2258">
    <cfRule type="expression" dxfId="293" priority="515">
      <formula>ROUNDDOWN(NOW(),0)-1=$C288</formula>
    </cfRule>
  </conditionalFormatting>
  <conditionalFormatting sqref="C2259:C2326">
    <cfRule type="expression" dxfId="292" priority="514">
      <formula>ROUNDDOWN(NOW(),0)-1=$C382</formula>
    </cfRule>
  </conditionalFormatting>
  <conditionalFormatting sqref="C2327 C2329 C2331 C2333 C2335 C2337 C2339 C2341 C2343 C2345 C2347 C2349 C2351 C2353 C2355 C2357 C2359 C2361 C2363 C2365">
    <cfRule type="expression" dxfId="291" priority="512">
      <formula>ROUNDDOWN(NOW(),0)-1=$C450</formula>
    </cfRule>
  </conditionalFormatting>
  <conditionalFormatting sqref="C2328 C2330 C2332 C2334 C2336 C2338 C2340 C2342 C2344 C2346 C2348 C2350 C2352 C2354 C2356 C2358 C2360 C2362:C2364 C2367:C2380 C2382 C2384 C2386 C2388 C2390 C2392 C2394 C2396 C2398 C2400 C2402 C2404 C2406 C2408 C2410 C2412 C2414 C2416 C2418 C2420 C2422 C2424 C2426 C2428 C2430 C2432">
    <cfRule type="expression" dxfId="290" priority="531">
      <formula>ROUNDDOWN(NOW(),0)-1=$C451</formula>
    </cfRule>
  </conditionalFormatting>
  <conditionalFormatting sqref="C2364 C2603:C2650 C2765:C2824">
    <cfRule type="expression" dxfId="289" priority="534">
      <formula>ROUNDDOWN(NOW(),0)-1=$C486</formula>
    </cfRule>
  </conditionalFormatting>
  <conditionalFormatting sqref="C2365 C2651:C2708 C2710:C2764 C2768">
    <cfRule type="expression" dxfId="288" priority="533">
      <formula>ROUNDDOWN(NOW(),0)-1=$C486</formula>
    </cfRule>
  </conditionalFormatting>
  <conditionalFormatting sqref="C2366 C2769">
    <cfRule type="expression" dxfId="287" priority="532">
      <formula>ROUNDDOWN(NOW(),0)-1=$C486</formula>
    </cfRule>
  </conditionalFormatting>
  <conditionalFormatting sqref="C2381 C2383 C2385 C2387 C2389 C2391 C2393 C2395 C2397 C2399 C2401 C2403 C2405 C2407 C2409 C2411 C2413 C2415 C2417 C2419 C2421 C2423 C2425 C2427 C2429 C2431">
    <cfRule type="expression" dxfId="286" priority="511">
      <formula>ROUNDDOWN(NOW(),0)-1=$C504</formula>
    </cfRule>
  </conditionalFormatting>
  <conditionalFormatting sqref="C2433:C2602">
    <cfRule type="expression" dxfId="285" priority="507">
      <formula>ROUNDDOWN(NOW(),0)-1=$C556</formula>
    </cfRule>
  </conditionalFormatting>
  <conditionalFormatting sqref="C2709">
    <cfRule type="expression" dxfId="284" priority="506">
      <formula>ROUNDDOWN(NOW(),0)-1=$C830</formula>
    </cfRule>
  </conditionalFormatting>
  <conditionalFormatting sqref="C2770">
    <cfRule type="expression" dxfId="283" priority="2037">
      <formula>ROUNDDOWN(NOW(),0)-1=$C889</formula>
    </cfRule>
  </conditionalFormatting>
  <conditionalFormatting sqref="C2771">
    <cfRule type="expression" dxfId="282" priority="2034">
      <formula>ROUNDDOWN(NOW(),0)-1=$C889</formula>
    </cfRule>
  </conditionalFormatting>
  <conditionalFormatting sqref="C2772">
    <cfRule type="expression" dxfId="281" priority="2031">
      <formula>ROUNDDOWN(NOW(),0)-1=$C889</formula>
    </cfRule>
  </conditionalFormatting>
  <conditionalFormatting sqref="C2773">
    <cfRule type="expression" dxfId="280" priority="2028">
      <formula>ROUNDDOWN(NOW(),0)-1=$C889</formula>
    </cfRule>
  </conditionalFormatting>
  <conditionalFormatting sqref="C2774">
    <cfRule type="expression" dxfId="279" priority="2025">
      <formula>ROUNDDOWN(NOW(),0)-1=$C889</formula>
    </cfRule>
  </conditionalFormatting>
  <conditionalFormatting sqref="C2775">
    <cfRule type="expression" dxfId="278" priority="2022">
      <formula>ROUNDDOWN(NOW(),0)-1=$C889</formula>
    </cfRule>
  </conditionalFormatting>
  <conditionalFormatting sqref="C2776">
    <cfRule type="expression" dxfId="277" priority="2019">
      <formula>ROUNDDOWN(NOW(),0)-1=$C889</formula>
    </cfRule>
  </conditionalFormatting>
  <conditionalFormatting sqref="C2777">
    <cfRule type="expression" dxfId="276" priority="2016">
      <formula>ROUNDDOWN(NOW(),0)-1=$C889</formula>
    </cfRule>
  </conditionalFormatting>
  <conditionalFormatting sqref="C2778">
    <cfRule type="expression" dxfId="275" priority="2013">
      <formula>ROUNDDOWN(NOW(),0)-1=$C889</formula>
    </cfRule>
  </conditionalFormatting>
  <conditionalFormatting sqref="C2779">
    <cfRule type="expression" dxfId="274" priority="2010">
      <formula>ROUNDDOWN(NOW(),0)-1=$C889</formula>
    </cfRule>
  </conditionalFormatting>
  <conditionalFormatting sqref="C2780">
    <cfRule type="expression" dxfId="273" priority="2007">
      <formula>ROUNDDOWN(NOW(),0)-1=$C889</formula>
    </cfRule>
  </conditionalFormatting>
  <conditionalFormatting sqref="C2781">
    <cfRule type="expression" dxfId="272" priority="2004">
      <formula>ROUNDDOWN(NOW(),0)-1=$C889</formula>
    </cfRule>
  </conditionalFormatting>
  <conditionalFormatting sqref="C2782">
    <cfRule type="expression" dxfId="271" priority="2001">
      <formula>ROUNDDOWN(NOW(),0)-1=$C889</formula>
    </cfRule>
  </conditionalFormatting>
  <conditionalFormatting sqref="C2783">
    <cfRule type="expression" dxfId="270" priority="1998">
      <formula>ROUNDDOWN(NOW(),0)-1=$C889</formula>
    </cfRule>
  </conditionalFormatting>
  <conditionalFormatting sqref="C2784">
    <cfRule type="expression" dxfId="269" priority="1995">
      <formula>ROUNDDOWN(NOW(),0)-1=$C889</formula>
    </cfRule>
  </conditionalFormatting>
  <conditionalFormatting sqref="C2785">
    <cfRule type="expression" dxfId="268" priority="1992">
      <formula>ROUNDDOWN(NOW(),0)-1=$C889</formula>
    </cfRule>
  </conditionalFormatting>
  <conditionalFormatting sqref="C2786">
    <cfRule type="expression" dxfId="267" priority="1989">
      <formula>ROUNDDOWN(NOW(),0)-1=$C889</formula>
    </cfRule>
  </conditionalFormatting>
  <conditionalFormatting sqref="C2787">
    <cfRule type="expression" dxfId="266" priority="1986">
      <formula>ROUNDDOWN(NOW(),0)-1=$C889</formula>
    </cfRule>
  </conditionalFormatting>
  <conditionalFormatting sqref="C2788">
    <cfRule type="expression" dxfId="265" priority="1983">
      <formula>ROUNDDOWN(NOW(),0)-1=$C889</formula>
    </cfRule>
  </conditionalFormatting>
  <conditionalFormatting sqref="C2789">
    <cfRule type="expression" dxfId="264" priority="1980">
      <formula>ROUNDDOWN(NOW(),0)-1=$C889</formula>
    </cfRule>
  </conditionalFormatting>
  <conditionalFormatting sqref="C2790">
    <cfRule type="expression" dxfId="263" priority="1977">
      <formula>ROUNDDOWN(NOW(),0)-1=$C889</formula>
    </cfRule>
  </conditionalFormatting>
  <conditionalFormatting sqref="C2791">
    <cfRule type="expression" dxfId="262" priority="1974">
      <formula>ROUNDDOWN(NOW(),0)-1=$C889</formula>
    </cfRule>
  </conditionalFormatting>
  <conditionalFormatting sqref="C2792">
    <cfRule type="expression" dxfId="261" priority="1971">
      <formula>ROUNDDOWN(NOW(),0)-1=$C889</formula>
    </cfRule>
  </conditionalFormatting>
  <conditionalFormatting sqref="C2793">
    <cfRule type="expression" dxfId="260" priority="1968">
      <formula>ROUNDDOWN(NOW(),0)-1=$C889</formula>
    </cfRule>
  </conditionalFormatting>
  <conditionalFormatting sqref="C2794">
    <cfRule type="expression" dxfId="259" priority="1965">
      <formula>ROUNDDOWN(NOW(),0)-1=$C889</formula>
    </cfRule>
  </conditionalFormatting>
  <conditionalFormatting sqref="C2795:C2801">
    <cfRule type="expression" dxfId="258" priority="1962">
      <formula>ROUNDDOWN(NOW(),0)-1=$C889</formula>
    </cfRule>
  </conditionalFormatting>
  <conditionalFormatting sqref="C2802:C2807">
    <cfRule type="expression" dxfId="257" priority="2235">
      <formula>ROUNDDOWN(NOW(),0)-1=$C890</formula>
    </cfRule>
  </conditionalFormatting>
  <conditionalFormatting sqref="C2808:C2813">
    <cfRule type="expression" dxfId="256" priority="2217">
      <formula>ROUNDDOWN(NOW(),0)-1=$C890</formula>
    </cfRule>
  </conditionalFormatting>
  <conditionalFormatting sqref="C2814:C2819">
    <cfRule type="expression" dxfId="255" priority="2199">
      <formula>ROUNDDOWN(NOW(),0)-1=$C890</formula>
    </cfRule>
  </conditionalFormatting>
  <conditionalFormatting sqref="C2820:C2824">
    <cfRule type="expression" dxfId="254" priority="2181">
      <formula>ROUNDDOWN(NOW(),0)-1=$C890</formula>
    </cfRule>
  </conditionalFormatting>
  <conditionalFormatting sqref="C2882:C2900">
    <cfRule type="expression" dxfId="253" priority="504">
      <formula>ROUNDDOWN(NOW(),0)-1=$C947</formula>
    </cfRule>
  </conditionalFormatting>
  <conditionalFormatting sqref="C2908:C3130">
    <cfRule type="expression" dxfId="252" priority="494">
      <formula>ROUNDDOWN(NOW(),0)-1=$C971</formula>
    </cfRule>
  </conditionalFormatting>
  <conditionalFormatting sqref="C3131:C3189 C3191:C3254 C3256:C3316 C3318:C3380 C3383:C3445 C3448:C3491 C4050:C4106">
    <cfRule type="expression" dxfId="251" priority="503">
      <formula>ROUNDDOWN(NOW(),0)-1=$C1194</formula>
    </cfRule>
  </conditionalFormatting>
  <conditionalFormatting sqref="C3190">
    <cfRule type="expression" dxfId="250" priority="492">
      <formula>ROUNDDOWN(NOW(),0)-1=$C1253</formula>
    </cfRule>
  </conditionalFormatting>
  <conditionalFormatting sqref="C3255">
    <cfRule type="expression" dxfId="249" priority="490">
      <formula>ROUNDDOWN(NOW(),0)-1=$C1318</formula>
    </cfRule>
  </conditionalFormatting>
  <conditionalFormatting sqref="C3315:C3380">
    <cfRule type="expression" dxfId="248" priority="482">
      <formula>tes</formula>
    </cfRule>
  </conditionalFormatting>
  <conditionalFormatting sqref="C3317">
    <cfRule type="expression" dxfId="247" priority="478">
      <formula>ROUNDDOWN(NOW(),0)-1=$C1380</formula>
    </cfRule>
  </conditionalFormatting>
  <conditionalFormatting sqref="C3381:C3382">
    <cfRule type="expression" dxfId="246" priority="464">
      <formula>ROUNDDOWN(NOW(),0)-1=$C1444</formula>
    </cfRule>
  </conditionalFormatting>
  <conditionalFormatting sqref="C3381:C3445">
    <cfRule type="expression" dxfId="245" priority="468">
      <formula>tes</formula>
    </cfRule>
  </conditionalFormatting>
  <conditionalFormatting sqref="C3446:C3447">
    <cfRule type="expression" dxfId="244" priority="444">
      <formula>ROUNDDOWN(NOW(),0)-1=$C1509</formula>
    </cfRule>
  </conditionalFormatting>
  <conditionalFormatting sqref="C3446:C3510">
    <cfRule type="expression" dxfId="243" priority="448">
      <formula>tes</formula>
    </cfRule>
  </conditionalFormatting>
  <conditionalFormatting sqref="C3492:C3512">
    <cfRule type="expression" dxfId="242" priority="430">
      <formula>ROUNDDOWN(NOW(),0)-1=$C1556</formula>
    </cfRule>
  </conditionalFormatting>
  <conditionalFormatting sqref="C3511:C3512 C3514 C3516 C3518 C3520 C3522 C3524 C3526 C3528 C3530 C3532 C3534 C3536 C3538 C3540 C3542 C3544 C3546 C3548 C3550 C3552 C3554 C3556 C3558 C3560 C3562 C3564 C3566 C3568 C3570 C3572 C3574">
    <cfRule type="expression" dxfId="241" priority="434">
      <formula>tes</formula>
    </cfRule>
  </conditionalFormatting>
  <conditionalFormatting sqref="C3513 C3515 C3517 C3519 C3521 C3523 C3525 C3527 C3529 C3531 C3533 C3535 C3537 C3539 C3541 C3543 C3545 C3547 C3549 C3551 C3553 C3555 C3557 C3559 C3561 C3563 C3565 C3567 C3569 C3571 C3573 C3575">
    <cfRule type="expression" dxfId="240" priority="439">
      <formula>tes</formula>
    </cfRule>
  </conditionalFormatting>
  <conditionalFormatting sqref="C3513:C3577 C2825:C2881 C2901:C2907">
    <cfRule type="expression" dxfId="239" priority="438">
      <formula>ROUNDDOWN(NOW(),0)-1=$C889</formula>
    </cfRule>
  </conditionalFormatting>
  <conditionalFormatting sqref="C3576:C5237">
    <cfRule type="expression" dxfId="238" priority="214">
      <formula>tes</formula>
    </cfRule>
  </conditionalFormatting>
  <conditionalFormatting sqref="C3578:C4049">
    <cfRule type="expression" dxfId="237" priority="348">
      <formula>ROUNDDOWN(NOW(),0)-1=$C1642</formula>
    </cfRule>
  </conditionalFormatting>
  <conditionalFormatting sqref="C4107:C4244">
    <cfRule type="expression" dxfId="236" priority="330">
      <formula>ROUNDDOWN(NOW(),0)-1=$C2171</formula>
    </cfRule>
  </conditionalFormatting>
  <conditionalFormatting sqref="C4245 C4247:C4313 C4315:C4384 C4386:C4452 C4454:C4518">
    <cfRule type="expression" dxfId="235" priority="320">
      <formula>ROUNDDOWN(NOW(),0)-1=#REF!</formula>
    </cfRule>
  </conditionalFormatting>
  <conditionalFormatting sqref="C4246">
    <cfRule type="expression" dxfId="234" priority="312">
      <formula>ROUNDDOWN(NOW(),0)-1=#REF!</formula>
    </cfRule>
  </conditionalFormatting>
  <conditionalFormatting sqref="C4314 C6921:C7864">
    <cfRule type="expression" dxfId="233" priority="310">
      <formula>ROUNDDOWN(NOW(),0)-1=#REF!</formula>
    </cfRule>
  </conditionalFormatting>
  <conditionalFormatting sqref="C4385">
    <cfRule type="expression" dxfId="232" priority="290">
      <formula>ROUNDDOWN(NOW(),0)-1=#REF!</formula>
    </cfRule>
  </conditionalFormatting>
  <conditionalFormatting sqref="C4453">
    <cfRule type="expression" dxfId="231" priority="288">
      <formula>ROUNDDOWN(NOW(),0)-1=#REF!</formula>
    </cfRule>
  </conditionalFormatting>
  <conditionalFormatting sqref="C4663:C4878">
    <cfRule type="expression" dxfId="230" priority="228">
      <formula>ROUNDDOWN(NOW(),0)-1=$C2727</formula>
    </cfRule>
  </conditionalFormatting>
  <conditionalFormatting sqref="C5167:C5239">
    <cfRule type="expression" dxfId="229" priority="215">
      <formula>ROUNDDOWN(NOW(),0)-1=$C3231</formula>
    </cfRule>
  </conditionalFormatting>
  <conditionalFormatting sqref="C5240:C5312">
    <cfRule type="expression" dxfId="228" priority="192">
      <formula>ROUNDDOWN(NOW(),0)-1=$C3305</formula>
    </cfRule>
  </conditionalFormatting>
  <conditionalFormatting sqref="C5241:C5312">
    <cfRule type="expression" dxfId="227" priority="193">
      <formula>tes</formula>
    </cfRule>
  </conditionalFormatting>
  <conditionalFormatting sqref="C6035:C6107 C4519:C4662 C4879:C5166 C6547:C6694 C7865:C7874 C7950:C7954 C8030:C8182 C8260:C8567 C8799:C9702">
    <cfRule type="expression" dxfId="226" priority="256">
      <formula>ROUNDDOWN(NOW(),0)-1=#REF!</formula>
    </cfRule>
  </conditionalFormatting>
  <conditionalFormatting sqref="C6035:C6107 C6547:C6694 C7865:C7874 C7950:C7954 C8030:C8182 C8260:C8567 C8799:C9702">
    <cfRule type="expression" dxfId="225" priority="255">
      <formula>tes</formula>
    </cfRule>
  </conditionalFormatting>
  <conditionalFormatting sqref="C3129:G3146 C3155:G3207 C3254:G3272 C3147 E3147:G3147 C3148:G3153 C3154 G3154 C3208 E3208:G3208 C3209:G3214 C3215 G3215 C3216:G3249 E3250:G3251 C3250:C3253 G3252:G3253 C3273 E3273:G3273 C3274:G3279 C3280 G3280 C3281:G3314">
    <cfRule type="expression" dxfId="224" priority="498">
      <formula>tes</formula>
    </cfRule>
  </conditionalFormatting>
  <conditionalFormatting sqref="D3147 D3208">
    <cfRule type="expression" dxfId="223" priority="489">
      <formula>tes</formula>
    </cfRule>
  </conditionalFormatting>
  <conditionalFormatting sqref="D3251">
    <cfRule type="expression" dxfId="222" priority="487">
      <formula>tes</formula>
    </cfRule>
  </conditionalFormatting>
  <conditionalFormatting sqref="D3273">
    <cfRule type="expression" dxfId="221" priority="488">
      <formula>tes</formula>
    </cfRule>
  </conditionalFormatting>
  <conditionalFormatting sqref="D3316:D3905">
    <cfRule type="expression" dxfId="220" priority="376">
      <formula>tes</formula>
    </cfRule>
  </conditionalFormatting>
  <conditionalFormatting sqref="D3907:D4175">
    <cfRule type="expression" dxfId="219" priority="335">
      <formula>tes</formula>
    </cfRule>
  </conditionalFormatting>
  <conditionalFormatting sqref="D4177:D4380">
    <cfRule type="expression" dxfId="218" priority="303">
      <formula>tes</formula>
    </cfRule>
  </conditionalFormatting>
  <conditionalFormatting sqref="D4452:D4585">
    <cfRule type="expression" dxfId="217" priority="273">
      <formula>tes</formula>
    </cfRule>
  </conditionalFormatting>
  <conditionalFormatting sqref="D4591:D4878">
    <cfRule type="expression" dxfId="216" priority="220">
      <formula>tes</formula>
    </cfRule>
  </conditionalFormatting>
  <conditionalFormatting sqref="D5167:D5312">
    <cfRule type="expression" dxfId="215" priority="194">
      <formula>tes</formula>
    </cfRule>
  </conditionalFormatting>
  <conditionalFormatting sqref="E3381:G3905 D3906:G3906">
    <cfRule type="expression" dxfId="214" priority="383">
      <formula>tes</formula>
    </cfRule>
  </conditionalFormatting>
  <conditionalFormatting sqref="E3907:G3973">
    <cfRule type="expression" dxfId="213" priority="372">
      <formula>tes</formula>
    </cfRule>
  </conditionalFormatting>
  <conditionalFormatting sqref="E4108:G4175 D4176:G4176">
    <cfRule type="expression" dxfId="212" priority="345">
      <formula>tes</formula>
    </cfRule>
  </conditionalFormatting>
  <conditionalFormatting sqref="E4177:G4380">
    <cfRule type="expression" dxfId="211" priority="321">
      <formula>tes</formula>
    </cfRule>
  </conditionalFormatting>
  <conditionalFormatting sqref="E4452:G4585 D4586:G4590">
    <cfRule type="expression" dxfId="210" priority="281">
      <formula>tes</formula>
    </cfRule>
  </conditionalFormatting>
  <conditionalFormatting sqref="E4591:G4755 E4756:F5166">
    <cfRule type="expression" dxfId="209" priority="253">
      <formula>tes</formula>
    </cfRule>
  </conditionalFormatting>
  <conditionalFormatting sqref="E5167:G5238 E5239:F5240">
    <cfRule type="expression" dxfId="208" priority="218">
      <formula>tes</formula>
    </cfRule>
  </conditionalFormatting>
  <conditionalFormatting sqref="E5241:G5312">
    <cfRule type="expression" dxfId="207" priority="205">
      <formula>tes</formula>
    </cfRule>
  </conditionalFormatting>
  <conditionalFormatting sqref="G2709:G2824">
    <cfRule type="colorScale" priority="2240">
      <colorScale>
        <cfvo type="percent" val="0"/>
        <cfvo type="percent" val="50"/>
        <cfvo type="percent" val="100"/>
        <color theme="9"/>
        <color theme="7"/>
        <color rgb="FFFF0000"/>
      </colorScale>
    </cfRule>
  </conditionalFormatting>
  <conditionalFormatting sqref="G3129:G3315">
    <cfRule type="colorScale" priority="499">
      <colorScale>
        <cfvo type="percent" val="0"/>
        <cfvo type="percent" val="50"/>
        <cfvo type="percent" val="100"/>
        <color theme="9"/>
        <color theme="7"/>
        <color rgb="FFFF0000"/>
      </colorScale>
    </cfRule>
  </conditionalFormatting>
  <conditionalFormatting sqref="G3315:G3380">
    <cfRule type="expression" dxfId="206" priority="476">
      <formula>tes</formula>
    </cfRule>
  </conditionalFormatting>
  <conditionalFormatting sqref="G3316:G3380">
    <cfRule type="colorScale" priority="477">
      <colorScale>
        <cfvo type="percent" val="0"/>
        <cfvo type="percent" val="50"/>
        <cfvo type="percent" val="100"/>
        <color theme="9"/>
        <color theme="7"/>
        <color rgb="FFFF0000"/>
      </colorScale>
    </cfRule>
  </conditionalFormatting>
  <conditionalFormatting sqref="G3381:G3445">
    <cfRule type="colorScale" priority="475">
      <colorScale>
        <cfvo type="percent" val="0"/>
        <cfvo type="percent" val="50"/>
        <cfvo type="percent" val="100"/>
        <color theme="9"/>
        <color theme="7"/>
        <color rgb="FFFF0000"/>
      </colorScale>
    </cfRule>
  </conditionalFormatting>
  <conditionalFormatting sqref="G3446:G3510">
    <cfRule type="colorScale" priority="986">
      <colorScale>
        <cfvo type="percent" val="0"/>
        <cfvo type="percent" val="50"/>
        <cfvo type="percent" val="100"/>
        <color theme="9"/>
        <color theme="7"/>
        <color rgb="FFFF0000"/>
      </colorScale>
    </cfRule>
  </conditionalFormatting>
  <conditionalFormatting sqref="G3511:G3576">
    <cfRule type="colorScale" priority="441">
      <colorScale>
        <cfvo type="percent" val="0"/>
        <cfvo type="percent" val="50"/>
        <cfvo type="percent" val="100"/>
        <color theme="9"/>
        <color theme="7"/>
        <color rgb="FFFF0000"/>
      </colorScale>
    </cfRule>
  </conditionalFormatting>
  <conditionalFormatting sqref="G3577:G3641">
    <cfRule type="colorScale" priority="423">
      <colorScale>
        <cfvo type="percent" val="0"/>
        <cfvo type="percent" val="50"/>
        <cfvo type="percent" val="100"/>
        <color theme="9"/>
        <color theme="7"/>
        <color rgb="FFFF0000"/>
      </colorScale>
    </cfRule>
  </conditionalFormatting>
  <conditionalFormatting sqref="G3642:G3707">
    <cfRule type="colorScale" priority="415">
      <colorScale>
        <cfvo type="percent" val="0"/>
        <cfvo type="percent" val="50"/>
        <cfvo type="percent" val="100"/>
        <color theme="9"/>
        <color theme="7"/>
        <color rgb="FFFF0000"/>
      </colorScale>
    </cfRule>
  </conditionalFormatting>
  <conditionalFormatting sqref="G3708:G3773">
    <cfRule type="colorScale" priority="404">
      <colorScale>
        <cfvo type="percent" val="0"/>
        <cfvo type="percent" val="50"/>
        <cfvo type="percent" val="100"/>
        <color theme="9"/>
        <color theme="7"/>
        <color rgb="FFFF0000"/>
      </colorScale>
    </cfRule>
  </conditionalFormatting>
  <conditionalFormatting sqref="G3774:G3839">
    <cfRule type="colorScale" priority="391">
      <colorScale>
        <cfvo type="percent" val="0"/>
        <cfvo type="percent" val="50"/>
        <cfvo type="percent" val="100"/>
        <color theme="9"/>
        <color theme="7"/>
        <color rgb="FFFF0000"/>
      </colorScale>
    </cfRule>
  </conditionalFormatting>
  <conditionalFormatting sqref="G3840:G3906">
    <cfRule type="colorScale" priority="384">
      <colorScale>
        <cfvo type="percent" val="0"/>
        <cfvo type="percent" val="50"/>
        <cfvo type="percent" val="100"/>
        <color theme="9"/>
        <color theme="7"/>
        <color rgb="FFFF0000"/>
      </colorScale>
    </cfRule>
  </conditionalFormatting>
  <conditionalFormatting sqref="G3907:G3973">
    <cfRule type="colorScale" priority="373">
      <colorScale>
        <cfvo type="percent" val="0"/>
        <cfvo type="percent" val="50"/>
        <cfvo type="percent" val="100"/>
        <color theme="9"/>
        <color theme="7"/>
        <color rgb="FFFF0000"/>
      </colorScale>
    </cfRule>
  </conditionalFormatting>
  <conditionalFormatting sqref="G4108:G4176">
    <cfRule type="colorScale" priority="346">
      <colorScale>
        <cfvo type="percent" val="0"/>
        <cfvo type="percent" val="50"/>
        <cfvo type="percent" val="100"/>
        <color theme="9"/>
        <color theme="7"/>
        <color rgb="FFFF0000"/>
      </colorScale>
    </cfRule>
  </conditionalFormatting>
  <conditionalFormatting sqref="G4177:G4244">
    <cfRule type="colorScale" priority="334">
      <colorScale>
        <cfvo type="percent" val="0"/>
        <cfvo type="percent" val="50"/>
        <cfvo type="percent" val="100"/>
        <color theme="9"/>
        <color theme="7"/>
        <color rgb="FFFF0000"/>
      </colorScale>
    </cfRule>
  </conditionalFormatting>
  <conditionalFormatting sqref="G4245:G4382">
    <cfRule type="colorScale" priority="2366">
      <colorScale>
        <cfvo type="percent" val="0"/>
        <cfvo type="percent" val="50"/>
        <cfvo type="percent" val="100"/>
        <color theme="9"/>
        <color theme="7"/>
        <color rgb="FFFF0000"/>
      </colorScale>
    </cfRule>
  </conditionalFormatting>
  <conditionalFormatting sqref="G4452:G4518">
    <cfRule type="colorScale" priority="302">
      <colorScale>
        <cfvo type="percent" val="0"/>
        <cfvo type="percent" val="50"/>
        <cfvo type="percent" val="100"/>
        <color theme="9"/>
        <color theme="7"/>
        <color rgb="FFFF0000"/>
      </colorScale>
    </cfRule>
  </conditionalFormatting>
  <conditionalFormatting sqref="G4519:G4590">
    <cfRule type="colorScale" priority="282">
      <colorScale>
        <cfvo type="percent" val="0"/>
        <cfvo type="percent" val="50"/>
        <cfvo type="percent" val="100"/>
        <color theme="9"/>
        <color theme="7"/>
        <color rgb="FFFF0000"/>
      </colorScale>
    </cfRule>
  </conditionalFormatting>
  <conditionalFormatting sqref="G4591:G4662">
    <cfRule type="colorScale" priority="269">
      <colorScale>
        <cfvo type="percent" val="0"/>
        <cfvo type="percent" val="50"/>
        <cfvo type="percent" val="100"/>
        <color theme="9"/>
        <color theme="7"/>
        <color rgb="FFFF0000"/>
      </colorScale>
    </cfRule>
  </conditionalFormatting>
  <conditionalFormatting sqref="G4663:G4806">
    <cfRule type="colorScale" priority="254">
      <colorScale>
        <cfvo type="percent" val="0"/>
        <cfvo type="percent" val="50"/>
        <cfvo type="percent" val="100"/>
        <color theme="9"/>
        <color theme="7"/>
        <color rgb="FFFF0000"/>
      </colorScale>
    </cfRule>
  </conditionalFormatting>
  <conditionalFormatting sqref="G4756:G4878">
    <cfRule type="expression" dxfId="205" priority="229">
      <formula>tes</formula>
    </cfRule>
  </conditionalFormatting>
  <conditionalFormatting sqref="G4807:G4878">
    <cfRule type="colorScale" priority="230">
      <colorScale>
        <cfvo type="percent" val="0"/>
        <cfvo type="percent" val="50"/>
        <cfvo type="percent" val="100"/>
        <color theme="9"/>
        <color theme="7"/>
        <color rgb="FFFF0000"/>
      </colorScale>
    </cfRule>
  </conditionalFormatting>
  <conditionalFormatting sqref="G5167:G5240">
    <cfRule type="colorScale" priority="219">
      <colorScale>
        <cfvo type="percent" val="0"/>
        <cfvo type="percent" val="50"/>
        <cfvo type="percent" val="100"/>
        <color theme="9"/>
        <color theme="7"/>
        <color rgb="FFFF0000"/>
      </colorScale>
    </cfRule>
  </conditionalFormatting>
  <conditionalFormatting sqref="G5241:G5312">
    <cfRule type="colorScale" priority="206">
      <colorScale>
        <cfvo type="percent" val="0"/>
        <cfvo type="percent" val="50"/>
        <cfvo type="percent" val="100"/>
        <color theme="9"/>
        <color theme="7"/>
        <color rgb="FFFF0000"/>
      </colorScale>
    </cfRule>
  </conditionalFormatting>
  <conditionalFormatting sqref="G7950:G7954 G6846:G7874 G6547:G6694 G6256:G6326 G6035:G6107 G4879:G5166 G4383:G4451 G3974:G4107 G3:G2708 G2825:G3128 G8030:G8182 G8260:G8567 G8799:G1048576">
    <cfRule type="colorScale" priority="521">
      <colorScale>
        <cfvo type="percent" val="0"/>
        <cfvo type="percent" val="50"/>
        <cfvo type="percent" val="100"/>
        <color theme="9"/>
        <color theme="7"/>
        <color rgb="FFFF0000"/>
      </colorScale>
    </cfRule>
  </conditionalFormatting>
  <conditionalFormatting sqref="Y23:Y25">
    <cfRule type="expression" dxfId="204" priority="500">
      <formula>tes</formula>
    </cfRule>
  </conditionalFormatting>
  <conditionalFormatting sqref="Y103:Y107">
    <cfRule type="expression" dxfId="203" priority="270">
      <formula>tes</formula>
    </cfRule>
  </conditionalFormatting>
  <conditionalFormatting sqref="AE6:AE11 AE16 AE23 AE38:AE43 AE57:AE59 AE63:AE65 AE70 AE80 AE85:AE87 AE89:AE90 AE97:AE98">
    <cfRule type="containsBlanks" dxfId="202" priority="536">
      <formula>LEN(TRIM(AE6))=0</formula>
    </cfRule>
  </conditionalFormatting>
  <conditionalFormatting sqref="AE93">
    <cfRule type="containsBlanks" dxfId="201" priority="442">
      <formula>LEN(TRIM(AE93))=0</formula>
    </cfRule>
  </conditionalFormatting>
  <conditionalFormatting sqref="AK186:AK192">
    <cfRule type="cellIs" dxfId="200" priority="523" stopIfTrue="1" operator="lessThan">
      <formula>0</formula>
    </cfRule>
  </conditionalFormatting>
  <conditionalFormatting sqref="C5313:C5456">
    <cfRule type="expression" dxfId="199" priority="186">
      <formula>ROUNDDOWN(NOW(),0)-1=$C3378</formula>
    </cfRule>
  </conditionalFormatting>
  <conditionalFormatting sqref="C5313:C5456">
    <cfRule type="expression" dxfId="198" priority="187">
      <formula>tes</formula>
    </cfRule>
  </conditionalFormatting>
  <conditionalFormatting sqref="D5313:D5456">
    <cfRule type="expression" dxfId="197" priority="188">
      <formula>tes</formula>
    </cfRule>
  </conditionalFormatting>
  <conditionalFormatting sqref="E5313:G5456">
    <cfRule type="expression" dxfId="196" priority="189">
      <formula>tes</formula>
    </cfRule>
  </conditionalFormatting>
  <conditionalFormatting sqref="G5313:G5384">
    <cfRule type="colorScale" priority="191">
      <colorScale>
        <cfvo type="percent" val="0"/>
        <cfvo type="percent" val="50"/>
        <cfvo type="percent" val="100"/>
        <color theme="9"/>
        <color theme="7"/>
        <color rgb="FFFF0000"/>
      </colorScale>
    </cfRule>
  </conditionalFormatting>
  <conditionalFormatting sqref="G5385:G5456">
    <cfRule type="colorScale" priority="190">
      <colorScale>
        <cfvo type="percent" val="0"/>
        <cfvo type="percent" val="50"/>
        <cfvo type="percent" val="100"/>
        <color theme="9"/>
        <color theme="7"/>
        <color rgb="FFFF0000"/>
      </colorScale>
    </cfRule>
  </conditionalFormatting>
  <conditionalFormatting sqref="G5457:G5601">
    <cfRule type="colorScale" priority="185">
      <colorScale>
        <cfvo type="percent" val="0"/>
        <cfvo type="percent" val="50"/>
        <cfvo type="percent" val="100"/>
        <color theme="9"/>
        <color theme="7"/>
        <color rgb="FFFF0000"/>
      </colorScale>
    </cfRule>
  </conditionalFormatting>
  <conditionalFormatting sqref="E5457:G5528 D5529:G5529 E5530:G5601">
    <cfRule type="expression" dxfId="195" priority="184">
      <formula>tes</formula>
    </cfRule>
  </conditionalFormatting>
  <conditionalFormatting sqref="C5457 C5459 C5461 C5463 C5465 C5467 C5469 C5471 C5473 C5475 C5477 C5479 C5481 C5483 C5485 C5487 C5489 C5491 C5493 C5495 C5497 C5499 C5501 C5503 C5505 C5507 C5509 C5511 C5513 C5515 C5517 C5519 C5521 C5523 C5525 C5527">
    <cfRule type="expression" dxfId="194" priority="183">
      <formula>ROUNDDOWN(NOW(),0)-1=$C3520</formula>
    </cfRule>
  </conditionalFormatting>
  <conditionalFormatting sqref="C5457 C5459 C5461 C5463 C5465 C5467 C5469 C5471 C5473 C5475 C5477 C5479 C5481 C5483 C5485 C5487 C5489 C5491 C5493 C5495 C5497 C5499 C5501 C5503 C5505 C5507 C5509 C5511 C5513 C5515 C5517 C5519 C5521 C5523 C5525 C5527">
    <cfRule type="expression" dxfId="193" priority="182">
      <formula>tes</formula>
    </cfRule>
  </conditionalFormatting>
  <conditionalFormatting sqref="D5524:D5528">
    <cfRule type="expression" dxfId="192" priority="181">
      <formula>tes</formula>
    </cfRule>
  </conditionalFormatting>
  <conditionalFormatting sqref="D5523">
    <cfRule type="expression" dxfId="191" priority="180">
      <formula>tes</formula>
    </cfRule>
  </conditionalFormatting>
  <conditionalFormatting sqref="D5484:D5516">
    <cfRule type="expression" dxfId="190" priority="179">
      <formula>tes</formula>
    </cfRule>
  </conditionalFormatting>
  <conditionalFormatting sqref="D5483">
    <cfRule type="expression" dxfId="189" priority="178">
      <formula>tes</formula>
    </cfRule>
  </conditionalFormatting>
  <conditionalFormatting sqref="D5478:D5482 D5457:D5476">
    <cfRule type="expression" dxfId="188" priority="177">
      <formula>tes</formula>
    </cfRule>
  </conditionalFormatting>
  <conditionalFormatting sqref="D5477">
    <cfRule type="expression" dxfId="187" priority="176">
      <formula>tes</formula>
    </cfRule>
  </conditionalFormatting>
  <conditionalFormatting sqref="D5517:D5522">
    <cfRule type="expression" dxfId="186" priority="175">
      <formula>tes</formula>
    </cfRule>
  </conditionalFormatting>
  <conditionalFormatting sqref="C5458 C5460 C5462 C5464 C5466 C5468 C5470 C5472 C5474 C5476 C5478 C5480 C5482 C5484 C5486 C5488 C5490 C5492 C5494 C5496 C5498 C5500 C5502 C5504 C5506 C5508 C5510 C5512 C5514 C5516 C5518 C5520 C5522 C5524 C5526 C5528">
    <cfRule type="expression" dxfId="185" priority="174">
      <formula>ROUNDDOWN(NOW(),0)-1=$C3521</formula>
    </cfRule>
  </conditionalFormatting>
  <conditionalFormatting sqref="C5458 C5460 C5462 C5464 C5466 C5468 C5470 C5472 C5474 C5476 C5478 C5480 C5482 C5484 C5486 C5488 C5490 C5492 C5494 C5496 C5498 C5500 C5502 C5504 C5506 C5508 C5510 C5512 C5514 C5516 C5518 C5520 C5522 C5524 C5526 C5528">
    <cfRule type="expression" dxfId="184" priority="173">
      <formula>tes</formula>
    </cfRule>
  </conditionalFormatting>
  <conditionalFormatting sqref="C5529:C5530 C5532 C5534 C5536 C5538 C5540 C5542 C5544 C5546 C5548 C5550 C5552 C5554 C5556 C5558 C5560 C5562 C5564 C5566 C5568 C5570 C5572 C5574 C5576 C5578 C5580 C5582 C5584 C5586 C5588 C5590 C5592 C5594 C5596 C5598 C5600">
    <cfRule type="expression" dxfId="183" priority="172">
      <formula>ROUNDDOWN(NOW(),0)-1=$C3592</formula>
    </cfRule>
  </conditionalFormatting>
  <conditionalFormatting sqref="C5529:C5530 C5532 C5534 C5536 C5538 C5540 C5542 C5544 C5546 C5548 C5550 C5552 C5554 C5556 C5558 C5560 C5562 C5564 C5566 C5568 C5570 C5572 C5574 C5576 C5578 C5580 C5582 C5584 C5586 C5588 C5590 C5592 C5594 C5596 C5598 C5600">
    <cfRule type="expression" dxfId="182" priority="171">
      <formula>tes</formula>
    </cfRule>
  </conditionalFormatting>
  <conditionalFormatting sqref="C5531 C5533 C5535 C5537 C5539 C5541 C5543 C5545 C5547 C5549 C5551 C5553 C5555 C5557 C5559 C5561 C5563 C5565 C5567 C5569 C5571 C5573 C5575 C5577 C5579 C5581 C5583 C5585 C5587 C5589 C5591 C5593 C5595 C5597 C5599 C5601">
    <cfRule type="expression" dxfId="181" priority="170">
      <formula>ROUNDDOWN(NOW(),0)-1=$C3594</formula>
    </cfRule>
  </conditionalFormatting>
  <conditionalFormatting sqref="C5531 C5533 C5535 C5537 C5539 C5541 C5543 C5545 C5547 C5549 C5551 C5553 C5555 C5557 C5559 C5561 C5563 C5565 C5567 C5569 C5571 C5573 C5575 C5577 C5579 C5581 C5583 C5585 C5587 C5589 C5591 C5593 C5595 C5597 C5599 C5601">
    <cfRule type="expression" dxfId="180" priority="169">
      <formula>tes</formula>
    </cfRule>
  </conditionalFormatting>
  <conditionalFormatting sqref="D5597:D5601">
    <cfRule type="expression" dxfId="179" priority="168">
      <formula>tes</formula>
    </cfRule>
  </conditionalFormatting>
  <conditionalFormatting sqref="D5596">
    <cfRule type="expression" dxfId="178" priority="167">
      <formula>tes</formula>
    </cfRule>
  </conditionalFormatting>
  <conditionalFormatting sqref="D5557:D5589">
    <cfRule type="expression" dxfId="177" priority="166">
      <formula>tes</formula>
    </cfRule>
  </conditionalFormatting>
  <conditionalFormatting sqref="D5556">
    <cfRule type="expression" dxfId="176" priority="165">
      <formula>tes</formula>
    </cfRule>
  </conditionalFormatting>
  <conditionalFormatting sqref="D5551:D5555 D5530:D5549">
    <cfRule type="expression" dxfId="175" priority="164">
      <formula>tes</formula>
    </cfRule>
  </conditionalFormatting>
  <conditionalFormatting sqref="D5550">
    <cfRule type="expression" dxfId="174" priority="163">
      <formula>tes</formula>
    </cfRule>
  </conditionalFormatting>
  <conditionalFormatting sqref="D5590:D5595">
    <cfRule type="expression" dxfId="173" priority="162">
      <formula>tes</formula>
    </cfRule>
  </conditionalFormatting>
  <conditionalFormatting sqref="G5602:G5745">
    <cfRule type="colorScale" priority="161">
      <colorScale>
        <cfvo type="percent" val="0"/>
        <cfvo type="percent" val="50"/>
        <cfvo type="percent" val="100"/>
        <color theme="9"/>
        <color theme="7"/>
        <color rgb="FFFF0000"/>
      </colorScale>
    </cfRule>
  </conditionalFormatting>
  <conditionalFormatting sqref="E5602:G5745">
    <cfRule type="expression" dxfId="172" priority="160">
      <formula>tes</formula>
    </cfRule>
  </conditionalFormatting>
  <conditionalFormatting sqref="C5602 C5604 C5606 C5608 C5610 C5612 C5614 C5616 C5618 C5620 C5622 C5624 C5626 C5628 C5630 C5632 C5634 C5636 C5638 C5640 C5642 C5644 C5646 C5648 C5650 C5652 C5654 C5656 C5658 C5660 C5662 C5664 C5666 C5668 C5670 C5672">
    <cfRule type="expression" dxfId="171" priority="159">
      <formula>ROUNDDOWN(NOW(),0)-1=$C3665</formula>
    </cfRule>
  </conditionalFormatting>
  <conditionalFormatting sqref="C5602 C5604 C5606 C5608 C5610 C5612 C5614 C5616 C5618 C5620 C5622 C5624 C5626 C5628 C5630 C5632 C5634 C5636 C5638 C5640 C5642 C5644 C5646 C5648 C5650 C5652 C5654 C5656 C5658 C5660 C5662 C5664 C5666 C5668 C5670 C5672">
    <cfRule type="expression" dxfId="170" priority="158">
      <formula>tes</formula>
    </cfRule>
  </conditionalFormatting>
  <conditionalFormatting sqref="C5603 C5605 C5607 C5609 C5611 C5613 C5615 C5617 C5619 C5621 C5623 C5625 C5627 C5629 C5631 C5633 C5635 C5637 C5639 C5641 C5643 C5645 C5647 C5649 C5651 C5653 C5655 C5657 C5659 C5661 C5663 C5665 C5667 C5669 C5671 C5673:C5674 C5676 C5678 C5680 C5682 C5684 C5686 C5688 C5690 C5692 C5694 C5696 C5698 C5700 C5702 C5704 C5706 C5708 C5710 C5712 C5714 C5716 C5718 C5720 C5722 C5724 C5726 C5728 C5730 C5732 C5734 C5736 C5738 C5740 C5742 C5744">
    <cfRule type="expression" dxfId="169" priority="157">
      <formula>ROUNDDOWN(NOW(),0)-1=$C3666</formula>
    </cfRule>
  </conditionalFormatting>
  <conditionalFormatting sqref="C5603 C5605 C5607 C5609 C5611 C5613 C5615 C5617 C5619 C5621 C5623 C5625 C5627 C5629 C5631 C5633 C5635 C5637 C5639 C5641 C5643 C5645 C5647 C5649 C5651 C5653 C5655 C5657 C5659 C5661 C5663 C5665 C5667 C5669 C5671 C5673:C5674 C5676 C5678 C5680 C5682 C5684 C5686 C5688 C5690 C5692 C5694 C5696 C5698 C5700 C5702 C5704 C5706 C5708 C5710 C5712 C5714 C5716 C5718 C5720 C5722 C5724 C5726 C5728 C5730 C5732 C5734 C5736 C5738 C5740 C5742 C5744">
    <cfRule type="expression" dxfId="168" priority="156">
      <formula>tes</formula>
    </cfRule>
  </conditionalFormatting>
  <conditionalFormatting sqref="D5669:D5673">
    <cfRule type="expression" dxfId="167" priority="155">
      <formula>tes</formula>
    </cfRule>
  </conditionalFormatting>
  <conditionalFormatting sqref="D5668">
    <cfRule type="expression" dxfId="166" priority="154">
      <formula>tes</formula>
    </cfRule>
  </conditionalFormatting>
  <conditionalFormatting sqref="D5629:D5661">
    <cfRule type="expression" dxfId="165" priority="153">
      <formula>tes</formula>
    </cfRule>
  </conditionalFormatting>
  <conditionalFormatting sqref="D5628">
    <cfRule type="expression" dxfId="164" priority="152">
      <formula>tes</formula>
    </cfRule>
  </conditionalFormatting>
  <conditionalFormatting sqref="D5623:D5627 D5602:D5621">
    <cfRule type="expression" dxfId="163" priority="151">
      <formula>tes</formula>
    </cfRule>
  </conditionalFormatting>
  <conditionalFormatting sqref="D5622">
    <cfRule type="expression" dxfId="162" priority="150">
      <formula>tes</formula>
    </cfRule>
  </conditionalFormatting>
  <conditionalFormatting sqref="D5662:D5667">
    <cfRule type="expression" dxfId="161" priority="149">
      <formula>tes</formula>
    </cfRule>
  </conditionalFormatting>
  <conditionalFormatting sqref="C5675 C5677 C5679 C5681 C5683 C5685 C5687 C5689 C5691 C5693 C5695 C5697 C5699 C5701 C5703 C5705 C5707 C5709 C5711 C5713 C5715 C5717 C5719 C5721 C5723 C5725 C5727 C5729 C5731 C5733 C5735 C5737 C5739 C5741 C5743 C5745">
    <cfRule type="expression" dxfId="160" priority="148">
      <formula>ROUNDDOWN(NOW(),0)-1=$C3738</formula>
    </cfRule>
  </conditionalFormatting>
  <conditionalFormatting sqref="C5675 C5677 C5679 C5681 C5683 C5685 C5687 C5689 C5691 C5693 C5695 C5697 C5699 C5701 C5703 C5705 C5707 C5709 C5711 C5713 C5715 C5717 C5719 C5721 C5723 C5725 C5727 C5729 C5731 C5733 C5735 C5737 C5739 C5741 C5743 C5745">
    <cfRule type="expression" dxfId="159" priority="147">
      <formula>tes</formula>
    </cfRule>
  </conditionalFormatting>
  <conditionalFormatting sqref="D5741:D5745">
    <cfRule type="expression" dxfId="158" priority="146">
      <formula>tes</formula>
    </cfRule>
  </conditionalFormatting>
  <conditionalFormatting sqref="D5740">
    <cfRule type="expression" dxfId="157" priority="145">
      <formula>tes</formula>
    </cfRule>
  </conditionalFormatting>
  <conditionalFormatting sqref="D5701:D5733">
    <cfRule type="expression" dxfId="156" priority="144">
      <formula>tes</formula>
    </cfRule>
  </conditionalFormatting>
  <conditionalFormatting sqref="D5700">
    <cfRule type="expression" dxfId="155" priority="143">
      <formula>tes</formula>
    </cfRule>
  </conditionalFormatting>
  <conditionalFormatting sqref="D5695:D5699 D5674:D5693">
    <cfRule type="expression" dxfId="154" priority="142">
      <formula>tes</formula>
    </cfRule>
  </conditionalFormatting>
  <conditionalFormatting sqref="D5694">
    <cfRule type="expression" dxfId="153" priority="141">
      <formula>tes</formula>
    </cfRule>
  </conditionalFormatting>
  <conditionalFormatting sqref="D5734:D5739">
    <cfRule type="expression" dxfId="152" priority="140">
      <formula>tes</formula>
    </cfRule>
  </conditionalFormatting>
  <conditionalFormatting sqref="G5746:G5817">
    <cfRule type="colorScale" priority="126">
      <colorScale>
        <cfvo type="percent" val="0"/>
        <cfvo type="percent" val="50"/>
        <cfvo type="percent" val="100"/>
        <color theme="9"/>
        <color theme="7"/>
        <color rgb="FFFF0000"/>
      </colorScale>
    </cfRule>
  </conditionalFormatting>
  <conditionalFormatting sqref="E5746:G5817">
    <cfRule type="expression" dxfId="151" priority="125">
      <formula>tes</formula>
    </cfRule>
  </conditionalFormatting>
  <conditionalFormatting sqref="D5813:D5817">
    <cfRule type="expression" dxfId="150" priority="120">
      <formula>tes</formula>
    </cfRule>
  </conditionalFormatting>
  <conditionalFormatting sqref="D5812">
    <cfRule type="expression" dxfId="149" priority="119">
      <formula>tes</formula>
    </cfRule>
  </conditionalFormatting>
  <conditionalFormatting sqref="D5773:D5805">
    <cfRule type="expression" dxfId="148" priority="118">
      <formula>tes</formula>
    </cfRule>
  </conditionalFormatting>
  <conditionalFormatting sqref="D5772">
    <cfRule type="expression" dxfId="147" priority="117">
      <formula>tes</formula>
    </cfRule>
  </conditionalFormatting>
  <conditionalFormatting sqref="D5767:D5771 D5746:D5765">
    <cfRule type="expression" dxfId="146" priority="116">
      <formula>tes</formula>
    </cfRule>
  </conditionalFormatting>
  <conditionalFormatting sqref="D5766">
    <cfRule type="expression" dxfId="145" priority="115">
      <formula>tes</formula>
    </cfRule>
  </conditionalFormatting>
  <conditionalFormatting sqref="D5806:D5811">
    <cfRule type="expression" dxfId="144" priority="114">
      <formula>tes</formula>
    </cfRule>
  </conditionalFormatting>
  <conditionalFormatting sqref="C5746:C5817">
    <cfRule type="expression" dxfId="143" priority="113">
      <formula>ROUNDDOWN(NOW(),0)-1=$C3809</formula>
    </cfRule>
  </conditionalFormatting>
  <conditionalFormatting sqref="C5746:C5817">
    <cfRule type="expression" dxfId="142" priority="112">
      <formula>tes</formula>
    </cfRule>
  </conditionalFormatting>
  <conditionalFormatting sqref="G5818:G5889">
    <cfRule type="colorScale" priority="111">
      <colorScale>
        <cfvo type="percent" val="0"/>
        <cfvo type="percent" val="50"/>
        <cfvo type="percent" val="100"/>
        <color theme="9"/>
        <color theme="7"/>
        <color rgb="FFFF0000"/>
      </colorScale>
    </cfRule>
  </conditionalFormatting>
  <conditionalFormatting sqref="E5818:G5889">
    <cfRule type="expression" dxfId="141" priority="110">
      <formula>tes</formula>
    </cfRule>
  </conditionalFormatting>
  <conditionalFormatting sqref="C5818 C5820 C5822 C5824 C5826 C5828 C5830 C5832 C5834 C5836 C5838 C5840 C5842 C5844 C5846 C5848 C5850 C5852 C5854 C5856 C5858 C5860 C5862 C5864 C5866 C5868 C5870 C5872 C5874 C5876 C5878 C5880 C5882 C5884 C5886 C5888:C5889">
    <cfRule type="expression" dxfId="140" priority="109">
      <formula>ROUNDDOWN(NOW(),0)-1=$C3881</formula>
    </cfRule>
  </conditionalFormatting>
  <conditionalFormatting sqref="C5818 C5820 C5822 C5824 C5826 C5828 C5830 C5832 C5834 C5836 C5838 C5840 C5842 C5844 C5846 C5848 C5850 C5852 C5854 C5856 C5858 C5860 C5862 C5864 C5866 C5868 C5870 C5872 C5874 C5876 C5878 C5880 C5882 C5884 C5886 C5888:C5889">
    <cfRule type="expression" dxfId="139" priority="108">
      <formula>tes</formula>
    </cfRule>
  </conditionalFormatting>
  <conditionalFormatting sqref="C5819 C5821 C5823 C5825 C5827 C5829 C5831 C5833 C5835 C5837 C5839 C5841 C5843 C5845 C5847 C5849 C5851 C5853 C5855 C5857 C5859 C5861 C5863 C5865 C5867 C5869 C5871 C5873 C5875 C5877 C5879 C5881 C5883 C5885 C5887">
    <cfRule type="expression" dxfId="138" priority="107">
      <formula>ROUNDDOWN(NOW(),0)-1=$C3882</formula>
    </cfRule>
  </conditionalFormatting>
  <conditionalFormatting sqref="C5819 C5821 C5823 C5825 C5827 C5829 C5831 C5833 C5835 C5837 C5839 C5841 C5843 C5845 C5847 C5849 C5851 C5853 C5855 C5857 C5859 C5861 C5863 C5865 C5867 C5869 C5871 C5873 C5875 C5877 C5879 C5881 C5883 C5885 C5887">
    <cfRule type="expression" dxfId="137" priority="106">
      <formula>tes</formula>
    </cfRule>
  </conditionalFormatting>
  <conditionalFormatting sqref="D5885:D5889">
    <cfRule type="expression" dxfId="136" priority="105">
      <formula>tes</formula>
    </cfRule>
  </conditionalFormatting>
  <conditionalFormatting sqref="D5884">
    <cfRule type="expression" dxfId="135" priority="104">
      <formula>tes</formula>
    </cfRule>
  </conditionalFormatting>
  <conditionalFormatting sqref="D5845:D5877">
    <cfRule type="expression" dxfId="134" priority="103">
      <formula>tes</formula>
    </cfRule>
  </conditionalFormatting>
  <conditionalFormatting sqref="D5844">
    <cfRule type="expression" dxfId="133" priority="102">
      <formula>tes</formula>
    </cfRule>
  </conditionalFormatting>
  <conditionalFormatting sqref="D5839:D5843 D5818:D5837">
    <cfRule type="expression" dxfId="132" priority="101">
      <formula>tes</formula>
    </cfRule>
  </conditionalFormatting>
  <conditionalFormatting sqref="D5838">
    <cfRule type="expression" dxfId="131" priority="100">
      <formula>tes</formula>
    </cfRule>
  </conditionalFormatting>
  <conditionalFormatting sqref="D5878:D5883">
    <cfRule type="expression" dxfId="130" priority="99">
      <formula>tes</formula>
    </cfRule>
  </conditionalFormatting>
  <conditionalFormatting sqref="D6034">
    <cfRule type="expression" dxfId="129" priority="97">
      <formula>tes</formula>
    </cfRule>
  </conditionalFormatting>
  <conditionalFormatting sqref="G5890:G6034">
    <cfRule type="colorScale" priority="98">
      <colorScale>
        <cfvo type="percent" val="0"/>
        <cfvo type="percent" val="50"/>
        <cfvo type="percent" val="100"/>
        <color theme="9"/>
        <color theme="7"/>
        <color rgb="FFFF0000"/>
      </colorScale>
    </cfRule>
  </conditionalFormatting>
  <conditionalFormatting sqref="C5890 C5892 C5894 C5896 C5898 C5900 C5902 C5904 C5906 C5908 C5910 C5912 C5914 C5916 C5918 C5920 C5922 C5924 C5926 C5928 C5930 C5932 C5934 C5936 C5938 C5940 C5942 C5944 C5946 C5948 C5950 C5952 C5954 C5956 C5958 C5960">
    <cfRule type="expression" dxfId="128" priority="96">
      <formula>ROUNDDOWN(NOW(),0)-1=$C3953</formula>
    </cfRule>
  </conditionalFormatting>
  <conditionalFormatting sqref="C5890 C5892 C5894 C5896 C5898 C5900 C5902 C5904 C5906 C5908 C5910 C5912 C5914 C5916 C5918 C5920 C5922 C5924 C5926 C5928 C5930 C5932 C5934 C5936 C5938 C5940 C5942 C5944 C5946 C5948 C5950 C5952 C5954 C5956 C5958 C5960">
    <cfRule type="expression" dxfId="127" priority="95">
      <formula>tes</formula>
    </cfRule>
  </conditionalFormatting>
  <conditionalFormatting sqref="E5890:F5961">
    <cfRule type="expression" dxfId="126" priority="94">
      <formula>tes</formula>
    </cfRule>
  </conditionalFormatting>
  <conditionalFormatting sqref="D5957:D5961">
    <cfRule type="expression" dxfId="125" priority="93">
      <formula>tes</formula>
    </cfRule>
  </conditionalFormatting>
  <conditionalFormatting sqref="D5956">
    <cfRule type="expression" dxfId="124" priority="92">
      <formula>tes</formula>
    </cfRule>
  </conditionalFormatting>
  <conditionalFormatting sqref="D5917:D5949">
    <cfRule type="expression" dxfId="123" priority="91">
      <formula>tes</formula>
    </cfRule>
  </conditionalFormatting>
  <conditionalFormatting sqref="D5916">
    <cfRule type="expression" dxfId="122" priority="90">
      <formula>tes</formula>
    </cfRule>
  </conditionalFormatting>
  <conditionalFormatting sqref="D5911:D5915 D5890:D5909">
    <cfRule type="expression" dxfId="121" priority="89">
      <formula>tes</formula>
    </cfRule>
  </conditionalFormatting>
  <conditionalFormatting sqref="D5910">
    <cfRule type="expression" dxfId="120" priority="88">
      <formula>tes</formula>
    </cfRule>
  </conditionalFormatting>
  <conditionalFormatting sqref="D5950:D5955">
    <cfRule type="expression" dxfId="119" priority="87">
      <formula>tes</formula>
    </cfRule>
  </conditionalFormatting>
  <conditionalFormatting sqref="C5891 C5893 C5895 C5897 C5899 C5901 C5903 C5905 C5907 C5909 C5911 C5913 C5915 C5917 C5919 C5921 C5923 C5925 C5927 C5929 C5931 C5933 C5935 C5937 C5939 C5941 C5943 C5945 C5947 C5949 C5951 C5953 C5955 C5957 C5959 C5961:C6034">
    <cfRule type="expression" dxfId="118" priority="86">
      <formula>ROUNDDOWN(NOW(),0)-1=$C3954</formula>
    </cfRule>
  </conditionalFormatting>
  <conditionalFormatting sqref="C5891 C5893 C5895 C5897 C5899 C5901 C5903 C5905 C5907 C5909 C5911 C5913 C5915 C5917 C5919 C5921 C5923 C5925 C5927 C5929 C5931 C5933 C5935 C5937 C5939 C5941 C5943 C5945 C5947 C5949 C5951 C5953 C5955 C5957 C5959 C5961:C6034">
    <cfRule type="expression" dxfId="117" priority="85">
      <formula>tes</formula>
    </cfRule>
  </conditionalFormatting>
  <conditionalFormatting sqref="E5962:F6920">
    <cfRule type="expression" dxfId="116" priority="84">
      <formula>tes</formula>
    </cfRule>
  </conditionalFormatting>
  <conditionalFormatting sqref="D6029:D6033">
    <cfRule type="expression" dxfId="115" priority="83">
      <formula>tes</formula>
    </cfRule>
  </conditionalFormatting>
  <conditionalFormatting sqref="D6028">
    <cfRule type="expression" dxfId="114" priority="82">
      <formula>tes</formula>
    </cfRule>
  </conditionalFormatting>
  <conditionalFormatting sqref="D5989:D6021">
    <cfRule type="expression" dxfId="113" priority="81">
      <formula>tes</formula>
    </cfRule>
  </conditionalFormatting>
  <conditionalFormatting sqref="D5988">
    <cfRule type="expression" dxfId="112" priority="80">
      <formula>tes</formula>
    </cfRule>
  </conditionalFormatting>
  <conditionalFormatting sqref="D5983:D5987 D5962:D5981">
    <cfRule type="expression" dxfId="111" priority="79">
      <formula>tes</formula>
    </cfRule>
  </conditionalFormatting>
  <conditionalFormatting sqref="D5982">
    <cfRule type="expression" dxfId="110" priority="78">
      <formula>tes</formula>
    </cfRule>
  </conditionalFormatting>
  <conditionalFormatting sqref="D6022:D6027">
    <cfRule type="expression" dxfId="109" priority="77">
      <formula>tes</formula>
    </cfRule>
  </conditionalFormatting>
  <conditionalFormatting sqref="C6108:C6180">
    <cfRule type="expression" dxfId="108" priority="75">
      <formula>tes</formula>
    </cfRule>
  </conditionalFormatting>
  <conditionalFormatting sqref="C6108:C6180">
    <cfRule type="expression" dxfId="107" priority="74">
      <formula>ROUNDDOWN(NOW(),0)-1=#REF!</formula>
    </cfRule>
  </conditionalFormatting>
  <conditionalFormatting sqref="G6108:G6181">
    <cfRule type="colorScale" priority="76">
      <colorScale>
        <cfvo type="percent" val="0"/>
        <cfvo type="percent" val="50"/>
        <cfvo type="percent" val="100"/>
        <color theme="9"/>
        <color theme="7"/>
        <color rgb="FFFF0000"/>
      </colorScale>
    </cfRule>
  </conditionalFormatting>
  <conditionalFormatting sqref="C6259 C6261 C6263 C6265 C6267 C6269 C6271 C6273 C6275 C6277 C6279 C6281 C6283 C6285 C6287 C6289 C6291 C6293 C6295 C6297 C6299 C6301 C6303 C6305 C6307 C6309 C6311 C6313 C6315 C6317 C6319 C6321 C6323 C6325 C6181:C6254 C6256:C6257">
    <cfRule type="expression" dxfId="106" priority="72">
      <formula>tes</formula>
    </cfRule>
  </conditionalFormatting>
  <conditionalFormatting sqref="C6259 C6261 C6263 C6265 C6267 C6269 C6271 C6273 C6275 C6277 C6279 C6281 C6283 C6285 C6287 C6289 C6291 C6293 C6295 C6297 C6299 C6301 C6303 C6305 C6307 C6309 C6311 C6313 C6315 C6317 C6319 C6321 C6323 C6325 C6181:C6254 C6256:C6257">
    <cfRule type="expression" dxfId="105" priority="71">
      <formula>ROUNDDOWN(NOW(),0)-1=#REF!</formula>
    </cfRule>
  </conditionalFormatting>
  <conditionalFormatting sqref="G6182:G6255">
    <cfRule type="colorScale" priority="73">
      <colorScale>
        <cfvo type="percent" val="0"/>
        <cfvo type="percent" val="50"/>
        <cfvo type="percent" val="100"/>
        <color theme="9"/>
        <color theme="7"/>
        <color rgb="FFFF0000"/>
      </colorScale>
    </cfRule>
  </conditionalFormatting>
  <conditionalFormatting sqref="C6258 C6260 C6262 C6264 C6266 C6268 C6270 C6272 C6274 C6276 C6278 C6280 C6282 C6284 C6286 C6288 C6290 C6292 C6294 C6296 C6298 C6300 C6302 C6304 C6306 C6308 C6310 C6312 C6314 C6316 C6318 C6320 C6322 C6324 C6326 C6255">
    <cfRule type="expression" dxfId="104" priority="70">
      <formula>tes</formula>
    </cfRule>
  </conditionalFormatting>
  <conditionalFormatting sqref="C6258 C6260 C6262 C6264 C6266 C6268 C6270 C6272 C6274 C6276 C6278 C6280 C6282 C6284 C6286 C6288 C6290 C6292 C6294 C6296 C6298 C6300 C6302 C6304 C6306 C6308 C6310 C6312 C6314 C6316 C6318 C6320 C6322 C6324 C6326 C6255">
    <cfRule type="expression" dxfId="103" priority="69">
      <formula>tes</formula>
    </cfRule>
  </conditionalFormatting>
  <conditionalFormatting sqref="C6258 C6260 C6262 C6264 C6266 C6268 C6270 C6272 C6274 C6276 C6278 C6280 C6282 C6284 C6286 C6288 C6290 C6292 C6294 C6296 C6298 C6300 C6302 C6304 C6306 C6308 C6310 C6312 C6314 C6316 C6318 C6320 C6322 C6324 C6326 C6255">
    <cfRule type="expression" dxfId="102" priority="68">
      <formula>ROUNDDOWN(NOW(),0)-1=#REF!</formula>
    </cfRule>
  </conditionalFormatting>
  <conditionalFormatting sqref="G6327:G6399">
    <cfRule type="colorScale" priority="67">
      <colorScale>
        <cfvo type="percent" val="0"/>
        <cfvo type="percent" val="50"/>
        <cfvo type="percent" val="100"/>
        <color theme="9"/>
        <color theme="7"/>
        <color rgb="FFFF0000"/>
      </colorScale>
    </cfRule>
  </conditionalFormatting>
  <conditionalFormatting sqref="C6327 C6329 C6331 C6333 C6335 C6337 C6339 C6341 C6343 C6345 C6347 C6349 C6351 C6353 C6355 C6357 C6359 C6361 C6363 C6365 C6367 C6369 C6371 C6373 C6375 C6377 C6379 C6381 C6383 C6385 C6387 C6389 C6391 C6393 C6395 C6397 C6399">
    <cfRule type="expression" dxfId="101" priority="66">
      <formula>tes</formula>
    </cfRule>
  </conditionalFormatting>
  <conditionalFormatting sqref="C6327 C6329 C6331 C6333 C6335 C6337 C6339 C6341 C6343 C6345 C6347 C6349 C6351 C6353 C6355 C6357 C6359 C6361 C6363 C6365 C6367 C6369 C6371 C6373 C6375 C6377 C6379 C6381 C6383 C6385 C6387 C6389 C6391 C6393 C6395 C6397 C6399">
    <cfRule type="expression" dxfId="100" priority="65">
      <formula>tes</formula>
    </cfRule>
  </conditionalFormatting>
  <conditionalFormatting sqref="C6327 C6329 C6331 C6333 C6335 C6337 C6339 C6341 C6343 C6345 C6347 C6349 C6351 C6353 C6355 C6357 C6359 C6361 C6363 C6365 C6367 C6369 C6371 C6373 C6375 C6377 C6379 C6381 C6383 C6385 C6387 C6389 C6391 C6393 C6395 C6397 C6399">
    <cfRule type="expression" dxfId="99" priority="64">
      <formula>ROUNDDOWN(NOW(),0)-1=#REF!</formula>
    </cfRule>
  </conditionalFormatting>
  <conditionalFormatting sqref="C6328 C6330 C6332 C6334 C6336 C6338 C6340 C6342 C6344 C6346 C6348 C6350 C6352 C6354 C6356 C6358 C6360 C6362 C6364 C6366 C6368 C6370 C6372 C6374 C6376 C6378 C6380 C6382 C6384 C6386 C6388 C6390 C6392 C6394 C6396 C6398">
    <cfRule type="expression" dxfId="98" priority="63">
      <formula>tes</formula>
    </cfRule>
  </conditionalFormatting>
  <conditionalFormatting sqref="C6328 C6330 C6332 C6334 C6336 C6338 C6340 C6342 C6344 C6346 C6348 C6350 C6352 C6354 C6356 C6358 C6360 C6362 C6364 C6366 C6368 C6370 C6372 C6374 C6376 C6378 C6380 C6382 C6384 C6386 C6388 C6390 C6392 C6394 C6396 C6398">
    <cfRule type="expression" dxfId="97" priority="62">
      <formula>tes</formula>
    </cfRule>
  </conditionalFormatting>
  <conditionalFormatting sqref="C6328 C6330 C6332 C6334 C6336 C6338 C6340 C6342 C6344 C6346 C6348 C6350 C6352 C6354 C6356 C6358 C6360 C6362 C6364 C6366 C6368 C6370 C6372 C6374 C6376 C6378 C6380 C6382 C6384 C6386 C6388 C6390 C6392 C6394 C6396 C6398">
    <cfRule type="expression" dxfId="96" priority="61">
      <formula>ROUNDDOWN(NOW(),0)-1=#REF!</formula>
    </cfRule>
  </conditionalFormatting>
  <conditionalFormatting sqref="G6401:G6546">
    <cfRule type="colorScale" priority="52">
      <colorScale>
        <cfvo type="percent" val="0"/>
        <cfvo type="percent" val="50"/>
        <cfvo type="percent" val="100"/>
        <color theme="9"/>
        <color theme="7"/>
        <color rgb="FFFF0000"/>
      </colorScale>
    </cfRule>
  </conditionalFormatting>
  <conditionalFormatting sqref="G6400">
    <cfRule type="colorScale" priority="51">
      <colorScale>
        <cfvo type="percent" val="0"/>
        <cfvo type="percent" val="50"/>
        <cfvo type="percent" val="100"/>
        <color theme="9"/>
        <color theme="7"/>
        <color rgb="FFFF0000"/>
      </colorScale>
    </cfRule>
  </conditionalFormatting>
  <conditionalFormatting sqref="C6400 C6402 C6404 C6406 C6408 C6410 C6412 C6414 C6416 C6418 C6420 C6422 C6424 C6426 C6428 C6430 C6432 C6434 C6436 C6438 C6440 C6442 C6444 C6446 C6448 C6450 C6452 C6454 C6456 C6458 C6460 C6462 C6464 C6466 C6468 C6470 C6472:C6473 C6475 C6477 C6479 C6481 C6483 C6485 C6487 C6489 C6491 C6493 C6495 C6497 C6499 C6501 C6503 C6505 C6507 C6509 C6511 C6513 C6515 C6517 C6519 C6521 C6523 C6525 C6527 C6529 C6531 C6533 C6535 C6537 C6539 C6541 C6543 C6545">
    <cfRule type="expression" dxfId="95" priority="50">
      <formula>tes</formula>
    </cfRule>
  </conditionalFormatting>
  <conditionalFormatting sqref="C6400 C6402 C6404 C6406 C6408 C6410 C6412 C6414 C6416 C6418 C6420 C6422 C6424 C6426 C6428 C6430 C6432 C6434 C6436 C6438 C6440 C6442 C6444 C6446 C6448 C6450 C6452 C6454 C6456 C6458 C6460 C6462 C6464 C6466 C6468 C6470 C6472:C6473 C6475 C6477 C6479 C6481 C6483 C6485 C6487 C6489 C6491 C6493 C6495 C6497 C6499 C6501 C6503 C6505 C6507 C6509 C6511 C6513 C6515 C6517 C6519 C6521 C6523 C6525 C6527 C6529 C6531 C6533 C6535 C6537 C6539 C6541 C6543 C6545">
    <cfRule type="expression" dxfId="94" priority="49">
      <formula>tes</formula>
    </cfRule>
  </conditionalFormatting>
  <conditionalFormatting sqref="C6400 C6402 C6404 C6406 C6408 C6410 C6412 C6414 C6416 C6418 C6420 C6422 C6424 C6426 C6428 C6430 C6432 C6434 C6436 C6438 C6440 C6442 C6444 C6446 C6448 C6450 C6452 C6454 C6456 C6458 C6460 C6462 C6464 C6466 C6468 C6470 C6472:C6473 C6475 C6477 C6479 C6481 C6483 C6485 C6487 C6489 C6491 C6493 C6495 C6497 C6499 C6501 C6503 C6505 C6507 C6509 C6511 C6513 C6515 C6517 C6519 C6521 C6523 C6525 C6527 C6529 C6531 C6533 C6535 C6537 C6539 C6541 C6543 C6545">
    <cfRule type="expression" dxfId="93" priority="48">
      <formula>ROUNDDOWN(NOW(),0)-1=#REF!</formula>
    </cfRule>
  </conditionalFormatting>
  <conditionalFormatting sqref="C6401 C6403 C6405 C6407 C6409 C6411 C6413 C6415 C6417 C6419 C6421 C6423 C6425 C6427 C6429 C6431 C6433 C6435 C6437 C6439 C6441 C6443 C6445 C6447 C6449 C6451 C6453 C6455 C6457 C6459 C6461 C6463 C6465 C6467 C6469 C6471">
    <cfRule type="expression" dxfId="92" priority="47">
      <formula>tes</formula>
    </cfRule>
  </conditionalFormatting>
  <conditionalFormatting sqref="C6401 C6403 C6405 C6407 C6409 C6411 C6413 C6415 C6417 C6419 C6421 C6423 C6425 C6427 C6429 C6431 C6433 C6435 C6437 C6439 C6441 C6443 C6445 C6447 C6449 C6451 C6453 C6455 C6457 C6459 C6461 C6463 C6465 C6467 C6469 C6471">
    <cfRule type="expression" dxfId="91" priority="46">
      <formula>tes</formula>
    </cfRule>
  </conditionalFormatting>
  <conditionalFormatting sqref="C6401 C6403 C6405 C6407 C6409 C6411 C6413 C6415 C6417 C6419 C6421 C6423 C6425 C6427 C6429 C6431 C6433 C6435 C6437 C6439 C6441 C6443 C6445 C6447 C6449 C6451 C6453 C6455 C6457 C6459 C6461 C6463 C6465 C6467 C6469 C6471">
    <cfRule type="expression" dxfId="90" priority="45">
      <formula>ROUNDDOWN(NOW(),0)-1=#REF!</formula>
    </cfRule>
  </conditionalFormatting>
  <conditionalFormatting sqref="C6474 C6476 C6478 C6480 C6482 C6484 C6486 C6488 C6490 C6492 C6494 C6496 C6498 C6500 C6502 C6504 C6506 C6508 C6510 C6512 C6514 C6516 C6518 C6520 C6522 C6524 C6526 C6528 C6530 C6532 C6534 C6536 C6538 C6540 C6542 C6544">
    <cfRule type="expression" dxfId="89" priority="44">
      <formula>tes</formula>
    </cfRule>
  </conditionalFormatting>
  <conditionalFormatting sqref="C6474 C6476 C6478 C6480 C6482 C6484 C6486 C6488 C6490 C6492 C6494 C6496 C6498 C6500 C6502 C6504 C6506 C6508 C6510 C6512 C6514 C6516 C6518 C6520 C6522 C6524 C6526 C6528 C6530 C6532 C6534 C6536 C6538 C6540 C6542 C6544">
    <cfRule type="expression" dxfId="88" priority="43">
      <formula>tes</formula>
    </cfRule>
  </conditionalFormatting>
  <conditionalFormatting sqref="C6474 C6476 C6478 C6480 C6482 C6484 C6486 C6488 C6490 C6492 C6494 C6496 C6498 C6500 C6502 C6504 C6506 C6508 C6510 C6512 C6514 C6516 C6518 C6520 C6522 C6524 C6526 C6528 C6530 C6532 C6534 C6536 C6538 C6540 C6542 C6544">
    <cfRule type="expression" dxfId="87" priority="42">
      <formula>ROUNDDOWN(NOW(),0)-1=#REF!</formula>
    </cfRule>
  </conditionalFormatting>
  <conditionalFormatting sqref="G6695:G6845">
    <cfRule type="colorScale" priority="41">
      <colorScale>
        <cfvo type="percent" val="0"/>
        <cfvo type="percent" val="50"/>
        <cfvo type="percent" val="100"/>
        <color theme="9"/>
        <color theme="7"/>
        <color rgb="FFFF0000"/>
      </colorScale>
    </cfRule>
  </conditionalFormatting>
  <conditionalFormatting sqref="C6695 C6697 C6699 C6701 C6703 C6705 C6707 C6709 C6711 C6713 C6715 C6717 C6719 C6721 C6723 C6725 C6727 C6729 C6731 C6733 C6735 C6737 C6739 C6741 C6743 C6745 C6747 C6749 C6751 C6753 C6755 C6757 C6759 C6761 C6763 C6765 C6767 C6769">
    <cfRule type="expression" dxfId="86" priority="40">
      <formula>tes</formula>
    </cfRule>
  </conditionalFormatting>
  <conditionalFormatting sqref="C6695 C6697 C6699 C6701 C6703 C6705 C6707 C6709 C6711 C6713 C6715 C6717 C6719 C6721 C6723 C6725 C6727 C6729 C6731 C6733 C6735 C6737 C6739 C6741 C6743 C6745 C6747 C6749 C6751 C6753 C6755 C6757 C6759 C6761 C6763 C6765 C6767 C6769">
    <cfRule type="expression" dxfId="85" priority="39">
      <formula>tes</formula>
    </cfRule>
  </conditionalFormatting>
  <conditionalFormatting sqref="C6695 C6697 C6699 C6701 C6703 C6705 C6707 C6709 C6711 C6713 C6715 C6717 C6719 C6721 C6723 C6725 C6727 C6729 C6731 C6733 C6735 C6737 C6739 C6741 C6743 C6745 C6747 C6749 C6751 C6753 C6755 C6757 C6759 C6761 C6763 C6765 C6767 C6769">
    <cfRule type="expression" dxfId="84" priority="38">
      <formula>ROUNDDOWN(NOW(),0)-1=#REF!</formula>
    </cfRule>
  </conditionalFormatting>
  <conditionalFormatting sqref="C6696 C6698 C6700 C6702 C6704 C6706 C6708 C6710 C6712 C6714 C6716 C6718 C6720 C6722 C6724 C6726 C6728 C6730 C6732 C6734 C6736 C6738 C6740 C6742 C6744 C6746 C6748 C6750 C6752 C6754 C6756 C6758 C6760 C6762 C6764 C6766 C6768 C6770:C6771 C6773 C6775 C6777 C6779 C6781 C6783 C6785 C6787 C6789 C6791 C6793 C6795 C6797 C6799 C6801 C6803 C6805 C6807 C6809 C6811 C6813 C6815 C6817 C6819 C6821 C6823 C6825 C6827 C6829 C6831 C6833 C6835 C6837 C6839 C6841 C6843">
    <cfRule type="expression" dxfId="83" priority="37">
      <formula>tes</formula>
    </cfRule>
  </conditionalFormatting>
  <conditionalFormatting sqref="C6696 C6698 C6700 C6702 C6704 C6706 C6708 C6710 C6712 C6714 C6716 C6718 C6720 C6722 C6724 C6726 C6728 C6730 C6732 C6734 C6736 C6738 C6740 C6742 C6744 C6746 C6748 C6750 C6752 C6754 C6756 C6758 C6760 C6762 C6764 C6766 C6768 C6770:C6771 C6773 C6775 C6777 C6779 C6781 C6783 C6785 C6787 C6789 C6791 C6793 C6795 C6797 C6799 C6801 C6803 C6805 C6807 C6809 C6811 C6813 C6815 C6817 C6819 C6821 C6823 C6825 C6827 C6829 C6831 C6833 C6835 C6837 C6839 C6841 C6843">
    <cfRule type="expression" dxfId="82" priority="36">
      <formula>tes</formula>
    </cfRule>
  </conditionalFormatting>
  <conditionalFormatting sqref="C6696 C6698 C6700 C6702 C6704 C6706 C6708 C6710 C6712 C6714 C6716 C6718 C6720 C6722 C6724 C6726 C6728 C6730 C6732 C6734 C6736 C6738 C6740 C6742 C6744 C6746 C6748 C6750 C6752 C6754 C6756 C6758 C6760 C6762 C6764 C6766 C6768 C6770:C6771 C6773 C6775 C6777 C6779 C6781 C6783 C6785 C6787 C6789 C6791 C6793 C6795 C6797 C6799 C6801 C6803 C6805 C6807 C6809 C6811 C6813 C6815 C6817 C6819 C6821 C6823 C6825 C6827 C6829 C6831 C6833 C6835 C6837 C6839 C6841 C6843">
    <cfRule type="expression" dxfId="81" priority="35">
      <formula>ROUNDDOWN(NOW(),0)-1=#REF!</formula>
    </cfRule>
  </conditionalFormatting>
  <conditionalFormatting sqref="C6772 C6774 C6776 C6778 C6780 C6782 C6784 C6786 C6788 C6790 C6792 C6794 C6796 C6798 C6800 C6802 C6804 C6806 C6808 C6810 C6812 C6814 C6816 C6818 C6820 C6822 C6824 C6826 C6828 C6830 C6832 C6834 C6836 C6838 C6840 C6842 C6844:C6845">
    <cfRule type="expression" dxfId="80" priority="34">
      <formula>tes</formula>
    </cfRule>
  </conditionalFormatting>
  <conditionalFormatting sqref="C6772 C6774 C6776 C6778 C6780 C6782 C6784 C6786 C6788 C6790 C6792 C6794 C6796 C6798 C6800 C6802 C6804 C6806 C6808 C6810 C6812 C6814 C6816 C6818 C6820 C6822 C6824 C6826 C6828 C6830 C6832 C6834 C6836 C6838 C6840 C6842 C6844:C6845">
    <cfRule type="expression" dxfId="79" priority="33">
      <formula>tes</formula>
    </cfRule>
  </conditionalFormatting>
  <conditionalFormatting sqref="C6772 C6774 C6776 C6778 C6780 C6782 C6784 C6786 C6788 C6790 C6792 C6794 C6796 C6798 C6800 C6802 C6804 C6806 C6808 C6810 C6812 C6814 C6816 C6818 C6820 C6822 C6824 C6826 C6828 C6830 C6832 C6834 C6836 C6838 C6840 C6842 C6844:C6845">
    <cfRule type="expression" dxfId="78" priority="32">
      <formula>ROUNDDOWN(NOW(),0)-1=#REF!</formula>
    </cfRule>
  </conditionalFormatting>
  <conditionalFormatting sqref="C6846:C6920">
    <cfRule type="expression" dxfId="77" priority="31">
      <formula>tes</formula>
    </cfRule>
  </conditionalFormatting>
  <conditionalFormatting sqref="C6846:C6920">
    <cfRule type="expression" dxfId="76" priority="30">
      <formula>tes</formula>
    </cfRule>
  </conditionalFormatting>
  <conditionalFormatting sqref="C6846:C6920">
    <cfRule type="expression" dxfId="75" priority="29">
      <formula>ROUNDDOWN(NOW(),0)-1=#REF!</formula>
    </cfRule>
  </conditionalFormatting>
  <conditionalFormatting sqref="G7875:G7949">
    <cfRule type="colorScale" priority="28">
      <colorScale>
        <cfvo type="percent" val="0"/>
        <cfvo type="percent" val="50"/>
        <cfvo type="percent" val="100"/>
        <color theme="9"/>
        <color theme="7"/>
        <color rgb="FFFF0000"/>
      </colorScale>
    </cfRule>
  </conditionalFormatting>
  <conditionalFormatting sqref="C7875:C7949">
    <cfRule type="expression" dxfId="74" priority="27">
      <formula>tes</formula>
    </cfRule>
  </conditionalFormatting>
  <conditionalFormatting sqref="C7875:C7949">
    <cfRule type="expression" dxfId="73" priority="26">
      <formula>tes</formula>
    </cfRule>
  </conditionalFormatting>
  <conditionalFormatting sqref="C7875:C7949">
    <cfRule type="expression" dxfId="72" priority="25">
      <formula>ROUNDDOWN(NOW(),0)-1=#REF!</formula>
    </cfRule>
  </conditionalFormatting>
  <conditionalFormatting sqref="Y108">
    <cfRule type="expression" dxfId="71" priority="24">
      <formula>tes</formula>
    </cfRule>
  </conditionalFormatting>
  <conditionalFormatting sqref="G7955:G8029">
    <cfRule type="colorScale" priority="23">
      <colorScale>
        <cfvo type="percent" val="0"/>
        <cfvo type="percent" val="50"/>
        <cfvo type="percent" val="100"/>
        <color theme="9"/>
        <color theme="7"/>
        <color rgb="FFFF0000"/>
      </colorScale>
    </cfRule>
  </conditionalFormatting>
  <conditionalFormatting sqref="C7955:C8029">
    <cfRule type="expression" dxfId="70" priority="22">
      <formula>tes</formula>
    </cfRule>
  </conditionalFormatting>
  <conditionalFormatting sqref="C7955:C8029">
    <cfRule type="expression" dxfId="69" priority="21">
      <formula>tes</formula>
    </cfRule>
  </conditionalFormatting>
  <conditionalFormatting sqref="C7955:C8029">
    <cfRule type="expression" dxfId="68" priority="20">
      <formula>ROUNDDOWN(NOW(),0)-1=#REF!</formula>
    </cfRule>
  </conditionalFormatting>
  <conditionalFormatting sqref="C6546">
    <cfRule type="expression" dxfId="67" priority="19">
      <formula>ROUNDDOWN(NOW(),0)-1=#REF!</formula>
    </cfRule>
  </conditionalFormatting>
  <conditionalFormatting sqref="C6546">
    <cfRule type="expression" dxfId="66" priority="18">
      <formula>tes</formula>
    </cfRule>
  </conditionalFormatting>
  <conditionalFormatting sqref="G8183:G8259">
    <cfRule type="colorScale" priority="17">
      <colorScale>
        <cfvo type="percent" val="0"/>
        <cfvo type="percent" val="50"/>
        <cfvo type="percent" val="100"/>
        <color theme="9"/>
        <color theme="7"/>
        <color rgb="FFFF0000"/>
      </colorScale>
    </cfRule>
  </conditionalFormatting>
  <conditionalFormatting sqref="C8183 C8185 C8187 C8189 C8191 C8193 C8195 C8197 C8199 C8201 C8203 C8205 C8207 C8209 C8211 C8213 C8215 C8217 C8219 C8221 C8223 C8225 C8227 C8229 C8231 C8233 C8235 C8237 C8239 C8241 C8243 C8245 C8247 C8249 C8251 C8253 C8255 C8257 C8259">
    <cfRule type="expression" dxfId="65" priority="16">
      <formula>tes</formula>
    </cfRule>
  </conditionalFormatting>
  <conditionalFormatting sqref="C8183 C8185 C8187 C8189 C8191 C8193 C8195 C8197 C8199 C8201 C8203 C8205 C8207 C8209 C8211 C8213 C8215 C8217 C8219 C8221 C8223 C8225 C8227 C8229 C8231 C8233 C8235 C8237 C8239 C8241 C8243 C8245 C8247 C8249 C8251 C8253 C8255 C8257 C8259">
    <cfRule type="expression" dxfId="64" priority="15">
      <formula>tes</formula>
    </cfRule>
  </conditionalFormatting>
  <conditionalFormatting sqref="C8183 C8185 C8187 C8189 C8191 C8193 C8195 C8197 C8199 C8201 C8203 C8205 C8207 C8209 C8211 C8213 C8215 C8217 C8219 C8221 C8223 C8225 C8227 C8229 C8231 C8233 C8235 C8237 C8239 C8241 C8243 C8245 C8247 C8249 C8251 C8253 C8255 C8257 C8259">
    <cfRule type="expression" dxfId="63" priority="14">
      <formula>ROUNDDOWN(NOW(),0)-1=#REF!</formula>
    </cfRule>
  </conditionalFormatting>
  <conditionalFormatting sqref="C8184 C8186 C8188 C8190 C8192 C8194 C8196 C8198 C8200 C8202 C8204 C8206 C8208 C8210 C8212 C8214 C8216 C8218 C8220 C8222 C8224 C8226 C8228 C8230 C8232 C8234 C8236 C8238 C8240 C8242 C8244 C8246 C8248 C8250 C8252 C8254 C8256 C8258">
    <cfRule type="expression" dxfId="62" priority="13">
      <formula>tes</formula>
    </cfRule>
  </conditionalFormatting>
  <conditionalFormatting sqref="C8184 C8186 C8188 C8190 C8192 C8194 C8196 C8198 C8200 C8202 C8204 C8206 C8208 C8210 C8212 C8214 C8216 C8218 C8220 C8222 C8224 C8226 C8228 C8230 C8232 C8234 C8236 C8238 C8240 C8242 C8244 C8246 C8248 C8250 C8252 C8254 C8256 C8258">
    <cfRule type="expression" dxfId="61" priority="12">
      <formula>tes</formula>
    </cfRule>
  </conditionalFormatting>
  <conditionalFormatting sqref="C8184 C8186 C8188 C8190 C8192 C8194 C8196 C8198 C8200 C8202 C8204 C8206 C8208 C8210 C8212 C8214 C8216 C8218 C8220 C8222 C8224 C8226 C8228 C8230 C8232 C8234 C8236 C8238 C8240 C8242 C8244 C8246 C8248 C8250 C8252 C8254 C8256 C8258">
    <cfRule type="expression" dxfId="60" priority="11">
      <formula>ROUNDDOWN(NOW(),0)-1=#REF!</formula>
    </cfRule>
  </conditionalFormatting>
  <conditionalFormatting sqref="G8568:G8798">
    <cfRule type="colorScale" priority="10">
      <colorScale>
        <cfvo type="percent" val="0"/>
        <cfvo type="percent" val="50"/>
        <cfvo type="percent" val="100"/>
        <color theme="9"/>
        <color theme="7"/>
        <color rgb="FFFF0000"/>
      </colorScale>
    </cfRule>
  </conditionalFormatting>
  <conditionalFormatting sqref="C8568 C8570 C8572 C8574 C8576 C8578 C8580 C8582 C8584 C8586 C8588 C8590 C8592 C8594 C8596 C8598 C8600 C8602 C8604 C8606 C8608 C8610 C8612 C8614 C8616 C8618 C8620 C8622 C8624 C8626 C8628 C8630 C8632 C8634 C8636 C8638 C8640 C8642 C8644:C8645 C8647 C8649 C8651 C8653 C8655 C8657 C8659 C8661 C8663 C8665 C8667 C8669 C8671 C8673 C8675 C8677 C8679 C8681 C8683 C8685 C8687 C8689 C8691 C8693 C8695 C8697 C8699 C8701 C8703 C8705 C8707 C8709 C8711 C8713 C8715 C8717 C8719 C8721:C8798">
    <cfRule type="expression" dxfId="59" priority="9">
      <formula>tes</formula>
    </cfRule>
  </conditionalFormatting>
  <conditionalFormatting sqref="C8568 C8570 C8572 C8574 C8576 C8578 C8580 C8582 C8584 C8586 C8588 C8590 C8592 C8594 C8596 C8598 C8600 C8602 C8604 C8606 C8608 C8610 C8612 C8614 C8616 C8618 C8620 C8622 C8624 C8626 C8628 C8630 C8632 C8634 C8636 C8638 C8640 C8642 C8644:C8645 C8647 C8649 C8651 C8653 C8655 C8657 C8659 C8661 C8663 C8665 C8667 C8669 C8671 C8673 C8675 C8677 C8679 C8681 C8683 C8685 C8687 C8689 C8691 C8693 C8695 C8697 C8699 C8701 C8703 C8705 C8707 C8709 C8711 C8713 C8715 C8717 C8719 C8721:C8798">
    <cfRule type="expression" dxfId="58" priority="8">
      <formula>tes</formula>
    </cfRule>
  </conditionalFormatting>
  <conditionalFormatting sqref="C8568 C8570 C8572 C8574 C8576 C8578 C8580 C8582 C8584 C8586 C8588 C8590 C8592 C8594 C8596 C8598 C8600 C8602 C8604 C8606 C8608 C8610 C8612 C8614 C8616 C8618 C8620 C8622 C8624 C8626 C8628 C8630 C8632 C8634 C8636 C8638 C8640 C8642 C8644:C8645 C8647 C8649 C8651 C8653 C8655 C8657 C8659 C8661 C8663 C8665 C8667 C8669 C8671 C8673 C8675 C8677 C8679 C8681 C8683 C8685 C8687 C8689 C8691 C8693 C8695 C8697 C8699 C8701 C8703 C8705 C8707 C8709 C8711 C8713 C8715 C8717 C8719 C8721:C8798">
    <cfRule type="expression" dxfId="57" priority="7">
      <formula>ROUNDDOWN(NOW(),0)-1=#REF!</formula>
    </cfRule>
  </conditionalFormatting>
  <conditionalFormatting sqref="C8569 C8571 C8573 C8575 C8577 C8579 C8581 C8583 C8585 C8587 C8589 C8591 C8593 C8595 C8597 C8599 C8601 C8603 C8605 C8607 C8609 C8611 C8613 C8615 C8617 C8619 C8621 C8623 C8625 C8627 C8629 C8631 C8633 C8635 C8637 C8639 C8641 C8643">
    <cfRule type="expression" dxfId="56" priority="6">
      <formula>tes</formula>
    </cfRule>
  </conditionalFormatting>
  <conditionalFormatting sqref="C8569 C8571 C8573 C8575 C8577 C8579 C8581 C8583 C8585 C8587 C8589 C8591 C8593 C8595 C8597 C8599 C8601 C8603 C8605 C8607 C8609 C8611 C8613 C8615 C8617 C8619 C8621 C8623 C8625 C8627 C8629 C8631 C8633 C8635 C8637 C8639 C8641 C8643">
    <cfRule type="expression" dxfId="55" priority="5">
      <formula>tes</formula>
    </cfRule>
  </conditionalFormatting>
  <conditionalFormatting sqref="C8569 C8571 C8573 C8575 C8577 C8579 C8581 C8583 C8585 C8587 C8589 C8591 C8593 C8595 C8597 C8599 C8601 C8603 C8605 C8607 C8609 C8611 C8613 C8615 C8617 C8619 C8621 C8623 C8625 C8627 C8629 C8631 C8633 C8635 C8637 C8639 C8641 C8643">
    <cfRule type="expression" dxfId="54" priority="4">
      <formula>ROUNDDOWN(NOW(),0)-1=#REF!</formula>
    </cfRule>
  </conditionalFormatting>
  <conditionalFormatting sqref="C8646 C8648 C8650 C8652 C8654 C8656 C8658 C8660 C8662 C8664 C8666 C8668 C8670 C8672 C8674 C8676 C8678 C8680 C8682 C8684 C8686 C8688 C8690 C8692 C8694 C8696 C8698 C8700 C8702 C8704 C8706 C8708 C8710 C8712 C8714 C8716 C8718 C8720">
    <cfRule type="expression" dxfId="53" priority="3">
      <formula>tes</formula>
    </cfRule>
  </conditionalFormatting>
  <conditionalFormatting sqref="C8646 C8648 C8650 C8652 C8654 C8656 C8658 C8660 C8662 C8664 C8666 C8668 C8670 C8672 C8674 C8676 C8678 C8680 C8682 C8684 C8686 C8688 C8690 C8692 C8694 C8696 C8698 C8700 C8702 C8704 C8706 C8708 C8710 C8712 C8714 C8716 C8718 C8720">
    <cfRule type="expression" dxfId="52" priority="2">
      <formula>tes</formula>
    </cfRule>
  </conditionalFormatting>
  <conditionalFormatting sqref="C8646 C8648 C8650 C8652 C8654 C8656 C8658 C8660 C8662 C8664 C8666 C8668 C8670 C8672 C8674 C8676 C8678 C8680 C8682 C8684 C8686 C8688 C8690 C8692 C8694 C8696 C8698 C8700 C8702 C8704 C8706 C8708 C8710 C8712 C8714 C8716 C8718 C8720">
    <cfRule type="expression" dxfId="51" priority="1">
      <formula>ROUNDDOWN(NOW(),0)-1=#REF!</formula>
    </cfRule>
  </conditionalFormatting>
  <printOptions horizontalCentered="1" headings="1" gridLines="1"/>
  <pageMargins left="0" right="0" top="0" bottom="0" header="0" footer="0"/>
  <pageSetup paperSize="11" scale="71" orientation="portrait" r:id="rId1"/>
  <rowBreaks count="1" manualBreakCount="1">
    <brk id="810" min="1" max="7"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pageSetUpPr fitToPage="1"/>
  </sheetPr>
  <dimension ref="B1:AH5101"/>
  <sheetViews>
    <sheetView rightToLeft="1" view="pageBreakPreview" zoomScale="85" zoomScaleNormal="85" zoomScaleSheetLayoutView="85" workbookViewId="0">
      <pane ySplit="5" topLeftCell="A4930" activePane="bottomLeft" state="frozen"/>
      <selection activeCell="N7237" sqref="N7237"/>
      <selection pane="bottomLeft" activeCell="E4929" sqref="E4929"/>
    </sheetView>
  </sheetViews>
  <sheetFormatPr defaultColWidth="8.7109375" defaultRowHeight="19.5" x14ac:dyDescent="0.25"/>
  <cols>
    <col min="1" max="1" width="3" style="12" customWidth="1"/>
    <col min="2" max="2" width="7.7109375" style="322" customWidth="1"/>
    <col min="3" max="3" width="20.5703125" style="344" bestFit="1" customWidth="1"/>
    <col min="4" max="4" width="15.140625" style="137"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4" style="12" bestFit="1" customWidth="1"/>
    <col min="10" max="10" width="14.5703125" style="12" bestFit="1" customWidth="1"/>
    <col min="11" max="11" width="14.5703125" style="12" customWidth="1"/>
    <col min="12" max="12" width="12.7109375" style="12" customWidth="1"/>
    <col min="13" max="13" width="20.7109375" style="12" bestFit="1" customWidth="1"/>
    <col min="14" max="14" width="11.5703125" style="12" customWidth="1"/>
    <col min="15" max="15" width="15.140625" style="12" customWidth="1"/>
    <col min="16" max="16" width="26.42578125" style="12" bestFit="1" customWidth="1"/>
    <col min="17" max="20" width="12.85546875" style="12" customWidth="1"/>
    <col min="21" max="21" width="64.7109375" style="193" bestFit="1" customWidth="1"/>
    <col min="22" max="22" width="21.85546875" style="12" customWidth="1"/>
    <col min="23" max="23" width="11.42578125" style="12" bestFit="1" customWidth="1"/>
    <col min="24" max="24" width="9.5703125" style="12" bestFit="1" customWidth="1"/>
    <col min="25" max="25" width="9.28515625" style="12" bestFit="1" customWidth="1"/>
    <col min="26" max="26" width="6" style="12" bestFit="1" customWidth="1"/>
    <col min="27" max="27" width="7.5703125" style="12" bestFit="1" customWidth="1"/>
    <col min="28" max="28" width="8.7109375" style="12"/>
    <col min="29" max="29" width="10.7109375" style="12" bestFit="1" customWidth="1"/>
    <col min="30" max="34" width="8.7109375" style="12"/>
    <col min="35" max="35" width="13.140625" style="12" customWidth="1"/>
    <col min="36" max="36" width="13.140625" style="12" bestFit="1" customWidth="1"/>
    <col min="37" max="37" width="11.140625" style="12" bestFit="1" customWidth="1"/>
    <col min="38" max="16384" width="8.7109375" style="12"/>
  </cols>
  <sheetData>
    <row r="1" spans="2:31" ht="21" customHeight="1" x14ac:dyDescent="0.25">
      <c r="H1" s="12" t="e">
        <f>SUMIFS('Transport-DB'!T6:T1000,'Transport-DB'!I6:I10185,B2,'Transport-DB'!O6:O10185,Bridge!A6)</f>
        <v>#VALUE!</v>
      </c>
      <c r="I1" s="12">
        <f>SUMIFS('Transport-DB'!Q:Q,'Transport-DB'!$D:$D,"="&amp;'Backfill Report'!C6,'Transport-DB'!$C:$C,"&gt;="&amp;'Backfill Report'!$L$4,'Transport-DB'!C:C,"&lt;="&amp;'Backfill Report'!$M$4)+SUMIFS('Transport-DB'!R:R,'Transport-DB'!$D:$D,"="&amp;'Backfill Report'!C6,'Transport-DB'!$C:$C,"&gt;="&amp;'Backfill Report'!$L$4,'Transport-DB'!C:C,"&lt;="&amp;'Backfill Report'!$M$4)+SUMIFS('Transport-DB'!S:S,'Transport-DB'!$D:$D,"="&amp;'Backfill Report'!C6,'Transport-DB'!$C:$C,"&gt;="&amp;'Backfill Report'!$L$4,'Transport-DB'!C:C,"&lt;="&amp;'Backfill Report'!$M$4)</f>
        <v>1575.7175000000002</v>
      </c>
    </row>
    <row r="2" spans="2:31" ht="27" x14ac:dyDescent="0.25">
      <c r="B2" s="716" t="s">
        <v>0</v>
      </c>
      <c r="C2" s="716"/>
      <c r="D2" s="716"/>
      <c r="E2" s="716"/>
      <c r="F2" s="716"/>
      <c r="G2" s="716"/>
      <c r="H2" s="716"/>
      <c r="I2" s="716"/>
      <c r="J2" s="716"/>
      <c r="K2" s="716"/>
      <c r="L2" s="716"/>
      <c r="M2" s="716"/>
      <c r="N2" s="716"/>
      <c r="O2" s="716"/>
      <c r="P2" s="716"/>
      <c r="Q2" s="716"/>
      <c r="R2" s="716"/>
      <c r="S2" s="716"/>
      <c r="T2" s="716"/>
      <c r="U2" s="716"/>
    </row>
    <row r="3" spans="2:31" ht="32.25" x14ac:dyDescent="0.25">
      <c r="B3" s="717" t="s">
        <v>269</v>
      </c>
      <c r="C3" s="717"/>
      <c r="D3" s="717"/>
      <c r="E3" s="717"/>
      <c r="F3" s="717"/>
      <c r="G3" s="717"/>
      <c r="H3" s="717"/>
      <c r="I3" s="717"/>
      <c r="J3" s="717"/>
      <c r="K3" s="717"/>
      <c r="L3" s="717"/>
      <c r="M3" s="717"/>
      <c r="N3" s="717"/>
      <c r="O3" s="717"/>
      <c r="P3" s="717"/>
      <c r="Q3" s="717"/>
      <c r="R3" s="717"/>
      <c r="S3" s="717"/>
      <c r="T3" s="717"/>
      <c r="U3" s="717"/>
      <c r="V3" s="12">
        <v>45479</v>
      </c>
      <c r="W3" s="107">
        <f>SUMIFS('Transport-DB'!J:J,'Transport-DB'!D:D,"="&amp;'Machinary GasOil Report'!C7,'Transport-DB'!C:C,"&lt;="&amp;'Machinary GasOil Report'!$H$4,'Gas-DB'!I:I,"&gt;"&amp;$L$3)</f>
        <v>0</v>
      </c>
      <c r="AE3" s="12" t="e" cm="1">
        <f t="array" ref="AE3">_xlfn._xlws.FILTER(Transport_DB[],(#REF!=V3))</f>
        <v>#REF!</v>
      </c>
    </row>
    <row r="4" spans="2:31" ht="27" x14ac:dyDescent="0.25">
      <c r="B4" s="718" t="s">
        <v>262</v>
      </c>
      <c r="C4" s="718"/>
      <c r="D4" s="718"/>
      <c r="E4" s="718"/>
      <c r="F4" s="718"/>
      <c r="G4" s="718"/>
      <c r="H4" s="718"/>
      <c r="I4" s="718"/>
      <c r="J4" s="718"/>
      <c r="K4" s="718"/>
      <c r="L4" s="718"/>
      <c r="M4" s="718"/>
      <c r="N4" s="718"/>
      <c r="O4" s="718"/>
      <c r="P4" s="718"/>
      <c r="Q4" s="718"/>
      <c r="R4" s="718"/>
      <c r="S4" s="718"/>
      <c r="T4" s="718"/>
      <c r="U4" s="719"/>
      <c r="V4" s="219" t="s">
        <v>274</v>
      </c>
      <c r="W4" s="2">
        <f>COUNTIFS('Transport-DB'!S6:S4996,"="&amp;'Daily Water'!B5,'Transport-DB'!S6:S4996,"&gt;"&amp;0)</f>
        <v>0</v>
      </c>
      <c r="X4" s="12" t="e">
        <f>SUMIFS('Transport-DB'!S$7:S$5100,'Transport-DB'!C$976:C$6068,"&gt;=")</f>
        <v>#VALUE!</v>
      </c>
    </row>
    <row r="5" spans="2:31" s="221" customFormat="1" ht="24.75" x14ac:dyDescent="0.25">
      <c r="B5" s="308" t="s">
        <v>73</v>
      </c>
      <c r="C5" s="345" t="s">
        <v>74</v>
      </c>
      <c r="D5" s="308" t="s">
        <v>187</v>
      </c>
      <c r="E5" s="309" t="s">
        <v>76</v>
      </c>
      <c r="F5" s="309" t="s">
        <v>216</v>
      </c>
      <c r="G5" s="309" t="s">
        <v>222</v>
      </c>
      <c r="H5" s="309" t="s">
        <v>217</v>
      </c>
      <c r="I5" s="309" t="s">
        <v>218</v>
      </c>
      <c r="J5" s="309" t="s">
        <v>80</v>
      </c>
      <c r="K5" s="309" t="s">
        <v>362</v>
      </c>
      <c r="L5" s="309" t="s">
        <v>215</v>
      </c>
      <c r="M5" s="309" t="s">
        <v>485</v>
      </c>
      <c r="N5" s="309" t="s">
        <v>223</v>
      </c>
      <c r="O5" s="309" t="s">
        <v>219</v>
      </c>
      <c r="P5" s="309" t="s">
        <v>561</v>
      </c>
      <c r="Q5" s="309" t="s">
        <v>220</v>
      </c>
      <c r="R5" s="309" t="s">
        <v>221</v>
      </c>
      <c r="S5" s="309" t="s">
        <v>66</v>
      </c>
      <c r="T5" s="310" t="s">
        <v>253</v>
      </c>
      <c r="U5" s="311" t="s">
        <v>83</v>
      </c>
    </row>
    <row r="6" spans="2:31" s="216" customFormat="1" x14ac:dyDescent="0.25">
      <c r="B6" s="262">
        <v>1</v>
      </c>
      <c r="C6" s="346">
        <v>45342</v>
      </c>
      <c r="D6" s="217" t="s">
        <v>94</v>
      </c>
      <c r="E6" s="218" t="s">
        <v>92</v>
      </c>
      <c r="F6" s="218" t="s">
        <v>1</v>
      </c>
      <c r="G6" s="218" t="s">
        <v>213</v>
      </c>
      <c r="H6" s="218">
        <v>6.65</v>
      </c>
      <c r="I6" s="218"/>
      <c r="J6" s="218"/>
      <c r="K6" s="218"/>
      <c r="L6" s="218"/>
      <c r="M6" s="218"/>
      <c r="N6" s="218"/>
      <c r="O6" s="218"/>
      <c r="P6" s="218"/>
      <c r="Q6" s="240">
        <v>0</v>
      </c>
      <c r="R6" s="240">
        <v>0</v>
      </c>
      <c r="S6" s="240">
        <v>0</v>
      </c>
      <c r="T6" s="272">
        <v>0</v>
      </c>
      <c r="U6" s="263"/>
      <c r="AB6" s="216">
        <f>IFERROR(VLOOKUP(D3262,V:AA,5,FALSE),"")</f>
        <v>1</v>
      </c>
    </row>
    <row r="7" spans="2:31" s="216" customFormat="1" x14ac:dyDescent="0.25">
      <c r="B7" s="262">
        <v>2</v>
      </c>
      <c r="C7" s="346">
        <v>45342</v>
      </c>
      <c r="D7" s="217" t="s">
        <v>91</v>
      </c>
      <c r="E7" s="218" t="s">
        <v>92</v>
      </c>
      <c r="F7" s="218" t="s">
        <v>1</v>
      </c>
      <c r="G7" s="218" t="s">
        <v>213</v>
      </c>
      <c r="H7" s="218">
        <v>6.65</v>
      </c>
      <c r="I7" s="218"/>
      <c r="J7" s="218"/>
      <c r="K7" s="218"/>
      <c r="L7" s="218"/>
      <c r="M7" s="218"/>
      <c r="N7" s="218"/>
      <c r="O7" s="218"/>
      <c r="P7" s="218"/>
      <c r="Q7" s="240">
        <v>0</v>
      </c>
      <c r="R7" s="240">
        <v>0</v>
      </c>
      <c r="S7" s="240">
        <v>0</v>
      </c>
      <c r="T7" s="272">
        <v>0</v>
      </c>
      <c r="U7" s="263"/>
    </row>
    <row r="8" spans="2:31" s="216" customFormat="1" x14ac:dyDescent="0.25">
      <c r="B8" s="262">
        <v>3</v>
      </c>
      <c r="C8" s="346">
        <v>45342</v>
      </c>
      <c r="D8" s="217" t="s">
        <v>117</v>
      </c>
      <c r="E8" s="218" t="s">
        <v>92</v>
      </c>
      <c r="F8" s="218" t="s">
        <v>1</v>
      </c>
      <c r="G8" s="218" t="s">
        <v>213</v>
      </c>
      <c r="H8" s="218">
        <v>6.65</v>
      </c>
      <c r="I8" s="218"/>
      <c r="J8" s="218"/>
      <c r="K8" s="218"/>
      <c r="L8" s="218"/>
      <c r="M8" s="218"/>
      <c r="N8" s="218"/>
      <c r="O8" s="218"/>
      <c r="P8" s="218"/>
      <c r="Q8" s="240">
        <v>0</v>
      </c>
      <c r="R8" s="240">
        <v>0</v>
      </c>
      <c r="S8" s="240">
        <v>0</v>
      </c>
      <c r="T8" s="272">
        <v>0</v>
      </c>
      <c r="U8" s="263"/>
    </row>
    <row r="9" spans="2:31" s="216" customFormat="1" x14ac:dyDescent="0.25">
      <c r="B9" s="262">
        <v>4</v>
      </c>
      <c r="C9" s="346">
        <v>45342</v>
      </c>
      <c r="D9" s="217" t="s">
        <v>96</v>
      </c>
      <c r="E9" s="218" t="s">
        <v>161</v>
      </c>
      <c r="F9" s="218" t="s">
        <v>1</v>
      </c>
      <c r="G9" s="218" t="s">
        <v>161</v>
      </c>
      <c r="H9" s="218">
        <v>11.8</v>
      </c>
      <c r="I9" s="218"/>
      <c r="J9" s="218"/>
      <c r="K9" s="218"/>
      <c r="L9" s="218"/>
      <c r="M9" s="218"/>
      <c r="N9" s="218"/>
      <c r="O9" s="218"/>
      <c r="P9" s="218"/>
      <c r="Q9" s="240">
        <v>0</v>
      </c>
      <c r="R9" s="240">
        <v>0</v>
      </c>
      <c r="S9" s="240">
        <v>0</v>
      </c>
      <c r="T9" s="272">
        <v>0</v>
      </c>
      <c r="U9" s="263"/>
    </row>
    <row r="10" spans="2:31" s="216" customFormat="1" x14ac:dyDescent="0.25">
      <c r="B10" s="262">
        <v>5</v>
      </c>
      <c r="C10" s="346">
        <v>45342</v>
      </c>
      <c r="D10" s="217" t="s">
        <v>130</v>
      </c>
      <c r="E10" s="218" t="s">
        <v>161</v>
      </c>
      <c r="F10" s="218" t="s">
        <v>1</v>
      </c>
      <c r="G10" s="218" t="s">
        <v>161</v>
      </c>
      <c r="H10" s="218">
        <v>11.8</v>
      </c>
      <c r="I10" s="218"/>
      <c r="J10" s="218"/>
      <c r="K10" s="218"/>
      <c r="L10" s="218"/>
      <c r="M10" s="218"/>
      <c r="N10" s="218"/>
      <c r="O10" s="218"/>
      <c r="P10" s="218"/>
      <c r="Q10" s="240">
        <v>0</v>
      </c>
      <c r="R10" s="240">
        <v>0</v>
      </c>
      <c r="S10" s="240">
        <v>0</v>
      </c>
      <c r="T10" s="272">
        <v>0</v>
      </c>
      <c r="U10" s="263"/>
    </row>
    <row r="11" spans="2:31" s="216" customFormat="1" x14ac:dyDescent="0.25">
      <c r="B11" s="262">
        <v>6</v>
      </c>
      <c r="C11" s="346">
        <v>45343</v>
      </c>
      <c r="D11" s="217" t="s">
        <v>94</v>
      </c>
      <c r="E11" s="218" t="s">
        <v>92</v>
      </c>
      <c r="F11" s="218" t="s">
        <v>1</v>
      </c>
      <c r="G11" s="218" t="s">
        <v>213</v>
      </c>
      <c r="H11" s="218">
        <v>6.65</v>
      </c>
      <c r="I11" s="218"/>
      <c r="J11" s="218"/>
      <c r="K11" s="218"/>
      <c r="L11" s="218"/>
      <c r="M11" s="218"/>
      <c r="N11" s="218"/>
      <c r="O11" s="218"/>
      <c r="P11" s="218"/>
      <c r="Q11" s="240">
        <v>0</v>
      </c>
      <c r="R11" s="240">
        <v>0</v>
      </c>
      <c r="S11" s="240">
        <v>0</v>
      </c>
      <c r="T11" s="272">
        <v>0</v>
      </c>
      <c r="U11" s="263"/>
      <c r="V11" s="218"/>
      <c r="W11" s="218" t="s">
        <v>213</v>
      </c>
      <c r="X11" s="218">
        <v>6.65</v>
      </c>
      <c r="Y11" s="218"/>
      <c r="Z11" s="218"/>
    </row>
    <row r="12" spans="2:31" s="216" customFormat="1" x14ac:dyDescent="0.25">
      <c r="B12" s="262">
        <v>7</v>
      </c>
      <c r="C12" s="346">
        <v>45343</v>
      </c>
      <c r="D12" s="217" t="s">
        <v>91</v>
      </c>
      <c r="E12" s="218" t="s">
        <v>92</v>
      </c>
      <c r="F12" s="218" t="s">
        <v>1</v>
      </c>
      <c r="G12" s="218" t="s">
        <v>213</v>
      </c>
      <c r="H12" s="218">
        <v>6.65</v>
      </c>
      <c r="I12" s="218"/>
      <c r="J12" s="218"/>
      <c r="K12" s="218"/>
      <c r="L12" s="218"/>
      <c r="M12" s="218"/>
      <c r="N12" s="218"/>
      <c r="O12" s="218"/>
      <c r="P12" s="218"/>
      <c r="Q12" s="240">
        <v>0</v>
      </c>
      <c r="R12" s="240">
        <v>0</v>
      </c>
      <c r="S12" s="240">
        <v>0</v>
      </c>
      <c r="T12" s="272">
        <v>0</v>
      </c>
      <c r="U12" s="263"/>
      <c r="V12" s="218"/>
      <c r="W12" s="218" t="s">
        <v>214</v>
      </c>
      <c r="X12" s="218">
        <v>4.1500000000000004</v>
      </c>
      <c r="Y12" s="218"/>
      <c r="Z12" s="218"/>
    </row>
    <row r="13" spans="2:31" s="216" customFormat="1" x14ac:dyDescent="0.25">
      <c r="B13" s="262">
        <v>8</v>
      </c>
      <c r="C13" s="346">
        <v>45343</v>
      </c>
      <c r="D13" s="217" t="s">
        <v>117</v>
      </c>
      <c r="E13" s="218" t="s">
        <v>92</v>
      </c>
      <c r="F13" s="218" t="s">
        <v>1</v>
      </c>
      <c r="G13" s="218" t="s">
        <v>213</v>
      </c>
      <c r="H13" s="218">
        <v>6.65</v>
      </c>
      <c r="I13" s="218"/>
      <c r="J13" s="218"/>
      <c r="K13" s="218"/>
      <c r="L13" s="218"/>
      <c r="M13" s="218"/>
      <c r="N13" s="218"/>
      <c r="O13" s="218"/>
      <c r="P13" s="218"/>
      <c r="Q13" s="240">
        <v>0</v>
      </c>
      <c r="R13" s="240">
        <v>0</v>
      </c>
      <c r="S13" s="240">
        <v>0</v>
      </c>
      <c r="T13" s="272">
        <v>0</v>
      </c>
      <c r="U13" s="263"/>
      <c r="V13" s="715" t="s">
        <v>128</v>
      </c>
      <c r="W13" s="715"/>
      <c r="X13" s="715"/>
      <c r="Y13" s="715"/>
      <c r="Z13" s="715"/>
    </row>
    <row r="14" spans="2:31" s="216" customFormat="1" x14ac:dyDescent="0.25">
      <c r="B14" s="262">
        <v>9</v>
      </c>
      <c r="C14" s="346">
        <v>45343</v>
      </c>
      <c r="D14" s="217" t="s">
        <v>96</v>
      </c>
      <c r="E14" s="218" t="s">
        <v>161</v>
      </c>
      <c r="F14" s="218" t="s">
        <v>1</v>
      </c>
      <c r="G14" s="218" t="s">
        <v>161</v>
      </c>
      <c r="H14" s="218">
        <v>11.8</v>
      </c>
      <c r="I14" s="218"/>
      <c r="J14" s="218"/>
      <c r="K14" s="218"/>
      <c r="L14" s="218"/>
      <c r="M14" s="218"/>
      <c r="N14" s="218"/>
      <c r="O14" s="218"/>
      <c r="P14" s="218"/>
      <c r="Q14" s="240">
        <v>0</v>
      </c>
      <c r="R14" s="240">
        <v>0</v>
      </c>
      <c r="S14" s="240">
        <v>0</v>
      </c>
      <c r="T14" s="272">
        <v>0</v>
      </c>
      <c r="U14" s="263"/>
      <c r="V14" s="218" t="s">
        <v>91</v>
      </c>
      <c r="W14" s="218" t="s">
        <v>92</v>
      </c>
      <c r="X14" s="218" t="s">
        <v>1</v>
      </c>
      <c r="Y14" s="218" t="s">
        <v>213</v>
      </c>
      <c r="Z14" s="218">
        <f>$X$11</f>
        <v>6.65</v>
      </c>
    </row>
    <row r="15" spans="2:31" s="216" customFormat="1" x14ac:dyDescent="0.25">
      <c r="B15" s="262">
        <v>10</v>
      </c>
      <c r="C15" s="346">
        <v>45343</v>
      </c>
      <c r="D15" s="217" t="s">
        <v>130</v>
      </c>
      <c r="E15" s="218" t="s">
        <v>161</v>
      </c>
      <c r="F15" s="218" t="s">
        <v>1</v>
      </c>
      <c r="G15" s="218" t="s">
        <v>161</v>
      </c>
      <c r="H15" s="218">
        <v>11.8</v>
      </c>
      <c r="I15" s="218"/>
      <c r="J15" s="218"/>
      <c r="K15" s="218"/>
      <c r="L15" s="218"/>
      <c r="M15" s="218"/>
      <c r="N15" s="218"/>
      <c r="O15" s="218"/>
      <c r="P15" s="218"/>
      <c r="Q15" s="240">
        <v>0</v>
      </c>
      <c r="R15" s="240">
        <v>0</v>
      </c>
      <c r="S15" s="240">
        <v>0</v>
      </c>
      <c r="T15" s="272">
        <v>0</v>
      </c>
      <c r="U15" s="263"/>
      <c r="V15" s="218" t="s">
        <v>94</v>
      </c>
      <c r="W15" s="218" t="s">
        <v>92</v>
      </c>
      <c r="X15" s="218" t="s">
        <v>1</v>
      </c>
      <c r="Y15" s="218" t="s">
        <v>213</v>
      </c>
      <c r="Z15" s="218">
        <f>$X$11</f>
        <v>6.65</v>
      </c>
    </row>
    <row r="16" spans="2:31" s="216" customFormat="1" x14ac:dyDescent="0.25">
      <c r="B16" s="262">
        <v>11</v>
      </c>
      <c r="C16" s="346">
        <v>45344</v>
      </c>
      <c r="D16" s="217" t="s">
        <v>94</v>
      </c>
      <c r="E16" s="218" t="s">
        <v>92</v>
      </c>
      <c r="F16" s="218" t="s">
        <v>1</v>
      </c>
      <c r="G16" s="218" t="s">
        <v>213</v>
      </c>
      <c r="H16" s="218">
        <v>6.65</v>
      </c>
      <c r="I16" s="218"/>
      <c r="J16" s="218"/>
      <c r="K16" s="218"/>
      <c r="L16" s="218"/>
      <c r="M16" s="218"/>
      <c r="N16" s="218"/>
      <c r="O16" s="218"/>
      <c r="P16" s="218"/>
      <c r="Q16" s="240">
        <v>0</v>
      </c>
      <c r="R16" s="240">
        <v>0</v>
      </c>
      <c r="S16" s="240">
        <v>0</v>
      </c>
      <c r="T16" s="272">
        <v>0</v>
      </c>
      <c r="U16" s="263"/>
      <c r="V16" s="218" t="s">
        <v>117</v>
      </c>
      <c r="W16" s="218" t="s">
        <v>92</v>
      </c>
      <c r="X16" s="218" t="s">
        <v>1</v>
      </c>
      <c r="Y16" s="218" t="s">
        <v>213</v>
      </c>
      <c r="Z16" s="218">
        <f>$X$11</f>
        <v>6.65</v>
      </c>
    </row>
    <row r="17" spans="2:27" s="216" customFormat="1" x14ac:dyDescent="0.25">
      <c r="B17" s="262">
        <v>12</v>
      </c>
      <c r="C17" s="346">
        <v>45344</v>
      </c>
      <c r="D17" s="217" t="s">
        <v>91</v>
      </c>
      <c r="E17" s="218" t="s">
        <v>92</v>
      </c>
      <c r="F17" s="218" t="s">
        <v>1</v>
      </c>
      <c r="G17" s="218" t="s">
        <v>213</v>
      </c>
      <c r="H17" s="218">
        <v>6.65</v>
      </c>
      <c r="I17" s="218"/>
      <c r="J17" s="218"/>
      <c r="K17" s="218"/>
      <c r="L17" s="218"/>
      <c r="M17" s="218"/>
      <c r="N17" s="218"/>
      <c r="O17" s="218"/>
      <c r="P17" s="218"/>
      <c r="Q17" s="240">
        <v>0</v>
      </c>
      <c r="R17" s="240">
        <v>0</v>
      </c>
      <c r="S17" s="240">
        <v>0</v>
      </c>
      <c r="T17" s="272">
        <v>0</v>
      </c>
      <c r="U17" s="263"/>
      <c r="V17" s="218" t="s">
        <v>130</v>
      </c>
      <c r="W17" s="218" t="s">
        <v>161</v>
      </c>
      <c r="X17" s="218" t="s">
        <v>1</v>
      </c>
      <c r="Y17" s="218" t="s">
        <v>161</v>
      </c>
      <c r="Z17" s="218">
        <v>11.8</v>
      </c>
    </row>
    <row r="18" spans="2:27" s="216" customFormat="1" x14ac:dyDescent="0.25">
      <c r="B18" s="262">
        <v>13</v>
      </c>
      <c r="C18" s="346">
        <v>45344</v>
      </c>
      <c r="D18" s="217" t="s">
        <v>117</v>
      </c>
      <c r="E18" s="218" t="s">
        <v>92</v>
      </c>
      <c r="F18" s="218" t="s">
        <v>1</v>
      </c>
      <c r="G18" s="218" t="s">
        <v>213</v>
      </c>
      <c r="H18" s="218">
        <v>6.65</v>
      </c>
      <c r="I18" s="218"/>
      <c r="J18" s="218"/>
      <c r="K18" s="218"/>
      <c r="L18" s="218"/>
      <c r="M18" s="218"/>
      <c r="N18" s="218"/>
      <c r="O18" s="218"/>
      <c r="P18" s="218"/>
      <c r="Q18" s="240">
        <v>0</v>
      </c>
      <c r="R18" s="240">
        <v>0</v>
      </c>
      <c r="S18" s="240">
        <v>0</v>
      </c>
      <c r="T18" s="272">
        <v>0</v>
      </c>
      <c r="U18" s="263"/>
      <c r="V18" s="218" t="s">
        <v>96</v>
      </c>
      <c r="W18" s="218" t="s">
        <v>161</v>
      </c>
      <c r="X18" s="218" t="s">
        <v>1</v>
      </c>
      <c r="Y18" s="218" t="s">
        <v>161</v>
      </c>
      <c r="Z18" s="218">
        <v>11.8</v>
      </c>
    </row>
    <row r="19" spans="2:27" s="216" customFormat="1" x14ac:dyDescent="0.25">
      <c r="B19" s="262">
        <v>14</v>
      </c>
      <c r="C19" s="346">
        <v>45344</v>
      </c>
      <c r="D19" s="217" t="s">
        <v>96</v>
      </c>
      <c r="E19" s="218" t="s">
        <v>161</v>
      </c>
      <c r="F19" s="218" t="s">
        <v>1</v>
      </c>
      <c r="G19" s="218" t="s">
        <v>161</v>
      </c>
      <c r="H19" s="218">
        <v>11.8</v>
      </c>
      <c r="I19" s="218"/>
      <c r="J19" s="218"/>
      <c r="K19" s="218"/>
      <c r="L19" s="218"/>
      <c r="M19" s="218"/>
      <c r="N19" s="218"/>
      <c r="O19" s="218"/>
      <c r="P19" s="218"/>
      <c r="Q19" s="240">
        <v>0</v>
      </c>
      <c r="R19" s="240">
        <v>0</v>
      </c>
      <c r="S19" s="240">
        <v>0</v>
      </c>
      <c r="T19" s="272">
        <v>0</v>
      </c>
      <c r="U19" s="263"/>
      <c r="V19" s="218" t="s">
        <v>120</v>
      </c>
      <c r="W19" s="218" t="s">
        <v>263</v>
      </c>
      <c r="X19" s="218" t="s">
        <v>1</v>
      </c>
      <c r="Y19" s="218" t="s">
        <v>307</v>
      </c>
      <c r="Z19" s="218">
        <v>6</v>
      </c>
      <c r="AA19" s="216" t="s">
        <v>375</v>
      </c>
    </row>
    <row r="20" spans="2:27" s="216" customFormat="1" x14ac:dyDescent="0.25">
      <c r="B20" s="262">
        <v>15</v>
      </c>
      <c r="C20" s="346">
        <v>45344</v>
      </c>
      <c r="D20" s="217" t="s">
        <v>130</v>
      </c>
      <c r="E20" s="218" t="s">
        <v>161</v>
      </c>
      <c r="F20" s="218" t="s">
        <v>1</v>
      </c>
      <c r="G20" s="218" t="s">
        <v>161</v>
      </c>
      <c r="H20" s="218">
        <v>11.8</v>
      </c>
      <c r="I20" s="218"/>
      <c r="J20" s="218"/>
      <c r="K20" s="218"/>
      <c r="L20" s="218"/>
      <c r="M20" s="218"/>
      <c r="N20" s="218"/>
      <c r="O20" s="218"/>
      <c r="P20" s="218"/>
      <c r="Q20" s="240">
        <v>0</v>
      </c>
      <c r="R20" s="240">
        <v>0</v>
      </c>
      <c r="S20" s="240">
        <v>0</v>
      </c>
      <c r="T20" s="272">
        <v>0</v>
      </c>
      <c r="U20" s="263"/>
      <c r="V20" s="218" t="s">
        <v>122</v>
      </c>
      <c r="W20" s="218" t="s">
        <v>264</v>
      </c>
      <c r="X20" s="218" t="s">
        <v>1</v>
      </c>
      <c r="Y20" s="218" t="s">
        <v>307</v>
      </c>
      <c r="Z20" s="218">
        <v>6</v>
      </c>
    </row>
    <row r="21" spans="2:27" s="216" customFormat="1" x14ac:dyDescent="0.25">
      <c r="B21" s="262">
        <v>16</v>
      </c>
      <c r="C21" s="346">
        <v>45345</v>
      </c>
      <c r="D21" s="217" t="s">
        <v>94</v>
      </c>
      <c r="E21" s="218" t="s">
        <v>92</v>
      </c>
      <c r="F21" s="218" t="s">
        <v>1</v>
      </c>
      <c r="G21" s="218" t="s">
        <v>213</v>
      </c>
      <c r="H21" s="218">
        <v>6.65</v>
      </c>
      <c r="I21" s="218"/>
      <c r="J21" s="218"/>
      <c r="K21" s="218"/>
      <c r="L21" s="218"/>
      <c r="M21" s="218"/>
      <c r="N21" s="218"/>
      <c r="O21" s="218"/>
      <c r="P21" s="218"/>
      <c r="Q21" s="240">
        <v>0</v>
      </c>
      <c r="R21" s="240">
        <v>0</v>
      </c>
      <c r="S21" s="240">
        <v>0</v>
      </c>
      <c r="T21" s="272">
        <v>0</v>
      </c>
      <c r="U21" s="263"/>
      <c r="V21" s="218" t="s">
        <v>356</v>
      </c>
      <c r="W21" s="218" t="s">
        <v>264</v>
      </c>
      <c r="X21" s="218" t="s">
        <v>1</v>
      </c>
      <c r="Y21" s="218" t="s">
        <v>307</v>
      </c>
      <c r="Z21" s="218">
        <v>6</v>
      </c>
      <c r="AA21" s="216" t="s">
        <v>318</v>
      </c>
    </row>
    <row r="22" spans="2:27" s="216" customFormat="1" x14ac:dyDescent="0.25">
      <c r="B22" s="262">
        <v>17</v>
      </c>
      <c r="C22" s="346">
        <v>45345</v>
      </c>
      <c r="D22" s="217" t="s">
        <v>91</v>
      </c>
      <c r="E22" s="218" t="s">
        <v>92</v>
      </c>
      <c r="F22" s="218" t="s">
        <v>1</v>
      </c>
      <c r="G22" s="218" t="s">
        <v>213</v>
      </c>
      <c r="H22" s="218">
        <v>6.65</v>
      </c>
      <c r="I22" s="218"/>
      <c r="J22" s="218"/>
      <c r="K22" s="218"/>
      <c r="L22" s="218"/>
      <c r="M22" s="218"/>
      <c r="N22" s="218"/>
      <c r="O22" s="218"/>
      <c r="P22" s="218"/>
      <c r="Q22" s="240">
        <v>0</v>
      </c>
      <c r="R22" s="240">
        <v>0</v>
      </c>
      <c r="S22" s="240">
        <v>0</v>
      </c>
      <c r="T22" s="272">
        <v>0</v>
      </c>
      <c r="U22" s="263"/>
      <c r="V22" s="218" t="s">
        <v>378</v>
      </c>
      <c r="W22" s="218" t="s">
        <v>92</v>
      </c>
      <c r="X22" s="218" t="s">
        <v>1</v>
      </c>
      <c r="Y22" s="218" t="s">
        <v>213</v>
      </c>
      <c r="Z22" s="218">
        <v>10</v>
      </c>
    </row>
    <row r="23" spans="2:27" s="216" customFormat="1" x14ac:dyDescent="0.25">
      <c r="B23" s="262">
        <v>18</v>
      </c>
      <c r="C23" s="346">
        <v>45345</v>
      </c>
      <c r="D23" s="217" t="s">
        <v>117</v>
      </c>
      <c r="E23" s="218" t="s">
        <v>92</v>
      </c>
      <c r="F23" s="218" t="s">
        <v>1</v>
      </c>
      <c r="G23" s="218" t="s">
        <v>213</v>
      </c>
      <c r="H23" s="218">
        <v>6.65</v>
      </c>
      <c r="I23" s="218"/>
      <c r="J23" s="218"/>
      <c r="K23" s="218"/>
      <c r="L23" s="218"/>
      <c r="M23" s="218"/>
      <c r="N23" s="218"/>
      <c r="O23" s="218"/>
      <c r="P23" s="218"/>
      <c r="Q23" s="240">
        <v>0</v>
      </c>
      <c r="R23" s="240">
        <v>0</v>
      </c>
      <c r="S23" s="240">
        <v>0</v>
      </c>
      <c r="T23" s="272">
        <v>0</v>
      </c>
      <c r="U23" s="263"/>
      <c r="V23" s="218" t="s">
        <v>379</v>
      </c>
      <c r="W23" s="218" t="s">
        <v>92</v>
      </c>
      <c r="X23" s="218" t="s">
        <v>64</v>
      </c>
      <c r="Y23" s="218" t="s">
        <v>214</v>
      </c>
      <c r="Z23" s="218">
        <v>5</v>
      </c>
    </row>
    <row r="24" spans="2:27" s="216" customFormat="1" x14ac:dyDescent="0.25">
      <c r="B24" s="262">
        <v>19</v>
      </c>
      <c r="C24" s="346">
        <v>45345</v>
      </c>
      <c r="D24" s="217" t="s">
        <v>96</v>
      </c>
      <c r="E24" s="218" t="s">
        <v>161</v>
      </c>
      <c r="F24" s="218" t="s">
        <v>1</v>
      </c>
      <c r="G24" s="218" t="s">
        <v>161</v>
      </c>
      <c r="H24" s="218">
        <v>11.8</v>
      </c>
      <c r="I24" s="218"/>
      <c r="J24" s="218"/>
      <c r="K24" s="218"/>
      <c r="L24" s="218"/>
      <c r="M24" s="218"/>
      <c r="N24" s="218"/>
      <c r="O24" s="218"/>
      <c r="P24" s="218"/>
      <c r="Q24" s="240">
        <v>0</v>
      </c>
      <c r="R24" s="240">
        <v>0</v>
      </c>
      <c r="S24" s="240">
        <v>0</v>
      </c>
      <c r="T24" s="272">
        <v>0</v>
      </c>
      <c r="U24" s="263"/>
      <c r="V24" s="218" t="s">
        <v>376</v>
      </c>
      <c r="W24" s="218" t="s">
        <v>183</v>
      </c>
      <c r="X24" s="218" t="s">
        <v>309</v>
      </c>
      <c r="Y24" s="218"/>
      <c r="Z24" s="218">
        <v>6</v>
      </c>
    </row>
    <row r="25" spans="2:27" s="216" customFormat="1" x14ac:dyDescent="0.25">
      <c r="B25" s="262">
        <v>20</v>
      </c>
      <c r="C25" s="346">
        <v>45345</v>
      </c>
      <c r="D25" s="217" t="s">
        <v>130</v>
      </c>
      <c r="E25" s="218" t="s">
        <v>161</v>
      </c>
      <c r="F25" s="218" t="s">
        <v>1</v>
      </c>
      <c r="G25" s="218" t="s">
        <v>161</v>
      </c>
      <c r="H25" s="218">
        <v>11.8</v>
      </c>
      <c r="I25" s="218"/>
      <c r="J25" s="218"/>
      <c r="K25" s="218"/>
      <c r="L25" s="218"/>
      <c r="M25" s="218"/>
      <c r="N25" s="218"/>
      <c r="O25" s="218"/>
      <c r="P25" s="218"/>
      <c r="Q25" s="240">
        <v>0</v>
      </c>
      <c r="R25" s="240">
        <v>0</v>
      </c>
      <c r="S25" s="240">
        <v>0</v>
      </c>
      <c r="T25" s="272">
        <v>0</v>
      </c>
      <c r="U25" s="263"/>
      <c r="V25" s="326" t="s">
        <v>460</v>
      </c>
      <c r="W25" s="218" t="s">
        <v>264</v>
      </c>
      <c r="X25" s="218" t="s">
        <v>1</v>
      </c>
      <c r="Y25" s="218" t="s">
        <v>307</v>
      </c>
      <c r="Z25" s="218">
        <v>6</v>
      </c>
      <c r="AA25" s="216" t="s">
        <v>319</v>
      </c>
    </row>
    <row r="26" spans="2:27" s="216" customFormat="1" x14ac:dyDescent="0.25">
      <c r="B26" s="262">
        <v>21</v>
      </c>
      <c r="C26" s="346">
        <v>45346</v>
      </c>
      <c r="D26" s="217" t="s">
        <v>94</v>
      </c>
      <c r="E26" s="218" t="s">
        <v>92</v>
      </c>
      <c r="F26" s="218" t="s">
        <v>1</v>
      </c>
      <c r="G26" s="218" t="s">
        <v>213</v>
      </c>
      <c r="H26" s="218">
        <v>6.65</v>
      </c>
      <c r="I26" s="218"/>
      <c r="J26" s="218"/>
      <c r="K26" s="218"/>
      <c r="L26" s="218"/>
      <c r="M26" s="218"/>
      <c r="N26" s="218"/>
      <c r="O26" s="218"/>
      <c r="P26" s="218"/>
      <c r="Q26" s="240">
        <v>0</v>
      </c>
      <c r="R26" s="240">
        <v>0</v>
      </c>
      <c r="S26" s="240">
        <v>0</v>
      </c>
      <c r="T26" s="272">
        <v>0</v>
      </c>
      <c r="U26" s="263"/>
      <c r="V26" s="218" t="s">
        <v>141</v>
      </c>
      <c r="W26" s="218" t="s">
        <v>92</v>
      </c>
      <c r="X26" s="218" t="s">
        <v>2</v>
      </c>
      <c r="Y26" s="218" t="s">
        <v>213</v>
      </c>
      <c r="Z26" s="218">
        <v>7</v>
      </c>
    </row>
    <row r="27" spans="2:27" s="216" customFormat="1" x14ac:dyDescent="0.25">
      <c r="B27" s="262">
        <v>22</v>
      </c>
      <c r="C27" s="346">
        <v>45346</v>
      </c>
      <c r="D27" s="217" t="s">
        <v>91</v>
      </c>
      <c r="E27" s="218" t="s">
        <v>92</v>
      </c>
      <c r="F27" s="218" t="s">
        <v>1</v>
      </c>
      <c r="G27" s="218" t="s">
        <v>213</v>
      </c>
      <c r="H27" s="218">
        <v>6.65</v>
      </c>
      <c r="I27" s="218"/>
      <c r="J27" s="218"/>
      <c r="K27" s="218"/>
      <c r="L27" s="218"/>
      <c r="M27" s="218"/>
      <c r="N27" s="218"/>
      <c r="O27" s="218"/>
      <c r="P27" s="218"/>
      <c r="Q27" s="240">
        <v>0</v>
      </c>
      <c r="R27" s="240">
        <v>0</v>
      </c>
      <c r="S27" s="240">
        <v>0</v>
      </c>
      <c r="T27" s="272">
        <v>0</v>
      </c>
      <c r="U27" s="263"/>
      <c r="V27" s="218" t="s">
        <v>142</v>
      </c>
      <c r="W27" s="218" t="s">
        <v>92</v>
      </c>
      <c r="X27" s="218" t="s">
        <v>2</v>
      </c>
      <c r="Y27" s="218" t="s">
        <v>213</v>
      </c>
      <c r="Z27" s="218">
        <v>7</v>
      </c>
    </row>
    <row r="28" spans="2:27" s="216" customFormat="1" x14ac:dyDescent="0.25">
      <c r="B28" s="262">
        <v>23</v>
      </c>
      <c r="C28" s="346">
        <v>45346</v>
      </c>
      <c r="D28" s="217" t="s">
        <v>117</v>
      </c>
      <c r="E28" s="218" t="s">
        <v>92</v>
      </c>
      <c r="F28" s="218" t="s">
        <v>1</v>
      </c>
      <c r="G28" s="218" t="s">
        <v>213</v>
      </c>
      <c r="H28" s="218">
        <v>6.65</v>
      </c>
      <c r="I28" s="218"/>
      <c r="J28" s="218"/>
      <c r="K28" s="218"/>
      <c r="L28" s="218"/>
      <c r="M28" s="218"/>
      <c r="N28" s="218"/>
      <c r="O28" s="218"/>
      <c r="P28" s="218"/>
      <c r="Q28" s="240">
        <v>0</v>
      </c>
      <c r="R28" s="240">
        <v>0</v>
      </c>
      <c r="S28" s="240">
        <v>0</v>
      </c>
      <c r="T28" s="272">
        <v>0</v>
      </c>
      <c r="U28" s="263"/>
      <c r="V28" s="218" t="s">
        <v>143</v>
      </c>
      <c r="W28" s="218" t="s">
        <v>92</v>
      </c>
      <c r="X28" s="218" t="s">
        <v>2</v>
      </c>
      <c r="Y28" s="218" t="s">
        <v>213</v>
      </c>
      <c r="Z28" s="218">
        <v>7</v>
      </c>
    </row>
    <row r="29" spans="2:27" s="216" customFormat="1" x14ac:dyDescent="0.25">
      <c r="B29" s="262">
        <v>24</v>
      </c>
      <c r="C29" s="346">
        <v>45346</v>
      </c>
      <c r="D29" s="217" t="s">
        <v>96</v>
      </c>
      <c r="E29" s="218" t="s">
        <v>161</v>
      </c>
      <c r="F29" s="218" t="s">
        <v>1</v>
      </c>
      <c r="G29" s="218" t="s">
        <v>161</v>
      </c>
      <c r="H29" s="218">
        <v>11.8</v>
      </c>
      <c r="I29" s="218"/>
      <c r="J29" s="218"/>
      <c r="K29" s="218"/>
      <c r="L29" s="218"/>
      <c r="M29" s="218"/>
      <c r="N29" s="218"/>
      <c r="O29" s="218"/>
      <c r="P29" s="218"/>
      <c r="Q29" s="240">
        <v>0</v>
      </c>
      <c r="R29" s="240">
        <v>0</v>
      </c>
      <c r="S29" s="240">
        <v>0</v>
      </c>
      <c r="T29" s="272">
        <v>0</v>
      </c>
      <c r="U29" s="263"/>
      <c r="V29" s="218" t="s">
        <v>267</v>
      </c>
      <c r="W29" s="218" t="s">
        <v>92</v>
      </c>
      <c r="X29" s="218" t="s">
        <v>2</v>
      </c>
      <c r="Y29" s="218" t="s">
        <v>213</v>
      </c>
      <c r="Z29" s="218">
        <v>7</v>
      </c>
    </row>
    <row r="30" spans="2:27" s="216" customFormat="1" x14ac:dyDescent="0.25">
      <c r="B30" s="262">
        <v>25</v>
      </c>
      <c r="C30" s="346">
        <v>45346</v>
      </c>
      <c r="D30" s="217" t="s">
        <v>130</v>
      </c>
      <c r="E30" s="218" t="s">
        <v>161</v>
      </c>
      <c r="F30" s="218" t="s">
        <v>1</v>
      </c>
      <c r="G30" s="218" t="s">
        <v>161</v>
      </c>
      <c r="H30" s="218">
        <v>11.8</v>
      </c>
      <c r="I30" s="218"/>
      <c r="J30" s="218"/>
      <c r="K30" s="218"/>
      <c r="L30" s="218"/>
      <c r="M30" s="218"/>
      <c r="N30" s="218"/>
      <c r="O30" s="218"/>
      <c r="P30" s="218"/>
      <c r="Q30" s="240">
        <v>0</v>
      </c>
      <c r="R30" s="240">
        <v>0</v>
      </c>
      <c r="S30" s="240">
        <v>0</v>
      </c>
      <c r="T30" s="272">
        <v>0</v>
      </c>
      <c r="U30" s="263"/>
      <c r="V30" s="218" t="s">
        <v>266</v>
      </c>
      <c r="W30" s="218" t="s">
        <v>92</v>
      </c>
      <c r="X30" s="218" t="s">
        <v>2</v>
      </c>
      <c r="Y30" s="218" t="s">
        <v>213</v>
      </c>
      <c r="Z30" s="218">
        <v>7</v>
      </c>
    </row>
    <row r="31" spans="2:27" s="216" customFormat="1" x14ac:dyDescent="0.25">
      <c r="B31" s="262">
        <v>26</v>
      </c>
      <c r="C31" s="346">
        <v>45347</v>
      </c>
      <c r="D31" s="217" t="s">
        <v>94</v>
      </c>
      <c r="E31" s="218" t="s">
        <v>92</v>
      </c>
      <c r="F31" s="218" t="s">
        <v>1</v>
      </c>
      <c r="G31" s="218" t="s">
        <v>213</v>
      </c>
      <c r="H31" s="218">
        <v>6.65</v>
      </c>
      <c r="I31" s="218"/>
      <c r="J31" s="218"/>
      <c r="K31" s="218"/>
      <c r="L31" s="218"/>
      <c r="M31" s="218"/>
      <c r="N31" s="218"/>
      <c r="O31" s="218"/>
      <c r="P31" s="218"/>
      <c r="Q31" s="240">
        <v>0</v>
      </c>
      <c r="R31" s="240">
        <v>0</v>
      </c>
      <c r="S31" s="240">
        <v>0</v>
      </c>
      <c r="T31" s="272">
        <v>0</v>
      </c>
      <c r="U31" s="263"/>
      <c r="V31" s="218" t="s">
        <v>258</v>
      </c>
      <c r="W31" s="218" t="s">
        <v>92</v>
      </c>
      <c r="X31" s="218" t="s">
        <v>2</v>
      </c>
      <c r="Y31" s="218" t="s">
        <v>213</v>
      </c>
      <c r="Z31" s="218">
        <v>7</v>
      </c>
    </row>
    <row r="32" spans="2:27" s="216" customFormat="1" x14ac:dyDescent="0.25">
      <c r="B32" s="262">
        <v>27</v>
      </c>
      <c r="C32" s="346">
        <v>45347</v>
      </c>
      <c r="D32" s="217" t="s">
        <v>91</v>
      </c>
      <c r="E32" s="218" t="s">
        <v>92</v>
      </c>
      <c r="F32" s="218" t="s">
        <v>1</v>
      </c>
      <c r="G32" s="218" t="s">
        <v>213</v>
      </c>
      <c r="H32" s="218">
        <v>6.65</v>
      </c>
      <c r="I32" s="218"/>
      <c r="J32" s="218"/>
      <c r="K32" s="218"/>
      <c r="L32" s="218"/>
      <c r="M32" s="218"/>
      <c r="N32" s="218"/>
      <c r="O32" s="218"/>
      <c r="P32" s="218"/>
      <c r="Q32" s="240">
        <v>0</v>
      </c>
      <c r="R32" s="240">
        <v>0</v>
      </c>
      <c r="S32" s="240">
        <v>0</v>
      </c>
      <c r="T32" s="272">
        <v>0</v>
      </c>
      <c r="U32" s="263"/>
      <c r="V32" s="218"/>
      <c r="W32" s="218"/>
      <c r="X32" s="218"/>
      <c r="Y32" s="218"/>
      <c r="Z32" s="218"/>
    </row>
    <row r="33" spans="2:26" s="216" customFormat="1" x14ac:dyDescent="0.25">
      <c r="B33" s="262">
        <v>28</v>
      </c>
      <c r="C33" s="346">
        <v>45347</v>
      </c>
      <c r="D33" s="217" t="s">
        <v>117</v>
      </c>
      <c r="E33" s="218" t="s">
        <v>92</v>
      </c>
      <c r="F33" s="218" t="s">
        <v>1</v>
      </c>
      <c r="G33" s="218" t="s">
        <v>213</v>
      </c>
      <c r="H33" s="218">
        <v>6.65</v>
      </c>
      <c r="I33" s="218"/>
      <c r="J33" s="218"/>
      <c r="K33" s="218"/>
      <c r="L33" s="218"/>
      <c r="M33" s="218"/>
      <c r="N33" s="218"/>
      <c r="O33" s="218"/>
      <c r="P33" s="218"/>
      <c r="Q33" s="240">
        <v>0</v>
      </c>
      <c r="R33" s="240">
        <v>0</v>
      </c>
      <c r="S33" s="240">
        <v>0</v>
      </c>
      <c r="T33" s="272">
        <v>0</v>
      </c>
      <c r="U33" s="263"/>
      <c r="V33" s="218"/>
      <c r="W33" s="218"/>
      <c r="X33" s="218"/>
      <c r="Y33" s="218"/>
      <c r="Z33" s="218"/>
    </row>
    <row r="34" spans="2:26" s="216" customFormat="1" x14ac:dyDescent="0.25">
      <c r="B34" s="262">
        <v>29</v>
      </c>
      <c r="C34" s="346">
        <v>45347</v>
      </c>
      <c r="D34" s="217" t="s">
        <v>96</v>
      </c>
      <c r="E34" s="218" t="s">
        <v>161</v>
      </c>
      <c r="F34" s="218" t="s">
        <v>1</v>
      </c>
      <c r="G34" s="218" t="s">
        <v>161</v>
      </c>
      <c r="H34" s="218">
        <v>11.8</v>
      </c>
      <c r="I34" s="218"/>
      <c r="J34" s="218"/>
      <c r="K34" s="218"/>
      <c r="L34" s="218"/>
      <c r="M34" s="218"/>
      <c r="N34" s="218"/>
      <c r="O34" s="218"/>
      <c r="P34" s="218"/>
      <c r="Q34" s="240">
        <v>0</v>
      </c>
      <c r="R34" s="240">
        <v>0</v>
      </c>
      <c r="S34" s="240">
        <v>0</v>
      </c>
      <c r="T34" s="272">
        <v>0</v>
      </c>
      <c r="U34" s="263"/>
      <c r="V34" s="218" t="s">
        <v>150</v>
      </c>
      <c r="W34" s="218" t="s">
        <v>92</v>
      </c>
      <c r="X34" s="218" t="s">
        <v>63</v>
      </c>
      <c r="Y34" s="218" t="s">
        <v>214</v>
      </c>
      <c r="Z34" s="218">
        <f>X12</f>
        <v>4.1500000000000004</v>
      </c>
    </row>
    <row r="35" spans="2:26" s="216" customFormat="1" x14ac:dyDescent="0.25">
      <c r="B35" s="262">
        <v>30</v>
      </c>
      <c r="C35" s="346">
        <v>45347</v>
      </c>
      <c r="D35" s="217" t="s">
        <v>130</v>
      </c>
      <c r="E35" s="218" t="s">
        <v>161</v>
      </c>
      <c r="F35" s="218" t="s">
        <v>1</v>
      </c>
      <c r="G35" s="218" t="s">
        <v>161</v>
      </c>
      <c r="H35" s="218">
        <v>11.8</v>
      </c>
      <c r="I35" s="218"/>
      <c r="J35" s="218"/>
      <c r="K35" s="218"/>
      <c r="L35" s="218"/>
      <c r="M35" s="218"/>
      <c r="N35" s="218"/>
      <c r="O35" s="218"/>
      <c r="P35" s="218"/>
      <c r="Q35" s="240">
        <v>0</v>
      </c>
      <c r="R35" s="240">
        <v>0</v>
      </c>
      <c r="S35" s="240">
        <v>0</v>
      </c>
      <c r="T35" s="272">
        <v>0</v>
      </c>
      <c r="U35" s="263"/>
      <c r="V35" s="218" t="s">
        <v>152</v>
      </c>
      <c r="W35" s="218" t="s">
        <v>92</v>
      </c>
      <c r="X35" s="218" t="s">
        <v>63</v>
      </c>
      <c r="Y35" s="218" t="s">
        <v>214</v>
      </c>
      <c r="Z35" s="218">
        <f>$X$12</f>
        <v>4.1500000000000004</v>
      </c>
    </row>
    <row r="36" spans="2:26" s="216" customFormat="1" x14ac:dyDescent="0.25">
      <c r="B36" s="262">
        <v>31</v>
      </c>
      <c r="C36" s="346">
        <v>45348</v>
      </c>
      <c r="D36" s="217" t="s">
        <v>94</v>
      </c>
      <c r="E36" s="218" t="s">
        <v>92</v>
      </c>
      <c r="F36" s="218" t="s">
        <v>1</v>
      </c>
      <c r="G36" s="218" t="s">
        <v>213</v>
      </c>
      <c r="H36" s="218">
        <v>6.65</v>
      </c>
      <c r="I36" s="218"/>
      <c r="J36" s="218"/>
      <c r="K36" s="218"/>
      <c r="L36" s="218"/>
      <c r="M36" s="218"/>
      <c r="N36" s="218"/>
      <c r="O36" s="218"/>
      <c r="P36" s="218"/>
      <c r="Q36" s="240">
        <v>0</v>
      </c>
      <c r="R36" s="240">
        <v>0</v>
      </c>
      <c r="S36" s="240">
        <v>0</v>
      </c>
      <c r="T36" s="272">
        <v>0</v>
      </c>
      <c r="U36" s="263"/>
      <c r="V36" s="218" t="s">
        <v>153</v>
      </c>
      <c r="W36" s="218" t="s">
        <v>92</v>
      </c>
      <c r="X36" s="218" t="s">
        <v>63</v>
      </c>
      <c r="Y36" s="218" t="s">
        <v>213</v>
      </c>
      <c r="Z36" s="218">
        <f>X11</f>
        <v>6.65</v>
      </c>
    </row>
    <row r="37" spans="2:26" s="216" customFormat="1" x14ac:dyDescent="0.25">
      <c r="B37" s="262">
        <v>32</v>
      </c>
      <c r="C37" s="346">
        <v>45348</v>
      </c>
      <c r="D37" s="217" t="s">
        <v>91</v>
      </c>
      <c r="E37" s="218" t="s">
        <v>92</v>
      </c>
      <c r="F37" s="218" t="s">
        <v>1</v>
      </c>
      <c r="G37" s="218" t="s">
        <v>213</v>
      </c>
      <c r="H37" s="218">
        <v>6.65</v>
      </c>
      <c r="I37" s="218"/>
      <c r="J37" s="218"/>
      <c r="K37" s="218"/>
      <c r="L37" s="218"/>
      <c r="M37" s="218"/>
      <c r="N37" s="218"/>
      <c r="O37" s="218"/>
      <c r="P37" s="218"/>
      <c r="Q37" s="240">
        <v>0</v>
      </c>
      <c r="R37" s="240">
        <v>0</v>
      </c>
      <c r="S37" s="240">
        <v>0</v>
      </c>
      <c r="T37" s="272">
        <v>0</v>
      </c>
      <c r="U37" s="263"/>
      <c r="V37" s="218" t="s">
        <v>478</v>
      </c>
      <c r="W37" s="218" t="s">
        <v>161</v>
      </c>
      <c r="X37" s="218" t="s">
        <v>63</v>
      </c>
      <c r="Y37" s="218" t="s">
        <v>161</v>
      </c>
      <c r="Z37" s="218">
        <v>13</v>
      </c>
    </row>
    <row r="38" spans="2:26" s="216" customFormat="1" x14ac:dyDescent="0.25">
      <c r="B38" s="262">
        <v>33</v>
      </c>
      <c r="C38" s="346">
        <v>45348</v>
      </c>
      <c r="D38" s="217" t="s">
        <v>117</v>
      </c>
      <c r="E38" s="218" t="s">
        <v>92</v>
      </c>
      <c r="F38" s="218" t="s">
        <v>1</v>
      </c>
      <c r="G38" s="218" t="s">
        <v>213</v>
      </c>
      <c r="H38" s="218">
        <v>6.65</v>
      </c>
      <c r="I38" s="218"/>
      <c r="J38" s="218"/>
      <c r="K38" s="218"/>
      <c r="L38" s="218"/>
      <c r="M38" s="218"/>
      <c r="N38" s="218"/>
      <c r="O38" s="218"/>
      <c r="P38" s="218"/>
      <c r="Q38" s="240">
        <v>0</v>
      </c>
      <c r="R38" s="240">
        <v>0</v>
      </c>
      <c r="S38" s="240">
        <v>0</v>
      </c>
      <c r="T38" s="272">
        <v>0</v>
      </c>
      <c r="U38" s="263"/>
      <c r="V38" s="218"/>
      <c r="W38" s="218"/>
      <c r="X38" s="218"/>
      <c r="Y38" s="218"/>
      <c r="Z38" s="218"/>
    </row>
    <row r="39" spans="2:26" s="216" customFormat="1" x14ac:dyDescent="0.25">
      <c r="B39" s="262">
        <v>34</v>
      </c>
      <c r="C39" s="346">
        <v>45348</v>
      </c>
      <c r="D39" s="217" t="s">
        <v>96</v>
      </c>
      <c r="E39" s="218" t="s">
        <v>161</v>
      </c>
      <c r="F39" s="218" t="s">
        <v>1</v>
      </c>
      <c r="G39" s="218" t="s">
        <v>161</v>
      </c>
      <c r="H39" s="218">
        <v>11.8</v>
      </c>
      <c r="I39" s="218"/>
      <c r="J39" s="218"/>
      <c r="K39" s="218"/>
      <c r="L39" s="218"/>
      <c r="M39" s="218"/>
      <c r="N39" s="218"/>
      <c r="O39" s="218"/>
      <c r="P39" s="218"/>
      <c r="Q39" s="240">
        <v>0</v>
      </c>
      <c r="R39" s="240">
        <v>0</v>
      </c>
      <c r="S39" s="240">
        <v>0</v>
      </c>
      <c r="T39" s="272">
        <v>0</v>
      </c>
      <c r="U39" s="263"/>
      <c r="V39" s="218"/>
      <c r="W39" s="218"/>
      <c r="X39" s="218"/>
      <c r="Y39" s="218"/>
      <c r="Z39" s="218"/>
    </row>
    <row r="40" spans="2:26" s="216" customFormat="1" x14ac:dyDescent="0.25">
      <c r="B40" s="262">
        <v>35</v>
      </c>
      <c r="C40" s="346">
        <v>45348</v>
      </c>
      <c r="D40" s="217" t="s">
        <v>130</v>
      </c>
      <c r="E40" s="218" t="s">
        <v>161</v>
      </c>
      <c r="F40" s="218" t="s">
        <v>1</v>
      </c>
      <c r="G40" s="218" t="s">
        <v>161</v>
      </c>
      <c r="H40" s="218">
        <v>11.8</v>
      </c>
      <c r="I40" s="218"/>
      <c r="J40" s="218"/>
      <c r="K40" s="218"/>
      <c r="L40" s="218"/>
      <c r="M40" s="218"/>
      <c r="N40" s="218"/>
      <c r="O40" s="218"/>
      <c r="P40" s="218"/>
      <c r="Q40" s="240">
        <v>0</v>
      </c>
      <c r="R40" s="240">
        <v>0</v>
      </c>
      <c r="S40" s="240">
        <v>0</v>
      </c>
      <c r="T40" s="272">
        <v>0</v>
      </c>
      <c r="U40" s="263"/>
      <c r="V40" s="218"/>
      <c r="W40" s="218"/>
      <c r="X40" s="218"/>
      <c r="Y40" s="218"/>
      <c r="Z40" s="218"/>
    </row>
    <row r="41" spans="2:26" s="216" customFormat="1" x14ac:dyDescent="0.25">
      <c r="B41" s="262">
        <v>36</v>
      </c>
      <c r="C41" s="346">
        <v>45349</v>
      </c>
      <c r="D41" s="217" t="s">
        <v>94</v>
      </c>
      <c r="E41" s="218" t="s">
        <v>92</v>
      </c>
      <c r="F41" s="218" t="s">
        <v>1</v>
      </c>
      <c r="G41" s="218" t="s">
        <v>213</v>
      </c>
      <c r="H41" s="218">
        <v>6.65</v>
      </c>
      <c r="I41" s="218"/>
      <c r="J41" s="218"/>
      <c r="K41" s="218"/>
      <c r="L41" s="218"/>
      <c r="M41" s="218"/>
      <c r="N41" s="218"/>
      <c r="O41" s="218"/>
      <c r="P41" s="218"/>
      <c r="Q41" s="240">
        <v>0</v>
      </c>
      <c r="R41" s="240">
        <v>0</v>
      </c>
      <c r="S41" s="240">
        <v>0</v>
      </c>
      <c r="T41" s="272">
        <v>0</v>
      </c>
      <c r="U41" s="263"/>
      <c r="V41" s="218" t="s">
        <v>156</v>
      </c>
      <c r="W41" s="218" t="s">
        <v>92</v>
      </c>
      <c r="X41" s="218" t="s">
        <v>62</v>
      </c>
      <c r="Y41" s="218" t="s">
        <v>214</v>
      </c>
      <c r="Z41" s="218">
        <f>$X$12</f>
        <v>4.1500000000000004</v>
      </c>
    </row>
    <row r="42" spans="2:26" s="216" customFormat="1" x14ac:dyDescent="0.25">
      <c r="B42" s="262">
        <v>37</v>
      </c>
      <c r="C42" s="346">
        <v>45349</v>
      </c>
      <c r="D42" s="217" t="s">
        <v>91</v>
      </c>
      <c r="E42" s="218" t="s">
        <v>92</v>
      </c>
      <c r="F42" s="218" t="s">
        <v>1</v>
      </c>
      <c r="G42" s="218" t="s">
        <v>213</v>
      </c>
      <c r="H42" s="218">
        <v>6.65</v>
      </c>
      <c r="I42" s="218"/>
      <c r="J42" s="218"/>
      <c r="K42" s="218"/>
      <c r="L42" s="218"/>
      <c r="M42" s="218"/>
      <c r="N42" s="218"/>
      <c r="O42" s="218"/>
      <c r="P42" s="218"/>
      <c r="Q42" s="240">
        <v>0</v>
      </c>
      <c r="R42" s="240">
        <v>0</v>
      </c>
      <c r="S42" s="240">
        <v>0</v>
      </c>
      <c r="T42" s="272">
        <v>0</v>
      </c>
      <c r="U42" s="263"/>
      <c r="V42" s="218" t="s">
        <v>157</v>
      </c>
      <c r="W42" s="218" t="s">
        <v>92</v>
      </c>
      <c r="X42" s="218" t="s">
        <v>62</v>
      </c>
      <c r="Y42" s="218" t="s">
        <v>214</v>
      </c>
      <c r="Z42" s="218">
        <f>$X$12</f>
        <v>4.1500000000000004</v>
      </c>
    </row>
    <row r="43" spans="2:26" s="216" customFormat="1" x14ac:dyDescent="0.25">
      <c r="B43" s="262">
        <v>38</v>
      </c>
      <c r="C43" s="346">
        <v>45349</v>
      </c>
      <c r="D43" s="217" t="s">
        <v>117</v>
      </c>
      <c r="E43" s="218" t="s">
        <v>92</v>
      </c>
      <c r="F43" s="218" t="s">
        <v>1</v>
      </c>
      <c r="G43" s="218" t="s">
        <v>213</v>
      </c>
      <c r="H43" s="218">
        <v>6.65</v>
      </c>
      <c r="I43" s="218"/>
      <c r="J43" s="218"/>
      <c r="K43" s="218"/>
      <c r="L43" s="218"/>
      <c r="M43" s="218"/>
      <c r="N43" s="218"/>
      <c r="O43" s="218"/>
      <c r="P43" s="218"/>
      <c r="Q43" s="240">
        <v>0</v>
      </c>
      <c r="R43" s="240">
        <v>0</v>
      </c>
      <c r="S43" s="240">
        <v>0</v>
      </c>
      <c r="T43" s="272">
        <v>0</v>
      </c>
      <c r="U43" s="263"/>
      <c r="V43" s="218" t="s">
        <v>302</v>
      </c>
      <c r="W43" s="218" t="s">
        <v>92</v>
      </c>
      <c r="X43" s="218" t="s">
        <v>62</v>
      </c>
      <c r="Y43" s="218" t="s">
        <v>214</v>
      </c>
      <c r="Z43" s="218">
        <f>$X$12</f>
        <v>4.1500000000000004</v>
      </c>
    </row>
    <row r="44" spans="2:26" s="216" customFormat="1" x14ac:dyDescent="0.25">
      <c r="B44" s="262">
        <v>39</v>
      </c>
      <c r="C44" s="346">
        <v>45349</v>
      </c>
      <c r="D44" s="217" t="s">
        <v>96</v>
      </c>
      <c r="E44" s="218" t="s">
        <v>161</v>
      </c>
      <c r="F44" s="218" t="s">
        <v>1</v>
      </c>
      <c r="G44" s="218" t="s">
        <v>161</v>
      </c>
      <c r="H44" s="218">
        <v>11.8</v>
      </c>
      <c r="I44" s="218"/>
      <c r="J44" s="218"/>
      <c r="K44" s="218"/>
      <c r="L44" s="218"/>
      <c r="M44" s="218"/>
      <c r="N44" s="218"/>
      <c r="O44" s="218"/>
      <c r="P44" s="218"/>
      <c r="Q44" s="240">
        <v>0</v>
      </c>
      <c r="R44" s="240">
        <v>0</v>
      </c>
      <c r="S44" s="240">
        <v>0</v>
      </c>
      <c r="T44" s="272">
        <v>0</v>
      </c>
      <c r="U44" s="263"/>
      <c r="V44" s="218"/>
      <c r="W44" s="218"/>
      <c r="X44" s="218"/>
      <c r="Y44" s="218"/>
      <c r="Z44" s="218"/>
    </row>
    <row r="45" spans="2:26" s="216" customFormat="1" x14ac:dyDescent="0.25">
      <c r="B45" s="262">
        <v>40</v>
      </c>
      <c r="C45" s="346">
        <v>45349</v>
      </c>
      <c r="D45" s="217" t="s">
        <v>130</v>
      </c>
      <c r="E45" s="218" t="s">
        <v>161</v>
      </c>
      <c r="F45" s="218" t="s">
        <v>1</v>
      </c>
      <c r="G45" s="218" t="s">
        <v>161</v>
      </c>
      <c r="H45" s="218">
        <v>11.8</v>
      </c>
      <c r="I45" s="218"/>
      <c r="J45" s="218"/>
      <c r="K45" s="218"/>
      <c r="L45" s="218"/>
      <c r="M45" s="218"/>
      <c r="N45" s="218"/>
      <c r="O45" s="218"/>
      <c r="P45" s="218"/>
      <c r="Q45" s="240">
        <v>0</v>
      </c>
      <c r="R45" s="240">
        <v>0</v>
      </c>
      <c r="S45" s="240">
        <v>0</v>
      </c>
      <c r="T45" s="272">
        <v>0</v>
      </c>
      <c r="U45" s="263"/>
      <c r="V45" s="218"/>
      <c r="W45" s="218"/>
      <c r="X45" s="218"/>
      <c r="Y45" s="218"/>
      <c r="Z45" s="218"/>
    </row>
    <row r="46" spans="2:26" s="216" customFormat="1" x14ac:dyDescent="0.25">
      <c r="B46" s="262">
        <v>41</v>
      </c>
      <c r="C46" s="346">
        <v>45350</v>
      </c>
      <c r="D46" s="217" t="s">
        <v>94</v>
      </c>
      <c r="E46" s="218" t="s">
        <v>92</v>
      </c>
      <c r="F46" s="218" t="s">
        <v>1</v>
      </c>
      <c r="G46" s="218" t="s">
        <v>213</v>
      </c>
      <c r="H46" s="218">
        <v>6.65</v>
      </c>
      <c r="I46" s="218"/>
      <c r="J46" s="218"/>
      <c r="K46" s="218"/>
      <c r="L46" s="218"/>
      <c r="M46" s="218"/>
      <c r="N46" s="218"/>
      <c r="O46" s="218"/>
      <c r="P46" s="218"/>
      <c r="Q46" s="240">
        <v>0</v>
      </c>
      <c r="R46" s="240">
        <v>0</v>
      </c>
      <c r="S46" s="240">
        <v>0</v>
      </c>
      <c r="T46" s="272">
        <v>0</v>
      </c>
      <c r="U46" s="263"/>
      <c r="V46" s="218" t="s">
        <v>160</v>
      </c>
      <c r="W46" s="218" t="s">
        <v>161</v>
      </c>
      <c r="X46" s="218" t="s">
        <v>389</v>
      </c>
      <c r="Y46" s="218" t="s">
        <v>161</v>
      </c>
      <c r="Z46" s="218">
        <v>10</v>
      </c>
    </row>
    <row r="47" spans="2:26" s="216" customFormat="1" x14ac:dyDescent="0.25">
      <c r="B47" s="262">
        <v>42</v>
      </c>
      <c r="C47" s="346">
        <v>45350</v>
      </c>
      <c r="D47" s="217" t="s">
        <v>91</v>
      </c>
      <c r="E47" s="218" t="s">
        <v>92</v>
      </c>
      <c r="F47" s="218" t="s">
        <v>1</v>
      </c>
      <c r="G47" s="218" t="s">
        <v>213</v>
      </c>
      <c r="H47" s="218">
        <v>6.65</v>
      </c>
      <c r="I47" s="218"/>
      <c r="J47" s="218"/>
      <c r="K47" s="218"/>
      <c r="L47" s="218"/>
      <c r="M47" s="218"/>
      <c r="N47" s="218"/>
      <c r="O47" s="218"/>
      <c r="P47" s="218"/>
      <c r="Q47" s="240">
        <v>0</v>
      </c>
      <c r="R47" s="240">
        <v>0</v>
      </c>
      <c r="S47" s="240">
        <v>0</v>
      </c>
      <c r="T47" s="272">
        <v>0</v>
      </c>
      <c r="U47" s="263"/>
      <c r="V47" s="218"/>
      <c r="W47" s="218"/>
      <c r="X47" s="218"/>
      <c r="Y47" s="218"/>
      <c r="Z47" s="218"/>
    </row>
    <row r="48" spans="2:26" s="216" customFormat="1" x14ac:dyDescent="0.25">
      <c r="B48" s="262">
        <v>43</v>
      </c>
      <c r="C48" s="346">
        <v>45350</v>
      </c>
      <c r="D48" s="217" t="s">
        <v>117</v>
      </c>
      <c r="E48" s="218" t="s">
        <v>92</v>
      </c>
      <c r="F48" s="218" t="s">
        <v>1</v>
      </c>
      <c r="G48" s="218" t="s">
        <v>213</v>
      </c>
      <c r="H48" s="218">
        <v>6.65</v>
      </c>
      <c r="I48" s="218"/>
      <c r="J48" s="218"/>
      <c r="K48" s="218"/>
      <c r="L48" s="218"/>
      <c r="M48" s="218"/>
      <c r="N48" s="218"/>
      <c r="O48" s="218"/>
      <c r="P48" s="218"/>
      <c r="Q48" s="240">
        <v>0</v>
      </c>
      <c r="R48" s="240">
        <v>0</v>
      </c>
      <c r="S48" s="240">
        <v>0</v>
      </c>
      <c r="T48" s="272">
        <v>0</v>
      </c>
      <c r="U48" s="263"/>
      <c r="V48" s="218"/>
      <c r="W48" s="218"/>
      <c r="X48" s="218"/>
      <c r="Y48" s="218"/>
      <c r="Z48" s="218"/>
    </row>
    <row r="49" spans="2:26" s="216" customFormat="1" x14ac:dyDescent="0.25">
      <c r="B49" s="262">
        <v>44</v>
      </c>
      <c r="C49" s="346">
        <v>45350</v>
      </c>
      <c r="D49" s="217" t="s">
        <v>96</v>
      </c>
      <c r="E49" s="218" t="s">
        <v>161</v>
      </c>
      <c r="F49" s="218" t="s">
        <v>1</v>
      </c>
      <c r="G49" s="218" t="s">
        <v>161</v>
      </c>
      <c r="H49" s="218">
        <v>11.8</v>
      </c>
      <c r="I49" s="218"/>
      <c r="J49" s="218"/>
      <c r="K49" s="218"/>
      <c r="L49" s="218"/>
      <c r="M49" s="218"/>
      <c r="N49" s="218"/>
      <c r="O49" s="218"/>
      <c r="P49" s="218"/>
      <c r="Q49" s="240">
        <v>0</v>
      </c>
      <c r="R49" s="240">
        <v>0</v>
      </c>
      <c r="S49" s="240">
        <v>0</v>
      </c>
      <c r="T49" s="272">
        <v>0</v>
      </c>
      <c r="U49" s="263"/>
      <c r="V49" s="218"/>
      <c r="W49" s="218"/>
      <c r="X49" s="218"/>
      <c r="Y49" s="218"/>
      <c r="Z49" s="218"/>
    </row>
    <row r="50" spans="2:26" s="216" customFormat="1" x14ac:dyDescent="0.25">
      <c r="B50" s="262">
        <v>45</v>
      </c>
      <c r="C50" s="346">
        <v>45350</v>
      </c>
      <c r="D50" s="217" t="s">
        <v>130</v>
      </c>
      <c r="E50" s="218" t="s">
        <v>161</v>
      </c>
      <c r="F50" s="218" t="s">
        <v>1</v>
      </c>
      <c r="G50" s="218" t="s">
        <v>161</v>
      </c>
      <c r="H50" s="218">
        <v>11.8</v>
      </c>
      <c r="I50" s="218"/>
      <c r="J50" s="218"/>
      <c r="K50" s="218"/>
      <c r="L50" s="218"/>
      <c r="M50" s="218"/>
      <c r="N50" s="218"/>
      <c r="O50" s="218"/>
      <c r="P50" s="218"/>
      <c r="Q50" s="240">
        <v>0</v>
      </c>
      <c r="R50" s="240">
        <v>0</v>
      </c>
      <c r="S50" s="240">
        <v>0</v>
      </c>
      <c r="T50" s="272">
        <v>0</v>
      </c>
      <c r="U50" s="263"/>
      <c r="V50" s="218" t="s">
        <v>173</v>
      </c>
      <c r="W50" s="218" t="s">
        <v>161</v>
      </c>
      <c r="X50" s="218" t="s">
        <v>7</v>
      </c>
      <c r="Y50" s="218" t="s">
        <v>161</v>
      </c>
      <c r="Z50" s="218">
        <v>11.2</v>
      </c>
    </row>
    <row r="51" spans="2:26" s="216" customFormat="1" x14ac:dyDescent="0.25">
      <c r="B51" s="262">
        <v>46</v>
      </c>
      <c r="C51" s="346">
        <v>45351</v>
      </c>
      <c r="D51" s="217" t="s">
        <v>94</v>
      </c>
      <c r="E51" s="218" t="s">
        <v>92</v>
      </c>
      <c r="F51" s="218" t="s">
        <v>1</v>
      </c>
      <c r="G51" s="218" t="s">
        <v>213</v>
      </c>
      <c r="H51" s="218">
        <v>6.65</v>
      </c>
      <c r="I51" s="218"/>
      <c r="J51" s="218"/>
      <c r="K51" s="218"/>
      <c r="L51" s="218"/>
      <c r="M51" s="218"/>
      <c r="N51" s="218"/>
      <c r="O51" s="218"/>
      <c r="P51" s="218"/>
      <c r="Q51" s="240">
        <v>0</v>
      </c>
      <c r="R51" s="240">
        <v>0</v>
      </c>
      <c r="S51" s="240">
        <v>0</v>
      </c>
      <c r="T51" s="272">
        <v>0</v>
      </c>
      <c r="U51" s="263"/>
      <c r="V51" s="218" t="s">
        <v>177</v>
      </c>
      <c r="W51" s="218" t="s">
        <v>178</v>
      </c>
      <c r="X51" s="218" t="s">
        <v>7</v>
      </c>
      <c r="Y51" s="218" t="s">
        <v>213</v>
      </c>
      <c r="Z51" s="218">
        <v>7</v>
      </c>
    </row>
    <row r="52" spans="2:26" s="216" customFormat="1" x14ac:dyDescent="0.25">
      <c r="B52" s="262">
        <v>47</v>
      </c>
      <c r="C52" s="346">
        <v>45351</v>
      </c>
      <c r="D52" s="217" t="s">
        <v>91</v>
      </c>
      <c r="E52" s="218" t="s">
        <v>92</v>
      </c>
      <c r="F52" s="218" t="s">
        <v>1</v>
      </c>
      <c r="G52" s="218" t="s">
        <v>213</v>
      </c>
      <c r="H52" s="218">
        <v>6.65</v>
      </c>
      <c r="I52" s="218"/>
      <c r="J52" s="218"/>
      <c r="K52" s="218"/>
      <c r="L52" s="218"/>
      <c r="M52" s="218"/>
      <c r="N52" s="218"/>
      <c r="O52" s="218"/>
      <c r="P52" s="218"/>
      <c r="Q52" s="240">
        <v>0</v>
      </c>
      <c r="R52" s="240">
        <v>0</v>
      </c>
      <c r="S52" s="240">
        <v>0</v>
      </c>
      <c r="T52" s="272">
        <v>0</v>
      </c>
      <c r="U52" s="263"/>
      <c r="V52" s="218" t="s">
        <v>270</v>
      </c>
      <c r="W52" s="218" t="s">
        <v>178</v>
      </c>
      <c r="X52" s="218" t="s">
        <v>7</v>
      </c>
      <c r="Y52" s="218" t="s">
        <v>213</v>
      </c>
      <c r="Z52" s="218">
        <v>7</v>
      </c>
    </row>
    <row r="53" spans="2:26" s="216" customFormat="1" x14ac:dyDescent="0.25">
      <c r="B53" s="262">
        <v>48</v>
      </c>
      <c r="C53" s="346">
        <v>45351</v>
      </c>
      <c r="D53" s="217" t="s">
        <v>117</v>
      </c>
      <c r="E53" s="218" t="s">
        <v>92</v>
      </c>
      <c r="F53" s="218" t="s">
        <v>1</v>
      </c>
      <c r="G53" s="218" t="s">
        <v>213</v>
      </c>
      <c r="H53" s="218">
        <v>6.65</v>
      </c>
      <c r="I53" s="218"/>
      <c r="J53" s="218"/>
      <c r="K53" s="218"/>
      <c r="L53" s="218"/>
      <c r="M53" s="218"/>
      <c r="N53" s="218"/>
      <c r="O53" s="218"/>
      <c r="P53" s="218"/>
      <c r="Q53" s="240">
        <v>0</v>
      </c>
      <c r="R53" s="240">
        <v>0</v>
      </c>
      <c r="S53" s="240">
        <v>0</v>
      </c>
      <c r="T53" s="272">
        <v>0</v>
      </c>
      <c r="U53" s="263"/>
      <c r="V53" s="218" t="s">
        <v>268</v>
      </c>
      <c r="W53" s="218" t="s">
        <v>276</v>
      </c>
      <c r="X53" s="218" t="s">
        <v>7</v>
      </c>
      <c r="Y53" s="218" t="s">
        <v>214</v>
      </c>
      <c r="Z53" s="218">
        <v>5</v>
      </c>
    </row>
    <row r="54" spans="2:26" s="216" customFormat="1" x14ac:dyDescent="0.25">
      <c r="B54" s="262">
        <v>49</v>
      </c>
      <c r="C54" s="346">
        <v>45351</v>
      </c>
      <c r="D54" s="217" t="s">
        <v>96</v>
      </c>
      <c r="E54" s="218" t="s">
        <v>161</v>
      </c>
      <c r="F54" s="218" t="s">
        <v>1</v>
      </c>
      <c r="G54" s="218" t="s">
        <v>161</v>
      </c>
      <c r="H54" s="218">
        <v>11.8</v>
      </c>
      <c r="I54" s="218"/>
      <c r="J54" s="218"/>
      <c r="K54" s="218"/>
      <c r="L54" s="218"/>
      <c r="M54" s="218"/>
      <c r="N54" s="218"/>
      <c r="O54" s="218"/>
      <c r="P54" s="218"/>
      <c r="Q54" s="240">
        <v>0</v>
      </c>
      <c r="R54" s="240">
        <v>0</v>
      </c>
      <c r="S54" s="240">
        <v>0</v>
      </c>
      <c r="T54" s="272">
        <v>0</v>
      </c>
      <c r="U54" s="263"/>
      <c r="V54" s="218" t="s">
        <v>260</v>
      </c>
      <c r="W54" s="218" t="s">
        <v>161</v>
      </c>
      <c r="X54" s="218" t="s">
        <v>7</v>
      </c>
      <c r="Y54" s="218" t="s">
        <v>161</v>
      </c>
      <c r="Z54" s="218">
        <v>10</v>
      </c>
    </row>
    <row r="55" spans="2:26" s="216" customFormat="1" x14ac:dyDescent="0.25">
      <c r="B55" s="262">
        <v>50</v>
      </c>
      <c r="C55" s="346">
        <v>45351</v>
      </c>
      <c r="D55" s="217" t="s">
        <v>130</v>
      </c>
      <c r="E55" s="218" t="s">
        <v>161</v>
      </c>
      <c r="F55" s="218" t="s">
        <v>1</v>
      </c>
      <c r="G55" s="218" t="s">
        <v>161</v>
      </c>
      <c r="H55" s="218">
        <v>11.8</v>
      </c>
      <c r="I55" s="218"/>
      <c r="J55" s="218"/>
      <c r="K55" s="218"/>
      <c r="L55" s="218"/>
      <c r="M55" s="218"/>
      <c r="N55" s="218"/>
      <c r="O55" s="218"/>
      <c r="P55" s="218"/>
      <c r="Q55" s="240">
        <v>0</v>
      </c>
      <c r="R55" s="240">
        <v>0</v>
      </c>
      <c r="S55" s="240">
        <v>0</v>
      </c>
      <c r="T55" s="272">
        <v>0</v>
      </c>
      <c r="U55" s="263"/>
      <c r="V55" s="218" t="s">
        <v>284</v>
      </c>
      <c r="W55" s="218" t="s">
        <v>178</v>
      </c>
      <c r="X55" s="218" t="s">
        <v>7</v>
      </c>
      <c r="Y55" s="218" t="s">
        <v>213</v>
      </c>
      <c r="Z55" s="218">
        <v>7</v>
      </c>
    </row>
    <row r="56" spans="2:26" s="216" customFormat="1" x14ac:dyDescent="0.25">
      <c r="B56" s="262">
        <v>51</v>
      </c>
      <c r="C56" s="346">
        <v>45352</v>
      </c>
      <c r="D56" s="217" t="s">
        <v>94</v>
      </c>
      <c r="E56" s="218" t="s">
        <v>92</v>
      </c>
      <c r="F56" s="218" t="s">
        <v>1</v>
      </c>
      <c r="G56" s="218" t="s">
        <v>213</v>
      </c>
      <c r="H56" s="218">
        <v>6.65</v>
      </c>
      <c r="I56" s="218"/>
      <c r="J56" s="218"/>
      <c r="K56" s="218"/>
      <c r="L56" s="218"/>
      <c r="M56" s="218"/>
      <c r="N56" s="218"/>
      <c r="O56" s="218"/>
      <c r="P56" s="218"/>
      <c r="Q56" s="240">
        <v>0</v>
      </c>
      <c r="R56" s="240">
        <v>0</v>
      </c>
      <c r="S56" s="240">
        <v>0</v>
      </c>
      <c r="T56" s="272">
        <v>0</v>
      </c>
      <c r="U56" s="263"/>
      <c r="V56" s="218" t="s">
        <v>359</v>
      </c>
      <c r="W56" s="218" t="s">
        <v>178</v>
      </c>
      <c r="X56" s="218" t="s">
        <v>7</v>
      </c>
      <c r="Y56" s="218" t="s">
        <v>213</v>
      </c>
      <c r="Z56" s="218">
        <v>7</v>
      </c>
    </row>
    <row r="57" spans="2:26" s="216" customFormat="1" x14ac:dyDescent="0.25">
      <c r="B57" s="262">
        <v>52</v>
      </c>
      <c r="C57" s="346">
        <v>45352</v>
      </c>
      <c r="D57" s="217" t="s">
        <v>91</v>
      </c>
      <c r="E57" s="218" t="s">
        <v>92</v>
      </c>
      <c r="F57" s="218" t="s">
        <v>1</v>
      </c>
      <c r="G57" s="218" t="s">
        <v>213</v>
      </c>
      <c r="H57" s="218">
        <v>6.65</v>
      </c>
      <c r="I57" s="218"/>
      <c r="J57" s="218"/>
      <c r="K57" s="218"/>
      <c r="L57" s="218"/>
      <c r="M57" s="218"/>
      <c r="N57" s="218"/>
      <c r="O57" s="218"/>
      <c r="P57" s="218"/>
      <c r="Q57" s="240">
        <v>0</v>
      </c>
      <c r="R57" s="240">
        <v>0</v>
      </c>
      <c r="S57" s="240">
        <v>0</v>
      </c>
      <c r="T57" s="272">
        <v>0</v>
      </c>
      <c r="U57" s="263"/>
      <c r="V57" s="218"/>
      <c r="W57" s="218"/>
      <c r="X57" s="218"/>
      <c r="Y57" s="218"/>
      <c r="Z57" s="218"/>
    </row>
    <row r="58" spans="2:26" s="216" customFormat="1" x14ac:dyDescent="0.25">
      <c r="B58" s="262">
        <v>53</v>
      </c>
      <c r="C58" s="346">
        <v>45352</v>
      </c>
      <c r="D58" s="217" t="s">
        <v>117</v>
      </c>
      <c r="E58" s="218" t="s">
        <v>92</v>
      </c>
      <c r="F58" s="218" t="s">
        <v>1</v>
      </c>
      <c r="G58" s="218" t="s">
        <v>213</v>
      </c>
      <c r="H58" s="218">
        <v>6.65</v>
      </c>
      <c r="I58" s="218"/>
      <c r="J58" s="218"/>
      <c r="K58" s="218"/>
      <c r="L58" s="218"/>
      <c r="M58" s="218"/>
      <c r="N58" s="218"/>
      <c r="O58" s="218"/>
      <c r="P58" s="218"/>
      <c r="Q58" s="240">
        <v>0</v>
      </c>
      <c r="R58" s="240">
        <v>0</v>
      </c>
      <c r="S58" s="240">
        <v>0</v>
      </c>
      <c r="T58" s="272">
        <v>0</v>
      </c>
      <c r="U58" s="263"/>
      <c r="V58" s="218" t="s">
        <v>179</v>
      </c>
      <c r="W58" s="218" t="s">
        <v>161</v>
      </c>
      <c r="X58" s="218" t="s">
        <v>8</v>
      </c>
      <c r="Y58" s="218" t="s">
        <v>161</v>
      </c>
      <c r="Z58" s="218">
        <v>11.6</v>
      </c>
    </row>
    <row r="59" spans="2:26" s="216" customFormat="1" x14ac:dyDescent="0.25">
      <c r="B59" s="262">
        <v>54</v>
      </c>
      <c r="C59" s="346">
        <v>45352</v>
      </c>
      <c r="D59" s="217" t="s">
        <v>96</v>
      </c>
      <c r="E59" s="218" t="s">
        <v>161</v>
      </c>
      <c r="F59" s="218" t="s">
        <v>1</v>
      </c>
      <c r="G59" s="218" t="s">
        <v>161</v>
      </c>
      <c r="H59" s="218">
        <v>11.8</v>
      </c>
      <c r="I59" s="218"/>
      <c r="J59" s="218"/>
      <c r="K59" s="218"/>
      <c r="L59" s="218"/>
      <c r="M59" s="218"/>
      <c r="N59" s="218"/>
      <c r="O59" s="218"/>
      <c r="P59" s="218"/>
      <c r="Q59" s="240">
        <v>0</v>
      </c>
      <c r="R59" s="240">
        <v>0</v>
      </c>
      <c r="S59" s="240">
        <v>0</v>
      </c>
      <c r="T59" s="272">
        <v>0</v>
      </c>
      <c r="U59" s="263"/>
      <c r="V59" s="218"/>
      <c r="W59" s="218"/>
      <c r="X59" s="218"/>
      <c r="Y59" s="218"/>
      <c r="Z59" s="218"/>
    </row>
    <row r="60" spans="2:26" s="216" customFormat="1" x14ac:dyDescent="0.25">
      <c r="B60" s="262">
        <v>55</v>
      </c>
      <c r="C60" s="346">
        <v>45352</v>
      </c>
      <c r="D60" s="217" t="s">
        <v>130</v>
      </c>
      <c r="E60" s="218" t="s">
        <v>161</v>
      </c>
      <c r="F60" s="218" t="s">
        <v>1</v>
      </c>
      <c r="G60" s="218" t="s">
        <v>161</v>
      </c>
      <c r="H60" s="218">
        <v>11.8</v>
      </c>
      <c r="I60" s="218"/>
      <c r="J60" s="218"/>
      <c r="K60" s="218"/>
      <c r="L60" s="218"/>
      <c r="M60" s="218"/>
      <c r="N60" s="218"/>
      <c r="O60" s="218"/>
      <c r="P60" s="218"/>
      <c r="Q60" s="240">
        <v>0</v>
      </c>
      <c r="R60" s="240">
        <v>0</v>
      </c>
      <c r="S60" s="240">
        <v>0</v>
      </c>
      <c r="T60" s="272">
        <v>0</v>
      </c>
      <c r="U60" s="263"/>
      <c r="V60" s="218"/>
      <c r="W60" s="218"/>
      <c r="X60" s="218"/>
      <c r="Y60" s="218"/>
      <c r="Z60" s="218"/>
    </row>
    <row r="61" spans="2:26" s="216" customFormat="1" x14ac:dyDescent="0.25">
      <c r="B61" s="262">
        <v>56</v>
      </c>
      <c r="C61" s="346">
        <v>45353</v>
      </c>
      <c r="D61" s="217" t="s">
        <v>94</v>
      </c>
      <c r="E61" s="218" t="s">
        <v>92</v>
      </c>
      <c r="F61" s="218" t="s">
        <v>1</v>
      </c>
      <c r="G61" s="218" t="s">
        <v>213</v>
      </c>
      <c r="H61" s="218">
        <v>6.65</v>
      </c>
      <c r="I61" s="218"/>
      <c r="J61" s="218"/>
      <c r="K61" s="218"/>
      <c r="L61" s="218"/>
      <c r="M61" s="218"/>
      <c r="N61" s="218"/>
      <c r="O61" s="218"/>
      <c r="P61" s="218"/>
      <c r="Q61" s="240">
        <v>0</v>
      </c>
      <c r="R61" s="240">
        <v>0</v>
      </c>
      <c r="S61" s="240">
        <v>0</v>
      </c>
      <c r="T61" s="272">
        <v>0</v>
      </c>
      <c r="U61" s="263"/>
      <c r="V61" s="218"/>
      <c r="W61" s="218"/>
      <c r="X61" s="218"/>
      <c r="Y61" s="218"/>
      <c r="Z61" s="218"/>
    </row>
    <row r="62" spans="2:26" s="216" customFormat="1" x14ac:dyDescent="0.25">
      <c r="B62" s="262">
        <v>57</v>
      </c>
      <c r="C62" s="346">
        <v>45353</v>
      </c>
      <c r="D62" s="217" t="s">
        <v>91</v>
      </c>
      <c r="E62" s="218" t="s">
        <v>92</v>
      </c>
      <c r="F62" s="218" t="s">
        <v>1</v>
      </c>
      <c r="G62" s="218" t="s">
        <v>213</v>
      </c>
      <c r="H62" s="218">
        <v>6.65</v>
      </c>
      <c r="I62" s="218"/>
      <c r="J62" s="218"/>
      <c r="K62" s="218"/>
      <c r="L62" s="218"/>
      <c r="M62" s="218"/>
      <c r="N62" s="218"/>
      <c r="O62" s="218"/>
      <c r="P62" s="218"/>
      <c r="Q62" s="240">
        <v>0</v>
      </c>
      <c r="R62" s="240">
        <v>0</v>
      </c>
      <c r="S62" s="240">
        <v>0</v>
      </c>
      <c r="T62" s="272">
        <v>0</v>
      </c>
      <c r="U62" s="263"/>
      <c r="V62" s="218" t="s">
        <v>261</v>
      </c>
      <c r="W62" s="218" t="s">
        <v>161</v>
      </c>
      <c r="X62" s="218" t="s">
        <v>65</v>
      </c>
      <c r="Y62" s="218" t="s">
        <v>161</v>
      </c>
      <c r="Z62" s="218">
        <v>30.5</v>
      </c>
    </row>
    <row r="63" spans="2:26" s="216" customFormat="1" x14ac:dyDescent="0.25">
      <c r="B63" s="262">
        <v>58</v>
      </c>
      <c r="C63" s="346">
        <v>45353</v>
      </c>
      <c r="D63" s="217" t="s">
        <v>117</v>
      </c>
      <c r="E63" s="218" t="s">
        <v>92</v>
      </c>
      <c r="F63" s="218" t="s">
        <v>1</v>
      </c>
      <c r="G63" s="218" t="s">
        <v>213</v>
      </c>
      <c r="H63" s="218">
        <v>6.65</v>
      </c>
      <c r="I63" s="218"/>
      <c r="J63" s="218"/>
      <c r="K63" s="218"/>
      <c r="L63" s="218"/>
      <c r="M63" s="218"/>
      <c r="N63" s="218"/>
      <c r="O63" s="218"/>
      <c r="P63" s="218"/>
      <c r="Q63" s="240">
        <v>0</v>
      </c>
      <c r="R63" s="240">
        <v>0</v>
      </c>
      <c r="S63" s="240">
        <v>0</v>
      </c>
      <c r="T63" s="272">
        <v>0</v>
      </c>
      <c r="U63" s="263"/>
      <c r="V63" s="218"/>
      <c r="W63" s="218"/>
      <c r="X63" s="218"/>
      <c r="Y63" s="218"/>
      <c r="Z63" s="218"/>
    </row>
    <row r="64" spans="2:26" s="216" customFormat="1" x14ac:dyDescent="0.25">
      <c r="B64" s="262">
        <v>59</v>
      </c>
      <c r="C64" s="346">
        <v>45353</v>
      </c>
      <c r="D64" s="217" t="s">
        <v>96</v>
      </c>
      <c r="E64" s="218" t="s">
        <v>161</v>
      </c>
      <c r="F64" s="218" t="s">
        <v>1</v>
      </c>
      <c r="G64" s="218" t="s">
        <v>161</v>
      </c>
      <c r="H64" s="218">
        <v>11.8</v>
      </c>
      <c r="I64" s="218"/>
      <c r="J64" s="218"/>
      <c r="K64" s="218"/>
      <c r="L64" s="218"/>
      <c r="M64" s="218"/>
      <c r="N64" s="218"/>
      <c r="O64" s="218"/>
      <c r="P64" s="218"/>
      <c r="Q64" s="240">
        <v>0</v>
      </c>
      <c r="R64" s="240">
        <v>0</v>
      </c>
      <c r="S64" s="240">
        <v>0</v>
      </c>
      <c r="T64" s="272">
        <v>0</v>
      </c>
      <c r="U64" s="263"/>
      <c r="V64" s="218" t="s">
        <v>308</v>
      </c>
      <c r="W64" s="218" t="s">
        <v>183</v>
      </c>
      <c r="X64" s="218" t="s">
        <v>309</v>
      </c>
      <c r="Y64" s="218" t="s">
        <v>183</v>
      </c>
      <c r="Z64" s="218">
        <v>7</v>
      </c>
    </row>
    <row r="65" spans="2:27" s="216" customFormat="1" x14ac:dyDescent="0.25">
      <c r="B65" s="262">
        <v>60</v>
      </c>
      <c r="C65" s="346">
        <v>45353</v>
      </c>
      <c r="D65" s="217" t="s">
        <v>130</v>
      </c>
      <c r="E65" s="218" t="s">
        <v>161</v>
      </c>
      <c r="F65" s="218" t="s">
        <v>1</v>
      </c>
      <c r="G65" s="218" t="s">
        <v>161</v>
      </c>
      <c r="H65" s="218">
        <v>11.8</v>
      </c>
      <c r="I65" s="218"/>
      <c r="J65" s="218"/>
      <c r="K65" s="218"/>
      <c r="L65" s="218"/>
      <c r="M65" s="218"/>
      <c r="N65" s="218"/>
      <c r="O65" s="218"/>
      <c r="P65" s="218"/>
      <c r="Q65" s="240">
        <v>0</v>
      </c>
      <c r="R65" s="240">
        <v>0</v>
      </c>
      <c r="S65" s="240">
        <v>0</v>
      </c>
      <c r="T65" s="272">
        <v>0</v>
      </c>
      <c r="U65" s="263"/>
      <c r="V65" s="218"/>
      <c r="W65" s="218"/>
      <c r="X65" s="218"/>
      <c r="Y65" s="218"/>
      <c r="Z65" s="218"/>
    </row>
    <row r="66" spans="2:27" s="216" customFormat="1" x14ac:dyDescent="0.25">
      <c r="B66" s="262">
        <v>61</v>
      </c>
      <c r="C66" s="346">
        <v>45354</v>
      </c>
      <c r="D66" s="217" t="s">
        <v>94</v>
      </c>
      <c r="E66" s="218" t="s">
        <v>92</v>
      </c>
      <c r="F66" s="218" t="s">
        <v>1</v>
      </c>
      <c r="G66" s="218" t="s">
        <v>213</v>
      </c>
      <c r="H66" s="218">
        <v>6.65</v>
      </c>
      <c r="I66" s="218"/>
      <c r="J66" s="218"/>
      <c r="K66" s="218"/>
      <c r="L66" s="218"/>
      <c r="M66" s="218"/>
      <c r="N66" s="218"/>
      <c r="O66" s="218"/>
      <c r="P66" s="218"/>
      <c r="Q66" s="240">
        <v>0</v>
      </c>
      <c r="R66" s="240">
        <v>0</v>
      </c>
      <c r="S66" s="240">
        <v>0</v>
      </c>
      <c r="T66" s="272">
        <v>0</v>
      </c>
      <c r="U66" s="263"/>
    </row>
    <row r="67" spans="2:27" s="216" customFormat="1" x14ac:dyDescent="0.25">
      <c r="B67" s="262">
        <v>62</v>
      </c>
      <c r="C67" s="346">
        <v>45354</v>
      </c>
      <c r="D67" s="217" t="s">
        <v>91</v>
      </c>
      <c r="E67" s="218" t="s">
        <v>92</v>
      </c>
      <c r="F67" s="218" t="s">
        <v>1</v>
      </c>
      <c r="G67" s="218" t="s">
        <v>213</v>
      </c>
      <c r="H67" s="218">
        <v>6.65</v>
      </c>
      <c r="I67" s="218"/>
      <c r="J67" s="218"/>
      <c r="K67" s="218"/>
      <c r="L67" s="218"/>
      <c r="M67" s="218"/>
      <c r="N67" s="218"/>
      <c r="O67" s="218"/>
      <c r="P67" s="218"/>
      <c r="Q67" s="240">
        <v>0</v>
      </c>
      <c r="R67" s="240">
        <v>0</v>
      </c>
      <c r="S67" s="240">
        <v>0</v>
      </c>
      <c r="T67" s="272">
        <v>0</v>
      </c>
      <c r="U67" s="263"/>
      <c r="V67" s="217" t="s">
        <v>387</v>
      </c>
      <c r="W67" s="218" t="s">
        <v>276</v>
      </c>
      <c r="X67" s="218" t="s">
        <v>389</v>
      </c>
      <c r="Y67" s="218" t="s">
        <v>214</v>
      </c>
      <c r="Z67" s="218">
        <v>4.1500000000000004</v>
      </c>
    </row>
    <row r="68" spans="2:27" s="216" customFormat="1" x14ac:dyDescent="0.25">
      <c r="B68" s="262">
        <v>63</v>
      </c>
      <c r="C68" s="346">
        <v>45354</v>
      </c>
      <c r="D68" s="217" t="s">
        <v>117</v>
      </c>
      <c r="E68" s="218" t="s">
        <v>92</v>
      </c>
      <c r="F68" s="218" t="s">
        <v>1</v>
      </c>
      <c r="G68" s="218" t="s">
        <v>213</v>
      </c>
      <c r="H68" s="218">
        <v>6.65</v>
      </c>
      <c r="I68" s="218"/>
      <c r="J68" s="218"/>
      <c r="K68" s="218"/>
      <c r="L68" s="218"/>
      <c r="M68" s="218"/>
      <c r="N68" s="218"/>
      <c r="O68" s="218"/>
      <c r="P68" s="218"/>
      <c r="Q68" s="240">
        <v>0</v>
      </c>
      <c r="R68" s="240">
        <v>0</v>
      </c>
      <c r="S68" s="240">
        <v>0</v>
      </c>
      <c r="T68" s="272">
        <v>0</v>
      </c>
      <c r="U68" s="263"/>
      <c r="V68" s="326" t="s">
        <v>388</v>
      </c>
      <c r="W68" s="218" t="s">
        <v>276</v>
      </c>
      <c r="X68" s="218" t="s">
        <v>389</v>
      </c>
      <c r="Y68" s="218" t="s">
        <v>214</v>
      </c>
      <c r="Z68" s="218">
        <v>4.1500000000000004</v>
      </c>
    </row>
    <row r="69" spans="2:27" s="216" customFormat="1" x14ac:dyDescent="0.25">
      <c r="B69" s="262">
        <v>64</v>
      </c>
      <c r="C69" s="346">
        <v>45354</v>
      </c>
      <c r="D69" s="217" t="s">
        <v>96</v>
      </c>
      <c r="E69" s="218" t="s">
        <v>161</v>
      </c>
      <c r="F69" s="218" t="s">
        <v>1</v>
      </c>
      <c r="G69" s="218" t="s">
        <v>161</v>
      </c>
      <c r="H69" s="218">
        <v>11.8</v>
      </c>
      <c r="I69" s="218"/>
      <c r="J69" s="218"/>
      <c r="K69" s="218"/>
      <c r="L69" s="218"/>
      <c r="M69" s="218"/>
      <c r="N69" s="218"/>
      <c r="O69" s="218"/>
      <c r="P69" s="218"/>
      <c r="Q69" s="240">
        <v>0</v>
      </c>
      <c r="R69" s="240">
        <v>0</v>
      </c>
      <c r="S69" s="240">
        <v>0</v>
      </c>
      <c r="T69" s="272">
        <v>0</v>
      </c>
      <c r="U69" s="263"/>
      <c r="V69" s="217" t="s">
        <v>505</v>
      </c>
      <c r="W69" s="218" t="s">
        <v>276</v>
      </c>
      <c r="X69" s="218" t="s">
        <v>389</v>
      </c>
      <c r="Y69" s="218" t="s">
        <v>214</v>
      </c>
      <c r="Z69" s="218">
        <v>4.1500000000000004</v>
      </c>
    </row>
    <row r="70" spans="2:27" s="216" customFormat="1" x14ac:dyDescent="0.25">
      <c r="B70" s="262">
        <v>65</v>
      </c>
      <c r="C70" s="346">
        <v>45354</v>
      </c>
      <c r="D70" s="217" t="s">
        <v>130</v>
      </c>
      <c r="E70" s="218" t="s">
        <v>161</v>
      </c>
      <c r="F70" s="218" t="s">
        <v>1</v>
      </c>
      <c r="G70" s="218" t="s">
        <v>161</v>
      </c>
      <c r="H70" s="218">
        <v>11.8</v>
      </c>
      <c r="I70" s="218"/>
      <c r="J70" s="218"/>
      <c r="K70" s="218"/>
      <c r="L70" s="218"/>
      <c r="M70" s="218"/>
      <c r="N70" s="218"/>
      <c r="O70" s="218"/>
      <c r="P70" s="218"/>
      <c r="Q70" s="240">
        <v>0</v>
      </c>
      <c r="R70" s="240">
        <v>0</v>
      </c>
      <c r="S70" s="240">
        <v>0</v>
      </c>
      <c r="T70" s="272">
        <v>0</v>
      </c>
      <c r="U70" s="263"/>
      <c r="V70" s="218" t="s">
        <v>436</v>
      </c>
      <c r="W70" s="218" t="s">
        <v>161</v>
      </c>
      <c r="X70" s="218" t="s">
        <v>389</v>
      </c>
      <c r="Y70" s="218" t="s">
        <v>161</v>
      </c>
      <c r="Z70" s="218">
        <v>10</v>
      </c>
    </row>
    <row r="71" spans="2:27" s="216" customFormat="1" x14ac:dyDescent="0.25">
      <c r="B71" s="262">
        <v>66</v>
      </c>
      <c r="C71" s="346">
        <v>45355</v>
      </c>
      <c r="D71" s="217" t="s">
        <v>94</v>
      </c>
      <c r="E71" s="218" t="s">
        <v>92</v>
      </c>
      <c r="F71" s="218" t="s">
        <v>1</v>
      </c>
      <c r="G71" s="218" t="s">
        <v>213</v>
      </c>
      <c r="H71" s="218">
        <v>6.65</v>
      </c>
      <c r="I71" s="218"/>
      <c r="J71" s="218"/>
      <c r="K71" s="218"/>
      <c r="L71" s="218"/>
      <c r="M71" s="218"/>
      <c r="N71" s="218"/>
      <c r="O71" s="218"/>
      <c r="P71" s="218"/>
      <c r="Q71" s="240">
        <v>0</v>
      </c>
      <c r="R71" s="240">
        <v>0</v>
      </c>
      <c r="S71" s="240">
        <v>0</v>
      </c>
      <c r="T71" s="272">
        <v>0</v>
      </c>
      <c r="U71" s="263"/>
    </row>
    <row r="72" spans="2:27" s="216" customFormat="1" x14ac:dyDescent="0.25">
      <c r="B72" s="262">
        <v>67</v>
      </c>
      <c r="C72" s="346">
        <v>45355</v>
      </c>
      <c r="D72" s="217" t="s">
        <v>91</v>
      </c>
      <c r="E72" s="218" t="s">
        <v>92</v>
      </c>
      <c r="F72" s="218" t="s">
        <v>1</v>
      </c>
      <c r="G72" s="218" t="s">
        <v>213</v>
      </c>
      <c r="H72" s="218">
        <v>6.65</v>
      </c>
      <c r="I72" s="218"/>
      <c r="J72" s="218"/>
      <c r="K72" s="218"/>
      <c r="L72" s="218"/>
      <c r="M72" s="218"/>
      <c r="N72" s="218"/>
      <c r="O72" s="218"/>
      <c r="P72" s="218"/>
      <c r="Q72" s="240">
        <v>0</v>
      </c>
      <c r="R72" s="240">
        <v>0</v>
      </c>
      <c r="S72" s="240">
        <v>0</v>
      </c>
      <c r="T72" s="272">
        <v>0</v>
      </c>
      <c r="U72" s="263"/>
    </row>
    <row r="73" spans="2:27" s="216" customFormat="1" x14ac:dyDescent="0.25">
      <c r="B73" s="262">
        <v>68</v>
      </c>
      <c r="C73" s="346">
        <v>45355</v>
      </c>
      <c r="D73" s="217" t="s">
        <v>117</v>
      </c>
      <c r="E73" s="218" t="s">
        <v>92</v>
      </c>
      <c r="F73" s="218" t="s">
        <v>1</v>
      </c>
      <c r="G73" s="218" t="s">
        <v>213</v>
      </c>
      <c r="H73" s="218">
        <v>6.65</v>
      </c>
      <c r="I73" s="218"/>
      <c r="J73" s="218"/>
      <c r="K73" s="218"/>
      <c r="L73" s="218"/>
      <c r="M73" s="218"/>
      <c r="N73" s="218"/>
      <c r="O73" s="218"/>
      <c r="P73" s="218"/>
      <c r="Q73" s="240">
        <v>0</v>
      </c>
      <c r="R73" s="240">
        <v>0</v>
      </c>
      <c r="S73" s="240">
        <v>0</v>
      </c>
      <c r="T73" s="272">
        <v>0</v>
      </c>
      <c r="U73" s="263"/>
      <c r="V73" s="218" t="s">
        <v>487</v>
      </c>
      <c r="W73" s="218" t="s">
        <v>92</v>
      </c>
      <c r="X73" s="218" t="s">
        <v>481</v>
      </c>
      <c r="Y73" s="218" t="s">
        <v>214</v>
      </c>
      <c r="Z73" s="218">
        <v>4.2</v>
      </c>
    </row>
    <row r="74" spans="2:27" s="216" customFormat="1" x14ac:dyDescent="0.25">
      <c r="B74" s="262">
        <v>69</v>
      </c>
      <c r="C74" s="346">
        <v>45355</v>
      </c>
      <c r="D74" s="217" t="s">
        <v>96</v>
      </c>
      <c r="E74" s="218" t="s">
        <v>161</v>
      </c>
      <c r="F74" s="218" t="s">
        <v>1</v>
      </c>
      <c r="G74" s="218" t="s">
        <v>161</v>
      </c>
      <c r="H74" s="218">
        <v>11.8</v>
      </c>
      <c r="I74" s="218"/>
      <c r="J74" s="218"/>
      <c r="K74" s="218"/>
      <c r="L74" s="218"/>
      <c r="M74" s="218"/>
      <c r="N74" s="218"/>
      <c r="O74" s="218"/>
      <c r="P74" s="218"/>
      <c r="Q74" s="240">
        <v>0</v>
      </c>
      <c r="R74" s="240">
        <v>0</v>
      </c>
      <c r="S74" s="240">
        <v>0</v>
      </c>
      <c r="T74" s="272">
        <v>0</v>
      </c>
      <c r="U74" s="263"/>
      <c r="V74" s="218" t="s">
        <v>488</v>
      </c>
      <c r="W74" s="218" t="s">
        <v>92</v>
      </c>
      <c r="X74" s="218" t="s">
        <v>481</v>
      </c>
      <c r="Y74" s="218" t="s">
        <v>214</v>
      </c>
      <c r="Z74" s="458">
        <v>4.2</v>
      </c>
    </row>
    <row r="75" spans="2:27" s="216" customFormat="1" x14ac:dyDescent="0.25">
      <c r="B75" s="262">
        <v>70</v>
      </c>
      <c r="C75" s="346">
        <v>45355</v>
      </c>
      <c r="D75" s="217" t="s">
        <v>130</v>
      </c>
      <c r="E75" s="218" t="s">
        <v>161</v>
      </c>
      <c r="F75" s="218" t="s">
        <v>1</v>
      </c>
      <c r="G75" s="218" t="s">
        <v>161</v>
      </c>
      <c r="H75" s="218">
        <v>11.8</v>
      </c>
      <c r="I75" s="218"/>
      <c r="J75" s="218"/>
      <c r="K75" s="218"/>
      <c r="L75" s="218"/>
      <c r="M75" s="218"/>
      <c r="N75" s="218"/>
      <c r="O75" s="218"/>
      <c r="P75" s="218"/>
      <c r="Q75" s="240">
        <v>0</v>
      </c>
      <c r="R75" s="240">
        <v>0</v>
      </c>
      <c r="S75" s="240">
        <v>0</v>
      </c>
      <c r="T75" s="272">
        <v>0</v>
      </c>
      <c r="U75" s="263"/>
      <c r="V75" s="218" t="s">
        <v>489</v>
      </c>
      <c r="W75" s="218" t="s">
        <v>92</v>
      </c>
      <c r="X75" s="218" t="s">
        <v>481</v>
      </c>
      <c r="Y75" s="218" t="s">
        <v>214</v>
      </c>
      <c r="Z75" s="458">
        <v>4.2</v>
      </c>
    </row>
    <row r="76" spans="2:27" s="216" customFormat="1" x14ac:dyDescent="0.25">
      <c r="B76" s="262">
        <v>71</v>
      </c>
      <c r="C76" s="346">
        <v>45356</v>
      </c>
      <c r="D76" s="217" t="s">
        <v>94</v>
      </c>
      <c r="E76" s="218" t="s">
        <v>92</v>
      </c>
      <c r="F76" s="218" t="s">
        <v>1</v>
      </c>
      <c r="G76" s="218" t="s">
        <v>213</v>
      </c>
      <c r="H76" s="218">
        <v>6.65</v>
      </c>
      <c r="I76" s="218"/>
      <c r="J76" s="218"/>
      <c r="K76" s="218"/>
      <c r="L76" s="218"/>
      <c r="M76" s="218"/>
      <c r="N76" s="218"/>
      <c r="O76" s="218"/>
      <c r="P76" s="218"/>
      <c r="Q76" s="240">
        <v>0</v>
      </c>
      <c r="R76" s="240">
        <v>0</v>
      </c>
      <c r="S76" s="240">
        <v>0</v>
      </c>
      <c r="T76" s="272">
        <v>0</v>
      </c>
      <c r="U76" s="263"/>
      <c r="V76" s="218" t="s">
        <v>490</v>
      </c>
      <c r="W76" s="218" t="s">
        <v>92</v>
      </c>
      <c r="X76" s="218" t="s">
        <v>481</v>
      </c>
      <c r="Y76" s="218" t="s">
        <v>214</v>
      </c>
      <c r="Z76" s="458">
        <v>4.2</v>
      </c>
    </row>
    <row r="77" spans="2:27" s="216" customFormat="1" x14ac:dyDescent="0.25">
      <c r="B77" s="262">
        <v>72</v>
      </c>
      <c r="C77" s="346">
        <v>45356</v>
      </c>
      <c r="D77" s="217" t="s">
        <v>91</v>
      </c>
      <c r="E77" s="218" t="s">
        <v>92</v>
      </c>
      <c r="F77" s="218" t="s">
        <v>1</v>
      </c>
      <c r="G77" s="218" t="s">
        <v>213</v>
      </c>
      <c r="H77" s="218">
        <v>6.65</v>
      </c>
      <c r="I77" s="218"/>
      <c r="J77" s="218"/>
      <c r="K77" s="218"/>
      <c r="L77" s="218"/>
      <c r="M77" s="218"/>
      <c r="N77" s="218"/>
      <c r="O77" s="218"/>
      <c r="P77" s="218"/>
      <c r="Q77" s="240">
        <v>0</v>
      </c>
      <c r="R77" s="240">
        <v>0</v>
      </c>
      <c r="S77" s="240">
        <v>0</v>
      </c>
      <c r="T77" s="272">
        <v>0</v>
      </c>
      <c r="U77" s="263"/>
      <c r="V77" s="218" t="s">
        <v>491</v>
      </c>
      <c r="W77" s="218" t="s">
        <v>104</v>
      </c>
      <c r="X77" s="218" t="s">
        <v>481</v>
      </c>
      <c r="Y77" s="218"/>
      <c r="Z77" s="218"/>
    </row>
    <row r="78" spans="2:27" s="216" customFormat="1" x14ac:dyDescent="0.25">
      <c r="B78" s="262">
        <v>73</v>
      </c>
      <c r="C78" s="346">
        <v>45356</v>
      </c>
      <c r="D78" s="217" t="s">
        <v>117</v>
      </c>
      <c r="E78" s="218" t="s">
        <v>92</v>
      </c>
      <c r="F78" s="218" t="s">
        <v>1</v>
      </c>
      <c r="G78" s="218" t="s">
        <v>213</v>
      </c>
      <c r="H78" s="218">
        <v>6.65</v>
      </c>
      <c r="I78" s="218"/>
      <c r="J78" s="218"/>
      <c r="K78" s="218"/>
      <c r="L78" s="218"/>
      <c r="M78" s="218"/>
      <c r="N78" s="218"/>
      <c r="O78" s="218"/>
      <c r="P78" s="218"/>
      <c r="Q78" s="240">
        <v>0</v>
      </c>
      <c r="R78" s="240">
        <v>0</v>
      </c>
      <c r="S78" s="240">
        <v>0</v>
      </c>
      <c r="T78" s="272">
        <v>0</v>
      </c>
      <c r="U78" s="263"/>
    </row>
    <row r="79" spans="2:27" s="216" customFormat="1" x14ac:dyDescent="0.25">
      <c r="B79" s="262">
        <v>74</v>
      </c>
      <c r="C79" s="346">
        <v>45356</v>
      </c>
      <c r="D79" s="217" t="s">
        <v>96</v>
      </c>
      <c r="E79" s="218" t="s">
        <v>161</v>
      </c>
      <c r="F79" s="218" t="s">
        <v>1</v>
      </c>
      <c r="G79" s="218" t="s">
        <v>161</v>
      </c>
      <c r="H79" s="218">
        <v>11.8</v>
      </c>
      <c r="I79" s="218"/>
      <c r="J79" s="218"/>
      <c r="K79" s="218"/>
      <c r="L79" s="218"/>
      <c r="M79" s="218"/>
      <c r="N79" s="218"/>
      <c r="O79" s="218"/>
      <c r="P79" s="218"/>
      <c r="Q79" s="240">
        <v>0</v>
      </c>
      <c r="R79" s="240">
        <v>0</v>
      </c>
      <c r="S79" s="240">
        <v>0</v>
      </c>
      <c r="T79" s="272">
        <v>0</v>
      </c>
      <c r="U79" s="263"/>
      <c r="V79" s="458" t="s">
        <v>524</v>
      </c>
      <c r="W79" s="458" t="s">
        <v>92</v>
      </c>
      <c r="X79" s="458" t="s">
        <v>521</v>
      </c>
      <c r="Y79" s="458" t="s">
        <v>214</v>
      </c>
      <c r="Z79" s="458">
        <v>4.1500000000000004</v>
      </c>
    </row>
    <row r="80" spans="2:27" s="216" customFormat="1" x14ac:dyDescent="0.25">
      <c r="B80" s="262">
        <v>75</v>
      </c>
      <c r="C80" s="346">
        <v>45356</v>
      </c>
      <c r="D80" s="217" t="s">
        <v>130</v>
      </c>
      <c r="E80" s="218" t="s">
        <v>161</v>
      </c>
      <c r="F80" s="218" t="s">
        <v>1</v>
      </c>
      <c r="G80" s="218" t="s">
        <v>161</v>
      </c>
      <c r="H80" s="218">
        <v>11.8</v>
      </c>
      <c r="I80" s="218"/>
      <c r="J80" s="218"/>
      <c r="K80" s="218"/>
      <c r="L80" s="218"/>
      <c r="M80" s="218"/>
      <c r="N80" s="218"/>
      <c r="O80" s="218"/>
      <c r="P80" s="218"/>
      <c r="Q80" s="240">
        <v>0</v>
      </c>
      <c r="R80" s="240">
        <v>0</v>
      </c>
      <c r="S80" s="240">
        <v>0</v>
      </c>
      <c r="T80" s="272">
        <v>0</v>
      </c>
      <c r="U80" s="263"/>
      <c r="V80" s="458" t="s">
        <v>522</v>
      </c>
      <c r="W80" s="458" t="s">
        <v>132</v>
      </c>
      <c r="X80" s="458" t="s">
        <v>132</v>
      </c>
      <c r="Y80" s="458" t="s">
        <v>311</v>
      </c>
      <c r="Z80" s="458">
        <v>1</v>
      </c>
      <c r="AA80" s="216" t="s">
        <v>310</v>
      </c>
    </row>
    <row r="81" spans="2:27" s="216" customFormat="1" x14ac:dyDescent="0.25">
      <c r="B81" s="262">
        <v>76</v>
      </c>
      <c r="C81" s="346">
        <v>45357</v>
      </c>
      <c r="D81" s="217" t="s">
        <v>94</v>
      </c>
      <c r="E81" s="218" t="s">
        <v>92</v>
      </c>
      <c r="F81" s="218" t="s">
        <v>1</v>
      </c>
      <c r="G81" s="218" t="s">
        <v>213</v>
      </c>
      <c r="H81" s="218">
        <v>6.65</v>
      </c>
      <c r="I81" s="218"/>
      <c r="J81" s="218"/>
      <c r="K81" s="218"/>
      <c r="L81" s="218"/>
      <c r="M81" s="218"/>
      <c r="N81" s="218"/>
      <c r="O81" s="218"/>
      <c r="P81" s="218"/>
      <c r="Q81" s="240">
        <v>0</v>
      </c>
      <c r="R81" s="240">
        <v>0</v>
      </c>
      <c r="S81" s="240">
        <v>0</v>
      </c>
      <c r="T81" s="272">
        <v>0</v>
      </c>
      <c r="U81" s="263"/>
      <c r="V81" s="261" t="s">
        <v>545</v>
      </c>
      <c r="W81" s="458" t="s">
        <v>132</v>
      </c>
      <c r="X81" s="458" t="s">
        <v>132</v>
      </c>
      <c r="Y81" s="458" t="s">
        <v>11</v>
      </c>
      <c r="Z81" s="458">
        <v>1</v>
      </c>
      <c r="AA81" s="547" t="s">
        <v>11</v>
      </c>
    </row>
    <row r="82" spans="2:27" s="216" customFormat="1" x14ac:dyDescent="0.25">
      <c r="B82" s="262">
        <v>77</v>
      </c>
      <c r="C82" s="346">
        <v>45357</v>
      </c>
      <c r="D82" s="217" t="s">
        <v>91</v>
      </c>
      <c r="E82" s="218" t="s">
        <v>92</v>
      </c>
      <c r="F82" s="218" t="s">
        <v>1</v>
      </c>
      <c r="G82" s="218" t="s">
        <v>213</v>
      </c>
      <c r="H82" s="218">
        <v>6.65</v>
      </c>
      <c r="I82" s="218"/>
      <c r="J82" s="218"/>
      <c r="K82" s="218"/>
      <c r="L82" s="218"/>
      <c r="M82" s="218"/>
      <c r="N82" s="218"/>
      <c r="O82" s="218"/>
      <c r="P82" s="218"/>
      <c r="Q82" s="240">
        <v>0</v>
      </c>
      <c r="R82" s="240">
        <v>0</v>
      </c>
      <c r="S82" s="240">
        <v>0</v>
      </c>
      <c r="T82" s="272">
        <v>0</v>
      </c>
      <c r="U82" s="263"/>
    </row>
    <row r="83" spans="2:27" s="216" customFormat="1" x14ac:dyDescent="0.25">
      <c r="B83" s="262">
        <v>78</v>
      </c>
      <c r="C83" s="346">
        <v>45357</v>
      </c>
      <c r="D83" s="217" t="s">
        <v>117</v>
      </c>
      <c r="E83" s="218" t="s">
        <v>92</v>
      </c>
      <c r="F83" s="218" t="s">
        <v>1</v>
      </c>
      <c r="G83" s="218" t="s">
        <v>213</v>
      </c>
      <c r="H83" s="218">
        <v>6.65</v>
      </c>
      <c r="I83" s="218"/>
      <c r="J83" s="218"/>
      <c r="K83" s="218"/>
      <c r="L83" s="218"/>
      <c r="M83" s="218"/>
      <c r="N83" s="218"/>
      <c r="O83" s="218"/>
      <c r="P83" s="218"/>
      <c r="Q83" s="240">
        <v>0</v>
      </c>
      <c r="R83" s="240">
        <v>0</v>
      </c>
      <c r="S83" s="240">
        <v>0</v>
      </c>
      <c r="T83" s="272">
        <v>0</v>
      </c>
      <c r="U83" s="263"/>
    </row>
    <row r="84" spans="2:27" s="216" customFormat="1" x14ac:dyDescent="0.25">
      <c r="B84" s="262">
        <v>79</v>
      </c>
      <c r="C84" s="346">
        <v>45357</v>
      </c>
      <c r="D84" s="217" t="s">
        <v>96</v>
      </c>
      <c r="E84" s="218" t="s">
        <v>161</v>
      </c>
      <c r="F84" s="218" t="s">
        <v>1</v>
      </c>
      <c r="G84" s="218" t="s">
        <v>161</v>
      </c>
      <c r="H84" s="218">
        <v>11.8</v>
      </c>
      <c r="I84" s="218"/>
      <c r="J84" s="218"/>
      <c r="K84" s="218"/>
      <c r="L84" s="218"/>
      <c r="M84" s="218"/>
      <c r="N84" s="218"/>
      <c r="O84" s="218"/>
      <c r="P84" s="218"/>
      <c r="Q84" s="240">
        <v>0</v>
      </c>
      <c r="R84" s="240">
        <v>0</v>
      </c>
      <c r="S84" s="240">
        <v>0</v>
      </c>
      <c r="T84" s="272">
        <v>0</v>
      </c>
      <c r="U84" s="263"/>
    </row>
    <row r="85" spans="2:27" s="216" customFormat="1" x14ac:dyDescent="0.25">
      <c r="B85" s="262">
        <v>80</v>
      </c>
      <c r="C85" s="346">
        <v>45357</v>
      </c>
      <c r="D85" s="217" t="s">
        <v>130</v>
      </c>
      <c r="E85" s="218" t="s">
        <v>161</v>
      </c>
      <c r="F85" s="218" t="s">
        <v>1</v>
      </c>
      <c r="G85" s="218" t="s">
        <v>161</v>
      </c>
      <c r="H85" s="218">
        <v>11.8</v>
      </c>
      <c r="I85" s="218"/>
      <c r="J85" s="218"/>
      <c r="K85" s="218"/>
      <c r="L85" s="218"/>
      <c r="M85" s="218"/>
      <c r="N85" s="218"/>
      <c r="O85" s="218"/>
      <c r="P85" s="218"/>
      <c r="Q85" s="240">
        <v>0</v>
      </c>
      <c r="R85" s="240">
        <v>0</v>
      </c>
      <c r="S85" s="240">
        <v>0</v>
      </c>
      <c r="T85" s="272">
        <v>0</v>
      </c>
      <c r="U85" s="263"/>
    </row>
    <row r="86" spans="2:27" s="216" customFormat="1" x14ac:dyDescent="0.25">
      <c r="B86" s="262">
        <v>81</v>
      </c>
      <c r="C86" s="346">
        <v>45358</v>
      </c>
      <c r="D86" s="217" t="s">
        <v>94</v>
      </c>
      <c r="E86" s="218" t="s">
        <v>92</v>
      </c>
      <c r="F86" s="218" t="s">
        <v>1</v>
      </c>
      <c r="G86" s="218" t="s">
        <v>213</v>
      </c>
      <c r="H86" s="218">
        <v>6.65</v>
      </c>
      <c r="I86" s="218"/>
      <c r="J86" s="218"/>
      <c r="K86" s="218"/>
      <c r="L86" s="218"/>
      <c r="M86" s="218"/>
      <c r="N86" s="218"/>
      <c r="O86" s="218"/>
      <c r="P86" s="218"/>
      <c r="Q86" s="240">
        <v>0</v>
      </c>
      <c r="R86" s="240">
        <v>0</v>
      </c>
      <c r="S86" s="240">
        <v>0</v>
      </c>
      <c r="T86" s="272">
        <v>0</v>
      </c>
      <c r="U86" s="263"/>
    </row>
    <row r="87" spans="2:27" s="216" customFormat="1" x14ac:dyDescent="0.25">
      <c r="B87" s="262">
        <v>82</v>
      </c>
      <c r="C87" s="346">
        <v>45358</v>
      </c>
      <c r="D87" s="217" t="s">
        <v>91</v>
      </c>
      <c r="E87" s="218" t="s">
        <v>92</v>
      </c>
      <c r="F87" s="218" t="s">
        <v>1</v>
      </c>
      <c r="G87" s="218" t="s">
        <v>213</v>
      </c>
      <c r="H87" s="218">
        <v>6.65</v>
      </c>
      <c r="I87" s="218"/>
      <c r="J87" s="218"/>
      <c r="K87" s="218"/>
      <c r="L87" s="218"/>
      <c r="M87" s="218"/>
      <c r="N87" s="218"/>
      <c r="O87" s="218"/>
      <c r="P87" s="218"/>
      <c r="Q87" s="240">
        <v>0</v>
      </c>
      <c r="R87" s="240">
        <v>0</v>
      </c>
      <c r="S87" s="240">
        <v>0</v>
      </c>
      <c r="T87" s="272">
        <v>0</v>
      </c>
      <c r="U87" s="263"/>
    </row>
    <row r="88" spans="2:27" s="216" customFormat="1" x14ac:dyDescent="0.25">
      <c r="B88" s="262">
        <v>83</v>
      </c>
      <c r="C88" s="346">
        <v>45358</v>
      </c>
      <c r="D88" s="217" t="s">
        <v>117</v>
      </c>
      <c r="E88" s="218" t="s">
        <v>92</v>
      </c>
      <c r="F88" s="218" t="s">
        <v>1</v>
      </c>
      <c r="G88" s="218" t="s">
        <v>213</v>
      </c>
      <c r="H88" s="218">
        <v>6.65</v>
      </c>
      <c r="I88" s="218"/>
      <c r="J88" s="218"/>
      <c r="K88" s="218"/>
      <c r="L88" s="218"/>
      <c r="M88" s="218"/>
      <c r="N88" s="218"/>
      <c r="O88" s="218"/>
      <c r="P88" s="218"/>
      <c r="Q88" s="240">
        <v>0</v>
      </c>
      <c r="R88" s="240">
        <v>0</v>
      </c>
      <c r="S88" s="240">
        <v>0</v>
      </c>
      <c r="T88" s="272">
        <v>0</v>
      </c>
      <c r="U88" s="263"/>
    </row>
    <row r="89" spans="2:27" s="216" customFormat="1" x14ac:dyDescent="0.25">
      <c r="B89" s="262">
        <v>84</v>
      </c>
      <c r="C89" s="346">
        <v>45358</v>
      </c>
      <c r="D89" s="217" t="s">
        <v>96</v>
      </c>
      <c r="E89" s="218" t="s">
        <v>161</v>
      </c>
      <c r="F89" s="218" t="s">
        <v>1</v>
      </c>
      <c r="G89" s="218" t="s">
        <v>161</v>
      </c>
      <c r="H89" s="218">
        <v>11.8</v>
      </c>
      <c r="I89" s="218"/>
      <c r="J89" s="218"/>
      <c r="K89" s="218"/>
      <c r="L89" s="218"/>
      <c r="M89" s="218"/>
      <c r="N89" s="218"/>
      <c r="O89" s="218"/>
      <c r="P89" s="218"/>
      <c r="Q89" s="240">
        <v>0</v>
      </c>
      <c r="R89" s="240">
        <v>0</v>
      </c>
      <c r="S89" s="240">
        <v>0</v>
      </c>
      <c r="T89" s="272">
        <v>0</v>
      </c>
      <c r="U89" s="263"/>
    </row>
    <row r="90" spans="2:27" s="216" customFormat="1" x14ac:dyDescent="0.25">
      <c r="B90" s="262">
        <v>85</v>
      </c>
      <c r="C90" s="346">
        <v>45358</v>
      </c>
      <c r="D90" s="217" t="s">
        <v>130</v>
      </c>
      <c r="E90" s="218" t="s">
        <v>161</v>
      </c>
      <c r="F90" s="218" t="s">
        <v>1</v>
      </c>
      <c r="G90" s="218" t="s">
        <v>161</v>
      </c>
      <c r="H90" s="218">
        <v>11.8</v>
      </c>
      <c r="I90" s="218"/>
      <c r="J90" s="218"/>
      <c r="K90" s="218"/>
      <c r="L90" s="218"/>
      <c r="M90" s="218"/>
      <c r="N90" s="218"/>
      <c r="O90" s="218"/>
      <c r="P90" s="218"/>
      <c r="Q90" s="240">
        <v>0</v>
      </c>
      <c r="R90" s="240">
        <v>0</v>
      </c>
      <c r="S90" s="240">
        <v>0</v>
      </c>
      <c r="T90" s="272">
        <v>0</v>
      </c>
      <c r="U90" s="263"/>
    </row>
    <row r="91" spans="2:27" s="216" customFormat="1" x14ac:dyDescent="0.25">
      <c r="B91" s="262">
        <v>86</v>
      </c>
      <c r="C91" s="346">
        <v>45359</v>
      </c>
      <c r="D91" s="217" t="s">
        <v>94</v>
      </c>
      <c r="E91" s="218" t="s">
        <v>92</v>
      </c>
      <c r="F91" s="218" t="s">
        <v>1</v>
      </c>
      <c r="G91" s="218" t="s">
        <v>213</v>
      </c>
      <c r="H91" s="218">
        <v>6.65</v>
      </c>
      <c r="I91" s="218"/>
      <c r="J91" s="218"/>
      <c r="K91" s="218"/>
      <c r="L91" s="218"/>
      <c r="M91" s="218"/>
      <c r="N91" s="218"/>
      <c r="O91" s="218"/>
      <c r="P91" s="218"/>
      <c r="Q91" s="240">
        <v>0</v>
      </c>
      <c r="R91" s="240">
        <v>0</v>
      </c>
      <c r="S91" s="240">
        <v>0</v>
      </c>
      <c r="T91" s="272">
        <v>0</v>
      </c>
      <c r="U91" s="263"/>
    </row>
    <row r="92" spans="2:27" s="216" customFormat="1" x14ac:dyDescent="0.25">
      <c r="B92" s="262">
        <v>87</v>
      </c>
      <c r="C92" s="346">
        <v>45359</v>
      </c>
      <c r="D92" s="217" t="s">
        <v>91</v>
      </c>
      <c r="E92" s="218" t="s">
        <v>92</v>
      </c>
      <c r="F92" s="218" t="s">
        <v>1</v>
      </c>
      <c r="G92" s="218" t="s">
        <v>213</v>
      </c>
      <c r="H92" s="218">
        <v>6.65</v>
      </c>
      <c r="I92" s="218"/>
      <c r="J92" s="218"/>
      <c r="K92" s="218"/>
      <c r="L92" s="218"/>
      <c r="M92" s="218"/>
      <c r="N92" s="218"/>
      <c r="O92" s="218"/>
      <c r="P92" s="218"/>
      <c r="Q92" s="240">
        <v>0</v>
      </c>
      <c r="R92" s="240">
        <v>0</v>
      </c>
      <c r="S92" s="240">
        <v>0</v>
      </c>
      <c r="T92" s="272">
        <v>0</v>
      </c>
      <c r="U92" s="263"/>
    </row>
    <row r="93" spans="2:27" s="216" customFormat="1" x14ac:dyDescent="0.25">
      <c r="B93" s="262">
        <v>88</v>
      </c>
      <c r="C93" s="346">
        <v>45359</v>
      </c>
      <c r="D93" s="217" t="s">
        <v>117</v>
      </c>
      <c r="E93" s="218" t="s">
        <v>92</v>
      </c>
      <c r="F93" s="218" t="s">
        <v>1</v>
      </c>
      <c r="G93" s="218" t="s">
        <v>213</v>
      </c>
      <c r="H93" s="218">
        <v>6.65</v>
      </c>
      <c r="I93" s="218"/>
      <c r="J93" s="218"/>
      <c r="K93" s="218"/>
      <c r="L93" s="218"/>
      <c r="M93" s="218"/>
      <c r="N93" s="218"/>
      <c r="O93" s="218"/>
      <c r="P93" s="218"/>
      <c r="Q93" s="240">
        <v>0</v>
      </c>
      <c r="R93" s="240">
        <v>0</v>
      </c>
      <c r="S93" s="240">
        <v>0</v>
      </c>
      <c r="T93" s="272">
        <v>0</v>
      </c>
      <c r="U93" s="263"/>
    </row>
    <row r="94" spans="2:27" s="216" customFormat="1" x14ac:dyDescent="0.25">
      <c r="B94" s="262">
        <v>89</v>
      </c>
      <c r="C94" s="346">
        <v>45359</v>
      </c>
      <c r="D94" s="217" t="s">
        <v>96</v>
      </c>
      <c r="E94" s="218" t="s">
        <v>161</v>
      </c>
      <c r="F94" s="218" t="s">
        <v>1</v>
      </c>
      <c r="G94" s="218" t="s">
        <v>161</v>
      </c>
      <c r="H94" s="218">
        <v>11.8</v>
      </c>
      <c r="I94" s="218"/>
      <c r="J94" s="218"/>
      <c r="K94" s="218"/>
      <c r="L94" s="218"/>
      <c r="M94" s="218"/>
      <c r="N94" s="218"/>
      <c r="O94" s="218"/>
      <c r="P94" s="218"/>
      <c r="Q94" s="240">
        <v>0</v>
      </c>
      <c r="R94" s="240">
        <v>0</v>
      </c>
      <c r="S94" s="240">
        <v>0</v>
      </c>
      <c r="T94" s="272">
        <v>0</v>
      </c>
      <c r="U94" s="263"/>
    </row>
    <row r="95" spans="2:27" s="216" customFormat="1" x14ac:dyDescent="0.25">
      <c r="B95" s="262">
        <v>90</v>
      </c>
      <c r="C95" s="346">
        <v>45359</v>
      </c>
      <c r="D95" s="217" t="s">
        <v>130</v>
      </c>
      <c r="E95" s="218" t="s">
        <v>161</v>
      </c>
      <c r="F95" s="218" t="s">
        <v>1</v>
      </c>
      <c r="G95" s="218" t="s">
        <v>161</v>
      </c>
      <c r="H95" s="218">
        <v>11.8</v>
      </c>
      <c r="I95" s="218"/>
      <c r="J95" s="218"/>
      <c r="K95" s="218"/>
      <c r="L95" s="218"/>
      <c r="M95" s="218"/>
      <c r="N95" s="218"/>
      <c r="O95" s="218"/>
      <c r="P95" s="218"/>
      <c r="Q95" s="240">
        <v>0</v>
      </c>
      <c r="R95" s="240">
        <v>0</v>
      </c>
      <c r="S95" s="240">
        <v>0</v>
      </c>
      <c r="T95" s="272">
        <v>0</v>
      </c>
      <c r="U95" s="263"/>
    </row>
    <row r="96" spans="2:27" s="216" customFormat="1" x14ac:dyDescent="0.25">
      <c r="B96" s="262">
        <v>91</v>
      </c>
      <c r="C96" s="346">
        <v>45360</v>
      </c>
      <c r="D96" s="217" t="s">
        <v>94</v>
      </c>
      <c r="E96" s="218" t="s">
        <v>92</v>
      </c>
      <c r="F96" s="218" t="s">
        <v>1</v>
      </c>
      <c r="G96" s="218" t="s">
        <v>213</v>
      </c>
      <c r="H96" s="218">
        <v>6.65</v>
      </c>
      <c r="I96" s="218"/>
      <c r="J96" s="218"/>
      <c r="K96" s="218"/>
      <c r="L96" s="218"/>
      <c r="M96" s="218"/>
      <c r="N96" s="218"/>
      <c r="O96" s="218"/>
      <c r="P96" s="218"/>
      <c r="Q96" s="240">
        <v>0</v>
      </c>
      <c r="R96" s="240">
        <v>0</v>
      </c>
      <c r="S96" s="240">
        <v>0</v>
      </c>
      <c r="T96" s="272">
        <v>0</v>
      </c>
      <c r="U96" s="263"/>
    </row>
    <row r="97" spans="2:21" s="216" customFormat="1" x14ac:dyDescent="0.25">
      <c r="B97" s="262">
        <v>92</v>
      </c>
      <c r="C97" s="346">
        <v>45360</v>
      </c>
      <c r="D97" s="217" t="s">
        <v>91</v>
      </c>
      <c r="E97" s="218" t="s">
        <v>92</v>
      </c>
      <c r="F97" s="218" t="s">
        <v>1</v>
      </c>
      <c r="G97" s="218" t="s">
        <v>213</v>
      </c>
      <c r="H97" s="218">
        <v>6.65</v>
      </c>
      <c r="I97" s="218"/>
      <c r="J97" s="218"/>
      <c r="K97" s="218"/>
      <c r="L97" s="218"/>
      <c r="M97" s="218"/>
      <c r="N97" s="218"/>
      <c r="O97" s="218"/>
      <c r="P97" s="218"/>
      <c r="Q97" s="240">
        <v>0</v>
      </c>
      <c r="R97" s="240">
        <v>0</v>
      </c>
      <c r="S97" s="240">
        <v>0</v>
      </c>
      <c r="T97" s="272">
        <v>0</v>
      </c>
      <c r="U97" s="263"/>
    </row>
    <row r="98" spans="2:21" s="216" customFormat="1" x14ac:dyDescent="0.25">
      <c r="B98" s="262">
        <v>93</v>
      </c>
      <c r="C98" s="346">
        <v>45360</v>
      </c>
      <c r="D98" s="217" t="s">
        <v>117</v>
      </c>
      <c r="E98" s="218" t="s">
        <v>92</v>
      </c>
      <c r="F98" s="218" t="s">
        <v>1</v>
      </c>
      <c r="G98" s="218" t="s">
        <v>213</v>
      </c>
      <c r="H98" s="218">
        <v>6.65</v>
      </c>
      <c r="I98" s="218"/>
      <c r="J98" s="218"/>
      <c r="K98" s="218"/>
      <c r="L98" s="218"/>
      <c r="M98" s="218"/>
      <c r="N98" s="218"/>
      <c r="O98" s="218"/>
      <c r="P98" s="218"/>
      <c r="Q98" s="240">
        <v>0</v>
      </c>
      <c r="R98" s="240">
        <v>0</v>
      </c>
      <c r="S98" s="240">
        <v>0</v>
      </c>
      <c r="T98" s="272">
        <v>0</v>
      </c>
      <c r="U98" s="263"/>
    </row>
    <row r="99" spans="2:21" s="216" customFormat="1" x14ac:dyDescent="0.25">
      <c r="B99" s="262">
        <v>94</v>
      </c>
      <c r="C99" s="346">
        <v>45360</v>
      </c>
      <c r="D99" s="217" t="s">
        <v>96</v>
      </c>
      <c r="E99" s="218" t="s">
        <v>161</v>
      </c>
      <c r="F99" s="218" t="s">
        <v>1</v>
      </c>
      <c r="G99" s="218" t="s">
        <v>161</v>
      </c>
      <c r="H99" s="218">
        <v>11.8</v>
      </c>
      <c r="I99" s="218"/>
      <c r="J99" s="218"/>
      <c r="K99" s="218"/>
      <c r="L99" s="218"/>
      <c r="M99" s="218"/>
      <c r="N99" s="218"/>
      <c r="O99" s="218"/>
      <c r="P99" s="218"/>
      <c r="Q99" s="240">
        <v>0</v>
      </c>
      <c r="R99" s="240">
        <v>0</v>
      </c>
      <c r="S99" s="240">
        <v>0</v>
      </c>
      <c r="T99" s="272">
        <v>0</v>
      </c>
      <c r="U99" s="263"/>
    </row>
    <row r="100" spans="2:21" s="216" customFormat="1" x14ac:dyDescent="0.25">
      <c r="B100" s="262">
        <v>95</v>
      </c>
      <c r="C100" s="346">
        <v>45360</v>
      </c>
      <c r="D100" s="217" t="s">
        <v>130</v>
      </c>
      <c r="E100" s="218" t="s">
        <v>161</v>
      </c>
      <c r="F100" s="218" t="s">
        <v>1</v>
      </c>
      <c r="G100" s="218" t="s">
        <v>161</v>
      </c>
      <c r="H100" s="218">
        <v>11.8</v>
      </c>
      <c r="I100" s="218"/>
      <c r="J100" s="218"/>
      <c r="K100" s="218"/>
      <c r="L100" s="218"/>
      <c r="M100" s="218"/>
      <c r="N100" s="218"/>
      <c r="O100" s="218"/>
      <c r="P100" s="218"/>
      <c r="Q100" s="240">
        <v>0</v>
      </c>
      <c r="R100" s="240">
        <v>0</v>
      </c>
      <c r="S100" s="240">
        <v>0</v>
      </c>
      <c r="T100" s="272">
        <v>0</v>
      </c>
      <c r="U100" s="263"/>
    </row>
    <row r="101" spans="2:21" s="216" customFormat="1" x14ac:dyDescent="0.25">
      <c r="B101" s="262">
        <v>96</v>
      </c>
      <c r="C101" s="346">
        <v>45361</v>
      </c>
      <c r="D101" s="217" t="s">
        <v>94</v>
      </c>
      <c r="E101" s="218" t="s">
        <v>92</v>
      </c>
      <c r="F101" s="218" t="s">
        <v>1</v>
      </c>
      <c r="G101" s="218" t="s">
        <v>213</v>
      </c>
      <c r="H101" s="218">
        <v>6.65</v>
      </c>
      <c r="I101" s="218" t="s">
        <v>220</v>
      </c>
      <c r="J101" s="218">
        <v>25</v>
      </c>
      <c r="K101" s="218"/>
      <c r="L101" s="218">
        <v>100</v>
      </c>
      <c r="M101" s="218"/>
      <c r="N101" s="218" t="s">
        <v>1</v>
      </c>
      <c r="O101" s="218"/>
      <c r="P101" s="218" t="s">
        <v>304</v>
      </c>
      <c r="Q101" s="240">
        <v>166.25</v>
      </c>
      <c r="R101" s="240">
        <v>0</v>
      </c>
      <c r="S101" s="240">
        <v>0</v>
      </c>
      <c r="T101" s="272">
        <v>0</v>
      </c>
      <c r="U101" s="263"/>
    </row>
    <row r="102" spans="2:21" s="216" customFormat="1" x14ac:dyDescent="0.25">
      <c r="B102" s="262">
        <v>97</v>
      </c>
      <c r="C102" s="346">
        <v>45361</v>
      </c>
      <c r="D102" s="217" t="s">
        <v>91</v>
      </c>
      <c r="E102" s="218" t="s">
        <v>92</v>
      </c>
      <c r="F102" s="218" t="s">
        <v>1</v>
      </c>
      <c r="G102" s="218" t="s">
        <v>213</v>
      </c>
      <c r="H102" s="218">
        <v>6.65</v>
      </c>
      <c r="I102" s="218" t="s">
        <v>220</v>
      </c>
      <c r="J102" s="218">
        <v>25</v>
      </c>
      <c r="K102" s="218"/>
      <c r="L102" s="218">
        <v>100</v>
      </c>
      <c r="M102" s="218"/>
      <c r="N102" s="218" t="s">
        <v>1</v>
      </c>
      <c r="O102" s="218"/>
      <c r="P102" s="218" t="s">
        <v>304</v>
      </c>
      <c r="Q102" s="240">
        <v>166.25</v>
      </c>
      <c r="R102" s="240">
        <v>0</v>
      </c>
      <c r="S102" s="240">
        <v>0</v>
      </c>
      <c r="T102" s="272">
        <v>0</v>
      </c>
      <c r="U102" s="263"/>
    </row>
    <row r="103" spans="2:21" s="216" customFormat="1" x14ac:dyDescent="0.25">
      <c r="B103" s="262">
        <v>98</v>
      </c>
      <c r="C103" s="346">
        <v>45361</v>
      </c>
      <c r="D103" s="217" t="s">
        <v>117</v>
      </c>
      <c r="E103" s="218" t="s">
        <v>92</v>
      </c>
      <c r="F103" s="218" t="s">
        <v>1</v>
      </c>
      <c r="G103" s="218" t="s">
        <v>213</v>
      </c>
      <c r="H103" s="218">
        <v>6.65</v>
      </c>
      <c r="I103" s="218" t="s">
        <v>220</v>
      </c>
      <c r="J103" s="218">
        <v>25</v>
      </c>
      <c r="K103" s="218"/>
      <c r="L103" s="218">
        <v>100</v>
      </c>
      <c r="M103" s="218"/>
      <c r="N103" s="218" t="s">
        <v>1</v>
      </c>
      <c r="O103" s="218"/>
      <c r="P103" s="218" t="s">
        <v>304</v>
      </c>
      <c r="Q103" s="240">
        <v>166.25</v>
      </c>
      <c r="R103" s="240">
        <v>0</v>
      </c>
      <c r="S103" s="240">
        <v>0</v>
      </c>
      <c r="T103" s="272">
        <v>0</v>
      </c>
      <c r="U103" s="263"/>
    </row>
    <row r="104" spans="2:21" s="216" customFormat="1" x14ac:dyDescent="0.25">
      <c r="B104" s="262">
        <v>99</v>
      </c>
      <c r="C104" s="346">
        <v>45361</v>
      </c>
      <c r="D104" s="217" t="s">
        <v>96</v>
      </c>
      <c r="E104" s="218" t="s">
        <v>161</v>
      </c>
      <c r="F104" s="218" t="s">
        <v>1</v>
      </c>
      <c r="G104" s="218" t="s">
        <v>161</v>
      </c>
      <c r="H104" s="218">
        <v>11.8</v>
      </c>
      <c r="I104" s="218"/>
      <c r="J104" s="218"/>
      <c r="K104" s="218"/>
      <c r="L104" s="218"/>
      <c r="M104" s="218"/>
      <c r="N104" s="218"/>
      <c r="O104" s="218"/>
      <c r="P104" s="218"/>
      <c r="Q104" s="240">
        <v>0</v>
      </c>
      <c r="R104" s="240">
        <v>0</v>
      </c>
      <c r="S104" s="240">
        <v>0</v>
      </c>
      <c r="T104" s="272">
        <v>0</v>
      </c>
      <c r="U104" s="263"/>
    </row>
    <row r="105" spans="2:21" s="216" customFormat="1" x14ac:dyDescent="0.25">
      <c r="B105" s="262">
        <v>100</v>
      </c>
      <c r="C105" s="346">
        <v>45361</v>
      </c>
      <c r="D105" s="217" t="s">
        <v>130</v>
      </c>
      <c r="E105" s="218" t="s">
        <v>161</v>
      </c>
      <c r="F105" s="218" t="s">
        <v>1</v>
      </c>
      <c r="G105" s="218" t="s">
        <v>161</v>
      </c>
      <c r="H105" s="218">
        <v>11.8</v>
      </c>
      <c r="I105" s="218"/>
      <c r="J105" s="218"/>
      <c r="K105" s="218"/>
      <c r="L105" s="218"/>
      <c r="M105" s="218"/>
      <c r="N105" s="218"/>
      <c r="O105" s="218"/>
      <c r="P105" s="218"/>
      <c r="Q105" s="240">
        <v>0</v>
      </c>
      <c r="R105" s="240">
        <v>0</v>
      </c>
      <c r="S105" s="240">
        <v>0</v>
      </c>
      <c r="T105" s="272">
        <v>0</v>
      </c>
      <c r="U105" s="263"/>
    </row>
    <row r="106" spans="2:21" s="216" customFormat="1" x14ac:dyDescent="0.25">
      <c r="B106" s="262">
        <v>101</v>
      </c>
      <c r="C106" s="346">
        <v>45362</v>
      </c>
      <c r="D106" s="217" t="s">
        <v>94</v>
      </c>
      <c r="E106" s="218" t="s">
        <v>92</v>
      </c>
      <c r="F106" s="218" t="s">
        <v>1</v>
      </c>
      <c r="G106" s="218" t="s">
        <v>213</v>
      </c>
      <c r="H106" s="218">
        <v>6.65</v>
      </c>
      <c r="I106" s="218" t="s">
        <v>220</v>
      </c>
      <c r="J106" s="218">
        <v>30</v>
      </c>
      <c r="K106" s="218"/>
      <c r="L106" s="218">
        <v>230</v>
      </c>
      <c r="M106" s="218"/>
      <c r="N106" s="218" t="s">
        <v>1</v>
      </c>
      <c r="O106" s="218"/>
      <c r="P106" s="218" t="s">
        <v>304</v>
      </c>
      <c r="Q106" s="240">
        <v>199.5</v>
      </c>
      <c r="R106" s="240">
        <v>0</v>
      </c>
      <c r="S106" s="240">
        <v>0</v>
      </c>
      <c r="T106" s="272">
        <v>0</v>
      </c>
      <c r="U106" s="263"/>
    </row>
    <row r="107" spans="2:21" s="216" customFormat="1" x14ac:dyDescent="0.25">
      <c r="B107" s="262">
        <v>102</v>
      </c>
      <c r="C107" s="346">
        <v>45362</v>
      </c>
      <c r="D107" s="217" t="s">
        <v>91</v>
      </c>
      <c r="E107" s="218" t="s">
        <v>92</v>
      </c>
      <c r="F107" s="218" t="s">
        <v>1</v>
      </c>
      <c r="G107" s="218" t="s">
        <v>213</v>
      </c>
      <c r="H107" s="218">
        <v>6.65</v>
      </c>
      <c r="I107" s="218" t="s">
        <v>220</v>
      </c>
      <c r="J107" s="218">
        <v>24</v>
      </c>
      <c r="K107" s="218"/>
      <c r="L107" s="218">
        <v>230</v>
      </c>
      <c r="M107" s="218"/>
      <c r="N107" s="218" t="s">
        <v>1</v>
      </c>
      <c r="O107" s="218"/>
      <c r="P107" s="218" t="s">
        <v>304</v>
      </c>
      <c r="Q107" s="240">
        <v>159.60000000000002</v>
      </c>
      <c r="R107" s="240">
        <v>0</v>
      </c>
      <c r="S107" s="240">
        <v>0</v>
      </c>
      <c r="T107" s="272">
        <v>0</v>
      </c>
      <c r="U107" s="263"/>
    </row>
    <row r="108" spans="2:21" s="216" customFormat="1" x14ac:dyDescent="0.25">
      <c r="B108" s="262">
        <v>103</v>
      </c>
      <c r="C108" s="346">
        <v>45362</v>
      </c>
      <c r="D108" s="217" t="s">
        <v>117</v>
      </c>
      <c r="E108" s="218" t="s">
        <v>92</v>
      </c>
      <c r="F108" s="218" t="s">
        <v>1</v>
      </c>
      <c r="G108" s="218" t="s">
        <v>213</v>
      </c>
      <c r="H108" s="218">
        <v>6.65</v>
      </c>
      <c r="I108" s="218" t="s">
        <v>220</v>
      </c>
      <c r="J108" s="218">
        <v>30</v>
      </c>
      <c r="K108" s="218"/>
      <c r="L108" s="218">
        <v>230</v>
      </c>
      <c r="M108" s="218"/>
      <c r="N108" s="218" t="s">
        <v>1</v>
      </c>
      <c r="O108" s="218"/>
      <c r="P108" s="218" t="s">
        <v>304</v>
      </c>
      <c r="Q108" s="240">
        <v>199.5</v>
      </c>
      <c r="R108" s="240">
        <v>0</v>
      </c>
      <c r="S108" s="240">
        <v>0</v>
      </c>
      <c r="T108" s="272">
        <v>0</v>
      </c>
      <c r="U108" s="263"/>
    </row>
    <row r="109" spans="2:21" s="216" customFormat="1" x14ac:dyDescent="0.25">
      <c r="B109" s="262">
        <v>104</v>
      </c>
      <c r="C109" s="346">
        <v>45362</v>
      </c>
      <c r="D109" s="217" t="s">
        <v>96</v>
      </c>
      <c r="E109" s="218" t="s">
        <v>161</v>
      </c>
      <c r="F109" s="218" t="s">
        <v>1</v>
      </c>
      <c r="G109" s="218" t="s">
        <v>161</v>
      </c>
      <c r="H109" s="218">
        <v>11.8</v>
      </c>
      <c r="I109" s="218"/>
      <c r="J109" s="218"/>
      <c r="K109" s="218"/>
      <c r="L109" s="218"/>
      <c r="M109" s="218"/>
      <c r="N109" s="218"/>
      <c r="O109" s="218"/>
      <c r="P109" s="218"/>
      <c r="Q109" s="240">
        <v>0</v>
      </c>
      <c r="R109" s="240">
        <v>0</v>
      </c>
      <c r="S109" s="240">
        <v>0</v>
      </c>
      <c r="T109" s="272">
        <v>0</v>
      </c>
      <c r="U109" s="263"/>
    </row>
    <row r="110" spans="2:21" s="216" customFormat="1" x14ac:dyDescent="0.25">
      <c r="B110" s="262">
        <v>105</v>
      </c>
      <c r="C110" s="346">
        <v>45362</v>
      </c>
      <c r="D110" s="217" t="s">
        <v>130</v>
      </c>
      <c r="E110" s="218" t="s">
        <v>161</v>
      </c>
      <c r="F110" s="218" t="s">
        <v>1</v>
      </c>
      <c r="G110" s="218" t="s">
        <v>161</v>
      </c>
      <c r="H110" s="218">
        <v>11.8</v>
      </c>
      <c r="I110" s="218"/>
      <c r="J110" s="218"/>
      <c r="K110" s="218"/>
      <c r="L110" s="218"/>
      <c r="M110" s="218"/>
      <c r="N110" s="218"/>
      <c r="O110" s="218"/>
      <c r="P110" s="218"/>
      <c r="Q110" s="240">
        <v>0</v>
      </c>
      <c r="R110" s="240">
        <v>0</v>
      </c>
      <c r="S110" s="240">
        <v>0</v>
      </c>
      <c r="T110" s="272">
        <v>0</v>
      </c>
      <c r="U110" s="263"/>
    </row>
    <row r="111" spans="2:21" s="216" customFormat="1" x14ac:dyDescent="0.25">
      <c r="B111" s="262">
        <v>106</v>
      </c>
      <c r="C111" s="346">
        <v>45363</v>
      </c>
      <c r="D111" s="217" t="s">
        <v>94</v>
      </c>
      <c r="E111" s="218" t="s">
        <v>92</v>
      </c>
      <c r="F111" s="218" t="s">
        <v>1</v>
      </c>
      <c r="G111" s="218" t="s">
        <v>213</v>
      </c>
      <c r="H111" s="218">
        <v>6.65</v>
      </c>
      <c r="I111" s="218"/>
      <c r="J111" s="218"/>
      <c r="K111" s="218"/>
      <c r="L111" s="218"/>
      <c r="M111" s="218"/>
      <c r="N111" s="218"/>
      <c r="O111" s="218"/>
      <c r="P111" s="218"/>
      <c r="Q111" s="240">
        <v>0</v>
      </c>
      <c r="R111" s="240">
        <v>0</v>
      </c>
      <c r="S111" s="240">
        <v>0</v>
      </c>
      <c r="T111" s="272">
        <v>0</v>
      </c>
      <c r="U111" s="263"/>
    </row>
    <row r="112" spans="2:21" s="216" customFormat="1" x14ac:dyDescent="0.25">
      <c r="B112" s="262">
        <v>107</v>
      </c>
      <c r="C112" s="346">
        <v>45363</v>
      </c>
      <c r="D112" s="217" t="s">
        <v>91</v>
      </c>
      <c r="E112" s="218" t="s">
        <v>92</v>
      </c>
      <c r="F112" s="218" t="s">
        <v>1</v>
      </c>
      <c r="G112" s="218" t="s">
        <v>213</v>
      </c>
      <c r="H112" s="218">
        <v>6.65</v>
      </c>
      <c r="I112" s="218"/>
      <c r="J112" s="218"/>
      <c r="K112" s="218"/>
      <c r="L112" s="218"/>
      <c r="M112" s="218"/>
      <c r="N112" s="218"/>
      <c r="O112" s="218"/>
      <c r="P112" s="218"/>
      <c r="Q112" s="240">
        <v>0</v>
      </c>
      <c r="R112" s="240">
        <v>0</v>
      </c>
      <c r="S112" s="240">
        <v>0</v>
      </c>
      <c r="T112" s="272">
        <v>0</v>
      </c>
      <c r="U112" s="263"/>
    </row>
    <row r="113" spans="2:21" s="216" customFormat="1" x14ac:dyDescent="0.25">
      <c r="B113" s="262">
        <v>108</v>
      </c>
      <c r="C113" s="346">
        <v>45363</v>
      </c>
      <c r="D113" s="217" t="s">
        <v>117</v>
      </c>
      <c r="E113" s="218" t="s">
        <v>92</v>
      </c>
      <c r="F113" s="218" t="s">
        <v>1</v>
      </c>
      <c r="G113" s="218" t="s">
        <v>213</v>
      </c>
      <c r="H113" s="218">
        <v>6.65</v>
      </c>
      <c r="I113" s="218"/>
      <c r="J113" s="218"/>
      <c r="K113" s="218"/>
      <c r="L113" s="218"/>
      <c r="M113" s="218"/>
      <c r="N113" s="218"/>
      <c r="O113" s="218"/>
      <c r="P113" s="218"/>
      <c r="Q113" s="240">
        <v>0</v>
      </c>
      <c r="R113" s="240">
        <v>0</v>
      </c>
      <c r="S113" s="240">
        <v>0</v>
      </c>
      <c r="T113" s="272">
        <v>0</v>
      </c>
      <c r="U113" s="263"/>
    </row>
    <row r="114" spans="2:21" s="216" customFormat="1" x14ac:dyDescent="0.25">
      <c r="B114" s="262">
        <v>109</v>
      </c>
      <c r="C114" s="346">
        <v>45363</v>
      </c>
      <c r="D114" s="217" t="s">
        <v>96</v>
      </c>
      <c r="E114" s="218" t="s">
        <v>161</v>
      </c>
      <c r="F114" s="218" t="s">
        <v>1</v>
      </c>
      <c r="G114" s="218" t="s">
        <v>161</v>
      </c>
      <c r="H114" s="218">
        <v>11.8</v>
      </c>
      <c r="I114" s="218"/>
      <c r="J114" s="218"/>
      <c r="K114" s="218"/>
      <c r="L114" s="218"/>
      <c r="M114" s="218"/>
      <c r="N114" s="218"/>
      <c r="O114" s="218"/>
      <c r="P114" s="218"/>
      <c r="Q114" s="240">
        <v>0</v>
      </c>
      <c r="R114" s="240">
        <v>0</v>
      </c>
      <c r="S114" s="240">
        <v>0</v>
      </c>
      <c r="T114" s="272">
        <v>0</v>
      </c>
      <c r="U114" s="263"/>
    </row>
    <row r="115" spans="2:21" s="216" customFormat="1" x14ac:dyDescent="0.25">
      <c r="B115" s="262">
        <v>110</v>
      </c>
      <c r="C115" s="346">
        <v>45363</v>
      </c>
      <c r="D115" s="217" t="s">
        <v>130</v>
      </c>
      <c r="E115" s="218" t="s">
        <v>161</v>
      </c>
      <c r="F115" s="218" t="s">
        <v>1</v>
      </c>
      <c r="G115" s="218" t="s">
        <v>161</v>
      </c>
      <c r="H115" s="218">
        <v>11.8</v>
      </c>
      <c r="I115" s="218"/>
      <c r="J115" s="218"/>
      <c r="K115" s="218"/>
      <c r="L115" s="218"/>
      <c r="M115" s="218"/>
      <c r="N115" s="218"/>
      <c r="O115" s="218"/>
      <c r="P115" s="218"/>
      <c r="Q115" s="240">
        <v>0</v>
      </c>
      <c r="R115" s="240">
        <v>0</v>
      </c>
      <c r="S115" s="240">
        <v>0</v>
      </c>
      <c r="T115" s="272">
        <v>0</v>
      </c>
      <c r="U115" s="263"/>
    </row>
    <row r="116" spans="2:21" s="216" customFormat="1" x14ac:dyDescent="0.25">
      <c r="B116" s="262">
        <v>111</v>
      </c>
      <c r="C116" s="346">
        <v>45364</v>
      </c>
      <c r="D116" s="217" t="s">
        <v>94</v>
      </c>
      <c r="E116" s="218" t="s">
        <v>92</v>
      </c>
      <c r="F116" s="218" t="s">
        <v>1</v>
      </c>
      <c r="G116" s="218" t="s">
        <v>213</v>
      </c>
      <c r="H116" s="218">
        <v>6.65</v>
      </c>
      <c r="I116" s="218"/>
      <c r="J116" s="218"/>
      <c r="K116" s="218"/>
      <c r="L116" s="218"/>
      <c r="M116" s="218"/>
      <c r="N116" s="218"/>
      <c r="O116" s="218"/>
      <c r="P116" s="218"/>
      <c r="Q116" s="240">
        <v>0</v>
      </c>
      <c r="R116" s="240">
        <v>0</v>
      </c>
      <c r="S116" s="240">
        <v>0</v>
      </c>
      <c r="T116" s="272">
        <v>0</v>
      </c>
      <c r="U116" s="263"/>
    </row>
    <row r="117" spans="2:21" s="216" customFormat="1" x14ac:dyDescent="0.25">
      <c r="B117" s="262">
        <v>112</v>
      </c>
      <c r="C117" s="346">
        <v>45364</v>
      </c>
      <c r="D117" s="217" t="s">
        <v>91</v>
      </c>
      <c r="E117" s="218" t="s">
        <v>92</v>
      </c>
      <c r="F117" s="218" t="s">
        <v>1</v>
      </c>
      <c r="G117" s="218" t="s">
        <v>213</v>
      </c>
      <c r="H117" s="218">
        <v>6.65</v>
      </c>
      <c r="I117" s="218"/>
      <c r="J117" s="218"/>
      <c r="K117" s="218"/>
      <c r="L117" s="218"/>
      <c r="M117" s="218"/>
      <c r="N117" s="218"/>
      <c r="O117" s="218"/>
      <c r="P117" s="218"/>
      <c r="Q117" s="240">
        <v>0</v>
      </c>
      <c r="R117" s="240">
        <v>0</v>
      </c>
      <c r="S117" s="240">
        <v>0</v>
      </c>
      <c r="T117" s="272">
        <v>0</v>
      </c>
      <c r="U117" s="263"/>
    </row>
    <row r="118" spans="2:21" s="216" customFormat="1" x14ac:dyDescent="0.25">
      <c r="B118" s="262">
        <v>113</v>
      </c>
      <c r="C118" s="346">
        <v>45364</v>
      </c>
      <c r="D118" s="217" t="s">
        <v>117</v>
      </c>
      <c r="E118" s="218" t="s">
        <v>92</v>
      </c>
      <c r="F118" s="218" t="s">
        <v>1</v>
      </c>
      <c r="G118" s="218" t="s">
        <v>213</v>
      </c>
      <c r="H118" s="218">
        <v>6.65</v>
      </c>
      <c r="I118" s="218" t="s">
        <v>220</v>
      </c>
      <c r="J118" s="218">
        <v>4</v>
      </c>
      <c r="K118" s="218"/>
      <c r="L118" s="218">
        <v>200</v>
      </c>
      <c r="M118" s="218"/>
      <c r="N118" s="218" t="s">
        <v>1</v>
      </c>
      <c r="O118" s="218"/>
      <c r="P118" s="218" t="s">
        <v>304</v>
      </c>
      <c r="Q118" s="240">
        <v>26.6</v>
      </c>
      <c r="R118" s="240">
        <v>0</v>
      </c>
      <c r="S118" s="240">
        <v>0</v>
      </c>
      <c r="T118" s="272">
        <v>0</v>
      </c>
      <c r="U118" s="263"/>
    </row>
    <row r="119" spans="2:21" s="216" customFormat="1" x14ac:dyDescent="0.25">
      <c r="B119" s="262">
        <v>114</v>
      </c>
      <c r="C119" s="346">
        <v>45364</v>
      </c>
      <c r="D119" s="217" t="s">
        <v>96</v>
      </c>
      <c r="E119" s="218" t="s">
        <v>161</v>
      </c>
      <c r="F119" s="218" t="s">
        <v>1</v>
      </c>
      <c r="G119" s="218" t="s">
        <v>161</v>
      </c>
      <c r="H119" s="218">
        <v>11.8</v>
      </c>
      <c r="I119" s="218"/>
      <c r="J119" s="218"/>
      <c r="K119" s="218"/>
      <c r="L119" s="218"/>
      <c r="M119" s="218"/>
      <c r="N119" s="218"/>
      <c r="O119" s="218"/>
      <c r="P119" s="218"/>
      <c r="Q119" s="240">
        <v>0</v>
      </c>
      <c r="R119" s="240">
        <v>0</v>
      </c>
      <c r="S119" s="240">
        <v>0</v>
      </c>
      <c r="T119" s="272">
        <v>0</v>
      </c>
      <c r="U119" s="263"/>
    </row>
    <row r="120" spans="2:21" s="216" customFormat="1" x14ac:dyDescent="0.25">
      <c r="B120" s="262">
        <v>115</v>
      </c>
      <c r="C120" s="346">
        <v>45364</v>
      </c>
      <c r="D120" s="217" t="s">
        <v>130</v>
      </c>
      <c r="E120" s="218" t="s">
        <v>161</v>
      </c>
      <c r="F120" s="218" t="s">
        <v>1</v>
      </c>
      <c r="G120" s="218" t="s">
        <v>161</v>
      </c>
      <c r="H120" s="218">
        <v>11.8</v>
      </c>
      <c r="I120" s="218"/>
      <c r="J120" s="218"/>
      <c r="K120" s="218"/>
      <c r="L120" s="218"/>
      <c r="M120" s="218"/>
      <c r="N120" s="218"/>
      <c r="O120" s="218"/>
      <c r="P120" s="218"/>
      <c r="Q120" s="240">
        <v>0</v>
      </c>
      <c r="R120" s="240">
        <v>0</v>
      </c>
      <c r="S120" s="240">
        <v>0</v>
      </c>
      <c r="T120" s="272">
        <v>0</v>
      </c>
      <c r="U120" s="263"/>
    </row>
    <row r="121" spans="2:21" s="216" customFormat="1" x14ac:dyDescent="0.25">
      <c r="B121" s="262">
        <v>116</v>
      </c>
      <c r="C121" s="346">
        <v>45365</v>
      </c>
      <c r="D121" s="217" t="s">
        <v>94</v>
      </c>
      <c r="E121" s="218" t="s">
        <v>92</v>
      </c>
      <c r="F121" s="218" t="s">
        <v>1</v>
      </c>
      <c r="G121" s="218" t="s">
        <v>213</v>
      </c>
      <c r="H121" s="218">
        <v>6.65</v>
      </c>
      <c r="I121" s="218" t="s">
        <v>220</v>
      </c>
      <c r="J121" s="218">
        <v>22</v>
      </c>
      <c r="K121" s="218"/>
      <c r="L121" s="218">
        <v>200</v>
      </c>
      <c r="M121" s="218"/>
      <c r="N121" s="218" t="s">
        <v>1</v>
      </c>
      <c r="O121" s="218"/>
      <c r="P121" s="218" t="s">
        <v>304</v>
      </c>
      <c r="Q121" s="240">
        <v>146.30000000000001</v>
      </c>
      <c r="R121" s="240">
        <v>0</v>
      </c>
      <c r="S121" s="240">
        <v>0</v>
      </c>
      <c r="T121" s="272">
        <v>0</v>
      </c>
      <c r="U121" s="263"/>
    </row>
    <row r="122" spans="2:21" s="216" customFormat="1" x14ac:dyDescent="0.25">
      <c r="B122" s="262">
        <v>117</v>
      </c>
      <c r="C122" s="346">
        <v>45365</v>
      </c>
      <c r="D122" s="217" t="s">
        <v>91</v>
      </c>
      <c r="E122" s="218" t="s">
        <v>92</v>
      </c>
      <c r="F122" s="218" t="s">
        <v>1</v>
      </c>
      <c r="G122" s="218" t="s">
        <v>213</v>
      </c>
      <c r="H122" s="218">
        <v>6.65</v>
      </c>
      <c r="I122" s="218" t="s">
        <v>220</v>
      </c>
      <c r="J122" s="218">
        <v>22</v>
      </c>
      <c r="K122" s="218"/>
      <c r="L122" s="218">
        <v>200</v>
      </c>
      <c r="M122" s="218"/>
      <c r="N122" s="218" t="s">
        <v>1</v>
      </c>
      <c r="O122" s="218"/>
      <c r="P122" s="218" t="s">
        <v>304</v>
      </c>
      <c r="Q122" s="240">
        <v>146.30000000000001</v>
      </c>
      <c r="R122" s="240">
        <v>0</v>
      </c>
      <c r="S122" s="240">
        <v>0</v>
      </c>
      <c r="T122" s="272">
        <v>0</v>
      </c>
      <c r="U122" s="263"/>
    </row>
    <row r="123" spans="2:21" s="216" customFormat="1" x14ac:dyDescent="0.25">
      <c r="B123" s="262">
        <v>118</v>
      </c>
      <c r="C123" s="346">
        <v>45365</v>
      </c>
      <c r="D123" s="217" t="s">
        <v>117</v>
      </c>
      <c r="E123" s="218" t="s">
        <v>92</v>
      </c>
      <c r="F123" s="218" t="s">
        <v>1</v>
      </c>
      <c r="G123" s="218" t="s">
        <v>213</v>
      </c>
      <c r="H123" s="218">
        <v>6.65</v>
      </c>
      <c r="I123" s="218" t="s">
        <v>220</v>
      </c>
      <c r="J123" s="218">
        <v>23</v>
      </c>
      <c r="K123" s="218"/>
      <c r="L123" s="218">
        <v>200</v>
      </c>
      <c r="M123" s="218"/>
      <c r="N123" s="218" t="s">
        <v>1</v>
      </c>
      <c r="O123" s="218"/>
      <c r="P123" s="218" t="s">
        <v>304</v>
      </c>
      <c r="Q123" s="240">
        <v>152.95000000000002</v>
      </c>
      <c r="R123" s="240">
        <v>0</v>
      </c>
      <c r="S123" s="240">
        <v>0</v>
      </c>
      <c r="T123" s="272">
        <v>0</v>
      </c>
      <c r="U123" s="263"/>
    </row>
    <row r="124" spans="2:21" s="216" customFormat="1" x14ac:dyDescent="0.25">
      <c r="B124" s="262">
        <v>119</v>
      </c>
      <c r="C124" s="346">
        <v>45365</v>
      </c>
      <c r="D124" s="217" t="s">
        <v>96</v>
      </c>
      <c r="E124" s="218" t="s">
        <v>161</v>
      </c>
      <c r="F124" s="218" t="s">
        <v>1</v>
      </c>
      <c r="G124" s="218" t="s">
        <v>161</v>
      </c>
      <c r="H124" s="218">
        <v>11.8</v>
      </c>
      <c r="I124" s="218"/>
      <c r="J124" s="218"/>
      <c r="K124" s="218"/>
      <c r="L124" s="218"/>
      <c r="M124" s="218"/>
      <c r="N124" s="218"/>
      <c r="O124" s="218"/>
      <c r="P124" s="218"/>
      <c r="Q124" s="240">
        <v>0</v>
      </c>
      <c r="R124" s="240">
        <v>0</v>
      </c>
      <c r="S124" s="240">
        <v>0</v>
      </c>
      <c r="T124" s="272">
        <v>0</v>
      </c>
      <c r="U124" s="263"/>
    </row>
    <row r="125" spans="2:21" s="216" customFormat="1" x14ac:dyDescent="0.25">
      <c r="B125" s="262">
        <v>120</v>
      </c>
      <c r="C125" s="346">
        <v>45365</v>
      </c>
      <c r="D125" s="217" t="s">
        <v>130</v>
      </c>
      <c r="E125" s="218" t="s">
        <v>161</v>
      </c>
      <c r="F125" s="218" t="s">
        <v>1</v>
      </c>
      <c r="G125" s="218" t="s">
        <v>161</v>
      </c>
      <c r="H125" s="218">
        <v>11.8</v>
      </c>
      <c r="I125" s="218"/>
      <c r="J125" s="218"/>
      <c r="K125" s="218"/>
      <c r="L125" s="218"/>
      <c r="M125" s="218"/>
      <c r="N125" s="218"/>
      <c r="O125" s="218"/>
      <c r="P125" s="218"/>
      <c r="Q125" s="240">
        <v>0</v>
      </c>
      <c r="R125" s="240">
        <v>0</v>
      </c>
      <c r="S125" s="240">
        <v>0</v>
      </c>
      <c r="T125" s="272">
        <v>0</v>
      </c>
      <c r="U125" s="263"/>
    </row>
    <row r="126" spans="2:21" s="216" customFormat="1" x14ac:dyDescent="0.25">
      <c r="B126" s="262">
        <v>121</v>
      </c>
      <c r="C126" s="346">
        <v>45366</v>
      </c>
      <c r="D126" s="217" t="s">
        <v>94</v>
      </c>
      <c r="E126" s="218" t="s">
        <v>92</v>
      </c>
      <c r="F126" s="218" t="s">
        <v>1</v>
      </c>
      <c r="G126" s="218" t="s">
        <v>213</v>
      </c>
      <c r="H126" s="218">
        <v>6.65</v>
      </c>
      <c r="I126" s="218" t="s">
        <v>220</v>
      </c>
      <c r="J126" s="218">
        <v>23</v>
      </c>
      <c r="K126" s="218"/>
      <c r="L126" s="218">
        <v>200</v>
      </c>
      <c r="M126" s="218"/>
      <c r="N126" s="218"/>
      <c r="O126" s="218"/>
      <c r="P126" s="218" t="s">
        <v>304</v>
      </c>
      <c r="Q126" s="240">
        <v>152.95000000000002</v>
      </c>
      <c r="R126" s="240">
        <v>0</v>
      </c>
      <c r="S126" s="240">
        <v>0</v>
      </c>
      <c r="T126" s="272">
        <v>0</v>
      </c>
      <c r="U126" s="263"/>
    </row>
    <row r="127" spans="2:21" s="216" customFormat="1" x14ac:dyDescent="0.25">
      <c r="B127" s="262">
        <v>122</v>
      </c>
      <c r="C127" s="346">
        <v>45366</v>
      </c>
      <c r="D127" s="217" t="s">
        <v>91</v>
      </c>
      <c r="E127" s="218" t="s">
        <v>92</v>
      </c>
      <c r="F127" s="218" t="s">
        <v>1</v>
      </c>
      <c r="G127" s="218" t="s">
        <v>213</v>
      </c>
      <c r="H127" s="218">
        <v>6.65</v>
      </c>
      <c r="I127" s="218" t="s">
        <v>220</v>
      </c>
      <c r="J127" s="218">
        <v>29</v>
      </c>
      <c r="K127" s="218"/>
      <c r="L127" s="218">
        <v>200</v>
      </c>
      <c r="M127" s="218"/>
      <c r="N127" s="218"/>
      <c r="O127" s="218"/>
      <c r="P127" s="218" t="s">
        <v>304</v>
      </c>
      <c r="Q127" s="240">
        <v>192.85000000000002</v>
      </c>
      <c r="R127" s="240">
        <v>0</v>
      </c>
      <c r="S127" s="240">
        <v>0</v>
      </c>
      <c r="T127" s="272">
        <v>0</v>
      </c>
      <c r="U127" s="263"/>
    </row>
    <row r="128" spans="2:21" s="216" customFormat="1" x14ac:dyDescent="0.25">
      <c r="B128" s="262">
        <v>123</v>
      </c>
      <c r="C128" s="346">
        <v>45366</v>
      </c>
      <c r="D128" s="217" t="s">
        <v>117</v>
      </c>
      <c r="E128" s="218" t="s">
        <v>92</v>
      </c>
      <c r="F128" s="218" t="s">
        <v>1</v>
      </c>
      <c r="G128" s="218" t="s">
        <v>213</v>
      </c>
      <c r="H128" s="218">
        <v>6.65</v>
      </c>
      <c r="I128" s="218" t="s">
        <v>220</v>
      </c>
      <c r="J128" s="218">
        <v>10</v>
      </c>
      <c r="K128" s="218"/>
      <c r="L128" s="218">
        <v>200</v>
      </c>
      <c r="M128" s="218"/>
      <c r="N128" s="218"/>
      <c r="O128" s="218"/>
      <c r="P128" s="218" t="s">
        <v>304</v>
      </c>
      <c r="Q128" s="240">
        <v>66.5</v>
      </c>
      <c r="R128" s="240">
        <v>0</v>
      </c>
      <c r="S128" s="240">
        <v>0</v>
      </c>
      <c r="T128" s="272">
        <v>0</v>
      </c>
      <c r="U128" s="263"/>
    </row>
    <row r="129" spans="2:21" s="216" customFormat="1" x14ac:dyDescent="0.25">
      <c r="B129" s="262">
        <v>124</v>
      </c>
      <c r="C129" s="346">
        <v>45366</v>
      </c>
      <c r="D129" s="217" t="s">
        <v>96</v>
      </c>
      <c r="E129" s="218" t="s">
        <v>161</v>
      </c>
      <c r="F129" s="218" t="s">
        <v>1</v>
      </c>
      <c r="G129" s="218" t="s">
        <v>161</v>
      </c>
      <c r="H129" s="218">
        <v>11.8</v>
      </c>
      <c r="I129" s="218"/>
      <c r="J129" s="218"/>
      <c r="K129" s="218"/>
      <c r="L129" s="218"/>
      <c r="M129" s="218"/>
      <c r="N129" s="218"/>
      <c r="O129" s="218"/>
      <c r="P129" s="218"/>
      <c r="Q129" s="240">
        <v>0</v>
      </c>
      <c r="R129" s="240">
        <v>0</v>
      </c>
      <c r="S129" s="240">
        <v>0</v>
      </c>
      <c r="T129" s="272">
        <v>0</v>
      </c>
      <c r="U129" s="263"/>
    </row>
    <row r="130" spans="2:21" s="216" customFormat="1" x14ac:dyDescent="0.25">
      <c r="B130" s="262">
        <v>125</v>
      </c>
      <c r="C130" s="346">
        <v>45366</v>
      </c>
      <c r="D130" s="217" t="s">
        <v>130</v>
      </c>
      <c r="E130" s="218" t="s">
        <v>161</v>
      </c>
      <c r="F130" s="218" t="s">
        <v>1</v>
      </c>
      <c r="G130" s="218" t="s">
        <v>161</v>
      </c>
      <c r="H130" s="218">
        <v>11.8</v>
      </c>
      <c r="I130" s="218"/>
      <c r="J130" s="218"/>
      <c r="K130" s="218"/>
      <c r="L130" s="218"/>
      <c r="M130" s="218"/>
      <c r="N130" s="218"/>
      <c r="O130" s="218"/>
      <c r="P130" s="218"/>
      <c r="Q130" s="240">
        <v>0</v>
      </c>
      <c r="R130" s="240">
        <v>0</v>
      </c>
      <c r="S130" s="240">
        <v>0</v>
      </c>
      <c r="T130" s="272">
        <v>0</v>
      </c>
      <c r="U130" s="263"/>
    </row>
    <row r="131" spans="2:21" s="216" customFormat="1" x14ac:dyDescent="0.25">
      <c r="B131" s="262">
        <v>126</v>
      </c>
      <c r="C131" s="346">
        <v>45367</v>
      </c>
      <c r="D131" s="217" t="s">
        <v>94</v>
      </c>
      <c r="E131" s="218" t="s">
        <v>92</v>
      </c>
      <c r="F131" s="218" t="s">
        <v>1</v>
      </c>
      <c r="G131" s="218" t="s">
        <v>213</v>
      </c>
      <c r="H131" s="218">
        <v>6.65</v>
      </c>
      <c r="I131" s="218" t="s">
        <v>220</v>
      </c>
      <c r="J131" s="218">
        <v>36</v>
      </c>
      <c r="K131" s="218"/>
      <c r="L131" s="218">
        <v>250</v>
      </c>
      <c r="M131" s="218"/>
      <c r="N131" s="218" t="s">
        <v>1</v>
      </c>
      <c r="O131" s="218"/>
      <c r="P131" s="218" t="s">
        <v>304</v>
      </c>
      <c r="Q131" s="240">
        <v>239.4</v>
      </c>
      <c r="R131" s="240">
        <v>0</v>
      </c>
      <c r="S131" s="240">
        <v>0</v>
      </c>
      <c r="T131" s="272">
        <v>0</v>
      </c>
      <c r="U131" s="263"/>
    </row>
    <row r="132" spans="2:21" s="216" customFormat="1" x14ac:dyDescent="0.25">
      <c r="B132" s="262">
        <v>127</v>
      </c>
      <c r="C132" s="346">
        <v>45367</v>
      </c>
      <c r="D132" s="217" t="s">
        <v>91</v>
      </c>
      <c r="E132" s="218" t="s">
        <v>92</v>
      </c>
      <c r="F132" s="218" t="s">
        <v>1</v>
      </c>
      <c r="G132" s="218" t="s">
        <v>213</v>
      </c>
      <c r="H132" s="218">
        <v>6.65</v>
      </c>
      <c r="I132" s="218" t="s">
        <v>220</v>
      </c>
      <c r="J132" s="218">
        <v>36</v>
      </c>
      <c r="K132" s="218"/>
      <c r="L132" s="218">
        <v>250</v>
      </c>
      <c r="M132" s="218"/>
      <c r="N132" s="218" t="s">
        <v>1</v>
      </c>
      <c r="O132" s="218"/>
      <c r="P132" s="218" t="s">
        <v>304</v>
      </c>
      <c r="Q132" s="240">
        <v>239.4</v>
      </c>
      <c r="R132" s="240">
        <v>0</v>
      </c>
      <c r="S132" s="240">
        <v>0</v>
      </c>
      <c r="T132" s="272">
        <v>0</v>
      </c>
      <c r="U132" s="263"/>
    </row>
    <row r="133" spans="2:21" s="216" customFormat="1" x14ac:dyDescent="0.25">
      <c r="B133" s="262">
        <v>128</v>
      </c>
      <c r="C133" s="346">
        <v>45367</v>
      </c>
      <c r="D133" s="217" t="s">
        <v>117</v>
      </c>
      <c r="E133" s="218" t="s">
        <v>92</v>
      </c>
      <c r="F133" s="218" t="s">
        <v>1</v>
      </c>
      <c r="G133" s="218" t="s">
        <v>213</v>
      </c>
      <c r="H133" s="218">
        <v>6.65</v>
      </c>
      <c r="I133" s="218"/>
      <c r="J133" s="218"/>
      <c r="K133" s="218"/>
      <c r="L133" s="218"/>
      <c r="M133" s="218"/>
      <c r="N133" s="218"/>
      <c r="O133" s="218"/>
      <c r="P133" s="218"/>
      <c r="Q133" s="240">
        <v>0</v>
      </c>
      <c r="R133" s="240">
        <v>0</v>
      </c>
      <c r="S133" s="240">
        <v>0</v>
      </c>
      <c r="T133" s="272">
        <v>0</v>
      </c>
      <c r="U133" s="263"/>
    </row>
    <row r="134" spans="2:21" s="216" customFormat="1" x14ac:dyDescent="0.25">
      <c r="B134" s="262">
        <v>129</v>
      </c>
      <c r="C134" s="346">
        <v>45367</v>
      </c>
      <c r="D134" s="217" t="s">
        <v>96</v>
      </c>
      <c r="E134" s="218" t="s">
        <v>161</v>
      </c>
      <c r="F134" s="218" t="s">
        <v>1</v>
      </c>
      <c r="G134" s="218" t="s">
        <v>161</v>
      </c>
      <c r="H134" s="218">
        <v>11.8</v>
      </c>
      <c r="I134" s="218"/>
      <c r="J134" s="218"/>
      <c r="K134" s="218"/>
      <c r="L134" s="218"/>
      <c r="M134" s="218"/>
      <c r="N134" s="218"/>
      <c r="O134" s="218"/>
      <c r="P134" s="218"/>
      <c r="Q134" s="240">
        <v>0</v>
      </c>
      <c r="R134" s="240">
        <v>0</v>
      </c>
      <c r="S134" s="240">
        <v>0</v>
      </c>
      <c r="T134" s="272">
        <v>0</v>
      </c>
      <c r="U134" s="263"/>
    </row>
    <row r="135" spans="2:21" s="216" customFormat="1" x14ac:dyDescent="0.25">
      <c r="B135" s="262">
        <v>130</v>
      </c>
      <c r="C135" s="346">
        <v>45367</v>
      </c>
      <c r="D135" s="217" t="s">
        <v>130</v>
      </c>
      <c r="E135" s="218" t="s">
        <v>161</v>
      </c>
      <c r="F135" s="218" t="s">
        <v>1</v>
      </c>
      <c r="G135" s="218" t="s">
        <v>161</v>
      </c>
      <c r="H135" s="218">
        <v>11.8</v>
      </c>
      <c r="I135" s="218"/>
      <c r="J135" s="218"/>
      <c r="K135" s="218"/>
      <c r="L135" s="218"/>
      <c r="M135" s="218"/>
      <c r="N135" s="218"/>
      <c r="O135" s="218"/>
      <c r="P135" s="218"/>
      <c r="Q135" s="240">
        <v>0</v>
      </c>
      <c r="R135" s="240">
        <v>0</v>
      </c>
      <c r="S135" s="240">
        <v>0</v>
      </c>
      <c r="T135" s="272">
        <v>0</v>
      </c>
      <c r="U135" s="263"/>
    </row>
    <row r="136" spans="2:21" s="216" customFormat="1" x14ac:dyDescent="0.25">
      <c r="B136" s="262">
        <v>131</v>
      </c>
      <c r="C136" s="346">
        <v>45368</v>
      </c>
      <c r="D136" s="217" t="s">
        <v>94</v>
      </c>
      <c r="E136" s="218" t="s">
        <v>92</v>
      </c>
      <c r="F136" s="218" t="s">
        <v>1</v>
      </c>
      <c r="G136" s="218" t="s">
        <v>213</v>
      </c>
      <c r="H136" s="218">
        <v>6.65</v>
      </c>
      <c r="I136" s="218" t="s">
        <v>220</v>
      </c>
      <c r="J136" s="218">
        <v>24</v>
      </c>
      <c r="K136" s="218"/>
      <c r="L136" s="218">
        <v>250</v>
      </c>
      <c r="M136" s="218"/>
      <c r="N136" s="218" t="s">
        <v>1</v>
      </c>
      <c r="O136" s="218"/>
      <c r="P136" s="218" t="s">
        <v>304</v>
      </c>
      <c r="Q136" s="240">
        <v>159.60000000000002</v>
      </c>
      <c r="R136" s="240">
        <v>0</v>
      </c>
      <c r="S136" s="240">
        <v>0</v>
      </c>
      <c r="T136" s="272">
        <v>0</v>
      </c>
      <c r="U136" s="263"/>
    </row>
    <row r="137" spans="2:21" s="216" customFormat="1" x14ac:dyDescent="0.25">
      <c r="B137" s="262">
        <v>132</v>
      </c>
      <c r="C137" s="346">
        <v>45368</v>
      </c>
      <c r="D137" s="217" t="s">
        <v>91</v>
      </c>
      <c r="E137" s="218" t="s">
        <v>92</v>
      </c>
      <c r="F137" s="218" t="s">
        <v>1</v>
      </c>
      <c r="G137" s="218" t="s">
        <v>213</v>
      </c>
      <c r="H137" s="218">
        <v>6.65</v>
      </c>
      <c r="I137" s="218" t="s">
        <v>220</v>
      </c>
      <c r="J137" s="218">
        <v>24</v>
      </c>
      <c r="K137" s="218"/>
      <c r="L137" s="218">
        <v>250</v>
      </c>
      <c r="M137" s="218"/>
      <c r="N137" s="218" t="s">
        <v>1</v>
      </c>
      <c r="O137" s="218"/>
      <c r="P137" s="218" t="s">
        <v>304</v>
      </c>
      <c r="Q137" s="240">
        <v>159.60000000000002</v>
      </c>
      <c r="R137" s="240">
        <v>0</v>
      </c>
      <c r="S137" s="240">
        <v>0</v>
      </c>
      <c r="T137" s="272">
        <v>0</v>
      </c>
      <c r="U137" s="263"/>
    </row>
    <row r="138" spans="2:21" s="216" customFormat="1" x14ac:dyDescent="0.25">
      <c r="B138" s="262">
        <v>133</v>
      </c>
      <c r="C138" s="346">
        <v>45368</v>
      </c>
      <c r="D138" s="217" t="s">
        <v>117</v>
      </c>
      <c r="E138" s="218" t="s">
        <v>92</v>
      </c>
      <c r="F138" s="218" t="s">
        <v>1</v>
      </c>
      <c r="G138" s="218" t="s">
        <v>213</v>
      </c>
      <c r="H138" s="218">
        <v>6.65</v>
      </c>
      <c r="I138" s="218"/>
      <c r="J138" s="218"/>
      <c r="K138" s="218"/>
      <c r="L138" s="218"/>
      <c r="M138" s="218"/>
      <c r="N138" s="218"/>
      <c r="O138" s="218"/>
      <c r="P138" s="218"/>
      <c r="Q138" s="240">
        <v>0</v>
      </c>
      <c r="R138" s="240">
        <v>0</v>
      </c>
      <c r="S138" s="240">
        <v>0</v>
      </c>
      <c r="T138" s="272">
        <v>0</v>
      </c>
      <c r="U138" s="263"/>
    </row>
    <row r="139" spans="2:21" s="216" customFormat="1" x14ac:dyDescent="0.25">
      <c r="B139" s="262">
        <v>134</v>
      </c>
      <c r="C139" s="346">
        <v>45368</v>
      </c>
      <c r="D139" s="217" t="s">
        <v>96</v>
      </c>
      <c r="E139" s="218" t="s">
        <v>161</v>
      </c>
      <c r="F139" s="218" t="s">
        <v>1</v>
      </c>
      <c r="G139" s="218" t="s">
        <v>161</v>
      </c>
      <c r="H139" s="218">
        <v>11.8</v>
      </c>
      <c r="I139" s="218"/>
      <c r="J139" s="218"/>
      <c r="K139" s="218"/>
      <c r="L139" s="218"/>
      <c r="M139" s="218"/>
      <c r="N139" s="218"/>
      <c r="O139" s="218"/>
      <c r="P139" s="218"/>
      <c r="Q139" s="240">
        <v>0</v>
      </c>
      <c r="R139" s="240">
        <v>0</v>
      </c>
      <c r="S139" s="240">
        <v>0</v>
      </c>
      <c r="T139" s="272">
        <v>0</v>
      </c>
      <c r="U139" s="263"/>
    </row>
    <row r="140" spans="2:21" s="216" customFormat="1" x14ac:dyDescent="0.25">
      <c r="B140" s="262">
        <v>135</v>
      </c>
      <c r="C140" s="346">
        <v>45368</v>
      </c>
      <c r="D140" s="217" t="s">
        <v>130</v>
      </c>
      <c r="E140" s="218" t="s">
        <v>161</v>
      </c>
      <c r="F140" s="218" t="s">
        <v>1</v>
      </c>
      <c r="G140" s="218" t="s">
        <v>161</v>
      </c>
      <c r="H140" s="218">
        <v>11.8</v>
      </c>
      <c r="I140" s="218"/>
      <c r="J140" s="218"/>
      <c r="K140" s="218"/>
      <c r="L140" s="218"/>
      <c r="M140" s="218"/>
      <c r="N140" s="218"/>
      <c r="O140" s="218"/>
      <c r="P140" s="218"/>
      <c r="Q140" s="240">
        <v>0</v>
      </c>
      <c r="R140" s="240">
        <v>0</v>
      </c>
      <c r="S140" s="240">
        <v>0</v>
      </c>
      <c r="T140" s="272">
        <v>0</v>
      </c>
      <c r="U140" s="263"/>
    </row>
    <row r="141" spans="2:21" s="216" customFormat="1" x14ac:dyDescent="0.25">
      <c r="B141" s="262">
        <v>136</v>
      </c>
      <c r="C141" s="346">
        <v>45369</v>
      </c>
      <c r="D141" s="217" t="s">
        <v>94</v>
      </c>
      <c r="E141" s="218" t="s">
        <v>92</v>
      </c>
      <c r="F141" s="218" t="s">
        <v>1</v>
      </c>
      <c r="G141" s="218" t="s">
        <v>213</v>
      </c>
      <c r="H141" s="218">
        <v>6.65</v>
      </c>
      <c r="I141" s="218"/>
      <c r="J141" s="218"/>
      <c r="K141" s="218"/>
      <c r="L141" s="218"/>
      <c r="M141" s="218"/>
      <c r="N141" s="218"/>
      <c r="O141" s="218"/>
      <c r="P141" s="218"/>
      <c r="Q141" s="240">
        <v>0</v>
      </c>
      <c r="R141" s="240">
        <v>0</v>
      </c>
      <c r="S141" s="240">
        <v>0</v>
      </c>
      <c r="T141" s="272">
        <v>0</v>
      </c>
      <c r="U141" s="263"/>
    </row>
    <row r="142" spans="2:21" s="216" customFormat="1" x14ac:dyDescent="0.25">
      <c r="B142" s="262">
        <v>137</v>
      </c>
      <c r="C142" s="346">
        <v>45369</v>
      </c>
      <c r="D142" s="217" t="s">
        <v>91</v>
      </c>
      <c r="E142" s="218" t="s">
        <v>92</v>
      </c>
      <c r="F142" s="218" t="s">
        <v>1</v>
      </c>
      <c r="G142" s="218" t="s">
        <v>213</v>
      </c>
      <c r="H142" s="218">
        <v>6.65</v>
      </c>
      <c r="I142" s="218"/>
      <c r="J142" s="218"/>
      <c r="K142" s="218"/>
      <c r="L142" s="218"/>
      <c r="M142" s="218"/>
      <c r="N142" s="218"/>
      <c r="O142" s="218"/>
      <c r="P142" s="218"/>
      <c r="Q142" s="240">
        <v>0</v>
      </c>
      <c r="R142" s="240">
        <v>0</v>
      </c>
      <c r="S142" s="240">
        <v>0</v>
      </c>
      <c r="T142" s="272">
        <v>0</v>
      </c>
      <c r="U142" s="263"/>
    </row>
    <row r="143" spans="2:21" s="216" customFormat="1" x14ac:dyDescent="0.25">
      <c r="B143" s="262">
        <v>138</v>
      </c>
      <c r="C143" s="346">
        <v>45369</v>
      </c>
      <c r="D143" s="217" t="s">
        <v>117</v>
      </c>
      <c r="E143" s="218" t="s">
        <v>92</v>
      </c>
      <c r="F143" s="218" t="s">
        <v>1</v>
      </c>
      <c r="G143" s="218" t="s">
        <v>213</v>
      </c>
      <c r="H143" s="218">
        <v>6.65</v>
      </c>
      <c r="I143" s="218"/>
      <c r="J143" s="218"/>
      <c r="K143" s="218"/>
      <c r="L143" s="218"/>
      <c r="M143" s="218"/>
      <c r="N143" s="218"/>
      <c r="O143" s="218"/>
      <c r="P143" s="218"/>
      <c r="Q143" s="240">
        <v>0</v>
      </c>
      <c r="R143" s="240">
        <v>0</v>
      </c>
      <c r="S143" s="240">
        <v>0</v>
      </c>
      <c r="T143" s="272">
        <v>0</v>
      </c>
      <c r="U143" s="263"/>
    </row>
    <row r="144" spans="2:21" s="216" customFormat="1" x14ac:dyDescent="0.25">
      <c r="B144" s="262">
        <v>139</v>
      </c>
      <c r="C144" s="346">
        <v>45369</v>
      </c>
      <c r="D144" s="217" t="s">
        <v>96</v>
      </c>
      <c r="E144" s="218" t="s">
        <v>161</v>
      </c>
      <c r="F144" s="218" t="s">
        <v>1</v>
      </c>
      <c r="G144" s="218" t="s">
        <v>161</v>
      </c>
      <c r="H144" s="218">
        <v>11.8</v>
      </c>
      <c r="I144" s="218"/>
      <c r="J144" s="218"/>
      <c r="K144" s="218"/>
      <c r="L144" s="218"/>
      <c r="M144" s="218"/>
      <c r="N144" s="218"/>
      <c r="O144" s="218"/>
      <c r="P144" s="218"/>
      <c r="Q144" s="240">
        <v>0</v>
      </c>
      <c r="R144" s="240">
        <v>0</v>
      </c>
      <c r="S144" s="240">
        <v>0</v>
      </c>
      <c r="T144" s="272">
        <v>0</v>
      </c>
      <c r="U144" s="263"/>
    </row>
    <row r="145" spans="2:21" s="216" customFormat="1" x14ac:dyDescent="0.25">
      <c r="B145" s="262">
        <v>140</v>
      </c>
      <c r="C145" s="346">
        <v>45369</v>
      </c>
      <c r="D145" s="217" t="s">
        <v>130</v>
      </c>
      <c r="E145" s="218" t="s">
        <v>161</v>
      </c>
      <c r="F145" s="218" t="s">
        <v>1</v>
      </c>
      <c r="G145" s="218" t="s">
        <v>161</v>
      </c>
      <c r="H145" s="218">
        <v>11.8</v>
      </c>
      <c r="I145" s="218"/>
      <c r="J145" s="218"/>
      <c r="K145" s="218"/>
      <c r="L145" s="218"/>
      <c r="M145" s="218"/>
      <c r="N145" s="218"/>
      <c r="O145" s="218"/>
      <c r="P145" s="218"/>
      <c r="Q145" s="240">
        <v>0</v>
      </c>
      <c r="R145" s="240">
        <v>0</v>
      </c>
      <c r="S145" s="240">
        <v>0</v>
      </c>
      <c r="T145" s="272">
        <v>0</v>
      </c>
      <c r="U145" s="263"/>
    </row>
    <row r="146" spans="2:21" s="216" customFormat="1" x14ac:dyDescent="0.25">
      <c r="B146" s="262">
        <v>141</v>
      </c>
      <c r="C146" s="346">
        <v>45370</v>
      </c>
      <c r="D146" s="217" t="s">
        <v>94</v>
      </c>
      <c r="E146" s="218" t="s">
        <v>92</v>
      </c>
      <c r="F146" s="218" t="s">
        <v>1</v>
      </c>
      <c r="G146" s="218" t="s">
        <v>213</v>
      </c>
      <c r="H146" s="218">
        <v>6.65</v>
      </c>
      <c r="I146" s="218"/>
      <c r="J146" s="218"/>
      <c r="K146" s="218"/>
      <c r="L146" s="218"/>
      <c r="M146" s="218"/>
      <c r="N146" s="218"/>
      <c r="O146" s="218"/>
      <c r="P146" s="218"/>
      <c r="Q146" s="240">
        <v>0</v>
      </c>
      <c r="R146" s="240">
        <v>0</v>
      </c>
      <c r="S146" s="240">
        <v>0</v>
      </c>
      <c r="T146" s="272">
        <v>0</v>
      </c>
      <c r="U146" s="263"/>
    </row>
    <row r="147" spans="2:21" s="216" customFormat="1" x14ac:dyDescent="0.25">
      <c r="B147" s="262">
        <v>142</v>
      </c>
      <c r="C147" s="346">
        <v>45370</v>
      </c>
      <c r="D147" s="217" t="s">
        <v>91</v>
      </c>
      <c r="E147" s="218" t="s">
        <v>92</v>
      </c>
      <c r="F147" s="218" t="s">
        <v>1</v>
      </c>
      <c r="G147" s="218" t="s">
        <v>213</v>
      </c>
      <c r="H147" s="218">
        <v>6.65</v>
      </c>
      <c r="I147" s="218"/>
      <c r="J147" s="218"/>
      <c r="K147" s="218"/>
      <c r="L147" s="218"/>
      <c r="M147" s="218"/>
      <c r="N147" s="218"/>
      <c r="O147" s="218"/>
      <c r="P147" s="218"/>
      <c r="Q147" s="240">
        <v>0</v>
      </c>
      <c r="R147" s="240">
        <v>0</v>
      </c>
      <c r="S147" s="240">
        <v>0</v>
      </c>
      <c r="T147" s="272">
        <v>0</v>
      </c>
      <c r="U147" s="263"/>
    </row>
    <row r="148" spans="2:21" s="216" customFormat="1" x14ac:dyDescent="0.25">
      <c r="B148" s="262">
        <v>143</v>
      </c>
      <c r="C148" s="346">
        <v>45370</v>
      </c>
      <c r="D148" s="217" t="s">
        <v>117</v>
      </c>
      <c r="E148" s="218" t="s">
        <v>92</v>
      </c>
      <c r="F148" s="218" t="s">
        <v>1</v>
      </c>
      <c r="G148" s="218" t="s">
        <v>213</v>
      </c>
      <c r="H148" s="218">
        <v>6.65</v>
      </c>
      <c r="I148" s="218"/>
      <c r="J148" s="218"/>
      <c r="K148" s="218"/>
      <c r="L148" s="218"/>
      <c r="M148" s="218"/>
      <c r="N148" s="218"/>
      <c r="O148" s="218"/>
      <c r="P148" s="218"/>
      <c r="Q148" s="240">
        <v>0</v>
      </c>
      <c r="R148" s="240">
        <v>0</v>
      </c>
      <c r="S148" s="240">
        <v>0</v>
      </c>
      <c r="T148" s="272">
        <v>0</v>
      </c>
      <c r="U148" s="263"/>
    </row>
    <row r="149" spans="2:21" s="216" customFormat="1" x14ac:dyDescent="0.25">
      <c r="B149" s="262">
        <v>144</v>
      </c>
      <c r="C149" s="346">
        <v>45370</v>
      </c>
      <c r="D149" s="217" t="s">
        <v>96</v>
      </c>
      <c r="E149" s="218" t="s">
        <v>161</v>
      </c>
      <c r="F149" s="218" t="s">
        <v>1</v>
      </c>
      <c r="G149" s="218" t="s">
        <v>161</v>
      </c>
      <c r="H149" s="218">
        <v>11.8</v>
      </c>
      <c r="I149" s="218"/>
      <c r="J149" s="218"/>
      <c r="K149" s="218"/>
      <c r="L149" s="218"/>
      <c r="M149" s="218"/>
      <c r="N149" s="218"/>
      <c r="O149" s="218"/>
      <c r="P149" s="218"/>
      <c r="Q149" s="240">
        <v>0</v>
      </c>
      <c r="R149" s="240">
        <v>0</v>
      </c>
      <c r="S149" s="240">
        <v>0</v>
      </c>
      <c r="T149" s="272">
        <v>0</v>
      </c>
      <c r="U149" s="263"/>
    </row>
    <row r="150" spans="2:21" s="216" customFormat="1" x14ac:dyDescent="0.25">
      <c r="B150" s="262">
        <v>145</v>
      </c>
      <c r="C150" s="346">
        <v>45370</v>
      </c>
      <c r="D150" s="217" t="s">
        <v>130</v>
      </c>
      <c r="E150" s="218" t="s">
        <v>161</v>
      </c>
      <c r="F150" s="218" t="s">
        <v>1</v>
      </c>
      <c r="G150" s="218" t="s">
        <v>161</v>
      </c>
      <c r="H150" s="218">
        <v>11.8</v>
      </c>
      <c r="I150" s="218"/>
      <c r="J150" s="218"/>
      <c r="K150" s="218"/>
      <c r="L150" s="218"/>
      <c r="M150" s="218"/>
      <c r="N150" s="218"/>
      <c r="O150" s="218"/>
      <c r="P150" s="218"/>
      <c r="Q150" s="240">
        <v>0</v>
      </c>
      <c r="R150" s="240">
        <v>0</v>
      </c>
      <c r="S150" s="240">
        <v>0</v>
      </c>
      <c r="T150" s="272">
        <v>0</v>
      </c>
      <c r="U150" s="263"/>
    </row>
    <row r="151" spans="2:21" s="216" customFormat="1" x14ac:dyDescent="0.25">
      <c r="B151" s="262">
        <v>146</v>
      </c>
      <c r="C151" s="346">
        <v>45371</v>
      </c>
      <c r="D151" s="217" t="s">
        <v>94</v>
      </c>
      <c r="E151" s="218" t="s">
        <v>92</v>
      </c>
      <c r="F151" s="218" t="s">
        <v>1</v>
      </c>
      <c r="G151" s="218" t="s">
        <v>213</v>
      </c>
      <c r="H151" s="218">
        <v>6.65</v>
      </c>
      <c r="I151" s="218"/>
      <c r="J151" s="218"/>
      <c r="K151" s="218"/>
      <c r="L151" s="218"/>
      <c r="M151" s="218"/>
      <c r="N151" s="218"/>
      <c r="O151" s="218"/>
      <c r="P151" s="218"/>
      <c r="Q151" s="240">
        <v>0</v>
      </c>
      <c r="R151" s="240">
        <v>0</v>
      </c>
      <c r="S151" s="240">
        <v>0</v>
      </c>
      <c r="T151" s="272">
        <v>0</v>
      </c>
      <c r="U151" s="263"/>
    </row>
    <row r="152" spans="2:21" s="216" customFormat="1" x14ac:dyDescent="0.25">
      <c r="B152" s="262">
        <v>147</v>
      </c>
      <c r="C152" s="346">
        <v>45371</v>
      </c>
      <c r="D152" s="217" t="s">
        <v>91</v>
      </c>
      <c r="E152" s="218" t="s">
        <v>92</v>
      </c>
      <c r="F152" s="218" t="s">
        <v>1</v>
      </c>
      <c r="G152" s="218" t="s">
        <v>213</v>
      </c>
      <c r="H152" s="218">
        <v>6.65</v>
      </c>
      <c r="I152" s="218"/>
      <c r="J152" s="218"/>
      <c r="K152" s="218"/>
      <c r="L152" s="218"/>
      <c r="M152" s="218"/>
      <c r="N152" s="218"/>
      <c r="O152" s="218"/>
      <c r="P152" s="218"/>
      <c r="Q152" s="240">
        <v>0</v>
      </c>
      <c r="R152" s="240">
        <v>0</v>
      </c>
      <c r="S152" s="240">
        <v>0</v>
      </c>
      <c r="T152" s="272">
        <v>0</v>
      </c>
      <c r="U152" s="263"/>
    </row>
    <row r="153" spans="2:21" s="216" customFormat="1" x14ac:dyDescent="0.25">
      <c r="B153" s="262">
        <v>148</v>
      </c>
      <c r="C153" s="346">
        <v>45371</v>
      </c>
      <c r="D153" s="217" t="s">
        <v>117</v>
      </c>
      <c r="E153" s="218" t="s">
        <v>92</v>
      </c>
      <c r="F153" s="218" t="s">
        <v>1</v>
      </c>
      <c r="G153" s="218" t="s">
        <v>213</v>
      </c>
      <c r="H153" s="218">
        <v>6.65</v>
      </c>
      <c r="I153" s="218"/>
      <c r="J153" s="218"/>
      <c r="K153" s="218"/>
      <c r="L153" s="218"/>
      <c r="M153" s="218"/>
      <c r="N153" s="218"/>
      <c r="O153" s="218"/>
      <c r="P153" s="218"/>
      <c r="Q153" s="240">
        <v>0</v>
      </c>
      <c r="R153" s="240">
        <v>0</v>
      </c>
      <c r="S153" s="240">
        <v>0</v>
      </c>
      <c r="T153" s="272">
        <v>0</v>
      </c>
      <c r="U153" s="263"/>
    </row>
    <row r="154" spans="2:21" s="216" customFormat="1" x14ac:dyDescent="0.25">
      <c r="B154" s="262">
        <v>149</v>
      </c>
      <c r="C154" s="346">
        <v>45371</v>
      </c>
      <c r="D154" s="217" t="s">
        <v>96</v>
      </c>
      <c r="E154" s="218" t="s">
        <v>161</v>
      </c>
      <c r="F154" s="218" t="s">
        <v>1</v>
      </c>
      <c r="G154" s="218" t="s">
        <v>161</v>
      </c>
      <c r="H154" s="218">
        <v>11.8</v>
      </c>
      <c r="I154" s="218"/>
      <c r="J154" s="218"/>
      <c r="K154" s="218"/>
      <c r="L154" s="218"/>
      <c r="M154" s="218"/>
      <c r="N154" s="218"/>
      <c r="O154" s="218"/>
      <c r="P154" s="218"/>
      <c r="Q154" s="240">
        <v>0</v>
      </c>
      <c r="R154" s="240">
        <v>0</v>
      </c>
      <c r="S154" s="240">
        <v>0</v>
      </c>
      <c r="T154" s="272">
        <v>0</v>
      </c>
      <c r="U154" s="263"/>
    </row>
    <row r="155" spans="2:21" s="216" customFormat="1" x14ac:dyDescent="0.25">
      <c r="B155" s="262">
        <v>150</v>
      </c>
      <c r="C155" s="346">
        <v>45371</v>
      </c>
      <c r="D155" s="217" t="s">
        <v>130</v>
      </c>
      <c r="E155" s="218" t="s">
        <v>161</v>
      </c>
      <c r="F155" s="218" t="s">
        <v>1</v>
      </c>
      <c r="G155" s="218" t="s">
        <v>161</v>
      </c>
      <c r="H155" s="218">
        <v>11.8</v>
      </c>
      <c r="I155" s="218"/>
      <c r="J155" s="218"/>
      <c r="K155" s="218"/>
      <c r="L155" s="218"/>
      <c r="M155" s="218"/>
      <c r="N155" s="218"/>
      <c r="O155" s="218"/>
      <c r="P155" s="218"/>
      <c r="Q155" s="240">
        <v>0</v>
      </c>
      <c r="R155" s="240">
        <v>0</v>
      </c>
      <c r="S155" s="240">
        <v>0</v>
      </c>
      <c r="T155" s="272">
        <v>0</v>
      </c>
      <c r="U155" s="263"/>
    </row>
    <row r="156" spans="2:21" s="216" customFormat="1" x14ac:dyDescent="0.25">
      <c r="B156" s="262">
        <v>151</v>
      </c>
      <c r="C156" s="346">
        <v>45372</v>
      </c>
      <c r="D156" s="217" t="s">
        <v>94</v>
      </c>
      <c r="E156" s="218" t="s">
        <v>92</v>
      </c>
      <c r="F156" s="218" t="s">
        <v>1</v>
      </c>
      <c r="G156" s="218" t="s">
        <v>213</v>
      </c>
      <c r="H156" s="218">
        <v>6.65</v>
      </c>
      <c r="I156" s="218"/>
      <c r="J156" s="218"/>
      <c r="K156" s="218"/>
      <c r="L156" s="218"/>
      <c r="M156" s="218"/>
      <c r="N156" s="218"/>
      <c r="O156" s="218"/>
      <c r="P156" s="218"/>
      <c r="Q156" s="240">
        <v>0</v>
      </c>
      <c r="R156" s="240">
        <v>0</v>
      </c>
      <c r="S156" s="240">
        <v>0</v>
      </c>
      <c r="T156" s="272">
        <v>0</v>
      </c>
      <c r="U156" s="263"/>
    </row>
    <row r="157" spans="2:21" s="216" customFormat="1" x14ac:dyDescent="0.25">
      <c r="B157" s="262">
        <v>152</v>
      </c>
      <c r="C157" s="346">
        <v>45372</v>
      </c>
      <c r="D157" s="217" t="s">
        <v>91</v>
      </c>
      <c r="E157" s="218" t="s">
        <v>92</v>
      </c>
      <c r="F157" s="218" t="s">
        <v>1</v>
      </c>
      <c r="G157" s="218" t="s">
        <v>213</v>
      </c>
      <c r="H157" s="218">
        <v>6.65</v>
      </c>
      <c r="I157" s="218"/>
      <c r="J157" s="218"/>
      <c r="K157" s="218"/>
      <c r="L157" s="218"/>
      <c r="M157" s="218"/>
      <c r="N157" s="218"/>
      <c r="O157" s="218"/>
      <c r="P157" s="218"/>
      <c r="Q157" s="240">
        <v>0</v>
      </c>
      <c r="R157" s="240">
        <v>0</v>
      </c>
      <c r="S157" s="240">
        <v>0</v>
      </c>
      <c r="T157" s="272">
        <v>0</v>
      </c>
      <c r="U157" s="263"/>
    </row>
    <row r="158" spans="2:21" s="216" customFormat="1" x14ac:dyDescent="0.25">
      <c r="B158" s="262">
        <v>153</v>
      </c>
      <c r="C158" s="346">
        <v>45372</v>
      </c>
      <c r="D158" s="217" t="s">
        <v>117</v>
      </c>
      <c r="E158" s="218" t="s">
        <v>92</v>
      </c>
      <c r="F158" s="218" t="s">
        <v>1</v>
      </c>
      <c r="G158" s="218" t="s">
        <v>213</v>
      </c>
      <c r="H158" s="218">
        <v>6.65</v>
      </c>
      <c r="I158" s="218"/>
      <c r="J158" s="218"/>
      <c r="K158" s="218"/>
      <c r="L158" s="218"/>
      <c r="M158" s="218"/>
      <c r="N158" s="218"/>
      <c r="O158" s="218"/>
      <c r="P158" s="218"/>
      <c r="Q158" s="240">
        <v>0</v>
      </c>
      <c r="R158" s="240">
        <v>0</v>
      </c>
      <c r="S158" s="240">
        <v>0</v>
      </c>
      <c r="T158" s="272">
        <v>0</v>
      </c>
      <c r="U158" s="263"/>
    </row>
    <row r="159" spans="2:21" s="216" customFormat="1" x14ac:dyDescent="0.25">
      <c r="B159" s="262">
        <v>154</v>
      </c>
      <c r="C159" s="346">
        <v>45372</v>
      </c>
      <c r="D159" s="217" t="s">
        <v>96</v>
      </c>
      <c r="E159" s="218" t="s">
        <v>161</v>
      </c>
      <c r="F159" s="218" t="s">
        <v>1</v>
      </c>
      <c r="G159" s="218" t="s">
        <v>161</v>
      </c>
      <c r="H159" s="218">
        <v>11.8</v>
      </c>
      <c r="I159" s="218"/>
      <c r="J159" s="218"/>
      <c r="K159" s="218"/>
      <c r="L159" s="218"/>
      <c r="M159" s="218"/>
      <c r="N159" s="218"/>
      <c r="O159" s="218"/>
      <c r="P159" s="218"/>
      <c r="Q159" s="240">
        <v>0</v>
      </c>
      <c r="R159" s="240">
        <v>0</v>
      </c>
      <c r="S159" s="240">
        <v>0</v>
      </c>
      <c r="T159" s="272">
        <v>0</v>
      </c>
      <c r="U159" s="263"/>
    </row>
    <row r="160" spans="2:21" s="216" customFormat="1" x14ac:dyDescent="0.25">
      <c r="B160" s="262">
        <v>155</v>
      </c>
      <c r="C160" s="346">
        <v>45372</v>
      </c>
      <c r="D160" s="217" t="s">
        <v>130</v>
      </c>
      <c r="E160" s="218" t="s">
        <v>161</v>
      </c>
      <c r="F160" s="218" t="s">
        <v>1</v>
      </c>
      <c r="G160" s="218" t="s">
        <v>161</v>
      </c>
      <c r="H160" s="218">
        <v>11.8</v>
      </c>
      <c r="I160" s="218"/>
      <c r="J160" s="218"/>
      <c r="K160" s="218"/>
      <c r="L160" s="218"/>
      <c r="M160" s="218"/>
      <c r="N160" s="218"/>
      <c r="O160" s="218"/>
      <c r="P160" s="218"/>
      <c r="Q160" s="240">
        <v>0</v>
      </c>
      <c r="R160" s="240">
        <v>0</v>
      </c>
      <c r="S160" s="240">
        <v>0</v>
      </c>
      <c r="T160" s="272">
        <v>0</v>
      </c>
      <c r="U160" s="263"/>
    </row>
    <row r="161" spans="2:21" s="216" customFormat="1" x14ac:dyDescent="0.25">
      <c r="B161" s="262">
        <v>156</v>
      </c>
      <c r="C161" s="346">
        <v>45373</v>
      </c>
      <c r="D161" s="217" t="s">
        <v>94</v>
      </c>
      <c r="E161" s="218" t="s">
        <v>92</v>
      </c>
      <c r="F161" s="218" t="s">
        <v>1</v>
      </c>
      <c r="G161" s="218" t="s">
        <v>213</v>
      </c>
      <c r="H161" s="218">
        <v>6.65</v>
      </c>
      <c r="I161" s="218"/>
      <c r="J161" s="218"/>
      <c r="K161" s="218"/>
      <c r="L161" s="218"/>
      <c r="M161" s="218"/>
      <c r="N161" s="218"/>
      <c r="O161" s="218"/>
      <c r="P161" s="218"/>
      <c r="Q161" s="240">
        <v>0</v>
      </c>
      <c r="R161" s="240">
        <v>0</v>
      </c>
      <c r="S161" s="240">
        <v>0</v>
      </c>
      <c r="T161" s="272">
        <v>0</v>
      </c>
      <c r="U161" s="263"/>
    </row>
    <row r="162" spans="2:21" s="216" customFormat="1" x14ac:dyDescent="0.25">
      <c r="B162" s="262">
        <v>157</v>
      </c>
      <c r="C162" s="346">
        <v>45373</v>
      </c>
      <c r="D162" s="217" t="s">
        <v>91</v>
      </c>
      <c r="E162" s="218" t="s">
        <v>92</v>
      </c>
      <c r="F162" s="218" t="s">
        <v>1</v>
      </c>
      <c r="G162" s="218" t="s">
        <v>213</v>
      </c>
      <c r="H162" s="218">
        <v>6.65</v>
      </c>
      <c r="I162" s="218"/>
      <c r="J162" s="218"/>
      <c r="K162" s="218"/>
      <c r="L162" s="218"/>
      <c r="M162" s="218"/>
      <c r="N162" s="218"/>
      <c r="O162" s="218"/>
      <c r="P162" s="218"/>
      <c r="Q162" s="240">
        <v>0</v>
      </c>
      <c r="R162" s="240">
        <v>0</v>
      </c>
      <c r="S162" s="240">
        <v>0</v>
      </c>
      <c r="T162" s="272">
        <v>0</v>
      </c>
      <c r="U162" s="263"/>
    </row>
    <row r="163" spans="2:21" s="216" customFormat="1" x14ac:dyDescent="0.25">
      <c r="B163" s="262">
        <v>158</v>
      </c>
      <c r="C163" s="346">
        <v>45373</v>
      </c>
      <c r="D163" s="217" t="s">
        <v>117</v>
      </c>
      <c r="E163" s="218" t="s">
        <v>92</v>
      </c>
      <c r="F163" s="218" t="s">
        <v>1</v>
      </c>
      <c r="G163" s="218" t="s">
        <v>213</v>
      </c>
      <c r="H163" s="218">
        <v>6.65</v>
      </c>
      <c r="I163" s="218"/>
      <c r="J163" s="218"/>
      <c r="K163" s="218"/>
      <c r="L163" s="218"/>
      <c r="M163" s="218"/>
      <c r="N163" s="218"/>
      <c r="O163" s="218"/>
      <c r="P163" s="218"/>
      <c r="Q163" s="240">
        <v>0</v>
      </c>
      <c r="R163" s="240">
        <v>0</v>
      </c>
      <c r="S163" s="240">
        <v>0</v>
      </c>
      <c r="T163" s="272">
        <v>0</v>
      </c>
      <c r="U163" s="263"/>
    </row>
    <row r="164" spans="2:21" s="216" customFormat="1" x14ac:dyDescent="0.25">
      <c r="B164" s="262">
        <v>159</v>
      </c>
      <c r="C164" s="346">
        <v>45373</v>
      </c>
      <c r="D164" s="217" t="s">
        <v>96</v>
      </c>
      <c r="E164" s="218" t="s">
        <v>161</v>
      </c>
      <c r="F164" s="218" t="s">
        <v>1</v>
      </c>
      <c r="G164" s="218" t="s">
        <v>161</v>
      </c>
      <c r="H164" s="218">
        <v>11.8</v>
      </c>
      <c r="I164" s="218"/>
      <c r="J164" s="218"/>
      <c r="K164" s="218"/>
      <c r="L164" s="218"/>
      <c r="M164" s="218"/>
      <c r="N164" s="218"/>
      <c r="O164" s="218"/>
      <c r="P164" s="218"/>
      <c r="Q164" s="240">
        <v>0</v>
      </c>
      <c r="R164" s="240">
        <v>0</v>
      </c>
      <c r="S164" s="240">
        <v>0</v>
      </c>
      <c r="T164" s="272">
        <v>0</v>
      </c>
      <c r="U164" s="263"/>
    </row>
    <row r="165" spans="2:21" s="216" customFormat="1" x14ac:dyDescent="0.25">
      <c r="B165" s="262">
        <v>160</v>
      </c>
      <c r="C165" s="346">
        <v>45373</v>
      </c>
      <c r="D165" s="217" t="s">
        <v>130</v>
      </c>
      <c r="E165" s="218" t="s">
        <v>161</v>
      </c>
      <c r="F165" s="218" t="s">
        <v>1</v>
      </c>
      <c r="G165" s="218" t="s">
        <v>161</v>
      </c>
      <c r="H165" s="218">
        <v>11.8</v>
      </c>
      <c r="I165" s="218"/>
      <c r="J165" s="218"/>
      <c r="K165" s="218"/>
      <c r="L165" s="218"/>
      <c r="M165" s="218"/>
      <c r="N165" s="218"/>
      <c r="O165" s="218"/>
      <c r="P165" s="218"/>
      <c r="Q165" s="240">
        <v>0</v>
      </c>
      <c r="R165" s="240">
        <v>0</v>
      </c>
      <c r="S165" s="240">
        <v>0</v>
      </c>
      <c r="T165" s="272">
        <v>0</v>
      </c>
      <c r="U165" s="263"/>
    </row>
    <row r="166" spans="2:21" s="216" customFormat="1" x14ac:dyDescent="0.25">
      <c r="B166" s="262">
        <v>161</v>
      </c>
      <c r="C166" s="346">
        <v>45374</v>
      </c>
      <c r="D166" s="217" t="s">
        <v>94</v>
      </c>
      <c r="E166" s="218" t="s">
        <v>92</v>
      </c>
      <c r="F166" s="218" t="s">
        <v>1</v>
      </c>
      <c r="G166" s="218" t="s">
        <v>213</v>
      </c>
      <c r="H166" s="218">
        <v>6.65</v>
      </c>
      <c r="I166" s="218"/>
      <c r="J166" s="218"/>
      <c r="K166" s="218"/>
      <c r="L166" s="218"/>
      <c r="M166" s="218"/>
      <c r="N166" s="218"/>
      <c r="O166" s="218"/>
      <c r="P166" s="218"/>
      <c r="Q166" s="240">
        <v>0</v>
      </c>
      <c r="R166" s="240">
        <v>0</v>
      </c>
      <c r="S166" s="240">
        <v>0</v>
      </c>
      <c r="T166" s="272">
        <v>0</v>
      </c>
      <c r="U166" s="263"/>
    </row>
    <row r="167" spans="2:21" s="216" customFormat="1" x14ac:dyDescent="0.25">
      <c r="B167" s="262">
        <v>162</v>
      </c>
      <c r="C167" s="346">
        <v>45374</v>
      </c>
      <c r="D167" s="217" t="s">
        <v>91</v>
      </c>
      <c r="E167" s="218" t="s">
        <v>92</v>
      </c>
      <c r="F167" s="218" t="s">
        <v>1</v>
      </c>
      <c r="G167" s="218" t="s">
        <v>213</v>
      </c>
      <c r="H167" s="218">
        <v>6.65</v>
      </c>
      <c r="I167" s="218"/>
      <c r="J167" s="218"/>
      <c r="K167" s="218"/>
      <c r="L167" s="218"/>
      <c r="M167" s="218"/>
      <c r="N167" s="218"/>
      <c r="O167" s="218"/>
      <c r="P167" s="218"/>
      <c r="Q167" s="240">
        <v>0</v>
      </c>
      <c r="R167" s="240">
        <v>0</v>
      </c>
      <c r="S167" s="240">
        <v>0</v>
      </c>
      <c r="T167" s="272">
        <v>0</v>
      </c>
      <c r="U167" s="263"/>
    </row>
    <row r="168" spans="2:21" s="216" customFormat="1" x14ac:dyDescent="0.25">
      <c r="B168" s="262">
        <v>163</v>
      </c>
      <c r="C168" s="346">
        <v>45374</v>
      </c>
      <c r="D168" s="217" t="s">
        <v>117</v>
      </c>
      <c r="E168" s="218" t="s">
        <v>92</v>
      </c>
      <c r="F168" s="218" t="s">
        <v>1</v>
      </c>
      <c r="G168" s="218" t="s">
        <v>213</v>
      </c>
      <c r="H168" s="218">
        <v>6.65</v>
      </c>
      <c r="I168" s="218"/>
      <c r="J168" s="218"/>
      <c r="K168" s="218"/>
      <c r="L168" s="218"/>
      <c r="M168" s="218"/>
      <c r="N168" s="218"/>
      <c r="O168" s="218"/>
      <c r="P168" s="218"/>
      <c r="Q168" s="240">
        <v>0</v>
      </c>
      <c r="R168" s="240">
        <v>0</v>
      </c>
      <c r="S168" s="240">
        <v>0</v>
      </c>
      <c r="T168" s="272">
        <v>0</v>
      </c>
      <c r="U168" s="263"/>
    </row>
    <row r="169" spans="2:21" s="216" customFormat="1" x14ac:dyDescent="0.25">
      <c r="B169" s="262">
        <v>164</v>
      </c>
      <c r="C169" s="346">
        <v>45374</v>
      </c>
      <c r="D169" s="217" t="s">
        <v>96</v>
      </c>
      <c r="E169" s="218" t="s">
        <v>161</v>
      </c>
      <c r="F169" s="218" t="s">
        <v>1</v>
      </c>
      <c r="G169" s="218" t="s">
        <v>161</v>
      </c>
      <c r="H169" s="218">
        <v>11.8</v>
      </c>
      <c r="I169" s="218"/>
      <c r="J169" s="218"/>
      <c r="K169" s="218"/>
      <c r="L169" s="218"/>
      <c r="M169" s="218"/>
      <c r="N169" s="218"/>
      <c r="O169" s="218"/>
      <c r="P169" s="218"/>
      <c r="Q169" s="240">
        <v>0</v>
      </c>
      <c r="R169" s="240">
        <v>0</v>
      </c>
      <c r="S169" s="240">
        <v>0</v>
      </c>
      <c r="T169" s="272">
        <v>0</v>
      </c>
      <c r="U169" s="263"/>
    </row>
    <row r="170" spans="2:21" s="216" customFormat="1" x14ac:dyDescent="0.25">
      <c r="B170" s="262">
        <v>165</v>
      </c>
      <c r="C170" s="346">
        <v>45374</v>
      </c>
      <c r="D170" s="217" t="s">
        <v>130</v>
      </c>
      <c r="E170" s="218" t="s">
        <v>161</v>
      </c>
      <c r="F170" s="218" t="s">
        <v>1</v>
      </c>
      <c r="G170" s="218" t="s">
        <v>161</v>
      </c>
      <c r="H170" s="218">
        <v>11.8</v>
      </c>
      <c r="I170" s="218"/>
      <c r="J170" s="218"/>
      <c r="K170" s="218"/>
      <c r="L170" s="218"/>
      <c r="M170" s="218"/>
      <c r="N170" s="218"/>
      <c r="O170" s="218"/>
      <c r="P170" s="218"/>
      <c r="Q170" s="240">
        <v>0</v>
      </c>
      <c r="R170" s="240">
        <v>0</v>
      </c>
      <c r="S170" s="240">
        <v>0</v>
      </c>
      <c r="T170" s="272">
        <v>0</v>
      </c>
      <c r="U170" s="263"/>
    </row>
    <row r="171" spans="2:21" s="216" customFormat="1" x14ac:dyDescent="0.25">
      <c r="B171" s="262">
        <v>166</v>
      </c>
      <c r="C171" s="346">
        <v>45375</v>
      </c>
      <c r="D171" s="217" t="s">
        <v>94</v>
      </c>
      <c r="E171" s="218" t="s">
        <v>92</v>
      </c>
      <c r="F171" s="218" t="s">
        <v>1</v>
      </c>
      <c r="G171" s="218" t="s">
        <v>213</v>
      </c>
      <c r="H171" s="218">
        <v>6.65</v>
      </c>
      <c r="I171" s="218"/>
      <c r="J171" s="218"/>
      <c r="K171" s="218"/>
      <c r="L171" s="218"/>
      <c r="M171" s="218"/>
      <c r="N171" s="218"/>
      <c r="O171" s="218"/>
      <c r="P171" s="218"/>
      <c r="Q171" s="240">
        <v>0</v>
      </c>
      <c r="R171" s="240">
        <v>0</v>
      </c>
      <c r="S171" s="240">
        <v>0</v>
      </c>
      <c r="T171" s="272">
        <v>0</v>
      </c>
      <c r="U171" s="263"/>
    </row>
    <row r="172" spans="2:21" s="216" customFormat="1" x14ac:dyDescent="0.25">
      <c r="B172" s="262">
        <v>167</v>
      </c>
      <c r="C172" s="346">
        <v>45375</v>
      </c>
      <c r="D172" s="217" t="s">
        <v>91</v>
      </c>
      <c r="E172" s="218" t="s">
        <v>92</v>
      </c>
      <c r="F172" s="218" t="s">
        <v>1</v>
      </c>
      <c r="G172" s="218" t="s">
        <v>213</v>
      </c>
      <c r="H172" s="218">
        <v>6.65</v>
      </c>
      <c r="I172" s="218"/>
      <c r="J172" s="218"/>
      <c r="K172" s="218"/>
      <c r="L172" s="218"/>
      <c r="M172" s="218"/>
      <c r="N172" s="218"/>
      <c r="O172" s="218"/>
      <c r="P172" s="218"/>
      <c r="Q172" s="240">
        <v>0</v>
      </c>
      <c r="R172" s="240">
        <v>0</v>
      </c>
      <c r="S172" s="240">
        <v>0</v>
      </c>
      <c r="T172" s="272">
        <v>0</v>
      </c>
      <c r="U172" s="263"/>
    </row>
    <row r="173" spans="2:21" s="216" customFormat="1" x14ac:dyDescent="0.25">
      <c r="B173" s="262">
        <v>168</v>
      </c>
      <c r="C173" s="346">
        <v>45375</v>
      </c>
      <c r="D173" s="217" t="s">
        <v>117</v>
      </c>
      <c r="E173" s="218" t="s">
        <v>92</v>
      </c>
      <c r="F173" s="218" t="s">
        <v>1</v>
      </c>
      <c r="G173" s="218" t="s">
        <v>213</v>
      </c>
      <c r="H173" s="218">
        <v>6.65</v>
      </c>
      <c r="I173" s="218"/>
      <c r="J173" s="218"/>
      <c r="K173" s="218"/>
      <c r="L173" s="218"/>
      <c r="M173" s="218"/>
      <c r="N173" s="218"/>
      <c r="O173" s="218"/>
      <c r="P173" s="218"/>
      <c r="Q173" s="240">
        <v>0</v>
      </c>
      <c r="R173" s="240">
        <v>0</v>
      </c>
      <c r="S173" s="240">
        <v>0</v>
      </c>
      <c r="T173" s="272">
        <v>0</v>
      </c>
      <c r="U173" s="263"/>
    </row>
    <row r="174" spans="2:21" s="216" customFormat="1" x14ac:dyDescent="0.25">
      <c r="B174" s="262">
        <v>169</v>
      </c>
      <c r="C174" s="346">
        <v>45375</v>
      </c>
      <c r="D174" s="217" t="s">
        <v>96</v>
      </c>
      <c r="E174" s="218" t="s">
        <v>161</v>
      </c>
      <c r="F174" s="218" t="s">
        <v>1</v>
      </c>
      <c r="G174" s="218" t="s">
        <v>161</v>
      </c>
      <c r="H174" s="218">
        <v>11.8</v>
      </c>
      <c r="I174" s="218"/>
      <c r="J174" s="218"/>
      <c r="K174" s="218"/>
      <c r="L174" s="218"/>
      <c r="M174" s="218"/>
      <c r="N174" s="218"/>
      <c r="O174" s="218"/>
      <c r="P174" s="218"/>
      <c r="Q174" s="240">
        <v>0</v>
      </c>
      <c r="R174" s="240">
        <v>0</v>
      </c>
      <c r="S174" s="240">
        <v>0</v>
      </c>
      <c r="T174" s="272">
        <v>0</v>
      </c>
      <c r="U174" s="263"/>
    </row>
    <row r="175" spans="2:21" s="216" customFormat="1" x14ac:dyDescent="0.25">
      <c r="B175" s="262">
        <v>170</v>
      </c>
      <c r="C175" s="346">
        <v>45375</v>
      </c>
      <c r="D175" s="217" t="s">
        <v>130</v>
      </c>
      <c r="E175" s="218" t="s">
        <v>161</v>
      </c>
      <c r="F175" s="218" t="s">
        <v>1</v>
      </c>
      <c r="G175" s="218" t="s">
        <v>161</v>
      </c>
      <c r="H175" s="218">
        <v>11.8</v>
      </c>
      <c r="I175" s="218"/>
      <c r="J175" s="218"/>
      <c r="K175" s="218"/>
      <c r="L175" s="218"/>
      <c r="M175" s="218"/>
      <c r="N175" s="218"/>
      <c r="O175" s="218"/>
      <c r="P175" s="218"/>
      <c r="Q175" s="240">
        <v>0</v>
      </c>
      <c r="R175" s="240">
        <v>0</v>
      </c>
      <c r="S175" s="240">
        <v>0</v>
      </c>
      <c r="T175" s="272">
        <v>0</v>
      </c>
      <c r="U175" s="263"/>
    </row>
    <row r="176" spans="2:21" s="216" customFormat="1" x14ac:dyDescent="0.25">
      <c r="B176" s="262">
        <v>171</v>
      </c>
      <c r="C176" s="346">
        <v>45376</v>
      </c>
      <c r="D176" s="217" t="s">
        <v>94</v>
      </c>
      <c r="E176" s="218" t="s">
        <v>92</v>
      </c>
      <c r="F176" s="218" t="s">
        <v>1</v>
      </c>
      <c r="G176" s="218" t="s">
        <v>213</v>
      </c>
      <c r="H176" s="218">
        <v>6.65</v>
      </c>
      <c r="I176" s="218" t="s">
        <v>220</v>
      </c>
      <c r="J176" s="218">
        <v>37</v>
      </c>
      <c r="K176" s="218"/>
      <c r="L176" s="218">
        <v>200</v>
      </c>
      <c r="M176" s="218"/>
      <c r="N176" s="218" t="s">
        <v>1</v>
      </c>
      <c r="O176" s="218"/>
      <c r="P176" s="218" t="s">
        <v>304</v>
      </c>
      <c r="Q176" s="240">
        <v>246.05</v>
      </c>
      <c r="R176" s="240">
        <v>0</v>
      </c>
      <c r="S176" s="240">
        <v>0</v>
      </c>
      <c r="T176" s="272">
        <v>0</v>
      </c>
      <c r="U176" s="263"/>
    </row>
    <row r="177" spans="2:21" s="216" customFormat="1" x14ac:dyDescent="0.25">
      <c r="B177" s="262">
        <v>172</v>
      </c>
      <c r="C177" s="346">
        <v>45376</v>
      </c>
      <c r="D177" s="217" t="s">
        <v>91</v>
      </c>
      <c r="E177" s="218" t="s">
        <v>92</v>
      </c>
      <c r="F177" s="218" t="s">
        <v>1</v>
      </c>
      <c r="G177" s="218" t="s">
        <v>213</v>
      </c>
      <c r="H177" s="218">
        <v>6.65</v>
      </c>
      <c r="I177" s="218" t="s">
        <v>220</v>
      </c>
      <c r="J177" s="218">
        <v>38</v>
      </c>
      <c r="K177" s="218"/>
      <c r="L177" s="218">
        <v>200</v>
      </c>
      <c r="M177" s="218"/>
      <c r="N177" s="218" t="s">
        <v>1</v>
      </c>
      <c r="O177" s="218"/>
      <c r="P177" s="218" t="s">
        <v>304</v>
      </c>
      <c r="Q177" s="240">
        <v>252.70000000000002</v>
      </c>
      <c r="R177" s="240">
        <v>0</v>
      </c>
      <c r="S177" s="240">
        <v>0</v>
      </c>
      <c r="T177" s="272">
        <v>0</v>
      </c>
      <c r="U177" s="263"/>
    </row>
    <row r="178" spans="2:21" s="216" customFormat="1" x14ac:dyDescent="0.25">
      <c r="B178" s="262">
        <v>173</v>
      </c>
      <c r="C178" s="346">
        <v>45376</v>
      </c>
      <c r="D178" s="217" t="s">
        <v>117</v>
      </c>
      <c r="E178" s="218" t="s">
        <v>92</v>
      </c>
      <c r="F178" s="218" t="s">
        <v>1</v>
      </c>
      <c r="G178" s="218" t="s">
        <v>213</v>
      </c>
      <c r="H178" s="218">
        <v>6.65</v>
      </c>
      <c r="I178" s="218"/>
      <c r="J178" s="218"/>
      <c r="K178" s="218"/>
      <c r="L178" s="218"/>
      <c r="M178" s="218"/>
      <c r="N178" s="218"/>
      <c r="O178" s="218"/>
      <c r="P178" s="218"/>
      <c r="Q178" s="240">
        <v>0</v>
      </c>
      <c r="R178" s="240">
        <v>0</v>
      </c>
      <c r="S178" s="240">
        <v>0</v>
      </c>
      <c r="T178" s="272">
        <v>0</v>
      </c>
      <c r="U178" s="263"/>
    </row>
    <row r="179" spans="2:21" s="216" customFormat="1" x14ac:dyDescent="0.25">
      <c r="B179" s="262">
        <v>174</v>
      </c>
      <c r="C179" s="346">
        <v>45376</v>
      </c>
      <c r="D179" s="217" t="s">
        <v>96</v>
      </c>
      <c r="E179" s="218" t="s">
        <v>161</v>
      </c>
      <c r="F179" s="218" t="s">
        <v>1</v>
      </c>
      <c r="G179" s="218" t="s">
        <v>161</v>
      </c>
      <c r="H179" s="218">
        <v>11.8</v>
      </c>
      <c r="I179" s="218"/>
      <c r="J179" s="218"/>
      <c r="K179" s="218"/>
      <c r="L179" s="218"/>
      <c r="M179" s="218"/>
      <c r="N179" s="218"/>
      <c r="O179" s="218"/>
      <c r="P179" s="218"/>
      <c r="Q179" s="240">
        <v>0</v>
      </c>
      <c r="R179" s="240">
        <v>0</v>
      </c>
      <c r="S179" s="240">
        <v>0</v>
      </c>
      <c r="T179" s="272">
        <v>0</v>
      </c>
      <c r="U179" s="263"/>
    </row>
    <row r="180" spans="2:21" s="216" customFormat="1" x14ac:dyDescent="0.25">
      <c r="B180" s="262">
        <v>175</v>
      </c>
      <c r="C180" s="346">
        <v>45376</v>
      </c>
      <c r="D180" s="217" t="s">
        <v>130</v>
      </c>
      <c r="E180" s="218" t="s">
        <v>161</v>
      </c>
      <c r="F180" s="218" t="s">
        <v>1</v>
      </c>
      <c r="G180" s="218" t="s">
        <v>161</v>
      </c>
      <c r="H180" s="218">
        <v>11.8</v>
      </c>
      <c r="I180" s="218"/>
      <c r="J180" s="218"/>
      <c r="K180" s="218"/>
      <c r="L180" s="218"/>
      <c r="M180" s="218"/>
      <c r="N180" s="218"/>
      <c r="O180" s="218"/>
      <c r="P180" s="218"/>
      <c r="Q180" s="240">
        <v>0</v>
      </c>
      <c r="R180" s="240">
        <v>0</v>
      </c>
      <c r="S180" s="240">
        <v>0</v>
      </c>
      <c r="T180" s="272">
        <v>0</v>
      </c>
      <c r="U180" s="263"/>
    </row>
    <row r="181" spans="2:21" s="216" customFormat="1" x14ac:dyDescent="0.25">
      <c r="B181" s="262">
        <v>176</v>
      </c>
      <c r="C181" s="346">
        <v>45377</v>
      </c>
      <c r="D181" s="217" t="s">
        <v>94</v>
      </c>
      <c r="E181" s="218" t="s">
        <v>92</v>
      </c>
      <c r="F181" s="218" t="s">
        <v>1</v>
      </c>
      <c r="G181" s="218" t="s">
        <v>213</v>
      </c>
      <c r="H181" s="218">
        <v>6.65</v>
      </c>
      <c r="I181" s="218" t="s">
        <v>220</v>
      </c>
      <c r="J181" s="218">
        <v>34</v>
      </c>
      <c r="K181" s="218"/>
      <c r="L181" s="218">
        <v>70</v>
      </c>
      <c r="M181" s="218"/>
      <c r="N181" s="218" t="s">
        <v>1</v>
      </c>
      <c r="O181" s="218"/>
      <c r="P181" s="218" t="s">
        <v>304</v>
      </c>
      <c r="Q181" s="240">
        <v>226.10000000000002</v>
      </c>
      <c r="R181" s="240">
        <v>0</v>
      </c>
      <c r="S181" s="240">
        <v>0</v>
      </c>
      <c r="T181" s="272">
        <v>0</v>
      </c>
      <c r="U181" s="263"/>
    </row>
    <row r="182" spans="2:21" s="216" customFormat="1" x14ac:dyDescent="0.25">
      <c r="B182" s="262">
        <v>177</v>
      </c>
      <c r="C182" s="346">
        <v>45377</v>
      </c>
      <c r="D182" s="217" t="s">
        <v>91</v>
      </c>
      <c r="E182" s="218" t="s">
        <v>92</v>
      </c>
      <c r="F182" s="218" t="s">
        <v>1</v>
      </c>
      <c r="G182" s="218" t="s">
        <v>213</v>
      </c>
      <c r="H182" s="218">
        <v>6.65</v>
      </c>
      <c r="I182" s="218" t="s">
        <v>220</v>
      </c>
      <c r="J182" s="218">
        <v>33</v>
      </c>
      <c r="K182" s="218"/>
      <c r="L182" s="218">
        <v>70</v>
      </c>
      <c r="M182" s="218"/>
      <c r="N182" s="218" t="s">
        <v>1</v>
      </c>
      <c r="O182" s="218"/>
      <c r="P182" s="218" t="s">
        <v>304</v>
      </c>
      <c r="Q182" s="240">
        <v>219.45000000000002</v>
      </c>
      <c r="R182" s="240">
        <v>0</v>
      </c>
      <c r="S182" s="240">
        <v>0</v>
      </c>
      <c r="T182" s="272">
        <v>0</v>
      </c>
      <c r="U182" s="263"/>
    </row>
    <row r="183" spans="2:21" s="216" customFormat="1" x14ac:dyDescent="0.25">
      <c r="B183" s="262">
        <v>178</v>
      </c>
      <c r="C183" s="346">
        <v>45377</v>
      </c>
      <c r="D183" s="217" t="s">
        <v>117</v>
      </c>
      <c r="E183" s="218" t="s">
        <v>92</v>
      </c>
      <c r="F183" s="218" t="s">
        <v>1</v>
      </c>
      <c r="G183" s="218" t="s">
        <v>213</v>
      </c>
      <c r="H183" s="218">
        <v>6.65</v>
      </c>
      <c r="I183" s="218"/>
      <c r="J183" s="218"/>
      <c r="K183" s="218"/>
      <c r="L183" s="218"/>
      <c r="M183" s="218"/>
      <c r="N183" s="218"/>
      <c r="O183" s="218"/>
      <c r="P183" s="218"/>
      <c r="Q183" s="240">
        <v>0</v>
      </c>
      <c r="R183" s="240">
        <v>0</v>
      </c>
      <c r="S183" s="240">
        <v>0</v>
      </c>
      <c r="T183" s="272">
        <v>0</v>
      </c>
      <c r="U183" s="263"/>
    </row>
    <row r="184" spans="2:21" s="216" customFormat="1" x14ac:dyDescent="0.25">
      <c r="B184" s="262">
        <v>179</v>
      </c>
      <c r="C184" s="346">
        <v>45377</v>
      </c>
      <c r="D184" s="217" t="s">
        <v>96</v>
      </c>
      <c r="E184" s="218" t="s">
        <v>161</v>
      </c>
      <c r="F184" s="218" t="s">
        <v>1</v>
      </c>
      <c r="G184" s="218" t="s">
        <v>161</v>
      </c>
      <c r="H184" s="218">
        <v>11.8</v>
      </c>
      <c r="I184" s="218"/>
      <c r="J184" s="218"/>
      <c r="K184" s="218"/>
      <c r="L184" s="218"/>
      <c r="M184" s="218"/>
      <c r="N184" s="218"/>
      <c r="O184" s="218"/>
      <c r="P184" s="218"/>
      <c r="Q184" s="240">
        <v>0</v>
      </c>
      <c r="R184" s="240">
        <v>0</v>
      </c>
      <c r="S184" s="240">
        <v>0</v>
      </c>
      <c r="T184" s="272">
        <v>0</v>
      </c>
      <c r="U184" s="263"/>
    </row>
    <row r="185" spans="2:21" s="216" customFormat="1" x14ac:dyDescent="0.25">
      <c r="B185" s="262">
        <v>180</v>
      </c>
      <c r="C185" s="346">
        <v>45377</v>
      </c>
      <c r="D185" s="217" t="s">
        <v>130</v>
      </c>
      <c r="E185" s="218" t="s">
        <v>161</v>
      </c>
      <c r="F185" s="218" t="s">
        <v>1</v>
      </c>
      <c r="G185" s="218" t="s">
        <v>161</v>
      </c>
      <c r="H185" s="218">
        <v>11.8</v>
      </c>
      <c r="I185" s="218"/>
      <c r="J185" s="218"/>
      <c r="K185" s="218"/>
      <c r="L185" s="218"/>
      <c r="M185" s="218"/>
      <c r="N185" s="218"/>
      <c r="O185" s="218"/>
      <c r="P185" s="218"/>
      <c r="Q185" s="240">
        <v>0</v>
      </c>
      <c r="R185" s="240">
        <v>0</v>
      </c>
      <c r="S185" s="240">
        <v>0</v>
      </c>
      <c r="T185" s="272">
        <v>0</v>
      </c>
      <c r="U185" s="263"/>
    </row>
    <row r="186" spans="2:21" s="216" customFormat="1" x14ac:dyDescent="0.25">
      <c r="B186" s="262">
        <v>181</v>
      </c>
      <c r="C186" s="346">
        <v>45378</v>
      </c>
      <c r="D186" s="217" t="s">
        <v>94</v>
      </c>
      <c r="E186" s="218" t="s">
        <v>92</v>
      </c>
      <c r="F186" s="218" t="s">
        <v>1</v>
      </c>
      <c r="G186" s="218" t="s">
        <v>213</v>
      </c>
      <c r="H186" s="218">
        <v>6.65</v>
      </c>
      <c r="I186" s="218" t="s">
        <v>220</v>
      </c>
      <c r="J186" s="218">
        <v>35</v>
      </c>
      <c r="K186" s="218"/>
      <c r="L186" s="218">
        <v>80</v>
      </c>
      <c r="M186" s="218"/>
      <c r="N186" s="218" t="s">
        <v>1</v>
      </c>
      <c r="O186" s="218"/>
      <c r="P186" s="218" t="s">
        <v>304</v>
      </c>
      <c r="Q186" s="240">
        <v>232.75</v>
      </c>
      <c r="R186" s="240">
        <v>0</v>
      </c>
      <c r="S186" s="240">
        <v>0</v>
      </c>
      <c r="T186" s="272">
        <v>0</v>
      </c>
      <c r="U186" s="263"/>
    </row>
    <row r="187" spans="2:21" s="216" customFormat="1" x14ac:dyDescent="0.25">
      <c r="B187" s="262">
        <v>182</v>
      </c>
      <c r="C187" s="346">
        <v>45378</v>
      </c>
      <c r="D187" s="217" t="s">
        <v>91</v>
      </c>
      <c r="E187" s="218" t="s">
        <v>92</v>
      </c>
      <c r="F187" s="218" t="s">
        <v>1</v>
      </c>
      <c r="G187" s="218" t="s">
        <v>213</v>
      </c>
      <c r="H187" s="218">
        <v>6.65</v>
      </c>
      <c r="I187" s="218" t="s">
        <v>220</v>
      </c>
      <c r="J187" s="218">
        <v>35</v>
      </c>
      <c r="K187" s="218"/>
      <c r="L187" s="218">
        <v>80</v>
      </c>
      <c r="M187" s="218"/>
      <c r="N187" s="218" t="s">
        <v>1</v>
      </c>
      <c r="O187" s="218"/>
      <c r="P187" s="218" t="s">
        <v>304</v>
      </c>
      <c r="Q187" s="240">
        <v>232.75</v>
      </c>
      <c r="R187" s="240">
        <v>0</v>
      </c>
      <c r="S187" s="240">
        <v>0</v>
      </c>
      <c r="T187" s="272">
        <v>0</v>
      </c>
      <c r="U187" s="263"/>
    </row>
    <row r="188" spans="2:21" s="216" customFormat="1" x14ac:dyDescent="0.25">
      <c r="B188" s="262">
        <v>183</v>
      </c>
      <c r="C188" s="346">
        <v>45378</v>
      </c>
      <c r="D188" s="217" t="s">
        <v>117</v>
      </c>
      <c r="E188" s="218" t="s">
        <v>92</v>
      </c>
      <c r="F188" s="218" t="s">
        <v>1</v>
      </c>
      <c r="G188" s="218" t="s">
        <v>213</v>
      </c>
      <c r="H188" s="218">
        <v>6.65</v>
      </c>
      <c r="I188" s="218"/>
      <c r="J188" s="218"/>
      <c r="K188" s="218"/>
      <c r="L188" s="218"/>
      <c r="M188" s="218"/>
      <c r="N188" s="218"/>
      <c r="O188" s="218"/>
      <c r="P188" s="218"/>
      <c r="Q188" s="240">
        <v>0</v>
      </c>
      <c r="R188" s="240">
        <v>0</v>
      </c>
      <c r="S188" s="240">
        <v>0</v>
      </c>
      <c r="T188" s="272">
        <v>0</v>
      </c>
      <c r="U188" s="263"/>
    </row>
    <row r="189" spans="2:21" s="216" customFormat="1" x14ac:dyDescent="0.25">
      <c r="B189" s="262">
        <v>184</v>
      </c>
      <c r="C189" s="346">
        <v>45378</v>
      </c>
      <c r="D189" s="217" t="s">
        <v>96</v>
      </c>
      <c r="E189" s="218" t="s">
        <v>161</v>
      </c>
      <c r="F189" s="218" t="s">
        <v>1</v>
      </c>
      <c r="G189" s="218" t="s">
        <v>161</v>
      </c>
      <c r="H189" s="218">
        <v>11.8</v>
      </c>
      <c r="I189" s="218"/>
      <c r="J189" s="218"/>
      <c r="K189" s="218"/>
      <c r="L189" s="218"/>
      <c r="M189" s="218"/>
      <c r="N189" s="218"/>
      <c r="O189" s="218"/>
      <c r="P189" s="218"/>
      <c r="Q189" s="240">
        <v>0</v>
      </c>
      <c r="R189" s="240">
        <v>0</v>
      </c>
      <c r="S189" s="240">
        <v>0</v>
      </c>
      <c r="T189" s="272">
        <v>0</v>
      </c>
      <c r="U189" s="263"/>
    </row>
    <row r="190" spans="2:21" s="216" customFormat="1" x14ac:dyDescent="0.25">
      <c r="B190" s="262">
        <v>185</v>
      </c>
      <c r="C190" s="346">
        <v>45378</v>
      </c>
      <c r="D190" s="217" t="s">
        <v>130</v>
      </c>
      <c r="E190" s="218" t="s">
        <v>161</v>
      </c>
      <c r="F190" s="218" t="s">
        <v>1</v>
      </c>
      <c r="G190" s="218" t="s">
        <v>161</v>
      </c>
      <c r="H190" s="218">
        <v>11.8</v>
      </c>
      <c r="I190" s="218"/>
      <c r="J190" s="218"/>
      <c r="K190" s="218"/>
      <c r="L190" s="218"/>
      <c r="M190" s="218"/>
      <c r="N190" s="218"/>
      <c r="O190" s="218"/>
      <c r="P190" s="218"/>
      <c r="Q190" s="240">
        <v>0</v>
      </c>
      <c r="R190" s="240">
        <v>0</v>
      </c>
      <c r="S190" s="240">
        <v>0</v>
      </c>
      <c r="T190" s="272">
        <v>0</v>
      </c>
      <c r="U190" s="263"/>
    </row>
    <row r="191" spans="2:21" s="216" customFormat="1" x14ac:dyDescent="0.25">
      <c r="B191" s="262">
        <v>186</v>
      </c>
      <c r="C191" s="346">
        <v>45379</v>
      </c>
      <c r="D191" s="217" t="s">
        <v>94</v>
      </c>
      <c r="E191" s="218" t="s">
        <v>92</v>
      </c>
      <c r="F191" s="218" t="s">
        <v>1</v>
      </c>
      <c r="G191" s="218" t="s">
        <v>213</v>
      </c>
      <c r="H191" s="218">
        <v>6.65</v>
      </c>
      <c r="I191" s="218" t="s">
        <v>220</v>
      </c>
      <c r="J191" s="218">
        <v>30</v>
      </c>
      <c r="K191" s="218"/>
      <c r="L191" s="218">
        <v>150</v>
      </c>
      <c r="M191" s="218"/>
      <c r="N191" s="218" t="s">
        <v>1</v>
      </c>
      <c r="O191" s="218"/>
      <c r="P191" s="218" t="s">
        <v>304</v>
      </c>
      <c r="Q191" s="240">
        <v>199.5</v>
      </c>
      <c r="R191" s="240">
        <v>0</v>
      </c>
      <c r="S191" s="240">
        <v>0</v>
      </c>
      <c r="T191" s="272">
        <v>0</v>
      </c>
      <c r="U191" s="263"/>
    </row>
    <row r="192" spans="2:21" s="216" customFormat="1" x14ac:dyDescent="0.25">
      <c r="B192" s="262">
        <v>187</v>
      </c>
      <c r="C192" s="346">
        <v>45379</v>
      </c>
      <c r="D192" s="217" t="s">
        <v>91</v>
      </c>
      <c r="E192" s="218" t="s">
        <v>92</v>
      </c>
      <c r="F192" s="218" t="s">
        <v>1</v>
      </c>
      <c r="G192" s="218" t="s">
        <v>213</v>
      </c>
      <c r="H192" s="218">
        <v>6.65</v>
      </c>
      <c r="I192" s="218" t="s">
        <v>220</v>
      </c>
      <c r="J192" s="218">
        <v>29</v>
      </c>
      <c r="K192" s="218"/>
      <c r="L192" s="218">
        <v>150</v>
      </c>
      <c r="M192" s="218"/>
      <c r="N192" s="218" t="s">
        <v>1</v>
      </c>
      <c r="O192" s="218"/>
      <c r="P192" s="218" t="s">
        <v>304</v>
      </c>
      <c r="Q192" s="240">
        <v>192.85000000000002</v>
      </c>
      <c r="R192" s="240">
        <v>0</v>
      </c>
      <c r="S192" s="240">
        <v>0</v>
      </c>
      <c r="T192" s="272">
        <v>0</v>
      </c>
      <c r="U192" s="263"/>
    </row>
    <row r="193" spans="2:21" s="216" customFormat="1" x14ac:dyDescent="0.25">
      <c r="B193" s="262">
        <v>188</v>
      </c>
      <c r="C193" s="346">
        <v>45379</v>
      </c>
      <c r="D193" s="217" t="s">
        <v>117</v>
      </c>
      <c r="E193" s="218" t="s">
        <v>92</v>
      </c>
      <c r="F193" s="218" t="s">
        <v>1</v>
      </c>
      <c r="G193" s="218" t="s">
        <v>213</v>
      </c>
      <c r="H193" s="218">
        <v>6.65</v>
      </c>
      <c r="I193" s="218" t="s">
        <v>220</v>
      </c>
      <c r="J193" s="218">
        <v>8</v>
      </c>
      <c r="K193" s="218"/>
      <c r="L193" s="218">
        <v>150</v>
      </c>
      <c r="M193" s="218"/>
      <c r="N193" s="218" t="s">
        <v>1</v>
      </c>
      <c r="O193" s="218"/>
      <c r="P193" s="218" t="s">
        <v>304</v>
      </c>
      <c r="Q193" s="240">
        <v>53.2</v>
      </c>
      <c r="R193" s="240">
        <v>0</v>
      </c>
      <c r="S193" s="240">
        <v>0</v>
      </c>
      <c r="T193" s="272">
        <v>0</v>
      </c>
      <c r="U193" s="263"/>
    </row>
    <row r="194" spans="2:21" s="216" customFormat="1" x14ac:dyDescent="0.25">
      <c r="B194" s="262">
        <v>189</v>
      </c>
      <c r="C194" s="346">
        <v>45379</v>
      </c>
      <c r="D194" s="217" t="s">
        <v>96</v>
      </c>
      <c r="E194" s="218" t="s">
        <v>161</v>
      </c>
      <c r="F194" s="218" t="s">
        <v>1</v>
      </c>
      <c r="G194" s="218" t="s">
        <v>161</v>
      </c>
      <c r="H194" s="218">
        <v>11.8</v>
      </c>
      <c r="I194" s="218"/>
      <c r="J194" s="218"/>
      <c r="K194" s="218"/>
      <c r="L194" s="218"/>
      <c r="M194" s="218"/>
      <c r="N194" s="218"/>
      <c r="O194" s="218"/>
      <c r="P194" s="218"/>
      <c r="Q194" s="240">
        <v>0</v>
      </c>
      <c r="R194" s="240">
        <v>0</v>
      </c>
      <c r="S194" s="240">
        <v>0</v>
      </c>
      <c r="T194" s="272">
        <v>0</v>
      </c>
      <c r="U194" s="263"/>
    </row>
    <row r="195" spans="2:21" s="216" customFormat="1" x14ac:dyDescent="0.25">
      <c r="B195" s="262">
        <v>190</v>
      </c>
      <c r="C195" s="346">
        <v>45379</v>
      </c>
      <c r="D195" s="217" t="s">
        <v>130</v>
      </c>
      <c r="E195" s="218" t="s">
        <v>161</v>
      </c>
      <c r="F195" s="218" t="s">
        <v>1</v>
      </c>
      <c r="G195" s="218" t="s">
        <v>161</v>
      </c>
      <c r="H195" s="218">
        <v>11.8</v>
      </c>
      <c r="I195" s="218"/>
      <c r="J195" s="218"/>
      <c r="K195" s="218"/>
      <c r="L195" s="218"/>
      <c r="M195" s="218"/>
      <c r="N195" s="218"/>
      <c r="O195" s="218"/>
      <c r="P195" s="218"/>
      <c r="Q195" s="240">
        <v>0</v>
      </c>
      <c r="R195" s="240">
        <v>0</v>
      </c>
      <c r="S195" s="240">
        <v>0</v>
      </c>
      <c r="T195" s="272">
        <v>0</v>
      </c>
      <c r="U195" s="263"/>
    </row>
    <row r="196" spans="2:21" s="216" customFormat="1" x14ac:dyDescent="0.25">
      <c r="B196" s="262">
        <v>191</v>
      </c>
      <c r="C196" s="346">
        <v>45380</v>
      </c>
      <c r="D196" s="217" t="s">
        <v>94</v>
      </c>
      <c r="E196" s="218" t="s">
        <v>92</v>
      </c>
      <c r="F196" s="218" t="s">
        <v>1</v>
      </c>
      <c r="G196" s="218" t="s">
        <v>213</v>
      </c>
      <c r="H196" s="218">
        <v>6.65</v>
      </c>
      <c r="I196" s="218"/>
      <c r="J196" s="218"/>
      <c r="K196" s="218"/>
      <c r="L196" s="218"/>
      <c r="M196" s="218"/>
      <c r="N196" s="218"/>
      <c r="O196" s="218"/>
      <c r="P196" s="218"/>
      <c r="Q196" s="240">
        <v>0</v>
      </c>
      <c r="R196" s="240">
        <v>0</v>
      </c>
      <c r="S196" s="240">
        <v>0</v>
      </c>
      <c r="T196" s="272">
        <v>0</v>
      </c>
      <c r="U196" s="263"/>
    </row>
    <row r="197" spans="2:21" s="216" customFormat="1" x14ac:dyDescent="0.25">
      <c r="B197" s="262">
        <v>192</v>
      </c>
      <c r="C197" s="346">
        <v>45380</v>
      </c>
      <c r="D197" s="217" t="s">
        <v>91</v>
      </c>
      <c r="E197" s="218" t="s">
        <v>92</v>
      </c>
      <c r="F197" s="218" t="s">
        <v>1</v>
      </c>
      <c r="G197" s="218" t="s">
        <v>213</v>
      </c>
      <c r="H197" s="218">
        <v>6.65</v>
      </c>
      <c r="I197" s="218" t="s">
        <v>220</v>
      </c>
      <c r="J197" s="218">
        <v>37</v>
      </c>
      <c r="K197" s="218"/>
      <c r="L197" s="218">
        <v>100</v>
      </c>
      <c r="M197" s="218"/>
      <c r="N197" s="218" t="s">
        <v>1</v>
      </c>
      <c r="O197" s="218"/>
      <c r="P197" s="218" t="s">
        <v>304</v>
      </c>
      <c r="Q197" s="240">
        <v>246.05</v>
      </c>
      <c r="R197" s="240">
        <v>0</v>
      </c>
      <c r="S197" s="240">
        <v>0</v>
      </c>
      <c r="T197" s="272">
        <v>0</v>
      </c>
      <c r="U197" s="263"/>
    </row>
    <row r="198" spans="2:21" s="216" customFormat="1" x14ac:dyDescent="0.25">
      <c r="B198" s="262">
        <v>193</v>
      </c>
      <c r="C198" s="346">
        <v>45380</v>
      </c>
      <c r="D198" s="217" t="s">
        <v>117</v>
      </c>
      <c r="E198" s="218" t="s">
        <v>92</v>
      </c>
      <c r="F198" s="218" t="s">
        <v>1</v>
      </c>
      <c r="G198" s="218" t="s">
        <v>213</v>
      </c>
      <c r="H198" s="218">
        <v>6.65</v>
      </c>
      <c r="I198" s="218" t="s">
        <v>220</v>
      </c>
      <c r="J198" s="218">
        <v>36</v>
      </c>
      <c r="K198" s="218"/>
      <c r="L198" s="218">
        <v>100</v>
      </c>
      <c r="M198" s="218"/>
      <c r="N198" s="218" t="s">
        <v>1</v>
      </c>
      <c r="O198" s="218"/>
      <c r="P198" s="218" t="s">
        <v>304</v>
      </c>
      <c r="Q198" s="240">
        <v>239.4</v>
      </c>
      <c r="R198" s="240">
        <v>0</v>
      </c>
      <c r="S198" s="240">
        <v>0</v>
      </c>
      <c r="T198" s="272">
        <v>0</v>
      </c>
      <c r="U198" s="263"/>
    </row>
    <row r="199" spans="2:21" s="216" customFormat="1" x14ac:dyDescent="0.25">
      <c r="B199" s="262">
        <v>194</v>
      </c>
      <c r="C199" s="346">
        <v>45380</v>
      </c>
      <c r="D199" s="217" t="s">
        <v>96</v>
      </c>
      <c r="E199" s="218" t="s">
        <v>161</v>
      </c>
      <c r="F199" s="218" t="s">
        <v>1</v>
      </c>
      <c r="G199" s="218" t="s">
        <v>161</v>
      </c>
      <c r="H199" s="218">
        <v>11.8</v>
      </c>
      <c r="I199" s="218"/>
      <c r="J199" s="218"/>
      <c r="K199" s="218"/>
      <c r="L199" s="218"/>
      <c r="M199" s="218"/>
      <c r="N199" s="218"/>
      <c r="O199" s="218"/>
      <c r="P199" s="218"/>
      <c r="Q199" s="240">
        <v>0</v>
      </c>
      <c r="R199" s="240">
        <v>0</v>
      </c>
      <c r="S199" s="240">
        <v>0</v>
      </c>
      <c r="T199" s="272">
        <v>0</v>
      </c>
      <c r="U199" s="263"/>
    </row>
    <row r="200" spans="2:21" s="216" customFormat="1" x14ac:dyDescent="0.25">
      <c r="B200" s="262">
        <v>195</v>
      </c>
      <c r="C200" s="346">
        <v>45380</v>
      </c>
      <c r="D200" s="217" t="s">
        <v>130</v>
      </c>
      <c r="E200" s="218" t="s">
        <v>161</v>
      </c>
      <c r="F200" s="218" t="s">
        <v>1</v>
      </c>
      <c r="G200" s="218" t="s">
        <v>161</v>
      </c>
      <c r="H200" s="218">
        <v>11.8</v>
      </c>
      <c r="I200" s="218"/>
      <c r="J200" s="218"/>
      <c r="K200" s="218"/>
      <c r="L200" s="218"/>
      <c r="M200" s="218"/>
      <c r="N200" s="218"/>
      <c r="O200" s="218"/>
      <c r="P200" s="218"/>
      <c r="Q200" s="240">
        <v>0</v>
      </c>
      <c r="R200" s="240">
        <v>0</v>
      </c>
      <c r="S200" s="240">
        <v>0</v>
      </c>
      <c r="T200" s="272">
        <v>0</v>
      </c>
      <c r="U200" s="263"/>
    </row>
    <row r="201" spans="2:21" s="216" customFormat="1" x14ac:dyDescent="0.25">
      <c r="B201" s="262">
        <v>196</v>
      </c>
      <c r="C201" s="346">
        <v>45381</v>
      </c>
      <c r="D201" s="217" t="s">
        <v>94</v>
      </c>
      <c r="E201" s="218" t="s">
        <v>92</v>
      </c>
      <c r="F201" s="218" t="s">
        <v>1</v>
      </c>
      <c r="G201" s="218" t="s">
        <v>213</v>
      </c>
      <c r="H201" s="218">
        <v>6.65</v>
      </c>
      <c r="I201" s="218"/>
      <c r="J201" s="218"/>
      <c r="K201" s="218"/>
      <c r="L201" s="218"/>
      <c r="M201" s="218"/>
      <c r="N201" s="218"/>
      <c r="O201" s="218"/>
      <c r="P201" s="218"/>
      <c r="Q201" s="240">
        <v>0</v>
      </c>
      <c r="R201" s="240">
        <v>0</v>
      </c>
      <c r="S201" s="240">
        <v>0</v>
      </c>
      <c r="T201" s="272">
        <v>0</v>
      </c>
      <c r="U201" s="263"/>
    </row>
    <row r="202" spans="2:21" s="216" customFormat="1" x14ac:dyDescent="0.25">
      <c r="B202" s="262">
        <v>197</v>
      </c>
      <c r="C202" s="346">
        <v>45381</v>
      </c>
      <c r="D202" s="217" t="s">
        <v>91</v>
      </c>
      <c r="E202" s="218" t="s">
        <v>92</v>
      </c>
      <c r="F202" s="218" t="s">
        <v>1</v>
      </c>
      <c r="G202" s="218" t="s">
        <v>213</v>
      </c>
      <c r="H202" s="218">
        <v>6.65</v>
      </c>
      <c r="I202" s="218" t="s">
        <v>220</v>
      </c>
      <c r="J202" s="218">
        <v>35</v>
      </c>
      <c r="K202" s="218"/>
      <c r="L202" s="218">
        <v>100</v>
      </c>
      <c r="M202" s="218"/>
      <c r="N202" s="218" t="s">
        <v>1</v>
      </c>
      <c r="O202" s="218"/>
      <c r="P202" s="218" t="s">
        <v>304</v>
      </c>
      <c r="Q202" s="240">
        <v>232.75</v>
      </c>
      <c r="R202" s="240">
        <v>0</v>
      </c>
      <c r="S202" s="240">
        <v>0</v>
      </c>
      <c r="T202" s="272">
        <v>0</v>
      </c>
      <c r="U202" s="263"/>
    </row>
    <row r="203" spans="2:21" s="216" customFormat="1" x14ac:dyDescent="0.25">
      <c r="B203" s="262">
        <v>198</v>
      </c>
      <c r="C203" s="346">
        <v>45381</v>
      </c>
      <c r="D203" s="217" t="s">
        <v>117</v>
      </c>
      <c r="E203" s="218" t="s">
        <v>92</v>
      </c>
      <c r="F203" s="218" t="s">
        <v>1</v>
      </c>
      <c r="G203" s="218" t="s">
        <v>213</v>
      </c>
      <c r="H203" s="218">
        <v>6.65</v>
      </c>
      <c r="I203" s="218" t="s">
        <v>220</v>
      </c>
      <c r="J203" s="218">
        <v>33</v>
      </c>
      <c r="K203" s="218"/>
      <c r="L203" s="218">
        <v>100</v>
      </c>
      <c r="M203" s="218"/>
      <c r="N203" s="218" t="s">
        <v>1</v>
      </c>
      <c r="O203" s="218"/>
      <c r="P203" s="218" t="s">
        <v>304</v>
      </c>
      <c r="Q203" s="240">
        <v>219.45000000000002</v>
      </c>
      <c r="R203" s="240">
        <v>0</v>
      </c>
      <c r="S203" s="240">
        <v>0</v>
      </c>
      <c r="T203" s="272">
        <v>0</v>
      </c>
      <c r="U203" s="263"/>
    </row>
    <row r="204" spans="2:21" s="216" customFormat="1" x14ac:dyDescent="0.25">
      <c r="B204" s="262">
        <v>199</v>
      </c>
      <c r="C204" s="346">
        <v>45381</v>
      </c>
      <c r="D204" s="217" t="s">
        <v>96</v>
      </c>
      <c r="E204" s="218" t="s">
        <v>161</v>
      </c>
      <c r="F204" s="218" t="s">
        <v>1</v>
      </c>
      <c r="G204" s="218" t="s">
        <v>161</v>
      </c>
      <c r="H204" s="218">
        <v>11.8</v>
      </c>
      <c r="I204" s="218"/>
      <c r="J204" s="218"/>
      <c r="K204" s="218"/>
      <c r="L204" s="218"/>
      <c r="M204" s="218"/>
      <c r="N204" s="218"/>
      <c r="O204" s="218"/>
      <c r="P204" s="218"/>
      <c r="Q204" s="240">
        <v>0</v>
      </c>
      <c r="R204" s="240">
        <v>0</v>
      </c>
      <c r="S204" s="240">
        <v>0</v>
      </c>
      <c r="T204" s="272">
        <v>0</v>
      </c>
      <c r="U204" s="263"/>
    </row>
    <row r="205" spans="2:21" s="216" customFormat="1" x14ac:dyDescent="0.25">
      <c r="B205" s="262">
        <v>200</v>
      </c>
      <c r="C205" s="346">
        <v>45381</v>
      </c>
      <c r="D205" s="217" t="s">
        <v>130</v>
      </c>
      <c r="E205" s="218" t="s">
        <v>161</v>
      </c>
      <c r="F205" s="218" t="s">
        <v>1</v>
      </c>
      <c r="G205" s="218" t="s">
        <v>161</v>
      </c>
      <c r="H205" s="218">
        <v>11.8</v>
      </c>
      <c r="I205" s="218"/>
      <c r="J205" s="218"/>
      <c r="K205" s="218"/>
      <c r="L205" s="218"/>
      <c r="M205" s="218"/>
      <c r="N205" s="218"/>
      <c r="O205" s="218"/>
      <c r="P205" s="218"/>
      <c r="Q205" s="240">
        <v>0</v>
      </c>
      <c r="R205" s="240">
        <v>0</v>
      </c>
      <c r="S205" s="240">
        <v>0</v>
      </c>
      <c r="T205" s="272">
        <v>0</v>
      </c>
      <c r="U205" s="263"/>
    </row>
    <row r="206" spans="2:21" s="216" customFormat="1" x14ac:dyDescent="0.25">
      <c r="B206" s="262">
        <v>201</v>
      </c>
      <c r="C206" s="346">
        <v>45382</v>
      </c>
      <c r="D206" s="217" t="s">
        <v>94</v>
      </c>
      <c r="E206" s="218" t="s">
        <v>92</v>
      </c>
      <c r="F206" s="218" t="s">
        <v>1</v>
      </c>
      <c r="G206" s="218" t="s">
        <v>213</v>
      </c>
      <c r="H206" s="218">
        <v>6.65</v>
      </c>
      <c r="I206" s="218" t="s">
        <v>220</v>
      </c>
      <c r="J206" s="218">
        <v>9</v>
      </c>
      <c r="K206" s="218"/>
      <c r="L206" s="218">
        <v>100</v>
      </c>
      <c r="M206" s="218"/>
      <c r="N206" s="218" t="s">
        <v>1</v>
      </c>
      <c r="O206" s="218"/>
      <c r="P206" s="218" t="s">
        <v>304</v>
      </c>
      <c r="Q206" s="240">
        <v>59.85</v>
      </c>
      <c r="R206" s="240">
        <v>0</v>
      </c>
      <c r="S206" s="240">
        <v>0</v>
      </c>
      <c r="T206" s="272">
        <v>0</v>
      </c>
      <c r="U206" s="263"/>
    </row>
    <row r="207" spans="2:21" s="216" customFormat="1" x14ac:dyDescent="0.25">
      <c r="B207" s="262">
        <v>202</v>
      </c>
      <c r="C207" s="346">
        <v>45382</v>
      </c>
      <c r="D207" s="217" t="s">
        <v>91</v>
      </c>
      <c r="E207" s="218" t="s">
        <v>92</v>
      </c>
      <c r="F207" s="218" t="s">
        <v>1</v>
      </c>
      <c r="G207" s="218" t="s">
        <v>213</v>
      </c>
      <c r="H207" s="218">
        <v>6.65</v>
      </c>
      <c r="I207" s="218" t="s">
        <v>220</v>
      </c>
      <c r="J207" s="218">
        <v>32</v>
      </c>
      <c r="K207" s="218"/>
      <c r="L207" s="218">
        <v>100</v>
      </c>
      <c r="M207" s="218"/>
      <c r="N207" s="218" t="s">
        <v>1</v>
      </c>
      <c r="O207" s="218"/>
      <c r="P207" s="218" t="s">
        <v>304</v>
      </c>
      <c r="Q207" s="240">
        <v>212.8</v>
      </c>
      <c r="R207" s="240">
        <v>0</v>
      </c>
      <c r="S207" s="240">
        <v>0</v>
      </c>
      <c r="T207" s="272">
        <v>0</v>
      </c>
      <c r="U207" s="263"/>
    </row>
    <row r="208" spans="2:21" s="216" customFormat="1" x14ac:dyDescent="0.25">
      <c r="B208" s="262">
        <v>203</v>
      </c>
      <c r="C208" s="346">
        <v>45382</v>
      </c>
      <c r="D208" s="217" t="s">
        <v>117</v>
      </c>
      <c r="E208" s="218" t="s">
        <v>92</v>
      </c>
      <c r="F208" s="218" t="s">
        <v>1</v>
      </c>
      <c r="G208" s="218" t="s">
        <v>213</v>
      </c>
      <c r="H208" s="218">
        <v>6.65</v>
      </c>
      <c r="I208" s="218" t="s">
        <v>220</v>
      </c>
      <c r="J208" s="218">
        <v>33</v>
      </c>
      <c r="K208" s="218"/>
      <c r="L208" s="218">
        <v>100</v>
      </c>
      <c r="M208" s="218"/>
      <c r="N208" s="218" t="s">
        <v>1</v>
      </c>
      <c r="O208" s="218"/>
      <c r="P208" s="218" t="s">
        <v>304</v>
      </c>
      <c r="Q208" s="240">
        <v>219.45000000000002</v>
      </c>
      <c r="R208" s="240">
        <v>0</v>
      </c>
      <c r="S208" s="240">
        <v>0</v>
      </c>
      <c r="T208" s="272">
        <v>0</v>
      </c>
      <c r="U208" s="263"/>
    </row>
    <row r="209" spans="2:21" s="216" customFormat="1" x14ac:dyDescent="0.25">
      <c r="B209" s="262">
        <v>204</v>
      </c>
      <c r="C209" s="346">
        <v>45382</v>
      </c>
      <c r="D209" s="217" t="s">
        <v>96</v>
      </c>
      <c r="E209" s="218" t="s">
        <v>161</v>
      </c>
      <c r="F209" s="218" t="s">
        <v>1</v>
      </c>
      <c r="G209" s="218" t="s">
        <v>161</v>
      </c>
      <c r="H209" s="218">
        <v>11.8</v>
      </c>
      <c r="I209" s="218"/>
      <c r="J209" s="218"/>
      <c r="K209" s="218"/>
      <c r="L209" s="218"/>
      <c r="M209" s="218"/>
      <c r="N209" s="218"/>
      <c r="O209" s="218"/>
      <c r="P209" s="218"/>
      <c r="Q209" s="240">
        <v>0</v>
      </c>
      <c r="R209" s="240">
        <v>0</v>
      </c>
      <c r="S209" s="240">
        <v>0</v>
      </c>
      <c r="T209" s="272">
        <v>0</v>
      </c>
      <c r="U209" s="263"/>
    </row>
    <row r="210" spans="2:21" s="216" customFormat="1" x14ac:dyDescent="0.25">
      <c r="B210" s="262">
        <v>205</v>
      </c>
      <c r="C210" s="346">
        <v>45382</v>
      </c>
      <c r="D210" s="217" t="s">
        <v>130</v>
      </c>
      <c r="E210" s="218" t="s">
        <v>161</v>
      </c>
      <c r="F210" s="218" t="s">
        <v>1</v>
      </c>
      <c r="G210" s="218" t="s">
        <v>161</v>
      </c>
      <c r="H210" s="218">
        <v>11.8</v>
      </c>
      <c r="I210" s="218"/>
      <c r="J210" s="218"/>
      <c r="K210" s="218"/>
      <c r="L210" s="218"/>
      <c r="M210" s="218"/>
      <c r="N210" s="218"/>
      <c r="O210" s="218"/>
      <c r="P210" s="218"/>
      <c r="Q210" s="240">
        <v>0</v>
      </c>
      <c r="R210" s="240">
        <v>0</v>
      </c>
      <c r="S210" s="240">
        <v>0</v>
      </c>
      <c r="T210" s="272">
        <v>0</v>
      </c>
      <c r="U210" s="263"/>
    </row>
    <row r="211" spans="2:21" s="216" customFormat="1" x14ac:dyDescent="0.25">
      <c r="B211" s="262">
        <v>206</v>
      </c>
      <c r="C211" s="346">
        <v>45383</v>
      </c>
      <c r="D211" s="217" t="s">
        <v>94</v>
      </c>
      <c r="E211" s="218" t="s">
        <v>92</v>
      </c>
      <c r="F211" s="218" t="s">
        <v>1</v>
      </c>
      <c r="G211" s="218" t="s">
        <v>213</v>
      </c>
      <c r="H211" s="218">
        <v>6.65</v>
      </c>
      <c r="I211" s="218"/>
      <c r="J211" s="218"/>
      <c r="K211" s="218"/>
      <c r="L211" s="218"/>
      <c r="M211" s="218"/>
      <c r="N211" s="218"/>
      <c r="O211" s="218"/>
      <c r="P211" s="218"/>
      <c r="Q211" s="240">
        <v>0</v>
      </c>
      <c r="R211" s="240">
        <v>0</v>
      </c>
      <c r="S211" s="240">
        <v>0</v>
      </c>
      <c r="T211" s="272">
        <v>0</v>
      </c>
      <c r="U211" s="263"/>
    </row>
    <row r="212" spans="2:21" s="216" customFormat="1" x14ac:dyDescent="0.25">
      <c r="B212" s="262">
        <v>207</v>
      </c>
      <c r="C212" s="346">
        <v>45383</v>
      </c>
      <c r="D212" s="217" t="s">
        <v>91</v>
      </c>
      <c r="E212" s="218" t="s">
        <v>92</v>
      </c>
      <c r="F212" s="218" t="s">
        <v>1</v>
      </c>
      <c r="G212" s="218" t="s">
        <v>213</v>
      </c>
      <c r="H212" s="218">
        <v>6.65</v>
      </c>
      <c r="I212" s="218"/>
      <c r="J212" s="218"/>
      <c r="K212" s="218"/>
      <c r="L212" s="218"/>
      <c r="M212" s="218"/>
      <c r="N212" s="218"/>
      <c r="O212" s="218"/>
      <c r="P212" s="218"/>
      <c r="Q212" s="240">
        <v>0</v>
      </c>
      <c r="R212" s="240">
        <v>0</v>
      </c>
      <c r="S212" s="240">
        <v>0</v>
      </c>
      <c r="T212" s="272">
        <v>0</v>
      </c>
      <c r="U212" s="263"/>
    </row>
    <row r="213" spans="2:21" s="216" customFormat="1" x14ac:dyDescent="0.25">
      <c r="B213" s="262">
        <v>208</v>
      </c>
      <c r="C213" s="346">
        <v>45383</v>
      </c>
      <c r="D213" s="217" t="s">
        <v>117</v>
      </c>
      <c r="E213" s="218" t="s">
        <v>92</v>
      </c>
      <c r="F213" s="218" t="s">
        <v>1</v>
      </c>
      <c r="G213" s="218" t="s">
        <v>213</v>
      </c>
      <c r="H213" s="218">
        <v>6.65</v>
      </c>
      <c r="I213" s="218"/>
      <c r="J213" s="218"/>
      <c r="K213" s="218"/>
      <c r="L213" s="218"/>
      <c r="M213" s="218"/>
      <c r="N213" s="218"/>
      <c r="O213" s="218"/>
      <c r="P213" s="218"/>
      <c r="Q213" s="240">
        <v>0</v>
      </c>
      <c r="R213" s="240">
        <v>0</v>
      </c>
      <c r="S213" s="240">
        <v>0</v>
      </c>
      <c r="T213" s="272">
        <v>0</v>
      </c>
      <c r="U213" s="263"/>
    </row>
    <row r="214" spans="2:21" s="216" customFormat="1" x14ac:dyDescent="0.25">
      <c r="B214" s="262">
        <v>209</v>
      </c>
      <c r="C214" s="346">
        <v>45383</v>
      </c>
      <c r="D214" s="217" t="s">
        <v>96</v>
      </c>
      <c r="E214" s="218" t="s">
        <v>161</v>
      </c>
      <c r="F214" s="218" t="s">
        <v>1</v>
      </c>
      <c r="G214" s="218" t="s">
        <v>161</v>
      </c>
      <c r="H214" s="218">
        <v>11.8</v>
      </c>
      <c r="I214" s="218"/>
      <c r="J214" s="218"/>
      <c r="K214" s="218"/>
      <c r="L214" s="218"/>
      <c r="M214" s="218"/>
      <c r="N214" s="218"/>
      <c r="O214" s="218"/>
      <c r="P214" s="218"/>
      <c r="Q214" s="240">
        <v>0</v>
      </c>
      <c r="R214" s="240">
        <v>0</v>
      </c>
      <c r="S214" s="240">
        <v>0</v>
      </c>
      <c r="T214" s="272">
        <v>0</v>
      </c>
      <c r="U214" s="263"/>
    </row>
    <row r="215" spans="2:21" s="216" customFormat="1" x14ac:dyDescent="0.25">
      <c r="B215" s="262">
        <v>210</v>
      </c>
      <c r="C215" s="346">
        <v>45383</v>
      </c>
      <c r="D215" s="217" t="s">
        <v>130</v>
      </c>
      <c r="E215" s="218" t="s">
        <v>161</v>
      </c>
      <c r="F215" s="218" t="s">
        <v>1</v>
      </c>
      <c r="G215" s="218" t="s">
        <v>161</v>
      </c>
      <c r="H215" s="218">
        <v>11.8</v>
      </c>
      <c r="I215" s="218"/>
      <c r="J215" s="218"/>
      <c r="K215" s="218"/>
      <c r="L215" s="218"/>
      <c r="M215" s="218"/>
      <c r="N215" s="218"/>
      <c r="O215" s="218"/>
      <c r="P215" s="218"/>
      <c r="Q215" s="240">
        <v>0</v>
      </c>
      <c r="R215" s="240">
        <v>0</v>
      </c>
      <c r="S215" s="240">
        <v>0</v>
      </c>
      <c r="T215" s="272">
        <v>0</v>
      </c>
      <c r="U215" s="263"/>
    </row>
    <row r="216" spans="2:21" s="216" customFormat="1" x14ac:dyDescent="0.25">
      <c r="B216" s="262">
        <v>211</v>
      </c>
      <c r="C216" s="346">
        <v>45384</v>
      </c>
      <c r="D216" s="217" t="s">
        <v>94</v>
      </c>
      <c r="E216" s="218" t="s">
        <v>92</v>
      </c>
      <c r="F216" s="218" t="s">
        <v>1</v>
      </c>
      <c r="G216" s="218" t="s">
        <v>213</v>
      </c>
      <c r="H216" s="218">
        <v>6.65</v>
      </c>
      <c r="I216" s="218" t="s">
        <v>220</v>
      </c>
      <c r="J216" s="218">
        <v>32</v>
      </c>
      <c r="K216" s="218"/>
      <c r="L216" s="218">
        <v>150</v>
      </c>
      <c r="M216" s="218"/>
      <c r="N216" s="218" t="s">
        <v>1</v>
      </c>
      <c r="O216" s="218"/>
      <c r="P216" s="218" t="s">
        <v>305</v>
      </c>
      <c r="Q216" s="240">
        <v>212.8</v>
      </c>
      <c r="R216" s="240">
        <v>0</v>
      </c>
      <c r="S216" s="240">
        <v>0</v>
      </c>
      <c r="T216" s="272">
        <v>0</v>
      </c>
      <c r="U216" s="263"/>
    </row>
    <row r="217" spans="2:21" s="216" customFormat="1" x14ac:dyDescent="0.25">
      <c r="B217" s="262">
        <v>212</v>
      </c>
      <c r="C217" s="346">
        <v>45384</v>
      </c>
      <c r="D217" s="217" t="s">
        <v>91</v>
      </c>
      <c r="E217" s="218" t="s">
        <v>92</v>
      </c>
      <c r="F217" s="218" t="s">
        <v>1</v>
      </c>
      <c r="G217" s="218" t="s">
        <v>213</v>
      </c>
      <c r="H217" s="218">
        <v>6.65</v>
      </c>
      <c r="I217" s="218" t="s">
        <v>220</v>
      </c>
      <c r="J217" s="218">
        <v>31</v>
      </c>
      <c r="K217" s="218"/>
      <c r="L217" s="218">
        <v>150</v>
      </c>
      <c r="M217" s="218"/>
      <c r="N217" s="218" t="s">
        <v>1</v>
      </c>
      <c r="O217" s="218"/>
      <c r="P217" s="218" t="s">
        <v>305</v>
      </c>
      <c r="Q217" s="240">
        <v>206.15</v>
      </c>
      <c r="R217" s="240">
        <v>0</v>
      </c>
      <c r="S217" s="240">
        <v>0</v>
      </c>
      <c r="T217" s="272">
        <v>0</v>
      </c>
      <c r="U217" s="263"/>
    </row>
    <row r="218" spans="2:21" s="216" customFormat="1" x14ac:dyDescent="0.25">
      <c r="B218" s="262">
        <v>213</v>
      </c>
      <c r="C218" s="346">
        <v>45384</v>
      </c>
      <c r="D218" s="217" t="s">
        <v>117</v>
      </c>
      <c r="E218" s="218" t="s">
        <v>92</v>
      </c>
      <c r="F218" s="218" t="s">
        <v>1</v>
      </c>
      <c r="G218" s="218" t="s">
        <v>213</v>
      </c>
      <c r="H218" s="218">
        <v>6.65</v>
      </c>
      <c r="I218" s="218" t="s">
        <v>220</v>
      </c>
      <c r="J218" s="218">
        <v>31</v>
      </c>
      <c r="K218" s="218"/>
      <c r="L218" s="218">
        <v>150</v>
      </c>
      <c r="M218" s="218"/>
      <c r="N218" s="218" t="s">
        <v>1</v>
      </c>
      <c r="O218" s="218"/>
      <c r="P218" s="218" t="s">
        <v>305</v>
      </c>
      <c r="Q218" s="240">
        <v>206.15</v>
      </c>
      <c r="R218" s="240">
        <v>0</v>
      </c>
      <c r="S218" s="240">
        <v>0</v>
      </c>
      <c r="T218" s="272">
        <v>0</v>
      </c>
      <c r="U218" s="263"/>
    </row>
    <row r="219" spans="2:21" s="216" customFormat="1" x14ac:dyDescent="0.25">
      <c r="B219" s="262">
        <v>214</v>
      </c>
      <c r="C219" s="346">
        <v>45384</v>
      </c>
      <c r="D219" s="217" t="s">
        <v>96</v>
      </c>
      <c r="E219" s="218" t="s">
        <v>161</v>
      </c>
      <c r="F219" s="218" t="s">
        <v>1</v>
      </c>
      <c r="G219" s="218" t="s">
        <v>161</v>
      </c>
      <c r="H219" s="218">
        <v>11.8</v>
      </c>
      <c r="I219" s="218"/>
      <c r="J219" s="218"/>
      <c r="K219" s="218"/>
      <c r="L219" s="218"/>
      <c r="M219" s="218"/>
      <c r="N219" s="218"/>
      <c r="O219" s="218"/>
      <c r="P219" s="218"/>
      <c r="Q219" s="240">
        <v>0</v>
      </c>
      <c r="R219" s="240">
        <v>0</v>
      </c>
      <c r="S219" s="240">
        <v>0</v>
      </c>
      <c r="T219" s="272">
        <v>0</v>
      </c>
      <c r="U219" s="263"/>
    </row>
    <row r="220" spans="2:21" s="216" customFormat="1" x14ac:dyDescent="0.25">
      <c r="B220" s="262">
        <v>215</v>
      </c>
      <c r="C220" s="346">
        <v>45384</v>
      </c>
      <c r="D220" s="217" t="s">
        <v>130</v>
      </c>
      <c r="E220" s="218" t="s">
        <v>161</v>
      </c>
      <c r="F220" s="218" t="s">
        <v>1</v>
      </c>
      <c r="G220" s="218" t="s">
        <v>161</v>
      </c>
      <c r="H220" s="218">
        <v>11.8</v>
      </c>
      <c r="I220" s="218"/>
      <c r="J220" s="218"/>
      <c r="K220" s="218"/>
      <c r="L220" s="218"/>
      <c r="M220" s="218"/>
      <c r="N220" s="218"/>
      <c r="O220" s="218"/>
      <c r="P220" s="218"/>
      <c r="Q220" s="240">
        <v>0</v>
      </c>
      <c r="R220" s="240">
        <v>0</v>
      </c>
      <c r="S220" s="240">
        <v>0</v>
      </c>
      <c r="T220" s="272">
        <v>0</v>
      </c>
      <c r="U220" s="263"/>
    </row>
    <row r="221" spans="2:21" s="216" customFormat="1" x14ac:dyDescent="0.25">
      <c r="B221" s="262">
        <v>216</v>
      </c>
      <c r="C221" s="346">
        <v>45385</v>
      </c>
      <c r="D221" s="217" t="s">
        <v>94</v>
      </c>
      <c r="E221" s="218" t="s">
        <v>92</v>
      </c>
      <c r="F221" s="218" t="s">
        <v>1</v>
      </c>
      <c r="G221" s="218" t="s">
        <v>213</v>
      </c>
      <c r="H221" s="218">
        <v>6.65</v>
      </c>
      <c r="I221" s="218" t="s">
        <v>220</v>
      </c>
      <c r="J221" s="218">
        <v>28</v>
      </c>
      <c r="K221" s="218"/>
      <c r="L221" s="218">
        <v>250</v>
      </c>
      <c r="M221" s="218"/>
      <c r="N221" s="218" t="s">
        <v>1</v>
      </c>
      <c r="O221" s="218"/>
      <c r="P221" s="218" t="s">
        <v>305</v>
      </c>
      <c r="Q221" s="240">
        <v>186.20000000000002</v>
      </c>
      <c r="R221" s="240">
        <v>0</v>
      </c>
      <c r="S221" s="240">
        <v>0</v>
      </c>
      <c r="T221" s="272">
        <v>0</v>
      </c>
      <c r="U221" s="263"/>
    </row>
    <row r="222" spans="2:21" s="216" customFormat="1" x14ac:dyDescent="0.25">
      <c r="B222" s="262">
        <v>217</v>
      </c>
      <c r="C222" s="346">
        <v>45385</v>
      </c>
      <c r="D222" s="217" t="s">
        <v>91</v>
      </c>
      <c r="E222" s="218" t="s">
        <v>92</v>
      </c>
      <c r="F222" s="218" t="s">
        <v>1</v>
      </c>
      <c r="G222" s="218" t="s">
        <v>213</v>
      </c>
      <c r="H222" s="218">
        <v>6.65</v>
      </c>
      <c r="I222" s="218" t="s">
        <v>220</v>
      </c>
      <c r="J222" s="218">
        <v>32</v>
      </c>
      <c r="K222" s="218"/>
      <c r="L222" s="218">
        <v>250</v>
      </c>
      <c r="M222" s="218"/>
      <c r="N222" s="218" t="s">
        <v>1</v>
      </c>
      <c r="O222" s="218"/>
      <c r="P222" s="218" t="s">
        <v>305</v>
      </c>
      <c r="Q222" s="240">
        <v>212.8</v>
      </c>
      <c r="R222" s="240">
        <v>0</v>
      </c>
      <c r="S222" s="240">
        <v>0</v>
      </c>
      <c r="T222" s="272">
        <v>0</v>
      </c>
      <c r="U222" s="263"/>
    </row>
    <row r="223" spans="2:21" s="216" customFormat="1" x14ac:dyDescent="0.25">
      <c r="B223" s="262">
        <v>218</v>
      </c>
      <c r="C223" s="346">
        <v>45385</v>
      </c>
      <c r="D223" s="217" t="s">
        <v>117</v>
      </c>
      <c r="E223" s="218" t="s">
        <v>92</v>
      </c>
      <c r="F223" s="218" t="s">
        <v>1</v>
      </c>
      <c r="G223" s="218" t="s">
        <v>213</v>
      </c>
      <c r="H223" s="218">
        <v>6.65</v>
      </c>
      <c r="I223" s="218" t="s">
        <v>220</v>
      </c>
      <c r="J223" s="218">
        <v>39</v>
      </c>
      <c r="K223" s="218"/>
      <c r="L223" s="218">
        <v>250</v>
      </c>
      <c r="M223" s="218"/>
      <c r="N223" s="218" t="s">
        <v>1</v>
      </c>
      <c r="O223" s="218"/>
      <c r="P223" s="218" t="s">
        <v>305</v>
      </c>
      <c r="Q223" s="240">
        <v>259.35000000000002</v>
      </c>
      <c r="R223" s="240">
        <v>0</v>
      </c>
      <c r="S223" s="240">
        <v>0</v>
      </c>
      <c r="T223" s="272">
        <v>0</v>
      </c>
      <c r="U223" s="263"/>
    </row>
    <row r="224" spans="2:21" s="216" customFormat="1" x14ac:dyDescent="0.25">
      <c r="B224" s="262">
        <v>219</v>
      </c>
      <c r="C224" s="346">
        <v>45385</v>
      </c>
      <c r="D224" s="217" t="s">
        <v>96</v>
      </c>
      <c r="E224" s="218" t="s">
        <v>161</v>
      </c>
      <c r="F224" s="218" t="s">
        <v>1</v>
      </c>
      <c r="G224" s="218" t="s">
        <v>161</v>
      </c>
      <c r="H224" s="218">
        <v>11.8</v>
      </c>
      <c r="I224" s="218"/>
      <c r="J224" s="218"/>
      <c r="K224" s="218"/>
      <c r="L224" s="218"/>
      <c r="M224" s="218"/>
      <c r="N224" s="218"/>
      <c r="O224" s="218"/>
      <c r="P224" s="218"/>
      <c r="Q224" s="240">
        <v>0</v>
      </c>
      <c r="R224" s="240">
        <v>0</v>
      </c>
      <c r="S224" s="240">
        <v>0</v>
      </c>
      <c r="T224" s="272">
        <v>0</v>
      </c>
      <c r="U224" s="263"/>
    </row>
    <row r="225" spans="2:21" s="216" customFormat="1" x14ac:dyDescent="0.25">
      <c r="B225" s="262">
        <v>220</v>
      </c>
      <c r="C225" s="346">
        <v>45385</v>
      </c>
      <c r="D225" s="217" t="s">
        <v>130</v>
      </c>
      <c r="E225" s="218" t="s">
        <v>161</v>
      </c>
      <c r="F225" s="218" t="s">
        <v>1</v>
      </c>
      <c r="G225" s="218" t="s">
        <v>161</v>
      </c>
      <c r="H225" s="218">
        <v>11.8</v>
      </c>
      <c r="I225" s="218"/>
      <c r="J225" s="218"/>
      <c r="K225" s="218"/>
      <c r="L225" s="218"/>
      <c r="M225" s="218"/>
      <c r="N225" s="218"/>
      <c r="O225" s="218"/>
      <c r="P225" s="218"/>
      <c r="Q225" s="240">
        <v>0</v>
      </c>
      <c r="R225" s="240">
        <v>0</v>
      </c>
      <c r="S225" s="240">
        <v>0</v>
      </c>
      <c r="T225" s="272">
        <v>0</v>
      </c>
      <c r="U225" s="263"/>
    </row>
    <row r="226" spans="2:21" s="216" customFormat="1" x14ac:dyDescent="0.25">
      <c r="B226" s="262">
        <v>221</v>
      </c>
      <c r="C226" s="346">
        <v>45386</v>
      </c>
      <c r="D226" s="217" t="s">
        <v>94</v>
      </c>
      <c r="E226" s="218" t="s">
        <v>92</v>
      </c>
      <c r="F226" s="218" t="s">
        <v>1</v>
      </c>
      <c r="G226" s="218" t="s">
        <v>213</v>
      </c>
      <c r="H226" s="218">
        <v>6.65</v>
      </c>
      <c r="I226" s="218" t="s">
        <v>220</v>
      </c>
      <c r="J226" s="218">
        <v>22</v>
      </c>
      <c r="K226" s="218"/>
      <c r="L226" s="218">
        <v>300</v>
      </c>
      <c r="M226" s="218"/>
      <c r="N226" s="218" t="s">
        <v>1</v>
      </c>
      <c r="O226" s="218"/>
      <c r="P226" s="218" t="s">
        <v>305</v>
      </c>
      <c r="Q226" s="240">
        <v>146.30000000000001</v>
      </c>
      <c r="R226" s="240">
        <v>0</v>
      </c>
      <c r="S226" s="240">
        <v>0</v>
      </c>
      <c r="T226" s="272">
        <v>0</v>
      </c>
      <c r="U226" s="263"/>
    </row>
    <row r="227" spans="2:21" s="216" customFormat="1" x14ac:dyDescent="0.25">
      <c r="B227" s="262">
        <v>222</v>
      </c>
      <c r="C227" s="346">
        <v>45386</v>
      </c>
      <c r="D227" s="217" t="s">
        <v>91</v>
      </c>
      <c r="E227" s="218" t="s">
        <v>92</v>
      </c>
      <c r="F227" s="218" t="s">
        <v>1</v>
      </c>
      <c r="G227" s="218" t="s">
        <v>213</v>
      </c>
      <c r="H227" s="218">
        <v>6.65</v>
      </c>
      <c r="I227" s="218" t="s">
        <v>220</v>
      </c>
      <c r="J227" s="218">
        <v>33</v>
      </c>
      <c r="K227" s="218"/>
      <c r="L227" s="218">
        <v>300</v>
      </c>
      <c r="M227" s="218"/>
      <c r="N227" s="218" t="s">
        <v>1</v>
      </c>
      <c r="O227" s="218"/>
      <c r="P227" s="218" t="s">
        <v>305</v>
      </c>
      <c r="Q227" s="240">
        <v>219.45000000000002</v>
      </c>
      <c r="R227" s="240">
        <v>0</v>
      </c>
      <c r="S227" s="240">
        <v>0</v>
      </c>
      <c r="T227" s="272">
        <v>0</v>
      </c>
      <c r="U227" s="263"/>
    </row>
    <row r="228" spans="2:21" s="216" customFormat="1" x14ac:dyDescent="0.25">
      <c r="B228" s="262">
        <v>223</v>
      </c>
      <c r="C228" s="346">
        <v>45386</v>
      </c>
      <c r="D228" s="217" t="s">
        <v>117</v>
      </c>
      <c r="E228" s="218" t="s">
        <v>92</v>
      </c>
      <c r="F228" s="218" t="s">
        <v>1</v>
      </c>
      <c r="G228" s="218" t="s">
        <v>213</v>
      </c>
      <c r="H228" s="218">
        <v>6.65</v>
      </c>
      <c r="I228" s="218" t="s">
        <v>220</v>
      </c>
      <c r="J228" s="218">
        <v>34</v>
      </c>
      <c r="K228" s="218"/>
      <c r="L228" s="218">
        <v>300</v>
      </c>
      <c r="M228" s="218"/>
      <c r="N228" s="218" t="s">
        <v>1</v>
      </c>
      <c r="O228" s="218"/>
      <c r="P228" s="218" t="s">
        <v>305</v>
      </c>
      <c r="Q228" s="240">
        <v>226.10000000000002</v>
      </c>
      <c r="R228" s="240">
        <v>0</v>
      </c>
      <c r="S228" s="240">
        <v>0</v>
      </c>
      <c r="T228" s="272">
        <v>0</v>
      </c>
      <c r="U228" s="263"/>
    </row>
    <row r="229" spans="2:21" s="216" customFormat="1" x14ac:dyDescent="0.25">
      <c r="B229" s="262">
        <v>224</v>
      </c>
      <c r="C229" s="346">
        <v>45386</v>
      </c>
      <c r="D229" s="217" t="s">
        <v>96</v>
      </c>
      <c r="E229" s="218" t="s">
        <v>161</v>
      </c>
      <c r="F229" s="218" t="s">
        <v>1</v>
      </c>
      <c r="G229" s="218" t="s">
        <v>161</v>
      </c>
      <c r="H229" s="218">
        <v>11.8</v>
      </c>
      <c r="I229" s="218"/>
      <c r="J229" s="218"/>
      <c r="K229" s="218"/>
      <c r="L229" s="218"/>
      <c r="M229" s="218"/>
      <c r="N229" s="218"/>
      <c r="O229" s="218"/>
      <c r="P229" s="218"/>
      <c r="Q229" s="240">
        <v>0</v>
      </c>
      <c r="R229" s="240">
        <v>0</v>
      </c>
      <c r="S229" s="240">
        <v>0</v>
      </c>
      <c r="T229" s="272">
        <v>0</v>
      </c>
      <c r="U229" s="263"/>
    </row>
    <row r="230" spans="2:21" s="216" customFormat="1" x14ac:dyDescent="0.25">
      <c r="B230" s="262">
        <v>225</v>
      </c>
      <c r="C230" s="346">
        <v>45386</v>
      </c>
      <c r="D230" s="217" t="s">
        <v>130</v>
      </c>
      <c r="E230" s="218" t="s">
        <v>161</v>
      </c>
      <c r="F230" s="218" t="s">
        <v>1</v>
      </c>
      <c r="G230" s="218" t="s">
        <v>161</v>
      </c>
      <c r="H230" s="218">
        <v>11.8</v>
      </c>
      <c r="I230" s="218"/>
      <c r="J230" s="218"/>
      <c r="K230" s="218"/>
      <c r="L230" s="218"/>
      <c r="M230" s="218"/>
      <c r="N230" s="218"/>
      <c r="O230" s="218"/>
      <c r="P230" s="218"/>
      <c r="Q230" s="240">
        <v>0</v>
      </c>
      <c r="R230" s="240">
        <v>0</v>
      </c>
      <c r="S230" s="240">
        <v>0</v>
      </c>
      <c r="T230" s="272">
        <v>0</v>
      </c>
      <c r="U230" s="263"/>
    </row>
    <row r="231" spans="2:21" s="216" customFormat="1" x14ac:dyDescent="0.25">
      <c r="B231" s="262">
        <v>226</v>
      </c>
      <c r="C231" s="346">
        <v>45387</v>
      </c>
      <c r="D231" s="217" t="s">
        <v>94</v>
      </c>
      <c r="E231" s="218" t="s">
        <v>92</v>
      </c>
      <c r="F231" s="218" t="s">
        <v>1</v>
      </c>
      <c r="G231" s="218" t="s">
        <v>213</v>
      </c>
      <c r="H231" s="218">
        <v>6.65</v>
      </c>
      <c r="I231" s="218" t="s">
        <v>220</v>
      </c>
      <c r="J231" s="218">
        <v>25</v>
      </c>
      <c r="K231" s="218"/>
      <c r="L231" s="218">
        <v>200</v>
      </c>
      <c r="M231" s="218"/>
      <c r="N231" s="218" t="s">
        <v>1</v>
      </c>
      <c r="O231" s="218"/>
      <c r="P231" s="218" t="s">
        <v>305</v>
      </c>
      <c r="Q231" s="240">
        <v>166.25</v>
      </c>
      <c r="R231" s="240">
        <v>0</v>
      </c>
      <c r="S231" s="240">
        <v>0</v>
      </c>
      <c r="T231" s="272">
        <v>0</v>
      </c>
      <c r="U231" s="263"/>
    </row>
    <row r="232" spans="2:21" s="216" customFormat="1" x14ac:dyDescent="0.25">
      <c r="B232" s="262">
        <v>227</v>
      </c>
      <c r="C232" s="346">
        <v>45387</v>
      </c>
      <c r="D232" s="217" t="s">
        <v>91</v>
      </c>
      <c r="E232" s="218" t="s">
        <v>92</v>
      </c>
      <c r="F232" s="218" t="s">
        <v>1</v>
      </c>
      <c r="G232" s="218" t="s">
        <v>213</v>
      </c>
      <c r="H232" s="218">
        <v>6.65</v>
      </c>
      <c r="I232" s="218" t="s">
        <v>220</v>
      </c>
      <c r="J232" s="218">
        <v>25</v>
      </c>
      <c r="K232" s="218"/>
      <c r="L232" s="218">
        <v>200</v>
      </c>
      <c r="M232" s="218"/>
      <c r="N232" s="218" t="s">
        <v>1</v>
      </c>
      <c r="O232" s="218"/>
      <c r="P232" s="218" t="s">
        <v>305</v>
      </c>
      <c r="Q232" s="240">
        <v>166.25</v>
      </c>
      <c r="R232" s="240">
        <v>0</v>
      </c>
      <c r="S232" s="240">
        <v>0</v>
      </c>
      <c r="T232" s="272">
        <v>0</v>
      </c>
      <c r="U232" s="263"/>
    </row>
    <row r="233" spans="2:21" s="216" customFormat="1" x14ac:dyDescent="0.25">
      <c r="B233" s="262">
        <v>228</v>
      </c>
      <c r="C233" s="346">
        <v>45387</v>
      </c>
      <c r="D233" s="217" t="s">
        <v>117</v>
      </c>
      <c r="E233" s="218" t="s">
        <v>92</v>
      </c>
      <c r="F233" s="218" t="s">
        <v>1</v>
      </c>
      <c r="G233" s="218" t="s">
        <v>213</v>
      </c>
      <c r="H233" s="218">
        <v>6.65</v>
      </c>
      <c r="I233" s="218" t="s">
        <v>220</v>
      </c>
      <c r="J233" s="218">
        <v>24</v>
      </c>
      <c r="K233" s="218"/>
      <c r="L233" s="218">
        <v>200</v>
      </c>
      <c r="M233" s="218"/>
      <c r="N233" s="218" t="s">
        <v>1</v>
      </c>
      <c r="O233" s="218"/>
      <c r="P233" s="218" t="s">
        <v>305</v>
      </c>
      <c r="Q233" s="240">
        <v>159.60000000000002</v>
      </c>
      <c r="R233" s="240">
        <v>0</v>
      </c>
      <c r="S233" s="240">
        <v>0</v>
      </c>
      <c r="T233" s="272">
        <v>0</v>
      </c>
      <c r="U233" s="263"/>
    </row>
    <row r="234" spans="2:21" s="216" customFormat="1" x14ac:dyDescent="0.25">
      <c r="B234" s="262">
        <v>229</v>
      </c>
      <c r="C234" s="346">
        <v>45387</v>
      </c>
      <c r="D234" s="217" t="s">
        <v>96</v>
      </c>
      <c r="E234" s="218" t="s">
        <v>161</v>
      </c>
      <c r="F234" s="218" t="s">
        <v>1</v>
      </c>
      <c r="G234" s="218" t="s">
        <v>161</v>
      </c>
      <c r="H234" s="218">
        <v>11.8</v>
      </c>
      <c r="I234" s="218"/>
      <c r="J234" s="218"/>
      <c r="K234" s="218"/>
      <c r="L234" s="218"/>
      <c r="M234" s="218"/>
      <c r="N234" s="218"/>
      <c r="O234" s="218"/>
      <c r="P234" s="218"/>
      <c r="Q234" s="240">
        <v>0</v>
      </c>
      <c r="R234" s="240">
        <v>0</v>
      </c>
      <c r="S234" s="240">
        <v>0</v>
      </c>
      <c r="T234" s="272">
        <v>0</v>
      </c>
      <c r="U234" s="263"/>
    </row>
    <row r="235" spans="2:21" s="216" customFormat="1" x14ac:dyDescent="0.25">
      <c r="B235" s="262">
        <v>230</v>
      </c>
      <c r="C235" s="346">
        <v>45387</v>
      </c>
      <c r="D235" s="217" t="s">
        <v>130</v>
      </c>
      <c r="E235" s="218" t="s">
        <v>161</v>
      </c>
      <c r="F235" s="218" t="s">
        <v>1</v>
      </c>
      <c r="G235" s="218" t="s">
        <v>161</v>
      </c>
      <c r="H235" s="218">
        <v>11.8</v>
      </c>
      <c r="I235" s="218"/>
      <c r="J235" s="218"/>
      <c r="K235" s="218"/>
      <c r="L235" s="218"/>
      <c r="M235" s="218"/>
      <c r="N235" s="218"/>
      <c r="O235" s="218"/>
      <c r="P235" s="218"/>
      <c r="Q235" s="240">
        <v>0</v>
      </c>
      <c r="R235" s="240">
        <v>0</v>
      </c>
      <c r="S235" s="240">
        <v>0</v>
      </c>
      <c r="T235" s="272">
        <v>0</v>
      </c>
      <c r="U235" s="263"/>
    </row>
    <row r="236" spans="2:21" s="216" customFormat="1" x14ac:dyDescent="0.25">
      <c r="B236" s="262">
        <v>231</v>
      </c>
      <c r="C236" s="346">
        <v>45388</v>
      </c>
      <c r="D236" s="217" t="s">
        <v>94</v>
      </c>
      <c r="E236" s="218" t="s">
        <v>92</v>
      </c>
      <c r="F236" s="218" t="s">
        <v>1</v>
      </c>
      <c r="G236" s="218" t="s">
        <v>213</v>
      </c>
      <c r="H236" s="218">
        <v>6.65</v>
      </c>
      <c r="I236" s="218" t="s">
        <v>220</v>
      </c>
      <c r="J236" s="218">
        <v>30</v>
      </c>
      <c r="K236" s="218"/>
      <c r="L236" s="218">
        <v>300</v>
      </c>
      <c r="M236" s="218"/>
      <c r="N236" s="218" t="s">
        <v>1</v>
      </c>
      <c r="O236" s="218"/>
      <c r="P236" s="218" t="s">
        <v>305</v>
      </c>
      <c r="Q236" s="240">
        <v>199.5</v>
      </c>
      <c r="R236" s="240">
        <v>0</v>
      </c>
      <c r="S236" s="240">
        <v>0</v>
      </c>
      <c r="T236" s="272">
        <v>0</v>
      </c>
      <c r="U236" s="263"/>
    </row>
    <row r="237" spans="2:21" s="216" customFormat="1" x14ac:dyDescent="0.25">
      <c r="B237" s="262">
        <v>232</v>
      </c>
      <c r="C237" s="346">
        <v>45388</v>
      </c>
      <c r="D237" s="217" t="s">
        <v>91</v>
      </c>
      <c r="E237" s="218" t="s">
        <v>92</v>
      </c>
      <c r="F237" s="218" t="s">
        <v>1</v>
      </c>
      <c r="G237" s="218" t="s">
        <v>213</v>
      </c>
      <c r="H237" s="218">
        <v>6.65</v>
      </c>
      <c r="I237" s="218" t="s">
        <v>220</v>
      </c>
      <c r="J237" s="218">
        <v>28</v>
      </c>
      <c r="K237" s="218"/>
      <c r="L237" s="218">
        <v>300</v>
      </c>
      <c r="M237" s="218"/>
      <c r="N237" s="218" t="s">
        <v>1</v>
      </c>
      <c r="O237" s="218"/>
      <c r="P237" s="218" t="s">
        <v>305</v>
      </c>
      <c r="Q237" s="240">
        <v>186.20000000000002</v>
      </c>
      <c r="R237" s="240">
        <v>0</v>
      </c>
      <c r="S237" s="240">
        <v>0</v>
      </c>
      <c r="T237" s="272">
        <v>0</v>
      </c>
      <c r="U237" s="263"/>
    </row>
    <row r="238" spans="2:21" s="216" customFormat="1" x14ac:dyDescent="0.25">
      <c r="B238" s="262">
        <v>233</v>
      </c>
      <c r="C238" s="346">
        <v>45388</v>
      </c>
      <c r="D238" s="217" t="s">
        <v>117</v>
      </c>
      <c r="E238" s="218" t="s">
        <v>92</v>
      </c>
      <c r="F238" s="218" t="s">
        <v>1</v>
      </c>
      <c r="G238" s="218" t="s">
        <v>213</v>
      </c>
      <c r="H238" s="218">
        <v>6.65</v>
      </c>
      <c r="I238" s="218" t="s">
        <v>220</v>
      </c>
      <c r="J238" s="218">
        <v>30</v>
      </c>
      <c r="K238" s="218"/>
      <c r="L238" s="218">
        <v>300</v>
      </c>
      <c r="M238" s="218"/>
      <c r="N238" s="218" t="s">
        <v>1</v>
      </c>
      <c r="O238" s="218"/>
      <c r="P238" s="218" t="s">
        <v>305</v>
      </c>
      <c r="Q238" s="240">
        <v>199.5</v>
      </c>
      <c r="R238" s="240">
        <v>0</v>
      </c>
      <c r="S238" s="240">
        <v>0</v>
      </c>
      <c r="T238" s="272">
        <v>0</v>
      </c>
      <c r="U238" s="263"/>
    </row>
    <row r="239" spans="2:21" s="216" customFormat="1" x14ac:dyDescent="0.25">
      <c r="B239" s="262">
        <v>234</v>
      </c>
      <c r="C239" s="346">
        <v>45388</v>
      </c>
      <c r="D239" s="217" t="s">
        <v>96</v>
      </c>
      <c r="E239" s="218" t="s">
        <v>161</v>
      </c>
      <c r="F239" s="218" t="s">
        <v>1</v>
      </c>
      <c r="G239" s="218" t="s">
        <v>161</v>
      </c>
      <c r="H239" s="218">
        <v>11.8</v>
      </c>
      <c r="I239" s="218"/>
      <c r="J239" s="218"/>
      <c r="K239" s="218"/>
      <c r="L239" s="218"/>
      <c r="M239" s="218"/>
      <c r="N239" s="218"/>
      <c r="O239" s="218"/>
      <c r="P239" s="218"/>
      <c r="Q239" s="240">
        <v>0</v>
      </c>
      <c r="R239" s="240">
        <v>0</v>
      </c>
      <c r="S239" s="240">
        <v>0</v>
      </c>
      <c r="T239" s="272">
        <v>0</v>
      </c>
      <c r="U239" s="263"/>
    </row>
    <row r="240" spans="2:21" s="216" customFormat="1" x14ac:dyDescent="0.25">
      <c r="B240" s="262">
        <v>235</v>
      </c>
      <c r="C240" s="346">
        <v>45388</v>
      </c>
      <c r="D240" s="217" t="s">
        <v>130</v>
      </c>
      <c r="E240" s="218" t="s">
        <v>161</v>
      </c>
      <c r="F240" s="218" t="s">
        <v>1</v>
      </c>
      <c r="G240" s="218" t="s">
        <v>161</v>
      </c>
      <c r="H240" s="218">
        <v>11.8</v>
      </c>
      <c r="I240" s="218"/>
      <c r="J240" s="218"/>
      <c r="K240" s="218"/>
      <c r="L240" s="218"/>
      <c r="M240" s="218"/>
      <c r="N240" s="218"/>
      <c r="O240" s="218"/>
      <c r="P240" s="218"/>
      <c r="Q240" s="240">
        <v>0</v>
      </c>
      <c r="R240" s="240">
        <v>0</v>
      </c>
      <c r="S240" s="240">
        <v>0</v>
      </c>
      <c r="T240" s="272">
        <v>0</v>
      </c>
      <c r="U240" s="263"/>
    </row>
    <row r="241" spans="2:21" s="216" customFormat="1" x14ac:dyDescent="0.25">
      <c r="B241" s="262">
        <v>236</v>
      </c>
      <c r="C241" s="346">
        <v>45389</v>
      </c>
      <c r="D241" s="217" t="s">
        <v>94</v>
      </c>
      <c r="E241" s="218" t="s">
        <v>92</v>
      </c>
      <c r="F241" s="218" t="s">
        <v>1</v>
      </c>
      <c r="G241" s="218" t="s">
        <v>213</v>
      </c>
      <c r="H241" s="218">
        <v>6.65</v>
      </c>
      <c r="I241" s="218" t="s">
        <v>220</v>
      </c>
      <c r="J241" s="218">
        <v>38</v>
      </c>
      <c r="K241" s="218"/>
      <c r="L241" s="218">
        <v>250</v>
      </c>
      <c r="M241" s="218"/>
      <c r="N241" s="218" t="s">
        <v>1</v>
      </c>
      <c r="O241" s="218"/>
      <c r="P241" s="218" t="s">
        <v>305</v>
      </c>
      <c r="Q241" s="240">
        <v>252.70000000000002</v>
      </c>
      <c r="R241" s="240">
        <v>0</v>
      </c>
      <c r="S241" s="240">
        <v>0</v>
      </c>
      <c r="T241" s="272">
        <v>0</v>
      </c>
      <c r="U241" s="263"/>
    </row>
    <row r="242" spans="2:21" s="216" customFormat="1" x14ac:dyDescent="0.25">
      <c r="B242" s="262">
        <v>237</v>
      </c>
      <c r="C242" s="346">
        <v>45389</v>
      </c>
      <c r="D242" s="217" t="s">
        <v>91</v>
      </c>
      <c r="E242" s="218" t="s">
        <v>92</v>
      </c>
      <c r="F242" s="218" t="s">
        <v>1</v>
      </c>
      <c r="G242" s="218" t="s">
        <v>213</v>
      </c>
      <c r="H242" s="218">
        <v>6.65</v>
      </c>
      <c r="I242" s="218" t="s">
        <v>220</v>
      </c>
      <c r="J242" s="218">
        <v>37</v>
      </c>
      <c r="K242" s="218"/>
      <c r="L242" s="218">
        <v>250</v>
      </c>
      <c r="M242" s="218"/>
      <c r="N242" s="218" t="s">
        <v>1</v>
      </c>
      <c r="O242" s="218"/>
      <c r="P242" s="218" t="s">
        <v>305</v>
      </c>
      <c r="Q242" s="240">
        <v>246.05</v>
      </c>
      <c r="R242" s="240">
        <v>0</v>
      </c>
      <c r="S242" s="240">
        <v>0</v>
      </c>
      <c r="T242" s="272">
        <v>0</v>
      </c>
      <c r="U242" s="263"/>
    </row>
    <row r="243" spans="2:21" s="216" customFormat="1" x14ac:dyDescent="0.25">
      <c r="B243" s="262">
        <v>238</v>
      </c>
      <c r="C243" s="346">
        <v>45389</v>
      </c>
      <c r="D243" s="217" t="s">
        <v>117</v>
      </c>
      <c r="E243" s="218" t="s">
        <v>92</v>
      </c>
      <c r="F243" s="218" t="s">
        <v>1</v>
      </c>
      <c r="G243" s="218" t="s">
        <v>213</v>
      </c>
      <c r="H243" s="218">
        <v>6.65</v>
      </c>
      <c r="I243" s="218" t="s">
        <v>220</v>
      </c>
      <c r="J243" s="218">
        <v>38</v>
      </c>
      <c r="K243" s="218"/>
      <c r="L243" s="218">
        <v>250</v>
      </c>
      <c r="M243" s="218"/>
      <c r="N243" s="218" t="s">
        <v>1</v>
      </c>
      <c r="O243" s="218"/>
      <c r="P243" s="218" t="s">
        <v>305</v>
      </c>
      <c r="Q243" s="240">
        <v>252.70000000000002</v>
      </c>
      <c r="R243" s="240">
        <v>0</v>
      </c>
      <c r="S243" s="240">
        <v>0</v>
      </c>
      <c r="T243" s="272">
        <v>0</v>
      </c>
      <c r="U243" s="263"/>
    </row>
    <row r="244" spans="2:21" s="216" customFormat="1" x14ac:dyDescent="0.25">
      <c r="B244" s="262">
        <v>239</v>
      </c>
      <c r="C244" s="346">
        <v>45389</v>
      </c>
      <c r="D244" s="217" t="s">
        <v>157</v>
      </c>
      <c r="E244" s="218" t="s">
        <v>92</v>
      </c>
      <c r="F244" s="218" t="s">
        <v>62</v>
      </c>
      <c r="G244" s="218" t="s">
        <v>214</v>
      </c>
      <c r="H244" s="218">
        <v>4.1500000000000004</v>
      </c>
      <c r="I244" s="218"/>
      <c r="J244" s="218"/>
      <c r="K244" s="218"/>
      <c r="L244" s="218"/>
      <c r="M244" s="218"/>
      <c r="N244" s="218"/>
      <c r="O244" s="218"/>
      <c r="P244" s="218"/>
      <c r="Q244" s="240">
        <v>0</v>
      </c>
      <c r="R244" s="240">
        <v>0</v>
      </c>
      <c r="S244" s="240">
        <v>0</v>
      </c>
      <c r="T244" s="272">
        <v>0</v>
      </c>
      <c r="U244" s="263"/>
    </row>
    <row r="245" spans="2:21" s="216" customFormat="1" x14ac:dyDescent="0.25">
      <c r="B245" s="262">
        <v>240</v>
      </c>
      <c r="C245" s="346">
        <v>45389</v>
      </c>
      <c r="D245" s="217" t="s">
        <v>156</v>
      </c>
      <c r="E245" s="218" t="s">
        <v>92</v>
      </c>
      <c r="F245" s="218" t="s">
        <v>62</v>
      </c>
      <c r="G245" s="218" t="s">
        <v>214</v>
      </c>
      <c r="H245" s="218">
        <v>4.1500000000000004</v>
      </c>
      <c r="I245" s="218"/>
      <c r="J245" s="218"/>
      <c r="K245" s="218"/>
      <c r="L245" s="218"/>
      <c r="M245" s="218"/>
      <c r="N245" s="218"/>
      <c r="O245" s="218"/>
      <c r="P245" s="218"/>
      <c r="Q245" s="240">
        <v>0</v>
      </c>
      <c r="R245" s="240">
        <v>0</v>
      </c>
      <c r="S245" s="240">
        <v>0</v>
      </c>
      <c r="T245" s="272">
        <v>0</v>
      </c>
      <c r="U245" s="263"/>
    </row>
    <row r="246" spans="2:21" s="216" customFormat="1" x14ac:dyDescent="0.25">
      <c r="B246" s="262">
        <v>241</v>
      </c>
      <c r="C246" s="346">
        <v>45389</v>
      </c>
      <c r="D246" s="217" t="s">
        <v>160</v>
      </c>
      <c r="E246" s="218" t="s">
        <v>161</v>
      </c>
      <c r="F246" s="218" t="s">
        <v>389</v>
      </c>
      <c r="G246" s="218" t="s">
        <v>161</v>
      </c>
      <c r="H246" s="218">
        <v>10</v>
      </c>
      <c r="I246" s="218"/>
      <c r="J246" s="218"/>
      <c r="K246" s="218"/>
      <c r="L246" s="218"/>
      <c r="M246" s="218"/>
      <c r="N246" s="218"/>
      <c r="O246" s="218"/>
      <c r="P246" s="218"/>
      <c r="Q246" s="240">
        <v>0</v>
      </c>
      <c r="R246" s="240">
        <v>0</v>
      </c>
      <c r="S246" s="240">
        <v>0</v>
      </c>
      <c r="T246" s="272">
        <v>0</v>
      </c>
      <c r="U246" s="263"/>
    </row>
    <row r="247" spans="2:21" s="216" customFormat="1" x14ac:dyDescent="0.25">
      <c r="B247" s="262">
        <v>242</v>
      </c>
      <c r="C247" s="346">
        <v>45389</v>
      </c>
      <c r="D247" s="217" t="s">
        <v>177</v>
      </c>
      <c r="E247" s="218" t="s">
        <v>178</v>
      </c>
      <c r="F247" s="218" t="s">
        <v>7</v>
      </c>
      <c r="G247" s="218" t="s">
        <v>213</v>
      </c>
      <c r="H247" s="218">
        <v>7</v>
      </c>
      <c r="I247" s="218"/>
      <c r="J247" s="218"/>
      <c r="K247" s="218"/>
      <c r="L247" s="218"/>
      <c r="M247" s="218"/>
      <c r="N247" s="218"/>
      <c r="O247" s="218"/>
      <c r="P247" s="218"/>
      <c r="Q247" s="240">
        <v>0</v>
      </c>
      <c r="R247" s="240">
        <v>0</v>
      </c>
      <c r="S247" s="240">
        <v>0</v>
      </c>
      <c r="T247" s="272">
        <v>0</v>
      </c>
      <c r="U247" s="263"/>
    </row>
    <row r="248" spans="2:21" s="216" customFormat="1" x14ac:dyDescent="0.25">
      <c r="B248" s="262">
        <v>243</v>
      </c>
      <c r="C248" s="346">
        <v>45389</v>
      </c>
      <c r="D248" s="217" t="s">
        <v>173</v>
      </c>
      <c r="E248" s="218" t="s">
        <v>161</v>
      </c>
      <c r="F248" s="218" t="s">
        <v>7</v>
      </c>
      <c r="G248" s="218" t="s">
        <v>161</v>
      </c>
      <c r="H248" s="218">
        <v>11.2</v>
      </c>
      <c r="I248" s="218"/>
      <c r="J248" s="218"/>
      <c r="K248" s="218"/>
      <c r="L248" s="218"/>
      <c r="M248" s="218"/>
      <c r="N248" s="218"/>
      <c r="O248" s="218"/>
      <c r="P248" s="218"/>
      <c r="Q248" s="240">
        <v>0</v>
      </c>
      <c r="R248" s="240">
        <v>0</v>
      </c>
      <c r="S248" s="240">
        <v>0</v>
      </c>
      <c r="T248" s="272">
        <v>0</v>
      </c>
      <c r="U248" s="263"/>
    </row>
    <row r="249" spans="2:21" s="216" customFormat="1" x14ac:dyDescent="0.25">
      <c r="B249" s="262">
        <v>244</v>
      </c>
      <c r="C249" s="346">
        <v>45389</v>
      </c>
      <c r="D249" s="217" t="s">
        <v>153</v>
      </c>
      <c r="E249" s="218" t="s">
        <v>92</v>
      </c>
      <c r="F249" s="218" t="s">
        <v>63</v>
      </c>
      <c r="G249" s="218" t="s">
        <v>213</v>
      </c>
      <c r="H249" s="218">
        <v>6.65</v>
      </c>
      <c r="I249" s="218" t="s">
        <v>220</v>
      </c>
      <c r="J249" s="218">
        <v>38</v>
      </c>
      <c r="K249" s="218"/>
      <c r="L249" s="218">
        <v>200</v>
      </c>
      <c r="M249" s="218"/>
      <c r="N249" s="218" t="s">
        <v>63</v>
      </c>
      <c r="O249" s="218"/>
      <c r="P249" s="218" t="s">
        <v>305</v>
      </c>
      <c r="Q249" s="240">
        <v>252.70000000000002</v>
      </c>
      <c r="R249" s="240">
        <v>0</v>
      </c>
      <c r="S249" s="240">
        <v>0</v>
      </c>
      <c r="T249" s="272">
        <v>0</v>
      </c>
      <c r="U249" s="263"/>
    </row>
    <row r="250" spans="2:21" s="216" customFormat="1" x14ac:dyDescent="0.25">
      <c r="B250" s="262">
        <v>245</v>
      </c>
      <c r="C250" s="346">
        <v>45389</v>
      </c>
      <c r="D250" s="217" t="s">
        <v>152</v>
      </c>
      <c r="E250" s="218" t="s">
        <v>92</v>
      </c>
      <c r="F250" s="218" t="s">
        <v>63</v>
      </c>
      <c r="G250" s="218" t="s">
        <v>214</v>
      </c>
      <c r="H250" s="218">
        <v>4.1500000000000004</v>
      </c>
      <c r="I250" s="218" t="s">
        <v>220</v>
      </c>
      <c r="J250" s="218">
        <v>37</v>
      </c>
      <c r="K250" s="218"/>
      <c r="L250" s="218">
        <v>200</v>
      </c>
      <c r="M250" s="218"/>
      <c r="N250" s="218" t="s">
        <v>63</v>
      </c>
      <c r="O250" s="218"/>
      <c r="P250" s="218" t="s">
        <v>305</v>
      </c>
      <c r="Q250" s="240">
        <v>153.55000000000001</v>
      </c>
      <c r="R250" s="240">
        <v>0</v>
      </c>
      <c r="S250" s="240">
        <v>0</v>
      </c>
      <c r="T250" s="272">
        <v>0</v>
      </c>
      <c r="U250" s="263"/>
    </row>
    <row r="251" spans="2:21" s="216" customFormat="1" x14ac:dyDescent="0.25">
      <c r="B251" s="262">
        <v>246</v>
      </c>
      <c r="C251" s="346">
        <v>45389</v>
      </c>
      <c r="D251" s="217" t="s">
        <v>150</v>
      </c>
      <c r="E251" s="218" t="s">
        <v>92</v>
      </c>
      <c r="F251" s="218" t="s">
        <v>63</v>
      </c>
      <c r="G251" s="218" t="s">
        <v>214</v>
      </c>
      <c r="H251" s="218">
        <v>4.1500000000000004</v>
      </c>
      <c r="I251" s="218" t="s">
        <v>220</v>
      </c>
      <c r="J251" s="218">
        <v>38</v>
      </c>
      <c r="K251" s="218"/>
      <c r="L251" s="218">
        <v>200</v>
      </c>
      <c r="M251" s="218"/>
      <c r="N251" s="218" t="s">
        <v>63</v>
      </c>
      <c r="O251" s="218"/>
      <c r="P251" s="218" t="s">
        <v>305</v>
      </c>
      <c r="Q251" s="240">
        <v>157.70000000000002</v>
      </c>
      <c r="R251" s="240">
        <v>0</v>
      </c>
      <c r="S251" s="240">
        <v>0</v>
      </c>
      <c r="T251" s="272">
        <v>0</v>
      </c>
      <c r="U251" s="263"/>
    </row>
    <row r="252" spans="2:21" s="216" customFormat="1" x14ac:dyDescent="0.25">
      <c r="B252" s="262">
        <v>247</v>
      </c>
      <c r="C252" s="346">
        <v>45389</v>
      </c>
      <c r="D252" s="217" t="s">
        <v>179</v>
      </c>
      <c r="E252" s="218" t="s">
        <v>161</v>
      </c>
      <c r="F252" s="218" t="s">
        <v>8</v>
      </c>
      <c r="G252" s="218" t="s">
        <v>161</v>
      </c>
      <c r="H252" s="218">
        <v>11.6</v>
      </c>
      <c r="I252" s="218"/>
      <c r="J252" s="218"/>
      <c r="K252" s="218"/>
      <c r="L252" s="218"/>
      <c r="M252" s="218"/>
      <c r="N252" s="218"/>
      <c r="O252" s="218"/>
      <c r="P252" s="218"/>
      <c r="Q252" s="240">
        <v>0</v>
      </c>
      <c r="R252" s="240">
        <v>0</v>
      </c>
      <c r="S252" s="240">
        <v>0</v>
      </c>
      <c r="T252" s="272">
        <v>0</v>
      </c>
      <c r="U252" s="263"/>
    </row>
    <row r="253" spans="2:21" s="216" customFormat="1" x14ac:dyDescent="0.25">
      <c r="B253" s="262">
        <v>248</v>
      </c>
      <c r="C253" s="346">
        <v>45389</v>
      </c>
      <c r="D253" s="217" t="s">
        <v>143</v>
      </c>
      <c r="E253" s="218" t="s">
        <v>92</v>
      </c>
      <c r="F253" s="218" t="s">
        <v>2</v>
      </c>
      <c r="G253" s="218" t="s">
        <v>213</v>
      </c>
      <c r="H253" s="218">
        <v>7</v>
      </c>
      <c r="I253" s="218"/>
      <c r="J253" s="218"/>
      <c r="K253" s="218"/>
      <c r="L253" s="218"/>
      <c r="M253" s="218"/>
      <c r="N253" s="218"/>
      <c r="O253" s="218"/>
      <c r="P253" s="218"/>
      <c r="Q253" s="240">
        <v>0</v>
      </c>
      <c r="R253" s="240">
        <v>0</v>
      </c>
      <c r="S253" s="240">
        <v>0</v>
      </c>
      <c r="T253" s="272">
        <v>0</v>
      </c>
      <c r="U253" s="263"/>
    </row>
    <row r="254" spans="2:21" s="216" customFormat="1" x14ac:dyDescent="0.25">
      <c r="B254" s="262">
        <v>249</v>
      </c>
      <c r="C254" s="346">
        <v>45389</v>
      </c>
      <c r="D254" s="217" t="s">
        <v>142</v>
      </c>
      <c r="E254" s="218" t="s">
        <v>92</v>
      </c>
      <c r="F254" s="218" t="s">
        <v>2</v>
      </c>
      <c r="G254" s="218" t="s">
        <v>213</v>
      </c>
      <c r="H254" s="218">
        <v>7</v>
      </c>
      <c r="I254" s="218"/>
      <c r="J254" s="218"/>
      <c r="K254" s="218"/>
      <c r="L254" s="218"/>
      <c r="M254" s="218"/>
      <c r="N254" s="218"/>
      <c r="O254" s="218"/>
      <c r="P254" s="218"/>
      <c r="Q254" s="240">
        <v>0</v>
      </c>
      <c r="R254" s="240">
        <v>0</v>
      </c>
      <c r="S254" s="240">
        <v>0</v>
      </c>
      <c r="T254" s="272">
        <v>0</v>
      </c>
      <c r="U254" s="263"/>
    </row>
    <row r="255" spans="2:21" s="216" customFormat="1" x14ac:dyDescent="0.25">
      <c r="B255" s="262">
        <v>250</v>
      </c>
      <c r="C255" s="346">
        <v>45389</v>
      </c>
      <c r="D255" s="217" t="s">
        <v>141</v>
      </c>
      <c r="E255" s="218" t="s">
        <v>92</v>
      </c>
      <c r="F255" s="218" t="s">
        <v>2</v>
      </c>
      <c r="G255" s="218" t="s">
        <v>213</v>
      </c>
      <c r="H255" s="218">
        <v>7</v>
      </c>
      <c r="I255" s="218"/>
      <c r="J255" s="218"/>
      <c r="K255" s="218"/>
      <c r="L255" s="218"/>
      <c r="M255" s="218"/>
      <c r="N255" s="218"/>
      <c r="O255" s="218"/>
      <c r="P255" s="218"/>
      <c r="Q255" s="240">
        <v>0</v>
      </c>
      <c r="R255" s="240">
        <v>0</v>
      </c>
      <c r="S255" s="240">
        <v>0</v>
      </c>
      <c r="T255" s="272">
        <v>0</v>
      </c>
      <c r="U255" s="263"/>
    </row>
    <row r="256" spans="2:21" s="216" customFormat="1" x14ac:dyDescent="0.25">
      <c r="B256" s="262">
        <v>251</v>
      </c>
      <c r="C256" s="346">
        <v>45389</v>
      </c>
      <c r="D256" s="217" t="s">
        <v>96</v>
      </c>
      <c r="E256" s="218" t="s">
        <v>161</v>
      </c>
      <c r="F256" s="218" t="s">
        <v>1</v>
      </c>
      <c r="G256" s="218" t="s">
        <v>161</v>
      </c>
      <c r="H256" s="218">
        <v>11.8</v>
      </c>
      <c r="I256" s="218"/>
      <c r="J256" s="218"/>
      <c r="K256" s="218"/>
      <c r="L256" s="218"/>
      <c r="M256" s="218"/>
      <c r="N256" s="218"/>
      <c r="O256" s="218"/>
      <c r="P256" s="218"/>
      <c r="Q256" s="240">
        <v>0</v>
      </c>
      <c r="R256" s="240">
        <v>0</v>
      </c>
      <c r="S256" s="240">
        <v>0</v>
      </c>
      <c r="T256" s="272">
        <v>0</v>
      </c>
      <c r="U256" s="263"/>
    </row>
    <row r="257" spans="2:21" s="216" customFormat="1" x14ac:dyDescent="0.25">
      <c r="B257" s="262">
        <v>252</v>
      </c>
      <c r="C257" s="346">
        <v>45389</v>
      </c>
      <c r="D257" s="217" t="s">
        <v>130</v>
      </c>
      <c r="E257" s="218" t="s">
        <v>161</v>
      </c>
      <c r="F257" s="218" t="s">
        <v>1</v>
      </c>
      <c r="G257" s="218" t="s">
        <v>161</v>
      </c>
      <c r="H257" s="218">
        <v>11.8</v>
      </c>
      <c r="I257" s="218"/>
      <c r="J257" s="218"/>
      <c r="K257" s="218"/>
      <c r="L257" s="218"/>
      <c r="M257" s="218"/>
      <c r="N257" s="218"/>
      <c r="O257" s="218"/>
      <c r="P257" s="218"/>
      <c r="Q257" s="240">
        <v>0</v>
      </c>
      <c r="R257" s="240">
        <v>0</v>
      </c>
      <c r="S257" s="240">
        <v>0</v>
      </c>
      <c r="T257" s="272">
        <v>0</v>
      </c>
      <c r="U257" s="263"/>
    </row>
    <row r="258" spans="2:21" s="216" customFormat="1" x14ac:dyDescent="0.25">
      <c r="B258" s="262">
        <v>253</v>
      </c>
      <c r="C258" s="346">
        <v>45390</v>
      </c>
      <c r="D258" s="217" t="s">
        <v>94</v>
      </c>
      <c r="E258" s="218" t="s">
        <v>92</v>
      </c>
      <c r="F258" s="218" t="s">
        <v>1</v>
      </c>
      <c r="G258" s="218" t="s">
        <v>213</v>
      </c>
      <c r="H258" s="218">
        <v>6.65</v>
      </c>
      <c r="I258" s="218" t="s">
        <v>220</v>
      </c>
      <c r="J258" s="218">
        <v>19</v>
      </c>
      <c r="K258" s="218"/>
      <c r="L258" s="218">
        <v>200</v>
      </c>
      <c r="M258" s="218"/>
      <c r="N258" s="218" t="s">
        <v>1</v>
      </c>
      <c r="O258" s="218"/>
      <c r="P258" s="218" t="s">
        <v>304</v>
      </c>
      <c r="Q258" s="240">
        <v>126.35000000000001</v>
      </c>
      <c r="R258" s="240">
        <v>0</v>
      </c>
      <c r="S258" s="240">
        <v>0</v>
      </c>
      <c r="T258" s="272">
        <v>0</v>
      </c>
      <c r="U258" s="263"/>
    </row>
    <row r="259" spans="2:21" s="216" customFormat="1" x14ac:dyDescent="0.25">
      <c r="B259" s="262">
        <v>254</v>
      </c>
      <c r="C259" s="346">
        <v>45390</v>
      </c>
      <c r="D259" s="217" t="s">
        <v>91</v>
      </c>
      <c r="E259" s="218" t="s">
        <v>92</v>
      </c>
      <c r="F259" s="218" t="s">
        <v>1</v>
      </c>
      <c r="G259" s="218" t="s">
        <v>213</v>
      </c>
      <c r="H259" s="218">
        <v>6.65</v>
      </c>
      <c r="I259" s="218" t="s">
        <v>220</v>
      </c>
      <c r="J259" s="218">
        <v>20</v>
      </c>
      <c r="K259" s="218"/>
      <c r="L259" s="218">
        <v>200</v>
      </c>
      <c r="M259" s="218"/>
      <c r="N259" s="218" t="s">
        <v>1</v>
      </c>
      <c r="O259" s="218"/>
      <c r="P259" s="218" t="s">
        <v>304</v>
      </c>
      <c r="Q259" s="240">
        <v>133</v>
      </c>
      <c r="R259" s="240">
        <v>0</v>
      </c>
      <c r="S259" s="240">
        <v>0</v>
      </c>
      <c r="T259" s="272">
        <v>0</v>
      </c>
      <c r="U259" s="263"/>
    </row>
    <row r="260" spans="2:21" s="216" customFormat="1" x14ac:dyDescent="0.25">
      <c r="B260" s="262">
        <v>255</v>
      </c>
      <c r="C260" s="346">
        <v>45390</v>
      </c>
      <c r="D260" s="217" t="s">
        <v>117</v>
      </c>
      <c r="E260" s="218" t="s">
        <v>92</v>
      </c>
      <c r="F260" s="218" t="s">
        <v>1</v>
      </c>
      <c r="G260" s="218" t="s">
        <v>213</v>
      </c>
      <c r="H260" s="218">
        <v>6.65</v>
      </c>
      <c r="I260" s="218" t="s">
        <v>220</v>
      </c>
      <c r="J260" s="218">
        <v>22</v>
      </c>
      <c r="K260" s="218"/>
      <c r="L260" s="218">
        <v>200</v>
      </c>
      <c r="M260" s="218"/>
      <c r="N260" s="218" t="s">
        <v>1</v>
      </c>
      <c r="O260" s="218"/>
      <c r="P260" s="218" t="s">
        <v>304</v>
      </c>
      <c r="Q260" s="240">
        <v>146.30000000000001</v>
      </c>
      <c r="R260" s="240">
        <v>0</v>
      </c>
      <c r="S260" s="240">
        <v>0</v>
      </c>
      <c r="T260" s="272">
        <v>0</v>
      </c>
      <c r="U260" s="263"/>
    </row>
    <row r="261" spans="2:21" s="216" customFormat="1" x14ac:dyDescent="0.25">
      <c r="B261" s="262">
        <v>256</v>
      </c>
      <c r="C261" s="346">
        <v>45390</v>
      </c>
      <c r="D261" s="217" t="s">
        <v>157</v>
      </c>
      <c r="E261" s="218" t="s">
        <v>92</v>
      </c>
      <c r="F261" s="218" t="s">
        <v>62</v>
      </c>
      <c r="G261" s="218" t="s">
        <v>214</v>
      </c>
      <c r="H261" s="218">
        <v>4.1500000000000004</v>
      </c>
      <c r="I261" s="218"/>
      <c r="J261" s="218"/>
      <c r="K261" s="218"/>
      <c r="L261" s="218"/>
      <c r="M261" s="218"/>
      <c r="N261" s="218"/>
      <c r="O261" s="218"/>
      <c r="P261" s="218"/>
      <c r="Q261" s="240">
        <v>0</v>
      </c>
      <c r="R261" s="240">
        <v>0</v>
      </c>
      <c r="S261" s="240">
        <v>0</v>
      </c>
      <c r="T261" s="272">
        <v>0</v>
      </c>
      <c r="U261" s="263"/>
    </row>
    <row r="262" spans="2:21" s="216" customFormat="1" x14ac:dyDescent="0.25">
      <c r="B262" s="262">
        <v>257</v>
      </c>
      <c r="C262" s="346">
        <v>45390</v>
      </c>
      <c r="D262" s="217" t="s">
        <v>156</v>
      </c>
      <c r="E262" s="218" t="s">
        <v>92</v>
      </c>
      <c r="F262" s="218" t="s">
        <v>62</v>
      </c>
      <c r="G262" s="218" t="s">
        <v>214</v>
      </c>
      <c r="H262" s="218">
        <v>4.1500000000000004</v>
      </c>
      <c r="I262" s="218"/>
      <c r="J262" s="218"/>
      <c r="K262" s="218"/>
      <c r="L262" s="218"/>
      <c r="M262" s="218"/>
      <c r="N262" s="218"/>
      <c r="O262" s="218"/>
      <c r="P262" s="218"/>
      <c r="Q262" s="240">
        <v>0</v>
      </c>
      <c r="R262" s="240">
        <v>0</v>
      </c>
      <c r="S262" s="240">
        <v>0</v>
      </c>
      <c r="T262" s="272">
        <v>0</v>
      </c>
      <c r="U262" s="263"/>
    </row>
    <row r="263" spans="2:21" s="216" customFormat="1" x14ac:dyDescent="0.25">
      <c r="B263" s="262">
        <v>258</v>
      </c>
      <c r="C263" s="346">
        <v>45390</v>
      </c>
      <c r="D263" s="217" t="s">
        <v>160</v>
      </c>
      <c r="E263" s="218" t="s">
        <v>161</v>
      </c>
      <c r="F263" s="218" t="s">
        <v>389</v>
      </c>
      <c r="G263" s="218" t="s">
        <v>161</v>
      </c>
      <c r="H263" s="218">
        <v>10</v>
      </c>
      <c r="I263" s="218"/>
      <c r="J263" s="218"/>
      <c r="K263" s="218"/>
      <c r="L263" s="218"/>
      <c r="M263" s="218"/>
      <c r="N263" s="218"/>
      <c r="O263" s="218"/>
      <c r="P263" s="218"/>
      <c r="Q263" s="240">
        <v>0</v>
      </c>
      <c r="R263" s="240">
        <v>0</v>
      </c>
      <c r="S263" s="240">
        <v>0</v>
      </c>
      <c r="T263" s="272">
        <v>0</v>
      </c>
      <c r="U263" s="263"/>
    </row>
    <row r="264" spans="2:21" s="216" customFormat="1" x14ac:dyDescent="0.25">
      <c r="B264" s="262">
        <v>259</v>
      </c>
      <c r="C264" s="346">
        <v>45390</v>
      </c>
      <c r="D264" s="217" t="s">
        <v>177</v>
      </c>
      <c r="E264" s="218" t="s">
        <v>178</v>
      </c>
      <c r="F264" s="218" t="s">
        <v>7</v>
      </c>
      <c r="G264" s="218" t="s">
        <v>213</v>
      </c>
      <c r="H264" s="218">
        <v>7</v>
      </c>
      <c r="I264" s="218"/>
      <c r="J264" s="218"/>
      <c r="K264" s="218"/>
      <c r="L264" s="218"/>
      <c r="M264" s="218"/>
      <c r="N264" s="218"/>
      <c r="O264" s="218"/>
      <c r="P264" s="218"/>
      <c r="Q264" s="240">
        <v>0</v>
      </c>
      <c r="R264" s="240">
        <v>0</v>
      </c>
      <c r="S264" s="240">
        <v>0</v>
      </c>
      <c r="T264" s="272">
        <v>0</v>
      </c>
      <c r="U264" s="263"/>
    </row>
    <row r="265" spans="2:21" s="216" customFormat="1" x14ac:dyDescent="0.25">
      <c r="B265" s="262">
        <v>260</v>
      </c>
      <c r="C265" s="346">
        <v>45390</v>
      </c>
      <c r="D265" s="217" t="s">
        <v>173</v>
      </c>
      <c r="E265" s="218" t="s">
        <v>161</v>
      </c>
      <c r="F265" s="218" t="s">
        <v>7</v>
      </c>
      <c r="G265" s="218" t="s">
        <v>161</v>
      </c>
      <c r="H265" s="218">
        <v>11.2</v>
      </c>
      <c r="I265" s="218"/>
      <c r="J265" s="218"/>
      <c r="K265" s="218"/>
      <c r="L265" s="218"/>
      <c r="M265" s="218"/>
      <c r="N265" s="218"/>
      <c r="O265" s="218"/>
      <c r="P265" s="218"/>
      <c r="Q265" s="240">
        <v>0</v>
      </c>
      <c r="R265" s="240">
        <v>0</v>
      </c>
      <c r="S265" s="240">
        <v>0</v>
      </c>
      <c r="T265" s="272">
        <v>0</v>
      </c>
      <c r="U265" s="263"/>
    </row>
    <row r="266" spans="2:21" s="216" customFormat="1" x14ac:dyDescent="0.25">
      <c r="B266" s="262">
        <v>261</v>
      </c>
      <c r="C266" s="346">
        <v>45390</v>
      </c>
      <c r="D266" s="217" t="s">
        <v>153</v>
      </c>
      <c r="E266" s="218" t="s">
        <v>92</v>
      </c>
      <c r="F266" s="218" t="s">
        <v>63</v>
      </c>
      <c r="G266" s="218" t="s">
        <v>213</v>
      </c>
      <c r="H266" s="218">
        <v>6.65</v>
      </c>
      <c r="I266" s="218" t="s">
        <v>220</v>
      </c>
      <c r="J266" s="218">
        <v>41</v>
      </c>
      <c r="K266" s="218"/>
      <c r="L266" s="218">
        <v>200</v>
      </c>
      <c r="M266" s="218"/>
      <c r="N266" s="218" t="s">
        <v>63</v>
      </c>
      <c r="O266" s="218"/>
      <c r="P266" s="218" t="s">
        <v>304</v>
      </c>
      <c r="Q266" s="240">
        <v>272.65000000000003</v>
      </c>
      <c r="R266" s="240">
        <v>0</v>
      </c>
      <c r="S266" s="240">
        <v>0</v>
      </c>
      <c r="T266" s="272">
        <v>0</v>
      </c>
      <c r="U266" s="263"/>
    </row>
    <row r="267" spans="2:21" s="216" customFormat="1" x14ac:dyDescent="0.25">
      <c r="B267" s="262">
        <v>262</v>
      </c>
      <c r="C267" s="346">
        <v>45390</v>
      </c>
      <c r="D267" s="217" t="s">
        <v>152</v>
      </c>
      <c r="E267" s="218" t="s">
        <v>92</v>
      </c>
      <c r="F267" s="218" t="s">
        <v>63</v>
      </c>
      <c r="G267" s="218" t="s">
        <v>214</v>
      </c>
      <c r="H267" s="218">
        <v>4.1500000000000004</v>
      </c>
      <c r="I267" s="218" t="s">
        <v>220</v>
      </c>
      <c r="J267" s="218">
        <v>43</v>
      </c>
      <c r="K267" s="218"/>
      <c r="L267" s="218">
        <v>200</v>
      </c>
      <c r="M267" s="218"/>
      <c r="N267" s="218" t="s">
        <v>63</v>
      </c>
      <c r="O267" s="218"/>
      <c r="P267" s="218" t="s">
        <v>304</v>
      </c>
      <c r="Q267" s="240">
        <v>178.45000000000002</v>
      </c>
      <c r="R267" s="240">
        <v>0</v>
      </c>
      <c r="S267" s="240">
        <v>0</v>
      </c>
      <c r="T267" s="272">
        <v>0</v>
      </c>
      <c r="U267" s="263"/>
    </row>
    <row r="268" spans="2:21" s="216" customFormat="1" x14ac:dyDescent="0.25">
      <c r="B268" s="262">
        <v>263</v>
      </c>
      <c r="C268" s="346">
        <v>45390</v>
      </c>
      <c r="D268" s="217" t="s">
        <v>150</v>
      </c>
      <c r="E268" s="218" t="s">
        <v>92</v>
      </c>
      <c r="F268" s="218" t="s">
        <v>63</v>
      </c>
      <c r="G268" s="218" t="s">
        <v>214</v>
      </c>
      <c r="H268" s="218">
        <v>4.1500000000000004</v>
      </c>
      <c r="I268" s="218" t="s">
        <v>220</v>
      </c>
      <c r="J268" s="218">
        <v>21</v>
      </c>
      <c r="K268" s="218"/>
      <c r="L268" s="218">
        <v>200</v>
      </c>
      <c r="M268" s="218"/>
      <c r="N268" s="218" t="s">
        <v>63</v>
      </c>
      <c r="O268" s="218"/>
      <c r="P268" s="218" t="s">
        <v>304</v>
      </c>
      <c r="Q268" s="240">
        <v>87.15</v>
      </c>
      <c r="R268" s="240">
        <v>0</v>
      </c>
      <c r="S268" s="240">
        <v>0</v>
      </c>
      <c r="T268" s="272">
        <v>0</v>
      </c>
      <c r="U268" s="263"/>
    </row>
    <row r="269" spans="2:21" s="216" customFormat="1" x14ac:dyDescent="0.25">
      <c r="B269" s="262">
        <v>264</v>
      </c>
      <c r="C269" s="346">
        <v>45390</v>
      </c>
      <c r="D269" s="217" t="s">
        <v>179</v>
      </c>
      <c r="E269" s="218" t="s">
        <v>161</v>
      </c>
      <c r="F269" s="218" t="s">
        <v>8</v>
      </c>
      <c r="G269" s="218" t="s">
        <v>161</v>
      </c>
      <c r="H269" s="218">
        <v>11.6</v>
      </c>
      <c r="I269" s="218"/>
      <c r="J269" s="218"/>
      <c r="K269" s="218"/>
      <c r="L269" s="218"/>
      <c r="M269" s="218"/>
      <c r="N269" s="218"/>
      <c r="O269" s="218"/>
      <c r="P269" s="218"/>
      <c r="Q269" s="240">
        <v>0</v>
      </c>
      <c r="R269" s="240">
        <v>0</v>
      </c>
      <c r="S269" s="240">
        <v>0</v>
      </c>
      <c r="T269" s="272">
        <v>0</v>
      </c>
      <c r="U269" s="263"/>
    </row>
    <row r="270" spans="2:21" s="216" customFormat="1" x14ac:dyDescent="0.25">
      <c r="B270" s="262">
        <v>265</v>
      </c>
      <c r="C270" s="346">
        <v>45390</v>
      </c>
      <c r="D270" s="217" t="s">
        <v>143</v>
      </c>
      <c r="E270" s="218" t="s">
        <v>92</v>
      </c>
      <c r="F270" s="218" t="s">
        <v>2</v>
      </c>
      <c r="G270" s="218" t="s">
        <v>213</v>
      </c>
      <c r="H270" s="218">
        <v>7</v>
      </c>
      <c r="I270" s="218"/>
      <c r="J270" s="218"/>
      <c r="K270" s="218"/>
      <c r="L270" s="218"/>
      <c r="M270" s="218"/>
      <c r="N270" s="218"/>
      <c r="O270" s="218"/>
      <c r="P270" s="218"/>
      <c r="Q270" s="240">
        <v>0</v>
      </c>
      <c r="R270" s="240">
        <v>0</v>
      </c>
      <c r="S270" s="240">
        <v>0</v>
      </c>
      <c r="T270" s="272">
        <v>0</v>
      </c>
      <c r="U270" s="263"/>
    </row>
    <row r="271" spans="2:21" s="216" customFormat="1" x14ac:dyDescent="0.25">
      <c r="B271" s="262">
        <v>266</v>
      </c>
      <c r="C271" s="346">
        <v>45390</v>
      </c>
      <c r="D271" s="217" t="s">
        <v>142</v>
      </c>
      <c r="E271" s="218" t="s">
        <v>92</v>
      </c>
      <c r="F271" s="218" t="s">
        <v>2</v>
      </c>
      <c r="G271" s="218" t="s">
        <v>213</v>
      </c>
      <c r="H271" s="218">
        <v>7</v>
      </c>
      <c r="I271" s="218"/>
      <c r="J271" s="218"/>
      <c r="K271" s="218"/>
      <c r="L271" s="218"/>
      <c r="M271" s="218"/>
      <c r="N271" s="218"/>
      <c r="O271" s="218"/>
      <c r="P271" s="218"/>
      <c r="Q271" s="240">
        <v>0</v>
      </c>
      <c r="R271" s="240">
        <v>0</v>
      </c>
      <c r="S271" s="240">
        <v>0</v>
      </c>
      <c r="T271" s="272">
        <v>0</v>
      </c>
      <c r="U271" s="263"/>
    </row>
    <row r="272" spans="2:21" s="216" customFormat="1" x14ac:dyDescent="0.25">
      <c r="B272" s="262">
        <v>267</v>
      </c>
      <c r="C272" s="346">
        <v>45390</v>
      </c>
      <c r="D272" s="217" t="s">
        <v>141</v>
      </c>
      <c r="E272" s="218" t="s">
        <v>92</v>
      </c>
      <c r="F272" s="218" t="s">
        <v>2</v>
      </c>
      <c r="G272" s="218" t="s">
        <v>213</v>
      </c>
      <c r="H272" s="218">
        <v>7</v>
      </c>
      <c r="I272" s="218"/>
      <c r="J272" s="218"/>
      <c r="K272" s="218"/>
      <c r="L272" s="218"/>
      <c r="M272" s="218"/>
      <c r="N272" s="218"/>
      <c r="O272" s="218"/>
      <c r="P272" s="218"/>
      <c r="Q272" s="240">
        <v>0</v>
      </c>
      <c r="R272" s="240">
        <v>0</v>
      </c>
      <c r="S272" s="240">
        <v>0</v>
      </c>
      <c r="T272" s="272">
        <v>0</v>
      </c>
      <c r="U272" s="263"/>
    </row>
    <row r="273" spans="2:21" s="216" customFormat="1" x14ac:dyDescent="0.25">
      <c r="B273" s="262">
        <v>268</v>
      </c>
      <c r="C273" s="346">
        <v>45390</v>
      </c>
      <c r="D273" s="217" t="s">
        <v>96</v>
      </c>
      <c r="E273" s="218" t="s">
        <v>161</v>
      </c>
      <c r="F273" s="218" t="s">
        <v>1</v>
      </c>
      <c r="G273" s="218" t="s">
        <v>161</v>
      </c>
      <c r="H273" s="218">
        <v>11.8</v>
      </c>
      <c r="I273" s="218"/>
      <c r="J273" s="218"/>
      <c r="K273" s="218"/>
      <c r="L273" s="218"/>
      <c r="M273" s="218"/>
      <c r="N273" s="218"/>
      <c r="O273" s="218"/>
      <c r="P273" s="218"/>
      <c r="Q273" s="240">
        <v>0</v>
      </c>
      <c r="R273" s="240">
        <v>0</v>
      </c>
      <c r="S273" s="240">
        <v>0</v>
      </c>
      <c r="T273" s="272">
        <v>0</v>
      </c>
      <c r="U273" s="263"/>
    </row>
    <row r="274" spans="2:21" s="216" customFormat="1" x14ac:dyDescent="0.25">
      <c r="B274" s="262">
        <v>269</v>
      </c>
      <c r="C274" s="346">
        <v>45390</v>
      </c>
      <c r="D274" s="217" t="s">
        <v>130</v>
      </c>
      <c r="E274" s="218" t="s">
        <v>161</v>
      </c>
      <c r="F274" s="218" t="s">
        <v>1</v>
      </c>
      <c r="G274" s="218" t="s">
        <v>161</v>
      </c>
      <c r="H274" s="218">
        <v>11.8</v>
      </c>
      <c r="I274" s="218"/>
      <c r="J274" s="218"/>
      <c r="K274" s="218"/>
      <c r="L274" s="218"/>
      <c r="M274" s="218"/>
      <c r="N274" s="218"/>
      <c r="O274" s="218"/>
      <c r="P274" s="218"/>
      <c r="Q274" s="240">
        <v>0</v>
      </c>
      <c r="R274" s="240">
        <v>0</v>
      </c>
      <c r="S274" s="240">
        <v>0</v>
      </c>
      <c r="T274" s="272">
        <v>0</v>
      </c>
      <c r="U274" s="263"/>
    </row>
    <row r="275" spans="2:21" s="216" customFormat="1" x14ac:dyDescent="0.25">
      <c r="B275" s="262">
        <v>270</v>
      </c>
      <c r="C275" s="346">
        <v>45391</v>
      </c>
      <c r="D275" s="217" t="s">
        <v>94</v>
      </c>
      <c r="E275" s="218" t="s">
        <v>92</v>
      </c>
      <c r="F275" s="218" t="s">
        <v>1</v>
      </c>
      <c r="G275" s="218" t="s">
        <v>213</v>
      </c>
      <c r="H275" s="218">
        <v>6.65</v>
      </c>
      <c r="I275" s="218" t="s">
        <v>220</v>
      </c>
      <c r="J275" s="218">
        <v>18</v>
      </c>
      <c r="K275" s="218"/>
      <c r="L275" s="218">
        <v>150</v>
      </c>
      <c r="M275" s="218"/>
      <c r="N275" s="218" t="s">
        <v>1</v>
      </c>
      <c r="O275" s="218"/>
      <c r="P275" s="218" t="s">
        <v>304</v>
      </c>
      <c r="Q275" s="240">
        <v>119.7</v>
      </c>
      <c r="R275" s="240">
        <v>0</v>
      </c>
      <c r="S275" s="240">
        <v>0</v>
      </c>
      <c r="T275" s="272">
        <v>0</v>
      </c>
      <c r="U275" s="263"/>
    </row>
    <row r="276" spans="2:21" s="216" customFormat="1" x14ac:dyDescent="0.25">
      <c r="B276" s="262">
        <v>271</v>
      </c>
      <c r="C276" s="346">
        <v>45391</v>
      </c>
      <c r="D276" s="217" t="s">
        <v>91</v>
      </c>
      <c r="E276" s="218" t="s">
        <v>92</v>
      </c>
      <c r="F276" s="218" t="s">
        <v>1</v>
      </c>
      <c r="G276" s="218" t="s">
        <v>213</v>
      </c>
      <c r="H276" s="218">
        <v>6.65</v>
      </c>
      <c r="I276" s="218" t="s">
        <v>220</v>
      </c>
      <c r="J276" s="218">
        <v>15</v>
      </c>
      <c r="K276" s="218"/>
      <c r="L276" s="218">
        <v>150</v>
      </c>
      <c r="M276" s="218"/>
      <c r="N276" s="218" t="s">
        <v>1</v>
      </c>
      <c r="O276" s="218"/>
      <c r="P276" s="218" t="s">
        <v>304</v>
      </c>
      <c r="Q276" s="240">
        <v>99.75</v>
      </c>
      <c r="R276" s="240">
        <v>0</v>
      </c>
      <c r="S276" s="240">
        <v>0</v>
      </c>
      <c r="T276" s="272">
        <v>0</v>
      </c>
      <c r="U276" s="263"/>
    </row>
    <row r="277" spans="2:21" s="216" customFormat="1" x14ac:dyDescent="0.25">
      <c r="B277" s="262">
        <v>272</v>
      </c>
      <c r="C277" s="346">
        <v>45391</v>
      </c>
      <c r="D277" s="217" t="s">
        <v>117</v>
      </c>
      <c r="E277" s="218" t="s">
        <v>92</v>
      </c>
      <c r="F277" s="218" t="s">
        <v>1</v>
      </c>
      <c r="G277" s="218" t="s">
        <v>213</v>
      </c>
      <c r="H277" s="218">
        <v>6.65</v>
      </c>
      <c r="I277" s="218" t="s">
        <v>220</v>
      </c>
      <c r="J277" s="218">
        <v>15</v>
      </c>
      <c r="K277" s="218"/>
      <c r="L277" s="218">
        <v>150</v>
      </c>
      <c r="M277" s="218"/>
      <c r="N277" s="218" t="s">
        <v>1</v>
      </c>
      <c r="O277" s="218"/>
      <c r="P277" s="218" t="s">
        <v>304</v>
      </c>
      <c r="Q277" s="240">
        <v>99.75</v>
      </c>
      <c r="R277" s="240">
        <v>0</v>
      </c>
      <c r="S277" s="240">
        <v>0</v>
      </c>
      <c r="T277" s="272">
        <v>0</v>
      </c>
      <c r="U277" s="263"/>
    </row>
    <row r="278" spans="2:21" s="216" customFormat="1" x14ac:dyDescent="0.25">
      <c r="B278" s="262">
        <v>273</v>
      </c>
      <c r="C278" s="346">
        <v>45391</v>
      </c>
      <c r="D278" s="217" t="s">
        <v>157</v>
      </c>
      <c r="E278" s="218" t="s">
        <v>92</v>
      </c>
      <c r="F278" s="218" t="s">
        <v>62</v>
      </c>
      <c r="G278" s="218" t="s">
        <v>214</v>
      </c>
      <c r="H278" s="218">
        <v>4.1500000000000004</v>
      </c>
      <c r="I278" s="218"/>
      <c r="J278" s="218"/>
      <c r="K278" s="218"/>
      <c r="L278" s="218"/>
      <c r="M278" s="218"/>
      <c r="N278" s="218"/>
      <c r="O278" s="218"/>
      <c r="P278" s="218"/>
      <c r="Q278" s="240">
        <v>0</v>
      </c>
      <c r="R278" s="240">
        <v>0</v>
      </c>
      <c r="S278" s="240">
        <v>0</v>
      </c>
      <c r="T278" s="272">
        <v>0</v>
      </c>
      <c r="U278" s="263"/>
    </row>
    <row r="279" spans="2:21" s="216" customFormat="1" x14ac:dyDescent="0.25">
      <c r="B279" s="262">
        <v>274</v>
      </c>
      <c r="C279" s="346">
        <v>45391</v>
      </c>
      <c r="D279" s="217" t="s">
        <v>156</v>
      </c>
      <c r="E279" s="218" t="s">
        <v>92</v>
      </c>
      <c r="F279" s="218" t="s">
        <v>62</v>
      </c>
      <c r="G279" s="218" t="s">
        <v>214</v>
      </c>
      <c r="H279" s="218">
        <v>4.1500000000000004</v>
      </c>
      <c r="I279" s="218"/>
      <c r="J279" s="218"/>
      <c r="K279" s="218"/>
      <c r="L279" s="218"/>
      <c r="M279" s="218"/>
      <c r="N279" s="218"/>
      <c r="O279" s="218"/>
      <c r="P279" s="218"/>
      <c r="Q279" s="240">
        <v>0</v>
      </c>
      <c r="R279" s="240">
        <v>0</v>
      </c>
      <c r="S279" s="240">
        <v>0</v>
      </c>
      <c r="T279" s="272">
        <v>0</v>
      </c>
      <c r="U279" s="263"/>
    </row>
    <row r="280" spans="2:21" s="216" customFormat="1" x14ac:dyDescent="0.25">
      <c r="B280" s="262">
        <v>275</v>
      </c>
      <c r="C280" s="346">
        <v>45391</v>
      </c>
      <c r="D280" s="217" t="s">
        <v>160</v>
      </c>
      <c r="E280" s="218" t="s">
        <v>161</v>
      </c>
      <c r="F280" s="218" t="s">
        <v>389</v>
      </c>
      <c r="G280" s="218" t="s">
        <v>161</v>
      </c>
      <c r="H280" s="218">
        <v>10</v>
      </c>
      <c r="I280" s="218"/>
      <c r="J280" s="218"/>
      <c r="K280" s="218"/>
      <c r="L280" s="218"/>
      <c r="M280" s="218"/>
      <c r="N280" s="218"/>
      <c r="O280" s="218"/>
      <c r="P280" s="218"/>
      <c r="Q280" s="240">
        <v>0</v>
      </c>
      <c r="R280" s="240">
        <v>0</v>
      </c>
      <c r="S280" s="240">
        <v>0</v>
      </c>
      <c r="T280" s="272">
        <v>0</v>
      </c>
      <c r="U280" s="263"/>
    </row>
    <row r="281" spans="2:21" s="216" customFormat="1" x14ac:dyDescent="0.25">
      <c r="B281" s="262">
        <v>276</v>
      </c>
      <c r="C281" s="346">
        <v>45391</v>
      </c>
      <c r="D281" s="217" t="s">
        <v>177</v>
      </c>
      <c r="E281" s="218" t="s">
        <v>178</v>
      </c>
      <c r="F281" s="218" t="s">
        <v>7</v>
      </c>
      <c r="G281" s="218" t="s">
        <v>213</v>
      </c>
      <c r="H281" s="218">
        <v>7</v>
      </c>
      <c r="I281" s="218"/>
      <c r="J281" s="218"/>
      <c r="K281" s="218"/>
      <c r="L281" s="218"/>
      <c r="M281" s="218"/>
      <c r="N281" s="218"/>
      <c r="O281" s="218"/>
      <c r="P281" s="218"/>
      <c r="Q281" s="240">
        <v>0</v>
      </c>
      <c r="R281" s="240">
        <v>0</v>
      </c>
      <c r="S281" s="240">
        <v>0</v>
      </c>
      <c r="T281" s="272">
        <v>0</v>
      </c>
      <c r="U281" s="263"/>
    </row>
    <row r="282" spans="2:21" s="216" customFormat="1" x14ac:dyDescent="0.25">
      <c r="B282" s="262">
        <v>277</v>
      </c>
      <c r="C282" s="346">
        <v>45391</v>
      </c>
      <c r="D282" s="217" t="s">
        <v>173</v>
      </c>
      <c r="E282" s="218" t="s">
        <v>161</v>
      </c>
      <c r="F282" s="218" t="s">
        <v>7</v>
      </c>
      <c r="G282" s="218" t="s">
        <v>161</v>
      </c>
      <c r="H282" s="218">
        <v>11.2</v>
      </c>
      <c r="I282" s="218"/>
      <c r="J282" s="218"/>
      <c r="K282" s="218"/>
      <c r="L282" s="218"/>
      <c r="M282" s="218"/>
      <c r="N282" s="218"/>
      <c r="O282" s="218"/>
      <c r="P282" s="218"/>
      <c r="Q282" s="240">
        <v>0</v>
      </c>
      <c r="R282" s="240">
        <v>0</v>
      </c>
      <c r="S282" s="240">
        <v>0</v>
      </c>
      <c r="T282" s="272">
        <v>0</v>
      </c>
      <c r="U282" s="263"/>
    </row>
    <row r="283" spans="2:21" s="216" customFormat="1" x14ac:dyDescent="0.25">
      <c r="B283" s="262">
        <v>278</v>
      </c>
      <c r="C283" s="346">
        <v>45391</v>
      </c>
      <c r="D283" s="217" t="s">
        <v>153</v>
      </c>
      <c r="E283" s="218" t="s">
        <v>92</v>
      </c>
      <c r="F283" s="218" t="s">
        <v>63</v>
      </c>
      <c r="G283" s="218" t="s">
        <v>213</v>
      </c>
      <c r="H283" s="218">
        <v>6.65</v>
      </c>
      <c r="I283" s="218" t="s">
        <v>220</v>
      </c>
      <c r="J283" s="218">
        <v>35</v>
      </c>
      <c r="K283" s="218"/>
      <c r="L283" s="218">
        <v>170</v>
      </c>
      <c r="M283" s="218"/>
      <c r="N283" s="218" t="s">
        <v>63</v>
      </c>
      <c r="O283" s="218"/>
      <c r="P283" s="218" t="s">
        <v>304</v>
      </c>
      <c r="Q283" s="240">
        <v>232.75</v>
      </c>
      <c r="R283" s="240">
        <v>0</v>
      </c>
      <c r="S283" s="240">
        <v>0</v>
      </c>
      <c r="T283" s="272">
        <v>0</v>
      </c>
      <c r="U283" s="263"/>
    </row>
    <row r="284" spans="2:21" s="216" customFormat="1" x14ac:dyDescent="0.25">
      <c r="B284" s="262">
        <v>279</v>
      </c>
      <c r="C284" s="346">
        <v>45391</v>
      </c>
      <c r="D284" s="217" t="s">
        <v>152</v>
      </c>
      <c r="E284" s="218" t="s">
        <v>92</v>
      </c>
      <c r="F284" s="218" t="s">
        <v>63</v>
      </c>
      <c r="G284" s="218" t="s">
        <v>214</v>
      </c>
      <c r="H284" s="218">
        <v>4.1500000000000004</v>
      </c>
      <c r="I284" s="218" t="s">
        <v>220</v>
      </c>
      <c r="J284" s="218">
        <v>31</v>
      </c>
      <c r="K284" s="218"/>
      <c r="L284" s="218">
        <v>170</v>
      </c>
      <c r="M284" s="218"/>
      <c r="N284" s="218" t="s">
        <v>63</v>
      </c>
      <c r="O284" s="218"/>
      <c r="P284" s="218" t="s">
        <v>304</v>
      </c>
      <c r="Q284" s="240">
        <v>128.65</v>
      </c>
      <c r="R284" s="240">
        <v>0</v>
      </c>
      <c r="S284" s="240">
        <v>0</v>
      </c>
      <c r="T284" s="272">
        <v>0</v>
      </c>
      <c r="U284" s="263"/>
    </row>
    <row r="285" spans="2:21" s="216" customFormat="1" x14ac:dyDescent="0.25">
      <c r="B285" s="262">
        <v>280</v>
      </c>
      <c r="C285" s="346">
        <v>45391</v>
      </c>
      <c r="D285" s="217" t="s">
        <v>150</v>
      </c>
      <c r="E285" s="218" t="s">
        <v>92</v>
      </c>
      <c r="F285" s="218" t="s">
        <v>63</v>
      </c>
      <c r="G285" s="218" t="s">
        <v>214</v>
      </c>
      <c r="H285" s="218">
        <v>4.1500000000000004</v>
      </c>
      <c r="I285" s="218" t="s">
        <v>220</v>
      </c>
      <c r="J285" s="218">
        <v>32</v>
      </c>
      <c r="K285" s="218"/>
      <c r="L285" s="218">
        <v>170</v>
      </c>
      <c r="M285" s="218"/>
      <c r="N285" s="218" t="s">
        <v>63</v>
      </c>
      <c r="O285" s="218"/>
      <c r="P285" s="218" t="s">
        <v>304</v>
      </c>
      <c r="Q285" s="240">
        <v>132.80000000000001</v>
      </c>
      <c r="R285" s="240">
        <v>0</v>
      </c>
      <c r="S285" s="240">
        <v>0</v>
      </c>
      <c r="T285" s="272">
        <v>0</v>
      </c>
      <c r="U285" s="263"/>
    </row>
    <row r="286" spans="2:21" s="216" customFormat="1" x14ac:dyDescent="0.25">
      <c r="B286" s="262">
        <v>281</v>
      </c>
      <c r="C286" s="346">
        <v>45391</v>
      </c>
      <c r="D286" s="217" t="s">
        <v>179</v>
      </c>
      <c r="E286" s="218" t="s">
        <v>161</v>
      </c>
      <c r="F286" s="218" t="s">
        <v>8</v>
      </c>
      <c r="G286" s="218" t="s">
        <v>161</v>
      </c>
      <c r="H286" s="218">
        <v>11.6</v>
      </c>
      <c r="I286" s="218"/>
      <c r="J286" s="218"/>
      <c r="K286" s="218"/>
      <c r="L286" s="218"/>
      <c r="M286" s="218"/>
      <c r="N286" s="218"/>
      <c r="O286" s="218"/>
      <c r="P286" s="218"/>
      <c r="Q286" s="240">
        <v>0</v>
      </c>
      <c r="R286" s="240">
        <v>0</v>
      </c>
      <c r="S286" s="240">
        <v>0</v>
      </c>
      <c r="T286" s="272">
        <v>0</v>
      </c>
      <c r="U286" s="263"/>
    </row>
    <row r="287" spans="2:21" s="216" customFormat="1" x14ac:dyDescent="0.25">
      <c r="B287" s="262">
        <v>282</v>
      </c>
      <c r="C287" s="346">
        <v>45391</v>
      </c>
      <c r="D287" s="217" t="s">
        <v>143</v>
      </c>
      <c r="E287" s="218" t="s">
        <v>92</v>
      </c>
      <c r="F287" s="218" t="s">
        <v>2</v>
      </c>
      <c r="G287" s="218" t="s">
        <v>213</v>
      </c>
      <c r="H287" s="218">
        <v>7</v>
      </c>
      <c r="I287" s="218"/>
      <c r="J287" s="218"/>
      <c r="K287" s="218"/>
      <c r="L287" s="218"/>
      <c r="M287" s="218"/>
      <c r="N287" s="218"/>
      <c r="O287" s="218"/>
      <c r="P287" s="218"/>
      <c r="Q287" s="240">
        <v>0</v>
      </c>
      <c r="R287" s="240">
        <v>0</v>
      </c>
      <c r="S287" s="240">
        <v>0</v>
      </c>
      <c r="T287" s="272">
        <v>0</v>
      </c>
      <c r="U287" s="263"/>
    </row>
    <row r="288" spans="2:21" s="216" customFormat="1" x14ac:dyDescent="0.25">
      <c r="B288" s="262">
        <v>283</v>
      </c>
      <c r="C288" s="346">
        <v>45391</v>
      </c>
      <c r="D288" s="217" t="s">
        <v>142</v>
      </c>
      <c r="E288" s="218" t="s">
        <v>92</v>
      </c>
      <c r="F288" s="218" t="s">
        <v>2</v>
      </c>
      <c r="G288" s="218" t="s">
        <v>213</v>
      </c>
      <c r="H288" s="218">
        <v>7</v>
      </c>
      <c r="I288" s="218"/>
      <c r="J288" s="218"/>
      <c r="K288" s="218"/>
      <c r="L288" s="218"/>
      <c r="M288" s="218"/>
      <c r="N288" s="218"/>
      <c r="O288" s="218"/>
      <c r="P288" s="218"/>
      <c r="Q288" s="240">
        <v>0</v>
      </c>
      <c r="R288" s="240">
        <v>0</v>
      </c>
      <c r="S288" s="240">
        <v>0</v>
      </c>
      <c r="T288" s="272">
        <v>0</v>
      </c>
      <c r="U288" s="263"/>
    </row>
    <row r="289" spans="2:21" s="216" customFormat="1" x14ac:dyDescent="0.25">
      <c r="B289" s="262">
        <v>284</v>
      </c>
      <c r="C289" s="346">
        <v>45391</v>
      </c>
      <c r="D289" s="217" t="s">
        <v>141</v>
      </c>
      <c r="E289" s="218" t="s">
        <v>92</v>
      </c>
      <c r="F289" s="218" t="s">
        <v>2</v>
      </c>
      <c r="G289" s="218" t="s">
        <v>213</v>
      </c>
      <c r="H289" s="218">
        <v>7</v>
      </c>
      <c r="I289" s="218"/>
      <c r="J289" s="218"/>
      <c r="K289" s="218"/>
      <c r="L289" s="218"/>
      <c r="M289" s="218"/>
      <c r="N289" s="218"/>
      <c r="O289" s="218"/>
      <c r="P289" s="218"/>
      <c r="Q289" s="240">
        <v>0</v>
      </c>
      <c r="R289" s="240">
        <v>0</v>
      </c>
      <c r="S289" s="240">
        <v>0</v>
      </c>
      <c r="T289" s="272">
        <v>0</v>
      </c>
      <c r="U289" s="263"/>
    </row>
    <row r="290" spans="2:21" s="216" customFormat="1" x14ac:dyDescent="0.25">
      <c r="B290" s="262">
        <v>285</v>
      </c>
      <c r="C290" s="346">
        <v>45391</v>
      </c>
      <c r="D290" s="217" t="s">
        <v>96</v>
      </c>
      <c r="E290" s="218" t="s">
        <v>161</v>
      </c>
      <c r="F290" s="218" t="s">
        <v>1</v>
      </c>
      <c r="G290" s="218" t="s">
        <v>161</v>
      </c>
      <c r="H290" s="218">
        <v>11.8</v>
      </c>
      <c r="I290" s="218"/>
      <c r="J290" s="218"/>
      <c r="K290" s="218"/>
      <c r="L290" s="218"/>
      <c r="M290" s="218"/>
      <c r="N290" s="218"/>
      <c r="O290" s="218"/>
      <c r="P290" s="218"/>
      <c r="Q290" s="240">
        <v>0</v>
      </c>
      <c r="R290" s="240">
        <v>0</v>
      </c>
      <c r="S290" s="240">
        <v>0</v>
      </c>
      <c r="T290" s="272">
        <v>0</v>
      </c>
      <c r="U290" s="263"/>
    </row>
    <row r="291" spans="2:21" s="216" customFormat="1" x14ac:dyDescent="0.25">
      <c r="B291" s="262">
        <v>286</v>
      </c>
      <c r="C291" s="346">
        <v>45391</v>
      </c>
      <c r="D291" s="217" t="s">
        <v>130</v>
      </c>
      <c r="E291" s="218" t="s">
        <v>161</v>
      </c>
      <c r="F291" s="218" t="s">
        <v>1</v>
      </c>
      <c r="G291" s="218" t="s">
        <v>161</v>
      </c>
      <c r="H291" s="218">
        <v>11.8</v>
      </c>
      <c r="I291" s="218"/>
      <c r="J291" s="218"/>
      <c r="K291" s="218"/>
      <c r="L291" s="218"/>
      <c r="M291" s="218"/>
      <c r="N291" s="218"/>
      <c r="O291" s="218"/>
      <c r="P291" s="218"/>
      <c r="Q291" s="240">
        <v>0</v>
      </c>
      <c r="R291" s="240">
        <v>0</v>
      </c>
      <c r="S291" s="240">
        <v>0</v>
      </c>
      <c r="T291" s="272">
        <v>0</v>
      </c>
      <c r="U291" s="263"/>
    </row>
    <row r="292" spans="2:21" s="216" customFormat="1" x14ac:dyDescent="0.25">
      <c r="B292" s="262">
        <v>287</v>
      </c>
      <c r="C292" s="346">
        <v>45392</v>
      </c>
      <c r="D292" s="217" t="s">
        <v>94</v>
      </c>
      <c r="E292" s="218" t="s">
        <v>92</v>
      </c>
      <c r="F292" s="218" t="s">
        <v>1</v>
      </c>
      <c r="G292" s="218" t="s">
        <v>213</v>
      </c>
      <c r="H292" s="218">
        <v>6.65</v>
      </c>
      <c r="I292" s="218"/>
      <c r="J292" s="218"/>
      <c r="K292" s="218"/>
      <c r="L292" s="218"/>
      <c r="M292" s="218"/>
      <c r="N292" s="218"/>
      <c r="O292" s="218"/>
      <c r="P292" s="218"/>
      <c r="Q292" s="240">
        <v>0</v>
      </c>
      <c r="R292" s="240">
        <v>0</v>
      </c>
      <c r="S292" s="240">
        <v>0</v>
      </c>
      <c r="T292" s="272">
        <v>0</v>
      </c>
      <c r="U292" s="263"/>
    </row>
    <row r="293" spans="2:21" s="216" customFormat="1" x14ac:dyDescent="0.25">
      <c r="B293" s="262">
        <v>288</v>
      </c>
      <c r="C293" s="346">
        <v>45392</v>
      </c>
      <c r="D293" s="217" t="s">
        <v>91</v>
      </c>
      <c r="E293" s="218" t="s">
        <v>92</v>
      </c>
      <c r="F293" s="218" t="s">
        <v>1</v>
      </c>
      <c r="G293" s="218" t="s">
        <v>213</v>
      </c>
      <c r="H293" s="218">
        <v>6.65</v>
      </c>
      <c r="I293" s="218"/>
      <c r="J293" s="218"/>
      <c r="K293" s="218"/>
      <c r="L293" s="218"/>
      <c r="M293" s="218"/>
      <c r="N293" s="218"/>
      <c r="O293" s="218"/>
      <c r="P293" s="218"/>
      <c r="Q293" s="240">
        <v>0</v>
      </c>
      <c r="R293" s="240">
        <v>0</v>
      </c>
      <c r="S293" s="240">
        <v>0</v>
      </c>
      <c r="T293" s="272">
        <v>0</v>
      </c>
      <c r="U293" s="263"/>
    </row>
    <row r="294" spans="2:21" s="216" customFormat="1" x14ac:dyDescent="0.25">
      <c r="B294" s="262">
        <v>289</v>
      </c>
      <c r="C294" s="346">
        <v>45392</v>
      </c>
      <c r="D294" s="217" t="s">
        <v>117</v>
      </c>
      <c r="E294" s="218" t="s">
        <v>92</v>
      </c>
      <c r="F294" s="218" t="s">
        <v>1</v>
      </c>
      <c r="G294" s="218" t="s">
        <v>213</v>
      </c>
      <c r="H294" s="218">
        <v>6.65</v>
      </c>
      <c r="I294" s="218"/>
      <c r="J294" s="218"/>
      <c r="K294" s="218"/>
      <c r="L294" s="218"/>
      <c r="M294" s="218"/>
      <c r="N294" s="218"/>
      <c r="O294" s="218"/>
      <c r="P294" s="218"/>
      <c r="Q294" s="240">
        <v>0</v>
      </c>
      <c r="R294" s="240">
        <v>0</v>
      </c>
      <c r="S294" s="240">
        <v>0</v>
      </c>
      <c r="T294" s="272">
        <v>0</v>
      </c>
      <c r="U294" s="263"/>
    </row>
    <row r="295" spans="2:21" s="216" customFormat="1" x14ac:dyDescent="0.25">
      <c r="B295" s="262">
        <v>290</v>
      </c>
      <c r="C295" s="346">
        <v>45392</v>
      </c>
      <c r="D295" s="217" t="s">
        <v>157</v>
      </c>
      <c r="E295" s="218" t="s">
        <v>92</v>
      </c>
      <c r="F295" s="218" t="s">
        <v>62</v>
      </c>
      <c r="G295" s="218" t="s">
        <v>214</v>
      </c>
      <c r="H295" s="218">
        <v>4.1500000000000004</v>
      </c>
      <c r="I295" s="218"/>
      <c r="J295" s="218"/>
      <c r="K295" s="218"/>
      <c r="L295" s="218"/>
      <c r="M295" s="218"/>
      <c r="N295" s="218"/>
      <c r="O295" s="218"/>
      <c r="P295" s="218"/>
      <c r="Q295" s="240">
        <v>0</v>
      </c>
      <c r="R295" s="240">
        <v>0</v>
      </c>
      <c r="S295" s="240">
        <v>0</v>
      </c>
      <c r="T295" s="272">
        <v>0</v>
      </c>
      <c r="U295" s="263"/>
    </row>
    <row r="296" spans="2:21" s="216" customFormat="1" x14ac:dyDescent="0.25">
      <c r="B296" s="262">
        <v>291</v>
      </c>
      <c r="C296" s="346">
        <v>45392</v>
      </c>
      <c r="D296" s="217" t="s">
        <v>156</v>
      </c>
      <c r="E296" s="218" t="s">
        <v>92</v>
      </c>
      <c r="F296" s="218" t="s">
        <v>62</v>
      </c>
      <c r="G296" s="218" t="s">
        <v>214</v>
      </c>
      <c r="H296" s="218">
        <v>4.1500000000000004</v>
      </c>
      <c r="I296" s="218"/>
      <c r="J296" s="218"/>
      <c r="K296" s="218"/>
      <c r="L296" s="218"/>
      <c r="M296" s="218"/>
      <c r="N296" s="218"/>
      <c r="O296" s="218"/>
      <c r="P296" s="218"/>
      <c r="Q296" s="240">
        <v>0</v>
      </c>
      <c r="R296" s="240">
        <v>0</v>
      </c>
      <c r="S296" s="240">
        <v>0</v>
      </c>
      <c r="T296" s="272">
        <v>0</v>
      </c>
      <c r="U296" s="263"/>
    </row>
    <row r="297" spans="2:21" s="216" customFormat="1" x14ac:dyDescent="0.25">
      <c r="B297" s="262">
        <v>292</v>
      </c>
      <c r="C297" s="346">
        <v>45392</v>
      </c>
      <c r="D297" s="217" t="s">
        <v>160</v>
      </c>
      <c r="E297" s="218" t="s">
        <v>161</v>
      </c>
      <c r="F297" s="218" t="s">
        <v>389</v>
      </c>
      <c r="G297" s="218" t="s">
        <v>161</v>
      </c>
      <c r="H297" s="218">
        <v>10</v>
      </c>
      <c r="I297" s="218"/>
      <c r="J297" s="218"/>
      <c r="K297" s="218"/>
      <c r="L297" s="218"/>
      <c r="M297" s="218"/>
      <c r="N297" s="218"/>
      <c r="O297" s="218"/>
      <c r="P297" s="218"/>
      <c r="Q297" s="240">
        <v>0</v>
      </c>
      <c r="R297" s="240">
        <v>0</v>
      </c>
      <c r="S297" s="240">
        <v>0</v>
      </c>
      <c r="T297" s="272">
        <v>0</v>
      </c>
      <c r="U297" s="263"/>
    </row>
    <row r="298" spans="2:21" s="216" customFormat="1" x14ac:dyDescent="0.25">
      <c r="B298" s="262">
        <v>293</v>
      </c>
      <c r="C298" s="346">
        <v>45392</v>
      </c>
      <c r="D298" s="217" t="s">
        <v>177</v>
      </c>
      <c r="E298" s="218" t="s">
        <v>178</v>
      </c>
      <c r="F298" s="218" t="s">
        <v>7</v>
      </c>
      <c r="G298" s="218" t="s">
        <v>213</v>
      </c>
      <c r="H298" s="218">
        <v>7</v>
      </c>
      <c r="I298" s="218"/>
      <c r="J298" s="218"/>
      <c r="K298" s="218"/>
      <c r="L298" s="218"/>
      <c r="M298" s="218"/>
      <c r="N298" s="218"/>
      <c r="O298" s="218"/>
      <c r="P298" s="218"/>
      <c r="Q298" s="240">
        <v>0</v>
      </c>
      <c r="R298" s="240">
        <v>0</v>
      </c>
      <c r="S298" s="240">
        <v>0</v>
      </c>
      <c r="T298" s="272">
        <v>0</v>
      </c>
      <c r="U298" s="263"/>
    </row>
    <row r="299" spans="2:21" s="216" customFormat="1" x14ac:dyDescent="0.25">
      <c r="B299" s="262">
        <v>294</v>
      </c>
      <c r="C299" s="346">
        <v>45392</v>
      </c>
      <c r="D299" s="217" t="s">
        <v>173</v>
      </c>
      <c r="E299" s="218" t="s">
        <v>161</v>
      </c>
      <c r="F299" s="218" t="s">
        <v>7</v>
      </c>
      <c r="G299" s="218" t="s">
        <v>161</v>
      </c>
      <c r="H299" s="218">
        <v>11.2</v>
      </c>
      <c r="I299" s="218"/>
      <c r="J299" s="218"/>
      <c r="K299" s="218"/>
      <c r="L299" s="218"/>
      <c r="M299" s="218"/>
      <c r="N299" s="218"/>
      <c r="O299" s="218"/>
      <c r="P299" s="218"/>
      <c r="Q299" s="240">
        <v>0</v>
      </c>
      <c r="R299" s="240">
        <v>0</v>
      </c>
      <c r="S299" s="240">
        <v>0</v>
      </c>
      <c r="T299" s="272">
        <v>0</v>
      </c>
      <c r="U299" s="263"/>
    </row>
    <row r="300" spans="2:21" s="216" customFormat="1" x14ac:dyDescent="0.25">
      <c r="B300" s="262">
        <v>295</v>
      </c>
      <c r="C300" s="346">
        <v>45392</v>
      </c>
      <c r="D300" s="217" t="s">
        <v>153</v>
      </c>
      <c r="E300" s="218" t="s">
        <v>92</v>
      </c>
      <c r="F300" s="218" t="s">
        <v>63</v>
      </c>
      <c r="G300" s="218" t="s">
        <v>213</v>
      </c>
      <c r="H300" s="218">
        <v>6.65</v>
      </c>
      <c r="I300" s="218"/>
      <c r="J300" s="218"/>
      <c r="K300" s="218"/>
      <c r="L300" s="218"/>
      <c r="M300" s="218"/>
      <c r="N300" s="218"/>
      <c r="O300" s="218"/>
      <c r="P300" s="218"/>
      <c r="Q300" s="240">
        <v>0</v>
      </c>
      <c r="R300" s="240">
        <v>0</v>
      </c>
      <c r="S300" s="240">
        <v>0</v>
      </c>
      <c r="T300" s="272">
        <v>0</v>
      </c>
      <c r="U300" s="263"/>
    </row>
    <row r="301" spans="2:21" s="216" customFormat="1" x14ac:dyDescent="0.25">
      <c r="B301" s="262">
        <v>296</v>
      </c>
      <c r="C301" s="346">
        <v>45392</v>
      </c>
      <c r="D301" s="217" t="s">
        <v>152</v>
      </c>
      <c r="E301" s="218" t="s">
        <v>92</v>
      </c>
      <c r="F301" s="218" t="s">
        <v>63</v>
      </c>
      <c r="G301" s="218" t="s">
        <v>214</v>
      </c>
      <c r="H301" s="218">
        <v>4.1500000000000004</v>
      </c>
      <c r="I301" s="218"/>
      <c r="J301" s="218"/>
      <c r="K301" s="218"/>
      <c r="L301" s="218"/>
      <c r="M301" s="218"/>
      <c r="N301" s="218"/>
      <c r="O301" s="218"/>
      <c r="P301" s="218"/>
      <c r="Q301" s="240">
        <v>0</v>
      </c>
      <c r="R301" s="240">
        <v>0</v>
      </c>
      <c r="S301" s="240">
        <v>0</v>
      </c>
      <c r="T301" s="272">
        <v>0</v>
      </c>
      <c r="U301" s="263"/>
    </row>
    <row r="302" spans="2:21" s="216" customFormat="1" x14ac:dyDescent="0.25">
      <c r="B302" s="262">
        <v>297</v>
      </c>
      <c r="C302" s="346">
        <v>45392</v>
      </c>
      <c r="D302" s="217" t="s">
        <v>150</v>
      </c>
      <c r="E302" s="218" t="s">
        <v>92</v>
      </c>
      <c r="F302" s="218" t="s">
        <v>63</v>
      </c>
      <c r="G302" s="218" t="s">
        <v>214</v>
      </c>
      <c r="H302" s="218">
        <v>4.1500000000000004</v>
      </c>
      <c r="I302" s="218"/>
      <c r="J302" s="218"/>
      <c r="K302" s="218"/>
      <c r="L302" s="218"/>
      <c r="M302" s="218"/>
      <c r="N302" s="218"/>
      <c r="O302" s="218"/>
      <c r="P302" s="218"/>
      <c r="Q302" s="240">
        <v>0</v>
      </c>
      <c r="R302" s="240">
        <v>0</v>
      </c>
      <c r="S302" s="240">
        <v>0</v>
      </c>
      <c r="T302" s="272">
        <v>0</v>
      </c>
      <c r="U302" s="263"/>
    </row>
    <row r="303" spans="2:21" s="216" customFormat="1" x14ac:dyDescent="0.25">
      <c r="B303" s="262">
        <v>298</v>
      </c>
      <c r="C303" s="346">
        <v>45392</v>
      </c>
      <c r="D303" s="217" t="s">
        <v>179</v>
      </c>
      <c r="E303" s="218" t="s">
        <v>161</v>
      </c>
      <c r="F303" s="218" t="s">
        <v>8</v>
      </c>
      <c r="G303" s="218" t="s">
        <v>161</v>
      </c>
      <c r="H303" s="218">
        <v>11.6</v>
      </c>
      <c r="I303" s="218"/>
      <c r="J303" s="218"/>
      <c r="K303" s="218"/>
      <c r="L303" s="218"/>
      <c r="M303" s="218"/>
      <c r="N303" s="218"/>
      <c r="O303" s="218"/>
      <c r="P303" s="218"/>
      <c r="Q303" s="240">
        <v>0</v>
      </c>
      <c r="R303" s="240">
        <v>0</v>
      </c>
      <c r="S303" s="240">
        <v>0</v>
      </c>
      <c r="T303" s="272">
        <v>0</v>
      </c>
      <c r="U303" s="263"/>
    </row>
    <row r="304" spans="2:21" s="216" customFormat="1" x14ac:dyDescent="0.25">
      <c r="B304" s="262">
        <v>299</v>
      </c>
      <c r="C304" s="346">
        <v>45392</v>
      </c>
      <c r="D304" s="217" t="s">
        <v>143</v>
      </c>
      <c r="E304" s="218" t="s">
        <v>92</v>
      </c>
      <c r="F304" s="218" t="s">
        <v>2</v>
      </c>
      <c r="G304" s="218" t="s">
        <v>213</v>
      </c>
      <c r="H304" s="218">
        <v>7</v>
      </c>
      <c r="I304" s="218"/>
      <c r="J304" s="218"/>
      <c r="K304" s="218"/>
      <c r="L304" s="218"/>
      <c r="M304" s="218"/>
      <c r="N304" s="218"/>
      <c r="O304" s="218"/>
      <c r="P304" s="218"/>
      <c r="Q304" s="240">
        <v>0</v>
      </c>
      <c r="R304" s="240">
        <v>0</v>
      </c>
      <c r="S304" s="240">
        <v>0</v>
      </c>
      <c r="T304" s="272">
        <v>0</v>
      </c>
      <c r="U304" s="263"/>
    </row>
    <row r="305" spans="2:21" s="216" customFormat="1" x14ac:dyDescent="0.25">
      <c r="B305" s="262">
        <v>300</v>
      </c>
      <c r="C305" s="346">
        <v>45392</v>
      </c>
      <c r="D305" s="217" t="s">
        <v>142</v>
      </c>
      <c r="E305" s="218" t="s">
        <v>92</v>
      </c>
      <c r="F305" s="218" t="s">
        <v>2</v>
      </c>
      <c r="G305" s="218" t="s">
        <v>213</v>
      </c>
      <c r="H305" s="218">
        <v>7</v>
      </c>
      <c r="I305" s="218"/>
      <c r="J305" s="218"/>
      <c r="K305" s="218"/>
      <c r="L305" s="218"/>
      <c r="M305" s="218"/>
      <c r="N305" s="218"/>
      <c r="O305" s="218"/>
      <c r="P305" s="218"/>
      <c r="Q305" s="240">
        <v>0</v>
      </c>
      <c r="R305" s="240">
        <v>0</v>
      </c>
      <c r="S305" s="240">
        <v>0</v>
      </c>
      <c r="T305" s="272">
        <v>0</v>
      </c>
      <c r="U305" s="263"/>
    </row>
    <row r="306" spans="2:21" s="216" customFormat="1" x14ac:dyDescent="0.25">
      <c r="B306" s="262">
        <v>301</v>
      </c>
      <c r="C306" s="346">
        <v>45392</v>
      </c>
      <c r="D306" s="217" t="s">
        <v>141</v>
      </c>
      <c r="E306" s="218" t="s">
        <v>92</v>
      </c>
      <c r="F306" s="218" t="s">
        <v>2</v>
      </c>
      <c r="G306" s="218" t="s">
        <v>213</v>
      </c>
      <c r="H306" s="218">
        <v>7</v>
      </c>
      <c r="I306" s="218"/>
      <c r="J306" s="218"/>
      <c r="K306" s="218"/>
      <c r="L306" s="218"/>
      <c r="M306" s="218"/>
      <c r="N306" s="218"/>
      <c r="O306" s="218"/>
      <c r="P306" s="218"/>
      <c r="Q306" s="240">
        <v>0</v>
      </c>
      <c r="R306" s="240">
        <v>0</v>
      </c>
      <c r="S306" s="240">
        <v>0</v>
      </c>
      <c r="T306" s="272">
        <v>0</v>
      </c>
      <c r="U306" s="263"/>
    </row>
    <row r="307" spans="2:21" s="216" customFormat="1" x14ac:dyDescent="0.25">
      <c r="B307" s="262">
        <v>302</v>
      </c>
      <c r="C307" s="346">
        <v>45392</v>
      </c>
      <c r="D307" s="217" t="s">
        <v>96</v>
      </c>
      <c r="E307" s="218" t="s">
        <v>161</v>
      </c>
      <c r="F307" s="218" t="s">
        <v>1</v>
      </c>
      <c r="G307" s="218" t="s">
        <v>161</v>
      </c>
      <c r="H307" s="218">
        <v>11.8</v>
      </c>
      <c r="I307" s="218"/>
      <c r="J307" s="218"/>
      <c r="K307" s="218"/>
      <c r="L307" s="218"/>
      <c r="M307" s="218"/>
      <c r="N307" s="218"/>
      <c r="O307" s="218"/>
      <c r="P307" s="218"/>
      <c r="Q307" s="240">
        <v>0</v>
      </c>
      <c r="R307" s="240">
        <v>0</v>
      </c>
      <c r="S307" s="240">
        <v>0</v>
      </c>
      <c r="T307" s="272">
        <v>0</v>
      </c>
      <c r="U307" s="263"/>
    </row>
    <row r="308" spans="2:21" s="216" customFormat="1" x14ac:dyDescent="0.25">
      <c r="B308" s="262">
        <v>303</v>
      </c>
      <c r="C308" s="346">
        <v>45392</v>
      </c>
      <c r="D308" s="217" t="s">
        <v>130</v>
      </c>
      <c r="E308" s="218" t="s">
        <v>161</v>
      </c>
      <c r="F308" s="218" t="s">
        <v>1</v>
      </c>
      <c r="G308" s="218" t="s">
        <v>161</v>
      </c>
      <c r="H308" s="218">
        <v>11.8</v>
      </c>
      <c r="I308" s="218"/>
      <c r="J308" s="218"/>
      <c r="K308" s="218"/>
      <c r="L308" s="218"/>
      <c r="M308" s="218"/>
      <c r="N308" s="218"/>
      <c r="O308" s="218"/>
      <c r="P308" s="218"/>
      <c r="Q308" s="240">
        <v>0</v>
      </c>
      <c r="R308" s="240">
        <v>0</v>
      </c>
      <c r="S308" s="240">
        <v>0</v>
      </c>
      <c r="T308" s="272">
        <v>0</v>
      </c>
      <c r="U308" s="263"/>
    </row>
    <row r="309" spans="2:21" s="216" customFormat="1" x14ac:dyDescent="0.25">
      <c r="B309" s="262">
        <v>304</v>
      </c>
      <c r="C309" s="346">
        <v>45393</v>
      </c>
      <c r="D309" s="217" t="s">
        <v>94</v>
      </c>
      <c r="E309" s="218" t="s">
        <v>92</v>
      </c>
      <c r="F309" s="218" t="s">
        <v>1</v>
      </c>
      <c r="G309" s="218" t="s">
        <v>213</v>
      </c>
      <c r="H309" s="218">
        <v>6.65</v>
      </c>
      <c r="I309" s="218" t="s">
        <v>220</v>
      </c>
      <c r="J309" s="218">
        <v>16</v>
      </c>
      <c r="K309" s="218"/>
      <c r="L309" s="218">
        <v>220</v>
      </c>
      <c r="M309" s="218"/>
      <c r="N309" s="218" t="s">
        <v>1</v>
      </c>
      <c r="O309" s="218"/>
      <c r="P309" s="218" t="s">
        <v>304</v>
      </c>
      <c r="Q309" s="240">
        <v>106.4</v>
      </c>
      <c r="R309" s="240">
        <v>0</v>
      </c>
      <c r="S309" s="240">
        <v>0</v>
      </c>
      <c r="T309" s="272">
        <v>0</v>
      </c>
      <c r="U309" s="263"/>
    </row>
    <row r="310" spans="2:21" s="216" customFormat="1" x14ac:dyDescent="0.25">
      <c r="B310" s="262">
        <v>305</v>
      </c>
      <c r="C310" s="346">
        <v>45393</v>
      </c>
      <c r="D310" s="217" t="s">
        <v>91</v>
      </c>
      <c r="E310" s="218" t="s">
        <v>92</v>
      </c>
      <c r="F310" s="218" t="s">
        <v>1</v>
      </c>
      <c r="G310" s="218" t="s">
        <v>213</v>
      </c>
      <c r="H310" s="218">
        <v>6.65</v>
      </c>
      <c r="I310" s="218" t="s">
        <v>220</v>
      </c>
      <c r="J310" s="218">
        <v>1</v>
      </c>
      <c r="K310" s="218"/>
      <c r="L310" s="218">
        <v>220</v>
      </c>
      <c r="M310" s="218"/>
      <c r="N310" s="218" t="s">
        <v>1</v>
      </c>
      <c r="O310" s="218"/>
      <c r="P310" s="218" t="s">
        <v>304</v>
      </c>
      <c r="Q310" s="240">
        <v>6.65</v>
      </c>
      <c r="R310" s="240">
        <v>0</v>
      </c>
      <c r="S310" s="240">
        <v>0</v>
      </c>
      <c r="T310" s="272">
        <v>0</v>
      </c>
      <c r="U310" s="263"/>
    </row>
    <row r="311" spans="2:21" s="216" customFormat="1" x14ac:dyDescent="0.25">
      <c r="B311" s="262">
        <v>306</v>
      </c>
      <c r="C311" s="346">
        <v>45393</v>
      </c>
      <c r="D311" s="217" t="s">
        <v>117</v>
      </c>
      <c r="E311" s="218" t="s">
        <v>92</v>
      </c>
      <c r="F311" s="218" t="s">
        <v>1</v>
      </c>
      <c r="G311" s="218" t="s">
        <v>213</v>
      </c>
      <c r="H311" s="218">
        <v>6.65</v>
      </c>
      <c r="I311" s="218" t="s">
        <v>220</v>
      </c>
      <c r="J311" s="218">
        <v>17</v>
      </c>
      <c r="K311" s="218"/>
      <c r="L311" s="218">
        <v>220</v>
      </c>
      <c r="M311" s="218"/>
      <c r="N311" s="218" t="s">
        <v>1</v>
      </c>
      <c r="O311" s="218"/>
      <c r="P311" s="218" t="s">
        <v>304</v>
      </c>
      <c r="Q311" s="240">
        <v>113.05000000000001</v>
      </c>
      <c r="R311" s="240">
        <v>0</v>
      </c>
      <c r="S311" s="240">
        <v>0</v>
      </c>
      <c r="T311" s="272">
        <v>0</v>
      </c>
      <c r="U311" s="263"/>
    </row>
    <row r="312" spans="2:21" s="216" customFormat="1" x14ac:dyDescent="0.25">
      <c r="B312" s="262">
        <v>307</v>
      </c>
      <c r="C312" s="346">
        <v>45393</v>
      </c>
      <c r="D312" s="217" t="s">
        <v>157</v>
      </c>
      <c r="E312" s="218" t="s">
        <v>92</v>
      </c>
      <c r="F312" s="218" t="s">
        <v>62</v>
      </c>
      <c r="G312" s="218" t="s">
        <v>214</v>
      </c>
      <c r="H312" s="218">
        <v>4.1500000000000004</v>
      </c>
      <c r="I312" s="218"/>
      <c r="J312" s="218"/>
      <c r="K312" s="218"/>
      <c r="L312" s="218"/>
      <c r="M312" s="218"/>
      <c r="N312" s="218"/>
      <c r="O312" s="218"/>
      <c r="P312" s="218"/>
      <c r="Q312" s="240">
        <v>0</v>
      </c>
      <c r="R312" s="240">
        <v>0</v>
      </c>
      <c r="S312" s="240">
        <v>0</v>
      </c>
      <c r="T312" s="272">
        <v>0</v>
      </c>
      <c r="U312" s="263"/>
    </row>
    <row r="313" spans="2:21" s="216" customFormat="1" x14ac:dyDescent="0.25">
      <c r="B313" s="262">
        <v>308</v>
      </c>
      <c r="C313" s="346">
        <v>45393</v>
      </c>
      <c r="D313" s="217" t="s">
        <v>156</v>
      </c>
      <c r="E313" s="218" t="s">
        <v>92</v>
      </c>
      <c r="F313" s="218" t="s">
        <v>62</v>
      </c>
      <c r="G313" s="218" t="s">
        <v>214</v>
      </c>
      <c r="H313" s="218">
        <v>4.1500000000000004</v>
      </c>
      <c r="I313" s="218"/>
      <c r="J313" s="218"/>
      <c r="K313" s="218"/>
      <c r="L313" s="218"/>
      <c r="M313" s="218"/>
      <c r="N313" s="218"/>
      <c r="O313" s="218"/>
      <c r="P313" s="218"/>
      <c r="Q313" s="240">
        <v>0</v>
      </c>
      <c r="R313" s="240">
        <v>0</v>
      </c>
      <c r="S313" s="240">
        <v>0</v>
      </c>
      <c r="T313" s="272">
        <v>0</v>
      </c>
      <c r="U313" s="263"/>
    </row>
    <row r="314" spans="2:21" s="216" customFormat="1" x14ac:dyDescent="0.25">
      <c r="B314" s="262">
        <v>309</v>
      </c>
      <c r="C314" s="346">
        <v>45393</v>
      </c>
      <c r="D314" s="217" t="s">
        <v>160</v>
      </c>
      <c r="E314" s="218" t="s">
        <v>161</v>
      </c>
      <c r="F314" s="218" t="s">
        <v>389</v>
      </c>
      <c r="G314" s="218" t="s">
        <v>161</v>
      </c>
      <c r="H314" s="218">
        <v>10</v>
      </c>
      <c r="I314" s="218"/>
      <c r="J314" s="218"/>
      <c r="K314" s="218"/>
      <c r="L314" s="218"/>
      <c r="M314" s="218"/>
      <c r="N314" s="218"/>
      <c r="O314" s="218"/>
      <c r="P314" s="218"/>
      <c r="Q314" s="240">
        <v>0</v>
      </c>
      <c r="R314" s="240">
        <v>0</v>
      </c>
      <c r="S314" s="240">
        <v>0</v>
      </c>
      <c r="T314" s="272">
        <v>0</v>
      </c>
      <c r="U314" s="263"/>
    </row>
    <row r="315" spans="2:21" s="216" customFormat="1" x14ac:dyDescent="0.25">
      <c r="B315" s="262">
        <v>310</v>
      </c>
      <c r="C315" s="346">
        <v>45393</v>
      </c>
      <c r="D315" s="217" t="s">
        <v>177</v>
      </c>
      <c r="E315" s="218" t="s">
        <v>178</v>
      </c>
      <c r="F315" s="218" t="s">
        <v>7</v>
      </c>
      <c r="G315" s="218" t="s">
        <v>213</v>
      </c>
      <c r="H315" s="218">
        <v>7</v>
      </c>
      <c r="I315" s="218"/>
      <c r="J315" s="218"/>
      <c r="K315" s="218"/>
      <c r="L315" s="218"/>
      <c r="M315" s="218"/>
      <c r="N315" s="218"/>
      <c r="O315" s="218"/>
      <c r="P315" s="218"/>
      <c r="Q315" s="240">
        <v>0</v>
      </c>
      <c r="R315" s="240">
        <v>0</v>
      </c>
      <c r="S315" s="240">
        <v>0</v>
      </c>
      <c r="T315" s="272">
        <v>0</v>
      </c>
      <c r="U315" s="263"/>
    </row>
    <row r="316" spans="2:21" s="216" customFormat="1" x14ac:dyDescent="0.25">
      <c r="B316" s="262">
        <v>311</v>
      </c>
      <c r="C316" s="346">
        <v>45393</v>
      </c>
      <c r="D316" s="217" t="s">
        <v>173</v>
      </c>
      <c r="E316" s="218" t="s">
        <v>161</v>
      </c>
      <c r="F316" s="218" t="s">
        <v>7</v>
      </c>
      <c r="G316" s="218" t="s">
        <v>161</v>
      </c>
      <c r="H316" s="218">
        <v>11.2</v>
      </c>
      <c r="I316" s="218"/>
      <c r="J316" s="218"/>
      <c r="K316" s="218"/>
      <c r="L316" s="218"/>
      <c r="M316" s="218"/>
      <c r="N316" s="218"/>
      <c r="O316" s="218"/>
      <c r="P316" s="218"/>
      <c r="Q316" s="240">
        <v>0</v>
      </c>
      <c r="R316" s="240">
        <v>0</v>
      </c>
      <c r="S316" s="240">
        <v>0</v>
      </c>
      <c r="T316" s="272">
        <v>0</v>
      </c>
      <c r="U316" s="263"/>
    </row>
    <row r="317" spans="2:21" s="216" customFormat="1" x14ac:dyDescent="0.25">
      <c r="B317" s="262">
        <v>312</v>
      </c>
      <c r="C317" s="346">
        <v>45393</v>
      </c>
      <c r="D317" s="217" t="s">
        <v>153</v>
      </c>
      <c r="E317" s="218" t="s">
        <v>92</v>
      </c>
      <c r="F317" s="218" t="s">
        <v>63</v>
      </c>
      <c r="G317" s="218" t="s">
        <v>213</v>
      </c>
      <c r="H317" s="218">
        <v>6.65</v>
      </c>
      <c r="I317" s="218" t="s">
        <v>220</v>
      </c>
      <c r="J317" s="218">
        <v>29</v>
      </c>
      <c r="K317" s="218"/>
      <c r="L317" s="218">
        <v>220</v>
      </c>
      <c r="M317" s="218"/>
      <c r="N317" s="218" t="s">
        <v>63</v>
      </c>
      <c r="O317" s="218"/>
      <c r="P317" s="218" t="s">
        <v>304</v>
      </c>
      <c r="Q317" s="240">
        <v>192.85000000000002</v>
      </c>
      <c r="R317" s="240">
        <v>0</v>
      </c>
      <c r="S317" s="240">
        <v>0</v>
      </c>
      <c r="T317" s="272">
        <v>0</v>
      </c>
      <c r="U317" s="263"/>
    </row>
    <row r="318" spans="2:21" s="216" customFormat="1" x14ac:dyDescent="0.25">
      <c r="B318" s="262">
        <v>313</v>
      </c>
      <c r="C318" s="346">
        <v>45393</v>
      </c>
      <c r="D318" s="217" t="s">
        <v>152</v>
      </c>
      <c r="E318" s="218" t="s">
        <v>92</v>
      </c>
      <c r="F318" s="218" t="s">
        <v>63</v>
      </c>
      <c r="G318" s="218" t="s">
        <v>214</v>
      </c>
      <c r="H318" s="218">
        <v>4.1500000000000004</v>
      </c>
      <c r="I318" s="218" t="s">
        <v>220</v>
      </c>
      <c r="J318" s="218">
        <v>26</v>
      </c>
      <c r="K318" s="218"/>
      <c r="L318" s="218">
        <v>220</v>
      </c>
      <c r="M318" s="218"/>
      <c r="N318" s="218" t="s">
        <v>63</v>
      </c>
      <c r="O318" s="218"/>
      <c r="P318" s="218" t="s">
        <v>304</v>
      </c>
      <c r="Q318" s="240">
        <v>107.9</v>
      </c>
      <c r="R318" s="240">
        <v>0</v>
      </c>
      <c r="S318" s="240">
        <v>0</v>
      </c>
      <c r="T318" s="272">
        <v>0</v>
      </c>
      <c r="U318" s="263"/>
    </row>
    <row r="319" spans="2:21" s="216" customFormat="1" x14ac:dyDescent="0.25">
      <c r="B319" s="262">
        <v>314</v>
      </c>
      <c r="C319" s="346">
        <v>45393</v>
      </c>
      <c r="D319" s="217" t="s">
        <v>150</v>
      </c>
      <c r="E319" s="218" t="s">
        <v>92</v>
      </c>
      <c r="F319" s="218" t="s">
        <v>63</v>
      </c>
      <c r="G319" s="218" t="s">
        <v>214</v>
      </c>
      <c r="H319" s="218">
        <v>4.1500000000000004</v>
      </c>
      <c r="I319" s="218" t="s">
        <v>220</v>
      </c>
      <c r="J319" s="218">
        <v>32</v>
      </c>
      <c r="K319" s="218"/>
      <c r="L319" s="218">
        <v>220</v>
      </c>
      <c r="M319" s="218"/>
      <c r="N319" s="218" t="s">
        <v>63</v>
      </c>
      <c r="O319" s="218"/>
      <c r="P319" s="218" t="s">
        <v>304</v>
      </c>
      <c r="Q319" s="240">
        <v>132.80000000000001</v>
      </c>
      <c r="R319" s="240">
        <v>0</v>
      </c>
      <c r="S319" s="240">
        <v>0</v>
      </c>
      <c r="T319" s="272">
        <v>0</v>
      </c>
      <c r="U319" s="263"/>
    </row>
    <row r="320" spans="2:21" s="216" customFormat="1" x14ac:dyDescent="0.25">
      <c r="B320" s="262">
        <v>315</v>
      </c>
      <c r="C320" s="346">
        <v>45393</v>
      </c>
      <c r="D320" s="217" t="s">
        <v>179</v>
      </c>
      <c r="E320" s="218" t="s">
        <v>161</v>
      </c>
      <c r="F320" s="218" t="s">
        <v>8</v>
      </c>
      <c r="G320" s="218" t="s">
        <v>161</v>
      </c>
      <c r="H320" s="218">
        <v>11.6</v>
      </c>
      <c r="I320" s="218"/>
      <c r="J320" s="218"/>
      <c r="K320" s="218"/>
      <c r="L320" s="218"/>
      <c r="M320" s="218"/>
      <c r="N320" s="218"/>
      <c r="O320" s="218"/>
      <c r="P320" s="218"/>
      <c r="Q320" s="240">
        <v>0</v>
      </c>
      <c r="R320" s="240">
        <v>0</v>
      </c>
      <c r="S320" s="240">
        <v>0</v>
      </c>
      <c r="T320" s="272">
        <v>0</v>
      </c>
      <c r="U320" s="263"/>
    </row>
    <row r="321" spans="2:21" s="216" customFormat="1" x14ac:dyDescent="0.25">
      <c r="B321" s="262">
        <v>316</v>
      </c>
      <c r="C321" s="346">
        <v>45393</v>
      </c>
      <c r="D321" s="217" t="s">
        <v>143</v>
      </c>
      <c r="E321" s="218" t="s">
        <v>92</v>
      </c>
      <c r="F321" s="218" t="s">
        <v>2</v>
      </c>
      <c r="G321" s="218" t="s">
        <v>213</v>
      </c>
      <c r="H321" s="218">
        <v>7</v>
      </c>
      <c r="I321" s="218"/>
      <c r="J321" s="218"/>
      <c r="K321" s="218"/>
      <c r="L321" s="218"/>
      <c r="M321" s="218"/>
      <c r="N321" s="218"/>
      <c r="O321" s="218"/>
      <c r="P321" s="218"/>
      <c r="Q321" s="240">
        <v>0</v>
      </c>
      <c r="R321" s="240">
        <v>0</v>
      </c>
      <c r="S321" s="240">
        <v>0</v>
      </c>
      <c r="T321" s="272">
        <v>0</v>
      </c>
      <c r="U321" s="263"/>
    </row>
    <row r="322" spans="2:21" s="216" customFormat="1" x14ac:dyDescent="0.25">
      <c r="B322" s="262">
        <v>317</v>
      </c>
      <c r="C322" s="346">
        <v>45393</v>
      </c>
      <c r="D322" s="217" t="s">
        <v>142</v>
      </c>
      <c r="E322" s="218" t="s">
        <v>92</v>
      </c>
      <c r="F322" s="218" t="s">
        <v>2</v>
      </c>
      <c r="G322" s="218" t="s">
        <v>213</v>
      </c>
      <c r="H322" s="218">
        <v>7</v>
      </c>
      <c r="I322" s="218"/>
      <c r="J322" s="218"/>
      <c r="K322" s="218"/>
      <c r="L322" s="218"/>
      <c r="M322" s="218"/>
      <c r="N322" s="218"/>
      <c r="O322" s="218"/>
      <c r="P322" s="218"/>
      <c r="Q322" s="240">
        <v>0</v>
      </c>
      <c r="R322" s="240">
        <v>0</v>
      </c>
      <c r="S322" s="240">
        <v>0</v>
      </c>
      <c r="T322" s="272">
        <v>0</v>
      </c>
      <c r="U322" s="263"/>
    </row>
    <row r="323" spans="2:21" s="216" customFormat="1" x14ac:dyDescent="0.25">
      <c r="B323" s="262">
        <v>318</v>
      </c>
      <c r="C323" s="346">
        <v>45393</v>
      </c>
      <c r="D323" s="217" t="s">
        <v>141</v>
      </c>
      <c r="E323" s="218" t="s">
        <v>92</v>
      </c>
      <c r="F323" s="218" t="s">
        <v>2</v>
      </c>
      <c r="G323" s="218" t="s">
        <v>213</v>
      </c>
      <c r="H323" s="218">
        <v>7</v>
      </c>
      <c r="I323" s="218"/>
      <c r="J323" s="218"/>
      <c r="K323" s="218"/>
      <c r="L323" s="218"/>
      <c r="M323" s="218"/>
      <c r="N323" s="218"/>
      <c r="O323" s="218"/>
      <c r="P323" s="218"/>
      <c r="Q323" s="240">
        <v>0</v>
      </c>
      <c r="R323" s="240">
        <v>0</v>
      </c>
      <c r="S323" s="240">
        <v>0</v>
      </c>
      <c r="T323" s="272">
        <v>0</v>
      </c>
      <c r="U323" s="263"/>
    </row>
    <row r="324" spans="2:21" s="216" customFormat="1" x14ac:dyDescent="0.25">
      <c r="B324" s="262">
        <v>319</v>
      </c>
      <c r="C324" s="346">
        <v>45393</v>
      </c>
      <c r="D324" s="217" t="s">
        <v>96</v>
      </c>
      <c r="E324" s="218" t="s">
        <v>161</v>
      </c>
      <c r="F324" s="218" t="s">
        <v>1</v>
      </c>
      <c r="G324" s="218" t="s">
        <v>161</v>
      </c>
      <c r="H324" s="218">
        <v>11.8</v>
      </c>
      <c r="I324" s="218"/>
      <c r="J324" s="218"/>
      <c r="K324" s="218"/>
      <c r="L324" s="218"/>
      <c r="M324" s="218"/>
      <c r="N324" s="218"/>
      <c r="O324" s="218"/>
      <c r="P324" s="218"/>
      <c r="Q324" s="240">
        <v>0</v>
      </c>
      <c r="R324" s="240">
        <v>0</v>
      </c>
      <c r="S324" s="240">
        <v>0</v>
      </c>
      <c r="T324" s="272">
        <v>0</v>
      </c>
      <c r="U324" s="263"/>
    </row>
    <row r="325" spans="2:21" s="216" customFormat="1" x14ac:dyDescent="0.25">
      <c r="B325" s="262">
        <v>320</v>
      </c>
      <c r="C325" s="346">
        <v>45393</v>
      </c>
      <c r="D325" s="217" t="s">
        <v>130</v>
      </c>
      <c r="E325" s="218" t="s">
        <v>161</v>
      </c>
      <c r="F325" s="218" t="s">
        <v>1</v>
      </c>
      <c r="G325" s="218" t="s">
        <v>161</v>
      </c>
      <c r="H325" s="218">
        <v>11.8</v>
      </c>
      <c r="I325" s="218"/>
      <c r="J325" s="218"/>
      <c r="K325" s="218"/>
      <c r="L325" s="218"/>
      <c r="M325" s="218"/>
      <c r="N325" s="218"/>
      <c r="O325" s="218"/>
      <c r="P325" s="218"/>
      <c r="Q325" s="240">
        <v>0</v>
      </c>
      <c r="R325" s="240">
        <v>0</v>
      </c>
      <c r="S325" s="240">
        <v>0</v>
      </c>
      <c r="T325" s="272">
        <v>0</v>
      </c>
      <c r="U325" s="263"/>
    </row>
    <row r="326" spans="2:21" s="216" customFormat="1" x14ac:dyDescent="0.25">
      <c r="B326" s="262">
        <v>321</v>
      </c>
      <c r="C326" s="346">
        <v>45394</v>
      </c>
      <c r="D326" s="217" t="s">
        <v>94</v>
      </c>
      <c r="E326" s="218" t="s">
        <v>92</v>
      </c>
      <c r="F326" s="218" t="s">
        <v>1</v>
      </c>
      <c r="G326" s="218" t="s">
        <v>213</v>
      </c>
      <c r="H326" s="218">
        <v>6.65</v>
      </c>
      <c r="I326" s="218" t="s">
        <v>220</v>
      </c>
      <c r="J326" s="218">
        <v>27</v>
      </c>
      <c r="K326" s="218"/>
      <c r="L326" s="218">
        <v>100</v>
      </c>
      <c r="M326" s="218"/>
      <c r="N326" s="218" t="s">
        <v>1</v>
      </c>
      <c r="O326" s="218"/>
      <c r="P326" s="218" t="s">
        <v>304</v>
      </c>
      <c r="Q326" s="240">
        <v>179.55</v>
      </c>
      <c r="R326" s="240">
        <v>0</v>
      </c>
      <c r="S326" s="240">
        <v>0</v>
      </c>
      <c r="T326" s="272">
        <v>0</v>
      </c>
      <c r="U326" s="263"/>
    </row>
    <row r="327" spans="2:21" s="216" customFormat="1" x14ac:dyDescent="0.25">
      <c r="B327" s="262">
        <v>322</v>
      </c>
      <c r="C327" s="346">
        <v>45394</v>
      </c>
      <c r="D327" s="217" t="s">
        <v>91</v>
      </c>
      <c r="E327" s="218" t="s">
        <v>92</v>
      </c>
      <c r="F327" s="218" t="s">
        <v>1</v>
      </c>
      <c r="G327" s="218" t="s">
        <v>213</v>
      </c>
      <c r="H327" s="218">
        <v>6.65</v>
      </c>
      <c r="I327" s="218"/>
      <c r="J327" s="218"/>
      <c r="K327" s="218"/>
      <c r="L327" s="218"/>
      <c r="M327" s="218"/>
      <c r="N327" s="218"/>
      <c r="O327" s="218"/>
      <c r="P327" s="218"/>
      <c r="Q327" s="240">
        <v>0</v>
      </c>
      <c r="R327" s="240">
        <v>0</v>
      </c>
      <c r="S327" s="240">
        <v>0</v>
      </c>
      <c r="T327" s="272">
        <v>0</v>
      </c>
      <c r="U327" s="263"/>
    </row>
    <row r="328" spans="2:21" s="216" customFormat="1" x14ac:dyDescent="0.25">
      <c r="B328" s="262">
        <v>323</v>
      </c>
      <c r="C328" s="346">
        <v>45394</v>
      </c>
      <c r="D328" s="217" t="s">
        <v>117</v>
      </c>
      <c r="E328" s="218" t="s">
        <v>92</v>
      </c>
      <c r="F328" s="218" t="s">
        <v>1</v>
      </c>
      <c r="G328" s="218" t="s">
        <v>213</v>
      </c>
      <c r="H328" s="218">
        <v>6.65</v>
      </c>
      <c r="I328" s="218" t="s">
        <v>220</v>
      </c>
      <c r="J328" s="218">
        <v>25</v>
      </c>
      <c r="K328" s="218"/>
      <c r="L328" s="218">
        <v>100</v>
      </c>
      <c r="M328" s="218"/>
      <c r="N328" s="218" t="s">
        <v>1</v>
      </c>
      <c r="O328" s="218"/>
      <c r="P328" s="218" t="s">
        <v>304</v>
      </c>
      <c r="Q328" s="240">
        <v>166.25</v>
      </c>
      <c r="R328" s="240">
        <v>0</v>
      </c>
      <c r="S328" s="240">
        <v>0</v>
      </c>
      <c r="T328" s="272">
        <v>0</v>
      </c>
      <c r="U328" s="263"/>
    </row>
    <row r="329" spans="2:21" s="216" customFormat="1" x14ac:dyDescent="0.25">
      <c r="B329" s="262">
        <v>324</v>
      </c>
      <c r="C329" s="346">
        <v>45394</v>
      </c>
      <c r="D329" s="217" t="s">
        <v>157</v>
      </c>
      <c r="E329" s="218" t="s">
        <v>92</v>
      </c>
      <c r="F329" s="218" t="s">
        <v>62</v>
      </c>
      <c r="G329" s="218" t="s">
        <v>214</v>
      </c>
      <c r="H329" s="218">
        <v>4.1500000000000004</v>
      </c>
      <c r="I329" s="218"/>
      <c r="J329" s="218"/>
      <c r="K329" s="218"/>
      <c r="L329" s="218"/>
      <c r="M329" s="218"/>
      <c r="N329" s="218"/>
      <c r="O329" s="218"/>
      <c r="P329" s="218"/>
      <c r="Q329" s="240">
        <v>0</v>
      </c>
      <c r="R329" s="240">
        <v>0</v>
      </c>
      <c r="S329" s="240">
        <v>0</v>
      </c>
      <c r="T329" s="272">
        <v>0</v>
      </c>
      <c r="U329" s="263"/>
    </row>
    <row r="330" spans="2:21" s="216" customFormat="1" x14ac:dyDescent="0.25">
      <c r="B330" s="262">
        <v>325</v>
      </c>
      <c r="C330" s="346">
        <v>45394</v>
      </c>
      <c r="D330" s="217" t="s">
        <v>156</v>
      </c>
      <c r="E330" s="218" t="s">
        <v>92</v>
      </c>
      <c r="F330" s="218" t="s">
        <v>62</v>
      </c>
      <c r="G330" s="218" t="s">
        <v>214</v>
      </c>
      <c r="H330" s="218">
        <v>4.1500000000000004</v>
      </c>
      <c r="I330" s="218"/>
      <c r="J330" s="218"/>
      <c r="K330" s="218"/>
      <c r="L330" s="218"/>
      <c r="M330" s="218"/>
      <c r="N330" s="218"/>
      <c r="O330" s="218"/>
      <c r="P330" s="218"/>
      <c r="Q330" s="240">
        <v>0</v>
      </c>
      <c r="R330" s="240">
        <v>0</v>
      </c>
      <c r="S330" s="240">
        <v>0</v>
      </c>
      <c r="T330" s="272">
        <v>0</v>
      </c>
      <c r="U330" s="263"/>
    </row>
    <row r="331" spans="2:21" s="216" customFormat="1" x14ac:dyDescent="0.25">
      <c r="B331" s="262">
        <v>326</v>
      </c>
      <c r="C331" s="346">
        <v>45394</v>
      </c>
      <c r="D331" s="217" t="s">
        <v>160</v>
      </c>
      <c r="E331" s="218" t="s">
        <v>161</v>
      </c>
      <c r="F331" s="218" t="s">
        <v>389</v>
      </c>
      <c r="G331" s="218" t="s">
        <v>161</v>
      </c>
      <c r="H331" s="218">
        <v>10</v>
      </c>
      <c r="I331" s="218"/>
      <c r="J331" s="218"/>
      <c r="K331" s="218"/>
      <c r="L331" s="218"/>
      <c r="M331" s="218"/>
      <c r="N331" s="218"/>
      <c r="O331" s="218"/>
      <c r="P331" s="218"/>
      <c r="Q331" s="240">
        <v>0</v>
      </c>
      <c r="R331" s="240">
        <v>0</v>
      </c>
      <c r="S331" s="240">
        <v>0</v>
      </c>
      <c r="T331" s="272">
        <v>0</v>
      </c>
      <c r="U331" s="263"/>
    </row>
    <row r="332" spans="2:21" s="216" customFormat="1" x14ac:dyDescent="0.25">
      <c r="B332" s="262">
        <v>327</v>
      </c>
      <c r="C332" s="346">
        <v>45394</v>
      </c>
      <c r="D332" s="217" t="s">
        <v>177</v>
      </c>
      <c r="E332" s="218" t="s">
        <v>178</v>
      </c>
      <c r="F332" s="218" t="s">
        <v>7</v>
      </c>
      <c r="G332" s="218" t="s">
        <v>213</v>
      </c>
      <c r="H332" s="218">
        <v>7</v>
      </c>
      <c r="I332" s="218"/>
      <c r="J332" s="218"/>
      <c r="K332" s="218"/>
      <c r="L332" s="218"/>
      <c r="M332" s="218"/>
      <c r="N332" s="218"/>
      <c r="O332" s="218"/>
      <c r="P332" s="218"/>
      <c r="Q332" s="240">
        <v>0</v>
      </c>
      <c r="R332" s="240">
        <v>0</v>
      </c>
      <c r="S332" s="240">
        <v>0</v>
      </c>
      <c r="T332" s="272">
        <v>0</v>
      </c>
      <c r="U332" s="263"/>
    </row>
    <row r="333" spans="2:21" s="216" customFormat="1" x14ac:dyDescent="0.25">
      <c r="B333" s="262">
        <v>328</v>
      </c>
      <c r="C333" s="346">
        <v>45394</v>
      </c>
      <c r="D333" s="217" t="s">
        <v>173</v>
      </c>
      <c r="E333" s="218" t="s">
        <v>161</v>
      </c>
      <c r="F333" s="218" t="s">
        <v>7</v>
      </c>
      <c r="G333" s="218" t="s">
        <v>161</v>
      </c>
      <c r="H333" s="218">
        <v>11.2</v>
      </c>
      <c r="I333" s="218"/>
      <c r="J333" s="218"/>
      <c r="K333" s="218"/>
      <c r="L333" s="218"/>
      <c r="M333" s="218"/>
      <c r="N333" s="218"/>
      <c r="O333" s="218"/>
      <c r="P333" s="218"/>
      <c r="Q333" s="240">
        <v>0</v>
      </c>
      <c r="R333" s="240">
        <v>0</v>
      </c>
      <c r="S333" s="240">
        <v>0</v>
      </c>
      <c r="T333" s="272">
        <v>0</v>
      </c>
      <c r="U333" s="263"/>
    </row>
    <row r="334" spans="2:21" s="216" customFormat="1" x14ac:dyDescent="0.25">
      <c r="B334" s="262">
        <v>329</v>
      </c>
      <c r="C334" s="346">
        <v>45394</v>
      </c>
      <c r="D334" s="217" t="s">
        <v>153</v>
      </c>
      <c r="E334" s="218" t="s">
        <v>92</v>
      </c>
      <c r="F334" s="218" t="s">
        <v>63</v>
      </c>
      <c r="G334" s="218" t="s">
        <v>213</v>
      </c>
      <c r="H334" s="218">
        <v>6.65</v>
      </c>
      <c r="I334" s="218"/>
      <c r="J334" s="218"/>
      <c r="K334" s="218"/>
      <c r="L334" s="218"/>
      <c r="M334" s="218"/>
      <c r="N334" s="218"/>
      <c r="O334" s="218"/>
      <c r="P334" s="218"/>
      <c r="Q334" s="240">
        <v>0</v>
      </c>
      <c r="R334" s="240">
        <v>0</v>
      </c>
      <c r="S334" s="240">
        <v>0</v>
      </c>
      <c r="T334" s="272">
        <v>0</v>
      </c>
      <c r="U334" s="263"/>
    </row>
    <row r="335" spans="2:21" s="216" customFormat="1" x14ac:dyDescent="0.25">
      <c r="B335" s="262">
        <v>330</v>
      </c>
      <c r="C335" s="346">
        <v>45394</v>
      </c>
      <c r="D335" s="217" t="s">
        <v>152</v>
      </c>
      <c r="E335" s="218" t="s">
        <v>92</v>
      </c>
      <c r="F335" s="218" t="s">
        <v>63</v>
      </c>
      <c r="G335" s="218" t="s">
        <v>214</v>
      </c>
      <c r="H335" s="218">
        <v>4.1500000000000004</v>
      </c>
      <c r="I335" s="218"/>
      <c r="J335" s="218"/>
      <c r="K335" s="218"/>
      <c r="L335" s="218"/>
      <c r="M335" s="218"/>
      <c r="N335" s="218"/>
      <c r="O335" s="218"/>
      <c r="P335" s="218"/>
      <c r="Q335" s="240">
        <v>0</v>
      </c>
      <c r="R335" s="240">
        <v>0</v>
      </c>
      <c r="S335" s="240">
        <v>0</v>
      </c>
      <c r="T335" s="272">
        <v>0</v>
      </c>
      <c r="U335" s="263"/>
    </row>
    <row r="336" spans="2:21" s="216" customFormat="1" x14ac:dyDescent="0.25">
      <c r="B336" s="262">
        <v>331</v>
      </c>
      <c r="C336" s="346">
        <v>45394</v>
      </c>
      <c r="D336" s="217" t="s">
        <v>150</v>
      </c>
      <c r="E336" s="218" t="s">
        <v>92</v>
      </c>
      <c r="F336" s="218" t="s">
        <v>63</v>
      </c>
      <c r="G336" s="218" t="s">
        <v>214</v>
      </c>
      <c r="H336" s="218">
        <v>4.1500000000000004</v>
      </c>
      <c r="I336" s="218"/>
      <c r="J336" s="218"/>
      <c r="K336" s="218"/>
      <c r="L336" s="218"/>
      <c r="M336" s="218"/>
      <c r="N336" s="218"/>
      <c r="O336" s="218"/>
      <c r="P336" s="218"/>
      <c r="Q336" s="240">
        <v>0</v>
      </c>
      <c r="R336" s="240">
        <v>0</v>
      </c>
      <c r="S336" s="240">
        <v>0</v>
      </c>
      <c r="T336" s="272">
        <v>0</v>
      </c>
      <c r="U336" s="263"/>
    </row>
    <row r="337" spans="2:21" s="216" customFormat="1" x14ac:dyDescent="0.25">
      <c r="B337" s="262">
        <v>332</v>
      </c>
      <c r="C337" s="346">
        <v>45394</v>
      </c>
      <c r="D337" s="217" t="s">
        <v>179</v>
      </c>
      <c r="E337" s="218" t="s">
        <v>161</v>
      </c>
      <c r="F337" s="218" t="s">
        <v>8</v>
      </c>
      <c r="G337" s="218" t="s">
        <v>161</v>
      </c>
      <c r="H337" s="218">
        <v>11.6</v>
      </c>
      <c r="I337" s="218"/>
      <c r="J337" s="218"/>
      <c r="K337" s="218"/>
      <c r="L337" s="218"/>
      <c r="M337" s="218"/>
      <c r="N337" s="218"/>
      <c r="O337" s="218"/>
      <c r="P337" s="218"/>
      <c r="Q337" s="240">
        <v>0</v>
      </c>
      <c r="R337" s="240">
        <v>0</v>
      </c>
      <c r="S337" s="240">
        <v>0</v>
      </c>
      <c r="T337" s="272">
        <v>0</v>
      </c>
      <c r="U337" s="263"/>
    </row>
    <row r="338" spans="2:21" s="216" customFormat="1" x14ac:dyDescent="0.25">
      <c r="B338" s="262">
        <v>333</v>
      </c>
      <c r="C338" s="346">
        <v>45394</v>
      </c>
      <c r="D338" s="217" t="s">
        <v>143</v>
      </c>
      <c r="E338" s="218" t="s">
        <v>92</v>
      </c>
      <c r="F338" s="218" t="s">
        <v>2</v>
      </c>
      <c r="G338" s="218" t="s">
        <v>213</v>
      </c>
      <c r="H338" s="218">
        <v>7</v>
      </c>
      <c r="I338" s="218"/>
      <c r="J338" s="218"/>
      <c r="K338" s="218"/>
      <c r="L338" s="218"/>
      <c r="M338" s="218"/>
      <c r="N338" s="218"/>
      <c r="O338" s="218"/>
      <c r="P338" s="218"/>
      <c r="Q338" s="240">
        <v>0</v>
      </c>
      <c r="R338" s="240">
        <v>0</v>
      </c>
      <c r="S338" s="240">
        <v>0</v>
      </c>
      <c r="T338" s="272">
        <v>0</v>
      </c>
      <c r="U338" s="263"/>
    </row>
    <row r="339" spans="2:21" s="216" customFormat="1" x14ac:dyDescent="0.25">
      <c r="B339" s="262">
        <v>334</v>
      </c>
      <c r="C339" s="346">
        <v>45394</v>
      </c>
      <c r="D339" s="217" t="s">
        <v>142</v>
      </c>
      <c r="E339" s="218" t="s">
        <v>92</v>
      </c>
      <c r="F339" s="218" t="s">
        <v>2</v>
      </c>
      <c r="G339" s="218" t="s">
        <v>213</v>
      </c>
      <c r="H339" s="218">
        <v>7</v>
      </c>
      <c r="I339" s="218"/>
      <c r="J339" s="218"/>
      <c r="K339" s="218"/>
      <c r="L339" s="218"/>
      <c r="M339" s="218"/>
      <c r="N339" s="218"/>
      <c r="O339" s="218"/>
      <c r="P339" s="218"/>
      <c r="Q339" s="240">
        <v>0</v>
      </c>
      <c r="R339" s="240">
        <v>0</v>
      </c>
      <c r="S339" s="240">
        <v>0</v>
      </c>
      <c r="T339" s="272">
        <v>0</v>
      </c>
      <c r="U339" s="263"/>
    </row>
    <row r="340" spans="2:21" s="216" customFormat="1" x14ac:dyDescent="0.25">
      <c r="B340" s="262">
        <v>335</v>
      </c>
      <c r="C340" s="346">
        <v>45394</v>
      </c>
      <c r="D340" s="217" t="s">
        <v>141</v>
      </c>
      <c r="E340" s="218" t="s">
        <v>92</v>
      </c>
      <c r="F340" s="218" t="s">
        <v>2</v>
      </c>
      <c r="G340" s="218" t="s">
        <v>213</v>
      </c>
      <c r="H340" s="218">
        <v>7</v>
      </c>
      <c r="I340" s="218"/>
      <c r="J340" s="218"/>
      <c r="K340" s="218"/>
      <c r="L340" s="218"/>
      <c r="M340" s="218"/>
      <c r="N340" s="218"/>
      <c r="O340" s="218"/>
      <c r="P340" s="218"/>
      <c r="Q340" s="240">
        <v>0</v>
      </c>
      <c r="R340" s="240">
        <v>0</v>
      </c>
      <c r="S340" s="240">
        <v>0</v>
      </c>
      <c r="T340" s="272">
        <v>0</v>
      </c>
      <c r="U340" s="263"/>
    </row>
    <row r="341" spans="2:21" s="216" customFormat="1" x14ac:dyDescent="0.25">
      <c r="B341" s="262">
        <v>336</v>
      </c>
      <c r="C341" s="346">
        <v>45394</v>
      </c>
      <c r="D341" s="217" t="s">
        <v>96</v>
      </c>
      <c r="E341" s="218" t="s">
        <v>161</v>
      </c>
      <c r="F341" s="218" t="s">
        <v>1</v>
      </c>
      <c r="G341" s="218" t="s">
        <v>161</v>
      </c>
      <c r="H341" s="218">
        <v>11.8</v>
      </c>
      <c r="I341" s="218"/>
      <c r="J341" s="218"/>
      <c r="K341" s="218"/>
      <c r="L341" s="218"/>
      <c r="M341" s="218"/>
      <c r="N341" s="218"/>
      <c r="O341" s="218"/>
      <c r="P341" s="218"/>
      <c r="Q341" s="240">
        <v>0</v>
      </c>
      <c r="R341" s="240">
        <v>0</v>
      </c>
      <c r="S341" s="240">
        <v>0</v>
      </c>
      <c r="T341" s="272">
        <v>0</v>
      </c>
      <c r="U341" s="263"/>
    </row>
    <row r="342" spans="2:21" s="216" customFormat="1" x14ac:dyDescent="0.25">
      <c r="B342" s="262">
        <v>337</v>
      </c>
      <c r="C342" s="346">
        <v>45394</v>
      </c>
      <c r="D342" s="217" t="s">
        <v>130</v>
      </c>
      <c r="E342" s="218" t="s">
        <v>161</v>
      </c>
      <c r="F342" s="218" t="s">
        <v>1</v>
      </c>
      <c r="G342" s="218" t="s">
        <v>161</v>
      </c>
      <c r="H342" s="218">
        <v>11.8</v>
      </c>
      <c r="I342" s="218"/>
      <c r="J342" s="218"/>
      <c r="K342" s="218"/>
      <c r="L342" s="218"/>
      <c r="M342" s="218"/>
      <c r="N342" s="218"/>
      <c r="O342" s="218"/>
      <c r="P342" s="218"/>
      <c r="Q342" s="240">
        <v>0</v>
      </c>
      <c r="R342" s="240">
        <v>0</v>
      </c>
      <c r="S342" s="240">
        <v>0</v>
      </c>
      <c r="T342" s="272">
        <v>0</v>
      </c>
      <c r="U342" s="263"/>
    </row>
    <row r="343" spans="2:21" s="216" customFormat="1" x14ac:dyDescent="0.25">
      <c r="B343" s="262">
        <v>338</v>
      </c>
      <c r="C343" s="346">
        <v>45395</v>
      </c>
      <c r="D343" s="217" t="s">
        <v>94</v>
      </c>
      <c r="E343" s="218" t="s">
        <v>92</v>
      </c>
      <c r="F343" s="218" t="s">
        <v>1</v>
      </c>
      <c r="G343" s="218" t="s">
        <v>213</v>
      </c>
      <c r="H343" s="218">
        <v>6.65</v>
      </c>
      <c r="I343" s="218" t="s">
        <v>220</v>
      </c>
      <c r="J343" s="218">
        <v>33</v>
      </c>
      <c r="K343" s="218"/>
      <c r="L343" s="218">
        <v>150</v>
      </c>
      <c r="M343" s="218"/>
      <c r="N343" s="218" t="s">
        <v>1</v>
      </c>
      <c r="O343" s="218"/>
      <c r="P343" s="218" t="s">
        <v>304</v>
      </c>
      <c r="Q343" s="240">
        <v>219.45000000000002</v>
      </c>
      <c r="R343" s="240">
        <v>0</v>
      </c>
      <c r="S343" s="240">
        <v>0</v>
      </c>
      <c r="T343" s="272">
        <v>0</v>
      </c>
      <c r="U343" s="263"/>
    </row>
    <row r="344" spans="2:21" s="216" customFormat="1" x14ac:dyDescent="0.25">
      <c r="B344" s="262">
        <v>339</v>
      </c>
      <c r="C344" s="346">
        <v>45395</v>
      </c>
      <c r="D344" s="217" t="s">
        <v>91</v>
      </c>
      <c r="E344" s="218" t="s">
        <v>92</v>
      </c>
      <c r="F344" s="218" t="s">
        <v>1</v>
      </c>
      <c r="G344" s="218" t="s">
        <v>213</v>
      </c>
      <c r="H344" s="218">
        <v>6.65</v>
      </c>
      <c r="I344" s="218"/>
      <c r="J344" s="218"/>
      <c r="K344" s="218"/>
      <c r="L344" s="218"/>
      <c r="M344" s="218"/>
      <c r="N344" s="218"/>
      <c r="O344" s="218"/>
      <c r="P344" s="218"/>
      <c r="Q344" s="240">
        <v>0</v>
      </c>
      <c r="R344" s="240">
        <v>0</v>
      </c>
      <c r="S344" s="240">
        <v>0</v>
      </c>
      <c r="T344" s="272">
        <v>0</v>
      </c>
      <c r="U344" s="263"/>
    </row>
    <row r="345" spans="2:21" s="216" customFormat="1" x14ac:dyDescent="0.25">
      <c r="B345" s="262">
        <v>340</v>
      </c>
      <c r="C345" s="346">
        <v>45395</v>
      </c>
      <c r="D345" s="217" t="s">
        <v>117</v>
      </c>
      <c r="E345" s="218" t="s">
        <v>92</v>
      </c>
      <c r="F345" s="218" t="s">
        <v>1</v>
      </c>
      <c r="G345" s="218" t="s">
        <v>213</v>
      </c>
      <c r="H345" s="218">
        <v>6.65</v>
      </c>
      <c r="I345" s="218" t="s">
        <v>220</v>
      </c>
      <c r="J345" s="218">
        <v>34</v>
      </c>
      <c r="K345" s="218"/>
      <c r="L345" s="218">
        <v>150</v>
      </c>
      <c r="M345" s="218"/>
      <c r="N345" s="218" t="s">
        <v>1</v>
      </c>
      <c r="O345" s="218"/>
      <c r="P345" s="218" t="s">
        <v>304</v>
      </c>
      <c r="Q345" s="240">
        <v>226.10000000000002</v>
      </c>
      <c r="R345" s="240">
        <v>0</v>
      </c>
      <c r="S345" s="240">
        <v>0</v>
      </c>
      <c r="T345" s="272">
        <v>0</v>
      </c>
      <c r="U345" s="263"/>
    </row>
    <row r="346" spans="2:21" s="216" customFormat="1" x14ac:dyDescent="0.25">
      <c r="B346" s="262">
        <v>341</v>
      </c>
      <c r="C346" s="346">
        <v>45395</v>
      </c>
      <c r="D346" s="217" t="s">
        <v>157</v>
      </c>
      <c r="E346" s="218" t="s">
        <v>92</v>
      </c>
      <c r="F346" s="218" t="s">
        <v>62</v>
      </c>
      <c r="G346" s="218" t="s">
        <v>214</v>
      </c>
      <c r="H346" s="218">
        <v>4.1500000000000004</v>
      </c>
      <c r="I346" s="218"/>
      <c r="J346" s="218"/>
      <c r="K346" s="218"/>
      <c r="L346" s="218"/>
      <c r="M346" s="218"/>
      <c r="N346" s="218"/>
      <c r="O346" s="218"/>
      <c r="P346" s="218"/>
      <c r="Q346" s="240">
        <v>0</v>
      </c>
      <c r="R346" s="240">
        <v>0</v>
      </c>
      <c r="S346" s="240">
        <v>0</v>
      </c>
      <c r="T346" s="272">
        <v>0</v>
      </c>
      <c r="U346" s="263"/>
    </row>
    <row r="347" spans="2:21" s="216" customFormat="1" x14ac:dyDescent="0.25">
      <c r="B347" s="262">
        <v>342</v>
      </c>
      <c r="C347" s="346">
        <v>45395</v>
      </c>
      <c r="D347" s="217" t="s">
        <v>156</v>
      </c>
      <c r="E347" s="218" t="s">
        <v>92</v>
      </c>
      <c r="F347" s="218" t="s">
        <v>62</v>
      </c>
      <c r="G347" s="218" t="s">
        <v>214</v>
      </c>
      <c r="H347" s="218">
        <v>4.1500000000000004</v>
      </c>
      <c r="I347" s="218"/>
      <c r="J347" s="218"/>
      <c r="K347" s="218"/>
      <c r="L347" s="218"/>
      <c r="M347" s="218"/>
      <c r="N347" s="218"/>
      <c r="O347" s="218"/>
      <c r="P347" s="218"/>
      <c r="Q347" s="240">
        <v>0</v>
      </c>
      <c r="R347" s="240">
        <v>0</v>
      </c>
      <c r="S347" s="240">
        <v>0</v>
      </c>
      <c r="T347" s="272">
        <v>0</v>
      </c>
      <c r="U347" s="263"/>
    </row>
    <row r="348" spans="2:21" s="216" customFormat="1" x14ac:dyDescent="0.25">
      <c r="B348" s="262">
        <v>343</v>
      </c>
      <c r="C348" s="346">
        <v>45395</v>
      </c>
      <c r="D348" s="217" t="s">
        <v>160</v>
      </c>
      <c r="E348" s="218" t="s">
        <v>161</v>
      </c>
      <c r="F348" s="218" t="s">
        <v>389</v>
      </c>
      <c r="G348" s="218" t="s">
        <v>161</v>
      </c>
      <c r="H348" s="218">
        <v>10</v>
      </c>
      <c r="I348" s="218"/>
      <c r="J348" s="218"/>
      <c r="K348" s="218"/>
      <c r="L348" s="218"/>
      <c r="M348" s="218"/>
      <c r="N348" s="218"/>
      <c r="O348" s="218"/>
      <c r="P348" s="218"/>
      <c r="Q348" s="240">
        <v>0</v>
      </c>
      <c r="R348" s="240">
        <v>0</v>
      </c>
      <c r="S348" s="240">
        <v>0</v>
      </c>
      <c r="T348" s="272">
        <v>0</v>
      </c>
      <c r="U348" s="263"/>
    </row>
    <row r="349" spans="2:21" s="216" customFormat="1" x14ac:dyDescent="0.25">
      <c r="B349" s="262">
        <v>344</v>
      </c>
      <c r="C349" s="346">
        <v>45395</v>
      </c>
      <c r="D349" s="217" t="s">
        <v>177</v>
      </c>
      <c r="E349" s="218" t="s">
        <v>178</v>
      </c>
      <c r="F349" s="218" t="s">
        <v>7</v>
      </c>
      <c r="G349" s="218" t="s">
        <v>213</v>
      </c>
      <c r="H349" s="218">
        <v>7</v>
      </c>
      <c r="I349" s="218"/>
      <c r="J349" s="218"/>
      <c r="K349" s="218"/>
      <c r="L349" s="218"/>
      <c r="M349" s="218"/>
      <c r="N349" s="218"/>
      <c r="O349" s="218"/>
      <c r="P349" s="218"/>
      <c r="Q349" s="240">
        <v>0</v>
      </c>
      <c r="R349" s="240">
        <v>0</v>
      </c>
      <c r="S349" s="240">
        <v>0</v>
      </c>
      <c r="T349" s="272">
        <v>0</v>
      </c>
      <c r="U349" s="263"/>
    </row>
    <row r="350" spans="2:21" s="216" customFormat="1" x14ac:dyDescent="0.25">
      <c r="B350" s="262">
        <v>345</v>
      </c>
      <c r="C350" s="346">
        <v>45395</v>
      </c>
      <c r="D350" s="217" t="s">
        <v>173</v>
      </c>
      <c r="E350" s="218" t="s">
        <v>161</v>
      </c>
      <c r="F350" s="218" t="s">
        <v>7</v>
      </c>
      <c r="G350" s="218" t="s">
        <v>161</v>
      </c>
      <c r="H350" s="218">
        <v>11.2</v>
      </c>
      <c r="I350" s="218"/>
      <c r="J350" s="218"/>
      <c r="K350" s="218"/>
      <c r="L350" s="218"/>
      <c r="M350" s="218"/>
      <c r="N350" s="218"/>
      <c r="O350" s="218"/>
      <c r="P350" s="218"/>
      <c r="Q350" s="240">
        <v>0</v>
      </c>
      <c r="R350" s="240">
        <v>0</v>
      </c>
      <c r="S350" s="240">
        <v>0</v>
      </c>
      <c r="T350" s="272">
        <v>0</v>
      </c>
      <c r="U350" s="263"/>
    </row>
    <row r="351" spans="2:21" s="216" customFormat="1" x14ac:dyDescent="0.25">
      <c r="B351" s="262">
        <v>346</v>
      </c>
      <c r="C351" s="346">
        <v>45395</v>
      </c>
      <c r="D351" s="217" t="s">
        <v>153</v>
      </c>
      <c r="E351" s="218" t="s">
        <v>92</v>
      </c>
      <c r="F351" s="218" t="s">
        <v>63</v>
      </c>
      <c r="G351" s="218" t="s">
        <v>213</v>
      </c>
      <c r="H351" s="218">
        <v>6.65</v>
      </c>
      <c r="I351" s="218" t="s">
        <v>220</v>
      </c>
      <c r="J351" s="218">
        <v>21</v>
      </c>
      <c r="K351" s="218"/>
      <c r="L351" s="218">
        <v>150</v>
      </c>
      <c r="M351" s="218"/>
      <c r="N351" s="218" t="s">
        <v>63</v>
      </c>
      <c r="O351" s="218"/>
      <c r="P351" s="218" t="s">
        <v>304</v>
      </c>
      <c r="Q351" s="240">
        <v>139.65</v>
      </c>
      <c r="R351" s="240">
        <v>0</v>
      </c>
      <c r="S351" s="240">
        <v>0</v>
      </c>
      <c r="T351" s="272">
        <v>0</v>
      </c>
      <c r="U351" s="263"/>
    </row>
    <row r="352" spans="2:21" s="216" customFormat="1" x14ac:dyDescent="0.25">
      <c r="B352" s="262">
        <v>347</v>
      </c>
      <c r="C352" s="346">
        <v>45395</v>
      </c>
      <c r="D352" s="217" t="s">
        <v>152</v>
      </c>
      <c r="E352" s="218" t="s">
        <v>92</v>
      </c>
      <c r="F352" s="218" t="s">
        <v>63</v>
      </c>
      <c r="G352" s="218" t="s">
        <v>214</v>
      </c>
      <c r="H352" s="218">
        <v>4.1500000000000004</v>
      </c>
      <c r="I352" s="218" t="s">
        <v>220</v>
      </c>
      <c r="J352" s="218">
        <v>21</v>
      </c>
      <c r="K352" s="218"/>
      <c r="L352" s="218">
        <v>150</v>
      </c>
      <c r="M352" s="218"/>
      <c r="N352" s="218" t="s">
        <v>63</v>
      </c>
      <c r="O352" s="218"/>
      <c r="P352" s="218" t="s">
        <v>304</v>
      </c>
      <c r="Q352" s="240">
        <v>87.15</v>
      </c>
      <c r="R352" s="240">
        <v>0</v>
      </c>
      <c r="S352" s="240">
        <v>0</v>
      </c>
      <c r="T352" s="272">
        <v>0</v>
      </c>
      <c r="U352" s="263"/>
    </row>
    <row r="353" spans="2:21" s="216" customFormat="1" x14ac:dyDescent="0.25">
      <c r="B353" s="262">
        <v>348</v>
      </c>
      <c r="C353" s="346">
        <v>45395</v>
      </c>
      <c r="D353" s="217" t="s">
        <v>150</v>
      </c>
      <c r="E353" s="218" t="s">
        <v>92</v>
      </c>
      <c r="F353" s="218" t="s">
        <v>63</v>
      </c>
      <c r="G353" s="218" t="s">
        <v>214</v>
      </c>
      <c r="H353" s="218">
        <v>4.1500000000000004</v>
      </c>
      <c r="I353" s="218" t="s">
        <v>220</v>
      </c>
      <c r="J353" s="218"/>
      <c r="K353" s="218"/>
      <c r="L353" s="218"/>
      <c r="M353" s="218"/>
      <c r="N353" s="218"/>
      <c r="O353" s="218"/>
      <c r="P353" s="218"/>
      <c r="Q353" s="240">
        <v>0</v>
      </c>
      <c r="R353" s="240">
        <v>0</v>
      </c>
      <c r="S353" s="240">
        <v>0</v>
      </c>
      <c r="T353" s="272">
        <v>0</v>
      </c>
      <c r="U353" s="263"/>
    </row>
    <row r="354" spans="2:21" s="216" customFormat="1" x14ac:dyDescent="0.25">
      <c r="B354" s="262">
        <v>349</v>
      </c>
      <c r="C354" s="346">
        <v>45395</v>
      </c>
      <c r="D354" s="217" t="s">
        <v>179</v>
      </c>
      <c r="E354" s="218" t="s">
        <v>161</v>
      </c>
      <c r="F354" s="218" t="s">
        <v>8</v>
      </c>
      <c r="G354" s="218" t="s">
        <v>161</v>
      </c>
      <c r="H354" s="218">
        <v>11.6</v>
      </c>
      <c r="I354" s="218"/>
      <c r="J354" s="218"/>
      <c r="K354" s="218"/>
      <c r="L354" s="218"/>
      <c r="M354" s="218"/>
      <c r="N354" s="218"/>
      <c r="O354" s="218"/>
      <c r="P354" s="218"/>
      <c r="Q354" s="240">
        <v>0</v>
      </c>
      <c r="R354" s="240">
        <v>0</v>
      </c>
      <c r="S354" s="240">
        <v>0</v>
      </c>
      <c r="T354" s="272">
        <v>0</v>
      </c>
      <c r="U354" s="263"/>
    </row>
    <row r="355" spans="2:21" s="216" customFormat="1" x14ac:dyDescent="0.25">
      <c r="B355" s="262">
        <v>350</v>
      </c>
      <c r="C355" s="346">
        <v>45395</v>
      </c>
      <c r="D355" s="217" t="s">
        <v>143</v>
      </c>
      <c r="E355" s="218" t="s">
        <v>92</v>
      </c>
      <c r="F355" s="218" t="s">
        <v>2</v>
      </c>
      <c r="G355" s="218" t="s">
        <v>213</v>
      </c>
      <c r="H355" s="218">
        <v>7</v>
      </c>
      <c r="I355" s="218"/>
      <c r="J355" s="218"/>
      <c r="K355" s="218"/>
      <c r="L355" s="218"/>
      <c r="M355" s="218"/>
      <c r="N355" s="218"/>
      <c r="O355" s="218"/>
      <c r="P355" s="218"/>
      <c r="Q355" s="240">
        <v>0</v>
      </c>
      <c r="R355" s="240">
        <v>0</v>
      </c>
      <c r="S355" s="240">
        <v>0</v>
      </c>
      <c r="T355" s="272">
        <v>0</v>
      </c>
      <c r="U355" s="263"/>
    </row>
    <row r="356" spans="2:21" s="216" customFormat="1" x14ac:dyDescent="0.25">
      <c r="B356" s="262">
        <v>351</v>
      </c>
      <c r="C356" s="346">
        <v>45395</v>
      </c>
      <c r="D356" s="217" t="s">
        <v>142</v>
      </c>
      <c r="E356" s="218" t="s">
        <v>92</v>
      </c>
      <c r="F356" s="218" t="s">
        <v>2</v>
      </c>
      <c r="G356" s="218" t="s">
        <v>213</v>
      </c>
      <c r="H356" s="218">
        <v>7</v>
      </c>
      <c r="I356" s="218"/>
      <c r="J356" s="218"/>
      <c r="K356" s="218"/>
      <c r="L356" s="218"/>
      <c r="M356" s="218"/>
      <c r="N356" s="218"/>
      <c r="O356" s="218"/>
      <c r="P356" s="218"/>
      <c r="Q356" s="240">
        <v>0</v>
      </c>
      <c r="R356" s="240">
        <v>0</v>
      </c>
      <c r="S356" s="240">
        <v>0</v>
      </c>
      <c r="T356" s="272">
        <v>0</v>
      </c>
      <c r="U356" s="263"/>
    </row>
    <row r="357" spans="2:21" s="216" customFormat="1" x14ac:dyDescent="0.25">
      <c r="B357" s="262">
        <v>352</v>
      </c>
      <c r="C357" s="346">
        <v>45395</v>
      </c>
      <c r="D357" s="217" t="s">
        <v>141</v>
      </c>
      <c r="E357" s="218" t="s">
        <v>92</v>
      </c>
      <c r="F357" s="218" t="s">
        <v>2</v>
      </c>
      <c r="G357" s="218" t="s">
        <v>213</v>
      </c>
      <c r="H357" s="218">
        <v>7</v>
      </c>
      <c r="I357" s="218"/>
      <c r="J357" s="218"/>
      <c r="K357" s="218"/>
      <c r="L357" s="218"/>
      <c r="M357" s="218"/>
      <c r="N357" s="218"/>
      <c r="O357" s="218"/>
      <c r="P357" s="218"/>
      <c r="Q357" s="240">
        <v>0</v>
      </c>
      <c r="R357" s="240">
        <v>0</v>
      </c>
      <c r="S357" s="240">
        <v>0</v>
      </c>
      <c r="T357" s="272">
        <v>0</v>
      </c>
      <c r="U357" s="263"/>
    </row>
    <row r="358" spans="2:21" s="216" customFormat="1" x14ac:dyDescent="0.25">
      <c r="B358" s="262">
        <v>353</v>
      </c>
      <c r="C358" s="346">
        <v>45395</v>
      </c>
      <c r="D358" s="217" t="s">
        <v>96</v>
      </c>
      <c r="E358" s="218" t="s">
        <v>161</v>
      </c>
      <c r="F358" s="218" t="s">
        <v>1</v>
      </c>
      <c r="G358" s="218" t="s">
        <v>161</v>
      </c>
      <c r="H358" s="218">
        <v>11.8</v>
      </c>
      <c r="I358" s="218"/>
      <c r="J358" s="218"/>
      <c r="K358" s="218"/>
      <c r="L358" s="218"/>
      <c r="M358" s="218"/>
      <c r="N358" s="218"/>
      <c r="O358" s="218"/>
      <c r="P358" s="218"/>
      <c r="Q358" s="240">
        <v>0</v>
      </c>
      <c r="R358" s="240">
        <v>0</v>
      </c>
      <c r="S358" s="240">
        <v>0</v>
      </c>
      <c r="T358" s="272">
        <v>0</v>
      </c>
      <c r="U358" s="263"/>
    </row>
    <row r="359" spans="2:21" s="216" customFormat="1" x14ac:dyDescent="0.25">
      <c r="B359" s="262">
        <v>354</v>
      </c>
      <c r="C359" s="346">
        <v>45395</v>
      </c>
      <c r="D359" s="217" t="s">
        <v>130</v>
      </c>
      <c r="E359" s="218" t="s">
        <v>161</v>
      </c>
      <c r="F359" s="218" t="s">
        <v>1</v>
      </c>
      <c r="G359" s="218" t="s">
        <v>161</v>
      </c>
      <c r="H359" s="218">
        <v>11.8</v>
      </c>
      <c r="I359" s="218"/>
      <c r="J359" s="218"/>
      <c r="K359" s="218"/>
      <c r="L359" s="218"/>
      <c r="M359" s="218"/>
      <c r="N359" s="218"/>
      <c r="O359" s="218"/>
      <c r="P359" s="218"/>
      <c r="Q359" s="240">
        <v>0</v>
      </c>
      <c r="R359" s="240">
        <v>0</v>
      </c>
      <c r="S359" s="240">
        <v>0</v>
      </c>
      <c r="T359" s="272">
        <v>0</v>
      </c>
      <c r="U359" s="263"/>
    </row>
    <row r="360" spans="2:21" s="216" customFormat="1" x14ac:dyDescent="0.25">
      <c r="B360" s="262">
        <v>355</v>
      </c>
      <c r="C360" s="346">
        <v>45396</v>
      </c>
      <c r="D360" s="217" t="s">
        <v>94</v>
      </c>
      <c r="E360" s="218" t="s">
        <v>92</v>
      </c>
      <c r="F360" s="218" t="s">
        <v>1</v>
      </c>
      <c r="G360" s="218" t="s">
        <v>213</v>
      </c>
      <c r="H360" s="218">
        <v>6.65</v>
      </c>
      <c r="I360" s="218" t="s">
        <v>220</v>
      </c>
      <c r="J360" s="218">
        <v>28</v>
      </c>
      <c r="K360" s="218"/>
      <c r="L360" s="218">
        <v>120</v>
      </c>
      <c r="M360" s="218"/>
      <c r="N360" s="218" t="s">
        <v>1</v>
      </c>
      <c r="O360" s="218"/>
      <c r="P360" s="218" t="s">
        <v>304</v>
      </c>
      <c r="Q360" s="240">
        <v>186.20000000000002</v>
      </c>
      <c r="R360" s="240">
        <v>0</v>
      </c>
      <c r="S360" s="240">
        <v>0</v>
      </c>
      <c r="T360" s="272">
        <v>0</v>
      </c>
      <c r="U360" s="263"/>
    </row>
    <row r="361" spans="2:21" s="216" customFormat="1" x14ac:dyDescent="0.25">
      <c r="B361" s="262">
        <v>356</v>
      </c>
      <c r="C361" s="346">
        <v>45396</v>
      </c>
      <c r="D361" s="217" t="s">
        <v>91</v>
      </c>
      <c r="E361" s="218" t="s">
        <v>92</v>
      </c>
      <c r="F361" s="218" t="s">
        <v>1</v>
      </c>
      <c r="G361" s="218" t="s">
        <v>213</v>
      </c>
      <c r="H361" s="218">
        <v>6.65</v>
      </c>
      <c r="I361" s="218"/>
      <c r="J361" s="218"/>
      <c r="K361" s="218"/>
      <c r="L361" s="218"/>
      <c r="M361" s="218"/>
      <c r="N361" s="218"/>
      <c r="O361" s="218"/>
      <c r="P361" s="218"/>
      <c r="Q361" s="240">
        <v>0</v>
      </c>
      <c r="R361" s="240">
        <v>0</v>
      </c>
      <c r="S361" s="240">
        <v>0</v>
      </c>
      <c r="T361" s="272">
        <v>0</v>
      </c>
      <c r="U361" s="263"/>
    </row>
    <row r="362" spans="2:21" s="216" customFormat="1" x14ac:dyDescent="0.25">
      <c r="B362" s="262">
        <v>357</v>
      </c>
      <c r="C362" s="346">
        <v>45396</v>
      </c>
      <c r="D362" s="217" t="s">
        <v>117</v>
      </c>
      <c r="E362" s="218" t="s">
        <v>92</v>
      </c>
      <c r="F362" s="218" t="s">
        <v>1</v>
      </c>
      <c r="G362" s="218" t="s">
        <v>213</v>
      </c>
      <c r="H362" s="218">
        <v>6.65</v>
      </c>
      <c r="I362" s="218" t="s">
        <v>220</v>
      </c>
      <c r="J362" s="218">
        <v>28</v>
      </c>
      <c r="K362" s="218"/>
      <c r="L362" s="218">
        <v>120</v>
      </c>
      <c r="M362" s="218"/>
      <c r="N362" s="218" t="s">
        <v>1</v>
      </c>
      <c r="O362" s="218"/>
      <c r="P362" s="218" t="s">
        <v>304</v>
      </c>
      <c r="Q362" s="240">
        <v>186.20000000000002</v>
      </c>
      <c r="R362" s="240">
        <v>0</v>
      </c>
      <c r="S362" s="240">
        <v>0</v>
      </c>
      <c r="T362" s="272">
        <v>0</v>
      </c>
      <c r="U362" s="263"/>
    </row>
    <row r="363" spans="2:21" s="216" customFormat="1" x14ac:dyDescent="0.25">
      <c r="B363" s="262">
        <v>358</v>
      </c>
      <c r="C363" s="346">
        <v>45396</v>
      </c>
      <c r="D363" s="217" t="s">
        <v>157</v>
      </c>
      <c r="E363" s="218" t="s">
        <v>92</v>
      </c>
      <c r="F363" s="218" t="s">
        <v>62</v>
      </c>
      <c r="G363" s="218" t="s">
        <v>214</v>
      </c>
      <c r="H363" s="218">
        <v>4.1500000000000004</v>
      </c>
      <c r="I363" s="218"/>
      <c r="J363" s="218"/>
      <c r="K363" s="218"/>
      <c r="L363" s="218"/>
      <c r="M363" s="218"/>
      <c r="N363" s="218"/>
      <c r="O363" s="218"/>
      <c r="P363" s="218"/>
      <c r="Q363" s="240">
        <v>0</v>
      </c>
      <c r="R363" s="240">
        <v>0</v>
      </c>
      <c r="S363" s="240">
        <v>0</v>
      </c>
      <c r="T363" s="272">
        <v>0</v>
      </c>
      <c r="U363" s="263"/>
    </row>
    <row r="364" spans="2:21" s="216" customFormat="1" x14ac:dyDescent="0.25">
      <c r="B364" s="262">
        <v>359</v>
      </c>
      <c r="C364" s="346">
        <v>45396</v>
      </c>
      <c r="D364" s="217" t="s">
        <v>156</v>
      </c>
      <c r="E364" s="218" t="s">
        <v>92</v>
      </c>
      <c r="F364" s="218" t="s">
        <v>62</v>
      </c>
      <c r="G364" s="218" t="s">
        <v>214</v>
      </c>
      <c r="H364" s="218">
        <v>4.1500000000000004</v>
      </c>
      <c r="I364" s="218"/>
      <c r="J364" s="218"/>
      <c r="K364" s="218"/>
      <c r="L364" s="218"/>
      <c r="M364" s="218"/>
      <c r="N364" s="218"/>
      <c r="O364" s="218"/>
      <c r="P364" s="218"/>
      <c r="Q364" s="240">
        <v>0</v>
      </c>
      <c r="R364" s="240">
        <v>0</v>
      </c>
      <c r="S364" s="240">
        <v>0</v>
      </c>
      <c r="T364" s="272">
        <v>0</v>
      </c>
      <c r="U364" s="263"/>
    </row>
    <row r="365" spans="2:21" s="216" customFormat="1" x14ac:dyDescent="0.25">
      <c r="B365" s="262">
        <v>360</v>
      </c>
      <c r="C365" s="346">
        <v>45396</v>
      </c>
      <c r="D365" s="217" t="s">
        <v>160</v>
      </c>
      <c r="E365" s="218" t="s">
        <v>161</v>
      </c>
      <c r="F365" s="218" t="s">
        <v>389</v>
      </c>
      <c r="G365" s="218" t="s">
        <v>161</v>
      </c>
      <c r="H365" s="218">
        <v>10</v>
      </c>
      <c r="I365" s="218"/>
      <c r="J365" s="218"/>
      <c r="K365" s="218"/>
      <c r="L365" s="218"/>
      <c r="M365" s="218"/>
      <c r="N365" s="218"/>
      <c r="O365" s="218"/>
      <c r="P365" s="218"/>
      <c r="Q365" s="240">
        <v>0</v>
      </c>
      <c r="R365" s="240">
        <v>0</v>
      </c>
      <c r="S365" s="240">
        <v>0</v>
      </c>
      <c r="T365" s="272">
        <v>0</v>
      </c>
      <c r="U365" s="263"/>
    </row>
    <row r="366" spans="2:21" s="216" customFormat="1" x14ac:dyDescent="0.25">
      <c r="B366" s="262">
        <v>361</v>
      </c>
      <c r="C366" s="346">
        <v>45396</v>
      </c>
      <c r="D366" s="217" t="s">
        <v>177</v>
      </c>
      <c r="E366" s="218" t="s">
        <v>178</v>
      </c>
      <c r="F366" s="218" t="s">
        <v>7</v>
      </c>
      <c r="G366" s="218" t="s">
        <v>213</v>
      </c>
      <c r="H366" s="218">
        <v>7</v>
      </c>
      <c r="I366" s="218"/>
      <c r="J366" s="218"/>
      <c r="K366" s="218"/>
      <c r="L366" s="218"/>
      <c r="M366" s="218"/>
      <c r="N366" s="218"/>
      <c r="O366" s="218"/>
      <c r="P366" s="218"/>
      <c r="Q366" s="240">
        <v>0</v>
      </c>
      <c r="R366" s="240">
        <v>0</v>
      </c>
      <c r="S366" s="240">
        <v>0</v>
      </c>
      <c r="T366" s="272">
        <v>0</v>
      </c>
      <c r="U366" s="263"/>
    </row>
    <row r="367" spans="2:21" s="216" customFormat="1" x14ac:dyDescent="0.25">
      <c r="B367" s="262">
        <v>362</v>
      </c>
      <c r="C367" s="346">
        <v>45396</v>
      </c>
      <c r="D367" s="217" t="s">
        <v>173</v>
      </c>
      <c r="E367" s="218" t="s">
        <v>161</v>
      </c>
      <c r="F367" s="218" t="s">
        <v>7</v>
      </c>
      <c r="G367" s="218" t="s">
        <v>161</v>
      </c>
      <c r="H367" s="218">
        <v>11.2</v>
      </c>
      <c r="I367" s="218"/>
      <c r="J367" s="218"/>
      <c r="K367" s="218"/>
      <c r="L367" s="218"/>
      <c r="M367" s="218"/>
      <c r="N367" s="218"/>
      <c r="O367" s="218"/>
      <c r="P367" s="218"/>
      <c r="Q367" s="240">
        <v>0</v>
      </c>
      <c r="R367" s="240">
        <v>0</v>
      </c>
      <c r="S367" s="240">
        <v>0</v>
      </c>
      <c r="T367" s="272">
        <v>0</v>
      </c>
      <c r="U367" s="263"/>
    </row>
    <row r="368" spans="2:21" s="216" customFormat="1" x14ac:dyDescent="0.25">
      <c r="B368" s="262">
        <v>363</v>
      </c>
      <c r="C368" s="346">
        <v>45396</v>
      </c>
      <c r="D368" s="217" t="s">
        <v>153</v>
      </c>
      <c r="E368" s="218" t="s">
        <v>92</v>
      </c>
      <c r="F368" s="218" t="s">
        <v>63</v>
      </c>
      <c r="G368" s="218" t="s">
        <v>213</v>
      </c>
      <c r="H368" s="218">
        <v>6.65</v>
      </c>
      <c r="I368" s="218" t="s">
        <v>220</v>
      </c>
      <c r="J368" s="218">
        <v>37</v>
      </c>
      <c r="K368" s="218"/>
      <c r="L368" s="218">
        <v>200</v>
      </c>
      <c r="M368" s="218"/>
      <c r="N368" s="218" t="s">
        <v>63</v>
      </c>
      <c r="O368" s="218"/>
      <c r="P368" s="218" t="s">
        <v>304</v>
      </c>
      <c r="Q368" s="240">
        <v>246.05</v>
      </c>
      <c r="R368" s="240">
        <v>0</v>
      </c>
      <c r="S368" s="240">
        <v>0</v>
      </c>
      <c r="T368" s="272">
        <v>0</v>
      </c>
      <c r="U368" s="263"/>
    </row>
    <row r="369" spans="2:21" s="216" customFormat="1" x14ac:dyDescent="0.25">
      <c r="B369" s="262">
        <v>364</v>
      </c>
      <c r="C369" s="346">
        <v>45396</v>
      </c>
      <c r="D369" s="217" t="s">
        <v>152</v>
      </c>
      <c r="E369" s="218" t="s">
        <v>92</v>
      </c>
      <c r="F369" s="218" t="s">
        <v>63</v>
      </c>
      <c r="G369" s="218" t="s">
        <v>214</v>
      </c>
      <c r="H369" s="218">
        <v>4.1500000000000004</v>
      </c>
      <c r="I369" s="218" t="s">
        <v>220</v>
      </c>
      <c r="J369" s="218">
        <v>34</v>
      </c>
      <c r="K369" s="218"/>
      <c r="L369" s="218">
        <v>200</v>
      </c>
      <c r="M369" s="218"/>
      <c r="N369" s="218" t="s">
        <v>63</v>
      </c>
      <c r="O369" s="218"/>
      <c r="P369" s="218" t="s">
        <v>304</v>
      </c>
      <c r="Q369" s="240">
        <v>141.10000000000002</v>
      </c>
      <c r="R369" s="240">
        <v>0</v>
      </c>
      <c r="S369" s="240">
        <v>0</v>
      </c>
      <c r="T369" s="272">
        <v>0</v>
      </c>
      <c r="U369" s="263"/>
    </row>
    <row r="370" spans="2:21" s="216" customFormat="1" x14ac:dyDescent="0.25">
      <c r="B370" s="262">
        <v>365</v>
      </c>
      <c r="C370" s="346">
        <v>45396</v>
      </c>
      <c r="D370" s="217" t="s">
        <v>150</v>
      </c>
      <c r="E370" s="218" t="s">
        <v>92</v>
      </c>
      <c r="F370" s="218" t="s">
        <v>63</v>
      </c>
      <c r="G370" s="218" t="s">
        <v>214</v>
      </c>
      <c r="H370" s="218">
        <v>4.1500000000000004</v>
      </c>
      <c r="I370" s="218" t="s">
        <v>220</v>
      </c>
      <c r="J370" s="218">
        <v>33</v>
      </c>
      <c r="K370" s="218"/>
      <c r="L370" s="218">
        <v>200</v>
      </c>
      <c r="M370" s="218"/>
      <c r="N370" s="218" t="s">
        <v>63</v>
      </c>
      <c r="O370" s="218"/>
      <c r="P370" s="218" t="s">
        <v>304</v>
      </c>
      <c r="Q370" s="240">
        <v>136.95000000000002</v>
      </c>
      <c r="R370" s="240">
        <v>0</v>
      </c>
      <c r="S370" s="240">
        <v>0</v>
      </c>
      <c r="T370" s="272">
        <v>0</v>
      </c>
      <c r="U370" s="263"/>
    </row>
    <row r="371" spans="2:21" s="216" customFormat="1" x14ac:dyDescent="0.25">
      <c r="B371" s="262">
        <v>366</v>
      </c>
      <c r="C371" s="346">
        <v>45396</v>
      </c>
      <c r="D371" s="217" t="s">
        <v>179</v>
      </c>
      <c r="E371" s="218" t="s">
        <v>161</v>
      </c>
      <c r="F371" s="218" t="s">
        <v>8</v>
      </c>
      <c r="G371" s="218" t="s">
        <v>161</v>
      </c>
      <c r="H371" s="218">
        <v>11.6</v>
      </c>
      <c r="I371" s="218"/>
      <c r="J371" s="218"/>
      <c r="K371" s="218"/>
      <c r="L371" s="218"/>
      <c r="M371" s="218"/>
      <c r="N371" s="218"/>
      <c r="O371" s="218"/>
      <c r="P371" s="218"/>
      <c r="Q371" s="240">
        <v>0</v>
      </c>
      <c r="R371" s="240">
        <v>0</v>
      </c>
      <c r="S371" s="240">
        <v>0</v>
      </c>
      <c r="T371" s="272">
        <v>0</v>
      </c>
      <c r="U371" s="263"/>
    </row>
    <row r="372" spans="2:21" s="216" customFormat="1" x14ac:dyDescent="0.25">
      <c r="B372" s="262">
        <v>367</v>
      </c>
      <c r="C372" s="346">
        <v>45396</v>
      </c>
      <c r="D372" s="217" t="s">
        <v>143</v>
      </c>
      <c r="E372" s="218" t="s">
        <v>92</v>
      </c>
      <c r="F372" s="218" t="s">
        <v>2</v>
      </c>
      <c r="G372" s="218" t="s">
        <v>213</v>
      </c>
      <c r="H372" s="218">
        <v>7</v>
      </c>
      <c r="I372" s="218"/>
      <c r="J372" s="218"/>
      <c r="K372" s="218"/>
      <c r="L372" s="218"/>
      <c r="M372" s="218"/>
      <c r="N372" s="218"/>
      <c r="O372" s="218"/>
      <c r="P372" s="218"/>
      <c r="Q372" s="240">
        <v>0</v>
      </c>
      <c r="R372" s="240">
        <v>0</v>
      </c>
      <c r="S372" s="240">
        <v>0</v>
      </c>
      <c r="T372" s="272">
        <v>0</v>
      </c>
      <c r="U372" s="263"/>
    </row>
    <row r="373" spans="2:21" s="216" customFormat="1" x14ac:dyDescent="0.25">
      <c r="B373" s="262">
        <v>368</v>
      </c>
      <c r="C373" s="346">
        <v>45396</v>
      </c>
      <c r="D373" s="217" t="s">
        <v>142</v>
      </c>
      <c r="E373" s="218" t="s">
        <v>92</v>
      </c>
      <c r="F373" s="218" t="s">
        <v>2</v>
      </c>
      <c r="G373" s="218" t="s">
        <v>213</v>
      </c>
      <c r="H373" s="218">
        <v>7</v>
      </c>
      <c r="I373" s="218"/>
      <c r="J373" s="218"/>
      <c r="K373" s="218"/>
      <c r="L373" s="218"/>
      <c r="M373" s="218"/>
      <c r="N373" s="218"/>
      <c r="O373" s="218"/>
      <c r="P373" s="218"/>
      <c r="Q373" s="240">
        <v>0</v>
      </c>
      <c r="R373" s="240">
        <v>0</v>
      </c>
      <c r="S373" s="240">
        <v>0</v>
      </c>
      <c r="T373" s="272">
        <v>0</v>
      </c>
      <c r="U373" s="263"/>
    </row>
    <row r="374" spans="2:21" s="216" customFormat="1" x14ac:dyDescent="0.25">
      <c r="B374" s="262">
        <v>369</v>
      </c>
      <c r="C374" s="346">
        <v>45396</v>
      </c>
      <c r="D374" s="217" t="s">
        <v>141</v>
      </c>
      <c r="E374" s="218" t="s">
        <v>92</v>
      </c>
      <c r="F374" s="218" t="s">
        <v>2</v>
      </c>
      <c r="G374" s="218" t="s">
        <v>213</v>
      </c>
      <c r="H374" s="218">
        <v>7</v>
      </c>
      <c r="I374" s="218"/>
      <c r="J374" s="218"/>
      <c r="K374" s="218"/>
      <c r="L374" s="218"/>
      <c r="M374" s="218"/>
      <c r="N374" s="218"/>
      <c r="O374" s="218"/>
      <c r="P374" s="218"/>
      <c r="Q374" s="240">
        <v>0</v>
      </c>
      <c r="R374" s="240">
        <v>0</v>
      </c>
      <c r="S374" s="240">
        <v>0</v>
      </c>
      <c r="T374" s="272">
        <v>0</v>
      </c>
      <c r="U374" s="263"/>
    </row>
    <row r="375" spans="2:21" s="216" customFormat="1" x14ac:dyDescent="0.25">
      <c r="B375" s="262">
        <v>370</v>
      </c>
      <c r="C375" s="346">
        <v>45396</v>
      </c>
      <c r="D375" s="217" t="s">
        <v>96</v>
      </c>
      <c r="E375" s="218" t="s">
        <v>161</v>
      </c>
      <c r="F375" s="218" t="s">
        <v>1</v>
      </c>
      <c r="G375" s="218" t="s">
        <v>161</v>
      </c>
      <c r="H375" s="218">
        <v>11.8</v>
      </c>
      <c r="I375" s="218"/>
      <c r="J375" s="218"/>
      <c r="K375" s="218"/>
      <c r="L375" s="218"/>
      <c r="M375" s="218"/>
      <c r="N375" s="218"/>
      <c r="O375" s="218"/>
      <c r="P375" s="218"/>
      <c r="Q375" s="240">
        <v>0</v>
      </c>
      <c r="R375" s="240">
        <v>0</v>
      </c>
      <c r="S375" s="240">
        <v>0</v>
      </c>
      <c r="T375" s="272">
        <v>0</v>
      </c>
      <c r="U375" s="263"/>
    </row>
    <row r="376" spans="2:21" s="216" customFormat="1" x14ac:dyDescent="0.25">
      <c r="B376" s="262">
        <v>371</v>
      </c>
      <c r="C376" s="346">
        <v>45396</v>
      </c>
      <c r="D376" s="217" t="s">
        <v>130</v>
      </c>
      <c r="E376" s="218" t="s">
        <v>161</v>
      </c>
      <c r="F376" s="218" t="s">
        <v>1</v>
      </c>
      <c r="G376" s="218" t="s">
        <v>161</v>
      </c>
      <c r="H376" s="218">
        <v>11.8</v>
      </c>
      <c r="I376" s="218"/>
      <c r="J376" s="218"/>
      <c r="K376" s="218"/>
      <c r="L376" s="218"/>
      <c r="M376" s="218"/>
      <c r="N376" s="218"/>
      <c r="O376" s="218"/>
      <c r="P376" s="218"/>
      <c r="Q376" s="240">
        <v>0</v>
      </c>
      <c r="R376" s="240">
        <v>0</v>
      </c>
      <c r="S376" s="240">
        <v>0</v>
      </c>
      <c r="T376" s="272">
        <v>0</v>
      </c>
      <c r="U376" s="263"/>
    </row>
    <row r="377" spans="2:21" s="216" customFormat="1" x14ac:dyDescent="0.25">
      <c r="B377" s="262">
        <v>372</v>
      </c>
      <c r="C377" s="346">
        <v>45397</v>
      </c>
      <c r="D377" s="217" t="s">
        <v>94</v>
      </c>
      <c r="E377" s="218" t="s">
        <v>92</v>
      </c>
      <c r="F377" s="218" t="s">
        <v>1</v>
      </c>
      <c r="G377" s="218" t="s">
        <v>213</v>
      </c>
      <c r="H377" s="218">
        <v>6.65</v>
      </c>
      <c r="I377" s="218" t="s">
        <v>220</v>
      </c>
      <c r="J377" s="218">
        <v>41</v>
      </c>
      <c r="K377" s="218"/>
      <c r="L377" s="218">
        <v>75</v>
      </c>
      <c r="M377" s="218"/>
      <c r="N377" s="218" t="s">
        <v>1</v>
      </c>
      <c r="O377" s="218"/>
      <c r="P377" s="218" t="s">
        <v>304</v>
      </c>
      <c r="Q377" s="240">
        <v>272.65000000000003</v>
      </c>
      <c r="R377" s="240">
        <v>0</v>
      </c>
      <c r="S377" s="240">
        <v>0</v>
      </c>
      <c r="T377" s="272">
        <v>0</v>
      </c>
      <c r="U377" s="263"/>
    </row>
    <row r="378" spans="2:21" s="216" customFormat="1" x14ac:dyDescent="0.25">
      <c r="B378" s="262">
        <v>373</v>
      </c>
      <c r="C378" s="346">
        <v>45397</v>
      </c>
      <c r="D378" s="217" t="s">
        <v>91</v>
      </c>
      <c r="E378" s="218" t="s">
        <v>92</v>
      </c>
      <c r="F378" s="218" t="s">
        <v>1</v>
      </c>
      <c r="G378" s="218" t="s">
        <v>213</v>
      </c>
      <c r="H378" s="218">
        <v>6.65</v>
      </c>
      <c r="I378" s="218"/>
      <c r="J378" s="218"/>
      <c r="K378" s="218"/>
      <c r="L378" s="218"/>
      <c r="M378" s="218"/>
      <c r="N378" s="218"/>
      <c r="O378" s="218"/>
      <c r="P378" s="218"/>
      <c r="Q378" s="240">
        <v>0</v>
      </c>
      <c r="R378" s="240">
        <v>0</v>
      </c>
      <c r="S378" s="240">
        <v>0</v>
      </c>
      <c r="T378" s="272">
        <v>0</v>
      </c>
      <c r="U378" s="263"/>
    </row>
    <row r="379" spans="2:21" s="216" customFormat="1" x14ac:dyDescent="0.25">
      <c r="B379" s="262">
        <v>374</v>
      </c>
      <c r="C379" s="346">
        <v>45397</v>
      </c>
      <c r="D379" s="217" t="s">
        <v>117</v>
      </c>
      <c r="E379" s="218" t="s">
        <v>92</v>
      </c>
      <c r="F379" s="218" t="s">
        <v>1</v>
      </c>
      <c r="G379" s="218" t="s">
        <v>213</v>
      </c>
      <c r="H379" s="218">
        <v>6.65</v>
      </c>
      <c r="I379" s="218" t="s">
        <v>220</v>
      </c>
      <c r="J379" s="218">
        <v>41</v>
      </c>
      <c r="K379" s="218"/>
      <c r="L379" s="218">
        <v>75</v>
      </c>
      <c r="M379" s="218"/>
      <c r="N379" s="218" t="s">
        <v>1</v>
      </c>
      <c r="O379" s="218"/>
      <c r="P379" s="218" t="s">
        <v>304</v>
      </c>
      <c r="Q379" s="240">
        <v>272.65000000000003</v>
      </c>
      <c r="R379" s="240">
        <v>0</v>
      </c>
      <c r="S379" s="240">
        <v>0</v>
      </c>
      <c r="T379" s="272">
        <v>0</v>
      </c>
      <c r="U379" s="263"/>
    </row>
    <row r="380" spans="2:21" s="216" customFormat="1" x14ac:dyDescent="0.25">
      <c r="B380" s="262">
        <v>375</v>
      </c>
      <c r="C380" s="346">
        <v>45397</v>
      </c>
      <c r="D380" s="217" t="s">
        <v>157</v>
      </c>
      <c r="E380" s="218" t="s">
        <v>92</v>
      </c>
      <c r="F380" s="218" t="s">
        <v>62</v>
      </c>
      <c r="G380" s="218" t="s">
        <v>214</v>
      </c>
      <c r="H380" s="218">
        <v>4.1500000000000004</v>
      </c>
      <c r="I380" s="218"/>
      <c r="J380" s="218"/>
      <c r="K380" s="218"/>
      <c r="L380" s="218"/>
      <c r="M380" s="218"/>
      <c r="N380" s="218"/>
      <c r="O380" s="218"/>
      <c r="P380" s="218"/>
      <c r="Q380" s="240">
        <v>0</v>
      </c>
      <c r="R380" s="240">
        <v>0</v>
      </c>
      <c r="S380" s="240">
        <v>0</v>
      </c>
      <c r="T380" s="272">
        <v>0</v>
      </c>
      <c r="U380" s="263"/>
    </row>
    <row r="381" spans="2:21" s="216" customFormat="1" x14ac:dyDescent="0.25">
      <c r="B381" s="262">
        <v>376</v>
      </c>
      <c r="C381" s="346">
        <v>45397</v>
      </c>
      <c r="D381" s="217" t="s">
        <v>156</v>
      </c>
      <c r="E381" s="218" t="s">
        <v>92</v>
      </c>
      <c r="F381" s="218" t="s">
        <v>62</v>
      </c>
      <c r="G381" s="218" t="s">
        <v>214</v>
      </c>
      <c r="H381" s="218">
        <v>4.1500000000000004</v>
      </c>
      <c r="I381" s="218"/>
      <c r="J381" s="218"/>
      <c r="K381" s="218"/>
      <c r="L381" s="218"/>
      <c r="M381" s="218"/>
      <c r="N381" s="218"/>
      <c r="O381" s="218"/>
      <c r="P381" s="218"/>
      <c r="Q381" s="240">
        <v>0</v>
      </c>
      <c r="R381" s="240">
        <v>0</v>
      </c>
      <c r="S381" s="240">
        <v>0</v>
      </c>
      <c r="T381" s="272">
        <v>0</v>
      </c>
      <c r="U381" s="263"/>
    </row>
    <row r="382" spans="2:21" s="216" customFormat="1" x14ac:dyDescent="0.25">
      <c r="B382" s="262">
        <v>377</v>
      </c>
      <c r="C382" s="346">
        <v>45397</v>
      </c>
      <c r="D382" s="217" t="s">
        <v>160</v>
      </c>
      <c r="E382" s="218" t="s">
        <v>161</v>
      </c>
      <c r="F382" s="218" t="s">
        <v>389</v>
      </c>
      <c r="G382" s="218" t="s">
        <v>161</v>
      </c>
      <c r="H382" s="218">
        <v>10</v>
      </c>
      <c r="I382" s="218"/>
      <c r="J382" s="218"/>
      <c r="K382" s="218"/>
      <c r="L382" s="218"/>
      <c r="M382" s="218"/>
      <c r="N382" s="218"/>
      <c r="O382" s="218"/>
      <c r="P382" s="218"/>
      <c r="Q382" s="240">
        <v>0</v>
      </c>
      <c r="R382" s="240">
        <v>0</v>
      </c>
      <c r="S382" s="240">
        <v>0</v>
      </c>
      <c r="T382" s="272">
        <v>0</v>
      </c>
      <c r="U382" s="263"/>
    </row>
    <row r="383" spans="2:21" s="216" customFormat="1" x14ac:dyDescent="0.25">
      <c r="B383" s="262">
        <v>378</v>
      </c>
      <c r="C383" s="346">
        <v>45397</v>
      </c>
      <c r="D383" s="217" t="s">
        <v>177</v>
      </c>
      <c r="E383" s="218" t="s">
        <v>178</v>
      </c>
      <c r="F383" s="218" t="s">
        <v>7</v>
      </c>
      <c r="G383" s="218" t="s">
        <v>213</v>
      </c>
      <c r="H383" s="218">
        <v>7</v>
      </c>
      <c r="I383" s="218"/>
      <c r="J383" s="218"/>
      <c r="K383" s="218"/>
      <c r="L383" s="218"/>
      <c r="M383" s="218"/>
      <c r="N383" s="218"/>
      <c r="O383" s="218"/>
      <c r="P383" s="218"/>
      <c r="Q383" s="240">
        <v>0</v>
      </c>
      <c r="R383" s="240">
        <v>0</v>
      </c>
      <c r="S383" s="240">
        <v>0</v>
      </c>
      <c r="T383" s="272">
        <v>0</v>
      </c>
      <c r="U383" s="263"/>
    </row>
    <row r="384" spans="2:21" s="216" customFormat="1" x14ac:dyDescent="0.25">
      <c r="B384" s="262">
        <v>379</v>
      </c>
      <c r="C384" s="346">
        <v>45397</v>
      </c>
      <c r="D384" s="217" t="s">
        <v>173</v>
      </c>
      <c r="E384" s="218" t="s">
        <v>161</v>
      </c>
      <c r="F384" s="218" t="s">
        <v>7</v>
      </c>
      <c r="G384" s="218" t="s">
        <v>161</v>
      </c>
      <c r="H384" s="218">
        <v>11.2</v>
      </c>
      <c r="I384" s="218"/>
      <c r="J384" s="218"/>
      <c r="K384" s="218"/>
      <c r="L384" s="218"/>
      <c r="M384" s="218"/>
      <c r="N384" s="218"/>
      <c r="O384" s="218"/>
      <c r="P384" s="218"/>
      <c r="Q384" s="240">
        <v>0</v>
      </c>
      <c r="R384" s="240">
        <v>0</v>
      </c>
      <c r="S384" s="240">
        <v>0</v>
      </c>
      <c r="T384" s="272">
        <v>0</v>
      </c>
      <c r="U384" s="263"/>
    </row>
    <row r="385" spans="2:21" s="216" customFormat="1" x14ac:dyDescent="0.25">
      <c r="B385" s="262">
        <v>380</v>
      </c>
      <c r="C385" s="346">
        <v>45397</v>
      </c>
      <c r="D385" s="217" t="s">
        <v>153</v>
      </c>
      <c r="E385" s="218" t="s">
        <v>92</v>
      </c>
      <c r="F385" s="218" t="s">
        <v>63</v>
      </c>
      <c r="G385" s="218" t="s">
        <v>213</v>
      </c>
      <c r="H385" s="218">
        <v>6.65</v>
      </c>
      <c r="I385" s="218" t="s">
        <v>220</v>
      </c>
      <c r="J385" s="218">
        <v>35</v>
      </c>
      <c r="K385" s="218"/>
      <c r="L385" s="218">
        <v>250</v>
      </c>
      <c r="M385" s="218"/>
      <c r="N385" s="218" t="s">
        <v>63</v>
      </c>
      <c r="O385" s="218"/>
      <c r="P385" s="218" t="s">
        <v>304</v>
      </c>
      <c r="Q385" s="240">
        <v>232.75</v>
      </c>
      <c r="R385" s="240">
        <v>0</v>
      </c>
      <c r="S385" s="240">
        <v>0</v>
      </c>
      <c r="T385" s="272">
        <v>0</v>
      </c>
      <c r="U385" s="263"/>
    </row>
    <row r="386" spans="2:21" s="216" customFormat="1" x14ac:dyDescent="0.25">
      <c r="B386" s="262">
        <v>381</v>
      </c>
      <c r="C386" s="346">
        <v>45397</v>
      </c>
      <c r="D386" s="217" t="s">
        <v>152</v>
      </c>
      <c r="E386" s="218" t="s">
        <v>92</v>
      </c>
      <c r="F386" s="218" t="s">
        <v>63</v>
      </c>
      <c r="G386" s="218" t="s">
        <v>214</v>
      </c>
      <c r="H386" s="218">
        <v>4.1500000000000004</v>
      </c>
      <c r="I386" s="218" t="s">
        <v>220</v>
      </c>
      <c r="J386" s="218">
        <v>31</v>
      </c>
      <c r="K386" s="218"/>
      <c r="L386" s="218">
        <v>250</v>
      </c>
      <c r="M386" s="218"/>
      <c r="N386" s="218" t="s">
        <v>63</v>
      </c>
      <c r="O386" s="218"/>
      <c r="P386" s="218" t="s">
        <v>304</v>
      </c>
      <c r="Q386" s="240">
        <v>128.65</v>
      </c>
      <c r="R386" s="240">
        <v>0</v>
      </c>
      <c r="S386" s="240">
        <v>0</v>
      </c>
      <c r="T386" s="272">
        <v>0</v>
      </c>
      <c r="U386" s="263"/>
    </row>
    <row r="387" spans="2:21" s="216" customFormat="1" x14ac:dyDescent="0.25">
      <c r="B387" s="262">
        <v>382</v>
      </c>
      <c r="C387" s="346">
        <v>45397</v>
      </c>
      <c r="D387" s="217" t="s">
        <v>150</v>
      </c>
      <c r="E387" s="218" t="s">
        <v>92</v>
      </c>
      <c r="F387" s="218" t="s">
        <v>63</v>
      </c>
      <c r="G387" s="218" t="s">
        <v>214</v>
      </c>
      <c r="H387" s="218">
        <v>4.1500000000000004</v>
      </c>
      <c r="I387" s="218" t="s">
        <v>220</v>
      </c>
      <c r="J387" s="218">
        <v>31</v>
      </c>
      <c r="K387" s="218"/>
      <c r="L387" s="218">
        <v>250</v>
      </c>
      <c r="M387" s="218"/>
      <c r="N387" s="218" t="s">
        <v>63</v>
      </c>
      <c r="O387" s="218"/>
      <c r="P387" s="218" t="s">
        <v>304</v>
      </c>
      <c r="Q387" s="240">
        <v>128.65</v>
      </c>
      <c r="R387" s="240">
        <v>0</v>
      </c>
      <c r="S387" s="240">
        <v>0</v>
      </c>
      <c r="T387" s="272">
        <v>0</v>
      </c>
      <c r="U387" s="263"/>
    </row>
    <row r="388" spans="2:21" s="216" customFormat="1" x14ac:dyDescent="0.25">
      <c r="B388" s="262">
        <v>383</v>
      </c>
      <c r="C388" s="346">
        <v>45397</v>
      </c>
      <c r="D388" s="217" t="s">
        <v>179</v>
      </c>
      <c r="E388" s="218" t="s">
        <v>161</v>
      </c>
      <c r="F388" s="218" t="s">
        <v>8</v>
      </c>
      <c r="G388" s="218" t="s">
        <v>161</v>
      </c>
      <c r="H388" s="218">
        <v>11.6</v>
      </c>
      <c r="I388" s="218"/>
      <c r="J388" s="218"/>
      <c r="K388" s="218"/>
      <c r="L388" s="218"/>
      <c r="M388" s="218"/>
      <c r="N388" s="218"/>
      <c r="O388" s="218"/>
      <c r="P388" s="218"/>
      <c r="Q388" s="240">
        <v>0</v>
      </c>
      <c r="R388" s="240">
        <v>0</v>
      </c>
      <c r="S388" s="240">
        <v>0</v>
      </c>
      <c r="T388" s="272">
        <v>0</v>
      </c>
      <c r="U388" s="263"/>
    </row>
    <row r="389" spans="2:21" s="216" customFormat="1" x14ac:dyDescent="0.25">
      <c r="B389" s="262">
        <v>384</v>
      </c>
      <c r="C389" s="346">
        <v>45397</v>
      </c>
      <c r="D389" s="217" t="s">
        <v>143</v>
      </c>
      <c r="E389" s="218" t="s">
        <v>92</v>
      </c>
      <c r="F389" s="218" t="s">
        <v>2</v>
      </c>
      <c r="G389" s="218" t="s">
        <v>213</v>
      </c>
      <c r="H389" s="218">
        <v>7</v>
      </c>
      <c r="I389" s="218"/>
      <c r="J389" s="218"/>
      <c r="K389" s="218"/>
      <c r="L389" s="218"/>
      <c r="M389" s="218"/>
      <c r="N389" s="218"/>
      <c r="O389" s="218"/>
      <c r="P389" s="218"/>
      <c r="Q389" s="240">
        <v>0</v>
      </c>
      <c r="R389" s="240">
        <v>0</v>
      </c>
      <c r="S389" s="240">
        <v>0</v>
      </c>
      <c r="T389" s="272">
        <v>0</v>
      </c>
      <c r="U389" s="263"/>
    </row>
    <row r="390" spans="2:21" s="216" customFormat="1" x14ac:dyDescent="0.25">
      <c r="B390" s="262">
        <v>385</v>
      </c>
      <c r="C390" s="346">
        <v>45397</v>
      </c>
      <c r="D390" s="217" t="s">
        <v>142</v>
      </c>
      <c r="E390" s="218" t="s">
        <v>92</v>
      </c>
      <c r="F390" s="218" t="s">
        <v>2</v>
      </c>
      <c r="G390" s="218" t="s">
        <v>213</v>
      </c>
      <c r="H390" s="218">
        <v>7</v>
      </c>
      <c r="I390" s="218"/>
      <c r="J390" s="218"/>
      <c r="K390" s="218"/>
      <c r="L390" s="218"/>
      <c r="M390" s="218"/>
      <c r="N390" s="218"/>
      <c r="O390" s="218"/>
      <c r="P390" s="218"/>
      <c r="Q390" s="240">
        <v>0</v>
      </c>
      <c r="R390" s="240">
        <v>0</v>
      </c>
      <c r="S390" s="240">
        <v>0</v>
      </c>
      <c r="T390" s="272">
        <v>0</v>
      </c>
      <c r="U390" s="263"/>
    </row>
    <row r="391" spans="2:21" s="216" customFormat="1" x14ac:dyDescent="0.25">
      <c r="B391" s="262">
        <v>386</v>
      </c>
      <c r="C391" s="346">
        <v>45397</v>
      </c>
      <c r="D391" s="217" t="s">
        <v>141</v>
      </c>
      <c r="E391" s="218" t="s">
        <v>92</v>
      </c>
      <c r="F391" s="218" t="s">
        <v>2</v>
      </c>
      <c r="G391" s="218" t="s">
        <v>213</v>
      </c>
      <c r="H391" s="218">
        <v>7</v>
      </c>
      <c r="I391" s="218"/>
      <c r="J391" s="218"/>
      <c r="K391" s="218"/>
      <c r="L391" s="218"/>
      <c r="M391" s="218"/>
      <c r="N391" s="218"/>
      <c r="O391" s="218"/>
      <c r="P391" s="218"/>
      <c r="Q391" s="240">
        <v>0</v>
      </c>
      <c r="R391" s="240">
        <v>0</v>
      </c>
      <c r="S391" s="240">
        <v>0</v>
      </c>
      <c r="T391" s="272">
        <v>0</v>
      </c>
      <c r="U391" s="263"/>
    </row>
    <row r="392" spans="2:21" s="216" customFormat="1" x14ac:dyDescent="0.25">
      <c r="B392" s="262">
        <v>387</v>
      </c>
      <c r="C392" s="346">
        <v>45397</v>
      </c>
      <c r="D392" s="217" t="s">
        <v>96</v>
      </c>
      <c r="E392" s="218" t="s">
        <v>161</v>
      </c>
      <c r="F392" s="218" t="s">
        <v>1</v>
      </c>
      <c r="G392" s="218" t="s">
        <v>161</v>
      </c>
      <c r="H392" s="218">
        <v>11.8</v>
      </c>
      <c r="I392" s="218"/>
      <c r="J392" s="218"/>
      <c r="K392" s="218"/>
      <c r="L392" s="218"/>
      <c r="M392" s="218"/>
      <c r="N392" s="218"/>
      <c r="O392" s="218"/>
      <c r="P392" s="218"/>
      <c r="Q392" s="240">
        <v>0</v>
      </c>
      <c r="R392" s="240">
        <v>0</v>
      </c>
      <c r="S392" s="240">
        <v>0</v>
      </c>
      <c r="T392" s="272">
        <v>0</v>
      </c>
      <c r="U392" s="263"/>
    </row>
    <row r="393" spans="2:21" s="216" customFormat="1" x14ac:dyDescent="0.25">
      <c r="B393" s="262">
        <v>388</v>
      </c>
      <c r="C393" s="346">
        <v>45397</v>
      </c>
      <c r="D393" s="217" t="s">
        <v>130</v>
      </c>
      <c r="E393" s="218" t="s">
        <v>161</v>
      </c>
      <c r="F393" s="218" t="s">
        <v>1</v>
      </c>
      <c r="G393" s="218" t="s">
        <v>161</v>
      </c>
      <c r="H393" s="218">
        <v>11.8</v>
      </c>
      <c r="I393" s="218"/>
      <c r="J393" s="218"/>
      <c r="K393" s="218"/>
      <c r="L393" s="218"/>
      <c r="M393" s="218"/>
      <c r="N393" s="218"/>
      <c r="O393" s="218"/>
      <c r="P393" s="218"/>
      <c r="Q393" s="240">
        <v>0</v>
      </c>
      <c r="R393" s="240">
        <v>0</v>
      </c>
      <c r="S393" s="240">
        <v>0</v>
      </c>
      <c r="T393" s="272">
        <v>0</v>
      </c>
      <c r="U393" s="263"/>
    </row>
    <row r="394" spans="2:21" s="216" customFormat="1" x14ac:dyDescent="0.25">
      <c r="B394" s="262">
        <v>389</v>
      </c>
      <c r="C394" s="346">
        <v>45398</v>
      </c>
      <c r="D394" s="217" t="s">
        <v>94</v>
      </c>
      <c r="E394" s="218" t="s">
        <v>92</v>
      </c>
      <c r="F394" s="218" t="s">
        <v>1</v>
      </c>
      <c r="G394" s="218" t="s">
        <v>213</v>
      </c>
      <c r="H394" s="218">
        <v>6.65</v>
      </c>
      <c r="I394" s="218" t="s">
        <v>220</v>
      </c>
      <c r="J394" s="218">
        <v>26</v>
      </c>
      <c r="K394" s="218"/>
      <c r="L394" s="218">
        <v>100</v>
      </c>
      <c r="M394" s="218"/>
      <c r="N394" s="218" t="s">
        <v>1</v>
      </c>
      <c r="O394" s="218"/>
      <c r="P394" s="218" t="s">
        <v>304</v>
      </c>
      <c r="Q394" s="240">
        <v>172.9</v>
      </c>
      <c r="R394" s="240">
        <v>0</v>
      </c>
      <c r="S394" s="240">
        <v>0</v>
      </c>
      <c r="T394" s="272">
        <v>0</v>
      </c>
      <c r="U394" s="263"/>
    </row>
    <row r="395" spans="2:21" s="216" customFormat="1" x14ac:dyDescent="0.25">
      <c r="B395" s="262">
        <v>390</v>
      </c>
      <c r="C395" s="346">
        <v>45398</v>
      </c>
      <c r="D395" s="217" t="s">
        <v>91</v>
      </c>
      <c r="E395" s="218" t="s">
        <v>92</v>
      </c>
      <c r="F395" s="218" t="s">
        <v>1</v>
      </c>
      <c r="G395" s="218" t="s">
        <v>213</v>
      </c>
      <c r="H395" s="218">
        <v>6.65</v>
      </c>
      <c r="I395" s="218" t="s">
        <v>220</v>
      </c>
      <c r="J395" s="218">
        <v>14</v>
      </c>
      <c r="K395" s="218"/>
      <c r="L395" s="218">
        <v>100</v>
      </c>
      <c r="M395" s="218"/>
      <c r="N395" s="218" t="s">
        <v>1</v>
      </c>
      <c r="O395" s="218"/>
      <c r="P395" s="218" t="s">
        <v>304</v>
      </c>
      <c r="Q395" s="240">
        <v>93.100000000000009</v>
      </c>
      <c r="R395" s="240">
        <v>0</v>
      </c>
      <c r="S395" s="240">
        <v>0</v>
      </c>
      <c r="T395" s="272">
        <v>0</v>
      </c>
      <c r="U395" s="263"/>
    </row>
    <row r="396" spans="2:21" s="216" customFormat="1" x14ac:dyDescent="0.25">
      <c r="B396" s="262">
        <v>391</v>
      </c>
      <c r="C396" s="346">
        <v>45398</v>
      </c>
      <c r="D396" s="217" t="s">
        <v>117</v>
      </c>
      <c r="E396" s="218" t="s">
        <v>92</v>
      </c>
      <c r="F396" s="218" t="s">
        <v>1</v>
      </c>
      <c r="G396" s="218" t="s">
        <v>213</v>
      </c>
      <c r="H396" s="218">
        <v>6.65</v>
      </c>
      <c r="I396" s="218" t="s">
        <v>220</v>
      </c>
      <c r="J396" s="218">
        <v>8</v>
      </c>
      <c r="K396" s="218"/>
      <c r="L396" s="218">
        <v>100</v>
      </c>
      <c r="M396" s="218"/>
      <c r="N396" s="218" t="s">
        <v>1</v>
      </c>
      <c r="O396" s="218"/>
      <c r="P396" s="218" t="s">
        <v>304</v>
      </c>
      <c r="Q396" s="240">
        <v>53.2</v>
      </c>
      <c r="R396" s="240">
        <v>0</v>
      </c>
      <c r="S396" s="240">
        <v>0</v>
      </c>
      <c r="T396" s="272">
        <v>0</v>
      </c>
      <c r="U396" s="263"/>
    </row>
    <row r="397" spans="2:21" s="216" customFormat="1" x14ac:dyDescent="0.25">
      <c r="B397" s="262">
        <v>392</v>
      </c>
      <c r="C397" s="346">
        <v>45398</v>
      </c>
      <c r="D397" s="217" t="s">
        <v>157</v>
      </c>
      <c r="E397" s="218" t="s">
        <v>92</v>
      </c>
      <c r="F397" s="218" t="s">
        <v>62</v>
      </c>
      <c r="G397" s="218" t="s">
        <v>214</v>
      </c>
      <c r="H397" s="218">
        <v>4.1500000000000004</v>
      </c>
      <c r="I397" s="218"/>
      <c r="J397" s="218"/>
      <c r="K397" s="218"/>
      <c r="L397" s="218"/>
      <c r="M397" s="218"/>
      <c r="N397" s="218"/>
      <c r="O397" s="218"/>
      <c r="P397" s="218"/>
      <c r="Q397" s="240">
        <v>0</v>
      </c>
      <c r="R397" s="240">
        <v>0</v>
      </c>
      <c r="S397" s="240">
        <v>0</v>
      </c>
      <c r="T397" s="272">
        <v>0</v>
      </c>
      <c r="U397" s="263"/>
    </row>
    <row r="398" spans="2:21" s="216" customFormat="1" x14ac:dyDescent="0.25">
      <c r="B398" s="262">
        <v>393</v>
      </c>
      <c r="C398" s="346">
        <v>45398</v>
      </c>
      <c r="D398" s="217" t="s">
        <v>156</v>
      </c>
      <c r="E398" s="218" t="s">
        <v>92</v>
      </c>
      <c r="F398" s="218" t="s">
        <v>62</v>
      </c>
      <c r="G398" s="218" t="s">
        <v>214</v>
      </c>
      <c r="H398" s="218">
        <v>4.1500000000000004</v>
      </c>
      <c r="I398" s="218"/>
      <c r="J398" s="218"/>
      <c r="K398" s="218"/>
      <c r="L398" s="218"/>
      <c r="M398" s="218"/>
      <c r="N398" s="218"/>
      <c r="O398" s="218"/>
      <c r="P398" s="218"/>
      <c r="Q398" s="240">
        <v>0</v>
      </c>
      <c r="R398" s="240">
        <v>0</v>
      </c>
      <c r="S398" s="240">
        <v>0</v>
      </c>
      <c r="T398" s="272">
        <v>0</v>
      </c>
      <c r="U398" s="263"/>
    </row>
    <row r="399" spans="2:21" s="216" customFormat="1" x14ac:dyDescent="0.25">
      <c r="B399" s="262">
        <v>394</v>
      </c>
      <c r="C399" s="346">
        <v>45398</v>
      </c>
      <c r="D399" s="217" t="s">
        <v>160</v>
      </c>
      <c r="E399" s="218" t="s">
        <v>161</v>
      </c>
      <c r="F399" s="218" t="s">
        <v>389</v>
      </c>
      <c r="G399" s="218" t="s">
        <v>161</v>
      </c>
      <c r="H399" s="218">
        <v>10</v>
      </c>
      <c r="I399" s="218"/>
      <c r="J399" s="218"/>
      <c r="K399" s="218"/>
      <c r="L399" s="218"/>
      <c r="M399" s="218"/>
      <c r="N399" s="218"/>
      <c r="O399" s="218"/>
      <c r="P399" s="218"/>
      <c r="Q399" s="240">
        <v>0</v>
      </c>
      <c r="R399" s="240">
        <v>0</v>
      </c>
      <c r="S399" s="240">
        <v>0</v>
      </c>
      <c r="T399" s="272">
        <v>0</v>
      </c>
      <c r="U399" s="263"/>
    </row>
    <row r="400" spans="2:21" s="216" customFormat="1" x14ac:dyDescent="0.25">
      <c r="B400" s="262">
        <v>395</v>
      </c>
      <c r="C400" s="346">
        <v>45398</v>
      </c>
      <c r="D400" s="217" t="s">
        <v>177</v>
      </c>
      <c r="E400" s="218" t="s">
        <v>178</v>
      </c>
      <c r="F400" s="218" t="s">
        <v>7</v>
      </c>
      <c r="G400" s="218" t="s">
        <v>213</v>
      </c>
      <c r="H400" s="218">
        <v>7</v>
      </c>
      <c r="I400" s="218"/>
      <c r="J400" s="218"/>
      <c r="K400" s="218"/>
      <c r="L400" s="218"/>
      <c r="M400" s="218"/>
      <c r="N400" s="218"/>
      <c r="O400" s="218"/>
      <c r="P400" s="218"/>
      <c r="Q400" s="240">
        <v>0</v>
      </c>
      <c r="R400" s="240">
        <v>0</v>
      </c>
      <c r="S400" s="240">
        <v>0</v>
      </c>
      <c r="T400" s="272">
        <v>0</v>
      </c>
      <c r="U400" s="263"/>
    </row>
    <row r="401" spans="2:21" s="216" customFormat="1" x14ac:dyDescent="0.25">
      <c r="B401" s="262">
        <v>396</v>
      </c>
      <c r="C401" s="346">
        <v>45398</v>
      </c>
      <c r="D401" s="217" t="s">
        <v>173</v>
      </c>
      <c r="E401" s="218" t="s">
        <v>161</v>
      </c>
      <c r="F401" s="218" t="s">
        <v>7</v>
      </c>
      <c r="G401" s="218" t="s">
        <v>161</v>
      </c>
      <c r="H401" s="218">
        <v>11.2</v>
      </c>
      <c r="I401" s="218"/>
      <c r="J401" s="218"/>
      <c r="K401" s="218"/>
      <c r="L401" s="218"/>
      <c r="M401" s="218"/>
      <c r="N401" s="218"/>
      <c r="O401" s="218"/>
      <c r="P401" s="218"/>
      <c r="Q401" s="240">
        <v>0</v>
      </c>
      <c r="R401" s="240">
        <v>0</v>
      </c>
      <c r="S401" s="240">
        <v>0</v>
      </c>
      <c r="T401" s="272">
        <v>0</v>
      </c>
      <c r="U401" s="263"/>
    </row>
    <row r="402" spans="2:21" s="216" customFormat="1" x14ac:dyDescent="0.25">
      <c r="B402" s="262">
        <v>397</v>
      </c>
      <c r="C402" s="346">
        <v>45398</v>
      </c>
      <c r="D402" s="217" t="s">
        <v>153</v>
      </c>
      <c r="E402" s="218" t="s">
        <v>92</v>
      </c>
      <c r="F402" s="218" t="s">
        <v>63</v>
      </c>
      <c r="G402" s="218" t="s">
        <v>213</v>
      </c>
      <c r="H402" s="218">
        <v>6.65</v>
      </c>
      <c r="I402" s="218" t="s">
        <v>220</v>
      </c>
      <c r="J402" s="218">
        <v>44</v>
      </c>
      <c r="K402" s="218"/>
      <c r="L402" s="218">
        <v>920</v>
      </c>
      <c r="M402" s="218"/>
      <c r="N402" s="218" t="s">
        <v>63</v>
      </c>
      <c r="O402" s="218"/>
      <c r="P402" s="218" t="s">
        <v>304</v>
      </c>
      <c r="Q402" s="240">
        <v>292.60000000000002</v>
      </c>
      <c r="R402" s="240">
        <v>0</v>
      </c>
      <c r="S402" s="240">
        <v>0</v>
      </c>
      <c r="T402" s="272">
        <v>0</v>
      </c>
      <c r="U402" s="263"/>
    </row>
    <row r="403" spans="2:21" s="216" customFormat="1" x14ac:dyDescent="0.25">
      <c r="B403" s="262">
        <v>398</v>
      </c>
      <c r="C403" s="346">
        <v>45398</v>
      </c>
      <c r="D403" s="217" t="s">
        <v>152</v>
      </c>
      <c r="E403" s="218" t="s">
        <v>92</v>
      </c>
      <c r="F403" s="218" t="s">
        <v>63</v>
      </c>
      <c r="G403" s="218" t="s">
        <v>214</v>
      </c>
      <c r="H403" s="218">
        <v>4.1500000000000004</v>
      </c>
      <c r="I403" s="218" t="s">
        <v>220</v>
      </c>
      <c r="J403" s="218">
        <v>38</v>
      </c>
      <c r="K403" s="218"/>
      <c r="L403" s="218">
        <v>920</v>
      </c>
      <c r="M403" s="218"/>
      <c r="N403" s="218" t="s">
        <v>63</v>
      </c>
      <c r="O403" s="218"/>
      <c r="P403" s="218" t="s">
        <v>304</v>
      </c>
      <c r="Q403" s="240">
        <v>157.70000000000002</v>
      </c>
      <c r="R403" s="240">
        <v>0</v>
      </c>
      <c r="S403" s="240">
        <v>0</v>
      </c>
      <c r="T403" s="272">
        <v>0</v>
      </c>
      <c r="U403" s="263"/>
    </row>
    <row r="404" spans="2:21" s="216" customFormat="1" x14ac:dyDescent="0.25">
      <c r="B404" s="262">
        <v>399</v>
      </c>
      <c r="C404" s="346">
        <v>45398</v>
      </c>
      <c r="D404" s="217" t="s">
        <v>150</v>
      </c>
      <c r="E404" s="218" t="s">
        <v>92</v>
      </c>
      <c r="F404" s="218" t="s">
        <v>63</v>
      </c>
      <c r="G404" s="218" t="s">
        <v>214</v>
      </c>
      <c r="H404" s="218">
        <v>4.1500000000000004</v>
      </c>
      <c r="I404" s="218" t="s">
        <v>220</v>
      </c>
      <c r="J404" s="218">
        <v>36</v>
      </c>
      <c r="K404" s="218"/>
      <c r="L404" s="218">
        <v>920</v>
      </c>
      <c r="M404" s="218"/>
      <c r="N404" s="218" t="s">
        <v>63</v>
      </c>
      <c r="O404" s="218"/>
      <c r="P404" s="218" t="s">
        <v>304</v>
      </c>
      <c r="Q404" s="240">
        <v>149.4</v>
      </c>
      <c r="R404" s="240">
        <v>0</v>
      </c>
      <c r="S404" s="240">
        <v>0</v>
      </c>
      <c r="T404" s="272">
        <v>0</v>
      </c>
      <c r="U404" s="263"/>
    </row>
    <row r="405" spans="2:21" s="216" customFormat="1" x14ac:dyDescent="0.25">
      <c r="B405" s="262">
        <v>400</v>
      </c>
      <c r="C405" s="346">
        <v>45398</v>
      </c>
      <c r="D405" s="217" t="s">
        <v>179</v>
      </c>
      <c r="E405" s="218" t="s">
        <v>161</v>
      </c>
      <c r="F405" s="218" t="s">
        <v>8</v>
      </c>
      <c r="G405" s="218" t="s">
        <v>161</v>
      </c>
      <c r="H405" s="218">
        <v>11.6</v>
      </c>
      <c r="I405" s="218"/>
      <c r="J405" s="218"/>
      <c r="K405" s="218"/>
      <c r="L405" s="218"/>
      <c r="M405" s="218"/>
      <c r="N405" s="218"/>
      <c r="O405" s="218"/>
      <c r="P405" s="218"/>
      <c r="Q405" s="240">
        <v>0</v>
      </c>
      <c r="R405" s="240">
        <v>0</v>
      </c>
      <c r="S405" s="240">
        <v>0</v>
      </c>
      <c r="T405" s="272">
        <v>0</v>
      </c>
      <c r="U405" s="263"/>
    </row>
    <row r="406" spans="2:21" s="216" customFormat="1" x14ac:dyDescent="0.25">
      <c r="B406" s="262">
        <v>401</v>
      </c>
      <c r="C406" s="346">
        <v>45398</v>
      </c>
      <c r="D406" s="217" t="s">
        <v>143</v>
      </c>
      <c r="E406" s="218" t="s">
        <v>92</v>
      </c>
      <c r="F406" s="218" t="s">
        <v>2</v>
      </c>
      <c r="G406" s="218" t="s">
        <v>213</v>
      </c>
      <c r="H406" s="218">
        <v>7</v>
      </c>
      <c r="I406" s="218"/>
      <c r="J406" s="218"/>
      <c r="K406" s="218"/>
      <c r="L406" s="218"/>
      <c r="M406" s="218"/>
      <c r="N406" s="218"/>
      <c r="O406" s="218"/>
      <c r="P406" s="218"/>
      <c r="Q406" s="240">
        <v>0</v>
      </c>
      <c r="R406" s="240">
        <v>0</v>
      </c>
      <c r="S406" s="240">
        <v>0</v>
      </c>
      <c r="T406" s="272">
        <v>0</v>
      </c>
      <c r="U406" s="263"/>
    </row>
    <row r="407" spans="2:21" s="216" customFormat="1" x14ac:dyDescent="0.25">
      <c r="B407" s="262">
        <v>402</v>
      </c>
      <c r="C407" s="346">
        <v>45398</v>
      </c>
      <c r="D407" s="217" t="s">
        <v>142</v>
      </c>
      <c r="E407" s="218" t="s">
        <v>92</v>
      </c>
      <c r="F407" s="218" t="s">
        <v>2</v>
      </c>
      <c r="G407" s="218" t="s">
        <v>213</v>
      </c>
      <c r="H407" s="218">
        <v>7</v>
      </c>
      <c r="I407" s="218"/>
      <c r="J407" s="218"/>
      <c r="K407" s="218"/>
      <c r="L407" s="218"/>
      <c r="M407" s="218"/>
      <c r="N407" s="218"/>
      <c r="O407" s="218"/>
      <c r="P407" s="218"/>
      <c r="Q407" s="240">
        <v>0</v>
      </c>
      <c r="R407" s="240">
        <v>0</v>
      </c>
      <c r="S407" s="240">
        <v>0</v>
      </c>
      <c r="T407" s="272">
        <v>0</v>
      </c>
      <c r="U407" s="263"/>
    </row>
    <row r="408" spans="2:21" s="216" customFormat="1" x14ac:dyDescent="0.25">
      <c r="B408" s="262">
        <v>403</v>
      </c>
      <c r="C408" s="346">
        <v>45398</v>
      </c>
      <c r="D408" s="217" t="s">
        <v>141</v>
      </c>
      <c r="E408" s="218" t="s">
        <v>92</v>
      </c>
      <c r="F408" s="218" t="s">
        <v>2</v>
      </c>
      <c r="G408" s="218" t="s">
        <v>213</v>
      </c>
      <c r="H408" s="218">
        <v>7</v>
      </c>
      <c r="I408" s="218"/>
      <c r="J408" s="218"/>
      <c r="K408" s="218"/>
      <c r="L408" s="218"/>
      <c r="M408" s="218"/>
      <c r="N408" s="218"/>
      <c r="O408" s="218"/>
      <c r="P408" s="218"/>
      <c r="Q408" s="240">
        <v>0</v>
      </c>
      <c r="R408" s="240">
        <v>0</v>
      </c>
      <c r="S408" s="240">
        <v>0</v>
      </c>
      <c r="T408" s="272">
        <v>0</v>
      </c>
      <c r="U408" s="263"/>
    </row>
    <row r="409" spans="2:21" s="216" customFormat="1" x14ac:dyDescent="0.25">
      <c r="B409" s="262">
        <v>404</v>
      </c>
      <c r="C409" s="346">
        <v>45398</v>
      </c>
      <c r="D409" s="217" t="s">
        <v>96</v>
      </c>
      <c r="E409" s="218" t="s">
        <v>161</v>
      </c>
      <c r="F409" s="218" t="s">
        <v>1</v>
      </c>
      <c r="G409" s="218" t="s">
        <v>161</v>
      </c>
      <c r="H409" s="218">
        <v>11.8</v>
      </c>
      <c r="I409" s="218"/>
      <c r="J409" s="218"/>
      <c r="K409" s="218"/>
      <c r="L409" s="218"/>
      <c r="M409" s="218"/>
      <c r="N409" s="218"/>
      <c r="O409" s="218"/>
      <c r="P409" s="218"/>
      <c r="Q409" s="240">
        <v>0</v>
      </c>
      <c r="R409" s="240">
        <v>0</v>
      </c>
      <c r="S409" s="240">
        <v>0</v>
      </c>
      <c r="T409" s="272">
        <v>0</v>
      </c>
      <c r="U409" s="263"/>
    </row>
    <row r="410" spans="2:21" s="216" customFormat="1" x14ac:dyDescent="0.25">
      <c r="B410" s="262">
        <v>405</v>
      </c>
      <c r="C410" s="346">
        <v>45398</v>
      </c>
      <c r="D410" s="217" t="s">
        <v>130</v>
      </c>
      <c r="E410" s="218" t="s">
        <v>161</v>
      </c>
      <c r="F410" s="218" t="s">
        <v>1</v>
      </c>
      <c r="G410" s="218" t="s">
        <v>161</v>
      </c>
      <c r="H410" s="218">
        <v>11.8</v>
      </c>
      <c r="I410" s="218"/>
      <c r="J410" s="218"/>
      <c r="K410" s="218"/>
      <c r="L410" s="218"/>
      <c r="M410" s="218"/>
      <c r="N410" s="218"/>
      <c r="O410" s="218"/>
      <c r="P410" s="218"/>
      <c r="Q410" s="240">
        <v>0</v>
      </c>
      <c r="R410" s="240">
        <v>0</v>
      </c>
      <c r="S410" s="240">
        <v>0</v>
      </c>
      <c r="T410" s="272">
        <v>0</v>
      </c>
      <c r="U410" s="263"/>
    </row>
    <row r="411" spans="2:21" s="216" customFormat="1" x14ac:dyDescent="0.25">
      <c r="B411" s="262">
        <v>406</v>
      </c>
      <c r="C411" s="346">
        <v>45399</v>
      </c>
      <c r="D411" s="217" t="s">
        <v>94</v>
      </c>
      <c r="E411" s="218" t="s">
        <v>92</v>
      </c>
      <c r="F411" s="218" t="s">
        <v>1</v>
      </c>
      <c r="G411" s="218" t="s">
        <v>213</v>
      </c>
      <c r="H411" s="218">
        <v>6.65</v>
      </c>
      <c r="I411" s="218" t="s">
        <v>220</v>
      </c>
      <c r="J411" s="218">
        <v>3</v>
      </c>
      <c r="K411" s="218"/>
      <c r="L411" s="218">
        <v>350</v>
      </c>
      <c r="M411" s="218"/>
      <c r="N411" s="218" t="s">
        <v>1</v>
      </c>
      <c r="O411" s="218"/>
      <c r="P411" s="218" t="s">
        <v>304</v>
      </c>
      <c r="Q411" s="240">
        <v>19.950000000000003</v>
      </c>
      <c r="R411" s="240">
        <v>0</v>
      </c>
      <c r="S411" s="240">
        <v>0</v>
      </c>
      <c r="T411" s="272">
        <v>0</v>
      </c>
      <c r="U411" s="263"/>
    </row>
    <row r="412" spans="2:21" s="216" customFormat="1" x14ac:dyDescent="0.25">
      <c r="B412" s="262">
        <v>407</v>
      </c>
      <c r="C412" s="346">
        <v>45399</v>
      </c>
      <c r="D412" s="217" t="s">
        <v>91</v>
      </c>
      <c r="E412" s="218" t="s">
        <v>92</v>
      </c>
      <c r="F412" s="218" t="s">
        <v>1</v>
      </c>
      <c r="G412" s="218" t="s">
        <v>213</v>
      </c>
      <c r="H412" s="218">
        <v>6.65</v>
      </c>
      <c r="I412" s="218" t="s">
        <v>220</v>
      </c>
      <c r="J412" s="218">
        <v>3</v>
      </c>
      <c r="K412" s="218"/>
      <c r="L412" s="218">
        <v>350</v>
      </c>
      <c r="M412" s="218"/>
      <c r="N412" s="218" t="s">
        <v>1</v>
      </c>
      <c r="O412" s="218"/>
      <c r="P412" s="218" t="s">
        <v>304</v>
      </c>
      <c r="Q412" s="240">
        <v>19.950000000000003</v>
      </c>
      <c r="R412" s="240">
        <v>0</v>
      </c>
      <c r="S412" s="240">
        <v>0</v>
      </c>
      <c r="T412" s="272">
        <v>0</v>
      </c>
      <c r="U412" s="263"/>
    </row>
    <row r="413" spans="2:21" s="216" customFormat="1" x14ac:dyDescent="0.25">
      <c r="B413" s="262">
        <v>408</v>
      </c>
      <c r="C413" s="346">
        <v>45399</v>
      </c>
      <c r="D413" s="217" t="s">
        <v>117</v>
      </c>
      <c r="E413" s="218" t="s">
        <v>92</v>
      </c>
      <c r="F413" s="218" t="s">
        <v>1</v>
      </c>
      <c r="G413" s="218" t="s">
        <v>213</v>
      </c>
      <c r="H413" s="218">
        <v>6.65</v>
      </c>
      <c r="I413" s="218"/>
      <c r="J413" s="218"/>
      <c r="K413" s="218"/>
      <c r="L413" s="218"/>
      <c r="M413" s="218"/>
      <c r="N413" s="218"/>
      <c r="O413" s="218"/>
      <c r="P413" s="218"/>
      <c r="Q413" s="240">
        <v>0</v>
      </c>
      <c r="R413" s="240">
        <v>0</v>
      </c>
      <c r="S413" s="240">
        <v>0</v>
      </c>
      <c r="T413" s="272">
        <v>0</v>
      </c>
      <c r="U413" s="263"/>
    </row>
    <row r="414" spans="2:21" s="216" customFormat="1" x14ac:dyDescent="0.25">
      <c r="B414" s="262">
        <v>409</v>
      </c>
      <c r="C414" s="346">
        <v>45399</v>
      </c>
      <c r="D414" s="217" t="s">
        <v>157</v>
      </c>
      <c r="E414" s="218" t="s">
        <v>92</v>
      </c>
      <c r="F414" s="218" t="s">
        <v>62</v>
      </c>
      <c r="G414" s="218" t="s">
        <v>214</v>
      </c>
      <c r="H414" s="218">
        <v>4.1500000000000004</v>
      </c>
      <c r="I414" s="218"/>
      <c r="J414" s="218"/>
      <c r="K414" s="218"/>
      <c r="L414" s="218"/>
      <c r="M414" s="218"/>
      <c r="N414" s="218"/>
      <c r="O414" s="218"/>
      <c r="P414" s="218"/>
      <c r="Q414" s="240">
        <v>0</v>
      </c>
      <c r="R414" s="240">
        <v>0</v>
      </c>
      <c r="S414" s="240">
        <v>0</v>
      </c>
      <c r="T414" s="272">
        <v>0</v>
      </c>
      <c r="U414" s="263"/>
    </row>
    <row r="415" spans="2:21" s="216" customFormat="1" x14ac:dyDescent="0.25">
      <c r="B415" s="262">
        <v>410</v>
      </c>
      <c r="C415" s="346">
        <v>45399</v>
      </c>
      <c r="D415" s="217" t="s">
        <v>156</v>
      </c>
      <c r="E415" s="218" t="s">
        <v>92</v>
      </c>
      <c r="F415" s="218" t="s">
        <v>62</v>
      </c>
      <c r="G415" s="218" t="s">
        <v>214</v>
      </c>
      <c r="H415" s="218">
        <v>4.1500000000000004</v>
      </c>
      <c r="I415" s="218"/>
      <c r="J415" s="218"/>
      <c r="K415" s="218"/>
      <c r="L415" s="218"/>
      <c r="M415" s="218"/>
      <c r="N415" s="218"/>
      <c r="O415" s="218"/>
      <c r="P415" s="218"/>
      <c r="Q415" s="240">
        <v>0</v>
      </c>
      <c r="R415" s="240">
        <v>0</v>
      </c>
      <c r="S415" s="240">
        <v>0</v>
      </c>
      <c r="T415" s="272">
        <v>0</v>
      </c>
      <c r="U415" s="263"/>
    </row>
    <row r="416" spans="2:21" s="216" customFormat="1" x14ac:dyDescent="0.25">
      <c r="B416" s="262">
        <v>411</v>
      </c>
      <c r="C416" s="346">
        <v>45399</v>
      </c>
      <c r="D416" s="217" t="s">
        <v>160</v>
      </c>
      <c r="E416" s="218" t="s">
        <v>161</v>
      </c>
      <c r="F416" s="218" t="s">
        <v>389</v>
      </c>
      <c r="G416" s="218" t="s">
        <v>161</v>
      </c>
      <c r="H416" s="218">
        <v>10</v>
      </c>
      <c r="I416" s="218"/>
      <c r="J416" s="218"/>
      <c r="K416" s="218"/>
      <c r="L416" s="218"/>
      <c r="M416" s="218"/>
      <c r="N416" s="218"/>
      <c r="O416" s="218"/>
      <c r="P416" s="218"/>
      <c r="Q416" s="240">
        <v>0</v>
      </c>
      <c r="R416" s="240">
        <v>0</v>
      </c>
      <c r="S416" s="240">
        <v>0</v>
      </c>
      <c r="T416" s="272">
        <v>0</v>
      </c>
      <c r="U416" s="263"/>
    </row>
    <row r="417" spans="2:21" s="216" customFormat="1" x14ac:dyDescent="0.25">
      <c r="B417" s="262">
        <v>412</v>
      </c>
      <c r="C417" s="346">
        <v>45399</v>
      </c>
      <c r="D417" s="217" t="s">
        <v>177</v>
      </c>
      <c r="E417" s="218" t="s">
        <v>178</v>
      </c>
      <c r="F417" s="218" t="s">
        <v>7</v>
      </c>
      <c r="G417" s="218" t="s">
        <v>213</v>
      </c>
      <c r="H417" s="218">
        <v>7</v>
      </c>
      <c r="I417" s="218"/>
      <c r="J417" s="218"/>
      <c r="K417" s="218"/>
      <c r="L417" s="218"/>
      <c r="M417" s="218"/>
      <c r="N417" s="218"/>
      <c r="O417" s="218"/>
      <c r="P417" s="218"/>
      <c r="Q417" s="240">
        <v>0</v>
      </c>
      <c r="R417" s="240">
        <v>0</v>
      </c>
      <c r="S417" s="240">
        <v>0</v>
      </c>
      <c r="T417" s="272">
        <v>0</v>
      </c>
      <c r="U417" s="263"/>
    </row>
    <row r="418" spans="2:21" s="216" customFormat="1" x14ac:dyDescent="0.25">
      <c r="B418" s="262">
        <v>413</v>
      </c>
      <c r="C418" s="346">
        <v>45399</v>
      </c>
      <c r="D418" s="217" t="s">
        <v>173</v>
      </c>
      <c r="E418" s="218" t="s">
        <v>161</v>
      </c>
      <c r="F418" s="218" t="s">
        <v>7</v>
      </c>
      <c r="G418" s="218" t="s">
        <v>161</v>
      </c>
      <c r="H418" s="218">
        <v>11.2</v>
      </c>
      <c r="I418" s="218"/>
      <c r="J418" s="218"/>
      <c r="K418" s="218"/>
      <c r="L418" s="218"/>
      <c r="M418" s="218"/>
      <c r="N418" s="218"/>
      <c r="O418" s="218"/>
      <c r="P418" s="218"/>
      <c r="Q418" s="240">
        <v>0</v>
      </c>
      <c r="R418" s="240">
        <v>0</v>
      </c>
      <c r="S418" s="240">
        <v>0</v>
      </c>
      <c r="T418" s="272">
        <v>0</v>
      </c>
      <c r="U418" s="263"/>
    </row>
    <row r="419" spans="2:21" s="216" customFormat="1" x14ac:dyDescent="0.25">
      <c r="B419" s="262">
        <v>414</v>
      </c>
      <c r="C419" s="346">
        <v>45399</v>
      </c>
      <c r="D419" s="217" t="s">
        <v>153</v>
      </c>
      <c r="E419" s="218" t="s">
        <v>92</v>
      </c>
      <c r="F419" s="218" t="s">
        <v>63</v>
      </c>
      <c r="G419" s="218" t="s">
        <v>213</v>
      </c>
      <c r="H419" s="218">
        <v>6.65</v>
      </c>
      <c r="I419" s="218" t="s">
        <v>220</v>
      </c>
      <c r="J419" s="218">
        <v>9</v>
      </c>
      <c r="K419" s="218"/>
      <c r="L419" s="218">
        <v>350</v>
      </c>
      <c r="M419" s="218"/>
      <c r="N419" s="218" t="s">
        <v>63</v>
      </c>
      <c r="O419" s="218"/>
      <c r="P419" s="218" t="s">
        <v>304</v>
      </c>
      <c r="Q419" s="240">
        <v>59.85</v>
      </c>
      <c r="R419" s="240">
        <v>0</v>
      </c>
      <c r="S419" s="240">
        <v>0</v>
      </c>
      <c r="T419" s="272">
        <v>0</v>
      </c>
      <c r="U419" s="263"/>
    </row>
    <row r="420" spans="2:21" s="216" customFormat="1" x14ac:dyDescent="0.25">
      <c r="B420" s="262">
        <v>415</v>
      </c>
      <c r="C420" s="346">
        <v>45399</v>
      </c>
      <c r="D420" s="217" t="s">
        <v>152</v>
      </c>
      <c r="E420" s="218" t="s">
        <v>92</v>
      </c>
      <c r="F420" s="218" t="s">
        <v>63</v>
      </c>
      <c r="G420" s="218" t="s">
        <v>214</v>
      </c>
      <c r="H420" s="218">
        <v>4.1500000000000004</v>
      </c>
      <c r="I420" s="218" t="s">
        <v>220</v>
      </c>
      <c r="J420" s="218">
        <v>9</v>
      </c>
      <c r="K420" s="218"/>
      <c r="L420" s="218">
        <v>350</v>
      </c>
      <c r="M420" s="218"/>
      <c r="N420" s="218" t="s">
        <v>63</v>
      </c>
      <c r="O420" s="218"/>
      <c r="P420" s="218" t="s">
        <v>304</v>
      </c>
      <c r="Q420" s="240">
        <v>37.35</v>
      </c>
      <c r="R420" s="240">
        <v>0</v>
      </c>
      <c r="S420" s="240">
        <v>0</v>
      </c>
      <c r="T420" s="272">
        <v>0</v>
      </c>
      <c r="U420" s="263"/>
    </row>
    <row r="421" spans="2:21" s="216" customFormat="1" x14ac:dyDescent="0.25">
      <c r="B421" s="262">
        <v>416</v>
      </c>
      <c r="C421" s="346">
        <v>45399</v>
      </c>
      <c r="D421" s="217" t="s">
        <v>150</v>
      </c>
      <c r="E421" s="218" t="s">
        <v>92</v>
      </c>
      <c r="F421" s="218" t="s">
        <v>63</v>
      </c>
      <c r="G421" s="218" t="s">
        <v>214</v>
      </c>
      <c r="H421" s="218">
        <v>4.1500000000000004</v>
      </c>
      <c r="I421" s="218" t="s">
        <v>220</v>
      </c>
      <c r="J421" s="218">
        <v>7</v>
      </c>
      <c r="K421" s="218"/>
      <c r="L421" s="218">
        <v>350</v>
      </c>
      <c r="M421" s="218"/>
      <c r="N421" s="218" t="s">
        <v>63</v>
      </c>
      <c r="O421" s="218"/>
      <c r="P421" s="218" t="s">
        <v>304</v>
      </c>
      <c r="Q421" s="240">
        <v>29.050000000000004</v>
      </c>
      <c r="R421" s="240">
        <v>0</v>
      </c>
      <c r="S421" s="240">
        <v>0</v>
      </c>
      <c r="T421" s="272">
        <v>0</v>
      </c>
      <c r="U421" s="263"/>
    </row>
    <row r="422" spans="2:21" s="216" customFormat="1" x14ac:dyDescent="0.25">
      <c r="B422" s="262">
        <v>417</v>
      </c>
      <c r="C422" s="346">
        <v>45399</v>
      </c>
      <c r="D422" s="217" t="s">
        <v>179</v>
      </c>
      <c r="E422" s="218" t="s">
        <v>161</v>
      </c>
      <c r="F422" s="218" t="s">
        <v>8</v>
      </c>
      <c r="G422" s="218" t="s">
        <v>161</v>
      </c>
      <c r="H422" s="218">
        <v>11.6</v>
      </c>
      <c r="I422" s="218"/>
      <c r="J422" s="218"/>
      <c r="K422" s="218"/>
      <c r="L422" s="218"/>
      <c r="M422" s="218"/>
      <c r="N422" s="218"/>
      <c r="O422" s="218"/>
      <c r="P422" s="218"/>
      <c r="Q422" s="240">
        <v>0</v>
      </c>
      <c r="R422" s="240">
        <v>0</v>
      </c>
      <c r="S422" s="240">
        <v>0</v>
      </c>
      <c r="T422" s="272">
        <v>0</v>
      </c>
      <c r="U422" s="263"/>
    </row>
    <row r="423" spans="2:21" s="216" customFormat="1" x14ac:dyDescent="0.25">
      <c r="B423" s="262">
        <v>418</v>
      </c>
      <c r="C423" s="346">
        <v>45399</v>
      </c>
      <c r="D423" s="217" t="s">
        <v>143</v>
      </c>
      <c r="E423" s="218" t="s">
        <v>92</v>
      </c>
      <c r="F423" s="218" t="s">
        <v>2</v>
      </c>
      <c r="G423" s="218" t="s">
        <v>213</v>
      </c>
      <c r="H423" s="218">
        <v>7</v>
      </c>
      <c r="I423" s="218"/>
      <c r="J423" s="218"/>
      <c r="K423" s="218"/>
      <c r="L423" s="218"/>
      <c r="M423" s="218"/>
      <c r="N423" s="218"/>
      <c r="O423" s="218"/>
      <c r="P423" s="218"/>
      <c r="Q423" s="240">
        <v>0</v>
      </c>
      <c r="R423" s="240">
        <v>0</v>
      </c>
      <c r="S423" s="240">
        <v>0</v>
      </c>
      <c r="T423" s="272">
        <v>0</v>
      </c>
      <c r="U423" s="263"/>
    </row>
    <row r="424" spans="2:21" s="216" customFormat="1" x14ac:dyDescent="0.25">
      <c r="B424" s="262">
        <v>419</v>
      </c>
      <c r="C424" s="346">
        <v>45399</v>
      </c>
      <c r="D424" s="217" t="s">
        <v>142</v>
      </c>
      <c r="E424" s="218" t="s">
        <v>92</v>
      </c>
      <c r="F424" s="218" t="s">
        <v>2</v>
      </c>
      <c r="G424" s="218" t="s">
        <v>213</v>
      </c>
      <c r="H424" s="218">
        <v>7</v>
      </c>
      <c r="I424" s="218"/>
      <c r="J424" s="218"/>
      <c r="K424" s="218"/>
      <c r="L424" s="218"/>
      <c r="M424" s="218"/>
      <c r="N424" s="218"/>
      <c r="O424" s="218"/>
      <c r="P424" s="218"/>
      <c r="Q424" s="240">
        <v>0</v>
      </c>
      <c r="R424" s="240">
        <v>0</v>
      </c>
      <c r="S424" s="240">
        <v>0</v>
      </c>
      <c r="T424" s="272">
        <v>0</v>
      </c>
      <c r="U424" s="263"/>
    </row>
    <row r="425" spans="2:21" s="216" customFormat="1" x14ac:dyDescent="0.25">
      <c r="B425" s="262">
        <v>420</v>
      </c>
      <c r="C425" s="346">
        <v>45399</v>
      </c>
      <c r="D425" s="217" t="s">
        <v>141</v>
      </c>
      <c r="E425" s="218" t="s">
        <v>92</v>
      </c>
      <c r="F425" s="218" t="s">
        <v>2</v>
      </c>
      <c r="G425" s="218" t="s">
        <v>213</v>
      </c>
      <c r="H425" s="218">
        <v>7</v>
      </c>
      <c r="I425" s="218"/>
      <c r="J425" s="218"/>
      <c r="K425" s="218"/>
      <c r="L425" s="218"/>
      <c r="M425" s="218"/>
      <c r="N425" s="218"/>
      <c r="O425" s="218"/>
      <c r="P425" s="218"/>
      <c r="Q425" s="240">
        <v>0</v>
      </c>
      <c r="R425" s="240">
        <v>0</v>
      </c>
      <c r="S425" s="240">
        <v>0</v>
      </c>
      <c r="T425" s="272">
        <v>0</v>
      </c>
      <c r="U425" s="263"/>
    </row>
    <row r="426" spans="2:21" s="216" customFormat="1" x14ac:dyDescent="0.25">
      <c r="B426" s="262">
        <v>421</v>
      </c>
      <c r="C426" s="346">
        <v>45399</v>
      </c>
      <c r="D426" s="217" t="s">
        <v>96</v>
      </c>
      <c r="E426" s="218" t="s">
        <v>161</v>
      </c>
      <c r="F426" s="218" t="s">
        <v>1</v>
      </c>
      <c r="G426" s="218" t="s">
        <v>161</v>
      </c>
      <c r="H426" s="218">
        <v>11.8</v>
      </c>
      <c r="I426" s="218"/>
      <c r="J426" s="218"/>
      <c r="K426" s="218"/>
      <c r="L426" s="218"/>
      <c r="M426" s="218"/>
      <c r="N426" s="218"/>
      <c r="O426" s="218"/>
      <c r="P426" s="218"/>
      <c r="Q426" s="240">
        <v>0</v>
      </c>
      <c r="R426" s="240">
        <v>0</v>
      </c>
      <c r="S426" s="240">
        <v>0</v>
      </c>
      <c r="T426" s="272">
        <v>0</v>
      </c>
      <c r="U426" s="263"/>
    </row>
    <row r="427" spans="2:21" s="216" customFormat="1" x14ac:dyDescent="0.25">
      <c r="B427" s="262">
        <v>422</v>
      </c>
      <c r="C427" s="346">
        <v>45399</v>
      </c>
      <c r="D427" s="217" t="s">
        <v>130</v>
      </c>
      <c r="E427" s="218" t="s">
        <v>161</v>
      </c>
      <c r="F427" s="218" t="s">
        <v>1</v>
      </c>
      <c r="G427" s="218" t="s">
        <v>161</v>
      </c>
      <c r="H427" s="218">
        <v>11.8</v>
      </c>
      <c r="I427" s="218"/>
      <c r="J427" s="218"/>
      <c r="K427" s="218"/>
      <c r="L427" s="218"/>
      <c r="M427" s="218"/>
      <c r="N427" s="218"/>
      <c r="O427" s="218"/>
      <c r="P427" s="218"/>
      <c r="Q427" s="240">
        <v>0</v>
      </c>
      <c r="R427" s="240">
        <v>0</v>
      </c>
      <c r="S427" s="240">
        <v>0</v>
      </c>
      <c r="T427" s="272">
        <v>0</v>
      </c>
      <c r="U427" s="263"/>
    </row>
    <row r="428" spans="2:21" s="216" customFormat="1" x14ac:dyDescent="0.25">
      <c r="B428" s="262">
        <v>423</v>
      </c>
      <c r="C428" s="346">
        <v>45400</v>
      </c>
      <c r="D428" s="217" t="s">
        <v>94</v>
      </c>
      <c r="E428" s="218" t="s">
        <v>92</v>
      </c>
      <c r="F428" s="218" t="s">
        <v>1</v>
      </c>
      <c r="G428" s="218" t="s">
        <v>213</v>
      </c>
      <c r="H428" s="218">
        <v>6.65</v>
      </c>
      <c r="I428" s="218" t="s">
        <v>220</v>
      </c>
      <c r="J428" s="218">
        <v>28</v>
      </c>
      <c r="K428" s="218"/>
      <c r="L428" s="218">
        <v>250</v>
      </c>
      <c r="M428" s="218"/>
      <c r="N428" s="218" t="s">
        <v>1</v>
      </c>
      <c r="O428" s="218"/>
      <c r="P428" s="218" t="s">
        <v>304</v>
      </c>
      <c r="Q428" s="240">
        <v>186.20000000000002</v>
      </c>
      <c r="R428" s="240">
        <v>0</v>
      </c>
      <c r="S428" s="240">
        <v>0</v>
      </c>
      <c r="T428" s="272">
        <v>0</v>
      </c>
      <c r="U428" s="263"/>
    </row>
    <row r="429" spans="2:21" s="216" customFormat="1" x14ac:dyDescent="0.25">
      <c r="B429" s="262">
        <v>424</v>
      </c>
      <c r="C429" s="346">
        <v>45400</v>
      </c>
      <c r="D429" s="217" t="s">
        <v>91</v>
      </c>
      <c r="E429" s="218" t="s">
        <v>92</v>
      </c>
      <c r="F429" s="218" t="s">
        <v>1</v>
      </c>
      <c r="G429" s="218" t="s">
        <v>213</v>
      </c>
      <c r="H429" s="218">
        <v>6.65</v>
      </c>
      <c r="I429" s="218" t="s">
        <v>220</v>
      </c>
      <c r="J429" s="218">
        <v>28</v>
      </c>
      <c r="K429" s="218"/>
      <c r="L429" s="218">
        <v>250</v>
      </c>
      <c r="M429" s="218"/>
      <c r="N429" s="218" t="s">
        <v>1</v>
      </c>
      <c r="O429" s="218"/>
      <c r="P429" s="218" t="s">
        <v>304</v>
      </c>
      <c r="Q429" s="240">
        <v>186.20000000000002</v>
      </c>
      <c r="R429" s="240">
        <v>0</v>
      </c>
      <c r="S429" s="240">
        <v>0</v>
      </c>
      <c r="T429" s="272">
        <v>0</v>
      </c>
      <c r="U429" s="263"/>
    </row>
    <row r="430" spans="2:21" s="216" customFormat="1" x14ac:dyDescent="0.25">
      <c r="B430" s="262">
        <v>425</v>
      </c>
      <c r="C430" s="346">
        <v>45400</v>
      </c>
      <c r="D430" s="217" t="s">
        <v>117</v>
      </c>
      <c r="E430" s="218" t="s">
        <v>92</v>
      </c>
      <c r="F430" s="218" t="s">
        <v>1</v>
      </c>
      <c r="G430" s="218" t="s">
        <v>213</v>
      </c>
      <c r="H430" s="218">
        <v>6.65</v>
      </c>
      <c r="I430" s="218" t="s">
        <v>220</v>
      </c>
      <c r="J430" s="218">
        <v>26</v>
      </c>
      <c r="K430" s="218"/>
      <c r="L430" s="218">
        <v>250</v>
      </c>
      <c r="M430" s="218"/>
      <c r="N430" s="218" t="s">
        <v>1</v>
      </c>
      <c r="O430" s="218"/>
      <c r="P430" s="218" t="s">
        <v>304</v>
      </c>
      <c r="Q430" s="240">
        <v>172.9</v>
      </c>
      <c r="R430" s="240">
        <v>0</v>
      </c>
      <c r="S430" s="240">
        <v>0</v>
      </c>
      <c r="T430" s="272">
        <v>0</v>
      </c>
      <c r="U430" s="263"/>
    </row>
    <row r="431" spans="2:21" s="216" customFormat="1" x14ac:dyDescent="0.25">
      <c r="B431" s="262">
        <v>426</v>
      </c>
      <c r="C431" s="346">
        <v>45400</v>
      </c>
      <c r="D431" s="217" t="s">
        <v>157</v>
      </c>
      <c r="E431" s="218" t="s">
        <v>92</v>
      </c>
      <c r="F431" s="218" t="s">
        <v>62</v>
      </c>
      <c r="G431" s="218" t="s">
        <v>214</v>
      </c>
      <c r="H431" s="218">
        <v>4.1500000000000004</v>
      </c>
      <c r="I431" s="218"/>
      <c r="J431" s="218"/>
      <c r="K431" s="218"/>
      <c r="L431" s="218"/>
      <c r="M431" s="218"/>
      <c r="N431" s="218"/>
      <c r="O431" s="218"/>
      <c r="P431" s="218"/>
      <c r="Q431" s="240">
        <v>0</v>
      </c>
      <c r="R431" s="240">
        <v>0</v>
      </c>
      <c r="S431" s="240">
        <v>0</v>
      </c>
      <c r="T431" s="272">
        <v>0</v>
      </c>
      <c r="U431" s="263"/>
    </row>
    <row r="432" spans="2:21" s="216" customFormat="1" x14ac:dyDescent="0.25">
      <c r="B432" s="262">
        <v>427</v>
      </c>
      <c r="C432" s="346">
        <v>45400</v>
      </c>
      <c r="D432" s="217" t="s">
        <v>156</v>
      </c>
      <c r="E432" s="218" t="s">
        <v>92</v>
      </c>
      <c r="F432" s="218" t="s">
        <v>62</v>
      </c>
      <c r="G432" s="218" t="s">
        <v>214</v>
      </c>
      <c r="H432" s="218">
        <v>4.1500000000000004</v>
      </c>
      <c r="I432" s="218"/>
      <c r="J432" s="218"/>
      <c r="K432" s="218"/>
      <c r="L432" s="218"/>
      <c r="M432" s="218"/>
      <c r="N432" s="218"/>
      <c r="O432" s="218"/>
      <c r="P432" s="218"/>
      <c r="Q432" s="240">
        <v>0</v>
      </c>
      <c r="R432" s="240">
        <v>0</v>
      </c>
      <c r="S432" s="240">
        <v>0</v>
      </c>
      <c r="T432" s="272">
        <v>0</v>
      </c>
      <c r="U432" s="263"/>
    </row>
    <row r="433" spans="2:21" s="216" customFormat="1" x14ac:dyDescent="0.25">
      <c r="B433" s="262">
        <v>428</v>
      </c>
      <c r="C433" s="346">
        <v>45400</v>
      </c>
      <c r="D433" s="217" t="s">
        <v>160</v>
      </c>
      <c r="E433" s="218" t="s">
        <v>161</v>
      </c>
      <c r="F433" s="218" t="s">
        <v>389</v>
      </c>
      <c r="G433" s="218" t="s">
        <v>161</v>
      </c>
      <c r="H433" s="218">
        <v>10</v>
      </c>
      <c r="I433" s="218"/>
      <c r="J433" s="218"/>
      <c r="K433" s="218"/>
      <c r="L433" s="218"/>
      <c r="M433" s="218"/>
      <c r="N433" s="218"/>
      <c r="O433" s="218"/>
      <c r="P433" s="218"/>
      <c r="Q433" s="240">
        <v>0</v>
      </c>
      <c r="R433" s="240">
        <v>0</v>
      </c>
      <c r="S433" s="240">
        <v>0</v>
      </c>
      <c r="T433" s="272">
        <v>0</v>
      </c>
      <c r="U433" s="263"/>
    </row>
    <row r="434" spans="2:21" s="216" customFormat="1" x14ac:dyDescent="0.25">
      <c r="B434" s="262">
        <v>429</v>
      </c>
      <c r="C434" s="346">
        <v>45400</v>
      </c>
      <c r="D434" s="217" t="s">
        <v>177</v>
      </c>
      <c r="E434" s="218" t="s">
        <v>178</v>
      </c>
      <c r="F434" s="218" t="s">
        <v>7</v>
      </c>
      <c r="G434" s="218" t="s">
        <v>213</v>
      </c>
      <c r="H434" s="218">
        <v>7</v>
      </c>
      <c r="I434" s="218"/>
      <c r="J434" s="218"/>
      <c r="K434" s="218"/>
      <c r="L434" s="218"/>
      <c r="M434" s="218"/>
      <c r="N434" s="218"/>
      <c r="O434" s="218"/>
      <c r="P434" s="218"/>
      <c r="Q434" s="240">
        <v>0</v>
      </c>
      <c r="R434" s="240">
        <v>0</v>
      </c>
      <c r="S434" s="240">
        <v>0</v>
      </c>
      <c r="T434" s="272">
        <v>0</v>
      </c>
      <c r="U434" s="263"/>
    </row>
    <row r="435" spans="2:21" s="216" customFormat="1" x14ac:dyDescent="0.25">
      <c r="B435" s="262">
        <v>430</v>
      </c>
      <c r="C435" s="346">
        <v>45400</v>
      </c>
      <c r="D435" s="217" t="s">
        <v>173</v>
      </c>
      <c r="E435" s="218" t="s">
        <v>161</v>
      </c>
      <c r="F435" s="218" t="s">
        <v>7</v>
      </c>
      <c r="G435" s="218" t="s">
        <v>161</v>
      </c>
      <c r="H435" s="218">
        <v>11.2</v>
      </c>
      <c r="I435" s="218"/>
      <c r="J435" s="218"/>
      <c r="K435" s="218"/>
      <c r="L435" s="218"/>
      <c r="M435" s="218"/>
      <c r="N435" s="218"/>
      <c r="O435" s="218"/>
      <c r="P435" s="218"/>
      <c r="Q435" s="240">
        <v>0</v>
      </c>
      <c r="R435" s="240">
        <v>0</v>
      </c>
      <c r="S435" s="240">
        <v>0</v>
      </c>
      <c r="T435" s="272">
        <v>0</v>
      </c>
      <c r="U435" s="263"/>
    </row>
    <row r="436" spans="2:21" s="216" customFormat="1" x14ac:dyDescent="0.25">
      <c r="B436" s="262">
        <v>431</v>
      </c>
      <c r="C436" s="346">
        <v>45400</v>
      </c>
      <c r="D436" s="217" t="s">
        <v>153</v>
      </c>
      <c r="E436" s="218" t="s">
        <v>92</v>
      </c>
      <c r="F436" s="218" t="s">
        <v>63</v>
      </c>
      <c r="G436" s="218" t="s">
        <v>213</v>
      </c>
      <c r="H436" s="218">
        <v>6.65</v>
      </c>
      <c r="I436" s="218" t="s">
        <v>220</v>
      </c>
      <c r="J436" s="218">
        <v>39</v>
      </c>
      <c r="K436" s="218"/>
      <c r="L436" s="218">
        <v>300</v>
      </c>
      <c r="M436" s="218"/>
      <c r="N436" s="218" t="s">
        <v>63</v>
      </c>
      <c r="O436" s="218"/>
      <c r="P436" s="218" t="s">
        <v>304</v>
      </c>
      <c r="Q436" s="240">
        <v>259.35000000000002</v>
      </c>
      <c r="R436" s="240">
        <v>0</v>
      </c>
      <c r="S436" s="240">
        <v>0</v>
      </c>
      <c r="T436" s="272">
        <v>0</v>
      </c>
      <c r="U436" s="263"/>
    </row>
    <row r="437" spans="2:21" s="216" customFormat="1" x14ac:dyDescent="0.25">
      <c r="B437" s="262">
        <v>432</v>
      </c>
      <c r="C437" s="346">
        <v>45400</v>
      </c>
      <c r="D437" s="217" t="s">
        <v>152</v>
      </c>
      <c r="E437" s="218" t="s">
        <v>92</v>
      </c>
      <c r="F437" s="218" t="s">
        <v>63</v>
      </c>
      <c r="G437" s="218" t="s">
        <v>214</v>
      </c>
      <c r="H437" s="218">
        <v>4.1500000000000004</v>
      </c>
      <c r="I437" s="218" t="s">
        <v>220</v>
      </c>
      <c r="J437" s="218">
        <v>32</v>
      </c>
      <c r="K437" s="218"/>
      <c r="L437" s="218">
        <v>300</v>
      </c>
      <c r="M437" s="218"/>
      <c r="N437" s="218" t="s">
        <v>63</v>
      </c>
      <c r="O437" s="218"/>
      <c r="P437" s="218" t="s">
        <v>304</v>
      </c>
      <c r="Q437" s="240">
        <v>132.80000000000001</v>
      </c>
      <c r="R437" s="240">
        <v>0</v>
      </c>
      <c r="S437" s="240">
        <v>0</v>
      </c>
      <c r="T437" s="272">
        <v>0</v>
      </c>
      <c r="U437" s="263"/>
    </row>
    <row r="438" spans="2:21" s="216" customFormat="1" x14ac:dyDescent="0.25">
      <c r="B438" s="262">
        <v>433</v>
      </c>
      <c r="C438" s="346">
        <v>45400</v>
      </c>
      <c r="D438" s="217" t="s">
        <v>150</v>
      </c>
      <c r="E438" s="218" t="s">
        <v>92</v>
      </c>
      <c r="F438" s="218" t="s">
        <v>63</v>
      </c>
      <c r="G438" s="218" t="s">
        <v>214</v>
      </c>
      <c r="H438" s="218">
        <v>4.1500000000000004</v>
      </c>
      <c r="I438" s="218" t="s">
        <v>220</v>
      </c>
      <c r="J438" s="218">
        <v>32</v>
      </c>
      <c r="K438" s="218"/>
      <c r="L438" s="218">
        <v>300</v>
      </c>
      <c r="M438" s="218"/>
      <c r="N438" s="218" t="s">
        <v>63</v>
      </c>
      <c r="O438" s="218"/>
      <c r="P438" s="218" t="s">
        <v>304</v>
      </c>
      <c r="Q438" s="240">
        <v>132.80000000000001</v>
      </c>
      <c r="R438" s="240">
        <v>0</v>
      </c>
      <c r="S438" s="240">
        <v>0</v>
      </c>
      <c r="T438" s="272">
        <v>0</v>
      </c>
      <c r="U438" s="263"/>
    </row>
    <row r="439" spans="2:21" s="216" customFormat="1" x14ac:dyDescent="0.25">
      <c r="B439" s="262">
        <v>434</v>
      </c>
      <c r="C439" s="346">
        <v>45400</v>
      </c>
      <c r="D439" s="217" t="s">
        <v>179</v>
      </c>
      <c r="E439" s="218" t="s">
        <v>161</v>
      </c>
      <c r="F439" s="218" t="s">
        <v>8</v>
      </c>
      <c r="G439" s="218" t="s">
        <v>161</v>
      </c>
      <c r="H439" s="218">
        <v>11.6</v>
      </c>
      <c r="I439" s="218"/>
      <c r="J439" s="218"/>
      <c r="K439" s="218"/>
      <c r="L439" s="218"/>
      <c r="M439" s="218"/>
      <c r="N439" s="218"/>
      <c r="O439" s="218"/>
      <c r="P439" s="218"/>
      <c r="Q439" s="240">
        <v>0</v>
      </c>
      <c r="R439" s="240">
        <v>0</v>
      </c>
      <c r="S439" s="240">
        <v>0</v>
      </c>
      <c r="T439" s="272">
        <v>0</v>
      </c>
      <c r="U439" s="263"/>
    </row>
    <row r="440" spans="2:21" s="216" customFormat="1" x14ac:dyDescent="0.25">
      <c r="B440" s="262">
        <v>435</v>
      </c>
      <c r="C440" s="346">
        <v>45400</v>
      </c>
      <c r="D440" s="217" t="s">
        <v>143</v>
      </c>
      <c r="E440" s="218" t="s">
        <v>92</v>
      </c>
      <c r="F440" s="218" t="s">
        <v>2</v>
      </c>
      <c r="G440" s="218" t="s">
        <v>213</v>
      </c>
      <c r="H440" s="218">
        <v>7</v>
      </c>
      <c r="I440" s="218"/>
      <c r="J440" s="218"/>
      <c r="K440" s="218"/>
      <c r="L440" s="218"/>
      <c r="M440" s="218"/>
      <c r="N440" s="218"/>
      <c r="O440" s="218"/>
      <c r="P440" s="218"/>
      <c r="Q440" s="240">
        <v>0</v>
      </c>
      <c r="R440" s="240">
        <v>0</v>
      </c>
      <c r="S440" s="240">
        <v>0</v>
      </c>
      <c r="T440" s="272">
        <v>0</v>
      </c>
      <c r="U440" s="263"/>
    </row>
    <row r="441" spans="2:21" s="216" customFormat="1" x14ac:dyDescent="0.25">
      <c r="B441" s="262">
        <v>436</v>
      </c>
      <c r="C441" s="346">
        <v>45400</v>
      </c>
      <c r="D441" s="217" t="s">
        <v>142</v>
      </c>
      <c r="E441" s="218" t="s">
        <v>92</v>
      </c>
      <c r="F441" s="218" t="s">
        <v>2</v>
      </c>
      <c r="G441" s="218" t="s">
        <v>213</v>
      </c>
      <c r="H441" s="218">
        <v>7</v>
      </c>
      <c r="I441" s="218"/>
      <c r="J441" s="218"/>
      <c r="K441" s="218"/>
      <c r="L441" s="218"/>
      <c r="M441" s="218"/>
      <c r="N441" s="218"/>
      <c r="O441" s="218"/>
      <c r="P441" s="218"/>
      <c r="Q441" s="240">
        <v>0</v>
      </c>
      <c r="R441" s="240">
        <v>0</v>
      </c>
      <c r="S441" s="240">
        <v>0</v>
      </c>
      <c r="T441" s="272">
        <v>0</v>
      </c>
      <c r="U441" s="263"/>
    </row>
    <row r="442" spans="2:21" s="216" customFormat="1" x14ac:dyDescent="0.25">
      <c r="B442" s="262">
        <v>437</v>
      </c>
      <c r="C442" s="346">
        <v>45400</v>
      </c>
      <c r="D442" s="217" t="s">
        <v>141</v>
      </c>
      <c r="E442" s="218" t="s">
        <v>92</v>
      </c>
      <c r="F442" s="218" t="s">
        <v>2</v>
      </c>
      <c r="G442" s="218" t="s">
        <v>213</v>
      </c>
      <c r="H442" s="218">
        <v>7</v>
      </c>
      <c r="I442" s="218"/>
      <c r="J442" s="218"/>
      <c r="K442" s="218"/>
      <c r="L442" s="218"/>
      <c r="M442" s="218"/>
      <c r="N442" s="218"/>
      <c r="O442" s="218"/>
      <c r="P442" s="218"/>
      <c r="Q442" s="240">
        <v>0</v>
      </c>
      <c r="R442" s="240">
        <v>0</v>
      </c>
      <c r="S442" s="240">
        <v>0</v>
      </c>
      <c r="T442" s="272">
        <v>0</v>
      </c>
      <c r="U442" s="263"/>
    </row>
    <row r="443" spans="2:21" s="216" customFormat="1" x14ac:dyDescent="0.25">
      <c r="B443" s="262">
        <v>438</v>
      </c>
      <c r="C443" s="346">
        <v>45400</v>
      </c>
      <c r="D443" s="217" t="s">
        <v>96</v>
      </c>
      <c r="E443" s="218" t="s">
        <v>161</v>
      </c>
      <c r="F443" s="218" t="s">
        <v>1</v>
      </c>
      <c r="G443" s="218" t="s">
        <v>161</v>
      </c>
      <c r="H443" s="218">
        <v>11.8</v>
      </c>
      <c r="I443" s="218"/>
      <c r="J443" s="218"/>
      <c r="K443" s="218"/>
      <c r="L443" s="218"/>
      <c r="M443" s="218"/>
      <c r="N443" s="218"/>
      <c r="O443" s="218"/>
      <c r="P443" s="218"/>
      <c r="Q443" s="240">
        <v>0</v>
      </c>
      <c r="R443" s="240">
        <v>0</v>
      </c>
      <c r="S443" s="240">
        <v>0</v>
      </c>
      <c r="T443" s="272">
        <v>0</v>
      </c>
      <c r="U443" s="263"/>
    </row>
    <row r="444" spans="2:21" s="216" customFormat="1" x14ac:dyDescent="0.25">
      <c r="B444" s="262">
        <v>439</v>
      </c>
      <c r="C444" s="346">
        <v>45400</v>
      </c>
      <c r="D444" s="217" t="s">
        <v>130</v>
      </c>
      <c r="E444" s="218" t="s">
        <v>161</v>
      </c>
      <c r="F444" s="218" t="s">
        <v>1</v>
      </c>
      <c r="G444" s="218" t="s">
        <v>161</v>
      </c>
      <c r="H444" s="218">
        <v>11.8</v>
      </c>
      <c r="I444" s="218"/>
      <c r="J444" s="218"/>
      <c r="K444" s="218"/>
      <c r="L444" s="218"/>
      <c r="M444" s="218"/>
      <c r="N444" s="218"/>
      <c r="O444" s="218"/>
      <c r="P444" s="218"/>
      <c r="Q444" s="240">
        <v>0</v>
      </c>
      <c r="R444" s="240">
        <v>0</v>
      </c>
      <c r="S444" s="240">
        <v>0</v>
      </c>
      <c r="T444" s="272">
        <v>0</v>
      </c>
      <c r="U444" s="263"/>
    </row>
    <row r="445" spans="2:21" s="216" customFormat="1" x14ac:dyDescent="0.25">
      <c r="B445" s="262">
        <v>440</v>
      </c>
      <c r="C445" s="346">
        <v>45401</v>
      </c>
      <c r="D445" s="217" t="s">
        <v>94</v>
      </c>
      <c r="E445" s="218" t="s">
        <v>92</v>
      </c>
      <c r="F445" s="218" t="s">
        <v>1</v>
      </c>
      <c r="G445" s="218" t="s">
        <v>213</v>
      </c>
      <c r="H445" s="218">
        <v>6.65</v>
      </c>
      <c r="I445" s="218"/>
      <c r="J445" s="218"/>
      <c r="K445" s="218"/>
      <c r="L445" s="218"/>
      <c r="M445" s="218"/>
      <c r="N445" s="218"/>
      <c r="O445" s="218"/>
      <c r="P445" s="218"/>
      <c r="Q445" s="240">
        <v>0</v>
      </c>
      <c r="R445" s="240">
        <v>0</v>
      </c>
      <c r="S445" s="240">
        <v>0</v>
      </c>
      <c r="T445" s="272">
        <v>0</v>
      </c>
      <c r="U445" s="263"/>
    </row>
    <row r="446" spans="2:21" s="216" customFormat="1" x14ac:dyDescent="0.25">
      <c r="B446" s="262">
        <v>441</v>
      </c>
      <c r="C446" s="346">
        <v>45401</v>
      </c>
      <c r="D446" s="217" t="s">
        <v>91</v>
      </c>
      <c r="E446" s="218" t="s">
        <v>92</v>
      </c>
      <c r="F446" s="218" t="s">
        <v>1</v>
      </c>
      <c r="G446" s="218" t="s">
        <v>213</v>
      </c>
      <c r="H446" s="218">
        <v>6.65</v>
      </c>
      <c r="I446" s="218"/>
      <c r="J446" s="218"/>
      <c r="K446" s="218"/>
      <c r="L446" s="218"/>
      <c r="M446" s="218"/>
      <c r="N446" s="218"/>
      <c r="O446" s="218"/>
      <c r="P446" s="218"/>
      <c r="Q446" s="240">
        <v>0</v>
      </c>
      <c r="R446" s="240">
        <v>0</v>
      </c>
      <c r="S446" s="240">
        <v>0</v>
      </c>
      <c r="T446" s="272">
        <v>0</v>
      </c>
      <c r="U446" s="263"/>
    </row>
    <row r="447" spans="2:21" s="216" customFormat="1" x14ac:dyDescent="0.25">
      <c r="B447" s="262">
        <v>442</v>
      </c>
      <c r="C447" s="346">
        <v>45401</v>
      </c>
      <c r="D447" s="217" t="s">
        <v>117</v>
      </c>
      <c r="E447" s="218" t="s">
        <v>92</v>
      </c>
      <c r="F447" s="218" t="s">
        <v>1</v>
      </c>
      <c r="G447" s="218" t="s">
        <v>213</v>
      </c>
      <c r="H447" s="218">
        <v>6.65</v>
      </c>
      <c r="I447" s="218"/>
      <c r="J447" s="218"/>
      <c r="K447" s="218"/>
      <c r="L447" s="218"/>
      <c r="M447" s="218"/>
      <c r="N447" s="218"/>
      <c r="O447" s="218"/>
      <c r="P447" s="218"/>
      <c r="Q447" s="240">
        <v>0</v>
      </c>
      <c r="R447" s="240">
        <v>0</v>
      </c>
      <c r="S447" s="240">
        <v>0</v>
      </c>
      <c r="T447" s="272">
        <v>0</v>
      </c>
      <c r="U447" s="263"/>
    </row>
    <row r="448" spans="2:21" s="216" customFormat="1" x14ac:dyDescent="0.25">
      <c r="B448" s="262">
        <v>443</v>
      </c>
      <c r="C448" s="346">
        <v>45401</v>
      </c>
      <c r="D448" s="217" t="s">
        <v>157</v>
      </c>
      <c r="E448" s="218" t="s">
        <v>92</v>
      </c>
      <c r="F448" s="218" t="s">
        <v>62</v>
      </c>
      <c r="G448" s="218" t="s">
        <v>214</v>
      </c>
      <c r="H448" s="218">
        <v>4.1500000000000004</v>
      </c>
      <c r="I448" s="218"/>
      <c r="J448" s="218"/>
      <c r="K448" s="218"/>
      <c r="L448" s="218"/>
      <c r="M448" s="218"/>
      <c r="N448" s="218"/>
      <c r="O448" s="218"/>
      <c r="P448" s="218"/>
      <c r="Q448" s="240">
        <v>0</v>
      </c>
      <c r="R448" s="240">
        <v>0</v>
      </c>
      <c r="S448" s="240">
        <v>0</v>
      </c>
      <c r="T448" s="272">
        <v>0</v>
      </c>
      <c r="U448" s="263"/>
    </row>
    <row r="449" spans="2:21" s="216" customFormat="1" x14ac:dyDescent="0.25">
      <c r="B449" s="262">
        <v>444</v>
      </c>
      <c r="C449" s="346">
        <v>45401</v>
      </c>
      <c r="D449" s="217" t="s">
        <v>156</v>
      </c>
      <c r="E449" s="218" t="s">
        <v>92</v>
      </c>
      <c r="F449" s="218" t="s">
        <v>62</v>
      </c>
      <c r="G449" s="218" t="s">
        <v>214</v>
      </c>
      <c r="H449" s="218">
        <v>4.1500000000000004</v>
      </c>
      <c r="I449" s="218"/>
      <c r="J449" s="218"/>
      <c r="K449" s="218"/>
      <c r="L449" s="218"/>
      <c r="M449" s="218"/>
      <c r="N449" s="218"/>
      <c r="O449" s="218"/>
      <c r="P449" s="218"/>
      <c r="Q449" s="240">
        <v>0</v>
      </c>
      <c r="R449" s="240">
        <v>0</v>
      </c>
      <c r="S449" s="240">
        <v>0</v>
      </c>
      <c r="T449" s="272">
        <v>0</v>
      </c>
      <c r="U449" s="263"/>
    </row>
    <row r="450" spans="2:21" s="216" customFormat="1" x14ac:dyDescent="0.25">
      <c r="B450" s="262">
        <v>445</v>
      </c>
      <c r="C450" s="346">
        <v>45401</v>
      </c>
      <c r="D450" s="217" t="s">
        <v>160</v>
      </c>
      <c r="E450" s="218" t="s">
        <v>161</v>
      </c>
      <c r="F450" s="218" t="s">
        <v>389</v>
      </c>
      <c r="G450" s="218" t="s">
        <v>161</v>
      </c>
      <c r="H450" s="218">
        <v>10</v>
      </c>
      <c r="I450" s="218"/>
      <c r="J450" s="218"/>
      <c r="K450" s="218"/>
      <c r="L450" s="218"/>
      <c r="M450" s="218"/>
      <c r="N450" s="218"/>
      <c r="O450" s="218"/>
      <c r="P450" s="218"/>
      <c r="Q450" s="240">
        <v>0</v>
      </c>
      <c r="R450" s="240">
        <v>0</v>
      </c>
      <c r="S450" s="240">
        <v>0</v>
      </c>
      <c r="T450" s="272">
        <v>0</v>
      </c>
      <c r="U450" s="263"/>
    </row>
    <row r="451" spans="2:21" s="216" customFormat="1" x14ac:dyDescent="0.25">
      <c r="B451" s="262">
        <v>446</v>
      </c>
      <c r="C451" s="346">
        <v>45401</v>
      </c>
      <c r="D451" s="217" t="s">
        <v>177</v>
      </c>
      <c r="E451" s="218" t="s">
        <v>178</v>
      </c>
      <c r="F451" s="218" t="s">
        <v>7</v>
      </c>
      <c r="G451" s="218" t="s">
        <v>213</v>
      </c>
      <c r="H451" s="218">
        <v>7</v>
      </c>
      <c r="I451" s="218"/>
      <c r="J451" s="218"/>
      <c r="K451" s="218"/>
      <c r="L451" s="218"/>
      <c r="M451" s="218"/>
      <c r="N451" s="218"/>
      <c r="O451" s="218"/>
      <c r="P451" s="218"/>
      <c r="Q451" s="240">
        <v>0</v>
      </c>
      <c r="R451" s="240">
        <v>0</v>
      </c>
      <c r="S451" s="240">
        <v>0</v>
      </c>
      <c r="T451" s="272">
        <v>0</v>
      </c>
      <c r="U451" s="263"/>
    </row>
    <row r="452" spans="2:21" s="216" customFormat="1" x14ac:dyDescent="0.25">
      <c r="B452" s="262">
        <v>447</v>
      </c>
      <c r="C452" s="346">
        <v>45401</v>
      </c>
      <c r="D452" s="217" t="s">
        <v>173</v>
      </c>
      <c r="E452" s="218" t="s">
        <v>161</v>
      </c>
      <c r="F452" s="218" t="s">
        <v>7</v>
      </c>
      <c r="G452" s="218" t="s">
        <v>161</v>
      </c>
      <c r="H452" s="218">
        <v>11.2</v>
      </c>
      <c r="I452" s="218"/>
      <c r="J452" s="218"/>
      <c r="K452" s="218"/>
      <c r="L452" s="218"/>
      <c r="M452" s="218"/>
      <c r="N452" s="218"/>
      <c r="O452" s="218"/>
      <c r="P452" s="218"/>
      <c r="Q452" s="240">
        <v>0</v>
      </c>
      <c r="R452" s="240">
        <v>0</v>
      </c>
      <c r="S452" s="240">
        <v>0</v>
      </c>
      <c r="T452" s="272">
        <v>0</v>
      </c>
      <c r="U452" s="263"/>
    </row>
    <row r="453" spans="2:21" s="216" customFormat="1" x14ac:dyDescent="0.25">
      <c r="B453" s="262">
        <v>448</v>
      </c>
      <c r="C453" s="346">
        <v>45401</v>
      </c>
      <c r="D453" s="217" t="s">
        <v>153</v>
      </c>
      <c r="E453" s="218" t="s">
        <v>92</v>
      </c>
      <c r="F453" s="218" t="s">
        <v>63</v>
      </c>
      <c r="G453" s="218" t="s">
        <v>213</v>
      </c>
      <c r="H453" s="218">
        <v>6.65</v>
      </c>
      <c r="I453" s="218"/>
      <c r="J453" s="218"/>
      <c r="K453" s="218"/>
      <c r="L453" s="218"/>
      <c r="M453" s="218"/>
      <c r="N453" s="218"/>
      <c r="O453" s="218"/>
      <c r="P453" s="218"/>
      <c r="Q453" s="240">
        <v>0</v>
      </c>
      <c r="R453" s="240">
        <v>0</v>
      </c>
      <c r="S453" s="240">
        <v>0</v>
      </c>
      <c r="T453" s="272">
        <v>0</v>
      </c>
      <c r="U453" s="263"/>
    </row>
    <row r="454" spans="2:21" s="216" customFormat="1" x14ac:dyDescent="0.25">
      <c r="B454" s="262">
        <v>449</v>
      </c>
      <c r="C454" s="346">
        <v>45401</v>
      </c>
      <c r="D454" s="217" t="s">
        <v>152</v>
      </c>
      <c r="E454" s="218" t="s">
        <v>92</v>
      </c>
      <c r="F454" s="218" t="s">
        <v>63</v>
      </c>
      <c r="G454" s="218" t="s">
        <v>214</v>
      </c>
      <c r="H454" s="218">
        <v>4.1500000000000004</v>
      </c>
      <c r="I454" s="218"/>
      <c r="J454" s="218"/>
      <c r="K454" s="218"/>
      <c r="L454" s="218"/>
      <c r="M454" s="218"/>
      <c r="N454" s="218"/>
      <c r="O454" s="218"/>
      <c r="P454" s="218"/>
      <c r="Q454" s="240">
        <v>0</v>
      </c>
      <c r="R454" s="240">
        <v>0</v>
      </c>
      <c r="S454" s="240">
        <v>0</v>
      </c>
      <c r="T454" s="272">
        <v>0</v>
      </c>
      <c r="U454" s="263"/>
    </row>
    <row r="455" spans="2:21" s="216" customFormat="1" x14ac:dyDescent="0.25">
      <c r="B455" s="262">
        <v>450</v>
      </c>
      <c r="C455" s="346">
        <v>45401</v>
      </c>
      <c r="D455" s="217" t="s">
        <v>150</v>
      </c>
      <c r="E455" s="218" t="s">
        <v>92</v>
      </c>
      <c r="F455" s="218" t="s">
        <v>63</v>
      </c>
      <c r="G455" s="218" t="s">
        <v>214</v>
      </c>
      <c r="H455" s="218">
        <v>4.1500000000000004</v>
      </c>
      <c r="I455" s="218"/>
      <c r="J455" s="218"/>
      <c r="K455" s="218"/>
      <c r="L455" s="218"/>
      <c r="M455" s="218"/>
      <c r="N455" s="218"/>
      <c r="O455" s="218"/>
      <c r="P455" s="218"/>
      <c r="Q455" s="240">
        <v>0</v>
      </c>
      <c r="R455" s="240">
        <v>0</v>
      </c>
      <c r="S455" s="240">
        <v>0</v>
      </c>
      <c r="T455" s="272">
        <v>0</v>
      </c>
      <c r="U455" s="263"/>
    </row>
    <row r="456" spans="2:21" s="216" customFormat="1" x14ac:dyDescent="0.25">
      <c r="B456" s="262">
        <v>451</v>
      </c>
      <c r="C456" s="346">
        <v>45401</v>
      </c>
      <c r="D456" s="217" t="s">
        <v>179</v>
      </c>
      <c r="E456" s="218" t="s">
        <v>161</v>
      </c>
      <c r="F456" s="218" t="s">
        <v>8</v>
      </c>
      <c r="G456" s="218" t="s">
        <v>161</v>
      </c>
      <c r="H456" s="218">
        <v>11.6</v>
      </c>
      <c r="I456" s="218"/>
      <c r="J456" s="218"/>
      <c r="K456" s="218"/>
      <c r="L456" s="218"/>
      <c r="M456" s="218"/>
      <c r="N456" s="218"/>
      <c r="O456" s="218"/>
      <c r="P456" s="218"/>
      <c r="Q456" s="240">
        <v>0</v>
      </c>
      <c r="R456" s="240">
        <v>0</v>
      </c>
      <c r="S456" s="240">
        <v>0</v>
      </c>
      <c r="T456" s="272">
        <v>0</v>
      </c>
      <c r="U456" s="263"/>
    </row>
    <row r="457" spans="2:21" s="216" customFormat="1" x14ac:dyDescent="0.25">
      <c r="B457" s="262">
        <v>452</v>
      </c>
      <c r="C457" s="346">
        <v>45401</v>
      </c>
      <c r="D457" s="217" t="s">
        <v>143</v>
      </c>
      <c r="E457" s="218" t="s">
        <v>92</v>
      </c>
      <c r="F457" s="218" t="s">
        <v>2</v>
      </c>
      <c r="G457" s="218" t="s">
        <v>213</v>
      </c>
      <c r="H457" s="218">
        <v>7</v>
      </c>
      <c r="I457" s="218"/>
      <c r="J457" s="218"/>
      <c r="K457" s="218"/>
      <c r="L457" s="218"/>
      <c r="M457" s="218"/>
      <c r="N457" s="218"/>
      <c r="O457" s="218"/>
      <c r="P457" s="218"/>
      <c r="Q457" s="240">
        <v>0</v>
      </c>
      <c r="R457" s="240">
        <v>0</v>
      </c>
      <c r="S457" s="240">
        <v>0</v>
      </c>
      <c r="T457" s="272">
        <v>0</v>
      </c>
      <c r="U457" s="263"/>
    </row>
    <row r="458" spans="2:21" s="216" customFormat="1" x14ac:dyDescent="0.25">
      <c r="B458" s="262">
        <v>453</v>
      </c>
      <c r="C458" s="346">
        <v>45401</v>
      </c>
      <c r="D458" s="217" t="s">
        <v>142</v>
      </c>
      <c r="E458" s="218" t="s">
        <v>92</v>
      </c>
      <c r="F458" s="218" t="s">
        <v>2</v>
      </c>
      <c r="G458" s="218" t="s">
        <v>213</v>
      </c>
      <c r="H458" s="218">
        <v>7</v>
      </c>
      <c r="I458" s="218"/>
      <c r="J458" s="218"/>
      <c r="K458" s="218"/>
      <c r="L458" s="218"/>
      <c r="M458" s="218"/>
      <c r="N458" s="218"/>
      <c r="O458" s="218"/>
      <c r="P458" s="218"/>
      <c r="Q458" s="240">
        <v>0</v>
      </c>
      <c r="R458" s="240">
        <v>0</v>
      </c>
      <c r="S458" s="240">
        <v>0</v>
      </c>
      <c r="T458" s="272">
        <v>0</v>
      </c>
      <c r="U458" s="263"/>
    </row>
    <row r="459" spans="2:21" s="216" customFormat="1" x14ac:dyDescent="0.25">
      <c r="B459" s="262">
        <v>454</v>
      </c>
      <c r="C459" s="346">
        <v>45401</v>
      </c>
      <c r="D459" s="217" t="s">
        <v>141</v>
      </c>
      <c r="E459" s="218" t="s">
        <v>92</v>
      </c>
      <c r="F459" s="218" t="s">
        <v>2</v>
      </c>
      <c r="G459" s="218" t="s">
        <v>213</v>
      </c>
      <c r="H459" s="218">
        <v>7</v>
      </c>
      <c r="I459" s="218"/>
      <c r="J459" s="218"/>
      <c r="K459" s="218"/>
      <c r="L459" s="218"/>
      <c r="M459" s="218"/>
      <c r="N459" s="218"/>
      <c r="O459" s="218"/>
      <c r="P459" s="218"/>
      <c r="Q459" s="240">
        <v>0</v>
      </c>
      <c r="R459" s="240">
        <v>0</v>
      </c>
      <c r="S459" s="240">
        <v>0</v>
      </c>
      <c r="T459" s="272">
        <v>0</v>
      </c>
      <c r="U459" s="263"/>
    </row>
    <row r="460" spans="2:21" s="216" customFormat="1" x14ac:dyDescent="0.25">
      <c r="B460" s="262">
        <v>455</v>
      </c>
      <c r="C460" s="346">
        <v>45401</v>
      </c>
      <c r="D460" s="217" t="s">
        <v>96</v>
      </c>
      <c r="E460" s="218" t="s">
        <v>161</v>
      </c>
      <c r="F460" s="218" t="s">
        <v>1</v>
      </c>
      <c r="G460" s="218" t="s">
        <v>161</v>
      </c>
      <c r="H460" s="218">
        <v>11.8</v>
      </c>
      <c r="I460" s="218"/>
      <c r="J460" s="218"/>
      <c r="K460" s="218"/>
      <c r="L460" s="218"/>
      <c r="M460" s="218"/>
      <c r="N460" s="218"/>
      <c r="O460" s="218"/>
      <c r="P460" s="218"/>
      <c r="Q460" s="240">
        <v>0</v>
      </c>
      <c r="R460" s="240">
        <v>0</v>
      </c>
      <c r="S460" s="240">
        <v>0</v>
      </c>
      <c r="T460" s="272">
        <v>0</v>
      </c>
      <c r="U460" s="263"/>
    </row>
    <row r="461" spans="2:21" s="216" customFormat="1" x14ac:dyDescent="0.25">
      <c r="B461" s="262">
        <v>456</v>
      </c>
      <c r="C461" s="346">
        <v>45401</v>
      </c>
      <c r="D461" s="217" t="s">
        <v>130</v>
      </c>
      <c r="E461" s="218" t="s">
        <v>161</v>
      </c>
      <c r="F461" s="218" t="s">
        <v>1</v>
      </c>
      <c r="G461" s="218" t="s">
        <v>161</v>
      </c>
      <c r="H461" s="218">
        <v>11.8</v>
      </c>
      <c r="I461" s="218"/>
      <c r="J461" s="218"/>
      <c r="K461" s="218"/>
      <c r="L461" s="218"/>
      <c r="M461" s="218"/>
      <c r="N461" s="218"/>
      <c r="O461" s="218"/>
      <c r="P461" s="218"/>
      <c r="Q461" s="240">
        <v>0</v>
      </c>
      <c r="R461" s="240">
        <v>0</v>
      </c>
      <c r="S461" s="240">
        <v>0</v>
      </c>
      <c r="T461" s="272">
        <v>0</v>
      </c>
      <c r="U461" s="263"/>
    </row>
    <row r="462" spans="2:21" s="216" customFormat="1" x14ac:dyDescent="0.25">
      <c r="B462" s="262">
        <v>457</v>
      </c>
      <c r="C462" s="346">
        <v>45402</v>
      </c>
      <c r="D462" s="217" t="s">
        <v>94</v>
      </c>
      <c r="E462" s="218" t="s">
        <v>92</v>
      </c>
      <c r="F462" s="218" t="s">
        <v>1</v>
      </c>
      <c r="G462" s="218" t="s">
        <v>213</v>
      </c>
      <c r="H462" s="218">
        <v>6.65</v>
      </c>
      <c r="I462" s="218" t="s">
        <v>220</v>
      </c>
      <c r="J462" s="218">
        <v>20</v>
      </c>
      <c r="K462" s="218"/>
      <c r="L462" s="218">
        <v>150</v>
      </c>
      <c r="M462" s="218"/>
      <c r="N462" s="218" t="s">
        <v>1</v>
      </c>
      <c r="O462" s="218"/>
      <c r="P462" s="218" t="s">
        <v>304</v>
      </c>
      <c r="Q462" s="240">
        <v>133</v>
      </c>
      <c r="R462" s="240">
        <v>0</v>
      </c>
      <c r="S462" s="240">
        <v>0</v>
      </c>
      <c r="T462" s="272">
        <v>0</v>
      </c>
      <c r="U462" s="263"/>
    </row>
    <row r="463" spans="2:21" s="216" customFormat="1" x14ac:dyDescent="0.25">
      <c r="B463" s="262">
        <v>458</v>
      </c>
      <c r="C463" s="346">
        <v>45402</v>
      </c>
      <c r="D463" s="217" t="s">
        <v>91</v>
      </c>
      <c r="E463" s="218" t="s">
        <v>92</v>
      </c>
      <c r="F463" s="218" t="s">
        <v>1</v>
      </c>
      <c r="G463" s="218" t="s">
        <v>213</v>
      </c>
      <c r="H463" s="218">
        <v>6.65</v>
      </c>
      <c r="I463" s="218" t="s">
        <v>220</v>
      </c>
      <c r="J463" s="218">
        <v>132</v>
      </c>
      <c r="K463" s="218"/>
      <c r="L463" s="218">
        <v>150</v>
      </c>
      <c r="M463" s="218"/>
      <c r="N463" s="218" t="s">
        <v>1</v>
      </c>
      <c r="O463" s="218"/>
      <c r="P463" s="218" t="s">
        <v>304</v>
      </c>
      <c r="Q463" s="240">
        <v>877.80000000000007</v>
      </c>
      <c r="R463" s="240">
        <v>0</v>
      </c>
      <c r="S463" s="240">
        <v>0</v>
      </c>
      <c r="T463" s="272">
        <v>0</v>
      </c>
      <c r="U463" s="263"/>
    </row>
    <row r="464" spans="2:21" s="216" customFormat="1" x14ac:dyDescent="0.25">
      <c r="B464" s="262">
        <v>459</v>
      </c>
      <c r="C464" s="346">
        <v>45402</v>
      </c>
      <c r="D464" s="217" t="s">
        <v>117</v>
      </c>
      <c r="E464" s="218" t="s">
        <v>92</v>
      </c>
      <c r="F464" s="218" t="s">
        <v>1</v>
      </c>
      <c r="G464" s="218" t="s">
        <v>213</v>
      </c>
      <c r="H464" s="218">
        <v>6.65</v>
      </c>
      <c r="I464" s="218" t="s">
        <v>220</v>
      </c>
      <c r="J464" s="218">
        <v>34</v>
      </c>
      <c r="K464" s="218"/>
      <c r="L464" s="218">
        <v>150</v>
      </c>
      <c r="M464" s="218"/>
      <c r="N464" s="218" t="s">
        <v>1</v>
      </c>
      <c r="O464" s="218"/>
      <c r="P464" s="218" t="s">
        <v>304</v>
      </c>
      <c r="Q464" s="240">
        <v>226.10000000000002</v>
      </c>
      <c r="R464" s="240">
        <v>0</v>
      </c>
      <c r="S464" s="240">
        <v>0</v>
      </c>
      <c r="T464" s="272">
        <v>0</v>
      </c>
      <c r="U464" s="263"/>
    </row>
    <row r="465" spans="2:21" s="216" customFormat="1" x14ac:dyDescent="0.25">
      <c r="B465" s="262">
        <v>460</v>
      </c>
      <c r="C465" s="346">
        <v>45402</v>
      </c>
      <c r="D465" s="217" t="s">
        <v>157</v>
      </c>
      <c r="E465" s="218" t="s">
        <v>92</v>
      </c>
      <c r="F465" s="218" t="s">
        <v>62</v>
      </c>
      <c r="G465" s="218" t="s">
        <v>214</v>
      </c>
      <c r="H465" s="218">
        <v>4.1500000000000004</v>
      </c>
      <c r="I465" s="218"/>
      <c r="J465" s="218"/>
      <c r="K465" s="218"/>
      <c r="L465" s="218"/>
      <c r="M465" s="218"/>
      <c r="N465" s="218"/>
      <c r="O465" s="218"/>
      <c r="P465" s="218"/>
      <c r="Q465" s="240">
        <v>0</v>
      </c>
      <c r="R465" s="240">
        <v>0</v>
      </c>
      <c r="S465" s="240">
        <v>0</v>
      </c>
      <c r="T465" s="272">
        <v>0</v>
      </c>
      <c r="U465" s="263"/>
    </row>
    <row r="466" spans="2:21" s="216" customFormat="1" x14ac:dyDescent="0.25">
      <c r="B466" s="262">
        <v>461</v>
      </c>
      <c r="C466" s="346">
        <v>45402</v>
      </c>
      <c r="D466" s="217" t="s">
        <v>156</v>
      </c>
      <c r="E466" s="218" t="s">
        <v>92</v>
      </c>
      <c r="F466" s="218" t="s">
        <v>62</v>
      </c>
      <c r="G466" s="218" t="s">
        <v>214</v>
      </c>
      <c r="H466" s="218">
        <v>4.1500000000000004</v>
      </c>
      <c r="I466" s="218"/>
      <c r="J466" s="218"/>
      <c r="K466" s="218"/>
      <c r="L466" s="218"/>
      <c r="M466" s="218"/>
      <c r="N466" s="218"/>
      <c r="O466" s="218"/>
      <c r="P466" s="218"/>
      <c r="Q466" s="240">
        <v>0</v>
      </c>
      <c r="R466" s="240">
        <v>0</v>
      </c>
      <c r="S466" s="240">
        <v>0</v>
      </c>
      <c r="T466" s="272">
        <v>0</v>
      </c>
      <c r="U466" s="263"/>
    </row>
    <row r="467" spans="2:21" s="216" customFormat="1" x14ac:dyDescent="0.25">
      <c r="B467" s="262">
        <v>462</v>
      </c>
      <c r="C467" s="346">
        <v>45402</v>
      </c>
      <c r="D467" s="217" t="s">
        <v>160</v>
      </c>
      <c r="E467" s="218" t="s">
        <v>161</v>
      </c>
      <c r="F467" s="218" t="s">
        <v>389</v>
      </c>
      <c r="G467" s="218" t="s">
        <v>161</v>
      </c>
      <c r="H467" s="218">
        <v>10</v>
      </c>
      <c r="I467" s="218"/>
      <c r="J467" s="218"/>
      <c r="K467" s="218"/>
      <c r="L467" s="218"/>
      <c r="M467" s="218"/>
      <c r="N467" s="218"/>
      <c r="O467" s="218"/>
      <c r="P467" s="218"/>
      <c r="Q467" s="240">
        <v>0</v>
      </c>
      <c r="R467" s="240">
        <v>0</v>
      </c>
      <c r="S467" s="240">
        <v>0</v>
      </c>
      <c r="T467" s="272">
        <v>0</v>
      </c>
      <c r="U467" s="263"/>
    </row>
    <row r="468" spans="2:21" s="216" customFormat="1" x14ac:dyDescent="0.25">
      <c r="B468" s="262">
        <v>463</v>
      </c>
      <c r="C468" s="346">
        <v>45402</v>
      </c>
      <c r="D468" s="217" t="s">
        <v>177</v>
      </c>
      <c r="E468" s="218" t="s">
        <v>178</v>
      </c>
      <c r="F468" s="218" t="s">
        <v>7</v>
      </c>
      <c r="G468" s="218" t="s">
        <v>213</v>
      </c>
      <c r="H468" s="218">
        <v>7</v>
      </c>
      <c r="I468" s="218"/>
      <c r="J468" s="218"/>
      <c r="K468" s="218"/>
      <c r="L468" s="218"/>
      <c r="M468" s="218"/>
      <c r="N468" s="218"/>
      <c r="O468" s="218"/>
      <c r="P468" s="218"/>
      <c r="Q468" s="240">
        <v>0</v>
      </c>
      <c r="R468" s="240">
        <v>0</v>
      </c>
      <c r="S468" s="240">
        <v>0</v>
      </c>
      <c r="T468" s="272">
        <v>0</v>
      </c>
      <c r="U468" s="263"/>
    </row>
    <row r="469" spans="2:21" s="216" customFormat="1" x14ac:dyDescent="0.25">
      <c r="B469" s="262">
        <v>464</v>
      </c>
      <c r="C469" s="346">
        <v>45402</v>
      </c>
      <c r="D469" s="217" t="s">
        <v>173</v>
      </c>
      <c r="E469" s="218" t="s">
        <v>161</v>
      </c>
      <c r="F469" s="218" t="s">
        <v>7</v>
      </c>
      <c r="G469" s="218" t="s">
        <v>161</v>
      </c>
      <c r="H469" s="218">
        <v>11.2</v>
      </c>
      <c r="I469" s="218"/>
      <c r="J469" s="218"/>
      <c r="K469" s="218"/>
      <c r="L469" s="218"/>
      <c r="M469" s="218"/>
      <c r="N469" s="218"/>
      <c r="O469" s="218"/>
      <c r="P469" s="218"/>
      <c r="Q469" s="240">
        <v>0</v>
      </c>
      <c r="R469" s="240">
        <v>0</v>
      </c>
      <c r="S469" s="240">
        <v>0</v>
      </c>
      <c r="T469" s="272">
        <v>0</v>
      </c>
      <c r="U469" s="263"/>
    </row>
    <row r="470" spans="2:21" s="216" customFormat="1" x14ac:dyDescent="0.25">
      <c r="B470" s="262">
        <v>465</v>
      </c>
      <c r="C470" s="346">
        <v>45402</v>
      </c>
      <c r="D470" s="217" t="s">
        <v>153</v>
      </c>
      <c r="E470" s="218" t="s">
        <v>92</v>
      </c>
      <c r="F470" s="218" t="s">
        <v>63</v>
      </c>
      <c r="G470" s="218" t="s">
        <v>213</v>
      </c>
      <c r="H470" s="218">
        <v>6.65</v>
      </c>
      <c r="I470" s="218" t="s">
        <v>220</v>
      </c>
      <c r="J470" s="218">
        <v>35</v>
      </c>
      <c r="K470" s="218"/>
      <c r="L470" s="218">
        <v>500</v>
      </c>
      <c r="M470" s="218"/>
      <c r="N470" s="218" t="s">
        <v>63</v>
      </c>
      <c r="O470" s="218"/>
      <c r="P470" s="218" t="s">
        <v>304</v>
      </c>
      <c r="Q470" s="240">
        <v>232.75</v>
      </c>
      <c r="R470" s="240">
        <v>0</v>
      </c>
      <c r="S470" s="240">
        <v>0</v>
      </c>
      <c r="T470" s="272">
        <v>0</v>
      </c>
      <c r="U470" s="263"/>
    </row>
    <row r="471" spans="2:21" s="216" customFormat="1" x14ac:dyDescent="0.25">
      <c r="B471" s="262">
        <v>466</v>
      </c>
      <c r="C471" s="346">
        <v>45402</v>
      </c>
      <c r="D471" s="217" t="s">
        <v>152</v>
      </c>
      <c r="E471" s="218" t="s">
        <v>92</v>
      </c>
      <c r="F471" s="218" t="s">
        <v>63</v>
      </c>
      <c r="G471" s="218" t="s">
        <v>214</v>
      </c>
      <c r="H471" s="218">
        <v>4.1500000000000004</v>
      </c>
      <c r="I471" s="218" t="s">
        <v>220</v>
      </c>
      <c r="J471" s="218">
        <v>34</v>
      </c>
      <c r="K471" s="218"/>
      <c r="L471" s="218">
        <v>500</v>
      </c>
      <c r="M471" s="218"/>
      <c r="N471" s="218" t="s">
        <v>63</v>
      </c>
      <c r="O471" s="218"/>
      <c r="P471" s="218" t="s">
        <v>304</v>
      </c>
      <c r="Q471" s="240">
        <v>141.10000000000002</v>
      </c>
      <c r="R471" s="240">
        <v>0</v>
      </c>
      <c r="S471" s="240">
        <v>0</v>
      </c>
      <c r="T471" s="272">
        <v>0</v>
      </c>
      <c r="U471" s="263"/>
    </row>
    <row r="472" spans="2:21" s="216" customFormat="1" x14ac:dyDescent="0.25">
      <c r="B472" s="262">
        <v>467</v>
      </c>
      <c r="C472" s="346">
        <v>45402</v>
      </c>
      <c r="D472" s="217" t="s">
        <v>150</v>
      </c>
      <c r="E472" s="218" t="s">
        <v>92</v>
      </c>
      <c r="F472" s="218" t="s">
        <v>63</v>
      </c>
      <c r="G472" s="218" t="s">
        <v>214</v>
      </c>
      <c r="H472" s="218">
        <v>4.1500000000000004</v>
      </c>
      <c r="I472" s="218" t="s">
        <v>220</v>
      </c>
      <c r="J472" s="218">
        <v>33</v>
      </c>
      <c r="K472" s="218"/>
      <c r="L472" s="218">
        <v>500</v>
      </c>
      <c r="M472" s="218"/>
      <c r="N472" s="218" t="s">
        <v>63</v>
      </c>
      <c r="O472" s="218"/>
      <c r="P472" s="218" t="s">
        <v>304</v>
      </c>
      <c r="Q472" s="240">
        <v>136.95000000000002</v>
      </c>
      <c r="R472" s="240">
        <v>0</v>
      </c>
      <c r="S472" s="240">
        <v>0</v>
      </c>
      <c r="T472" s="272">
        <v>0</v>
      </c>
      <c r="U472" s="263"/>
    </row>
    <row r="473" spans="2:21" s="216" customFormat="1" x14ac:dyDescent="0.25">
      <c r="B473" s="262">
        <v>468</v>
      </c>
      <c r="C473" s="346">
        <v>45402</v>
      </c>
      <c r="D473" s="217" t="s">
        <v>179</v>
      </c>
      <c r="E473" s="218" t="s">
        <v>161</v>
      </c>
      <c r="F473" s="218" t="s">
        <v>8</v>
      </c>
      <c r="G473" s="218" t="s">
        <v>161</v>
      </c>
      <c r="H473" s="218">
        <v>11.6</v>
      </c>
      <c r="I473" s="218"/>
      <c r="J473" s="218"/>
      <c r="K473" s="218"/>
      <c r="L473" s="218"/>
      <c r="M473" s="218"/>
      <c r="N473" s="218"/>
      <c r="O473" s="218"/>
      <c r="P473" s="218"/>
      <c r="Q473" s="240">
        <v>0</v>
      </c>
      <c r="R473" s="240">
        <v>0</v>
      </c>
      <c r="S473" s="240">
        <v>0</v>
      </c>
      <c r="T473" s="272">
        <v>0</v>
      </c>
      <c r="U473" s="263"/>
    </row>
    <row r="474" spans="2:21" s="216" customFormat="1" x14ac:dyDescent="0.25">
      <c r="B474" s="262">
        <v>469</v>
      </c>
      <c r="C474" s="346">
        <v>45402</v>
      </c>
      <c r="D474" s="217" t="s">
        <v>143</v>
      </c>
      <c r="E474" s="218" t="s">
        <v>92</v>
      </c>
      <c r="F474" s="218" t="s">
        <v>2</v>
      </c>
      <c r="G474" s="218" t="s">
        <v>213</v>
      </c>
      <c r="H474" s="218">
        <v>7</v>
      </c>
      <c r="I474" s="218"/>
      <c r="J474" s="218"/>
      <c r="K474" s="218"/>
      <c r="L474" s="218"/>
      <c r="M474" s="218"/>
      <c r="N474" s="218"/>
      <c r="O474" s="218"/>
      <c r="P474" s="218"/>
      <c r="Q474" s="240">
        <v>0</v>
      </c>
      <c r="R474" s="240">
        <v>0</v>
      </c>
      <c r="S474" s="240">
        <v>0</v>
      </c>
      <c r="T474" s="272">
        <v>0</v>
      </c>
      <c r="U474" s="263"/>
    </row>
    <row r="475" spans="2:21" s="216" customFormat="1" x14ac:dyDescent="0.25">
      <c r="B475" s="262">
        <v>470</v>
      </c>
      <c r="C475" s="346">
        <v>45402</v>
      </c>
      <c r="D475" s="217" t="s">
        <v>142</v>
      </c>
      <c r="E475" s="218" t="s">
        <v>92</v>
      </c>
      <c r="F475" s="218" t="s">
        <v>2</v>
      </c>
      <c r="G475" s="218" t="s">
        <v>213</v>
      </c>
      <c r="H475" s="218">
        <v>7</v>
      </c>
      <c r="I475" s="218"/>
      <c r="J475" s="218"/>
      <c r="K475" s="218"/>
      <c r="L475" s="218"/>
      <c r="M475" s="218"/>
      <c r="N475" s="218"/>
      <c r="O475" s="218"/>
      <c r="P475" s="218"/>
      <c r="Q475" s="240">
        <v>0</v>
      </c>
      <c r="R475" s="240">
        <v>0</v>
      </c>
      <c r="S475" s="240">
        <v>0</v>
      </c>
      <c r="T475" s="272">
        <v>0</v>
      </c>
      <c r="U475" s="263"/>
    </row>
    <row r="476" spans="2:21" s="216" customFormat="1" x14ac:dyDescent="0.25">
      <c r="B476" s="262">
        <v>471</v>
      </c>
      <c r="C476" s="346">
        <v>45402</v>
      </c>
      <c r="D476" s="217" t="s">
        <v>141</v>
      </c>
      <c r="E476" s="218" t="s">
        <v>92</v>
      </c>
      <c r="F476" s="218" t="s">
        <v>2</v>
      </c>
      <c r="G476" s="218" t="s">
        <v>213</v>
      </c>
      <c r="H476" s="218">
        <v>7</v>
      </c>
      <c r="I476" s="218"/>
      <c r="J476" s="218"/>
      <c r="K476" s="218"/>
      <c r="L476" s="218"/>
      <c r="M476" s="218"/>
      <c r="N476" s="218"/>
      <c r="O476" s="218"/>
      <c r="P476" s="218"/>
      <c r="Q476" s="240">
        <v>0</v>
      </c>
      <c r="R476" s="240">
        <v>0</v>
      </c>
      <c r="S476" s="240">
        <v>0</v>
      </c>
      <c r="T476" s="272">
        <v>0</v>
      </c>
      <c r="U476" s="263"/>
    </row>
    <row r="477" spans="2:21" s="216" customFormat="1" x14ac:dyDescent="0.25">
      <c r="B477" s="262">
        <v>472</v>
      </c>
      <c r="C477" s="346">
        <v>45402</v>
      </c>
      <c r="D477" s="217" t="s">
        <v>96</v>
      </c>
      <c r="E477" s="218" t="s">
        <v>161</v>
      </c>
      <c r="F477" s="218" t="s">
        <v>1</v>
      </c>
      <c r="G477" s="218" t="s">
        <v>161</v>
      </c>
      <c r="H477" s="218">
        <v>11.8</v>
      </c>
      <c r="I477" s="218"/>
      <c r="J477" s="218"/>
      <c r="K477" s="218"/>
      <c r="L477" s="218"/>
      <c r="M477" s="218"/>
      <c r="N477" s="218"/>
      <c r="O477" s="218"/>
      <c r="P477" s="218"/>
      <c r="Q477" s="240">
        <v>0</v>
      </c>
      <c r="R477" s="240">
        <v>0</v>
      </c>
      <c r="S477" s="240">
        <v>0</v>
      </c>
      <c r="T477" s="272">
        <v>0</v>
      </c>
      <c r="U477" s="263"/>
    </row>
    <row r="478" spans="2:21" s="216" customFormat="1" x14ac:dyDescent="0.25">
      <c r="B478" s="262">
        <v>473</v>
      </c>
      <c r="C478" s="346">
        <v>45402</v>
      </c>
      <c r="D478" s="217" t="s">
        <v>130</v>
      </c>
      <c r="E478" s="218" t="s">
        <v>161</v>
      </c>
      <c r="F478" s="218" t="s">
        <v>1</v>
      </c>
      <c r="G478" s="218" t="s">
        <v>161</v>
      </c>
      <c r="H478" s="218">
        <v>11.8</v>
      </c>
      <c r="I478" s="218"/>
      <c r="J478" s="218"/>
      <c r="K478" s="218"/>
      <c r="L478" s="218"/>
      <c r="M478" s="218"/>
      <c r="N478" s="218"/>
      <c r="O478" s="218"/>
      <c r="P478" s="218"/>
      <c r="Q478" s="240">
        <v>0</v>
      </c>
      <c r="R478" s="240">
        <v>0</v>
      </c>
      <c r="S478" s="240">
        <v>0</v>
      </c>
      <c r="T478" s="272">
        <v>0</v>
      </c>
      <c r="U478" s="263"/>
    </row>
    <row r="479" spans="2:21" s="216" customFormat="1" x14ac:dyDescent="0.25">
      <c r="B479" s="262">
        <v>474</v>
      </c>
      <c r="C479" s="346">
        <v>45403</v>
      </c>
      <c r="D479" s="217" t="s">
        <v>94</v>
      </c>
      <c r="E479" s="218" t="s">
        <v>92</v>
      </c>
      <c r="F479" s="218" t="s">
        <v>1</v>
      </c>
      <c r="G479" s="218" t="s">
        <v>213</v>
      </c>
      <c r="H479" s="218">
        <v>6.65</v>
      </c>
      <c r="I479" s="218" t="s">
        <v>220</v>
      </c>
      <c r="J479" s="218">
        <v>34</v>
      </c>
      <c r="K479" s="218"/>
      <c r="L479" s="218">
        <v>250</v>
      </c>
      <c r="M479" s="218"/>
      <c r="N479" s="218" t="s">
        <v>1</v>
      </c>
      <c r="O479" s="218"/>
      <c r="P479" s="218" t="s">
        <v>304</v>
      </c>
      <c r="Q479" s="240">
        <v>226.10000000000002</v>
      </c>
      <c r="R479" s="240">
        <v>0</v>
      </c>
      <c r="S479" s="240">
        <v>0</v>
      </c>
      <c r="T479" s="272">
        <v>0</v>
      </c>
      <c r="U479" s="263"/>
    </row>
    <row r="480" spans="2:21" s="216" customFormat="1" x14ac:dyDescent="0.25">
      <c r="B480" s="262">
        <v>475</v>
      </c>
      <c r="C480" s="346">
        <v>45403</v>
      </c>
      <c r="D480" s="217" t="s">
        <v>91</v>
      </c>
      <c r="E480" s="218" t="s">
        <v>92</v>
      </c>
      <c r="F480" s="218" t="s">
        <v>1</v>
      </c>
      <c r="G480" s="218" t="s">
        <v>213</v>
      </c>
      <c r="H480" s="218">
        <v>6.65</v>
      </c>
      <c r="I480" s="218" t="s">
        <v>220</v>
      </c>
      <c r="J480" s="218">
        <v>34</v>
      </c>
      <c r="K480" s="218"/>
      <c r="L480" s="218">
        <v>250</v>
      </c>
      <c r="M480" s="218"/>
      <c r="N480" s="218" t="s">
        <v>1</v>
      </c>
      <c r="O480" s="218"/>
      <c r="P480" s="218" t="s">
        <v>304</v>
      </c>
      <c r="Q480" s="240">
        <v>226.10000000000002</v>
      </c>
      <c r="R480" s="240">
        <v>0</v>
      </c>
      <c r="S480" s="240">
        <v>0</v>
      </c>
      <c r="T480" s="272">
        <v>0</v>
      </c>
      <c r="U480" s="263"/>
    </row>
    <row r="481" spans="2:21" s="216" customFormat="1" x14ac:dyDescent="0.25">
      <c r="B481" s="262">
        <v>476</v>
      </c>
      <c r="C481" s="346">
        <v>45403</v>
      </c>
      <c r="D481" s="217" t="s">
        <v>117</v>
      </c>
      <c r="E481" s="218" t="s">
        <v>92</v>
      </c>
      <c r="F481" s="218" t="s">
        <v>1</v>
      </c>
      <c r="G481" s="218" t="s">
        <v>213</v>
      </c>
      <c r="H481" s="218">
        <v>6.65</v>
      </c>
      <c r="I481" s="218"/>
      <c r="J481" s="218"/>
      <c r="K481" s="218"/>
      <c r="L481" s="218"/>
      <c r="M481" s="218"/>
      <c r="N481" s="218"/>
      <c r="O481" s="218"/>
      <c r="P481" s="218"/>
      <c r="Q481" s="240">
        <v>0</v>
      </c>
      <c r="R481" s="240">
        <v>0</v>
      </c>
      <c r="S481" s="240">
        <v>0</v>
      </c>
      <c r="T481" s="272">
        <v>0</v>
      </c>
      <c r="U481" s="263"/>
    </row>
    <row r="482" spans="2:21" s="216" customFormat="1" x14ac:dyDescent="0.25">
      <c r="B482" s="262">
        <v>477</v>
      </c>
      <c r="C482" s="346">
        <v>45403</v>
      </c>
      <c r="D482" s="217" t="s">
        <v>157</v>
      </c>
      <c r="E482" s="218" t="s">
        <v>92</v>
      </c>
      <c r="F482" s="218" t="s">
        <v>62</v>
      </c>
      <c r="G482" s="218" t="s">
        <v>214</v>
      </c>
      <c r="H482" s="218">
        <v>4.1500000000000004</v>
      </c>
      <c r="I482" s="218"/>
      <c r="J482" s="218"/>
      <c r="K482" s="218"/>
      <c r="L482" s="218"/>
      <c r="M482" s="218"/>
      <c r="N482" s="218"/>
      <c r="O482" s="218"/>
      <c r="P482" s="218"/>
      <c r="Q482" s="240">
        <v>0</v>
      </c>
      <c r="R482" s="240">
        <v>0</v>
      </c>
      <c r="S482" s="240">
        <v>0</v>
      </c>
      <c r="T482" s="272">
        <v>0</v>
      </c>
      <c r="U482" s="263"/>
    </row>
    <row r="483" spans="2:21" s="216" customFormat="1" x14ac:dyDescent="0.25">
      <c r="B483" s="262">
        <v>478</v>
      </c>
      <c r="C483" s="346">
        <v>45403</v>
      </c>
      <c r="D483" s="217" t="s">
        <v>156</v>
      </c>
      <c r="E483" s="218" t="s">
        <v>92</v>
      </c>
      <c r="F483" s="218" t="s">
        <v>62</v>
      </c>
      <c r="G483" s="218" t="s">
        <v>214</v>
      </c>
      <c r="H483" s="218">
        <v>4.1500000000000004</v>
      </c>
      <c r="I483" s="218"/>
      <c r="J483" s="218"/>
      <c r="K483" s="218"/>
      <c r="L483" s="218"/>
      <c r="M483" s="218"/>
      <c r="N483" s="218"/>
      <c r="O483" s="218"/>
      <c r="P483" s="218"/>
      <c r="Q483" s="240">
        <v>0</v>
      </c>
      <c r="R483" s="240">
        <v>0</v>
      </c>
      <c r="S483" s="240">
        <v>0</v>
      </c>
      <c r="T483" s="272">
        <v>0</v>
      </c>
      <c r="U483" s="263"/>
    </row>
    <row r="484" spans="2:21" s="216" customFormat="1" x14ac:dyDescent="0.25">
      <c r="B484" s="262">
        <v>479</v>
      </c>
      <c r="C484" s="346">
        <v>45403</v>
      </c>
      <c r="D484" s="217" t="s">
        <v>160</v>
      </c>
      <c r="E484" s="218" t="s">
        <v>161</v>
      </c>
      <c r="F484" s="218" t="s">
        <v>389</v>
      </c>
      <c r="G484" s="218" t="s">
        <v>161</v>
      </c>
      <c r="H484" s="218">
        <v>10</v>
      </c>
      <c r="I484" s="218"/>
      <c r="J484" s="218"/>
      <c r="K484" s="218"/>
      <c r="L484" s="218"/>
      <c r="M484" s="218"/>
      <c r="N484" s="218"/>
      <c r="O484" s="218"/>
      <c r="P484" s="218"/>
      <c r="Q484" s="240">
        <v>0</v>
      </c>
      <c r="R484" s="240">
        <v>0</v>
      </c>
      <c r="S484" s="240">
        <v>0</v>
      </c>
      <c r="T484" s="272">
        <v>0</v>
      </c>
      <c r="U484" s="263"/>
    </row>
    <row r="485" spans="2:21" s="216" customFormat="1" x14ac:dyDescent="0.25">
      <c r="B485" s="262">
        <v>480</v>
      </c>
      <c r="C485" s="346">
        <v>45403</v>
      </c>
      <c r="D485" s="217" t="s">
        <v>177</v>
      </c>
      <c r="E485" s="218" t="s">
        <v>178</v>
      </c>
      <c r="F485" s="218" t="s">
        <v>7</v>
      </c>
      <c r="G485" s="218" t="s">
        <v>213</v>
      </c>
      <c r="H485" s="218">
        <v>7</v>
      </c>
      <c r="I485" s="218"/>
      <c r="J485" s="218"/>
      <c r="K485" s="218"/>
      <c r="L485" s="218"/>
      <c r="M485" s="218"/>
      <c r="N485" s="218"/>
      <c r="O485" s="218"/>
      <c r="P485" s="218"/>
      <c r="Q485" s="240">
        <v>0</v>
      </c>
      <c r="R485" s="240">
        <v>0</v>
      </c>
      <c r="S485" s="240">
        <v>0</v>
      </c>
      <c r="T485" s="272">
        <v>0</v>
      </c>
      <c r="U485" s="263"/>
    </row>
    <row r="486" spans="2:21" s="216" customFormat="1" x14ac:dyDescent="0.25">
      <c r="B486" s="262">
        <v>481</v>
      </c>
      <c r="C486" s="346">
        <v>45403</v>
      </c>
      <c r="D486" s="217" t="s">
        <v>173</v>
      </c>
      <c r="E486" s="218" t="s">
        <v>161</v>
      </c>
      <c r="F486" s="218" t="s">
        <v>7</v>
      </c>
      <c r="G486" s="218" t="s">
        <v>161</v>
      </c>
      <c r="H486" s="218">
        <v>11.2</v>
      </c>
      <c r="I486" s="218"/>
      <c r="J486" s="218"/>
      <c r="K486" s="218"/>
      <c r="L486" s="218"/>
      <c r="M486" s="218"/>
      <c r="N486" s="218"/>
      <c r="O486" s="218"/>
      <c r="P486" s="218"/>
      <c r="Q486" s="240">
        <v>0</v>
      </c>
      <c r="R486" s="240">
        <v>0</v>
      </c>
      <c r="S486" s="240">
        <v>0</v>
      </c>
      <c r="T486" s="272">
        <v>0</v>
      </c>
      <c r="U486" s="263"/>
    </row>
    <row r="487" spans="2:21" s="216" customFormat="1" x14ac:dyDescent="0.25">
      <c r="B487" s="262">
        <v>482</v>
      </c>
      <c r="C487" s="346">
        <v>45403</v>
      </c>
      <c r="D487" s="217" t="s">
        <v>153</v>
      </c>
      <c r="E487" s="218" t="s">
        <v>92</v>
      </c>
      <c r="F487" s="218" t="s">
        <v>63</v>
      </c>
      <c r="G487" s="218" t="s">
        <v>213</v>
      </c>
      <c r="H487" s="218">
        <v>6.65</v>
      </c>
      <c r="I487" s="218" t="s">
        <v>220</v>
      </c>
      <c r="J487" s="218">
        <v>45</v>
      </c>
      <c r="K487" s="218"/>
      <c r="L487" s="218">
        <v>500</v>
      </c>
      <c r="M487" s="218"/>
      <c r="N487" s="218" t="s">
        <v>63</v>
      </c>
      <c r="O487" s="218"/>
      <c r="P487" s="218" t="s">
        <v>304</v>
      </c>
      <c r="Q487" s="240">
        <v>299.25</v>
      </c>
      <c r="R487" s="240">
        <v>0</v>
      </c>
      <c r="S487" s="240">
        <v>0</v>
      </c>
      <c r="T487" s="272">
        <v>0</v>
      </c>
      <c r="U487" s="263"/>
    </row>
    <row r="488" spans="2:21" s="216" customFormat="1" x14ac:dyDescent="0.25">
      <c r="B488" s="262">
        <v>483</v>
      </c>
      <c r="C488" s="346">
        <v>45403</v>
      </c>
      <c r="D488" s="217" t="s">
        <v>152</v>
      </c>
      <c r="E488" s="218" t="s">
        <v>92</v>
      </c>
      <c r="F488" s="218" t="s">
        <v>63</v>
      </c>
      <c r="G488" s="218" t="s">
        <v>214</v>
      </c>
      <c r="H488" s="218">
        <v>4.1500000000000004</v>
      </c>
      <c r="I488" s="218" t="s">
        <v>220</v>
      </c>
      <c r="J488" s="218">
        <v>42</v>
      </c>
      <c r="K488" s="218"/>
      <c r="L488" s="218">
        <v>500</v>
      </c>
      <c r="M488" s="218"/>
      <c r="N488" s="218" t="s">
        <v>63</v>
      </c>
      <c r="O488" s="218"/>
      <c r="P488" s="218" t="s">
        <v>304</v>
      </c>
      <c r="Q488" s="240">
        <v>174.3</v>
      </c>
      <c r="R488" s="240">
        <v>0</v>
      </c>
      <c r="S488" s="240">
        <v>0</v>
      </c>
      <c r="T488" s="272">
        <v>0</v>
      </c>
      <c r="U488" s="263"/>
    </row>
    <row r="489" spans="2:21" s="216" customFormat="1" x14ac:dyDescent="0.25">
      <c r="B489" s="262">
        <v>484</v>
      </c>
      <c r="C489" s="346">
        <v>45403</v>
      </c>
      <c r="D489" s="217" t="s">
        <v>150</v>
      </c>
      <c r="E489" s="218" t="s">
        <v>92</v>
      </c>
      <c r="F489" s="218" t="s">
        <v>63</v>
      </c>
      <c r="G489" s="218" t="s">
        <v>214</v>
      </c>
      <c r="H489" s="218">
        <v>4.1500000000000004</v>
      </c>
      <c r="I489" s="218" t="s">
        <v>220</v>
      </c>
      <c r="J489" s="218">
        <v>41</v>
      </c>
      <c r="K489" s="218"/>
      <c r="L489" s="218">
        <v>500</v>
      </c>
      <c r="M489" s="218"/>
      <c r="N489" s="218" t="s">
        <v>63</v>
      </c>
      <c r="O489" s="218"/>
      <c r="P489" s="218" t="s">
        <v>304</v>
      </c>
      <c r="Q489" s="240">
        <v>170.15</v>
      </c>
      <c r="R489" s="240">
        <v>0</v>
      </c>
      <c r="S489" s="240">
        <v>0</v>
      </c>
      <c r="T489" s="272">
        <v>0</v>
      </c>
      <c r="U489" s="263"/>
    </row>
    <row r="490" spans="2:21" s="216" customFormat="1" x14ac:dyDescent="0.25">
      <c r="B490" s="262">
        <v>485</v>
      </c>
      <c r="C490" s="346">
        <v>45403</v>
      </c>
      <c r="D490" s="217" t="s">
        <v>179</v>
      </c>
      <c r="E490" s="218" t="s">
        <v>161</v>
      </c>
      <c r="F490" s="218" t="s">
        <v>8</v>
      </c>
      <c r="G490" s="218" t="s">
        <v>161</v>
      </c>
      <c r="H490" s="218">
        <v>11.6</v>
      </c>
      <c r="I490" s="218"/>
      <c r="J490" s="218"/>
      <c r="K490" s="218"/>
      <c r="L490" s="218"/>
      <c r="M490" s="218"/>
      <c r="N490" s="218"/>
      <c r="O490" s="218"/>
      <c r="P490" s="218"/>
      <c r="Q490" s="240">
        <v>0</v>
      </c>
      <c r="R490" s="240">
        <v>0</v>
      </c>
      <c r="S490" s="240">
        <v>0</v>
      </c>
      <c r="T490" s="272">
        <v>0</v>
      </c>
      <c r="U490" s="263"/>
    </row>
    <row r="491" spans="2:21" s="216" customFormat="1" x14ac:dyDescent="0.25">
      <c r="B491" s="262">
        <v>486</v>
      </c>
      <c r="C491" s="346">
        <v>45403</v>
      </c>
      <c r="D491" s="217" t="s">
        <v>143</v>
      </c>
      <c r="E491" s="218" t="s">
        <v>92</v>
      </c>
      <c r="F491" s="218" t="s">
        <v>2</v>
      </c>
      <c r="G491" s="218" t="s">
        <v>213</v>
      </c>
      <c r="H491" s="218">
        <v>7</v>
      </c>
      <c r="I491" s="218"/>
      <c r="J491" s="218"/>
      <c r="K491" s="218"/>
      <c r="L491" s="218"/>
      <c r="M491" s="218"/>
      <c r="N491" s="218"/>
      <c r="O491" s="218"/>
      <c r="P491" s="218"/>
      <c r="Q491" s="240">
        <v>0</v>
      </c>
      <c r="R491" s="240">
        <v>0</v>
      </c>
      <c r="S491" s="240">
        <v>0</v>
      </c>
      <c r="T491" s="272">
        <v>0</v>
      </c>
      <c r="U491" s="263"/>
    </row>
    <row r="492" spans="2:21" s="216" customFormat="1" x14ac:dyDescent="0.25">
      <c r="B492" s="262">
        <v>487</v>
      </c>
      <c r="C492" s="346">
        <v>45403</v>
      </c>
      <c r="D492" s="217" t="s">
        <v>142</v>
      </c>
      <c r="E492" s="218" t="s">
        <v>92</v>
      </c>
      <c r="F492" s="218" t="s">
        <v>2</v>
      </c>
      <c r="G492" s="218" t="s">
        <v>213</v>
      </c>
      <c r="H492" s="218">
        <v>7</v>
      </c>
      <c r="I492" s="218"/>
      <c r="J492" s="218"/>
      <c r="K492" s="218"/>
      <c r="L492" s="218"/>
      <c r="M492" s="218"/>
      <c r="N492" s="218"/>
      <c r="O492" s="218"/>
      <c r="P492" s="218"/>
      <c r="Q492" s="240">
        <v>0</v>
      </c>
      <c r="R492" s="240">
        <v>0</v>
      </c>
      <c r="S492" s="240">
        <v>0</v>
      </c>
      <c r="T492" s="272">
        <v>0</v>
      </c>
      <c r="U492" s="263"/>
    </row>
    <row r="493" spans="2:21" s="216" customFormat="1" x14ac:dyDescent="0.25">
      <c r="B493" s="262">
        <v>488</v>
      </c>
      <c r="C493" s="346">
        <v>45403</v>
      </c>
      <c r="D493" s="217" t="s">
        <v>141</v>
      </c>
      <c r="E493" s="218" t="s">
        <v>92</v>
      </c>
      <c r="F493" s="218" t="s">
        <v>2</v>
      </c>
      <c r="G493" s="218" t="s">
        <v>213</v>
      </c>
      <c r="H493" s="218">
        <v>7</v>
      </c>
      <c r="I493" s="218"/>
      <c r="J493" s="218"/>
      <c r="K493" s="218"/>
      <c r="L493" s="218"/>
      <c r="M493" s="218"/>
      <c r="N493" s="218"/>
      <c r="O493" s="218"/>
      <c r="P493" s="218"/>
      <c r="Q493" s="240">
        <v>0</v>
      </c>
      <c r="R493" s="240">
        <v>0</v>
      </c>
      <c r="S493" s="240">
        <v>0</v>
      </c>
      <c r="T493" s="272">
        <v>0</v>
      </c>
      <c r="U493" s="263"/>
    </row>
    <row r="494" spans="2:21" s="216" customFormat="1" x14ac:dyDescent="0.25">
      <c r="B494" s="262">
        <v>489</v>
      </c>
      <c r="C494" s="346">
        <v>45403</v>
      </c>
      <c r="D494" s="217" t="s">
        <v>96</v>
      </c>
      <c r="E494" s="218" t="s">
        <v>161</v>
      </c>
      <c r="F494" s="218" t="s">
        <v>1</v>
      </c>
      <c r="G494" s="218" t="s">
        <v>161</v>
      </c>
      <c r="H494" s="218">
        <v>11.8</v>
      </c>
      <c r="I494" s="218"/>
      <c r="J494" s="218"/>
      <c r="K494" s="218"/>
      <c r="L494" s="218"/>
      <c r="M494" s="218"/>
      <c r="N494" s="218"/>
      <c r="O494" s="218"/>
      <c r="P494" s="218"/>
      <c r="Q494" s="240">
        <v>0</v>
      </c>
      <c r="R494" s="240">
        <v>0</v>
      </c>
      <c r="S494" s="240">
        <v>0</v>
      </c>
      <c r="T494" s="272">
        <v>0</v>
      </c>
      <c r="U494" s="263"/>
    </row>
    <row r="495" spans="2:21" s="216" customFormat="1" x14ac:dyDescent="0.25">
      <c r="B495" s="262">
        <v>490</v>
      </c>
      <c r="C495" s="346">
        <v>45403</v>
      </c>
      <c r="D495" s="217" t="s">
        <v>130</v>
      </c>
      <c r="E495" s="218" t="s">
        <v>161</v>
      </c>
      <c r="F495" s="218" t="s">
        <v>1</v>
      </c>
      <c r="G495" s="218" t="s">
        <v>161</v>
      </c>
      <c r="H495" s="218">
        <v>11.8</v>
      </c>
      <c r="I495" s="218"/>
      <c r="J495" s="218"/>
      <c r="K495" s="218"/>
      <c r="L495" s="218"/>
      <c r="M495" s="218"/>
      <c r="N495" s="218"/>
      <c r="O495" s="218"/>
      <c r="P495" s="218"/>
      <c r="Q495" s="240">
        <v>0</v>
      </c>
      <c r="R495" s="240">
        <v>0</v>
      </c>
      <c r="S495" s="240">
        <v>0</v>
      </c>
      <c r="T495" s="272">
        <v>0</v>
      </c>
      <c r="U495" s="263"/>
    </row>
    <row r="496" spans="2:21" s="216" customFormat="1" x14ac:dyDescent="0.25">
      <c r="B496" s="262">
        <v>491</v>
      </c>
      <c r="C496" s="346">
        <v>45404</v>
      </c>
      <c r="D496" s="217" t="s">
        <v>94</v>
      </c>
      <c r="E496" s="218" t="s">
        <v>92</v>
      </c>
      <c r="F496" s="218" t="s">
        <v>1</v>
      </c>
      <c r="G496" s="218" t="s">
        <v>213</v>
      </c>
      <c r="H496" s="218">
        <v>6.65</v>
      </c>
      <c r="I496" s="218" t="s">
        <v>220</v>
      </c>
      <c r="J496" s="218">
        <v>23</v>
      </c>
      <c r="K496" s="218"/>
      <c r="L496" s="218">
        <v>350</v>
      </c>
      <c r="M496" s="218"/>
      <c r="N496" s="218" t="s">
        <v>1</v>
      </c>
      <c r="O496" s="218"/>
      <c r="P496" s="218" t="s">
        <v>304</v>
      </c>
      <c r="Q496" s="240">
        <v>152.95000000000002</v>
      </c>
      <c r="R496" s="240">
        <v>0</v>
      </c>
      <c r="S496" s="240">
        <v>0</v>
      </c>
      <c r="T496" s="272">
        <v>0</v>
      </c>
      <c r="U496" s="263"/>
    </row>
    <row r="497" spans="2:21" s="216" customFormat="1" x14ac:dyDescent="0.25">
      <c r="B497" s="262">
        <v>492</v>
      </c>
      <c r="C497" s="346">
        <v>45404</v>
      </c>
      <c r="D497" s="217" t="s">
        <v>91</v>
      </c>
      <c r="E497" s="218" t="s">
        <v>92</v>
      </c>
      <c r="F497" s="218" t="s">
        <v>1</v>
      </c>
      <c r="G497" s="218" t="s">
        <v>213</v>
      </c>
      <c r="H497" s="218">
        <v>6.65</v>
      </c>
      <c r="I497" s="218" t="s">
        <v>220</v>
      </c>
      <c r="J497" s="218">
        <v>28</v>
      </c>
      <c r="K497" s="218"/>
      <c r="L497" s="218">
        <v>350</v>
      </c>
      <c r="M497" s="218"/>
      <c r="N497" s="218" t="s">
        <v>1</v>
      </c>
      <c r="O497" s="218"/>
      <c r="P497" s="218" t="s">
        <v>304</v>
      </c>
      <c r="Q497" s="240">
        <v>186.20000000000002</v>
      </c>
      <c r="R497" s="240">
        <v>0</v>
      </c>
      <c r="S497" s="240">
        <v>0</v>
      </c>
      <c r="T497" s="272">
        <v>0</v>
      </c>
      <c r="U497" s="263"/>
    </row>
    <row r="498" spans="2:21" s="216" customFormat="1" x14ac:dyDescent="0.25">
      <c r="B498" s="262">
        <v>493</v>
      </c>
      <c r="C498" s="346">
        <v>45404</v>
      </c>
      <c r="D498" s="217" t="s">
        <v>117</v>
      </c>
      <c r="E498" s="218" t="s">
        <v>92</v>
      </c>
      <c r="F498" s="218" t="s">
        <v>1</v>
      </c>
      <c r="G498" s="218" t="s">
        <v>213</v>
      </c>
      <c r="H498" s="218">
        <v>6.65</v>
      </c>
      <c r="I498" s="218" t="s">
        <v>220</v>
      </c>
      <c r="J498" s="218">
        <v>28</v>
      </c>
      <c r="K498" s="218"/>
      <c r="L498" s="218">
        <v>350</v>
      </c>
      <c r="M498" s="218"/>
      <c r="N498" s="218" t="s">
        <v>1</v>
      </c>
      <c r="O498" s="218"/>
      <c r="P498" s="218" t="s">
        <v>304</v>
      </c>
      <c r="Q498" s="240">
        <v>186.20000000000002</v>
      </c>
      <c r="R498" s="240">
        <v>0</v>
      </c>
      <c r="S498" s="240">
        <v>0</v>
      </c>
      <c r="T498" s="272">
        <v>0</v>
      </c>
      <c r="U498" s="263"/>
    </row>
    <row r="499" spans="2:21" s="216" customFormat="1" x14ac:dyDescent="0.25">
      <c r="B499" s="262">
        <v>494</v>
      </c>
      <c r="C499" s="346">
        <v>45404</v>
      </c>
      <c r="D499" s="217" t="s">
        <v>157</v>
      </c>
      <c r="E499" s="218" t="s">
        <v>92</v>
      </c>
      <c r="F499" s="218" t="s">
        <v>62</v>
      </c>
      <c r="G499" s="218" t="s">
        <v>214</v>
      </c>
      <c r="H499" s="218">
        <v>4.1500000000000004</v>
      </c>
      <c r="I499" s="218"/>
      <c r="J499" s="218"/>
      <c r="K499" s="218"/>
      <c r="L499" s="218"/>
      <c r="M499" s="218"/>
      <c r="N499" s="218"/>
      <c r="O499" s="218"/>
      <c r="P499" s="218"/>
      <c r="Q499" s="240">
        <v>0</v>
      </c>
      <c r="R499" s="240">
        <v>0</v>
      </c>
      <c r="S499" s="240">
        <v>0</v>
      </c>
      <c r="T499" s="272">
        <v>0</v>
      </c>
      <c r="U499" s="263"/>
    </row>
    <row r="500" spans="2:21" s="216" customFormat="1" x14ac:dyDescent="0.25">
      <c r="B500" s="262">
        <v>495</v>
      </c>
      <c r="C500" s="346">
        <v>45404</v>
      </c>
      <c r="D500" s="217" t="s">
        <v>156</v>
      </c>
      <c r="E500" s="218" t="s">
        <v>92</v>
      </c>
      <c r="F500" s="218" t="s">
        <v>62</v>
      </c>
      <c r="G500" s="218" t="s">
        <v>214</v>
      </c>
      <c r="H500" s="218">
        <v>4.1500000000000004</v>
      </c>
      <c r="I500" s="218"/>
      <c r="J500" s="218"/>
      <c r="K500" s="218"/>
      <c r="L500" s="218"/>
      <c r="M500" s="218"/>
      <c r="N500" s="218"/>
      <c r="O500" s="218"/>
      <c r="P500" s="218"/>
      <c r="Q500" s="240">
        <v>0</v>
      </c>
      <c r="R500" s="240">
        <v>0</v>
      </c>
      <c r="S500" s="240">
        <v>0</v>
      </c>
      <c r="T500" s="272">
        <v>0</v>
      </c>
      <c r="U500" s="263"/>
    </row>
    <row r="501" spans="2:21" s="216" customFormat="1" x14ac:dyDescent="0.25">
      <c r="B501" s="262">
        <v>496</v>
      </c>
      <c r="C501" s="346">
        <v>45404</v>
      </c>
      <c r="D501" s="217" t="s">
        <v>160</v>
      </c>
      <c r="E501" s="218" t="s">
        <v>161</v>
      </c>
      <c r="F501" s="218" t="s">
        <v>389</v>
      </c>
      <c r="G501" s="218" t="s">
        <v>161</v>
      </c>
      <c r="H501" s="218">
        <v>10</v>
      </c>
      <c r="I501" s="218"/>
      <c r="J501" s="218"/>
      <c r="K501" s="218"/>
      <c r="L501" s="218"/>
      <c r="M501" s="218"/>
      <c r="N501" s="218"/>
      <c r="O501" s="218"/>
      <c r="P501" s="218"/>
      <c r="Q501" s="240">
        <v>0</v>
      </c>
      <c r="R501" s="240">
        <v>0</v>
      </c>
      <c r="S501" s="240">
        <v>0</v>
      </c>
      <c r="T501" s="272">
        <v>0</v>
      </c>
      <c r="U501" s="263"/>
    </row>
    <row r="502" spans="2:21" s="216" customFormat="1" x14ac:dyDescent="0.25">
      <c r="B502" s="262">
        <v>497</v>
      </c>
      <c r="C502" s="346">
        <v>45404</v>
      </c>
      <c r="D502" s="217" t="s">
        <v>177</v>
      </c>
      <c r="E502" s="218" t="s">
        <v>178</v>
      </c>
      <c r="F502" s="218" t="s">
        <v>7</v>
      </c>
      <c r="G502" s="218" t="s">
        <v>213</v>
      </c>
      <c r="H502" s="218">
        <v>7</v>
      </c>
      <c r="I502" s="218"/>
      <c r="J502" s="218"/>
      <c r="K502" s="218"/>
      <c r="L502" s="218"/>
      <c r="M502" s="218"/>
      <c r="N502" s="218"/>
      <c r="O502" s="218"/>
      <c r="P502" s="218"/>
      <c r="Q502" s="240">
        <v>0</v>
      </c>
      <c r="R502" s="240">
        <v>0</v>
      </c>
      <c r="S502" s="240">
        <v>0</v>
      </c>
      <c r="T502" s="272">
        <v>0</v>
      </c>
      <c r="U502" s="263"/>
    </row>
    <row r="503" spans="2:21" s="216" customFormat="1" x14ac:dyDescent="0.25">
      <c r="B503" s="262">
        <v>498</v>
      </c>
      <c r="C503" s="346">
        <v>45404</v>
      </c>
      <c r="D503" s="217" t="s">
        <v>173</v>
      </c>
      <c r="E503" s="218" t="s">
        <v>161</v>
      </c>
      <c r="F503" s="218" t="s">
        <v>7</v>
      </c>
      <c r="G503" s="218" t="s">
        <v>161</v>
      </c>
      <c r="H503" s="218">
        <v>11.2</v>
      </c>
      <c r="I503" s="218"/>
      <c r="J503" s="218"/>
      <c r="K503" s="218"/>
      <c r="L503" s="218"/>
      <c r="M503" s="218"/>
      <c r="N503" s="218"/>
      <c r="O503" s="218"/>
      <c r="P503" s="218"/>
      <c r="Q503" s="240">
        <v>0</v>
      </c>
      <c r="R503" s="240">
        <v>0</v>
      </c>
      <c r="S503" s="240">
        <v>0</v>
      </c>
      <c r="T503" s="272">
        <v>0</v>
      </c>
      <c r="U503" s="263"/>
    </row>
    <row r="504" spans="2:21" s="216" customFormat="1" x14ac:dyDescent="0.25">
      <c r="B504" s="262">
        <v>499</v>
      </c>
      <c r="C504" s="346">
        <v>45404</v>
      </c>
      <c r="D504" s="217" t="s">
        <v>153</v>
      </c>
      <c r="E504" s="218" t="s">
        <v>92</v>
      </c>
      <c r="F504" s="218" t="s">
        <v>63</v>
      </c>
      <c r="G504" s="218" t="s">
        <v>213</v>
      </c>
      <c r="H504" s="218">
        <v>6.65</v>
      </c>
      <c r="I504" s="218" t="s">
        <v>220</v>
      </c>
      <c r="J504" s="218">
        <v>40</v>
      </c>
      <c r="K504" s="218"/>
      <c r="L504" s="218">
        <v>500</v>
      </c>
      <c r="M504" s="218"/>
      <c r="N504" s="218" t="s">
        <v>63</v>
      </c>
      <c r="O504" s="218"/>
      <c r="P504" s="218" t="s">
        <v>304</v>
      </c>
      <c r="Q504" s="240">
        <v>266</v>
      </c>
      <c r="R504" s="240">
        <v>0</v>
      </c>
      <c r="S504" s="240">
        <v>0</v>
      </c>
      <c r="T504" s="272">
        <v>0</v>
      </c>
      <c r="U504" s="263"/>
    </row>
    <row r="505" spans="2:21" s="216" customFormat="1" x14ac:dyDescent="0.25">
      <c r="B505" s="262">
        <v>500</v>
      </c>
      <c r="C505" s="346">
        <v>45404</v>
      </c>
      <c r="D505" s="217" t="s">
        <v>152</v>
      </c>
      <c r="E505" s="218" t="s">
        <v>92</v>
      </c>
      <c r="F505" s="218" t="s">
        <v>63</v>
      </c>
      <c r="G505" s="218" t="s">
        <v>214</v>
      </c>
      <c r="H505" s="218">
        <v>4.1500000000000004</v>
      </c>
      <c r="I505" s="218" t="s">
        <v>220</v>
      </c>
      <c r="J505" s="218">
        <v>38</v>
      </c>
      <c r="K505" s="218"/>
      <c r="L505" s="218">
        <v>500</v>
      </c>
      <c r="M505" s="218"/>
      <c r="N505" s="218" t="s">
        <v>63</v>
      </c>
      <c r="O505" s="218"/>
      <c r="P505" s="218" t="s">
        <v>304</v>
      </c>
      <c r="Q505" s="240">
        <v>157.70000000000002</v>
      </c>
      <c r="R505" s="240">
        <v>0</v>
      </c>
      <c r="S505" s="240">
        <v>0</v>
      </c>
      <c r="T505" s="272">
        <v>0</v>
      </c>
      <c r="U505" s="263"/>
    </row>
    <row r="506" spans="2:21" s="216" customFormat="1" x14ac:dyDescent="0.25">
      <c r="B506" s="262">
        <v>501</v>
      </c>
      <c r="C506" s="346">
        <v>45404</v>
      </c>
      <c r="D506" s="217" t="s">
        <v>150</v>
      </c>
      <c r="E506" s="218" t="s">
        <v>92</v>
      </c>
      <c r="F506" s="218" t="s">
        <v>63</v>
      </c>
      <c r="G506" s="218" t="s">
        <v>214</v>
      </c>
      <c r="H506" s="218">
        <v>4.1500000000000004</v>
      </c>
      <c r="I506" s="218" t="s">
        <v>220</v>
      </c>
      <c r="J506" s="218">
        <v>38</v>
      </c>
      <c r="K506" s="218"/>
      <c r="L506" s="218">
        <v>500</v>
      </c>
      <c r="M506" s="218"/>
      <c r="N506" s="218" t="s">
        <v>63</v>
      </c>
      <c r="O506" s="218"/>
      <c r="P506" s="218" t="s">
        <v>304</v>
      </c>
      <c r="Q506" s="240">
        <v>157.70000000000002</v>
      </c>
      <c r="R506" s="240">
        <v>0</v>
      </c>
      <c r="S506" s="240">
        <v>0</v>
      </c>
      <c r="T506" s="272">
        <v>0</v>
      </c>
      <c r="U506" s="263"/>
    </row>
    <row r="507" spans="2:21" s="216" customFormat="1" x14ac:dyDescent="0.25">
      <c r="B507" s="262">
        <v>502</v>
      </c>
      <c r="C507" s="346">
        <v>45404</v>
      </c>
      <c r="D507" s="217" t="s">
        <v>179</v>
      </c>
      <c r="E507" s="218" t="s">
        <v>161</v>
      </c>
      <c r="F507" s="218" t="s">
        <v>8</v>
      </c>
      <c r="G507" s="218" t="s">
        <v>161</v>
      </c>
      <c r="H507" s="218">
        <v>11.6</v>
      </c>
      <c r="I507" s="218"/>
      <c r="J507" s="218"/>
      <c r="K507" s="218"/>
      <c r="L507" s="218"/>
      <c r="M507" s="218"/>
      <c r="N507" s="218"/>
      <c r="O507" s="218"/>
      <c r="P507" s="218"/>
      <c r="Q507" s="240">
        <v>0</v>
      </c>
      <c r="R507" s="240">
        <v>0</v>
      </c>
      <c r="S507" s="240">
        <v>0</v>
      </c>
      <c r="T507" s="272">
        <v>0</v>
      </c>
      <c r="U507" s="263"/>
    </row>
    <row r="508" spans="2:21" s="216" customFormat="1" x14ac:dyDescent="0.25">
      <c r="B508" s="262">
        <v>503</v>
      </c>
      <c r="C508" s="346">
        <v>45404</v>
      </c>
      <c r="D508" s="217" t="s">
        <v>143</v>
      </c>
      <c r="E508" s="218" t="s">
        <v>92</v>
      </c>
      <c r="F508" s="218" t="s">
        <v>2</v>
      </c>
      <c r="G508" s="218" t="s">
        <v>213</v>
      </c>
      <c r="H508" s="218">
        <v>7</v>
      </c>
      <c r="I508" s="218"/>
      <c r="J508" s="218"/>
      <c r="K508" s="218"/>
      <c r="L508" s="218"/>
      <c r="M508" s="218"/>
      <c r="N508" s="218"/>
      <c r="O508" s="218"/>
      <c r="P508" s="218"/>
      <c r="Q508" s="240">
        <v>0</v>
      </c>
      <c r="R508" s="240">
        <v>0</v>
      </c>
      <c r="S508" s="240">
        <v>0</v>
      </c>
      <c r="T508" s="272">
        <v>0</v>
      </c>
      <c r="U508" s="263"/>
    </row>
    <row r="509" spans="2:21" s="216" customFormat="1" x14ac:dyDescent="0.25">
      <c r="B509" s="262">
        <v>504</v>
      </c>
      <c r="C509" s="346">
        <v>45404</v>
      </c>
      <c r="D509" s="217" t="s">
        <v>142</v>
      </c>
      <c r="E509" s="218" t="s">
        <v>92</v>
      </c>
      <c r="F509" s="218" t="s">
        <v>2</v>
      </c>
      <c r="G509" s="218" t="s">
        <v>213</v>
      </c>
      <c r="H509" s="218">
        <v>7</v>
      </c>
      <c r="I509" s="218"/>
      <c r="J509" s="218"/>
      <c r="K509" s="218"/>
      <c r="L509" s="218"/>
      <c r="M509" s="218"/>
      <c r="N509" s="218"/>
      <c r="O509" s="218"/>
      <c r="P509" s="218"/>
      <c r="Q509" s="240">
        <v>0</v>
      </c>
      <c r="R509" s="240">
        <v>0</v>
      </c>
      <c r="S509" s="240">
        <v>0</v>
      </c>
      <c r="T509" s="272">
        <v>0</v>
      </c>
      <c r="U509" s="263"/>
    </row>
    <row r="510" spans="2:21" s="216" customFormat="1" x14ac:dyDescent="0.25">
      <c r="B510" s="262">
        <v>505</v>
      </c>
      <c r="C510" s="346">
        <v>45404</v>
      </c>
      <c r="D510" s="217" t="s">
        <v>141</v>
      </c>
      <c r="E510" s="218" t="s">
        <v>92</v>
      </c>
      <c r="F510" s="218" t="s">
        <v>2</v>
      </c>
      <c r="G510" s="218" t="s">
        <v>213</v>
      </c>
      <c r="H510" s="218">
        <v>7</v>
      </c>
      <c r="I510" s="218"/>
      <c r="J510" s="218"/>
      <c r="K510" s="218"/>
      <c r="L510" s="218"/>
      <c r="M510" s="218"/>
      <c r="N510" s="218"/>
      <c r="O510" s="218"/>
      <c r="P510" s="218"/>
      <c r="Q510" s="240">
        <v>0</v>
      </c>
      <c r="R510" s="240">
        <v>0</v>
      </c>
      <c r="S510" s="240">
        <v>0</v>
      </c>
      <c r="T510" s="272">
        <v>0</v>
      </c>
      <c r="U510" s="263"/>
    </row>
    <row r="511" spans="2:21" s="216" customFormat="1" x14ac:dyDescent="0.25">
      <c r="B511" s="262">
        <v>506</v>
      </c>
      <c r="C511" s="346">
        <v>45404</v>
      </c>
      <c r="D511" s="217" t="s">
        <v>96</v>
      </c>
      <c r="E511" s="218" t="s">
        <v>161</v>
      </c>
      <c r="F511" s="218" t="s">
        <v>1</v>
      </c>
      <c r="G511" s="218" t="s">
        <v>161</v>
      </c>
      <c r="H511" s="218">
        <v>11.8</v>
      </c>
      <c r="I511" s="218"/>
      <c r="J511" s="218"/>
      <c r="K511" s="218"/>
      <c r="L511" s="218"/>
      <c r="M511" s="218"/>
      <c r="N511" s="218"/>
      <c r="O511" s="218"/>
      <c r="P511" s="218"/>
      <c r="Q511" s="240">
        <v>0</v>
      </c>
      <c r="R511" s="240">
        <v>0</v>
      </c>
      <c r="S511" s="240">
        <v>0</v>
      </c>
      <c r="T511" s="272">
        <v>0</v>
      </c>
      <c r="U511" s="263"/>
    </row>
    <row r="512" spans="2:21" s="216" customFormat="1" x14ac:dyDescent="0.25">
      <c r="B512" s="262">
        <v>507</v>
      </c>
      <c r="C512" s="346">
        <v>45404</v>
      </c>
      <c r="D512" s="217" t="s">
        <v>130</v>
      </c>
      <c r="E512" s="218" t="s">
        <v>161</v>
      </c>
      <c r="F512" s="218" t="s">
        <v>1</v>
      </c>
      <c r="G512" s="218" t="s">
        <v>161</v>
      </c>
      <c r="H512" s="218">
        <v>11.8</v>
      </c>
      <c r="I512" s="218"/>
      <c r="J512" s="218"/>
      <c r="K512" s="218"/>
      <c r="L512" s="218"/>
      <c r="M512" s="218"/>
      <c r="N512" s="218"/>
      <c r="O512" s="218"/>
      <c r="P512" s="218"/>
      <c r="Q512" s="240">
        <v>0</v>
      </c>
      <c r="R512" s="240">
        <v>0</v>
      </c>
      <c r="S512" s="240">
        <v>0</v>
      </c>
      <c r="T512" s="272">
        <v>0</v>
      </c>
      <c r="U512" s="263"/>
    </row>
    <row r="513" spans="2:21" s="216" customFormat="1" x14ac:dyDescent="0.25">
      <c r="B513" s="261">
        <v>508</v>
      </c>
      <c r="C513" s="346">
        <v>45404</v>
      </c>
      <c r="D513" s="467" t="s">
        <v>522</v>
      </c>
      <c r="E513" s="468" t="str">
        <f>IFERROR(VLOOKUP(D513,V:Z,2,FALSE),"")</f>
        <v>_</v>
      </c>
      <c r="F513" s="468" t="str">
        <f>IFERROR(VLOOKUP(D513,V:Z,3,FALSE),"")</f>
        <v>_</v>
      </c>
      <c r="G513" s="468" t="str">
        <f>IFERROR(VLOOKUP(D513,V:Z,4,FALSE),"")</f>
        <v>بچینگ</v>
      </c>
      <c r="H513" s="468">
        <f>IFERROR(VLOOKUP(D513,V:Z,5,FALSE),"")</f>
        <v>1</v>
      </c>
      <c r="I513" s="458" t="s">
        <v>310</v>
      </c>
      <c r="J513" s="218">
        <v>50</v>
      </c>
      <c r="K513" s="218"/>
      <c r="L513" s="218"/>
      <c r="M513" s="218"/>
      <c r="N513" s="218"/>
      <c r="O513" s="218">
        <v>712250</v>
      </c>
      <c r="P513" s="458" t="s">
        <v>498</v>
      </c>
      <c r="Q513" s="240">
        <v>0</v>
      </c>
      <c r="R513" s="240">
        <v>0</v>
      </c>
      <c r="S513" s="240">
        <v>0</v>
      </c>
      <c r="T513" s="272">
        <v>0</v>
      </c>
      <c r="U513" s="263"/>
    </row>
    <row r="514" spans="2:21" s="216" customFormat="1" x14ac:dyDescent="0.25">
      <c r="B514" s="262">
        <v>509</v>
      </c>
      <c r="C514" s="346">
        <v>45405</v>
      </c>
      <c r="D514" s="217" t="s">
        <v>94</v>
      </c>
      <c r="E514" s="218" t="s">
        <v>92</v>
      </c>
      <c r="F514" s="218" t="s">
        <v>1</v>
      </c>
      <c r="G514" s="218" t="s">
        <v>213</v>
      </c>
      <c r="H514" s="218">
        <v>6.65</v>
      </c>
      <c r="I514" s="218" t="s">
        <v>220</v>
      </c>
      <c r="J514" s="218">
        <v>20</v>
      </c>
      <c r="K514" s="218"/>
      <c r="L514" s="218">
        <v>800</v>
      </c>
      <c r="M514" s="218"/>
      <c r="N514" s="218" t="s">
        <v>1</v>
      </c>
      <c r="O514" s="218"/>
      <c r="P514" s="218" t="s">
        <v>304</v>
      </c>
      <c r="Q514" s="240">
        <v>133</v>
      </c>
      <c r="R514" s="240">
        <v>0</v>
      </c>
      <c r="S514" s="240">
        <v>0</v>
      </c>
      <c r="T514" s="272">
        <v>0</v>
      </c>
      <c r="U514" s="263"/>
    </row>
    <row r="515" spans="2:21" s="216" customFormat="1" x14ac:dyDescent="0.25">
      <c r="B515" s="262">
        <v>510</v>
      </c>
      <c r="C515" s="346">
        <v>45405</v>
      </c>
      <c r="D515" s="217" t="s">
        <v>91</v>
      </c>
      <c r="E515" s="218" t="s">
        <v>92</v>
      </c>
      <c r="F515" s="218" t="s">
        <v>1</v>
      </c>
      <c r="G515" s="218" t="s">
        <v>213</v>
      </c>
      <c r="H515" s="218">
        <v>6.65</v>
      </c>
      <c r="I515" s="218" t="s">
        <v>220</v>
      </c>
      <c r="J515" s="218">
        <v>22</v>
      </c>
      <c r="K515" s="218"/>
      <c r="L515" s="218">
        <v>800</v>
      </c>
      <c r="M515" s="218"/>
      <c r="N515" s="218" t="s">
        <v>1</v>
      </c>
      <c r="O515" s="218"/>
      <c r="P515" s="218" t="s">
        <v>304</v>
      </c>
      <c r="Q515" s="240">
        <v>146.30000000000001</v>
      </c>
      <c r="R515" s="240">
        <v>0</v>
      </c>
      <c r="S515" s="240">
        <v>0</v>
      </c>
      <c r="T515" s="272">
        <v>0</v>
      </c>
      <c r="U515" s="263"/>
    </row>
    <row r="516" spans="2:21" s="216" customFormat="1" x14ac:dyDescent="0.25">
      <c r="B516" s="262">
        <v>511</v>
      </c>
      <c r="C516" s="346">
        <v>45405</v>
      </c>
      <c r="D516" s="217" t="s">
        <v>117</v>
      </c>
      <c r="E516" s="218" t="s">
        <v>92</v>
      </c>
      <c r="F516" s="218" t="s">
        <v>1</v>
      </c>
      <c r="G516" s="218" t="s">
        <v>213</v>
      </c>
      <c r="H516" s="218">
        <v>6.65</v>
      </c>
      <c r="I516" s="218" t="s">
        <v>220</v>
      </c>
      <c r="J516" s="218">
        <v>23</v>
      </c>
      <c r="K516" s="218"/>
      <c r="L516" s="218">
        <v>800</v>
      </c>
      <c r="M516" s="218"/>
      <c r="N516" s="218" t="s">
        <v>1</v>
      </c>
      <c r="O516" s="218"/>
      <c r="P516" s="218" t="s">
        <v>304</v>
      </c>
      <c r="Q516" s="240">
        <v>152.95000000000002</v>
      </c>
      <c r="R516" s="240">
        <v>0</v>
      </c>
      <c r="S516" s="240">
        <v>0</v>
      </c>
      <c r="T516" s="272">
        <v>0</v>
      </c>
      <c r="U516" s="263"/>
    </row>
    <row r="517" spans="2:21" s="216" customFormat="1" x14ac:dyDescent="0.25">
      <c r="B517" s="262">
        <v>512</v>
      </c>
      <c r="C517" s="346">
        <v>45405</v>
      </c>
      <c r="D517" s="217" t="s">
        <v>157</v>
      </c>
      <c r="E517" s="218" t="s">
        <v>92</v>
      </c>
      <c r="F517" s="218" t="s">
        <v>62</v>
      </c>
      <c r="G517" s="218" t="s">
        <v>214</v>
      </c>
      <c r="H517" s="218">
        <v>4.1500000000000004</v>
      </c>
      <c r="I517" s="218"/>
      <c r="J517" s="218"/>
      <c r="K517" s="218"/>
      <c r="L517" s="218"/>
      <c r="M517" s="218"/>
      <c r="N517" s="218"/>
      <c r="O517" s="218"/>
      <c r="P517" s="218"/>
      <c r="Q517" s="240">
        <v>0</v>
      </c>
      <c r="R517" s="240">
        <v>0</v>
      </c>
      <c r="S517" s="240">
        <v>0</v>
      </c>
      <c r="T517" s="272">
        <v>0</v>
      </c>
      <c r="U517" s="263"/>
    </row>
    <row r="518" spans="2:21" s="216" customFormat="1" x14ac:dyDescent="0.25">
      <c r="B518" s="262">
        <v>513</v>
      </c>
      <c r="C518" s="346">
        <v>45405</v>
      </c>
      <c r="D518" s="217" t="s">
        <v>156</v>
      </c>
      <c r="E518" s="218" t="s">
        <v>92</v>
      </c>
      <c r="F518" s="218" t="s">
        <v>62</v>
      </c>
      <c r="G518" s="218" t="s">
        <v>214</v>
      </c>
      <c r="H518" s="218">
        <v>4.1500000000000004</v>
      </c>
      <c r="I518" s="218"/>
      <c r="J518" s="218"/>
      <c r="K518" s="218"/>
      <c r="L518" s="218"/>
      <c r="M518" s="218"/>
      <c r="N518" s="218"/>
      <c r="O518" s="218"/>
      <c r="P518" s="218"/>
      <c r="Q518" s="240">
        <v>0</v>
      </c>
      <c r="R518" s="240">
        <v>0</v>
      </c>
      <c r="S518" s="240">
        <v>0</v>
      </c>
      <c r="T518" s="272">
        <v>0</v>
      </c>
      <c r="U518" s="263"/>
    </row>
    <row r="519" spans="2:21" s="216" customFormat="1" x14ac:dyDescent="0.25">
      <c r="B519" s="262">
        <v>514</v>
      </c>
      <c r="C519" s="346">
        <v>45405</v>
      </c>
      <c r="D519" s="217" t="s">
        <v>160</v>
      </c>
      <c r="E519" s="218" t="s">
        <v>161</v>
      </c>
      <c r="F519" s="218" t="s">
        <v>389</v>
      </c>
      <c r="G519" s="218" t="s">
        <v>161</v>
      </c>
      <c r="H519" s="218">
        <v>10</v>
      </c>
      <c r="I519" s="218"/>
      <c r="J519" s="218"/>
      <c r="K519" s="218"/>
      <c r="L519" s="218"/>
      <c r="M519" s="218"/>
      <c r="N519" s="218"/>
      <c r="O519" s="218"/>
      <c r="P519" s="218"/>
      <c r="Q519" s="240">
        <v>0</v>
      </c>
      <c r="R519" s="240">
        <v>0</v>
      </c>
      <c r="S519" s="240">
        <v>0</v>
      </c>
      <c r="T519" s="272">
        <v>0</v>
      </c>
      <c r="U519" s="263"/>
    </row>
    <row r="520" spans="2:21" s="216" customFormat="1" x14ac:dyDescent="0.25">
      <c r="B520" s="262">
        <v>515</v>
      </c>
      <c r="C520" s="346">
        <v>45405</v>
      </c>
      <c r="D520" s="217" t="s">
        <v>177</v>
      </c>
      <c r="E520" s="218" t="s">
        <v>178</v>
      </c>
      <c r="F520" s="218" t="s">
        <v>7</v>
      </c>
      <c r="G520" s="218" t="s">
        <v>213</v>
      </c>
      <c r="H520" s="218">
        <v>7</v>
      </c>
      <c r="I520" s="218"/>
      <c r="J520" s="218"/>
      <c r="K520" s="218"/>
      <c r="L520" s="218"/>
      <c r="M520" s="218"/>
      <c r="N520" s="218"/>
      <c r="O520" s="218"/>
      <c r="P520" s="218"/>
      <c r="Q520" s="240">
        <v>0</v>
      </c>
      <c r="R520" s="240">
        <v>0</v>
      </c>
      <c r="S520" s="240">
        <v>0</v>
      </c>
      <c r="T520" s="272">
        <v>0</v>
      </c>
      <c r="U520" s="263"/>
    </row>
    <row r="521" spans="2:21" s="216" customFormat="1" x14ac:dyDescent="0.25">
      <c r="B521" s="262">
        <v>516</v>
      </c>
      <c r="C521" s="346">
        <v>45405</v>
      </c>
      <c r="D521" s="217" t="s">
        <v>173</v>
      </c>
      <c r="E521" s="218" t="s">
        <v>161</v>
      </c>
      <c r="F521" s="218" t="s">
        <v>7</v>
      </c>
      <c r="G521" s="218" t="s">
        <v>161</v>
      </c>
      <c r="H521" s="218">
        <v>11.2</v>
      </c>
      <c r="I521" s="218"/>
      <c r="J521" s="218"/>
      <c r="K521" s="218"/>
      <c r="L521" s="218"/>
      <c r="M521" s="218"/>
      <c r="N521" s="218"/>
      <c r="O521" s="218"/>
      <c r="P521" s="218"/>
      <c r="Q521" s="240">
        <v>0</v>
      </c>
      <c r="R521" s="240">
        <v>0</v>
      </c>
      <c r="S521" s="240">
        <v>0</v>
      </c>
      <c r="T521" s="272">
        <v>0</v>
      </c>
      <c r="U521" s="263"/>
    </row>
    <row r="522" spans="2:21" s="216" customFormat="1" x14ac:dyDescent="0.25">
      <c r="B522" s="262">
        <v>517</v>
      </c>
      <c r="C522" s="346">
        <v>45405</v>
      </c>
      <c r="D522" s="217" t="s">
        <v>153</v>
      </c>
      <c r="E522" s="218" t="s">
        <v>92</v>
      </c>
      <c r="F522" s="218" t="s">
        <v>63</v>
      </c>
      <c r="G522" s="218" t="s">
        <v>213</v>
      </c>
      <c r="H522" s="218">
        <v>6.65</v>
      </c>
      <c r="I522" s="218" t="s">
        <v>220</v>
      </c>
      <c r="J522" s="218">
        <v>44</v>
      </c>
      <c r="K522" s="218"/>
      <c r="L522" s="218">
        <v>550</v>
      </c>
      <c r="M522" s="218"/>
      <c r="N522" s="218" t="s">
        <v>63</v>
      </c>
      <c r="O522" s="218"/>
      <c r="P522" s="218" t="s">
        <v>304</v>
      </c>
      <c r="Q522" s="240">
        <v>292.60000000000002</v>
      </c>
      <c r="R522" s="240">
        <v>0</v>
      </c>
      <c r="S522" s="240">
        <v>0</v>
      </c>
      <c r="T522" s="272">
        <v>0</v>
      </c>
      <c r="U522" s="263"/>
    </row>
    <row r="523" spans="2:21" s="216" customFormat="1" x14ac:dyDescent="0.25">
      <c r="B523" s="262">
        <v>518</v>
      </c>
      <c r="C523" s="346">
        <v>45405</v>
      </c>
      <c r="D523" s="217" t="s">
        <v>152</v>
      </c>
      <c r="E523" s="218" t="s">
        <v>92</v>
      </c>
      <c r="F523" s="218" t="s">
        <v>63</v>
      </c>
      <c r="G523" s="218" t="s">
        <v>214</v>
      </c>
      <c r="H523" s="218">
        <v>4.1500000000000004</v>
      </c>
      <c r="I523" s="218" t="s">
        <v>220</v>
      </c>
      <c r="J523" s="218">
        <v>44</v>
      </c>
      <c r="K523" s="218"/>
      <c r="L523" s="218">
        <v>550</v>
      </c>
      <c r="M523" s="218"/>
      <c r="N523" s="218" t="s">
        <v>63</v>
      </c>
      <c r="O523" s="218"/>
      <c r="P523" s="218" t="s">
        <v>304</v>
      </c>
      <c r="Q523" s="240">
        <v>182.60000000000002</v>
      </c>
      <c r="R523" s="240">
        <v>0</v>
      </c>
      <c r="S523" s="240">
        <v>0</v>
      </c>
      <c r="T523" s="272">
        <v>0</v>
      </c>
      <c r="U523" s="263"/>
    </row>
    <row r="524" spans="2:21" s="216" customFormat="1" x14ac:dyDescent="0.25">
      <c r="B524" s="262">
        <v>519</v>
      </c>
      <c r="C524" s="346">
        <v>45405</v>
      </c>
      <c r="D524" s="217" t="s">
        <v>150</v>
      </c>
      <c r="E524" s="218" t="s">
        <v>92</v>
      </c>
      <c r="F524" s="218" t="s">
        <v>63</v>
      </c>
      <c r="G524" s="218" t="s">
        <v>214</v>
      </c>
      <c r="H524" s="218">
        <v>4.1500000000000004</v>
      </c>
      <c r="I524" s="218" t="s">
        <v>220</v>
      </c>
      <c r="J524" s="218">
        <v>44</v>
      </c>
      <c r="K524" s="218"/>
      <c r="L524" s="218">
        <v>550</v>
      </c>
      <c r="M524" s="218"/>
      <c r="N524" s="218" t="s">
        <v>63</v>
      </c>
      <c r="O524" s="218"/>
      <c r="P524" s="218" t="s">
        <v>304</v>
      </c>
      <c r="Q524" s="240">
        <v>182.60000000000002</v>
      </c>
      <c r="R524" s="240">
        <v>0</v>
      </c>
      <c r="S524" s="240">
        <v>0</v>
      </c>
      <c r="T524" s="272">
        <v>0</v>
      </c>
      <c r="U524" s="263"/>
    </row>
    <row r="525" spans="2:21" s="216" customFormat="1" x14ac:dyDescent="0.25">
      <c r="B525" s="262">
        <v>520</v>
      </c>
      <c r="C525" s="346">
        <v>45405</v>
      </c>
      <c r="D525" s="217" t="s">
        <v>179</v>
      </c>
      <c r="E525" s="218" t="s">
        <v>161</v>
      </c>
      <c r="F525" s="218" t="s">
        <v>8</v>
      </c>
      <c r="G525" s="218" t="s">
        <v>161</v>
      </c>
      <c r="H525" s="218">
        <v>11.6</v>
      </c>
      <c r="I525" s="218"/>
      <c r="J525" s="218"/>
      <c r="K525" s="218"/>
      <c r="L525" s="218"/>
      <c r="M525" s="218"/>
      <c r="N525" s="218"/>
      <c r="O525" s="218"/>
      <c r="P525" s="218"/>
      <c r="Q525" s="240">
        <v>0</v>
      </c>
      <c r="R525" s="240">
        <v>0</v>
      </c>
      <c r="S525" s="240">
        <v>0</v>
      </c>
      <c r="T525" s="272">
        <v>0</v>
      </c>
      <c r="U525" s="263"/>
    </row>
    <row r="526" spans="2:21" s="216" customFormat="1" x14ac:dyDescent="0.25">
      <c r="B526" s="262">
        <v>521</v>
      </c>
      <c r="C526" s="346">
        <v>45405</v>
      </c>
      <c r="D526" s="217" t="s">
        <v>143</v>
      </c>
      <c r="E526" s="218" t="s">
        <v>92</v>
      </c>
      <c r="F526" s="218" t="s">
        <v>2</v>
      </c>
      <c r="G526" s="218" t="s">
        <v>213</v>
      </c>
      <c r="H526" s="218">
        <v>7</v>
      </c>
      <c r="I526" s="218"/>
      <c r="J526" s="218"/>
      <c r="K526" s="218"/>
      <c r="L526" s="218"/>
      <c r="M526" s="218"/>
      <c r="N526" s="218"/>
      <c r="O526" s="218"/>
      <c r="P526" s="218"/>
      <c r="Q526" s="240">
        <v>0</v>
      </c>
      <c r="R526" s="240">
        <v>0</v>
      </c>
      <c r="S526" s="240">
        <v>0</v>
      </c>
      <c r="T526" s="272">
        <v>0</v>
      </c>
      <c r="U526" s="263"/>
    </row>
    <row r="527" spans="2:21" s="216" customFormat="1" x14ac:dyDescent="0.25">
      <c r="B527" s="262">
        <v>522</v>
      </c>
      <c r="C527" s="346">
        <v>45405</v>
      </c>
      <c r="D527" s="217" t="s">
        <v>142</v>
      </c>
      <c r="E527" s="218" t="s">
        <v>92</v>
      </c>
      <c r="F527" s="218" t="s">
        <v>2</v>
      </c>
      <c r="G527" s="218" t="s">
        <v>213</v>
      </c>
      <c r="H527" s="218">
        <v>7</v>
      </c>
      <c r="I527" s="218"/>
      <c r="J527" s="218"/>
      <c r="K527" s="218"/>
      <c r="L527" s="218"/>
      <c r="M527" s="218"/>
      <c r="N527" s="218"/>
      <c r="O527" s="218"/>
      <c r="P527" s="218"/>
      <c r="Q527" s="240">
        <v>0</v>
      </c>
      <c r="R527" s="240">
        <v>0</v>
      </c>
      <c r="S527" s="240">
        <v>0</v>
      </c>
      <c r="T527" s="272">
        <v>0</v>
      </c>
      <c r="U527" s="263"/>
    </row>
    <row r="528" spans="2:21" s="216" customFormat="1" x14ac:dyDescent="0.25">
      <c r="B528" s="262">
        <v>523</v>
      </c>
      <c r="C528" s="346">
        <v>45405</v>
      </c>
      <c r="D528" s="217" t="s">
        <v>141</v>
      </c>
      <c r="E528" s="218" t="s">
        <v>92</v>
      </c>
      <c r="F528" s="218" t="s">
        <v>2</v>
      </c>
      <c r="G528" s="218" t="s">
        <v>213</v>
      </c>
      <c r="H528" s="218">
        <v>7</v>
      </c>
      <c r="I528" s="218"/>
      <c r="J528" s="218"/>
      <c r="K528" s="218"/>
      <c r="L528" s="218"/>
      <c r="M528" s="218"/>
      <c r="N528" s="218"/>
      <c r="O528" s="218"/>
      <c r="P528" s="218"/>
      <c r="Q528" s="240">
        <v>0</v>
      </c>
      <c r="R528" s="240">
        <v>0</v>
      </c>
      <c r="S528" s="240">
        <v>0</v>
      </c>
      <c r="T528" s="272">
        <v>0</v>
      </c>
      <c r="U528" s="263"/>
    </row>
    <row r="529" spans="2:21" s="216" customFormat="1" x14ac:dyDescent="0.25">
      <c r="B529" s="262">
        <v>524</v>
      </c>
      <c r="C529" s="346">
        <v>45405</v>
      </c>
      <c r="D529" s="217" t="s">
        <v>96</v>
      </c>
      <c r="E529" s="218" t="s">
        <v>161</v>
      </c>
      <c r="F529" s="218" t="s">
        <v>1</v>
      </c>
      <c r="G529" s="218" t="s">
        <v>161</v>
      </c>
      <c r="H529" s="218">
        <v>11.8</v>
      </c>
      <c r="I529" s="218"/>
      <c r="J529" s="218"/>
      <c r="K529" s="218"/>
      <c r="L529" s="218"/>
      <c r="M529" s="218"/>
      <c r="N529" s="218"/>
      <c r="O529" s="218"/>
      <c r="P529" s="218"/>
      <c r="Q529" s="240">
        <v>0</v>
      </c>
      <c r="R529" s="240">
        <v>0</v>
      </c>
      <c r="S529" s="240">
        <v>0</v>
      </c>
      <c r="T529" s="272">
        <v>0</v>
      </c>
      <c r="U529" s="263"/>
    </row>
    <row r="530" spans="2:21" s="216" customFormat="1" x14ac:dyDescent="0.25">
      <c r="B530" s="262">
        <v>525</v>
      </c>
      <c r="C530" s="346">
        <v>45405</v>
      </c>
      <c r="D530" s="217" t="s">
        <v>130</v>
      </c>
      <c r="E530" s="218" t="s">
        <v>161</v>
      </c>
      <c r="F530" s="218" t="s">
        <v>1</v>
      </c>
      <c r="G530" s="218" t="s">
        <v>161</v>
      </c>
      <c r="H530" s="218">
        <v>11.8</v>
      </c>
      <c r="I530" s="218"/>
      <c r="J530" s="218"/>
      <c r="K530" s="218"/>
      <c r="L530" s="218"/>
      <c r="M530" s="218"/>
      <c r="N530" s="218"/>
      <c r="O530" s="218"/>
      <c r="P530" s="218"/>
      <c r="Q530" s="240">
        <v>0</v>
      </c>
      <c r="R530" s="240">
        <v>0</v>
      </c>
      <c r="S530" s="240">
        <v>0</v>
      </c>
      <c r="T530" s="272">
        <v>0</v>
      </c>
      <c r="U530" s="263"/>
    </row>
    <row r="531" spans="2:21" s="216" customFormat="1" x14ac:dyDescent="0.25">
      <c r="B531" s="262">
        <v>526</v>
      </c>
      <c r="C531" s="346">
        <v>45406</v>
      </c>
      <c r="D531" s="217" t="s">
        <v>94</v>
      </c>
      <c r="E531" s="218" t="s">
        <v>92</v>
      </c>
      <c r="F531" s="218" t="s">
        <v>1</v>
      </c>
      <c r="G531" s="218" t="s">
        <v>213</v>
      </c>
      <c r="H531" s="218">
        <v>6.65</v>
      </c>
      <c r="I531" s="218" t="s">
        <v>220</v>
      </c>
      <c r="J531" s="218">
        <v>25</v>
      </c>
      <c r="K531" s="218"/>
      <c r="L531" s="218">
        <v>500</v>
      </c>
      <c r="M531" s="218"/>
      <c r="N531" s="218" t="s">
        <v>1</v>
      </c>
      <c r="O531" s="218"/>
      <c r="P531" s="218" t="s">
        <v>305</v>
      </c>
      <c r="Q531" s="240">
        <v>166.25</v>
      </c>
      <c r="R531" s="240">
        <v>0</v>
      </c>
      <c r="S531" s="240">
        <v>0</v>
      </c>
      <c r="T531" s="272">
        <v>0</v>
      </c>
      <c r="U531" s="263"/>
    </row>
    <row r="532" spans="2:21" s="216" customFormat="1" x14ac:dyDescent="0.25">
      <c r="B532" s="262">
        <v>527</v>
      </c>
      <c r="C532" s="346">
        <v>45406</v>
      </c>
      <c r="D532" s="217" t="s">
        <v>91</v>
      </c>
      <c r="E532" s="218" t="s">
        <v>92</v>
      </c>
      <c r="F532" s="218" t="s">
        <v>1</v>
      </c>
      <c r="G532" s="218" t="s">
        <v>213</v>
      </c>
      <c r="H532" s="218">
        <v>6.65</v>
      </c>
      <c r="I532" s="218" t="s">
        <v>220</v>
      </c>
      <c r="J532" s="218">
        <v>25</v>
      </c>
      <c r="K532" s="218"/>
      <c r="L532" s="218">
        <v>500</v>
      </c>
      <c r="M532" s="218"/>
      <c r="N532" s="218" t="s">
        <v>1</v>
      </c>
      <c r="O532" s="218"/>
      <c r="P532" s="218" t="s">
        <v>305</v>
      </c>
      <c r="Q532" s="240">
        <v>166.25</v>
      </c>
      <c r="R532" s="240">
        <v>0</v>
      </c>
      <c r="S532" s="240">
        <v>0</v>
      </c>
      <c r="T532" s="272">
        <v>0</v>
      </c>
      <c r="U532" s="263"/>
    </row>
    <row r="533" spans="2:21" s="216" customFormat="1" x14ac:dyDescent="0.25">
      <c r="B533" s="262">
        <v>528</v>
      </c>
      <c r="C533" s="346">
        <v>45406</v>
      </c>
      <c r="D533" s="217" t="s">
        <v>117</v>
      </c>
      <c r="E533" s="218" t="s">
        <v>92</v>
      </c>
      <c r="F533" s="218" t="s">
        <v>1</v>
      </c>
      <c r="G533" s="218" t="s">
        <v>213</v>
      </c>
      <c r="H533" s="218">
        <v>6.65</v>
      </c>
      <c r="I533" s="218" t="s">
        <v>220</v>
      </c>
      <c r="J533" s="218">
        <v>11</v>
      </c>
      <c r="K533" s="218"/>
      <c r="L533" s="218">
        <v>500</v>
      </c>
      <c r="M533" s="218"/>
      <c r="N533" s="218" t="s">
        <v>1</v>
      </c>
      <c r="O533" s="218"/>
      <c r="P533" s="218" t="s">
        <v>305</v>
      </c>
      <c r="Q533" s="240">
        <v>73.150000000000006</v>
      </c>
      <c r="R533" s="240">
        <v>0</v>
      </c>
      <c r="S533" s="240">
        <v>0</v>
      </c>
      <c r="T533" s="272">
        <v>0</v>
      </c>
      <c r="U533" s="263"/>
    </row>
    <row r="534" spans="2:21" s="216" customFormat="1" x14ac:dyDescent="0.25">
      <c r="B534" s="262">
        <v>529</v>
      </c>
      <c r="C534" s="346">
        <v>45406</v>
      </c>
      <c r="D534" s="217" t="s">
        <v>157</v>
      </c>
      <c r="E534" s="218" t="s">
        <v>92</v>
      </c>
      <c r="F534" s="218" t="s">
        <v>62</v>
      </c>
      <c r="G534" s="218" t="s">
        <v>214</v>
      </c>
      <c r="H534" s="218">
        <v>4.1500000000000004</v>
      </c>
      <c r="I534" s="218"/>
      <c r="J534" s="218"/>
      <c r="K534" s="218"/>
      <c r="L534" s="218"/>
      <c r="M534" s="218"/>
      <c r="N534" s="218"/>
      <c r="O534" s="218"/>
      <c r="P534" s="218"/>
      <c r="Q534" s="240">
        <v>0</v>
      </c>
      <c r="R534" s="240">
        <v>0</v>
      </c>
      <c r="S534" s="240">
        <v>0</v>
      </c>
      <c r="T534" s="272">
        <v>0</v>
      </c>
      <c r="U534" s="263"/>
    </row>
    <row r="535" spans="2:21" s="216" customFormat="1" x14ac:dyDescent="0.25">
      <c r="B535" s="262">
        <v>530</v>
      </c>
      <c r="C535" s="346">
        <v>45406</v>
      </c>
      <c r="D535" s="217" t="s">
        <v>156</v>
      </c>
      <c r="E535" s="218" t="s">
        <v>92</v>
      </c>
      <c r="F535" s="218" t="s">
        <v>62</v>
      </c>
      <c r="G535" s="218" t="s">
        <v>214</v>
      </c>
      <c r="H535" s="218">
        <v>4.1500000000000004</v>
      </c>
      <c r="I535" s="218"/>
      <c r="J535" s="218"/>
      <c r="K535" s="218"/>
      <c r="L535" s="218"/>
      <c r="M535" s="218"/>
      <c r="N535" s="218"/>
      <c r="O535" s="218"/>
      <c r="P535" s="218"/>
      <c r="Q535" s="240">
        <v>0</v>
      </c>
      <c r="R535" s="240">
        <v>0</v>
      </c>
      <c r="S535" s="240">
        <v>0</v>
      </c>
      <c r="T535" s="272">
        <v>0</v>
      </c>
      <c r="U535" s="263"/>
    </row>
    <row r="536" spans="2:21" s="216" customFormat="1" x14ac:dyDescent="0.25">
      <c r="B536" s="262">
        <v>531</v>
      </c>
      <c r="C536" s="346">
        <v>45406</v>
      </c>
      <c r="D536" s="217" t="s">
        <v>160</v>
      </c>
      <c r="E536" s="218" t="s">
        <v>161</v>
      </c>
      <c r="F536" s="218" t="s">
        <v>389</v>
      </c>
      <c r="G536" s="218" t="s">
        <v>161</v>
      </c>
      <c r="H536" s="218">
        <v>10</v>
      </c>
      <c r="I536" s="218"/>
      <c r="J536" s="218"/>
      <c r="K536" s="218"/>
      <c r="L536" s="218"/>
      <c r="M536" s="218"/>
      <c r="N536" s="218"/>
      <c r="O536" s="218"/>
      <c r="P536" s="218"/>
      <c r="Q536" s="240">
        <v>0</v>
      </c>
      <c r="R536" s="240">
        <v>0</v>
      </c>
      <c r="S536" s="240">
        <v>0</v>
      </c>
      <c r="T536" s="272">
        <v>0</v>
      </c>
      <c r="U536" s="263"/>
    </row>
    <row r="537" spans="2:21" s="216" customFormat="1" x14ac:dyDescent="0.25">
      <c r="B537" s="262">
        <v>532</v>
      </c>
      <c r="C537" s="346">
        <v>45406</v>
      </c>
      <c r="D537" s="217" t="s">
        <v>177</v>
      </c>
      <c r="E537" s="218" t="s">
        <v>178</v>
      </c>
      <c r="F537" s="218" t="s">
        <v>7</v>
      </c>
      <c r="G537" s="218" t="s">
        <v>213</v>
      </c>
      <c r="H537" s="218">
        <v>7</v>
      </c>
      <c r="I537" s="218"/>
      <c r="J537" s="218"/>
      <c r="K537" s="218"/>
      <c r="L537" s="218"/>
      <c r="M537" s="218"/>
      <c r="N537" s="218"/>
      <c r="O537" s="218"/>
      <c r="P537" s="218"/>
      <c r="Q537" s="240">
        <v>0</v>
      </c>
      <c r="R537" s="240">
        <v>0</v>
      </c>
      <c r="S537" s="240">
        <v>0</v>
      </c>
      <c r="T537" s="272">
        <v>0</v>
      </c>
      <c r="U537" s="263"/>
    </row>
    <row r="538" spans="2:21" s="216" customFormat="1" x14ac:dyDescent="0.25">
      <c r="B538" s="262">
        <v>533</v>
      </c>
      <c r="C538" s="346">
        <v>45406</v>
      </c>
      <c r="D538" s="217" t="s">
        <v>173</v>
      </c>
      <c r="E538" s="218" t="s">
        <v>161</v>
      </c>
      <c r="F538" s="218" t="s">
        <v>7</v>
      </c>
      <c r="G538" s="218" t="s">
        <v>161</v>
      </c>
      <c r="H538" s="218">
        <v>11.2</v>
      </c>
      <c r="I538" s="218"/>
      <c r="J538" s="218"/>
      <c r="K538" s="218"/>
      <c r="L538" s="218"/>
      <c r="M538" s="218"/>
      <c r="N538" s="218"/>
      <c r="O538" s="218"/>
      <c r="P538" s="218"/>
      <c r="Q538" s="240">
        <v>0</v>
      </c>
      <c r="R538" s="240">
        <v>0</v>
      </c>
      <c r="S538" s="240">
        <v>0</v>
      </c>
      <c r="T538" s="272">
        <v>0</v>
      </c>
      <c r="U538" s="263"/>
    </row>
    <row r="539" spans="2:21" s="216" customFormat="1" x14ac:dyDescent="0.25">
      <c r="B539" s="262">
        <v>534</v>
      </c>
      <c r="C539" s="346">
        <v>45406</v>
      </c>
      <c r="D539" s="217" t="s">
        <v>153</v>
      </c>
      <c r="E539" s="218" t="s">
        <v>92</v>
      </c>
      <c r="F539" s="218" t="s">
        <v>63</v>
      </c>
      <c r="G539" s="218" t="s">
        <v>213</v>
      </c>
      <c r="H539" s="218">
        <v>6.65</v>
      </c>
      <c r="I539" s="218" t="s">
        <v>220</v>
      </c>
      <c r="J539" s="218">
        <v>29</v>
      </c>
      <c r="K539" s="218"/>
      <c r="L539" s="218">
        <v>650</v>
      </c>
      <c r="M539" s="218"/>
      <c r="N539" s="218" t="s">
        <v>63</v>
      </c>
      <c r="O539" s="218"/>
      <c r="P539" s="218" t="s">
        <v>305</v>
      </c>
      <c r="Q539" s="240">
        <v>192.85000000000002</v>
      </c>
      <c r="R539" s="240">
        <v>0</v>
      </c>
      <c r="S539" s="240">
        <v>0</v>
      </c>
      <c r="T539" s="272">
        <v>0</v>
      </c>
      <c r="U539" s="263"/>
    </row>
    <row r="540" spans="2:21" s="216" customFormat="1" x14ac:dyDescent="0.25">
      <c r="B540" s="262">
        <v>535</v>
      </c>
      <c r="C540" s="346">
        <v>45406</v>
      </c>
      <c r="D540" s="217" t="s">
        <v>152</v>
      </c>
      <c r="E540" s="218" t="s">
        <v>92</v>
      </c>
      <c r="F540" s="218" t="s">
        <v>63</v>
      </c>
      <c r="G540" s="218" t="s">
        <v>214</v>
      </c>
      <c r="H540" s="218">
        <v>4.1500000000000004</v>
      </c>
      <c r="I540" s="218" t="s">
        <v>220</v>
      </c>
      <c r="J540" s="218">
        <v>25</v>
      </c>
      <c r="K540" s="218"/>
      <c r="L540" s="218">
        <v>650</v>
      </c>
      <c r="M540" s="218"/>
      <c r="N540" s="218" t="s">
        <v>63</v>
      </c>
      <c r="O540" s="218"/>
      <c r="P540" s="218" t="s">
        <v>305</v>
      </c>
      <c r="Q540" s="240">
        <v>103.75000000000001</v>
      </c>
      <c r="R540" s="240">
        <v>0</v>
      </c>
      <c r="S540" s="240">
        <v>0</v>
      </c>
      <c r="T540" s="272">
        <v>0</v>
      </c>
      <c r="U540" s="263"/>
    </row>
    <row r="541" spans="2:21" s="216" customFormat="1" x14ac:dyDescent="0.25">
      <c r="B541" s="262">
        <v>536</v>
      </c>
      <c r="C541" s="346">
        <v>45406</v>
      </c>
      <c r="D541" s="217" t="s">
        <v>150</v>
      </c>
      <c r="E541" s="218" t="s">
        <v>92</v>
      </c>
      <c r="F541" s="218" t="s">
        <v>63</v>
      </c>
      <c r="G541" s="218" t="s">
        <v>214</v>
      </c>
      <c r="H541" s="218">
        <v>4.1500000000000004</v>
      </c>
      <c r="I541" s="218" t="s">
        <v>220</v>
      </c>
      <c r="J541" s="218">
        <v>24</v>
      </c>
      <c r="K541" s="218"/>
      <c r="L541" s="218">
        <v>650</v>
      </c>
      <c r="M541" s="218"/>
      <c r="N541" s="218" t="s">
        <v>63</v>
      </c>
      <c r="O541" s="218"/>
      <c r="P541" s="218" t="s">
        <v>305</v>
      </c>
      <c r="Q541" s="240">
        <v>99.600000000000009</v>
      </c>
      <c r="R541" s="240">
        <v>0</v>
      </c>
      <c r="S541" s="240">
        <v>0</v>
      </c>
      <c r="T541" s="272">
        <v>0</v>
      </c>
      <c r="U541" s="263"/>
    </row>
    <row r="542" spans="2:21" s="216" customFormat="1" x14ac:dyDescent="0.25">
      <c r="B542" s="262">
        <v>537</v>
      </c>
      <c r="C542" s="346">
        <v>45406</v>
      </c>
      <c r="D542" s="217" t="s">
        <v>179</v>
      </c>
      <c r="E542" s="218" t="s">
        <v>161</v>
      </c>
      <c r="F542" s="218" t="s">
        <v>8</v>
      </c>
      <c r="G542" s="218" t="s">
        <v>161</v>
      </c>
      <c r="H542" s="218">
        <v>11.6</v>
      </c>
      <c r="I542" s="218"/>
      <c r="J542" s="218"/>
      <c r="K542" s="218"/>
      <c r="L542" s="218"/>
      <c r="M542" s="218"/>
      <c r="N542" s="218"/>
      <c r="O542" s="218"/>
      <c r="P542" s="218"/>
      <c r="Q542" s="240">
        <v>0</v>
      </c>
      <c r="R542" s="240">
        <v>0</v>
      </c>
      <c r="S542" s="240">
        <v>0</v>
      </c>
      <c r="T542" s="272">
        <v>0</v>
      </c>
      <c r="U542" s="263"/>
    </row>
    <row r="543" spans="2:21" s="216" customFormat="1" x14ac:dyDescent="0.25">
      <c r="B543" s="262">
        <v>538</v>
      </c>
      <c r="C543" s="346">
        <v>45406</v>
      </c>
      <c r="D543" s="217" t="s">
        <v>143</v>
      </c>
      <c r="E543" s="218" t="s">
        <v>92</v>
      </c>
      <c r="F543" s="218" t="s">
        <v>2</v>
      </c>
      <c r="G543" s="218" t="s">
        <v>213</v>
      </c>
      <c r="H543" s="218">
        <v>7</v>
      </c>
      <c r="I543" s="218"/>
      <c r="J543" s="218"/>
      <c r="K543" s="218"/>
      <c r="L543" s="218"/>
      <c r="M543" s="218"/>
      <c r="N543" s="218"/>
      <c r="O543" s="218"/>
      <c r="P543" s="218"/>
      <c r="Q543" s="240">
        <v>0</v>
      </c>
      <c r="R543" s="240">
        <v>0</v>
      </c>
      <c r="S543" s="240">
        <v>0</v>
      </c>
      <c r="T543" s="272">
        <v>0</v>
      </c>
      <c r="U543" s="263"/>
    </row>
    <row r="544" spans="2:21" s="216" customFormat="1" x14ac:dyDescent="0.25">
      <c r="B544" s="262">
        <v>539</v>
      </c>
      <c r="C544" s="346">
        <v>45406</v>
      </c>
      <c r="D544" s="217" t="s">
        <v>142</v>
      </c>
      <c r="E544" s="218" t="s">
        <v>92</v>
      </c>
      <c r="F544" s="218" t="s">
        <v>2</v>
      </c>
      <c r="G544" s="218" t="s">
        <v>213</v>
      </c>
      <c r="H544" s="218">
        <v>7</v>
      </c>
      <c r="I544" s="218"/>
      <c r="J544" s="218"/>
      <c r="K544" s="218"/>
      <c r="L544" s="218"/>
      <c r="M544" s="218"/>
      <c r="N544" s="218"/>
      <c r="O544" s="218"/>
      <c r="P544" s="218"/>
      <c r="Q544" s="240">
        <v>0</v>
      </c>
      <c r="R544" s="240">
        <v>0</v>
      </c>
      <c r="S544" s="240">
        <v>0</v>
      </c>
      <c r="T544" s="272">
        <v>0</v>
      </c>
      <c r="U544" s="263"/>
    </row>
    <row r="545" spans="2:21" s="216" customFormat="1" x14ac:dyDescent="0.25">
      <c r="B545" s="262">
        <v>540</v>
      </c>
      <c r="C545" s="346">
        <v>45406</v>
      </c>
      <c r="D545" s="217" t="s">
        <v>141</v>
      </c>
      <c r="E545" s="218" t="s">
        <v>92</v>
      </c>
      <c r="F545" s="218" t="s">
        <v>2</v>
      </c>
      <c r="G545" s="218" t="s">
        <v>213</v>
      </c>
      <c r="H545" s="218">
        <v>7</v>
      </c>
      <c r="I545" s="218"/>
      <c r="J545" s="218"/>
      <c r="K545" s="218"/>
      <c r="L545" s="218"/>
      <c r="M545" s="218"/>
      <c r="N545" s="218"/>
      <c r="O545" s="218"/>
      <c r="P545" s="218"/>
      <c r="Q545" s="240">
        <v>0</v>
      </c>
      <c r="R545" s="240">
        <v>0</v>
      </c>
      <c r="S545" s="240">
        <v>0</v>
      </c>
      <c r="T545" s="272">
        <v>0</v>
      </c>
      <c r="U545" s="263"/>
    </row>
    <row r="546" spans="2:21" s="216" customFormat="1" x14ac:dyDescent="0.25">
      <c r="B546" s="262">
        <v>541</v>
      </c>
      <c r="C546" s="346">
        <v>45406</v>
      </c>
      <c r="D546" s="217" t="s">
        <v>96</v>
      </c>
      <c r="E546" s="218" t="s">
        <v>161</v>
      </c>
      <c r="F546" s="218" t="s">
        <v>1</v>
      </c>
      <c r="G546" s="218" t="s">
        <v>161</v>
      </c>
      <c r="H546" s="218">
        <v>11.8</v>
      </c>
      <c r="I546" s="218"/>
      <c r="J546" s="218"/>
      <c r="K546" s="218"/>
      <c r="L546" s="218"/>
      <c r="M546" s="218"/>
      <c r="N546" s="218"/>
      <c r="O546" s="218"/>
      <c r="P546" s="218"/>
      <c r="Q546" s="240">
        <v>0</v>
      </c>
      <c r="R546" s="240">
        <v>0</v>
      </c>
      <c r="S546" s="240">
        <v>0</v>
      </c>
      <c r="T546" s="272">
        <v>0</v>
      </c>
      <c r="U546" s="263"/>
    </row>
    <row r="547" spans="2:21" s="216" customFormat="1" x14ac:dyDescent="0.25">
      <c r="B547" s="262">
        <v>542</v>
      </c>
      <c r="C547" s="346">
        <v>45406</v>
      </c>
      <c r="D547" s="217" t="s">
        <v>130</v>
      </c>
      <c r="E547" s="218" t="s">
        <v>161</v>
      </c>
      <c r="F547" s="218" t="s">
        <v>1</v>
      </c>
      <c r="G547" s="218" t="s">
        <v>161</v>
      </c>
      <c r="H547" s="218">
        <v>11.8</v>
      </c>
      <c r="I547" s="218"/>
      <c r="J547" s="218"/>
      <c r="K547" s="218"/>
      <c r="L547" s="218"/>
      <c r="M547" s="218"/>
      <c r="N547" s="218"/>
      <c r="O547" s="218"/>
      <c r="P547" s="218"/>
      <c r="Q547" s="240">
        <v>0</v>
      </c>
      <c r="R547" s="240">
        <v>0</v>
      </c>
      <c r="S547" s="240">
        <v>0</v>
      </c>
      <c r="T547" s="272">
        <v>0</v>
      </c>
      <c r="U547" s="263"/>
    </row>
    <row r="548" spans="2:21" s="216" customFormat="1" x14ac:dyDescent="0.25">
      <c r="B548" s="262">
        <v>543</v>
      </c>
      <c r="C548" s="346">
        <v>45407</v>
      </c>
      <c r="D548" s="217" t="s">
        <v>94</v>
      </c>
      <c r="E548" s="218" t="s">
        <v>92</v>
      </c>
      <c r="F548" s="218" t="s">
        <v>1</v>
      </c>
      <c r="G548" s="218" t="s">
        <v>213</v>
      </c>
      <c r="H548" s="218">
        <v>6.65</v>
      </c>
      <c r="I548" s="218" t="s">
        <v>220</v>
      </c>
      <c r="J548" s="218">
        <v>34</v>
      </c>
      <c r="K548" s="218"/>
      <c r="L548" s="218">
        <v>100</v>
      </c>
      <c r="M548" s="218"/>
      <c r="N548" s="218" t="s">
        <v>1</v>
      </c>
      <c r="O548" s="218"/>
      <c r="P548" s="218" t="s">
        <v>305</v>
      </c>
      <c r="Q548" s="240">
        <v>226.10000000000002</v>
      </c>
      <c r="R548" s="240">
        <v>0</v>
      </c>
      <c r="S548" s="240">
        <v>0</v>
      </c>
      <c r="T548" s="272">
        <v>0</v>
      </c>
      <c r="U548" s="263"/>
    </row>
    <row r="549" spans="2:21" s="216" customFormat="1" x14ac:dyDescent="0.25">
      <c r="B549" s="262">
        <v>544</v>
      </c>
      <c r="C549" s="346">
        <v>45407</v>
      </c>
      <c r="D549" s="217" t="s">
        <v>91</v>
      </c>
      <c r="E549" s="218" t="s">
        <v>92</v>
      </c>
      <c r="F549" s="218" t="s">
        <v>1</v>
      </c>
      <c r="G549" s="218" t="s">
        <v>213</v>
      </c>
      <c r="H549" s="218">
        <v>6.65</v>
      </c>
      <c r="I549" s="218" t="s">
        <v>220</v>
      </c>
      <c r="J549" s="218">
        <v>26</v>
      </c>
      <c r="K549" s="218"/>
      <c r="L549" s="218">
        <v>100</v>
      </c>
      <c r="M549" s="218"/>
      <c r="N549" s="218" t="s">
        <v>1</v>
      </c>
      <c r="O549" s="218"/>
      <c r="P549" s="218" t="s">
        <v>305</v>
      </c>
      <c r="Q549" s="240">
        <v>172.9</v>
      </c>
      <c r="R549" s="240">
        <v>0</v>
      </c>
      <c r="S549" s="240">
        <v>0</v>
      </c>
      <c r="T549" s="272">
        <v>0</v>
      </c>
      <c r="U549" s="263"/>
    </row>
    <row r="550" spans="2:21" s="216" customFormat="1" x14ac:dyDescent="0.25">
      <c r="B550" s="262">
        <v>545</v>
      </c>
      <c r="C550" s="346">
        <v>45407</v>
      </c>
      <c r="D550" s="217" t="s">
        <v>117</v>
      </c>
      <c r="E550" s="218" t="s">
        <v>92</v>
      </c>
      <c r="F550" s="218" t="s">
        <v>1</v>
      </c>
      <c r="G550" s="218" t="s">
        <v>213</v>
      </c>
      <c r="H550" s="218">
        <v>6.65</v>
      </c>
      <c r="I550" s="218" t="s">
        <v>220</v>
      </c>
      <c r="J550" s="218">
        <v>30</v>
      </c>
      <c r="K550" s="218"/>
      <c r="L550" s="218">
        <v>100</v>
      </c>
      <c r="M550" s="218"/>
      <c r="N550" s="218" t="s">
        <v>1</v>
      </c>
      <c r="O550" s="218"/>
      <c r="P550" s="218" t="s">
        <v>305</v>
      </c>
      <c r="Q550" s="240">
        <v>199.5</v>
      </c>
      <c r="R550" s="240">
        <v>0</v>
      </c>
      <c r="S550" s="240">
        <v>0</v>
      </c>
      <c r="T550" s="272">
        <v>0</v>
      </c>
      <c r="U550" s="263"/>
    </row>
    <row r="551" spans="2:21" s="216" customFormat="1" x14ac:dyDescent="0.25">
      <c r="B551" s="262">
        <v>546</v>
      </c>
      <c r="C551" s="346">
        <v>45407</v>
      </c>
      <c r="D551" s="217" t="s">
        <v>157</v>
      </c>
      <c r="E551" s="218" t="s">
        <v>92</v>
      </c>
      <c r="F551" s="218" t="s">
        <v>62</v>
      </c>
      <c r="G551" s="218" t="s">
        <v>214</v>
      </c>
      <c r="H551" s="218">
        <v>4.1500000000000004</v>
      </c>
      <c r="I551" s="218"/>
      <c r="J551" s="218"/>
      <c r="K551" s="218"/>
      <c r="L551" s="218"/>
      <c r="M551" s="218"/>
      <c r="N551" s="218"/>
      <c r="O551" s="218"/>
      <c r="P551" s="218"/>
      <c r="Q551" s="240">
        <v>0</v>
      </c>
      <c r="R551" s="240">
        <v>0</v>
      </c>
      <c r="S551" s="240">
        <v>0</v>
      </c>
      <c r="T551" s="272">
        <v>0</v>
      </c>
      <c r="U551" s="263"/>
    </row>
    <row r="552" spans="2:21" s="216" customFormat="1" x14ac:dyDescent="0.25">
      <c r="B552" s="262">
        <v>547</v>
      </c>
      <c r="C552" s="346">
        <v>45407</v>
      </c>
      <c r="D552" s="217" t="s">
        <v>156</v>
      </c>
      <c r="E552" s="218" t="s">
        <v>92</v>
      </c>
      <c r="F552" s="218" t="s">
        <v>62</v>
      </c>
      <c r="G552" s="218" t="s">
        <v>214</v>
      </c>
      <c r="H552" s="218">
        <v>4.1500000000000004</v>
      </c>
      <c r="I552" s="218"/>
      <c r="J552" s="218"/>
      <c r="K552" s="218"/>
      <c r="L552" s="218"/>
      <c r="M552" s="218"/>
      <c r="N552" s="218"/>
      <c r="O552" s="218"/>
      <c r="P552" s="218"/>
      <c r="Q552" s="240">
        <v>0</v>
      </c>
      <c r="R552" s="240">
        <v>0</v>
      </c>
      <c r="S552" s="240">
        <v>0</v>
      </c>
      <c r="T552" s="272">
        <v>0</v>
      </c>
      <c r="U552" s="263"/>
    </row>
    <row r="553" spans="2:21" s="216" customFormat="1" x14ac:dyDescent="0.25">
      <c r="B553" s="262">
        <v>548</v>
      </c>
      <c r="C553" s="346">
        <v>45407</v>
      </c>
      <c r="D553" s="217" t="s">
        <v>160</v>
      </c>
      <c r="E553" s="218" t="s">
        <v>161</v>
      </c>
      <c r="F553" s="218" t="s">
        <v>389</v>
      </c>
      <c r="G553" s="218" t="s">
        <v>161</v>
      </c>
      <c r="H553" s="218">
        <v>10</v>
      </c>
      <c r="I553" s="218"/>
      <c r="J553" s="218"/>
      <c r="K553" s="218"/>
      <c r="L553" s="218"/>
      <c r="M553" s="218"/>
      <c r="N553" s="218"/>
      <c r="O553" s="218"/>
      <c r="P553" s="218"/>
      <c r="Q553" s="240">
        <v>0</v>
      </c>
      <c r="R553" s="240">
        <v>0</v>
      </c>
      <c r="S553" s="240">
        <v>0</v>
      </c>
      <c r="T553" s="272">
        <v>0</v>
      </c>
      <c r="U553" s="263"/>
    </row>
    <row r="554" spans="2:21" s="216" customFormat="1" x14ac:dyDescent="0.25">
      <c r="B554" s="262">
        <v>549</v>
      </c>
      <c r="C554" s="346">
        <v>45407</v>
      </c>
      <c r="D554" s="217" t="s">
        <v>177</v>
      </c>
      <c r="E554" s="218" t="s">
        <v>178</v>
      </c>
      <c r="F554" s="218" t="s">
        <v>7</v>
      </c>
      <c r="G554" s="218" t="s">
        <v>213</v>
      </c>
      <c r="H554" s="218">
        <v>7</v>
      </c>
      <c r="I554" s="218"/>
      <c r="J554" s="218"/>
      <c r="K554" s="218"/>
      <c r="L554" s="218"/>
      <c r="M554" s="218"/>
      <c r="N554" s="218"/>
      <c r="O554" s="218"/>
      <c r="P554" s="218"/>
      <c r="Q554" s="240">
        <v>0</v>
      </c>
      <c r="R554" s="240">
        <v>0</v>
      </c>
      <c r="S554" s="240">
        <v>0</v>
      </c>
      <c r="T554" s="272">
        <v>0</v>
      </c>
      <c r="U554" s="263"/>
    </row>
    <row r="555" spans="2:21" s="216" customFormat="1" x14ac:dyDescent="0.25">
      <c r="B555" s="262">
        <v>550</v>
      </c>
      <c r="C555" s="346">
        <v>45407</v>
      </c>
      <c r="D555" s="217" t="s">
        <v>173</v>
      </c>
      <c r="E555" s="218" t="s">
        <v>161</v>
      </c>
      <c r="F555" s="218" t="s">
        <v>7</v>
      </c>
      <c r="G555" s="218" t="s">
        <v>161</v>
      </c>
      <c r="H555" s="218">
        <v>11.2</v>
      </c>
      <c r="I555" s="218"/>
      <c r="J555" s="218"/>
      <c r="K555" s="218"/>
      <c r="L555" s="218"/>
      <c r="M555" s="218"/>
      <c r="N555" s="218"/>
      <c r="O555" s="218"/>
      <c r="P555" s="218"/>
      <c r="Q555" s="240">
        <v>0</v>
      </c>
      <c r="R555" s="240">
        <v>0</v>
      </c>
      <c r="S555" s="240">
        <v>0</v>
      </c>
      <c r="T555" s="272">
        <v>0</v>
      </c>
      <c r="U555" s="263"/>
    </row>
    <row r="556" spans="2:21" s="216" customFormat="1" x14ac:dyDescent="0.25">
      <c r="B556" s="262">
        <v>551</v>
      </c>
      <c r="C556" s="346">
        <v>45407</v>
      </c>
      <c r="D556" s="217" t="s">
        <v>153</v>
      </c>
      <c r="E556" s="218" t="s">
        <v>92</v>
      </c>
      <c r="F556" s="218" t="s">
        <v>63</v>
      </c>
      <c r="G556" s="218" t="s">
        <v>213</v>
      </c>
      <c r="H556" s="218">
        <v>6.65</v>
      </c>
      <c r="I556" s="218" t="s">
        <v>220</v>
      </c>
      <c r="J556" s="218">
        <v>19</v>
      </c>
      <c r="K556" s="218"/>
      <c r="L556" s="218">
        <v>650</v>
      </c>
      <c r="M556" s="218"/>
      <c r="N556" s="218" t="s">
        <v>63</v>
      </c>
      <c r="O556" s="218"/>
      <c r="P556" s="218" t="s">
        <v>305</v>
      </c>
      <c r="Q556" s="240">
        <v>126.35000000000001</v>
      </c>
      <c r="R556" s="240">
        <v>0</v>
      </c>
      <c r="S556" s="240">
        <v>0</v>
      </c>
      <c r="T556" s="272">
        <v>0</v>
      </c>
      <c r="U556" s="263"/>
    </row>
    <row r="557" spans="2:21" s="216" customFormat="1" x14ac:dyDescent="0.25">
      <c r="B557" s="262">
        <v>552</v>
      </c>
      <c r="C557" s="346">
        <v>45407</v>
      </c>
      <c r="D557" s="217" t="s">
        <v>152</v>
      </c>
      <c r="E557" s="218" t="s">
        <v>92</v>
      </c>
      <c r="F557" s="218" t="s">
        <v>63</v>
      </c>
      <c r="G557" s="218" t="s">
        <v>214</v>
      </c>
      <c r="H557" s="218">
        <v>4.1500000000000004</v>
      </c>
      <c r="I557" s="218" t="s">
        <v>220</v>
      </c>
      <c r="J557" s="218">
        <v>20</v>
      </c>
      <c r="K557" s="218"/>
      <c r="L557" s="218">
        <v>650</v>
      </c>
      <c r="M557" s="218"/>
      <c r="N557" s="218" t="s">
        <v>63</v>
      </c>
      <c r="O557" s="218"/>
      <c r="P557" s="218" t="s">
        <v>305</v>
      </c>
      <c r="Q557" s="240">
        <v>83</v>
      </c>
      <c r="R557" s="240">
        <v>0</v>
      </c>
      <c r="S557" s="240">
        <v>0</v>
      </c>
      <c r="T557" s="272">
        <v>0</v>
      </c>
      <c r="U557" s="263"/>
    </row>
    <row r="558" spans="2:21" s="216" customFormat="1" x14ac:dyDescent="0.25">
      <c r="B558" s="262">
        <v>553</v>
      </c>
      <c r="C558" s="346">
        <v>45407</v>
      </c>
      <c r="D558" s="217" t="s">
        <v>150</v>
      </c>
      <c r="E558" s="218" t="s">
        <v>92</v>
      </c>
      <c r="F558" s="218" t="s">
        <v>63</v>
      </c>
      <c r="G558" s="218" t="s">
        <v>214</v>
      </c>
      <c r="H558" s="218">
        <v>4.1500000000000004</v>
      </c>
      <c r="I558" s="218" t="s">
        <v>220</v>
      </c>
      <c r="J558" s="218">
        <v>18</v>
      </c>
      <c r="K558" s="218"/>
      <c r="L558" s="218">
        <v>650</v>
      </c>
      <c r="M558" s="218"/>
      <c r="N558" s="218" t="s">
        <v>63</v>
      </c>
      <c r="O558" s="218"/>
      <c r="P558" s="218" t="s">
        <v>305</v>
      </c>
      <c r="Q558" s="240">
        <v>74.7</v>
      </c>
      <c r="R558" s="240">
        <v>0</v>
      </c>
      <c r="S558" s="240">
        <v>0</v>
      </c>
      <c r="T558" s="272">
        <v>0</v>
      </c>
      <c r="U558" s="263"/>
    </row>
    <row r="559" spans="2:21" s="216" customFormat="1" x14ac:dyDescent="0.25">
      <c r="B559" s="262">
        <v>554</v>
      </c>
      <c r="C559" s="346">
        <v>45407</v>
      </c>
      <c r="D559" s="217" t="s">
        <v>179</v>
      </c>
      <c r="E559" s="218" t="s">
        <v>161</v>
      </c>
      <c r="F559" s="218" t="s">
        <v>8</v>
      </c>
      <c r="G559" s="218" t="s">
        <v>161</v>
      </c>
      <c r="H559" s="218">
        <v>11.6</v>
      </c>
      <c r="I559" s="218"/>
      <c r="J559" s="218"/>
      <c r="K559" s="218"/>
      <c r="L559" s="218"/>
      <c r="M559" s="218"/>
      <c r="N559" s="218"/>
      <c r="O559" s="218"/>
      <c r="P559" s="218"/>
      <c r="Q559" s="240">
        <v>0</v>
      </c>
      <c r="R559" s="240">
        <v>0</v>
      </c>
      <c r="S559" s="240">
        <v>0</v>
      </c>
      <c r="T559" s="272">
        <v>0</v>
      </c>
      <c r="U559" s="263"/>
    </row>
    <row r="560" spans="2:21" s="216" customFormat="1" x14ac:dyDescent="0.25">
      <c r="B560" s="262">
        <v>555</v>
      </c>
      <c r="C560" s="346">
        <v>45407</v>
      </c>
      <c r="D560" s="217" t="s">
        <v>143</v>
      </c>
      <c r="E560" s="218" t="s">
        <v>92</v>
      </c>
      <c r="F560" s="218" t="s">
        <v>2</v>
      </c>
      <c r="G560" s="218" t="s">
        <v>213</v>
      </c>
      <c r="H560" s="218">
        <v>7</v>
      </c>
      <c r="I560" s="218"/>
      <c r="J560" s="218"/>
      <c r="K560" s="218"/>
      <c r="L560" s="218"/>
      <c r="M560" s="218"/>
      <c r="N560" s="218"/>
      <c r="O560" s="218"/>
      <c r="P560" s="218"/>
      <c r="Q560" s="240">
        <v>0</v>
      </c>
      <c r="R560" s="240">
        <v>0</v>
      </c>
      <c r="S560" s="240">
        <v>0</v>
      </c>
      <c r="T560" s="272">
        <v>0</v>
      </c>
      <c r="U560" s="263"/>
    </row>
    <row r="561" spans="2:21" s="216" customFormat="1" x14ac:dyDescent="0.25">
      <c r="B561" s="262">
        <v>556</v>
      </c>
      <c r="C561" s="346">
        <v>45407</v>
      </c>
      <c r="D561" s="217" t="s">
        <v>142</v>
      </c>
      <c r="E561" s="218" t="s">
        <v>92</v>
      </c>
      <c r="F561" s="218" t="s">
        <v>2</v>
      </c>
      <c r="G561" s="218" t="s">
        <v>213</v>
      </c>
      <c r="H561" s="218">
        <v>7</v>
      </c>
      <c r="I561" s="218"/>
      <c r="J561" s="218"/>
      <c r="K561" s="218"/>
      <c r="L561" s="218"/>
      <c r="M561" s="218"/>
      <c r="N561" s="218"/>
      <c r="O561" s="218"/>
      <c r="P561" s="218"/>
      <c r="Q561" s="240">
        <v>0</v>
      </c>
      <c r="R561" s="240">
        <v>0</v>
      </c>
      <c r="S561" s="240">
        <v>0</v>
      </c>
      <c r="T561" s="272">
        <v>0</v>
      </c>
      <c r="U561" s="263"/>
    </row>
    <row r="562" spans="2:21" s="216" customFormat="1" x14ac:dyDescent="0.25">
      <c r="B562" s="262">
        <v>557</v>
      </c>
      <c r="C562" s="346">
        <v>45407</v>
      </c>
      <c r="D562" s="217" t="s">
        <v>141</v>
      </c>
      <c r="E562" s="218" t="s">
        <v>92</v>
      </c>
      <c r="F562" s="218" t="s">
        <v>2</v>
      </c>
      <c r="G562" s="218" t="s">
        <v>213</v>
      </c>
      <c r="H562" s="218">
        <v>7</v>
      </c>
      <c r="I562" s="218"/>
      <c r="J562" s="218"/>
      <c r="K562" s="218"/>
      <c r="L562" s="218"/>
      <c r="M562" s="218"/>
      <c r="N562" s="218"/>
      <c r="O562" s="218"/>
      <c r="P562" s="218"/>
      <c r="Q562" s="240">
        <v>0</v>
      </c>
      <c r="R562" s="240">
        <v>0</v>
      </c>
      <c r="S562" s="240">
        <v>0</v>
      </c>
      <c r="T562" s="272">
        <v>0</v>
      </c>
      <c r="U562" s="263"/>
    </row>
    <row r="563" spans="2:21" s="216" customFormat="1" x14ac:dyDescent="0.25">
      <c r="B563" s="262">
        <v>558</v>
      </c>
      <c r="C563" s="346">
        <v>45407</v>
      </c>
      <c r="D563" s="217" t="s">
        <v>96</v>
      </c>
      <c r="E563" s="218" t="s">
        <v>161</v>
      </c>
      <c r="F563" s="218" t="s">
        <v>1</v>
      </c>
      <c r="G563" s="218" t="s">
        <v>161</v>
      </c>
      <c r="H563" s="218">
        <v>11.8</v>
      </c>
      <c r="I563" s="218"/>
      <c r="J563" s="218"/>
      <c r="K563" s="218"/>
      <c r="L563" s="218"/>
      <c r="M563" s="218"/>
      <c r="N563" s="218"/>
      <c r="O563" s="218"/>
      <c r="P563" s="218"/>
      <c r="Q563" s="240">
        <v>0</v>
      </c>
      <c r="R563" s="240">
        <v>0</v>
      </c>
      <c r="S563" s="240">
        <v>0</v>
      </c>
      <c r="T563" s="272">
        <v>0</v>
      </c>
      <c r="U563" s="263"/>
    </row>
    <row r="564" spans="2:21" s="216" customFormat="1" x14ac:dyDescent="0.25">
      <c r="B564" s="262">
        <v>559</v>
      </c>
      <c r="C564" s="346">
        <v>45407</v>
      </c>
      <c r="D564" s="217" t="s">
        <v>130</v>
      </c>
      <c r="E564" s="218" t="s">
        <v>161</v>
      </c>
      <c r="F564" s="218" t="s">
        <v>1</v>
      </c>
      <c r="G564" s="218" t="s">
        <v>161</v>
      </c>
      <c r="H564" s="218">
        <v>11.8</v>
      </c>
      <c r="I564" s="218"/>
      <c r="J564" s="218"/>
      <c r="K564" s="218"/>
      <c r="L564" s="218"/>
      <c r="M564" s="218"/>
      <c r="N564" s="218"/>
      <c r="O564" s="218"/>
      <c r="P564" s="218"/>
      <c r="Q564" s="240">
        <v>0</v>
      </c>
      <c r="R564" s="240">
        <v>0</v>
      </c>
      <c r="S564" s="240">
        <v>0</v>
      </c>
      <c r="T564" s="272">
        <v>0</v>
      </c>
      <c r="U564" s="263"/>
    </row>
    <row r="565" spans="2:21" s="216" customFormat="1" x14ac:dyDescent="0.25">
      <c r="B565" s="262">
        <v>560</v>
      </c>
      <c r="C565" s="346">
        <v>45408</v>
      </c>
      <c r="D565" s="217" t="s">
        <v>94</v>
      </c>
      <c r="E565" s="218" t="s">
        <v>92</v>
      </c>
      <c r="F565" s="218" t="s">
        <v>1</v>
      </c>
      <c r="G565" s="218" t="s">
        <v>213</v>
      </c>
      <c r="H565" s="218">
        <v>6.65</v>
      </c>
      <c r="I565" s="218" t="s">
        <v>220</v>
      </c>
      <c r="J565" s="218">
        <v>34</v>
      </c>
      <c r="K565" s="218"/>
      <c r="L565" s="218">
        <v>500</v>
      </c>
      <c r="M565" s="218"/>
      <c r="N565" s="218" t="s">
        <v>1</v>
      </c>
      <c r="O565" s="218"/>
      <c r="P565" s="218" t="s">
        <v>305</v>
      </c>
      <c r="Q565" s="240">
        <v>226.10000000000002</v>
      </c>
      <c r="R565" s="240">
        <v>0</v>
      </c>
      <c r="S565" s="240">
        <v>0</v>
      </c>
      <c r="T565" s="272">
        <v>0</v>
      </c>
      <c r="U565" s="263"/>
    </row>
    <row r="566" spans="2:21" s="216" customFormat="1" x14ac:dyDescent="0.25">
      <c r="B566" s="262">
        <v>561</v>
      </c>
      <c r="C566" s="346">
        <v>45408</v>
      </c>
      <c r="D566" s="217" t="s">
        <v>91</v>
      </c>
      <c r="E566" s="218" t="s">
        <v>92</v>
      </c>
      <c r="F566" s="218" t="s">
        <v>1</v>
      </c>
      <c r="G566" s="218" t="s">
        <v>213</v>
      </c>
      <c r="H566" s="218">
        <v>6.65</v>
      </c>
      <c r="I566" s="218" t="s">
        <v>220</v>
      </c>
      <c r="J566" s="218">
        <v>23</v>
      </c>
      <c r="K566" s="218"/>
      <c r="L566" s="218">
        <v>500</v>
      </c>
      <c r="M566" s="218"/>
      <c r="N566" s="218" t="s">
        <v>1</v>
      </c>
      <c r="O566" s="218"/>
      <c r="P566" s="218" t="s">
        <v>305</v>
      </c>
      <c r="Q566" s="240">
        <v>152.95000000000002</v>
      </c>
      <c r="R566" s="240">
        <v>0</v>
      </c>
      <c r="S566" s="240">
        <v>0</v>
      </c>
      <c r="T566" s="272">
        <v>0</v>
      </c>
      <c r="U566" s="263"/>
    </row>
    <row r="567" spans="2:21" s="216" customFormat="1" x14ac:dyDescent="0.25">
      <c r="B567" s="262">
        <v>562</v>
      </c>
      <c r="C567" s="346">
        <v>45408</v>
      </c>
      <c r="D567" s="217" t="s">
        <v>117</v>
      </c>
      <c r="E567" s="218" t="s">
        <v>92</v>
      </c>
      <c r="F567" s="218" t="s">
        <v>1</v>
      </c>
      <c r="G567" s="218" t="s">
        <v>213</v>
      </c>
      <c r="H567" s="218">
        <v>6.65</v>
      </c>
      <c r="I567" s="218" t="s">
        <v>220</v>
      </c>
      <c r="J567" s="218">
        <v>33</v>
      </c>
      <c r="K567" s="218"/>
      <c r="L567" s="218">
        <v>500</v>
      </c>
      <c r="M567" s="218"/>
      <c r="N567" s="218" t="s">
        <v>1</v>
      </c>
      <c r="O567" s="218"/>
      <c r="P567" s="218" t="s">
        <v>305</v>
      </c>
      <c r="Q567" s="240">
        <v>219.45000000000002</v>
      </c>
      <c r="R567" s="240">
        <v>0</v>
      </c>
      <c r="S567" s="240">
        <v>0</v>
      </c>
      <c r="T567" s="272">
        <v>0</v>
      </c>
      <c r="U567" s="263"/>
    </row>
    <row r="568" spans="2:21" s="216" customFormat="1" x14ac:dyDescent="0.25">
      <c r="B568" s="262">
        <v>563</v>
      </c>
      <c r="C568" s="346">
        <v>45408</v>
      </c>
      <c r="D568" s="217" t="s">
        <v>157</v>
      </c>
      <c r="E568" s="218" t="s">
        <v>92</v>
      </c>
      <c r="F568" s="218" t="s">
        <v>62</v>
      </c>
      <c r="G568" s="218" t="s">
        <v>214</v>
      </c>
      <c r="H568" s="218">
        <v>4.1500000000000004</v>
      </c>
      <c r="I568" s="218"/>
      <c r="J568" s="218"/>
      <c r="K568" s="218"/>
      <c r="L568" s="218"/>
      <c r="M568" s="218"/>
      <c r="N568" s="218"/>
      <c r="O568" s="218"/>
      <c r="P568" s="218"/>
      <c r="Q568" s="240">
        <v>0</v>
      </c>
      <c r="R568" s="240">
        <v>0</v>
      </c>
      <c r="S568" s="240">
        <v>0</v>
      </c>
      <c r="T568" s="272">
        <v>0</v>
      </c>
      <c r="U568" s="263"/>
    </row>
    <row r="569" spans="2:21" s="216" customFormat="1" x14ac:dyDescent="0.25">
      <c r="B569" s="262">
        <v>564</v>
      </c>
      <c r="C569" s="346">
        <v>45408</v>
      </c>
      <c r="D569" s="217" t="s">
        <v>156</v>
      </c>
      <c r="E569" s="218" t="s">
        <v>92</v>
      </c>
      <c r="F569" s="218" t="s">
        <v>62</v>
      </c>
      <c r="G569" s="218" t="s">
        <v>214</v>
      </c>
      <c r="H569" s="218">
        <v>4.1500000000000004</v>
      </c>
      <c r="I569" s="218"/>
      <c r="J569" s="218"/>
      <c r="K569" s="218"/>
      <c r="L569" s="218"/>
      <c r="M569" s="218"/>
      <c r="N569" s="218"/>
      <c r="O569" s="218"/>
      <c r="P569" s="218"/>
      <c r="Q569" s="240">
        <v>0</v>
      </c>
      <c r="R569" s="240">
        <v>0</v>
      </c>
      <c r="S569" s="240">
        <v>0</v>
      </c>
      <c r="T569" s="272">
        <v>0</v>
      </c>
      <c r="U569" s="263"/>
    </row>
    <row r="570" spans="2:21" s="216" customFormat="1" x14ac:dyDescent="0.25">
      <c r="B570" s="262">
        <v>565</v>
      </c>
      <c r="C570" s="346">
        <v>45408</v>
      </c>
      <c r="D570" s="217" t="s">
        <v>160</v>
      </c>
      <c r="E570" s="218" t="s">
        <v>161</v>
      </c>
      <c r="F570" s="218" t="s">
        <v>389</v>
      </c>
      <c r="G570" s="218" t="s">
        <v>161</v>
      </c>
      <c r="H570" s="218">
        <v>10</v>
      </c>
      <c r="I570" s="218"/>
      <c r="J570" s="218"/>
      <c r="K570" s="218"/>
      <c r="L570" s="218"/>
      <c r="M570" s="218"/>
      <c r="N570" s="218"/>
      <c r="O570" s="218"/>
      <c r="P570" s="218"/>
      <c r="Q570" s="240">
        <v>0</v>
      </c>
      <c r="R570" s="240">
        <v>0</v>
      </c>
      <c r="S570" s="240">
        <v>0</v>
      </c>
      <c r="T570" s="272">
        <v>0</v>
      </c>
      <c r="U570" s="263"/>
    </row>
    <row r="571" spans="2:21" s="216" customFormat="1" x14ac:dyDescent="0.25">
      <c r="B571" s="262">
        <v>566</v>
      </c>
      <c r="C571" s="346">
        <v>45408</v>
      </c>
      <c r="D571" s="217" t="s">
        <v>177</v>
      </c>
      <c r="E571" s="218" t="s">
        <v>178</v>
      </c>
      <c r="F571" s="218" t="s">
        <v>7</v>
      </c>
      <c r="G571" s="218" t="s">
        <v>213</v>
      </c>
      <c r="H571" s="218">
        <v>7</v>
      </c>
      <c r="I571" s="218"/>
      <c r="J571" s="218"/>
      <c r="K571" s="218"/>
      <c r="L571" s="218"/>
      <c r="M571" s="218"/>
      <c r="N571" s="218"/>
      <c r="O571" s="218"/>
      <c r="P571" s="218"/>
      <c r="Q571" s="240">
        <v>0</v>
      </c>
      <c r="R571" s="240">
        <v>0</v>
      </c>
      <c r="S571" s="240">
        <v>0</v>
      </c>
      <c r="T571" s="272">
        <v>0</v>
      </c>
      <c r="U571" s="263"/>
    </row>
    <row r="572" spans="2:21" s="216" customFormat="1" x14ac:dyDescent="0.25">
      <c r="B572" s="262">
        <v>567</v>
      </c>
      <c r="C572" s="346">
        <v>45408</v>
      </c>
      <c r="D572" s="217" t="s">
        <v>173</v>
      </c>
      <c r="E572" s="218" t="s">
        <v>161</v>
      </c>
      <c r="F572" s="218" t="s">
        <v>7</v>
      </c>
      <c r="G572" s="218" t="s">
        <v>161</v>
      </c>
      <c r="H572" s="218">
        <v>11.2</v>
      </c>
      <c r="I572" s="218"/>
      <c r="J572" s="218"/>
      <c r="K572" s="218"/>
      <c r="L572" s="218"/>
      <c r="M572" s="218"/>
      <c r="N572" s="218"/>
      <c r="O572" s="218"/>
      <c r="P572" s="218"/>
      <c r="Q572" s="240">
        <v>0</v>
      </c>
      <c r="R572" s="240">
        <v>0</v>
      </c>
      <c r="S572" s="240">
        <v>0</v>
      </c>
      <c r="T572" s="272">
        <v>0</v>
      </c>
      <c r="U572" s="263"/>
    </row>
    <row r="573" spans="2:21" s="216" customFormat="1" x14ac:dyDescent="0.25">
      <c r="B573" s="262">
        <v>568</v>
      </c>
      <c r="C573" s="346">
        <v>45408</v>
      </c>
      <c r="D573" s="217" t="s">
        <v>153</v>
      </c>
      <c r="E573" s="218" t="s">
        <v>92</v>
      </c>
      <c r="F573" s="218" t="s">
        <v>63</v>
      </c>
      <c r="G573" s="218" t="s">
        <v>213</v>
      </c>
      <c r="H573" s="218">
        <v>6.65</v>
      </c>
      <c r="I573" s="218"/>
      <c r="J573" s="218"/>
      <c r="K573" s="218"/>
      <c r="L573" s="218"/>
      <c r="M573" s="218"/>
      <c r="N573" s="218"/>
      <c r="O573" s="218"/>
      <c r="P573" s="218"/>
      <c r="Q573" s="240">
        <v>0</v>
      </c>
      <c r="R573" s="240">
        <v>0</v>
      </c>
      <c r="S573" s="240">
        <v>0</v>
      </c>
      <c r="T573" s="272">
        <v>0</v>
      </c>
      <c r="U573" s="263"/>
    </row>
    <row r="574" spans="2:21" s="216" customFormat="1" x14ac:dyDescent="0.25">
      <c r="B574" s="262">
        <v>569</v>
      </c>
      <c r="C574" s="346">
        <v>45408</v>
      </c>
      <c r="D574" s="217" t="s">
        <v>152</v>
      </c>
      <c r="E574" s="218" t="s">
        <v>92</v>
      </c>
      <c r="F574" s="218" t="s">
        <v>63</v>
      </c>
      <c r="G574" s="218" t="s">
        <v>214</v>
      </c>
      <c r="H574" s="218">
        <v>4.1500000000000004</v>
      </c>
      <c r="I574" s="218"/>
      <c r="J574" s="218"/>
      <c r="K574" s="218"/>
      <c r="L574" s="218"/>
      <c r="M574" s="218"/>
      <c r="N574" s="218"/>
      <c r="O574" s="218"/>
      <c r="P574" s="218"/>
      <c r="Q574" s="240">
        <v>0</v>
      </c>
      <c r="R574" s="240">
        <v>0</v>
      </c>
      <c r="S574" s="240">
        <v>0</v>
      </c>
      <c r="T574" s="272">
        <v>0</v>
      </c>
      <c r="U574" s="263"/>
    </row>
    <row r="575" spans="2:21" s="216" customFormat="1" x14ac:dyDescent="0.25">
      <c r="B575" s="262">
        <v>570</v>
      </c>
      <c r="C575" s="346">
        <v>45408</v>
      </c>
      <c r="D575" s="217" t="s">
        <v>150</v>
      </c>
      <c r="E575" s="218" t="s">
        <v>92</v>
      </c>
      <c r="F575" s="218" t="s">
        <v>63</v>
      </c>
      <c r="G575" s="218" t="s">
        <v>214</v>
      </c>
      <c r="H575" s="218">
        <v>4.1500000000000004</v>
      </c>
      <c r="I575" s="218"/>
      <c r="J575" s="218"/>
      <c r="K575" s="218"/>
      <c r="L575" s="218"/>
      <c r="M575" s="218"/>
      <c r="N575" s="218"/>
      <c r="O575" s="218"/>
      <c r="P575" s="218"/>
      <c r="Q575" s="240">
        <v>0</v>
      </c>
      <c r="R575" s="240">
        <v>0</v>
      </c>
      <c r="S575" s="240">
        <v>0</v>
      </c>
      <c r="T575" s="272">
        <v>0</v>
      </c>
      <c r="U575" s="263"/>
    </row>
    <row r="576" spans="2:21" s="216" customFormat="1" x14ac:dyDescent="0.25">
      <c r="B576" s="262">
        <v>571</v>
      </c>
      <c r="C576" s="346">
        <v>45408</v>
      </c>
      <c r="D576" s="217" t="s">
        <v>179</v>
      </c>
      <c r="E576" s="218" t="s">
        <v>161</v>
      </c>
      <c r="F576" s="218" t="s">
        <v>8</v>
      </c>
      <c r="G576" s="218" t="s">
        <v>161</v>
      </c>
      <c r="H576" s="218">
        <v>11.6</v>
      </c>
      <c r="I576" s="218"/>
      <c r="J576" s="218"/>
      <c r="K576" s="218"/>
      <c r="L576" s="218"/>
      <c r="M576" s="218"/>
      <c r="N576" s="218"/>
      <c r="O576" s="218"/>
      <c r="P576" s="218"/>
      <c r="Q576" s="240">
        <v>0</v>
      </c>
      <c r="R576" s="240">
        <v>0</v>
      </c>
      <c r="S576" s="240">
        <v>0</v>
      </c>
      <c r="T576" s="272">
        <v>0</v>
      </c>
      <c r="U576" s="263"/>
    </row>
    <row r="577" spans="2:21" s="216" customFormat="1" x14ac:dyDescent="0.25">
      <c r="B577" s="262">
        <v>572</v>
      </c>
      <c r="C577" s="346">
        <v>45408</v>
      </c>
      <c r="D577" s="217" t="s">
        <v>143</v>
      </c>
      <c r="E577" s="218" t="s">
        <v>92</v>
      </c>
      <c r="F577" s="218" t="s">
        <v>2</v>
      </c>
      <c r="G577" s="218" t="s">
        <v>213</v>
      </c>
      <c r="H577" s="218">
        <v>7</v>
      </c>
      <c r="I577" s="218"/>
      <c r="J577" s="218"/>
      <c r="K577" s="218"/>
      <c r="L577" s="218"/>
      <c r="M577" s="218"/>
      <c r="N577" s="218"/>
      <c r="O577" s="218"/>
      <c r="P577" s="218"/>
      <c r="Q577" s="240">
        <v>0</v>
      </c>
      <c r="R577" s="240">
        <v>0</v>
      </c>
      <c r="S577" s="240">
        <v>0</v>
      </c>
      <c r="T577" s="272">
        <v>0</v>
      </c>
      <c r="U577" s="263"/>
    </row>
    <row r="578" spans="2:21" s="216" customFormat="1" x14ac:dyDescent="0.25">
      <c r="B578" s="262">
        <v>573</v>
      </c>
      <c r="C578" s="346">
        <v>45408</v>
      </c>
      <c r="D578" s="217" t="s">
        <v>142</v>
      </c>
      <c r="E578" s="218" t="s">
        <v>92</v>
      </c>
      <c r="F578" s="218" t="s">
        <v>2</v>
      </c>
      <c r="G578" s="218" t="s">
        <v>213</v>
      </c>
      <c r="H578" s="218">
        <v>7</v>
      </c>
      <c r="I578" s="218"/>
      <c r="J578" s="218"/>
      <c r="K578" s="218"/>
      <c r="L578" s="218"/>
      <c r="M578" s="218"/>
      <c r="N578" s="218"/>
      <c r="O578" s="218"/>
      <c r="P578" s="218"/>
      <c r="Q578" s="240">
        <v>0</v>
      </c>
      <c r="R578" s="240">
        <v>0</v>
      </c>
      <c r="S578" s="240">
        <v>0</v>
      </c>
      <c r="T578" s="272">
        <v>0</v>
      </c>
      <c r="U578" s="263"/>
    </row>
    <row r="579" spans="2:21" s="216" customFormat="1" x14ac:dyDescent="0.25">
      <c r="B579" s="262">
        <v>574</v>
      </c>
      <c r="C579" s="346">
        <v>45408</v>
      </c>
      <c r="D579" s="217" t="s">
        <v>141</v>
      </c>
      <c r="E579" s="218" t="s">
        <v>92</v>
      </c>
      <c r="F579" s="218" t="s">
        <v>2</v>
      </c>
      <c r="G579" s="218" t="s">
        <v>213</v>
      </c>
      <c r="H579" s="218">
        <v>7</v>
      </c>
      <c r="I579" s="218"/>
      <c r="J579" s="218"/>
      <c r="K579" s="218"/>
      <c r="L579" s="218"/>
      <c r="M579" s="218"/>
      <c r="N579" s="218"/>
      <c r="O579" s="218"/>
      <c r="P579" s="218"/>
      <c r="Q579" s="240">
        <v>0</v>
      </c>
      <c r="R579" s="240">
        <v>0</v>
      </c>
      <c r="S579" s="240">
        <v>0</v>
      </c>
      <c r="T579" s="272">
        <v>0</v>
      </c>
      <c r="U579" s="263"/>
    </row>
    <row r="580" spans="2:21" s="216" customFormat="1" x14ac:dyDescent="0.25">
      <c r="B580" s="262">
        <v>575</v>
      </c>
      <c r="C580" s="346">
        <v>45408</v>
      </c>
      <c r="D580" s="217" t="s">
        <v>96</v>
      </c>
      <c r="E580" s="218" t="s">
        <v>161</v>
      </c>
      <c r="F580" s="218" t="s">
        <v>1</v>
      </c>
      <c r="G580" s="218" t="s">
        <v>161</v>
      </c>
      <c r="H580" s="218">
        <v>11.8</v>
      </c>
      <c r="I580" s="218"/>
      <c r="J580" s="218"/>
      <c r="K580" s="218"/>
      <c r="L580" s="218"/>
      <c r="M580" s="218"/>
      <c r="N580" s="218"/>
      <c r="O580" s="218"/>
      <c r="P580" s="218"/>
      <c r="Q580" s="240">
        <v>0</v>
      </c>
      <c r="R580" s="240">
        <v>0</v>
      </c>
      <c r="S580" s="240">
        <v>0</v>
      </c>
      <c r="T580" s="272">
        <v>0</v>
      </c>
      <c r="U580" s="263"/>
    </row>
    <row r="581" spans="2:21" s="216" customFormat="1" x14ac:dyDescent="0.25">
      <c r="B581" s="262">
        <v>576</v>
      </c>
      <c r="C581" s="346">
        <v>45408</v>
      </c>
      <c r="D581" s="217" t="s">
        <v>130</v>
      </c>
      <c r="E581" s="218" t="s">
        <v>161</v>
      </c>
      <c r="F581" s="218" t="s">
        <v>1</v>
      </c>
      <c r="G581" s="218" t="s">
        <v>161</v>
      </c>
      <c r="H581" s="218">
        <v>11.8</v>
      </c>
      <c r="I581" s="218"/>
      <c r="J581" s="218"/>
      <c r="K581" s="218"/>
      <c r="L581" s="218"/>
      <c r="M581" s="218"/>
      <c r="N581" s="218"/>
      <c r="O581" s="218"/>
      <c r="P581" s="218"/>
      <c r="Q581" s="240">
        <v>0</v>
      </c>
      <c r="R581" s="240">
        <v>0</v>
      </c>
      <c r="S581" s="240">
        <v>0</v>
      </c>
      <c r="T581" s="272">
        <v>0</v>
      </c>
      <c r="U581" s="263"/>
    </row>
    <row r="582" spans="2:21" s="216" customFormat="1" x14ac:dyDescent="0.25">
      <c r="B582" s="262">
        <v>577</v>
      </c>
      <c r="C582" s="346">
        <v>45409</v>
      </c>
      <c r="D582" s="217" t="s">
        <v>94</v>
      </c>
      <c r="E582" s="218" t="s">
        <v>92</v>
      </c>
      <c r="F582" s="218" t="s">
        <v>1</v>
      </c>
      <c r="G582" s="218" t="s">
        <v>213</v>
      </c>
      <c r="H582" s="218">
        <v>6.65</v>
      </c>
      <c r="I582" s="218" t="s">
        <v>220</v>
      </c>
      <c r="J582" s="218">
        <v>26</v>
      </c>
      <c r="K582" s="218"/>
      <c r="L582" s="218">
        <v>200</v>
      </c>
      <c r="M582" s="218"/>
      <c r="N582" s="218" t="s">
        <v>1</v>
      </c>
      <c r="O582" s="218"/>
      <c r="P582" s="218" t="s">
        <v>304</v>
      </c>
      <c r="Q582" s="240">
        <v>172.9</v>
      </c>
      <c r="R582" s="240">
        <v>0</v>
      </c>
      <c r="S582" s="240">
        <v>0</v>
      </c>
      <c r="T582" s="272">
        <v>0</v>
      </c>
      <c r="U582" s="263"/>
    </row>
    <row r="583" spans="2:21" s="216" customFormat="1" x14ac:dyDescent="0.25">
      <c r="B583" s="262">
        <v>578</v>
      </c>
      <c r="C583" s="346">
        <v>45409</v>
      </c>
      <c r="D583" s="217" t="s">
        <v>91</v>
      </c>
      <c r="E583" s="218" t="s">
        <v>92</v>
      </c>
      <c r="F583" s="218" t="s">
        <v>1</v>
      </c>
      <c r="G583" s="218" t="s">
        <v>213</v>
      </c>
      <c r="H583" s="218">
        <v>6.65</v>
      </c>
      <c r="I583" s="218" t="s">
        <v>220</v>
      </c>
      <c r="J583" s="218">
        <v>28</v>
      </c>
      <c r="K583" s="218"/>
      <c r="L583" s="218">
        <v>200</v>
      </c>
      <c r="M583" s="218"/>
      <c r="N583" s="218" t="s">
        <v>1</v>
      </c>
      <c r="O583" s="218"/>
      <c r="P583" s="218" t="s">
        <v>304</v>
      </c>
      <c r="Q583" s="240">
        <v>186.20000000000002</v>
      </c>
      <c r="R583" s="240">
        <v>0</v>
      </c>
      <c r="S583" s="240">
        <v>0</v>
      </c>
      <c r="T583" s="272">
        <v>0</v>
      </c>
      <c r="U583" s="263"/>
    </row>
    <row r="584" spans="2:21" s="216" customFormat="1" x14ac:dyDescent="0.25">
      <c r="B584" s="262">
        <v>579</v>
      </c>
      <c r="C584" s="346">
        <v>45409</v>
      </c>
      <c r="D584" s="217" t="s">
        <v>117</v>
      </c>
      <c r="E584" s="218" t="s">
        <v>92</v>
      </c>
      <c r="F584" s="218" t="s">
        <v>1</v>
      </c>
      <c r="G584" s="218" t="s">
        <v>213</v>
      </c>
      <c r="H584" s="218">
        <v>6.65</v>
      </c>
      <c r="I584" s="218" t="s">
        <v>220</v>
      </c>
      <c r="J584" s="218">
        <v>29</v>
      </c>
      <c r="K584" s="218"/>
      <c r="L584" s="218">
        <v>200</v>
      </c>
      <c r="M584" s="218"/>
      <c r="N584" s="218" t="s">
        <v>1</v>
      </c>
      <c r="O584" s="218"/>
      <c r="P584" s="218" t="s">
        <v>304</v>
      </c>
      <c r="Q584" s="240">
        <v>192.85000000000002</v>
      </c>
      <c r="R584" s="240">
        <v>0</v>
      </c>
      <c r="S584" s="240">
        <v>0</v>
      </c>
      <c r="T584" s="272">
        <v>0</v>
      </c>
      <c r="U584" s="263"/>
    </row>
    <row r="585" spans="2:21" s="216" customFormat="1" x14ac:dyDescent="0.25">
      <c r="B585" s="262">
        <v>580</v>
      </c>
      <c r="C585" s="346">
        <v>45409</v>
      </c>
      <c r="D585" s="217" t="s">
        <v>157</v>
      </c>
      <c r="E585" s="218" t="s">
        <v>92</v>
      </c>
      <c r="F585" s="218" t="s">
        <v>62</v>
      </c>
      <c r="G585" s="218" t="s">
        <v>214</v>
      </c>
      <c r="H585" s="218">
        <v>4.1500000000000004</v>
      </c>
      <c r="I585" s="218"/>
      <c r="J585" s="218"/>
      <c r="K585" s="218"/>
      <c r="L585" s="218"/>
      <c r="M585" s="218"/>
      <c r="N585" s="218"/>
      <c r="O585" s="218"/>
      <c r="P585" s="218"/>
      <c r="Q585" s="240">
        <v>0</v>
      </c>
      <c r="R585" s="240">
        <v>0</v>
      </c>
      <c r="S585" s="240">
        <v>0</v>
      </c>
      <c r="T585" s="272">
        <v>0</v>
      </c>
      <c r="U585" s="263"/>
    </row>
    <row r="586" spans="2:21" s="216" customFormat="1" x14ac:dyDescent="0.25">
      <c r="B586" s="262">
        <v>581</v>
      </c>
      <c r="C586" s="346">
        <v>45409</v>
      </c>
      <c r="D586" s="217" t="s">
        <v>156</v>
      </c>
      <c r="E586" s="218" t="s">
        <v>92</v>
      </c>
      <c r="F586" s="218" t="s">
        <v>62</v>
      </c>
      <c r="G586" s="218" t="s">
        <v>214</v>
      </c>
      <c r="H586" s="218">
        <v>4.1500000000000004</v>
      </c>
      <c r="I586" s="218"/>
      <c r="J586" s="218"/>
      <c r="K586" s="218"/>
      <c r="L586" s="218"/>
      <c r="M586" s="218"/>
      <c r="N586" s="218"/>
      <c r="O586" s="218"/>
      <c r="P586" s="218"/>
      <c r="Q586" s="240">
        <v>0</v>
      </c>
      <c r="R586" s="240">
        <v>0</v>
      </c>
      <c r="S586" s="240">
        <v>0</v>
      </c>
      <c r="T586" s="272">
        <v>0</v>
      </c>
      <c r="U586" s="263"/>
    </row>
    <row r="587" spans="2:21" s="216" customFormat="1" x14ac:dyDescent="0.25">
      <c r="B587" s="262">
        <v>582</v>
      </c>
      <c r="C587" s="346">
        <v>45409</v>
      </c>
      <c r="D587" s="217" t="s">
        <v>160</v>
      </c>
      <c r="E587" s="218" t="s">
        <v>161</v>
      </c>
      <c r="F587" s="218" t="s">
        <v>389</v>
      </c>
      <c r="G587" s="218" t="s">
        <v>161</v>
      </c>
      <c r="H587" s="218">
        <v>10</v>
      </c>
      <c r="I587" s="218"/>
      <c r="J587" s="218"/>
      <c r="K587" s="218"/>
      <c r="L587" s="218"/>
      <c r="M587" s="218"/>
      <c r="N587" s="218"/>
      <c r="O587" s="218"/>
      <c r="P587" s="218"/>
      <c r="Q587" s="240">
        <v>0</v>
      </c>
      <c r="R587" s="240">
        <v>0</v>
      </c>
      <c r="S587" s="240">
        <v>0</v>
      </c>
      <c r="T587" s="272">
        <v>0</v>
      </c>
      <c r="U587" s="263"/>
    </row>
    <row r="588" spans="2:21" s="216" customFormat="1" x14ac:dyDescent="0.25">
      <c r="B588" s="262">
        <v>583</v>
      </c>
      <c r="C588" s="346">
        <v>45409</v>
      </c>
      <c r="D588" s="217" t="s">
        <v>177</v>
      </c>
      <c r="E588" s="218" t="s">
        <v>178</v>
      </c>
      <c r="F588" s="218" t="s">
        <v>7</v>
      </c>
      <c r="G588" s="218" t="s">
        <v>213</v>
      </c>
      <c r="H588" s="218">
        <v>7</v>
      </c>
      <c r="I588" s="218"/>
      <c r="J588" s="218"/>
      <c r="K588" s="218"/>
      <c r="L588" s="218"/>
      <c r="M588" s="218"/>
      <c r="N588" s="218"/>
      <c r="O588" s="218"/>
      <c r="P588" s="218"/>
      <c r="Q588" s="240">
        <v>0</v>
      </c>
      <c r="R588" s="240">
        <v>0</v>
      </c>
      <c r="S588" s="240">
        <v>0</v>
      </c>
      <c r="T588" s="272">
        <v>0</v>
      </c>
      <c r="U588" s="263"/>
    </row>
    <row r="589" spans="2:21" s="216" customFormat="1" x14ac:dyDescent="0.25">
      <c r="B589" s="262">
        <v>584</v>
      </c>
      <c r="C589" s="346">
        <v>45409</v>
      </c>
      <c r="D589" s="217" t="s">
        <v>173</v>
      </c>
      <c r="E589" s="218" t="s">
        <v>161</v>
      </c>
      <c r="F589" s="218" t="s">
        <v>7</v>
      </c>
      <c r="G589" s="218" t="s">
        <v>161</v>
      </c>
      <c r="H589" s="218">
        <v>11.2</v>
      </c>
      <c r="I589" s="218"/>
      <c r="J589" s="218"/>
      <c r="K589" s="218"/>
      <c r="L589" s="218"/>
      <c r="M589" s="218"/>
      <c r="N589" s="218"/>
      <c r="O589" s="218"/>
      <c r="P589" s="218"/>
      <c r="Q589" s="240">
        <v>0</v>
      </c>
      <c r="R589" s="240">
        <v>0</v>
      </c>
      <c r="S589" s="240">
        <v>0</v>
      </c>
      <c r="T589" s="272">
        <v>0</v>
      </c>
      <c r="U589" s="263"/>
    </row>
    <row r="590" spans="2:21" s="216" customFormat="1" x14ac:dyDescent="0.25">
      <c r="B590" s="262">
        <v>585</v>
      </c>
      <c r="C590" s="346">
        <v>45409</v>
      </c>
      <c r="D590" s="217" t="s">
        <v>153</v>
      </c>
      <c r="E590" s="218" t="s">
        <v>92</v>
      </c>
      <c r="F590" s="218" t="s">
        <v>63</v>
      </c>
      <c r="G590" s="218" t="s">
        <v>213</v>
      </c>
      <c r="H590" s="218">
        <v>6.65</v>
      </c>
      <c r="I590" s="218" t="s">
        <v>220</v>
      </c>
      <c r="J590" s="218">
        <v>39</v>
      </c>
      <c r="K590" s="218"/>
      <c r="L590" s="218">
        <v>650</v>
      </c>
      <c r="M590" s="218"/>
      <c r="N590" s="218" t="s">
        <v>63</v>
      </c>
      <c r="O590" s="218"/>
      <c r="P590" s="218" t="s">
        <v>304</v>
      </c>
      <c r="Q590" s="240">
        <v>259.35000000000002</v>
      </c>
      <c r="R590" s="240">
        <v>0</v>
      </c>
      <c r="S590" s="240">
        <v>0</v>
      </c>
      <c r="T590" s="272">
        <v>0</v>
      </c>
      <c r="U590" s="263"/>
    </row>
    <row r="591" spans="2:21" s="216" customFormat="1" x14ac:dyDescent="0.25">
      <c r="B591" s="262">
        <v>586</v>
      </c>
      <c r="C591" s="346">
        <v>45409</v>
      </c>
      <c r="D591" s="217" t="s">
        <v>152</v>
      </c>
      <c r="E591" s="218" t="s">
        <v>92</v>
      </c>
      <c r="F591" s="218" t="s">
        <v>63</v>
      </c>
      <c r="G591" s="218" t="s">
        <v>214</v>
      </c>
      <c r="H591" s="218">
        <v>4.1500000000000004</v>
      </c>
      <c r="I591" s="218" t="s">
        <v>220</v>
      </c>
      <c r="J591" s="218">
        <v>1</v>
      </c>
      <c r="K591" s="218"/>
      <c r="L591" s="218">
        <v>650</v>
      </c>
      <c r="M591" s="218"/>
      <c r="N591" s="218" t="s">
        <v>63</v>
      </c>
      <c r="O591" s="218"/>
      <c r="P591" s="218" t="s">
        <v>304</v>
      </c>
      <c r="Q591" s="240">
        <v>4.1500000000000004</v>
      </c>
      <c r="R591" s="240">
        <v>0</v>
      </c>
      <c r="S591" s="240">
        <v>0</v>
      </c>
      <c r="T591" s="272">
        <v>0</v>
      </c>
      <c r="U591" s="263"/>
    </row>
    <row r="592" spans="2:21" s="216" customFormat="1" x14ac:dyDescent="0.25">
      <c r="B592" s="262">
        <v>587</v>
      </c>
      <c r="C592" s="346">
        <v>45409</v>
      </c>
      <c r="D592" s="217" t="s">
        <v>150</v>
      </c>
      <c r="E592" s="218" t="s">
        <v>92</v>
      </c>
      <c r="F592" s="218" t="s">
        <v>63</v>
      </c>
      <c r="G592" s="218" t="s">
        <v>214</v>
      </c>
      <c r="H592" s="218">
        <v>4.1500000000000004</v>
      </c>
      <c r="I592" s="218" t="s">
        <v>220</v>
      </c>
      <c r="J592" s="218">
        <v>38</v>
      </c>
      <c r="K592" s="218"/>
      <c r="L592" s="218">
        <v>650</v>
      </c>
      <c r="M592" s="218"/>
      <c r="N592" s="218" t="s">
        <v>63</v>
      </c>
      <c r="O592" s="218"/>
      <c r="P592" s="218" t="s">
        <v>304</v>
      </c>
      <c r="Q592" s="240">
        <v>157.70000000000002</v>
      </c>
      <c r="R592" s="240">
        <v>0</v>
      </c>
      <c r="S592" s="240">
        <v>0</v>
      </c>
      <c r="T592" s="272">
        <v>0</v>
      </c>
      <c r="U592" s="263"/>
    </row>
    <row r="593" spans="2:21" s="216" customFormat="1" x14ac:dyDescent="0.25">
      <c r="B593" s="262">
        <v>588</v>
      </c>
      <c r="C593" s="346">
        <v>45409</v>
      </c>
      <c r="D593" s="217" t="s">
        <v>179</v>
      </c>
      <c r="E593" s="218" t="s">
        <v>161</v>
      </c>
      <c r="F593" s="218" t="s">
        <v>8</v>
      </c>
      <c r="G593" s="218" t="s">
        <v>161</v>
      </c>
      <c r="H593" s="218">
        <v>11.6</v>
      </c>
      <c r="I593" s="218"/>
      <c r="J593" s="218"/>
      <c r="K593" s="218"/>
      <c r="L593" s="218"/>
      <c r="M593" s="218"/>
      <c r="N593" s="218"/>
      <c r="O593" s="218"/>
      <c r="P593" s="218"/>
      <c r="Q593" s="240">
        <v>0</v>
      </c>
      <c r="R593" s="240">
        <v>0</v>
      </c>
      <c r="S593" s="240">
        <v>0</v>
      </c>
      <c r="T593" s="272">
        <v>0</v>
      </c>
      <c r="U593" s="263"/>
    </row>
    <row r="594" spans="2:21" s="216" customFormat="1" x14ac:dyDescent="0.25">
      <c r="B594" s="262">
        <v>589</v>
      </c>
      <c r="C594" s="346">
        <v>45409</v>
      </c>
      <c r="D594" s="217" t="s">
        <v>143</v>
      </c>
      <c r="E594" s="218" t="s">
        <v>92</v>
      </c>
      <c r="F594" s="218" t="s">
        <v>2</v>
      </c>
      <c r="G594" s="218" t="s">
        <v>213</v>
      </c>
      <c r="H594" s="218">
        <v>7</v>
      </c>
      <c r="I594" s="218"/>
      <c r="J594" s="218"/>
      <c r="K594" s="218"/>
      <c r="L594" s="218"/>
      <c r="M594" s="218"/>
      <c r="N594" s="218"/>
      <c r="O594" s="218"/>
      <c r="P594" s="218"/>
      <c r="Q594" s="240">
        <v>0</v>
      </c>
      <c r="R594" s="240">
        <v>0</v>
      </c>
      <c r="S594" s="240">
        <v>0</v>
      </c>
      <c r="T594" s="272">
        <v>0</v>
      </c>
      <c r="U594" s="263"/>
    </row>
    <row r="595" spans="2:21" s="216" customFormat="1" x14ac:dyDescent="0.25">
      <c r="B595" s="262">
        <v>590</v>
      </c>
      <c r="C595" s="346">
        <v>45409</v>
      </c>
      <c r="D595" s="217" t="s">
        <v>142</v>
      </c>
      <c r="E595" s="218" t="s">
        <v>92</v>
      </c>
      <c r="F595" s="218" t="s">
        <v>2</v>
      </c>
      <c r="G595" s="218" t="s">
        <v>213</v>
      </c>
      <c r="H595" s="218">
        <v>7</v>
      </c>
      <c r="I595" s="218"/>
      <c r="J595" s="218"/>
      <c r="K595" s="218"/>
      <c r="L595" s="218"/>
      <c r="M595" s="218"/>
      <c r="N595" s="218"/>
      <c r="O595" s="218"/>
      <c r="P595" s="218"/>
      <c r="Q595" s="240">
        <v>0</v>
      </c>
      <c r="R595" s="240">
        <v>0</v>
      </c>
      <c r="S595" s="240">
        <v>0</v>
      </c>
      <c r="T595" s="272">
        <v>0</v>
      </c>
      <c r="U595" s="263"/>
    </row>
    <row r="596" spans="2:21" s="216" customFormat="1" x14ac:dyDescent="0.25">
      <c r="B596" s="262">
        <v>591</v>
      </c>
      <c r="C596" s="346">
        <v>45409</v>
      </c>
      <c r="D596" s="217" t="s">
        <v>141</v>
      </c>
      <c r="E596" s="218" t="s">
        <v>92</v>
      </c>
      <c r="F596" s="218" t="s">
        <v>2</v>
      </c>
      <c r="G596" s="218" t="s">
        <v>213</v>
      </c>
      <c r="H596" s="218">
        <v>7</v>
      </c>
      <c r="I596" s="218"/>
      <c r="J596" s="218"/>
      <c r="K596" s="218"/>
      <c r="L596" s="218"/>
      <c r="M596" s="218"/>
      <c r="N596" s="218"/>
      <c r="O596" s="218"/>
      <c r="P596" s="218"/>
      <c r="Q596" s="240">
        <v>0</v>
      </c>
      <c r="R596" s="240">
        <v>0</v>
      </c>
      <c r="S596" s="240">
        <v>0</v>
      </c>
      <c r="T596" s="272">
        <v>0</v>
      </c>
      <c r="U596" s="263"/>
    </row>
    <row r="597" spans="2:21" s="216" customFormat="1" x14ac:dyDescent="0.25">
      <c r="B597" s="262">
        <v>592</v>
      </c>
      <c r="C597" s="346">
        <v>45409</v>
      </c>
      <c r="D597" s="217" t="s">
        <v>96</v>
      </c>
      <c r="E597" s="218" t="s">
        <v>161</v>
      </c>
      <c r="F597" s="218" t="s">
        <v>1</v>
      </c>
      <c r="G597" s="218" t="s">
        <v>161</v>
      </c>
      <c r="H597" s="218">
        <v>11.8</v>
      </c>
      <c r="I597" s="218"/>
      <c r="J597" s="218"/>
      <c r="K597" s="218"/>
      <c r="L597" s="218"/>
      <c r="M597" s="218"/>
      <c r="N597" s="218"/>
      <c r="O597" s="218"/>
      <c r="P597" s="218"/>
      <c r="Q597" s="240">
        <v>0</v>
      </c>
      <c r="R597" s="240">
        <v>0</v>
      </c>
      <c r="S597" s="240">
        <v>0</v>
      </c>
      <c r="T597" s="272">
        <v>0</v>
      </c>
      <c r="U597" s="263"/>
    </row>
    <row r="598" spans="2:21" s="216" customFormat="1" x14ac:dyDescent="0.25">
      <c r="B598" s="262">
        <v>593</v>
      </c>
      <c r="C598" s="346">
        <v>45409</v>
      </c>
      <c r="D598" s="217" t="s">
        <v>130</v>
      </c>
      <c r="E598" s="218" t="s">
        <v>161</v>
      </c>
      <c r="F598" s="218" t="s">
        <v>1</v>
      </c>
      <c r="G598" s="218" t="s">
        <v>161</v>
      </c>
      <c r="H598" s="218">
        <v>11.8</v>
      </c>
      <c r="I598" s="218"/>
      <c r="J598" s="218"/>
      <c r="K598" s="218"/>
      <c r="L598" s="218"/>
      <c r="M598" s="218"/>
      <c r="N598" s="218"/>
      <c r="O598" s="218"/>
      <c r="P598" s="218"/>
      <c r="Q598" s="240">
        <v>0</v>
      </c>
      <c r="R598" s="240">
        <v>0</v>
      </c>
      <c r="S598" s="240">
        <v>0</v>
      </c>
      <c r="T598" s="272">
        <v>0</v>
      </c>
      <c r="U598" s="263"/>
    </row>
    <row r="599" spans="2:21" s="216" customFormat="1" x14ac:dyDescent="0.25">
      <c r="B599" s="262">
        <v>594</v>
      </c>
      <c r="C599" s="346">
        <v>45410</v>
      </c>
      <c r="D599" s="217" t="s">
        <v>94</v>
      </c>
      <c r="E599" s="218" t="s">
        <v>92</v>
      </c>
      <c r="F599" s="218" t="s">
        <v>1</v>
      </c>
      <c r="G599" s="218" t="s">
        <v>213</v>
      </c>
      <c r="H599" s="218">
        <v>6.65</v>
      </c>
      <c r="I599" s="218" t="s">
        <v>220</v>
      </c>
      <c r="J599" s="218">
        <v>13</v>
      </c>
      <c r="K599" s="218"/>
      <c r="L599" s="218">
        <v>850</v>
      </c>
      <c r="M599" s="218"/>
      <c r="N599" s="218" t="s">
        <v>1</v>
      </c>
      <c r="O599" s="218"/>
      <c r="P599" s="218" t="s">
        <v>304</v>
      </c>
      <c r="Q599" s="240">
        <v>86.45</v>
      </c>
      <c r="R599" s="240">
        <v>0</v>
      </c>
      <c r="S599" s="240">
        <v>0</v>
      </c>
      <c r="T599" s="272">
        <v>0</v>
      </c>
      <c r="U599" s="263"/>
    </row>
    <row r="600" spans="2:21" s="216" customFormat="1" x14ac:dyDescent="0.25">
      <c r="B600" s="262">
        <v>595</v>
      </c>
      <c r="C600" s="346">
        <v>45410</v>
      </c>
      <c r="D600" s="217" t="s">
        <v>91</v>
      </c>
      <c r="E600" s="218" t="s">
        <v>92</v>
      </c>
      <c r="F600" s="218" t="s">
        <v>1</v>
      </c>
      <c r="G600" s="218" t="s">
        <v>213</v>
      </c>
      <c r="H600" s="218">
        <v>6.65</v>
      </c>
      <c r="I600" s="218" t="s">
        <v>220</v>
      </c>
      <c r="J600" s="218">
        <v>33</v>
      </c>
      <c r="K600" s="218"/>
      <c r="L600" s="218">
        <v>850</v>
      </c>
      <c r="M600" s="218"/>
      <c r="N600" s="218" t="s">
        <v>1</v>
      </c>
      <c r="O600" s="218"/>
      <c r="P600" s="218" t="s">
        <v>304</v>
      </c>
      <c r="Q600" s="240">
        <v>219.45000000000002</v>
      </c>
      <c r="R600" s="240">
        <v>0</v>
      </c>
      <c r="S600" s="240">
        <v>0</v>
      </c>
      <c r="T600" s="272">
        <v>0</v>
      </c>
      <c r="U600" s="263"/>
    </row>
    <row r="601" spans="2:21" s="216" customFormat="1" x14ac:dyDescent="0.25">
      <c r="B601" s="262">
        <v>596</v>
      </c>
      <c r="C601" s="346">
        <v>45410</v>
      </c>
      <c r="D601" s="217" t="s">
        <v>117</v>
      </c>
      <c r="E601" s="218" t="s">
        <v>92</v>
      </c>
      <c r="F601" s="218" t="s">
        <v>1</v>
      </c>
      <c r="G601" s="218" t="s">
        <v>213</v>
      </c>
      <c r="H601" s="218">
        <v>6.65</v>
      </c>
      <c r="I601" s="218" t="s">
        <v>220</v>
      </c>
      <c r="J601" s="218">
        <v>33</v>
      </c>
      <c r="K601" s="218"/>
      <c r="L601" s="218">
        <v>850</v>
      </c>
      <c r="M601" s="218"/>
      <c r="N601" s="218" t="s">
        <v>1</v>
      </c>
      <c r="O601" s="218"/>
      <c r="P601" s="218" t="s">
        <v>304</v>
      </c>
      <c r="Q601" s="240">
        <v>219.45000000000002</v>
      </c>
      <c r="R601" s="240">
        <v>0</v>
      </c>
      <c r="S601" s="240">
        <v>0</v>
      </c>
      <c r="T601" s="272">
        <v>0</v>
      </c>
      <c r="U601" s="263"/>
    </row>
    <row r="602" spans="2:21" s="216" customFormat="1" x14ac:dyDescent="0.25">
      <c r="B602" s="262">
        <v>597</v>
      </c>
      <c r="C602" s="346">
        <v>45410</v>
      </c>
      <c r="D602" s="217" t="s">
        <v>157</v>
      </c>
      <c r="E602" s="218" t="s">
        <v>92</v>
      </c>
      <c r="F602" s="218" t="s">
        <v>62</v>
      </c>
      <c r="G602" s="218" t="s">
        <v>214</v>
      </c>
      <c r="H602" s="218">
        <v>4.1500000000000004</v>
      </c>
      <c r="I602" s="218"/>
      <c r="J602" s="218"/>
      <c r="K602" s="218"/>
      <c r="L602" s="218"/>
      <c r="M602" s="218"/>
      <c r="N602" s="218"/>
      <c r="O602" s="218"/>
      <c r="P602" s="218"/>
      <c r="Q602" s="240">
        <v>0</v>
      </c>
      <c r="R602" s="240">
        <v>0</v>
      </c>
      <c r="S602" s="240">
        <v>0</v>
      </c>
      <c r="T602" s="272">
        <v>0</v>
      </c>
      <c r="U602" s="263"/>
    </row>
    <row r="603" spans="2:21" s="216" customFormat="1" x14ac:dyDescent="0.25">
      <c r="B603" s="262">
        <v>598</v>
      </c>
      <c r="C603" s="346">
        <v>45410</v>
      </c>
      <c r="D603" s="217" t="s">
        <v>156</v>
      </c>
      <c r="E603" s="218" t="s">
        <v>92</v>
      </c>
      <c r="F603" s="218" t="s">
        <v>62</v>
      </c>
      <c r="G603" s="218" t="s">
        <v>214</v>
      </c>
      <c r="H603" s="218">
        <v>4.1500000000000004</v>
      </c>
      <c r="I603" s="218"/>
      <c r="J603" s="218"/>
      <c r="K603" s="218"/>
      <c r="L603" s="218"/>
      <c r="M603" s="218"/>
      <c r="N603" s="218"/>
      <c r="O603" s="218"/>
      <c r="P603" s="218"/>
      <c r="Q603" s="240">
        <v>0</v>
      </c>
      <c r="R603" s="240">
        <v>0</v>
      </c>
      <c r="S603" s="240">
        <v>0</v>
      </c>
      <c r="T603" s="272">
        <v>0</v>
      </c>
      <c r="U603" s="263"/>
    </row>
    <row r="604" spans="2:21" s="216" customFormat="1" x14ac:dyDescent="0.25">
      <c r="B604" s="262">
        <v>599</v>
      </c>
      <c r="C604" s="346">
        <v>45410</v>
      </c>
      <c r="D604" s="217" t="s">
        <v>160</v>
      </c>
      <c r="E604" s="218" t="s">
        <v>161</v>
      </c>
      <c r="F604" s="218" t="s">
        <v>389</v>
      </c>
      <c r="G604" s="218" t="s">
        <v>161</v>
      </c>
      <c r="H604" s="218">
        <v>10</v>
      </c>
      <c r="I604" s="218"/>
      <c r="J604" s="218"/>
      <c r="K604" s="218"/>
      <c r="L604" s="218"/>
      <c r="M604" s="218"/>
      <c r="N604" s="218"/>
      <c r="O604" s="218"/>
      <c r="P604" s="218"/>
      <c r="Q604" s="240">
        <v>0</v>
      </c>
      <c r="R604" s="240">
        <v>0</v>
      </c>
      <c r="S604" s="240">
        <v>0</v>
      </c>
      <c r="T604" s="272">
        <v>0</v>
      </c>
      <c r="U604" s="263"/>
    </row>
    <row r="605" spans="2:21" s="216" customFormat="1" x14ac:dyDescent="0.25">
      <c r="B605" s="262">
        <v>600</v>
      </c>
      <c r="C605" s="346">
        <v>45410</v>
      </c>
      <c r="D605" s="217" t="s">
        <v>177</v>
      </c>
      <c r="E605" s="218" t="s">
        <v>178</v>
      </c>
      <c r="F605" s="218" t="s">
        <v>7</v>
      </c>
      <c r="G605" s="218" t="s">
        <v>213</v>
      </c>
      <c r="H605" s="218">
        <v>7</v>
      </c>
      <c r="I605" s="218"/>
      <c r="J605" s="218"/>
      <c r="K605" s="218"/>
      <c r="L605" s="218"/>
      <c r="M605" s="218"/>
      <c r="N605" s="218"/>
      <c r="O605" s="218"/>
      <c r="P605" s="218"/>
      <c r="Q605" s="240">
        <v>0</v>
      </c>
      <c r="R605" s="240">
        <v>0</v>
      </c>
      <c r="S605" s="240">
        <v>0</v>
      </c>
      <c r="T605" s="272">
        <v>0</v>
      </c>
      <c r="U605" s="263"/>
    </row>
    <row r="606" spans="2:21" s="216" customFormat="1" x14ac:dyDescent="0.25">
      <c r="B606" s="262">
        <v>601</v>
      </c>
      <c r="C606" s="346">
        <v>45410</v>
      </c>
      <c r="D606" s="217" t="s">
        <v>173</v>
      </c>
      <c r="E606" s="218" t="s">
        <v>161</v>
      </c>
      <c r="F606" s="218" t="s">
        <v>7</v>
      </c>
      <c r="G606" s="218" t="s">
        <v>161</v>
      </c>
      <c r="H606" s="218">
        <v>11.2</v>
      </c>
      <c r="I606" s="218"/>
      <c r="J606" s="218"/>
      <c r="K606" s="218"/>
      <c r="L606" s="218"/>
      <c r="M606" s="218"/>
      <c r="N606" s="218"/>
      <c r="O606" s="218"/>
      <c r="P606" s="218"/>
      <c r="Q606" s="240">
        <v>0</v>
      </c>
      <c r="R606" s="240">
        <v>0</v>
      </c>
      <c r="S606" s="240">
        <v>0</v>
      </c>
      <c r="T606" s="272">
        <v>0</v>
      </c>
      <c r="U606" s="263"/>
    </row>
    <row r="607" spans="2:21" s="216" customFormat="1" x14ac:dyDescent="0.25">
      <c r="B607" s="262">
        <v>602</v>
      </c>
      <c r="C607" s="346">
        <v>45410</v>
      </c>
      <c r="D607" s="217" t="s">
        <v>153</v>
      </c>
      <c r="E607" s="218" t="s">
        <v>92</v>
      </c>
      <c r="F607" s="218" t="s">
        <v>63</v>
      </c>
      <c r="G607" s="218" t="s">
        <v>213</v>
      </c>
      <c r="H607" s="218">
        <v>6.65</v>
      </c>
      <c r="I607" s="218" t="s">
        <v>220</v>
      </c>
      <c r="J607" s="218">
        <v>42</v>
      </c>
      <c r="K607" s="218"/>
      <c r="L607" s="218">
        <v>800</v>
      </c>
      <c r="M607" s="218"/>
      <c r="N607" s="218" t="s">
        <v>63</v>
      </c>
      <c r="O607" s="218"/>
      <c r="P607" s="218" t="s">
        <v>304</v>
      </c>
      <c r="Q607" s="240">
        <v>279.3</v>
      </c>
      <c r="R607" s="240">
        <v>0</v>
      </c>
      <c r="S607" s="240">
        <v>0</v>
      </c>
      <c r="T607" s="272">
        <v>0</v>
      </c>
      <c r="U607" s="263"/>
    </row>
    <row r="608" spans="2:21" s="216" customFormat="1" x14ac:dyDescent="0.25">
      <c r="B608" s="262">
        <v>603</v>
      </c>
      <c r="C608" s="346">
        <v>45410</v>
      </c>
      <c r="D608" s="217" t="s">
        <v>152</v>
      </c>
      <c r="E608" s="218" t="s">
        <v>92</v>
      </c>
      <c r="F608" s="218" t="s">
        <v>63</v>
      </c>
      <c r="G608" s="218" t="s">
        <v>214</v>
      </c>
      <c r="H608" s="218">
        <v>4.1500000000000004</v>
      </c>
      <c r="I608" s="218" t="s">
        <v>220</v>
      </c>
      <c r="J608" s="218"/>
      <c r="K608" s="218"/>
      <c r="L608" s="218">
        <v>800</v>
      </c>
      <c r="M608" s="218"/>
      <c r="N608" s="218" t="s">
        <v>63</v>
      </c>
      <c r="O608" s="218"/>
      <c r="P608" s="218"/>
      <c r="Q608" s="240">
        <v>0</v>
      </c>
      <c r="R608" s="240">
        <v>0</v>
      </c>
      <c r="S608" s="240">
        <v>0</v>
      </c>
      <c r="T608" s="272">
        <v>0</v>
      </c>
      <c r="U608" s="263"/>
    </row>
    <row r="609" spans="2:21" s="216" customFormat="1" x14ac:dyDescent="0.25">
      <c r="B609" s="262">
        <v>604</v>
      </c>
      <c r="C609" s="346">
        <v>45410</v>
      </c>
      <c r="D609" s="217" t="s">
        <v>150</v>
      </c>
      <c r="E609" s="218" t="s">
        <v>92</v>
      </c>
      <c r="F609" s="218" t="s">
        <v>63</v>
      </c>
      <c r="G609" s="218" t="s">
        <v>214</v>
      </c>
      <c r="H609" s="218">
        <v>4.1500000000000004</v>
      </c>
      <c r="I609" s="218" t="s">
        <v>220</v>
      </c>
      <c r="J609" s="218">
        <v>42</v>
      </c>
      <c r="K609" s="218"/>
      <c r="L609" s="218">
        <v>800</v>
      </c>
      <c r="M609" s="218"/>
      <c r="N609" s="218" t="s">
        <v>63</v>
      </c>
      <c r="O609" s="218"/>
      <c r="P609" s="218" t="s">
        <v>304</v>
      </c>
      <c r="Q609" s="240">
        <v>174.3</v>
      </c>
      <c r="R609" s="240">
        <v>0</v>
      </c>
      <c r="S609" s="240">
        <v>0</v>
      </c>
      <c r="T609" s="272">
        <v>0</v>
      </c>
      <c r="U609" s="263"/>
    </row>
    <row r="610" spans="2:21" s="216" customFormat="1" x14ac:dyDescent="0.25">
      <c r="B610" s="262">
        <v>605</v>
      </c>
      <c r="C610" s="346">
        <v>45410</v>
      </c>
      <c r="D610" s="217" t="s">
        <v>179</v>
      </c>
      <c r="E610" s="218" t="s">
        <v>161</v>
      </c>
      <c r="F610" s="218" t="s">
        <v>8</v>
      </c>
      <c r="G610" s="218" t="s">
        <v>161</v>
      </c>
      <c r="H610" s="218">
        <v>11.6</v>
      </c>
      <c r="I610" s="218"/>
      <c r="J610" s="218"/>
      <c r="K610" s="218"/>
      <c r="L610" s="218"/>
      <c r="M610" s="218"/>
      <c r="N610" s="218"/>
      <c r="O610" s="218"/>
      <c r="P610" s="218"/>
      <c r="Q610" s="240">
        <v>0</v>
      </c>
      <c r="R610" s="240">
        <v>0</v>
      </c>
      <c r="S610" s="240">
        <v>0</v>
      </c>
      <c r="T610" s="272">
        <v>0</v>
      </c>
      <c r="U610" s="263"/>
    </row>
    <row r="611" spans="2:21" s="216" customFormat="1" x14ac:dyDescent="0.25">
      <c r="B611" s="262">
        <v>606</v>
      </c>
      <c r="C611" s="346">
        <v>45410</v>
      </c>
      <c r="D611" s="217" t="s">
        <v>143</v>
      </c>
      <c r="E611" s="218" t="s">
        <v>92</v>
      </c>
      <c r="F611" s="218" t="s">
        <v>2</v>
      </c>
      <c r="G611" s="218" t="s">
        <v>213</v>
      </c>
      <c r="H611" s="218">
        <v>7</v>
      </c>
      <c r="I611" s="218"/>
      <c r="J611" s="218"/>
      <c r="K611" s="218"/>
      <c r="L611" s="218"/>
      <c r="M611" s="218"/>
      <c r="N611" s="218"/>
      <c r="O611" s="218"/>
      <c r="P611" s="218"/>
      <c r="Q611" s="240">
        <v>0</v>
      </c>
      <c r="R611" s="240">
        <v>0</v>
      </c>
      <c r="S611" s="240">
        <v>0</v>
      </c>
      <c r="T611" s="272">
        <v>0</v>
      </c>
      <c r="U611" s="263"/>
    </row>
    <row r="612" spans="2:21" s="216" customFormat="1" x14ac:dyDescent="0.25">
      <c r="B612" s="262">
        <v>607</v>
      </c>
      <c r="C612" s="346">
        <v>45410</v>
      </c>
      <c r="D612" s="217" t="s">
        <v>142</v>
      </c>
      <c r="E612" s="218" t="s">
        <v>92</v>
      </c>
      <c r="F612" s="218" t="s">
        <v>2</v>
      </c>
      <c r="G612" s="218" t="s">
        <v>213</v>
      </c>
      <c r="H612" s="218">
        <v>7</v>
      </c>
      <c r="I612" s="218"/>
      <c r="J612" s="218"/>
      <c r="K612" s="218"/>
      <c r="L612" s="218"/>
      <c r="M612" s="218"/>
      <c r="N612" s="218"/>
      <c r="O612" s="218"/>
      <c r="P612" s="218"/>
      <c r="Q612" s="240">
        <v>0</v>
      </c>
      <c r="R612" s="240">
        <v>0</v>
      </c>
      <c r="S612" s="240">
        <v>0</v>
      </c>
      <c r="T612" s="272">
        <v>0</v>
      </c>
      <c r="U612" s="263"/>
    </row>
    <row r="613" spans="2:21" s="216" customFormat="1" x14ac:dyDescent="0.25">
      <c r="B613" s="262">
        <v>608</v>
      </c>
      <c r="C613" s="346">
        <v>45410</v>
      </c>
      <c r="D613" s="217" t="s">
        <v>141</v>
      </c>
      <c r="E613" s="218" t="s">
        <v>92</v>
      </c>
      <c r="F613" s="218" t="s">
        <v>2</v>
      </c>
      <c r="G613" s="218" t="s">
        <v>213</v>
      </c>
      <c r="H613" s="218">
        <v>7</v>
      </c>
      <c r="I613" s="218"/>
      <c r="J613" s="218"/>
      <c r="K613" s="218"/>
      <c r="L613" s="218"/>
      <c r="M613" s="218"/>
      <c r="N613" s="218"/>
      <c r="O613" s="218"/>
      <c r="P613" s="218"/>
      <c r="Q613" s="240">
        <v>0</v>
      </c>
      <c r="R613" s="240">
        <v>0</v>
      </c>
      <c r="S613" s="240">
        <v>0</v>
      </c>
      <c r="T613" s="272">
        <v>0</v>
      </c>
      <c r="U613" s="263"/>
    </row>
    <row r="614" spans="2:21" s="216" customFormat="1" x14ac:dyDescent="0.25">
      <c r="B614" s="262">
        <v>609</v>
      </c>
      <c r="C614" s="346">
        <v>45410</v>
      </c>
      <c r="D614" s="217" t="s">
        <v>96</v>
      </c>
      <c r="E614" s="218" t="s">
        <v>161</v>
      </c>
      <c r="F614" s="218" t="s">
        <v>1</v>
      </c>
      <c r="G614" s="218" t="s">
        <v>161</v>
      </c>
      <c r="H614" s="218">
        <v>11.8</v>
      </c>
      <c r="I614" s="218"/>
      <c r="J614" s="218"/>
      <c r="K614" s="218"/>
      <c r="L614" s="218"/>
      <c r="M614" s="218"/>
      <c r="N614" s="218"/>
      <c r="O614" s="218"/>
      <c r="P614" s="218"/>
      <c r="Q614" s="240">
        <v>0</v>
      </c>
      <c r="R614" s="240">
        <v>0</v>
      </c>
      <c r="S614" s="240">
        <v>0</v>
      </c>
      <c r="T614" s="272">
        <v>0</v>
      </c>
      <c r="U614" s="263"/>
    </row>
    <row r="615" spans="2:21" s="216" customFormat="1" x14ac:dyDescent="0.25">
      <c r="B615" s="262">
        <v>610</v>
      </c>
      <c r="C615" s="346">
        <v>45410</v>
      </c>
      <c r="D615" s="217" t="s">
        <v>130</v>
      </c>
      <c r="E615" s="218" t="s">
        <v>161</v>
      </c>
      <c r="F615" s="218" t="s">
        <v>1</v>
      </c>
      <c r="G615" s="218" t="s">
        <v>161</v>
      </c>
      <c r="H615" s="218">
        <v>11.8</v>
      </c>
      <c r="I615" s="218"/>
      <c r="J615" s="218"/>
      <c r="K615" s="218"/>
      <c r="L615" s="218"/>
      <c r="M615" s="218"/>
      <c r="N615" s="218"/>
      <c r="O615" s="218"/>
      <c r="P615" s="218"/>
      <c r="Q615" s="240">
        <v>0</v>
      </c>
      <c r="R615" s="240">
        <v>0</v>
      </c>
      <c r="S615" s="240">
        <v>0</v>
      </c>
      <c r="T615" s="272">
        <v>0</v>
      </c>
      <c r="U615" s="263"/>
    </row>
    <row r="616" spans="2:21" s="216" customFormat="1" x14ac:dyDescent="0.25">
      <c r="B616" s="262">
        <v>611</v>
      </c>
      <c r="C616" s="346">
        <v>45411</v>
      </c>
      <c r="D616" s="217" t="s">
        <v>94</v>
      </c>
      <c r="E616" s="218" t="s">
        <v>92</v>
      </c>
      <c r="F616" s="218" t="s">
        <v>1</v>
      </c>
      <c r="G616" s="218" t="s">
        <v>213</v>
      </c>
      <c r="H616" s="218">
        <v>6.65</v>
      </c>
      <c r="I616" s="218" t="s">
        <v>220</v>
      </c>
      <c r="J616" s="218">
        <v>27</v>
      </c>
      <c r="K616" s="218"/>
      <c r="L616" s="218">
        <v>950</v>
      </c>
      <c r="M616" s="218"/>
      <c r="N616" s="218" t="s">
        <v>1</v>
      </c>
      <c r="O616" s="218"/>
      <c r="P616" s="218" t="s">
        <v>304</v>
      </c>
      <c r="Q616" s="240">
        <v>179.55</v>
      </c>
      <c r="R616" s="240">
        <v>0</v>
      </c>
      <c r="S616" s="240">
        <v>0</v>
      </c>
      <c r="T616" s="272">
        <v>0</v>
      </c>
      <c r="U616" s="263"/>
    </row>
    <row r="617" spans="2:21" s="216" customFormat="1" x14ac:dyDescent="0.25">
      <c r="B617" s="262">
        <v>612</v>
      </c>
      <c r="C617" s="346">
        <v>45411</v>
      </c>
      <c r="D617" s="217" t="s">
        <v>91</v>
      </c>
      <c r="E617" s="218" t="s">
        <v>92</v>
      </c>
      <c r="F617" s="218" t="s">
        <v>1</v>
      </c>
      <c r="G617" s="218" t="s">
        <v>213</v>
      </c>
      <c r="H617" s="218">
        <v>6.65</v>
      </c>
      <c r="I617" s="218" t="s">
        <v>220</v>
      </c>
      <c r="J617" s="218">
        <v>21</v>
      </c>
      <c r="K617" s="218"/>
      <c r="L617" s="218">
        <v>950</v>
      </c>
      <c r="M617" s="218"/>
      <c r="N617" s="218" t="s">
        <v>1</v>
      </c>
      <c r="O617" s="218"/>
      <c r="P617" s="218" t="s">
        <v>304</v>
      </c>
      <c r="Q617" s="240">
        <v>139.65</v>
      </c>
      <c r="R617" s="240">
        <v>0</v>
      </c>
      <c r="S617" s="240">
        <v>0</v>
      </c>
      <c r="T617" s="272">
        <v>0</v>
      </c>
      <c r="U617" s="263"/>
    </row>
    <row r="618" spans="2:21" s="216" customFormat="1" x14ac:dyDescent="0.25">
      <c r="B618" s="262">
        <v>613</v>
      </c>
      <c r="C618" s="346">
        <v>45411</v>
      </c>
      <c r="D618" s="217" t="s">
        <v>117</v>
      </c>
      <c r="E618" s="218" t="s">
        <v>92</v>
      </c>
      <c r="F618" s="218" t="s">
        <v>1</v>
      </c>
      <c r="G618" s="218" t="s">
        <v>213</v>
      </c>
      <c r="H618" s="218">
        <v>6.65</v>
      </c>
      <c r="I618" s="218" t="s">
        <v>220</v>
      </c>
      <c r="J618" s="218">
        <v>26</v>
      </c>
      <c r="K618" s="218"/>
      <c r="L618" s="218">
        <v>950</v>
      </c>
      <c r="M618" s="218"/>
      <c r="N618" s="218" t="s">
        <v>1</v>
      </c>
      <c r="O618" s="218"/>
      <c r="P618" s="218" t="s">
        <v>304</v>
      </c>
      <c r="Q618" s="240">
        <v>172.9</v>
      </c>
      <c r="R618" s="240">
        <v>0</v>
      </c>
      <c r="S618" s="240">
        <v>0</v>
      </c>
      <c r="T618" s="272">
        <v>0</v>
      </c>
      <c r="U618" s="263"/>
    </row>
    <row r="619" spans="2:21" s="216" customFormat="1" x14ac:dyDescent="0.25">
      <c r="B619" s="262">
        <v>614</v>
      </c>
      <c r="C619" s="346">
        <v>45411</v>
      </c>
      <c r="D619" s="217" t="s">
        <v>157</v>
      </c>
      <c r="E619" s="218" t="s">
        <v>92</v>
      </c>
      <c r="F619" s="218" t="s">
        <v>62</v>
      </c>
      <c r="G619" s="218" t="s">
        <v>214</v>
      </c>
      <c r="H619" s="218">
        <v>4.1500000000000004</v>
      </c>
      <c r="I619" s="218"/>
      <c r="J619" s="218"/>
      <c r="K619" s="218"/>
      <c r="L619" s="218"/>
      <c r="M619" s="218"/>
      <c r="N619" s="218"/>
      <c r="O619" s="218"/>
      <c r="P619" s="218"/>
      <c r="Q619" s="240">
        <v>0</v>
      </c>
      <c r="R619" s="240">
        <v>0</v>
      </c>
      <c r="S619" s="240">
        <v>0</v>
      </c>
      <c r="T619" s="272">
        <v>0</v>
      </c>
      <c r="U619" s="263"/>
    </row>
    <row r="620" spans="2:21" s="216" customFormat="1" x14ac:dyDescent="0.25">
      <c r="B620" s="262">
        <v>615</v>
      </c>
      <c r="C620" s="346">
        <v>45411</v>
      </c>
      <c r="D620" s="217" t="s">
        <v>156</v>
      </c>
      <c r="E620" s="218" t="s">
        <v>92</v>
      </c>
      <c r="F620" s="218" t="s">
        <v>62</v>
      </c>
      <c r="G620" s="218" t="s">
        <v>214</v>
      </c>
      <c r="H620" s="218">
        <v>4.1500000000000004</v>
      </c>
      <c r="I620" s="218"/>
      <c r="J620" s="218"/>
      <c r="K620" s="218"/>
      <c r="L620" s="218"/>
      <c r="M620" s="218"/>
      <c r="N620" s="218"/>
      <c r="O620" s="218"/>
      <c r="P620" s="218"/>
      <c r="Q620" s="240">
        <v>0</v>
      </c>
      <c r="R620" s="240">
        <v>0</v>
      </c>
      <c r="S620" s="240">
        <v>0</v>
      </c>
      <c r="T620" s="272">
        <v>0</v>
      </c>
      <c r="U620" s="263"/>
    </row>
    <row r="621" spans="2:21" s="216" customFormat="1" x14ac:dyDescent="0.25">
      <c r="B621" s="262">
        <v>616</v>
      </c>
      <c r="C621" s="346">
        <v>45411</v>
      </c>
      <c r="D621" s="217" t="s">
        <v>160</v>
      </c>
      <c r="E621" s="218" t="s">
        <v>161</v>
      </c>
      <c r="F621" s="218" t="s">
        <v>389</v>
      </c>
      <c r="G621" s="218" t="s">
        <v>161</v>
      </c>
      <c r="H621" s="218">
        <v>10</v>
      </c>
      <c r="I621" s="218"/>
      <c r="J621" s="218"/>
      <c r="K621" s="218"/>
      <c r="L621" s="218"/>
      <c r="M621" s="218"/>
      <c r="N621" s="218"/>
      <c r="O621" s="218"/>
      <c r="P621" s="218"/>
      <c r="Q621" s="240">
        <v>0</v>
      </c>
      <c r="R621" s="240">
        <v>0</v>
      </c>
      <c r="S621" s="240">
        <v>0</v>
      </c>
      <c r="T621" s="272">
        <v>0</v>
      </c>
      <c r="U621" s="263"/>
    </row>
    <row r="622" spans="2:21" s="216" customFormat="1" x14ac:dyDescent="0.25">
      <c r="B622" s="262">
        <v>617</v>
      </c>
      <c r="C622" s="346">
        <v>45411</v>
      </c>
      <c r="D622" s="217" t="s">
        <v>177</v>
      </c>
      <c r="E622" s="218" t="s">
        <v>178</v>
      </c>
      <c r="F622" s="218" t="s">
        <v>7</v>
      </c>
      <c r="G622" s="218" t="s">
        <v>213</v>
      </c>
      <c r="H622" s="218">
        <v>7</v>
      </c>
      <c r="I622" s="218"/>
      <c r="J622" s="218"/>
      <c r="K622" s="218"/>
      <c r="L622" s="218"/>
      <c r="M622" s="218"/>
      <c r="N622" s="218"/>
      <c r="O622" s="218"/>
      <c r="P622" s="218"/>
      <c r="Q622" s="240">
        <v>0</v>
      </c>
      <c r="R622" s="240">
        <v>0</v>
      </c>
      <c r="S622" s="240">
        <v>0</v>
      </c>
      <c r="T622" s="272">
        <v>0</v>
      </c>
      <c r="U622" s="263"/>
    </row>
    <row r="623" spans="2:21" s="216" customFormat="1" x14ac:dyDescent="0.25">
      <c r="B623" s="262">
        <v>618</v>
      </c>
      <c r="C623" s="346">
        <v>45411</v>
      </c>
      <c r="D623" s="217" t="s">
        <v>173</v>
      </c>
      <c r="E623" s="218" t="s">
        <v>161</v>
      </c>
      <c r="F623" s="218" t="s">
        <v>7</v>
      </c>
      <c r="G623" s="218" t="s">
        <v>161</v>
      </c>
      <c r="H623" s="218">
        <v>11.2</v>
      </c>
      <c r="I623" s="218"/>
      <c r="J623" s="218"/>
      <c r="K623" s="218"/>
      <c r="L623" s="218"/>
      <c r="M623" s="218"/>
      <c r="N623" s="218"/>
      <c r="O623" s="218"/>
      <c r="P623" s="218"/>
      <c r="Q623" s="240">
        <v>0</v>
      </c>
      <c r="R623" s="240">
        <v>0</v>
      </c>
      <c r="S623" s="240">
        <v>0</v>
      </c>
      <c r="T623" s="272">
        <v>0</v>
      </c>
      <c r="U623" s="263"/>
    </row>
    <row r="624" spans="2:21" s="216" customFormat="1" x14ac:dyDescent="0.25">
      <c r="B624" s="262">
        <v>619</v>
      </c>
      <c r="C624" s="346">
        <v>45411</v>
      </c>
      <c r="D624" s="217" t="s">
        <v>153</v>
      </c>
      <c r="E624" s="218" t="s">
        <v>92</v>
      </c>
      <c r="F624" s="218" t="s">
        <v>63</v>
      </c>
      <c r="G624" s="218" t="s">
        <v>213</v>
      </c>
      <c r="H624" s="218">
        <v>6.65</v>
      </c>
      <c r="I624" s="218" t="s">
        <v>220</v>
      </c>
      <c r="J624" s="218">
        <v>25</v>
      </c>
      <c r="K624" s="218"/>
      <c r="L624" s="218">
        <v>900</v>
      </c>
      <c r="M624" s="218"/>
      <c r="N624" s="218" t="s">
        <v>63</v>
      </c>
      <c r="O624" s="218"/>
      <c r="P624" s="218" t="s">
        <v>304</v>
      </c>
      <c r="Q624" s="240">
        <v>166.25</v>
      </c>
      <c r="R624" s="240">
        <v>0</v>
      </c>
      <c r="S624" s="240">
        <v>0</v>
      </c>
      <c r="T624" s="272">
        <v>0</v>
      </c>
      <c r="U624" s="263"/>
    </row>
    <row r="625" spans="2:21" s="216" customFormat="1" x14ac:dyDescent="0.25">
      <c r="B625" s="262">
        <v>620</v>
      </c>
      <c r="C625" s="346">
        <v>45411</v>
      </c>
      <c r="D625" s="217" t="s">
        <v>152</v>
      </c>
      <c r="E625" s="218" t="s">
        <v>92</v>
      </c>
      <c r="F625" s="218" t="s">
        <v>63</v>
      </c>
      <c r="G625" s="218" t="s">
        <v>214</v>
      </c>
      <c r="H625" s="218">
        <v>4.1500000000000004</v>
      </c>
      <c r="I625" s="218" t="s">
        <v>220</v>
      </c>
      <c r="J625" s="218">
        <v>17</v>
      </c>
      <c r="K625" s="218"/>
      <c r="L625" s="218">
        <v>900</v>
      </c>
      <c r="M625" s="218"/>
      <c r="N625" s="218" t="s">
        <v>63</v>
      </c>
      <c r="O625" s="218"/>
      <c r="P625" s="218" t="s">
        <v>304</v>
      </c>
      <c r="Q625" s="240">
        <v>70.550000000000011</v>
      </c>
      <c r="R625" s="240">
        <v>0</v>
      </c>
      <c r="S625" s="240">
        <v>0</v>
      </c>
      <c r="T625" s="272">
        <v>0</v>
      </c>
      <c r="U625" s="263"/>
    </row>
    <row r="626" spans="2:21" s="216" customFormat="1" x14ac:dyDescent="0.25">
      <c r="B626" s="262">
        <v>621</v>
      </c>
      <c r="C626" s="346">
        <v>45411</v>
      </c>
      <c r="D626" s="217" t="s">
        <v>150</v>
      </c>
      <c r="E626" s="218" t="s">
        <v>92</v>
      </c>
      <c r="F626" s="218" t="s">
        <v>63</v>
      </c>
      <c r="G626" s="218" t="s">
        <v>214</v>
      </c>
      <c r="H626" s="218">
        <v>4.1500000000000004</v>
      </c>
      <c r="I626" s="218" t="s">
        <v>220</v>
      </c>
      <c r="J626" s="218">
        <v>25</v>
      </c>
      <c r="K626" s="218"/>
      <c r="L626" s="218">
        <v>900</v>
      </c>
      <c r="M626" s="218"/>
      <c r="N626" s="218" t="s">
        <v>63</v>
      </c>
      <c r="O626" s="218"/>
      <c r="P626" s="218" t="s">
        <v>304</v>
      </c>
      <c r="Q626" s="240">
        <v>103.75000000000001</v>
      </c>
      <c r="R626" s="240">
        <v>0</v>
      </c>
      <c r="S626" s="240">
        <v>0</v>
      </c>
      <c r="T626" s="272">
        <v>0</v>
      </c>
      <c r="U626" s="263"/>
    </row>
    <row r="627" spans="2:21" s="216" customFormat="1" x14ac:dyDescent="0.25">
      <c r="B627" s="262">
        <v>622</v>
      </c>
      <c r="C627" s="346">
        <v>45411</v>
      </c>
      <c r="D627" s="217" t="s">
        <v>179</v>
      </c>
      <c r="E627" s="218" t="s">
        <v>161</v>
      </c>
      <c r="F627" s="218" t="s">
        <v>8</v>
      </c>
      <c r="G627" s="218" t="s">
        <v>161</v>
      </c>
      <c r="H627" s="218">
        <v>11.6</v>
      </c>
      <c r="I627" s="218"/>
      <c r="J627" s="218"/>
      <c r="K627" s="218"/>
      <c r="L627" s="218"/>
      <c r="M627" s="218"/>
      <c r="N627" s="218"/>
      <c r="O627" s="218"/>
      <c r="P627" s="218"/>
      <c r="Q627" s="240">
        <v>0</v>
      </c>
      <c r="R627" s="240">
        <v>0</v>
      </c>
      <c r="S627" s="240">
        <v>0</v>
      </c>
      <c r="T627" s="272">
        <v>0</v>
      </c>
      <c r="U627" s="263"/>
    </row>
    <row r="628" spans="2:21" s="216" customFormat="1" x14ac:dyDescent="0.25">
      <c r="B628" s="262">
        <v>623</v>
      </c>
      <c r="C628" s="346">
        <v>45411</v>
      </c>
      <c r="D628" s="217" t="s">
        <v>143</v>
      </c>
      <c r="E628" s="218" t="s">
        <v>92</v>
      </c>
      <c r="F628" s="218" t="s">
        <v>2</v>
      </c>
      <c r="G628" s="218" t="s">
        <v>213</v>
      </c>
      <c r="H628" s="218">
        <v>7</v>
      </c>
      <c r="I628" s="218"/>
      <c r="J628" s="218"/>
      <c r="K628" s="218"/>
      <c r="L628" s="218"/>
      <c r="M628" s="218"/>
      <c r="N628" s="218"/>
      <c r="O628" s="218"/>
      <c r="P628" s="218"/>
      <c r="Q628" s="240">
        <v>0</v>
      </c>
      <c r="R628" s="240">
        <v>0</v>
      </c>
      <c r="S628" s="240">
        <v>0</v>
      </c>
      <c r="T628" s="272">
        <v>0</v>
      </c>
      <c r="U628" s="263"/>
    </row>
    <row r="629" spans="2:21" s="216" customFormat="1" x14ac:dyDescent="0.25">
      <c r="B629" s="262">
        <v>624</v>
      </c>
      <c r="C629" s="346">
        <v>45411</v>
      </c>
      <c r="D629" s="217" t="s">
        <v>142</v>
      </c>
      <c r="E629" s="218" t="s">
        <v>92</v>
      </c>
      <c r="F629" s="218" t="s">
        <v>2</v>
      </c>
      <c r="G629" s="218" t="s">
        <v>213</v>
      </c>
      <c r="H629" s="218">
        <v>7</v>
      </c>
      <c r="I629" s="218"/>
      <c r="J629" s="218"/>
      <c r="K629" s="218"/>
      <c r="L629" s="218"/>
      <c r="M629" s="218"/>
      <c r="N629" s="218"/>
      <c r="O629" s="218"/>
      <c r="P629" s="218"/>
      <c r="Q629" s="240">
        <v>0</v>
      </c>
      <c r="R629" s="240">
        <v>0</v>
      </c>
      <c r="S629" s="240">
        <v>0</v>
      </c>
      <c r="T629" s="272">
        <v>0</v>
      </c>
      <c r="U629" s="263"/>
    </row>
    <row r="630" spans="2:21" s="216" customFormat="1" x14ac:dyDescent="0.25">
      <c r="B630" s="262">
        <v>625</v>
      </c>
      <c r="C630" s="346">
        <v>45411</v>
      </c>
      <c r="D630" s="217" t="s">
        <v>141</v>
      </c>
      <c r="E630" s="218" t="s">
        <v>92</v>
      </c>
      <c r="F630" s="218" t="s">
        <v>2</v>
      </c>
      <c r="G630" s="218" t="s">
        <v>213</v>
      </c>
      <c r="H630" s="218">
        <v>7</v>
      </c>
      <c r="I630" s="218"/>
      <c r="J630" s="218"/>
      <c r="K630" s="218"/>
      <c r="L630" s="218"/>
      <c r="M630" s="218"/>
      <c r="N630" s="218"/>
      <c r="O630" s="218"/>
      <c r="P630" s="218"/>
      <c r="Q630" s="240">
        <v>0</v>
      </c>
      <c r="R630" s="240">
        <v>0</v>
      </c>
      <c r="S630" s="240">
        <v>0</v>
      </c>
      <c r="T630" s="272">
        <v>0</v>
      </c>
      <c r="U630" s="263"/>
    </row>
    <row r="631" spans="2:21" s="216" customFormat="1" x14ac:dyDescent="0.25">
      <c r="B631" s="262">
        <v>626</v>
      </c>
      <c r="C631" s="346">
        <v>45411</v>
      </c>
      <c r="D631" s="217" t="s">
        <v>96</v>
      </c>
      <c r="E631" s="218" t="s">
        <v>161</v>
      </c>
      <c r="F631" s="218" t="s">
        <v>1</v>
      </c>
      <c r="G631" s="218" t="s">
        <v>161</v>
      </c>
      <c r="H631" s="218">
        <v>11.8</v>
      </c>
      <c r="I631" s="218"/>
      <c r="J631" s="218"/>
      <c r="K631" s="218"/>
      <c r="L631" s="218"/>
      <c r="M631" s="218"/>
      <c r="N631" s="218"/>
      <c r="O631" s="218"/>
      <c r="P631" s="218"/>
      <c r="Q631" s="240">
        <v>0</v>
      </c>
      <c r="R631" s="240">
        <v>0</v>
      </c>
      <c r="S631" s="240">
        <v>0</v>
      </c>
      <c r="T631" s="272">
        <v>0</v>
      </c>
      <c r="U631" s="263"/>
    </row>
    <row r="632" spans="2:21" s="216" customFormat="1" x14ac:dyDescent="0.25">
      <c r="B632" s="262">
        <v>627</v>
      </c>
      <c r="C632" s="346">
        <v>45411</v>
      </c>
      <c r="D632" s="217" t="s">
        <v>130</v>
      </c>
      <c r="E632" s="218" t="s">
        <v>161</v>
      </c>
      <c r="F632" s="218" t="s">
        <v>1</v>
      </c>
      <c r="G632" s="218" t="s">
        <v>161</v>
      </c>
      <c r="H632" s="218">
        <v>11.8</v>
      </c>
      <c r="I632" s="218"/>
      <c r="J632" s="218"/>
      <c r="K632" s="218"/>
      <c r="L632" s="218"/>
      <c r="M632" s="218"/>
      <c r="N632" s="218"/>
      <c r="O632" s="218"/>
      <c r="P632" s="218"/>
      <c r="Q632" s="240">
        <v>0</v>
      </c>
      <c r="R632" s="240">
        <v>0</v>
      </c>
      <c r="S632" s="240">
        <v>0</v>
      </c>
      <c r="T632" s="272">
        <v>0</v>
      </c>
      <c r="U632" s="263"/>
    </row>
    <row r="633" spans="2:21" s="216" customFormat="1" x14ac:dyDescent="0.25">
      <c r="B633" s="262">
        <v>628</v>
      </c>
      <c r="C633" s="346">
        <v>45412</v>
      </c>
      <c r="D633" s="217" t="s">
        <v>94</v>
      </c>
      <c r="E633" s="218" t="s">
        <v>92</v>
      </c>
      <c r="F633" s="218" t="s">
        <v>1</v>
      </c>
      <c r="G633" s="218" t="s">
        <v>213</v>
      </c>
      <c r="H633" s="218">
        <v>6.65</v>
      </c>
      <c r="I633" s="218" t="s">
        <v>220</v>
      </c>
      <c r="J633" s="218">
        <v>32</v>
      </c>
      <c r="K633" s="218"/>
      <c r="L633" s="218">
        <v>400</v>
      </c>
      <c r="M633" s="218"/>
      <c r="N633" s="218" t="s">
        <v>1</v>
      </c>
      <c r="O633" s="218"/>
      <c r="P633" s="218" t="s">
        <v>304</v>
      </c>
      <c r="Q633" s="240">
        <v>212.8</v>
      </c>
      <c r="R633" s="240">
        <v>0</v>
      </c>
      <c r="S633" s="240">
        <v>0</v>
      </c>
      <c r="T633" s="272">
        <v>0</v>
      </c>
      <c r="U633" s="263"/>
    </row>
    <row r="634" spans="2:21" s="216" customFormat="1" x14ac:dyDescent="0.25">
      <c r="B634" s="262">
        <v>629</v>
      </c>
      <c r="C634" s="346">
        <v>45412</v>
      </c>
      <c r="D634" s="217" t="s">
        <v>91</v>
      </c>
      <c r="E634" s="218" t="s">
        <v>92</v>
      </c>
      <c r="F634" s="218" t="s">
        <v>1</v>
      </c>
      <c r="G634" s="218" t="s">
        <v>213</v>
      </c>
      <c r="H634" s="218">
        <v>6.65</v>
      </c>
      <c r="I634" s="218" t="s">
        <v>220</v>
      </c>
      <c r="J634" s="218">
        <v>35</v>
      </c>
      <c r="K634" s="218"/>
      <c r="L634" s="218">
        <v>400</v>
      </c>
      <c r="M634" s="218"/>
      <c r="N634" s="218" t="s">
        <v>1</v>
      </c>
      <c r="O634" s="218"/>
      <c r="P634" s="218" t="s">
        <v>304</v>
      </c>
      <c r="Q634" s="240">
        <v>232.75</v>
      </c>
      <c r="R634" s="240">
        <v>0</v>
      </c>
      <c r="S634" s="240">
        <v>0</v>
      </c>
      <c r="T634" s="272">
        <v>0</v>
      </c>
      <c r="U634" s="263"/>
    </row>
    <row r="635" spans="2:21" s="216" customFormat="1" x14ac:dyDescent="0.25">
      <c r="B635" s="262">
        <v>630</v>
      </c>
      <c r="C635" s="346">
        <v>45412</v>
      </c>
      <c r="D635" s="217" t="s">
        <v>117</v>
      </c>
      <c r="E635" s="218" t="s">
        <v>92</v>
      </c>
      <c r="F635" s="218" t="s">
        <v>1</v>
      </c>
      <c r="G635" s="218" t="s">
        <v>213</v>
      </c>
      <c r="H635" s="218">
        <v>6.65</v>
      </c>
      <c r="I635" s="218" t="s">
        <v>220</v>
      </c>
      <c r="J635" s="218">
        <v>37</v>
      </c>
      <c r="K635" s="218"/>
      <c r="L635" s="218">
        <v>400</v>
      </c>
      <c r="M635" s="218"/>
      <c r="N635" s="218" t="s">
        <v>1</v>
      </c>
      <c r="O635" s="218"/>
      <c r="P635" s="218" t="s">
        <v>304</v>
      </c>
      <c r="Q635" s="240">
        <v>246.05</v>
      </c>
      <c r="R635" s="240">
        <v>0</v>
      </c>
      <c r="S635" s="240">
        <v>0</v>
      </c>
      <c r="T635" s="272">
        <v>0</v>
      </c>
      <c r="U635" s="263"/>
    </row>
    <row r="636" spans="2:21" s="216" customFormat="1" x14ac:dyDescent="0.25">
      <c r="B636" s="262">
        <v>631</v>
      </c>
      <c r="C636" s="346">
        <v>45412</v>
      </c>
      <c r="D636" s="217" t="s">
        <v>157</v>
      </c>
      <c r="E636" s="218" t="s">
        <v>92</v>
      </c>
      <c r="F636" s="218" t="s">
        <v>62</v>
      </c>
      <c r="G636" s="218" t="s">
        <v>214</v>
      </c>
      <c r="H636" s="218">
        <v>4.1500000000000004</v>
      </c>
      <c r="I636" s="218"/>
      <c r="J636" s="218"/>
      <c r="K636" s="218"/>
      <c r="L636" s="218"/>
      <c r="M636" s="218"/>
      <c r="N636" s="218"/>
      <c r="O636" s="218"/>
      <c r="P636" s="218"/>
      <c r="Q636" s="240">
        <v>0</v>
      </c>
      <c r="R636" s="240">
        <v>0</v>
      </c>
      <c r="S636" s="240">
        <v>0</v>
      </c>
      <c r="T636" s="272">
        <v>0</v>
      </c>
      <c r="U636" s="263"/>
    </row>
    <row r="637" spans="2:21" s="216" customFormat="1" x14ac:dyDescent="0.25">
      <c r="B637" s="262">
        <v>632</v>
      </c>
      <c r="C637" s="346">
        <v>45412</v>
      </c>
      <c r="D637" s="217" t="s">
        <v>156</v>
      </c>
      <c r="E637" s="218" t="s">
        <v>92</v>
      </c>
      <c r="F637" s="218" t="s">
        <v>62</v>
      </c>
      <c r="G637" s="218" t="s">
        <v>214</v>
      </c>
      <c r="H637" s="218">
        <v>4.1500000000000004</v>
      </c>
      <c r="I637" s="218"/>
      <c r="J637" s="218"/>
      <c r="K637" s="218"/>
      <c r="L637" s="218"/>
      <c r="M637" s="218"/>
      <c r="N637" s="218"/>
      <c r="O637" s="218"/>
      <c r="P637" s="218"/>
      <c r="Q637" s="240">
        <v>0</v>
      </c>
      <c r="R637" s="240">
        <v>0</v>
      </c>
      <c r="S637" s="240">
        <v>0</v>
      </c>
      <c r="T637" s="272">
        <v>0</v>
      </c>
      <c r="U637" s="263"/>
    </row>
    <row r="638" spans="2:21" s="216" customFormat="1" x14ac:dyDescent="0.25">
      <c r="B638" s="262">
        <v>633</v>
      </c>
      <c r="C638" s="346">
        <v>45412</v>
      </c>
      <c r="D638" s="217" t="s">
        <v>160</v>
      </c>
      <c r="E638" s="218" t="s">
        <v>161</v>
      </c>
      <c r="F638" s="218" t="s">
        <v>389</v>
      </c>
      <c r="G638" s="218" t="s">
        <v>161</v>
      </c>
      <c r="H638" s="218">
        <v>10</v>
      </c>
      <c r="I638" s="218"/>
      <c r="J638" s="218"/>
      <c r="K638" s="218"/>
      <c r="L638" s="218"/>
      <c r="M638" s="218"/>
      <c r="N638" s="218"/>
      <c r="O638" s="218"/>
      <c r="P638" s="218"/>
      <c r="Q638" s="240">
        <v>0</v>
      </c>
      <c r="R638" s="240">
        <v>0</v>
      </c>
      <c r="S638" s="240">
        <v>0</v>
      </c>
      <c r="T638" s="272">
        <v>0</v>
      </c>
      <c r="U638" s="263"/>
    </row>
    <row r="639" spans="2:21" s="216" customFormat="1" x14ac:dyDescent="0.25">
      <c r="B639" s="262">
        <v>634</v>
      </c>
      <c r="C639" s="346">
        <v>45412</v>
      </c>
      <c r="D639" s="217" t="s">
        <v>177</v>
      </c>
      <c r="E639" s="218" t="s">
        <v>178</v>
      </c>
      <c r="F639" s="218" t="s">
        <v>7</v>
      </c>
      <c r="G639" s="218" t="s">
        <v>213</v>
      </c>
      <c r="H639" s="218">
        <v>7</v>
      </c>
      <c r="I639" s="218"/>
      <c r="J639" s="218"/>
      <c r="K639" s="218"/>
      <c r="L639" s="218"/>
      <c r="M639" s="218"/>
      <c r="N639" s="218"/>
      <c r="O639" s="218"/>
      <c r="P639" s="218"/>
      <c r="Q639" s="240">
        <v>0</v>
      </c>
      <c r="R639" s="240">
        <v>0</v>
      </c>
      <c r="S639" s="240">
        <v>0</v>
      </c>
      <c r="T639" s="272">
        <v>0</v>
      </c>
      <c r="U639" s="263"/>
    </row>
    <row r="640" spans="2:21" s="216" customFormat="1" x14ac:dyDescent="0.25">
      <c r="B640" s="262">
        <v>635</v>
      </c>
      <c r="C640" s="346">
        <v>45412</v>
      </c>
      <c r="D640" s="217" t="s">
        <v>173</v>
      </c>
      <c r="E640" s="218" t="s">
        <v>161</v>
      </c>
      <c r="F640" s="218" t="s">
        <v>7</v>
      </c>
      <c r="G640" s="218" t="s">
        <v>161</v>
      </c>
      <c r="H640" s="218">
        <v>11.2</v>
      </c>
      <c r="I640" s="218"/>
      <c r="J640" s="218"/>
      <c r="K640" s="218"/>
      <c r="L640" s="218"/>
      <c r="M640" s="218"/>
      <c r="N640" s="218"/>
      <c r="O640" s="218"/>
      <c r="P640" s="218"/>
      <c r="Q640" s="240">
        <v>0</v>
      </c>
      <c r="R640" s="240">
        <v>0</v>
      </c>
      <c r="S640" s="240">
        <v>0</v>
      </c>
      <c r="T640" s="272">
        <v>0</v>
      </c>
      <c r="U640" s="263"/>
    </row>
    <row r="641" spans="2:21" s="216" customFormat="1" x14ac:dyDescent="0.25">
      <c r="B641" s="262">
        <v>636</v>
      </c>
      <c r="C641" s="346">
        <v>45412</v>
      </c>
      <c r="D641" s="217" t="s">
        <v>153</v>
      </c>
      <c r="E641" s="218" t="s">
        <v>92</v>
      </c>
      <c r="F641" s="218" t="s">
        <v>63</v>
      </c>
      <c r="G641" s="218" t="s">
        <v>213</v>
      </c>
      <c r="H641" s="218">
        <v>6.65</v>
      </c>
      <c r="I641" s="218" t="s">
        <v>220</v>
      </c>
      <c r="J641" s="218">
        <v>25</v>
      </c>
      <c r="K641" s="218"/>
      <c r="L641" s="218">
        <v>400</v>
      </c>
      <c r="M641" s="218"/>
      <c r="N641" s="218" t="s">
        <v>63</v>
      </c>
      <c r="O641" s="218"/>
      <c r="P641" s="218" t="s">
        <v>304</v>
      </c>
      <c r="Q641" s="240">
        <v>166.25</v>
      </c>
      <c r="R641" s="240">
        <v>0</v>
      </c>
      <c r="S641" s="240">
        <v>0</v>
      </c>
      <c r="T641" s="272">
        <v>0</v>
      </c>
      <c r="U641" s="263"/>
    </row>
    <row r="642" spans="2:21" s="216" customFormat="1" x14ac:dyDescent="0.25">
      <c r="B642" s="262">
        <v>637</v>
      </c>
      <c r="C642" s="346">
        <v>45412</v>
      </c>
      <c r="D642" s="217" t="s">
        <v>152</v>
      </c>
      <c r="E642" s="218" t="s">
        <v>92</v>
      </c>
      <c r="F642" s="218" t="s">
        <v>63</v>
      </c>
      <c r="G642" s="218" t="s">
        <v>214</v>
      </c>
      <c r="H642" s="218">
        <v>4.1500000000000004</v>
      </c>
      <c r="I642" s="218" t="s">
        <v>220</v>
      </c>
      <c r="J642" s="218">
        <v>6</v>
      </c>
      <c r="K642" s="218"/>
      <c r="L642" s="218">
        <v>400</v>
      </c>
      <c r="M642" s="218"/>
      <c r="N642" s="218" t="s">
        <v>63</v>
      </c>
      <c r="O642" s="218"/>
      <c r="P642" s="218" t="s">
        <v>304</v>
      </c>
      <c r="Q642" s="240">
        <v>24.900000000000002</v>
      </c>
      <c r="R642" s="240">
        <v>0</v>
      </c>
      <c r="S642" s="240">
        <v>0</v>
      </c>
      <c r="T642" s="272">
        <v>0</v>
      </c>
      <c r="U642" s="263"/>
    </row>
    <row r="643" spans="2:21" s="216" customFormat="1" x14ac:dyDescent="0.25">
      <c r="B643" s="262">
        <v>638</v>
      </c>
      <c r="C643" s="346">
        <v>45412</v>
      </c>
      <c r="D643" s="217" t="s">
        <v>150</v>
      </c>
      <c r="E643" s="218" t="s">
        <v>92</v>
      </c>
      <c r="F643" s="218" t="s">
        <v>63</v>
      </c>
      <c r="G643" s="218" t="s">
        <v>214</v>
      </c>
      <c r="H643" s="218">
        <v>4.1500000000000004</v>
      </c>
      <c r="I643" s="218" t="s">
        <v>220</v>
      </c>
      <c r="J643" s="218">
        <v>25</v>
      </c>
      <c r="K643" s="218"/>
      <c r="L643" s="218">
        <v>400</v>
      </c>
      <c r="M643" s="218"/>
      <c r="N643" s="218" t="s">
        <v>63</v>
      </c>
      <c r="O643" s="218"/>
      <c r="P643" s="218" t="s">
        <v>304</v>
      </c>
      <c r="Q643" s="240">
        <v>103.75000000000001</v>
      </c>
      <c r="R643" s="240">
        <v>0</v>
      </c>
      <c r="S643" s="240">
        <v>0</v>
      </c>
      <c r="T643" s="272">
        <v>0</v>
      </c>
      <c r="U643" s="263"/>
    </row>
    <row r="644" spans="2:21" s="216" customFormat="1" x14ac:dyDescent="0.25">
      <c r="B644" s="262">
        <v>639</v>
      </c>
      <c r="C644" s="346">
        <v>45412</v>
      </c>
      <c r="D644" s="217" t="s">
        <v>179</v>
      </c>
      <c r="E644" s="218" t="s">
        <v>161</v>
      </c>
      <c r="F644" s="218" t="s">
        <v>8</v>
      </c>
      <c r="G644" s="218" t="s">
        <v>161</v>
      </c>
      <c r="H644" s="218">
        <v>11.6</v>
      </c>
      <c r="I644" s="218"/>
      <c r="J644" s="218"/>
      <c r="K644" s="218"/>
      <c r="L644" s="218"/>
      <c r="M644" s="218"/>
      <c r="N644" s="218"/>
      <c r="O644" s="218"/>
      <c r="P644" s="218"/>
      <c r="Q644" s="240">
        <v>0</v>
      </c>
      <c r="R644" s="240">
        <v>0</v>
      </c>
      <c r="S644" s="240">
        <v>0</v>
      </c>
      <c r="T644" s="272">
        <v>0</v>
      </c>
      <c r="U644" s="263"/>
    </row>
    <row r="645" spans="2:21" s="216" customFormat="1" x14ac:dyDescent="0.25">
      <c r="B645" s="262">
        <v>640</v>
      </c>
      <c r="C645" s="346">
        <v>45412</v>
      </c>
      <c r="D645" s="217" t="s">
        <v>143</v>
      </c>
      <c r="E645" s="218" t="s">
        <v>92</v>
      </c>
      <c r="F645" s="218" t="s">
        <v>2</v>
      </c>
      <c r="G645" s="218" t="s">
        <v>213</v>
      </c>
      <c r="H645" s="218">
        <v>7</v>
      </c>
      <c r="I645" s="218"/>
      <c r="J645" s="218"/>
      <c r="K645" s="218"/>
      <c r="L645" s="218"/>
      <c r="M645" s="218"/>
      <c r="N645" s="218"/>
      <c r="O645" s="218"/>
      <c r="P645" s="218"/>
      <c r="Q645" s="240">
        <v>0</v>
      </c>
      <c r="R645" s="240">
        <v>0</v>
      </c>
      <c r="S645" s="240">
        <v>0</v>
      </c>
      <c r="T645" s="272">
        <v>0</v>
      </c>
      <c r="U645" s="263"/>
    </row>
    <row r="646" spans="2:21" s="216" customFormat="1" x14ac:dyDescent="0.25">
      <c r="B646" s="262">
        <v>641</v>
      </c>
      <c r="C646" s="346">
        <v>45412</v>
      </c>
      <c r="D646" s="217" t="s">
        <v>142</v>
      </c>
      <c r="E646" s="218" t="s">
        <v>92</v>
      </c>
      <c r="F646" s="218" t="s">
        <v>2</v>
      </c>
      <c r="G646" s="218" t="s">
        <v>213</v>
      </c>
      <c r="H646" s="218">
        <v>7</v>
      </c>
      <c r="I646" s="218"/>
      <c r="J646" s="218"/>
      <c r="K646" s="218"/>
      <c r="L646" s="218"/>
      <c r="M646" s="218"/>
      <c r="N646" s="218"/>
      <c r="O646" s="218"/>
      <c r="P646" s="218"/>
      <c r="Q646" s="240">
        <v>0</v>
      </c>
      <c r="R646" s="240">
        <v>0</v>
      </c>
      <c r="S646" s="240">
        <v>0</v>
      </c>
      <c r="T646" s="272">
        <v>0</v>
      </c>
      <c r="U646" s="263"/>
    </row>
    <row r="647" spans="2:21" s="216" customFormat="1" x14ac:dyDescent="0.25">
      <c r="B647" s="262">
        <v>642</v>
      </c>
      <c r="C647" s="346">
        <v>45412</v>
      </c>
      <c r="D647" s="217" t="s">
        <v>141</v>
      </c>
      <c r="E647" s="218" t="s">
        <v>92</v>
      </c>
      <c r="F647" s="218" t="s">
        <v>2</v>
      </c>
      <c r="G647" s="218" t="s">
        <v>213</v>
      </c>
      <c r="H647" s="218">
        <v>7</v>
      </c>
      <c r="I647" s="218"/>
      <c r="J647" s="218"/>
      <c r="K647" s="218"/>
      <c r="L647" s="218"/>
      <c r="M647" s="218"/>
      <c r="N647" s="218"/>
      <c r="O647" s="218"/>
      <c r="P647" s="218"/>
      <c r="Q647" s="240">
        <v>0</v>
      </c>
      <c r="R647" s="240">
        <v>0</v>
      </c>
      <c r="S647" s="240">
        <v>0</v>
      </c>
      <c r="T647" s="272">
        <v>0</v>
      </c>
      <c r="U647" s="263"/>
    </row>
    <row r="648" spans="2:21" s="216" customFormat="1" x14ac:dyDescent="0.25">
      <c r="B648" s="262">
        <v>643</v>
      </c>
      <c r="C648" s="346">
        <v>45412</v>
      </c>
      <c r="D648" s="217" t="s">
        <v>96</v>
      </c>
      <c r="E648" s="218" t="s">
        <v>161</v>
      </c>
      <c r="F648" s="218" t="s">
        <v>1</v>
      </c>
      <c r="G648" s="218" t="s">
        <v>161</v>
      </c>
      <c r="H648" s="218">
        <v>11.8</v>
      </c>
      <c r="I648" s="218"/>
      <c r="J648" s="218"/>
      <c r="K648" s="218"/>
      <c r="L648" s="218"/>
      <c r="M648" s="218"/>
      <c r="N648" s="218"/>
      <c r="O648" s="218"/>
      <c r="P648" s="218"/>
      <c r="Q648" s="240">
        <v>0</v>
      </c>
      <c r="R648" s="240">
        <v>0</v>
      </c>
      <c r="S648" s="240">
        <v>0</v>
      </c>
      <c r="T648" s="272">
        <v>0</v>
      </c>
      <c r="U648" s="263"/>
    </row>
    <row r="649" spans="2:21" s="216" customFormat="1" x14ac:dyDescent="0.25">
      <c r="B649" s="262">
        <v>644</v>
      </c>
      <c r="C649" s="346">
        <v>45412</v>
      </c>
      <c r="D649" s="217" t="s">
        <v>130</v>
      </c>
      <c r="E649" s="218" t="s">
        <v>161</v>
      </c>
      <c r="F649" s="218" t="s">
        <v>1</v>
      </c>
      <c r="G649" s="218" t="s">
        <v>161</v>
      </c>
      <c r="H649" s="218">
        <v>11.8</v>
      </c>
      <c r="I649" s="218"/>
      <c r="J649" s="218"/>
      <c r="K649" s="218"/>
      <c r="L649" s="218"/>
      <c r="M649" s="218"/>
      <c r="N649" s="218"/>
      <c r="O649" s="218"/>
      <c r="P649" s="218"/>
      <c r="Q649" s="240">
        <v>0</v>
      </c>
      <c r="R649" s="240">
        <v>0</v>
      </c>
      <c r="S649" s="240">
        <v>0</v>
      </c>
      <c r="T649" s="272">
        <v>0</v>
      </c>
      <c r="U649" s="263"/>
    </row>
    <row r="650" spans="2:21" s="216" customFormat="1" x14ac:dyDescent="0.25">
      <c r="B650" s="262">
        <v>645</v>
      </c>
      <c r="C650" s="346">
        <v>45413</v>
      </c>
      <c r="D650" s="217" t="s">
        <v>94</v>
      </c>
      <c r="E650" s="218" t="s">
        <v>92</v>
      </c>
      <c r="F650" s="218" t="s">
        <v>1</v>
      </c>
      <c r="G650" s="218" t="s">
        <v>213</v>
      </c>
      <c r="H650" s="218">
        <v>6.65</v>
      </c>
      <c r="I650" s="218" t="s">
        <v>220</v>
      </c>
      <c r="J650" s="218">
        <v>39</v>
      </c>
      <c r="K650" s="218"/>
      <c r="L650" s="218">
        <v>250</v>
      </c>
      <c r="M650" s="218"/>
      <c r="N650" s="218" t="s">
        <v>1</v>
      </c>
      <c r="O650" s="218"/>
      <c r="P650" s="218" t="s">
        <v>304</v>
      </c>
      <c r="Q650" s="240">
        <v>259.35000000000002</v>
      </c>
      <c r="R650" s="240">
        <v>0</v>
      </c>
      <c r="S650" s="240">
        <v>0</v>
      </c>
      <c r="T650" s="272">
        <v>0</v>
      </c>
      <c r="U650" s="263"/>
    </row>
    <row r="651" spans="2:21" s="216" customFormat="1" x14ac:dyDescent="0.25">
      <c r="B651" s="262">
        <v>646</v>
      </c>
      <c r="C651" s="346">
        <v>45413</v>
      </c>
      <c r="D651" s="217" t="s">
        <v>91</v>
      </c>
      <c r="E651" s="218" t="s">
        <v>92</v>
      </c>
      <c r="F651" s="218" t="s">
        <v>1</v>
      </c>
      <c r="G651" s="218" t="s">
        <v>213</v>
      </c>
      <c r="H651" s="218">
        <v>6.65</v>
      </c>
      <c r="I651" s="218" t="s">
        <v>220</v>
      </c>
      <c r="J651" s="218">
        <v>32</v>
      </c>
      <c r="K651" s="218"/>
      <c r="L651" s="218">
        <v>250</v>
      </c>
      <c r="M651" s="218"/>
      <c r="N651" s="218" t="s">
        <v>1</v>
      </c>
      <c r="O651" s="218"/>
      <c r="P651" s="218" t="s">
        <v>304</v>
      </c>
      <c r="Q651" s="240">
        <v>212.8</v>
      </c>
      <c r="R651" s="240">
        <v>0</v>
      </c>
      <c r="S651" s="240">
        <v>0</v>
      </c>
      <c r="T651" s="272">
        <v>0</v>
      </c>
      <c r="U651" s="263"/>
    </row>
    <row r="652" spans="2:21" s="216" customFormat="1" x14ac:dyDescent="0.25">
      <c r="B652" s="262">
        <v>647</v>
      </c>
      <c r="C652" s="346">
        <v>45413</v>
      </c>
      <c r="D652" s="217" t="s">
        <v>117</v>
      </c>
      <c r="E652" s="218" t="s">
        <v>92</v>
      </c>
      <c r="F652" s="218" t="s">
        <v>1</v>
      </c>
      <c r="G652" s="218" t="s">
        <v>213</v>
      </c>
      <c r="H652" s="218">
        <v>6.65</v>
      </c>
      <c r="I652" s="218" t="s">
        <v>220</v>
      </c>
      <c r="J652" s="218">
        <v>34</v>
      </c>
      <c r="K652" s="218"/>
      <c r="L652" s="218">
        <v>250</v>
      </c>
      <c r="M652" s="218"/>
      <c r="N652" s="218" t="s">
        <v>1</v>
      </c>
      <c r="O652" s="218"/>
      <c r="P652" s="218" t="s">
        <v>304</v>
      </c>
      <c r="Q652" s="240">
        <v>226.10000000000002</v>
      </c>
      <c r="R652" s="240">
        <v>0</v>
      </c>
      <c r="S652" s="240">
        <v>0</v>
      </c>
      <c r="T652" s="272">
        <v>0</v>
      </c>
      <c r="U652" s="263"/>
    </row>
    <row r="653" spans="2:21" s="216" customFormat="1" x14ac:dyDescent="0.25">
      <c r="B653" s="262">
        <v>648</v>
      </c>
      <c r="C653" s="346">
        <v>45413</v>
      </c>
      <c r="D653" s="217" t="s">
        <v>157</v>
      </c>
      <c r="E653" s="218" t="s">
        <v>92</v>
      </c>
      <c r="F653" s="218" t="s">
        <v>62</v>
      </c>
      <c r="G653" s="218" t="s">
        <v>214</v>
      </c>
      <c r="H653" s="218">
        <v>4.1500000000000004</v>
      </c>
      <c r="I653" s="218"/>
      <c r="J653" s="218"/>
      <c r="K653" s="218"/>
      <c r="L653" s="218"/>
      <c r="M653" s="218"/>
      <c r="N653" s="218"/>
      <c r="O653" s="218"/>
      <c r="P653" s="218"/>
      <c r="Q653" s="240">
        <v>0</v>
      </c>
      <c r="R653" s="240">
        <v>0</v>
      </c>
      <c r="S653" s="240">
        <v>0</v>
      </c>
      <c r="T653" s="272">
        <v>0</v>
      </c>
      <c r="U653" s="263"/>
    </row>
    <row r="654" spans="2:21" s="216" customFormat="1" x14ac:dyDescent="0.25">
      <c r="B654" s="262">
        <v>649</v>
      </c>
      <c r="C654" s="346">
        <v>45413</v>
      </c>
      <c r="D654" s="217" t="s">
        <v>156</v>
      </c>
      <c r="E654" s="218" t="s">
        <v>92</v>
      </c>
      <c r="F654" s="218" t="s">
        <v>62</v>
      </c>
      <c r="G654" s="218" t="s">
        <v>214</v>
      </c>
      <c r="H654" s="218">
        <v>4.1500000000000004</v>
      </c>
      <c r="I654" s="218"/>
      <c r="J654" s="218"/>
      <c r="K654" s="218"/>
      <c r="L654" s="218"/>
      <c r="M654" s="218"/>
      <c r="N654" s="218"/>
      <c r="O654" s="218"/>
      <c r="P654" s="218"/>
      <c r="Q654" s="240">
        <v>0</v>
      </c>
      <c r="R654" s="240">
        <v>0</v>
      </c>
      <c r="S654" s="240">
        <v>0</v>
      </c>
      <c r="T654" s="272">
        <v>0</v>
      </c>
      <c r="U654" s="263"/>
    </row>
    <row r="655" spans="2:21" s="216" customFormat="1" x14ac:dyDescent="0.25">
      <c r="B655" s="262">
        <v>650</v>
      </c>
      <c r="C655" s="346">
        <v>45413</v>
      </c>
      <c r="D655" s="217" t="s">
        <v>160</v>
      </c>
      <c r="E655" s="218" t="s">
        <v>161</v>
      </c>
      <c r="F655" s="218" t="s">
        <v>389</v>
      </c>
      <c r="G655" s="218" t="s">
        <v>161</v>
      </c>
      <c r="H655" s="218">
        <v>10</v>
      </c>
      <c r="I655" s="218"/>
      <c r="J655" s="218"/>
      <c r="K655" s="218"/>
      <c r="L655" s="218"/>
      <c r="M655" s="218"/>
      <c r="N655" s="218"/>
      <c r="O655" s="218"/>
      <c r="P655" s="218"/>
      <c r="Q655" s="240">
        <v>0</v>
      </c>
      <c r="R655" s="240">
        <v>0</v>
      </c>
      <c r="S655" s="240">
        <v>0</v>
      </c>
      <c r="T655" s="272">
        <v>0</v>
      </c>
      <c r="U655" s="263"/>
    </row>
    <row r="656" spans="2:21" s="216" customFormat="1" x14ac:dyDescent="0.25">
      <c r="B656" s="262">
        <v>651</v>
      </c>
      <c r="C656" s="346">
        <v>45413</v>
      </c>
      <c r="D656" s="217" t="s">
        <v>177</v>
      </c>
      <c r="E656" s="218" t="s">
        <v>178</v>
      </c>
      <c r="F656" s="218" t="s">
        <v>7</v>
      </c>
      <c r="G656" s="218" t="s">
        <v>213</v>
      </c>
      <c r="H656" s="218">
        <v>7</v>
      </c>
      <c r="I656" s="218"/>
      <c r="J656" s="218"/>
      <c r="K656" s="218"/>
      <c r="L656" s="218"/>
      <c r="M656" s="218"/>
      <c r="N656" s="218"/>
      <c r="O656" s="218"/>
      <c r="P656" s="218"/>
      <c r="Q656" s="240">
        <v>0</v>
      </c>
      <c r="R656" s="240">
        <v>0</v>
      </c>
      <c r="S656" s="240">
        <v>0</v>
      </c>
      <c r="T656" s="272">
        <v>0</v>
      </c>
      <c r="U656" s="263"/>
    </row>
    <row r="657" spans="2:21" s="216" customFormat="1" x14ac:dyDescent="0.25">
      <c r="B657" s="262">
        <v>652</v>
      </c>
      <c r="C657" s="346">
        <v>45413</v>
      </c>
      <c r="D657" s="217" t="s">
        <v>173</v>
      </c>
      <c r="E657" s="218" t="s">
        <v>161</v>
      </c>
      <c r="F657" s="218" t="s">
        <v>7</v>
      </c>
      <c r="G657" s="218" t="s">
        <v>161</v>
      </c>
      <c r="H657" s="218">
        <v>11.2</v>
      </c>
      <c r="I657" s="218"/>
      <c r="J657" s="218"/>
      <c r="K657" s="218"/>
      <c r="L657" s="218"/>
      <c r="M657" s="218"/>
      <c r="N657" s="218"/>
      <c r="O657" s="218"/>
      <c r="P657" s="218"/>
      <c r="Q657" s="240">
        <v>0</v>
      </c>
      <c r="R657" s="240">
        <v>0</v>
      </c>
      <c r="S657" s="240">
        <v>0</v>
      </c>
      <c r="T657" s="272">
        <v>0</v>
      </c>
      <c r="U657" s="263"/>
    </row>
    <row r="658" spans="2:21" s="216" customFormat="1" x14ac:dyDescent="0.25">
      <c r="B658" s="262">
        <v>653</v>
      </c>
      <c r="C658" s="346">
        <v>45413</v>
      </c>
      <c r="D658" s="217" t="s">
        <v>153</v>
      </c>
      <c r="E658" s="218" t="s">
        <v>92</v>
      </c>
      <c r="F658" s="218" t="s">
        <v>63</v>
      </c>
      <c r="G658" s="218" t="s">
        <v>213</v>
      </c>
      <c r="H658" s="218">
        <v>6.65</v>
      </c>
      <c r="I658" s="218" t="s">
        <v>220</v>
      </c>
      <c r="J658" s="218">
        <v>40</v>
      </c>
      <c r="K658" s="218"/>
      <c r="L658" s="218">
        <v>250</v>
      </c>
      <c r="M658" s="218"/>
      <c r="N658" s="218" t="s">
        <v>63</v>
      </c>
      <c r="O658" s="218"/>
      <c r="P658" s="218" t="s">
        <v>304</v>
      </c>
      <c r="Q658" s="240">
        <v>266</v>
      </c>
      <c r="R658" s="240">
        <v>0</v>
      </c>
      <c r="S658" s="240">
        <v>0</v>
      </c>
      <c r="T658" s="272">
        <v>0</v>
      </c>
      <c r="U658" s="263"/>
    </row>
    <row r="659" spans="2:21" s="216" customFormat="1" x14ac:dyDescent="0.25">
      <c r="B659" s="262">
        <v>654</v>
      </c>
      <c r="C659" s="346">
        <v>45413</v>
      </c>
      <c r="D659" s="217" t="s">
        <v>152</v>
      </c>
      <c r="E659" s="218" t="s">
        <v>92</v>
      </c>
      <c r="F659" s="218" t="s">
        <v>63</v>
      </c>
      <c r="G659" s="218" t="s">
        <v>214</v>
      </c>
      <c r="H659" s="218">
        <v>4.1500000000000004</v>
      </c>
      <c r="I659" s="218" t="s">
        <v>220</v>
      </c>
      <c r="J659" s="218"/>
      <c r="K659" s="218"/>
      <c r="L659" s="218">
        <v>250</v>
      </c>
      <c r="M659" s="218"/>
      <c r="N659" s="218" t="s">
        <v>63</v>
      </c>
      <c r="O659" s="218"/>
      <c r="P659" s="218"/>
      <c r="Q659" s="240">
        <v>0</v>
      </c>
      <c r="R659" s="240">
        <v>0</v>
      </c>
      <c r="S659" s="240">
        <v>0</v>
      </c>
      <c r="T659" s="272">
        <v>0</v>
      </c>
      <c r="U659" s="263"/>
    </row>
    <row r="660" spans="2:21" s="216" customFormat="1" x14ac:dyDescent="0.25">
      <c r="B660" s="262">
        <v>655</v>
      </c>
      <c r="C660" s="346">
        <v>45413</v>
      </c>
      <c r="D660" s="217" t="s">
        <v>150</v>
      </c>
      <c r="E660" s="218" t="s">
        <v>92</v>
      </c>
      <c r="F660" s="218" t="s">
        <v>63</v>
      </c>
      <c r="G660" s="218" t="s">
        <v>214</v>
      </c>
      <c r="H660" s="218">
        <v>4.1500000000000004</v>
      </c>
      <c r="I660" s="218" t="s">
        <v>220</v>
      </c>
      <c r="J660" s="218">
        <v>40</v>
      </c>
      <c r="K660" s="218"/>
      <c r="L660" s="218">
        <v>250</v>
      </c>
      <c r="M660" s="218"/>
      <c r="N660" s="218" t="s">
        <v>63</v>
      </c>
      <c r="O660" s="218"/>
      <c r="P660" s="218" t="s">
        <v>304</v>
      </c>
      <c r="Q660" s="240">
        <v>166</v>
      </c>
      <c r="R660" s="240">
        <v>0</v>
      </c>
      <c r="S660" s="240">
        <v>0</v>
      </c>
      <c r="T660" s="272">
        <v>0</v>
      </c>
      <c r="U660" s="263"/>
    </row>
    <row r="661" spans="2:21" s="216" customFormat="1" x14ac:dyDescent="0.25">
      <c r="B661" s="262">
        <v>656</v>
      </c>
      <c r="C661" s="346">
        <v>45413</v>
      </c>
      <c r="D661" s="217" t="s">
        <v>179</v>
      </c>
      <c r="E661" s="218" t="s">
        <v>161</v>
      </c>
      <c r="F661" s="218" t="s">
        <v>8</v>
      </c>
      <c r="G661" s="218" t="s">
        <v>161</v>
      </c>
      <c r="H661" s="218">
        <v>11.6</v>
      </c>
      <c r="I661" s="218"/>
      <c r="J661" s="218"/>
      <c r="K661" s="218"/>
      <c r="L661" s="218"/>
      <c r="M661" s="218"/>
      <c r="N661" s="218"/>
      <c r="O661" s="218"/>
      <c r="P661" s="218"/>
      <c r="Q661" s="240">
        <v>0</v>
      </c>
      <c r="R661" s="240">
        <v>0</v>
      </c>
      <c r="S661" s="240">
        <v>0</v>
      </c>
      <c r="T661" s="272">
        <v>0</v>
      </c>
      <c r="U661" s="263"/>
    </row>
    <row r="662" spans="2:21" s="216" customFormat="1" x14ac:dyDescent="0.25">
      <c r="B662" s="262">
        <v>657</v>
      </c>
      <c r="C662" s="346">
        <v>45413</v>
      </c>
      <c r="D662" s="217" t="s">
        <v>143</v>
      </c>
      <c r="E662" s="218" t="s">
        <v>92</v>
      </c>
      <c r="F662" s="218" t="s">
        <v>2</v>
      </c>
      <c r="G662" s="218" t="s">
        <v>213</v>
      </c>
      <c r="H662" s="218">
        <v>7</v>
      </c>
      <c r="I662" s="218"/>
      <c r="J662" s="218"/>
      <c r="K662" s="218"/>
      <c r="L662" s="218"/>
      <c r="M662" s="218"/>
      <c r="N662" s="218"/>
      <c r="O662" s="218"/>
      <c r="P662" s="218"/>
      <c r="Q662" s="240">
        <v>0</v>
      </c>
      <c r="R662" s="240">
        <v>0</v>
      </c>
      <c r="S662" s="240">
        <v>0</v>
      </c>
      <c r="T662" s="272">
        <v>0</v>
      </c>
      <c r="U662" s="263"/>
    </row>
    <row r="663" spans="2:21" s="216" customFormat="1" x14ac:dyDescent="0.25">
      <c r="B663" s="262">
        <v>658</v>
      </c>
      <c r="C663" s="346">
        <v>45413</v>
      </c>
      <c r="D663" s="217" t="s">
        <v>142</v>
      </c>
      <c r="E663" s="218" t="s">
        <v>92</v>
      </c>
      <c r="F663" s="218" t="s">
        <v>2</v>
      </c>
      <c r="G663" s="218" t="s">
        <v>213</v>
      </c>
      <c r="H663" s="218">
        <v>7</v>
      </c>
      <c r="I663" s="218"/>
      <c r="J663" s="218"/>
      <c r="K663" s="218"/>
      <c r="L663" s="218"/>
      <c r="M663" s="218"/>
      <c r="N663" s="218"/>
      <c r="O663" s="218"/>
      <c r="P663" s="218"/>
      <c r="Q663" s="240">
        <v>0</v>
      </c>
      <c r="R663" s="240">
        <v>0</v>
      </c>
      <c r="S663" s="240">
        <v>0</v>
      </c>
      <c r="T663" s="272">
        <v>0</v>
      </c>
      <c r="U663" s="263"/>
    </row>
    <row r="664" spans="2:21" s="216" customFormat="1" x14ac:dyDescent="0.25">
      <c r="B664" s="262">
        <v>659</v>
      </c>
      <c r="C664" s="346">
        <v>45413</v>
      </c>
      <c r="D664" s="217" t="s">
        <v>141</v>
      </c>
      <c r="E664" s="218" t="s">
        <v>92</v>
      </c>
      <c r="F664" s="218" t="s">
        <v>2</v>
      </c>
      <c r="G664" s="218" t="s">
        <v>213</v>
      </c>
      <c r="H664" s="218">
        <v>7</v>
      </c>
      <c r="I664" s="218"/>
      <c r="J664" s="218"/>
      <c r="K664" s="218"/>
      <c r="L664" s="218"/>
      <c r="M664" s="218"/>
      <c r="N664" s="218"/>
      <c r="O664" s="218"/>
      <c r="P664" s="218"/>
      <c r="Q664" s="240">
        <v>0</v>
      </c>
      <c r="R664" s="240">
        <v>0</v>
      </c>
      <c r="S664" s="240">
        <v>0</v>
      </c>
      <c r="T664" s="272">
        <v>0</v>
      </c>
      <c r="U664" s="263"/>
    </row>
    <row r="665" spans="2:21" s="216" customFormat="1" x14ac:dyDescent="0.25">
      <c r="B665" s="262">
        <v>660</v>
      </c>
      <c r="C665" s="346">
        <v>45413</v>
      </c>
      <c r="D665" s="217" t="s">
        <v>96</v>
      </c>
      <c r="E665" s="218" t="s">
        <v>161</v>
      </c>
      <c r="F665" s="218" t="s">
        <v>1</v>
      </c>
      <c r="G665" s="218" t="s">
        <v>161</v>
      </c>
      <c r="H665" s="218">
        <v>11.8</v>
      </c>
      <c r="I665" s="218"/>
      <c r="J665" s="218"/>
      <c r="K665" s="218"/>
      <c r="L665" s="218"/>
      <c r="M665" s="218"/>
      <c r="N665" s="218"/>
      <c r="O665" s="218"/>
      <c r="P665" s="218"/>
      <c r="Q665" s="240">
        <v>0</v>
      </c>
      <c r="R665" s="240">
        <v>0</v>
      </c>
      <c r="S665" s="240">
        <v>0</v>
      </c>
      <c r="T665" s="272">
        <v>0</v>
      </c>
      <c r="U665" s="263"/>
    </row>
    <row r="666" spans="2:21" s="216" customFormat="1" x14ac:dyDescent="0.25">
      <c r="B666" s="262">
        <v>661</v>
      </c>
      <c r="C666" s="346">
        <v>45413</v>
      </c>
      <c r="D666" s="217" t="s">
        <v>130</v>
      </c>
      <c r="E666" s="218" t="s">
        <v>161</v>
      </c>
      <c r="F666" s="218" t="s">
        <v>1</v>
      </c>
      <c r="G666" s="218" t="s">
        <v>161</v>
      </c>
      <c r="H666" s="218">
        <v>11.8</v>
      </c>
      <c r="I666" s="218"/>
      <c r="J666" s="218"/>
      <c r="K666" s="218"/>
      <c r="L666" s="218"/>
      <c r="M666" s="218"/>
      <c r="N666" s="218"/>
      <c r="O666" s="218"/>
      <c r="P666" s="218"/>
      <c r="Q666" s="240">
        <v>0</v>
      </c>
      <c r="R666" s="240">
        <v>0</v>
      </c>
      <c r="S666" s="240">
        <v>0</v>
      </c>
      <c r="T666" s="272">
        <v>0</v>
      </c>
      <c r="U666" s="263"/>
    </row>
    <row r="667" spans="2:21" s="216" customFormat="1" x14ac:dyDescent="0.25">
      <c r="B667" s="262">
        <v>662</v>
      </c>
      <c r="C667" s="346">
        <v>45414</v>
      </c>
      <c r="D667" s="217" t="s">
        <v>94</v>
      </c>
      <c r="E667" s="218" t="s">
        <v>92</v>
      </c>
      <c r="F667" s="218" t="s">
        <v>1</v>
      </c>
      <c r="G667" s="218" t="s">
        <v>213</v>
      </c>
      <c r="H667" s="218">
        <v>6.65</v>
      </c>
      <c r="I667" s="218" t="s">
        <v>220</v>
      </c>
      <c r="J667" s="218">
        <v>8</v>
      </c>
      <c r="K667" s="218"/>
      <c r="L667" s="218">
        <v>650</v>
      </c>
      <c r="M667" s="218"/>
      <c r="N667" s="218" t="s">
        <v>1</v>
      </c>
      <c r="O667" s="218"/>
      <c r="P667" s="218" t="s">
        <v>304</v>
      </c>
      <c r="Q667" s="240">
        <v>53.2</v>
      </c>
      <c r="R667" s="240">
        <v>0</v>
      </c>
      <c r="S667" s="240">
        <v>0</v>
      </c>
      <c r="T667" s="272">
        <v>0</v>
      </c>
      <c r="U667" s="263"/>
    </row>
    <row r="668" spans="2:21" s="216" customFormat="1" x14ac:dyDescent="0.25">
      <c r="B668" s="262">
        <v>663</v>
      </c>
      <c r="C668" s="346">
        <v>45414</v>
      </c>
      <c r="D668" s="217" t="s">
        <v>91</v>
      </c>
      <c r="E668" s="218" t="s">
        <v>92</v>
      </c>
      <c r="F668" s="218" t="s">
        <v>1</v>
      </c>
      <c r="G668" s="218" t="s">
        <v>213</v>
      </c>
      <c r="H668" s="218">
        <v>6.65</v>
      </c>
      <c r="I668" s="218" t="s">
        <v>220</v>
      </c>
      <c r="J668" s="218">
        <v>29</v>
      </c>
      <c r="K668" s="218"/>
      <c r="L668" s="218">
        <v>650</v>
      </c>
      <c r="M668" s="218"/>
      <c r="N668" s="218" t="s">
        <v>1</v>
      </c>
      <c r="O668" s="218"/>
      <c r="P668" s="218" t="s">
        <v>304</v>
      </c>
      <c r="Q668" s="240">
        <v>192.85000000000002</v>
      </c>
      <c r="R668" s="240">
        <v>0</v>
      </c>
      <c r="S668" s="240">
        <v>0</v>
      </c>
      <c r="T668" s="272">
        <v>0</v>
      </c>
      <c r="U668" s="263"/>
    </row>
    <row r="669" spans="2:21" s="216" customFormat="1" x14ac:dyDescent="0.25">
      <c r="B669" s="262">
        <v>664</v>
      </c>
      <c r="C669" s="346">
        <v>45414</v>
      </c>
      <c r="D669" s="217" t="s">
        <v>117</v>
      </c>
      <c r="E669" s="218" t="s">
        <v>92</v>
      </c>
      <c r="F669" s="218" t="s">
        <v>1</v>
      </c>
      <c r="G669" s="218" t="s">
        <v>213</v>
      </c>
      <c r="H669" s="218">
        <v>6.65</v>
      </c>
      <c r="I669" s="218" t="s">
        <v>220</v>
      </c>
      <c r="J669" s="218">
        <v>33</v>
      </c>
      <c r="K669" s="218"/>
      <c r="L669" s="218">
        <v>650</v>
      </c>
      <c r="M669" s="218"/>
      <c r="N669" s="218" t="s">
        <v>1</v>
      </c>
      <c r="O669" s="218"/>
      <c r="P669" s="218" t="s">
        <v>304</v>
      </c>
      <c r="Q669" s="240">
        <v>219.45000000000002</v>
      </c>
      <c r="R669" s="240">
        <v>0</v>
      </c>
      <c r="S669" s="240">
        <v>0</v>
      </c>
      <c r="T669" s="272">
        <v>0</v>
      </c>
      <c r="U669" s="263"/>
    </row>
    <row r="670" spans="2:21" s="216" customFormat="1" x14ac:dyDescent="0.25">
      <c r="B670" s="262">
        <v>665</v>
      </c>
      <c r="C670" s="346">
        <v>45414</v>
      </c>
      <c r="D670" s="217" t="s">
        <v>157</v>
      </c>
      <c r="E670" s="218" t="s">
        <v>92</v>
      </c>
      <c r="F670" s="218" t="s">
        <v>62</v>
      </c>
      <c r="G670" s="218" t="s">
        <v>214</v>
      </c>
      <c r="H670" s="218">
        <v>4.1500000000000004</v>
      </c>
      <c r="I670" s="218"/>
      <c r="J670" s="218"/>
      <c r="K670" s="218"/>
      <c r="L670" s="218"/>
      <c r="M670" s="218"/>
      <c r="N670" s="218"/>
      <c r="O670" s="218"/>
      <c r="P670" s="218"/>
      <c r="Q670" s="240">
        <v>0</v>
      </c>
      <c r="R670" s="240">
        <v>0</v>
      </c>
      <c r="S670" s="240">
        <v>0</v>
      </c>
      <c r="T670" s="272">
        <v>0</v>
      </c>
      <c r="U670" s="263"/>
    </row>
    <row r="671" spans="2:21" s="216" customFormat="1" x14ac:dyDescent="0.25">
      <c r="B671" s="262">
        <v>666</v>
      </c>
      <c r="C671" s="346">
        <v>45414</v>
      </c>
      <c r="D671" s="217" t="s">
        <v>156</v>
      </c>
      <c r="E671" s="218" t="s">
        <v>92</v>
      </c>
      <c r="F671" s="218" t="s">
        <v>62</v>
      </c>
      <c r="G671" s="218" t="s">
        <v>214</v>
      </c>
      <c r="H671" s="218">
        <v>4.1500000000000004</v>
      </c>
      <c r="I671" s="218"/>
      <c r="J671" s="218"/>
      <c r="K671" s="218"/>
      <c r="L671" s="218"/>
      <c r="M671" s="218"/>
      <c r="N671" s="218"/>
      <c r="O671" s="218"/>
      <c r="P671" s="218"/>
      <c r="Q671" s="240">
        <v>0</v>
      </c>
      <c r="R671" s="240">
        <v>0</v>
      </c>
      <c r="S671" s="240">
        <v>0</v>
      </c>
      <c r="T671" s="272">
        <v>0</v>
      </c>
      <c r="U671" s="263"/>
    </row>
    <row r="672" spans="2:21" s="216" customFormat="1" x14ac:dyDescent="0.25">
      <c r="B672" s="262">
        <v>667</v>
      </c>
      <c r="C672" s="346">
        <v>45414</v>
      </c>
      <c r="D672" s="217" t="s">
        <v>160</v>
      </c>
      <c r="E672" s="218" t="s">
        <v>161</v>
      </c>
      <c r="F672" s="218" t="s">
        <v>389</v>
      </c>
      <c r="G672" s="218" t="s">
        <v>161</v>
      </c>
      <c r="H672" s="218">
        <v>10</v>
      </c>
      <c r="I672" s="218"/>
      <c r="J672" s="218"/>
      <c r="K672" s="218"/>
      <c r="L672" s="218"/>
      <c r="M672" s="218"/>
      <c r="N672" s="218"/>
      <c r="O672" s="218"/>
      <c r="P672" s="218"/>
      <c r="Q672" s="240">
        <v>0</v>
      </c>
      <c r="R672" s="240">
        <v>0</v>
      </c>
      <c r="S672" s="240">
        <v>0</v>
      </c>
      <c r="T672" s="272">
        <v>0</v>
      </c>
      <c r="U672" s="263"/>
    </row>
    <row r="673" spans="2:21" s="216" customFormat="1" x14ac:dyDescent="0.25">
      <c r="B673" s="262">
        <v>668</v>
      </c>
      <c r="C673" s="346">
        <v>45414</v>
      </c>
      <c r="D673" s="217" t="s">
        <v>177</v>
      </c>
      <c r="E673" s="218" t="s">
        <v>178</v>
      </c>
      <c r="F673" s="218" t="s">
        <v>7</v>
      </c>
      <c r="G673" s="218" t="s">
        <v>213</v>
      </c>
      <c r="H673" s="218">
        <v>7</v>
      </c>
      <c r="I673" s="218"/>
      <c r="J673" s="218"/>
      <c r="K673" s="218"/>
      <c r="L673" s="218"/>
      <c r="M673" s="218"/>
      <c r="N673" s="218"/>
      <c r="O673" s="218"/>
      <c r="P673" s="218"/>
      <c r="Q673" s="240">
        <v>0</v>
      </c>
      <c r="R673" s="240">
        <v>0</v>
      </c>
      <c r="S673" s="240">
        <v>0</v>
      </c>
      <c r="T673" s="272">
        <v>0</v>
      </c>
      <c r="U673" s="263"/>
    </row>
    <row r="674" spans="2:21" s="216" customFormat="1" x14ac:dyDescent="0.25">
      <c r="B674" s="262">
        <v>669</v>
      </c>
      <c r="C674" s="346">
        <v>45414</v>
      </c>
      <c r="D674" s="217" t="s">
        <v>173</v>
      </c>
      <c r="E674" s="218" t="s">
        <v>161</v>
      </c>
      <c r="F674" s="218" t="s">
        <v>7</v>
      </c>
      <c r="G674" s="218" t="s">
        <v>161</v>
      </c>
      <c r="H674" s="218">
        <v>11.2</v>
      </c>
      <c r="I674" s="218"/>
      <c r="J674" s="218"/>
      <c r="K674" s="218"/>
      <c r="L674" s="218"/>
      <c r="M674" s="218"/>
      <c r="N674" s="218"/>
      <c r="O674" s="218"/>
      <c r="P674" s="218"/>
      <c r="Q674" s="240">
        <v>0</v>
      </c>
      <c r="R674" s="240">
        <v>0</v>
      </c>
      <c r="S674" s="240">
        <v>0</v>
      </c>
      <c r="T674" s="272">
        <v>0</v>
      </c>
      <c r="U674" s="263"/>
    </row>
    <row r="675" spans="2:21" s="216" customFormat="1" x14ac:dyDescent="0.25">
      <c r="B675" s="262">
        <v>670</v>
      </c>
      <c r="C675" s="346">
        <v>45414</v>
      </c>
      <c r="D675" s="217" t="s">
        <v>153</v>
      </c>
      <c r="E675" s="218" t="s">
        <v>92</v>
      </c>
      <c r="F675" s="218" t="s">
        <v>63</v>
      </c>
      <c r="G675" s="218" t="s">
        <v>213</v>
      </c>
      <c r="H675" s="218">
        <v>6.65</v>
      </c>
      <c r="I675" s="218" t="s">
        <v>220</v>
      </c>
      <c r="J675" s="218"/>
      <c r="K675" s="218"/>
      <c r="L675" s="218">
        <v>700</v>
      </c>
      <c r="M675" s="218"/>
      <c r="N675" s="218" t="s">
        <v>63</v>
      </c>
      <c r="O675" s="218"/>
      <c r="P675" s="218"/>
      <c r="Q675" s="240">
        <v>0</v>
      </c>
      <c r="R675" s="240">
        <v>0</v>
      </c>
      <c r="S675" s="240">
        <v>0</v>
      </c>
      <c r="T675" s="272">
        <v>0</v>
      </c>
      <c r="U675" s="263"/>
    </row>
    <row r="676" spans="2:21" s="216" customFormat="1" x14ac:dyDescent="0.25">
      <c r="B676" s="262">
        <v>671</v>
      </c>
      <c r="C676" s="346">
        <v>45414</v>
      </c>
      <c r="D676" s="217" t="s">
        <v>152</v>
      </c>
      <c r="E676" s="218" t="s">
        <v>92</v>
      </c>
      <c r="F676" s="218" t="s">
        <v>63</v>
      </c>
      <c r="G676" s="218" t="s">
        <v>214</v>
      </c>
      <c r="H676" s="218">
        <v>4.1500000000000004</v>
      </c>
      <c r="I676" s="218" t="s">
        <v>220</v>
      </c>
      <c r="J676" s="218">
        <v>15</v>
      </c>
      <c r="K676" s="218"/>
      <c r="L676" s="218">
        <v>700</v>
      </c>
      <c r="M676" s="218"/>
      <c r="N676" s="218" t="s">
        <v>63</v>
      </c>
      <c r="O676" s="218"/>
      <c r="P676" s="218" t="s">
        <v>304</v>
      </c>
      <c r="Q676" s="240">
        <v>62.250000000000007</v>
      </c>
      <c r="R676" s="240">
        <v>0</v>
      </c>
      <c r="S676" s="240">
        <v>0</v>
      </c>
      <c r="T676" s="272">
        <v>0</v>
      </c>
      <c r="U676" s="263"/>
    </row>
    <row r="677" spans="2:21" s="216" customFormat="1" x14ac:dyDescent="0.25">
      <c r="B677" s="262">
        <v>672</v>
      </c>
      <c r="C677" s="346">
        <v>45414</v>
      </c>
      <c r="D677" s="217" t="s">
        <v>150</v>
      </c>
      <c r="E677" s="218" t="s">
        <v>92</v>
      </c>
      <c r="F677" s="218" t="s">
        <v>63</v>
      </c>
      <c r="G677" s="218" t="s">
        <v>214</v>
      </c>
      <c r="H677" s="218">
        <v>4.1500000000000004</v>
      </c>
      <c r="I677" s="218" t="s">
        <v>220</v>
      </c>
      <c r="J677" s="218">
        <v>29</v>
      </c>
      <c r="K677" s="218"/>
      <c r="L677" s="218">
        <v>700</v>
      </c>
      <c r="M677" s="218"/>
      <c r="N677" s="218" t="s">
        <v>63</v>
      </c>
      <c r="O677" s="218"/>
      <c r="P677" s="218" t="s">
        <v>304</v>
      </c>
      <c r="Q677" s="240">
        <v>120.35000000000001</v>
      </c>
      <c r="R677" s="240">
        <v>0</v>
      </c>
      <c r="S677" s="240">
        <v>0</v>
      </c>
      <c r="T677" s="272">
        <v>0</v>
      </c>
      <c r="U677" s="263"/>
    </row>
    <row r="678" spans="2:21" s="216" customFormat="1" x14ac:dyDescent="0.25">
      <c r="B678" s="262">
        <v>673</v>
      </c>
      <c r="C678" s="346">
        <v>45414</v>
      </c>
      <c r="D678" s="217" t="s">
        <v>179</v>
      </c>
      <c r="E678" s="218" t="s">
        <v>161</v>
      </c>
      <c r="F678" s="218" t="s">
        <v>8</v>
      </c>
      <c r="G678" s="218" t="s">
        <v>161</v>
      </c>
      <c r="H678" s="218">
        <v>11.6</v>
      </c>
      <c r="I678" s="218"/>
      <c r="J678" s="218"/>
      <c r="K678" s="218"/>
      <c r="L678" s="218"/>
      <c r="M678" s="218"/>
      <c r="N678" s="218"/>
      <c r="O678" s="218"/>
      <c r="P678" s="218"/>
      <c r="Q678" s="240">
        <v>0</v>
      </c>
      <c r="R678" s="240">
        <v>0</v>
      </c>
      <c r="S678" s="240">
        <v>0</v>
      </c>
      <c r="T678" s="272">
        <v>0</v>
      </c>
      <c r="U678" s="263"/>
    </row>
    <row r="679" spans="2:21" s="216" customFormat="1" x14ac:dyDescent="0.25">
      <c r="B679" s="262">
        <v>674</v>
      </c>
      <c r="C679" s="346">
        <v>45414</v>
      </c>
      <c r="D679" s="217" t="s">
        <v>143</v>
      </c>
      <c r="E679" s="218" t="s">
        <v>92</v>
      </c>
      <c r="F679" s="218" t="s">
        <v>2</v>
      </c>
      <c r="G679" s="218" t="s">
        <v>213</v>
      </c>
      <c r="H679" s="218">
        <v>7</v>
      </c>
      <c r="I679" s="218"/>
      <c r="J679" s="218"/>
      <c r="K679" s="218"/>
      <c r="L679" s="218"/>
      <c r="M679" s="218"/>
      <c r="N679" s="218"/>
      <c r="O679" s="218"/>
      <c r="P679" s="218"/>
      <c r="Q679" s="240">
        <v>0</v>
      </c>
      <c r="R679" s="240">
        <v>0</v>
      </c>
      <c r="S679" s="240">
        <v>0</v>
      </c>
      <c r="T679" s="272">
        <v>0</v>
      </c>
      <c r="U679" s="263"/>
    </row>
    <row r="680" spans="2:21" s="216" customFormat="1" x14ac:dyDescent="0.25">
      <c r="B680" s="262">
        <v>675</v>
      </c>
      <c r="C680" s="346">
        <v>45414</v>
      </c>
      <c r="D680" s="217" t="s">
        <v>142</v>
      </c>
      <c r="E680" s="218" t="s">
        <v>92</v>
      </c>
      <c r="F680" s="218" t="s">
        <v>2</v>
      </c>
      <c r="G680" s="218" t="s">
        <v>213</v>
      </c>
      <c r="H680" s="218">
        <v>7</v>
      </c>
      <c r="I680" s="218"/>
      <c r="J680" s="218"/>
      <c r="K680" s="218"/>
      <c r="L680" s="218"/>
      <c r="M680" s="218"/>
      <c r="N680" s="218"/>
      <c r="O680" s="218"/>
      <c r="P680" s="218"/>
      <c r="Q680" s="240">
        <v>0</v>
      </c>
      <c r="R680" s="240">
        <v>0</v>
      </c>
      <c r="S680" s="240">
        <v>0</v>
      </c>
      <c r="T680" s="272">
        <v>0</v>
      </c>
      <c r="U680" s="263"/>
    </row>
    <row r="681" spans="2:21" s="216" customFormat="1" x14ac:dyDescent="0.25">
      <c r="B681" s="262">
        <v>676</v>
      </c>
      <c r="C681" s="346">
        <v>45414</v>
      </c>
      <c r="D681" s="217" t="s">
        <v>141</v>
      </c>
      <c r="E681" s="218" t="s">
        <v>92</v>
      </c>
      <c r="F681" s="218" t="s">
        <v>2</v>
      </c>
      <c r="G681" s="218" t="s">
        <v>213</v>
      </c>
      <c r="H681" s="218">
        <v>7</v>
      </c>
      <c r="I681" s="218"/>
      <c r="J681" s="218"/>
      <c r="K681" s="218"/>
      <c r="L681" s="218"/>
      <c r="M681" s="218"/>
      <c r="N681" s="218"/>
      <c r="O681" s="218"/>
      <c r="P681" s="218"/>
      <c r="Q681" s="240">
        <v>0</v>
      </c>
      <c r="R681" s="240">
        <v>0</v>
      </c>
      <c r="S681" s="240">
        <v>0</v>
      </c>
      <c r="T681" s="272">
        <v>0</v>
      </c>
      <c r="U681" s="263"/>
    </row>
    <row r="682" spans="2:21" s="216" customFormat="1" x14ac:dyDescent="0.25">
      <c r="B682" s="262">
        <v>677</v>
      </c>
      <c r="C682" s="346">
        <v>45414</v>
      </c>
      <c r="D682" s="217" t="s">
        <v>96</v>
      </c>
      <c r="E682" s="218" t="s">
        <v>161</v>
      </c>
      <c r="F682" s="218" t="s">
        <v>1</v>
      </c>
      <c r="G682" s="218" t="s">
        <v>161</v>
      </c>
      <c r="H682" s="218">
        <v>11.8</v>
      </c>
      <c r="I682" s="218"/>
      <c r="J682" s="218"/>
      <c r="K682" s="218"/>
      <c r="L682" s="218"/>
      <c r="M682" s="218"/>
      <c r="N682" s="218"/>
      <c r="O682" s="218"/>
      <c r="P682" s="218"/>
      <c r="Q682" s="240">
        <v>0</v>
      </c>
      <c r="R682" s="240">
        <v>0</v>
      </c>
      <c r="S682" s="240">
        <v>0</v>
      </c>
      <c r="T682" s="272">
        <v>0</v>
      </c>
      <c r="U682" s="263"/>
    </row>
    <row r="683" spans="2:21" s="216" customFormat="1" x14ac:dyDescent="0.25">
      <c r="B683" s="262">
        <v>678</v>
      </c>
      <c r="C683" s="346">
        <v>45414</v>
      </c>
      <c r="D683" s="217" t="s">
        <v>130</v>
      </c>
      <c r="E683" s="218" t="s">
        <v>161</v>
      </c>
      <c r="F683" s="218" t="s">
        <v>1</v>
      </c>
      <c r="G683" s="218" t="s">
        <v>161</v>
      </c>
      <c r="H683" s="218">
        <v>11.8</v>
      </c>
      <c r="I683" s="218"/>
      <c r="J683" s="218"/>
      <c r="K683" s="218"/>
      <c r="L683" s="218"/>
      <c r="M683" s="218"/>
      <c r="N683" s="218"/>
      <c r="O683" s="218"/>
      <c r="P683" s="218"/>
      <c r="Q683" s="240">
        <v>0</v>
      </c>
      <c r="R683" s="240">
        <v>0</v>
      </c>
      <c r="S683" s="240">
        <v>0</v>
      </c>
      <c r="T683" s="272">
        <v>0</v>
      </c>
      <c r="U683" s="263"/>
    </row>
    <row r="684" spans="2:21" s="216" customFormat="1" x14ac:dyDescent="0.25">
      <c r="B684" s="262">
        <v>679</v>
      </c>
      <c r="C684" s="346">
        <v>45415</v>
      </c>
      <c r="D684" s="217" t="s">
        <v>94</v>
      </c>
      <c r="E684" s="218" t="s">
        <v>92</v>
      </c>
      <c r="F684" s="218" t="s">
        <v>1</v>
      </c>
      <c r="G684" s="218" t="s">
        <v>213</v>
      </c>
      <c r="H684" s="218">
        <v>6.65</v>
      </c>
      <c r="I684" s="218"/>
      <c r="J684" s="218"/>
      <c r="K684" s="218"/>
      <c r="L684" s="218"/>
      <c r="M684" s="218"/>
      <c r="N684" s="218"/>
      <c r="O684" s="218"/>
      <c r="P684" s="218"/>
      <c r="Q684" s="240">
        <v>0</v>
      </c>
      <c r="R684" s="240">
        <v>0</v>
      </c>
      <c r="S684" s="240">
        <v>0</v>
      </c>
      <c r="T684" s="272">
        <v>0</v>
      </c>
      <c r="U684" s="263"/>
    </row>
    <row r="685" spans="2:21" s="216" customFormat="1" x14ac:dyDescent="0.25">
      <c r="B685" s="262">
        <v>680</v>
      </c>
      <c r="C685" s="346">
        <v>45415</v>
      </c>
      <c r="D685" s="217" t="s">
        <v>91</v>
      </c>
      <c r="E685" s="218" t="s">
        <v>92</v>
      </c>
      <c r="F685" s="218" t="s">
        <v>1</v>
      </c>
      <c r="G685" s="218" t="s">
        <v>213</v>
      </c>
      <c r="H685" s="218">
        <v>6.65</v>
      </c>
      <c r="I685" s="218"/>
      <c r="J685" s="218"/>
      <c r="K685" s="218"/>
      <c r="L685" s="218"/>
      <c r="M685" s="218"/>
      <c r="N685" s="218"/>
      <c r="O685" s="218"/>
      <c r="P685" s="218"/>
      <c r="Q685" s="240">
        <v>0</v>
      </c>
      <c r="R685" s="240">
        <v>0</v>
      </c>
      <c r="S685" s="240">
        <v>0</v>
      </c>
      <c r="T685" s="272">
        <v>0</v>
      </c>
      <c r="U685" s="263"/>
    </row>
    <row r="686" spans="2:21" s="216" customFormat="1" x14ac:dyDescent="0.25">
      <c r="B686" s="262">
        <v>681</v>
      </c>
      <c r="C686" s="346">
        <v>45415</v>
      </c>
      <c r="D686" s="217" t="s">
        <v>117</v>
      </c>
      <c r="E686" s="218" t="s">
        <v>92</v>
      </c>
      <c r="F686" s="218" t="s">
        <v>1</v>
      </c>
      <c r="G686" s="218" t="s">
        <v>213</v>
      </c>
      <c r="H686" s="218">
        <v>6.65</v>
      </c>
      <c r="I686" s="218"/>
      <c r="J686" s="218"/>
      <c r="K686" s="218"/>
      <c r="L686" s="218"/>
      <c r="M686" s="218"/>
      <c r="N686" s="218"/>
      <c r="O686" s="218"/>
      <c r="P686" s="218"/>
      <c r="Q686" s="240">
        <v>0</v>
      </c>
      <c r="R686" s="240">
        <v>0</v>
      </c>
      <c r="S686" s="240">
        <v>0</v>
      </c>
      <c r="T686" s="272">
        <v>0</v>
      </c>
      <c r="U686" s="263"/>
    </row>
    <row r="687" spans="2:21" s="216" customFormat="1" x14ac:dyDescent="0.25">
      <c r="B687" s="262">
        <v>682</v>
      </c>
      <c r="C687" s="346">
        <v>45415</v>
      </c>
      <c r="D687" s="217" t="s">
        <v>157</v>
      </c>
      <c r="E687" s="218" t="s">
        <v>92</v>
      </c>
      <c r="F687" s="218" t="s">
        <v>62</v>
      </c>
      <c r="G687" s="218" t="s">
        <v>214</v>
      </c>
      <c r="H687" s="218">
        <v>4.1500000000000004</v>
      </c>
      <c r="I687" s="218"/>
      <c r="J687" s="218"/>
      <c r="K687" s="218"/>
      <c r="L687" s="218"/>
      <c r="M687" s="218"/>
      <c r="N687" s="218"/>
      <c r="O687" s="218"/>
      <c r="P687" s="218"/>
      <c r="Q687" s="240">
        <v>0</v>
      </c>
      <c r="R687" s="240">
        <v>0</v>
      </c>
      <c r="S687" s="240">
        <v>0</v>
      </c>
      <c r="T687" s="272">
        <v>0</v>
      </c>
      <c r="U687" s="263"/>
    </row>
    <row r="688" spans="2:21" s="216" customFormat="1" x14ac:dyDescent="0.25">
      <c r="B688" s="262">
        <v>683</v>
      </c>
      <c r="C688" s="346">
        <v>45415</v>
      </c>
      <c r="D688" s="217" t="s">
        <v>156</v>
      </c>
      <c r="E688" s="218" t="s">
        <v>92</v>
      </c>
      <c r="F688" s="218" t="s">
        <v>62</v>
      </c>
      <c r="G688" s="218" t="s">
        <v>214</v>
      </c>
      <c r="H688" s="218">
        <v>4.1500000000000004</v>
      </c>
      <c r="I688" s="218"/>
      <c r="J688" s="218"/>
      <c r="K688" s="218"/>
      <c r="L688" s="218"/>
      <c r="M688" s="218"/>
      <c r="N688" s="218"/>
      <c r="O688" s="218"/>
      <c r="P688" s="218"/>
      <c r="Q688" s="240">
        <v>0</v>
      </c>
      <c r="R688" s="240">
        <v>0</v>
      </c>
      <c r="S688" s="240">
        <v>0</v>
      </c>
      <c r="T688" s="272">
        <v>0</v>
      </c>
      <c r="U688" s="263"/>
    </row>
    <row r="689" spans="2:21" s="216" customFormat="1" x14ac:dyDescent="0.25">
      <c r="B689" s="262">
        <v>684</v>
      </c>
      <c r="C689" s="346">
        <v>45415</v>
      </c>
      <c r="D689" s="217" t="s">
        <v>160</v>
      </c>
      <c r="E689" s="218" t="s">
        <v>161</v>
      </c>
      <c r="F689" s="218" t="s">
        <v>389</v>
      </c>
      <c r="G689" s="218" t="s">
        <v>161</v>
      </c>
      <c r="H689" s="218">
        <v>10</v>
      </c>
      <c r="I689" s="218"/>
      <c r="J689" s="218"/>
      <c r="K689" s="218"/>
      <c r="L689" s="218"/>
      <c r="M689" s="218"/>
      <c r="N689" s="218"/>
      <c r="O689" s="218"/>
      <c r="P689" s="218"/>
      <c r="Q689" s="240">
        <v>0</v>
      </c>
      <c r="R689" s="240">
        <v>0</v>
      </c>
      <c r="S689" s="240">
        <v>0</v>
      </c>
      <c r="T689" s="272">
        <v>0</v>
      </c>
      <c r="U689" s="263"/>
    </row>
    <row r="690" spans="2:21" s="216" customFormat="1" x14ac:dyDescent="0.25">
      <c r="B690" s="262">
        <v>685</v>
      </c>
      <c r="C690" s="346">
        <v>45415</v>
      </c>
      <c r="D690" s="217" t="s">
        <v>177</v>
      </c>
      <c r="E690" s="218" t="s">
        <v>178</v>
      </c>
      <c r="F690" s="218" t="s">
        <v>7</v>
      </c>
      <c r="G690" s="218" t="s">
        <v>213</v>
      </c>
      <c r="H690" s="218">
        <v>7</v>
      </c>
      <c r="I690" s="218"/>
      <c r="J690" s="218"/>
      <c r="K690" s="218"/>
      <c r="L690" s="218"/>
      <c r="M690" s="218"/>
      <c r="N690" s="218"/>
      <c r="O690" s="218"/>
      <c r="P690" s="218"/>
      <c r="Q690" s="240">
        <v>0</v>
      </c>
      <c r="R690" s="240">
        <v>0</v>
      </c>
      <c r="S690" s="240">
        <v>0</v>
      </c>
      <c r="T690" s="272">
        <v>0</v>
      </c>
      <c r="U690" s="263"/>
    </row>
    <row r="691" spans="2:21" s="216" customFormat="1" x14ac:dyDescent="0.25">
      <c r="B691" s="262">
        <v>686</v>
      </c>
      <c r="C691" s="346">
        <v>45415</v>
      </c>
      <c r="D691" s="217" t="s">
        <v>173</v>
      </c>
      <c r="E691" s="218" t="s">
        <v>161</v>
      </c>
      <c r="F691" s="218" t="s">
        <v>7</v>
      </c>
      <c r="G691" s="218" t="s">
        <v>161</v>
      </c>
      <c r="H691" s="218">
        <v>11.2</v>
      </c>
      <c r="I691" s="218"/>
      <c r="J691" s="218"/>
      <c r="K691" s="218"/>
      <c r="L691" s="218"/>
      <c r="M691" s="218"/>
      <c r="N691" s="218"/>
      <c r="O691" s="218"/>
      <c r="P691" s="218"/>
      <c r="Q691" s="240">
        <v>0</v>
      </c>
      <c r="R691" s="240">
        <v>0</v>
      </c>
      <c r="S691" s="240">
        <v>0</v>
      </c>
      <c r="T691" s="272">
        <v>0</v>
      </c>
      <c r="U691" s="263"/>
    </row>
    <row r="692" spans="2:21" s="216" customFormat="1" x14ac:dyDescent="0.25">
      <c r="B692" s="262">
        <v>687</v>
      </c>
      <c r="C692" s="346">
        <v>45415</v>
      </c>
      <c r="D692" s="217" t="s">
        <v>153</v>
      </c>
      <c r="E692" s="218" t="s">
        <v>92</v>
      </c>
      <c r="F692" s="218" t="s">
        <v>63</v>
      </c>
      <c r="G692" s="218" t="s">
        <v>213</v>
      </c>
      <c r="H692" s="218">
        <v>6.65</v>
      </c>
      <c r="I692" s="218"/>
      <c r="J692" s="218"/>
      <c r="K692" s="218"/>
      <c r="L692" s="218"/>
      <c r="M692" s="218"/>
      <c r="N692" s="218"/>
      <c r="O692" s="218"/>
      <c r="P692" s="218"/>
      <c r="Q692" s="240">
        <v>0</v>
      </c>
      <c r="R692" s="240">
        <v>0</v>
      </c>
      <c r="S692" s="240">
        <v>0</v>
      </c>
      <c r="T692" s="272">
        <v>0</v>
      </c>
      <c r="U692" s="263"/>
    </row>
    <row r="693" spans="2:21" s="216" customFormat="1" x14ac:dyDescent="0.25">
      <c r="B693" s="262">
        <v>688</v>
      </c>
      <c r="C693" s="346">
        <v>45415</v>
      </c>
      <c r="D693" s="217" t="s">
        <v>152</v>
      </c>
      <c r="E693" s="218" t="s">
        <v>92</v>
      </c>
      <c r="F693" s="218" t="s">
        <v>63</v>
      </c>
      <c r="G693" s="218" t="s">
        <v>214</v>
      </c>
      <c r="H693" s="218">
        <v>4.1500000000000004</v>
      </c>
      <c r="I693" s="218"/>
      <c r="J693" s="218"/>
      <c r="K693" s="218"/>
      <c r="L693" s="218"/>
      <c r="M693" s="218"/>
      <c r="N693" s="218"/>
      <c r="O693" s="218"/>
      <c r="P693" s="218"/>
      <c r="Q693" s="240">
        <v>0</v>
      </c>
      <c r="R693" s="240">
        <v>0</v>
      </c>
      <c r="S693" s="240">
        <v>0</v>
      </c>
      <c r="T693" s="272">
        <v>0</v>
      </c>
      <c r="U693" s="263"/>
    </row>
    <row r="694" spans="2:21" s="216" customFormat="1" x14ac:dyDescent="0.25">
      <c r="B694" s="262">
        <v>689</v>
      </c>
      <c r="C694" s="346">
        <v>45415</v>
      </c>
      <c r="D694" s="217" t="s">
        <v>150</v>
      </c>
      <c r="E694" s="218" t="s">
        <v>92</v>
      </c>
      <c r="F694" s="218" t="s">
        <v>63</v>
      </c>
      <c r="G694" s="218" t="s">
        <v>214</v>
      </c>
      <c r="H694" s="218">
        <v>4.1500000000000004</v>
      </c>
      <c r="I694" s="218"/>
      <c r="J694" s="218"/>
      <c r="K694" s="218"/>
      <c r="L694" s="218"/>
      <c r="M694" s="218"/>
      <c r="N694" s="218"/>
      <c r="O694" s="218"/>
      <c r="P694" s="218"/>
      <c r="Q694" s="240">
        <v>0</v>
      </c>
      <c r="R694" s="240">
        <v>0</v>
      </c>
      <c r="S694" s="240">
        <v>0</v>
      </c>
      <c r="T694" s="272">
        <v>0</v>
      </c>
      <c r="U694" s="263"/>
    </row>
    <row r="695" spans="2:21" s="216" customFormat="1" x14ac:dyDescent="0.25">
      <c r="B695" s="262">
        <v>690</v>
      </c>
      <c r="C695" s="346">
        <v>45415</v>
      </c>
      <c r="D695" s="217" t="s">
        <v>179</v>
      </c>
      <c r="E695" s="218" t="s">
        <v>161</v>
      </c>
      <c r="F695" s="218" t="s">
        <v>8</v>
      </c>
      <c r="G695" s="218" t="s">
        <v>161</v>
      </c>
      <c r="H695" s="218">
        <v>11.6</v>
      </c>
      <c r="I695" s="218"/>
      <c r="J695" s="218"/>
      <c r="K695" s="218"/>
      <c r="L695" s="218"/>
      <c r="M695" s="218"/>
      <c r="N695" s="218"/>
      <c r="O695" s="218"/>
      <c r="P695" s="218"/>
      <c r="Q695" s="240">
        <v>0</v>
      </c>
      <c r="R695" s="240">
        <v>0</v>
      </c>
      <c r="S695" s="240">
        <v>0</v>
      </c>
      <c r="T695" s="272">
        <v>0</v>
      </c>
      <c r="U695" s="263"/>
    </row>
    <row r="696" spans="2:21" s="216" customFormat="1" x14ac:dyDescent="0.25">
      <c r="B696" s="262">
        <v>691</v>
      </c>
      <c r="C696" s="346">
        <v>45415</v>
      </c>
      <c r="D696" s="217" t="s">
        <v>143</v>
      </c>
      <c r="E696" s="218" t="s">
        <v>92</v>
      </c>
      <c r="F696" s="218" t="s">
        <v>2</v>
      </c>
      <c r="G696" s="218" t="s">
        <v>213</v>
      </c>
      <c r="H696" s="218">
        <v>7</v>
      </c>
      <c r="I696" s="218"/>
      <c r="J696" s="218"/>
      <c r="K696" s="218"/>
      <c r="L696" s="218"/>
      <c r="M696" s="218"/>
      <c r="N696" s="218"/>
      <c r="O696" s="218"/>
      <c r="P696" s="218"/>
      <c r="Q696" s="240">
        <v>0</v>
      </c>
      <c r="R696" s="240">
        <v>0</v>
      </c>
      <c r="S696" s="240">
        <v>0</v>
      </c>
      <c r="T696" s="272">
        <v>0</v>
      </c>
      <c r="U696" s="263"/>
    </row>
    <row r="697" spans="2:21" s="216" customFormat="1" x14ac:dyDescent="0.25">
      <c r="B697" s="262">
        <v>692</v>
      </c>
      <c r="C697" s="346">
        <v>45415</v>
      </c>
      <c r="D697" s="217" t="s">
        <v>142</v>
      </c>
      <c r="E697" s="218" t="s">
        <v>92</v>
      </c>
      <c r="F697" s="218" t="s">
        <v>2</v>
      </c>
      <c r="G697" s="218" t="s">
        <v>213</v>
      </c>
      <c r="H697" s="218">
        <v>7</v>
      </c>
      <c r="I697" s="218"/>
      <c r="J697" s="218"/>
      <c r="K697" s="218"/>
      <c r="L697" s="218"/>
      <c r="M697" s="218"/>
      <c r="N697" s="218"/>
      <c r="O697" s="218"/>
      <c r="P697" s="218"/>
      <c r="Q697" s="240">
        <v>0</v>
      </c>
      <c r="R697" s="240">
        <v>0</v>
      </c>
      <c r="S697" s="240">
        <v>0</v>
      </c>
      <c r="T697" s="272">
        <v>0</v>
      </c>
      <c r="U697" s="263"/>
    </row>
    <row r="698" spans="2:21" s="216" customFormat="1" x14ac:dyDescent="0.25">
      <c r="B698" s="262">
        <v>693</v>
      </c>
      <c r="C698" s="346">
        <v>45415</v>
      </c>
      <c r="D698" s="217" t="s">
        <v>141</v>
      </c>
      <c r="E698" s="218" t="s">
        <v>92</v>
      </c>
      <c r="F698" s="218" t="s">
        <v>2</v>
      </c>
      <c r="G698" s="218" t="s">
        <v>213</v>
      </c>
      <c r="H698" s="218">
        <v>7</v>
      </c>
      <c r="I698" s="218"/>
      <c r="J698" s="218"/>
      <c r="K698" s="218"/>
      <c r="L698" s="218"/>
      <c r="M698" s="218"/>
      <c r="N698" s="218"/>
      <c r="O698" s="218"/>
      <c r="P698" s="218"/>
      <c r="Q698" s="240">
        <v>0</v>
      </c>
      <c r="R698" s="240">
        <v>0</v>
      </c>
      <c r="S698" s="240">
        <v>0</v>
      </c>
      <c r="T698" s="272">
        <v>0</v>
      </c>
      <c r="U698" s="263"/>
    </row>
    <row r="699" spans="2:21" s="216" customFormat="1" x14ac:dyDescent="0.25">
      <c r="B699" s="262">
        <v>694</v>
      </c>
      <c r="C699" s="346">
        <v>45415</v>
      </c>
      <c r="D699" s="217" t="s">
        <v>96</v>
      </c>
      <c r="E699" s="218" t="s">
        <v>161</v>
      </c>
      <c r="F699" s="218" t="s">
        <v>1</v>
      </c>
      <c r="G699" s="218" t="s">
        <v>161</v>
      </c>
      <c r="H699" s="218">
        <v>11.8</v>
      </c>
      <c r="I699" s="218"/>
      <c r="J699" s="218"/>
      <c r="K699" s="218"/>
      <c r="L699" s="218"/>
      <c r="M699" s="218"/>
      <c r="N699" s="218"/>
      <c r="O699" s="218"/>
      <c r="P699" s="218"/>
      <c r="Q699" s="240">
        <v>0</v>
      </c>
      <c r="R699" s="240">
        <v>0</v>
      </c>
      <c r="S699" s="240">
        <v>0</v>
      </c>
      <c r="T699" s="272">
        <v>0</v>
      </c>
      <c r="U699" s="263"/>
    </row>
    <row r="700" spans="2:21" s="216" customFormat="1" x14ac:dyDescent="0.25">
      <c r="B700" s="262">
        <v>695</v>
      </c>
      <c r="C700" s="346">
        <v>45415</v>
      </c>
      <c r="D700" s="217" t="s">
        <v>130</v>
      </c>
      <c r="E700" s="218" t="s">
        <v>161</v>
      </c>
      <c r="F700" s="218" t="s">
        <v>1</v>
      </c>
      <c r="G700" s="218" t="s">
        <v>161</v>
      </c>
      <c r="H700" s="218">
        <v>11.8</v>
      </c>
      <c r="I700" s="218"/>
      <c r="J700" s="218"/>
      <c r="K700" s="218"/>
      <c r="L700" s="218"/>
      <c r="M700" s="218"/>
      <c r="N700" s="218"/>
      <c r="O700" s="218"/>
      <c r="P700" s="218"/>
      <c r="Q700" s="240">
        <v>0</v>
      </c>
      <c r="R700" s="240">
        <v>0</v>
      </c>
      <c r="S700" s="240">
        <v>0</v>
      </c>
      <c r="T700" s="272">
        <v>0</v>
      </c>
      <c r="U700" s="263"/>
    </row>
    <row r="701" spans="2:21" s="216" customFormat="1" x14ac:dyDescent="0.25">
      <c r="B701" s="262">
        <v>696</v>
      </c>
      <c r="C701" s="346">
        <v>45416</v>
      </c>
      <c r="D701" s="217" t="s">
        <v>94</v>
      </c>
      <c r="E701" s="218" t="s">
        <v>92</v>
      </c>
      <c r="F701" s="218" t="s">
        <v>1</v>
      </c>
      <c r="G701" s="218" t="s">
        <v>213</v>
      </c>
      <c r="H701" s="218">
        <v>6.65</v>
      </c>
      <c r="I701" s="218" t="s">
        <v>220</v>
      </c>
      <c r="J701" s="218">
        <v>17</v>
      </c>
      <c r="K701" s="218"/>
      <c r="L701" s="218">
        <v>450</v>
      </c>
      <c r="M701" s="218"/>
      <c r="N701" s="218" t="s">
        <v>1</v>
      </c>
      <c r="O701" s="218"/>
      <c r="P701" s="218" t="s">
        <v>304</v>
      </c>
      <c r="Q701" s="240">
        <v>113.05000000000001</v>
      </c>
      <c r="R701" s="240">
        <v>0</v>
      </c>
      <c r="S701" s="240">
        <v>0</v>
      </c>
      <c r="T701" s="272">
        <v>0</v>
      </c>
      <c r="U701" s="263"/>
    </row>
    <row r="702" spans="2:21" s="216" customFormat="1" x14ac:dyDescent="0.25">
      <c r="B702" s="262">
        <v>697</v>
      </c>
      <c r="C702" s="346">
        <v>45416</v>
      </c>
      <c r="D702" s="217" t="s">
        <v>91</v>
      </c>
      <c r="E702" s="218" t="s">
        <v>92</v>
      </c>
      <c r="F702" s="218" t="s">
        <v>1</v>
      </c>
      <c r="G702" s="218" t="s">
        <v>213</v>
      </c>
      <c r="H702" s="218">
        <v>6.65</v>
      </c>
      <c r="I702" s="218" t="s">
        <v>220</v>
      </c>
      <c r="J702" s="218">
        <v>16</v>
      </c>
      <c r="K702" s="218"/>
      <c r="L702" s="218">
        <v>450</v>
      </c>
      <c r="M702" s="218"/>
      <c r="N702" s="218" t="s">
        <v>1</v>
      </c>
      <c r="O702" s="218"/>
      <c r="P702" s="218" t="s">
        <v>304</v>
      </c>
      <c r="Q702" s="240">
        <v>106.4</v>
      </c>
      <c r="R702" s="240">
        <v>0</v>
      </c>
      <c r="S702" s="240">
        <v>0</v>
      </c>
      <c r="T702" s="272">
        <v>0</v>
      </c>
      <c r="U702" s="263"/>
    </row>
    <row r="703" spans="2:21" s="216" customFormat="1" x14ac:dyDescent="0.25">
      <c r="B703" s="262">
        <v>698</v>
      </c>
      <c r="C703" s="346">
        <v>45416</v>
      </c>
      <c r="D703" s="217" t="s">
        <v>117</v>
      </c>
      <c r="E703" s="218" t="s">
        <v>92</v>
      </c>
      <c r="F703" s="218" t="s">
        <v>1</v>
      </c>
      <c r="G703" s="218" t="s">
        <v>213</v>
      </c>
      <c r="H703" s="218">
        <v>6.65</v>
      </c>
      <c r="I703" s="218" t="s">
        <v>220</v>
      </c>
      <c r="J703" s="218">
        <v>16</v>
      </c>
      <c r="K703" s="218"/>
      <c r="L703" s="218">
        <v>450</v>
      </c>
      <c r="M703" s="218"/>
      <c r="N703" s="218" t="s">
        <v>1</v>
      </c>
      <c r="O703" s="218"/>
      <c r="P703" s="218" t="s">
        <v>304</v>
      </c>
      <c r="Q703" s="240">
        <v>106.4</v>
      </c>
      <c r="R703" s="240">
        <v>0</v>
      </c>
      <c r="S703" s="240">
        <v>0</v>
      </c>
      <c r="T703" s="272">
        <v>0</v>
      </c>
      <c r="U703" s="263"/>
    </row>
    <row r="704" spans="2:21" s="216" customFormat="1" x14ac:dyDescent="0.25">
      <c r="B704" s="262">
        <v>699</v>
      </c>
      <c r="C704" s="346">
        <v>45416</v>
      </c>
      <c r="D704" s="217" t="s">
        <v>157</v>
      </c>
      <c r="E704" s="218" t="s">
        <v>92</v>
      </c>
      <c r="F704" s="218" t="s">
        <v>62</v>
      </c>
      <c r="G704" s="218" t="s">
        <v>214</v>
      </c>
      <c r="H704" s="218">
        <v>4.1500000000000004</v>
      </c>
      <c r="I704" s="218"/>
      <c r="J704" s="218"/>
      <c r="K704" s="218"/>
      <c r="L704" s="218"/>
      <c r="M704" s="218"/>
      <c r="N704" s="218"/>
      <c r="O704" s="218"/>
      <c r="P704" s="218"/>
      <c r="Q704" s="240">
        <v>0</v>
      </c>
      <c r="R704" s="240">
        <v>0</v>
      </c>
      <c r="S704" s="240">
        <v>0</v>
      </c>
      <c r="T704" s="272">
        <v>0</v>
      </c>
      <c r="U704" s="263"/>
    </row>
    <row r="705" spans="2:21" s="216" customFormat="1" x14ac:dyDescent="0.25">
      <c r="B705" s="262">
        <v>700</v>
      </c>
      <c r="C705" s="346">
        <v>45416</v>
      </c>
      <c r="D705" s="217" t="s">
        <v>156</v>
      </c>
      <c r="E705" s="218" t="s">
        <v>92</v>
      </c>
      <c r="F705" s="218" t="s">
        <v>62</v>
      </c>
      <c r="G705" s="218" t="s">
        <v>214</v>
      </c>
      <c r="H705" s="218">
        <v>4.1500000000000004</v>
      </c>
      <c r="I705" s="218"/>
      <c r="J705" s="218"/>
      <c r="K705" s="218"/>
      <c r="L705" s="218"/>
      <c r="M705" s="218"/>
      <c r="N705" s="218"/>
      <c r="O705" s="218"/>
      <c r="P705" s="218"/>
      <c r="Q705" s="240">
        <v>0</v>
      </c>
      <c r="R705" s="240">
        <v>0</v>
      </c>
      <c r="S705" s="240">
        <v>0</v>
      </c>
      <c r="T705" s="272">
        <v>0</v>
      </c>
      <c r="U705" s="263"/>
    </row>
    <row r="706" spans="2:21" s="216" customFormat="1" x14ac:dyDescent="0.25">
      <c r="B706" s="262">
        <v>701</v>
      </c>
      <c r="C706" s="346">
        <v>45416</v>
      </c>
      <c r="D706" s="217" t="s">
        <v>160</v>
      </c>
      <c r="E706" s="218" t="s">
        <v>161</v>
      </c>
      <c r="F706" s="218" t="s">
        <v>389</v>
      </c>
      <c r="G706" s="218" t="s">
        <v>161</v>
      </c>
      <c r="H706" s="218">
        <v>10</v>
      </c>
      <c r="I706" s="218"/>
      <c r="J706" s="218"/>
      <c r="K706" s="218"/>
      <c r="L706" s="218"/>
      <c r="M706" s="218"/>
      <c r="N706" s="218"/>
      <c r="O706" s="218"/>
      <c r="P706" s="218"/>
      <c r="Q706" s="240">
        <v>0</v>
      </c>
      <c r="R706" s="240">
        <v>0</v>
      </c>
      <c r="S706" s="240">
        <v>0</v>
      </c>
      <c r="T706" s="272">
        <v>0</v>
      </c>
      <c r="U706" s="263"/>
    </row>
    <row r="707" spans="2:21" s="216" customFormat="1" x14ac:dyDescent="0.25">
      <c r="B707" s="262">
        <v>702</v>
      </c>
      <c r="C707" s="346">
        <v>45416</v>
      </c>
      <c r="D707" s="217" t="s">
        <v>177</v>
      </c>
      <c r="E707" s="218" t="s">
        <v>178</v>
      </c>
      <c r="F707" s="218" t="s">
        <v>7</v>
      </c>
      <c r="G707" s="218" t="s">
        <v>213</v>
      </c>
      <c r="H707" s="218">
        <v>7</v>
      </c>
      <c r="I707" s="218"/>
      <c r="J707" s="218"/>
      <c r="K707" s="218"/>
      <c r="L707" s="218"/>
      <c r="M707" s="218"/>
      <c r="N707" s="218"/>
      <c r="O707" s="218"/>
      <c r="P707" s="218"/>
      <c r="Q707" s="240">
        <v>0</v>
      </c>
      <c r="R707" s="240">
        <v>0</v>
      </c>
      <c r="S707" s="240">
        <v>0</v>
      </c>
      <c r="T707" s="272">
        <v>0</v>
      </c>
      <c r="U707" s="263"/>
    </row>
    <row r="708" spans="2:21" s="216" customFormat="1" x14ac:dyDescent="0.25">
      <c r="B708" s="262">
        <v>703</v>
      </c>
      <c r="C708" s="346">
        <v>45416</v>
      </c>
      <c r="D708" s="217" t="s">
        <v>173</v>
      </c>
      <c r="E708" s="218" t="s">
        <v>161</v>
      </c>
      <c r="F708" s="218" t="s">
        <v>7</v>
      </c>
      <c r="G708" s="218" t="s">
        <v>161</v>
      </c>
      <c r="H708" s="218">
        <v>11.2</v>
      </c>
      <c r="I708" s="218"/>
      <c r="J708" s="218"/>
      <c r="K708" s="218"/>
      <c r="L708" s="218"/>
      <c r="M708" s="218"/>
      <c r="N708" s="218"/>
      <c r="O708" s="218"/>
      <c r="P708" s="218"/>
      <c r="Q708" s="240">
        <v>0</v>
      </c>
      <c r="R708" s="240">
        <v>0</v>
      </c>
      <c r="S708" s="240">
        <v>0</v>
      </c>
      <c r="T708" s="272">
        <v>0</v>
      </c>
      <c r="U708" s="263"/>
    </row>
    <row r="709" spans="2:21" s="216" customFormat="1" x14ac:dyDescent="0.25">
      <c r="B709" s="262">
        <v>704</v>
      </c>
      <c r="C709" s="346">
        <v>45416</v>
      </c>
      <c r="D709" s="217" t="s">
        <v>153</v>
      </c>
      <c r="E709" s="218" t="s">
        <v>92</v>
      </c>
      <c r="F709" s="218" t="s">
        <v>63</v>
      </c>
      <c r="G709" s="218" t="s">
        <v>213</v>
      </c>
      <c r="H709" s="218">
        <v>6.65</v>
      </c>
      <c r="I709" s="218"/>
      <c r="J709" s="218"/>
      <c r="K709" s="218"/>
      <c r="L709" s="218"/>
      <c r="M709" s="218"/>
      <c r="N709" s="218"/>
      <c r="O709" s="218"/>
      <c r="P709" s="218"/>
      <c r="Q709" s="240">
        <v>0</v>
      </c>
      <c r="R709" s="240">
        <v>0</v>
      </c>
      <c r="S709" s="240">
        <v>0</v>
      </c>
      <c r="T709" s="272">
        <v>0</v>
      </c>
      <c r="U709" s="263"/>
    </row>
    <row r="710" spans="2:21" s="216" customFormat="1" x14ac:dyDescent="0.25">
      <c r="B710" s="262">
        <v>705</v>
      </c>
      <c r="C710" s="346">
        <v>45416</v>
      </c>
      <c r="D710" s="217" t="s">
        <v>152</v>
      </c>
      <c r="E710" s="218" t="s">
        <v>92</v>
      </c>
      <c r="F710" s="218" t="s">
        <v>63</v>
      </c>
      <c r="G710" s="218" t="s">
        <v>214</v>
      </c>
      <c r="H710" s="218">
        <v>4.1500000000000004</v>
      </c>
      <c r="I710" s="218"/>
      <c r="J710" s="218"/>
      <c r="K710" s="218"/>
      <c r="L710" s="218"/>
      <c r="M710" s="218"/>
      <c r="N710" s="218"/>
      <c r="O710" s="218"/>
      <c r="P710" s="218"/>
      <c r="Q710" s="240">
        <v>0</v>
      </c>
      <c r="R710" s="240">
        <v>0</v>
      </c>
      <c r="S710" s="240">
        <v>0</v>
      </c>
      <c r="T710" s="272">
        <v>0</v>
      </c>
      <c r="U710" s="263"/>
    </row>
    <row r="711" spans="2:21" s="216" customFormat="1" x14ac:dyDescent="0.25">
      <c r="B711" s="262">
        <v>706</v>
      </c>
      <c r="C711" s="346">
        <v>45416</v>
      </c>
      <c r="D711" s="217" t="s">
        <v>150</v>
      </c>
      <c r="E711" s="218" t="s">
        <v>92</v>
      </c>
      <c r="F711" s="218" t="s">
        <v>63</v>
      </c>
      <c r="G711" s="218" t="s">
        <v>214</v>
      </c>
      <c r="H711" s="218">
        <v>4.1500000000000004</v>
      </c>
      <c r="I711" s="218"/>
      <c r="J711" s="218"/>
      <c r="K711" s="218"/>
      <c r="L711" s="218"/>
      <c r="M711" s="218"/>
      <c r="N711" s="218"/>
      <c r="O711" s="218"/>
      <c r="P711" s="218"/>
      <c r="Q711" s="240">
        <v>0</v>
      </c>
      <c r="R711" s="240">
        <v>0</v>
      </c>
      <c r="S711" s="240">
        <v>0</v>
      </c>
      <c r="T711" s="272">
        <v>0</v>
      </c>
      <c r="U711" s="263"/>
    </row>
    <row r="712" spans="2:21" s="216" customFormat="1" x14ac:dyDescent="0.25">
      <c r="B712" s="262">
        <v>707</v>
      </c>
      <c r="C712" s="346">
        <v>45416</v>
      </c>
      <c r="D712" s="217" t="s">
        <v>179</v>
      </c>
      <c r="E712" s="218" t="s">
        <v>161</v>
      </c>
      <c r="F712" s="218" t="s">
        <v>8</v>
      </c>
      <c r="G712" s="218" t="s">
        <v>161</v>
      </c>
      <c r="H712" s="218">
        <v>11.6</v>
      </c>
      <c r="I712" s="218"/>
      <c r="J712" s="218"/>
      <c r="K712" s="218"/>
      <c r="L712" s="218"/>
      <c r="M712" s="218"/>
      <c r="N712" s="218"/>
      <c r="O712" s="218"/>
      <c r="P712" s="218"/>
      <c r="Q712" s="240">
        <v>0</v>
      </c>
      <c r="R712" s="240">
        <v>0</v>
      </c>
      <c r="S712" s="240">
        <v>0</v>
      </c>
      <c r="T712" s="272">
        <v>0</v>
      </c>
      <c r="U712" s="263"/>
    </row>
    <row r="713" spans="2:21" s="216" customFormat="1" x14ac:dyDescent="0.25">
      <c r="B713" s="262">
        <v>708</v>
      </c>
      <c r="C713" s="346">
        <v>45416</v>
      </c>
      <c r="D713" s="217" t="s">
        <v>143</v>
      </c>
      <c r="E713" s="218" t="s">
        <v>92</v>
      </c>
      <c r="F713" s="218" t="s">
        <v>2</v>
      </c>
      <c r="G713" s="218" t="s">
        <v>213</v>
      </c>
      <c r="H713" s="218">
        <v>7</v>
      </c>
      <c r="I713" s="218"/>
      <c r="J713" s="218"/>
      <c r="K713" s="218"/>
      <c r="L713" s="218"/>
      <c r="M713" s="218"/>
      <c r="N713" s="218"/>
      <c r="O713" s="218"/>
      <c r="P713" s="218"/>
      <c r="Q713" s="240">
        <v>0</v>
      </c>
      <c r="R713" s="240">
        <v>0</v>
      </c>
      <c r="S713" s="240">
        <v>0</v>
      </c>
      <c r="T713" s="272">
        <v>0</v>
      </c>
      <c r="U713" s="263"/>
    </row>
    <row r="714" spans="2:21" s="216" customFormat="1" x14ac:dyDescent="0.25">
      <c r="B714" s="262">
        <v>709</v>
      </c>
      <c r="C714" s="346">
        <v>45416</v>
      </c>
      <c r="D714" s="217" t="s">
        <v>142</v>
      </c>
      <c r="E714" s="218" t="s">
        <v>92</v>
      </c>
      <c r="F714" s="218" t="s">
        <v>2</v>
      </c>
      <c r="G714" s="218" t="s">
        <v>213</v>
      </c>
      <c r="H714" s="218">
        <v>7</v>
      </c>
      <c r="I714" s="218"/>
      <c r="J714" s="218"/>
      <c r="K714" s="218"/>
      <c r="L714" s="218"/>
      <c r="M714" s="218"/>
      <c r="N714" s="218"/>
      <c r="O714" s="218"/>
      <c r="P714" s="218"/>
      <c r="Q714" s="240">
        <v>0</v>
      </c>
      <c r="R714" s="240">
        <v>0</v>
      </c>
      <c r="S714" s="240">
        <v>0</v>
      </c>
      <c r="T714" s="272">
        <v>0</v>
      </c>
      <c r="U714" s="263"/>
    </row>
    <row r="715" spans="2:21" s="216" customFormat="1" x14ac:dyDescent="0.25">
      <c r="B715" s="262">
        <v>710</v>
      </c>
      <c r="C715" s="346">
        <v>45416</v>
      </c>
      <c r="D715" s="217" t="s">
        <v>141</v>
      </c>
      <c r="E715" s="218" t="s">
        <v>92</v>
      </c>
      <c r="F715" s="218" t="s">
        <v>2</v>
      </c>
      <c r="G715" s="218" t="s">
        <v>213</v>
      </c>
      <c r="H715" s="218">
        <v>7</v>
      </c>
      <c r="I715" s="218"/>
      <c r="J715" s="218"/>
      <c r="K715" s="218"/>
      <c r="L715" s="218"/>
      <c r="M715" s="218"/>
      <c r="N715" s="218"/>
      <c r="O715" s="218"/>
      <c r="P715" s="218"/>
      <c r="Q715" s="240">
        <v>0</v>
      </c>
      <c r="R715" s="240">
        <v>0</v>
      </c>
      <c r="S715" s="240">
        <v>0</v>
      </c>
      <c r="T715" s="272">
        <v>0</v>
      </c>
      <c r="U715" s="263"/>
    </row>
    <row r="716" spans="2:21" s="216" customFormat="1" x14ac:dyDescent="0.25">
      <c r="B716" s="262">
        <v>711</v>
      </c>
      <c r="C716" s="346">
        <v>45416</v>
      </c>
      <c r="D716" s="217" t="s">
        <v>96</v>
      </c>
      <c r="E716" s="218" t="s">
        <v>161</v>
      </c>
      <c r="F716" s="218" t="s">
        <v>1</v>
      </c>
      <c r="G716" s="218" t="s">
        <v>161</v>
      </c>
      <c r="H716" s="218">
        <v>11.8</v>
      </c>
      <c r="I716" s="218"/>
      <c r="J716" s="218"/>
      <c r="K716" s="218"/>
      <c r="L716" s="218"/>
      <c r="M716" s="218"/>
      <c r="N716" s="218"/>
      <c r="O716" s="218"/>
      <c r="P716" s="218"/>
      <c r="Q716" s="240">
        <v>0</v>
      </c>
      <c r="R716" s="240">
        <v>0</v>
      </c>
      <c r="S716" s="240">
        <v>0</v>
      </c>
      <c r="T716" s="272">
        <v>0</v>
      </c>
      <c r="U716" s="263"/>
    </row>
    <row r="717" spans="2:21" s="216" customFormat="1" x14ac:dyDescent="0.25">
      <c r="B717" s="262">
        <v>712</v>
      </c>
      <c r="C717" s="346">
        <v>45416</v>
      </c>
      <c r="D717" s="217" t="s">
        <v>130</v>
      </c>
      <c r="E717" s="218" t="s">
        <v>161</v>
      </c>
      <c r="F717" s="218" t="s">
        <v>1</v>
      </c>
      <c r="G717" s="218" t="s">
        <v>161</v>
      </c>
      <c r="H717" s="218">
        <v>11.8</v>
      </c>
      <c r="I717" s="218"/>
      <c r="J717" s="218"/>
      <c r="K717" s="218"/>
      <c r="L717" s="218"/>
      <c r="M717" s="218"/>
      <c r="N717" s="218"/>
      <c r="O717" s="218"/>
      <c r="P717" s="218"/>
      <c r="Q717" s="240">
        <v>0</v>
      </c>
      <c r="R717" s="240">
        <v>0</v>
      </c>
      <c r="S717" s="240">
        <v>0</v>
      </c>
      <c r="T717" s="272">
        <v>0</v>
      </c>
      <c r="U717" s="263"/>
    </row>
    <row r="718" spans="2:21" s="216" customFormat="1" x14ac:dyDescent="0.25">
      <c r="B718" s="262">
        <v>713</v>
      </c>
      <c r="C718" s="346">
        <v>45417</v>
      </c>
      <c r="D718" s="217" t="s">
        <v>94</v>
      </c>
      <c r="E718" s="218" t="s">
        <v>92</v>
      </c>
      <c r="F718" s="218" t="s">
        <v>1</v>
      </c>
      <c r="G718" s="218" t="s">
        <v>213</v>
      </c>
      <c r="H718" s="218">
        <v>6.65</v>
      </c>
      <c r="I718" s="218" t="s">
        <v>220</v>
      </c>
      <c r="J718" s="218">
        <v>22</v>
      </c>
      <c r="K718" s="218"/>
      <c r="L718" s="218">
        <v>600</v>
      </c>
      <c r="M718" s="218"/>
      <c r="N718" s="218" t="s">
        <v>1</v>
      </c>
      <c r="O718" s="218"/>
      <c r="P718" s="218" t="s">
        <v>304</v>
      </c>
      <c r="Q718" s="240">
        <v>146.30000000000001</v>
      </c>
      <c r="R718" s="240">
        <v>0</v>
      </c>
      <c r="S718" s="240">
        <v>0</v>
      </c>
      <c r="T718" s="272">
        <v>0</v>
      </c>
      <c r="U718" s="263"/>
    </row>
    <row r="719" spans="2:21" s="216" customFormat="1" x14ac:dyDescent="0.25">
      <c r="B719" s="262">
        <v>714</v>
      </c>
      <c r="C719" s="346">
        <v>45417</v>
      </c>
      <c r="D719" s="217" t="s">
        <v>91</v>
      </c>
      <c r="E719" s="218" t="s">
        <v>92</v>
      </c>
      <c r="F719" s="218" t="s">
        <v>1</v>
      </c>
      <c r="G719" s="218" t="s">
        <v>213</v>
      </c>
      <c r="H719" s="218">
        <v>6.65</v>
      </c>
      <c r="I719" s="218" t="s">
        <v>220</v>
      </c>
      <c r="J719" s="218">
        <v>29</v>
      </c>
      <c r="K719" s="218"/>
      <c r="L719" s="218">
        <v>600</v>
      </c>
      <c r="M719" s="218"/>
      <c r="N719" s="218" t="s">
        <v>1</v>
      </c>
      <c r="O719" s="218"/>
      <c r="P719" s="218" t="s">
        <v>304</v>
      </c>
      <c r="Q719" s="240">
        <v>192.85000000000002</v>
      </c>
      <c r="R719" s="240">
        <v>0</v>
      </c>
      <c r="S719" s="240">
        <v>0</v>
      </c>
      <c r="T719" s="272">
        <v>0</v>
      </c>
      <c r="U719" s="263"/>
    </row>
    <row r="720" spans="2:21" s="216" customFormat="1" x14ac:dyDescent="0.25">
      <c r="B720" s="262">
        <v>715</v>
      </c>
      <c r="C720" s="346">
        <v>45417</v>
      </c>
      <c r="D720" s="217" t="s">
        <v>117</v>
      </c>
      <c r="E720" s="218" t="s">
        <v>92</v>
      </c>
      <c r="F720" s="218" t="s">
        <v>1</v>
      </c>
      <c r="G720" s="218" t="s">
        <v>213</v>
      </c>
      <c r="H720" s="218">
        <v>6.65</v>
      </c>
      <c r="I720" s="218" t="s">
        <v>220</v>
      </c>
      <c r="J720" s="218">
        <v>31</v>
      </c>
      <c r="K720" s="218"/>
      <c r="L720" s="218">
        <v>600</v>
      </c>
      <c r="M720" s="218"/>
      <c r="N720" s="218" t="s">
        <v>1</v>
      </c>
      <c r="O720" s="218"/>
      <c r="P720" s="218" t="s">
        <v>304</v>
      </c>
      <c r="Q720" s="240">
        <v>206.15</v>
      </c>
      <c r="R720" s="240">
        <v>0</v>
      </c>
      <c r="S720" s="240">
        <v>0</v>
      </c>
      <c r="T720" s="272">
        <v>0</v>
      </c>
      <c r="U720" s="263"/>
    </row>
    <row r="721" spans="2:21" s="216" customFormat="1" x14ac:dyDescent="0.25">
      <c r="B721" s="262">
        <v>716</v>
      </c>
      <c r="C721" s="346">
        <v>45417</v>
      </c>
      <c r="D721" s="217" t="s">
        <v>157</v>
      </c>
      <c r="E721" s="218" t="s">
        <v>92</v>
      </c>
      <c r="F721" s="218" t="s">
        <v>62</v>
      </c>
      <c r="G721" s="218" t="s">
        <v>214</v>
      </c>
      <c r="H721" s="218">
        <v>4.1500000000000004</v>
      </c>
      <c r="I721" s="218"/>
      <c r="J721" s="218"/>
      <c r="K721" s="218"/>
      <c r="L721" s="218"/>
      <c r="M721" s="218"/>
      <c r="N721" s="218"/>
      <c r="O721" s="218"/>
      <c r="P721" s="218"/>
      <c r="Q721" s="240">
        <v>0</v>
      </c>
      <c r="R721" s="240">
        <v>0</v>
      </c>
      <c r="S721" s="240">
        <v>0</v>
      </c>
      <c r="T721" s="272">
        <v>0</v>
      </c>
      <c r="U721" s="263"/>
    </row>
    <row r="722" spans="2:21" s="216" customFormat="1" x14ac:dyDescent="0.25">
      <c r="B722" s="262">
        <v>717</v>
      </c>
      <c r="C722" s="346">
        <v>45417</v>
      </c>
      <c r="D722" s="217" t="s">
        <v>156</v>
      </c>
      <c r="E722" s="218" t="s">
        <v>92</v>
      </c>
      <c r="F722" s="218" t="s">
        <v>62</v>
      </c>
      <c r="G722" s="218" t="s">
        <v>214</v>
      </c>
      <c r="H722" s="218">
        <v>4.1500000000000004</v>
      </c>
      <c r="I722" s="218"/>
      <c r="J722" s="218"/>
      <c r="K722" s="218"/>
      <c r="L722" s="218"/>
      <c r="M722" s="218"/>
      <c r="N722" s="218"/>
      <c r="O722" s="218"/>
      <c r="P722" s="218"/>
      <c r="Q722" s="240">
        <v>0</v>
      </c>
      <c r="R722" s="240">
        <v>0</v>
      </c>
      <c r="S722" s="240">
        <v>0</v>
      </c>
      <c r="T722" s="272">
        <v>0</v>
      </c>
      <c r="U722" s="263"/>
    </row>
    <row r="723" spans="2:21" s="216" customFormat="1" x14ac:dyDescent="0.25">
      <c r="B723" s="262">
        <v>718</v>
      </c>
      <c r="C723" s="346">
        <v>45417</v>
      </c>
      <c r="D723" s="217" t="s">
        <v>160</v>
      </c>
      <c r="E723" s="218" t="s">
        <v>161</v>
      </c>
      <c r="F723" s="218" t="s">
        <v>389</v>
      </c>
      <c r="G723" s="218" t="s">
        <v>161</v>
      </c>
      <c r="H723" s="218">
        <v>10</v>
      </c>
      <c r="I723" s="218"/>
      <c r="J723" s="218"/>
      <c r="K723" s="218"/>
      <c r="L723" s="218"/>
      <c r="M723" s="218"/>
      <c r="N723" s="218"/>
      <c r="O723" s="218"/>
      <c r="P723" s="218"/>
      <c r="Q723" s="240">
        <v>0</v>
      </c>
      <c r="R723" s="240">
        <v>0</v>
      </c>
      <c r="S723" s="240">
        <v>0</v>
      </c>
      <c r="T723" s="272">
        <v>0</v>
      </c>
      <c r="U723" s="263"/>
    </row>
    <row r="724" spans="2:21" s="216" customFormat="1" x14ac:dyDescent="0.25">
      <c r="B724" s="262">
        <v>719</v>
      </c>
      <c r="C724" s="346">
        <v>45417</v>
      </c>
      <c r="D724" s="217" t="s">
        <v>177</v>
      </c>
      <c r="E724" s="218" t="s">
        <v>178</v>
      </c>
      <c r="F724" s="218" t="s">
        <v>7</v>
      </c>
      <c r="G724" s="218" t="s">
        <v>213</v>
      </c>
      <c r="H724" s="218">
        <v>7</v>
      </c>
      <c r="I724" s="218"/>
      <c r="J724" s="218"/>
      <c r="K724" s="218"/>
      <c r="L724" s="218"/>
      <c r="M724" s="218"/>
      <c r="N724" s="218"/>
      <c r="O724" s="218"/>
      <c r="P724" s="218"/>
      <c r="Q724" s="240">
        <v>0</v>
      </c>
      <c r="R724" s="240">
        <v>0</v>
      </c>
      <c r="S724" s="240">
        <v>0</v>
      </c>
      <c r="T724" s="272">
        <v>0</v>
      </c>
      <c r="U724" s="263"/>
    </row>
    <row r="725" spans="2:21" s="216" customFormat="1" x14ac:dyDescent="0.25">
      <c r="B725" s="262">
        <v>720</v>
      </c>
      <c r="C725" s="346">
        <v>45417</v>
      </c>
      <c r="D725" s="217" t="s">
        <v>173</v>
      </c>
      <c r="E725" s="218" t="s">
        <v>161</v>
      </c>
      <c r="F725" s="218" t="s">
        <v>7</v>
      </c>
      <c r="G725" s="218" t="s">
        <v>161</v>
      </c>
      <c r="H725" s="218">
        <v>11.2</v>
      </c>
      <c r="I725" s="218"/>
      <c r="J725" s="218"/>
      <c r="K725" s="218"/>
      <c r="L725" s="218"/>
      <c r="M725" s="218"/>
      <c r="N725" s="218"/>
      <c r="O725" s="218"/>
      <c r="P725" s="218"/>
      <c r="Q725" s="240">
        <v>0</v>
      </c>
      <c r="R725" s="240">
        <v>0</v>
      </c>
      <c r="S725" s="240">
        <v>0</v>
      </c>
      <c r="T725" s="272">
        <v>0</v>
      </c>
      <c r="U725" s="263"/>
    </row>
    <row r="726" spans="2:21" s="216" customFormat="1" x14ac:dyDescent="0.25">
      <c r="B726" s="262">
        <v>721</v>
      </c>
      <c r="C726" s="346">
        <v>45417</v>
      </c>
      <c r="D726" s="217" t="s">
        <v>153</v>
      </c>
      <c r="E726" s="218" t="s">
        <v>92</v>
      </c>
      <c r="F726" s="218" t="s">
        <v>63</v>
      </c>
      <c r="G726" s="218" t="s">
        <v>213</v>
      </c>
      <c r="H726" s="218">
        <v>6.65</v>
      </c>
      <c r="I726" s="218" t="s">
        <v>220</v>
      </c>
      <c r="J726" s="218">
        <v>23</v>
      </c>
      <c r="K726" s="218"/>
      <c r="L726" s="218">
        <v>600</v>
      </c>
      <c r="M726" s="218"/>
      <c r="N726" s="218" t="s">
        <v>63</v>
      </c>
      <c r="O726" s="218"/>
      <c r="P726" s="218" t="s">
        <v>304</v>
      </c>
      <c r="Q726" s="240">
        <v>152.95000000000002</v>
      </c>
      <c r="R726" s="240">
        <v>0</v>
      </c>
      <c r="S726" s="240">
        <v>0</v>
      </c>
      <c r="T726" s="272">
        <v>0</v>
      </c>
      <c r="U726" s="263"/>
    </row>
    <row r="727" spans="2:21" s="216" customFormat="1" x14ac:dyDescent="0.25">
      <c r="B727" s="262">
        <v>722</v>
      </c>
      <c r="C727" s="346">
        <v>45417</v>
      </c>
      <c r="D727" s="217" t="s">
        <v>152</v>
      </c>
      <c r="E727" s="218" t="s">
        <v>92</v>
      </c>
      <c r="F727" s="218" t="s">
        <v>63</v>
      </c>
      <c r="G727" s="218" t="s">
        <v>214</v>
      </c>
      <c r="H727" s="218">
        <v>4.1500000000000004</v>
      </c>
      <c r="I727" s="218" t="s">
        <v>220</v>
      </c>
      <c r="J727" s="218">
        <v>13</v>
      </c>
      <c r="K727" s="218"/>
      <c r="L727" s="218">
        <v>600</v>
      </c>
      <c r="M727" s="218"/>
      <c r="N727" s="218" t="s">
        <v>63</v>
      </c>
      <c r="O727" s="218"/>
      <c r="P727" s="218" t="s">
        <v>304</v>
      </c>
      <c r="Q727" s="240">
        <v>53.95</v>
      </c>
      <c r="R727" s="240">
        <v>0</v>
      </c>
      <c r="S727" s="240">
        <v>0</v>
      </c>
      <c r="T727" s="272">
        <v>0</v>
      </c>
      <c r="U727" s="263"/>
    </row>
    <row r="728" spans="2:21" s="216" customFormat="1" x14ac:dyDescent="0.25">
      <c r="B728" s="262">
        <v>723</v>
      </c>
      <c r="C728" s="346">
        <v>45417</v>
      </c>
      <c r="D728" s="217" t="s">
        <v>150</v>
      </c>
      <c r="E728" s="218" t="s">
        <v>92</v>
      </c>
      <c r="F728" s="218" t="s">
        <v>63</v>
      </c>
      <c r="G728" s="218" t="s">
        <v>214</v>
      </c>
      <c r="H728" s="218">
        <v>4.1500000000000004</v>
      </c>
      <c r="I728" s="218" t="s">
        <v>220</v>
      </c>
      <c r="J728" s="218">
        <v>26</v>
      </c>
      <c r="K728" s="218"/>
      <c r="L728" s="218">
        <v>600</v>
      </c>
      <c r="M728" s="218"/>
      <c r="N728" s="218" t="s">
        <v>63</v>
      </c>
      <c r="O728" s="218"/>
      <c r="P728" s="218" t="s">
        <v>304</v>
      </c>
      <c r="Q728" s="240">
        <v>107.9</v>
      </c>
      <c r="R728" s="240">
        <v>0</v>
      </c>
      <c r="S728" s="240">
        <v>0</v>
      </c>
      <c r="T728" s="272">
        <v>0</v>
      </c>
      <c r="U728" s="263"/>
    </row>
    <row r="729" spans="2:21" s="216" customFormat="1" x14ac:dyDescent="0.25">
      <c r="B729" s="262">
        <v>724</v>
      </c>
      <c r="C729" s="346">
        <v>45417</v>
      </c>
      <c r="D729" s="217" t="s">
        <v>179</v>
      </c>
      <c r="E729" s="218" t="s">
        <v>161</v>
      </c>
      <c r="F729" s="218" t="s">
        <v>8</v>
      </c>
      <c r="G729" s="218" t="s">
        <v>161</v>
      </c>
      <c r="H729" s="218">
        <v>11.6</v>
      </c>
      <c r="I729" s="218"/>
      <c r="J729" s="218"/>
      <c r="K729" s="218"/>
      <c r="L729" s="218"/>
      <c r="M729" s="218"/>
      <c r="N729" s="218"/>
      <c r="O729" s="218"/>
      <c r="P729" s="218"/>
      <c r="Q729" s="240">
        <v>0</v>
      </c>
      <c r="R729" s="240">
        <v>0</v>
      </c>
      <c r="S729" s="240">
        <v>0</v>
      </c>
      <c r="T729" s="272">
        <v>0</v>
      </c>
      <c r="U729" s="263"/>
    </row>
    <row r="730" spans="2:21" s="216" customFormat="1" x14ac:dyDescent="0.25">
      <c r="B730" s="262">
        <v>725</v>
      </c>
      <c r="C730" s="346">
        <v>45417</v>
      </c>
      <c r="D730" s="217" t="s">
        <v>143</v>
      </c>
      <c r="E730" s="218" t="s">
        <v>92</v>
      </c>
      <c r="F730" s="218" t="s">
        <v>2</v>
      </c>
      <c r="G730" s="218" t="s">
        <v>213</v>
      </c>
      <c r="H730" s="218">
        <v>7</v>
      </c>
      <c r="I730" s="218"/>
      <c r="J730" s="218"/>
      <c r="K730" s="218"/>
      <c r="L730" s="218"/>
      <c r="M730" s="218"/>
      <c r="N730" s="218"/>
      <c r="O730" s="218"/>
      <c r="P730" s="218"/>
      <c r="Q730" s="240">
        <v>0</v>
      </c>
      <c r="R730" s="240">
        <v>0</v>
      </c>
      <c r="S730" s="240">
        <v>0</v>
      </c>
      <c r="T730" s="272">
        <v>0</v>
      </c>
      <c r="U730" s="263"/>
    </row>
    <row r="731" spans="2:21" s="216" customFormat="1" x14ac:dyDescent="0.25">
      <c r="B731" s="262">
        <v>726</v>
      </c>
      <c r="C731" s="346">
        <v>45417</v>
      </c>
      <c r="D731" s="217" t="s">
        <v>142</v>
      </c>
      <c r="E731" s="218" t="s">
        <v>92</v>
      </c>
      <c r="F731" s="218" t="s">
        <v>2</v>
      </c>
      <c r="G731" s="218" t="s">
        <v>213</v>
      </c>
      <c r="H731" s="218">
        <v>7</v>
      </c>
      <c r="I731" s="218"/>
      <c r="J731" s="218"/>
      <c r="K731" s="218"/>
      <c r="L731" s="218"/>
      <c r="M731" s="218"/>
      <c r="N731" s="218"/>
      <c r="O731" s="218"/>
      <c r="P731" s="218"/>
      <c r="Q731" s="240">
        <v>0</v>
      </c>
      <c r="R731" s="240">
        <v>0</v>
      </c>
      <c r="S731" s="240">
        <v>0</v>
      </c>
      <c r="T731" s="272">
        <v>0</v>
      </c>
      <c r="U731" s="263"/>
    </row>
    <row r="732" spans="2:21" s="216" customFormat="1" x14ac:dyDescent="0.25">
      <c r="B732" s="262">
        <v>727</v>
      </c>
      <c r="C732" s="346">
        <v>45417</v>
      </c>
      <c r="D732" s="217" t="s">
        <v>141</v>
      </c>
      <c r="E732" s="218" t="s">
        <v>92</v>
      </c>
      <c r="F732" s="218" t="s">
        <v>2</v>
      </c>
      <c r="G732" s="218" t="s">
        <v>213</v>
      </c>
      <c r="H732" s="218">
        <v>7</v>
      </c>
      <c r="I732" s="218"/>
      <c r="J732" s="218"/>
      <c r="K732" s="218"/>
      <c r="L732" s="218"/>
      <c r="M732" s="218"/>
      <c r="N732" s="218"/>
      <c r="O732" s="218"/>
      <c r="P732" s="218"/>
      <c r="Q732" s="240">
        <v>0</v>
      </c>
      <c r="R732" s="240">
        <v>0</v>
      </c>
      <c r="S732" s="240">
        <v>0</v>
      </c>
      <c r="T732" s="272">
        <v>0</v>
      </c>
      <c r="U732" s="263"/>
    </row>
    <row r="733" spans="2:21" s="216" customFormat="1" x14ac:dyDescent="0.25">
      <c r="B733" s="262">
        <v>728</v>
      </c>
      <c r="C733" s="346">
        <v>45417</v>
      </c>
      <c r="D733" s="217" t="s">
        <v>96</v>
      </c>
      <c r="E733" s="218" t="s">
        <v>161</v>
      </c>
      <c r="F733" s="218" t="s">
        <v>1</v>
      </c>
      <c r="G733" s="218" t="s">
        <v>161</v>
      </c>
      <c r="H733" s="218">
        <v>11.8</v>
      </c>
      <c r="I733" s="218"/>
      <c r="J733" s="218"/>
      <c r="K733" s="218"/>
      <c r="L733" s="218"/>
      <c r="M733" s="218"/>
      <c r="N733" s="218"/>
      <c r="O733" s="218"/>
      <c r="P733" s="218"/>
      <c r="Q733" s="240">
        <v>0</v>
      </c>
      <c r="R733" s="240">
        <v>0</v>
      </c>
      <c r="S733" s="240">
        <v>0</v>
      </c>
      <c r="T733" s="272">
        <v>0</v>
      </c>
      <c r="U733" s="263"/>
    </row>
    <row r="734" spans="2:21" s="216" customFormat="1" x14ac:dyDescent="0.25">
      <c r="B734" s="262">
        <v>729</v>
      </c>
      <c r="C734" s="346">
        <v>45417</v>
      </c>
      <c r="D734" s="217" t="s">
        <v>130</v>
      </c>
      <c r="E734" s="218" t="s">
        <v>161</v>
      </c>
      <c r="F734" s="218" t="s">
        <v>1</v>
      </c>
      <c r="G734" s="218" t="s">
        <v>161</v>
      </c>
      <c r="H734" s="218">
        <v>11.8</v>
      </c>
      <c r="I734" s="218"/>
      <c r="J734" s="218"/>
      <c r="K734" s="218"/>
      <c r="L734" s="218"/>
      <c r="M734" s="218"/>
      <c r="N734" s="218"/>
      <c r="O734" s="218"/>
      <c r="P734" s="218"/>
      <c r="Q734" s="240">
        <v>0</v>
      </c>
      <c r="R734" s="240">
        <v>0</v>
      </c>
      <c r="S734" s="240">
        <v>0</v>
      </c>
      <c r="T734" s="272">
        <v>0</v>
      </c>
      <c r="U734" s="263"/>
    </row>
    <row r="735" spans="2:21" s="216" customFormat="1" x14ac:dyDescent="0.25">
      <c r="B735" s="262">
        <v>730</v>
      </c>
      <c r="C735" s="346">
        <v>45418</v>
      </c>
      <c r="D735" s="217" t="s">
        <v>94</v>
      </c>
      <c r="E735" s="218" t="s">
        <v>92</v>
      </c>
      <c r="F735" s="218" t="s">
        <v>1</v>
      </c>
      <c r="G735" s="218" t="s">
        <v>213</v>
      </c>
      <c r="H735" s="218">
        <v>6.65</v>
      </c>
      <c r="I735" s="218" t="s">
        <v>220</v>
      </c>
      <c r="J735" s="218">
        <v>30</v>
      </c>
      <c r="K735" s="218"/>
      <c r="L735" s="218">
        <v>850</v>
      </c>
      <c r="M735" s="218"/>
      <c r="N735" s="218" t="s">
        <v>1</v>
      </c>
      <c r="O735" s="218"/>
      <c r="P735" s="218" t="s">
        <v>304</v>
      </c>
      <c r="Q735" s="240">
        <v>199.5</v>
      </c>
      <c r="R735" s="240">
        <v>0</v>
      </c>
      <c r="S735" s="240">
        <v>0</v>
      </c>
      <c r="T735" s="272">
        <v>0</v>
      </c>
      <c r="U735" s="263"/>
    </row>
    <row r="736" spans="2:21" s="216" customFormat="1" x14ac:dyDescent="0.25">
      <c r="B736" s="262">
        <v>731</v>
      </c>
      <c r="C736" s="346">
        <v>45418</v>
      </c>
      <c r="D736" s="217" t="s">
        <v>91</v>
      </c>
      <c r="E736" s="218" t="s">
        <v>92</v>
      </c>
      <c r="F736" s="218" t="s">
        <v>1</v>
      </c>
      <c r="G736" s="218" t="s">
        <v>213</v>
      </c>
      <c r="H736" s="218">
        <v>6.65</v>
      </c>
      <c r="I736" s="218" t="s">
        <v>220</v>
      </c>
      <c r="J736" s="218">
        <v>31</v>
      </c>
      <c r="K736" s="218"/>
      <c r="L736" s="218">
        <v>850</v>
      </c>
      <c r="M736" s="218"/>
      <c r="N736" s="218" t="s">
        <v>1</v>
      </c>
      <c r="O736" s="218"/>
      <c r="P736" s="218" t="s">
        <v>304</v>
      </c>
      <c r="Q736" s="240">
        <v>206.15</v>
      </c>
      <c r="R736" s="240">
        <v>0</v>
      </c>
      <c r="S736" s="240">
        <v>0</v>
      </c>
      <c r="T736" s="272">
        <v>0</v>
      </c>
      <c r="U736" s="263"/>
    </row>
    <row r="737" spans="2:21" s="216" customFormat="1" x14ac:dyDescent="0.25">
      <c r="B737" s="262">
        <v>732</v>
      </c>
      <c r="C737" s="346">
        <v>45418</v>
      </c>
      <c r="D737" s="217" t="s">
        <v>117</v>
      </c>
      <c r="E737" s="218" t="s">
        <v>92</v>
      </c>
      <c r="F737" s="218" t="s">
        <v>1</v>
      </c>
      <c r="G737" s="218" t="s">
        <v>213</v>
      </c>
      <c r="H737" s="218">
        <v>6.65</v>
      </c>
      <c r="I737" s="218" t="s">
        <v>220</v>
      </c>
      <c r="J737" s="218">
        <v>26</v>
      </c>
      <c r="K737" s="218"/>
      <c r="L737" s="218">
        <v>850</v>
      </c>
      <c r="M737" s="218"/>
      <c r="N737" s="218" t="s">
        <v>1</v>
      </c>
      <c r="O737" s="218"/>
      <c r="P737" s="218" t="s">
        <v>304</v>
      </c>
      <c r="Q737" s="240">
        <v>172.9</v>
      </c>
      <c r="R737" s="240">
        <v>0</v>
      </c>
      <c r="S737" s="240">
        <v>0</v>
      </c>
      <c r="T737" s="272">
        <v>0</v>
      </c>
      <c r="U737" s="263"/>
    </row>
    <row r="738" spans="2:21" s="216" customFormat="1" x14ac:dyDescent="0.25">
      <c r="B738" s="262">
        <v>733</v>
      </c>
      <c r="C738" s="346">
        <v>45418</v>
      </c>
      <c r="D738" s="217" t="s">
        <v>157</v>
      </c>
      <c r="E738" s="218" t="s">
        <v>92</v>
      </c>
      <c r="F738" s="218" t="s">
        <v>62</v>
      </c>
      <c r="G738" s="218" t="s">
        <v>214</v>
      </c>
      <c r="H738" s="218">
        <v>4.1500000000000004</v>
      </c>
      <c r="I738" s="218"/>
      <c r="J738" s="218"/>
      <c r="K738" s="218"/>
      <c r="L738" s="218"/>
      <c r="M738" s="218"/>
      <c r="N738" s="218"/>
      <c r="O738" s="218"/>
      <c r="P738" s="218"/>
      <c r="Q738" s="240">
        <v>0</v>
      </c>
      <c r="R738" s="240">
        <v>0</v>
      </c>
      <c r="S738" s="240">
        <v>0</v>
      </c>
      <c r="T738" s="272">
        <v>0</v>
      </c>
      <c r="U738" s="263"/>
    </row>
    <row r="739" spans="2:21" s="216" customFormat="1" x14ac:dyDescent="0.25">
      <c r="B739" s="262">
        <v>734</v>
      </c>
      <c r="C739" s="346">
        <v>45418</v>
      </c>
      <c r="D739" s="217" t="s">
        <v>156</v>
      </c>
      <c r="E739" s="218" t="s">
        <v>92</v>
      </c>
      <c r="F739" s="218" t="s">
        <v>62</v>
      </c>
      <c r="G739" s="218" t="s">
        <v>214</v>
      </c>
      <c r="H739" s="218">
        <v>4.1500000000000004</v>
      </c>
      <c r="I739" s="218"/>
      <c r="J739" s="218"/>
      <c r="K739" s="218"/>
      <c r="L739" s="218"/>
      <c r="M739" s="218"/>
      <c r="N739" s="218"/>
      <c r="O739" s="218"/>
      <c r="P739" s="218"/>
      <c r="Q739" s="240">
        <v>0</v>
      </c>
      <c r="R739" s="240">
        <v>0</v>
      </c>
      <c r="S739" s="240">
        <v>0</v>
      </c>
      <c r="T739" s="272">
        <v>0</v>
      </c>
      <c r="U739" s="263"/>
    </row>
    <row r="740" spans="2:21" s="216" customFormat="1" x14ac:dyDescent="0.25">
      <c r="B740" s="262">
        <v>735</v>
      </c>
      <c r="C740" s="346">
        <v>45418</v>
      </c>
      <c r="D740" s="217" t="s">
        <v>160</v>
      </c>
      <c r="E740" s="218" t="s">
        <v>161</v>
      </c>
      <c r="F740" s="218" t="s">
        <v>389</v>
      </c>
      <c r="G740" s="218" t="s">
        <v>161</v>
      </c>
      <c r="H740" s="218">
        <v>10</v>
      </c>
      <c r="I740" s="218"/>
      <c r="J740" s="218"/>
      <c r="K740" s="218"/>
      <c r="L740" s="218"/>
      <c r="M740" s="218"/>
      <c r="N740" s="218"/>
      <c r="O740" s="218"/>
      <c r="P740" s="218"/>
      <c r="Q740" s="240">
        <v>0</v>
      </c>
      <c r="R740" s="240">
        <v>0</v>
      </c>
      <c r="S740" s="240">
        <v>0</v>
      </c>
      <c r="T740" s="272">
        <v>0</v>
      </c>
      <c r="U740" s="263"/>
    </row>
    <row r="741" spans="2:21" s="216" customFormat="1" x14ac:dyDescent="0.25">
      <c r="B741" s="262">
        <v>736</v>
      </c>
      <c r="C741" s="346">
        <v>45418</v>
      </c>
      <c r="D741" s="217" t="s">
        <v>177</v>
      </c>
      <c r="E741" s="218" t="s">
        <v>178</v>
      </c>
      <c r="F741" s="218" t="s">
        <v>7</v>
      </c>
      <c r="G741" s="218" t="s">
        <v>213</v>
      </c>
      <c r="H741" s="218">
        <v>7</v>
      </c>
      <c r="I741" s="218"/>
      <c r="J741" s="218"/>
      <c r="K741" s="218"/>
      <c r="L741" s="218"/>
      <c r="M741" s="218"/>
      <c r="N741" s="218"/>
      <c r="O741" s="218"/>
      <c r="P741" s="218"/>
      <c r="Q741" s="240">
        <v>0</v>
      </c>
      <c r="R741" s="240">
        <v>0</v>
      </c>
      <c r="S741" s="240">
        <v>0</v>
      </c>
      <c r="T741" s="272">
        <v>0</v>
      </c>
      <c r="U741" s="263"/>
    </row>
    <row r="742" spans="2:21" s="216" customFormat="1" x14ac:dyDescent="0.25">
      <c r="B742" s="262">
        <v>737</v>
      </c>
      <c r="C742" s="346">
        <v>45418</v>
      </c>
      <c r="D742" s="217" t="s">
        <v>173</v>
      </c>
      <c r="E742" s="218" t="s">
        <v>161</v>
      </c>
      <c r="F742" s="218" t="s">
        <v>7</v>
      </c>
      <c r="G742" s="218" t="s">
        <v>161</v>
      </c>
      <c r="H742" s="218">
        <v>11.2</v>
      </c>
      <c r="I742" s="218"/>
      <c r="J742" s="218"/>
      <c r="K742" s="218"/>
      <c r="L742" s="218"/>
      <c r="M742" s="218"/>
      <c r="N742" s="218"/>
      <c r="O742" s="218"/>
      <c r="P742" s="218"/>
      <c r="Q742" s="240">
        <v>0</v>
      </c>
      <c r="R742" s="240">
        <v>0</v>
      </c>
      <c r="S742" s="240">
        <v>0</v>
      </c>
      <c r="T742" s="272">
        <v>0</v>
      </c>
      <c r="U742" s="263"/>
    </row>
    <row r="743" spans="2:21" s="216" customFormat="1" x14ac:dyDescent="0.25">
      <c r="B743" s="262">
        <v>738</v>
      </c>
      <c r="C743" s="346">
        <v>45418</v>
      </c>
      <c r="D743" s="217" t="s">
        <v>153</v>
      </c>
      <c r="E743" s="218" t="s">
        <v>92</v>
      </c>
      <c r="F743" s="218" t="s">
        <v>63</v>
      </c>
      <c r="G743" s="218" t="s">
        <v>213</v>
      </c>
      <c r="H743" s="218">
        <v>6.65</v>
      </c>
      <c r="I743" s="218" t="s">
        <v>220</v>
      </c>
      <c r="J743" s="218">
        <v>26</v>
      </c>
      <c r="K743" s="218"/>
      <c r="L743" s="218">
        <v>950</v>
      </c>
      <c r="M743" s="218"/>
      <c r="N743" s="218" t="s">
        <v>63</v>
      </c>
      <c r="O743" s="218"/>
      <c r="P743" s="218" t="s">
        <v>304</v>
      </c>
      <c r="Q743" s="240">
        <v>172.9</v>
      </c>
      <c r="R743" s="240">
        <v>0</v>
      </c>
      <c r="S743" s="240">
        <v>0</v>
      </c>
      <c r="T743" s="272">
        <v>0</v>
      </c>
      <c r="U743" s="263"/>
    </row>
    <row r="744" spans="2:21" s="216" customFormat="1" x14ac:dyDescent="0.25">
      <c r="B744" s="262">
        <v>739</v>
      </c>
      <c r="C744" s="346">
        <v>45418</v>
      </c>
      <c r="D744" s="217" t="s">
        <v>152</v>
      </c>
      <c r="E744" s="218" t="s">
        <v>92</v>
      </c>
      <c r="F744" s="218" t="s">
        <v>63</v>
      </c>
      <c r="G744" s="218" t="s">
        <v>214</v>
      </c>
      <c r="H744" s="218">
        <v>4.1500000000000004</v>
      </c>
      <c r="I744" s="218" t="s">
        <v>220</v>
      </c>
      <c r="J744" s="218">
        <v>23</v>
      </c>
      <c r="K744" s="218"/>
      <c r="L744" s="218">
        <v>950</v>
      </c>
      <c r="M744" s="218"/>
      <c r="N744" s="218" t="s">
        <v>63</v>
      </c>
      <c r="O744" s="218"/>
      <c r="P744" s="218" t="s">
        <v>304</v>
      </c>
      <c r="Q744" s="240">
        <v>95.45</v>
      </c>
      <c r="R744" s="240">
        <v>0</v>
      </c>
      <c r="S744" s="240">
        <v>0</v>
      </c>
      <c r="T744" s="272">
        <v>0</v>
      </c>
      <c r="U744" s="263"/>
    </row>
    <row r="745" spans="2:21" s="216" customFormat="1" x14ac:dyDescent="0.25">
      <c r="B745" s="262">
        <v>740</v>
      </c>
      <c r="C745" s="346">
        <v>45418</v>
      </c>
      <c r="D745" s="217" t="s">
        <v>150</v>
      </c>
      <c r="E745" s="218" t="s">
        <v>92</v>
      </c>
      <c r="F745" s="218" t="s">
        <v>63</v>
      </c>
      <c r="G745" s="218" t="s">
        <v>214</v>
      </c>
      <c r="H745" s="218">
        <v>4.1500000000000004</v>
      </c>
      <c r="I745" s="218" t="s">
        <v>220</v>
      </c>
      <c r="J745" s="218">
        <v>25</v>
      </c>
      <c r="K745" s="218"/>
      <c r="L745" s="218">
        <v>950</v>
      </c>
      <c r="M745" s="218"/>
      <c r="N745" s="218" t="s">
        <v>63</v>
      </c>
      <c r="O745" s="218"/>
      <c r="P745" s="218" t="s">
        <v>304</v>
      </c>
      <c r="Q745" s="240">
        <v>103.75000000000001</v>
      </c>
      <c r="R745" s="240">
        <v>0</v>
      </c>
      <c r="S745" s="240">
        <v>0</v>
      </c>
      <c r="T745" s="272">
        <v>0</v>
      </c>
      <c r="U745" s="263"/>
    </row>
    <row r="746" spans="2:21" s="216" customFormat="1" x14ac:dyDescent="0.25">
      <c r="B746" s="262">
        <v>741</v>
      </c>
      <c r="C746" s="346">
        <v>45418</v>
      </c>
      <c r="D746" s="217" t="s">
        <v>179</v>
      </c>
      <c r="E746" s="218" t="s">
        <v>161</v>
      </c>
      <c r="F746" s="218" t="s">
        <v>8</v>
      </c>
      <c r="G746" s="218" t="s">
        <v>161</v>
      </c>
      <c r="H746" s="218">
        <v>11.6</v>
      </c>
      <c r="I746" s="218"/>
      <c r="J746" s="218"/>
      <c r="K746" s="218"/>
      <c r="L746" s="218"/>
      <c r="M746" s="218"/>
      <c r="N746" s="218"/>
      <c r="O746" s="218"/>
      <c r="P746" s="218"/>
      <c r="Q746" s="240">
        <v>0</v>
      </c>
      <c r="R746" s="240">
        <v>0</v>
      </c>
      <c r="S746" s="240">
        <v>0</v>
      </c>
      <c r="T746" s="272">
        <v>0</v>
      </c>
      <c r="U746" s="263"/>
    </row>
    <row r="747" spans="2:21" s="216" customFormat="1" x14ac:dyDescent="0.25">
      <c r="B747" s="262">
        <v>742</v>
      </c>
      <c r="C747" s="346">
        <v>45418</v>
      </c>
      <c r="D747" s="217" t="s">
        <v>143</v>
      </c>
      <c r="E747" s="218" t="s">
        <v>92</v>
      </c>
      <c r="F747" s="218" t="s">
        <v>2</v>
      </c>
      <c r="G747" s="218" t="s">
        <v>213</v>
      </c>
      <c r="H747" s="218">
        <v>7</v>
      </c>
      <c r="I747" s="218"/>
      <c r="J747" s="218"/>
      <c r="K747" s="218"/>
      <c r="L747" s="218"/>
      <c r="M747" s="218"/>
      <c r="N747" s="218"/>
      <c r="O747" s="218"/>
      <c r="P747" s="218"/>
      <c r="Q747" s="240">
        <v>0</v>
      </c>
      <c r="R747" s="240">
        <v>0</v>
      </c>
      <c r="S747" s="240">
        <v>0</v>
      </c>
      <c r="T747" s="272">
        <v>0</v>
      </c>
      <c r="U747" s="263"/>
    </row>
    <row r="748" spans="2:21" s="216" customFormat="1" x14ac:dyDescent="0.25">
      <c r="B748" s="262">
        <v>743</v>
      </c>
      <c r="C748" s="346">
        <v>45418</v>
      </c>
      <c r="D748" s="217" t="s">
        <v>142</v>
      </c>
      <c r="E748" s="218" t="s">
        <v>92</v>
      </c>
      <c r="F748" s="218" t="s">
        <v>2</v>
      </c>
      <c r="G748" s="218" t="s">
        <v>213</v>
      </c>
      <c r="H748" s="218">
        <v>7</v>
      </c>
      <c r="I748" s="218"/>
      <c r="J748" s="218"/>
      <c r="K748" s="218"/>
      <c r="L748" s="218"/>
      <c r="M748" s="218"/>
      <c r="N748" s="218"/>
      <c r="O748" s="218"/>
      <c r="P748" s="218"/>
      <c r="Q748" s="240">
        <v>0</v>
      </c>
      <c r="R748" s="240">
        <v>0</v>
      </c>
      <c r="S748" s="240">
        <v>0</v>
      </c>
      <c r="T748" s="272">
        <v>0</v>
      </c>
      <c r="U748" s="263"/>
    </row>
    <row r="749" spans="2:21" s="216" customFormat="1" x14ac:dyDescent="0.25">
      <c r="B749" s="262">
        <v>744</v>
      </c>
      <c r="C749" s="346">
        <v>45418</v>
      </c>
      <c r="D749" s="217" t="s">
        <v>141</v>
      </c>
      <c r="E749" s="218" t="s">
        <v>92</v>
      </c>
      <c r="F749" s="218" t="s">
        <v>2</v>
      </c>
      <c r="G749" s="218" t="s">
        <v>213</v>
      </c>
      <c r="H749" s="218">
        <v>7</v>
      </c>
      <c r="I749" s="218"/>
      <c r="J749" s="218"/>
      <c r="K749" s="218"/>
      <c r="L749" s="218"/>
      <c r="M749" s="218"/>
      <c r="N749" s="218"/>
      <c r="O749" s="218"/>
      <c r="P749" s="218"/>
      <c r="Q749" s="240">
        <v>0</v>
      </c>
      <c r="R749" s="240">
        <v>0</v>
      </c>
      <c r="S749" s="240">
        <v>0</v>
      </c>
      <c r="T749" s="272">
        <v>0</v>
      </c>
      <c r="U749" s="263"/>
    </row>
    <row r="750" spans="2:21" s="216" customFormat="1" x14ac:dyDescent="0.25">
      <c r="B750" s="262">
        <v>745</v>
      </c>
      <c r="C750" s="346">
        <v>45418</v>
      </c>
      <c r="D750" s="217" t="s">
        <v>96</v>
      </c>
      <c r="E750" s="218" t="s">
        <v>161</v>
      </c>
      <c r="F750" s="218" t="s">
        <v>1</v>
      </c>
      <c r="G750" s="218" t="s">
        <v>161</v>
      </c>
      <c r="H750" s="218">
        <v>11.8</v>
      </c>
      <c r="I750" s="218"/>
      <c r="J750" s="218"/>
      <c r="K750" s="218"/>
      <c r="L750" s="218"/>
      <c r="M750" s="218"/>
      <c r="N750" s="218"/>
      <c r="O750" s="218"/>
      <c r="P750" s="218"/>
      <c r="Q750" s="240">
        <v>0</v>
      </c>
      <c r="R750" s="240">
        <v>0</v>
      </c>
      <c r="S750" s="240">
        <v>0</v>
      </c>
      <c r="T750" s="272">
        <v>0</v>
      </c>
      <c r="U750" s="263"/>
    </row>
    <row r="751" spans="2:21" s="216" customFormat="1" x14ac:dyDescent="0.25">
      <c r="B751" s="262">
        <v>746</v>
      </c>
      <c r="C751" s="346">
        <v>45418</v>
      </c>
      <c r="D751" s="217" t="s">
        <v>130</v>
      </c>
      <c r="E751" s="218" t="s">
        <v>161</v>
      </c>
      <c r="F751" s="218" t="s">
        <v>1</v>
      </c>
      <c r="G751" s="218" t="s">
        <v>161</v>
      </c>
      <c r="H751" s="218">
        <v>11.8</v>
      </c>
      <c r="I751" s="218"/>
      <c r="J751" s="218"/>
      <c r="K751" s="218"/>
      <c r="L751" s="218"/>
      <c r="M751" s="218"/>
      <c r="N751" s="218"/>
      <c r="O751" s="218"/>
      <c r="P751" s="218"/>
      <c r="Q751" s="240">
        <v>0</v>
      </c>
      <c r="R751" s="240">
        <v>0</v>
      </c>
      <c r="S751" s="240">
        <v>0</v>
      </c>
      <c r="T751" s="272">
        <v>0</v>
      </c>
      <c r="U751" s="263"/>
    </row>
    <row r="752" spans="2:21" s="216" customFormat="1" x14ac:dyDescent="0.25">
      <c r="B752" s="262">
        <v>747</v>
      </c>
      <c r="C752" s="346">
        <v>45419</v>
      </c>
      <c r="D752" s="217" t="s">
        <v>94</v>
      </c>
      <c r="E752" s="218" t="s">
        <v>92</v>
      </c>
      <c r="F752" s="218" t="s">
        <v>1</v>
      </c>
      <c r="G752" s="218" t="s">
        <v>213</v>
      </c>
      <c r="H752" s="218">
        <v>6.65</v>
      </c>
      <c r="I752" s="218" t="s">
        <v>220</v>
      </c>
      <c r="J752" s="218">
        <v>16</v>
      </c>
      <c r="K752" s="218"/>
      <c r="L752" s="218">
        <v>800</v>
      </c>
      <c r="M752" s="218"/>
      <c r="N752" s="218" t="s">
        <v>1</v>
      </c>
      <c r="O752" s="218"/>
      <c r="P752" s="218" t="s">
        <v>304</v>
      </c>
      <c r="Q752" s="240">
        <v>106.4</v>
      </c>
      <c r="R752" s="240">
        <v>0</v>
      </c>
      <c r="S752" s="240">
        <v>0</v>
      </c>
      <c r="T752" s="272">
        <v>0</v>
      </c>
      <c r="U752" s="263"/>
    </row>
    <row r="753" spans="2:21" s="216" customFormat="1" x14ac:dyDescent="0.25">
      <c r="B753" s="262">
        <v>748</v>
      </c>
      <c r="C753" s="346">
        <v>45419</v>
      </c>
      <c r="D753" s="217" t="s">
        <v>91</v>
      </c>
      <c r="E753" s="218" t="s">
        <v>92</v>
      </c>
      <c r="F753" s="218" t="s">
        <v>1</v>
      </c>
      <c r="G753" s="218" t="s">
        <v>213</v>
      </c>
      <c r="H753" s="218">
        <v>6.65</v>
      </c>
      <c r="I753" s="218" t="s">
        <v>220</v>
      </c>
      <c r="J753" s="218">
        <v>29</v>
      </c>
      <c r="K753" s="218"/>
      <c r="L753" s="218">
        <v>800</v>
      </c>
      <c r="M753" s="218"/>
      <c r="N753" s="218" t="s">
        <v>1</v>
      </c>
      <c r="O753" s="218"/>
      <c r="P753" s="218" t="s">
        <v>304</v>
      </c>
      <c r="Q753" s="240">
        <v>192.85000000000002</v>
      </c>
      <c r="R753" s="240">
        <v>0</v>
      </c>
      <c r="S753" s="240">
        <v>0</v>
      </c>
      <c r="T753" s="272">
        <v>0</v>
      </c>
      <c r="U753" s="263"/>
    </row>
    <row r="754" spans="2:21" s="216" customFormat="1" x14ac:dyDescent="0.25">
      <c r="B754" s="262">
        <v>749</v>
      </c>
      <c r="C754" s="346">
        <v>45419</v>
      </c>
      <c r="D754" s="217" t="s">
        <v>117</v>
      </c>
      <c r="E754" s="218" t="s">
        <v>92</v>
      </c>
      <c r="F754" s="218" t="s">
        <v>1</v>
      </c>
      <c r="G754" s="218" t="s">
        <v>213</v>
      </c>
      <c r="H754" s="218">
        <v>6.65</v>
      </c>
      <c r="I754" s="218" t="s">
        <v>220</v>
      </c>
      <c r="J754" s="218">
        <v>32</v>
      </c>
      <c r="K754" s="218"/>
      <c r="L754" s="218">
        <v>800</v>
      </c>
      <c r="M754" s="218"/>
      <c r="N754" s="218" t="s">
        <v>1</v>
      </c>
      <c r="O754" s="218"/>
      <c r="P754" s="218" t="s">
        <v>304</v>
      </c>
      <c r="Q754" s="240">
        <v>212.8</v>
      </c>
      <c r="R754" s="240">
        <v>0</v>
      </c>
      <c r="S754" s="240">
        <v>0</v>
      </c>
      <c r="T754" s="272">
        <v>0</v>
      </c>
      <c r="U754" s="263"/>
    </row>
    <row r="755" spans="2:21" s="216" customFormat="1" x14ac:dyDescent="0.25">
      <c r="B755" s="262">
        <v>750</v>
      </c>
      <c r="C755" s="346">
        <v>45419</v>
      </c>
      <c r="D755" s="217" t="s">
        <v>157</v>
      </c>
      <c r="E755" s="218" t="s">
        <v>92</v>
      </c>
      <c r="F755" s="218" t="s">
        <v>62</v>
      </c>
      <c r="G755" s="218" t="s">
        <v>214</v>
      </c>
      <c r="H755" s="218">
        <v>4.1500000000000004</v>
      </c>
      <c r="I755" s="218"/>
      <c r="J755" s="218"/>
      <c r="K755" s="218"/>
      <c r="L755" s="218"/>
      <c r="M755" s="218"/>
      <c r="N755" s="218"/>
      <c r="O755" s="218"/>
      <c r="P755" s="218"/>
      <c r="Q755" s="240">
        <v>0</v>
      </c>
      <c r="R755" s="240">
        <v>0</v>
      </c>
      <c r="S755" s="240">
        <v>0</v>
      </c>
      <c r="T755" s="272">
        <v>0</v>
      </c>
      <c r="U755" s="263"/>
    </row>
    <row r="756" spans="2:21" s="216" customFormat="1" x14ac:dyDescent="0.25">
      <c r="B756" s="262">
        <v>751</v>
      </c>
      <c r="C756" s="346">
        <v>45419</v>
      </c>
      <c r="D756" s="217" t="s">
        <v>156</v>
      </c>
      <c r="E756" s="218" t="s">
        <v>92</v>
      </c>
      <c r="F756" s="218" t="s">
        <v>62</v>
      </c>
      <c r="G756" s="218" t="s">
        <v>214</v>
      </c>
      <c r="H756" s="218">
        <v>4.1500000000000004</v>
      </c>
      <c r="I756" s="218"/>
      <c r="J756" s="218"/>
      <c r="K756" s="218"/>
      <c r="L756" s="218"/>
      <c r="M756" s="218"/>
      <c r="N756" s="218"/>
      <c r="O756" s="218"/>
      <c r="P756" s="218"/>
      <c r="Q756" s="240">
        <v>0</v>
      </c>
      <c r="R756" s="240">
        <v>0</v>
      </c>
      <c r="S756" s="240">
        <v>0</v>
      </c>
      <c r="T756" s="272">
        <v>0</v>
      </c>
      <c r="U756" s="263"/>
    </row>
    <row r="757" spans="2:21" s="216" customFormat="1" x14ac:dyDescent="0.25">
      <c r="B757" s="262">
        <v>752</v>
      </c>
      <c r="C757" s="346">
        <v>45419</v>
      </c>
      <c r="D757" s="217" t="s">
        <v>160</v>
      </c>
      <c r="E757" s="218" t="s">
        <v>161</v>
      </c>
      <c r="F757" s="218" t="s">
        <v>389</v>
      </c>
      <c r="G757" s="218" t="s">
        <v>161</v>
      </c>
      <c r="H757" s="218">
        <v>10</v>
      </c>
      <c r="I757" s="218"/>
      <c r="J757" s="218"/>
      <c r="K757" s="218"/>
      <c r="L757" s="218"/>
      <c r="M757" s="218"/>
      <c r="N757" s="218"/>
      <c r="O757" s="218"/>
      <c r="P757" s="218"/>
      <c r="Q757" s="240">
        <v>0</v>
      </c>
      <c r="R757" s="240">
        <v>0</v>
      </c>
      <c r="S757" s="240">
        <v>0</v>
      </c>
      <c r="T757" s="272">
        <v>0</v>
      </c>
      <c r="U757" s="263"/>
    </row>
    <row r="758" spans="2:21" s="216" customFormat="1" x14ac:dyDescent="0.25">
      <c r="B758" s="262">
        <v>753</v>
      </c>
      <c r="C758" s="346">
        <v>45419</v>
      </c>
      <c r="D758" s="217" t="s">
        <v>177</v>
      </c>
      <c r="E758" s="218" t="s">
        <v>178</v>
      </c>
      <c r="F758" s="218" t="s">
        <v>7</v>
      </c>
      <c r="G758" s="218" t="s">
        <v>213</v>
      </c>
      <c r="H758" s="218">
        <v>7</v>
      </c>
      <c r="I758" s="218"/>
      <c r="J758" s="218"/>
      <c r="K758" s="218"/>
      <c r="L758" s="218"/>
      <c r="M758" s="218"/>
      <c r="N758" s="218"/>
      <c r="O758" s="218"/>
      <c r="P758" s="218"/>
      <c r="Q758" s="240">
        <v>0</v>
      </c>
      <c r="R758" s="240">
        <v>0</v>
      </c>
      <c r="S758" s="240">
        <v>0</v>
      </c>
      <c r="T758" s="272">
        <v>0</v>
      </c>
      <c r="U758" s="263"/>
    </row>
    <row r="759" spans="2:21" s="216" customFormat="1" x14ac:dyDescent="0.25">
      <c r="B759" s="262">
        <v>754</v>
      </c>
      <c r="C759" s="346">
        <v>45419</v>
      </c>
      <c r="D759" s="217" t="s">
        <v>173</v>
      </c>
      <c r="E759" s="218" t="s">
        <v>161</v>
      </c>
      <c r="F759" s="218" t="s">
        <v>7</v>
      </c>
      <c r="G759" s="218" t="s">
        <v>161</v>
      </c>
      <c r="H759" s="218">
        <v>11.2</v>
      </c>
      <c r="I759" s="218"/>
      <c r="J759" s="218"/>
      <c r="K759" s="218"/>
      <c r="L759" s="218"/>
      <c r="M759" s="218"/>
      <c r="N759" s="218"/>
      <c r="O759" s="218"/>
      <c r="P759" s="218"/>
      <c r="Q759" s="240">
        <v>0</v>
      </c>
      <c r="R759" s="240">
        <v>0</v>
      </c>
      <c r="S759" s="240">
        <v>0</v>
      </c>
      <c r="T759" s="272">
        <v>0</v>
      </c>
      <c r="U759" s="263"/>
    </row>
    <row r="760" spans="2:21" s="216" customFormat="1" x14ac:dyDescent="0.25">
      <c r="B760" s="262">
        <v>755</v>
      </c>
      <c r="C760" s="346">
        <v>45419</v>
      </c>
      <c r="D760" s="217" t="s">
        <v>153</v>
      </c>
      <c r="E760" s="218" t="s">
        <v>92</v>
      </c>
      <c r="F760" s="218" t="s">
        <v>63</v>
      </c>
      <c r="G760" s="218" t="s">
        <v>213</v>
      </c>
      <c r="H760" s="218">
        <v>6.65</v>
      </c>
      <c r="I760" s="218" t="s">
        <v>220</v>
      </c>
      <c r="J760" s="218">
        <v>26</v>
      </c>
      <c r="K760" s="218"/>
      <c r="L760" s="218">
        <v>800</v>
      </c>
      <c r="M760" s="218"/>
      <c r="N760" s="218" t="s">
        <v>63</v>
      </c>
      <c r="O760" s="218"/>
      <c r="P760" s="218" t="s">
        <v>304</v>
      </c>
      <c r="Q760" s="240">
        <v>172.9</v>
      </c>
      <c r="R760" s="240">
        <v>0</v>
      </c>
      <c r="S760" s="240">
        <v>0</v>
      </c>
      <c r="T760" s="272">
        <v>0</v>
      </c>
      <c r="U760" s="263"/>
    </row>
    <row r="761" spans="2:21" s="216" customFormat="1" x14ac:dyDescent="0.25">
      <c r="B761" s="262">
        <v>756</v>
      </c>
      <c r="C761" s="346">
        <v>45419</v>
      </c>
      <c r="D761" s="217" t="s">
        <v>152</v>
      </c>
      <c r="E761" s="218" t="s">
        <v>92</v>
      </c>
      <c r="F761" s="218" t="s">
        <v>63</v>
      </c>
      <c r="G761" s="218" t="s">
        <v>214</v>
      </c>
      <c r="H761" s="218">
        <v>4.1500000000000004</v>
      </c>
      <c r="I761" s="218" t="s">
        <v>220</v>
      </c>
      <c r="J761" s="218">
        <v>25</v>
      </c>
      <c r="K761" s="218"/>
      <c r="L761" s="218">
        <v>800</v>
      </c>
      <c r="M761" s="218"/>
      <c r="N761" s="218" t="s">
        <v>63</v>
      </c>
      <c r="O761" s="218"/>
      <c r="P761" s="218" t="s">
        <v>304</v>
      </c>
      <c r="Q761" s="240">
        <v>103.75000000000001</v>
      </c>
      <c r="R761" s="240">
        <v>0</v>
      </c>
      <c r="S761" s="240">
        <v>0</v>
      </c>
      <c r="T761" s="272">
        <v>0</v>
      </c>
      <c r="U761" s="263"/>
    </row>
    <row r="762" spans="2:21" s="216" customFormat="1" x14ac:dyDescent="0.25">
      <c r="B762" s="262">
        <v>757</v>
      </c>
      <c r="C762" s="346">
        <v>45419</v>
      </c>
      <c r="D762" s="217" t="s">
        <v>150</v>
      </c>
      <c r="E762" s="218" t="s">
        <v>92</v>
      </c>
      <c r="F762" s="218" t="s">
        <v>63</v>
      </c>
      <c r="G762" s="218" t="s">
        <v>214</v>
      </c>
      <c r="H762" s="218">
        <v>4.1500000000000004</v>
      </c>
      <c r="I762" s="218" t="s">
        <v>220</v>
      </c>
      <c r="J762" s="218">
        <v>28</v>
      </c>
      <c r="K762" s="218"/>
      <c r="L762" s="218">
        <v>800</v>
      </c>
      <c r="M762" s="218"/>
      <c r="N762" s="218" t="s">
        <v>63</v>
      </c>
      <c r="O762" s="218"/>
      <c r="P762" s="218" t="s">
        <v>304</v>
      </c>
      <c r="Q762" s="240">
        <v>116.20000000000002</v>
      </c>
      <c r="R762" s="240">
        <v>0</v>
      </c>
      <c r="S762" s="240">
        <v>0</v>
      </c>
      <c r="T762" s="272">
        <v>0</v>
      </c>
      <c r="U762" s="263"/>
    </row>
    <row r="763" spans="2:21" s="216" customFormat="1" x14ac:dyDescent="0.25">
      <c r="B763" s="262">
        <v>758</v>
      </c>
      <c r="C763" s="346">
        <v>45419</v>
      </c>
      <c r="D763" s="217" t="s">
        <v>179</v>
      </c>
      <c r="E763" s="218" t="s">
        <v>161</v>
      </c>
      <c r="F763" s="218" t="s">
        <v>8</v>
      </c>
      <c r="G763" s="218" t="s">
        <v>161</v>
      </c>
      <c r="H763" s="218">
        <v>11.6</v>
      </c>
      <c r="I763" s="218"/>
      <c r="J763" s="218"/>
      <c r="K763" s="218"/>
      <c r="L763" s="218"/>
      <c r="M763" s="218"/>
      <c r="N763" s="218"/>
      <c r="O763" s="218"/>
      <c r="P763" s="218"/>
      <c r="Q763" s="240">
        <v>0</v>
      </c>
      <c r="R763" s="240">
        <v>0</v>
      </c>
      <c r="S763" s="240">
        <v>0</v>
      </c>
      <c r="T763" s="272">
        <v>0</v>
      </c>
      <c r="U763" s="263"/>
    </row>
    <row r="764" spans="2:21" s="216" customFormat="1" x14ac:dyDescent="0.25">
      <c r="B764" s="262">
        <v>759</v>
      </c>
      <c r="C764" s="346">
        <v>45419</v>
      </c>
      <c r="D764" s="217" t="s">
        <v>143</v>
      </c>
      <c r="E764" s="218" t="s">
        <v>92</v>
      </c>
      <c r="F764" s="218" t="s">
        <v>2</v>
      </c>
      <c r="G764" s="218" t="s">
        <v>213</v>
      </c>
      <c r="H764" s="218">
        <v>7</v>
      </c>
      <c r="I764" s="218"/>
      <c r="J764" s="218"/>
      <c r="K764" s="218"/>
      <c r="L764" s="218"/>
      <c r="M764" s="218"/>
      <c r="N764" s="218"/>
      <c r="O764" s="218"/>
      <c r="P764" s="218"/>
      <c r="Q764" s="240">
        <v>0</v>
      </c>
      <c r="R764" s="240">
        <v>0</v>
      </c>
      <c r="S764" s="240">
        <v>0</v>
      </c>
      <c r="T764" s="272">
        <v>0</v>
      </c>
      <c r="U764" s="263"/>
    </row>
    <row r="765" spans="2:21" s="216" customFormat="1" x14ac:dyDescent="0.25">
      <c r="B765" s="262">
        <v>760</v>
      </c>
      <c r="C765" s="346">
        <v>45419</v>
      </c>
      <c r="D765" s="217" t="s">
        <v>142</v>
      </c>
      <c r="E765" s="218" t="s">
        <v>92</v>
      </c>
      <c r="F765" s="218" t="s">
        <v>2</v>
      </c>
      <c r="G765" s="218" t="s">
        <v>213</v>
      </c>
      <c r="H765" s="218">
        <v>7</v>
      </c>
      <c r="I765" s="218"/>
      <c r="J765" s="218"/>
      <c r="K765" s="218"/>
      <c r="L765" s="218"/>
      <c r="M765" s="218"/>
      <c r="N765" s="218"/>
      <c r="O765" s="218"/>
      <c r="P765" s="218"/>
      <c r="Q765" s="240">
        <v>0</v>
      </c>
      <c r="R765" s="240">
        <v>0</v>
      </c>
      <c r="S765" s="240">
        <v>0</v>
      </c>
      <c r="T765" s="272">
        <v>0</v>
      </c>
      <c r="U765" s="263"/>
    </row>
    <row r="766" spans="2:21" s="216" customFormat="1" x14ac:dyDescent="0.25">
      <c r="B766" s="262">
        <v>761</v>
      </c>
      <c r="C766" s="346">
        <v>45419</v>
      </c>
      <c r="D766" s="217" t="s">
        <v>141</v>
      </c>
      <c r="E766" s="218" t="s">
        <v>92</v>
      </c>
      <c r="F766" s="218" t="s">
        <v>2</v>
      </c>
      <c r="G766" s="218" t="s">
        <v>213</v>
      </c>
      <c r="H766" s="218">
        <v>7</v>
      </c>
      <c r="I766" s="218"/>
      <c r="J766" s="218"/>
      <c r="K766" s="218"/>
      <c r="L766" s="218"/>
      <c r="M766" s="218"/>
      <c r="N766" s="218"/>
      <c r="O766" s="218"/>
      <c r="P766" s="218"/>
      <c r="Q766" s="240">
        <v>0</v>
      </c>
      <c r="R766" s="240">
        <v>0</v>
      </c>
      <c r="S766" s="240">
        <v>0</v>
      </c>
      <c r="T766" s="272">
        <v>0</v>
      </c>
      <c r="U766" s="263"/>
    </row>
    <row r="767" spans="2:21" s="216" customFormat="1" x14ac:dyDescent="0.25">
      <c r="B767" s="262">
        <v>762</v>
      </c>
      <c r="C767" s="346">
        <v>45419</v>
      </c>
      <c r="D767" s="217" t="s">
        <v>96</v>
      </c>
      <c r="E767" s="218" t="s">
        <v>161</v>
      </c>
      <c r="F767" s="218" t="s">
        <v>1</v>
      </c>
      <c r="G767" s="218" t="s">
        <v>161</v>
      </c>
      <c r="H767" s="218">
        <v>11.8</v>
      </c>
      <c r="I767" s="218"/>
      <c r="J767" s="218"/>
      <c r="K767" s="218"/>
      <c r="L767" s="218"/>
      <c r="M767" s="218"/>
      <c r="N767" s="218"/>
      <c r="O767" s="218"/>
      <c r="P767" s="218"/>
      <c r="Q767" s="240">
        <v>0</v>
      </c>
      <c r="R767" s="240">
        <v>0</v>
      </c>
      <c r="S767" s="240">
        <v>0</v>
      </c>
      <c r="T767" s="272">
        <v>0</v>
      </c>
      <c r="U767" s="263"/>
    </row>
    <row r="768" spans="2:21" s="216" customFormat="1" x14ac:dyDescent="0.25">
      <c r="B768" s="262">
        <v>763</v>
      </c>
      <c r="C768" s="346">
        <v>45419</v>
      </c>
      <c r="D768" s="217" t="s">
        <v>130</v>
      </c>
      <c r="E768" s="218" t="s">
        <v>161</v>
      </c>
      <c r="F768" s="218" t="s">
        <v>1</v>
      </c>
      <c r="G768" s="218" t="s">
        <v>161</v>
      </c>
      <c r="H768" s="218">
        <v>11.8</v>
      </c>
      <c r="I768" s="218"/>
      <c r="J768" s="218"/>
      <c r="K768" s="218"/>
      <c r="L768" s="218"/>
      <c r="M768" s="218"/>
      <c r="N768" s="218"/>
      <c r="O768" s="218"/>
      <c r="P768" s="218"/>
      <c r="Q768" s="240">
        <v>0</v>
      </c>
      <c r="R768" s="240">
        <v>0</v>
      </c>
      <c r="S768" s="240">
        <v>0</v>
      </c>
      <c r="T768" s="272">
        <v>0</v>
      </c>
      <c r="U768" s="263"/>
    </row>
    <row r="769" spans="2:21" s="216" customFormat="1" x14ac:dyDescent="0.25">
      <c r="B769" s="262">
        <v>764</v>
      </c>
      <c r="C769" s="346">
        <v>45420</v>
      </c>
      <c r="D769" s="217" t="s">
        <v>94</v>
      </c>
      <c r="E769" s="218" t="s">
        <v>92</v>
      </c>
      <c r="F769" s="218" t="s">
        <v>1</v>
      </c>
      <c r="G769" s="218" t="s">
        <v>213</v>
      </c>
      <c r="H769" s="218">
        <v>6.65</v>
      </c>
      <c r="I769" s="218" t="s">
        <v>220</v>
      </c>
      <c r="J769" s="218">
        <v>19</v>
      </c>
      <c r="K769" s="218"/>
      <c r="L769" s="218">
        <v>600</v>
      </c>
      <c r="M769" s="218"/>
      <c r="N769" s="218" t="s">
        <v>1</v>
      </c>
      <c r="O769" s="218"/>
      <c r="P769" s="218" t="s">
        <v>304</v>
      </c>
      <c r="Q769" s="240">
        <v>126.35000000000001</v>
      </c>
      <c r="R769" s="240">
        <v>0</v>
      </c>
      <c r="S769" s="240">
        <v>0</v>
      </c>
      <c r="T769" s="272">
        <v>0</v>
      </c>
      <c r="U769" s="263"/>
    </row>
    <row r="770" spans="2:21" s="216" customFormat="1" x14ac:dyDescent="0.25">
      <c r="B770" s="262">
        <v>765</v>
      </c>
      <c r="C770" s="346">
        <v>45420</v>
      </c>
      <c r="D770" s="217" t="s">
        <v>91</v>
      </c>
      <c r="E770" s="218" t="s">
        <v>92</v>
      </c>
      <c r="F770" s="218" t="s">
        <v>1</v>
      </c>
      <c r="G770" s="218" t="s">
        <v>213</v>
      </c>
      <c r="H770" s="218">
        <v>6.65</v>
      </c>
      <c r="I770" s="218" t="s">
        <v>220</v>
      </c>
      <c r="J770" s="218">
        <v>33</v>
      </c>
      <c r="K770" s="218"/>
      <c r="L770" s="218">
        <v>600</v>
      </c>
      <c r="M770" s="218"/>
      <c r="N770" s="218" t="s">
        <v>1</v>
      </c>
      <c r="O770" s="218"/>
      <c r="P770" s="218" t="s">
        <v>304</v>
      </c>
      <c r="Q770" s="240">
        <v>219.45000000000002</v>
      </c>
      <c r="R770" s="240">
        <v>0</v>
      </c>
      <c r="S770" s="240">
        <v>0</v>
      </c>
      <c r="T770" s="272">
        <v>0</v>
      </c>
      <c r="U770" s="263"/>
    </row>
    <row r="771" spans="2:21" s="216" customFormat="1" x14ac:dyDescent="0.25">
      <c r="B771" s="262">
        <v>766</v>
      </c>
      <c r="C771" s="346">
        <v>45420</v>
      </c>
      <c r="D771" s="217" t="s">
        <v>117</v>
      </c>
      <c r="E771" s="218" t="s">
        <v>92</v>
      </c>
      <c r="F771" s="218" t="s">
        <v>1</v>
      </c>
      <c r="G771" s="218" t="s">
        <v>213</v>
      </c>
      <c r="H771" s="218">
        <v>6.65</v>
      </c>
      <c r="I771" s="218" t="s">
        <v>220</v>
      </c>
      <c r="J771" s="218">
        <v>34</v>
      </c>
      <c r="K771" s="218"/>
      <c r="L771" s="218">
        <v>600</v>
      </c>
      <c r="M771" s="218"/>
      <c r="N771" s="218" t="s">
        <v>1</v>
      </c>
      <c r="O771" s="218"/>
      <c r="P771" s="218" t="s">
        <v>304</v>
      </c>
      <c r="Q771" s="240">
        <v>226.10000000000002</v>
      </c>
      <c r="R771" s="240">
        <v>0</v>
      </c>
      <c r="S771" s="240">
        <v>0</v>
      </c>
      <c r="T771" s="272">
        <v>0</v>
      </c>
      <c r="U771" s="263"/>
    </row>
    <row r="772" spans="2:21" s="216" customFormat="1" x14ac:dyDescent="0.25">
      <c r="B772" s="262">
        <v>767</v>
      </c>
      <c r="C772" s="346">
        <v>45420</v>
      </c>
      <c r="D772" s="217" t="s">
        <v>157</v>
      </c>
      <c r="E772" s="218" t="s">
        <v>92</v>
      </c>
      <c r="F772" s="218" t="s">
        <v>62</v>
      </c>
      <c r="G772" s="218" t="s">
        <v>214</v>
      </c>
      <c r="H772" s="218">
        <v>4.1500000000000004</v>
      </c>
      <c r="I772" s="218"/>
      <c r="J772" s="218"/>
      <c r="K772" s="218"/>
      <c r="L772" s="218"/>
      <c r="M772" s="218"/>
      <c r="N772" s="218"/>
      <c r="O772" s="218"/>
      <c r="P772" s="218"/>
      <c r="Q772" s="240">
        <v>0</v>
      </c>
      <c r="R772" s="240">
        <v>0</v>
      </c>
      <c r="S772" s="240">
        <v>0</v>
      </c>
      <c r="T772" s="272">
        <v>0</v>
      </c>
      <c r="U772" s="263"/>
    </row>
    <row r="773" spans="2:21" s="216" customFormat="1" x14ac:dyDescent="0.25">
      <c r="B773" s="262">
        <v>768</v>
      </c>
      <c r="C773" s="346">
        <v>45420</v>
      </c>
      <c r="D773" s="217" t="s">
        <v>156</v>
      </c>
      <c r="E773" s="218" t="s">
        <v>92</v>
      </c>
      <c r="F773" s="218" t="s">
        <v>62</v>
      </c>
      <c r="G773" s="218" t="s">
        <v>214</v>
      </c>
      <c r="H773" s="218">
        <v>4.1500000000000004</v>
      </c>
      <c r="I773" s="218"/>
      <c r="J773" s="218"/>
      <c r="K773" s="218"/>
      <c r="L773" s="218"/>
      <c r="M773" s="218"/>
      <c r="N773" s="218"/>
      <c r="O773" s="218"/>
      <c r="P773" s="218"/>
      <c r="Q773" s="240">
        <v>0</v>
      </c>
      <c r="R773" s="240">
        <v>0</v>
      </c>
      <c r="S773" s="240">
        <v>0</v>
      </c>
      <c r="T773" s="272">
        <v>0</v>
      </c>
      <c r="U773" s="263"/>
    </row>
    <row r="774" spans="2:21" s="216" customFormat="1" x14ac:dyDescent="0.25">
      <c r="B774" s="262">
        <v>769</v>
      </c>
      <c r="C774" s="346">
        <v>45420</v>
      </c>
      <c r="D774" s="217" t="s">
        <v>160</v>
      </c>
      <c r="E774" s="218" t="s">
        <v>161</v>
      </c>
      <c r="F774" s="218" t="s">
        <v>389</v>
      </c>
      <c r="G774" s="218" t="s">
        <v>161</v>
      </c>
      <c r="H774" s="218">
        <v>10</v>
      </c>
      <c r="I774" s="218"/>
      <c r="J774" s="218"/>
      <c r="K774" s="218"/>
      <c r="L774" s="218"/>
      <c r="M774" s="218"/>
      <c r="N774" s="218"/>
      <c r="O774" s="218"/>
      <c r="P774" s="218"/>
      <c r="Q774" s="240">
        <v>0</v>
      </c>
      <c r="R774" s="240">
        <v>0</v>
      </c>
      <c r="S774" s="240">
        <v>0</v>
      </c>
      <c r="T774" s="272">
        <v>0</v>
      </c>
      <c r="U774" s="263"/>
    </row>
    <row r="775" spans="2:21" s="216" customFormat="1" x14ac:dyDescent="0.25">
      <c r="B775" s="262">
        <v>770</v>
      </c>
      <c r="C775" s="346">
        <v>45420</v>
      </c>
      <c r="D775" s="217" t="s">
        <v>177</v>
      </c>
      <c r="E775" s="218" t="s">
        <v>178</v>
      </c>
      <c r="F775" s="218" t="s">
        <v>7</v>
      </c>
      <c r="G775" s="218" t="s">
        <v>213</v>
      </c>
      <c r="H775" s="218">
        <v>7</v>
      </c>
      <c r="I775" s="218"/>
      <c r="J775" s="218"/>
      <c r="K775" s="218"/>
      <c r="L775" s="218"/>
      <c r="M775" s="218"/>
      <c r="N775" s="218"/>
      <c r="O775" s="218"/>
      <c r="P775" s="218"/>
      <c r="Q775" s="240">
        <v>0</v>
      </c>
      <c r="R775" s="240">
        <v>0</v>
      </c>
      <c r="S775" s="240">
        <v>0</v>
      </c>
      <c r="T775" s="272">
        <v>0</v>
      </c>
      <c r="U775" s="263"/>
    </row>
    <row r="776" spans="2:21" s="216" customFormat="1" x14ac:dyDescent="0.25">
      <c r="B776" s="262">
        <v>771</v>
      </c>
      <c r="C776" s="346">
        <v>45420</v>
      </c>
      <c r="D776" s="217" t="s">
        <v>173</v>
      </c>
      <c r="E776" s="218" t="s">
        <v>161</v>
      </c>
      <c r="F776" s="218" t="s">
        <v>7</v>
      </c>
      <c r="G776" s="218" t="s">
        <v>161</v>
      </c>
      <c r="H776" s="218">
        <v>11.2</v>
      </c>
      <c r="I776" s="218"/>
      <c r="J776" s="218"/>
      <c r="K776" s="218"/>
      <c r="L776" s="218"/>
      <c r="M776" s="218"/>
      <c r="N776" s="218"/>
      <c r="O776" s="218"/>
      <c r="P776" s="218"/>
      <c r="Q776" s="240">
        <v>0</v>
      </c>
      <c r="R776" s="240">
        <v>0</v>
      </c>
      <c r="S776" s="240">
        <v>0</v>
      </c>
      <c r="T776" s="272">
        <v>0</v>
      </c>
      <c r="U776" s="263"/>
    </row>
    <row r="777" spans="2:21" s="216" customFormat="1" x14ac:dyDescent="0.25">
      <c r="B777" s="262">
        <v>772</v>
      </c>
      <c r="C777" s="346">
        <v>45420</v>
      </c>
      <c r="D777" s="217" t="s">
        <v>153</v>
      </c>
      <c r="E777" s="218" t="s">
        <v>92</v>
      </c>
      <c r="F777" s="218" t="s">
        <v>63</v>
      </c>
      <c r="G777" s="218" t="s">
        <v>213</v>
      </c>
      <c r="H777" s="218">
        <v>6.65</v>
      </c>
      <c r="I777" s="218" t="s">
        <v>220</v>
      </c>
      <c r="J777" s="218">
        <v>17</v>
      </c>
      <c r="K777" s="218"/>
      <c r="L777" s="218">
        <v>650</v>
      </c>
      <c r="M777" s="218"/>
      <c r="N777" s="218" t="s">
        <v>63</v>
      </c>
      <c r="O777" s="218"/>
      <c r="P777" s="218" t="s">
        <v>304</v>
      </c>
      <c r="Q777" s="240">
        <v>113.05000000000001</v>
      </c>
      <c r="R777" s="240">
        <v>0</v>
      </c>
      <c r="S777" s="240">
        <v>0</v>
      </c>
      <c r="T777" s="272">
        <v>0</v>
      </c>
      <c r="U777" s="263"/>
    </row>
    <row r="778" spans="2:21" s="216" customFormat="1" x14ac:dyDescent="0.25">
      <c r="B778" s="262">
        <v>773</v>
      </c>
      <c r="C778" s="346">
        <v>45420</v>
      </c>
      <c r="D778" s="217" t="s">
        <v>152</v>
      </c>
      <c r="E778" s="218" t="s">
        <v>92</v>
      </c>
      <c r="F778" s="218" t="s">
        <v>63</v>
      </c>
      <c r="G778" s="218" t="s">
        <v>214</v>
      </c>
      <c r="H778" s="218">
        <v>4.1500000000000004</v>
      </c>
      <c r="I778" s="218" t="s">
        <v>220</v>
      </c>
      <c r="J778" s="218">
        <v>28</v>
      </c>
      <c r="K778" s="218"/>
      <c r="L778" s="218">
        <v>650</v>
      </c>
      <c r="M778" s="218"/>
      <c r="N778" s="218" t="s">
        <v>63</v>
      </c>
      <c r="O778" s="218"/>
      <c r="P778" s="218" t="s">
        <v>304</v>
      </c>
      <c r="Q778" s="240">
        <v>116.20000000000002</v>
      </c>
      <c r="R778" s="240">
        <v>0</v>
      </c>
      <c r="S778" s="240">
        <v>0</v>
      </c>
      <c r="T778" s="272">
        <v>0</v>
      </c>
      <c r="U778" s="263"/>
    </row>
    <row r="779" spans="2:21" s="216" customFormat="1" x14ac:dyDescent="0.25">
      <c r="B779" s="262">
        <v>774</v>
      </c>
      <c r="C779" s="346">
        <v>45420</v>
      </c>
      <c r="D779" s="217" t="s">
        <v>150</v>
      </c>
      <c r="E779" s="218" t="s">
        <v>92</v>
      </c>
      <c r="F779" s="218" t="s">
        <v>63</v>
      </c>
      <c r="G779" s="218" t="s">
        <v>214</v>
      </c>
      <c r="H779" s="218">
        <v>4.1500000000000004</v>
      </c>
      <c r="I779" s="218" t="s">
        <v>220</v>
      </c>
      <c r="J779" s="218">
        <v>29</v>
      </c>
      <c r="K779" s="218"/>
      <c r="L779" s="218">
        <v>650</v>
      </c>
      <c r="M779" s="218"/>
      <c r="N779" s="218" t="s">
        <v>63</v>
      </c>
      <c r="O779" s="218"/>
      <c r="P779" s="218" t="s">
        <v>304</v>
      </c>
      <c r="Q779" s="240">
        <v>120.35000000000001</v>
      </c>
      <c r="R779" s="240">
        <v>0</v>
      </c>
      <c r="S779" s="240">
        <v>0</v>
      </c>
      <c r="T779" s="272">
        <v>0</v>
      </c>
      <c r="U779" s="263"/>
    </row>
    <row r="780" spans="2:21" s="216" customFormat="1" x14ac:dyDescent="0.25">
      <c r="B780" s="262">
        <v>775</v>
      </c>
      <c r="C780" s="346">
        <v>45420</v>
      </c>
      <c r="D780" s="217" t="s">
        <v>179</v>
      </c>
      <c r="E780" s="218" t="s">
        <v>161</v>
      </c>
      <c r="F780" s="218" t="s">
        <v>8</v>
      </c>
      <c r="G780" s="218" t="s">
        <v>161</v>
      </c>
      <c r="H780" s="218">
        <v>11.6</v>
      </c>
      <c r="I780" s="218"/>
      <c r="J780" s="218"/>
      <c r="K780" s="218"/>
      <c r="L780" s="218"/>
      <c r="M780" s="218"/>
      <c r="N780" s="218"/>
      <c r="O780" s="218"/>
      <c r="P780" s="218"/>
      <c r="Q780" s="240">
        <v>0</v>
      </c>
      <c r="R780" s="240">
        <v>0</v>
      </c>
      <c r="S780" s="240">
        <v>0</v>
      </c>
      <c r="T780" s="272">
        <v>0</v>
      </c>
      <c r="U780" s="263"/>
    </row>
    <row r="781" spans="2:21" s="216" customFormat="1" x14ac:dyDescent="0.25">
      <c r="B781" s="262">
        <v>776</v>
      </c>
      <c r="C781" s="346">
        <v>45420</v>
      </c>
      <c r="D781" s="217" t="s">
        <v>143</v>
      </c>
      <c r="E781" s="218" t="s">
        <v>92</v>
      </c>
      <c r="F781" s="218" t="s">
        <v>2</v>
      </c>
      <c r="G781" s="218" t="s">
        <v>213</v>
      </c>
      <c r="H781" s="218">
        <v>7</v>
      </c>
      <c r="I781" s="218"/>
      <c r="J781" s="218"/>
      <c r="K781" s="218"/>
      <c r="L781" s="218"/>
      <c r="M781" s="218"/>
      <c r="N781" s="218"/>
      <c r="O781" s="218"/>
      <c r="P781" s="218"/>
      <c r="Q781" s="240">
        <v>0</v>
      </c>
      <c r="R781" s="240">
        <v>0</v>
      </c>
      <c r="S781" s="240">
        <v>0</v>
      </c>
      <c r="T781" s="272">
        <v>0</v>
      </c>
      <c r="U781" s="263"/>
    </row>
    <row r="782" spans="2:21" s="216" customFormat="1" x14ac:dyDescent="0.25">
      <c r="B782" s="262">
        <v>777</v>
      </c>
      <c r="C782" s="346">
        <v>45420</v>
      </c>
      <c r="D782" s="217" t="s">
        <v>142</v>
      </c>
      <c r="E782" s="218" t="s">
        <v>92</v>
      </c>
      <c r="F782" s="218" t="s">
        <v>2</v>
      </c>
      <c r="G782" s="218" t="s">
        <v>213</v>
      </c>
      <c r="H782" s="218">
        <v>7</v>
      </c>
      <c r="I782" s="218"/>
      <c r="J782" s="218"/>
      <c r="K782" s="218"/>
      <c r="L782" s="218"/>
      <c r="M782" s="218"/>
      <c r="N782" s="218"/>
      <c r="O782" s="218"/>
      <c r="P782" s="218"/>
      <c r="Q782" s="240">
        <v>0</v>
      </c>
      <c r="R782" s="240">
        <v>0</v>
      </c>
      <c r="S782" s="240">
        <v>0</v>
      </c>
      <c r="T782" s="272">
        <v>0</v>
      </c>
      <c r="U782" s="263"/>
    </row>
    <row r="783" spans="2:21" s="216" customFormat="1" x14ac:dyDescent="0.25">
      <c r="B783" s="262">
        <v>778</v>
      </c>
      <c r="C783" s="346">
        <v>45420</v>
      </c>
      <c r="D783" s="217" t="s">
        <v>141</v>
      </c>
      <c r="E783" s="218" t="s">
        <v>92</v>
      </c>
      <c r="F783" s="218" t="s">
        <v>2</v>
      </c>
      <c r="G783" s="218" t="s">
        <v>213</v>
      </c>
      <c r="H783" s="218">
        <v>7</v>
      </c>
      <c r="I783" s="218"/>
      <c r="J783" s="218"/>
      <c r="K783" s="218"/>
      <c r="L783" s="218"/>
      <c r="M783" s="218"/>
      <c r="N783" s="218"/>
      <c r="O783" s="218"/>
      <c r="P783" s="218"/>
      <c r="Q783" s="240">
        <v>0</v>
      </c>
      <c r="R783" s="240">
        <v>0</v>
      </c>
      <c r="S783" s="240">
        <v>0</v>
      </c>
      <c r="T783" s="272">
        <v>0</v>
      </c>
      <c r="U783" s="263"/>
    </row>
    <row r="784" spans="2:21" s="216" customFormat="1" x14ac:dyDescent="0.25">
      <c r="B784" s="262">
        <v>779</v>
      </c>
      <c r="C784" s="346">
        <v>45420</v>
      </c>
      <c r="D784" s="217" t="s">
        <v>96</v>
      </c>
      <c r="E784" s="218" t="s">
        <v>161</v>
      </c>
      <c r="F784" s="218" t="s">
        <v>1</v>
      </c>
      <c r="G784" s="218" t="s">
        <v>161</v>
      </c>
      <c r="H784" s="218">
        <v>11.8</v>
      </c>
      <c r="I784" s="218"/>
      <c r="J784" s="218"/>
      <c r="K784" s="218"/>
      <c r="L784" s="218"/>
      <c r="M784" s="218"/>
      <c r="N784" s="218"/>
      <c r="O784" s="218"/>
      <c r="P784" s="218"/>
      <c r="Q784" s="240">
        <v>0</v>
      </c>
      <c r="R784" s="240">
        <v>0</v>
      </c>
      <c r="S784" s="240">
        <v>0</v>
      </c>
      <c r="T784" s="272">
        <v>0</v>
      </c>
      <c r="U784" s="263"/>
    </row>
    <row r="785" spans="2:21" s="216" customFormat="1" x14ac:dyDescent="0.25">
      <c r="B785" s="262">
        <v>780</v>
      </c>
      <c r="C785" s="346">
        <v>45420</v>
      </c>
      <c r="D785" s="217" t="s">
        <v>130</v>
      </c>
      <c r="E785" s="218" t="s">
        <v>161</v>
      </c>
      <c r="F785" s="218" t="s">
        <v>1</v>
      </c>
      <c r="G785" s="218" t="s">
        <v>161</v>
      </c>
      <c r="H785" s="218">
        <v>11.8</v>
      </c>
      <c r="I785" s="218"/>
      <c r="J785" s="218"/>
      <c r="K785" s="218"/>
      <c r="L785" s="218"/>
      <c r="M785" s="218"/>
      <c r="N785" s="218"/>
      <c r="O785" s="218"/>
      <c r="P785" s="218"/>
      <c r="Q785" s="240">
        <v>0</v>
      </c>
      <c r="R785" s="240">
        <v>0</v>
      </c>
      <c r="S785" s="240">
        <v>0</v>
      </c>
      <c r="T785" s="272">
        <v>0</v>
      </c>
      <c r="U785" s="263"/>
    </row>
    <row r="786" spans="2:21" s="216" customFormat="1" x14ac:dyDescent="0.25">
      <c r="B786" s="262">
        <v>781</v>
      </c>
      <c r="C786" s="346">
        <v>45421</v>
      </c>
      <c r="D786" s="217" t="s">
        <v>94</v>
      </c>
      <c r="E786" s="218" t="s">
        <v>92</v>
      </c>
      <c r="F786" s="218" t="s">
        <v>1</v>
      </c>
      <c r="G786" s="218" t="s">
        <v>213</v>
      </c>
      <c r="H786" s="218">
        <v>6.65</v>
      </c>
      <c r="I786" s="218" t="s">
        <v>220</v>
      </c>
      <c r="J786" s="218">
        <v>34</v>
      </c>
      <c r="K786" s="218"/>
      <c r="L786" s="218">
        <v>500</v>
      </c>
      <c r="M786" s="218"/>
      <c r="N786" s="218" t="s">
        <v>1</v>
      </c>
      <c r="O786" s="218"/>
      <c r="P786" s="218" t="s">
        <v>304</v>
      </c>
      <c r="Q786" s="240">
        <v>226.10000000000002</v>
      </c>
      <c r="R786" s="240">
        <v>0</v>
      </c>
      <c r="S786" s="240">
        <v>0</v>
      </c>
      <c r="T786" s="272">
        <v>0</v>
      </c>
      <c r="U786" s="263"/>
    </row>
    <row r="787" spans="2:21" s="216" customFormat="1" x14ac:dyDescent="0.25">
      <c r="B787" s="262">
        <v>782</v>
      </c>
      <c r="C787" s="346">
        <v>45421</v>
      </c>
      <c r="D787" s="217" t="s">
        <v>91</v>
      </c>
      <c r="E787" s="218" t="s">
        <v>92</v>
      </c>
      <c r="F787" s="218" t="s">
        <v>1</v>
      </c>
      <c r="G787" s="218" t="s">
        <v>213</v>
      </c>
      <c r="H787" s="218">
        <v>6.65</v>
      </c>
      <c r="I787" s="218" t="s">
        <v>220</v>
      </c>
      <c r="J787" s="218">
        <v>33</v>
      </c>
      <c r="K787" s="218"/>
      <c r="L787" s="218">
        <v>500</v>
      </c>
      <c r="M787" s="218"/>
      <c r="N787" s="218" t="s">
        <v>1</v>
      </c>
      <c r="O787" s="218"/>
      <c r="P787" s="218" t="s">
        <v>304</v>
      </c>
      <c r="Q787" s="240">
        <v>219.45000000000002</v>
      </c>
      <c r="R787" s="240">
        <v>0</v>
      </c>
      <c r="S787" s="240">
        <v>0</v>
      </c>
      <c r="T787" s="272">
        <v>0</v>
      </c>
      <c r="U787" s="263"/>
    </row>
    <row r="788" spans="2:21" s="216" customFormat="1" x14ac:dyDescent="0.25">
      <c r="B788" s="262">
        <v>783</v>
      </c>
      <c r="C788" s="346">
        <v>45421</v>
      </c>
      <c r="D788" s="217" t="s">
        <v>117</v>
      </c>
      <c r="E788" s="218" t="s">
        <v>92</v>
      </c>
      <c r="F788" s="218" t="s">
        <v>1</v>
      </c>
      <c r="G788" s="218" t="s">
        <v>213</v>
      </c>
      <c r="H788" s="218">
        <v>6.65</v>
      </c>
      <c r="I788" s="218" t="s">
        <v>220</v>
      </c>
      <c r="J788" s="218">
        <v>34</v>
      </c>
      <c r="K788" s="218"/>
      <c r="L788" s="218">
        <v>500</v>
      </c>
      <c r="M788" s="218"/>
      <c r="N788" s="218" t="s">
        <v>1</v>
      </c>
      <c r="O788" s="218"/>
      <c r="P788" s="218" t="s">
        <v>304</v>
      </c>
      <c r="Q788" s="240">
        <v>226.10000000000002</v>
      </c>
      <c r="R788" s="240">
        <v>0</v>
      </c>
      <c r="S788" s="240">
        <v>0</v>
      </c>
      <c r="T788" s="272">
        <v>0</v>
      </c>
      <c r="U788" s="263"/>
    </row>
    <row r="789" spans="2:21" s="216" customFormat="1" x14ac:dyDescent="0.25">
      <c r="B789" s="262">
        <v>784</v>
      </c>
      <c r="C789" s="346">
        <v>45421</v>
      </c>
      <c r="D789" s="217" t="s">
        <v>157</v>
      </c>
      <c r="E789" s="218" t="s">
        <v>92</v>
      </c>
      <c r="F789" s="218" t="s">
        <v>62</v>
      </c>
      <c r="G789" s="218" t="s">
        <v>214</v>
      </c>
      <c r="H789" s="218">
        <v>4.1500000000000004</v>
      </c>
      <c r="I789" s="218"/>
      <c r="J789" s="218"/>
      <c r="K789" s="218"/>
      <c r="L789" s="218"/>
      <c r="M789" s="218"/>
      <c r="N789" s="218"/>
      <c r="O789" s="218"/>
      <c r="P789" s="218"/>
      <c r="Q789" s="240">
        <v>0</v>
      </c>
      <c r="R789" s="240">
        <v>0</v>
      </c>
      <c r="S789" s="240">
        <v>0</v>
      </c>
      <c r="T789" s="272">
        <v>0</v>
      </c>
      <c r="U789" s="263"/>
    </row>
    <row r="790" spans="2:21" s="216" customFormat="1" x14ac:dyDescent="0.25">
      <c r="B790" s="262">
        <v>785</v>
      </c>
      <c r="C790" s="346">
        <v>45421</v>
      </c>
      <c r="D790" s="217" t="s">
        <v>156</v>
      </c>
      <c r="E790" s="218" t="s">
        <v>92</v>
      </c>
      <c r="F790" s="218" t="s">
        <v>62</v>
      </c>
      <c r="G790" s="218" t="s">
        <v>214</v>
      </c>
      <c r="H790" s="218">
        <v>4.1500000000000004</v>
      </c>
      <c r="I790" s="218"/>
      <c r="J790" s="218"/>
      <c r="K790" s="218"/>
      <c r="L790" s="218"/>
      <c r="M790" s="218"/>
      <c r="N790" s="218"/>
      <c r="O790" s="218"/>
      <c r="P790" s="218"/>
      <c r="Q790" s="240">
        <v>0</v>
      </c>
      <c r="R790" s="240">
        <v>0</v>
      </c>
      <c r="S790" s="240">
        <v>0</v>
      </c>
      <c r="T790" s="272">
        <v>0</v>
      </c>
      <c r="U790" s="263"/>
    </row>
    <row r="791" spans="2:21" s="216" customFormat="1" x14ac:dyDescent="0.25">
      <c r="B791" s="262">
        <v>786</v>
      </c>
      <c r="C791" s="346">
        <v>45421</v>
      </c>
      <c r="D791" s="217" t="s">
        <v>160</v>
      </c>
      <c r="E791" s="218" t="s">
        <v>161</v>
      </c>
      <c r="F791" s="218" t="s">
        <v>389</v>
      </c>
      <c r="G791" s="218" t="s">
        <v>161</v>
      </c>
      <c r="H791" s="218">
        <v>10</v>
      </c>
      <c r="I791" s="218"/>
      <c r="J791" s="218"/>
      <c r="K791" s="218"/>
      <c r="L791" s="218"/>
      <c r="M791" s="218"/>
      <c r="N791" s="218"/>
      <c r="O791" s="218"/>
      <c r="P791" s="218"/>
      <c r="Q791" s="240">
        <v>0</v>
      </c>
      <c r="R791" s="240">
        <v>0</v>
      </c>
      <c r="S791" s="240">
        <v>0</v>
      </c>
      <c r="T791" s="272">
        <v>0</v>
      </c>
      <c r="U791" s="263"/>
    </row>
    <row r="792" spans="2:21" s="216" customFormat="1" x14ac:dyDescent="0.25">
      <c r="B792" s="262">
        <v>787</v>
      </c>
      <c r="C792" s="346">
        <v>45421</v>
      </c>
      <c r="D792" s="217" t="s">
        <v>177</v>
      </c>
      <c r="E792" s="218" t="s">
        <v>178</v>
      </c>
      <c r="F792" s="218" t="s">
        <v>7</v>
      </c>
      <c r="G792" s="218" t="s">
        <v>213</v>
      </c>
      <c r="H792" s="218">
        <v>7</v>
      </c>
      <c r="I792" s="218"/>
      <c r="J792" s="218"/>
      <c r="K792" s="218"/>
      <c r="L792" s="218"/>
      <c r="M792" s="218"/>
      <c r="N792" s="218"/>
      <c r="O792" s="218"/>
      <c r="P792" s="218"/>
      <c r="Q792" s="240">
        <v>0</v>
      </c>
      <c r="R792" s="240">
        <v>0</v>
      </c>
      <c r="S792" s="240">
        <v>0</v>
      </c>
      <c r="T792" s="272">
        <v>0</v>
      </c>
      <c r="U792" s="263"/>
    </row>
    <row r="793" spans="2:21" s="216" customFormat="1" x14ac:dyDescent="0.25">
      <c r="B793" s="262">
        <v>788</v>
      </c>
      <c r="C793" s="346">
        <v>45421</v>
      </c>
      <c r="D793" s="217" t="s">
        <v>173</v>
      </c>
      <c r="E793" s="218" t="s">
        <v>161</v>
      </c>
      <c r="F793" s="218" t="s">
        <v>7</v>
      </c>
      <c r="G793" s="218" t="s">
        <v>161</v>
      </c>
      <c r="H793" s="218">
        <v>11.2</v>
      </c>
      <c r="I793" s="218"/>
      <c r="J793" s="218"/>
      <c r="K793" s="218"/>
      <c r="L793" s="218"/>
      <c r="M793" s="218"/>
      <c r="N793" s="218"/>
      <c r="O793" s="218"/>
      <c r="P793" s="218"/>
      <c r="Q793" s="240">
        <v>0</v>
      </c>
      <c r="R793" s="240">
        <v>0</v>
      </c>
      <c r="S793" s="240">
        <v>0</v>
      </c>
      <c r="T793" s="272">
        <v>0</v>
      </c>
      <c r="U793" s="263"/>
    </row>
    <row r="794" spans="2:21" s="216" customFormat="1" x14ac:dyDescent="0.25">
      <c r="B794" s="262">
        <v>789</v>
      </c>
      <c r="C794" s="346">
        <v>45421</v>
      </c>
      <c r="D794" s="217" t="s">
        <v>153</v>
      </c>
      <c r="E794" s="218" t="s">
        <v>92</v>
      </c>
      <c r="F794" s="218" t="s">
        <v>63</v>
      </c>
      <c r="G794" s="218" t="s">
        <v>213</v>
      </c>
      <c r="H794" s="218">
        <v>6.65</v>
      </c>
      <c r="I794" s="218"/>
      <c r="J794" s="218"/>
      <c r="K794" s="218"/>
      <c r="L794" s="218"/>
      <c r="M794" s="218"/>
      <c r="N794" s="218"/>
      <c r="O794" s="218"/>
      <c r="P794" s="218"/>
      <c r="Q794" s="240">
        <v>0</v>
      </c>
      <c r="R794" s="240">
        <v>0</v>
      </c>
      <c r="S794" s="240">
        <v>0</v>
      </c>
      <c r="T794" s="272">
        <v>0</v>
      </c>
      <c r="U794" s="263"/>
    </row>
    <row r="795" spans="2:21" s="216" customFormat="1" x14ac:dyDescent="0.25">
      <c r="B795" s="262">
        <v>790</v>
      </c>
      <c r="C795" s="346">
        <v>45421</v>
      </c>
      <c r="D795" s="217" t="s">
        <v>152</v>
      </c>
      <c r="E795" s="218" t="s">
        <v>92</v>
      </c>
      <c r="F795" s="218" t="s">
        <v>63</v>
      </c>
      <c r="G795" s="218" t="s">
        <v>214</v>
      </c>
      <c r="H795" s="218">
        <v>4.1500000000000004</v>
      </c>
      <c r="I795" s="218"/>
      <c r="J795" s="218"/>
      <c r="K795" s="218"/>
      <c r="L795" s="218"/>
      <c r="M795" s="218"/>
      <c r="N795" s="218"/>
      <c r="O795" s="218"/>
      <c r="P795" s="218"/>
      <c r="Q795" s="240">
        <v>0</v>
      </c>
      <c r="R795" s="240">
        <v>0</v>
      </c>
      <c r="S795" s="240">
        <v>0</v>
      </c>
      <c r="T795" s="272">
        <v>0</v>
      </c>
      <c r="U795" s="263"/>
    </row>
    <row r="796" spans="2:21" s="216" customFormat="1" x14ac:dyDescent="0.25">
      <c r="B796" s="262">
        <v>791</v>
      </c>
      <c r="C796" s="346">
        <v>45421</v>
      </c>
      <c r="D796" s="217" t="s">
        <v>150</v>
      </c>
      <c r="E796" s="218" t="s">
        <v>92</v>
      </c>
      <c r="F796" s="218" t="s">
        <v>63</v>
      </c>
      <c r="G796" s="218" t="s">
        <v>214</v>
      </c>
      <c r="H796" s="218">
        <v>4.1500000000000004</v>
      </c>
      <c r="I796" s="218"/>
      <c r="J796" s="218"/>
      <c r="K796" s="218"/>
      <c r="L796" s="218"/>
      <c r="M796" s="218"/>
      <c r="N796" s="218"/>
      <c r="O796" s="218"/>
      <c r="P796" s="218"/>
      <c r="Q796" s="240">
        <v>0</v>
      </c>
      <c r="R796" s="240">
        <v>0</v>
      </c>
      <c r="S796" s="240">
        <v>0</v>
      </c>
      <c r="T796" s="272">
        <v>0</v>
      </c>
      <c r="U796" s="263"/>
    </row>
    <row r="797" spans="2:21" s="216" customFormat="1" x14ac:dyDescent="0.25">
      <c r="B797" s="262">
        <v>792</v>
      </c>
      <c r="C797" s="346">
        <v>45421</v>
      </c>
      <c r="D797" s="217" t="s">
        <v>179</v>
      </c>
      <c r="E797" s="218" t="s">
        <v>161</v>
      </c>
      <c r="F797" s="218" t="s">
        <v>8</v>
      </c>
      <c r="G797" s="218" t="s">
        <v>161</v>
      </c>
      <c r="H797" s="218">
        <v>11.6</v>
      </c>
      <c r="I797" s="218"/>
      <c r="J797" s="218"/>
      <c r="K797" s="218"/>
      <c r="L797" s="218"/>
      <c r="M797" s="218"/>
      <c r="N797" s="218"/>
      <c r="O797" s="218"/>
      <c r="P797" s="218"/>
      <c r="Q797" s="240">
        <v>0</v>
      </c>
      <c r="R797" s="240">
        <v>0</v>
      </c>
      <c r="S797" s="240">
        <v>0</v>
      </c>
      <c r="T797" s="272">
        <v>0</v>
      </c>
      <c r="U797" s="263"/>
    </row>
    <row r="798" spans="2:21" s="216" customFormat="1" x14ac:dyDescent="0.25">
      <c r="B798" s="262">
        <v>793</v>
      </c>
      <c r="C798" s="346">
        <v>45421</v>
      </c>
      <c r="D798" s="217" t="s">
        <v>143</v>
      </c>
      <c r="E798" s="218" t="s">
        <v>92</v>
      </c>
      <c r="F798" s="218" t="s">
        <v>2</v>
      </c>
      <c r="G798" s="218" t="s">
        <v>213</v>
      </c>
      <c r="H798" s="218">
        <v>7</v>
      </c>
      <c r="I798" s="218"/>
      <c r="J798" s="218"/>
      <c r="K798" s="218"/>
      <c r="L798" s="218"/>
      <c r="M798" s="218"/>
      <c r="N798" s="218"/>
      <c r="O798" s="218"/>
      <c r="P798" s="218"/>
      <c r="Q798" s="240">
        <v>0</v>
      </c>
      <c r="R798" s="240">
        <v>0</v>
      </c>
      <c r="S798" s="240">
        <v>0</v>
      </c>
      <c r="T798" s="272">
        <v>0</v>
      </c>
      <c r="U798" s="263"/>
    </row>
    <row r="799" spans="2:21" s="216" customFormat="1" x14ac:dyDescent="0.25">
      <c r="B799" s="262">
        <v>794</v>
      </c>
      <c r="C799" s="346">
        <v>45421</v>
      </c>
      <c r="D799" s="217" t="s">
        <v>142</v>
      </c>
      <c r="E799" s="218" t="s">
        <v>92</v>
      </c>
      <c r="F799" s="218" t="s">
        <v>2</v>
      </c>
      <c r="G799" s="218" t="s">
        <v>213</v>
      </c>
      <c r="H799" s="218">
        <v>7</v>
      </c>
      <c r="I799" s="218"/>
      <c r="J799" s="218"/>
      <c r="K799" s="218"/>
      <c r="L799" s="218"/>
      <c r="M799" s="218"/>
      <c r="N799" s="218"/>
      <c r="O799" s="218"/>
      <c r="P799" s="218"/>
      <c r="Q799" s="240">
        <v>0</v>
      </c>
      <c r="R799" s="240">
        <v>0</v>
      </c>
      <c r="S799" s="240">
        <v>0</v>
      </c>
      <c r="T799" s="272">
        <v>0</v>
      </c>
      <c r="U799" s="263"/>
    </row>
    <row r="800" spans="2:21" s="216" customFormat="1" x14ac:dyDescent="0.25">
      <c r="B800" s="262">
        <v>795</v>
      </c>
      <c r="C800" s="346">
        <v>45421</v>
      </c>
      <c r="D800" s="217" t="s">
        <v>141</v>
      </c>
      <c r="E800" s="218" t="s">
        <v>92</v>
      </c>
      <c r="F800" s="218" t="s">
        <v>2</v>
      </c>
      <c r="G800" s="218" t="s">
        <v>213</v>
      </c>
      <c r="H800" s="218">
        <v>7</v>
      </c>
      <c r="I800" s="218"/>
      <c r="J800" s="218"/>
      <c r="K800" s="218"/>
      <c r="L800" s="218"/>
      <c r="M800" s="218"/>
      <c r="N800" s="218"/>
      <c r="O800" s="218"/>
      <c r="P800" s="218"/>
      <c r="Q800" s="240">
        <v>0</v>
      </c>
      <c r="R800" s="240">
        <v>0</v>
      </c>
      <c r="S800" s="240">
        <v>0</v>
      </c>
      <c r="T800" s="272">
        <v>0</v>
      </c>
      <c r="U800" s="263"/>
    </row>
    <row r="801" spans="2:21" s="216" customFormat="1" x14ac:dyDescent="0.25">
      <c r="B801" s="262">
        <v>796</v>
      </c>
      <c r="C801" s="346">
        <v>45421</v>
      </c>
      <c r="D801" s="217" t="s">
        <v>96</v>
      </c>
      <c r="E801" s="218" t="s">
        <v>161</v>
      </c>
      <c r="F801" s="218" t="s">
        <v>1</v>
      </c>
      <c r="G801" s="218" t="s">
        <v>161</v>
      </c>
      <c r="H801" s="218">
        <v>11.8</v>
      </c>
      <c r="I801" s="218"/>
      <c r="J801" s="218"/>
      <c r="K801" s="218"/>
      <c r="L801" s="218"/>
      <c r="M801" s="218"/>
      <c r="N801" s="218"/>
      <c r="O801" s="218"/>
      <c r="P801" s="218"/>
      <c r="Q801" s="240">
        <v>0</v>
      </c>
      <c r="R801" s="240">
        <v>0</v>
      </c>
      <c r="S801" s="240">
        <v>0</v>
      </c>
      <c r="T801" s="272">
        <v>0</v>
      </c>
      <c r="U801" s="263"/>
    </row>
    <row r="802" spans="2:21" s="216" customFormat="1" x14ac:dyDescent="0.25">
      <c r="B802" s="262">
        <v>797</v>
      </c>
      <c r="C802" s="346">
        <v>45421</v>
      </c>
      <c r="D802" s="217" t="s">
        <v>130</v>
      </c>
      <c r="E802" s="218" t="s">
        <v>161</v>
      </c>
      <c r="F802" s="218" t="s">
        <v>1</v>
      </c>
      <c r="G802" s="218" t="s">
        <v>161</v>
      </c>
      <c r="H802" s="218">
        <v>11.8</v>
      </c>
      <c r="I802" s="218"/>
      <c r="J802" s="218"/>
      <c r="K802" s="218"/>
      <c r="L802" s="218"/>
      <c r="M802" s="218"/>
      <c r="N802" s="218"/>
      <c r="O802" s="218"/>
      <c r="P802" s="218"/>
      <c r="Q802" s="240">
        <v>0</v>
      </c>
      <c r="R802" s="240">
        <v>0</v>
      </c>
      <c r="S802" s="240">
        <v>0</v>
      </c>
      <c r="T802" s="272">
        <v>0</v>
      </c>
      <c r="U802" s="263"/>
    </row>
    <row r="803" spans="2:21" s="216" customFormat="1" x14ac:dyDescent="0.25">
      <c r="B803" s="262">
        <v>798</v>
      </c>
      <c r="C803" s="346">
        <v>45422</v>
      </c>
      <c r="D803" s="217" t="s">
        <v>94</v>
      </c>
      <c r="E803" s="218" t="s">
        <v>92</v>
      </c>
      <c r="F803" s="218" t="s">
        <v>1</v>
      </c>
      <c r="G803" s="218" t="s">
        <v>213</v>
      </c>
      <c r="H803" s="218">
        <v>6.65</v>
      </c>
      <c r="I803" s="218" t="s">
        <v>220</v>
      </c>
      <c r="J803" s="218">
        <v>30</v>
      </c>
      <c r="K803" s="218"/>
      <c r="L803" s="218">
        <v>400</v>
      </c>
      <c r="M803" s="218"/>
      <c r="N803" s="218" t="s">
        <v>1</v>
      </c>
      <c r="O803" s="218"/>
      <c r="P803" s="218" t="s">
        <v>304</v>
      </c>
      <c r="Q803" s="240">
        <v>199.5</v>
      </c>
      <c r="R803" s="240">
        <v>0</v>
      </c>
      <c r="S803" s="240">
        <v>0</v>
      </c>
      <c r="T803" s="272">
        <v>0</v>
      </c>
      <c r="U803" s="263"/>
    </row>
    <row r="804" spans="2:21" s="216" customFormat="1" x14ac:dyDescent="0.25">
      <c r="B804" s="262">
        <v>799</v>
      </c>
      <c r="C804" s="346">
        <v>45422</v>
      </c>
      <c r="D804" s="217" t="s">
        <v>91</v>
      </c>
      <c r="E804" s="218" t="s">
        <v>92</v>
      </c>
      <c r="F804" s="218" t="s">
        <v>1</v>
      </c>
      <c r="G804" s="218" t="s">
        <v>213</v>
      </c>
      <c r="H804" s="218">
        <v>6.65</v>
      </c>
      <c r="I804" s="218" t="s">
        <v>220</v>
      </c>
      <c r="J804" s="218">
        <v>30</v>
      </c>
      <c r="K804" s="218"/>
      <c r="L804" s="218">
        <v>400</v>
      </c>
      <c r="M804" s="218"/>
      <c r="N804" s="218" t="s">
        <v>1</v>
      </c>
      <c r="O804" s="218"/>
      <c r="P804" s="218" t="s">
        <v>304</v>
      </c>
      <c r="Q804" s="240">
        <v>199.5</v>
      </c>
      <c r="R804" s="240">
        <v>0</v>
      </c>
      <c r="S804" s="240">
        <v>0</v>
      </c>
      <c r="T804" s="272">
        <v>0</v>
      </c>
      <c r="U804" s="263"/>
    </row>
    <row r="805" spans="2:21" s="216" customFormat="1" x14ac:dyDescent="0.25">
      <c r="B805" s="262">
        <v>800</v>
      </c>
      <c r="C805" s="346">
        <v>45422</v>
      </c>
      <c r="D805" s="217" t="s">
        <v>117</v>
      </c>
      <c r="E805" s="218" t="s">
        <v>92</v>
      </c>
      <c r="F805" s="218" t="s">
        <v>1</v>
      </c>
      <c r="G805" s="218" t="s">
        <v>213</v>
      </c>
      <c r="H805" s="218">
        <v>6.65</v>
      </c>
      <c r="I805" s="218" t="s">
        <v>220</v>
      </c>
      <c r="J805" s="218">
        <v>31</v>
      </c>
      <c r="K805" s="218"/>
      <c r="L805" s="218">
        <v>400</v>
      </c>
      <c r="M805" s="218"/>
      <c r="N805" s="218" t="s">
        <v>1</v>
      </c>
      <c r="O805" s="218"/>
      <c r="P805" s="218" t="s">
        <v>304</v>
      </c>
      <c r="Q805" s="240">
        <v>206.15</v>
      </c>
      <c r="R805" s="240">
        <v>0</v>
      </c>
      <c r="S805" s="240">
        <v>0</v>
      </c>
      <c r="T805" s="272">
        <v>0</v>
      </c>
      <c r="U805" s="263"/>
    </row>
    <row r="806" spans="2:21" s="216" customFormat="1" x14ac:dyDescent="0.25">
      <c r="B806" s="262">
        <v>801</v>
      </c>
      <c r="C806" s="346">
        <v>45422</v>
      </c>
      <c r="D806" s="217" t="s">
        <v>157</v>
      </c>
      <c r="E806" s="218" t="s">
        <v>92</v>
      </c>
      <c r="F806" s="218" t="s">
        <v>62</v>
      </c>
      <c r="G806" s="218" t="s">
        <v>214</v>
      </c>
      <c r="H806" s="218">
        <v>4.1500000000000004</v>
      </c>
      <c r="I806" s="218"/>
      <c r="J806" s="218"/>
      <c r="K806" s="218"/>
      <c r="L806" s="218"/>
      <c r="M806" s="218"/>
      <c r="N806" s="218"/>
      <c r="O806" s="218"/>
      <c r="P806" s="218"/>
      <c r="Q806" s="240">
        <v>0</v>
      </c>
      <c r="R806" s="240">
        <v>0</v>
      </c>
      <c r="S806" s="240">
        <v>0</v>
      </c>
      <c r="T806" s="272">
        <v>0</v>
      </c>
      <c r="U806" s="263"/>
    </row>
    <row r="807" spans="2:21" s="216" customFormat="1" x14ac:dyDescent="0.25">
      <c r="B807" s="262">
        <v>802</v>
      </c>
      <c r="C807" s="346">
        <v>45422</v>
      </c>
      <c r="D807" s="217" t="s">
        <v>156</v>
      </c>
      <c r="E807" s="218" t="s">
        <v>92</v>
      </c>
      <c r="F807" s="218" t="s">
        <v>62</v>
      </c>
      <c r="G807" s="218" t="s">
        <v>214</v>
      </c>
      <c r="H807" s="218">
        <v>4.1500000000000004</v>
      </c>
      <c r="I807" s="218"/>
      <c r="J807" s="218"/>
      <c r="K807" s="218"/>
      <c r="L807" s="218"/>
      <c r="M807" s="218"/>
      <c r="N807" s="218"/>
      <c r="O807" s="218"/>
      <c r="P807" s="218"/>
      <c r="Q807" s="240">
        <v>0</v>
      </c>
      <c r="R807" s="240">
        <v>0</v>
      </c>
      <c r="S807" s="240">
        <v>0</v>
      </c>
      <c r="T807" s="272">
        <v>0</v>
      </c>
      <c r="U807" s="263"/>
    </row>
    <row r="808" spans="2:21" s="216" customFormat="1" x14ac:dyDescent="0.25">
      <c r="B808" s="262">
        <v>803</v>
      </c>
      <c r="C808" s="346">
        <v>45422</v>
      </c>
      <c r="D808" s="217" t="s">
        <v>160</v>
      </c>
      <c r="E808" s="218" t="s">
        <v>161</v>
      </c>
      <c r="F808" s="218" t="s">
        <v>389</v>
      </c>
      <c r="G808" s="218" t="s">
        <v>161</v>
      </c>
      <c r="H808" s="218">
        <v>10</v>
      </c>
      <c r="I808" s="218"/>
      <c r="J808" s="218"/>
      <c r="K808" s="218"/>
      <c r="L808" s="218"/>
      <c r="M808" s="218"/>
      <c r="N808" s="218"/>
      <c r="O808" s="218"/>
      <c r="P808" s="218"/>
      <c r="Q808" s="240">
        <v>0</v>
      </c>
      <c r="R808" s="240">
        <v>0</v>
      </c>
      <c r="S808" s="240">
        <v>0</v>
      </c>
      <c r="T808" s="272">
        <v>0</v>
      </c>
      <c r="U808" s="263"/>
    </row>
    <row r="809" spans="2:21" s="216" customFormat="1" x14ac:dyDescent="0.25">
      <c r="B809" s="262">
        <v>804</v>
      </c>
      <c r="C809" s="346">
        <v>45422</v>
      </c>
      <c r="D809" s="217" t="s">
        <v>177</v>
      </c>
      <c r="E809" s="218" t="s">
        <v>178</v>
      </c>
      <c r="F809" s="218" t="s">
        <v>7</v>
      </c>
      <c r="G809" s="218" t="s">
        <v>213</v>
      </c>
      <c r="H809" s="218">
        <v>7</v>
      </c>
      <c r="I809" s="218"/>
      <c r="J809" s="218"/>
      <c r="K809" s="218"/>
      <c r="L809" s="218"/>
      <c r="M809" s="218"/>
      <c r="N809" s="218"/>
      <c r="O809" s="218"/>
      <c r="P809" s="218"/>
      <c r="Q809" s="240">
        <v>0</v>
      </c>
      <c r="R809" s="240">
        <v>0</v>
      </c>
      <c r="S809" s="240">
        <v>0</v>
      </c>
      <c r="T809" s="272">
        <v>0</v>
      </c>
      <c r="U809" s="263"/>
    </row>
    <row r="810" spans="2:21" s="216" customFormat="1" x14ac:dyDescent="0.25">
      <c r="B810" s="262">
        <v>805</v>
      </c>
      <c r="C810" s="346">
        <v>45422</v>
      </c>
      <c r="D810" s="217" t="s">
        <v>173</v>
      </c>
      <c r="E810" s="218" t="s">
        <v>161</v>
      </c>
      <c r="F810" s="218" t="s">
        <v>7</v>
      </c>
      <c r="G810" s="218" t="s">
        <v>161</v>
      </c>
      <c r="H810" s="218">
        <v>11.2</v>
      </c>
      <c r="I810" s="218"/>
      <c r="J810" s="218"/>
      <c r="K810" s="218"/>
      <c r="L810" s="218"/>
      <c r="M810" s="218"/>
      <c r="N810" s="218"/>
      <c r="O810" s="218"/>
      <c r="P810" s="218"/>
      <c r="Q810" s="240">
        <v>0</v>
      </c>
      <c r="R810" s="240">
        <v>0</v>
      </c>
      <c r="S810" s="240">
        <v>0</v>
      </c>
      <c r="T810" s="272">
        <v>0</v>
      </c>
      <c r="U810" s="263"/>
    </row>
    <row r="811" spans="2:21" s="216" customFormat="1" x14ac:dyDescent="0.25">
      <c r="B811" s="262">
        <v>806</v>
      </c>
      <c r="C811" s="346">
        <v>45422</v>
      </c>
      <c r="D811" s="217" t="s">
        <v>153</v>
      </c>
      <c r="E811" s="218" t="s">
        <v>92</v>
      </c>
      <c r="F811" s="218" t="s">
        <v>63</v>
      </c>
      <c r="G811" s="218" t="s">
        <v>213</v>
      </c>
      <c r="H811" s="218">
        <v>6.65</v>
      </c>
      <c r="I811" s="218"/>
      <c r="J811" s="218"/>
      <c r="K811" s="218"/>
      <c r="L811" s="218"/>
      <c r="M811" s="218"/>
      <c r="N811" s="218"/>
      <c r="O811" s="218"/>
      <c r="P811" s="218"/>
      <c r="Q811" s="240">
        <v>0</v>
      </c>
      <c r="R811" s="240">
        <v>0</v>
      </c>
      <c r="S811" s="240">
        <v>0</v>
      </c>
      <c r="T811" s="272">
        <v>0</v>
      </c>
      <c r="U811" s="263"/>
    </row>
    <row r="812" spans="2:21" s="216" customFormat="1" x14ac:dyDescent="0.25">
      <c r="B812" s="262">
        <v>807</v>
      </c>
      <c r="C812" s="346">
        <v>45422</v>
      </c>
      <c r="D812" s="217" t="s">
        <v>152</v>
      </c>
      <c r="E812" s="218" t="s">
        <v>92</v>
      </c>
      <c r="F812" s="218" t="s">
        <v>63</v>
      </c>
      <c r="G812" s="218" t="s">
        <v>214</v>
      </c>
      <c r="H812" s="218">
        <v>4.1500000000000004</v>
      </c>
      <c r="I812" s="218"/>
      <c r="J812" s="218"/>
      <c r="K812" s="218"/>
      <c r="L812" s="218"/>
      <c r="M812" s="218"/>
      <c r="N812" s="218"/>
      <c r="O812" s="218"/>
      <c r="P812" s="218"/>
      <c r="Q812" s="240">
        <v>0</v>
      </c>
      <c r="R812" s="240">
        <v>0</v>
      </c>
      <c r="S812" s="240">
        <v>0</v>
      </c>
      <c r="T812" s="272">
        <v>0</v>
      </c>
      <c r="U812" s="263"/>
    </row>
    <row r="813" spans="2:21" s="216" customFormat="1" x14ac:dyDescent="0.25">
      <c r="B813" s="262">
        <v>808</v>
      </c>
      <c r="C813" s="346">
        <v>45422</v>
      </c>
      <c r="D813" s="217" t="s">
        <v>150</v>
      </c>
      <c r="E813" s="218" t="s">
        <v>92</v>
      </c>
      <c r="F813" s="218" t="s">
        <v>63</v>
      </c>
      <c r="G813" s="218" t="s">
        <v>214</v>
      </c>
      <c r="H813" s="218">
        <v>4.1500000000000004</v>
      </c>
      <c r="I813" s="218"/>
      <c r="J813" s="218"/>
      <c r="K813" s="218"/>
      <c r="L813" s="218"/>
      <c r="M813" s="218"/>
      <c r="N813" s="218"/>
      <c r="O813" s="218"/>
      <c r="P813" s="218"/>
      <c r="Q813" s="240">
        <v>0</v>
      </c>
      <c r="R813" s="240">
        <v>0</v>
      </c>
      <c r="S813" s="240">
        <v>0</v>
      </c>
      <c r="T813" s="272">
        <v>0</v>
      </c>
      <c r="U813" s="263"/>
    </row>
    <row r="814" spans="2:21" s="216" customFormat="1" x14ac:dyDescent="0.25">
      <c r="B814" s="262">
        <v>809</v>
      </c>
      <c r="C814" s="346">
        <v>45422</v>
      </c>
      <c r="D814" s="217" t="s">
        <v>179</v>
      </c>
      <c r="E814" s="218" t="s">
        <v>161</v>
      </c>
      <c r="F814" s="218" t="s">
        <v>8</v>
      </c>
      <c r="G814" s="218" t="s">
        <v>161</v>
      </c>
      <c r="H814" s="218">
        <v>11.6</v>
      </c>
      <c r="I814" s="218"/>
      <c r="J814" s="218"/>
      <c r="K814" s="218"/>
      <c r="L814" s="218"/>
      <c r="M814" s="218"/>
      <c r="N814" s="218"/>
      <c r="O814" s="218"/>
      <c r="P814" s="218"/>
      <c r="Q814" s="240">
        <v>0</v>
      </c>
      <c r="R814" s="240">
        <v>0</v>
      </c>
      <c r="S814" s="240">
        <v>0</v>
      </c>
      <c r="T814" s="272">
        <v>0</v>
      </c>
      <c r="U814" s="263"/>
    </row>
    <row r="815" spans="2:21" s="216" customFormat="1" x14ac:dyDescent="0.25">
      <c r="B815" s="262">
        <v>810</v>
      </c>
      <c r="C815" s="346">
        <v>45422</v>
      </c>
      <c r="D815" s="217" t="s">
        <v>143</v>
      </c>
      <c r="E815" s="218" t="s">
        <v>92</v>
      </c>
      <c r="F815" s="218" t="s">
        <v>2</v>
      </c>
      <c r="G815" s="218" t="s">
        <v>213</v>
      </c>
      <c r="H815" s="218">
        <v>7</v>
      </c>
      <c r="I815" s="218"/>
      <c r="J815" s="218"/>
      <c r="K815" s="218"/>
      <c r="L815" s="218"/>
      <c r="M815" s="218"/>
      <c r="N815" s="218"/>
      <c r="O815" s="218"/>
      <c r="P815" s="218"/>
      <c r="Q815" s="240">
        <v>0</v>
      </c>
      <c r="R815" s="240">
        <v>0</v>
      </c>
      <c r="S815" s="240">
        <v>0</v>
      </c>
      <c r="T815" s="272">
        <v>0</v>
      </c>
      <c r="U815" s="263"/>
    </row>
    <row r="816" spans="2:21" s="216" customFormat="1" x14ac:dyDescent="0.25">
      <c r="B816" s="262">
        <v>811</v>
      </c>
      <c r="C816" s="346">
        <v>45422</v>
      </c>
      <c r="D816" s="217" t="s">
        <v>142</v>
      </c>
      <c r="E816" s="218" t="s">
        <v>92</v>
      </c>
      <c r="F816" s="218" t="s">
        <v>2</v>
      </c>
      <c r="G816" s="218" t="s">
        <v>213</v>
      </c>
      <c r="H816" s="218">
        <v>7</v>
      </c>
      <c r="I816" s="218"/>
      <c r="J816" s="218"/>
      <c r="K816" s="218"/>
      <c r="L816" s="218"/>
      <c r="M816" s="218"/>
      <c r="N816" s="218"/>
      <c r="O816" s="218"/>
      <c r="P816" s="218"/>
      <c r="Q816" s="240">
        <v>0</v>
      </c>
      <c r="R816" s="240">
        <v>0</v>
      </c>
      <c r="S816" s="240">
        <v>0</v>
      </c>
      <c r="T816" s="272">
        <v>0</v>
      </c>
      <c r="U816" s="263"/>
    </row>
    <row r="817" spans="2:21" s="216" customFormat="1" x14ac:dyDescent="0.25">
      <c r="B817" s="262">
        <v>812</v>
      </c>
      <c r="C817" s="346">
        <v>45422</v>
      </c>
      <c r="D817" s="217" t="s">
        <v>141</v>
      </c>
      <c r="E817" s="218" t="s">
        <v>92</v>
      </c>
      <c r="F817" s="218" t="s">
        <v>2</v>
      </c>
      <c r="G817" s="218" t="s">
        <v>213</v>
      </c>
      <c r="H817" s="218">
        <v>7</v>
      </c>
      <c r="I817" s="218"/>
      <c r="J817" s="218"/>
      <c r="K817" s="218"/>
      <c r="L817" s="218"/>
      <c r="M817" s="218"/>
      <c r="N817" s="218"/>
      <c r="O817" s="218"/>
      <c r="P817" s="218"/>
      <c r="Q817" s="240">
        <v>0</v>
      </c>
      <c r="R817" s="240">
        <v>0</v>
      </c>
      <c r="S817" s="240">
        <v>0</v>
      </c>
      <c r="T817" s="272">
        <v>0</v>
      </c>
      <c r="U817" s="263"/>
    </row>
    <row r="818" spans="2:21" s="216" customFormat="1" x14ac:dyDescent="0.25">
      <c r="B818" s="262">
        <v>813</v>
      </c>
      <c r="C818" s="346">
        <v>45422</v>
      </c>
      <c r="D818" s="217" t="s">
        <v>96</v>
      </c>
      <c r="E818" s="218" t="s">
        <v>161</v>
      </c>
      <c r="F818" s="218" t="s">
        <v>1</v>
      </c>
      <c r="G818" s="218" t="s">
        <v>161</v>
      </c>
      <c r="H818" s="218">
        <v>11.8</v>
      </c>
      <c r="I818" s="218"/>
      <c r="J818" s="218"/>
      <c r="K818" s="218"/>
      <c r="L818" s="218"/>
      <c r="M818" s="218"/>
      <c r="N818" s="218"/>
      <c r="O818" s="218"/>
      <c r="P818" s="218"/>
      <c r="Q818" s="240">
        <v>0</v>
      </c>
      <c r="R818" s="240">
        <v>0</v>
      </c>
      <c r="S818" s="240">
        <v>0</v>
      </c>
      <c r="T818" s="272">
        <v>0</v>
      </c>
      <c r="U818" s="263"/>
    </row>
    <row r="819" spans="2:21" s="216" customFormat="1" x14ac:dyDescent="0.25">
      <c r="B819" s="262">
        <v>814</v>
      </c>
      <c r="C819" s="346">
        <v>45422</v>
      </c>
      <c r="D819" s="217" t="s">
        <v>130</v>
      </c>
      <c r="E819" s="218" t="s">
        <v>161</v>
      </c>
      <c r="F819" s="218" t="s">
        <v>1</v>
      </c>
      <c r="G819" s="218" t="s">
        <v>161</v>
      </c>
      <c r="H819" s="218">
        <v>11.8</v>
      </c>
      <c r="I819" s="218"/>
      <c r="J819" s="218"/>
      <c r="K819" s="218"/>
      <c r="L819" s="218"/>
      <c r="M819" s="218"/>
      <c r="N819" s="218"/>
      <c r="O819" s="218"/>
      <c r="P819" s="218"/>
      <c r="Q819" s="240">
        <v>0</v>
      </c>
      <c r="R819" s="240">
        <v>0</v>
      </c>
      <c r="S819" s="240">
        <v>0</v>
      </c>
      <c r="T819" s="272">
        <v>0</v>
      </c>
      <c r="U819" s="263"/>
    </row>
    <row r="820" spans="2:21" s="216" customFormat="1" x14ac:dyDescent="0.25">
      <c r="B820" s="262">
        <v>815</v>
      </c>
      <c r="C820" s="346">
        <v>45423</v>
      </c>
      <c r="D820" s="217" t="s">
        <v>94</v>
      </c>
      <c r="E820" s="218" t="s">
        <v>92</v>
      </c>
      <c r="F820" s="218" t="s">
        <v>1</v>
      </c>
      <c r="G820" s="218" t="s">
        <v>213</v>
      </c>
      <c r="H820" s="218">
        <v>6.65</v>
      </c>
      <c r="I820" s="218" t="s">
        <v>220</v>
      </c>
      <c r="J820" s="218">
        <v>33</v>
      </c>
      <c r="K820" s="218"/>
      <c r="L820" s="218">
        <v>600</v>
      </c>
      <c r="M820" s="218"/>
      <c r="N820" s="218" t="s">
        <v>1</v>
      </c>
      <c r="O820" s="218"/>
      <c r="P820" s="218" t="s">
        <v>304</v>
      </c>
      <c r="Q820" s="240">
        <v>219.45000000000002</v>
      </c>
      <c r="R820" s="240">
        <v>0</v>
      </c>
      <c r="S820" s="240">
        <v>0</v>
      </c>
      <c r="T820" s="272">
        <v>0</v>
      </c>
      <c r="U820" s="263"/>
    </row>
    <row r="821" spans="2:21" s="216" customFormat="1" x14ac:dyDescent="0.25">
      <c r="B821" s="262">
        <v>816</v>
      </c>
      <c r="C821" s="346">
        <v>45423</v>
      </c>
      <c r="D821" s="217" t="s">
        <v>91</v>
      </c>
      <c r="E821" s="218" t="s">
        <v>92</v>
      </c>
      <c r="F821" s="218" t="s">
        <v>1</v>
      </c>
      <c r="G821" s="218" t="s">
        <v>213</v>
      </c>
      <c r="H821" s="218">
        <v>6.65</v>
      </c>
      <c r="I821" s="218" t="s">
        <v>220</v>
      </c>
      <c r="J821" s="218">
        <v>32</v>
      </c>
      <c r="K821" s="218"/>
      <c r="L821" s="218">
        <v>600</v>
      </c>
      <c r="M821" s="218"/>
      <c r="N821" s="218" t="s">
        <v>1</v>
      </c>
      <c r="O821" s="218"/>
      <c r="P821" s="218" t="s">
        <v>304</v>
      </c>
      <c r="Q821" s="240">
        <v>212.8</v>
      </c>
      <c r="R821" s="240">
        <v>0</v>
      </c>
      <c r="S821" s="240">
        <v>0</v>
      </c>
      <c r="T821" s="272">
        <v>0</v>
      </c>
      <c r="U821" s="263"/>
    </row>
    <row r="822" spans="2:21" s="216" customFormat="1" x14ac:dyDescent="0.25">
      <c r="B822" s="262">
        <v>817</v>
      </c>
      <c r="C822" s="346">
        <v>45423</v>
      </c>
      <c r="D822" s="217" t="s">
        <v>117</v>
      </c>
      <c r="E822" s="218" t="s">
        <v>92</v>
      </c>
      <c r="F822" s="218" t="s">
        <v>1</v>
      </c>
      <c r="G822" s="218" t="s">
        <v>213</v>
      </c>
      <c r="H822" s="218">
        <v>6.65</v>
      </c>
      <c r="I822" s="218" t="s">
        <v>220</v>
      </c>
      <c r="J822" s="218">
        <v>34</v>
      </c>
      <c r="K822" s="218"/>
      <c r="L822" s="218">
        <v>600</v>
      </c>
      <c r="M822" s="218"/>
      <c r="N822" s="218" t="s">
        <v>1</v>
      </c>
      <c r="O822" s="218"/>
      <c r="P822" s="218" t="s">
        <v>304</v>
      </c>
      <c r="Q822" s="240">
        <v>226.10000000000002</v>
      </c>
      <c r="R822" s="240">
        <v>0</v>
      </c>
      <c r="S822" s="240">
        <v>0</v>
      </c>
      <c r="T822" s="272">
        <v>0</v>
      </c>
      <c r="U822" s="263"/>
    </row>
    <row r="823" spans="2:21" s="216" customFormat="1" x14ac:dyDescent="0.25">
      <c r="B823" s="262">
        <v>818</v>
      </c>
      <c r="C823" s="346">
        <v>45423</v>
      </c>
      <c r="D823" s="217" t="s">
        <v>157</v>
      </c>
      <c r="E823" s="218" t="s">
        <v>92</v>
      </c>
      <c r="F823" s="218" t="s">
        <v>62</v>
      </c>
      <c r="G823" s="218" t="s">
        <v>214</v>
      </c>
      <c r="H823" s="218">
        <v>4.1500000000000004</v>
      </c>
      <c r="I823" s="218"/>
      <c r="J823" s="218"/>
      <c r="K823" s="218"/>
      <c r="L823" s="218"/>
      <c r="M823" s="218"/>
      <c r="N823" s="218"/>
      <c r="O823" s="218"/>
      <c r="P823" s="218"/>
      <c r="Q823" s="240">
        <v>0</v>
      </c>
      <c r="R823" s="240">
        <v>0</v>
      </c>
      <c r="S823" s="240">
        <v>0</v>
      </c>
      <c r="T823" s="272">
        <v>0</v>
      </c>
      <c r="U823" s="263"/>
    </row>
    <row r="824" spans="2:21" s="216" customFormat="1" x14ac:dyDescent="0.25">
      <c r="B824" s="262">
        <v>819</v>
      </c>
      <c r="C824" s="346">
        <v>45423</v>
      </c>
      <c r="D824" s="217" t="s">
        <v>156</v>
      </c>
      <c r="E824" s="218" t="s">
        <v>92</v>
      </c>
      <c r="F824" s="218" t="s">
        <v>62</v>
      </c>
      <c r="G824" s="218" t="s">
        <v>214</v>
      </c>
      <c r="H824" s="218">
        <v>4.1500000000000004</v>
      </c>
      <c r="I824" s="218"/>
      <c r="J824" s="218"/>
      <c r="K824" s="218"/>
      <c r="L824" s="218"/>
      <c r="M824" s="218"/>
      <c r="N824" s="218"/>
      <c r="O824" s="218"/>
      <c r="P824" s="218"/>
      <c r="Q824" s="240">
        <v>0</v>
      </c>
      <c r="R824" s="240">
        <v>0</v>
      </c>
      <c r="S824" s="240">
        <v>0</v>
      </c>
      <c r="T824" s="272">
        <v>0</v>
      </c>
      <c r="U824" s="263"/>
    </row>
    <row r="825" spans="2:21" s="216" customFormat="1" x14ac:dyDescent="0.25">
      <c r="B825" s="262">
        <v>820</v>
      </c>
      <c r="C825" s="346">
        <v>45423</v>
      </c>
      <c r="D825" s="217" t="s">
        <v>160</v>
      </c>
      <c r="E825" s="218" t="s">
        <v>161</v>
      </c>
      <c r="F825" s="218" t="s">
        <v>389</v>
      </c>
      <c r="G825" s="218" t="s">
        <v>161</v>
      </c>
      <c r="H825" s="218">
        <v>10</v>
      </c>
      <c r="I825" s="218"/>
      <c r="J825" s="218"/>
      <c r="K825" s="218"/>
      <c r="L825" s="218"/>
      <c r="M825" s="218"/>
      <c r="N825" s="218"/>
      <c r="O825" s="218"/>
      <c r="P825" s="218"/>
      <c r="Q825" s="240">
        <v>0</v>
      </c>
      <c r="R825" s="240">
        <v>0</v>
      </c>
      <c r="S825" s="240">
        <v>0</v>
      </c>
      <c r="T825" s="272">
        <v>0</v>
      </c>
      <c r="U825" s="263"/>
    </row>
    <row r="826" spans="2:21" s="216" customFormat="1" x14ac:dyDescent="0.25">
      <c r="B826" s="262">
        <v>821</v>
      </c>
      <c r="C826" s="346">
        <v>45423</v>
      </c>
      <c r="D826" s="217" t="s">
        <v>177</v>
      </c>
      <c r="E826" s="218" t="s">
        <v>178</v>
      </c>
      <c r="F826" s="218" t="s">
        <v>7</v>
      </c>
      <c r="G826" s="218" t="s">
        <v>213</v>
      </c>
      <c r="H826" s="218">
        <v>7</v>
      </c>
      <c r="I826" s="218"/>
      <c r="J826" s="218"/>
      <c r="K826" s="218"/>
      <c r="L826" s="218"/>
      <c r="M826" s="218"/>
      <c r="N826" s="218"/>
      <c r="O826" s="218"/>
      <c r="P826" s="218"/>
      <c r="Q826" s="240">
        <v>0</v>
      </c>
      <c r="R826" s="240">
        <v>0</v>
      </c>
      <c r="S826" s="240">
        <v>0</v>
      </c>
      <c r="T826" s="272">
        <v>0</v>
      </c>
      <c r="U826" s="263"/>
    </row>
    <row r="827" spans="2:21" s="216" customFormat="1" x14ac:dyDescent="0.25">
      <c r="B827" s="262">
        <v>822</v>
      </c>
      <c r="C827" s="346">
        <v>45423</v>
      </c>
      <c r="D827" s="217" t="s">
        <v>173</v>
      </c>
      <c r="E827" s="218" t="s">
        <v>161</v>
      </c>
      <c r="F827" s="218" t="s">
        <v>7</v>
      </c>
      <c r="G827" s="218" t="s">
        <v>161</v>
      </c>
      <c r="H827" s="218">
        <v>11.2</v>
      </c>
      <c r="I827" s="218"/>
      <c r="J827" s="218"/>
      <c r="K827" s="218"/>
      <c r="L827" s="218"/>
      <c r="M827" s="218"/>
      <c r="N827" s="218"/>
      <c r="O827" s="218"/>
      <c r="P827" s="218"/>
      <c r="Q827" s="240">
        <v>0</v>
      </c>
      <c r="R827" s="240">
        <v>0</v>
      </c>
      <c r="S827" s="240">
        <v>0</v>
      </c>
      <c r="T827" s="272">
        <v>0</v>
      </c>
      <c r="U827" s="263"/>
    </row>
    <row r="828" spans="2:21" s="216" customFormat="1" x14ac:dyDescent="0.25">
      <c r="B828" s="262">
        <v>823</v>
      </c>
      <c r="C828" s="346">
        <v>45423</v>
      </c>
      <c r="D828" s="217" t="s">
        <v>153</v>
      </c>
      <c r="E828" s="218" t="s">
        <v>92</v>
      </c>
      <c r="F828" s="218" t="s">
        <v>63</v>
      </c>
      <c r="G828" s="218" t="s">
        <v>213</v>
      </c>
      <c r="H828" s="218">
        <v>6.65</v>
      </c>
      <c r="I828" s="218" t="s">
        <v>220</v>
      </c>
      <c r="J828" s="218">
        <v>33</v>
      </c>
      <c r="K828" s="218"/>
      <c r="L828" s="218">
        <v>600</v>
      </c>
      <c r="M828" s="218"/>
      <c r="N828" s="218" t="s">
        <v>63</v>
      </c>
      <c r="O828" s="218"/>
      <c r="P828" s="218" t="s">
        <v>304</v>
      </c>
      <c r="Q828" s="240">
        <v>219.45000000000002</v>
      </c>
      <c r="R828" s="240">
        <v>0</v>
      </c>
      <c r="S828" s="240">
        <v>0</v>
      </c>
      <c r="T828" s="272">
        <v>0</v>
      </c>
      <c r="U828" s="263"/>
    </row>
    <row r="829" spans="2:21" s="216" customFormat="1" x14ac:dyDescent="0.25">
      <c r="B829" s="262">
        <v>824</v>
      </c>
      <c r="C829" s="346">
        <v>45423</v>
      </c>
      <c r="D829" s="217" t="s">
        <v>152</v>
      </c>
      <c r="E829" s="218" t="s">
        <v>92</v>
      </c>
      <c r="F829" s="218" t="s">
        <v>63</v>
      </c>
      <c r="G829" s="218" t="s">
        <v>214</v>
      </c>
      <c r="H829" s="218">
        <v>4.1500000000000004</v>
      </c>
      <c r="I829" s="218" t="s">
        <v>220</v>
      </c>
      <c r="J829" s="218">
        <v>30</v>
      </c>
      <c r="K829" s="218"/>
      <c r="L829" s="218">
        <v>600</v>
      </c>
      <c r="M829" s="218"/>
      <c r="N829" s="218" t="s">
        <v>63</v>
      </c>
      <c r="O829" s="218"/>
      <c r="P829" s="218" t="s">
        <v>304</v>
      </c>
      <c r="Q829" s="240">
        <v>124.50000000000001</v>
      </c>
      <c r="R829" s="240">
        <v>0</v>
      </c>
      <c r="S829" s="240">
        <v>0</v>
      </c>
      <c r="T829" s="272">
        <v>0</v>
      </c>
      <c r="U829" s="263"/>
    </row>
    <row r="830" spans="2:21" s="216" customFormat="1" x14ac:dyDescent="0.25">
      <c r="B830" s="262">
        <v>825</v>
      </c>
      <c r="C830" s="346">
        <v>45423</v>
      </c>
      <c r="D830" s="217" t="s">
        <v>150</v>
      </c>
      <c r="E830" s="218" t="s">
        <v>92</v>
      </c>
      <c r="F830" s="218" t="s">
        <v>63</v>
      </c>
      <c r="G830" s="218" t="s">
        <v>214</v>
      </c>
      <c r="H830" s="218">
        <v>4.1500000000000004</v>
      </c>
      <c r="I830" s="218" t="s">
        <v>220</v>
      </c>
      <c r="J830" s="218">
        <v>30</v>
      </c>
      <c r="K830" s="218"/>
      <c r="L830" s="218">
        <v>600</v>
      </c>
      <c r="M830" s="218"/>
      <c r="N830" s="218" t="s">
        <v>63</v>
      </c>
      <c r="O830" s="218"/>
      <c r="P830" s="218" t="s">
        <v>304</v>
      </c>
      <c r="Q830" s="240">
        <v>124.50000000000001</v>
      </c>
      <c r="R830" s="240">
        <v>0</v>
      </c>
      <c r="S830" s="240">
        <v>0</v>
      </c>
      <c r="T830" s="272">
        <v>0</v>
      </c>
      <c r="U830" s="263"/>
    </row>
    <row r="831" spans="2:21" s="216" customFormat="1" x14ac:dyDescent="0.25">
      <c r="B831" s="262">
        <v>826</v>
      </c>
      <c r="C831" s="346">
        <v>45423</v>
      </c>
      <c r="D831" s="217" t="s">
        <v>179</v>
      </c>
      <c r="E831" s="218" t="s">
        <v>161</v>
      </c>
      <c r="F831" s="218" t="s">
        <v>8</v>
      </c>
      <c r="G831" s="218" t="s">
        <v>161</v>
      </c>
      <c r="H831" s="218">
        <v>11.6</v>
      </c>
      <c r="I831" s="218"/>
      <c r="J831" s="218"/>
      <c r="K831" s="218"/>
      <c r="L831" s="218"/>
      <c r="M831" s="218"/>
      <c r="N831" s="218"/>
      <c r="O831" s="218"/>
      <c r="P831" s="218"/>
      <c r="Q831" s="240">
        <v>0</v>
      </c>
      <c r="R831" s="240">
        <v>0</v>
      </c>
      <c r="S831" s="240">
        <v>0</v>
      </c>
      <c r="T831" s="272">
        <v>0</v>
      </c>
      <c r="U831" s="263"/>
    </row>
    <row r="832" spans="2:21" s="216" customFormat="1" x14ac:dyDescent="0.25">
      <c r="B832" s="262">
        <v>827</v>
      </c>
      <c r="C832" s="346">
        <v>45423</v>
      </c>
      <c r="D832" s="217" t="s">
        <v>143</v>
      </c>
      <c r="E832" s="218" t="s">
        <v>92</v>
      </c>
      <c r="F832" s="218" t="s">
        <v>2</v>
      </c>
      <c r="G832" s="218" t="s">
        <v>213</v>
      </c>
      <c r="H832" s="218">
        <v>7</v>
      </c>
      <c r="I832" s="218"/>
      <c r="J832" s="218"/>
      <c r="K832" s="218"/>
      <c r="L832" s="218"/>
      <c r="M832" s="218"/>
      <c r="N832" s="218"/>
      <c r="O832" s="218"/>
      <c r="P832" s="218"/>
      <c r="Q832" s="240">
        <v>0</v>
      </c>
      <c r="R832" s="240">
        <v>0</v>
      </c>
      <c r="S832" s="240">
        <v>0</v>
      </c>
      <c r="T832" s="272">
        <v>0</v>
      </c>
      <c r="U832" s="263"/>
    </row>
    <row r="833" spans="2:21" s="216" customFormat="1" x14ac:dyDescent="0.25">
      <c r="B833" s="262">
        <v>828</v>
      </c>
      <c r="C833" s="346">
        <v>45423</v>
      </c>
      <c r="D833" s="217" t="s">
        <v>142</v>
      </c>
      <c r="E833" s="218" t="s">
        <v>92</v>
      </c>
      <c r="F833" s="218" t="s">
        <v>2</v>
      </c>
      <c r="G833" s="218" t="s">
        <v>213</v>
      </c>
      <c r="H833" s="218">
        <v>7</v>
      </c>
      <c r="I833" s="218"/>
      <c r="J833" s="218"/>
      <c r="K833" s="218"/>
      <c r="L833" s="218"/>
      <c r="M833" s="218"/>
      <c r="N833" s="218"/>
      <c r="O833" s="218"/>
      <c r="P833" s="218"/>
      <c r="Q833" s="240">
        <v>0</v>
      </c>
      <c r="R833" s="240">
        <v>0</v>
      </c>
      <c r="S833" s="240">
        <v>0</v>
      </c>
      <c r="T833" s="272">
        <v>0</v>
      </c>
      <c r="U833" s="263"/>
    </row>
    <row r="834" spans="2:21" s="216" customFormat="1" x14ac:dyDescent="0.25">
      <c r="B834" s="262">
        <v>829</v>
      </c>
      <c r="C834" s="346">
        <v>45423</v>
      </c>
      <c r="D834" s="217" t="s">
        <v>141</v>
      </c>
      <c r="E834" s="218" t="s">
        <v>92</v>
      </c>
      <c r="F834" s="218" t="s">
        <v>2</v>
      </c>
      <c r="G834" s="218" t="s">
        <v>213</v>
      </c>
      <c r="H834" s="218">
        <v>7</v>
      </c>
      <c r="I834" s="218"/>
      <c r="J834" s="218"/>
      <c r="K834" s="218"/>
      <c r="L834" s="218"/>
      <c r="M834" s="218"/>
      <c r="N834" s="218"/>
      <c r="O834" s="218"/>
      <c r="P834" s="218"/>
      <c r="Q834" s="240">
        <v>0</v>
      </c>
      <c r="R834" s="240">
        <v>0</v>
      </c>
      <c r="S834" s="240">
        <v>0</v>
      </c>
      <c r="T834" s="272">
        <v>0</v>
      </c>
      <c r="U834" s="263"/>
    </row>
    <row r="835" spans="2:21" s="216" customFormat="1" x14ac:dyDescent="0.25">
      <c r="B835" s="262">
        <v>830</v>
      </c>
      <c r="C835" s="346">
        <v>45423</v>
      </c>
      <c r="D835" s="217" t="s">
        <v>96</v>
      </c>
      <c r="E835" s="218" t="s">
        <v>161</v>
      </c>
      <c r="F835" s="218" t="s">
        <v>1</v>
      </c>
      <c r="G835" s="218" t="s">
        <v>161</v>
      </c>
      <c r="H835" s="218">
        <v>11.8</v>
      </c>
      <c r="I835" s="218"/>
      <c r="J835" s="218"/>
      <c r="K835" s="218"/>
      <c r="L835" s="218"/>
      <c r="M835" s="218"/>
      <c r="N835" s="218"/>
      <c r="O835" s="218"/>
      <c r="P835" s="218"/>
      <c r="Q835" s="240">
        <v>0</v>
      </c>
      <c r="R835" s="240">
        <v>0</v>
      </c>
      <c r="S835" s="240">
        <v>0</v>
      </c>
      <c r="T835" s="272">
        <v>0</v>
      </c>
      <c r="U835" s="263"/>
    </row>
    <row r="836" spans="2:21" s="216" customFormat="1" x14ac:dyDescent="0.25">
      <c r="B836" s="262">
        <v>831</v>
      </c>
      <c r="C836" s="346">
        <v>45423</v>
      </c>
      <c r="D836" s="217" t="s">
        <v>130</v>
      </c>
      <c r="E836" s="218" t="s">
        <v>161</v>
      </c>
      <c r="F836" s="218" t="s">
        <v>1</v>
      </c>
      <c r="G836" s="218" t="s">
        <v>161</v>
      </c>
      <c r="H836" s="218">
        <v>11.8</v>
      </c>
      <c r="I836" s="218"/>
      <c r="J836" s="218"/>
      <c r="K836" s="218"/>
      <c r="L836" s="218"/>
      <c r="M836" s="218"/>
      <c r="N836" s="218"/>
      <c r="O836" s="218"/>
      <c r="P836" s="218"/>
      <c r="Q836" s="240">
        <v>0</v>
      </c>
      <c r="R836" s="240">
        <v>0</v>
      </c>
      <c r="S836" s="240">
        <v>0</v>
      </c>
      <c r="T836" s="272">
        <v>0</v>
      </c>
      <c r="U836" s="263"/>
    </row>
    <row r="837" spans="2:21" s="216" customFormat="1" x14ac:dyDescent="0.25">
      <c r="B837" s="262">
        <v>832</v>
      </c>
      <c r="C837" s="346">
        <v>45424</v>
      </c>
      <c r="D837" s="217" t="s">
        <v>94</v>
      </c>
      <c r="E837" s="218" t="s">
        <v>92</v>
      </c>
      <c r="F837" s="218" t="s">
        <v>1</v>
      </c>
      <c r="G837" s="218" t="s">
        <v>213</v>
      </c>
      <c r="H837" s="218">
        <v>6.65</v>
      </c>
      <c r="I837" s="218" t="s">
        <v>220</v>
      </c>
      <c r="J837" s="218">
        <v>15</v>
      </c>
      <c r="K837" s="218"/>
      <c r="L837" s="218">
        <v>800</v>
      </c>
      <c r="M837" s="218"/>
      <c r="N837" s="218" t="s">
        <v>1</v>
      </c>
      <c r="O837" s="218"/>
      <c r="P837" s="218" t="s">
        <v>304</v>
      </c>
      <c r="Q837" s="240">
        <v>99.75</v>
      </c>
      <c r="R837" s="240">
        <v>0</v>
      </c>
      <c r="S837" s="240">
        <v>0</v>
      </c>
      <c r="T837" s="272">
        <v>0</v>
      </c>
      <c r="U837" s="263"/>
    </row>
    <row r="838" spans="2:21" s="216" customFormat="1" x14ac:dyDescent="0.25">
      <c r="B838" s="262">
        <v>833</v>
      </c>
      <c r="C838" s="346">
        <v>45424</v>
      </c>
      <c r="D838" s="217" t="s">
        <v>91</v>
      </c>
      <c r="E838" s="218" t="s">
        <v>92</v>
      </c>
      <c r="F838" s="218" t="s">
        <v>1</v>
      </c>
      <c r="G838" s="218" t="s">
        <v>213</v>
      </c>
      <c r="H838" s="218">
        <v>6.65</v>
      </c>
      <c r="I838" s="218" t="s">
        <v>220</v>
      </c>
      <c r="J838" s="218">
        <v>28</v>
      </c>
      <c r="K838" s="218"/>
      <c r="L838" s="218">
        <v>800</v>
      </c>
      <c r="M838" s="218"/>
      <c r="N838" s="218" t="s">
        <v>1</v>
      </c>
      <c r="O838" s="218"/>
      <c r="P838" s="218" t="s">
        <v>304</v>
      </c>
      <c r="Q838" s="240">
        <v>186.20000000000002</v>
      </c>
      <c r="R838" s="240">
        <v>0</v>
      </c>
      <c r="S838" s="240">
        <v>0</v>
      </c>
      <c r="T838" s="272">
        <v>0</v>
      </c>
      <c r="U838" s="263"/>
    </row>
    <row r="839" spans="2:21" s="216" customFormat="1" x14ac:dyDescent="0.25">
      <c r="B839" s="262">
        <v>834</v>
      </c>
      <c r="C839" s="346">
        <v>45424</v>
      </c>
      <c r="D839" s="217" t="s">
        <v>117</v>
      </c>
      <c r="E839" s="218" t="s">
        <v>92</v>
      </c>
      <c r="F839" s="218" t="s">
        <v>1</v>
      </c>
      <c r="G839" s="218" t="s">
        <v>213</v>
      </c>
      <c r="H839" s="218">
        <v>6.65</v>
      </c>
      <c r="I839" s="218" t="s">
        <v>220</v>
      </c>
      <c r="J839" s="218">
        <v>29</v>
      </c>
      <c r="K839" s="218"/>
      <c r="L839" s="218">
        <v>800</v>
      </c>
      <c r="M839" s="218"/>
      <c r="N839" s="218" t="s">
        <v>1</v>
      </c>
      <c r="O839" s="218"/>
      <c r="P839" s="218" t="s">
        <v>304</v>
      </c>
      <c r="Q839" s="240">
        <v>192.85000000000002</v>
      </c>
      <c r="R839" s="240">
        <v>0</v>
      </c>
      <c r="S839" s="240">
        <v>0</v>
      </c>
      <c r="T839" s="272">
        <v>0</v>
      </c>
      <c r="U839" s="263"/>
    </row>
    <row r="840" spans="2:21" s="216" customFormat="1" x14ac:dyDescent="0.25">
      <c r="B840" s="262">
        <v>835</v>
      </c>
      <c r="C840" s="346">
        <v>45424</v>
      </c>
      <c r="D840" s="217" t="s">
        <v>157</v>
      </c>
      <c r="E840" s="218" t="s">
        <v>92</v>
      </c>
      <c r="F840" s="218" t="s">
        <v>62</v>
      </c>
      <c r="G840" s="218" t="s">
        <v>214</v>
      </c>
      <c r="H840" s="218">
        <v>4.1500000000000004</v>
      </c>
      <c r="I840" s="218"/>
      <c r="J840" s="218"/>
      <c r="K840" s="218"/>
      <c r="L840" s="218"/>
      <c r="M840" s="218"/>
      <c r="N840" s="218"/>
      <c r="O840" s="218"/>
      <c r="P840" s="218"/>
      <c r="Q840" s="240">
        <v>0</v>
      </c>
      <c r="R840" s="240">
        <v>0</v>
      </c>
      <c r="S840" s="240">
        <v>0</v>
      </c>
      <c r="T840" s="272">
        <v>0</v>
      </c>
      <c r="U840" s="263"/>
    </row>
    <row r="841" spans="2:21" s="216" customFormat="1" x14ac:dyDescent="0.25">
      <c r="B841" s="262">
        <v>836</v>
      </c>
      <c r="C841" s="346">
        <v>45424</v>
      </c>
      <c r="D841" s="217" t="s">
        <v>156</v>
      </c>
      <c r="E841" s="218" t="s">
        <v>92</v>
      </c>
      <c r="F841" s="218" t="s">
        <v>62</v>
      </c>
      <c r="G841" s="218" t="s">
        <v>214</v>
      </c>
      <c r="H841" s="218">
        <v>4.1500000000000004</v>
      </c>
      <c r="I841" s="218"/>
      <c r="J841" s="218"/>
      <c r="K841" s="218"/>
      <c r="L841" s="218"/>
      <c r="M841" s="218"/>
      <c r="N841" s="218"/>
      <c r="O841" s="218"/>
      <c r="P841" s="218"/>
      <c r="Q841" s="240">
        <v>0</v>
      </c>
      <c r="R841" s="240">
        <v>0</v>
      </c>
      <c r="S841" s="240">
        <v>0</v>
      </c>
      <c r="T841" s="272">
        <v>0</v>
      </c>
      <c r="U841" s="263"/>
    </row>
    <row r="842" spans="2:21" s="216" customFormat="1" x14ac:dyDescent="0.25">
      <c r="B842" s="262">
        <v>837</v>
      </c>
      <c r="C842" s="346">
        <v>45424</v>
      </c>
      <c r="D842" s="217" t="s">
        <v>160</v>
      </c>
      <c r="E842" s="218" t="s">
        <v>161</v>
      </c>
      <c r="F842" s="218" t="s">
        <v>389</v>
      </c>
      <c r="G842" s="218" t="s">
        <v>161</v>
      </c>
      <c r="H842" s="218">
        <v>10</v>
      </c>
      <c r="I842" s="218"/>
      <c r="J842" s="218"/>
      <c r="K842" s="218"/>
      <c r="L842" s="218"/>
      <c r="M842" s="218"/>
      <c r="N842" s="218"/>
      <c r="O842" s="218"/>
      <c r="P842" s="218"/>
      <c r="Q842" s="240">
        <v>0</v>
      </c>
      <c r="R842" s="240">
        <v>0</v>
      </c>
      <c r="S842" s="240">
        <v>0</v>
      </c>
      <c r="T842" s="272">
        <v>0</v>
      </c>
      <c r="U842" s="263"/>
    </row>
    <row r="843" spans="2:21" s="216" customFormat="1" x14ac:dyDescent="0.25">
      <c r="B843" s="262">
        <v>838</v>
      </c>
      <c r="C843" s="346">
        <v>45424</v>
      </c>
      <c r="D843" s="217" t="s">
        <v>177</v>
      </c>
      <c r="E843" s="218" t="s">
        <v>178</v>
      </c>
      <c r="F843" s="218" t="s">
        <v>7</v>
      </c>
      <c r="G843" s="218" t="s">
        <v>213</v>
      </c>
      <c r="H843" s="218">
        <v>7</v>
      </c>
      <c r="I843" s="218"/>
      <c r="J843" s="218"/>
      <c r="K843" s="218"/>
      <c r="L843" s="218"/>
      <c r="M843" s="218"/>
      <c r="N843" s="218"/>
      <c r="O843" s="218"/>
      <c r="P843" s="218"/>
      <c r="Q843" s="240">
        <v>0</v>
      </c>
      <c r="R843" s="240">
        <v>0</v>
      </c>
      <c r="S843" s="240">
        <v>0</v>
      </c>
      <c r="T843" s="272">
        <v>0</v>
      </c>
      <c r="U843" s="263"/>
    </row>
    <row r="844" spans="2:21" s="216" customFormat="1" x14ac:dyDescent="0.25">
      <c r="B844" s="262">
        <v>839</v>
      </c>
      <c r="C844" s="346">
        <v>45424</v>
      </c>
      <c r="D844" s="217" t="s">
        <v>173</v>
      </c>
      <c r="E844" s="218" t="s">
        <v>161</v>
      </c>
      <c r="F844" s="218" t="s">
        <v>7</v>
      </c>
      <c r="G844" s="218" t="s">
        <v>161</v>
      </c>
      <c r="H844" s="218">
        <v>11.2</v>
      </c>
      <c r="I844" s="218"/>
      <c r="J844" s="218"/>
      <c r="K844" s="218"/>
      <c r="L844" s="218"/>
      <c r="M844" s="218"/>
      <c r="N844" s="218"/>
      <c r="O844" s="218"/>
      <c r="P844" s="218"/>
      <c r="Q844" s="240">
        <v>0</v>
      </c>
      <c r="R844" s="240">
        <v>0</v>
      </c>
      <c r="S844" s="240">
        <v>0</v>
      </c>
      <c r="T844" s="272">
        <v>0</v>
      </c>
      <c r="U844" s="263"/>
    </row>
    <row r="845" spans="2:21" s="216" customFormat="1" x14ac:dyDescent="0.25">
      <c r="B845" s="262">
        <v>840</v>
      </c>
      <c r="C845" s="346">
        <v>45424</v>
      </c>
      <c r="D845" s="217" t="s">
        <v>153</v>
      </c>
      <c r="E845" s="218" t="s">
        <v>92</v>
      </c>
      <c r="F845" s="218" t="s">
        <v>63</v>
      </c>
      <c r="G845" s="218" t="s">
        <v>213</v>
      </c>
      <c r="H845" s="218">
        <v>6.65</v>
      </c>
      <c r="I845" s="218" t="s">
        <v>220</v>
      </c>
      <c r="J845" s="218">
        <v>33</v>
      </c>
      <c r="K845" s="218"/>
      <c r="L845" s="218">
        <v>800</v>
      </c>
      <c r="M845" s="218"/>
      <c r="N845" s="218" t="s">
        <v>63</v>
      </c>
      <c r="O845" s="218"/>
      <c r="P845" s="218" t="s">
        <v>304</v>
      </c>
      <c r="Q845" s="240">
        <v>219.45000000000002</v>
      </c>
      <c r="R845" s="240">
        <v>0</v>
      </c>
      <c r="S845" s="240">
        <v>0</v>
      </c>
      <c r="T845" s="272">
        <v>0</v>
      </c>
      <c r="U845" s="263"/>
    </row>
    <row r="846" spans="2:21" s="216" customFormat="1" x14ac:dyDescent="0.25">
      <c r="B846" s="262">
        <v>841</v>
      </c>
      <c r="C846" s="346">
        <v>45424</v>
      </c>
      <c r="D846" s="217" t="s">
        <v>152</v>
      </c>
      <c r="E846" s="218" t="s">
        <v>92</v>
      </c>
      <c r="F846" s="218" t="s">
        <v>63</v>
      </c>
      <c r="G846" s="218" t="s">
        <v>214</v>
      </c>
      <c r="H846" s="218">
        <v>4.1500000000000004</v>
      </c>
      <c r="I846" s="218" t="s">
        <v>220</v>
      </c>
      <c r="J846" s="218">
        <v>33</v>
      </c>
      <c r="K846" s="218"/>
      <c r="L846" s="218">
        <v>800</v>
      </c>
      <c r="M846" s="218"/>
      <c r="N846" s="218" t="s">
        <v>63</v>
      </c>
      <c r="O846" s="218"/>
      <c r="P846" s="218" t="s">
        <v>304</v>
      </c>
      <c r="Q846" s="240">
        <v>136.95000000000002</v>
      </c>
      <c r="R846" s="240">
        <v>0</v>
      </c>
      <c r="S846" s="240">
        <v>0</v>
      </c>
      <c r="T846" s="272">
        <v>0</v>
      </c>
      <c r="U846" s="263"/>
    </row>
    <row r="847" spans="2:21" s="216" customFormat="1" x14ac:dyDescent="0.25">
      <c r="B847" s="262">
        <v>842</v>
      </c>
      <c r="C847" s="346">
        <v>45424</v>
      </c>
      <c r="D847" s="217" t="s">
        <v>150</v>
      </c>
      <c r="E847" s="218" t="s">
        <v>92</v>
      </c>
      <c r="F847" s="218" t="s">
        <v>63</v>
      </c>
      <c r="G847" s="218" t="s">
        <v>214</v>
      </c>
      <c r="H847" s="218">
        <v>4.1500000000000004</v>
      </c>
      <c r="I847" s="218" t="s">
        <v>220</v>
      </c>
      <c r="J847" s="218">
        <v>32</v>
      </c>
      <c r="K847" s="218"/>
      <c r="L847" s="218">
        <v>800</v>
      </c>
      <c r="M847" s="218"/>
      <c r="N847" s="218" t="s">
        <v>63</v>
      </c>
      <c r="O847" s="218"/>
      <c r="P847" s="218" t="s">
        <v>304</v>
      </c>
      <c r="Q847" s="240">
        <v>132.80000000000001</v>
      </c>
      <c r="R847" s="240">
        <v>0</v>
      </c>
      <c r="S847" s="240">
        <v>0</v>
      </c>
      <c r="T847" s="272">
        <v>0</v>
      </c>
      <c r="U847" s="263"/>
    </row>
    <row r="848" spans="2:21" s="216" customFormat="1" x14ac:dyDescent="0.25">
      <c r="B848" s="262">
        <v>843</v>
      </c>
      <c r="C848" s="346">
        <v>45424</v>
      </c>
      <c r="D848" s="217" t="s">
        <v>179</v>
      </c>
      <c r="E848" s="218" t="s">
        <v>161</v>
      </c>
      <c r="F848" s="218" t="s">
        <v>8</v>
      </c>
      <c r="G848" s="218" t="s">
        <v>161</v>
      </c>
      <c r="H848" s="218">
        <v>11.6</v>
      </c>
      <c r="I848" s="218"/>
      <c r="J848" s="218"/>
      <c r="K848" s="218"/>
      <c r="L848" s="218"/>
      <c r="M848" s="218"/>
      <c r="N848" s="218"/>
      <c r="O848" s="218"/>
      <c r="P848" s="218"/>
      <c r="Q848" s="240">
        <v>0</v>
      </c>
      <c r="R848" s="240">
        <v>0</v>
      </c>
      <c r="S848" s="240">
        <v>0</v>
      </c>
      <c r="T848" s="272">
        <v>0</v>
      </c>
      <c r="U848" s="263"/>
    </row>
    <row r="849" spans="2:21" s="216" customFormat="1" x14ac:dyDescent="0.25">
      <c r="B849" s="262">
        <v>844</v>
      </c>
      <c r="C849" s="346">
        <v>45424</v>
      </c>
      <c r="D849" s="217" t="s">
        <v>143</v>
      </c>
      <c r="E849" s="218" t="s">
        <v>92</v>
      </c>
      <c r="F849" s="218" t="s">
        <v>2</v>
      </c>
      <c r="G849" s="218" t="s">
        <v>213</v>
      </c>
      <c r="H849" s="218">
        <v>7</v>
      </c>
      <c r="I849" s="218"/>
      <c r="J849" s="218"/>
      <c r="K849" s="218"/>
      <c r="L849" s="218"/>
      <c r="M849" s="218"/>
      <c r="N849" s="218"/>
      <c r="O849" s="218"/>
      <c r="P849" s="218"/>
      <c r="Q849" s="240">
        <v>0</v>
      </c>
      <c r="R849" s="240">
        <v>0</v>
      </c>
      <c r="S849" s="240">
        <v>0</v>
      </c>
      <c r="T849" s="272">
        <v>0</v>
      </c>
      <c r="U849" s="263"/>
    </row>
    <row r="850" spans="2:21" s="216" customFormat="1" x14ac:dyDescent="0.25">
      <c r="B850" s="262">
        <v>845</v>
      </c>
      <c r="C850" s="346">
        <v>45424</v>
      </c>
      <c r="D850" s="217" t="s">
        <v>142</v>
      </c>
      <c r="E850" s="218" t="s">
        <v>92</v>
      </c>
      <c r="F850" s="218" t="s">
        <v>2</v>
      </c>
      <c r="G850" s="218" t="s">
        <v>213</v>
      </c>
      <c r="H850" s="218">
        <v>7</v>
      </c>
      <c r="I850" s="218"/>
      <c r="J850" s="218"/>
      <c r="K850" s="218"/>
      <c r="L850" s="218"/>
      <c r="M850" s="218"/>
      <c r="N850" s="218"/>
      <c r="O850" s="218"/>
      <c r="P850" s="218"/>
      <c r="Q850" s="240">
        <v>0</v>
      </c>
      <c r="R850" s="240">
        <v>0</v>
      </c>
      <c r="S850" s="240">
        <v>0</v>
      </c>
      <c r="T850" s="272">
        <v>0</v>
      </c>
      <c r="U850" s="263"/>
    </row>
    <row r="851" spans="2:21" s="216" customFormat="1" x14ac:dyDescent="0.25">
      <c r="B851" s="262">
        <v>846</v>
      </c>
      <c r="C851" s="346">
        <v>45424</v>
      </c>
      <c r="D851" s="217" t="s">
        <v>141</v>
      </c>
      <c r="E851" s="218" t="s">
        <v>92</v>
      </c>
      <c r="F851" s="218" t="s">
        <v>2</v>
      </c>
      <c r="G851" s="218" t="s">
        <v>213</v>
      </c>
      <c r="H851" s="218">
        <v>7</v>
      </c>
      <c r="I851" s="218"/>
      <c r="J851" s="218"/>
      <c r="K851" s="218"/>
      <c r="L851" s="218"/>
      <c r="M851" s="218"/>
      <c r="N851" s="218"/>
      <c r="O851" s="218"/>
      <c r="P851" s="218"/>
      <c r="Q851" s="240">
        <v>0</v>
      </c>
      <c r="R851" s="240">
        <v>0</v>
      </c>
      <c r="S851" s="240">
        <v>0</v>
      </c>
      <c r="T851" s="272">
        <v>0</v>
      </c>
      <c r="U851" s="263"/>
    </row>
    <row r="852" spans="2:21" s="216" customFormat="1" x14ac:dyDescent="0.25">
      <c r="B852" s="262">
        <v>847</v>
      </c>
      <c r="C852" s="346">
        <v>45424</v>
      </c>
      <c r="D852" s="217" t="s">
        <v>96</v>
      </c>
      <c r="E852" s="218" t="s">
        <v>161</v>
      </c>
      <c r="F852" s="218" t="s">
        <v>1</v>
      </c>
      <c r="G852" s="218" t="s">
        <v>161</v>
      </c>
      <c r="H852" s="218">
        <v>11.8</v>
      </c>
      <c r="I852" s="218"/>
      <c r="J852" s="218"/>
      <c r="K852" s="218"/>
      <c r="L852" s="218"/>
      <c r="M852" s="218"/>
      <c r="N852" s="218"/>
      <c r="O852" s="218"/>
      <c r="P852" s="218"/>
      <c r="Q852" s="240">
        <v>0</v>
      </c>
      <c r="R852" s="240">
        <v>0</v>
      </c>
      <c r="S852" s="240">
        <v>0</v>
      </c>
      <c r="T852" s="272">
        <v>0</v>
      </c>
      <c r="U852" s="263"/>
    </row>
    <row r="853" spans="2:21" s="216" customFormat="1" x14ac:dyDescent="0.25">
      <c r="B853" s="262">
        <v>848</v>
      </c>
      <c r="C853" s="346">
        <v>45424</v>
      </c>
      <c r="D853" s="217" t="s">
        <v>130</v>
      </c>
      <c r="E853" s="218" t="s">
        <v>161</v>
      </c>
      <c r="F853" s="218" t="s">
        <v>1</v>
      </c>
      <c r="G853" s="218" t="s">
        <v>161</v>
      </c>
      <c r="H853" s="218">
        <v>11.8</v>
      </c>
      <c r="I853" s="218"/>
      <c r="J853" s="218"/>
      <c r="K853" s="218"/>
      <c r="L853" s="218"/>
      <c r="M853" s="218"/>
      <c r="N853" s="218"/>
      <c r="O853" s="218"/>
      <c r="P853" s="218"/>
      <c r="Q853" s="240">
        <v>0</v>
      </c>
      <c r="R853" s="240">
        <v>0</v>
      </c>
      <c r="S853" s="240">
        <v>0</v>
      </c>
      <c r="T853" s="272">
        <v>0</v>
      </c>
      <c r="U853" s="263"/>
    </row>
    <row r="854" spans="2:21" s="216" customFormat="1" x14ac:dyDescent="0.25">
      <c r="B854" s="262">
        <v>849</v>
      </c>
      <c r="C854" s="346">
        <v>45425</v>
      </c>
      <c r="D854" s="217" t="s">
        <v>94</v>
      </c>
      <c r="E854" s="218" t="s">
        <v>92</v>
      </c>
      <c r="F854" s="218" t="s">
        <v>1</v>
      </c>
      <c r="G854" s="218" t="s">
        <v>213</v>
      </c>
      <c r="H854" s="218">
        <v>6.65</v>
      </c>
      <c r="I854" s="218" t="s">
        <v>220</v>
      </c>
      <c r="J854" s="218">
        <v>26</v>
      </c>
      <c r="K854" s="218"/>
      <c r="L854" s="218">
        <v>850</v>
      </c>
      <c r="M854" s="218"/>
      <c r="N854" s="218" t="s">
        <v>1</v>
      </c>
      <c r="O854" s="218"/>
      <c r="P854" s="218" t="s">
        <v>304</v>
      </c>
      <c r="Q854" s="240">
        <v>172.9</v>
      </c>
      <c r="R854" s="240">
        <v>0</v>
      </c>
      <c r="S854" s="240">
        <v>0</v>
      </c>
      <c r="T854" s="272">
        <v>0</v>
      </c>
      <c r="U854" s="263"/>
    </row>
    <row r="855" spans="2:21" s="216" customFormat="1" x14ac:dyDescent="0.25">
      <c r="B855" s="262">
        <v>850</v>
      </c>
      <c r="C855" s="346">
        <v>45425</v>
      </c>
      <c r="D855" s="217" t="s">
        <v>91</v>
      </c>
      <c r="E855" s="218" t="s">
        <v>92</v>
      </c>
      <c r="F855" s="218" t="s">
        <v>1</v>
      </c>
      <c r="G855" s="218" t="s">
        <v>213</v>
      </c>
      <c r="H855" s="218">
        <v>6.65</v>
      </c>
      <c r="I855" s="218"/>
      <c r="J855" s="218"/>
      <c r="K855" s="218"/>
      <c r="L855" s="218"/>
      <c r="M855" s="218"/>
      <c r="N855" s="218"/>
      <c r="O855" s="218"/>
      <c r="P855" s="218"/>
      <c r="Q855" s="240">
        <v>0</v>
      </c>
      <c r="R855" s="240">
        <v>0</v>
      </c>
      <c r="S855" s="240">
        <v>0</v>
      </c>
      <c r="T855" s="272">
        <v>0</v>
      </c>
      <c r="U855" s="263"/>
    </row>
    <row r="856" spans="2:21" s="216" customFormat="1" x14ac:dyDescent="0.25">
      <c r="B856" s="262">
        <v>851</v>
      </c>
      <c r="C856" s="346">
        <v>45425</v>
      </c>
      <c r="D856" s="217" t="s">
        <v>117</v>
      </c>
      <c r="E856" s="218" t="s">
        <v>92</v>
      </c>
      <c r="F856" s="218" t="s">
        <v>1</v>
      </c>
      <c r="G856" s="218" t="s">
        <v>213</v>
      </c>
      <c r="H856" s="218">
        <v>6.65</v>
      </c>
      <c r="I856" s="218" t="s">
        <v>220</v>
      </c>
      <c r="J856" s="218">
        <v>15</v>
      </c>
      <c r="K856" s="218"/>
      <c r="L856" s="218">
        <v>850</v>
      </c>
      <c r="M856" s="218"/>
      <c r="N856" s="218" t="s">
        <v>1</v>
      </c>
      <c r="O856" s="218"/>
      <c r="P856" s="218" t="s">
        <v>304</v>
      </c>
      <c r="Q856" s="240">
        <v>99.75</v>
      </c>
      <c r="R856" s="240">
        <v>0</v>
      </c>
      <c r="S856" s="240">
        <v>0</v>
      </c>
      <c r="T856" s="272">
        <v>0</v>
      </c>
      <c r="U856" s="263"/>
    </row>
    <row r="857" spans="2:21" s="216" customFormat="1" x14ac:dyDescent="0.25">
      <c r="B857" s="262">
        <v>852</v>
      </c>
      <c r="C857" s="346">
        <v>45425</v>
      </c>
      <c r="D857" s="217" t="s">
        <v>157</v>
      </c>
      <c r="E857" s="218" t="s">
        <v>92</v>
      </c>
      <c r="F857" s="218" t="s">
        <v>62</v>
      </c>
      <c r="G857" s="218" t="s">
        <v>214</v>
      </c>
      <c r="H857" s="218">
        <v>4.1500000000000004</v>
      </c>
      <c r="I857" s="218"/>
      <c r="J857" s="218"/>
      <c r="K857" s="218"/>
      <c r="L857" s="218"/>
      <c r="M857" s="218"/>
      <c r="N857" s="218"/>
      <c r="O857" s="218"/>
      <c r="P857" s="218"/>
      <c r="Q857" s="240">
        <v>0</v>
      </c>
      <c r="R857" s="240">
        <v>0</v>
      </c>
      <c r="S857" s="240">
        <v>0</v>
      </c>
      <c r="T857" s="272">
        <v>0</v>
      </c>
      <c r="U857" s="263"/>
    </row>
    <row r="858" spans="2:21" s="216" customFormat="1" x14ac:dyDescent="0.25">
      <c r="B858" s="262">
        <v>853</v>
      </c>
      <c r="C858" s="346">
        <v>45425</v>
      </c>
      <c r="D858" s="217" t="s">
        <v>156</v>
      </c>
      <c r="E858" s="218" t="s">
        <v>92</v>
      </c>
      <c r="F858" s="218" t="s">
        <v>62</v>
      </c>
      <c r="G858" s="218" t="s">
        <v>214</v>
      </c>
      <c r="H858" s="218">
        <v>4.1500000000000004</v>
      </c>
      <c r="I858" s="218"/>
      <c r="J858" s="218"/>
      <c r="K858" s="218"/>
      <c r="L858" s="218"/>
      <c r="M858" s="218"/>
      <c r="N858" s="218"/>
      <c r="O858" s="218"/>
      <c r="P858" s="218"/>
      <c r="Q858" s="240">
        <v>0</v>
      </c>
      <c r="R858" s="240">
        <v>0</v>
      </c>
      <c r="S858" s="240">
        <v>0</v>
      </c>
      <c r="T858" s="272">
        <v>0</v>
      </c>
      <c r="U858" s="263"/>
    </row>
    <row r="859" spans="2:21" s="216" customFormat="1" x14ac:dyDescent="0.25">
      <c r="B859" s="262">
        <v>854</v>
      </c>
      <c r="C859" s="346">
        <v>45425</v>
      </c>
      <c r="D859" s="217" t="s">
        <v>160</v>
      </c>
      <c r="E859" s="218" t="s">
        <v>161</v>
      </c>
      <c r="F859" s="218" t="s">
        <v>389</v>
      </c>
      <c r="G859" s="218" t="s">
        <v>161</v>
      </c>
      <c r="H859" s="218">
        <v>10</v>
      </c>
      <c r="I859" s="218"/>
      <c r="J859" s="218"/>
      <c r="K859" s="218"/>
      <c r="L859" s="218"/>
      <c r="M859" s="218"/>
      <c r="N859" s="218"/>
      <c r="O859" s="218"/>
      <c r="P859" s="218"/>
      <c r="Q859" s="240">
        <v>0</v>
      </c>
      <c r="R859" s="240">
        <v>0</v>
      </c>
      <c r="S859" s="240">
        <v>0</v>
      </c>
      <c r="T859" s="272">
        <v>0</v>
      </c>
      <c r="U859" s="263"/>
    </row>
    <row r="860" spans="2:21" s="216" customFormat="1" x14ac:dyDescent="0.25">
      <c r="B860" s="262">
        <v>855</v>
      </c>
      <c r="C860" s="346">
        <v>45425</v>
      </c>
      <c r="D860" s="217" t="s">
        <v>177</v>
      </c>
      <c r="E860" s="218" t="s">
        <v>178</v>
      </c>
      <c r="F860" s="218" t="s">
        <v>7</v>
      </c>
      <c r="G860" s="218" t="s">
        <v>213</v>
      </c>
      <c r="H860" s="218">
        <v>7</v>
      </c>
      <c r="I860" s="218"/>
      <c r="J860" s="218"/>
      <c r="K860" s="218"/>
      <c r="L860" s="218"/>
      <c r="M860" s="218"/>
      <c r="N860" s="218"/>
      <c r="O860" s="218"/>
      <c r="P860" s="218"/>
      <c r="Q860" s="240">
        <v>0</v>
      </c>
      <c r="R860" s="240">
        <v>0</v>
      </c>
      <c r="S860" s="240">
        <v>0</v>
      </c>
      <c r="T860" s="272">
        <v>0</v>
      </c>
      <c r="U860" s="263"/>
    </row>
    <row r="861" spans="2:21" s="216" customFormat="1" x14ac:dyDescent="0.25">
      <c r="B861" s="262">
        <v>856</v>
      </c>
      <c r="C861" s="346">
        <v>45425</v>
      </c>
      <c r="D861" s="217" t="s">
        <v>173</v>
      </c>
      <c r="E861" s="218" t="s">
        <v>161</v>
      </c>
      <c r="F861" s="218" t="s">
        <v>7</v>
      </c>
      <c r="G861" s="218" t="s">
        <v>161</v>
      </c>
      <c r="H861" s="218">
        <v>11.2</v>
      </c>
      <c r="I861" s="218"/>
      <c r="J861" s="218"/>
      <c r="K861" s="218"/>
      <c r="L861" s="218"/>
      <c r="M861" s="218"/>
      <c r="N861" s="218"/>
      <c r="O861" s="218"/>
      <c r="P861" s="218"/>
      <c r="Q861" s="240">
        <v>0</v>
      </c>
      <c r="R861" s="240">
        <v>0</v>
      </c>
      <c r="S861" s="240">
        <v>0</v>
      </c>
      <c r="T861" s="272">
        <v>0</v>
      </c>
      <c r="U861" s="263"/>
    </row>
    <row r="862" spans="2:21" s="216" customFormat="1" x14ac:dyDescent="0.25">
      <c r="B862" s="262">
        <v>857</v>
      </c>
      <c r="C862" s="346">
        <v>45425</v>
      </c>
      <c r="D862" s="217" t="s">
        <v>153</v>
      </c>
      <c r="E862" s="218" t="s">
        <v>92</v>
      </c>
      <c r="F862" s="218" t="s">
        <v>63</v>
      </c>
      <c r="G862" s="218" t="s">
        <v>213</v>
      </c>
      <c r="H862" s="218">
        <v>6.65</v>
      </c>
      <c r="I862" s="218" t="s">
        <v>220</v>
      </c>
      <c r="J862" s="218">
        <v>23</v>
      </c>
      <c r="K862" s="218"/>
      <c r="L862" s="218">
        <v>850</v>
      </c>
      <c r="M862" s="218"/>
      <c r="N862" s="218" t="s">
        <v>1</v>
      </c>
      <c r="O862" s="218"/>
      <c r="P862" s="218" t="s">
        <v>304</v>
      </c>
      <c r="Q862" s="240">
        <v>152.95000000000002</v>
      </c>
      <c r="R862" s="240">
        <v>0</v>
      </c>
      <c r="S862" s="240">
        <v>0</v>
      </c>
      <c r="T862" s="272">
        <v>0</v>
      </c>
      <c r="U862" s="263"/>
    </row>
    <row r="863" spans="2:21" s="216" customFormat="1" x14ac:dyDescent="0.25">
      <c r="B863" s="262">
        <v>858</v>
      </c>
      <c r="C863" s="346">
        <v>45425</v>
      </c>
      <c r="D863" s="217" t="s">
        <v>152</v>
      </c>
      <c r="E863" s="218" t="s">
        <v>92</v>
      </c>
      <c r="F863" s="218" t="s">
        <v>63</v>
      </c>
      <c r="G863" s="218" t="s">
        <v>214</v>
      </c>
      <c r="H863" s="218">
        <v>4.1500000000000004</v>
      </c>
      <c r="I863" s="218" t="s">
        <v>220</v>
      </c>
      <c r="J863" s="218">
        <v>10</v>
      </c>
      <c r="K863" s="218"/>
      <c r="L863" s="218">
        <v>850</v>
      </c>
      <c r="M863" s="218"/>
      <c r="N863" s="218" t="s">
        <v>1</v>
      </c>
      <c r="O863" s="218"/>
      <c r="P863" s="218" t="s">
        <v>304</v>
      </c>
      <c r="Q863" s="240">
        <v>41.5</v>
      </c>
      <c r="R863" s="240">
        <v>0</v>
      </c>
      <c r="S863" s="240">
        <v>0</v>
      </c>
      <c r="T863" s="272">
        <v>0</v>
      </c>
      <c r="U863" s="263"/>
    </row>
    <row r="864" spans="2:21" s="216" customFormat="1" x14ac:dyDescent="0.25">
      <c r="B864" s="262">
        <v>859</v>
      </c>
      <c r="C864" s="346">
        <v>45425</v>
      </c>
      <c r="D864" s="217" t="s">
        <v>150</v>
      </c>
      <c r="E864" s="218" t="s">
        <v>92</v>
      </c>
      <c r="F864" s="218" t="s">
        <v>63</v>
      </c>
      <c r="G864" s="218" t="s">
        <v>214</v>
      </c>
      <c r="H864" s="218">
        <v>4.1500000000000004</v>
      </c>
      <c r="I864" s="218" t="s">
        <v>220</v>
      </c>
      <c r="J864" s="218">
        <v>23</v>
      </c>
      <c r="K864" s="218"/>
      <c r="L864" s="218">
        <v>850</v>
      </c>
      <c r="M864" s="218"/>
      <c r="N864" s="218" t="s">
        <v>1</v>
      </c>
      <c r="O864" s="218"/>
      <c r="P864" s="218" t="s">
        <v>304</v>
      </c>
      <c r="Q864" s="240">
        <v>95.45</v>
      </c>
      <c r="R864" s="240">
        <v>0</v>
      </c>
      <c r="S864" s="240">
        <v>0</v>
      </c>
      <c r="T864" s="272">
        <v>0</v>
      </c>
      <c r="U864" s="263"/>
    </row>
    <row r="865" spans="2:21" s="216" customFormat="1" x14ac:dyDescent="0.25">
      <c r="B865" s="262">
        <v>860</v>
      </c>
      <c r="C865" s="346">
        <v>45425</v>
      </c>
      <c r="D865" s="217" t="s">
        <v>179</v>
      </c>
      <c r="E865" s="218" t="s">
        <v>161</v>
      </c>
      <c r="F865" s="218" t="s">
        <v>8</v>
      </c>
      <c r="G865" s="218" t="s">
        <v>161</v>
      </c>
      <c r="H865" s="218">
        <v>11.6</v>
      </c>
      <c r="I865" s="218"/>
      <c r="J865" s="218"/>
      <c r="K865" s="218"/>
      <c r="L865" s="218"/>
      <c r="M865" s="218"/>
      <c r="N865" s="218"/>
      <c r="O865" s="218"/>
      <c r="P865" s="218"/>
      <c r="Q865" s="240">
        <v>0</v>
      </c>
      <c r="R865" s="240">
        <v>0</v>
      </c>
      <c r="S865" s="240">
        <v>0</v>
      </c>
      <c r="T865" s="272">
        <v>0</v>
      </c>
      <c r="U865" s="263"/>
    </row>
    <row r="866" spans="2:21" s="216" customFormat="1" x14ac:dyDescent="0.25">
      <c r="B866" s="262">
        <v>861</v>
      </c>
      <c r="C866" s="346">
        <v>45425</v>
      </c>
      <c r="D866" s="217" t="s">
        <v>143</v>
      </c>
      <c r="E866" s="218" t="s">
        <v>92</v>
      </c>
      <c r="F866" s="218" t="s">
        <v>2</v>
      </c>
      <c r="G866" s="218" t="s">
        <v>213</v>
      </c>
      <c r="H866" s="218">
        <v>7</v>
      </c>
      <c r="I866" s="218"/>
      <c r="J866" s="218"/>
      <c r="K866" s="218"/>
      <c r="L866" s="218"/>
      <c r="M866" s="218"/>
      <c r="N866" s="218"/>
      <c r="O866" s="218"/>
      <c r="P866" s="218"/>
      <c r="Q866" s="240">
        <v>0</v>
      </c>
      <c r="R866" s="240">
        <v>0</v>
      </c>
      <c r="S866" s="240">
        <v>0</v>
      </c>
      <c r="T866" s="272">
        <v>0</v>
      </c>
      <c r="U866" s="263"/>
    </row>
    <row r="867" spans="2:21" s="216" customFormat="1" x14ac:dyDescent="0.25">
      <c r="B867" s="262">
        <v>862</v>
      </c>
      <c r="C867" s="346">
        <v>45425</v>
      </c>
      <c r="D867" s="217" t="s">
        <v>142</v>
      </c>
      <c r="E867" s="218" t="s">
        <v>92</v>
      </c>
      <c r="F867" s="218" t="s">
        <v>2</v>
      </c>
      <c r="G867" s="218" t="s">
        <v>213</v>
      </c>
      <c r="H867" s="218">
        <v>7</v>
      </c>
      <c r="I867" s="218"/>
      <c r="J867" s="218"/>
      <c r="K867" s="218"/>
      <c r="L867" s="218"/>
      <c r="M867" s="218"/>
      <c r="N867" s="218"/>
      <c r="O867" s="218"/>
      <c r="P867" s="218"/>
      <c r="Q867" s="240">
        <v>0</v>
      </c>
      <c r="R867" s="240">
        <v>0</v>
      </c>
      <c r="S867" s="240">
        <v>0</v>
      </c>
      <c r="T867" s="272">
        <v>0</v>
      </c>
      <c r="U867" s="263"/>
    </row>
    <row r="868" spans="2:21" s="216" customFormat="1" x14ac:dyDescent="0.25">
      <c r="B868" s="262">
        <v>863</v>
      </c>
      <c r="C868" s="346">
        <v>45425</v>
      </c>
      <c r="D868" s="217" t="s">
        <v>141</v>
      </c>
      <c r="E868" s="218" t="s">
        <v>92</v>
      </c>
      <c r="F868" s="218" t="s">
        <v>2</v>
      </c>
      <c r="G868" s="218" t="s">
        <v>213</v>
      </c>
      <c r="H868" s="218">
        <v>7</v>
      </c>
      <c r="I868" s="218"/>
      <c r="J868" s="218"/>
      <c r="K868" s="218"/>
      <c r="L868" s="218"/>
      <c r="M868" s="218"/>
      <c r="N868" s="218"/>
      <c r="O868" s="218"/>
      <c r="P868" s="218"/>
      <c r="Q868" s="240">
        <v>0</v>
      </c>
      <c r="R868" s="240">
        <v>0</v>
      </c>
      <c r="S868" s="240">
        <v>0</v>
      </c>
      <c r="T868" s="272">
        <v>0</v>
      </c>
      <c r="U868" s="263"/>
    </row>
    <row r="869" spans="2:21" s="216" customFormat="1" x14ac:dyDescent="0.25">
      <c r="B869" s="262">
        <v>864</v>
      </c>
      <c r="C869" s="346">
        <v>45425</v>
      </c>
      <c r="D869" s="217" t="s">
        <v>96</v>
      </c>
      <c r="E869" s="218" t="s">
        <v>161</v>
      </c>
      <c r="F869" s="218" t="s">
        <v>1</v>
      </c>
      <c r="G869" s="218" t="s">
        <v>161</v>
      </c>
      <c r="H869" s="218">
        <v>11.8</v>
      </c>
      <c r="I869" s="218"/>
      <c r="J869" s="218"/>
      <c r="K869" s="218"/>
      <c r="L869" s="218"/>
      <c r="M869" s="218"/>
      <c r="N869" s="218"/>
      <c r="O869" s="218"/>
      <c r="P869" s="218"/>
      <c r="Q869" s="240">
        <v>0</v>
      </c>
      <c r="R869" s="240">
        <v>0</v>
      </c>
      <c r="S869" s="240">
        <v>0</v>
      </c>
      <c r="T869" s="272">
        <v>0</v>
      </c>
      <c r="U869" s="263"/>
    </row>
    <row r="870" spans="2:21" s="216" customFormat="1" x14ac:dyDescent="0.25">
      <c r="B870" s="262">
        <v>865</v>
      </c>
      <c r="C870" s="346">
        <v>45425</v>
      </c>
      <c r="D870" s="217" t="s">
        <v>130</v>
      </c>
      <c r="E870" s="218" t="s">
        <v>161</v>
      </c>
      <c r="F870" s="218" t="s">
        <v>1</v>
      </c>
      <c r="G870" s="218" t="s">
        <v>161</v>
      </c>
      <c r="H870" s="218">
        <v>11.8</v>
      </c>
      <c r="I870" s="218"/>
      <c r="J870" s="218"/>
      <c r="K870" s="218"/>
      <c r="L870" s="218"/>
      <c r="M870" s="218"/>
      <c r="N870" s="218"/>
      <c r="O870" s="218"/>
      <c r="P870" s="218"/>
      <c r="Q870" s="240">
        <v>0</v>
      </c>
      <c r="R870" s="240">
        <v>0</v>
      </c>
      <c r="S870" s="240">
        <v>0</v>
      </c>
      <c r="T870" s="272">
        <v>0</v>
      </c>
      <c r="U870" s="263"/>
    </row>
    <row r="871" spans="2:21" s="216" customFormat="1" x14ac:dyDescent="0.25">
      <c r="B871" s="262">
        <v>866</v>
      </c>
      <c r="C871" s="346">
        <v>45426</v>
      </c>
      <c r="D871" s="217" t="s">
        <v>94</v>
      </c>
      <c r="E871" s="218" t="s">
        <v>92</v>
      </c>
      <c r="F871" s="218" t="s">
        <v>1</v>
      </c>
      <c r="G871" s="218" t="s">
        <v>213</v>
      </c>
      <c r="H871" s="218">
        <v>6.65</v>
      </c>
      <c r="I871" s="218" t="s">
        <v>220</v>
      </c>
      <c r="J871" s="218">
        <v>25</v>
      </c>
      <c r="K871" s="218"/>
      <c r="L871" s="218">
        <v>700</v>
      </c>
      <c r="M871" s="218"/>
      <c r="N871" s="218" t="s">
        <v>1</v>
      </c>
      <c r="O871" s="218"/>
      <c r="P871" s="218" t="s">
        <v>304</v>
      </c>
      <c r="Q871" s="240">
        <v>166.25</v>
      </c>
      <c r="R871" s="240">
        <v>0</v>
      </c>
      <c r="S871" s="240">
        <v>0</v>
      </c>
      <c r="T871" s="272">
        <v>0</v>
      </c>
      <c r="U871" s="263"/>
    </row>
    <row r="872" spans="2:21" s="216" customFormat="1" x14ac:dyDescent="0.25">
      <c r="B872" s="262">
        <v>867</v>
      </c>
      <c r="C872" s="346">
        <v>45426</v>
      </c>
      <c r="D872" s="217" t="s">
        <v>91</v>
      </c>
      <c r="E872" s="218" t="s">
        <v>92</v>
      </c>
      <c r="F872" s="218" t="s">
        <v>1</v>
      </c>
      <c r="G872" s="218" t="s">
        <v>213</v>
      </c>
      <c r="H872" s="218">
        <v>6.65</v>
      </c>
      <c r="I872" s="218"/>
      <c r="J872" s="218"/>
      <c r="K872" s="218"/>
      <c r="L872" s="218"/>
      <c r="M872" s="218"/>
      <c r="N872" s="218"/>
      <c r="O872" s="218"/>
      <c r="P872" s="218"/>
      <c r="Q872" s="240">
        <v>0</v>
      </c>
      <c r="R872" s="240">
        <v>0</v>
      </c>
      <c r="S872" s="240">
        <v>0</v>
      </c>
      <c r="T872" s="272">
        <v>0</v>
      </c>
      <c r="U872" s="263"/>
    </row>
    <row r="873" spans="2:21" s="216" customFormat="1" x14ac:dyDescent="0.25">
      <c r="B873" s="262">
        <v>868</v>
      </c>
      <c r="C873" s="346">
        <v>45426</v>
      </c>
      <c r="D873" s="217" t="s">
        <v>117</v>
      </c>
      <c r="E873" s="218" t="s">
        <v>92</v>
      </c>
      <c r="F873" s="218" t="s">
        <v>1</v>
      </c>
      <c r="G873" s="218" t="s">
        <v>213</v>
      </c>
      <c r="H873" s="218">
        <v>6.65</v>
      </c>
      <c r="I873" s="218" t="s">
        <v>220</v>
      </c>
      <c r="J873" s="218">
        <v>26</v>
      </c>
      <c r="K873" s="218"/>
      <c r="L873" s="218">
        <v>700</v>
      </c>
      <c r="M873" s="218"/>
      <c r="N873" s="218" t="s">
        <v>1</v>
      </c>
      <c r="O873" s="218"/>
      <c r="P873" s="218" t="s">
        <v>304</v>
      </c>
      <c r="Q873" s="240">
        <v>172.9</v>
      </c>
      <c r="R873" s="240">
        <v>0</v>
      </c>
      <c r="S873" s="240">
        <v>0</v>
      </c>
      <c r="T873" s="272">
        <v>0</v>
      </c>
      <c r="U873" s="263"/>
    </row>
    <row r="874" spans="2:21" s="216" customFormat="1" x14ac:dyDescent="0.25">
      <c r="B874" s="262">
        <v>869</v>
      </c>
      <c r="C874" s="346">
        <v>45426</v>
      </c>
      <c r="D874" s="217" t="s">
        <v>157</v>
      </c>
      <c r="E874" s="218" t="s">
        <v>92</v>
      </c>
      <c r="F874" s="218" t="s">
        <v>62</v>
      </c>
      <c r="G874" s="218" t="s">
        <v>214</v>
      </c>
      <c r="H874" s="218">
        <v>4.1500000000000004</v>
      </c>
      <c r="I874" s="218"/>
      <c r="J874" s="218"/>
      <c r="K874" s="218"/>
      <c r="L874" s="218"/>
      <c r="M874" s="218"/>
      <c r="N874" s="218"/>
      <c r="O874" s="218"/>
      <c r="P874" s="218"/>
      <c r="Q874" s="240">
        <v>0</v>
      </c>
      <c r="R874" s="240">
        <v>0</v>
      </c>
      <c r="S874" s="240">
        <v>0</v>
      </c>
      <c r="T874" s="272">
        <v>0</v>
      </c>
      <c r="U874" s="263"/>
    </row>
    <row r="875" spans="2:21" s="216" customFormat="1" x14ac:dyDescent="0.25">
      <c r="B875" s="262">
        <v>870</v>
      </c>
      <c r="C875" s="346">
        <v>45426</v>
      </c>
      <c r="D875" s="217" t="s">
        <v>156</v>
      </c>
      <c r="E875" s="218" t="s">
        <v>92</v>
      </c>
      <c r="F875" s="218" t="s">
        <v>62</v>
      </c>
      <c r="G875" s="218" t="s">
        <v>214</v>
      </c>
      <c r="H875" s="218">
        <v>4.1500000000000004</v>
      </c>
      <c r="I875" s="218"/>
      <c r="J875" s="218"/>
      <c r="K875" s="218"/>
      <c r="L875" s="218"/>
      <c r="M875" s="218"/>
      <c r="N875" s="218"/>
      <c r="O875" s="218"/>
      <c r="P875" s="218"/>
      <c r="Q875" s="240">
        <v>0</v>
      </c>
      <c r="R875" s="240">
        <v>0</v>
      </c>
      <c r="S875" s="240">
        <v>0</v>
      </c>
      <c r="T875" s="272">
        <v>0</v>
      </c>
      <c r="U875" s="263"/>
    </row>
    <row r="876" spans="2:21" s="216" customFormat="1" x14ac:dyDescent="0.25">
      <c r="B876" s="262">
        <v>871</v>
      </c>
      <c r="C876" s="346">
        <v>45426</v>
      </c>
      <c r="D876" s="217" t="s">
        <v>160</v>
      </c>
      <c r="E876" s="218" t="s">
        <v>161</v>
      </c>
      <c r="F876" s="218" t="s">
        <v>389</v>
      </c>
      <c r="G876" s="218" t="s">
        <v>161</v>
      </c>
      <c r="H876" s="218">
        <v>10</v>
      </c>
      <c r="I876" s="218"/>
      <c r="J876" s="218"/>
      <c r="K876" s="218"/>
      <c r="L876" s="218"/>
      <c r="M876" s="218"/>
      <c r="N876" s="218"/>
      <c r="O876" s="218"/>
      <c r="P876" s="218"/>
      <c r="Q876" s="240">
        <v>0</v>
      </c>
      <c r="R876" s="240">
        <v>0</v>
      </c>
      <c r="S876" s="240">
        <v>0</v>
      </c>
      <c r="T876" s="272">
        <v>0</v>
      </c>
      <c r="U876" s="263"/>
    </row>
    <row r="877" spans="2:21" s="216" customFormat="1" x14ac:dyDescent="0.25">
      <c r="B877" s="262">
        <v>872</v>
      </c>
      <c r="C877" s="346">
        <v>45426</v>
      </c>
      <c r="D877" s="217" t="s">
        <v>177</v>
      </c>
      <c r="E877" s="218" t="s">
        <v>178</v>
      </c>
      <c r="F877" s="218" t="s">
        <v>7</v>
      </c>
      <c r="G877" s="218" t="s">
        <v>213</v>
      </c>
      <c r="H877" s="218">
        <v>7</v>
      </c>
      <c r="I877" s="218"/>
      <c r="J877" s="218"/>
      <c r="K877" s="218"/>
      <c r="L877" s="218"/>
      <c r="M877" s="218"/>
      <c r="N877" s="218"/>
      <c r="O877" s="218"/>
      <c r="P877" s="218"/>
      <c r="Q877" s="240">
        <v>0</v>
      </c>
      <c r="R877" s="240">
        <v>0</v>
      </c>
      <c r="S877" s="240">
        <v>0</v>
      </c>
      <c r="T877" s="272">
        <v>0</v>
      </c>
      <c r="U877" s="263"/>
    </row>
    <row r="878" spans="2:21" s="216" customFormat="1" x14ac:dyDescent="0.25">
      <c r="B878" s="262">
        <v>873</v>
      </c>
      <c r="C878" s="346">
        <v>45426</v>
      </c>
      <c r="D878" s="217" t="s">
        <v>173</v>
      </c>
      <c r="E878" s="218" t="s">
        <v>161</v>
      </c>
      <c r="F878" s="218" t="s">
        <v>7</v>
      </c>
      <c r="G878" s="218" t="s">
        <v>161</v>
      </c>
      <c r="H878" s="218">
        <v>11.2</v>
      </c>
      <c r="I878" s="218"/>
      <c r="J878" s="218"/>
      <c r="K878" s="218"/>
      <c r="L878" s="218"/>
      <c r="M878" s="218"/>
      <c r="N878" s="218"/>
      <c r="O878" s="218"/>
      <c r="P878" s="218"/>
      <c r="Q878" s="240">
        <v>0</v>
      </c>
      <c r="R878" s="240">
        <v>0</v>
      </c>
      <c r="S878" s="240">
        <v>0</v>
      </c>
      <c r="T878" s="272">
        <v>0</v>
      </c>
      <c r="U878" s="263"/>
    </row>
    <row r="879" spans="2:21" s="216" customFormat="1" x14ac:dyDescent="0.25">
      <c r="B879" s="262">
        <v>874</v>
      </c>
      <c r="C879" s="346">
        <v>45426</v>
      </c>
      <c r="D879" s="217" t="s">
        <v>153</v>
      </c>
      <c r="E879" s="218" t="s">
        <v>92</v>
      </c>
      <c r="F879" s="218" t="s">
        <v>63</v>
      </c>
      <c r="G879" s="218" t="s">
        <v>213</v>
      </c>
      <c r="H879" s="218">
        <v>6.65</v>
      </c>
      <c r="I879" s="218" t="s">
        <v>220</v>
      </c>
      <c r="J879" s="218">
        <v>33</v>
      </c>
      <c r="K879" s="218"/>
      <c r="L879" s="218">
        <v>750</v>
      </c>
      <c r="M879" s="218"/>
      <c r="N879" s="218" t="s">
        <v>63</v>
      </c>
      <c r="O879" s="218"/>
      <c r="P879" s="218" t="s">
        <v>304</v>
      </c>
      <c r="Q879" s="240">
        <v>219.45000000000002</v>
      </c>
      <c r="R879" s="240">
        <v>0</v>
      </c>
      <c r="S879" s="240">
        <v>0</v>
      </c>
      <c r="T879" s="272">
        <v>0</v>
      </c>
      <c r="U879" s="263"/>
    </row>
    <row r="880" spans="2:21" s="216" customFormat="1" x14ac:dyDescent="0.25">
      <c r="B880" s="262">
        <v>875</v>
      </c>
      <c r="C880" s="346">
        <v>45426</v>
      </c>
      <c r="D880" s="217" t="s">
        <v>152</v>
      </c>
      <c r="E880" s="218" t="s">
        <v>92</v>
      </c>
      <c r="F880" s="218" t="s">
        <v>63</v>
      </c>
      <c r="G880" s="218" t="s">
        <v>214</v>
      </c>
      <c r="H880" s="218">
        <v>4.1500000000000004</v>
      </c>
      <c r="I880" s="218" t="s">
        <v>220</v>
      </c>
      <c r="J880" s="218">
        <v>31</v>
      </c>
      <c r="K880" s="218"/>
      <c r="L880" s="218">
        <v>750</v>
      </c>
      <c r="M880" s="218"/>
      <c r="N880" s="218" t="s">
        <v>63</v>
      </c>
      <c r="O880" s="218"/>
      <c r="P880" s="218" t="s">
        <v>304</v>
      </c>
      <c r="Q880" s="240">
        <v>128.65</v>
      </c>
      <c r="R880" s="240">
        <v>0</v>
      </c>
      <c r="S880" s="240">
        <v>0</v>
      </c>
      <c r="T880" s="272">
        <v>0</v>
      </c>
      <c r="U880" s="263"/>
    </row>
    <row r="881" spans="2:21" s="216" customFormat="1" x14ac:dyDescent="0.25">
      <c r="B881" s="262">
        <v>876</v>
      </c>
      <c r="C881" s="346">
        <v>45426</v>
      </c>
      <c r="D881" s="217" t="s">
        <v>150</v>
      </c>
      <c r="E881" s="218" t="s">
        <v>92</v>
      </c>
      <c r="F881" s="218" t="s">
        <v>63</v>
      </c>
      <c r="G881" s="218" t="s">
        <v>214</v>
      </c>
      <c r="H881" s="218">
        <v>4.1500000000000004</v>
      </c>
      <c r="I881" s="218" t="s">
        <v>220</v>
      </c>
      <c r="J881" s="218">
        <v>34</v>
      </c>
      <c r="K881" s="218"/>
      <c r="L881" s="218">
        <v>750</v>
      </c>
      <c r="M881" s="218"/>
      <c r="N881" s="218" t="s">
        <v>63</v>
      </c>
      <c r="O881" s="218"/>
      <c r="P881" s="218" t="s">
        <v>304</v>
      </c>
      <c r="Q881" s="240">
        <v>141.10000000000002</v>
      </c>
      <c r="R881" s="240">
        <v>0</v>
      </c>
      <c r="S881" s="240">
        <v>0</v>
      </c>
      <c r="T881" s="272">
        <v>0</v>
      </c>
      <c r="U881" s="263"/>
    </row>
    <row r="882" spans="2:21" s="216" customFormat="1" x14ac:dyDescent="0.25">
      <c r="B882" s="262">
        <v>877</v>
      </c>
      <c r="C882" s="346">
        <v>45426</v>
      </c>
      <c r="D882" s="217" t="s">
        <v>179</v>
      </c>
      <c r="E882" s="218" t="s">
        <v>161</v>
      </c>
      <c r="F882" s="218" t="s">
        <v>8</v>
      </c>
      <c r="G882" s="218" t="s">
        <v>161</v>
      </c>
      <c r="H882" s="218">
        <v>11.6</v>
      </c>
      <c r="I882" s="218"/>
      <c r="J882" s="218"/>
      <c r="K882" s="218"/>
      <c r="L882" s="218"/>
      <c r="M882" s="218"/>
      <c r="N882" s="218"/>
      <c r="O882" s="218"/>
      <c r="P882" s="218"/>
      <c r="Q882" s="240">
        <v>0</v>
      </c>
      <c r="R882" s="240">
        <v>0</v>
      </c>
      <c r="S882" s="240">
        <v>0</v>
      </c>
      <c r="T882" s="272">
        <v>0</v>
      </c>
      <c r="U882" s="263"/>
    </row>
    <row r="883" spans="2:21" s="216" customFormat="1" x14ac:dyDescent="0.25">
      <c r="B883" s="262">
        <v>878</v>
      </c>
      <c r="C883" s="346">
        <v>45426</v>
      </c>
      <c r="D883" s="217" t="s">
        <v>143</v>
      </c>
      <c r="E883" s="218" t="s">
        <v>92</v>
      </c>
      <c r="F883" s="218" t="s">
        <v>2</v>
      </c>
      <c r="G883" s="218" t="s">
        <v>213</v>
      </c>
      <c r="H883" s="218">
        <v>7</v>
      </c>
      <c r="I883" s="218"/>
      <c r="J883" s="218"/>
      <c r="K883" s="218"/>
      <c r="L883" s="218"/>
      <c r="M883" s="218"/>
      <c r="N883" s="218"/>
      <c r="O883" s="218"/>
      <c r="P883" s="218"/>
      <c r="Q883" s="240">
        <v>0</v>
      </c>
      <c r="R883" s="240">
        <v>0</v>
      </c>
      <c r="S883" s="240">
        <v>0</v>
      </c>
      <c r="T883" s="272">
        <v>0</v>
      </c>
      <c r="U883" s="263"/>
    </row>
    <row r="884" spans="2:21" s="216" customFormat="1" x14ac:dyDescent="0.25">
      <c r="B884" s="262">
        <v>879</v>
      </c>
      <c r="C884" s="346">
        <v>45426</v>
      </c>
      <c r="D884" s="217" t="s">
        <v>142</v>
      </c>
      <c r="E884" s="218" t="s">
        <v>92</v>
      </c>
      <c r="F884" s="218" t="s">
        <v>2</v>
      </c>
      <c r="G884" s="218" t="s">
        <v>213</v>
      </c>
      <c r="H884" s="218">
        <v>7</v>
      </c>
      <c r="I884" s="218"/>
      <c r="J884" s="218"/>
      <c r="K884" s="218"/>
      <c r="L884" s="218"/>
      <c r="M884" s="218"/>
      <c r="N884" s="218"/>
      <c r="O884" s="218"/>
      <c r="P884" s="218"/>
      <c r="Q884" s="240">
        <v>0</v>
      </c>
      <c r="R884" s="240">
        <v>0</v>
      </c>
      <c r="S884" s="240">
        <v>0</v>
      </c>
      <c r="T884" s="272">
        <v>0</v>
      </c>
      <c r="U884" s="263"/>
    </row>
    <row r="885" spans="2:21" s="216" customFormat="1" x14ac:dyDescent="0.25">
      <c r="B885" s="262">
        <v>880</v>
      </c>
      <c r="C885" s="346">
        <v>45426</v>
      </c>
      <c r="D885" s="217" t="s">
        <v>141</v>
      </c>
      <c r="E885" s="218" t="s">
        <v>92</v>
      </c>
      <c r="F885" s="218" t="s">
        <v>2</v>
      </c>
      <c r="G885" s="218" t="s">
        <v>213</v>
      </c>
      <c r="H885" s="218">
        <v>7</v>
      </c>
      <c r="I885" s="218"/>
      <c r="J885" s="218"/>
      <c r="K885" s="218"/>
      <c r="L885" s="218"/>
      <c r="M885" s="218"/>
      <c r="N885" s="218"/>
      <c r="O885" s="218"/>
      <c r="P885" s="218"/>
      <c r="Q885" s="240">
        <v>0</v>
      </c>
      <c r="R885" s="240">
        <v>0</v>
      </c>
      <c r="S885" s="240">
        <v>0</v>
      </c>
      <c r="T885" s="272">
        <v>0</v>
      </c>
      <c r="U885" s="263"/>
    </row>
    <row r="886" spans="2:21" s="216" customFormat="1" x14ac:dyDescent="0.25">
      <c r="B886" s="262">
        <v>881</v>
      </c>
      <c r="C886" s="346">
        <v>45426</v>
      </c>
      <c r="D886" s="217" t="s">
        <v>96</v>
      </c>
      <c r="E886" s="218" t="s">
        <v>161</v>
      </c>
      <c r="F886" s="218" t="s">
        <v>1</v>
      </c>
      <c r="G886" s="218" t="s">
        <v>161</v>
      </c>
      <c r="H886" s="218">
        <v>11.8</v>
      </c>
      <c r="I886" s="218"/>
      <c r="J886" s="218"/>
      <c r="K886" s="218"/>
      <c r="L886" s="218"/>
      <c r="M886" s="218"/>
      <c r="N886" s="218"/>
      <c r="O886" s="218"/>
      <c r="P886" s="218"/>
      <c r="Q886" s="240">
        <v>0</v>
      </c>
      <c r="R886" s="240">
        <v>0</v>
      </c>
      <c r="S886" s="240">
        <v>0</v>
      </c>
      <c r="T886" s="272">
        <v>0</v>
      </c>
      <c r="U886" s="263"/>
    </row>
    <row r="887" spans="2:21" s="216" customFormat="1" x14ac:dyDescent="0.25">
      <c r="B887" s="262">
        <v>882</v>
      </c>
      <c r="C887" s="346">
        <v>45426</v>
      </c>
      <c r="D887" s="217" t="s">
        <v>130</v>
      </c>
      <c r="E887" s="218" t="s">
        <v>161</v>
      </c>
      <c r="F887" s="218" t="s">
        <v>1</v>
      </c>
      <c r="G887" s="218" t="s">
        <v>161</v>
      </c>
      <c r="H887" s="218">
        <v>11.8</v>
      </c>
      <c r="I887" s="218"/>
      <c r="J887" s="218"/>
      <c r="K887" s="218"/>
      <c r="L887" s="218"/>
      <c r="M887" s="218"/>
      <c r="N887" s="218"/>
      <c r="O887" s="218"/>
      <c r="P887" s="218"/>
      <c r="Q887" s="240">
        <v>0</v>
      </c>
      <c r="R887" s="240">
        <v>0</v>
      </c>
      <c r="S887" s="240">
        <v>0</v>
      </c>
      <c r="T887" s="272">
        <v>0</v>
      </c>
      <c r="U887" s="263"/>
    </row>
    <row r="888" spans="2:21" s="216" customFormat="1" x14ac:dyDescent="0.25">
      <c r="B888" s="262">
        <v>883</v>
      </c>
      <c r="C888" s="346">
        <v>45427</v>
      </c>
      <c r="D888" s="217" t="s">
        <v>94</v>
      </c>
      <c r="E888" s="218" t="s">
        <v>92</v>
      </c>
      <c r="F888" s="218" t="s">
        <v>1</v>
      </c>
      <c r="G888" s="218" t="s">
        <v>213</v>
      </c>
      <c r="H888" s="218">
        <v>6.65</v>
      </c>
      <c r="I888" s="218"/>
      <c r="J888" s="218"/>
      <c r="K888" s="218"/>
      <c r="L888" s="218"/>
      <c r="M888" s="218"/>
      <c r="N888" s="218"/>
      <c r="O888" s="218"/>
      <c r="P888" s="218"/>
      <c r="Q888" s="240">
        <v>0</v>
      </c>
      <c r="R888" s="240">
        <v>0</v>
      </c>
      <c r="S888" s="240">
        <v>0</v>
      </c>
      <c r="T888" s="272">
        <v>0</v>
      </c>
      <c r="U888" s="263"/>
    </row>
    <row r="889" spans="2:21" s="216" customFormat="1" x14ac:dyDescent="0.25">
      <c r="B889" s="262">
        <v>884</v>
      </c>
      <c r="C889" s="346">
        <v>45427</v>
      </c>
      <c r="D889" s="217" t="s">
        <v>91</v>
      </c>
      <c r="E889" s="218" t="s">
        <v>92</v>
      </c>
      <c r="F889" s="218" t="s">
        <v>1</v>
      </c>
      <c r="G889" s="218" t="s">
        <v>213</v>
      </c>
      <c r="H889" s="218">
        <v>6.65</v>
      </c>
      <c r="I889" s="218"/>
      <c r="J889" s="218"/>
      <c r="K889" s="218"/>
      <c r="L889" s="218"/>
      <c r="M889" s="218"/>
      <c r="N889" s="218"/>
      <c r="O889" s="218"/>
      <c r="P889" s="218"/>
      <c r="Q889" s="240">
        <v>0</v>
      </c>
      <c r="R889" s="240">
        <v>0</v>
      </c>
      <c r="S889" s="240">
        <v>0</v>
      </c>
      <c r="T889" s="272">
        <v>0</v>
      </c>
      <c r="U889" s="263"/>
    </row>
    <row r="890" spans="2:21" s="216" customFormat="1" x14ac:dyDescent="0.25">
      <c r="B890" s="262">
        <v>885</v>
      </c>
      <c r="C890" s="346">
        <v>45427</v>
      </c>
      <c r="D890" s="217" t="s">
        <v>117</v>
      </c>
      <c r="E890" s="218" t="s">
        <v>92</v>
      </c>
      <c r="F890" s="218" t="s">
        <v>1</v>
      </c>
      <c r="G890" s="218" t="s">
        <v>213</v>
      </c>
      <c r="H890" s="218">
        <v>6.65</v>
      </c>
      <c r="I890" s="218" t="s">
        <v>220</v>
      </c>
      <c r="J890" s="218">
        <v>40</v>
      </c>
      <c r="K890" s="218"/>
      <c r="L890" s="218">
        <v>950</v>
      </c>
      <c r="M890" s="218"/>
      <c r="N890" s="218" t="s">
        <v>1</v>
      </c>
      <c r="O890" s="218"/>
      <c r="P890" s="218" t="s">
        <v>304</v>
      </c>
      <c r="Q890" s="240">
        <v>266</v>
      </c>
      <c r="R890" s="240">
        <v>0</v>
      </c>
      <c r="S890" s="240">
        <v>0</v>
      </c>
      <c r="T890" s="272">
        <v>0</v>
      </c>
      <c r="U890" s="263"/>
    </row>
    <row r="891" spans="2:21" s="216" customFormat="1" x14ac:dyDescent="0.25">
      <c r="B891" s="262">
        <v>886</v>
      </c>
      <c r="C891" s="346">
        <v>45427</v>
      </c>
      <c r="D891" s="217" t="s">
        <v>157</v>
      </c>
      <c r="E891" s="218" t="s">
        <v>92</v>
      </c>
      <c r="F891" s="218" t="s">
        <v>62</v>
      </c>
      <c r="G891" s="218" t="s">
        <v>214</v>
      </c>
      <c r="H891" s="218">
        <v>4.1500000000000004</v>
      </c>
      <c r="I891" s="218"/>
      <c r="J891" s="218"/>
      <c r="K891" s="218"/>
      <c r="L891" s="218"/>
      <c r="M891" s="218"/>
      <c r="N891" s="218"/>
      <c r="O891" s="218"/>
      <c r="P891" s="218"/>
      <c r="Q891" s="240">
        <v>0</v>
      </c>
      <c r="R891" s="240">
        <v>0</v>
      </c>
      <c r="S891" s="240">
        <v>0</v>
      </c>
      <c r="T891" s="272">
        <v>0</v>
      </c>
      <c r="U891" s="263"/>
    </row>
    <row r="892" spans="2:21" s="216" customFormat="1" x14ac:dyDescent="0.25">
      <c r="B892" s="262">
        <v>887</v>
      </c>
      <c r="C892" s="346">
        <v>45427</v>
      </c>
      <c r="D892" s="217" t="s">
        <v>156</v>
      </c>
      <c r="E892" s="218" t="s">
        <v>92</v>
      </c>
      <c r="F892" s="218" t="s">
        <v>62</v>
      </c>
      <c r="G892" s="218" t="s">
        <v>214</v>
      </c>
      <c r="H892" s="218">
        <v>4.1500000000000004</v>
      </c>
      <c r="I892" s="218"/>
      <c r="J892" s="218"/>
      <c r="K892" s="218"/>
      <c r="L892" s="218"/>
      <c r="M892" s="218"/>
      <c r="N892" s="218"/>
      <c r="O892" s="218"/>
      <c r="P892" s="218"/>
      <c r="Q892" s="240">
        <v>0</v>
      </c>
      <c r="R892" s="240">
        <v>0</v>
      </c>
      <c r="S892" s="240">
        <v>0</v>
      </c>
      <c r="T892" s="272">
        <v>0</v>
      </c>
      <c r="U892" s="263"/>
    </row>
    <row r="893" spans="2:21" s="216" customFormat="1" x14ac:dyDescent="0.25">
      <c r="B893" s="262">
        <v>888</v>
      </c>
      <c r="C893" s="346">
        <v>45427</v>
      </c>
      <c r="D893" s="217" t="s">
        <v>160</v>
      </c>
      <c r="E893" s="218" t="s">
        <v>161</v>
      </c>
      <c r="F893" s="218" t="s">
        <v>389</v>
      </c>
      <c r="G893" s="218" t="s">
        <v>161</v>
      </c>
      <c r="H893" s="218">
        <v>10</v>
      </c>
      <c r="I893" s="218"/>
      <c r="J893" s="218"/>
      <c r="K893" s="218"/>
      <c r="L893" s="218"/>
      <c r="M893" s="218"/>
      <c r="N893" s="218"/>
      <c r="O893" s="218"/>
      <c r="P893" s="218"/>
      <c r="Q893" s="240">
        <v>0</v>
      </c>
      <c r="R893" s="240">
        <v>0</v>
      </c>
      <c r="S893" s="240">
        <v>0</v>
      </c>
      <c r="T893" s="272">
        <v>0</v>
      </c>
      <c r="U893" s="263"/>
    </row>
    <row r="894" spans="2:21" s="216" customFormat="1" x14ac:dyDescent="0.25">
      <c r="B894" s="262">
        <v>889</v>
      </c>
      <c r="C894" s="346">
        <v>45427</v>
      </c>
      <c r="D894" s="217" t="s">
        <v>177</v>
      </c>
      <c r="E894" s="218" t="s">
        <v>178</v>
      </c>
      <c r="F894" s="218" t="s">
        <v>7</v>
      </c>
      <c r="G894" s="218" t="s">
        <v>213</v>
      </c>
      <c r="H894" s="218">
        <v>7</v>
      </c>
      <c r="I894" s="218"/>
      <c r="J894" s="218"/>
      <c r="K894" s="218"/>
      <c r="L894" s="218"/>
      <c r="M894" s="218"/>
      <c r="N894" s="218"/>
      <c r="O894" s="218"/>
      <c r="P894" s="218"/>
      <c r="Q894" s="240">
        <v>0</v>
      </c>
      <c r="R894" s="240">
        <v>0</v>
      </c>
      <c r="S894" s="240">
        <v>0</v>
      </c>
      <c r="T894" s="272">
        <v>0</v>
      </c>
      <c r="U894" s="263"/>
    </row>
    <row r="895" spans="2:21" s="216" customFormat="1" x14ac:dyDescent="0.25">
      <c r="B895" s="262">
        <v>890</v>
      </c>
      <c r="C895" s="346">
        <v>45427</v>
      </c>
      <c r="D895" s="217" t="s">
        <v>173</v>
      </c>
      <c r="E895" s="218" t="s">
        <v>161</v>
      </c>
      <c r="F895" s="218" t="s">
        <v>7</v>
      </c>
      <c r="G895" s="218" t="s">
        <v>161</v>
      </c>
      <c r="H895" s="218">
        <v>11.2</v>
      </c>
      <c r="I895" s="218"/>
      <c r="J895" s="218"/>
      <c r="K895" s="218"/>
      <c r="L895" s="218"/>
      <c r="M895" s="218"/>
      <c r="N895" s="218"/>
      <c r="O895" s="218"/>
      <c r="P895" s="218"/>
      <c r="Q895" s="240">
        <v>0</v>
      </c>
      <c r="R895" s="240">
        <v>0</v>
      </c>
      <c r="S895" s="240">
        <v>0</v>
      </c>
      <c r="T895" s="272">
        <v>0</v>
      </c>
      <c r="U895" s="263"/>
    </row>
    <row r="896" spans="2:21" s="216" customFormat="1" x14ac:dyDescent="0.25">
      <c r="B896" s="262">
        <v>891</v>
      </c>
      <c r="C896" s="346">
        <v>45427</v>
      </c>
      <c r="D896" s="217" t="s">
        <v>153</v>
      </c>
      <c r="E896" s="218" t="s">
        <v>92</v>
      </c>
      <c r="F896" s="218" t="s">
        <v>63</v>
      </c>
      <c r="G896" s="218" t="s">
        <v>213</v>
      </c>
      <c r="H896" s="218">
        <v>6.65</v>
      </c>
      <c r="I896" s="218" t="s">
        <v>220</v>
      </c>
      <c r="J896" s="218">
        <v>32</v>
      </c>
      <c r="K896" s="218"/>
      <c r="L896" s="218">
        <v>950</v>
      </c>
      <c r="M896" s="218"/>
      <c r="N896" s="218" t="s">
        <v>63</v>
      </c>
      <c r="O896" s="218"/>
      <c r="P896" s="218" t="s">
        <v>304</v>
      </c>
      <c r="Q896" s="240">
        <v>212.8</v>
      </c>
      <c r="R896" s="240">
        <v>0</v>
      </c>
      <c r="S896" s="240">
        <v>0</v>
      </c>
      <c r="T896" s="272">
        <v>0</v>
      </c>
      <c r="U896" s="263"/>
    </row>
    <row r="897" spans="2:21" s="216" customFormat="1" x14ac:dyDescent="0.25">
      <c r="B897" s="262">
        <v>892</v>
      </c>
      <c r="C897" s="346">
        <v>45427</v>
      </c>
      <c r="D897" s="217" t="s">
        <v>152</v>
      </c>
      <c r="E897" s="218" t="s">
        <v>92</v>
      </c>
      <c r="F897" s="218" t="s">
        <v>63</v>
      </c>
      <c r="G897" s="218" t="s">
        <v>214</v>
      </c>
      <c r="H897" s="218">
        <v>4.1500000000000004</v>
      </c>
      <c r="I897" s="218" t="s">
        <v>220</v>
      </c>
      <c r="J897" s="218">
        <v>32</v>
      </c>
      <c r="K897" s="218"/>
      <c r="L897" s="218">
        <v>950</v>
      </c>
      <c r="M897" s="218"/>
      <c r="N897" s="218" t="s">
        <v>63</v>
      </c>
      <c r="O897" s="218"/>
      <c r="P897" s="218" t="s">
        <v>304</v>
      </c>
      <c r="Q897" s="240">
        <v>132.80000000000001</v>
      </c>
      <c r="R897" s="240">
        <v>0</v>
      </c>
      <c r="S897" s="240">
        <v>0</v>
      </c>
      <c r="T897" s="272">
        <v>0</v>
      </c>
      <c r="U897" s="263"/>
    </row>
    <row r="898" spans="2:21" s="216" customFormat="1" x14ac:dyDescent="0.25">
      <c r="B898" s="262">
        <v>893</v>
      </c>
      <c r="C898" s="346">
        <v>45427</v>
      </c>
      <c r="D898" s="217" t="s">
        <v>150</v>
      </c>
      <c r="E898" s="218" t="s">
        <v>92</v>
      </c>
      <c r="F898" s="218" t="s">
        <v>63</v>
      </c>
      <c r="G898" s="218" t="s">
        <v>214</v>
      </c>
      <c r="H898" s="218">
        <v>4.1500000000000004</v>
      </c>
      <c r="I898" s="218" t="s">
        <v>220</v>
      </c>
      <c r="J898" s="218">
        <v>32</v>
      </c>
      <c r="K898" s="218"/>
      <c r="L898" s="218">
        <v>950</v>
      </c>
      <c r="M898" s="218"/>
      <c r="N898" s="218" t="s">
        <v>63</v>
      </c>
      <c r="O898" s="218"/>
      <c r="P898" s="218" t="s">
        <v>304</v>
      </c>
      <c r="Q898" s="240">
        <v>132.80000000000001</v>
      </c>
      <c r="R898" s="240">
        <v>0</v>
      </c>
      <c r="S898" s="240">
        <v>0</v>
      </c>
      <c r="T898" s="272">
        <v>0</v>
      </c>
      <c r="U898" s="263"/>
    </row>
    <row r="899" spans="2:21" s="216" customFormat="1" x14ac:dyDescent="0.25">
      <c r="B899" s="262">
        <v>894</v>
      </c>
      <c r="C899" s="346">
        <v>45427</v>
      </c>
      <c r="D899" s="217" t="s">
        <v>179</v>
      </c>
      <c r="E899" s="218" t="s">
        <v>161</v>
      </c>
      <c r="F899" s="218" t="s">
        <v>8</v>
      </c>
      <c r="G899" s="218" t="s">
        <v>161</v>
      </c>
      <c r="H899" s="218">
        <v>11.6</v>
      </c>
      <c r="I899" s="218"/>
      <c r="J899" s="218"/>
      <c r="K899" s="218"/>
      <c r="L899" s="218"/>
      <c r="M899" s="218"/>
      <c r="N899" s="218"/>
      <c r="O899" s="218"/>
      <c r="P899" s="218"/>
      <c r="Q899" s="240">
        <v>0</v>
      </c>
      <c r="R899" s="240">
        <v>0</v>
      </c>
      <c r="S899" s="240">
        <v>0</v>
      </c>
      <c r="T899" s="272">
        <v>0</v>
      </c>
      <c r="U899" s="263"/>
    </row>
    <row r="900" spans="2:21" s="216" customFormat="1" x14ac:dyDescent="0.25">
      <c r="B900" s="262">
        <v>895</v>
      </c>
      <c r="C900" s="346">
        <v>45427</v>
      </c>
      <c r="D900" s="217" t="s">
        <v>143</v>
      </c>
      <c r="E900" s="218" t="s">
        <v>92</v>
      </c>
      <c r="F900" s="218" t="s">
        <v>2</v>
      </c>
      <c r="G900" s="218" t="s">
        <v>213</v>
      </c>
      <c r="H900" s="218">
        <v>7</v>
      </c>
      <c r="I900" s="218"/>
      <c r="J900" s="218"/>
      <c r="K900" s="218"/>
      <c r="L900" s="218"/>
      <c r="M900" s="218"/>
      <c r="N900" s="218"/>
      <c r="O900" s="218"/>
      <c r="P900" s="218"/>
      <c r="Q900" s="240">
        <v>0</v>
      </c>
      <c r="R900" s="240">
        <v>0</v>
      </c>
      <c r="S900" s="240">
        <v>0</v>
      </c>
      <c r="T900" s="272">
        <v>0</v>
      </c>
      <c r="U900" s="263"/>
    </row>
    <row r="901" spans="2:21" s="216" customFormat="1" x14ac:dyDescent="0.25">
      <c r="B901" s="262">
        <v>896</v>
      </c>
      <c r="C901" s="346">
        <v>45427</v>
      </c>
      <c r="D901" s="217" t="s">
        <v>142</v>
      </c>
      <c r="E901" s="218" t="s">
        <v>92</v>
      </c>
      <c r="F901" s="218" t="s">
        <v>2</v>
      </c>
      <c r="G901" s="218" t="s">
        <v>213</v>
      </c>
      <c r="H901" s="218">
        <v>7</v>
      </c>
      <c r="I901" s="218"/>
      <c r="J901" s="218"/>
      <c r="K901" s="218"/>
      <c r="L901" s="218"/>
      <c r="M901" s="218"/>
      <c r="N901" s="218"/>
      <c r="O901" s="218"/>
      <c r="P901" s="218"/>
      <c r="Q901" s="240">
        <v>0</v>
      </c>
      <c r="R901" s="240">
        <v>0</v>
      </c>
      <c r="S901" s="240">
        <v>0</v>
      </c>
      <c r="T901" s="272">
        <v>0</v>
      </c>
      <c r="U901" s="263"/>
    </row>
    <row r="902" spans="2:21" s="216" customFormat="1" x14ac:dyDescent="0.25">
      <c r="B902" s="262">
        <v>897</v>
      </c>
      <c r="C902" s="346">
        <v>45427</v>
      </c>
      <c r="D902" s="217" t="s">
        <v>141</v>
      </c>
      <c r="E902" s="218" t="s">
        <v>92</v>
      </c>
      <c r="F902" s="218" t="s">
        <v>2</v>
      </c>
      <c r="G902" s="218" t="s">
        <v>213</v>
      </c>
      <c r="H902" s="218">
        <v>7</v>
      </c>
      <c r="I902" s="218"/>
      <c r="J902" s="218"/>
      <c r="K902" s="218"/>
      <c r="L902" s="218"/>
      <c r="M902" s="218"/>
      <c r="N902" s="218"/>
      <c r="O902" s="218"/>
      <c r="P902" s="218"/>
      <c r="Q902" s="240">
        <v>0</v>
      </c>
      <c r="R902" s="240">
        <v>0</v>
      </c>
      <c r="S902" s="240">
        <v>0</v>
      </c>
      <c r="T902" s="272">
        <v>0</v>
      </c>
      <c r="U902" s="263"/>
    </row>
    <row r="903" spans="2:21" s="216" customFormat="1" x14ac:dyDescent="0.25">
      <c r="B903" s="262">
        <v>898</v>
      </c>
      <c r="C903" s="346">
        <v>45427</v>
      </c>
      <c r="D903" s="217" t="s">
        <v>96</v>
      </c>
      <c r="E903" s="218" t="s">
        <v>161</v>
      </c>
      <c r="F903" s="218" t="s">
        <v>1</v>
      </c>
      <c r="G903" s="218" t="s">
        <v>161</v>
      </c>
      <c r="H903" s="218">
        <v>11.8</v>
      </c>
      <c r="I903" s="218"/>
      <c r="J903" s="218"/>
      <c r="K903" s="218"/>
      <c r="L903" s="218"/>
      <c r="M903" s="218"/>
      <c r="N903" s="218"/>
      <c r="O903" s="218"/>
      <c r="P903" s="218"/>
      <c r="Q903" s="240">
        <v>0</v>
      </c>
      <c r="R903" s="240">
        <v>0</v>
      </c>
      <c r="S903" s="240">
        <v>0</v>
      </c>
      <c r="T903" s="272">
        <v>0</v>
      </c>
      <c r="U903" s="263"/>
    </row>
    <row r="904" spans="2:21" s="216" customFormat="1" x14ac:dyDescent="0.25">
      <c r="B904" s="262">
        <v>899</v>
      </c>
      <c r="C904" s="346">
        <v>45427</v>
      </c>
      <c r="D904" s="217" t="s">
        <v>130</v>
      </c>
      <c r="E904" s="218" t="s">
        <v>161</v>
      </c>
      <c r="F904" s="218" t="s">
        <v>1</v>
      </c>
      <c r="G904" s="218" t="s">
        <v>161</v>
      </c>
      <c r="H904" s="218">
        <v>11.8</v>
      </c>
      <c r="I904" s="218"/>
      <c r="J904" s="218"/>
      <c r="K904" s="218"/>
      <c r="L904" s="218"/>
      <c r="M904" s="218"/>
      <c r="N904" s="218"/>
      <c r="O904" s="218"/>
      <c r="P904" s="218"/>
      <c r="Q904" s="240">
        <v>0</v>
      </c>
      <c r="R904" s="240">
        <v>0</v>
      </c>
      <c r="S904" s="240">
        <v>0</v>
      </c>
      <c r="T904" s="272">
        <v>0</v>
      </c>
      <c r="U904" s="263"/>
    </row>
    <row r="905" spans="2:21" s="216" customFormat="1" x14ac:dyDescent="0.25">
      <c r="B905" s="262">
        <v>900</v>
      </c>
      <c r="C905" s="346">
        <v>45428</v>
      </c>
      <c r="D905" s="217" t="s">
        <v>94</v>
      </c>
      <c r="E905" s="218" t="s">
        <v>92</v>
      </c>
      <c r="F905" s="218" t="s">
        <v>1</v>
      </c>
      <c r="G905" s="218" t="s">
        <v>213</v>
      </c>
      <c r="H905" s="218">
        <v>6.65</v>
      </c>
      <c r="I905" s="218"/>
      <c r="J905" s="218"/>
      <c r="K905" s="218"/>
      <c r="L905" s="218"/>
      <c r="M905" s="218"/>
      <c r="N905" s="218"/>
      <c r="O905" s="218"/>
      <c r="P905" s="218"/>
      <c r="Q905" s="240">
        <v>0</v>
      </c>
      <c r="R905" s="240">
        <v>0</v>
      </c>
      <c r="S905" s="240">
        <v>0</v>
      </c>
      <c r="T905" s="272">
        <v>0</v>
      </c>
      <c r="U905" s="263"/>
    </row>
    <row r="906" spans="2:21" s="216" customFormat="1" x14ac:dyDescent="0.25">
      <c r="B906" s="262">
        <v>901</v>
      </c>
      <c r="C906" s="346">
        <v>45428</v>
      </c>
      <c r="D906" s="217" t="s">
        <v>91</v>
      </c>
      <c r="E906" s="218" t="s">
        <v>92</v>
      </c>
      <c r="F906" s="218" t="s">
        <v>1</v>
      </c>
      <c r="G906" s="218" t="s">
        <v>213</v>
      </c>
      <c r="H906" s="218">
        <v>6.65</v>
      </c>
      <c r="I906" s="218"/>
      <c r="J906" s="218"/>
      <c r="K906" s="218"/>
      <c r="L906" s="218"/>
      <c r="M906" s="218"/>
      <c r="N906" s="218"/>
      <c r="O906" s="218"/>
      <c r="P906" s="218"/>
      <c r="Q906" s="240">
        <v>0</v>
      </c>
      <c r="R906" s="240">
        <v>0</v>
      </c>
      <c r="S906" s="240">
        <v>0</v>
      </c>
      <c r="T906" s="272">
        <v>0</v>
      </c>
      <c r="U906" s="263"/>
    </row>
    <row r="907" spans="2:21" s="216" customFormat="1" x14ac:dyDescent="0.25">
      <c r="B907" s="262">
        <v>902</v>
      </c>
      <c r="C907" s="346">
        <v>45428</v>
      </c>
      <c r="D907" s="217" t="s">
        <v>117</v>
      </c>
      <c r="E907" s="218" t="s">
        <v>92</v>
      </c>
      <c r="F907" s="218" t="s">
        <v>1</v>
      </c>
      <c r="G907" s="218" t="s">
        <v>213</v>
      </c>
      <c r="H907" s="218">
        <v>6.65</v>
      </c>
      <c r="I907" s="218" t="s">
        <v>220</v>
      </c>
      <c r="J907" s="218">
        <v>42</v>
      </c>
      <c r="K907" s="218"/>
      <c r="L907" s="218">
        <v>950</v>
      </c>
      <c r="M907" s="218"/>
      <c r="N907" s="218" t="s">
        <v>1</v>
      </c>
      <c r="O907" s="218"/>
      <c r="P907" s="218" t="s">
        <v>304</v>
      </c>
      <c r="Q907" s="240">
        <v>279.3</v>
      </c>
      <c r="R907" s="240">
        <v>0</v>
      </c>
      <c r="S907" s="240">
        <v>0</v>
      </c>
      <c r="T907" s="272">
        <v>0</v>
      </c>
      <c r="U907" s="263"/>
    </row>
    <row r="908" spans="2:21" s="216" customFormat="1" x14ac:dyDescent="0.25">
      <c r="B908" s="262">
        <v>903</v>
      </c>
      <c r="C908" s="346">
        <v>45428</v>
      </c>
      <c r="D908" s="217" t="s">
        <v>157</v>
      </c>
      <c r="E908" s="218" t="s">
        <v>92</v>
      </c>
      <c r="F908" s="218" t="s">
        <v>62</v>
      </c>
      <c r="G908" s="218" t="s">
        <v>214</v>
      </c>
      <c r="H908" s="218">
        <v>4.1500000000000004</v>
      </c>
      <c r="I908" s="218"/>
      <c r="J908" s="218"/>
      <c r="K908" s="218"/>
      <c r="L908" s="218"/>
      <c r="M908" s="218"/>
      <c r="N908" s="218"/>
      <c r="O908" s="218"/>
      <c r="P908" s="218"/>
      <c r="Q908" s="240">
        <v>0</v>
      </c>
      <c r="R908" s="240">
        <v>0</v>
      </c>
      <c r="S908" s="240">
        <v>0</v>
      </c>
      <c r="T908" s="272">
        <v>0</v>
      </c>
      <c r="U908" s="263"/>
    </row>
    <row r="909" spans="2:21" s="216" customFormat="1" x14ac:dyDescent="0.25">
      <c r="B909" s="262">
        <v>904</v>
      </c>
      <c r="C909" s="346">
        <v>45428</v>
      </c>
      <c r="D909" s="217" t="s">
        <v>156</v>
      </c>
      <c r="E909" s="218" t="s">
        <v>92</v>
      </c>
      <c r="F909" s="218" t="s">
        <v>62</v>
      </c>
      <c r="G909" s="218" t="s">
        <v>214</v>
      </c>
      <c r="H909" s="218">
        <v>4.1500000000000004</v>
      </c>
      <c r="I909" s="218"/>
      <c r="J909" s="218"/>
      <c r="K909" s="218"/>
      <c r="L909" s="218"/>
      <c r="M909" s="218"/>
      <c r="N909" s="218"/>
      <c r="O909" s="218"/>
      <c r="P909" s="218"/>
      <c r="Q909" s="240">
        <v>0</v>
      </c>
      <c r="R909" s="240">
        <v>0</v>
      </c>
      <c r="S909" s="240">
        <v>0</v>
      </c>
      <c r="T909" s="272">
        <v>0</v>
      </c>
      <c r="U909" s="263"/>
    </row>
    <row r="910" spans="2:21" s="216" customFormat="1" x14ac:dyDescent="0.25">
      <c r="B910" s="262">
        <v>905</v>
      </c>
      <c r="C910" s="346">
        <v>45428</v>
      </c>
      <c r="D910" s="217" t="s">
        <v>160</v>
      </c>
      <c r="E910" s="218" t="s">
        <v>161</v>
      </c>
      <c r="F910" s="218" t="s">
        <v>389</v>
      </c>
      <c r="G910" s="218" t="s">
        <v>161</v>
      </c>
      <c r="H910" s="218">
        <v>10</v>
      </c>
      <c r="I910" s="218"/>
      <c r="J910" s="218"/>
      <c r="K910" s="218"/>
      <c r="L910" s="218"/>
      <c r="M910" s="218"/>
      <c r="N910" s="218"/>
      <c r="O910" s="218"/>
      <c r="P910" s="218"/>
      <c r="Q910" s="240">
        <v>0</v>
      </c>
      <c r="R910" s="240">
        <v>0</v>
      </c>
      <c r="S910" s="240">
        <v>0</v>
      </c>
      <c r="T910" s="272">
        <v>0</v>
      </c>
      <c r="U910" s="263"/>
    </row>
    <row r="911" spans="2:21" s="216" customFormat="1" x14ac:dyDescent="0.25">
      <c r="B911" s="262">
        <v>906</v>
      </c>
      <c r="C911" s="346">
        <v>45428</v>
      </c>
      <c r="D911" s="217" t="s">
        <v>177</v>
      </c>
      <c r="E911" s="218" t="s">
        <v>178</v>
      </c>
      <c r="F911" s="218" t="s">
        <v>7</v>
      </c>
      <c r="G911" s="218" t="s">
        <v>213</v>
      </c>
      <c r="H911" s="218">
        <v>7</v>
      </c>
      <c r="I911" s="218"/>
      <c r="J911" s="218"/>
      <c r="K911" s="218"/>
      <c r="L911" s="218"/>
      <c r="M911" s="218"/>
      <c r="N911" s="218"/>
      <c r="O911" s="218"/>
      <c r="P911" s="218"/>
      <c r="Q911" s="240">
        <v>0</v>
      </c>
      <c r="R911" s="240">
        <v>0</v>
      </c>
      <c r="S911" s="240">
        <v>0</v>
      </c>
      <c r="T911" s="272">
        <v>0</v>
      </c>
      <c r="U911" s="263"/>
    </row>
    <row r="912" spans="2:21" s="216" customFormat="1" x14ac:dyDescent="0.25">
      <c r="B912" s="262">
        <v>907</v>
      </c>
      <c r="C912" s="346">
        <v>45428</v>
      </c>
      <c r="D912" s="217" t="s">
        <v>173</v>
      </c>
      <c r="E912" s="218" t="s">
        <v>161</v>
      </c>
      <c r="F912" s="218" t="s">
        <v>7</v>
      </c>
      <c r="G912" s="218" t="s">
        <v>161</v>
      </c>
      <c r="H912" s="218">
        <v>11.2</v>
      </c>
      <c r="I912" s="218"/>
      <c r="J912" s="218"/>
      <c r="K912" s="218"/>
      <c r="L912" s="218"/>
      <c r="M912" s="218"/>
      <c r="N912" s="218"/>
      <c r="O912" s="218"/>
      <c r="P912" s="218"/>
      <c r="Q912" s="240">
        <v>0</v>
      </c>
      <c r="R912" s="240">
        <v>0</v>
      </c>
      <c r="S912" s="240">
        <v>0</v>
      </c>
      <c r="T912" s="272">
        <v>0</v>
      </c>
      <c r="U912" s="263"/>
    </row>
    <row r="913" spans="2:21" s="216" customFormat="1" x14ac:dyDescent="0.25">
      <c r="B913" s="262">
        <v>908</v>
      </c>
      <c r="C913" s="346">
        <v>45428</v>
      </c>
      <c r="D913" s="217" t="s">
        <v>153</v>
      </c>
      <c r="E913" s="218" t="s">
        <v>92</v>
      </c>
      <c r="F913" s="218" t="s">
        <v>63</v>
      </c>
      <c r="G913" s="218" t="s">
        <v>213</v>
      </c>
      <c r="H913" s="218">
        <v>6.65</v>
      </c>
      <c r="I913" s="218" t="s">
        <v>220</v>
      </c>
      <c r="J913" s="218">
        <v>32</v>
      </c>
      <c r="K913" s="218"/>
      <c r="L913" s="218">
        <v>780</v>
      </c>
      <c r="M913" s="218"/>
      <c r="N913" s="218" t="s">
        <v>63</v>
      </c>
      <c r="O913" s="218"/>
      <c r="P913" s="218" t="s">
        <v>304</v>
      </c>
      <c r="Q913" s="240">
        <v>212.8</v>
      </c>
      <c r="R913" s="240">
        <v>0</v>
      </c>
      <c r="S913" s="240">
        <v>0</v>
      </c>
      <c r="T913" s="272">
        <v>0</v>
      </c>
      <c r="U913" s="263"/>
    </row>
    <row r="914" spans="2:21" s="216" customFormat="1" x14ac:dyDescent="0.25">
      <c r="B914" s="262">
        <v>909</v>
      </c>
      <c r="C914" s="346">
        <v>45428</v>
      </c>
      <c r="D914" s="217" t="s">
        <v>152</v>
      </c>
      <c r="E914" s="218" t="s">
        <v>92</v>
      </c>
      <c r="F914" s="218" t="s">
        <v>63</v>
      </c>
      <c r="G914" s="218" t="s">
        <v>214</v>
      </c>
      <c r="H914" s="218">
        <v>4.1500000000000004</v>
      </c>
      <c r="I914" s="218" t="s">
        <v>220</v>
      </c>
      <c r="J914" s="218">
        <v>31</v>
      </c>
      <c r="K914" s="218"/>
      <c r="L914" s="218">
        <v>780</v>
      </c>
      <c r="M914" s="218"/>
      <c r="N914" s="218" t="s">
        <v>63</v>
      </c>
      <c r="O914" s="218"/>
      <c r="P914" s="218" t="s">
        <v>304</v>
      </c>
      <c r="Q914" s="240">
        <v>128.65</v>
      </c>
      <c r="R914" s="240">
        <v>0</v>
      </c>
      <c r="S914" s="240">
        <v>0</v>
      </c>
      <c r="T914" s="272">
        <v>0</v>
      </c>
      <c r="U914" s="263"/>
    </row>
    <row r="915" spans="2:21" s="216" customFormat="1" x14ac:dyDescent="0.25">
      <c r="B915" s="262">
        <v>910</v>
      </c>
      <c r="C915" s="346">
        <v>45428</v>
      </c>
      <c r="D915" s="217" t="s">
        <v>150</v>
      </c>
      <c r="E915" s="218" t="s">
        <v>92</v>
      </c>
      <c r="F915" s="218" t="s">
        <v>63</v>
      </c>
      <c r="G915" s="218" t="s">
        <v>214</v>
      </c>
      <c r="H915" s="218">
        <v>4.1500000000000004</v>
      </c>
      <c r="I915" s="218" t="s">
        <v>220</v>
      </c>
      <c r="J915" s="218">
        <v>33</v>
      </c>
      <c r="K915" s="218"/>
      <c r="L915" s="218">
        <v>780</v>
      </c>
      <c r="M915" s="218"/>
      <c r="N915" s="218" t="s">
        <v>63</v>
      </c>
      <c r="O915" s="218"/>
      <c r="P915" s="218" t="s">
        <v>304</v>
      </c>
      <c r="Q915" s="240">
        <v>136.95000000000002</v>
      </c>
      <c r="R915" s="240">
        <v>0</v>
      </c>
      <c r="S915" s="240">
        <v>0</v>
      </c>
      <c r="T915" s="272">
        <v>0</v>
      </c>
      <c r="U915" s="263"/>
    </row>
    <row r="916" spans="2:21" s="216" customFormat="1" x14ac:dyDescent="0.25">
      <c r="B916" s="262">
        <v>911</v>
      </c>
      <c r="C916" s="346">
        <v>45428</v>
      </c>
      <c r="D916" s="217" t="s">
        <v>179</v>
      </c>
      <c r="E916" s="218" t="s">
        <v>161</v>
      </c>
      <c r="F916" s="218" t="s">
        <v>8</v>
      </c>
      <c r="G916" s="218" t="s">
        <v>161</v>
      </c>
      <c r="H916" s="218">
        <v>11.6</v>
      </c>
      <c r="I916" s="218"/>
      <c r="J916" s="218"/>
      <c r="K916" s="218"/>
      <c r="L916" s="218"/>
      <c r="M916" s="218"/>
      <c r="N916" s="218"/>
      <c r="O916" s="218"/>
      <c r="P916" s="218"/>
      <c r="Q916" s="240">
        <v>0</v>
      </c>
      <c r="R916" s="240">
        <v>0</v>
      </c>
      <c r="S916" s="240">
        <v>0</v>
      </c>
      <c r="T916" s="272">
        <v>0</v>
      </c>
      <c r="U916" s="263"/>
    </row>
    <row r="917" spans="2:21" s="216" customFormat="1" x14ac:dyDescent="0.25">
      <c r="B917" s="262">
        <v>912</v>
      </c>
      <c r="C917" s="346">
        <v>45428</v>
      </c>
      <c r="D917" s="217" t="s">
        <v>143</v>
      </c>
      <c r="E917" s="218" t="s">
        <v>92</v>
      </c>
      <c r="F917" s="218" t="s">
        <v>2</v>
      </c>
      <c r="G917" s="218" t="s">
        <v>213</v>
      </c>
      <c r="H917" s="218">
        <v>7</v>
      </c>
      <c r="I917" s="218"/>
      <c r="J917" s="218"/>
      <c r="K917" s="218"/>
      <c r="L917" s="218"/>
      <c r="M917" s="218"/>
      <c r="N917" s="218"/>
      <c r="O917" s="218"/>
      <c r="P917" s="218"/>
      <c r="Q917" s="240">
        <v>0</v>
      </c>
      <c r="R917" s="240">
        <v>0</v>
      </c>
      <c r="S917" s="240">
        <v>0</v>
      </c>
      <c r="T917" s="272">
        <v>0</v>
      </c>
      <c r="U917" s="263"/>
    </row>
    <row r="918" spans="2:21" s="216" customFormat="1" x14ac:dyDescent="0.25">
      <c r="B918" s="262">
        <v>913</v>
      </c>
      <c r="C918" s="346">
        <v>45428</v>
      </c>
      <c r="D918" s="217" t="s">
        <v>142</v>
      </c>
      <c r="E918" s="218" t="s">
        <v>92</v>
      </c>
      <c r="F918" s="218" t="s">
        <v>2</v>
      </c>
      <c r="G918" s="218" t="s">
        <v>213</v>
      </c>
      <c r="H918" s="218">
        <v>7</v>
      </c>
      <c r="I918" s="218"/>
      <c r="J918" s="218"/>
      <c r="K918" s="218"/>
      <c r="L918" s="218"/>
      <c r="M918" s="218"/>
      <c r="N918" s="218"/>
      <c r="O918" s="218"/>
      <c r="P918" s="218"/>
      <c r="Q918" s="240">
        <v>0</v>
      </c>
      <c r="R918" s="240">
        <v>0</v>
      </c>
      <c r="S918" s="240">
        <v>0</v>
      </c>
      <c r="T918" s="272">
        <v>0</v>
      </c>
      <c r="U918" s="263"/>
    </row>
    <row r="919" spans="2:21" s="216" customFormat="1" x14ac:dyDescent="0.25">
      <c r="B919" s="262">
        <v>914</v>
      </c>
      <c r="C919" s="346">
        <v>45428</v>
      </c>
      <c r="D919" s="217" t="s">
        <v>141</v>
      </c>
      <c r="E919" s="218" t="s">
        <v>92</v>
      </c>
      <c r="F919" s="218" t="s">
        <v>2</v>
      </c>
      <c r="G919" s="218" t="s">
        <v>213</v>
      </c>
      <c r="H919" s="218">
        <v>7</v>
      </c>
      <c r="I919" s="218"/>
      <c r="J919" s="218"/>
      <c r="K919" s="218"/>
      <c r="L919" s="218"/>
      <c r="M919" s="218"/>
      <c r="N919" s="218"/>
      <c r="O919" s="218"/>
      <c r="P919" s="218"/>
      <c r="Q919" s="240">
        <v>0</v>
      </c>
      <c r="R919" s="240">
        <v>0</v>
      </c>
      <c r="S919" s="240">
        <v>0</v>
      </c>
      <c r="T919" s="272">
        <v>0</v>
      </c>
      <c r="U919" s="263"/>
    </row>
    <row r="920" spans="2:21" s="216" customFormat="1" x14ac:dyDescent="0.25">
      <c r="B920" s="262">
        <v>915</v>
      </c>
      <c r="C920" s="346">
        <v>45428</v>
      </c>
      <c r="D920" s="217" t="s">
        <v>96</v>
      </c>
      <c r="E920" s="218" t="s">
        <v>161</v>
      </c>
      <c r="F920" s="218" t="s">
        <v>1</v>
      </c>
      <c r="G920" s="218" t="s">
        <v>161</v>
      </c>
      <c r="H920" s="218">
        <v>11.8</v>
      </c>
      <c r="I920" s="218"/>
      <c r="J920" s="218"/>
      <c r="K920" s="218"/>
      <c r="L920" s="218"/>
      <c r="M920" s="218"/>
      <c r="N920" s="218"/>
      <c r="O920" s="218"/>
      <c r="P920" s="218"/>
      <c r="Q920" s="240">
        <v>0</v>
      </c>
      <c r="R920" s="240">
        <v>0</v>
      </c>
      <c r="S920" s="240">
        <v>0</v>
      </c>
      <c r="T920" s="272">
        <v>0</v>
      </c>
      <c r="U920" s="263"/>
    </row>
    <row r="921" spans="2:21" s="216" customFormat="1" x14ac:dyDescent="0.25">
      <c r="B921" s="262">
        <v>916</v>
      </c>
      <c r="C921" s="346">
        <v>45428</v>
      </c>
      <c r="D921" s="217" t="s">
        <v>130</v>
      </c>
      <c r="E921" s="218" t="s">
        <v>161</v>
      </c>
      <c r="F921" s="218" t="s">
        <v>1</v>
      </c>
      <c r="G921" s="218" t="s">
        <v>161</v>
      </c>
      <c r="H921" s="218">
        <v>11.8</v>
      </c>
      <c r="I921" s="218"/>
      <c r="J921" s="218"/>
      <c r="K921" s="218"/>
      <c r="L921" s="218"/>
      <c r="M921" s="218"/>
      <c r="N921" s="218"/>
      <c r="O921" s="218"/>
      <c r="P921" s="218"/>
      <c r="Q921" s="240">
        <v>0</v>
      </c>
      <c r="R921" s="240">
        <v>0</v>
      </c>
      <c r="S921" s="240">
        <v>0</v>
      </c>
      <c r="T921" s="272">
        <v>0</v>
      </c>
      <c r="U921" s="263"/>
    </row>
    <row r="922" spans="2:21" s="216" customFormat="1" x14ac:dyDescent="0.25">
      <c r="B922" s="262">
        <v>917</v>
      </c>
      <c r="C922" s="346">
        <v>45429</v>
      </c>
      <c r="D922" s="217" t="s">
        <v>94</v>
      </c>
      <c r="E922" s="218" t="s">
        <v>92</v>
      </c>
      <c r="F922" s="218" t="s">
        <v>1</v>
      </c>
      <c r="G922" s="218" t="s">
        <v>213</v>
      </c>
      <c r="H922" s="218">
        <v>6.65</v>
      </c>
      <c r="I922" s="218"/>
      <c r="J922" s="218"/>
      <c r="K922" s="218"/>
      <c r="L922" s="218"/>
      <c r="M922" s="218"/>
      <c r="N922" s="218"/>
      <c r="O922" s="218"/>
      <c r="P922" s="218"/>
      <c r="Q922" s="240">
        <v>0</v>
      </c>
      <c r="R922" s="240">
        <v>0</v>
      </c>
      <c r="S922" s="240">
        <v>0</v>
      </c>
      <c r="T922" s="272">
        <v>0</v>
      </c>
      <c r="U922" s="263"/>
    </row>
    <row r="923" spans="2:21" s="216" customFormat="1" x14ac:dyDescent="0.25">
      <c r="B923" s="262">
        <v>918</v>
      </c>
      <c r="C923" s="346">
        <v>45429</v>
      </c>
      <c r="D923" s="217" t="s">
        <v>91</v>
      </c>
      <c r="E923" s="218" t="s">
        <v>92</v>
      </c>
      <c r="F923" s="218" t="s">
        <v>1</v>
      </c>
      <c r="G923" s="218" t="s">
        <v>213</v>
      </c>
      <c r="H923" s="218">
        <v>6.65</v>
      </c>
      <c r="I923" s="218"/>
      <c r="J923" s="218"/>
      <c r="K923" s="218"/>
      <c r="L923" s="218"/>
      <c r="M923" s="218"/>
      <c r="N923" s="218"/>
      <c r="O923" s="218"/>
      <c r="P923" s="218"/>
      <c r="Q923" s="240">
        <v>0</v>
      </c>
      <c r="R923" s="240">
        <v>0</v>
      </c>
      <c r="S923" s="240">
        <v>0</v>
      </c>
      <c r="T923" s="272">
        <v>0</v>
      </c>
      <c r="U923" s="263"/>
    </row>
    <row r="924" spans="2:21" s="216" customFormat="1" x14ac:dyDescent="0.25">
      <c r="B924" s="262">
        <v>919</v>
      </c>
      <c r="C924" s="346">
        <v>45429</v>
      </c>
      <c r="D924" s="217" t="s">
        <v>117</v>
      </c>
      <c r="E924" s="218" t="s">
        <v>92</v>
      </c>
      <c r="F924" s="218" t="s">
        <v>1</v>
      </c>
      <c r="G924" s="218" t="s">
        <v>213</v>
      </c>
      <c r="H924" s="218">
        <v>6.65</v>
      </c>
      <c r="I924" s="218"/>
      <c r="J924" s="218"/>
      <c r="K924" s="218"/>
      <c r="L924" s="218"/>
      <c r="M924" s="218"/>
      <c r="N924" s="218"/>
      <c r="O924" s="218"/>
      <c r="P924" s="218"/>
      <c r="Q924" s="240">
        <v>0</v>
      </c>
      <c r="R924" s="240">
        <v>0</v>
      </c>
      <c r="S924" s="240">
        <v>0</v>
      </c>
      <c r="T924" s="272">
        <v>0</v>
      </c>
      <c r="U924" s="263"/>
    </row>
    <row r="925" spans="2:21" s="216" customFormat="1" x14ac:dyDescent="0.25">
      <c r="B925" s="262">
        <v>920</v>
      </c>
      <c r="C925" s="346">
        <v>45429</v>
      </c>
      <c r="D925" s="217" t="s">
        <v>157</v>
      </c>
      <c r="E925" s="218" t="s">
        <v>92</v>
      </c>
      <c r="F925" s="218" t="s">
        <v>62</v>
      </c>
      <c r="G925" s="218" t="s">
        <v>214</v>
      </c>
      <c r="H925" s="218">
        <v>4.1500000000000004</v>
      </c>
      <c r="I925" s="218"/>
      <c r="J925" s="218"/>
      <c r="K925" s="218"/>
      <c r="L925" s="218"/>
      <c r="M925" s="218"/>
      <c r="N925" s="218"/>
      <c r="O925" s="218"/>
      <c r="P925" s="218"/>
      <c r="Q925" s="240">
        <v>0</v>
      </c>
      <c r="R925" s="240">
        <v>0</v>
      </c>
      <c r="S925" s="240">
        <v>0</v>
      </c>
      <c r="T925" s="272">
        <v>0</v>
      </c>
      <c r="U925" s="263"/>
    </row>
    <row r="926" spans="2:21" s="216" customFormat="1" x14ac:dyDescent="0.25">
      <c r="B926" s="262">
        <v>921</v>
      </c>
      <c r="C926" s="346">
        <v>45429</v>
      </c>
      <c r="D926" s="217" t="s">
        <v>156</v>
      </c>
      <c r="E926" s="218" t="s">
        <v>92</v>
      </c>
      <c r="F926" s="218" t="s">
        <v>62</v>
      </c>
      <c r="G926" s="218" t="s">
        <v>214</v>
      </c>
      <c r="H926" s="218">
        <v>4.1500000000000004</v>
      </c>
      <c r="I926" s="218"/>
      <c r="J926" s="218"/>
      <c r="K926" s="218"/>
      <c r="L926" s="218"/>
      <c r="M926" s="218"/>
      <c r="N926" s="218"/>
      <c r="O926" s="218"/>
      <c r="P926" s="218"/>
      <c r="Q926" s="240">
        <v>0</v>
      </c>
      <c r="R926" s="240">
        <v>0</v>
      </c>
      <c r="S926" s="240">
        <v>0</v>
      </c>
      <c r="T926" s="272">
        <v>0</v>
      </c>
      <c r="U926" s="263"/>
    </row>
    <row r="927" spans="2:21" s="216" customFormat="1" x14ac:dyDescent="0.25">
      <c r="B927" s="262">
        <v>922</v>
      </c>
      <c r="C927" s="346">
        <v>45429</v>
      </c>
      <c r="D927" s="217" t="s">
        <v>160</v>
      </c>
      <c r="E927" s="218" t="s">
        <v>161</v>
      </c>
      <c r="F927" s="218" t="s">
        <v>389</v>
      </c>
      <c r="G927" s="218" t="s">
        <v>161</v>
      </c>
      <c r="H927" s="218">
        <v>10</v>
      </c>
      <c r="I927" s="218"/>
      <c r="J927" s="218"/>
      <c r="K927" s="218"/>
      <c r="L927" s="218"/>
      <c r="M927" s="218"/>
      <c r="N927" s="218"/>
      <c r="O927" s="218"/>
      <c r="P927" s="218"/>
      <c r="Q927" s="240">
        <v>0</v>
      </c>
      <c r="R927" s="240">
        <v>0</v>
      </c>
      <c r="S927" s="240">
        <v>0</v>
      </c>
      <c r="T927" s="272">
        <v>0</v>
      </c>
      <c r="U927" s="263"/>
    </row>
    <row r="928" spans="2:21" s="216" customFormat="1" x14ac:dyDescent="0.25">
      <c r="B928" s="262">
        <v>923</v>
      </c>
      <c r="C928" s="346">
        <v>45429</v>
      </c>
      <c r="D928" s="217" t="s">
        <v>177</v>
      </c>
      <c r="E928" s="218" t="s">
        <v>178</v>
      </c>
      <c r="F928" s="218" t="s">
        <v>7</v>
      </c>
      <c r="G928" s="218" t="s">
        <v>213</v>
      </c>
      <c r="H928" s="218">
        <v>7</v>
      </c>
      <c r="I928" s="218"/>
      <c r="J928" s="218"/>
      <c r="K928" s="218"/>
      <c r="L928" s="218"/>
      <c r="M928" s="218"/>
      <c r="N928" s="218"/>
      <c r="O928" s="218"/>
      <c r="P928" s="218"/>
      <c r="Q928" s="240">
        <v>0</v>
      </c>
      <c r="R928" s="240">
        <v>0</v>
      </c>
      <c r="S928" s="240">
        <v>0</v>
      </c>
      <c r="T928" s="272">
        <v>0</v>
      </c>
      <c r="U928" s="263"/>
    </row>
    <row r="929" spans="2:21" s="216" customFormat="1" x14ac:dyDescent="0.25">
      <c r="B929" s="262">
        <v>924</v>
      </c>
      <c r="C929" s="346">
        <v>45429</v>
      </c>
      <c r="D929" s="217" t="s">
        <v>173</v>
      </c>
      <c r="E929" s="218" t="s">
        <v>161</v>
      </c>
      <c r="F929" s="218" t="s">
        <v>7</v>
      </c>
      <c r="G929" s="218" t="s">
        <v>161</v>
      </c>
      <c r="H929" s="218">
        <v>11.2</v>
      </c>
      <c r="I929" s="218"/>
      <c r="J929" s="218"/>
      <c r="K929" s="218"/>
      <c r="L929" s="218"/>
      <c r="M929" s="218"/>
      <c r="N929" s="218"/>
      <c r="O929" s="218"/>
      <c r="P929" s="218"/>
      <c r="Q929" s="240">
        <v>0</v>
      </c>
      <c r="R929" s="240">
        <v>0</v>
      </c>
      <c r="S929" s="240">
        <v>0</v>
      </c>
      <c r="T929" s="272">
        <v>0</v>
      </c>
      <c r="U929" s="263"/>
    </row>
    <row r="930" spans="2:21" s="216" customFormat="1" x14ac:dyDescent="0.25">
      <c r="B930" s="262">
        <v>925</v>
      </c>
      <c r="C930" s="346">
        <v>45429</v>
      </c>
      <c r="D930" s="217" t="s">
        <v>153</v>
      </c>
      <c r="E930" s="218" t="s">
        <v>92</v>
      </c>
      <c r="F930" s="218" t="s">
        <v>63</v>
      </c>
      <c r="G930" s="218" t="s">
        <v>213</v>
      </c>
      <c r="H930" s="218">
        <v>6.65</v>
      </c>
      <c r="I930" s="218"/>
      <c r="J930" s="218"/>
      <c r="K930" s="218"/>
      <c r="L930" s="218"/>
      <c r="M930" s="218"/>
      <c r="N930" s="218"/>
      <c r="O930" s="218"/>
      <c r="P930" s="218"/>
      <c r="Q930" s="240">
        <v>0</v>
      </c>
      <c r="R930" s="240">
        <v>0</v>
      </c>
      <c r="S930" s="240">
        <v>0</v>
      </c>
      <c r="T930" s="272">
        <v>0</v>
      </c>
      <c r="U930" s="263"/>
    </row>
    <row r="931" spans="2:21" s="216" customFormat="1" x14ac:dyDescent="0.25">
      <c r="B931" s="262">
        <v>926</v>
      </c>
      <c r="C931" s="346">
        <v>45429</v>
      </c>
      <c r="D931" s="217" t="s">
        <v>152</v>
      </c>
      <c r="E931" s="218" t="s">
        <v>92</v>
      </c>
      <c r="F931" s="218" t="s">
        <v>63</v>
      </c>
      <c r="G931" s="218" t="s">
        <v>214</v>
      </c>
      <c r="H931" s="218">
        <v>4.1500000000000004</v>
      </c>
      <c r="I931" s="218"/>
      <c r="J931" s="218"/>
      <c r="K931" s="218"/>
      <c r="L931" s="218"/>
      <c r="M931" s="218"/>
      <c r="N931" s="218"/>
      <c r="O931" s="218"/>
      <c r="P931" s="218"/>
      <c r="Q931" s="240">
        <v>0</v>
      </c>
      <c r="R931" s="240">
        <v>0</v>
      </c>
      <c r="S931" s="240">
        <v>0</v>
      </c>
      <c r="T931" s="272">
        <v>0</v>
      </c>
      <c r="U931" s="263"/>
    </row>
    <row r="932" spans="2:21" s="216" customFormat="1" x14ac:dyDescent="0.25">
      <c r="B932" s="262">
        <v>927</v>
      </c>
      <c r="C932" s="346">
        <v>45429</v>
      </c>
      <c r="D932" s="217" t="s">
        <v>150</v>
      </c>
      <c r="E932" s="218" t="s">
        <v>92</v>
      </c>
      <c r="F932" s="218" t="s">
        <v>63</v>
      </c>
      <c r="G932" s="218" t="s">
        <v>214</v>
      </c>
      <c r="H932" s="218">
        <v>4.1500000000000004</v>
      </c>
      <c r="I932" s="218"/>
      <c r="J932" s="218"/>
      <c r="K932" s="218"/>
      <c r="L932" s="218"/>
      <c r="M932" s="218"/>
      <c r="N932" s="218"/>
      <c r="O932" s="218"/>
      <c r="P932" s="218"/>
      <c r="Q932" s="240">
        <v>0</v>
      </c>
      <c r="R932" s="240">
        <v>0</v>
      </c>
      <c r="S932" s="240">
        <v>0</v>
      </c>
      <c r="T932" s="272">
        <v>0</v>
      </c>
      <c r="U932" s="263"/>
    </row>
    <row r="933" spans="2:21" s="216" customFormat="1" x14ac:dyDescent="0.25">
      <c r="B933" s="262">
        <v>928</v>
      </c>
      <c r="C933" s="346">
        <v>45429</v>
      </c>
      <c r="D933" s="217" t="s">
        <v>179</v>
      </c>
      <c r="E933" s="218" t="s">
        <v>161</v>
      </c>
      <c r="F933" s="218" t="s">
        <v>8</v>
      </c>
      <c r="G933" s="218" t="s">
        <v>161</v>
      </c>
      <c r="H933" s="218">
        <v>11.6</v>
      </c>
      <c r="I933" s="218"/>
      <c r="J933" s="218"/>
      <c r="K933" s="218"/>
      <c r="L933" s="218"/>
      <c r="M933" s="218"/>
      <c r="N933" s="218"/>
      <c r="O933" s="218"/>
      <c r="P933" s="218"/>
      <c r="Q933" s="240">
        <v>0</v>
      </c>
      <c r="R933" s="240">
        <v>0</v>
      </c>
      <c r="S933" s="240">
        <v>0</v>
      </c>
      <c r="T933" s="272">
        <v>0</v>
      </c>
      <c r="U933" s="263"/>
    </row>
    <row r="934" spans="2:21" s="216" customFormat="1" x14ac:dyDescent="0.25">
      <c r="B934" s="262">
        <v>929</v>
      </c>
      <c r="C934" s="346">
        <v>45429</v>
      </c>
      <c r="D934" s="217" t="s">
        <v>143</v>
      </c>
      <c r="E934" s="218" t="s">
        <v>92</v>
      </c>
      <c r="F934" s="218" t="s">
        <v>2</v>
      </c>
      <c r="G934" s="218" t="s">
        <v>213</v>
      </c>
      <c r="H934" s="218">
        <v>7</v>
      </c>
      <c r="I934" s="218"/>
      <c r="J934" s="218"/>
      <c r="K934" s="218"/>
      <c r="L934" s="218"/>
      <c r="M934" s="218"/>
      <c r="N934" s="218"/>
      <c r="O934" s="218"/>
      <c r="P934" s="218"/>
      <c r="Q934" s="240">
        <v>0</v>
      </c>
      <c r="R934" s="240">
        <v>0</v>
      </c>
      <c r="S934" s="240">
        <v>0</v>
      </c>
      <c r="T934" s="272">
        <v>0</v>
      </c>
      <c r="U934" s="263"/>
    </row>
    <row r="935" spans="2:21" s="216" customFormat="1" x14ac:dyDescent="0.25">
      <c r="B935" s="262">
        <v>930</v>
      </c>
      <c r="C935" s="346">
        <v>45429</v>
      </c>
      <c r="D935" s="217" t="s">
        <v>142</v>
      </c>
      <c r="E935" s="218" t="s">
        <v>92</v>
      </c>
      <c r="F935" s="218" t="s">
        <v>2</v>
      </c>
      <c r="G935" s="218" t="s">
        <v>213</v>
      </c>
      <c r="H935" s="218">
        <v>7</v>
      </c>
      <c r="I935" s="218"/>
      <c r="J935" s="218"/>
      <c r="K935" s="218"/>
      <c r="L935" s="218"/>
      <c r="M935" s="218"/>
      <c r="N935" s="218"/>
      <c r="O935" s="218"/>
      <c r="P935" s="218"/>
      <c r="Q935" s="240">
        <v>0</v>
      </c>
      <c r="R935" s="240">
        <v>0</v>
      </c>
      <c r="S935" s="240">
        <v>0</v>
      </c>
      <c r="T935" s="272">
        <v>0</v>
      </c>
      <c r="U935" s="263"/>
    </row>
    <row r="936" spans="2:21" s="216" customFormat="1" x14ac:dyDescent="0.25">
      <c r="B936" s="262">
        <v>931</v>
      </c>
      <c r="C936" s="346">
        <v>45429</v>
      </c>
      <c r="D936" s="217" t="s">
        <v>141</v>
      </c>
      <c r="E936" s="218" t="s">
        <v>92</v>
      </c>
      <c r="F936" s="218" t="s">
        <v>2</v>
      </c>
      <c r="G936" s="218" t="s">
        <v>213</v>
      </c>
      <c r="H936" s="218">
        <v>7</v>
      </c>
      <c r="I936" s="218"/>
      <c r="J936" s="218"/>
      <c r="K936" s="218"/>
      <c r="L936" s="218"/>
      <c r="M936" s="218"/>
      <c r="N936" s="218"/>
      <c r="O936" s="218"/>
      <c r="P936" s="218"/>
      <c r="Q936" s="240">
        <v>0</v>
      </c>
      <c r="R936" s="240">
        <v>0</v>
      </c>
      <c r="S936" s="240">
        <v>0</v>
      </c>
      <c r="T936" s="272">
        <v>0</v>
      </c>
      <c r="U936" s="263"/>
    </row>
    <row r="937" spans="2:21" s="216" customFormat="1" x14ac:dyDescent="0.25">
      <c r="B937" s="262">
        <v>932</v>
      </c>
      <c r="C937" s="346">
        <v>45429</v>
      </c>
      <c r="D937" s="217" t="s">
        <v>96</v>
      </c>
      <c r="E937" s="218" t="s">
        <v>161</v>
      </c>
      <c r="F937" s="218" t="s">
        <v>1</v>
      </c>
      <c r="G937" s="218" t="s">
        <v>161</v>
      </c>
      <c r="H937" s="218">
        <v>11.8</v>
      </c>
      <c r="I937" s="218"/>
      <c r="J937" s="218"/>
      <c r="K937" s="218"/>
      <c r="L937" s="218"/>
      <c r="M937" s="218"/>
      <c r="N937" s="218"/>
      <c r="O937" s="218"/>
      <c r="P937" s="218"/>
      <c r="Q937" s="240">
        <v>0</v>
      </c>
      <c r="R937" s="240">
        <v>0</v>
      </c>
      <c r="S937" s="240">
        <v>0</v>
      </c>
      <c r="T937" s="272">
        <v>0</v>
      </c>
      <c r="U937" s="263"/>
    </row>
    <row r="938" spans="2:21" s="216" customFormat="1" x14ac:dyDescent="0.25">
      <c r="B938" s="262">
        <v>933</v>
      </c>
      <c r="C938" s="346">
        <v>45429</v>
      </c>
      <c r="D938" s="217" t="s">
        <v>130</v>
      </c>
      <c r="E938" s="218" t="s">
        <v>161</v>
      </c>
      <c r="F938" s="218" t="s">
        <v>1</v>
      </c>
      <c r="G938" s="218" t="s">
        <v>161</v>
      </c>
      <c r="H938" s="218">
        <v>11.8</v>
      </c>
      <c r="I938" s="218"/>
      <c r="J938" s="218"/>
      <c r="K938" s="218"/>
      <c r="L938" s="218"/>
      <c r="M938" s="218"/>
      <c r="N938" s="218"/>
      <c r="O938" s="218"/>
      <c r="P938" s="218"/>
      <c r="Q938" s="240">
        <v>0</v>
      </c>
      <c r="R938" s="240">
        <v>0</v>
      </c>
      <c r="S938" s="240">
        <v>0</v>
      </c>
      <c r="T938" s="272">
        <v>0</v>
      </c>
      <c r="U938" s="263"/>
    </row>
    <row r="939" spans="2:21" s="216" customFormat="1" x14ac:dyDescent="0.25">
      <c r="B939" s="262">
        <v>934</v>
      </c>
      <c r="C939" s="346">
        <v>45430</v>
      </c>
      <c r="D939" s="217" t="s">
        <v>94</v>
      </c>
      <c r="E939" s="218" t="s">
        <v>92</v>
      </c>
      <c r="F939" s="218" t="s">
        <v>1</v>
      </c>
      <c r="G939" s="218" t="s">
        <v>213</v>
      </c>
      <c r="H939" s="218">
        <v>6.65</v>
      </c>
      <c r="I939" s="218" t="s">
        <v>220</v>
      </c>
      <c r="J939" s="218">
        <v>17</v>
      </c>
      <c r="K939" s="218"/>
      <c r="L939" s="218">
        <v>700</v>
      </c>
      <c r="M939" s="218"/>
      <c r="N939" s="218" t="s">
        <v>1</v>
      </c>
      <c r="O939" s="218"/>
      <c r="P939" s="218" t="s">
        <v>304</v>
      </c>
      <c r="Q939" s="240">
        <v>113.05000000000001</v>
      </c>
      <c r="R939" s="240">
        <v>0</v>
      </c>
      <c r="S939" s="240">
        <v>0</v>
      </c>
      <c r="T939" s="272">
        <v>0</v>
      </c>
      <c r="U939" s="263"/>
    </row>
    <row r="940" spans="2:21" s="216" customFormat="1" x14ac:dyDescent="0.25">
      <c r="B940" s="262">
        <v>935</v>
      </c>
      <c r="C940" s="346">
        <v>45430</v>
      </c>
      <c r="D940" s="217" t="s">
        <v>91</v>
      </c>
      <c r="E940" s="218" t="s">
        <v>92</v>
      </c>
      <c r="F940" s="218" t="s">
        <v>1</v>
      </c>
      <c r="G940" s="218" t="s">
        <v>213</v>
      </c>
      <c r="H940" s="218">
        <v>6.65</v>
      </c>
      <c r="I940" s="218"/>
      <c r="J940" s="218"/>
      <c r="K940" s="218"/>
      <c r="L940" s="218"/>
      <c r="M940" s="218"/>
      <c r="N940" s="218"/>
      <c r="O940" s="218"/>
      <c r="P940" s="218"/>
      <c r="Q940" s="240">
        <v>0</v>
      </c>
      <c r="R940" s="240">
        <v>0</v>
      </c>
      <c r="S940" s="240">
        <v>0</v>
      </c>
      <c r="T940" s="272">
        <v>0</v>
      </c>
      <c r="U940" s="263"/>
    </row>
    <row r="941" spans="2:21" s="216" customFormat="1" x14ac:dyDescent="0.25">
      <c r="B941" s="262">
        <v>936</v>
      </c>
      <c r="C941" s="346">
        <v>45430</v>
      </c>
      <c r="D941" s="217" t="s">
        <v>117</v>
      </c>
      <c r="E941" s="218" t="s">
        <v>92</v>
      </c>
      <c r="F941" s="218" t="s">
        <v>1</v>
      </c>
      <c r="G941" s="218" t="s">
        <v>213</v>
      </c>
      <c r="H941" s="218">
        <v>6.65</v>
      </c>
      <c r="I941" s="218" t="s">
        <v>220</v>
      </c>
      <c r="J941" s="218">
        <v>31</v>
      </c>
      <c r="K941" s="218"/>
      <c r="L941" s="218">
        <v>700</v>
      </c>
      <c r="M941" s="218"/>
      <c r="N941" s="218" t="s">
        <v>1</v>
      </c>
      <c r="O941" s="218"/>
      <c r="P941" s="218" t="s">
        <v>304</v>
      </c>
      <c r="Q941" s="240">
        <v>206.15</v>
      </c>
      <c r="R941" s="240">
        <v>0</v>
      </c>
      <c r="S941" s="240">
        <v>0</v>
      </c>
      <c r="T941" s="272">
        <v>0</v>
      </c>
      <c r="U941" s="263"/>
    </row>
    <row r="942" spans="2:21" s="216" customFormat="1" x14ac:dyDescent="0.25">
      <c r="B942" s="262">
        <v>937</v>
      </c>
      <c r="C942" s="346">
        <v>45430</v>
      </c>
      <c r="D942" s="217" t="s">
        <v>157</v>
      </c>
      <c r="E942" s="218" t="s">
        <v>92</v>
      </c>
      <c r="F942" s="218" t="s">
        <v>62</v>
      </c>
      <c r="G942" s="218" t="s">
        <v>214</v>
      </c>
      <c r="H942" s="218">
        <v>4.1500000000000004</v>
      </c>
      <c r="I942" s="218"/>
      <c r="J942" s="218"/>
      <c r="K942" s="218"/>
      <c r="L942" s="218"/>
      <c r="M942" s="218"/>
      <c r="N942" s="218"/>
      <c r="O942" s="218"/>
      <c r="P942" s="218"/>
      <c r="Q942" s="240">
        <v>0</v>
      </c>
      <c r="R942" s="240">
        <v>0</v>
      </c>
      <c r="S942" s="240">
        <v>0</v>
      </c>
      <c r="T942" s="272">
        <v>0</v>
      </c>
      <c r="U942" s="263"/>
    </row>
    <row r="943" spans="2:21" s="216" customFormat="1" x14ac:dyDescent="0.25">
      <c r="B943" s="262">
        <v>938</v>
      </c>
      <c r="C943" s="346">
        <v>45430</v>
      </c>
      <c r="D943" s="217" t="s">
        <v>156</v>
      </c>
      <c r="E943" s="218" t="s">
        <v>92</v>
      </c>
      <c r="F943" s="218" t="s">
        <v>62</v>
      </c>
      <c r="G943" s="218" t="s">
        <v>214</v>
      </c>
      <c r="H943" s="218">
        <v>4.1500000000000004</v>
      </c>
      <c r="I943" s="218"/>
      <c r="J943" s="218"/>
      <c r="K943" s="218"/>
      <c r="L943" s="218"/>
      <c r="M943" s="218"/>
      <c r="N943" s="218"/>
      <c r="O943" s="218"/>
      <c r="P943" s="218"/>
      <c r="Q943" s="240">
        <v>0</v>
      </c>
      <c r="R943" s="240">
        <v>0</v>
      </c>
      <c r="S943" s="240">
        <v>0</v>
      </c>
      <c r="T943" s="272">
        <v>0</v>
      </c>
      <c r="U943" s="263"/>
    </row>
    <row r="944" spans="2:21" s="216" customFormat="1" x14ac:dyDescent="0.25">
      <c r="B944" s="262">
        <v>939</v>
      </c>
      <c r="C944" s="346">
        <v>45430</v>
      </c>
      <c r="D944" s="217" t="s">
        <v>160</v>
      </c>
      <c r="E944" s="218" t="s">
        <v>161</v>
      </c>
      <c r="F944" s="218" t="s">
        <v>389</v>
      </c>
      <c r="G944" s="218" t="s">
        <v>161</v>
      </c>
      <c r="H944" s="218">
        <v>10</v>
      </c>
      <c r="I944" s="218"/>
      <c r="J944" s="218"/>
      <c r="K944" s="218"/>
      <c r="L944" s="218"/>
      <c r="M944" s="218"/>
      <c r="N944" s="218"/>
      <c r="O944" s="218"/>
      <c r="P944" s="218"/>
      <c r="Q944" s="240">
        <v>0</v>
      </c>
      <c r="R944" s="240">
        <v>0</v>
      </c>
      <c r="S944" s="240">
        <v>0</v>
      </c>
      <c r="T944" s="272">
        <v>0</v>
      </c>
      <c r="U944" s="263"/>
    </row>
    <row r="945" spans="2:21" s="216" customFormat="1" x14ac:dyDescent="0.25">
      <c r="B945" s="262">
        <v>940</v>
      </c>
      <c r="C945" s="346">
        <v>45430</v>
      </c>
      <c r="D945" s="217" t="s">
        <v>177</v>
      </c>
      <c r="E945" s="218" t="s">
        <v>178</v>
      </c>
      <c r="F945" s="218" t="s">
        <v>7</v>
      </c>
      <c r="G945" s="218" t="s">
        <v>213</v>
      </c>
      <c r="H945" s="218">
        <v>7</v>
      </c>
      <c r="I945" s="218"/>
      <c r="J945" s="218"/>
      <c r="K945" s="218"/>
      <c r="L945" s="218"/>
      <c r="M945" s="218"/>
      <c r="N945" s="218"/>
      <c r="O945" s="218"/>
      <c r="P945" s="218"/>
      <c r="Q945" s="240">
        <v>0</v>
      </c>
      <c r="R945" s="240">
        <v>0</v>
      </c>
      <c r="S945" s="240">
        <v>0</v>
      </c>
      <c r="T945" s="272">
        <v>0</v>
      </c>
      <c r="U945" s="263"/>
    </row>
    <row r="946" spans="2:21" s="216" customFormat="1" x14ac:dyDescent="0.25">
      <c r="B946" s="262">
        <v>941</v>
      </c>
      <c r="C946" s="346">
        <v>45430</v>
      </c>
      <c r="D946" s="217" t="s">
        <v>173</v>
      </c>
      <c r="E946" s="218" t="s">
        <v>161</v>
      </c>
      <c r="F946" s="218" t="s">
        <v>7</v>
      </c>
      <c r="G946" s="218" t="s">
        <v>161</v>
      </c>
      <c r="H946" s="218">
        <v>11.2</v>
      </c>
      <c r="I946" s="218"/>
      <c r="J946" s="218"/>
      <c r="K946" s="218"/>
      <c r="L946" s="218"/>
      <c r="M946" s="218"/>
      <c r="N946" s="218"/>
      <c r="O946" s="218"/>
      <c r="P946" s="218"/>
      <c r="Q946" s="240">
        <v>0</v>
      </c>
      <c r="R946" s="240">
        <v>0</v>
      </c>
      <c r="S946" s="240">
        <v>0</v>
      </c>
      <c r="T946" s="272">
        <v>0</v>
      </c>
      <c r="U946" s="263"/>
    </row>
    <row r="947" spans="2:21" s="216" customFormat="1" x14ac:dyDescent="0.25">
      <c r="B947" s="262">
        <v>942</v>
      </c>
      <c r="C947" s="346">
        <v>45430</v>
      </c>
      <c r="D947" s="217" t="s">
        <v>153</v>
      </c>
      <c r="E947" s="218" t="s">
        <v>92</v>
      </c>
      <c r="F947" s="218" t="s">
        <v>63</v>
      </c>
      <c r="G947" s="218" t="s">
        <v>213</v>
      </c>
      <c r="H947" s="218">
        <v>6.65</v>
      </c>
      <c r="I947" s="218" t="s">
        <v>220</v>
      </c>
      <c r="J947" s="218">
        <v>39</v>
      </c>
      <c r="K947" s="218"/>
      <c r="L947" s="218">
        <v>700</v>
      </c>
      <c r="M947" s="218"/>
      <c r="N947" s="218" t="s">
        <v>63</v>
      </c>
      <c r="O947" s="218"/>
      <c r="P947" s="218" t="s">
        <v>304</v>
      </c>
      <c r="Q947" s="240">
        <v>259.35000000000002</v>
      </c>
      <c r="R947" s="240">
        <v>0</v>
      </c>
      <c r="S947" s="240">
        <v>0</v>
      </c>
      <c r="T947" s="272">
        <v>0</v>
      </c>
      <c r="U947" s="263"/>
    </row>
    <row r="948" spans="2:21" s="216" customFormat="1" x14ac:dyDescent="0.25">
      <c r="B948" s="262">
        <v>943</v>
      </c>
      <c r="C948" s="346">
        <v>45430</v>
      </c>
      <c r="D948" s="217" t="s">
        <v>152</v>
      </c>
      <c r="E948" s="218" t="s">
        <v>92</v>
      </c>
      <c r="F948" s="218" t="s">
        <v>63</v>
      </c>
      <c r="G948" s="218" t="s">
        <v>214</v>
      </c>
      <c r="H948" s="218">
        <v>4.1500000000000004</v>
      </c>
      <c r="I948" s="218" t="s">
        <v>220</v>
      </c>
      <c r="J948" s="218">
        <v>40</v>
      </c>
      <c r="K948" s="218"/>
      <c r="L948" s="218">
        <v>700</v>
      </c>
      <c r="M948" s="218"/>
      <c r="N948" s="218" t="s">
        <v>63</v>
      </c>
      <c r="O948" s="218"/>
      <c r="P948" s="218" t="s">
        <v>304</v>
      </c>
      <c r="Q948" s="240">
        <v>166</v>
      </c>
      <c r="R948" s="240">
        <v>0</v>
      </c>
      <c r="S948" s="240">
        <v>0</v>
      </c>
      <c r="T948" s="272">
        <v>0</v>
      </c>
      <c r="U948" s="263"/>
    </row>
    <row r="949" spans="2:21" s="216" customFormat="1" x14ac:dyDescent="0.25">
      <c r="B949" s="262">
        <v>944</v>
      </c>
      <c r="C949" s="346">
        <v>45430</v>
      </c>
      <c r="D949" s="217" t="s">
        <v>150</v>
      </c>
      <c r="E949" s="218" t="s">
        <v>92</v>
      </c>
      <c r="F949" s="218" t="s">
        <v>63</v>
      </c>
      <c r="G949" s="218" t="s">
        <v>214</v>
      </c>
      <c r="H949" s="218">
        <v>4.1500000000000004</v>
      </c>
      <c r="I949" s="218" t="s">
        <v>220</v>
      </c>
      <c r="J949" s="218">
        <v>40</v>
      </c>
      <c r="K949" s="218"/>
      <c r="L949" s="218">
        <v>700</v>
      </c>
      <c r="M949" s="218"/>
      <c r="N949" s="218" t="s">
        <v>63</v>
      </c>
      <c r="O949" s="218"/>
      <c r="P949" s="218" t="s">
        <v>304</v>
      </c>
      <c r="Q949" s="240">
        <v>166</v>
      </c>
      <c r="R949" s="240">
        <v>0</v>
      </c>
      <c r="S949" s="240">
        <v>0</v>
      </c>
      <c r="T949" s="272">
        <v>0</v>
      </c>
      <c r="U949" s="263"/>
    </row>
    <row r="950" spans="2:21" s="216" customFormat="1" x14ac:dyDescent="0.25">
      <c r="B950" s="262">
        <v>945</v>
      </c>
      <c r="C950" s="346">
        <v>45430</v>
      </c>
      <c r="D950" s="217" t="s">
        <v>179</v>
      </c>
      <c r="E950" s="218" t="s">
        <v>161</v>
      </c>
      <c r="F950" s="218" t="s">
        <v>8</v>
      </c>
      <c r="G950" s="218" t="s">
        <v>161</v>
      </c>
      <c r="H950" s="218">
        <v>11.6</v>
      </c>
      <c r="I950" s="218"/>
      <c r="J950" s="218"/>
      <c r="K950" s="218"/>
      <c r="L950" s="218"/>
      <c r="M950" s="218"/>
      <c r="N950" s="218"/>
      <c r="O950" s="218"/>
      <c r="P950" s="218"/>
      <c r="Q950" s="240">
        <v>0</v>
      </c>
      <c r="R950" s="240">
        <v>0</v>
      </c>
      <c r="S950" s="240">
        <v>0</v>
      </c>
      <c r="T950" s="272">
        <v>0</v>
      </c>
      <c r="U950" s="263"/>
    </row>
    <row r="951" spans="2:21" s="216" customFormat="1" x14ac:dyDescent="0.25">
      <c r="B951" s="262">
        <v>946</v>
      </c>
      <c r="C951" s="346">
        <v>45430</v>
      </c>
      <c r="D951" s="217" t="s">
        <v>143</v>
      </c>
      <c r="E951" s="218" t="s">
        <v>92</v>
      </c>
      <c r="F951" s="218" t="s">
        <v>2</v>
      </c>
      <c r="G951" s="218" t="s">
        <v>213</v>
      </c>
      <c r="H951" s="218">
        <v>7</v>
      </c>
      <c r="I951" s="218"/>
      <c r="J951" s="218"/>
      <c r="K951" s="218"/>
      <c r="L951" s="218"/>
      <c r="M951" s="218"/>
      <c r="N951" s="218"/>
      <c r="O951" s="218"/>
      <c r="P951" s="218"/>
      <c r="Q951" s="240">
        <v>0</v>
      </c>
      <c r="R951" s="240">
        <v>0</v>
      </c>
      <c r="S951" s="240">
        <v>0</v>
      </c>
      <c r="T951" s="272">
        <v>0</v>
      </c>
      <c r="U951" s="263"/>
    </row>
    <row r="952" spans="2:21" s="216" customFormat="1" x14ac:dyDescent="0.25">
      <c r="B952" s="262">
        <v>947</v>
      </c>
      <c r="C952" s="346">
        <v>45430</v>
      </c>
      <c r="D952" s="217" t="s">
        <v>142</v>
      </c>
      <c r="E952" s="218" t="s">
        <v>92</v>
      </c>
      <c r="F952" s="218" t="s">
        <v>2</v>
      </c>
      <c r="G952" s="218" t="s">
        <v>213</v>
      </c>
      <c r="H952" s="218">
        <v>7</v>
      </c>
      <c r="I952" s="218"/>
      <c r="J952" s="218"/>
      <c r="K952" s="218"/>
      <c r="L952" s="218"/>
      <c r="M952" s="218"/>
      <c r="N952" s="218"/>
      <c r="O952" s="218"/>
      <c r="P952" s="218"/>
      <c r="Q952" s="240">
        <v>0</v>
      </c>
      <c r="R952" s="240">
        <v>0</v>
      </c>
      <c r="S952" s="240">
        <v>0</v>
      </c>
      <c r="T952" s="272">
        <v>0</v>
      </c>
      <c r="U952" s="263"/>
    </row>
    <row r="953" spans="2:21" s="216" customFormat="1" x14ac:dyDescent="0.25">
      <c r="B953" s="262">
        <v>948</v>
      </c>
      <c r="C953" s="346">
        <v>45430</v>
      </c>
      <c r="D953" s="217" t="s">
        <v>141</v>
      </c>
      <c r="E953" s="218" t="s">
        <v>92</v>
      </c>
      <c r="F953" s="218" t="s">
        <v>2</v>
      </c>
      <c r="G953" s="218" t="s">
        <v>213</v>
      </c>
      <c r="H953" s="218">
        <v>7</v>
      </c>
      <c r="I953" s="218"/>
      <c r="J953" s="218"/>
      <c r="K953" s="218"/>
      <c r="L953" s="218"/>
      <c r="M953" s="218"/>
      <c r="N953" s="218"/>
      <c r="O953" s="218"/>
      <c r="P953" s="218"/>
      <c r="Q953" s="240">
        <v>0</v>
      </c>
      <c r="R953" s="240">
        <v>0</v>
      </c>
      <c r="S953" s="240">
        <v>0</v>
      </c>
      <c r="T953" s="272">
        <v>0</v>
      </c>
      <c r="U953" s="263"/>
    </row>
    <row r="954" spans="2:21" s="216" customFormat="1" x14ac:dyDescent="0.25">
      <c r="B954" s="262">
        <v>949</v>
      </c>
      <c r="C954" s="346">
        <v>45430</v>
      </c>
      <c r="D954" s="217" t="s">
        <v>96</v>
      </c>
      <c r="E954" s="218" t="s">
        <v>161</v>
      </c>
      <c r="F954" s="218" t="s">
        <v>1</v>
      </c>
      <c r="G954" s="218" t="s">
        <v>161</v>
      </c>
      <c r="H954" s="218">
        <v>11.8</v>
      </c>
      <c r="I954" s="218"/>
      <c r="J954" s="218"/>
      <c r="K954" s="218"/>
      <c r="L954" s="218"/>
      <c r="M954" s="218"/>
      <c r="N954" s="218"/>
      <c r="O954" s="218"/>
      <c r="P954" s="218"/>
      <c r="Q954" s="240">
        <v>0</v>
      </c>
      <c r="R954" s="240">
        <v>0</v>
      </c>
      <c r="S954" s="240">
        <v>0</v>
      </c>
      <c r="T954" s="272">
        <v>0</v>
      </c>
      <c r="U954" s="263"/>
    </row>
    <row r="955" spans="2:21" s="216" customFormat="1" x14ac:dyDescent="0.25">
      <c r="B955" s="262">
        <v>950</v>
      </c>
      <c r="C955" s="346">
        <v>45430</v>
      </c>
      <c r="D955" s="217" t="s">
        <v>130</v>
      </c>
      <c r="E955" s="218" t="s">
        <v>161</v>
      </c>
      <c r="F955" s="218" t="s">
        <v>1</v>
      </c>
      <c r="G955" s="218" t="s">
        <v>161</v>
      </c>
      <c r="H955" s="218">
        <v>11.8</v>
      </c>
      <c r="I955" s="218"/>
      <c r="J955" s="218"/>
      <c r="K955" s="218"/>
      <c r="L955" s="218"/>
      <c r="M955" s="218"/>
      <c r="N955" s="218"/>
      <c r="O955" s="218"/>
      <c r="P955" s="218"/>
      <c r="Q955" s="240">
        <v>0</v>
      </c>
      <c r="R955" s="240">
        <v>0</v>
      </c>
      <c r="S955" s="240">
        <v>0</v>
      </c>
      <c r="T955" s="272">
        <v>0</v>
      </c>
      <c r="U955" s="263"/>
    </row>
    <row r="956" spans="2:21" s="216" customFormat="1" x14ac:dyDescent="0.25">
      <c r="B956" s="262">
        <v>951</v>
      </c>
      <c r="C956" s="346">
        <v>45431</v>
      </c>
      <c r="D956" s="217" t="s">
        <v>94</v>
      </c>
      <c r="E956" s="218" t="s">
        <v>92</v>
      </c>
      <c r="F956" s="218" t="s">
        <v>1</v>
      </c>
      <c r="G956" s="218" t="s">
        <v>213</v>
      </c>
      <c r="H956" s="218">
        <v>6.65</v>
      </c>
      <c r="I956" s="218" t="s">
        <v>220</v>
      </c>
      <c r="J956" s="218">
        <v>26</v>
      </c>
      <c r="K956" s="218"/>
      <c r="L956" s="218">
        <v>650</v>
      </c>
      <c r="M956" s="218"/>
      <c r="N956" s="218" t="s">
        <v>1</v>
      </c>
      <c r="O956" s="218"/>
      <c r="P956" s="218" t="s">
        <v>304</v>
      </c>
      <c r="Q956" s="240">
        <v>172.9</v>
      </c>
      <c r="R956" s="240">
        <v>0</v>
      </c>
      <c r="S956" s="240">
        <v>0</v>
      </c>
      <c r="T956" s="272">
        <v>0</v>
      </c>
      <c r="U956" s="263"/>
    </row>
    <row r="957" spans="2:21" s="216" customFormat="1" x14ac:dyDescent="0.25">
      <c r="B957" s="262">
        <v>952</v>
      </c>
      <c r="C957" s="346">
        <v>45431</v>
      </c>
      <c r="D957" s="217" t="s">
        <v>91</v>
      </c>
      <c r="E957" s="218" t="s">
        <v>92</v>
      </c>
      <c r="F957" s="218" t="s">
        <v>1</v>
      </c>
      <c r="G957" s="218" t="s">
        <v>213</v>
      </c>
      <c r="H957" s="218">
        <v>6.65</v>
      </c>
      <c r="I957" s="218"/>
      <c r="J957" s="218"/>
      <c r="K957" s="218"/>
      <c r="L957" s="218"/>
      <c r="M957" s="218"/>
      <c r="N957" s="218"/>
      <c r="O957" s="218"/>
      <c r="P957" s="218"/>
      <c r="Q957" s="240">
        <v>0</v>
      </c>
      <c r="R957" s="240">
        <v>0</v>
      </c>
      <c r="S957" s="240">
        <v>0</v>
      </c>
      <c r="T957" s="272">
        <v>0</v>
      </c>
      <c r="U957" s="263"/>
    </row>
    <row r="958" spans="2:21" s="216" customFormat="1" x14ac:dyDescent="0.25">
      <c r="B958" s="262">
        <v>953</v>
      </c>
      <c r="C958" s="346">
        <v>45431</v>
      </c>
      <c r="D958" s="217" t="s">
        <v>117</v>
      </c>
      <c r="E958" s="218" t="s">
        <v>92</v>
      </c>
      <c r="F958" s="218" t="s">
        <v>1</v>
      </c>
      <c r="G958" s="218" t="s">
        <v>213</v>
      </c>
      <c r="H958" s="218">
        <v>6.65</v>
      </c>
      <c r="I958" s="218" t="s">
        <v>220</v>
      </c>
      <c r="J958" s="218">
        <v>23</v>
      </c>
      <c r="K958" s="218"/>
      <c r="L958" s="218">
        <v>650</v>
      </c>
      <c r="M958" s="218"/>
      <c r="N958" s="218" t="s">
        <v>1</v>
      </c>
      <c r="O958" s="218"/>
      <c r="P958" s="218" t="s">
        <v>304</v>
      </c>
      <c r="Q958" s="240">
        <v>152.95000000000002</v>
      </c>
      <c r="R958" s="240">
        <v>0</v>
      </c>
      <c r="S958" s="240">
        <v>0</v>
      </c>
      <c r="T958" s="272">
        <v>0</v>
      </c>
      <c r="U958" s="263"/>
    </row>
    <row r="959" spans="2:21" s="216" customFormat="1" x14ac:dyDescent="0.25">
      <c r="B959" s="262">
        <v>954</v>
      </c>
      <c r="C959" s="346">
        <v>45431</v>
      </c>
      <c r="D959" s="217" t="s">
        <v>157</v>
      </c>
      <c r="E959" s="218" t="s">
        <v>92</v>
      </c>
      <c r="F959" s="218" t="s">
        <v>62</v>
      </c>
      <c r="G959" s="218" t="s">
        <v>214</v>
      </c>
      <c r="H959" s="218">
        <v>4.1500000000000004</v>
      </c>
      <c r="I959" s="218"/>
      <c r="J959" s="218"/>
      <c r="K959" s="218"/>
      <c r="L959" s="218"/>
      <c r="M959" s="218"/>
      <c r="N959" s="218"/>
      <c r="O959" s="218"/>
      <c r="P959" s="218"/>
      <c r="Q959" s="240">
        <v>0</v>
      </c>
      <c r="R959" s="240">
        <v>0</v>
      </c>
      <c r="S959" s="240">
        <v>0</v>
      </c>
      <c r="T959" s="272">
        <v>0</v>
      </c>
      <c r="U959" s="263"/>
    </row>
    <row r="960" spans="2:21" s="216" customFormat="1" x14ac:dyDescent="0.25">
      <c r="B960" s="262">
        <v>955</v>
      </c>
      <c r="C960" s="346">
        <v>45431</v>
      </c>
      <c r="D960" s="217" t="s">
        <v>156</v>
      </c>
      <c r="E960" s="218" t="s">
        <v>92</v>
      </c>
      <c r="F960" s="218" t="s">
        <v>62</v>
      </c>
      <c r="G960" s="218" t="s">
        <v>214</v>
      </c>
      <c r="H960" s="218">
        <v>4.1500000000000004</v>
      </c>
      <c r="I960" s="218"/>
      <c r="J960" s="218"/>
      <c r="K960" s="218"/>
      <c r="L960" s="218"/>
      <c r="M960" s="218"/>
      <c r="N960" s="218"/>
      <c r="O960" s="218"/>
      <c r="P960" s="218"/>
      <c r="Q960" s="240">
        <v>0</v>
      </c>
      <c r="R960" s="240">
        <v>0</v>
      </c>
      <c r="S960" s="240">
        <v>0</v>
      </c>
      <c r="T960" s="272">
        <v>0</v>
      </c>
      <c r="U960" s="263"/>
    </row>
    <row r="961" spans="2:21" s="216" customFormat="1" x14ac:dyDescent="0.25">
      <c r="B961" s="262">
        <v>956</v>
      </c>
      <c r="C961" s="346">
        <v>45431</v>
      </c>
      <c r="D961" s="217" t="s">
        <v>160</v>
      </c>
      <c r="E961" s="218" t="s">
        <v>161</v>
      </c>
      <c r="F961" s="218" t="s">
        <v>389</v>
      </c>
      <c r="G961" s="218" t="s">
        <v>161</v>
      </c>
      <c r="H961" s="218">
        <v>10</v>
      </c>
      <c r="I961" s="218"/>
      <c r="J961" s="218"/>
      <c r="K961" s="218"/>
      <c r="L961" s="218"/>
      <c r="M961" s="218"/>
      <c r="N961" s="218"/>
      <c r="O961" s="218"/>
      <c r="P961" s="218"/>
      <c r="Q961" s="240">
        <v>0</v>
      </c>
      <c r="R961" s="240">
        <v>0</v>
      </c>
      <c r="S961" s="240">
        <v>0</v>
      </c>
      <c r="T961" s="272">
        <v>0</v>
      </c>
      <c r="U961" s="263"/>
    </row>
    <row r="962" spans="2:21" s="216" customFormat="1" x14ac:dyDescent="0.25">
      <c r="B962" s="262">
        <v>957</v>
      </c>
      <c r="C962" s="346">
        <v>45431</v>
      </c>
      <c r="D962" s="217" t="s">
        <v>177</v>
      </c>
      <c r="E962" s="218" t="s">
        <v>178</v>
      </c>
      <c r="F962" s="218" t="s">
        <v>7</v>
      </c>
      <c r="G962" s="218" t="s">
        <v>213</v>
      </c>
      <c r="H962" s="218">
        <v>7</v>
      </c>
      <c r="I962" s="218"/>
      <c r="J962" s="218"/>
      <c r="K962" s="218"/>
      <c r="L962" s="218"/>
      <c r="M962" s="218"/>
      <c r="N962" s="218"/>
      <c r="O962" s="218"/>
      <c r="P962" s="218"/>
      <c r="Q962" s="240">
        <v>0</v>
      </c>
      <c r="R962" s="240">
        <v>0</v>
      </c>
      <c r="S962" s="240">
        <v>0</v>
      </c>
      <c r="T962" s="272">
        <v>0</v>
      </c>
      <c r="U962" s="263"/>
    </row>
    <row r="963" spans="2:21" s="216" customFormat="1" x14ac:dyDescent="0.25">
      <c r="B963" s="262">
        <v>958</v>
      </c>
      <c r="C963" s="346">
        <v>45431</v>
      </c>
      <c r="D963" s="217" t="s">
        <v>173</v>
      </c>
      <c r="E963" s="218" t="s">
        <v>161</v>
      </c>
      <c r="F963" s="218" t="s">
        <v>7</v>
      </c>
      <c r="G963" s="218" t="s">
        <v>161</v>
      </c>
      <c r="H963" s="218">
        <v>11.2</v>
      </c>
      <c r="I963" s="218"/>
      <c r="J963" s="218"/>
      <c r="K963" s="218"/>
      <c r="L963" s="218"/>
      <c r="M963" s="218"/>
      <c r="N963" s="218"/>
      <c r="O963" s="218"/>
      <c r="P963" s="218"/>
      <c r="Q963" s="240">
        <v>0</v>
      </c>
      <c r="R963" s="240">
        <v>0</v>
      </c>
      <c r="S963" s="240">
        <v>0</v>
      </c>
      <c r="T963" s="272">
        <v>0</v>
      </c>
      <c r="U963" s="263"/>
    </row>
    <row r="964" spans="2:21" s="216" customFormat="1" x14ac:dyDescent="0.25">
      <c r="B964" s="262">
        <v>959</v>
      </c>
      <c r="C964" s="346">
        <v>45431</v>
      </c>
      <c r="D964" s="217" t="s">
        <v>153</v>
      </c>
      <c r="E964" s="218" t="s">
        <v>92</v>
      </c>
      <c r="F964" s="218" t="s">
        <v>63</v>
      </c>
      <c r="G964" s="218" t="s">
        <v>213</v>
      </c>
      <c r="H964" s="218">
        <v>6.65</v>
      </c>
      <c r="I964" s="218" t="s">
        <v>220</v>
      </c>
      <c r="J964" s="218">
        <v>34</v>
      </c>
      <c r="K964" s="218"/>
      <c r="L964" s="218">
        <v>650</v>
      </c>
      <c r="M964" s="218"/>
      <c r="N964" s="218" t="s">
        <v>63</v>
      </c>
      <c r="O964" s="218"/>
      <c r="P964" s="218" t="s">
        <v>304</v>
      </c>
      <c r="Q964" s="240">
        <v>226.10000000000002</v>
      </c>
      <c r="R964" s="240">
        <v>0</v>
      </c>
      <c r="S964" s="240">
        <v>0</v>
      </c>
      <c r="T964" s="272">
        <v>0</v>
      </c>
      <c r="U964" s="263"/>
    </row>
    <row r="965" spans="2:21" s="216" customFormat="1" x14ac:dyDescent="0.25">
      <c r="B965" s="262">
        <v>960</v>
      </c>
      <c r="C965" s="346">
        <v>45431</v>
      </c>
      <c r="D965" s="217" t="s">
        <v>152</v>
      </c>
      <c r="E965" s="218" t="s">
        <v>92</v>
      </c>
      <c r="F965" s="218" t="s">
        <v>63</v>
      </c>
      <c r="G965" s="218" t="s">
        <v>214</v>
      </c>
      <c r="H965" s="218">
        <v>4.1500000000000004</v>
      </c>
      <c r="I965" s="218" t="s">
        <v>220</v>
      </c>
      <c r="J965" s="218">
        <v>34</v>
      </c>
      <c r="K965" s="218"/>
      <c r="L965" s="218">
        <v>650</v>
      </c>
      <c r="M965" s="218"/>
      <c r="N965" s="218" t="s">
        <v>63</v>
      </c>
      <c r="O965" s="218"/>
      <c r="P965" s="218" t="s">
        <v>304</v>
      </c>
      <c r="Q965" s="240">
        <v>141.10000000000002</v>
      </c>
      <c r="R965" s="240">
        <v>0</v>
      </c>
      <c r="S965" s="240">
        <v>0</v>
      </c>
      <c r="T965" s="272">
        <v>0</v>
      </c>
      <c r="U965" s="263"/>
    </row>
    <row r="966" spans="2:21" s="216" customFormat="1" x14ac:dyDescent="0.25">
      <c r="B966" s="262">
        <v>961</v>
      </c>
      <c r="C966" s="346">
        <v>45431</v>
      </c>
      <c r="D966" s="217" t="s">
        <v>150</v>
      </c>
      <c r="E966" s="218" t="s">
        <v>92</v>
      </c>
      <c r="F966" s="218" t="s">
        <v>63</v>
      </c>
      <c r="G966" s="218" t="s">
        <v>214</v>
      </c>
      <c r="H966" s="218">
        <v>4.1500000000000004</v>
      </c>
      <c r="I966" s="218" t="s">
        <v>220</v>
      </c>
      <c r="J966" s="218">
        <v>34</v>
      </c>
      <c r="K966" s="218"/>
      <c r="L966" s="218">
        <v>650</v>
      </c>
      <c r="M966" s="218"/>
      <c r="N966" s="218" t="s">
        <v>63</v>
      </c>
      <c r="O966" s="218"/>
      <c r="P966" s="218" t="s">
        <v>304</v>
      </c>
      <c r="Q966" s="240">
        <v>141.10000000000002</v>
      </c>
      <c r="R966" s="240">
        <v>0</v>
      </c>
      <c r="S966" s="240">
        <v>0</v>
      </c>
      <c r="T966" s="272">
        <v>0</v>
      </c>
      <c r="U966" s="263"/>
    </row>
    <row r="967" spans="2:21" s="216" customFormat="1" x14ac:dyDescent="0.25">
      <c r="B967" s="262">
        <v>962</v>
      </c>
      <c r="C967" s="346">
        <v>45431</v>
      </c>
      <c r="D967" s="217" t="s">
        <v>179</v>
      </c>
      <c r="E967" s="218" t="s">
        <v>161</v>
      </c>
      <c r="F967" s="218" t="s">
        <v>8</v>
      </c>
      <c r="G967" s="218" t="s">
        <v>161</v>
      </c>
      <c r="H967" s="218">
        <v>11.6</v>
      </c>
      <c r="I967" s="218"/>
      <c r="J967" s="218"/>
      <c r="K967" s="218"/>
      <c r="L967" s="218"/>
      <c r="M967" s="218"/>
      <c r="N967" s="218"/>
      <c r="O967" s="218"/>
      <c r="P967" s="218"/>
      <c r="Q967" s="240">
        <v>0</v>
      </c>
      <c r="R967" s="240">
        <v>0</v>
      </c>
      <c r="S967" s="240">
        <v>0</v>
      </c>
      <c r="T967" s="272">
        <v>0</v>
      </c>
      <c r="U967" s="263"/>
    </row>
    <row r="968" spans="2:21" s="216" customFormat="1" x14ac:dyDescent="0.25">
      <c r="B968" s="262">
        <v>963</v>
      </c>
      <c r="C968" s="346">
        <v>45431</v>
      </c>
      <c r="D968" s="217" t="s">
        <v>143</v>
      </c>
      <c r="E968" s="218" t="s">
        <v>92</v>
      </c>
      <c r="F968" s="218" t="s">
        <v>2</v>
      </c>
      <c r="G968" s="218" t="s">
        <v>213</v>
      </c>
      <c r="H968" s="218">
        <v>7</v>
      </c>
      <c r="I968" s="218"/>
      <c r="J968" s="218"/>
      <c r="K968" s="218"/>
      <c r="L968" s="218"/>
      <c r="M968" s="218"/>
      <c r="N968" s="218"/>
      <c r="O968" s="218"/>
      <c r="P968" s="218"/>
      <c r="Q968" s="240">
        <v>0</v>
      </c>
      <c r="R968" s="240">
        <v>0</v>
      </c>
      <c r="S968" s="240">
        <v>0</v>
      </c>
      <c r="T968" s="272">
        <v>0</v>
      </c>
      <c r="U968" s="263"/>
    </row>
    <row r="969" spans="2:21" s="216" customFormat="1" x14ac:dyDescent="0.25">
      <c r="B969" s="262">
        <v>964</v>
      </c>
      <c r="C969" s="346">
        <v>45431</v>
      </c>
      <c r="D969" s="217" t="s">
        <v>142</v>
      </c>
      <c r="E969" s="218" t="s">
        <v>92</v>
      </c>
      <c r="F969" s="218" t="s">
        <v>2</v>
      </c>
      <c r="G969" s="218" t="s">
        <v>213</v>
      </c>
      <c r="H969" s="218">
        <v>7</v>
      </c>
      <c r="I969" s="218"/>
      <c r="J969" s="218"/>
      <c r="K969" s="218"/>
      <c r="L969" s="218"/>
      <c r="M969" s="218"/>
      <c r="N969" s="218"/>
      <c r="O969" s="218"/>
      <c r="P969" s="218"/>
      <c r="Q969" s="240">
        <v>0</v>
      </c>
      <c r="R969" s="240">
        <v>0</v>
      </c>
      <c r="S969" s="240">
        <v>0</v>
      </c>
      <c r="T969" s="272">
        <v>0</v>
      </c>
      <c r="U969" s="263"/>
    </row>
    <row r="970" spans="2:21" s="216" customFormat="1" x14ac:dyDescent="0.25">
      <c r="B970" s="262">
        <v>965</v>
      </c>
      <c r="C970" s="346">
        <v>45431</v>
      </c>
      <c r="D970" s="217" t="s">
        <v>141</v>
      </c>
      <c r="E970" s="218" t="s">
        <v>92</v>
      </c>
      <c r="F970" s="218" t="s">
        <v>2</v>
      </c>
      <c r="G970" s="218" t="s">
        <v>213</v>
      </c>
      <c r="H970" s="218">
        <v>7</v>
      </c>
      <c r="I970" s="218"/>
      <c r="J970" s="218"/>
      <c r="K970" s="218"/>
      <c r="L970" s="218"/>
      <c r="M970" s="218"/>
      <c r="N970" s="218"/>
      <c r="O970" s="218"/>
      <c r="P970" s="218"/>
      <c r="Q970" s="240">
        <v>0</v>
      </c>
      <c r="R970" s="240">
        <v>0</v>
      </c>
      <c r="S970" s="240">
        <v>0</v>
      </c>
      <c r="T970" s="272">
        <v>0</v>
      </c>
      <c r="U970" s="263"/>
    </row>
    <row r="971" spans="2:21" s="216" customFormat="1" x14ac:dyDescent="0.25">
      <c r="B971" s="262">
        <v>966</v>
      </c>
      <c r="C971" s="346">
        <v>45431</v>
      </c>
      <c r="D971" s="217" t="s">
        <v>96</v>
      </c>
      <c r="E971" s="218" t="s">
        <v>161</v>
      </c>
      <c r="F971" s="218" t="s">
        <v>1</v>
      </c>
      <c r="G971" s="218" t="s">
        <v>161</v>
      </c>
      <c r="H971" s="218">
        <v>11.8</v>
      </c>
      <c r="I971" s="218"/>
      <c r="J971" s="218"/>
      <c r="K971" s="218"/>
      <c r="L971" s="218"/>
      <c r="M971" s="218"/>
      <c r="N971" s="218"/>
      <c r="O971" s="218"/>
      <c r="P971" s="218"/>
      <c r="Q971" s="240">
        <v>0</v>
      </c>
      <c r="R971" s="240">
        <v>0</v>
      </c>
      <c r="S971" s="240">
        <v>0</v>
      </c>
      <c r="T971" s="272">
        <v>0</v>
      </c>
      <c r="U971" s="263"/>
    </row>
    <row r="972" spans="2:21" s="216" customFormat="1" x14ac:dyDescent="0.25">
      <c r="B972" s="262">
        <v>967</v>
      </c>
      <c r="C972" s="346">
        <v>45431</v>
      </c>
      <c r="D972" s="217" t="s">
        <v>130</v>
      </c>
      <c r="E972" s="218" t="s">
        <v>161</v>
      </c>
      <c r="F972" s="218" t="s">
        <v>1</v>
      </c>
      <c r="G972" s="218" t="s">
        <v>161</v>
      </c>
      <c r="H972" s="218">
        <v>11.8</v>
      </c>
      <c r="I972" s="218"/>
      <c r="J972" s="218"/>
      <c r="K972" s="218"/>
      <c r="L972" s="218"/>
      <c r="M972" s="218"/>
      <c r="N972" s="218"/>
      <c r="O972" s="218"/>
      <c r="P972" s="218"/>
      <c r="Q972" s="240">
        <v>0</v>
      </c>
      <c r="R972" s="240">
        <v>0</v>
      </c>
      <c r="S972" s="240">
        <v>0</v>
      </c>
      <c r="T972" s="272">
        <v>0</v>
      </c>
      <c r="U972" s="263"/>
    </row>
    <row r="973" spans="2:21" s="216" customFormat="1" x14ac:dyDescent="0.25">
      <c r="B973" s="262">
        <v>968</v>
      </c>
      <c r="C973" s="346">
        <v>45432</v>
      </c>
      <c r="D973" s="217" t="s">
        <v>94</v>
      </c>
      <c r="E973" s="218" t="s">
        <v>92</v>
      </c>
      <c r="F973" s="218" t="s">
        <v>1</v>
      </c>
      <c r="G973" s="218" t="s">
        <v>213</v>
      </c>
      <c r="H973" s="218">
        <v>6.65</v>
      </c>
      <c r="I973" s="218" t="s">
        <v>220</v>
      </c>
      <c r="J973" s="218">
        <v>21</v>
      </c>
      <c r="K973" s="218"/>
      <c r="L973" s="218">
        <v>980</v>
      </c>
      <c r="M973" s="218"/>
      <c r="N973" s="218" t="s">
        <v>63</v>
      </c>
      <c r="O973" s="218"/>
      <c r="P973" s="218" t="s">
        <v>304</v>
      </c>
      <c r="Q973" s="240">
        <v>139.65</v>
      </c>
      <c r="R973" s="240">
        <v>0</v>
      </c>
      <c r="S973" s="240">
        <v>0</v>
      </c>
      <c r="T973" s="272">
        <v>0</v>
      </c>
      <c r="U973" s="263"/>
    </row>
    <row r="974" spans="2:21" s="216" customFormat="1" x14ac:dyDescent="0.25">
      <c r="B974" s="262">
        <v>969</v>
      </c>
      <c r="C974" s="346">
        <v>45432</v>
      </c>
      <c r="D974" s="217" t="s">
        <v>91</v>
      </c>
      <c r="E974" s="218" t="s">
        <v>92</v>
      </c>
      <c r="F974" s="218" t="s">
        <v>1</v>
      </c>
      <c r="G974" s="218" t="s">
        <v>213</v>
      </c>
      <c r="H974" s="218">
        <v>6.65</v>
      </c>
      <c r="I974" s="218"/>
      <c r="J974" s="218"/>
      <c r="K974" s="218"/>
      <c r="L974" s="218"/>
      <c r="M974" s="218"/>
      <c r="N974" s="218"/>
      <c r="O974" s="218"/>
      <c r="P974" s="218"/>
      <c r="Q974" s="240">
        <v>0</v>
      </c>
      <c r="R974" s="240">
        <v>0</v>
      </c>
      <c r="S974" s="240">
        <v>0</v>
      </c>
      <c r="T974" s="272">
        <v>0</v>
      </c>
      <c r="U974" s="263"/>
    </row>
    <row r="975" spans="2:21" s="216" customFormat="1" x14ac:dyDescent="0.25">
      <c r="B975" s="262">
        <v>970</v>
      </c>
      <c r="C975" s="346">
        <v>45432</v>
      </c>
      <c r="D975" s="217" t="s">
        <v>117</v>
      </c>
      <c r="E975" s="218" t="s">
        <v>92</v>
      </c>
      <c r="F975" s="218" t="s">
        <v>1</v>
      </c>
      <c r="G975" s="218" t="s">
        <v>213</v>
      </c>
      <c r="H975" s="218">
        <v>6.65</v>
      </c>
      <c r="I975" s="218" t="s">
        <v>220</v>
      </c>
      <c r="J975" s="218">
        <v>25</v>
      </c>
      <c r="K975" s="218"/>
      <c r="L975" s="218">
        <v>980</v>
      </c>
      <c r="M975" s="218"/>
      <c r="N975" s="218" t="s">
        <v>63</v>
      </c>
      <c r="O975" s="218"/>
      <c r="P975" s="218" t="s">
        <v>304</v>
      </c>
      <c r="Q975" s="240">
        <v>166.25</v>
      </c>
      <c r="R975" s="240">
        <v>0</v>
      </c>
      <c r="S975" s="240">
        <v>0</v>
      </c>
      <c r="T975" s="272">
        <v>0</v>
      </c>
      <c r="U975" s="263"/>
    </row>
    <row r="976" spans="2:21" s="216" customFormat="1" x14ac:dyDescent="0.25">
      <c r="B976" s="262">
        <v>971</v>
      </c>
      <c r="C976" s="346">
        <v>45432</v>
      </c>
      <c r="D976" s="217" t="s">
        <v>157</v>
      </c>
      <c r="E976" s="218" t="s">
        <v>92</v>
      </c>
      <c r="F976" s="218" t="s">
        <v>62</v>
      </c>
      <c r="G976" s="218" t="s">
        <v>214</v>
      </c>
      <c r="H976" s="218">
        <v>4.1500000000000004</v>
      </c>
      <c r="I976" s="218"/>
      <c r="J976" s="218"/>
      <c r="K976" s="218"/>
      <c r="L976" s="218"/>
      <c r="M976" s="218"/>
      <c r="N976" s="218"/>
      <c r="O976" s="218"/>
      <c r="P976" s="218"/>
      <c r="Q976" s="240">
        <v>0</v>
      </c>
      <c r="R976" s="240">
        <v>0</v>
      </c>
      <c r="S976" s="240">
        <v>0</v>
      </c>
      <c r="T976" s="272">
        <v>0</v>
      </c>
      <c r="U976" s="263"/>
    </row>
    <row r="977" spans="2:21" s="216" customFormat="1" x14ac:dyDescent="0.25">
      <c r="B977" s="262">
        <v>972</v>
      </c>
      <c r="C977" s="346">
        <v>45432</v>
      </c>
      <c r="D977" s="217" t="s">
        <v>156</v>
      </c>
      <c r="E977" s="218" t="s">
        <v>92</v>
      </c>
      <c r="F977" s="218" t="s">
        <v>62</v>
      </c>
      <c r="G977" s="218" t="s">
        <v>214</v>
      </c>
      <c r="H977" s="218">
        <v>4.1500000000000004</v>
      </c>
      <c r="I977" s="218"/>
      <c r="J977" s="218"/>
      <c r="K977" s="218"/>
      <c r="L977" s="218"/>
      <c r="M977" s="218"/>
      <c r="N977" s="218"/>
      <c r="O977" s="218"/>
      <c r="P977" s="218"/>
      <c r="Q977" s="240">
        <v>0</v>
      </c>
      <c r="R977" s="240">
        <v>0</v>
      </c>
      <c r="S977" s="240">
        <v>0</v>
      </c>
      <c r="T977" s="272">
        <v>0</v>
      </c>
      <c r="U977" s="263"/>
    </row>
    <row r="978" spans="2:21" s="216" customFormat="1" x14ac:dyDescent="0.25">
      <c r="B978" s="262">
        <v>973</v>
      </c>
      <c r="C978" s="346">
        <v>45432</v>
      </c>
      <c r="D978" s="217" t="s">
        <v>160</v>
      </c>
      <c r="E978" s="218" t="s">
        <v>161</v>
      </c>
      <c r="F978" s="218" t="s">
        <v>389</v>
      </c>
      <c r="G978" s="218" t="s">
        <v>161</v>
      </c>
      <c r="H978" s="218">
        <v>10</v>
      </c>
      <c r="I978" s="218"/>
      <c r="J978" s="218"/>
      <c r="K978" s="218"/>
      <c r="L978" s="218"/>
      <c r="M978" s="218"/>
      <c r="N978" s="218"/>
      <c r="O978" s="218"/>
      <c r="P978" s="218"/>
      <c r="Q978" s="240">
        <v>0</v>
      </c>
      <c r="R978" s="240">
        <v>0</v>
      </c>
      <c r="S978" s="240">
        <v>0</v>
      </c>
      <c r="T978" s="272">
        <v>0</v>
      </c>
      <c r="U978" s="263"/>
    </row>
    <row r="979" spans="2:21" s="216" customFormat="1" x14ac:dyDescent="0.25">
      <c r="B979" s="262">
        <v>974</v>
      </c>
      <c r="C979" s="346">
        <v>45432</v>
      </c>
      <c r="D979" s="217" t="s">
        <v>177</v>
      </c>
      <c r="E979" s="218" t="s">
        <v>178</v>
      </c>
      <c r="F979" s="218" t="s">
        <v>7</v>
      </c>
      <c r="G979" s="218" t="s">
        <v>213</v>
      </c>
      <c r="H979" s="218">
        <v>7</v>
      </c>
      <c r="I979" s="218"/>
      <c r="J979" s="218"/>
      <c r="K979" s="218"/>
      <c r="L979" s="218"/>
      <c r="M979" s="218"/>
      <c r="N979" s="218"/>
      <c r="O979" s="218"/>
      <c r="P979" s="218"/>
      <c r="Q979" s="240">
        <v>0</v>
      </c>
      <c r="R979" s="240">
        <v>0</v>
      </c>
      <c r="S979" s="240">
        <v>0</v>
      </c>
      <c r="T979" s="272">
        <v>0</v>
      </c>
      <c r="U979" s="263"/>
    </row>
    <row r="980" spans="2:21" s="216" customFormat="1" x14ac:dyDescent="0.25">
      <c r="B980" s="262">
        <v>975</v>
      </c>
      <c r="C980" s="346">
        <v>45432</v>
      </c>
      <c r="D980" s="217" t="s">
        <v>173</v>
      </c>
      <c r="E980" s="218" t="s">
        <v>161</v>
      </c>
      <c r="F980" s="218" t="s">
        <v>7</v>
      </c>
      <c r="G980" s="218" t="s">
        <v>161</v>
      </c>
      <c r="H980" s="218">
        <v>11.2</v>
      </c>
      <c r="I980" s="218"/>
      <c r="J980" s="218"/>
      <c r="K980" s="218"/>
      <c r="L980" s="218"/>
      <c r="M980" s="218"/>
      <c r="N980" s="218"/>
      <c r="O980" s="218"/>
      <c r="P980" s="218"/>
      <c r="Q980" s="240">
        <v>0</v>
      </c>
      <c r="R980" s="240">
        <v>0</v>
      </c>
      <c r="S980" s="240">
        <v>0</v>
      </c>
      <c r="T980" s="272">
        <v>0</v>
      </c>
      <c r="U980" s="263"/>
    </row>
    <row r="981" spans="2:21" s="216" customFormat="1" x14ac:dyDescent="0.25">
      <c r="B981" s="262">
        <v>976</v>
      </c>
      <c r="C981" s="346">
        <v>45432</v>
      </c>
      <c r="D981" s="217" t="s">
        <v>153</v>
      </c>
      <c r="E981" s="218" t="s">
        <v>92</v>
      </c>
      <c r="F981" s="218" t="s">
        <v>63</v>
      </c>
      <c r="G981" s="218" t="s">
        <v>213</v>
      </c>
      <c r="H981" s="218">
        <v>6.65</v>
      </c>
      <c r="I981" s="218" t="s">
        <v>220</v>
      </c>
      <c r="J981" s="218">
        <v>17</v>
      </c>
      <c r="K981" s="218"/>
      <c r="L981" s="218">
        <v>980</v>
      </c>
      <c r="M981" s="218"/>
      <c r="N981" s="218" t="s">
        <v>63</v>
      </c>
      <c r="O981" s="218"/>
      <c r="P981" s="218" t="s">
        <v>304</v>
      </c>
      <c r="Q981" s="240">
        <v>113.05000000000001</v>
      </c>
      <c r="R981" s="240">
        <v>0</v>
      </c>
      <c r="S981" s="240">
        <v>0</v>
      </c>
      <c r="T981" s="272">
        <v>0</v>
      </c>
      <c r="U981" s="263"/>
    </row>
    <row r="982" spans="2:21" s="216" customFormat="1" x14ac:dyDescent="0.25">
      <c r="B982" s="262">
        <v>977</v>
      </c>
      <c r="C982" s="346">
        <v>45432</v>
      </c>
      <c r="D982" s="217" t="s">
        <v>152</v>
      </c>
      <c r="E982" s="218" t="s">
        <v>92</v>
      </c>
      <c r="F982" s="218" t="s">
        <v>63</v>
      </c>
      <c r="G982" s="218" t="s">
        <v>214</v>
      </c>
      <c r="H982" s="218">
        <v>4.1500000000000004</v>
      </c>
      <c r="I982" s="218" t="s">
        <v>220</v>
      </c>
      <c r="J982" s="218">
        <v>30</v>
      </c>
      <c r="K982" s="218"/>
      <c r="L982" s="218">
        <v>980</v>
      </c>
      <c r="M982" s="218"/>
      <c r="N982" s="218" t="s">
        <v>63</v>
      </c>
      <c r="O982" s="218"/>
      <c r="P982" s="218" t="s">
        <v>304</v>
      </c>
      <c r="Q982" s="240">
        <v>124.50000000000001</v>
      </c>
      <c r="R982" s="240">
        <v>0</v>
      </c>
      <c r="S982" s="240">
        <v>0</v>
      </c>
      <c r="T982" s="272">
        <v>0</v>
      </c>
      <c r="U982" s="263"/>
    </row>
    <row r="983" spans="2:21" s="216" customFormat="1" x14ac:dyDescent="0.25">
      <c r="B983" s="262">
        <v>978</v>
      </c>
      <c r="C983" s="346">
        <v>45432</v>
      </c>
      <c r="D983" s="217" t="s">
        <v>150</v>
      </c>
      <c r="E983" s="218" t="s">
        <v>92</v>
      </c>
      <c r="F983" s="218" t="s">
        <v>63</v>
      </c>
      <c r="G983" s="218" t="s">
        <v>214</v>
      </c>
      <c r="H983" s="218">
        <v>4.1500000000000004</v>
      </c>
      <c r="I983" s="218" t="s">
        <v>220</v>
      </c>
      <c r="J983" s="218">
        <v>30</v>
      </c>
      <c r="K983" s="218"/>
      <c r="L983" s="218">
        <v>980</v>
      </c>
      <c r="M983" s="218"/>
      <c r="N983" s="218" t="s">
        <v>63</v>
      </c>
      <c r="O983" s="218"/>
      <c r="P983" s="218" t="s">
        <v>304</v>
      </c>
      <c r="Q983" s="240">
        <v>124.50000000000001</v>
      </c>
      <c r="R983" s="240">
        <v>0</v>
      </c>
      <c r="S983" s="240">
        <v>0</v>
      </c>
      <c r="T983" s="272">
        <v>0</v>
      </c>
      <c r="U983" s="263"/>
    </row>
    <row r="984" spans="2:21" s="216" customFormat="1" x14ac:dyDescent="0.25">
      <c r="B984" s="262">
        <v>979</v>
      </c>
      <c r="C984" s="346">
        <v>45432</v>
      </c>
      <c r="D984" s="217" t="s">
        <v>179</v>
      </c>
      <c r="E984" s="218" t="s">
        <v>161</v>
      </c>
      <c r="F984" s="218" t="s">
        <v>8</v>
      </c>
      <c r="G984" s="218" t="s">
        <v>161</v>
      </c>
      <c r="H984" s="218">
        <v>11.6</v>
      </c>
      <c r="I984" s="218"/>
      <c r="J984" s="218"/>
      <c r="K984" s="218"/>
      <c r="L984" s="218"/>
      <c r="M984" s="218"/>
      <c r="N984" s="218"/>
      <c r="O984" s="218"/>
      <c r="P984" s="218"/>
      <c r="Q984" s="240">
        <v>0</v>
      </c>
      <c r="R984" s="240">
        <v>0</v>
      </c>
      <c r="S984" s="240">
        <v>0</v>
      </c>
      <c r="T984" s="272">
        <v>0</v>
      </c>
      <c r="U984" s="263"/>
    </row>
    <row r="985" spans="2:21" s="216" customFormat="1" x14ac:dyDescent="0.25">
      <c r="B985" s="262">
        <v>980</v>
      </c>
      <c r="C985" s="346">
        <v>45432</v>
      </c>
      <c r="D985" s="217" t="s">
        <v>143</v>
      </c>
      <c r="E985" s="218" t="s">
        <v>92</v>
      </c>
      <c r="F985" s="218" t="s">
        <v>2</v>
      </c>
      <c r="G985" s="218" t="s">
        <v>213</v>
      </c>
      <c r="H985" s="218">
        <v>7</v>
      </c>
      <c r="I985" s="218"/>
      <c r="J985" s="218"/>
      <c r="K985" s="218"/>
      <c r="L985" s="218"/>
      <c r="M985" s="218"/>
      <c r="N985" s="218"/>
      <c r="O985" s="218"/>
      <c r="P985" s="218"/>
      <c r="Q985" s="240">
        <v>0</v>
      </c>
      <c r="R985" s="240">
        <v>0</v>
      </c>
      <c r="S985" s="240">
        <v>0</v>
      </c>
      <c r="T985" s="272">
        <v>0</v>
      </c>
      <c r="U985" s="263"/>
    </row>
    <row r="986" spans="2:21" s="216" customFormat="1" x14ac:dyDescent="0.25">
      <c r="B986" s="262">
        <v>981</v>
      </c>
      <c r="C986" s="346">
        <v>45432</v>
      </c>
      <c r="D986" s="217" t="s">
        <v>142</v>
      </c>
      <c r="E986" s="218" t="s">
        <v>92</v>
      </c>
      <c r="F986" s="218" t="s">
        <v>2</v>
      </c>
      <c r="G986" s="218" t="s">
        <v>213</v>
      </c>
      <c r="H986" s="218">
        <v>7</v>
      </c>
      <c r="I986" s="218"/>
      <c r="J986" s="218"/>
      <c r="K986" s="218"/>
      <c r="L986" s="218"/>
      <c r="M986" s="218"/>
      <c r="N986" s="218"/>
      <c r="O986" s="218"/>
      <c r="P986" s="218"/>
      <c r="Q986" s="240">
        <v>0</v>
      </c>
      <c r="R986" s="240">
        <v>0</v>
      </c>
      <c r="S986" s="240">
        <v>0</v>
      </c>
      <c r="T986" s="272">
        <v>0</v>
      </c>
      <c r="U986" s="263"/>
    </row>
    <row r="987" spans="2:21" s="216" customFormat="1" x14ac:dyDescent="0.25">
      <c r="B987" s="262">
        <v>982</v>
      </c>
      <c r="C987" s="346">
        <v>45432</v>
      </c>
      <c r="D987" s="217" t="s">
        <v>141</v>
      </c>
      <c r="E987" s="218" t="s">
        <v>92</v>
      </c>
      <c r="F987" s="218" t="s">
        <v>2</v>
      </c>
      <c r="G987" s="218" t="s">
        <v>213</v>
      </c>
      <c r="H987" s="218">
        <v>7</v>
      </c>
      <c r="I987" s="218"/>
      <c r="J987" s="218"/>
      <c r="K987" s="218"/>
      <c r="L987" s="218"/>
      <c r="M987" s="218"/>
      <c r="N987" s="218"/>
      <c r="O987" s="218"/>
      <c r="P987" s="218"/>
      <c r="Q987" s="240">
        <v>0</v>
      </c>
      <c r="R987" s="240">
        <v>0</v>
      </c>
      <c r="S987" s="240">
        <v>0</v>
      </c>
      <c r="T987" s="272">
        <v>0</v>
      </c>
      <c r="U987" s="263"/>
    </row>
    <row r="988" spans="2:21" s="216" customFormat="1" x14ac:dyDescent="0.25">
      <c r="B988" s="262">
        <v>983</v>
      </c>
      <c r="C988" s="346">
        <v>45432</v>
      </c>
      <c r="D988" s="217" t="s">
        <v>96</v>
      </c>
      <c r="E988" s="218" t="s">
        <v>161</v>
      </c>
      <c r="F988" s="218" t="s">
        <v>1</v>
      </c>
      <c r="G988" s="218" t="s">
        <v>161</v>
      </c>
      <c r="H988" s="218">
        <v>11.8</v>
      </c>
      <c r="I988" s="218" t="s">
        <v>66</v>
      </c>
      <c r="J988" s="218">
        <v>29</v>
      </c>
      <c r="K988" s="218"/>
      <c r="L988" s="218"/>
      <c r="M988" s="218"/>
      <c r="N988" s="218" t="s">
        <v>1</v>
      </c>
      <c r="O988" s="218"/>
      <c r="P988" s="218"/>
      <c r="Q988" s="240">
        <v>0</v>
      </c>
      <c r="R988" s="240">
        <v>0</v>
      </c>
      <c r="S988" s="240">
        <v>342.20000000000005</v>
      </c>
      <c r="T988" s="272">
        <v>0</v>
      </c>
      <c r="U988" s="263"/>
    </row>
    <row r="989" spans="2:21" s="216" customFormat="1" x14ac:dyDescent="0.25">
      <c r="B989" s="262">
        <v>984</v>
      </c>
      <c r="C989" s="346">
        <v>45432</v>
      </c>
      <c r="D989" s="217" t="s">
        <v>130</v>
      </c>
      <c r="E989" s="218" t="s">
        <v>161</v>
      </c>
      <c r="F989" s="218" t="s">
        <v>1</v>
      </c>
      <c r="G989" s="218" t="s">
        <v>161</v>
      </c>
      <c r="H989" s="218">
        <v>11.8</v>
      </c>
      <c r="I989" s="218" t="s">
        <v>66</v>
      </c>
      <c r="J989" s="218">
        <v>28</v>
      </c>
      <c r="K989" s="218"/>
      <c r="L989" s="218"/>
      <c r="M989" s="218"/>
      <c r="N989" s="218" t="s">
        <v>1</v>
      </c>
      <c r="O989" s="218"/>
      <c r="P989" s="218"/>
      <c r="Q989" s="240">
        <v>0</v>
      </c>
      <c r="R989" s="240">
        <v>0</v>
      </c>
      <c r="S989" s="240">
        <v>330.40000000000003</v>
      </c>
      <c r="T989" s="272">
        <v>0</v>
      </c>
      <c r="U989" s="263"/>
    </row>
    <row r="990" spans="2:21" s="216" customFormat="1" x14ac:dyDescent="0.25">
      <c r="B990" s="262">
        <v>985</v>
      </c>
      <c r="C990" s="346">
        <v>45433</v>
      </c>
      <c r="D990" s="217" t="s">
        <v>94</v>
      </c>
      <c r="E990" s="218" t="s">
        <v>92</v>
      </c>
      <c r="F990" s="218" t="s">
        <v>1</v>
      </c>
      <c r="G990" s="218" t="s">
        <v>213</v>
      </c>
      <c r="H990" s="218">
        <v>6.65</v>
      </c>
      <c r="I990" s="218"/>
      <c r="J990" s="218"/>
      <c r="K990" s="218"/>
      <c r="L990" s="218"/>
      <c r="M990" s="218"/>
      <c r="N990" s="218"/>
      <c r="O990" s="218"/>
      <c r="P990" s="218"/>
      <c r="Q990" s="240">
        <v>0</v>
      </c>
      <c r="R990" s="240">
        <v>0</v>
      </c>
      <c r="S990" s="240">
        <v>0</v>
      </c>
      <c r="T990" s="272">
        <v>0</v>
      </c>
      <c r="U990" s="263"/>
    </row>
    <row r="991" spans="2:21" s="216" customFormat="1" x14ac:dyDescent="0.25">
      <c r="B991" s="262">
        <v>986</v>
      </c>
      <c r="C991" s="346">
        <v>45433</v>
      </c>
      <c r="D991" s="217" t="s">
        <v>91</v>
      </c>
      <c r="E991" s="218" t="s">
        <v>92</v>
      </c>
      <c r="F991" s="218" t="s">
        <v>1</v>
      </c>
      <c r="G991" s="218" t="s">
        <v>213</v>
      </c>
      <c r="H991" s="218">
        <v>6.65</v>
      </c>
      <c r="I991" s="218"/>
      <c r="J991" s="218"/>
      <c r="K991" s="218"/>
      <c r="L991" s="218"/>
      <c r="M991" s="218"/>
      <c r="N991" s="218"/>
      <c r="O991" s="218"/>
      <c r="P991" s="218"/>
      <c r="Q991" s="240">
        <v>0</v>
      </c>
      <c r="R991" s="240">
        <v>0</v>
      </c>
      <c r="S991" s="240">
        <v>0</v>
      </c>
      <c r="T991" s="272">
        <v>0</v>
      </c>
      <c r="U991" s="263"/>
    </row>
    <row r="992" spans="2:21" s="216" customFormat="1" x14ac:dyDescent="0.25">
      <c r="B992" s="262">
        <v>987</v>
      </c>
      <c r="C992" s="346">
        <v>45433</v>
      </c>
      <c r="D992" s="217" t="s">
        <v>117</v>
      </c>
      <c r="E992" s="218" t="s">
        <v>92</v>
      </c>
      <c r="F992" s="218" t="s">
        <v>1</v>
      </c>
      <c r="G992" s="218" t="s">
        <v>213</v>
      </c>
      <c r="H992" s="218">
        <v>6.65</v>
      </c>
      <c r="I992" s="218" t="s">
        <v>220</v>
      </c>
      <c r="J992" s="218">
        <v>33</v>
      </c>
      <c r="K992" s="218"/>
      <c r="L992" s="218">
        <v>850</v>
      </c>
      <c r="M992" s="218"/>
      <c r="N992" s="218" t="s">
        <v>63</v>
      </c>
      <c r="O992" s="218"/>
      <c r="P992" s="218" t="s">
        <v>304</v>
      </c>
      <c r="Q992" s="240">
        <v>219.45000000000002</v>
      </c>
      <c r="R992" s="240">
        <v>0</v>
      </c>
      <c r="S992" s="240">
        <v>0</v>
      </c>
      <c r="T992" s="272">
        <v>0</v>
      </c>
      <c r="U992" s="263"/>
    </row>
    <row r="993" spans="2:21" s="216" customFormat="1" x14ac:dyDescent="0.25">
      <c r="B993" s="262">
        <v>988</v>
      </c>
      <c r="C993" s="346">
        <v>45433</v>
      </c>
      <c r="D993" s="217" t="s">
        <v>157</v>
      </c>
      <c r="E993" s="218" t="s">
        <v>92</v>
      </c>
      <c r="F993" s="218" t="s">
        <v>62</v>
      </c>
      <c r="G993" s="218" t="s">
        <v>214</v>
      </c>
      <c r="H993" s="218">
        <v>4.1500000000000004</v>
      </c>
      <c r="I993" s="218"/>
      <c r="J993" s="218"/>
      <c r="K993" s="218"/>
      <c r="L993" s="218"/>
      <c r="M993" s="218"/>
      <c r="N993" s="218"/>
      <c r="O993" s="218"/>
      <c r="P993" s="218"/>
      <c r="Q993" s="240">
        <v>0</v>
      </c>
      <c r="R993" s="240">
        <v>0</v>
      </c>
      <c r="S993" s="240">
        <v>0</v>
      </c>
      <c r="T993" s="272">
        <v>0</v>
      </c>
      <c r="U993" s="263"/>
    </row>
    <row r="994" spans="2:21" s="216" customFormat="1" x14ac:dyDescent="0.25">
      <c r="B994" s="262">
        <v>989</v>
      </c>
      <c r="C994" s="346">
        <v>45433</v>
      </c>
      <c r="D994" s="217" t="s">
        <v>156</v>
      </c>
      <c r="E994" s="218" t="s">
        <v>92</v>
      </c>
      <c r="F994" s="218" t="s">
        <v>62</v>
      </c>
      <c r="G994" s="218" t="s">
        <v>214</v>
      </c>
      <c r="H994" s="218">
        <v>4.1500000000000004</v>
      </c>
      <c r="I994" s="218"/>
      <c r="J994" s="218"/>
      <c r="K994" s="218"/>
      <c r="L994" s="218"/>
      <c r="M994" s="218"/>
      <c r="N994" s="218"/>
      <c r="O994" s="218"/>
      <c r="P994" s="218"/>
      <c r="Q994" s="240">
        <v>0</v>
      </c>
      <c r="R994" s="240">
        <v>0</v>
      </c>
      <c r="S994" s="240">
        <v>0</v>
      </c>
      <c r="T994" s="272">
        <v>0</v>
      </c>
      <c r="U994" s="263"/>
    </row>
    <row r="995" spans="2:21" s="216" customFormat="1" x14ac:dyDescent="0.25">
      <c r="B995" s="262">
        <v>990</v>
      </c>
      <c r="C995" s="346">
        <v>45433</v>
      </c>
      <c r="D995" s="217" t="s">
        <v>160</v>
      </c>
      <c r="E995" s="218" t="s">
        <v>161</v>
      </c>
      <c r="F995" s="218" t="s">
        <v>389</v>
      </c>
      <c r="G995" s="218" t="s">
        <v>161</v>
      </c>
      <c r="H995" s="218">
        <v>10</v>
      </c>
      <c r="I995" s="218"/>
      <c r="J995" s="218"/>
      <c r="K995" s="218"/>
      <c r="L995" s="218"/>
      <c r="M995" s="218"/>
      <c r="N995" s="218"/>
      <c r="O995" s="218"/>
      <c r="P995" s="218"/>
      <c r="Q995" s="240">
        <v>0</v>
      </c>
      <c r="R995" s="240">
        <v>0</v>
      </c>
      <c r="S995" s="240">
        <v>0</v>
      </c>
      <c r="T995" s="272">
        <v>0</v>
      </c>
      <c r="U995" s="263"/>
    </row>
    <row r="996" spans="2:21" s="216" customFormat="1" x14ac:dyDescent="0.25">
      <c r="B996" s="262">
        <v>991</v>
      </c>
      <c r="C996" s="346">
        <v>45433</v>
      </c>
      <c r="D996" s="217" t="s">
        <v>177</v>
      </c>
      <c r="E996" s="218" t="s">
        <v>178</v>
      </c>
      <c r="F996" s="218" t="s">
        <v>7</v>
      </c>
      <c r="G996" s="218" t="s">
        <v>213</v>
      </c>
      <c r="H996" s="218">
        <v>7</v>
      </c>
      <c r="I996" s="218"/>
      <c r="J996" s="218"/>
      <c r="K996" s="218"/>
      <c r="L996" s="218"/>
      <c r="M996" s="218"/>
      <c r="N996" s="218"/>
      <c r="O996" s="218"/>
      <c r="P996" s="218"/>
      <c r="Q996" s="240">
        <v>0</v>
      </c>
      <c r="R996" s="240">
        <v>0</v>
      </c>
      <c r="S996" s="240">
        <v>0</v>
      </c>
      <c r="T996" s="272">
        <v>0</v>
      </c>
      <c r="U996" s="263"/>
    </row>
    <row r="997" spans="2:21" s="216" customFormat="1" x14ac:dyDescent="0.25">
      <c r="B997" s="262">
        <v>992</v>
      </c>
      <c r="C997" s="346">
        <v>45433</v>
      </c>
      <c r="D997" s="217" t="s">
        <v>173</v>
      </c>
      <c r="E997" s="218" t="s">
        <v>161</v>
      </c>
      <c r="F997" s="218" t="s">
        <v>7</v>
      </c>
      <c r="G997" s="218" t="s">
        <v>161</v>
      </c>
      <c r="H997" s="218">
        <v>11.2</v>
      </c>
      <c r="I997" s="218"/>
      <c r="J997" s="218"/>
      <c r="K997" s="218"/>
      <c r="L997" s="218"/>
      <c r="M997" s="218"/>
      <c r="N997" s="218"/>
      <c r="O997" s="218"/>
      <c r="P997" s="218"/>
      <c r="Q997" s="240">
        <v>0</v>
      </c>
      <c r="R997" s="240">
        <v>0</v>
      </c>
      <c r="S997" s="240">
        <v>0</v>
      </c>
      <c r="T997" s="272">
        <v>0</v>
      </c>
      <c r="U997" s="263"/>
    </row>
    <row r="998" spans="2:21" s="216" customFormat="1" x14ac:dyDescent="0.25">
      <c r="B998" s="262">
        <v>993</v>
      </c>
      <c r="C998" s="346">
        <v>45433</v>
      </c>
      <c r="D998" s="217" t="s">
        <v>153</v>
      </c>
      <c r="E998" s="218" t="s">
        <v>92</v>
      </c>
      <c r="F998" s="218" t="s">
        <v>63</v>
      </c>
      <c r="G998" s="218" t="s">
        <v>213</v>
      </c>
      <c r="H998" s="218">
        <v>6.65</v>
      </c>
      <c r="I998" s="218" t="s">
        <v>220</v>
      </c>
      <c r="J998" s="218">
        <v>38</v>
      </c>
      <c r="K998" s="218"/>
      <c r="L998" s="218">
        <v>850</v>
      </c>
      <c r="M998" s="218"/>
      <c r="N998" s="218" t="s">
        <v>63</v>
      </c>
      <c r="O998" s="218"/>
      <c r="P998" s="218" t="s">
        <v>304</v>
      </c>
      <c r="Q998" s="240">
        <v>252.70000000000002</v>
      </c>
      <c r="R998" s="240">
        <v>0</v>
      </c>
      <c r="S998" s="240">
        <v>0</v>
      </c>
      <c r="T998" s="272">
        <v>0</v>
      </c>
      <c r="U998" s="263"/>
    </row>
    <row r="999" spans="2:21" s="216" customFormat="1" x14ac:dyDescent="0.25">
      <c r="B999" s="262">
        <v>994</v>
      </c>
      <c r="C999" s="346">
        <v>45433</v>
      </c>
      <c r="D999" s="217" t="s">
        <v>152</v>
      </c>
      <c r="E999" s="218" t="s">
        <v>92</v>
      </c>
      <c r="F999" s="218" t="s">
        <v>63</v>
      </c>
      <c r="G999" s="218" t="s">
        <v>214</v>
      </c>
      <c r="H999" s="218">
        <v>4.1500000000000004</v>
      </c>
      <c r="I999" s="218" t="s">
        <v>220</v>
      </c>
      <c r="J999" s="218">
        <v>35</v>
      </c>
      <c r="K999" s="218"/>
      <c r="L999" s="218">
        <v>850</v>
      </c>
      <c r="M999" s="218"/>
      <c r="N999" s="218" t="s">
        <v>63</v>
      </c>
      <c r="O999" s="218"/>
      <c r="P999" s="218" t="s">
        <v>304</v>
      </c>
      <c r="Q999" s="240">
        <v>145.25</v>
      </c>
      <c r="R999" s="240">
        <v>0</v>
      </c>
      <c r="S999" s="240">
        <v>0</v>
      </c>
      <c r="T999" s="272">
        <v>0</v>
      </c>
      <c r="U999" s="263"/>
    </row>
    <row r="1000" spans="2:21" s="216" customFormat="1" x14ac:dyDescent="0.25">
      <c r="B1000" s="262">
        <v>995</v>
      </c>
      <c r="C1000" s="346">
        <v>45433</v>
      </c>
      <c r="D1000" s="217" t="s">
        <v>150</v>
      </c>
      <c r="E1000" s="218" t="s">
        <v>92</v>
      </c>
      <c r="F1000" s="218" t="s">
        <v>63</v>
      </c>
      <c r="G1000" s="218" t="s">
        <v>214</v>
      </c>
      <c r="H1000" s="218">
        <v>4.1500000000000004</v>
      </c>
      <c r="I1000" s="218" t="s">
        <v>220</v>
      </c>
      <c r="J1000" s="218"/>
      <c r="K1000" s="218"/>
      <c r="L1000" s="218">
        <v>850</v>
      </c>
      <c r="M1000" s="218"/>
      <c r="N1000" s="218" t="s">
        <v>63</v>
      </c>
      <c r="O1000" s="218"/>
      <c r="P1000" s="218"/>
      <c r="Q1000" s="240">
        <v>0</v>
      </c>
      <c r="R1000" s="240">
        <v>0</v>
      </c>
      <c r="S1000" s="240">
        <v>0</v>
      </c>
      <c r="T1000" s="272">
        <v>0</v>
      </c>
      <c r="U1000" s="263"/>
    </row>
    <row r="1001" spans="2:21" s="216" customFormat="1" x14ac:dyDescent="0.25">
      <c r="B1001" s="262">
        <v>996</v>
      </c>
      <c r="C1001" s="346">
        <v>45433</v>
      </c>
      <c r="D1001" s="217" t="s">
        <v>179</v>
      </c>
      <c r="E1001" s="218" t="s">
        <v>161</v>
      </c>
      <c r="F1001" s="218" t="s">
        <v>8</v>
      </c>
      <c r="G1001" s="218" t="s">
        <v>161</v>
      </c>
      <c r="H1001" s="218">
        <v>11.6</v>
      </c>
      <c r="I1001" s="218"/>
      <c r="J1001" s="218"/>
      <c r="K1001" s="218"/>
      <c r="L1001" s="218"/>
      <c r="M1001" s="218"/>
      <c r="N1001" s="218"/>
      <c r="O1001" s="218"/>
      <c r="P1001" s="218"/>
      <c r="Q1001" s="240">
        <v>0</v>
      </c>
      <c r="R1001" s="240">
        <v>0</v>
      </c>
      <c r="S1001" s="240">
        <v>0</v>
      </c>
      <c r="T1001" s="272">
        <v>0</v>
      </c>
      <c r="U1001" s="263"/>
    </row>
    <row r="1002" spans="2:21" s="216" customFormat="1" x14ac:dyDescent="0.25">
      <c r="B1002" s="262">
        <v>997</v>
      </c>
      <c r="C1002" s="346">
        <v>45433</v>
      </c>
      <c r="D1002" s="217" t="s">
        <v>143</v>
      </c>
      <c r="E1002" s="218" t="s">
        <v>92</v>
      </c>
      <c r="F1002" s="218" t="s">
        <v>2</v>
      </c>
      <c r="G1002" s="218" t="s">
        <v>213</v>
      </c>
      <c r="H1002" s="218">
        <v>7</v>
      </c>
      <c r="I1002" s="218"/>
      <c r="J1002" s="218"/>
      <c r="K1002" s="218"/>
      <c r="L1002" s="218"/>
      <c r="M1002" s="218"/>
      <c r="N1002" s="218"/>
      <c r="O1002" s="218"/>
      <c r="P1002" s="218"/>
      <c r="Q1002" s="240">
        <v>0</v>
      </c>
      <c r="R1002" s="240">
        <v>0</v>
      </c>
      <c r="S1002" s="240">
        <v>0</v>
      </c>
      <c r="T1002" s="272">
        <v>0</v>
      </c>
      <c r="U1002" s="263"/>
    </row>
    <row r="1003" spans="2:21" s="216" customFormat="1" x14ac:dyDescent="0.25">
      <c r="B1003" s="262">
        <v>998</v>
      </c>
      <c r="C1003" s="346">
        <v>45433</v>
      </c>
      <c r="D1003" s="217" t="s">
        <v>142</v>
      </c>
      <c r="E1003" s="218" t="s">
        <v>92</v>
      </c>
      <c r="F1003" s="218" t="s">
        <v>2</v>
      </c>
      <c r="G1003" s="218" t="s">
        <v>213</v>
      </c>
      <c r="H1003" s="218">
        <v>7</v>
      </c>
      <c r="I1003" s="218"/>
      <c r="J1003" s="218"/>
      <c r="K1003" s="218"/>
      <c r="L1003" s="218"/>
      <c r="M1003" s="218"/>
      <c r="N1003" s="218"/>
      <c r="O1003" s="218"/>
      <c r="P1003" s="218"/>
      <c r="Q1003" s="240">
        <v>0</v>
      </c>
      <c r="R1003" s="240">
        <v>0</v>
      </c>
      <c r="S1003" s="240">
        <v>0</v>
      </c>
      <c r="T1003" s="272">
        <v>0</v>
      </c>
      <c r="U1003" s="263"/>
    </row>
    <row r="1004" spans="2:21" s="216" customFormat="1" x14ac:dyDescent="0.25">
      <c r="B1004" s="262">
        <v>999</v>
      </c>
      <c r="C1004" s="346">
        <v>45433</v>
      </c>
      <c r="D1004" s="217" t="s">
        <v>141</v>
      </c>
      <c r="E1004" s="218" t="s">
        <v>92</v>
      </c>
      <c r="F1004" s="218" t="s">
        <v>2</v>
      </c>
      <c r="G1004" s="218" t="s">
        <v>213</v>
      </c>
      <c r="H1004" s="218">
        <v>7</v>
      </c>
      <c r="I1004" s="218"/>
      <c r="J1004" s="218"/>
      <c r="K1004" s="218"/>
      <c r="L1004" s="218"/>
      <c r="M1004" s="218"/>
      <c r="N1004" s="218"/>
      <c r="O1004" s="218"/>
      <c r="P1004" s="218"/>
      <c r="Q1004" s="240">
        <v>0</v>
      </c>
      <c r="R1004" s="240">
        <v>0</v>
      </c>
      <c r="S1004" s="240">
        <v>0</v>
      </c>
      <c r="T1004" s="272">
        <v>0</v>
      </c>
      <c r="U1004" s="263"/>
    </row>
    <row r="1005" spans="2:21" s="216" customFormat="1" x14ac:dyDescent="0.25">
      <c r="B1005" s="262">
        <v>1000</v>
      </c>
      <c r="C1005" s="346">
        <v>45433</v>
      </c>
      <c r="D1005" s="217" t="s">
        <v>96</v>
      </c>
      <c r="E1005" s="218" t="s">
        <v>161</v>
      </c>
      <c r="F1005" s="218" t="s">
        <v>1</v>
      </c>
      <c r="G1005" s="218" t="s">
        <v>161</v>
      </c>
      <c r="H1005" s="218">
        <v>11.8</v>
      </c>
      <c r="I1005" s="218" t="s">
        <v>66</v>
      </c>
      <c r="J1005" s="218">
        <v>2</v>
      </c>
      <c r="K1005" s="218"/>
      <c r="L1005" s="218"/>
      <c r="M1005" s="218"/>
      <c r="N1005" s="218" t="s">
        <v>1</v>
      </c>
      <c r="O1005" s="218"/>
      <c r="P1005" s="218"/>
      <c r="Q1005" s="240">
        <v>0</v>
      </c>
      <c r="R1005" s="240">
        <v>0</v>
      </c>
      <c r="S1005" s="240">
        <v>23.6</v>
      </c>
      <c r="T1005" s="272">
        <v>0</v>
      </c>
      <c r="U1005" s="263"/>
    </row>
    <row r="1006" spans="2:21" s="216" customFormat="1" x14ac:dyDescent="0.25">
      <c r="B1006" s="262">
        <v>1001</v>
      </c>
      <c r="C1006" s="346">
        <v>45433</v>
      </c>
      <c r="D1006" s="217" t="s">
        <v>130</v>
      </c>
      <c r="E1006" s="218" t="s">
        <v>161</v>
      </c>
      <c r="F1006" s="218" t="s">
        <v>1</v>
      </c>
      <c r="G1006" s="218" t="s">
        <v>161</v>
      </c>
      <c r="H1006" s="218">
        <v>11.8</v>
      </c>
      <c r="I1006" s="218" t="s">
        <v>66</v>
      </c>
      <c r="J1006" s="218">
        <v>1</v>
      </c>
      <c r="K1006" s="218"/>
      <c r="L1006" s="218"/>
      <c r="M1006" s="218"/>
      <c r="N1006" s="218" t="s">
        <v>1</v>
      </c>
      <c r="O1006" s="218"/>
      <c r="P1006" s="218"/>
      <c r="Q1006" s="240">
        <v>0</v>
      </c>
      <c r="R1006" s="240">
        <v>0</v>
      </c>
      <c r="S1006" s="240">
        <v>11.8</v>
      </c>
      <c r="T1006" s="272">
        <v>0</v>
      </c>
      <c r="U1006" s="263"/>
    </row>
    <row r="1007" spans="2:21" s="216" customFormat="1" x14ac:dyDescent="0.25">
      <c r="B1007" s="262">
        <v>1002</v>
      </c>
      <c r="C1007" s="346">
        <v>45434</v>
      </c>
      <c r="D1007" s="217" t="s">
        <v>94</v>
      </c>
      <c r="E1007" s="218" t="s">
        <v>92</v>
      </c>
      <c r="F1007" s="218" t="s">
        <v>1</v>
      </c>
      <c r="G1007" s="218" t="s">
        <v>213</v>
      </c>
      <c r="H1007" s="218">
        <v>6.65</v>
      </c>
      <c r="I1007" s="218" t="s">
        <v>220</v>
      </c>
      <c r="J1007" s="218">
        <v>11</v>
      </c>
      <c r="K1007" s="218"/>
      <c r="L1007" s="218">
        <v>300</v>
      </c>
      <c r="M1007" s="218"/>
      <c r="N1007" s="218" t="s">
        <v>1</v>
      </c>
      <c r="O1007" s="218"/>
      <c r="P1007" s="218" t="s">
        <v>304</v>
      </c>
      <c r="Q1007" s="240">
        <v>73.150000000000006</v>
      </c>
      <c r="R1007" s="240">
        <v>0</v>
      </c>
      <c r="S1007" s="240">
        <v>0</v>
      </c>
      <c r="T1007" s="272">
        <v>0</v>
      </c>
      <c r="U1007" s="263"/>
    </row>
    <row r="1008" spans="2:21" s="216" customFormat="1" x14ac:dyDescent="0.25">
      <c r="B1008" s="262">
        <v>1003</v>
      </c>
      <c r="C1008" s="346">
        <v>45434</v>
      </c>
      <c r="D1008" s="217" t="s">
        <v>91</v>
      </c>
      <c r="E1008" s="218" t="s">
        <v>92</v>
      </c>
      <c r="F1008" s="218" t="s">
        <v>1</v>
      </c>
      <c r="G1008" s="218" t="s">
        <v>213</v>
      </c>
      <c r="H1008" s="218">
        <v>6.65</v>
      </c>
      <c r="I1008" s="218"/>
      <c r="J1008" s="218"/>
      <c r="K1008" s="218"/>
      <c r="L1008" s="218"/>
      <c r="M1008" s="218"/>
      <c r="N1008" s="218"/>
      <c r="O1008" s="218"/>
      <c r="P1008" s="218"/>
      <c r="Q1008" s="240">
        <v>0</v>
      </c>
      <c r="R1008" s="240">
        <v>0</v>
      </c>
      <c r="S1008" s="240">
        <v>0</v>
      </c>
      <c r="T1008" s="272">
        <v>0</v>
      </c>
      <c r="U1008" s="263"/>
    </row>
    <row r="1009" spans="2:21" s="216" customFormat="1" x14ac:dyDescent="0.25">
      <c r="B1009" s="262">
        <v>1004</v>
      </c>
      <c r="C1009" s="346">
        <v>45434</v>
      </c>
      <c r="D1009" s="217" t="s">
        <v>117</v>
      </c>
      <c r="E1009" s="218" t="s">
        <v>92</v>
      </c>
      <c r="F1009" s="218" t="s">
        <v>1</v>
      </c>
      <c r="G1009" s="218" t="s">
        <v>213</v>
      </c>
      <c r="H1009" s="218">
        <v>6.65</v>
      </c>
      <c r="I1009" s="218" t="s">
        <v>220</v>
      </c>
      <c r="J1009" s="218">
        <v>14</v>
      </c>
      <c r="K1009" s="218"/>
      <c r="L1009" s="218">
        <v>700</v>
      </c>
      <c r="M1009" s="218"/>
      <c r="N1009" s="218" t="s">
        <v>63</v>
      </c>
      <c r="O1009" s="218"/>
      <c r="P1009" s="218" t="s">
        <v>304</v>
      </c>
      <c r="Q1009" s="240">
        <v>93.100000000000009</v>
      </c>
      <c r="R1009" s="240">
        <v>0</v>
      </c>
      <c r="S1009" s="240">
        <v>0</v>
      </c>
      <c r="T1009" s="272">
        <v>0</v>
      </c>
      <c r="U1009" s="263"/>
    </row>
    <row r="1010" spans="2:21" s="216" customFormat="1" x14ac:dyDescent="0.25">
      <c r="B1010" s="262">
        <v>1005</v>
      </c>
      <c r="C1010" s="346">
        <v>45434</v>
      </c>
      <c r="D1010" s="217" t="s">
        <v>157</v>
      </c>
      <c r="E1010" s="218" t="s">
        <v>92</v>
      </c>
      <c r="F1010" s="218" t="s">
        <v>62</v>
      </c>
      <c r="G1010" s="218" t="s">
        <v>214</v>
      </c>
      <c r="H1010" s="218">
        <v>4.1500000000000004</v>
      </c>
      <c r="I1010" s="218"/>
      <c r="J1010" s="218"/>
      <c r="K1010" s="218"/>
      <c r="L1010" s="218"/>
      <c r="M1010" s="218"/>
      <c r="N1010" s="218"/>
      <c r="O1010" s="218"/>
      <c r="P1010" s="218"/>
      <c r="Q1010" s="240">
        <v>0</v>
      </c>
      <c r="R1010" s="240">
        <v>0</v>
      </c>
      <c r="S1010" s="240">
        <v>0</v>
      </c>
      <c r="T1010" s="272">
        <v>0</v>
      </c>
      <c r="U1010" s="263"/>
    </row>
    <row r="1011" spans="2:21" s="216" customFormat="1" x14ac:dyDescent="0.25">
      <c r="B1011" s="262">
        <v>1006</v>
      </c>
      <c r="C1011" s="346">
        <v>45434</v>
      </c>
      <c r="D1011" s="217" t="s">
        <v>156</v>
      </c>
      <c r="E1011" s="218" t="s">
        <v>92</v>
      </c>
      <c r="F1011" s="218" t="s">
        <v>62</v>
      </c>
      <c r="G1011" s="218" t="s">
        <v>214</v>
      </c>
      <c r="H1011" s="218">
        <v>4.1500000000000004</v>
      </c>
      <c r="I1011" s="218" t="s">
        <v>220</v>
      </c>
      <c r="J1011" s="218">
        <v>12</v>
      </c>
      <c r="K1011" s="218"/>
      <c r="L1011" s="218">
        <v>300</v>
      </c>
      <c r="M1011" s="218"/>
      <c r="N1011" s="218" t="s">
        <v>1</v>
      </c>
      <c r="O1011" s="218"/>
      <c r="P1011" s="218" t="s">
        <v>305</v>
      </c>
      <c r="Q1011" s="240">
        <v>49.800000000000004</v>
      </c>
      <c r="R1011" s="240">
        <v>0</v>
      </c>
      <c r="S1011" s="240">
        <v>0</v>
      </c>
      <c r="T1011" s="272">
        <v>0</v>
      </c>
      <c r="U1011" s="263"/>
    </row>
    <row r="1012" spans="2:21" s="216" customFormat="1" x14ac:dyDescent="0.25">
      <c r="B1012" s="262">
        <v>1007</v>
      </c>
      <c r="C1012" s="346">
        <v>45434</v>
      </c>
      <c r="D1012" s="217" t="s">
        <v>160</v>
      </c>
      <c r="E1012" s="218" t="s">
        <v>161</v>
      </c>
      <c r="F1012" s="218" t="s">
        <v>389</v>
      </c>
      <c r="G1012" s="218" t="s">
        <v>161</v>
      </c>
      <c r="H1012" s="218">
        <v>10</v>
      </c>
      <c r="I1012" s="218"/>
      <c r="J1012" s="218"/>
      <c r="K1012" s="218"/>
      <c r="L1012" s="218"/>
      <c r="M1012" s="218"/>
      <c r="N1012" s="218"/>
      <c r="O1012" s="218"/>
      <c r="P1012" s="218"/>
      <c r="Q1012" s="240">
        <v>0</v>
      </c>
      <c r="R1012" s="240">
        <v>0</v>
      </c>
      <c r="S1012" s="240">
        <v>0</v>
      </c>
      <c r="T1012" s="272">
        <v>0</v>
      </c>
      <c r="U1012" s="263"/>
    </row>
    <row r="1013" spans="2:21" s="216" customFormat="1" x14ac:dyDescent="0.25">
      <c r="B1013" s="262">
        <v>1008</v>
      </c>
      <c r="C1013" s="346">
        <v>45434</v>
      </c>
      <c r="D1013" s="217" t="s">
        <v>177</v>
      </c>
      <c r="E1013" s="218" t="s">
        <v>178</v>
      </c>
      <c r="F1013" s="218" t="s">
        <v>7</v>
      </c>
      <c r="G1013" s="218" t="s">
        <v>213</v>
      </c>
      <c r="H1013" s="218">
        <v>7</v>
      </c>
      <c r="I1013" s="218"/>
      <c r="J1013" s="218"/>
      <c r="K1013" s="218"/>
      <c r="L1013" s="218"/>
      <c r="M1013" s="218"/>
      <c r="N1013" s="218"/>
      <c r="O1013" s="218"/>
      <c r="P1013" s="218"/>
      <c r="Q1013" s="240">
        <v>0</v>
      </c>
      <c r="R1013" s="240">
        <v>0</v>
      </c>
      <c r="S1013" s="240">
        <v>0</v>
      </c>
      <c r="T1013" s="272">
        <v>0</v>
      </c>
      <c r="U1013" s="263"/>
    </row>
    <row r="1014" spans="2:21" s="216" customFormat="1" x14ac:dyDescent="0.25">
      <c r="B1014" s="262">
        <v>1009</v>
      </c>
      <c r="C1014" s="346">
        <v>45434</v>
      </c>
      <c r="D1014" s="217" t="s">
        <v>173</v>
      </c>
      <c r="E1014" s="218" t="s">
        <v>161</v>
      </c>
      <c r="F1014" s="218" t="s">
        <v>7</v>
      </c>
      <c r="G1014" s="218" t="s">
        <v>161</v>
      </c>
      <c r="H1014" s="218">
        <v>11.2</v>
      </c>
      <c r="I1014" s="218"/>
      <c r="J1014" s="218"/>
      <c r="K1014" s="218"/>
      <c r="L1014" s="218"/>
      <c r="M1014" s="218"/>
      <c r="N1014" s="218"/>
      <c r="O1014" s="218"/>
      <c r="P1014" s="218"/>
      <c r="Q1014" s="240">
        <v>0</v>
      </c>
      <c r="R1014" s="240">
        <v>0</v>
      </c>
      <c r="S1014" s="240">
        <v>0</v>
      </c>
      <c r="T1014" s="272">
        <v>0</v>
      </c>
      <c r="U1014" s="263"/>
    </row>
    <row r="1015" spans="2:21" s="216" customFormat="1" x14ac:dyDescent="0.25">
      <c r="B1015" s="262">
        <v>1010</v>
      </c>
      <c r="C1015" s="346">
        <v>45434</v>
      </c>
      <c r="D1015" s="217" t="s">
        <v>153</v>
      </c>
      <c r="E1015" s="218" t="s">
        <v>92</v>
      </c>
      <c r="F1015" s="218" t="s">
        <v>63</v>
      </c>
      <c r="G1015" s="218" t="s">
        <v>213</v>
      </c>
      <c r="H1015" s="218">
        <v>6.65</v>
      </c>
      <c r="I1015" s="218" t="s">
        <v>220</v>
      </c>
      <c r="J1015" s="218">
        <v>32</v>
      </c>
      <c r="K1015" s="218"/>
      <c r="L1015" s="218">
        <v>700</v>
      </c>
      <c r="M1015" s="218"/>
      <c r="N1015" s="218" t="s">
        <v>63</v>
      </c>
      <c r="O1015" s="218"/>
      <c r="P1015" s="218" t="s">
        <v>304</v>
      </c>
      <c r="Q1015" s="240">
        <v>212.8</v>
      </c>
      <c r="R1015" s="240">
        <v>0</v>
      </c>
      <c r="S1015" s="240">
        <v>0</v>
      </c>
      <c r="T1015" s="272">
        <v>0</v>
      </c>
      <c r="U1015" s="263"/>
    </row>
    <row r="1016" spans="2:21" s="216" customFormat="1" x14ac:dyDescent="0.25">
      <c r="B1016" s="262">
        <v>1011</v>
      </c>
      <c r="C1016" s="346">
        <v>45434</v>
      </c>
      <c r="D1016" s="217" t="s">
        <v>152</v>
      </c>
      <c r="E1016" s="218" t="s">
        <v>92</v>
      </c>
      <c r="F1016" s="218" t="s">
        <v>63</v>
      </c>
      <c r="G1016" s="218" t="s">
        <v>214</v>
      </c>
      <c r="H1016" s="218">
        <v>4.1500000000000004</v>
      </c>
      <c r="I1016" s="218" t="s">
        <v>220</v>
      </c>
      <c r="J1016" s="218">
        <v>32</v>
      </c>
      <c r="K1016" s="218"/>
      <c r="L1016" s="218">
        <v>700</v>
      </c>
      <c r="M1016" s="218"/>
      <c r="N1016" s="218" t="s">
        <v>63</v>
      </c>
      <c r="O1016" s="218"/>
      <c r="P1016" s="218" t="s">
        <v>304</v>
      </c>
      <c r="Q1016" s="240">
        <v>132.80000000000001</v>
      </c>
      <c r="R1016" s="240">
        <v>0</v>
      </c>
      <c r="S1016" s="240">
        <v>0</v>
      </c>
      <c r="T1016" s="272">
        <v>0</v>
      </c>
      <c r="U1016" s="263"/>
    </row>
    <row r="1017" spans="2:21" s="216" customFormat="1" x14ac:dyDescent="0.25">
      <c r="B1017" s="262">
        <v>1012</v>
      </c>
      <c r="C1017" s="346">
        <v>45434</v>
      </c>
      <c r="D1017" s="217" t="s">
        <v>150</v>
      </c>
      <c r="E1017" s="218" t="s">
        <v>92</v>
      </c>
      <c r="F1017" s="218" t="s">
        <v>63</v>
      </c>
      <c r="G1017" s="218" t="s">
        <v>214</v>
      </c>
      <c r="H1017" s="218">
        <v>4.1500000000000004</v>
      </c>
      <c r="I1017" s="218" t="s">
        <v>220</v>
      </c>
      <c r="J1017" s="218">
        <v>21</v>
      </c>
      <c r="K1017" s="218"/>
      <c r="L1017" s="218">
        <v>700</v>
      </c>
      <c r="M1017" s="218"/>
      <c r="N1017" s="218" t="s">
        <v>63</v>
      </c>
      <c r="O1017" s="218"/>
      <c r="P1017" s="218" t="s">
        <v>304</v>
      </c>
      <c r="Q1017" s="240">
        <v>87.15</v>
      </c>
      <c r="R1017" s="240">
        <v>0</v>
      </c>
      <c r="S1017" s="240">
        <v>0</v>
      </c>
      <c r="T1017" s="272">
        <v>0</v>
      </c>
      <c r="U1017" s="263"/>
    </row>
    <row r="1018" spans="2:21" s="216" customFormat="1" x14ac:dyDescent="0.25">
      <c r="B1018" s="262">
        <v>1013</v>
      </c>
      <c r="C1018" s="346">
        <v>45434</v>
      </c>
      <c r="D1018" s="217" t="s">
        <v>179</v>
      </c>
      <c r="E1018" s="218" t="s">
        <v>161</v>
      </c>
      <c r="F1018" s="218" t="s">
        <v>8</v>
      </c>
      <c r="G1018" s="218" t="s">
        <v>161</v>
      </c>
      <c r="H1018" s="218">
        <v>11.6</v>
      </c>
      <c r="I1018" s="218"/>
      <c r="J1018" s="218"/>
      <c r="K1018" s="218"/>
      <c r="L1018" s="218"/>
      <c r="M1018" s="218"/>
      <c r="N1018" s="218"/>
      <c r="O1018" s="218"/>
      <c r="P1018" s="218"/>
      <c r="Q1018" s="240">
        <v>0</v>
      </c>
      <c r="R1018" s="240">
        <v>0</v>
      </c>
      <c r="S1018" s="240">
        <v>0</v>
      </c>
      <c r="T1018" s="272">
        <v>0</v>
      </c>
      <c r="U1018" s="263"/>
    </row>
    <row r="1019" spans="2:21" s="216" customFormat="1" x14ac:dyDescent="0.25">
      <c r="B1019" s="262">
        <v>1014</v>
      </c>
      <c r="C1019" s="346">
        <v>45434</v>
      </c>
      <c r="D1019" s="217" t="s">
        <v>143</v>
      </c>
      <c r="E1019" s="218" t="s">
        <v>92</v>
      </c>
      <c r="F1019" s="218" t="s">
        <v>2</v>
      </c>
      <c r="G1019" s="218" t="s">
        <v>213</v>
      </c>
      <c r="H1019" s="218">
        <v>7</v>
      </c>
      <c r="I1019" s="218"/>
      <c r="J1019" s="218"/>
      <c r="K1019" s="218"/>
      <c r="L1019" s="218"/>
      <c r="M1019" s="218"/>
      <c r="N1019" s="218"/>
      <c r="O1019" s="218"/>
      <c r="P1019" s="218"/>
      <c r="Q1019" s="240">
        <v>0</v>
      </c>
      <c r="R1019" s="240">
        <v>0</v>
      </c>
      <c r="S1019" s="240">
        <v>0</v>
      </c>
      <c r="T1019" s="272">
        <v>0</v>
      </c>
      <c r="U1019" s="263"/>
    </row>
    <row r="1020" spans="2:21" s="216" customFormat="1" x14ac:dyDescent="0.25">
      <c r="B1020" s="262">
        <v>1015</v>
      </c>
      <c r="C1020" s="346">
        <v>45434</v>
      </c>
      <c r="D1020" s="217" t="s">
        <v>142</v>
      </c>
      <c r="E1020" s="218" t="s">
        <v>92</v>
      </c>
      <c r="F1020" s="218" t="s">
        <v>2</v>
      </c>
      <c r="G1020" s="218" t="s">
        <v>213</v>
      </c>
      <c r="H1020" s="218">
        <v>7</v>
      </c>
      <c r="I1020" s="218"/>
      <c r="J1020" s="218"/>
      <c r="K1020" s="218"/>
      <c r="L1020" s="218"/>
      <c r="M1020" s="218"/>
      <c r="N1020" s="218"/>
      <c r="O1020" s="218"/>
      <c r="P1020" s="218"/>
      <c r="Q1020" s="240">
        <v>0</v>
      </c>
      <c r="R1020" s="240">
        <v>0</v>
      </c>
      <c r="S1020" s="240">
        <v>0</v>
      </c>
      <c r="T1020" s="272">
        <v>0</v>
      </c>
      <c r="U1020" s="263"/>
    </row>
    <row r="1021" spans="2:21" s="216" customFormat="1" x14ac:dyDescent="0.25">
      <c r="B1021" s="262">
        <v>1016</v>
      </c>
      <c r="C1021" s="346">
        <v>45434</v>
      </c>
      <c r="D1021" s="217" t="s">
        <v>141</v>
      </c>
      <c r="E1021" s="218" t="s">
        <v>92</v>
      </c>
      <c r="F1021" s="218" t="s">
        <v>2</v>
      </c>
      <c r="G1021" s="218" t="s">
        <v>213</v>
      </c>
      <c r="H1021" s="218">
        <v>7</v>
      </c>
      <c r="I1021" s="218"/>
      <c r="J1021" s="218"/>
      <c r="K1021" s="218"/>
      <c r="L1021" s="218"/>
      <c r="M1021" s="218"/>
      <c r="N1021" s="218"/>
      <c r="O1021" s="218"/>
      <c r="P1021" s="218"/>
      <c r="Q1021" s="240">
        <v>0</v>
      </c>
      <c r="R1021" s="240">
        <v>0</v>
      </c>
      <c r="S1021" s="240">
        <v>0</v>
      </c>
      <c r="T1021" s="272">
        <v>0</v>
      </c>
      <c r="U1021" s="263"/>
    </row>
    <row r="1022" spans="2:21" s="216" customFormat="1" x14ac:dyDescent="0.25">
      <c r="B1022" s="262">
        <v>1017</v>
      </c>
      <c r="C1022" s="346">
        <v>45434</v>
      </c>
      <c r="D1022" s="217" t="s">
        <v>96</v>
      </c>
      <c r="E1022" s="218" t="s">
        <v>161</v>
      </c>
      <c r="F1022" s="218" t="s">
        <v>1</v>
      </c>
      <c r="G1022" s="218" t="s">
        <v>161</v>
      </c>
      <c r="H1022" s="218">
        <v>11.8</v>
      </c>
      <c r="I1022" s="218" t="s">
        <v>66</v>
      </c>
      <c r="J1022" s="218">
        <v>3</v>
      </c>
      <c r="K1022" s="218"/>
      <c r="L1022" s="218"/>
      <c r="M1022" s="218"/>
      <c r="N1022" s="218" t="s">
        <v>1</v>
      </c>
      <c r="O1022" s="218"/>
      <c r="P1022" s="218"/>
      <c r="Q1022" s="240">
        <v>0</v>
      </c>
      <c r="R1022" s="240">
        <v>0</v>
      </c>
      <c r="S1022" s="240">
        <v>35.400000000000006</v>
      </c>
      <c r="T1022" s="272">
        <v>0</v>
      </c>
      <c r="U1022" s="263"/>
    </row>
    <row r="1023" spans="2:21" s="216" customFormat="1" x14ac:dyDescent="0.25">
      <c r="B1023" s="262">
        <v>1018</v>
      </c>
      <c r="C1023" s="346">
        <v>45434</v>
      </c>
      <c r="D1023" s="217" t="s">
        <v>130</v>
      </c>
      <c r="E1023" s="218" t="s">
        <v>161</v>
      </c>
      <c r="F1023" s="218" t="s">
        <v>1</v>
      </c>
      <c r="G1023" s="218" t="s">
        <v>161</v>
      </c>
      <c r="H1023" s="218">
        <v>11.8</v>
      </c>
      <c r="I1023" s="218" t="s">
        <v>66</v>
      </c>
      <c r="J1023" s="218">
        <v>1</v>
      </c>
      <c r="K1023" s="218"/>
      <c r="L1023" s="218"/>
      <c r="M1023" s="218"/>
      <c r="N1023" s="218" t="s">
        <v>1</v>
      </c>
      <c r="O1023" s="218"/>
      <c r="P1023" s="218"/>
      <c r="Q1023" s="240">
        <v>0</v>
      </c>
      <c r="R1023" s="240">
        <v>0</v>
      </c>
      <c r="S1023" s="240">
        <v>11.8</v>
      </c>
      <c r="T1023" s="272">
        <v>0</v>
      </c>
      <c r="U1023" s="263"/>
    </row>
    <row r="1024" spans="2:21" s="216" customFormat="1" x14ac:dyDescent="0.25">
      <c r="B1024" s="262">
        <v>1019</v>
      </c>
      <c r="C1024" s="346">
        <v>45435</v>
      </c>
      <c r="D1024" s="217" t="s">
        <v>94</v>
      </c>
      <c r="E1024" s="218" t="s">
        <v>92</v>
      </c>
      <c r="F1024" s="218" t="s">
        <v>1</v>
      </c>
      <c r="G1024" s="218" t="s">
        <v>213</v>
      </c>
      <c r="H1024" s="218">
        <v>6.65</v>
      </c>
      <c r="I1024" s="218" t="s">
        <v>220</v>
      </c>
      <c r="J1024" s="218">
        <v>28</v>
      </c>
      <c r="K1024" s="218"/>
      <c r="L1024" s="218">
        <v>525</v>
      </c>
      <c r="M1024" s="218"/>
      <c r="N1024" s="218" t="s">
        <v>1</v>
      </c>
      <c r="O1024" s="218"/>
      <c r="P1024" s="218" t="s">
        <v>305</v>
      </c>
      <c r="Q1024" s="240">
        <v>186.20000000000002</v>
      </c>
      <c r="R1024" s="240">
        <v>0</v>
      </c>
      <c r="S1024" s="240">
        <v>0</v>
      </c>
      <c r="T1024" s="272">
        <v>0</v>
      </c>
      <c r="U1024" s="263"/>
    </row>
    <row r="1025" spans="2:21" s="216" customFormat="1" x14ac:dyDescent="0.25">
      <c r="B1025" s="262">
        <v>1020</v>
      </c>
      <c r="C1025" s="346">
        <v>45435</v>
      </c>
      <c r="D1025" s="217" t="s">
        <v>91</v>
      </c>
      <c r="E1025" s="218" t="s">
        <v>92</v>
      </c>
      <c r="F1025" s="218" t="s">
        <v>1</v>
      </c>
      <c r="G1025" s="218" t="s">
        <v>213</v>
      </c>
      <c r="H1025" s="218">
        <v>6.65</v>
      </c>
      <c r="I1025" s="218"/>
      <c r="J1025" s="218"/>
      <c r="K1025" s="218"/>
      <c r="L1025" s="218"/>
      <c r="M1025" s="218"/>
      <c r="N1025" s="218"/>
      <c r="O1025" s="218"/>
      <c r="P1025" s="218"/>
      <c r="Q1025" s="240">
        <v>0</v>
      </c>
      <c r="R1025" s="240">
        <v>0</v>
      </c>
      <c r="S1025" s="240">
        <v>0</v>
      </c>
      <c r="T1025" s="272">
        <v>0</v>
      </c>
      <c r="U1025" s="263"/>
    </row>
    <row r="1026" spans="2:21" s="216" customFormat="1" x14ac:dyDescent="0.25">
      <c r="B1026" s="262">
        <v>1021</v>
      </c>
      <c r="C1026" s="346">
        <v>45435</v>
      </c>
      <c r="D1026" s="217" t="s">
        <v>117</v>
      </c>
      <c r="E1026" s="218" t="s">
        <v>92</v>
      </c>
      <c r="F1026" s="218" t="s">
        <v>1</v>
      </c>
      <c r="G1026" s="218" t="s">
        <v>213</v>
      </c>
      <c r="H1026" s="218">
        <v>6.65</v>
      </c>
      <c r="I1026" s="218" t="s">
        <v>220</v>
      </c>
      <c r="J1026" s="218">
        <v>10</v>
      </c>
      <c r="K1026" s="218"/>
      <c r="L1026" s="218">
        <v>525</v>
      </c>
      <c r="M1026" s="218"/>
      <c r="N1026" s="218" t="s">
        <v>1</v>
      </c>
      <c r="O1026" s="218"/>
      <c r="P1026" s="218" t="s">
        <v>305</v>
      </c>
      <c r="Q1026" s="240">
        <v>66.5</v>
      </c>
      <c r="R1026" s="240">
        <v>0</v>
      </c>
      <c r="S1026" s="240">
        <v>0</v>
      </c>
      <c r="T1026" s="272">
        <v>0</v>
      </c>
      <c r="U1026" s="263"/>
    </row>
    <row r="1027" spans="2:21" s="216" customFormat="1" x14ac:dyDescent="0.25">
      <c r="B1027" s="262">
        <v>1022</v>
      </c>
      <c r="C1027" s="346">
        <v>45435</v>
      </c>
      <c r="D1027" s="217" t="s">
        <v>157</v>
      </c>
      <c r="E1027" s="218" t="s">
        <v>92</v>
      </c>
      <c r="F1027" s="218" t="s">
        <v>62</v>
      </c>
      <c r="G1027" s="218" t="s">
        <v>214</v>
      </c>
      <c r="H1027" s="218">
        <v>4.1500000000000004</v>
      </c>
      <c r="I1027" s="218"/>
      <c r="J1027" s="218"/>
      <c r="K1027" s="218"/>
      <c r="L1027" s="218"/>
      <c r="M1027" s="218"/>
      <c r="N1027" s="218"/>
      <c r="O1027" s="218"/>
      <c r="P1027" s="218"/>
      <c r="Q1027" s="240">
        <v>0</v>
      </c>
      <c r="R1027" s="240">
        <v>0</v>
      </c>
      <c r="S1027" s="240">
        <v>0</v>
      </c>
      <c r="T1027" s="272">
        <v>0</v>
      </c>
      <c r="U1027" s="263"/>
    </row>
    <row r="1028" spans="2:21" s="216" customFormat="1" x14ac:dyDescent="0.25">
      <c r="B1028" s="262">
        <v>1023</v>
      </c>
      <c r="C1028" s="346">
        <v>45435</v>
      </c>
      <c r="D1028" s="217" t="s">
        <v>156</v>
      </c>
      <c r="E1028" s="218" t="s">
        <v>92</v>
      </c>
      <c r="F1028" s="218" t="s">
        <v>62</v>
      </c>
      <c r="G1028" s="218" t="s">
        <v>214</v>
      </c>
      <c r="H1028" s="218">
        <v>4.1500000000000004</v>
      </c>
      <c r="I1028" s="218" t="s">
        <v>220</v>
      </c>
      <c r="J1028" s="218">
        <v>51</v>
      </c>
      <c r="K1028" s="218"/>
      <c r="L1028" s="218">
        <v>450</v>
      </c>
      <c r="M1028" s="218"/>
      <c r="N1028" s="218" t="s">
        <v>62</v>
      </c>
      <c r="O1028" s="218"/>
      <c r="P1028" s="218" t="s">
        <v>305</v>
      </c>
      <c r="Q1028" s="240">
        <v>211.65</v>
      </c>
      <c r="R1028" s="240">
        <v>0</v>
      </c>
      <c r="S1028" s="240">
        <v>0</v>
      </c>
      <c r="T1028" s="272">
        <v>0</v>
      </c>
      <c r="U1028" s="263"/>
    </row>
    <row r="1029" spans="2:21" s="216" customFormat="1" x14ac:dyDescent="0.25">
      <c r="B1029" s="262">
        <v>1024</v>
      </c>
      <c r="C1029" s="346">
        <v>45435</v>
      </c>
      <c r="D1029" s="217" t="s">
        <v>160</v>
      </c>
      <c r="E1029" s="218" t="s">
        <v>161</v>
      </c>
      <c r="F1029" s="218" t="s">
        <v>389</v>
      </c>
      <c r="G1029" s="218" t="s">
        <v>161</v>
      </c>
      <c r="H1029" s="218">
        <v>10</v>
      </c>
      <c r="I1029" s="218"/>
      <c r="J1029" s="218"/>
      <c r="K1029" s="218"/>
      <c r="L1029" s="218"/>
      <c r="M1029" s="218"/>
      <c r="N1029" s="218"/>
      <c r="O1029" s="218"/>
      <c r="P1029" s="218"/>
      <c r="Q1029" s="240">
        <v>0</v>
      </c>
      <c r="R1029" s="240">
        <v>0</v>
      </c>
      <c r="S1029" s="240">
        <v>0</v>
      </c>
      <c r="T1029" s="272">
        <v>0</v>
      </c>
      <c r="U1029" s="263"/>
    </row>
    <row r="1030" spans="2:21" s="216" customFormat="1" x14ac:dyDescent="0.25">
      <c r="B1030" s="262">
        <v>1025</v>
      </c>
      <c r="C1030" s="346">
        <v>45435</v>
      </c>
      <c r="D1030" s="217" t="s">
        <v>177</v>
      </c>
      <c r="E1030" s="218" t="s">
        <v>178</v>
      </c>
      <c r="F1030" s="218" t="s">
        <v>7</v>
      </c>
      <c r="G1030" s="218" t="s">
        <v>213</v>
      </c>
      <c r="H1030" s="218">
        <v>7</v>
      </c>
      <c r="I1030" s="218"/>
      <c r="J1030" s="218"/>
      <c r="K1030" s="218"/>
      <c r="L1030" s="218"/>
      <c r="M1030" s="218"/>
      <c r="N1030" s="218"/>
      <c r="O1030" s="218"/>
      <c r="P1030" s="218"/>
      <c r="Q1030" s="240">
        <v>0</v>
      </c>
      <c r="R1030" s="240">
        <v>0</v>
      </c>
      <c r="S1030" s="240">
        <v>0</v>
      </c>
      <c r="T1030" s="272">
        <v>0</v>
      </c>
      <c r="U1030" s="263"/>
    </row>
    <row r="1031" spans="2:21" s="216" customFormat="1" x14ac:dyDescent="0.25">
      <c r="B1031" s="262">
        <v>1026</v>
      </c>
      <c r="C1031" s="346">
        <v>45435</v>
      </c>
      <c r="D1031" s="217" t="s">
        <v>173</v>
      </c>
      <c r="E1031" s="218" t="s">
        <v>161</v>
      </c>
      <c r="F1031" s="218" t="s">
        <v>7</v>
      </c>
      <c r="G1031" s="218" t="s">
        <v>161</v>
      </c>
      <c r="H1031" s="218">
        <v>11.2</v>
      </c>
      <c r="I1031" s="218"/>
      <c r="J1031" s="218"/>
      <c r="K1031" s="218"/>
      <c r="L1031" s="218"/>
      <c r="M1031" s="218"/>
      <c r="N1031" s="218"/>
      <c r="O1031" s="218"/>
      <c r="P1031" s="218"/>
      <c r="Q1031" s="240">
        <v>0</v>
      </c>
      <c r="R1031" s="240">
        <v>0</v>
      </c>
      <c r="S1031" s="240">
        <v>0</v>
      </c>
      <c r="T1031" s="272">
        <v>0</v>
      </c>
      <c r="U1031" s="263"/>
    </row>
    <row r="1032" spans="2:21" s="216" customFormat="1" x14ac:dyDescent="0.25">
      <c r="B1032" s="262">
        <v>1027</v>
      </c>
      <c r="C1032" s="346">
        <v>45435</v>
      </c>
      <c r="D1032" s="217" t="s">
        <v>153</v>
      </c>
      <c r="E1032" s="218" t="s">
        <v>92</v>
      </c>
      <c r="F1032" s="218" t="s">
        <v>63</v>
      </c>
      <c r="G1032" s="218" t="s">
        <v>213</v>
      </c>
      <c r="H1032" s="218">
        <v>6.65</v>
      </c>
      <c r="I1032" s="218" t="s">
        <v>220</v>
      </c>
      <c r="J1032" s="218">
        <v>30</v>
      </c>
      <c r="K1032" s="218"/>
      <c r="L1032" s="218">
        <v>650</v>
      </c>
      <c r="M1032" s="218"/>
      <c r="N1032" s="218" t="s">
        <v>63</v>
      </c>
      <c r="O1032" s="218"/>
      <c r="P1032" s="218" t="s">
        <v>305</v>
      </c>
      <c r="Q1032" s="240">
        <v>199.5</v>
      </c>
      <c r="R1032" s="240">
        <v>0</v>
      </c>
      <c r="S1032" s="240">
        <v>0</v>
      </c>
      <c r="T1032" s="272">
        <v>0</v>
      </c>
      <c r="U1032" s="263"/>
    </row>
    <row r="1033" spans="2:21" s="216" customFormat="1" x14ac:dyDescent="0.25">
      <c r="B1033" s="262">
        <v>1028</v>
      </c>
      <c r="C1033" s="346">
        <v>45435</v>
      </c>
      <c r="D1033" s="217" t="s">
        <v>152</v>
      </c>
      <c r="E1033" s="218" t="s">
        <v>92</v>
      </c>
      <c r="F1033" s="218" t="s">
        <v>63</v>
      </c>
      <c r="G1033" s="218" t="s">
        <v>214</v>
      </c>
      <c r="H1033" s="218">
        <v>4.1500000000000004</v>
      </c>
      <c r="I1033" s="218" t="s">
        <v>220</v>
      </c>
      <c r="J1033" s="218">
        <v>30</v>
      </c>
      <c r="K1033" s="218"/>
      <c r="L1033" s="218">
        <v>650</v>
      </c>
      <c r="M1033" s="218"/>
      <c r="N1033" s="218" t="s">
        <v>63</v>
      </c>
      <c r="O1033" s="218"/>
      <c r="P1033" s="218" t="s">
        <v>305</v>
      </c>
      <c r="Q1033" s="240">
        <v>124.50000000000001</v>
      </c>
      <c r="R1033" s="240">
        <v>0</v>
      </c>
      <c r="S1033" s="240">
        <v>0</v>
      </c>
      <c r="T1033" s="272">
        <v>0</v>
      </c>
      <c r="U1033" s="263"/>
    </row>
    <row r="1034" spans="2:21" s="216" customFormat="1" x14ac:dyDescent="0.25">
      <c r="B1034" s="262">
        <v>1029</v>
      </c>
      <c r="C1034" s="346">
        <v>45435</v>
      </c>
      <c r="D1034" s="217" t="s">
        <v>150</v>
      </c>
      <c r="E1034" s="218" t="s">
        <v>92</v>
      </c>
      <c r="F1034" s="218" t="s">
        <v>63</v>
      </c>
      <c r="G1034" s="218" t="s">
        <v>214</v>
      </c>
      <c r="H1034" s="218">
        <v>4.1500000000000004</v>
      </c>
      <c r="I1034" s="218" t="s">
        <v>220</v>
      </c>
      <c r="J1034" s="218">
        <v>21</v>
      </c>
      <c r="K1034" s="218"/>
      <c r="L1034" s="218">
        <v>650</v>
      </c>
      <c r="M1034" s="218"/>
      <c r="N1034" s="218" t="s">
        <v>63</v>
      </c>
      <c r="O1034" s="218"/>
      <c r="P1034" s="218" t="s">
        <v>305</v>
      </c>
      <c r="Q1034" s="240">
        <v>87.15</v>
      </c>
      <c r="R1034" s="240">
        <v>0</v>
      </c>
      <c r="S1034" s="240">
        <v>0</v>
      </c>
      <c r="T1034" s="272">
        <v>0</v>
      </c>
      <c r="U1034" s="263"/>
    </row>
    <row r="1035" spans="2:21" s="216" customFormat="1" x14ac:dyDescent="0.25">
      <c r="B1035" s="262">
        <v>1030</v>
      </c>
      <c r="C1035" s="346">
        <v>45435</v>
      </c>
      <c r="D1035" s="217" t="s">
        <v>179</v>
      </c>
      <c r="E1035" s="218" t="s">
        <v>161</v>
      </c>
      <c r="F1035" s="218" t="s">
        <v>8</v>
      </c>
      <c r="G1035" s="218" t="s">
        <v>161</v>
      </c>
      <c r="H1035" s="218">
        <v>11.6</v>
      </c>
      <c r="I1035" s="218"/>
      <c r="J1035" s="218"/>
      <c r="K1035" s="218"/>
      <c r="L1035" s="218"/>
      <c r="M1035" s="218"/>
      <c r="N1035" s="218"/>
      <c r="O1035" s="218"/>
      <c r="P1035" s="218"/>
      <c r="Q1035" s="240">
        <v>0</v>
      </c>
      <c r="R1035" s="240">
        <v>0</v>
      </c>
      <c r="S1035" s="240">
        <v>0</v>
      </c>
      <c r="T1035" s="272">
        <v>0</v>
      </c>
      <c r="U1035" s="263"/>
    </row>
    <row r="1036" spans="2:21" s="216" customFormat="1" x14ac:dyDescent="0.25">
      <c r="B1036" s="262">
        <v>1031</v>
      </c>
      <c r="C1036" s="346">
        <v>45435</v>
      </c>
      <c r="D1036" s="217" t="s">
        <v>143</v>
      </c>
      <c r="E1036" s="218" t="s">
        <v>92</v>
      </c>
      <c r="F1036" s="218" t="s">
        <v>2</v>
      </c>
      <c r="G1036" s="218" t="s">
        <v>213</v>
      </c>
      <c r="H1036" s="218">
        <v>7</v>
      </c>
      <c r="I1036" s="218"/>
      <c r="J1036" s="218"/>
      <c r="K1036" s="218"/>
      <c r="L1036" s="218"/>
      <c r="M1036" s="218"/>
      <c r="N1036" s="218"/>
      <c r="O1036" s="218"/>
      <c r="P1036" s="218"/>
      <c r="Q1036" s="240">
        <v>0</v>
      </c>
      <c r="R1036" s="240">
        <v>0</v>
      </c>
      <c r="S1036" s="240">
        <v>0</v>
      </c>
      <c r="T1036" s="272">
        <v>0</v>
      </c>
      <c r="U1036" s="263"/>
    </row>
    <row r="1037" spans="2:21" s="216" customFormat="1" x14ac:dyDescent="0.25">
      <c r="B1037" s="262">
        <v>1032</v>
      </c>
      <c r="C1037" s="346">
        <v>45435</v>
      </c>
      <c r="D1037" s="217" t="s">
        <v>142</v>
      </c>
      <c r="E1037" s="218" t="s">
        <v>92</v>
      </c>
      <c r="F1037" s="218" t="s">
        <v>2</v>
      </c>
      <c r="G1037" s="218" t="s">
        <v>213</v>
      </c>
      <c r="H1037" s="218">
        <v>7</v>
      </c>
      <c r="I1037" s="218"/>
      <c r="J1037" s="218"/>
      <c r="K1037" s="218"/>
      <c r="L1037" s="218"/>
      <c r="M1037" s="218"/>
      <c r="N1037" s="218"/>
      <c r="O1037" s="218"/>
      <c r="P1037" s="218"/>
      <c r="Q1037" s="240">
        <v>0</v>
      </c>
      <c r="R1037" s="240">
        <v>0</v>
      </c>
      <c r="S1037" s="240">
        <v>0</v>
      </c>
      <c r="T1037" s="272">
        <v>0</v>
      </c>
      <c r="U1037" s="263"/>
    </row>
    <row r="1038" spans="2:21" s="216" customFormat="1" x14ac:dyDescent="0.25">
      <c r="B1038" s="262">
        <v>1033</v>
      </c>
      <c r="C1038" s="346">
        <v>45435</v>
      </c>
      <c r="D1038" s="217" t="s">
        <v>141</v>
      </c>
      <c r="E1038" s="218" t="s">
        <v>92</v>
      </c>
      <c r="F1038" s="218" t="s">
        <v>2</v>
      </c>
      <c r="G1038" s="218" t="s">
        <v>213</v>
      </c>
      <c r="H1038" s="218">
        <v>7</v>
      </c>
      <c r="I1038" s="218"/>
      <c r="J1038" s="218"/>
      <c r="K1038" s="218"/>
      <c r="L1038" s="218"/>
      <c r="M1038" s="218"/>
      <c r="N1038" s="218"/>
      <c r="O1038" s="218"/>
      <c r="P1038" s="218"/>
      <c r="Q1038" s="240">
        <v>0</v>
      </c>
      <c r="R1038" s="240">
        <v>0</v>
      </c>
      <c r="S1038" s="240">
        <v>0</v>
      </c>
      <c r="T1038" s="272">
        <v>0</v>
      </c>
      <c r="U1038" s="263"/>
    </row>
    <row r="1039" spans="2:21" s="216" customFormat="1" x14ac:dyDescent="0.25">
      <c r="B1039" s="262">
        <v>1034</v>
      </c>
      <c r="C1039" s="346">
        <v>45435</v>
      </c>
      <c r="D1039" s="217" t="s">
        <v>96</v>
      </c>
      <c r="E1039" s="218" t="s">
        <v>161</v>
      </c>
      <c r="F1039" s="218" t="s">
        <v>1</v>
      </c>
      <c r="G1039" s="218" t="s">
        <v>161</v>
      </c>
      <c r="H1039" s="218">
        <v>11.8</v>
      </c>
      <c r="I1039" s="218" t="s">
        <v>66</v>
      </c>
      <c r="J1039" s="218">
        <v>4</v>
      </c>
      <c r="K1039" s="218"/>
      <c r="L1039" s="218"/>
      <c r="M1039" s="218"/>
      <c r="N1039" s="218" t="s">
        <v>1</v>
      </c>
      <c r="O1039" s="218"/>
      <c r="P1039" s="218"/>
      <c r="Q1039" s="240">
        <v>0</v>
      </c>
      <c r="R1039" s="240">
        <v>0</v>
      </c>
      <c r="S1039" s="240">
        <v>47.2</v>
      </c>
      <c r="T1039" s="272">
        <v>0</v>
      </c>
      <c r="U1039" s="263"/>
    </row>
    <row r="1040" spans="2:21" s="216" customFormat="1" x14ac:dyDescent="0.25">
      <c r="B1040" s="262">
        <v>1035</v>
      </c>
      <c r="C1040" s="346">
        <v>45435</v>
      </c>
      <c r="D1040" s="217" t="s">
        <v>130</v>
      </c>
      <c r="E1040" s="218" t="s">
        <v>161</v>
      </c>
      <c r="F1040" s="218" t="s">
        <v>1</v>
      </c>
      <c r="G1040" s="218" t="s">
        <v>161</v>
      </c>
      <c r="H1040" s="218">
        <v>11.8</v>
      </c>
      <c r="I1040" s="218" t="s">
        <v>66</v>
      </c>
      <c r="J1040" s="218">
        <v>1</v>
      </c>
      <c r="K1040" s="218"/>
      <c r="L1040" s="218"/>
      <c r="M1040" s="218"/>
      <c r="N1040" s="218" t="s">
        <v>1</v>
      </c>
      <c r="O1040" s="218"/>
      <c r="P1040" s="218"/>
      <c r="Q1040" s="240">
        <v>0</v>
      </c>
      <c r="R1040" s="240">
        <v>0</v>
      </c>
      <c r="S1040" s="240">
        <v>11.8</v>
      </c>
      <c r="T1040" s="272">
        <v>0</v>
      </c>
      <c r="U1040" s="263"/>
    </row>
    <row r="1041" spans="2:21" s="216" customFormat="1" x14ac:dyDescent="0.25">
      <c r="B1041" s="262">
        <v>1036</v>
      </c>
      <c r="C1041" s="346">
        <v>45436</v>
      </c>
      <c r="D1041" s="217" t="s">
        <v>94</v>
      </c>
      <c r="E1041" s="218" t="s">
        <v>92</v>
      </c>
      <c r="F1041" s="218" t="s">
        <v>1</v>
      </c>
      <c r="G1041" s="218" t="s">
        <v>213</v>
      </c>
      <c r="H1041" s="218">
        <v>6.65</v>
      </c>
      <c r="I1041" s="218" t="s">
        <v>221</v>
      </c>
      <c r="J1041" s="218">
        <v>28</v>
      </c>
      <c r="K1041" s="218"/>
      <c r="L1041" s="218">
        <v>750</v>
      </c>
      <c r="M1041" s="218"/>
      <c r="N1041" s="218" t="s">
        <v>1</v>
      </c>
      <c r="O1041" s="218"/>
      <c r="P1041" s="218" t="s">
        <v>305</v>
      </c>
      <c r="Q1041" s="240">
        <v>0</v>
      </c>
      <c r="R1041" s="240">
        <v>214.13</v>
      </c>
      <c r="S1041" s="240">
        <v>0</v>
      </c>
      <c r="T1041" s="272">
        <v>0</v>
      </c>
      <c r="U1041" s="263"/>
    </row>
    <row r="1042" spans="2:21" s="216" customFormat="1" x14ac:dyDescent="0.25">
      <c r="B1042" s="262">
        <v>1037</v>
      </c>
      <c r="C1042" s="346">
        <v>45436</v>
      </c>
      <c r="D1042" s="217" t="s">
        <v>91</v>
      </c>
      <c r="E1042" s="218" t="s">
        <v>92</v>
      </c>
      <c r="F1042" s="218" t="s">
        <v>1</v>
      </c>
      <c r="G1042" s="218" t="s">
        <v>213</v>
      </c>
      <c r="H1042" s="218">
        <v>6.65</v>
      </c>
      <c r="I1042" s="218" t="s">
        <v>221</v>
      </c>
      <c r="J1042" s="218">
        <v>23</v>
      </c>
      <c r="K1042" s="218"/>
      <c r="L1042" s="218">
        <v>750</v>
      </c>
      <c r="M1042" s="218"/>
      <c r="N1042" s="218" t="s">
        <v>1</v>
      </c>
      <c r="O1042" s="218"/>
      <c r="P1042" s="218" t="s">
        <v>305</v>
      </c>
      <c r="Q1042" s="240">
        <v>0</v>
      </c>
      <c r="R1042" s="240">
        <v>175.89250000000001</v>
      </c>
      <c r="S1042" s="240">
        <v>0</v>
      </c>
      <c r="T1042" s="272">
        <v>0</v>
      </c>
      <c r="U1042" s="263"/>
    </row>
    <row r="1043" spans="2:21" s="216" customFormat="1" x14ac:dyDescent="0.25">
      <c r="B1043" s="262">
        <v>1038</v>
      </c>
      <c r="C1043" s="346">
        <v>45436</v>
      </c>
      <c r="D1043" s="217" t="s">
        <v>117</v>
      </c>
      <c r="E1043" s="218" t="s">
        <v>92</v>
      </c>
      <c r="F1043" s="218" t="s">
        <v>1</v>
      </c>
      <c r="G1043" s="218" t="s">
        <v>213</v>
      </c>
      <c r="H1043" s="218">
        <v>6.65</v>
      </c>
      <c r="I1043" s="218" t="s">
        <v>221</v>
      </c>
      <c r="J1043" s="218">
        <v>37</v>
      </c>
      <c r="K1043" s="218"/>
      <c r="L1043" s="218">
        <v>750</v>
      </c>
      <c r="M1043" s="218"/>
      <c r="N1043" s="218" t="s">
        <v>1</v>
      </c>
      <c r="O1043" s="218"/>
      <c r="P1043" s="218" t="s">
        <v>305</v>
      </c>
      <c r="Q1043" s="240">
        <v>0</v>
      </c>
      <c r="R1043" s="240">
        <v>282.95749999999998</v>
      </c>
      <c r="S1043" s="240">
        <v>0</v>
      </c>
      <c r="T1043" s="272">
        <v>0</v>
      </c>
      <c r="U1043" s="263"/>
    </row>
    <row r="1044" spans="2:21" s="216" customFormat="1" x14ac:dyDescent="0.25">
      <c r="B1044" s="262">
        <v>1039</v>
      </c>
      <c r="C1044" s="346">
        <v>45436</v>
      </c>
      <c r="D1044" s="217" t="s">
        <v>157</v>
      </c>
      <c r="E1044" s="218" t="s">
        <v>92</v>
      </c>
      <c r="F1044" s="218" t="s">
        <v>62</v>
      </c>
      <c r="G1044" s="218" t="s">
        <v>214</v>
      </c>
      <c r="H1044" s="218">
        <v>4.1500000000000004</v>
      </c>
      <c r="I1044" s="218" t="s">
        <v>221</v>
      </c>
      <c r="J1044" s="218"/>
      <c r="K1044" s="218"/>
      <c r="L1044" s="218"/>
      <c r="M1044" s="218"/>
      <c r="N1044" s="218"/>
      <c r="O1044" s="218"/>
      <c r="P1044" s="218"/>
      <c r="Q1044" s="240">
        <v>0</v>
      </c>
      <c r="R1044" s="240">
        <v>0</v>
      </c>
      <c r="S1044" s="240">
        <v>0</v>
      </c>
      <c r="T1044" s="272">
        <v>0</v>
      </c>
      <c r="U1044" s="263"/>
    </row>
    <row r="1045" spans="2:21" s="216" customFormat="1" x14ac:dyDescent="0.25">
      <c r="B1045" s="262">
        <v>1040</v>
      </c>
      <c r="C1045" s="346">
        <v>45436</v>
      </c>
      <c r="D1045" s="217" t="s">
        <v>156</v>
      </c>
      <c r="E1045" s="218" t="s">
        <v>92</v>
      </c>
      <c r="F1045" s="218" t="s">
        <v>62</v>
      </c>
      <c r="G1045" s="218" t="s">
        <v>214</v>
      </c>
      <c r="H1045" s="218">
        <v>4.1500000000000004</v>
      </c>
      <c r="I1045" s="218" t="s">
        <v>221</v>
      </c>
      <c r="J1045" s="218">
        <v>43</v>
      </c>
      <c r="K1045" s="218"/>
      <c r="L1045" s="218">
        <v>750</v>
      </c>
      <c r="M1045" s="218"/>
      <c r="N1045" s="218" t="s">
        <v>62</v>
      </c>
      <c r="O1045" s="218"/>
      <c r="P1045" s="218" t="s">
        <v>305</v>
      </c>
      <c r="Q1045" s="240">
        <v>0</v>
      </c>
      <c r="R1045" s="240">
        <v>205.2175</v>
      </c>
      <c r="S1045" s="240">
        <v>0</v>
      </c>
      <c r="T1045" s="272">
        <v>0</v>
      </c>
      <c r="U1045" s="263"/>
    </row>
    <row r="1046" spans="2:21" s="216" customFormat="1" x14ac:dyDescent="0.25">
      <c r="B1046" s="262">
        <v>1041</v>
      </c>
      <c r="C1046" s="346">
        <v>45436</v>
      </c>
      <c r="D1046" s="217" t="s">
        <v>160</v>
      </c>
      <c r="E1046" s="218" t="s">
        <v>161</v>
      </c>
      <c r="F1046" s="218" t="s">
        <v>389</v>
      </c>
      <c r="G1046" s="218" t="s">
        <v>161</v>
      </c>
      <c r="H1046" s="218">
        <v>10</v>
      </c>
      <c r="I1046" s="218"/>
      <c r="J1046" s="218"/>
      <c r="K1046" s="218"/>
      <c r="L1046" s="218"/>
      <c r="M1046" s="218"/>
      <c r="N1046" s="218"/>
      <c r="O1046" s="218"/>
      <c r="P1046" s="218"/>
      <c r="Q1046" s="240">
        <v>0</v>
      </c>
      <c r="R1046" s="240">
        <v>0</v>
      </c>
      <c r="S1046" s="240">
        <v>0</v>
      </c>
      <c r="T1046" s="272">
        <v>0</v>
      </c>
      <c r="U1046" s="263"/>
    </row>
    <row r="1047" spans="2:21" s="216" customFormat="1" x14ac:dyDescent="0.25">
      <c r="B1047" s="262">
        <v>1042</v>
      </c>
      <c r="C1047" s="346">
        <v>45436</v>
      </c>
      <c r="D1047" s="217" t="s">
        <v>177</v>
      </c>
      <c r="E1047" s="218" t="s">
        <v>178</v>
      </c>
      <c r="F1047" s="218" t="s">
        <v>7</v>
      </c>
      <c r="G1047" s="218" t="s">
        <v>213</v>
      </c>
      <c r="H1047" s="218">
        <v>7</v>
      </c>
      <c r="I1047" s="218"/>
      <c r="J1047" s="218"/>
      <c r="K1047" s="218"/>
      <c r="L1047" s="218"/>
      <c r="M1047" s="218"/>
      <c r="N1047" s="218"/>
      <c r="O1047" s="218"/>
      <c r="P1047" s="218"/>
      <c r="Q1047" s="240">
        <v>0</v>
      </c>
      <c r="R1047" s="240">
        <v>0</v>
      </c>
      <c r="S1047" s="240">
        <v>0</v>
      </c>
      <c r="T1047" s="272">
        <v>0</v>
      </c>
      <c r="U1047" s="263"/>
    </row>
    <row r="1048" spans="2:21" s="216" customFormat="1" x14ac:dyDescent="0.25">
      <c r="B1048" s="262">
        <v>1043</v>
      </c>
      <c r="C1048" s="346">
        <v>45436</v>
      </c>
      <c r="D1048" s="217" t="s">
        <v>173</v>
      </c>
      <c r="E1048" s="218" t="s">
        <v>161</v>
      </c>
      <c r="F1048" s="218" t="s">
        <v>7</v>
      </c>
      <c r="G1048" s="218" t="s">
        <v>161</v>
      </c>
      <c r="H1048" s="218">
        <v>11.2</v>
      </c>
      <c r="I1048" s="218"/>
      <c r="J1048" s="218"/>
      <c r="K1048" s="218"/>
      <c r="L1048" s="218"/>
      <c r="M1048" s="218"/>
      <c r="N1048" s="218"/>
      <c r="O1048" s="218"/>
      <c r="P1048" s="218"/>
      <c r="Q1048" s="240">
        <v>0</v>
      </c>
      <c r="R1048" s="240">
        <v>0</v>
      </c>
      <c r="S1048" s="240">
        <v>0</v>
      </c>
      <c r="T1048" s="272">
        <v>0</v>
      </c>
      <c r="U1048" s="263"/>
    </row>
    <row r="1049" spans="2:21" s="216" customFormat="1" x14ac:dyDescent="0.25">
      <c r="B1049" s="262">
        <v>1044</v>
      </c>
      <c r="C1049" s="346">
        <v>45436</v>
      </c>
      <c r="D1049" s="217" t="s">
        <v>153</v>
      </c>
      <c r="E1049" s="218" t="s">
        <v>92</v>
      </c>
      <c r="F1049" s="218" t="s">
        <v>63</v>
      </c>
      <c r="G1049" s="218" t="s">
        <v>213</v>
      </c>
      <c r="H1049" s="218">
        <v>6.65</v>
      </c>
      <c r="I1049" s="218"/>
      <c r="J1049" s="218"/>
      <c r="K1049" s="218"/>
      <c r="L1049" s="218"/>
      <c r="M1049" s="218"/>
      <c r="N1049" s="218"/>
      <c r="O1049" s="218"/>
      <c r="P1049" s="218"/>
      <c r="Q1049" s="240">
        <v>0</v>
      </c>
      <c r="R1049" s="240">
        <v>0</v>
      </c>
      <c r="S1049" s="240">
        <v>0</v>
      </c>
      <c r="T1049" s="272">
        <v>0</v>
      </c>
      <c r="U1049" s="263"/>
    </row>
    <row r="1050" spans="2:21" s="216" customFormat="1" x14ac:dyDescent="0.25">
      <c r="B1050" s="262">
        <v>1045</v>
      </c>
      <c r="C1050" s="346">
        <v>45436</v>
      </c>
      <c r="D1050" s="217" t="s">
        <v>152</v>
      </c>
      <c r="E1050" s="218" t="s">
        <v>92</v>
      </c>
      <c r="F1050" s="218" t="s">
        <v>63</v>
      </c>
      <c r="G1050" s="218" t="s">
        <v>214</v>
      </c>
      <c r="H1050" s="218">
        <v>4.1500000000000004</v>
      </c>
      <c r="I1050" s="218"/>
      <c r="J1050" s="218"/>
      <c r="K1050" s="218"/>
      <c r="L1050" s="218"/>
      <c r="M1050" s="218"/>
      <c r="N1050" s="218"/>
      <c r="O1050" s="218"/>
      <c r="P1050" s="218"/>
      <c r="Q1050" s="240">
        <v>0</v>
      </c>
      <c r="R1050" s="240">
        <v>0</v>
      </c>
      <c r="S1050" s="240">
        <v>0</v>
      </c>
      <c r="T1050" s="272">
        <v>0</v>
      </c>
      <c r="U1050" s="263"/>
    </row>
    <row r="1051" spans="2:21" s="216" customFormat="1" x14ac:dyDescent="0.25">
      <c r="B1051" s="262">
        <v>1046</v>
      </c>
      <c r="C1051" s="346">
        <v>45436</v>
      </c>
      <c r="D1051" s="217" t="s">
        <v>150</v>
      </c>
      <c r="E1051" s="218" t="s">
        <v>92</v>
      </c>
      <c r="F1051" s="218" t="s">
        <v>63</v>
      </c>
      <c r="G1051" s="218" t="s">
        <v>214</v>
      </c>
      <c r="H1051" s="218">
        <v>4.1500000000000004</v>
      </c>
      <c r="I1051" s="218"/>
      <c r="J1051" s="218"/>
      <c r="K1051" s="218"/>
      <c r="L1051" s="218"/>
      <c r="M1051" s="218"/>
      <c r="N1051" s="218"/>
      <c r="O1051" s="218"/>
      <c r="P1051" s="218"/>
      <c r="Q1051" s="240">
        <v>0</v>
      </c>
      <c r="R1051" s="240">
        <v>0</v>
      </c>
      <c r="S1051" s="240">
        <v>0</v>
      </c>
      <c r="T1051" s="272">
        <v>0</v>
      </c>
      <c r="U1051" s="263"/>
    </row>
    <row r="1052" spans="2:21" s="216" customFormat="1" x14ac:dyDescent="0.25">
      <c r="B1052" s="262">
        <v>1047</v>
      </c>
      <c r="C1052" s="346">
        <v>45436</v>
      </c>
      <c r="D1052" s="217" t="s">
        <v>179</v>
      </c>
      <c r="E1052" s="218" t="s">
        <v>161</v>
      </c>
      <c r="F1052" s="218" t="s">
        <v>8</v>
      </c>
      <c r="G1052" s="218" t="s">
        <v>161</v>
      </c>
      <c r="H1052" s="218">
        <v>11.6</v>
      </c>
      <c r="I1052" s="218"/>
      <c r="J1052" s="218"/>
      <c r="K1052" s="218"/>
      <c r="L1052" s="218"/>
      <c r="M1052" s="218"/>
      <c r="N1052" s="218"/>
      <c r="O1052" s="218"/>
      <c r="P1052" s="218"/>
      <c r="Q1052" s="240">
        <v>0</v>
      </c>
      <c r="R1052" s="240">
        <v>0</v>
      </c>
      <c r="S1052" s="240">
        <v>0</v>
      </c>
      <c r="T1052" s="272">
        <v>0</v>
      </c>
      <c r="U1052" s="263"/>
    </row>
    <row r="1053" spans="2:21" s="216" customFormat="1" x14ac:dyDescent="0.25">
      <c r="B1053" s="262">
        <v>1048</v>
      </c>
      <c r="C1053" s="346">
        <v>45436</v>
      </c>
      <c r="D1053" s="217" t="s">
        <v>143</v>
      </c>
      <c r="E1053" s="218" t="s">
        <v>92</v>
      </c>
      <c r="F1053" s="218" t="s">
        <v>2</v>
      </c>
      <c r="G1053" s="218" t="s">
        <v>213</v>
      </c>
      <c r="H1053" s="218">
        <v>7</v>
      </c>
      <c r="I1053" s="218"/>
      <c r="J1053" s="218"/>
      <c r="K1053" s="218"/>
      <c r="L1053" s="218"/>
      <c r="M1053" s="218"/>
      <c r="N1053" s="218"/>
      <c r="O1053" s="218"/>
      <c r="P1053" s="218"/>
      <c r="Q1053" s="240">
        <v>0</v>
      </c>
      <c r="R1053" s="240">
        <v>0</v>
      </c>
      <c r="S1053" s="240">
        <v>0</v>
      </c>
      <c r="T1053" s="272">
        <v>0</v>
      </c>
      <c r="U1053" s="263"/>
    </row>
    <row r="1054" spans="2:21" s="216" customFormat="1" x14ac:dyDescent="0.25">
      <c r="B1054" s="262">
        <v>1049</v>
      </c>
      <c r="C1054" s="346">
        <v>45436</v>
      </c>
      <c r="D1054" s="217" t="s">
        <v>142</v>
      </c>
      <c r="E1054" s="218" t="s">
        <v>92</v>
      </c>
      <c r="F1054" s="218" t="s">
        <v>2</v>
      </c>
      <c r="G1054" s="218" t="s">
        <v>213</v>
      </c>
      <c r="H1054" s="218">
        <v>7</v>
      </c>
      <c r="I1054" s="218"/>
      <c r="J1054" s="218"/>
      <c r="K1054" s="218"/>
      <c r="L1054" s="218"/>
      <c r="M1054" s="218"/>
      <c r="N1054" s="218"/>
      <c r="O1054" s="218"/>
      <c r="P1054" s="218"/>
      <c r="Q1054" s="240">
        <v>0</v>
      </c>
      <c r="R1054" s="240">
        <v>0</v>
      </c>
      <c r="S1054" s="240">
        <v>0</v>
      </c>
      <c r="T1054" s="272">
        <v>0</v>
      </c>
      <c r="U1054" s="263"/>
    </row>
    <row r="1055" spans="2:21" s="216" customFormat="1" x14ac:dyDescent="0.25">
      <c r="B1055" s="262">
        <v>1050</v>
      </c>
      <c r="C1055" s="346">
        <v>45436</v>
      </c>
      <c r="D1055" s="217" t="s">
        <v>141</v>
      </c>
      <c r="E1055" s="218" t="s">
        <v>92</v>
      </c>
      <c r="F1055" s="218" t="s">
        <v>2</v>
      </c>
      <c r="G1055" s="218" t="s">
        <v>213</v>
      </c>
      <c r="H1055" s="218">
        <v>7</v>
      </c>
      <c r="I1055" s="218"/>
      <c r="J1055" s="218"/>
      <c r="K1055" s="218"/>
      <c r="L1055" s="218"/>
      <c r="M1055" s="218"/>
      <c r="N1055" s="218"/>
      <c r="O1055" s="218"/>
      <c r="P1055" s="218"/>
      <c r="Q1055" s="240">
        <v>0</v>
      </c>
      <c r="R1055" s="240">
        <v>0</v>
      </c>
      <c r="S1055" s="240">
        <v>0</v>
      </c>
      <c r="T1055" s="272">
        <v>0</v>
      </c>
      <c r="U1055" s="263"/>
    </row>
    <row r="1056" spans="2:21" s="216" customFormat="1" x14ac:dyDescent="0.25">
      <c r="B1056" s="262">
        <v>1051</v>
      </c>
      <c r="C1056" s="346">
        <v>45436</v>
      </c>
      <c r="D1056" s="217" t="s">
        <v>96</v>
      </c>
      <c r="E1056" s="218" t="s">
        <v>161</v>
      </c>
      <c r="F1056" s="218" t="s">
        <v>1</v>
      </c>
      <c r="G1056" s="218" t="s">
        <v>161</v>
      </c>
      <c r="H1056" s="218">
        <v>11.8</v>
      </c>
      <c r="I1056" s="218"/>
      <c r="J1056" s="218"/>
      <c r="K1056" s="218"/>
      <c r="L1056" s="218"/>
      <c r="M1056" s="218"/>
      <c r="N1056" s="218"/>
      <c r="O1056" s="218"/>
      <c r="P1056" s="218"/>
      <c r="Q1056" s="240">
        <v>0</v>
      </c>
      <c r="R1056" s="240">
        <v>0</v>
      </c>
      <c r="S1056" s="240">
        <v>0</v>
      </c>
      <c r="T1056" s="272">
        <v>0</v>
      </c>
      <c r="U1056" s="263"/>
    </row>
    <row r="1057" spans="2:21" s="216" customFormat="1" x14ac:dyDescent="0.25">
      <c r="B1057" s="262">
        <v>1052</v>
      </c>
      <c r="C1057" s="346">
        <v>45436</v>
      </c>
      <c r="D1057" s="217" t="s">
        <v>130</v>
      </c>
      <c r="E1057" s="218" t="s">
        <v>161</v>
      </c>
      <c r="F1057" s="218" t="s">
        <v>1</v>
      </c>
      <c r="G1057" s="218" t="s">
        <v>161</v>
      </c>
      <c r="H1057" s="218">
        <v>11.8</v>
      </c>
      <c r="I1057" s="218" t="s">
        <v>66</v>
      </c>
      <c r="J1057" s="218">
        <v>3</v>
      </c>
      <c r="K1057" s="218"/>
      <c r="L1057" s="218"/>
      <c r="M1057" s="218"/>
      <c r="N1057" s="218" t="s">
        <v>1</v>
      </c>
      <c r="O1057" s="218"/>
      <c r="P1057" s="218"/>
      <c r="Q1057" s="240">
        <v>0</v>
      </c>
      <c r="R1057" s="240">
        <v>0</v>
      </c>
      <c r="S1057" s="240">
        <v>35.400000000000006</v>
      </c>
      <c r="T1057" s="272">
        <v>0</v>
      </c>
      <c r="U1057" s="263"/>
    </row>
    <row r="1058" spans="2:21" s="216" customFormat="1" x14ac:dyDescent="0.25">
      <c r="B1058" s="262">
        <v>1053</v>
      </c>
      <c r="C1058" s="346">
        <v>45437</v>
      </c>
      <c r="D1058" s="217" t="s">
        <v>94</v>
      </c>
      <c r="E1058" s="218" t="s">
        <v>92</v>
      </c>
      <c r="F1058" s="218" t="s">
        <v>1</v>
      </c>
      <c r="G1058" s="218" t="s">
        <v>213</v>
      </c>
      <c r="H1058" s="218">
        <v>6.65</v>
      </c>
      <c r="I1058" s="218" t="s">
        <v>221</v>
      </c>
      <c r="J1058" s="218">
        <v>14</v>
      </c>
      <c r="K1058" s="218"/>
      <c r="L1058" s="218">
        <v>750</v>
      </c>
      <c r="M1058" s="218"/>
      <c r="N1058" s="218" t="s">
        <v>1</v>
      </c>
      <c r="O1058" s="218"/>
      <c r="P1058" s="218" t="s">
        <v>305</v>
      </c>
      <c r="Q1058" s="240">
        <v>0</v>
      </c>
      <c r="R1058" s="240">
        <v>107.065</v>
      </c>
      <c r="S1058" s="240">
        <v>0</v>
      </c>
      <c r="T1058" s="272">
        <v>0</v>
      </c>
      <c r="U1058" s="263"/>
    </row>
    <row r="1059" spans="2:21" s="216" customFormat="1" x14ac:dyDescent="0.25">
      <c r="B1059" s="262">
        <v>1054</v>
      </c>
      <c r="C1059" s="346">
        <v>45437</v>
      </c>
      <c r="D1059" s="217" t="s">
        <v>91</v>
      </c>
      <c r="E1059" s="218" t="s">
        <v>92</v>
      </c>
      <c r="F1059" s="218" t="s">
        <v>1</v>
      </c>
      <c r="G1059" s="218" t="s">
        <v>213</v>
      </c>
      <c r="H1059" s="218">
        <v>6.65</v>
      </c>
      <c r="I1059" s="218" t="s">
        <v>221</v>
      </c>
      <c r="J1059" s="218">
        <v>26</v>
      </c>
      <c r="K1059" s="218"/>
      <c r="L1059" s="218">
        <v>750</v>
      </c>
      <c r="M1059" s="218"/>
      <c r="N1059" s="218" t="s">
        <v>1</v>
      </c>
      <c r="O1059" s="218"/>
      <c r="P1059" s="218" t="s">
        <v>305</v>
      </c>
      <c r="Q1059" s="240">
        <v>0</v>
      </c>
      <c r="R1059" s="240">
        <v>198.83499999999998</v>
      </c>
      <c r="S1059" s="240">
        <v>0</v>
      </c>
      <c r="T1059" s="272">
        <v>0</v>
      </c>
      <c r="U1059" s="263"/>
    </row>
    <row r="1060" spans="2:21" s="216" customFormat="1" x14ac:dyDescent="0.25">
      <c r="B1060" s="262">
        <v>1055</v>
      </c>
      <c r="C1060" s="346">
        <v>45437</v>
      </c>
      <c r="D1060" s="217" t="s">
        <v>117</v>
      </c>
      <c r="E1060" s="218" t="s">
        <v>92</v>
      </c>
      <c r="F1060" s="218" t="s">
        <v>1</v>
      </c>
      <c r="G1060" s="218" t="s">
        <v>213</v>
      </c>
      <c r="H1060" s="218">
        <v>6.65</v>
      </c>
      <c r="I1060" s="218" t="s">
        <v>221</v>
      </c>
      <c r="J1060" s="218">
        <v>26</v>
      </c>
      <c r="K1060" s="218"/>
      <c r="L1060" s="218">
        <v>750</v>
      </c>
      <c r="M1060" s="218"/>
      <c r="N1060" s="218" t="s">
        <v>1</v>
      </c>
      <c r="O1060" s="218"/>
      <c r="P1060" s="218" t="s">
        <v>305</v>
      </c>
      <c r="Q1060" s="240">
        <v>0</v>
      </c>
      <c r="R1060" s="240">
        <v>198.83499999999998</v>
      </c>
      <c r="S1060" s="240">
        <v>0</v>
      </c>
      <c r="T1060" s="272">
        <v>0</v>
      </c>
      <c r="U1060" s="263"/>
    </row>
    <row r="1061" spans="2:21" s="216" customFormat="1" x14ac:dyDescent="0.25">
      <c r="B1061" s="262">
        <v>1056</v>
      </c>
      <c r="C1061" s="346">
        <v>45437</v>
      </c>
      <c r="D1061" s="217" t="s">
        <v>157</v>
      </c>
      <c r="E1061" s="218" t="s">
        <v>92</v>
      </c>
      <c r="F1061" s="218" t="s">
        <v>62</v>
      </c>
      <c r="G1061" s="218" t="s">
        <v>214</v>
      </c>
      <c r="H1061" s="218">
        <v>4.1500000000000004</v>
      </c>
      <c r="I1061" s="218"/>
      <c r="J1061" s="218"/>
      <c r="K1061" s="218"/>
      <c r="L1061" s="218"/>
      <c r="M1061" s="218"/>
      <c r="N1061" s="218"/>
      <c r="O1061" s="218"/>
      <c r="P1061" s="218"/>
      <c r="Q1061" s="240">
        <v>0</v>
      </c>
      <c r="R1061" s="240">
        <v>0</v>
      </c>
      <c r="S1061" s="240">
        <v>0</v>
      </c>
      <c r="T1061" s="272">
        <v>0</v>
      </c>
      <c r="U1061" s="263"/>
    </row>
    <row r="1062" spans="2:21" s="216" customFormat="1" x14ac:dyDescent="0.25">
      <c r="B1062" s="262">
        <v>1057</v>
      </c>
      <c r="C1062" s="346">
        <v>45437</v>
      </c>
      <c r="D1062" s="217" t="s">
        <v>156</v>
      </c>
      <c r="E1062" s="218" t="s">
        <v>92</v>
      </c>
      <c r="F1062" s="218" t="s">
        <v>62</v>
      </c>
      <c r="G1062" s="218" t="s">
        <v>214</v>
      </c>
      <c r="H1062" s="218">
        <v>4.1500000000000004</v>
      </c>
      <c r="I1062" s="218" t="s">
        <v>221</v>
      </c>
      <c r="J1062" s="218">
        <v>33</v>
      </c>
      <c r="K1062" s="218"/>
      <c r="L1062" s="218">
        <v>750</v>
      </c>
      <c r="M1062" s="218"/>
      <c r="N1062" s="218" t="s">
        <v>1</v>
      </c>
      <c r="O1062" s="218"/>
      <c r="P1062" s="218" t="s">
        <v>304</v>
      </c>
      <c r="Q1062" s="240">
        <v>0</v>
      </c>
      <c r="R1062" s="240">
        <v>157.49250000000001</v>
      </c>
      <c r="S1062" s="240">
        <v>0</v>
      </c>
      <c r="T1062" s="272">
        <v>0</v>
      </c>
      <c r="U1062" s="263"/>
    </row>
    <row r="1063" spans="2:21" s="216" customFormat="1" x14ac:dyDescent="0.25">
      <c r="B1063" s="262">
        <v>1058</v>
      </c>
      <c r="C1063" s="346">
        <v>45437</v>
      </c>
      <c r="D1063" s="217" t="s">
        <v>160</v>
      </c>
      <c r="E1063" s="218" t="s">
        <v>161</v>
      </c>
      <c r="F1063" s="218" t="s">
        <v>389</v>
      </c>
      <c r="G1063" s="218" t="s">
        <v>161</v>
      </c>
      <c r="H1063" s="218">
        <v>10</v>
      </c>
      <c r="I1063" s="218"/>
      <c r="J1063" s="218"/>
      <c r="K1063" s="218"/>
      <c r="L1063" s="218"/>
      <c r="M1063" s="218"/>
      <c r="N1063" s="218"/>
      <c r="O1063" s="218"/>
      <c r="P1063" s="218"/>
      <c r="Q1063" s="240">
        <v>0</v>
      </c>
      <c r="R1063" s="240">
        <v>0</v>
      </c>
      <c r="S1063" s="240">
        <v>0</v>
      </c>
      <c r="T1063" s="272">
        <v>0</v>
      </c>
      <c r="U1063" s="263"/>
    </row>
    <row r="1064" spans="2:21" s="216" customFormat="1" x14ac:dyDescent="0.25">
      <c r="B1064" s="262">
        <v>1059</v>
      </c>
      <c r="C1064" s="346">
        <v>45437</v>
      </c>
      <c r="D1064" s="217" t="s">
        <v>177</v>
      </c>
      <c r="E1064" s="218" t="s">
        <v>178</v>
      </c>
      <c r="F1064" s="218" t="s">
        <v>7</v>
      </c>
      <c r="G1064" s="218" t="s">
        <v>213</v>
      </c>
      <c r="H1064" s="218">
        <v>7</v>
      </c>
      <c r="I1064" s="218"/>
      <c r="J1064" s="218"/>
      <c r="K1064" s="218"/>
      <c r="L1064" s="218"/>
      <c r="M1064" s="218"/>
      <c r="N1064" s="218"/>
      <c r="O1064" s="218"/>
      <c r="P1064" s="218"/>
      <c r="Q1064" s="240">
        <v>0</v>
      </c>
      <c r="R1064" s="240">
        <v>0</v>
      </c>
      <c r="S1064" s="240">
        <v>0</v>
      </c>
      <c r="T1064" s="272">
        <v>0</v>
      </c>
      <c r="U1064" s="263"/>
    </row>
    <row r="1065" spans="2:21" s="216" customFormat="1" x14ac:dyDescent="0.25">
      <c r="B1065" s="262">
        <v>1060</v>
      </c>
      <c r="C1065" s="346">
        <v>45437</v>
      </c>
      <c r="D1065" s="217" t="s">
        <v>173</v>
      </c>
      <c r="E1065" s="218" t="s">
        <v>161</v>
      </c>
      <c r="F1065" s="218" t="s">
        <v>7</v>
      </c>
      <c r="G1065" s="218" t="s">
        <v>161</v>
      </c>
      <c r="H1065" s="218">
        <v>11.2</v>
      </c>
      <c r="I1065" s="218"/>
      <c r="J1065" s="218"/>
      <c r="K1065" s="218"/>
      <c r="L1065" s="218"/>
      <c r="M1065" s="218"/>
      <c r="N1065" s="218"/>
      <c r="O1065" s="218"/>
      <c r="P1065" s="218"/>
      <c r="Q1065" s="240">
        <v>0</v>
      </c>
      <c r="R1065" s="240">
        <v>0</v>
      </c>
      <c r="S1065" s="240">
        <v>0</v>
      </c>
      <c r="T1065" s="272">
        <v>0</v>
      </c>
      <c r="U1065" s="263"/>
    </row>
    <row r="1066" spans="2:21" s="216" customFormat="1" x14ac:dyDescent="0.25">
      <c r="B1066" s="262">
        <v>1061</v>
      </c>
      <c r="C1066" s="346">
        <v>45437</v>
      </c>
      <c r="D1066" s="217" t="s">
        <v>153</v>
      </c>
      <c r="E1066" s="218" t="s">
        <v>92</v>
      </c>
      <c r="F1066" s="218" t="s">
        <v>63</v>
      </c>
      <c r="G1066" s="218" t="s">
        <v>213</v>
      </c>
      <c r="H1066" s="218">
        <v>6.65</v>
      </c>
      <c r="I1066" s="218" t="s">
        <v>220</v>
      </c>
      <c r="J1066" s="218">
        <v>35</v>
      </c>
      <c r="K1066" s="218"/>
      <c r="L1066" s="218">
        <v>650</v>
      </c>
      <c r="M1066" s="218"/>
      <c r="N1066" s="218" t="s">
        <v>63</v>
      </c>
      <c r="O1066" s="218"/>
      <c r="P1066" s="218" t="s">
        <v>304</v>
      </c>
      <c r="Q1066" s="240">
        <v>232.75</v>
      </c>
      <c r="R1066" s="240">
        <v>0</v>
      </c>
      <c r="S1066" s="240">
        <v>0</v>
      </c>
      <c r="T1066" s="272">
        <v>0</v>
      </c>
      <c r="U1066" s="263"/>
    </row>
    <row r="1067" spans="2:21" s="216" customFormat="1" x14ac:dyDescent="0.25">
      <c r="B1067" s="262">
        <v>1062</v>
      </c>
      <c r="C1067" s="346">
        <v>45437</v>
      </c>
      <c r="D1067" s="217" t="s">
        <v>152</v>
      </c>
      <c r="E1067" s="218" t="s">
        <v>92</v>
      </c>
      <c r="F1067" s="218" t="s">
        <v>63</v>
      </c>
      <c r="G1067" s="218" t="s">
        <v>214</v>
      </c>
      <c r="H1067" s="218">
        <v>4.1500000000000004</v>
      </c>
      <c r="I1067" s="218" t="s">
        <v>220</v>
      </c>
      <c r="J1067" s="218">
        <v>35</v>
      </c>
      <c r="K1067" s="218"/>
      <c r="L1067" s="218">
        <v>650</v>
      </c>
      <c r="M1067" s="218"/>
      <c r="N1067" s="218" t="s">
        <v>63</v>
      </c>
      <c r="O1067" s="218"/>
      <c r="P1067" s="218" t="s">
        <v>304</v>
      </c>
      <c r="Q1067" s="240">
        <v>145.25</v>
      </c>
      <c r="R1067" s="240">
        <v>0</v>
      </c>
      <c r="S1067" s="240">
        <v>0</v>
      </c>
      <c r="T1067" s="272">
        <v>0</v>
      </c>
      <c r="U1067" s="263"/>
    </row>
    <row r="1068" spans="2:21" s="216" customFormat="1" x14ac:dyDescent="0.25">
      <c r="B1068" s="262">
        <v>1063</v>
      </c>
      <c r="C1068" s="346">
        <v>45437</v>
      </c>
      <c r="D1068" s="217" t="s">
        <v>150</v>
      </c>
      <c r="E1068" s="218" t="s">
        <v>92</v>
      </c>
      <c r="F1068" s="218" t="s">
        <v>63</v>
      </c>
      <c r="G1068" s="218" t="s">
        <v>214</v>
      </c>
      <c r="H1068" s="218">
        <v>4.1500000000000004</v>
      </c>
      <c r="I1068" s="218" t="s">
        <v>220</v>
      </c>
      <c r="J1068" s="218">
        <v>35</v>
      </c>
      <c r="K1068" s="218"/>
      <c r="L1068" s="218">
        <v>650</v>
      </c>
      <c r="M1068" s="218"/>
      <c r="N1068" s="218" t="s">
        <v>63</v>
      </c>
      <c r="O1068" s="218"/>
      <c r="P1068" s="218" t="s">
        <v>304</v>
      </c>
      <c r="Q1068" s="240">
        <v>145.25</v>
      </c>
      <c r="R1068" s="240">
        <v>0</v>
      </c>
      <c r="S1068" s="240">
        <v>0</v>
      </c>
      <c r="T1068" s="272">
        <v>0</v>
      </c>
      <c r="U1068" s="263"/>
    </row>
    <row r="1069" spans="2:21" s="216" customFormat="1" x14ac:dyDescent="0.25">
      <c r="B1069" s="262">
        <v>1064</v>
      </c>
      <c r="C1069" s="346">
        <v>45437</v>
      </c>
      <c r="D1069" s="217" t="s">
        <v>179</v>
      </c>
      <c r="E1069" s="218" t="s">
        <v>161</v>
      </c>
      <c r="F1069" s="218" t="s">
        <v>8</v>
      </c>
      <c r="G1069" s="218" t="s">
        <v>161</v>
      </c>
      <c r="H1069" s="218">
        <v>11.6</v>
      </c>
      <c r="I1069" s="218"/>
      <c r="J1069" s="218"/>
      <c r="K1069" s="218"/>
      <c r="L1069" s="218"/>
      <c r="M1069" s="218"/>
      <c r="N1069" s="218"/>
      <c r="O1069" s="218"/>
      <c r="P1069" s="218"/>
      <c r="Q1069" s="240">
        <v>0</v>
      </c>
      <c r="R1069" s="240">
        <v>0</v>
      </c>
      <c r="S1069" s="240">
        <v>0</v>
      </c>
      <c r="T1069" s="272">
        <v>0</v>
      </c>
      <c r="U1069" s="263"/>
    </row>
    <row r="1070" spans="2:21" s="216" customFormat="1" x14ac:dyDescent="0.25">
      <c r="B1070" s="262">
        <v>1065</v>
      </c>
      <c r="C1070" s="346">
        <v>45437</v>
      </c>
      <c r="D1070" s="217" t="s">
        <v>143</v>
      </c>
      <c r="E1070" s="218" t="s">
        <v>92</v>
      </c>
      <c r="F1070" s="218" t="s">
        <v>2</v>
      </c>
      <c r="G1070" s="218" t="s">
        <v>213</v>
      </c>
      <c r="H1070" s="218">
        <v>7</v>
      </c>
      <c r="I1070" s="218" t="s">
        <v>220</v>
      </c>
      <c r="J1070" s="218">
        <v>41</v>
      </c>
      <c r="K1070" s="218"/>
      <c r="L1070" s="218">
        <v>650</v>
      </c>
      <c r="M1070" s="218"/>
      <c r="N1070" s="218" t="s">
        <v>2</v>
      </c>
      <c r="O1070" s="218" t="s">
        <v>2</v>
      </c>
      <c r="P1070" s="218" t="s">
        <v>304</v>
      </c>
      <c r="Q1070" s="240">
        <v>287</v>
      </c>
      <c r="R1070" s="240">
        <v>0</v>
      </c>
      <c r="S1070" s="240">
        <v>0</v>
      </c>
      <c r="T1070" s="272">
        <v>0</v>
      </c>
      <c r="U1070" s="263"/>
    </row>
    <row r="1071" spans="2:21" s="216" customFormat="1" x14ac:dyDescent="0.25">
      <c r="B1071" s="262">
        <v>1066</v>
      </c>
      <c r="C1071" s="346">
        <v>45437</v>
      </c>
      <c r="D1071" s="217" t="s">
        <v>142</v>
      </c>
      <c r="E1071" s="218" t="s">
        <v>92</v>
      </c>
      <c r="F1071" s="218" t="s">
        <v>2</v>
      </c>
      <c r="G1071" s="218" t="s">
        <v>213</v>
      </c>
      <c r="H1071" s="218">
        <v>7</v>
      </c>
      <c r="I1071" s="218" t="s">
        <v>220</v>
      </c>
      <c r="J1071" s="218">
        <v>41</v>
      </c>
      <c r="K1071" s="218"/>
      <c r="L1071" s="218">
        <v>650</v>
      </c>
      <c r="M1071" s="218"/>
      <c r="N1071" s="218" t="s">
        <v>2</v>
      </c>
      <c r="O1071" s="218" t="s">
        <v>2</v>
      </c>
      <c r="P1071" s="218" t="s">
        <v>304</v>
      </c>
      <c r="Q1071" s="240">
        <v>287</v>
      </c>
      <c r="R1071" s="240">
        <v>0</v>
      </c>
      <c r="S1071" s="240">
        <v>0</v>
      </c>
      <c r="T1071" s="272">
        <v>0</v>
      </c>
      <c r="U1071" s="263"/>
    </row>
    <row r="1072" spans="2:21" s="216" customFormat="1" x14ac:dyDescent="0.25">
      <c r="B1072" s="262">
        <v>1067</v>
      </c>
      <c r="C1072" s="346">
        <v>45437</v>
      </c>
      <c r="D1072" s="217" t="s">
        <v>141</v>
      </c>
      <c r="E1072" s="218" t="s">
        <v>92</v>
      </c>
      <c r="F1072" s="218" t="s">
        <v>2</v>
      </c>
      <c r="G1072" s="218" t="s">
        <v>213</v>
      </c>
      <c r="H1072" s="218">
        <v>7</v>
      </c>
      <c r="I1072" s="218" t="s">
        <v>220</v>
      </c>
      <c r="J1072" s="218">
        <v>40</v>
      </c>
      <c r="K1072" s="218"/>
      <c r="L1072" s="218">
        <v>650</v>
      </c>
      <c r="M1072" s="218"/>
      <c r="N1072" s="218" t="s">
        <v>2</v>
      </c>
      <c r="O1072" s="218" t="s">
        <v>2</v>
      </c>
      <c r="P1072" s="218" t="s">
        <v>304</v>
      </c>
      <c r="Q1072" s="240">
        <v>280</v>
      </c>
      <c r="R1072" s="240">
        <v>0</v>
      </c>
      <c r="S1072" s="240">
        <v>0</v>
      </c>
      <c r="T1072" s="272">
        <v>0</v>
      </c>
      <c r="U1072" s="263"/>
    </row>
    <row r="1073" spans="2:21" s="216" customFormat="1" x14ac:dyDescent="0.25">
      <c r="B1073" s="262">
        <v>1068</v>
      </c>
      <c r="C1073" s="346">
        <v>45437</v>
      </c>
      <c r="D1073" s="217" t="s">
        <v>96</v>
      </c>
      <c r="E1073" s="218" t="s">
        <v>161</v>
      </c>
      <c r="F1073" s="218" t="s">
        <v>1</v>
      </c>
      <c r="G1073" s="218" t="s">
        <v>161</v>
      </c>
      <c r="H1073" s="218">
        <v>11.8</v>
      </c>
      <c r="I1073" s="218"/>
      <c r="J1073" s="218"/>
      <c r="K1073" s="218"/>
      <c r="L1073" s="218"/>
      <c r="M1073" s="218"/>
      <c r="N1073" s="218"/>
      <c r="O1073" s="218"/>
      <c r="P1073" s="218"/>
      <c r="Q1073" s="240">
        <v>0</v>
      </c>
      <c r="R1073" s="240">
        <v>0</v>
      </c>
      <c r="S1073" s="240">
        <v>0</v>
      </c>
      <c r="T1073" s="272">
        <v>0</v>
      </c>
      <c r="U1073" s="263"/>
    </row>
    <row r="1074" spans="2:21" s="216" customFormat="1" x14ac:dyDescent="0.25">
      <c r="B1074" s="262">
        <v>1069</v>
      </c>
      <c r="C1074" s="346">
        <v>45437</v>
      </c>
      <c r="D1074" s="217" t="s">
        <v>130</v>
      </c>
      <c r="E1074" s="218" t="s">
        <v>161</v>
      </c>
      <c r="F1074" s="218" t="s">
        <v>1</v>
      </c>
      <c r="G1074" s="218" t="s">
        <v>161</v>
      </c>
      <c r="H1074" s="218">
        <v>11.8</v>
      </c>
      <c r="I1074" s="218" t="s">
        <v>66</v>
      </c>
      <c r="J1074" s="218">
        <v>3</v>
      </c>
      <c r="K1074" s="218"/>
      <c r="L1074" s="218"/>
      <c r="M1074" s="218"/>
      <c r="N1074" s="218" t="s">
        <v>1</v>
      </c>
      <c r="O1074" s="218"/>
      <c r="P1074" s="218"/>
      <c r="Q1074" s="240">
        <v>0</v>
      </c>
      <c r="R1074" s="240">
        <v>0</v>
      </c>
      <c r="S1074" s="240">
        <v>35.400000000000006</v>
      </c>
      <c r="T1074" s="272">
        <v>0</v>
      </c>
      <c r="U1074" s="263"/>
    </row>
    <row r="1075" spans="2:21" s="216" customFormat="1" x14ac:dyDescent="0.25">
      <c r="B1075" s="261">
        <v>1070</v>
      </c>
      <c r="C1075" s="346">
        <v>45438</v>
      </c>
      <c r="D1075" s="467" t="s">
        <v>522</v>
      </c>
      <c r="E1075" s="468" t="str">
        <f>IFERROR(VLOOKUP(D1075,V:Z,2,FALSE),"")</f>
        <v>_</v>
      </c>
      <c r="F1075" s="468" t="str">
        <f>IFERROR(VLOOKUP(D1075,V:Z,3,FALSE),"")</f>
        <v>_</v>
      </c>
      <c r="G1075" s="468" t="str">
        <f>IFERROR(VLOOKUP(D1075,V:Z,4,FALSE),"")</f>
        <v>بچینگ</v>
      </c>
      <c r="H1075" s="468">
        <f>IFERROR(VLOOKUP(D1075,V:Z,5,FALSE),"")</f>
        <v>1</v>
      </c>
      <c r="I1075" s="458" t="s">
        <v>310</v>
      </c>
      <c r="J1075" s="218">
        <v>50</v>
      </c>
      <c r="K1075" s="218"/>
      <c r="L1075" s="218"/>
      <c r="M1075" s="218"/>
      <c r="N1075" s="218"/>
      <c r="O1075" s="218">
        <v>712250</v>
      </c>
      <c r="P1075" s="458" t="s">
        <v>498</v>
      </c>
      <c r="Q1075" s="240">
        <f t="shared" ref="Q1075:Q1138" si="0">IF(I1075=$Q$5,J1075*H1075,0)</f>
        <v>0</v>
      </c>
      <c r="R1075" s="240">
        <f t="shared" ref="R1075:R1138" si="1">IF(I1075=$R$5,J1075*H1075,0)*1.15</f>
        <v>0</v>
      </c>
      <c r="S1075" s="240">
        <f t="shared" ref="S1075:S1138" si="2">IF(I1075=$S$5,J1075*H1075,0)</f>
        <v>0</v>
      </c>
      <c r="T1075" s="272">
        <f t="shared" ref="T1075:T1138" si="3">IF(I1075=$T$5,J1075*H1075,0)</f>
        <v>0</v>
      </c>
      <c r="U1075" s="263"/>
    </row>
    <row r="1076" spans="2:21" s="216" customFormat="1" x14ac:dyDescent="0.25">
      <c r="B1076" s="262">
        <v>1071</v>
      </c>
      <c r="C1076" s="346">
        <v>45438</v>
      </c>
      <c r="D1076" s="217" t="s">
        <v>94</v>
      </c>
      <c r="E1076" s="218" t="s">
        <v>92</v>
      </c>
      <c r="F1076" s="218" t="s">
        <v>1</v>
      </c>
      <c r="G1076" s="218" t="s">
        <v>213</v>
      </c>
      <c r="H1076" s="218">
        <v>6.65</v>
      </c>
      <c r="I1076" s="218" t="s">
        <v>221</v>
      </c>
      <c r="J1076" s="218">
        <v>25</v>
      </c>
      <c r="K1076" s="218"/>
      <c r="L1076" s="218">
        <v>480</v>
      </c>
      <c r="M1076" s="218"/>
      <c r="N1076" s="218" t="s">
        <v>62</v>
      </c>
      <c r="O1076" s="218"/>
      <c r="P1076" s="218" t="s">
        <v>304</v>
      </c>
      <c r="Q1076" s="240">
        <f t="shared" si="0"/>
        <v>0</v>
      </c>
      <c r="R1076" s="240">
        <f t="shared" si="1"/>
        <v>191.18749999999997</v>
      </c>
      <c r="S1076" s="240">
        <f t="shared" si="2"/>
        <v>0</v>
      </c>
      <c r="T1076" s="272">
        <f t="shared" si="3"/>
        <v>0</v>
      </c>
      <c r="U1076" s="263"/>
    </row>
    <row r="1077" spans="2:21" s="216" customFormat="1" x14ac:dyDescent="0.25">
      <c r="B1077" s="262">
        <v>1072</v>
      </c>
      <c r="C1077" s="346">
        <v>45438</v>
      </c>
      <c r="D1077" s="217" t="s">
        <v>91</v>
      </c>
      <c r="E1077" s="218" t="s">
        <v>92</v>
      </c>
      <c r="F1077" s="218" t="s">
        <v>1</v>
      </c>
      <c r="G1077" s="218" t="s">
        <v>213</v>
      </c>
      <c r="H1077" s="218">
        <v>6.65</v>
      </c>
      <c r="I1077" s="218" t="s">
        <v>221</v>
      </c>
      <c r="J1077" s="218">
        <v>7</v>
      </c>
      <c r="K1077" s="218"/>
      <c r="L1077" s="218">
        <v>480</v>
      </c>
      <c r="M1077" s="218"/>
      <c r="N1077" s="218" t="s">
        <v>62</v>
      </c>
      <c r="O1077" s="218"/>
      <c r="P1077" s="218" t="s">
        <v>304</v>
      </c>
      <c r="Q1077" s="240">
        <f t="shared" si="0"/>
        <v>0</v>
      </c>
      <c r="R1077" s="240">
        <f t="shared" si="1"/>
        <v>53.532499999999999</v>
      </c>
      <c r="S1077" s="240">
        <f t="shared" si="2"/>
        <v>0</v>
      </c>
      <c r="T1077" s="272">
        <f t="shared" si="3"/>
        <v>0</v>
      </c>
      <c r="U1077" s="263"/>
    </row>
    <row r="1078" spans="2:21" s="216" customFormat="1" x14ac:dyDescent="0.25">
      <c r="B1078" s="262">
        <v>1073</v>
      </c>
      <c r="C1078" s="346">
        <v>45438</v>
      </c>
      <c r="D1078" s="217" t="s">
        <v>117</v>
      </c>
      <c r="E1078" s="218" t="s">
        <v>92</v>
      </c>
      <c r="F1078" s="218" t="s">
        <v>1</v>
      </c>
      <c r="G1078" s="218" t="s">
        <v>213</v>
      </c>
      <c r="H1078" s="218">
        <v>6.65</v>
      </c>
      <c r="I1078" s="218" t="s">
        <v>221</v>
      </c>
      <c r="J1078" s="218">
        <v>24</v>
      </c>
      <c r="K1078" s="218"/>
      <c r="L1078" s="218">
        <v>480</v>
      </c>
      <c r="M1078" s="218"/>
      <c r="N1078" s="218" t="s">
        <v>62</v>
      </c>
      <c r="O1078" s="218"/>
      <c r="P1078" s="218" t="s">
        <v>304</v>
      </c>
      <c r="Q1078" s="240">
        <f t="shared" si="0"/>
        <v>0</v>
      </c>
      <c r="R1078" s="240">
        <f t="shared" si="1"/>
        <v>183.54000000000002</v>
      </c>
      <c r="S1078" s="240">
        <f t="shared" si="2"/>
        <v>0</v>
      </c>
      <c r="T1078" s="272">
        <f t="shared" si="3"/>
        <v>0</v>
      </c>
      <c r="U1078" s="263"/>
    </row>
    <row r="1079" spans="2:21" s="216" customFormat="1" x14ac:dyDescent="0.25">
      <c r="B1079" s="262">
        <v>1074</v>
      </c>
      <c r="C1079" s="346">
        <v>45438</v>
      </c>
      <c r="D1079" s="217" t="s">
        <v>157</v>
      </c>
      <c r="E1079" s="218" t="s">
        <v>92</v>
      </c>
      <c r="F1079" s="218" t="s">
        <v>62</v>
      </c>
      <c r="G1079" s="218" t="s">
        <v>214</v>
      </c>
      <c r="H1079" s="218">
        <v>4.1500000000000004</v>
      </c>
      <c r="I1079" s="218"/>
      <c r="J1079" s="218"/>
      <c r="K1079" s="218"/>
      <c r="L1079" s="218"/>
      <c r="M1079" s="218"/>
      <c r="N1079" s="218"/>
      <c r="O1079" s="218"/>
      <c r="P1079" s="218"/>
      <c r="Q1079" s="240">
        <f t="shared" si="0"/>
        <v>0</v>
      </c>
      <c r="R1079" s="240">
        <f t="shared" si="1"/>
        <v>0</v>
      </c>
      <c r="S1079" s="240">
        <f t="shared" si="2"/>
        <v>0</v>
      </c>
      <c r="T1079" s="272">
        <f t="shared" si="3"/>
        <v>0</v>
      </c>
      <c r="U1079" s="263"/>
    </row>
    <row r="1080" spans="2:21" s="216" customFormat="1" x14ac:dyDescent="0.25">
      <c r="B1080" s="262">
        <v>1075</v>
      </c>
      <c r="C1080" s="346">
        <v>45438</v>
      </c>
      <c r="D1080" s="217" t="s">
        <v>156</v>
      </c>
      <c r="E1080" s="218" t="s">
        <v>92</v>
      </c>
      <c r="F1080" s="218" t="s">
        <v>62</v>
      </c>
      <c r="G1080" s="218" t="s">
        <v>214</v>
      </c>
      <c r="H1080" s="218">
        <v>4.1500000000000004</v>
      </c>
      <c r="I1080" s="218" t="s">
        <v>221</v>
      </c>
      <c r="J1080" s="218">
        <v>32</v>
      </c>
      <c r="K1080" s="218"/>
      <c r="L1080" s="218">
        <v>480</v>
      </c>
      <c r="M1080" s="218"/>
      <c r="N1080" s="218" t="s">
        <v>62</v>
      </c>
      <c r="O1080" s="218"/>
      <c r="P1080" s="218" t="s">
        <v>304</v>
      </c>
      <c r="Q1080" s="240">
        <f t="shared" si="0"/>
        <v>0</v>
      </c>
      <c r="R1080" s="240">
        <f t="shared" si="1"/>
        <v>152.72</v>
      </c>
      <c r="S1080" s="240">
        <f t="shared" si="2"/>
        <v>0</v>
      </c>
      <c r="T1080" s="272">
        <f t="shared" si="3"/>
        <v>0</v>
      </c>
      <c r="U1080" s="263"/>
    </row>
    <row r="1081" spans="2:21" s="216" customFormat="1" x14ac:dyDescent="0.25">
      <c r="B1081" s="262">
        <v>1076</v>
      </c>
      <c r="C1081" s="346">
        <v>45438</v>
      </c>
      <c r="D1081" s="217" t="s">
        <v>160</v>
      </c>
      <c r="E1081" s="218" t="s">
        <v>161</v>
      </c>
      <c r="F1081" s="218" t="s">
        <v>389</v>
      </c>
      <c r="G1081" s="218" t="s">
        <v>161</v>
      </c>
      <c r="H1081" s="218">
        <v>10</v>
      </c>
      <c r="I1081" s="218" t="s">
        <v>66</v>
      </c>
      <c r="J1081" s="218">
        <v>4</v>
      </c>
      <c r="K1081" s="218"/>
      <c r="L1081" s="218"/>
      <c r="M1081" s="218"/>
      <c r="N1081" s="218" t="s">
        <v>1</v>
      </c>
      <c r="O1081" s="218"/>
      <c r="P1081" s="218"/>
      <c r="Q1081" s="240">
        <f t="shared" si="0"/>
        <v>0</v>
      </c>
      <c r="R1081" s="240">
        <f t="shared" si="1"/>
        <v>0</v>
      </c>
      <c r="S1081" s="240">
        <f t="shared" si="2"/>
        <v>40</v>
      </c>
      <c r="T1081" s="272">
        <f t="shared" si="3"/>
        <v>0</v>
      </c>
      <c r="U1081" s="263"/>
    </row>
    <row r="1082" spans="2:21" s="216" customFormat="1" x14ac:dyDescent="0.25">
      <c r="B1082" s="262">
        <v>1077</v>
      </c>
      <c r="C1082" s="346">
        <v>45438</v>
      </c>
      <c r="D1082" s="217" t="s">
        <v>177</v>
      </c>
      <c r="E1082" s="218" t="s">
        <v>178</v>
      </c>
      <c r="F1082" s="218" t="s">
        <v>7</v>
      </c>
      <c r="G1082" s="218" t="s">
        <v>213</v>
      </c>
      <c r="H1082" s="218">
        <v>7</v>
      </c>
      <c r="I1082" s="218"/>
      <c r="J1082" s="218"/>
      <c r="K1082" s="218"/>
      <c r="L1082" s="218"/>
      <c r="M1082" s="218"/>
      <c r="N1082" s="218"/>
      <c r="O1082" s="218"/>
      <c r="P1082" s="218"/>
      <c r="Q1082" s="240">
        <f t="shared" si="0"/>
        <v>0</v>
      </c>
      <c r="R1082" s="240">
        <f t="shared" si="1"/>
        <v>0</v>
      </c>
      <c r="S1082" s="240">
        <f t="shared" si="2"/>
        <v>0</v>
      </c>
      <c r="T1082" s="272">
        <f t="shared" si="3"/>
        <v>0</v>
      </c>
      <c r="U1082" s="263"/>
    </row>
    <row r="1083" spans="2:21" s="216" customFormat="1" x14ac:dyDescent="0.25">
      <c r="B1083" s="262">
        <v>1078</v>
      </c>
      <c r="C1083" s="346">
        <v>45438</v>
      </c>
      <c r="D1083" s="217" t="s">
        <v>173</v>
      </c>
      <c r="E1083" s="218" t="s">
        <v>161</v>
      </c>
      <c r="F1083" s="218" t="s">
        <v>7</v>
      </c>
      <c r="G1083" s="218" t="s">
        <v>161</v>
      </c>
      <c r="H1083" s="218">
        <v>11.2</v>
      </c>
      <c r="I1083" s="218"/>
      <c r="J1083" s="218"/>
      <c r="K1083" s="218"/>
      <c r="L1083" s="218"/>
      <c r="M1083" s="218"/>
      <c r="N1083" s="218"/>
      <c r="O1083" s="218"/>
      <c r="P1083" s="218"/>
      <c r="Q1083" s="240">
        <f t="shared" si="0"/>
        <v>0</v>
      </c>
      <c r="R1083" s="240">
        <f t="shared" si="1"/>
        <v>0</v>
      </c>
      <c r="S1083" s="240">
        <f t="shared" si="2"/>
        <v>0</v>
      </c>
      <c r="T1083" s="272">
        <f t="shared" si="3"/>
        <v>0</v>
      </c>
      <c r="U1083" s="263"/>
    </row>
    <row r="1084" spans="2:21" s="216" customFormat="1" x14ac:dyDescent="0.25">
      <c r="B1084" s="262">
        <v>1079</v>
      </c>
      <c r="C1084" s="346">
        <v>45438</v>
      </c>
      <c r="D1084" s="217" t="s">
        <v>153</v>
      </c>
      <c r="E1084" s="218" t="s">
        <v>92</v>
      </c>
      <c r="F1084" s="218" t="s">
        <v>63</v>
      </c>
      <c r="G1084" s="218" t="s">
        <v>213</v>
      </c>
      <c r="H1084" s="218">
        <v>6.65</v>
      </c>
      <c r="I1084" s="218" t="s">
        <v>220</v>
      </c>
      <c r="J1084" s="218">
        <v>48</v>
      </c>
      <c r="K1084" s="218"/>
      <c r="L1084" s="218">
        <v>650</v>
      </c>
      <c r="M1084" s="218"/>
      <c r="N1084" s="218" t="s">
        <v>63</v>
      </c>
      <c r="O1084" s="218"/>
      <c r="P1084" s="218" t="s">
        <v>304</v>
      </c>
      <c r="Q1084" s="240">
        <f t="shared" si="0"/>
        <v>319.20000000000005</v>
      </c>
      <c r="R1084" s="240">
        <f t="shared" si="1"/>
        <v>0</v>
      </c>
      <c r="S1084" s="240">
        <f t="shared" si="2"/>
        <v>0</v>
      </c>
      <c r="T1084" s="272">
        <f t="shared" si="3"/>
        <v>0</v>
      </c>
      <c r="U1084" s="263"/>
    </row>
    <row r="1085" spans="2:21" s="216" customFormat="1" x14ac:dyDescent="0.25">
      <c r="B1085" s="262">
        <v>1080</v>
      </c>
      <c r="C1085" s="346">
        <v>45438</v>
      </c>
      <c r="D1085" s="217" t="s">
        <v>152</v>
      </c>
      <c r="E1085" s="218" t="s">
        <v>92</v>
      </c>
      <c r="F1085" s="218" t="s">
        <v>63</v>
      </c>
      <c r="G1085" s="218" t="s">
        <v>214</v>
      </c>
      <c r="H1085" s="218">
        <v>4.1500000000000004</v>
      </c>
      <c r="I1085" s="218" t="s">
        <v>220</v>
      </c>
      <c r="J1085" s="218">
        <v>48</v>
      </c>
      <c r="K1085" s="218"/>
      <c r="L1085" s="218">
        <v>650</v>
      </c>
      <c r="M1085" s="218"/>
      <c r="N1085" s="218" t="s">
        <v>63</v>
      </c>
      <c r="O1085" s="218"/>
      <c r="P1085" s="218" t="s">
        <v>304</v>
      </c>
      <c r="Q1085" s="240">
        <f t="shared" si="0"/>
        <v>199.20000000000002</v>
      </c>
      <c r="R1085" s="240">
        <f t="shared" si="1"/>
        <v>0</v>
      </c>
      <c r="S1085" s="240">
        <f t="shared" si="2"/>
        <v>0</v>
      </c>
      <c r="T1085" s="272">
        <f t="shared" si="3"/>
        <v>0</v>
      </c>
      <c r="U1085" s="263"/>
    </row>
    <row r="1086" spans="2:21" s="216" customFormat="1" x14ac:dyDescent="0.25">
      <c r="B1086" s="262">
        <v>1081</v>
      </c>
      <c r="C1086" s="346">
        <v>45438</v>
      </c>
      <c r="D1086" s="217" t="s">
        <v>150</v>
      </c>
      <c r="E1086" s="218" t="s">
        <v>92</v>
      </c>
      <c r="F1086" s="218" t="s">
        <v>63</v>
      </c>
      <c r="G1086" s="218" t="s">
        <v>214</v>
      </c>
      <c r="H1086" s="218">
        <v>4.1500000000000004</v>
      </c>
      <c r="I1086" s="218" t="s">
        <v>220</v>
      </c>
      <c r="J1086" s="218">
        <v>45</v>
      </c>
      <c r="K1086" s="218"/>
      <c r="L1086" s="218">
        <v>650</v>
      </c>
      <c r="M1086" s="218"/>
      <c r="N1086" s="218" t="s">
        <v>63</v>
      </c>
      <c r="O1086" s="218"/>
      <c r="P1086" s="218" t="s">
        <v>304</v>
      </c>
      <c r="Q1086" s="240">
        <f t="shared" si="0"/>
        <v>186.75000000000003</v>
      </c>
      <c r="R1086" s="240">
        <f t="shared" si="1"/>
        <v>0</v>
      </c>
      <c r="S1086" s="240">
        <f t="shared" si="2"/>
        <v>0</v>
      </c>
      <c r="T1086" s="272">
        <f t="shared" si="3"/>
        <v>0</v>
      </c>
      <c r="U1086" s="263"/>
    </row>
    <row r="1087" spans="2:21" s="216" customFormat="1" x14ac:dyDescent="0.25">
      <c r="B1087" s="262">
        <v>1082</v>
      </c>
      <c r="C1087" s="346">
        <v>45438</v>
      </c>
      <c r="D1087" s="217" t="s">
        <v>179</v>
      </c>
      <c r="E1087" s="218" t="s">
        <v>161</v>
      </c>
      <c r="F1087" s="218" t="s">
        <v>8</v>
      </c>
      <c r="G1087" s="218" t="s">
        <v>161</v>
      </c>
      <c r="H1087" s="218">
        <v>11.6</v>
      </c>
      <c r="I1087" s="218"/>
      <c r="J1087" s="218"/>
      <c r="K1087" s="218"/>
      <c r="L1087" s="218"/>
      <c r="M1087" s="218"/>
      <c r="N1087" s="218"/>
      <c r="O1087" s="218"/>
      <c r="P1087" s="218"/>
      <c r="Q1087" s="240">
        <f t="shared" si="0"/>
        <v>0</v>
      </c>
      <c r="R1087" s="240">
        <f t="shared" si="1"/>
        <v>0</v>
      </c>
      <c r="S1087" s="240">
        <f t="shared" si="2"/>
        <v>0</v>
      </c>
      <c r="T1087" s="272">
        <f t="shared" si="3"/>
        <v>0</v>
      </c>
      <c r="U1087" s="263"/>
    </row>
    <row r="1088" spans="2:21" s="216" customFormat="1" x14ac:dyDescent="0.25">
      <c r="B1088" s="262">
        <v>1083</v>
      </c>
      <c r="C1088" s="346">
        <v>45438</v>
      </c>
      <c r="D1088" s="217" t="s">
        <v>143</v>
      </c>
      <c r="E1088" s="218" t="s">
        <v>92</v>
      </c>
      <c r="F1088" s="218" t="s">
        <v>2</v>
      </c>
      <c r="G1088" s="218" t="s">
        <v>213</v>
      </c>
      <c r="H1088" s="218">
        <v>7</v>
      </c>
      <c r="I1088" s="218" t="s">
        <v>220</v>
      </c>
      <c r="J1088" s="218">
        <v>45</v>
      </c>
      <c r="K1088" s="218"/>
      <c r="L1088" s="218">
        <v>650</v>
      </c>
      <c r="M1088" s="218"/>
      <c r="N1088" s="218" t="s">
        <v>2</v>
      </c>
      <c r="O1088" s="218" t="s">
        <v>2</v>
      </c>
      <c r="P1088" s="218" t="s">
        <v>304</v>
      </c>
      <c r="Q1088" s="240">
        <f t="shared" si="0"/>
        <v>315</v>
      </c>
      <c r="R1088" s="240">
        <f t="shared" si="1"/>
        <v>0</v>
      </c>
      <c r="S1088" s="240">
        <f t="shared" si="2"/>
        <v>0</v>
      </c>
      <c r="T1088" s="272">
        <f t="shared" si="3"/>
        <v>0</v>
      </c>
      <c r="U1088" s="263"/>
    </row>
    <row r="1089" spans="2:21" s="216" customFormat="1" x14ac:dyDescent="0.25">
      <c r="B1089" s="262">
        <v>1084</v>
      </c>
      <c r="C1089" s="346">
        <v>45438</v>
      </c>
      <c r="D1089" s="217" t="s">
        <v>142</v>
      </c>
      <c r="E1089" s="218" t="s">
        <v>92</v>
      </c>
      <c r="F1089" s="218" t="s">
        <v>2</v>
      </c>
      <c r="G1089" s="218" t="s">
        <v>213</v>
      </c>
      <c r="H1089" s="218">
        <v>7</v>
      </c>
      <c r="I1089" s="218" t="s">
        <v>220</v>
      </c>
      <c r="J1089" s="218">
        <v>46</v>
      </c>
      <c r="K1089" s="218"/>
      <c r="L1089" s="218">
        <v>650</v>
      </c>
      <c r="M1089" s="218"/>
      <c r="N1089" s="218" t="s">
        <v>2</v>
      </c>
      <c r="O1089" s="218" t="s">
        <v>2</v>
      </c>
      <c r="P1089" s="218" t="s">
        <v>304</v>
      </c>
      <c r="Q1089" s="240">
        <f t="shared" si="0"/>
        <v>322</v>
      </c>
      <c r="R1089" s="240">
        <f t="shared" si="1"/>
        <v>0</v>
      </c>
      <c r="S1089" s="240">
        <f t="shared" si="2"/>
        <v>0</v>
      </c>
      <c r="T1089" s="272">
        <f t="shared" si="3"/>
        <v>0</v>
      </c>
      <c r="U1089" s="263"/>
    </row>
    <row r="1090" spans="2:21" s="216" customFormat="1" x14ac:dyDescent="0.25">
      <c r="B1090" s="262">
        <v>1085</v>
      </c>
      <c r="C1090" s="346">
        <v>45438</v>
      </c>
      <c r="D1090" s="217" t="s">
        <v>141</v>
      </c>
      <c r="E1090" s="218" t="s">
        <v>92</v>
      </c>
      <c r="F1090" s="218" t="s">
        <v>2</v>
      </c>
      <c r="G1090" s="218" t="s">
        <v>213</v>
      </c>
      <c r="H1090" s="218">
        <v>7</v>
      </c>
      <c r="I1090" s="218" t="s">
        <v>220</v>
      </c>
      <c r="J1090" s="218">
        <v>42</v>
      </c>
      <c r="K1090" s="218"/>
      <c r="L1090" s="218">
        <v>650</v>
      </c>
      <c r="M1090" s="218"/>
      <c r="N1090" s="218" t="s">
        <v>2</v>
      </c>
      <c r="O1090" s="218" t="s">
        <v>2</v>
      </c>
      <c r="P1090" s="218" t="s">
        <v>304</v>
      </c>
      <c r="Q1090" s="240">
        <f t="shared" si="0"/>
        <v>294</v>
      </c>
      <c r="R1090" s="240">
        <f t="shared" si="1"/>
        <v>0</v>
      </c>
      <c r="S1090" s="240">
        <f t="shared" si="2"/>
        <v>0</v>
      </c>
      <c r="T1090" s="272">
        <f t="shared" si="3"/>
        <v>0</v>
      </c>
      <c r="U1090" s="263"/>
    </row>
    <row r="1091" spans="2:21" s="216" customFormat="1" x14ac:dyDescent="0.25">
      <c r="B1091" s="262">
        <v>1086</v>
      </c>
      <c r="C1091" s="346">
        <v>45438</v>
      </c>
      <c r="D1091" s="217" t="s">
        <v>96</v>
      </c>
      <c r="E1091" s="218" t="s">
        <v>161</v>
      </c>
      <c r="F1091" s="218" t="s">
        <v>1</v>
      </c>
      <c r="G1091" s="218" t="s">
        <v>161</v>
      </c>
      <c r="H1091" s="218">
        <v>11.8</v>
      </c>
      <c r="I1091" s="218" t="s">
        <v>66</v>
      </c>
      <c r="J1091" s="218">
        <v>2</v>
      </c>
      <c r="K1091" s="218"/>
      <c r="L1091" s="218"/>
      <c r="M1091" s="218"/>
      <c r="N1091" s="218" t="s">
        <v>1</v>
      </c>
      <c r="O1091" s="218"/>
      <c r="P1091" s="218"/>
      <c r="Q1091" s="240">
        <f t="shared" si="0"/>
        <v>0</v>
      </c>
      <c r="R1091" s="240">
        <f t="shared" si="1"/>
        <v>0</v>
      </c>
      <c r="S1091" s="240">
        <f t="shared" si="2"/>
        <v>23.6</v>
      </c>
      <c r="T1091" s="272">
        <f t="shared" si="3"/>
        <v>0</v>
      </c>
      <c r="U1091" s="263"/>
    </row>
    <row r="1092" spans="2:21" s="216" customFormat="1" x14ac:dyDescent="0.25">
      <c r="B1092" s="262">
        <v>1087</v>
      </c>
      <c r="C1092" s="346">
        <v>45438</v>
      </c>
      <c r="D1092" s="217" t="s">
        <v>130</v>
      </c>
      <c r="E1092" s="218" t="s">
        <v>161</v>
      </c>
      <c r="F1092" s="218" t="s">
        <v>1</v>
      </c>
      <c r="G1092" s="218" t="s">
        <v>161</v>
      </c>
      <c r="H1092" s="218">
        <v>11.8</v>
      </c>
      <c r="I1092" s="218" t="s">
        <v>66</v>
      </c>
      <c r="J1092" s="218">
        <v>3</v>
      </c>
      <c r="K1092" s="218"/>
      <c r="L1092" s="218"/>
      <c r="M1092" s="218"/>
      <c r="N1092" s="218" t="s">
        <v>1</v>
      </c>
      <c r="O1092" s="218"/>
      <c r="P1092" s="218"/>
      <c r="Q1092" s="240">
        <f t="shared" si="0"/>
        <v>0</v>
      </c>
      <c r="R1092" s="240">
        <f t="shared" si="1"/>
        <v>0</v>
      </c>
      <c r="S1092" s="240">
        <f t="shared" si="2"/>
        <v>35.400000000000006</v>
      </c>
      <c r="T1092" s="272">
        <f t="shared" si="3"/>
        <v>0</v>
      </c>
      <c r="U1092" s="263"/>
    </row>
    <row r="1093" spans="2:21" s="216" customFormat="1" x14ac:dyDescent="0.25">
      <c r="B1093" s="262">
        <v>1088</v>
      </c>
      <c r="C1093" s="346">
        <v>45439</v>
      </c>
      <c r="D1093" s="217" t="s">
        <v>94</v>
      </c>
      <c r="E1093" s="218" t="s">
        <v>92</v>
      </c>
      <c r="F1093" s="218" t="s">
        <v>1</v>
      </c>
      <c r="G1093" s="218" t="s">
        <v>213</v>
      </c>
      <c r="H1093" s="218">
        <v>6.65</v>
      </c>
      <c r="I1093" s="218" t="s">
        <v>221</v>
      </c>
      <c r="J1093" s="218">
        <v>62</v>
      </c>
      <c r="K1093" s="218"/>
      <c r="L1093" s="218">
        <v>700</v>
      </c>
      <c r="M1093" s="218"/>
      <c r="N1093" s="218" t="s">
        <v>62</v>
      </c>
      <c r="O1093" s="218"/>
      <c r="P1093" s="218" t="s">
        <v>305</v>
      </c>
      <c r="Q1093" s="240">
        <f t="shared" si="0"/>
        <v>0</v>
      </c>
      <c r="R1093" s="240">
        <f t="shared" si="1"/>
        <v>474.14499999999998</v>
      </c>
      <c r="S1093" s="240">
        <f t="shared" si="2"/>
        <v>0</v>
      </c>
      <c r="T1093" s="272">
        <f t="shared" si="3"/>
        <v>0</v>
      </c>
      <c r="U1093" s="263"/>
    </row>
    <row r="1094" spans="2:21" s="216" customFormat="1" x14ac:dyDescent="0.25">
      <c r="B1094" s="262">
        <v>1089</v>
      </c>
      <c r="C1094" s="346">
        <v>45439</v>
      </c>
      <c r="D1094" s="217" t="s">
        <v>91</v>
      </c>
      <c r="E1094" s="218" t="s">
        <v>92</v>
      </c>
      <c r="F1094" s="218" t="s">
        <v>1</v>
      </c>
      <c r="G1094" s="218" t="s">
        <v>213</v>
      </c>
      <c r="H1094" s="218">
        <v>6.65</v>
      </c>
      <c r="I1094" s="218" t="s">
        <v>291</v>
      </c>
      <c r="J1094" s="218">
        <v>42</v>
      </c>
      <c r="K1094" s="218"/>
      <c r="L1094" s="218"/>
      <c r="M1094" s="218"/>
      <c r="N1094" s="218" t="s">
        <v>1</v>
      </c>
      <c r="O1094" s="218"/>
      <c r="P1094" s="218"/>
      <c r="Q1094" s="240">
        <f t="shared" si="0"/>
        <v>0</v>
      </c>
      <c r="R1094" s="240">
        <f t="shared" si="1"/>
        <v>0</v>
      </c>
      <c r="S1094" s="240">
        <f t="shared" si="2"/>
        <v>0</v>
      </c>
      <c r="T1094" s="272">
        <f t="shared" si="3"/>
        <v>0</v>
      </c>
      <c r="U1094" s="263" t="s">
        <v>224</v>
      </c>
    </row>
    <row r="1095" spans="2:21" s="216" customFormat="1" x14ac:dyDescent="0.25">
      <c r="B1095" s="262">
        <v>1090</v>
      </c>
      <c r="C1095" s="346">
        <v>45439</v>
      </c>
      <c r="D1095" s="217" t="s">
        <v>117</v>
      </c>
      <c r="E1095" s="218" t="s">
        <v>92</v>
      </c>
      <c r="F1095" s="218" t="s">
        <v>1</v>
      </c>
      <c r="G1095" s="218" t="s">
        <v>213</v>
      </c>
      <c r="H1095" s="218">
        <v>6.65</v>
      </c>
      <c r="I1095" s="218" t="s">
        <v>221</v>
      </c>
      <c r="J1095" s="218">
        <v>15</v>
      </c>
      <c r="K1095" s="218"/>
      <c r="L1095" s="218">
        <v>700</v>
      </c>
      <c r="M1095" s="218"/>
      <c r="N1095" s="218" t="s">
        <v>62</v>
      </c>
      <c r="O1095" s="218"/>
      <c r="P1095" s="218" t="s">
        <v>305</v>
      </c>
      <c r="Q1095" s="240">
        <f t="shared" si="0"/>
        <v>0</v>
      </c>
      <c r="R1095" s="240">
        <f t="shared" si="1"/>
        <v>114.71249999999999</v>
      </c>
      <c r="S1095" s="240">
        <f t="shared" si="2"/>
        <v>0</v>
      </c>
      <c r="T1095" s="272">
        <f t="shared" si="3"/>
        <v>0</v>
      </c>
      <c r="U1095" s="263"/>
    </row>
    <row r="1096" spans="2:21" s="216" customFormat="1" x14ac:dyDescent="0.25">
      <c r="B1096" s="262">
        <v>1091</v>
      </c>
      <c r="C1096" s="346">
        <v>45439</v>
      </c>
      <c r="D1096" s="217" t="s">
        <v>157</v>
      </c>
      <c r="E1096" s="218" t="s">
        <v>92</v>
      </c>
      <c r="F1096" s="218" t="s">
        <v>62</v>
      </c>
      <c r="G1096" s="218" t="s">
        <v>214</v>
      </c>
      <c r="H1096" s="218">
        <v>4.1500000000000004</v>
      </c>
      <c r="I1096" s="218"/>
      <c r="J1096" s="218"/>
      <c r="K1096" s="218"/>
      <c r="L1096" s="218"/>
      <c r="M1096" s="218"/>
      <c r="N1096" s="218"/>
      <c r="O1096" s="218"/>
      <c r="P1096" s="218"/>
      <c r="Q1096" s="240">
        <f t="shared" si="0"/>
        <v>0</v>
      </c>
      <c r="R1096" s="240">
        <f t="shared" si="1"/>
        <v>0</v>
      </c>
      <c r="S1096" s="240">
        <f t="shared" si="2"/>
        <v>0</v>
      </c>
      <c r="T1096" s="272">
        <f t="shared" si="3"/>
        <v>0</v>
      </c>
      <c r="U1096" s="263"/>
    </row>
    <row r="1097" spans="2:21" s="216" customFormat="1" x14ac:dyDescent="0.25">
      <c r="B1097" s="262">
        <v>1092</v>
      </c>
      <c r="C1097" s="346">
        <v>45439</v>
      </c>
      <c r="D1097" s="217" t="s">
        <v>156</v>
      </c>
      <c r="E1097" s="218" t="s">
        <v>92</v>
      </c>
      <c r="F1097" s="218" t="s">
        <v>62</v>
      </c>
      <c r="G1097" s="218" t="s">
        <v>214</v>
      </c>
      <c r="H1097" s="218">
        <v>4.1500000000000004</v>
      </c>
      <c r="I1097" s="218" t="s">
        <v>221</v>
      </c>
      <c r="J1097" s="218">
        <v>71</v>
      </c>
      <c r="K1097" s="218"/>
      <c r="L1097" s="218">
        <v>700</v>
      </c>
      <c r="M1097" s="218"/>
      <c r="N1097" s="218" t="s">
        <v>62</v>
      </c>
      <c r="O1097" s="218"/>
      <c r="P1097" s="218" t="s">
        <v>305</v>
      </c>
      <c r="Q1097" s="240">
        <f t="shared" si="0"/>
        <v>0</v>
      </c>
      <c r="R1097" s="240">
        <f t="shared" si="1"/>
        <v>338.84750000000003</v>
      </c>
      <c r="S1097" s="240">
        <f t="shared" si="2"/>
        <v>0</v>
      </c>
      <c r="T1097" s="272">
        <f t="shared" si="3"/>
        <v>0</v>
      </c>
      <c r="U1097" s="263"/>
    </row>
    <row r="1098" spans="2:21" s="216" customFormat="1" x14ac:dyDescent="0.25">
      <c r="B1098" s="262">
        <v>1093</v>
      </c>
      <c r="C1098" s="346">
        <v>45439</v>
      </c>
      <c r="D1098" s="217" t="s">
        <v>160</v>
      </c>
      <c r="E1098" s="218" t="s">
        <v>161</v>
      </c>
      <c r="F1098" s="218" t="s">
        <v>389</v>
      </c>
      <c r="G1098" s="218" t="s">
        <v>161</v>
      </c>
      <c r="H1098" s="218">
        <v>10</v>
      </c>
      <c r="I1098" s="218" t="s">
        <v>66</v>
      </c>
      <c r="J1098" s="218">
        <v>3</v>
      </c>
      <c r="K1098" s="218"/>
      <c r="L1098" s="218"/>
      <c r="M1098" s="218"/>
      <c r="N1098" s="218" t="s">
        <v>1</v>
      </c>
      <c r="O1098" s="218"/>
      <c r="P1098" s="218"/>
      <c r="Q1098" s="240">
        <f t="shared" si="0"/>
        <v>0</v>
      </c>
      <c r="R1098" s="240">
        <f t="shared" si="1"/>
        <v>0</v>
      </c>
      <c r="S1098" s="240">
        <f t="shared" si="2"/>
        <v>30</v>
      </c>
      <c r="T1098" s="272">
        <f t="shared" si="3"/>
        <v>0</v>
      </c>
      <c r="U1098" s="263"/>
    </row>
    <row r="1099" spans="2:21" s="216" customFormat="1" x14ac:dyDescent="0.25">
      <c r="B1099" s="262">
        <v>1094</v>
      </c>
      <c r="C1099" s="346">
        <v>45439</v>
      </c>
      <c r="D1099" s="217" t="s">
        <v>177</v>
      </c>
      <c r="E1099" s="218" t="s">
        <v>178</v>
      </c>
      <c r="F1099" s="218" t="s">
        <v>7</v>
      </c>
      <c r="G1099" s="218" t="s">
        <v>213</v>
      </c>
      <c r="H1099" s="218">
        <v>7</v>
      </c>
      <c r="I1099" s="218"/>
      <c r="J1099" s="218"/>
      <c r="K1099" s="218"/>
      <c r="L1099" s="218"/>
      <c r="M1099" s="218"/>
      <c r="N1099" s="218"/>
      <c r="O1099" s="218"/>
      <c r="P1099" s="218"/>
      <c r="Q1099" s="240">
        <f t="shared" si="0"/>
        <v>0</v>
      </c>
      <c r="R1099" s="240">
        <f t="shared" si="1"/>
        <v>0</v>
      </c>
      <c r="S1099" s="240">
        <f t="shared" si="2"/>
        <v>0</v>
      </c>
      <c r="T1099" s="272">
        <f t="shared" si="3"/>
        <v>0</v>
      </c>
      <c r="U1099" s="263"/>
    </row>
    <row r="1100" spans="2:21" s="216" customFormat="1" x14ac:dyDescent="0.25">
      <c r="B1100" s="262">
        <v>1095</v>
      </c>
      <c r="C1100" s="346">
        <v>45439</v>
      </c>
      <c r="D1100" s="217" t="s">
        <v>173</v>
      </c>
      <c r="E1100" s="218" t="s">
        <v>161</v>
      </c>
      <c r="F1100" s="218" t="s">
        <v>7</v>
      </c>
      <c r="G1100" s="218" t="s">
        <v>161</v>
      </c>
      <c r="H1100" s="218">
        <v>11.2</v>
      </c>
      <c r="I1100" s="218"/>
      <c r="J1100" s="218"/>
      <c r="K1100" s="218"/>
      <c r="L1100" s="218"/>
      <c r="M1100" s="218"/>
      <c r="N1100" s="218"/>
      <c r="O1100" s="218"/>
      <c r="P1100" s="218"/>
      <c r="Q1100" s="240">
        <f t="shared" si="0"/>
        <v>0</v>
      </c>
      <c r="R1100" s="240">
        <f t="shared" si="1"/>
        <v>0</v>
      </c>
      <c r="S1100" s="240">
        <f t="shared" si="2"/>
        <v>0</v>
      </c>
      <c r="T1100" s="272">
        <f t="shared" si="3"/>
        <v>0</v>
      </c>
      <c r="U1100" s="263"/>
    </row>
    <row r="1101" spans="2:21" s="216" customFormat="1" x14ac:dyDescent="0.25">
      <c r="B1101" s="262">
        <v>1096</v>
      </c>
      <c r="C1101" s="346">
        <v>45439</v>
      </c>
      <c r="D1101" s="217" t="s">
        <v>153</v>
      </c>
      <c r="E1101" s="218" t="s">
        <v>92</v>
      </c>
      <c r="F1101" s="218" t="s">
        <v>63</v>
      </c>
      <c r="G1101" s="218" t="s">
        <v>213</v>
      </c>
      <c r="H1101" s="218">
        <v>6.65</v>
      </c>
      <c r="I1101" s="218" t="s">
        <v>220</v>
      </c>
      <c r="J1101" s="218">
        <v>35</v>
      </c>
      <c r="K1101" s="218"/>
      <c r="L1101" s="218">
        <v>300</v>
      </c>
      <c r="M1101" s="218"/>
      <c r="N1101" s="218" t="s">
        <v>63</v>
      </c>
      <c r="O1101" s="218"/>
      <c r="P1101" s="218" t="s">
        <v>305</v>
      </c>
      <c r="Q1101" s="240">
        <f t="shared" si="0"/>
        <v>232.75</v>
      </c>
      <c r="R1101" s="240">
        <f t="shared" si="1"/>
        <v>0</v>
      </c>
      <c r="S1101" s="240">
        <f t="shared" si="2"/>
        <v>0</v>
      </c>
      <c r="T1101" s="272">
        <f t="shared" si="3"/>
        <v>0</v>
      </c>
      <c r="U1101" s="263"/>
    </row>
    <row r="1102" spans="2:21" s="216" customFormat="1" x14ac:dyDescent="0.25">
      <c r="B1102" s="262">
        <v>1097</v>
      </c>
      <c r="C1102" s="346">
        <v>45439</v>
      </c>
      <c r="D1102" s="217" t="s">
        <v>152</v>
      </c>
      <c r="E1102" s="218" t="s">
        <v>92</v>
      </c>
      <c r="F1102" s="218" t="s">
        <v>63</v>
      </c>
      <c r="G1102" s="218" t="s">
        <v>214</v>
      </c>
      <c r="H1102" s="218">
        <v>4.1500000000000004</v>
      </c>
      <c r="I1102" s="218" t="s">
        <v>220</v>
      </c>
      <c r="J1102" s="218">
        <v>35</v>
      </c>
      <c r="K1102" s="218"/>
      <c r="L1102" s="218">
        <v>300</v>
      </c>
      <c r="M1102" s="218"/>
      <c r="N1102" s="218" t="s">
        <v>63</v>
      </c>
      <c r="O1102" s="218"/>
      <c r="P1102" s="218" t="s">
        <v>305</v>
      </c>
      <c r="Q1102" s="240">
        <f t="shared" si="0"/>
        <v>145.25</v>
      </c>
      <c r="R1102" s="240">
        <f t="shared" si="1"/>
        <v>0</v>
      </c>
      <c r="S1102" s="240">
        <f t="shared" si="2"/>
        <v>0</v>
      </c>
      <c r="T1102" s="272">
        <f t="shared" si="3"/>
        <v>0</v>
      </c>
      <c r="U1102" s="263"/>
    </row>
    <row r="1103" spans="2:21" s="216" customFormat="1" x14ac:dyDescent="0.25">
      <c r="B1103" s="262">
        <v>1098</v>
      </c>
      <c r="C1103" s="346">
        <v>45439</v>
      </c>
      <c r="D1103" s="217" t="s">
        <v>150</v>
      </c>
      <c r="E1103" s="218" t="s">
        <v>92</v>
      </c>
      <c r="F1103" s="218" t="s">
        <v>63</v>
      </c>
      <c r="G1103" s="218" t="s">
        <v>214</v>
      </c>
      <c r="H1103" s="218">
        <v>4.1500000000000004</v>
      </c>
      <c r="I1103" s="218" t="s">
        <v>220</v>
      </c>
      <c r="J1103" s="218">
        <v>35</v>
      </c>
      <c r="K1103" s="218"/>
      <c r="L1103" s="218">
        <v>300</v>
      </c>
      <c r="M1103" s="218"/>
      <c r="N1103" s="218" t="s">
        <v>63</v>
      </c>
      <c r="O1103" s="218"/>
      <c r="P1103" s="218" t="s">
        <v>305</v>
      </c>
      <c r="Q1103" s="240">
        <f t="shared" si="0"/>
        <v>145.25</v>
      </c>
      <c r="R1103" s="240">
        <f t="shared" si="1"/>
        <v>0</v>
      </c>
      <c r="S1103" s="240">
        <f t="shared" si="2"/>
        <v>0</v>
      </c>
      <c r="T1103" s="272">
        <f t="shared" si="3"/>
        <v>0</v>
      </c>
      <c r="U1103" s="263"/>
    </row>
    <row r="1104" spans="2:21" s="216" customFormat="1" x14ac:dyDescent="0.25">
      <c r="B1104" s="262">
        <v>1099</v>
      </c>
      <c r="C1104" s="346">
        <v>45439</v>
      </c>
      <c r="D1104" s="217" t="s">
        <v>179</v>
      </c>
      <c r="E1104" s="218" t="s">
        <v>161</v>
      </c>
      <c r="F1104" s="218" t="s">
        <v>8</v>
      </c>
      <c r="G1104" s="218" t="s">
        <v>161</v>
      </c>
      <c r="H1104" s="218">
        <v>11.6</v>
      </c>
      <c r="I1104" s="218"/>
      <c r="J1104" s="218"/>
      <c r="K1104" s="218"/>
      <c r="L1104" s="218"/>
      <c r="M1104" s="218"/>
      <c r="N1104" s="218"/>
      <c r="O1104" s="218"/>
      <c r="P1104" s="218"/>
      <c r="Q1104" s="240">
        <f t="shared" si="0"/>
        <v>0</v>
      </c>
      <c r="R1104" s="240">
        <f t="shared" si="1"/>
        <v>0</v>
      </c>
      <c r="S1104" s="240">
        <f t="shared" si="2"/>
        <v>0</v>
      </c>
      <c r="T1104" s="272">
        <f t="shared" si="3"/>
        <v>0</v>
      </c>
      <c r="U1104" s="263"/>
    </row>
    <row r="1105" spans="2:21" s="216" customFormat="1" x14ac:dyDescent="0.25">
      <c r="B1105" s="262">
        <v>1100</v>
      </c>
      <c r="C1105" s="346">
        <v>45439</v>
      </c>
      <c r="D1105" s="217" t="s">
        <v>143</v>
      </c>
      <c r="E1105" s="218" t="s">
        <v>92</v>
      </c>
      <c r="F1105" s="218" t="s">
        <v>2</v>
      </c>
      <c r="G1105" s="218" t="s">
        <v>213</v>
      </c>
      <c r="H1105" s="218">
        <v>7</v>
      </c>
      <c r="I1105" s="218" t="s">
        <v>220</v>
      </c>
      <c r="J1105" s="218">
        <v>37</v>
      </c>
      <c r="K1105" s="218"/>
      <c r="L1105" s="218">
        <v>800</v>
      </c>
      <c r="M1105" s="218"/>
      <c r="N1105" s="218" t="s">
        <v>2</v>
      </c>
      <c r="O1105" s="218" t="s">
        <v>2</v>
      </c>
      <c r="P1105" s="218" t="s">
        <v>304</v>
      </c>
      <c r="Q1105" s="240">
        <f t="shared" si="0"/>
        <v>259</v>
      </c>
      <c r="R1105" s="240">
        <f t="shared" si="1"/>
        <v>0</v>
      </c>
      <c r="S1105" s="240">
        <f t="shared" si="2"/>
        <v>0</v>
      </c>
      <c r="T1105" s="272">
        <f t="shared" si="3"/>
        <v>0</v>
      </c>
      <c r="U1105" s="263"/>
    </row>
    <row r="1106" spans="2:21" s="216" customFormat="1" x14ac:dyDescent="0.25">
      <c r="B1106" s="262">
        <v>1101</v>
      </c>
      <c r="C1106" s="346">
        <v>45439</v>
      </c>
      <c r="D1106" s="217" t="s">
        <v>142</v>
      </c>
      <c r="E1106" s="218" t="s">
        <v>92</v>
      </c>
      <c r="F1106" s="218" t="s">
        <v>2</v>
      </c>
      <c r="G1106" s="218" t="s">
        <v>213</v>
      </c>
      <c r="H1106" s="218">
        <v>7</v>
      </c>
      <c r="I1106" s="218" t="s">
        <v>220</v>
      </c>
      <c r="J1106" s="218">
        <v>38</v>
      </c>
      <c r="K1106" s="218"/>
      <c r="L1106" s="218">
        <v>800</v>
      </c>
      <c r="M1106" s="218"/>
      <c r="N1106" s="218" t="s">
        <v>2</v>
      </c>
      <c r="O1106" s="218" t="s">
        <v>2</v>
      </c>
      <c r="P1106" s="218" t="s">
        <v>304</v>
      </c>
      <c r="Q1106" s="240">
        <f t="shared" si="0"/>
        <v>266</v>
      </c>
      <c r="R1106" s="240">
        <f t="shared" si="1"/>
        <v>0</v>
      </c>
      <c r="S1106" s="240">
        <f t="shared" si="2"/>
        <v>0</v>
      </c>
      <c r="T1106" s="272">
        <f t="shared" si="3"/>
        <v>0</v>
      </c>
      <c r="U1106" s="263"/>
    </row>
    <row r="1107" spans="2:21" s="216" customFormat="1" x14ac:dyDescent="0.25">
      <c r="B1107" s="262">
        <v>1102</v>
      </c>
      <c r="C1107" s="346">
        <v>45439</v>
      </c>
      <c r="D1107" s="217" t="s">
        <v>141</v>
      </c>
      <c r="E1107" s="218" t="s">
        <v>92</v>
      </c>
      <c r="F1107" s="218" t="s">
        <v>2</v>
      </c>
      <c r="G1107" s="218" t="s">
        <v>213</v>
      </c>
      <c r="H1107" s="218">
        <v>7</v>
      </c>
      <c r="I1107" s="218" t="s">
        <v>220</v>
      </c>
      <c r="J1107" s="218">
        <v>38</v>
      </c>
      <c r="K1107" s="218"/>
      <c r="L1107" s="218">
        <v>800</v>
      </c>
      <c r="M1107" s="218"/>
      <c r="N1107" s="218" t="s">
        <v>2</v>
      </c>
      <c r="O1107" s="218" t="s">
        <v>2</v>
      </c>
      <c r="P1107" s="218" t="s">
        <v>304</v>
      </c>
      <c r="Q1107" s="240">
        <f t="shared" si="0"/>
        <v>266</v>
      </c>
      <c r="R1107" s="240">
        <f t="shared" si="1"/>
        <v>0</v>
      </c>
      <c r="S1107" s="240">
        <f t="shared" si="2"/>
        <v>0</v>
      </c>
      <c r="T1107" s="272">
        <f t="shared" si="3"/>
        <v>0</v>
      </c>
      <c r="U1107" s="263"/>
    </row>
    <row r="1108" spans="2:21" s="216" customFormat="1" x14ac:dyDescent="0.25">
      <c r="B1108" s="262">
        <v>1103</v>
      </c>
      <c r="C1108" s="346">
        <v>45439</v>
      </c>
      <c r="D1108" s="217" t="s">
        <v>96</v>
      </c>
      <c r="E1108" s="218" t="s">
        <v>161</v>
      </c>
      <c r="F1108" s="218" t="s">
        <v>1</v>
      </c>
      <c r="G1108" s="218" t="s">
        <v>161</v>
      </c>
      <c r="H1108" s="218">
        <v>11.8</v>
      </c>
      <c r="I1108" s="218" t="s">
        <v>66</v>
      </c>
      <c r="J1108" s="218">
        <v>4</v>
      </c>
      <c r="K1108" s="218"/>
      <c r="L1108" s="218"/>
      <c r="M1108" s="218"/>
      <c r="N1108" s="218" t="s">
        <v>1</v>
      </c>
      <c r="O1108" s="218"/>
      <c r="P1108" s="218"/>
      <c r="Q1108" s="240">
        <f t="shared" si="0"/>
        <v>0</v>
      </c>
      <c r="R1108" s="240">
        <f t="shared" si="1"/>
        <v>0</v>
      </c>
      <c r="S1108" s="240">
        <f t="shared" si="2"/>
        <v>47.2</v>
      </c>
      <c r="T1108" s="272">
        <f t="shared" si="3"/>
        <v>0</v>
      </c>
      <c r="U1108" s="263"/>
    </row>
    <row r="1109" spans="2:21" s="216" customFormat="1" x14ac:dyDescent="0.25">
      <c r="B1109" s="262">
        <v>1104</v>
      </c>
      <c r="C1109" s="346">
        <v>45439</v>
      </c>
      <c r="D1109" s="217" t="s">
        <v>130</v>
      </c>
      <c r="E1109" s="218" t="s">
        <v>161</v>
      </c>
      <c r="F1109" s="218" t="s">
        <v>1</v>
      </c>
      <c r="G1109" s="218" t="s">
        <v>161</v>
      </c>
      <c r="H1109" s="218">
        <v>11.8</v>
      </c>
      <c r="I1109" s="218" t="s">
        <v>66</v>
      </c>
      <c r="J1109" s="218">
        <v>3</v>
      </c>
      <c r="K1109" s="218"/>
      <c r="L1109" s="218"/>
      <c r="M1109" s="218"/>
      <c r="N1109" s="218" t="s">
        <v>1</v>
      </c>
      <c r="O1109" s="218"/>
      <c r="P1109" s="218"/>
      <c r="Q1109" s="240">
        <f t="shared" si="0"/>
        <v>0</v>
      </c>
      <c r="R1109" s="240">
        <f t="shared" si="1"/>
        <v>0</v>
      </c>
      <c r="S1109" s="240">
        <f t="shared" si="2"/>
        <v>35.400000000000006</v>
      </c>
      <c r="T1109" s="272">
        <f t="shared" si="3"/>
        <v>0</v>
      </c>
      <c r="U1109" s="263"/>
    </row>
    <row r="1110" spans="2:21" s="216" customFormat="1" x14ac:dyDescent="0.25">
      <c r="B1110" s="261">
        <v>1105</v>
      </c>
      <c r="C1110" s="346">
        <v>45439</v>
      </c>
      <c r="D1110" s="467" t="s">
        <v>522</v>
      </c>
      <c r="E1110" s="468" t="str">
        <f>IFERROR(VLOOKUP(D1110,V:Z,2,FALSE),"")</f>
        <v>_</v>
      </c>
      <c r="F1110" s="468" t="str">
        <f>IFERROR(VLOOKUP(D1110,V:Z,3,FALSE),"")</f>
        <v>_</v>
      </c>
      <c r="G1110" s="468" t="str">
        <f>IFERROR(VLOOKUP(D1110,V:Z,4,FALSE),"")</f>
        <v>بچینگ</v>
      </c>
      <c r="H1110" s="468">
        <f>IFERROR(VLOOKUP(D1110,V:Z,5,FALSE),"")</f>
        <v>1</v>
      </c>
      <c r="I1110" s="458" t="s">
        <v>310</v>
      </c>
      <c r="J1110" s="218">
        <v>45</v>
      </c>
      <c r="K1110" s="218"/>
      <c r="L1110" s="218"/>
      <c r="M1110" s="218"/>
      <c r="N1110" s="218"/>
      <c r="O1110" s="218">
        <v>712250</v>
      </c>
      <c r="P1110" s="458" t="s">
        <v>531</v>
      </c>
      <c r="Q1110" s="240">
        <f t="shared" si="0"/>
        <v>0</v>
      </c>
      <c r="R1110" s="240">
        <f t="shared" si="1"/>
        <v>0</v>
      </c>
      <c r="S1110" s="240">
        <f t="shared" si="2"/>
        <v>0</v>
      </c>
      <c r="T1110" s="272">
        <f t="shared" si="3"/>
        <v>0</v>
      </c>
      <c r="U1110" s="263"/>
    </row>
    <row r="1111" spans="2:21" s="216" customFormat="1" x14ac:dyDescent="0.25">
      <c r="B1111" s="262">
        <v>1106</v>
      </c>
      <c r="C1111" s="346">
        <v>45440</v>
      </c>
      <c r="D1111" s="217" t="s">
        <v>94</v>
      </c>
      <c r="E1111" s="218" t="s">
        <v>92</v>
      </c>
      <c r="F1111" s="218" t="s">
        <v>1</v>
      </c>
      <c r="G1111" s="218" t="s">
        <v>213</v>
      </c>
      <c r="H1111" s="218">
        <v>6.65</v>
      </c>
      <c r="I1111" s="218" t="s">
        <v>221</v>
      </c>
      <c r="J1111" s="218">
        <v>40</v>
      </c>
      <c r="K1111" s="218"/>
      <c r="L1111" s="218">
        <v>450</v>
      </c>
      <c r="M1111" s="218"/>
      <c r="N1111" s="218" t="s">
        <v>62</v>
      </c>
      <c r="O1111" s="218"/>
      <c r="P1111" s="218" t="s">
        <v>305</v>
      </c>
      <c r="Q1111" s="240">
        <f t="shared" si="0"/>
        <v>0</v>
      </c>
      <c r="R1111" s="240">
        <f t="shared" si="1"/>
        <v>305.89999999999998</v>
      </c>
      <c r="S1111" s="240">
        <f t="shared" si="2"/>
        <v>0</v>
      </c>
      <c r="T1111" s="272">
        <f t="shared" si="3"/>
        <v>0</v>
      </c>
      <c r="U1111" s="263"/>
    </row>
    <row r="1112" spans="2:21" s="216" customFormat="1" x14ac:dyDescent="0.25">
      <c r="B1112" s="262">
        <v>1107</v>
      </c>
      <c r="C1112" s="346">
        <v>45440</v>
      </c>
      <c r="D1112" s="217" t="s">
        <v>91</v>
      </c>
      <c r="E1112" s="218" t="s">
        <v>92</v>
      </c>
      <c r="F1112" s="218" t="s">
        <v>1</v>
      </c>
      <c r="G1112" s="218" t="s">
        <v>213</v>
      </c>
      <c r="H1112" s="218">
        <v>6.65</v>
      </c>
      <c r="I1112" s="218" t="s">
        <v>291</v>
      </c>
      <c r="J1112" s="218">
        <v>26</v>
      </c>
      <c r="K1112" s="218"/>
      <c r="L1112" s="218"/>
      <c r="M1112" s="218"/>
      <c r="N1112" s="218" t="s">
        <v>1</v>
      </c>
      <c r="O1112" s="218"/>
      <c r="P1112" s="218"/>
      <c r="Q1112" s="240">
        <f t="shared" si="0"/>
        <v>0</v>
      </c>
      <c r="R1112" s="240">
        <f t="shared" si="1"/>
        <v>0</v>
      </c>
      <c r="S1112" s="240">
        <f t="shared" si="2"/>
        <v>0</v>
      </c>
      <c r="T1112" s="272">
        <f t="shared" si="3"/>
        <v>0</v>
      </c>
      <c r="U1112" s="263" t="s">
        <v>225</v>
      </c>
    </row>
    <row r="1113" spans="2:21" s="216" customFormat="1" x14ac:dyDescent="0.25">
      <c r="B1113" s="262">
        <v>1108</v>
      </c>
      <c r="C1113" s="346">
        <v>45440</v>
      </c>
      <c r="D1113" s="217" t="s">
        <v>117</v>
      </c>
      <c r="E1113" s="218" t="s">
        <v>92</v>
      </c>
      <c r="F1113" s="218" t="s">
        <v>1</v>
      </c>
      <c r="G1113" s="218" t="s">
        <v>213</v>
      </c>
      <c r="H1113" s="218">
        <v>6.65</v>
      </c>
      <c r="I1113" s="218" t="s">
        <v>221</v>
      </c>
      <c r="J1113" s="218">
        <v>39</v>
      </c>
      <c r="K1113" s="218"/>
      <c r="L1113" s="218">
        <v>450</v>
      </c>
      <c r="M1113" s="218"/>
      <c r="N1113" s="218" t="s">
        <v>62</v>
      </c>
      <c r="O1113" s="218"/>
      <c r="P1113" s="218" t="s">
        <v>305</v>
      </c>
      <c r="Q1113" s="240">
        <f t="shared" si="0"/>
        <v>0</v>
      </c>
      <c r="R1113" s="240">
        <f t="shared" si="1"/>
        <v>298.2525</v>
      </c>
      <c r="S1113" s="240">
        <f t="shared" si="2"/>
        <v>0</v>
      </c>
      <c r="T1113" s="272">
        <f t="shared" si="3"/>
        <v>0</v>
      </c>
      <c r="U1113" s="263"/>
    </row>
    <row r="1114" spans="2:21" s="216" customFormat="1" x14ac:dyDescent="0.25">
      <c r="B1114" s="262">
        <v>1109</v>
      </c>
      <c r="C1114" s="346">
        <v>45440</v>
      </c>
      <c r="D1114" s="217" t="s">
        <v>157</v>
      </c>
      <c r="E1114" s="218" t="s">
        <v>92</v>
      </c>
      <c r="F1114" s="218" t="s">
        <v>62</v>
      </c>
      <c r="G1114" s="218" t="s">
        <v>214</v>
      </c>
      <c r="H1114" s="218">
        <v>4.1500000000000004</v>
      </c>
      <c r="I1114" s="218"/>
      <c r="J1114" s="218"/>
      <c r="K1114" s="218"/>
      <c r="L1114" s="218"/>
      <c r="M1114" s="218"/>
      <c r="N1114" s="218"/>
      <c r="O1114" s="218"/>
      <c r="P1114" s="218"/>
      <c r="Q1114" s="240">
        <f t="shared" si="0"/>
        <v>0</v>
      </c>
      <c r="R1114" s="240">
        <f t="shared" si="1"/>
        <v>0</v>
      </c>
      <c r="S1114" s="240">
        <f t="shared" si="2"/>
        <v>0</v>
      </c>
      <c r="T1114" s="272">
        <f t="shared" si="3"/>
        <v>0</v>
      </c>
      <c r="U1114" s="263"/>
    </row>
    <row r="1115" spans="2:21" s="216" customFormat="1" x14ac:dyDescent="0.25">
      <c r="B1115" s="262">
        <v>1110</v>
      </c>
      <c r="C1115" s="346">
        <v>45440</v>
      </c>
      <c r="D1115" s="217" t="s">
        <v>156</v>
      </c>
      <c r="E1115" s="218" t="s">
        <v>92</v>
      </c>
      <c r="F1115" s="218" t="s">
        <v>62</v>
      </c>
      <c r="G1115" s="218" t="s">
        <v>214</v>
      </c>
      <c r="H1115" s="218">
        <v>4.1500000000000004</v>
      </c>
      <c r="I1115" s="218" t="s">
        <v>221</v>
      </c>
      <c r="J1115" s="218">
        <v>50</v>
      </c>
      <c r="K1115" s="218"/>
      <c r="L1115" s="218">
        <v>450</v>
      </c>
      <c r="M1115" s="218"/>
      <c r="N1115" s="218" t="s">
        <v>62</v>
      </c>
      <c r="O1115" s="218"/>
      <c r="P1115" s="218" t="s">
        <v>304</v>
      </c>
      <c r="Q1115" s="240">
        <f t="shared" si="0"/>
        <v>0</v>
      </c>
      <c r="R1115" s="240">
        <f t="shared" si="1"/>
        <v>238.62500000000003</v>
      </c>
      <c r="S1115" s="240">
        <f t="shared" si="2"/>
        <v>0</v>
      </c>
      <c r="T1115" s="272">
        <f t="shared" si="3"/>
        <v>0</v>
      </c>
      <c r="U1115" s="263"/>
    </row>
    <row r="1116" spans="2:21" s="216" customFormat="1" x14ac:dyDescent="0.25">
      <c r="B1116" s="262">
        <v>1111</v>
      </c>
      <c r="C1116" s="346">
        <v>45440</v>
      </c>
      <c r="D1116" s="217" t="s">
        <v>160</v>
      </c>
      <c r="E1116" s="218" t="s">
        <v>161</v>
      </c>
      <c r="F1116" s="218" t="s">
        <v>389</v>
      </c>
      <c r="G1116" s="218" t="s">
        <v>161</v>
      </c>
      <c r="H1116" s="218">
        <v>10</v>
      </c>
      <c r="I1116" s="218" t="s">
        <v>66</v>
      </c>
      <c r="J1116" s="218">
        <v>4</v>
      </c>
      <c r="K1116" s="218"/>
      <c r="L1116" s="218"/>
      <c r="M1116" s="218"/>
      <c r="N1116" s="218" t="s">
        <v>1</v>
      </c>
      <c r="O1116" s="218"/>
      <c r="P1116" s="218"/>
      <c r="Q1116" s="240">
        <f t="shared" si="0"/>
        <v>0</v>
      </c>
      <c r="R1116" s="240">
        <f t="shared" si="1"/>
        <v>0</v>
      </c>
      <c r="S1116" s="240">
        <f t="shared" si="2"/>
        <v>40</v>
      </c>
      <c r="T1116" s="272">
        <f t="shared" si="3"/>
        <v>0</v>
      </c>
      <c r="U1116" s="263"/>
    </row>
    <row r="1117" spans="2:21" s="216" customFormat="1" x14ac:dyDescent="0.25">
      <c r="B1117" s="262">
        <v>1112</v>
      </c>
      <c r="C1117" s="346">
        <v>45440</v>
      </c>
      <c r="D1117" s="217" t="s">
        <v>177</v>
      </c>
      <c r="E1117" s="218" t="s">
        <v>178</v>
      </c>
      <c r="F1117" s="218" t="s">
        <v>7</v>
      </c>
      <c r="G1117" s="218" t="s">
        <v>213</v>
      </c>
      <c r="H1117" s="218">
        <v>7</v>
      </c>
      <c r="I1117" s="218"/>
      <c r="J1117" s="218"/>
      <c r="K1117" s="218"/>
      <c r="L1117" s="218"/>
      <c r="M1117" s="218"/>
      <c r="N1117" s="218"/>
      <c r="O1117" s="218"/>
      <c r="P1117" s="218"/>
      <c r="Q1117" s="240">
        <f t="shared" si="0"/>
        <v>0</v>
      </c>
      <c r="R1117" s="240">
        <f t="shared" si="1"/>
        <v>0</v>
      </c>
      <c r="S1117" s="240">
        <f t="shared" si="2"/>
        <v>0</v>
      </c>
      <c r="T1117" s="272">
        <f t="shared" si="3"/>
        <v>0</v>
      </c>
      <c r="U1117" s="263"/>
    </row>
    <row r="1118" spans="2:21" s="216" customFormat="1" x14ac:dyDescent="0.25">
      <c r="B1118" s="262">
        <v>1113</v>
      </c>
      <c r="C1118" s="346">
        <v>45440</v>
      </c>
      <c r="D1118" s="217" t="s">
        <v>173</v>
      </c>
      <c r="E1118" s="218" t="s">
        <v>161</v>
      </c>
      <c r="F1118" s="218" t="s">
        <v>7</v>
      </c>
      <c r="G1118" s="218" t="s">
        <v>161</v>
      </c>
      <c r="H1118" s="218">
        <v>11.2</v>
      </c>
      <c r="I1118" s="218"/>
      <c r="J1118" s="218"/>
      <c r="K1118" s="218"/>
      <c r="L1118" s="218"/>
      <c r="M1118" s="218"/>
      <c r="N1118" s="218"/>
      <c r="O1118" s="218"/>
      <c r="P1118" s="218"/>
      <c r="Q1118" s="240">
        <f t="shared" si="0"/>
        <v>0</v>
      </c>
      <c r="R1118" s="240">
        <f t="shared" si="1"/>
        <v>0</v>
      </c>
      <c r="S1118" s="240">
        <f t="shared" si="2"/>
        <v>0</v>
      </c>
      <c r="T1118" s="272">
        <f t="shared" si="3"/>
        <v>0</v>
      </c>
      <c r="U1118" s="263"/>
    </row>
    <row r="1119" spans="2:21" s="216" customFormat="1" x14ac:dyDescent="0.25">
      <c r="B1119" s="262">
        <v>1114</v>
      </c>
      <c r="C1119" s="346">
        <v>45440</v>
      </c>
      <c r="D1119" s="217" t="s">
        <v>153</v>
      </c>
      <c r="E1119" s="218" t="s">
        <v>92</v>
      </c>
      <c r="F1119" s="218" t="s">
        <v>63</v>
      </c>
      <c r="G1119" s="218" t="s">
        <v>213</v>
      </c>
      <c r="H1119" s="218">
        <v>6.65</v>
      </c>
      <c r="I1119" s="218" t="s">
        <v>220</v>
      </c>
      <c r="J1119" s="218">
        <v>40</v>
      </c>
      <c r="K1119" s="218"/>
      <c r="L1119" s="218">
        <v>300</v>
      </c>
      <c r="M1119" s="218"/>
      <c r="N1119" s="218" t="s">
        <v>63</v>
      </c>
      <c r="O1119" s="218"/>
      <c r="P1119" s="218" t="s">
        <v>305</v>
      </c>
      <c r="Q1119" s="240">
        <f t="shared" si="0"/>
        <v>266</v>
      </c>
      <c r="R1119" s="240">
        <f t="shared" si="1"/>
        <v>0</v>
      </c>
      <c r="S1119" s="240">
        <f t="shared" si="2"/>
        <v>0</v>
      </c>
      <c r="T1119" s="272">
        <f t="shared" si="3"/>
        <v>0</v>
      </c>
      <c r="U1119" s="263"/>
    </row>
    <row r="1120" spans="2:21" s="216" customFormat="1" x14ac:dyDescent="0.25">
      <c r="B1120" s="262">
        <v>1115</v>
      </c>
      <c r="C1120" s="346">
        <v>45440</v>
      </c>
      <c r="D1120" s="217" t="s">
        <v>152</v>
      </c>
      <c r="E1120" s="218" t="s">
        <v>92</v>
      </c>
      <c r="F1120" s="218" t="s">
        <v>63</v>
      </c>
      <c r="G1120" s="218" t="s">
        <v>214</v>
      </c>
      <c r="H1120" s="218">
        <v>4.1500000000000004</v>
      </c>
      <c r="I1120" s="218" t="s">
        <v>220</v>
      </c>
      <c r="J1120" s="218">
        <v>40</v>
      </c>
      <c r="K1120" s="218"/>
      <c r="L1120" s="218">
        <v>300</v>
      </c>
      <c r="M1120" s="218"/>
      <c r="N1120" s="218" t="s">
        <v>63</v>
      </c>
      <c r="O1120" s="218"/>
      <c r="P1120" s="218" t="s">
        <v>305</v>
      </c>
      <c r="Q1120" s="240">
        <f t="shared" si="0"/>
        <v>166</v>
      </c>
      <c r="R1120" s="240">
        <f t="shared" si="1"/>
        <v>0</v>
      </c>
      <c r="S1120" s="240">
        <f t="shared" si="2"/>
        <v>0</v>
      </c>
      <c r="T1120" s="272">
        <f t="shared" si="3"/>
        <v>0</v>
      </c>
      <c r="U1120" s="263"/>
    </row>
    <row r="1121" spans="2:21" s="216" customFormat="1" x14ac:dyDescent="0.25">
      <c r="B1121" s="262">
        <v>1116</v>
      </c>
      <c r="C1121" s="346">
        <v>45440</v>
      </c>
      <c r="D1121" s="217" t="s">
        <v>150</v>
      </c>
      <c r="E1121" s="218" t="s">
        <v>92</v>
      </c>
      <c r="F1121" s="218" t="s">
        <v>63</v>
      </c>
      <c r="G1121" s="218" t="s">
        <v>214</v>
      </c>
      <c r="H1121" s="218">
        <v>4.1500000000000004</v>
      </c>
      <c r="I1121" s="218" t="s">
        <v>220</v>
      </c>
      <c r="J1121" s="218">
        <v>40</v>
      </c>
      <c r="K1121" s="218"/>
      <c r="L1121" s="218">
        <v>300</v>
      </c>
      <c r="M1121" s="218"/>
      <c r="N1121" s="218" t="s">
        <v>63</v>
      </c>
      <c r="O1121" s="218"/>
      <c r="P1121" s="218" t="s">
        <v>305</v>
      </c>
      <c r="Q1121" s="240">
        <f t="shared" si="0"/>
        <v>166</v>
      </c>
      <c r="R1121" s="240">
        <f t="shared" si="1"/>
        <v>0</v>
      </c>
      <c r="S1121" s="240">
        <f t="shared" si="2"/>
        <v>0</v>
      </c>
      <c r="T1121" s="272">
        <f t="shared" si="3"/>
        <v>0</v>
      </c>
      <c r="U1121" s="263"/>
    </row>
    <row r="1122" spans="2:21" s="216" customFormat="1" x14ac:dyDescent="0.25">
      <c r="B1122" s="262">
        <v>1117</v>
      </c>
      <c r="C1122" s="346">
        <v>45440</v>
      </c>
      <c r="D1122" s="217" t="s">
        <v>179</v>
      </c>
      <c r="E1122" s="218" t="s">
        <v>161</v>
      </c>
      <c r="F1122" s="218" t="s">
        <v>8</v>
      </c>
      <c r="G1122" s="218" t="s">
        <v>161</v>
      </c>
      <c r="H1122" s="218">
        <v>11.6</v>
      </c>
      <c r="I1122" s="218"/>
      <c r="J1122" s="218"/>
      <c r="K1122" s="218"/>
      <c r="L1122" s="218"/>
      <c r="M1122" s="218"/>
      <c r="N1122" s="218"/>
      <c r="O1122" s="218"/>
      <c r="P1122" s="218"/>
      <c r="Q1122" s="240">
        <f t="shared" si="0"/>
        <v>0</v>
      </c>
      <c r="R1122" s="240">
        <f t="shared" si="1"/>
        <v>0</v>
      </c>
      <c r="S1122" s="240">
        <f t="shared" si="2"/>
        <v>0</v>
      </c>
      <c r="T1122" s="272">
        <f t="shared" si="3"/>
        <v>0</v>
      </c>
      <c r="U1122" s="263"/>
    </row>
    <row r="1123" spans="2:21" s="216" customFormat="1" x14ac:dyDescent="0.25">
      <c r="B1123" s="262">
        <v>1118</v>
      </c>
      <c r="C1123" s="346">
        <v>45440</v>
      </c>
      <c r="D1123" s="217" t="s">
        <v>143</v>
      </c>
      <c r="E1123" s="218" t="s">
        <v>92</v>
      </c>
      <c r="F1123" s="218" t="s">
        <v>2</v>
      </c>
      <c r="G1123" s="218" t="s">
        <v>213</v>
      </c>
      <c r="H1123" s="218">
        <v>7</v>
      </c>
      <c r="I1123" s="218" t="s">
        <v>220</v>
      </c>
      <c r="J1123" s="218">
        <v>40</v>
      </c>
      <c r="K1123" s="218"/>
      <c r="L1123" s="218">
        <v>800</v>
      </c>
      <c r="M1123" s="218"/>
      <c r="N1123" s="218" t="s">
        <v>2</v>
      </c>
      <c r="O1123" s="218" t="s">
        <v>2</v>
      </c>
      <c r="P1123" s="218" t="s">
        <v>304</v>
      </c>
      <c r="Q1123" s="240">
        <f t="shared" si="0"/>
        <v>280</v>
      </c>
      <c r="R1123" s="240">
        <f t="shared" si="1"/>
        <v>0</v>
      </c>
      <c r="S1123" s="240">
        <f t="shared" si="2"/>
        <v>0</v>
      </c>
      <c r="T1123" s="272">
        <f t="shared" si="3"/>
        <v>0</v>
      </c>
      <c r="U1123" s="263"/>
    </row>
    <row r="1124" spans="2:21" s="216" customFormat="1" x14ac:dyDescent="0.25">
      <c r="B1124" s="262">
        <v>1119</v>
      </c>
      <c r="C1124" s="346">
        <v>45440</v>
      </c>
      <c r="D1124" s="217" t="s">
        <v>142</v>
      </c>
      <c r="E1124" s="218" t="s">
        <v>92</v>
      </c>
      <c r="F1124" s="218" t="s">
        <v>2</v>
      </c>
      <c r="G1124" s="218" t="s">
        <v>213</v>
      </c>
      <c r="H1124" s="218">
        <v>7</v>
      </c>
      <c r="I1124" s="218" t="s">
        <v>220</v>
      </c>
      <c r="J1124" s="218">
        <v>40</v>
      </c>
      <c r="K1124" s="218"/>
      <c r="L1124" s="218">
        <v>800</v>
      </c>
      <c r="M1124" s="218"/>
      <c r="N1124" s="218" t="s">
        <v>2</v>
      </c>
      <c r="O1124" s="218" t="s">
        <v>2</v>
      </c>
      <c r="P1124" s="218" t="s">
        <v>304</v>
      </c>
      <c r="Q1124" s="240">
        <f t="shared" si="0"/>
        <v>280</v>
      </c>
      <c r="R1124" s="240">
        <f t="shared" si="1"/>
        <v>0</v>
      </c>
      <c r="S1124" s="240">
        <f t="shared" si="2"/>
        <v>0</v>
      </c>
      <c r="T1124" s="272">
        <f t="shared" si="3"/>
        <v>0</v>
      </c>
      <c r="U1124" s="263"/>
    </row>
    <row r="1125" spans="2:21" s="216" customFormat="1" x14ac:dyDescent="0.25">
      <c r="B1125" s="262">
        <v>1120</v>
      </c>
      <c r="C1125" s="346">
        <v>45440</v>
      </c>
      <c r="D1125" s="217" t="s">
        <v>141</v>
      </c>
      <c r="E1125" s="218" t="s">
        <v>92</v>
      </c>
      <c r="F1125" s="218" t="s">
        <v>2</v>
      </c>
      <c r="G1125" s="218" t="s">
        <v>213</v>
      </c>
      <c r="H1125" s="218">
        <v>7</v>
      </c>
      <c r="I1125" s="218" t="s">
        <v>220</v>
      </c>
      <c r="J1125" s="218">
        <v>35</v>
      </c>
      <c r="K1125" s="218"/>
      <c r="L1125" s="218">
        <v>800</v>
      </c>
      <c r="M1125" s="218"/>
      <c r="N1125" s="218" t="s">
        <v>2</v>
      </c>
      <c r="O1125" s="218" t="s">
        <v>2</v>
      </c>
      <c r="P1125" s="218" t="s">
        <v>304</v>
      </c>
      <c r="Q1125" s="240">
        <f t="shared" si="0"/>
        <v>245</v>
      </c>
      <c r="R1125" s="240">
        <f t="shared" si="1"/>
        <v>0</v>
      </c>
      <c r="S1125" s="240">
        <f t="shared" si="2"/>
        <v>0</v>
      </c>
      <c r="T1125" s="272">
        <f t="shared" si="3"/>
        <v>0</v>
      </c>
      <c r="U1125" s="263"/>
    </row>
    <row r="1126" spans="2:21" s="216" customFormat="1" x14ac:dyDescent="0.25">
      <c r="B1126" s="262">
        <v>1121</v>
      </c>
      <c r="C1126" s="346">
        <v>45440</v>
      </c>
      <c r="D1126" s="217" t="s">
        <v>96</v>
      </c>
      <c r="E1126" s="218" t="s">
        <v>161</v>
      </c>
      <c r="F1126" s="218" t="s">
        <v>1</v>
      </c>
      <c r="G1126" s="218" t="s">
        <v>161</v>
      </c>
      <c r="H1126" s="218">
        <v>11.8</v>
      </c>
      <c r="I1126" s="218" t="s">
        <v>66</v>
      </c>
      <c r="J1126" s="218">
        <v>5</v>
      </c>
      <c r="K1126" s="218"/>
      <c r="L1126" s="218"/>
      <c r="M1126" s="218"/>
      <c r="N1126" s="218" t="s">
        <v>1</v>
      </c>
      <c r="O1126" s="218"/>
      <c r="P1126" s="218"/>
      <c r="Q1126" s="240">
        <f t="shared" si="0"/>
        <v>0</v>
      </c>
      <c r="R1126" s="240">
        <f t="shared" si="1"/>
        <v>0</v>
      </c>
      <c r="S1126" s="240">
        <f t="shared" si="2"/>
        <v>59</v>
      </c>
      <c r="T1126" s="272">
        <f t="shared" si="3"/>
        <v>0</v>
      </c>
      <c r="U1126" s="263"/>
    </row>
    <row r="1127" spans="2:21" s="216" customFormat="1" x14ac:dyDescent="0.25">
      <c r="B1127" s="262">
        <v>1122</v>
      </c>
      <c r="C1127" s="346">
        <v>45440</v>
      </c>
      <c r="D1127" s="217" t="s">
        <v>130</v>
      </c>
      <c r="E1127" s="218" t="s">
        <v>161</v>
      </c>
      <c r="F1127" s="218" t="s">
        <v>1</v>
      </c>
      <c r="G1127" s="218" t="s">
        <v>161</v>
      </c>
      <c r="H1127" s="218">
        <v>11.8</v>
      </c>
      <c r="I1127" s="218" t="s">
        <v>66</v>
      </c>
      <c r="J1127" s="218">
        <v>3</v>
      </c>
      <c r="K1127" s="218"/>
      <c r="L1127" s="218"/>
      <c r="M1127" s="218"/>
      <c r="N1127" s="218" t="s">
        <v>1</v>
      </c>
      <c r="O1127" s="218"/>
      <c r="P1127" s="218"/>
      <c r="Q1127" s="240">
        <f t="shared" si="0"/>
        <v>0</v>
      </c>
      <c r="R1127" s="240">
        <f t="shared" si="1"/>
        <v>0</v>
      </c>
      <c r="S1127" s="240">
        <f t="shared" si="2"/>
        <v>35.400000000000006</v>
      </c>
      <c r="T1127" s="272">
        <f t="shared" si="3"/>
        <v>0</v>
      </c>
      <c r="U1127" s="263"/>
    </row>
    <row r="1128" spans="2:21" s="216" customFormat="1" x14ac:dyDescent="0.25">
      <c r="B1128" s="262">
        <v>1123</v>
      </c>
      <c r="C1128" s="346">
        <v>45441</v>
      </c>
      <c r="D1128" s="217" t="s">
        <v>94</v>
      </c>
      <c r="E1128" s="218" t="s">
        <v>92</v>
      </c>
      <c r="F1128" s="218" t="s">
        <v>1</v>
      </c>
      <c r="G1128" s="218" t="s">
        <v>213</v>
      </c>
      <c r="H1128" s="218">
        <v>6.65</v>
      </c>
      <c r="I1128" s="218" t="s">
        <v>221</v>
      </c>
      <c r="J1128" s="218">
        <v>41</v>
      </c>
      <c r="K1128" s="218"/>
      <c r="L1128" s="218">
        <v>300</v>
      </c>
      <c r="M1128" s="218"/>
      <c r="N1128" s="218" t="s">
        <v>62</v>
      </c>
      <c r="O1128" s="218"/>
      <c r="P1128" s="218" t="s">
        <v>304</v>
      </c>
      <c r="Q1128" s="240">
        <f t="shared" si="0"/>
        <v>0</v>
      </c>
      <c r="R1128" s="240">
        <f t="shared" si="1"/>
        <v>313.54750000000001</v>
      </c>
      <c r="S1128" s="240">
        <f t="shared" si="2"/>
        <v>0</v>
      </c>
      <c r="T1128" s="272">
        <f t="shared" si="3"/>
        <v>0</v>
      </c>
      <c r="U1128" s="263"/>
    </row>
    <row r="1129" spans="2:21" s="216" customFormat="1" x14ac:dyDescent="0.25">
      <c r="B1129" s="262">
        <v>1124</v>
      </c>
      <c r="C1129" s="346">
        <v>45441</v>
      </c>
      <c r="D1129" s="217" t="s">
        <v>91</v>
      </c>
      <c r="E1129" s="218" t="s">
        <v>92</v>
      </c>
      <c r="F1129" s="218" t="s">
        <v>1</v>
      </c>
      <c r="G1129" s="218" t="s">
        <v>213</v>
      </c>
      <c r="H1129" s="218">
        <v>6.65</v>
      </c>
      <c r="I1129" s="218" t="s">
        <v>291</v>
      </c>
      <c r="J1129" s="218">
        <v>27</v>
      </c>
      <c r="K1129" s="218"/>
      <c r="L1129" s="218"/>
      <c r="M1129" s="218"/>
      <c r="N1129" s="218" t="s">
        <v>1</v>
      </c>
      <c r="O1129" s="218"/>
      <c r="P1129" s="218"/>
      <c r="Q1129" s="240">
        <f t="shared" si="0"/>
        <v>0</v>
      </c>
      <c r="R1129" s="240">
        <f t="shared" si="1"/>
        <v>0</v>
      </c>
      <c r="S1129" s="240">
        <f t="shared" si="2"/>
        <v>0</v>
      </c>
      <c r="T1129" s="272">
        <f t="shared" si="3"/>
        <v>0</v>
      </c>
      <c r="U1129" s="263" t="s">
        <v>226</v>
      </c>
    </row>
    <row r="1130" spans="2:21" s="216" customFormat="1" x14ac:dyDescent="0.25">
      <c r="B1130" s="262">
        <v>1125</v>
      </c>
      <c r="C1130" s="346">
        <v>45441</v>
      </c>
      <c r="D1130" s="217" t="s">
        <v>117</v>
      </c>
      <c r="E1130" s="218" t="s">
        <v>92</v>
      </c>
      <c r="F1130" s="218" t="s">
        <v>1</v>
      </c>
      <c r="G1130" s="218" t="s">
        <v>213</v>
      </c>
      <c r="H1130" s="218">
        <v>6.65</v>
      </c>
      <c r="I1130" s="218" t="s">
        <v>221</v>
      </c>
      <c r="J1130" s="218">
        <v>48</v>
      </c>
      <c r="K1130" s="218"/>
      <c r="L1130" s="218">
        <v>300</v>
      </c>
      <c r="M1130" s="218"/>
      <c r="N1130" s="218" t="s">
        <v>62</v>
      </c>
      <c r="O1130" s="218"/>
      <c r="P1130" s="218" t="s">
        <v>304</v>
      </c>
      <c r="Q1130" s="240">
        <f t="shared" si="0"/>
        <v>0</v>
      </c>
      <c r="R1130" s="240">
        <f t="shared" si="1"/>
        <v>367.08000000000004</v>
      </c>
      <c r="S1130" s="240">
        <f t="shared" si="2"/>
        <v>0</v>
      </c>
      <c r="T1130" s="272">
        <f t="shared" si="3"/>
        <v>0</v>
      </c>
      <c r="U1130" s="263"/>
    </row>
    <row r="1131" spans="2:21" s="216" customFormat="1" x14ac:dyDescent="0.25">
      <c r="B1131" s="262">
        <v>1126</v>
      </c>
      <c r="C1131" s="346">
        <v>45441</v>
      </c>
      <c r="D1131" s="217" t="s">
        <v>157</v>
      </c>
      <c r="E1131" s="218" t="s">
        <v>92</v>
      </c>
      <c r="F1131" s="218" t="s">
        <v>62</v>
      </c>
      <c r="G1131" s="218" t="s">
        <v>214</v>
      </c>
      <c r="H1131" s="218">
        <v>4.1500000000000004</v>
      </c>
      <c r="I1131" s="218"/>
      <c r="J1131" s="218"/>
      <c r="K1131" s="218"/>
      <c r="L1131" s="218"/>
      <c r="M1131" s="218"/>
      <c r="N1131" s="218"/>
      <c r="O1131" s="218"/>
      <c r="P1131" s="218"/>
      <c r="Q1131" s="240">
        <f t="shared" si="0"/>
        <v>0</v>
      </c>
      <c r="R1131" s="240">
        <f t="shared" si="1"/>
        <v>0</v>
      </c>
      <c r="S1131" s="240">
        <f t="shared" si="2"/>
        <v>0</v>
      </c>
      <c r="T1131" s="272">
        <f t="shared" si="3"/>
        <v>0</v>
      </c>
      <c r="U1131" s="263"/>
    </row>
    <row r="1132" spans="2:21" s="216" customFormat="1" x14ac:dyDescent="0.25">
      <c r="B1132" s="262">
        <v>1127</v>
      </c>
      <c r="C1132" s="346">
        <v>45441</v>
      </c>
      <c r="D1132" s="217" t="s">
        <v>156</v>
      </c>
      <c r="E1132" s="218" t="s">
        <v>92</v>
      </c>
      <c r="F1132" s="218" t="s">
        <v>62</v>
      </c>
      <c r="G1132" s="218" t="s">
        <v>214</v>
      </c>
      <c r="H1132" s="218">
        <v>4.1500000000000004</v>
      </c>
      <c r="I1132" s="218" t="s">
        <v>221</v>
      </c>
      <c r="J1132" s="218">
        <v>58</v>
      </c>
      <c r="K1132" s="218"/>
      <c r="L1132" s="218">
        <v>300</v>
      </c>
      <c r="M1132" s="218"/>
      <c r="N1132" s="218" t="s">
        <v>62</v>
      </c>
      <c r="O1132" s="218"/>
      <c r="P1132" s="218" t="s">
        <v>305</v>
      </c>
      <c r="Q1132" s="240">
        <f t="shared" si="0"/>
        <v>0</v>
      </c>
      <c r="R1132" s="240">
        <f t="shared" si="1"/>
        <v>276.80500000000001</v>
      </c>
      <c r="S1132" s="240">
        <f t="shared" si="2"/>
        <v>0</v>
      </c>
      <c r="T1132" s="272">
        <f t="shared" si="3"/>
        <v>0</v>
      </c>
      <c r="U1132" s="263"/>
    </row>
    <row r="1133" spans="2:21" s="216" customFormat="1" x14ac:dyDescent="0.25">
      <c r="B1133" s="262">
        <v>1128</v>
      </c>
      <c r="C1133" s="346">
        <v>45441</v>
      </c>
      <c r="D1133" s="217" t="s">
        <v>160</v>
      </c>
      <c r="E1133" s="218" t="s">
        <v>161</v>
      </c>
      <c r="F1133" s="218" t="s">
        <v>389</v>
      </c>
      <c r="G1133" s="218" t="s">
        <v>161</v>
      </c>
      <c r="H1133" s="218">
        <v>10</v>
      </c>
      <c r="I1133" s="218" t="s">
        <v>66</v>
      </c>
      <c r="J1133" s="218">
        <v>3</v>
      </c>
      <c r="K1133" s="218"/>
      <c r="L1133" s="218"/>
      <c r="M1133" s="218"/>
      <c r="N1133" s="218" t="s">
        <v>1</v>
      </c>
      <c r="O1133" s="218"/>
      <c r="P1133" s="218"/>
      <c r="Q1133" s="240">
        <f t="shared" si="0"/>
        <v>0</v>
      </c>
      <c r="R1133" s="240">
        <f t="shared" si="1"/>
        <v>0</v>
      </c>
      <c r="S1133" s="240">
        <f t="shared" si="2"/>
        <v>30</v>
      </c>
      <c r="T1133" s="272">
        <f t="shared" si="3"/>
        <v>0</v>
      </c>
      <c r="U1133" s="263"/>
    </row>
    <row r="1134" spans="2:21" s="216" customFormat="1" x14ac:dyDescent="0.25">
      <c r="B1134" s="262">
        <v>1129</v>
      </c>
      <c r="C1134" s="346">
        <v>45441</v>
      </c>
      <c r="D1134" s="217" t="s">
        <v>177</v>
      </c>
      <c r="E1134" s="218" t="s">
        <v>178</v>
      </c>
      <c r="F1134" s="218" t="s">
        <v>7</v>
      </c>
      <c r="G1134" s="218" t="s">
        <v>213</v>
      </c>
      <c r="H1134" s="218">
        <v>7</v>
      </c>
      <c r="I1134" s="218"/>
      <c r="J1134" s="218"/>
      <c r="K1134" s="218"/>
      <c r="L1134" s="218"/>
      <c r="M1134" s="218"/>
      <c r="N1134" s="218"/>
      <c r="O1134" s="218"/>
      <c r="P1134" s="218"/>
      <c r="Q1134" s="240">
        <f t="shared" si="0"/>
        <v>0</v>
      </c>
      <c r="R1134" s="240">
        <f t="shared" si="1"/>
        <v>0</v>
      </c>
      <c r="S1134" s="240">
        <f t="shared" si="2"/>
        <v>0</v>
      </c>
      <c r="T1134" s="272">
        <f t="shared" si="3"/>
        <v>0</v>
      </c>
      <c r="U1134" s="263"/>
    </row>
    <row r="1135" spans="2:21" s="216" customFormat="1" x14ac:dyDescent="0.25">
      <c r="B1135" s="262">
        <v>1130</v>
      </c>
      <c r="C1135" s="346">
        <v>45441</v>
      </c>
      <c r="D1135" s="217" t="s">
        <v>173</v>
      </c>
      <c r="E1135" s="218" t="s">
        <v>161</v>
      </c>
      <c r="F1135" s="218" t="s">
        <v>7</v>
      </c>
      <c r="G1135" s="218" t="s">
        <v>161</v>
      </c>
      <c r="H1135" s="218">
        <v>11.2</v>
      </c>
      <c r="I1135" s="218"/>
      <c r="J1135" s="218"/>
      <c r="K1135" s="218"/>
      <c r="L1135" s="218"/>
      <c r="M1135" s="218"/>
      <c r="N1135" s="218"/>
      <c r="O1135" s="218"/>
      <c r="P1135" s="218"/>
      <c r="Q1135" s="240">
        <f t="shared" si="0"/>
        <v>0</v>
      </c>
      <c r="R1135" s="240">
        <f t="shared" si="1"/>
        <v>0</v>
      </c>
      <c r="S1135" s="240">
        <f t="shared" si="2"/>
        <v>0</v>
      </c>
      <c r="T1135" s="272">
        <f t="shared" si="3"/>
        <v>0</v>
      </c>
      <c r="U1135" s="263"/>
    </row>
    <row r="1136" spans="2:21" s="216" customFormat="1" x14ac:dyDescent="0.25">
      <c r="B1136" s="262">
        <v>1131</v>
      </c>
      <c r="C1136" s="346">
        <v>45441</v>
      </c>
      <c r="D1136" s="217" t="s">
        <v>153</v>
      </c>
      <c r="E1136" s="218" t="s">
        <v>92</v>
      </c>
      <c r="F1136" s="218" t="s">
        <v>63</v>
      </c>
      <c r="G1136" s="218" t="s">
        <v>213</v>
      </c>
      <c r="H1136" s="218">
        <v>6.65</v>
      </c>
      <c r="I1136" s="218" t="s">
        <v>220</v>
      </c>
      <c r="J1136" s="218">
        <v>37</v>
      </c>
      <c r="K1136" s="218"/>
      <c r="L1136" s="218">
        <v>300</v>
      </c>
      <c r="M1136" s="218"/>
      <c r="N1136" s="218" t="s">
        <v>63</v>
      </c>
      <c r="O1136" s="218"/>
      <c r="P1136" s="218" t="s">
        <v>305</v>
      </c>
      <c r="Q1136" s="240">
        <f t="shared" si="0"/>
        <v>246.05</v>
      </c>
      <c r="R1136" s="240">
        <f t="shared" si="1"/>
        <v>0</v>
      </c>
      <c r="S1136" s="240">
        <f t="shared" si="2"/>
        <v>0</v>
      </c>
      <c r="T1136" s="272">
        <f t="shared" si="3"/>
        <v>0</v>
      </c>
      <c r="U1136" s="263"/>
    </row>
    <row r="1137" spans="2:21" s="216" customFormat="1" x14ac:dyDescent="0.25">
      <c r="B1137" s="262">
        <v>1132</v>
      </c>
      <c r="C1137" s="346">
        <v>45441</v>
      </c>
      <c r="D1137" s="217" t="s">
        <v>152</v>
      </c>
      <c r="E1137" s="218" t="s">
        <v>92</v>
      </c>
      <c r="F1137" s="218" t="s">
        <v>63</v>
      </c>
      <c r="G1137" s="218" t="s">
        <v>214</v>
      </c>
      <c r="H1137" s="218">
        <v>4.1500000000000004</v>
      </c>
      <c r="I1137" s="218" t="s">
        <v>220</v>
      </c>
      <c r="J1137" s="218">
        <v>37</v>
      </c>
      <c r="K1137" s="218"/>
      <c r="L1137" s="218">
        <v>300</v>
      </c>
      <c r="M1137" s="218"/>
      <c r="N1137" s="218" t="s">
        <v>63</v>
      </c>
      <c r="O1137" s="218"/>
      <c r="P1137" s="218" t="s">
        <v>305</v>
      </c>
      <c r="Q1137" s="240">
        <f t="shared" si="0"/>
        <v>153.55000000000001</v>
      </c>
      <c r="R1137" s="240">
        <f t="shared" si="1"/>
        <v>0</v>
      </c>
      <c r="S1137" s="240">
        <f t="shared" si="2"/>
        <v>0</v>
      </c>
      <c r="T1137" s="272">
        <f t="shared" si="3"/>
        <v>0</v>
      </c>
      <c r="U1137" s="263"/>
    </row>
    <row r="1138" spans="2:21" s="216" customFormat="1" x14ac:dyDescent="0.25">
      <c r="B1138" s="262">
        <v>1133</v>
      </c>
      <c r="C1138" s="346">
        <v>45441</v>
      </c>
      <c r="D1138" s="217" t="s">
        <v>150</v>
      </c>
      <c r="E1138" s="218" t="s">
        <v>92</v>
      </c>
      <c r="F1138" s="218" t="s">
        <v>63</v>
      </c>
      <c r="G1138" s="218" t="s">
        <v>214</v>
      </c>
      <c r="H1138" s="218">
        <v>4.1500000000000004</v>
      </c>
      <c r="I1138" s="218" t="s">
        <v>220</v>
      </c>
      <c r="J1138" s="218">
        <v>40</v>
      </c>
      <c r="K1138" s="218"/>
      <c r="L1138" s="218">
        <v>300</v>
      </c>
      <c r="M1138" s="218"/>
      <c r="N1138" s="218" t="s">
        <v>63</v>
      </c>
      <c r="O1138" s="218"/>
      <c r="P1138" s="218" t="s">
        <v>305</v>
      </c>
      <c r="Q1138" s="240">
        <f t="shared" si="0"/>
        <v>166</v>
      </c>
      <c r="R1138" s="240">
        <f t="shared" si="1"/>
        <v>0</v>
      </c>
      <c r="S1138" s="240">
        <f t="shared" si="2"/>
        <v>0</v>
      </c>
      <c r="T1138" s="272">
        <f t="shared" si="3"/>
        <v>0</v>
      </c>
      <c r="U1138" s="263"/>
    </row>
    <row r="1139" spans="2:21" s="216" customFormat="1" x14ac:dyDescent="0.25">
      <c r="B1139" s="262">
        <v>1134</v>
      </c>
      <c r="C1139" s="346">
        <v>45441</v>
      </c>
      <c r="D1139" s="217" t="s">
        <v>179</v>
      </c>
      <c r="E1139" s="218" t="s">
        <v>161</v>
      </c>
      <c r="F1139" s="218" t="s">
        <v>8</v>
      </c>
      <c r="G1139" s="218" t="s">
        <v>161</v>
      </c>
      <c r="H1139" s="218">
        <v>11.6</v>
      </c>
      <c r="I1139" s="218"/>
      <c r="J1139" s="218"/>
      <c r="K1139" s="218"/>
      <c r="L1139" s="218"/>
      <c r="M1139" s="218"/>
      <c r="N1139" s="218"/>
      <c r="O1139" s="218"/>
      <c r="P1139" s="218"/>
      <c r="Q1139" s="240">
        <f t="shared" ref="Q1139:Q1202" si="4">IF(I1139=$Q$5,J1139*H1139,0)</f>
        <v>0</v>
      </c>
      <c r="R1139" s="240">
        <f t="shared" ref="R1139:R1202" si="5">IF(I1139=$R$5,J1139*H1139,0)*1.15</f>
        <v>0</v>
      </c>
      <c r="S1139" s="240">
        <f t="shared" ref="S1139:S1202" si="6">IF(I1139=$S$5,J1139*H1139,0)</f>
        <v>0</v>
      </c>
      <c r="T1139" s="272">
        <f t="shared" ref="T1139:T1202" si="7">IF(I1139=$T$5,J1139*H1139,0)</f>
        <v>0</v>
      </c>
      <c r="U1139" s="263"/>
    </row>
    <row r="1140" spans="2:21" s="216" customFormat="1" x14ac:dyDescent="0.25">
      <c r="B1140" s="262">
        <v>1135</v>
      </c>
      <c r="C1140" s="346">
        <v>45441</v>
      </c>
      <c r="D1140" s="217" t="s">
        <v>143</v>
      </c>
      <c r="E1140" s="218" t="s">
        <v>92</v>
      </c>
      <c r="F1140" s="218" t="s">
        <v>2</v>
      </c>
      <c r="G1140" s="218" t="s">
        <v>213</v>
      </c>
      <c r="H1140" s="218">
        <v>7</v>
      </c>
      <c r="I1140" s="218" t="s">
        <v>220</v>
      </c>
      <c r="J1140" s="218">
        <v>40</v>
      </c>
      <c r="K1140" s="218"/>
      <c r="L1140" s="218">
        <v>800</v>
      </c>
      <c r="M1140" s="218"/>
      <c r="N1140" s="218" t="s">
        <v>2</v>
      </c>
      <c r="O1140" s="218" t="s">
        <v>2</v>
      </c>
      <c r="P1140" s="218" t="s">
        <v>304</v>
      </c>
      <c r="Q1140" s="240">
        <f t="shared" si="4"/>
        <v>280</v>
      </c>
      <c r="R1140" s="240">
        <f t="shared" si="5"/>
        <v>0</v>
      </c>
      <c r="S1140" s="240">
        <f t="shared" si="6"/>
        <v>0</v>
      </c>
      <c r="T1140" s="272">
        <f t="shared" si="7"/>
        <v>0</v>
      </c>
      <c r="U1140" s="263"/>
    </row>
    <row r="1141" spans="2:21" s="216" customFormat="1" x14ac:dyDescent="0.25">
      <c r="B1141" s="262">
        <v>1136</v>
      </c>
      <c r="C1141" s="346">
        <v>45441</v>
      </c>
      <c r="D1141" s="217" t="s">
        <v>142</v>
      </c>
      <c r="E1141" s="218" t="s">
        <v>92</v>
      </c>
      <c r="F1141" s="218" t="s">
        <v>2</v>
      </c>
      <c r="G1141" s="218" t="s">
        <v>213</v>
      </c>
      <c r="H1141" s="218">
        <v>7</v>
      </c>
      <c r="I1141" s="218" t="s">
        <v>220</v>
      </c>
      <c r="J1141" s="218">
        <v>38</v>
      </c>
      <c r="K1141" s="218"/>
      <c r="L1141" s="218">
        <v>800</v>
      </c>
      <c r="M1141" s="218"/>
      <c r="N1141" s="218" t="s">
        <v>2</v>
      </c>
      <c r="O1141" s="218" t="s">
        <v>2</v>
      </c>
      <c r="P1141" s="218" t="s">
        <v>304</v>
      </c>
      <c r="Q1141" s="240">
        <f t="shared" si="4"/>
        <v>266</v>
      </c>
      <c r="R1141" s="240">
        <f t="shared" si="5"/>
        <v>0</v>
      </c>
      <c r="S1141" s="240">
        <f t="shared" si="6"/>
        <v>0</v>
      </c>
      <c r="T1141" s="272">
        <f t="shared" si="7"/>
        <v>0</v>
      </c>
      <c r="U1141" s="263"/>
    </row>
    <row r="1142" spans="2:21" s="216" customFormat="1" x14ac:dyDescent="0.25">
      <c r="B1142" s="262">
        <v>1137</v>
      </c>
      <c r="C1142" s="346">
        <v>45441</v>
      </c>
      <c r="D1142" s="217" t="s">
        <v>141</v>
      </c>
      <c r="E1142" s="218" t="s">
        <v>92</v>
      </c>
      <c r="F1142" s="218" t="s">
        <v>2</v>
      </c>
      <c r="G1142" s="218" t="s">
        <v>213</v>
      </c>
      <c r="H1142" s="218">
        <v>7</v>
      </c>
      <c r="I1142" s="218" t="s">
        <v>220</v>
      </c>
      <c r="J1142" s="218">
        <v>37</v>
      </c>
      <c r="K1142" s="218"/>
      <c r="L1142" s="218">
        <v>800</v>
      </c>
      <c r="M1142" s="218"/>
      <c r="N1142" s="218" t="s">
        <v>2</v>
      </c>
      <c r="O1142" s="218" t="s">
        <v>2</v>
      </c>
      <c r="P1142" s="218" t="s">
        <v>304</v>
      </c>
      <c r="Q1142" s="240">
        <f t="shared" si="4"/>
        <v>259</v>
      </c>
      <c r="R1142" s="240">
        <f t="shared" si="5"/>
        <v>0</v>
      </c>
      <c r="S1142" s="240">
        <f t="shared" si="6"/>
        <v>0</v>
      </c>
      <c r="T1142" s="272">
        <f t="shared" si="7"/>
        <v>0</v>
      </c>
      <c r="U1142" s="263"/>
    </row>
    <row r="1143" spans="2:21" s="216" customFormat="1" x14ac:dyDescent="0.25">
      <c r="B1143" s="262">
        <v>1138</v>
      </c>
      <c r="C1143" s="346">
        <v>45441</v>
      </c>
      <c r="D1143" s="217" t="s">
        <v>96</v>
      </c>
      <c r="E1143" s="218" t="s">
        <v>161</v>
      </c>
      <c r="F1143" s="218" t="s">
        <v>1</v>
      </c>
      <c r="G1143" s="218" t="s">
        <v>161</v>
      </c>
      <c r="H1143" s="218">
        <v>11.8</v>
      </c>
      <c r="I1143" s="218" t="s">
        <v>66</v>
      </c>
      <c r="J1143" s="218">
        <v>6</v>
      </c>
      <c r="K1143" s="218"/>
      <c r="L1143" s="218"/>
      <c r="M1143" s="218"/>
      <c r="N1143" s="218" t="s">
        <v>1</v>
      </c>
      <c r="O1143" s="218"/>
      <c r="P1143" s="218"/>
      <c r="Q1143" s="240">
        <f t="shared" si="4"/>
        <v>0</v>
      </c>
      <c r="R1143" s="240">
        <f t="shared" si="5"/>
        <v>0</v>
      </c>
      <c r="S1143" s="240">
        <f t="shared" si="6"/>
        <v>70.800000000000011</v>
      </c>
      <c r="T1143" s="272">
        <f t="shared" si="7"/>
        <v>0</v>
      </c>
      <c r="U1143" s="263"/>
    </row>
    <row r="1144" spans="2:21" s="216" customFormat="1" x14ac:dyDescent="0.25">
      <c r="B1144" s="262">
        <v>1139</v>
      </c>
      <c r="C1144" s="346">
        <v>45441</v>
      </c>
      <c r="D1144" s="217" t="s">
        <v>130</v>
      </c>
      <c r="E1144" s="218" t="s">
        <v>161</v>
      </c>
      <c r="F1144" s="218" t="s">
        <v>1</v>
      </c>
      <c r="G1144" s="218" t="s">
        <v>161</v>
      </c>
      <c r="H1144" s="218">
        <v>11.8</v>
      </c>
      <c r="I1144" s="218" t="s">
        <v>66</v>
      </c>
      <c r="J1144" s="218">
        <v>4</v>
      </c>
      <c r="K1144" s="218"/>
      <c r="L1144" s="218"/>
      <c r="M1144" s="218"/>
      <c r="N1144" s="218" t="s">
        <v>1</v>
      </c>
      <c r="O1144" s="218"/>
      <c r="P1144" s="218"/>
      <c r="Q1144" s="240">
        <f t="shared" si="4"/>
        <v>0</v>
      </c>
      <c r="R1144" s="240">
        <f t="shared" si="5"/>
        <v>0</v>
      </c>
      <c r="S1144" s="240">
        <f t="shared" si="6"/>
        <v>47.2</v>
      </c>
      <c r="T1144" s="272">
        <f t="shared" si="7"/>
        <v>0</v>
      </c>
      <c r="U1144" s="263"/>
    </row>
    <row r="1145" spans="2:21" s="216" customFormat="1" x14ac:dyDescent="0.25">
      <c r="B1145" s="262">
        <v>1140</v>
      </c>
      <c r="C1145" s="346">
        <v>45442</v>
      </c>
      <c r="D1145" s="217" t="s">
        <v>94</v>
      </c>
      <c r="E1145" s="218" t="s">
        <v>92</v>
      </c>
      <c r="F1145" s="218" t="s">
        <v>1</v>
      </c>
      <c r="G1145" s="218" t="s">
        <v>213</v>
      </c>
      <c r="H1145" s="218">
        <v>6.65</v>
      </c>
      <c r="I1145" s="218" t="s">
        <v>291</v>
      </c>
      <c r="J1145" s="218">
        <v>27</v>
      </c>
      <c r="K1145" s="218"/>
      <c r="L1145" s="218"/>
      <c r="M1145" s="218"/>
      <c r="N1145" s="218" t="s">
        <v>1</v>
      </c>
      <c r="O1145" s="218"/>
      <c r="P1145" s="218"/>
      <c r="Q1145" s="240">
        <f t="shared" si="4"/>
        <v>0</v>
      </c>
      <c r="R1145" s="240">
        <f t="shared" si="5"/>
        <v>0</v>
      </c>
      <c r="S1145" s="240">
        <f t="shared" si="6"/>
        <v>0</v>
      </c>
      <c r="T1145" s="272">
        <f t="shared" si="7"/>
        <v>0</v>
      </c>
      <c r="U1145" s="263" t="s">
        <v>226</v>
      </c>
    </row>
    <row r="1146" spans="2:21" s="216" customFormat="1" x14ac:dyDescent="0.25">
      <c r="B1146" s="262">
        <v>1141</v>
      </c>
      <c r="C1146" s="346">
        <v>45442</v>
      </c>
      <c r="D1146" s="217" t="s">
        <v>91</v>
      </c>
      <c r="E1146" s="218" t="s">
        <v>92</v>
      </c>
      <c r="F1146" s="218" t="s">
        <v>1</v>
      </c>
      <c r="G1146" s="218" t="s">
        <v>213</v>
      </c>
      <c r="H1146" s="218">
        <v>6.65</v>
      </c>
      <c r="I1146" s="218" t="s">
        <v>221</v>
      </c>
      <c r="J1146" s="218">
        <v>5</v>
      </c>
      <c r="K1146" s="218"/>
      <c r="L1146" s="218">
        <v>500</v>
      </c>
      <c r="M1146" s="218"/>
      <c r="N1146" s="218" t="s">
        <v>62</v>
      </c>
      <c r="O1146" s="218"/>
      <c r="P1146" s="218" t="s">
        <v>305</v>
      </c>
      <c r="Q1146" s="240">
        <f t="shared" si="4"/>
        <v>0</v>
      </c>
      <c r="R1146" s="240">
        <f t="shared" si="5"/>
        <v>38.237499999999997</v>
      </c>
      <c r="S1146" s="240">
        <f t="shared" si="6"/>
        <v>0</v>
      </c>
      <c r="T1146" s="272">
        <f t="shared" si="7"/>
        <v>0</v>
      </c>
      <c r="U1146" s="263"/>
    </row>
    <row r="1147" spans="2:21" s="216" customFormat="1" x14ac:dyDescent="0.25">
      <c r="B1147" s="262">
        <v>1142</v>
      </c>
      <c r="C1147" s="346">
        <v>45442</v>
      </c>
      <c r="D1147" s="217" t="s">
        <v>117</v>
      </c>
      <c r="E1147" s="218" t="s">
        <v>92</v>
      </c>
      <c r="F1147" s="218" t="s">
        <v>1</v>
      </c>
      <c r="G1147" s="218" t="s">
        <v>213</v>
      </c>
      <c r="H1147" s="218">
        <v>6.65</v>
      </c>
      <c r="I1147" s="218" t="s">
        <v>221</v>
      </c>
      <c r="J1147" s="218">
        <v>45</v>
      </c>
      <c r="K1147" s="218"/>
      <c r="L1147" s="218">
        <v>500</v>
      </c>
      <c r="M1147" s="218"/>
      <c r="N1147" s="218" t="s">
        <v>62</v>
      </c>
      <c r="O1147" s="218"/>
      <c r="P1147" s="218" t="s">
        <v>305</v>
      </c>
      <c r="Q1147" s="240">
        <f t="shared" si="4"/>
        <v>0</v>
      </c>
      <c r="R1147" s="240">
        <f t="shared" si="5"/>
        <v>344.13749999999999</v>
      </c>
      <c r="S1147" s="240">
        <f t="shared" si="6"/>
        <v>0</v>
      </c>
      <c r="T1147" s="272">
        <f t="shared" si="7"/>
        <v>0</v>
      </c>
      <c r="U1147" s="263"/>
    </row>
    <row r="1148" spans="2:21" s="216" customFormat="1" x14ac:dyDescent="0.25">
      <c r="B1148" s="262">
        <v>1143</v>
      </c>
      <c r="C1148" s="346">
        <v>45442</v>
      </c>
      <c r="D1148" s="217" t="s">
        <v>157</v>
      </c>
      <c r="E1148" s="218" t="s">
        <v>92</v>
      </c>
      <c r="F1148" s="218" t="s">
        <v>62</v>
      </c>
      <c r="G1148" s="218" t="s">
        <v>214</v>
      </c>
      <c r="H1148" s="218">
        <v>4.1500000000000004</v>
      </c>
      <c r="I1148" s="218"/>
      <c r="J1148" s="218"/>
      <c r="K1148" s="218"/>
      <c r="L1148" s="218"/>
      <c r="M1148" s="218"/>
      <c r="N1148" s="218"/>
      <c r="O1148" s="218"/>
      <c r="P1148" s="218"/>
      <c r="Q1148" s="240">
        <f t="shared" si="4"/>
        <v>0</v>
      </c>
      <c r="R1148" s="240">
        <f t="shared" si="5"/>
        <v>0</v>
      </c>
      <c r="S1148" s="240">
        <f t="shared" si="6"/>
        <v>0</v>
      </c>
      <c r="T1148" s="272">
        <f t="shared" si="7"/>
        <v>0</v>
      </c>
      <c r="U1148" s="263"/>
    </row>
    <row r="1149" spans="2:21" s="216" customFormat="1" x14ac:dyDescent="0.25">
      <c r="B1149" s="262">
        <v>1144</v>
      </c>
      <c r="C1149" s="346">
        <v>45442</v>
      </c>
      <c r="D1149" s="217" t="s">
        <v>156</v>
      </c>
      <c r="E1149" s="218" t="s">
        <v>92</v>
      </c>
      <c r="F1149" s="218" t="s">
        <v>62</v>
      </c>
      <c r="G1149" s="218" t="s">
        <v>214</v>
      </c>
      <c r="H1149" s="218">
        <v>4.1500000000000004</v>
      </c>
      <c r="I1149" s="218" t="s">
        <v>221</v>
      </c>
      <c r="J1149" s="218">
        <v>57</v>
      </c>
      <c r="K1149" s="218"/>
      <c r="L1149" s="218">
        <v>500</v>
      </c>
      <c r="M1149" s="218"/>
      <c r="N1149" s="218" t="s">
        <v>62</v>
      </c>
      <c r="O1149" s="218"/>
      <c r="P1149" s="218" t="s">
        <v>305</v>
      </c>
      <c r="Q1149" s="240">
        <f t="shared" si="4"/>
        <v>0</v>
      </c>
      <c r="R1149" s="240">
        <f t="shared" si="5"/>
        <v>272.03249999999997</v>
      </c>
      <c r="S1149" s="240">
        <f t="shared" si="6"/>
        <v>0</v>
      </c>
      <c r="T1149" s="272">
        <f t="shared" si="7"/>
        <v>0</v>
      </c>
      <c r="U1149" s="263"/>
    </row>
    <row r="1150" spans="2:21" s="216" customFormat="1" x14ac:dyDescent="0.25">
      <c r="B1150" s="262">
        <v>1145</v>
      </c>
      <c r="C1150" s="346">
        <v>45442</v>
      </c>
      <c r="D1150" s="217" t="s">
        <v>160</v>
      </c>
      <c r="E1150" s="218" t="s">
        <v>161</v>
      </c>
      <c r="F1150" s="218" t="s">
        <v>389</v>
      </c>
      <c r="G1150" s="218" t="s">
        <v>161</v>
      </c>
      <c r="H1150" s="218">
        <v>10</v>
      </c>
      <c r="I1150" s="218" t="s">
        <v>66</v>
      </c>
      <c r="J1150" s="218">
        <v>4</v>
      </c>
      <c r="K1150" s="218"/>
      <c r="L1150" s="218"/>
      <c r="M1150" s="218"/>
      <c r="N1150" s="218" t="s">
        <v>1</v>
      </c>
      <c r="O1150" s="218"/>
      <c r="P1150" s="218"/>
      <c r="Q1150" s="240">
        <f t="shared" si="4"/>
        <v>0</v>
      </c>
      <c r="R1150" s="240">
        <f t="shared" si="5"/>
        <v>0</v>
      </c>
      <c r="S1150" s="240">
        <f t="shared" si="6"/>
        <v>40</v>
      </c>
      <c r="T1150" s="272">
        <f t="shared" si="7"/>
        <v>0</v>
      </c>
      <c r="U1150" s="263"/>
    </row>
    <row r="1151" spans="2:21" s="216" customFormat="1" x14ac:dyDescent="0.25">
      <c r="B1151" s="262">
        <v>1146</v>
      </c>
      <c r="C1151" s="346">
        <v>45442</v>
      </c>
      <c r="D1151" s="217" t="s">
        <v>177</v>
      </c>
      <c r="E1151" s="218" t="s">
        <v>178</v>
      </c>
      <c r="F1151" s="218" t="s">
        <v>7</v>
      </c>
      <c r="G1151" s="218" t="s">
        <v>213</v>
      </c>
      <c r="H1151" s="218">
        <v>7</v>
      </c>
      <c r="I1151" s="218"/>
      <c r="J1151" s="218"/>
      <c r="K1151" s="218"/>
      <c r="L1151" s="218"/>
      <c r="M1151" s="218"/>
      <c r="N1151" s="218"/>
      <c r="O1151" s="218"/>
      <c r="P1151" s="218"/>
      <c r="Q1151" s="240">
        <f t="shared" si="4"/>
        <v>0</v>
      </c>
      <c r="R1151" s="240">
        <f t="shared" si="5"/>
        <v>0</v>
      </c>
      <c r="S1151" s="240">
        <f t="shared" si="6"/>
        <v>0</v>
      </c>
      <c r="T1151" s="272">
        <f t="shared" si="7"/>
        <v>0</v>
      </c>
      <c r="U1151" s="263"/>
    </row>
    <row r="1152" spans="2:21" s="216" customFormat="1" x14ac:dyDescent="0.25">
      <c r="B1152" s="262">
        <v>1147</v>
      </c>
      <c r="C1152" s="346">
        <v>45442</v>
      </c>
      <c r="D1152" s="217" t="s">
        <v>173</v>
      </c>
      <c r="E1152" s="218" t="s">
        <v>161</v>
      </c>
      <c r="F1152" s="218" t="s">
        <v>7</v>
      </c>
      <c r="G1152" s="218" t="s">
        <v>161</v>
      </c>
      <c r="H1152" s="218">
        <v>11.2</v>
      </c>
      <c r="I1152" s="218"/>
      <c r="J1152" s="218"/>
      <c r="K1152" s="218"/>
      <c r="L1152" s="218"/>
      <c r="M1152" s="218"/>
      <c r="N1152" s="218"/>
      <c r="O1152" s="218"/>
      <c r="P1152" s="218"/>
      <c r="Q1152" s="240">
        <f t="shared" si="4"/>
        <v>0</v>
      </c>
      <c r="R1152" s="240">
        <f t="shared" si="5"/>
        <v>0</v>
      </c>
      <c r="S1152" s="240">
        <f t="shared" si="6"/>
        <v>0</v>
      </c>
      <c r="T1152" s="272">
        <f t="shared" si="7"/>
        <v>0</v>
      </c>
      <c r="U1152" s="263"/>
    </row>
    <row r="1153" spans="2:21" s="216" customFormat="1" x14ac:dyDescent="0.25">
      <c r="B1153" s="262">
        <v>1148</v>
      </c>
      <c r="C1153" s="346">
        <v>45442</v>
      </c>
      <c r="D1153" s="217" t="s">
        <v>153</v>
      </c>
      <c r="E1153" s="218" t="s">
        <v>92</v>
      </c>
      <c r="F1153" s="218" t="s">
        <v>63</v>
      </c>
      <c r="G1153" s="218" t="s">
        <v>213</v>
      </c>
      <c r="H1153" s="218">
        <v>6.65</v>
      </c>
      <c r="I1153" s="218" t="s">
        <v>220</v>
      </c>
      <c r="J1153" s="218">
        <v>31</v>
      </c>
      <c r="K1153" s="218"/>
      <c r="L1153" s="218">
        <v>300</v>
      </c>
      <c r="M1153" s="218"/>
      <c r="N1153" s="218" t="s">
        <v>63</v>
      </c>
      <c r="O1153" s="218"/>
      <c r="P1153" s="218" t="s">
        <v>305</v>
      </c>
      <c r="Q1153" s="240">
        <f t="shared" si="4"/>
        <v>206.15</v>
      </c>
      <c r="R1153" s="240">
        <f t="shared" si="5"/>
        <v>0</v>
      </c>
      <c r="S1153" s="240">
        <f t="shared" si="6"/>
        <v>0</v>
      </c>
      <c r="T1153" s="272">
        <f t="shared" si="7"/>
        <v>0</v>
      </c>
      <c r="U1153" s="263"/>
    </row>
    <row r="1154" spans="2:21" s="216" customFormat="1" x14ac:dyDescent="0.25">
      <c r="B1154" s="262">
        <v>1149</v>
      </c>
      <c r="C1154" s="346">
        <v>45442</v>
      </c>
      <c r="D1154" s="217" t="s">
        <v>152</v>
      </c>
      <c r="E1154" s="218" t="s">
        <v>92</v>
      </c>
      <c r="F1154" s="218" t="s">
        <v>63</v>
      </c>
      <c r="G1154" s="218" t="s">
        <v>214</v>
      </c>
      <c r="H1154" s="218">
        <v>4.1500000000000004</v>
      </c>
      <c r="I1154" s="218" t="s">
        <v>220</v>
      </c>
      <c r="J1154" s="218">
        <v>31</v>
      </c>
      <c r="K1154" s="218"/>
      <c r="L1154" s="218">
        <v>300</v>
      </c>
      <c r="M1154" s="218"/>
      <c r="N1154" s="218" t="s">
        <v>63</v>
      </c>
      <c r="O1154" s="218"/>
      <c r="P1154" s="218" t="s">
        <v>305</v>
      </c>
      <c r="Q1154" s="240">
        <f t="shared" si="4"/>
        <v>128.65</v>
      </c>
      <c r="R1154" s="240">
        <f t="shared" si="5"/>
        <v>0</v>
      </c>
      <c r="S1154" s="240">
        <f t="shared" si="6"/>
        <v>0</v>
      </c>
      <c r="T1154" s="272">
        <f t="shared" si="7"/>
        <v>0</v>
      </c>
      <c r="U1154" s="263"/>
    </row>
    <row r="1155" spans="2:21" s="216" customFormat="1" x14ac:dyDescent="0.25">
      <c r="B1155" s="262">
        <v>1150</v>
      </c>
      <c r="C1155" s="346">
        <v>45442</v>
      </c>
      <c r="D1155" s="217" t="s">
        <v>150</v>
      </c>
      <c r="E1155" s="218" t="s">
        <v>92</v>
      </c>
      <c r="F1155" s="218" t="s">
        <v>63</v>
      </c>
      <c r="G1155" s="218" t="s">
        <v>214</v>
      </c>
      <c r="H1155" s="218">
        <v>4.1500000000000004</v>
      </c>
      <c r="I1155" s="218" t="s">
        <v>220</v>
      </c>
      <c r="J1155" s="218">
        <v>40</v>
      </c>
      <c r="K1155" s="218"/>
      <c r="L1155" s="218">
        <v>300</v>
      </c>
      <c r="M1155" s="218"/>
      <c r="N1155" s="218" t="s">
        <v>63</v>
      </c>
      <c r="O1155" s="218"/>
      <c r="P1155" s="218" t="s">
        <v>305</v>
      </c>
      <c r="Q1155" s="240">
        <f t="shared" si="4"/>
        <v>166</v>
      </c>
      <c r="R1155" s="240">
        <f t="shared" si="5"/>
        <v>0</v>
      </c>
      <c r="S1155" s="240">
        <f t="shared" si="6"/>
        <v>0</v>
      </c>
      <c r="T1155" s="272">
        <f t="shared" si="7"/>
        <v>0</v>
      </c>
      <c r="U1155" s="263"/>
    </row>
    <row r="1156" spans="2:21" s="216" customFormat="1" x14ac:dyDescent="0.25">
      <c r="B1156" s="262">
        <v>1151</v>
      </c>
      <c r="C1156" s="346">
        <v>45442</v>
      </c>
      <c r="D1156" s="217" t="s">
        <v>179</v>
      </c>
      <c r="E1156" s="218" t="s">
        <v>161</v>
      </c>
      <c r="F1156" s="218" t="s">
        <v>8</v>
      </c>
      <c r="G1156" s="218" t="s">
        <v>161</v>
      </c>
      <c r="H1156" s="218">
        <v>11.6</v>
      </c>
      <c r="I1156" s="218" t="s">
        <v>66</v>
      </c>
      <c r="J1156" s="218">
        <v>6</v>
      </c>
      <c r="K1156" s="218"/>
      <c r="L1156" s="218"/>
      <c r="M1156" s="218"/>
      <c r="N1156" s="218" t="s">
        <v>1</v>
      </c>
      <c r="O1156" s="218"/>
      <c r="P1156" s="218"/>
      <c r="Q1156" s="240">
        <f t="shared" si="4"/>
        <v>0</v>
      </c>
      <c r="R1156" s="240">
        <f t="shared" si="5"/>
        <v>0</v>
      </c>
      <c r="S1156" s="240">
        <f t="shared" si="6"/>
        <v>69.599999999999994</v>
      </c>
      <c r="T1156" s="272">
        <f t="shared" si="7"/>
        <v>0</v>
      </c>
      <c r="U1156" s="263"/>
    </row>
    <row r="1157" spans="2:21" s="216" customFormat="1" x14ac:dyDescent="0.25">
      <c r="B1157" s="262">
        <v>1152</v>
      </c>
      <c r="C1157" s="346">
        <v>45442</v>
      </c>
      <c r="D1157" s="217" t="s">
        <v>143</v>
      </c>
      <c r="E1157" s="218" t="s">
        <v>92</v>
      </c>
      <c r="F1157" s="218" t="s">
        <v>2</v>
      </c>
      <c r="G1157" s="218" t="s">
        <v>213</v>
      </c>
      <c r="H1157" s="218">
        <v>7</v>
      </c>
      <c r="I1157" s="218" t="s">
        <v>220</v>
      </c>
      <c r="J1157" s="218">
        <v>37</v>
      </c>
      <c r="K1157" s="218"/>
      <c r="L1157" s="218">
        <v>400</v>
      </c>
      <c r="M1157" s="218"/>
      <c r="N1157" s="218" t="s">
        <v>2</v>
      </c>
      <c r="O1157" s="218" t="s">
        <v>2</v>
      </c>
      <c r="P1157" s="218" t="s">
        <v>305</v>
      </c>
      <c r="Q1157" s="240">
        <f t="shared" si="4"/>
        <v>259</v>
      </c>
      <c r="R1157" s="240">
        <f t="shared" si="5"/>
        <v>0</v>
      </c>
      <c r="S1157" s="240">
        <f t="shared" si="6"/>
        <v>0</v>
      </c>
      <c r="T1157" s="272">
        <f t="shared" si="7"/>
        <v>0</v>
      </c>
      <c r="U1157" s="263"/>
    </row>
    <row r="1158" spans="2:21" s="216" customFormat="1" x14ac:dyDescent="0.25">
      <c r="B1158" s="262">
        <v>1153</v>
      </c>
      <c r="C1158" s="346">
        <v>45442</v>
      </c>
      <c r="D1158" s="217" t="s">
        <v>142</v>
      </c>
      <c r="E1158" s="218" t="s">
        <v>92</v>
      </c>
      <c r="F1158" s="218" t="s">
        <v>2</v>
      </c>
      <c r="G1158" s="218" t="s">
        <v>213</v>
      </c>
      <c r="H1158" s="218">
        <v>7</v>
      </c>
      <c r="I1158" s="218" t="s">
        <v>220</v>
      </c>
      <c r="J1158" s="218">
        <v>37</v>
      </c>
      <c r="K1158" s="218"/>
      <c r="L1158" s="218">
        <v>400</v>
      </c>
      <c r="M1158" s="218"/>
      <c r="N1158" s="218" t="s">
        <v>2</v>
      </c>
      <c r="O1158" s="218" t="s">
        <v>2</v>
      </c>
      <c r="P1158" s="218" t="s">
        <v>305</v>
      </c>
      <c r="Q1158" s="240">
        <f t="shared" si="4"/>
        <v>259</v>
      </c>
      <c r="R1158" s="240">
        <f t="shared" si="5"/>
        <v>0</v>
      </c>
      <c r="S1158" s="240">
        <f t="shared" si="6"/>
        <v>0</v>
      </c>
      <c r="T1158" s="272">
        <f t="shared" si="7"/>
        <v>0</v>
      </c>
      <c r="U1158" s="263"/>
    </row>
    <row r="1159" spans="2:21" s="216" customFormat="1" x14ac:dyDescent="0.25">
      <c r="B1159" s="262">
        <v>1154</v>
      </c>
      <c r="C1159" s="346">
        <v>45442</v>
      </c>
      <c r="D1159" s="217" t="s">
        <v>141</v>
      </c>
      <c r="E1159" s="218" t="s">
        <v>92</v>
      </c>
      <c r="F1159" s="218" t="s">
        <v>2</v>
      </c>
      <c r="G1159" s="218" t="s">
        <v>213</v>
      </c>
      <c r="H1159" s="218">
        <v>7</v>
      </c>
      <c r="I1159" s="218" t="s">
        <v>220</v>
      </c>
      <c r="J1159" s="218">
        <v>37</v>
      </c>
      <c r="K1159" s="218"/>
      <c r="L1159" s="218">
        <v>400</v>
      </c>
      <c r="M1159" s="218"/>
      <c r="N1159" s="218" t="s">
        <v>2</v>
      </c>
      <c r="O1159" s="218" t="s">
        <v>2</v>
      </c>
      <c r="P1159" s="218" t="s">
        <v>305</v>
      </c>
      <c r="Q1159" s="240">
        <f t="shared" si="4"/>
        <v>259</v>
      </c>
      <c r="R1159" s="240">
        <f t="shared" si="5"/>
        <v>0</v>
      </c>
      <c r="S1159" s="240">
        <f t="shared" si="6"/>
        <v>0</v>
      </c>
      <c r="T1159" s="272">
        <f t="shared" si="7"/>
        <v>0</v>
      </c>
      <c r="U1159" s="263"/>
    </row>
    <row r="1160" spans="2:21" s="216" customFormat="1" x14ac:dyDescent="0.25">
      <c r="B1160" s="262">
        <v>1155</v>
      </c>
      <c r="C1160" s="346">
        <v>45442</v>
      </c>
      <c r="D1160" s="217" t="s">
        <v>96</v>
      </c>
      <c r="E1160" s="218" t="s">
        <v>161</v>
      </c>
      <c r="F1160" s="218" t="s">
        <v>1</v>
      </c>
      <c r="G1160" s="218" t="s">
        <v>161</v>
      </c>
      <c r="H1160" s="218">
        <v>11.8</v>
      </c>
      <c r="I1160" s="218" t="s">
        <v>66</v>
      </c>
      <c r="J1160" s="218">
        <v>4</v>
      </c>
      <c r="K1160" s="218"/>
      <c r="L1160" s="218"/>
      <c r="M1160" s="218"/>
      <c r="N1160" s="218" t="s">
        <v>1</v>
      </c>
      <c r="O1160" s="218"/>
      <c r="P1160" s="218"/>
      <c r="Q1160" s="240">
        <f t="shared" si="4"/>
        <v>0</v>
      </c>
      <c r="R1160" s="240">
        <f t="shared" si="5"/>
        <v>0</v>
      </c>
      <c r="S1160" s="240">
        <f t="shared" si="6"/>
        <v>47.2</v>
      </c>
      <c r="T1160" s="272">
        <f t="shared" si="7"/>
        <v>0</v>
      </c>
      <c r="U1160" s="263"/>
    </row>
    <row r="1161" spans="2:21" s="216" customFormat="1" x14ac:dyDescent="0.25">
      <c r="B1161" s="262">
        <v>1156</v>
      </c>
      <c r="C1161" s="346">
        <v>45442</v>
      </c>
      <c r="D1161" s="217" t="s">
        <v>130</v>
      </c>
      <c r="E1161" s="218" t="s">
        <v>161</v>
      </c>
      <c r="F1161" s="218" t="s">
        <v>1</v>
      </c>
      <c r="G1161" s="218" t="s">
        <v>161</v>
      </c>
      <c r="H1161" s="218">
        <v>11.8</v>
      </c>
      <c r="I1161" s="218"/>
      <c r="J1161" s="218"/>
      <c r="K1161" s="218"/>
      <c r="L1161" s="218"/>
      <c r="M1161" s="218"/>
      <c r="N1161" s="218"/>
      <c r="O1161" s="218"/>
      <c r="P1161" s="218"/>
      <c r="Q1161" s="240">
        <f t="shared" si="4"/>
        <v>0</v>
      </c>
      <c r="R1161" s="240">
        <f t="shared" si="5"/>
        <v>0</v>
      </c>
      <c r="S1161" s="240">
        <f t="shared" si="6"/>
        <v>0</v>
      </c>
      <c r="T1161" s="272">
        <f t="shared" si="7"/>
        <v>0</v>
      </c>
      <c r="U1161" s="263"/>
    </row>
    <row r="1162" spans="2:21" s="216" customFormat="1" x14ac:dyDescent="0.25">
      <c r="B1162" s="262">
        <v>1157</v>
      </c>
      <c r="C1162" s="346">
        <v>45443</v>
      </c>
      <c r="D1162" s="217" t="s">
        <v>94</v>
      </c>
      <c r="E1162" s="218" t="s">
        <v>92</v>
      </c>
      <c r="F1162" s="218" t="s">
        <v>1</v>
      </c>
      <c r="G1162" s="218" t="s">
        <v>213</v>
      </c>
      <c r="H1162" s="218">
        <v>6.65</v>
      </c>
      <c r="I1162" s="218"/>
      <c r="J1162" s="218"/>
      <c r="K1162" s="218"/>
      <c r="L1162" s="218"/>
      <c r="M1162" s="218"/>
      <c r="N1162" s="218"/>
      <c r="O1162" s="218"/>
      <c r="P1162" s="218"/>
      <c r="Q1162" s="240">
        <f t="shared" si="4"/>
        <v>0</v>
      </c>
      <c r="R1162" s="240">
        <f t="shared" si="5"/>
        <v>0</v>
      </c>
      <c r="S1162" s="240">
        <f t="shared" si="6"/>
        <v>0</v>
      </c>
      <c r="T1162" s="272">
        <f t="shared" si="7"/>
        <v>0</v>
      </c>
      <c r="U1162" s="263"/>
    </row>
    <row r="1163" spans="2:21" s="216" customFormat="1" x14ac:dyDescent="0.25">
      <c r="B1163" s="262">
        <v>1158</v>
      </c>
      <c r="C1163" s="346">
        <v>45443</v>
      </c>
      <c r="D1163" s="217" t="s">
        <v>91</v>
      </c>
      <c r="E1163" s="218" t="s">
        <v>92</v>
      </c>
      <c r="F1163" s="218" t="s">
        <v>1</v>
      </c>
      <c r="G1163" s="218" t="s">
        <v>213</v>
      </c>
      <c r="H1163" s="218">
        <v>6.65</v>
      </c>
      <c r="I1163" s="218"/>
      <c r="J1163" s="218"/>
      <c r="K1163" s="218"/>
      <c r="L1163" s="218"/>
      <c r="M1163" s="218"/>
      <c r="N1163" s="218"/>
      <c r="O1163" s="218"/>
      <c r="P1163" s="218"/>
      <c r="Q1163" s="240">
        <f t="shared" si="4"/>
        <v>0</v>
      </c>
      <c r="R1163" s="240">
        <f t="shared" si="5"/>
        <v>0</v>
      </c>
      <c r="S1163" s="240">
        <f t="shared" si="6"/>
        <v>0</v>
      </c>
      <c r="T1163" s="272">
        <f t="shared" si="7"/>
        <v>0</v>
      </c>
      <c r="U1163" s="263"/>
    </row>
    <row r="1164" spans="2:21" s="216" customFormat="1" x14ac:dyDescent="0.25">
      <c r="B1164" s="262">
        <v>1159</v>
      </c>
      <c r="C1164" s="346">
        <v>45443</v>
      </c>
      <c r="D1164" s="217" t="s">
        <v>117</v>
      </c>
      <c r="E1164" s="218" t="s">
        <v>92</v>
      </c>
      <c r="F1164" s="218" t="s">
        <v>1</v>
      </c>
      <c r="G1164" s="218" t="s">
        <v>213</v>
      </c>
      <c r="H1164" s="218">
        <v>6.65</v>
      </c>
      <c r="I1164" s="218"/>
      <c r="J1164" s="218"/>
      <c r="K1164" s="218"/>
      <c r="L1164" s="218"/>
      <c r="M1164" s="218"/>
      <c r="N1164" s="218"/>
      <c r="O1164" s="218"/>
      <c r="P1164" s="218"/>
      <c r="Q1164" s="240">
        <f t="shared" si="4"/>
        <v>0</v>
      </c>
      <c r="R1164" s="240">
        <f t="shared" si="5"/>
        <v>0</v>
      </c>
      <c r="S1164" s="240">
        <f t="shared" si="6"/>
        <v>0</v>
      </c>
      <c r="T1164" s="272">
        <f t="shared" si="7"/>
        <v>0</v>
      </c>
      <c r="U1164" s="263"/>
    </row>
    <row r="1165" spans="2:21" s="216" customFormat="1" x14ac:dyDescent="0.25">
      <c r="B1165" s="262">
        <v>1160</v>
      </c>
      <c r="C1165" s="346">
        <v>45443</v>
      </c>
      <c r="D1165" s="217" t="s">
        <v>157</v>
      </c>
      <c r="E1165" s="218" t="s">
        <v>92</v>
      </c>
      <c r="F1165" s="218" t="s">
        <v>62</v>
      </c>
      <c r="G1165" s="218" t="s">
        <v>214</v>
      </c>
      <c r="H1165" s="218">
        <v>4.1500000000000004</v>
      </c>
      <c r="I1165" s="218"/>
      <c r="J1165" s="218"/>
      <c r="K1165" s="218"/>
      <c r="L1165" s="218"/>
      <c r="M1165" s="218"/>
      <c r="N1165" s="218"/>
      <c r="O1165" s="218"/>
      <c r="P1165" s="218"/>
      <c r="Q1165" s="240">
        <f t="shared" si="4"/>
        <v>0</v>
      </c>
      <c r="R1165" s="240">
        <f t="shared" si="5"/>
        <v>0</v>
      </c>
      <c r="S1165" s="240">
        <f t="shared" si="6"/>
        <v>0</v>
      </c>
      <c r="T1165" s="272">
        <f t="shared" si="7"/>
        <v>0</v>
      </c>
      <c r="U1165" s="263"/>
    </row>
    <row r="1166" spans="2:21" s="216" customFormat="1" x14ac:dyDescent="0.25">
      <c r="B1166" s="262">
        <v>1161</v>
      </c>
      <c r="C1166" s="346">
        <v>45443</v>
      </c>
      <c r="D1166" s="217" t="s">
        <v>156</v>
      </c>
      <c r="E1166" s="218" t="s">
        <v>92</v>
      </c>
      <c r="F1166" s="218" t="s">
        <v>62</v>
      </c>
      <c r="G1166" s="218" t="s">
        <v>214</v>
      </c>
      <c r="H1166" s="218">
        <v>4.1500000000000004</v>
      </c>
      <c r="I1166" s="218"/>
      <c r="J1166" s="218"/>
      <c r="K1166" s="218"/>
      <c r="L1166" s="218"/>
      <c r="M1166" s="218"/>
      <c r="N1166" s="218"/>
      <c r="O1166" s="218"/>
      <c r="P1166" s="218"/>
      <c r="Q1166" s="240">
        <f t="shared" si="4"/>
        <v>0</v>
      </c>
      <c r="R1166" s="240">
        <f t="shared" si="5"/>
        <v>0</v>
      </c>
      <c r="S1166" s="240">
        <f t="shared" si="6"/>
        <v>0</v>
      </c>
      <c r="T1166" s="272">
        <f t="shared" si="7"/>
        <v>0</v>
      </c>
      <c r="U1166" s="263"/>
    </row>
    <row r="1167" spans="2:21" s="216" customFormat="1" x14ac:dyDescent="0.25">
      <c r="B1167" s="262">
        <v>1162</v>
      </c>
      <c r="C1167" s="346">
        <v>45443</v>
      </c>
      <c r="D1167" s="217" t="s">
        <v>160</v>
      </c>
      <c r="E1167" s="218" t="s">
        <v>161</v>
      </c>
      <c r="F1167" s="218" t="s">
        <v>389</v>
      </c>
      <c r="G1167" s="218" t="s">
        <v>161</v>
      </c>
      <c r="H1167" s="218">
        <v>10</v>
      </c>
      <c r="I1167" s="218"/>
      <c r="J1167" s="218"/>
      <c r="K1167" s="218"/>
      <c r="L1167" s="218"/>
      <c r="M1167" s="218"/>
      <c r="N1167" s="218"/>
      <c r="O1167" s="218"/>
      <c r="P1167" s="218"/>
      <c r="Q1167" s="240">
        <f t="shared" si="4"/>
        <v>0</v>
      </c>
      <c r="R1167" s="240">
        <f t="shared" si="5"/>
        <v>0</v>
      </c>
      <c r="S1167" s="240">
        <f t="shared" si="6"/>
        <v>0</v>
      </c>
      <c r="T1167" s="272">
        <f t="shared" si="7"/>
        <v>0</v>
      </c>
      <c r="U1167" s="263"/>
    </row>
    <row r="1168" spans="2:21" s="216" customFormat="1" x14ac:dyDescent="0.25">
      <c r="B1168" s="262">
        <v>1163</v>
      </c>
      <c r="C1168" s="346">
        <v>45443</v>
      </c>
      <c r="D1168" s="217" t="s">
        <v>177</v>
      </c>
      <c r="E1168" s="218" t="s">
        <v>178</v>
      </c>
      <c r="F1168" s="218" t="s">
        <v>7</v>
      </c>
      <c r="G1168" s="218" t="s">
        <v>213</v>
      </c>
      <c r="H1168" s="218">
        <v>7</v>
      </c>
      <c r="I1168" s="218"/>
      <c r="J1168" s="218"/>
      <c r="K1168" s="218"/>
      <c r="L1168" s="218"/>
      <c r="M1168" s="218"/>
      <c r="N1168" s="218"/>
      <c r="O1168" s="218"/>
      <c r="P1168" s="218"/>
      <c r="Q1168" s="240">
        <f t="shared" si="4"/>
        <v>0</v>
      </c>
      <c r="R1168" s="240">
        <f t="shared" si="5"/>
        <v>0</v>
      </c>
      <c r="S1168" s="240">
        <f t="shared" si="6"/>
        <v>0</v>
      </c>
      <c r="T1168" s="272">
        <f t="shared" si="7"/>
        <v>0</v>
      </c>
      <c r="U1168" s="263"/>
    </row>
    <row r="1169" spans="2:21" s="216" customFormat="1" x14ac:dyDescent="0.25">
      <c r="B1169" s="262">
        <v>1164</v>
      </c>
      <c r="C1169" s="346">
        <v>45443</v>
      </c>
      <c r="D1169" s="217" t="s">
        <v>173</v>
      </c>
      <c r="E1169" s="218" t="s">
        <v>161</v>
      </c>
      <c r="F1169" s="218" t="s">
        <v>7</v>
      </c>
      <c r="G1169" s="218" t="s">
        <v>161</v>
      </c>
      <c r="H1169" s="218">
        <v>11.2</v>
      </c>
      <c r="I1169" s="218"/>
      <c r="J1169" s="218"/>
      <c r="K1169" s="218"/>
      <c r="L1169" s="218"/>
      <c r="M1169" s="218"/>
      <c r="N1169" s="218"/>
      <c r="O1169" s="218"/>
      <c r="P1169" s="218"/>
      <c r="Q1169" s="240">
        <f t="shared" si="4"/>
        <v>0</v>
      </c>
      <c r="R1169" s="240">
        <f t="shared" si="5"/>
        <v>0</v>
      </c>
      <c r="S1169" s="240">
        <f t="shared" si="6"/>
        <v>0</v>
      </c>
      <c r="T1169" s="272">
        <f t="shared" si="7"/>
        <v>0</v>
      </c>
      <c r="U1169" s="263"/>
    </row>
    <row r="1170" spans="2:21" s="216" customFormat="1" x14ac:dyDescent="0.25">
      <c r="B1170" s="262">
        <v>1165</v>
      </c>
      <c r="C1170" s="346">
        <v>45443</v>
      </c>
      <c r="D1170" s="217" t="s">
        <v>153</v>
      </c>
      <c r="E1170" s="218" t="s">
        <v>92</v>
      </c>
      <c r="F1170" s="218" t="s">
        <v>63</v>
      </c>
      <c r="G1170" s="218" t="s">
        <v>213</v>
      </c>
      <c r="H1170" s="218">
        <v>6.65</v>
      </c>
      <c r="I1170" s="218"/>
      <c r="J1170" s="218"/>
      <c r="K1170" s="218"/>
      <c r="L1170" s="218"/>
      <c r="M1170" s="218"/>
      <c r="N1170" s="218"/>
      <c r="O1170" s="218"/>
      <c r="P1170" s="218"/>
      <c r="Q1170" s="240">
        <f t="shared" si="4"/>
        <v>0</v>
      </c>
      <c r="R1170" s="240">
        <f t="shared" si="5"/>
        <v>0</v>
      </c>
      <c r="S1170" s="240">
        <f t="shared" si="6"/>
        <v>0</v>
      </c>
      <c r="T1170" s="272">
        <f t="shared" si="7"/>
        <v>0</v>
      </c>
      <c r="U1170" s="263"/>
    </row>
    <row r="1171" spans="2:21" s="216" customFormat="1" x14ac:dyDescent="0.25">
      <c r="B1171" s="262">
        <v>1166</v>
      </c>
      <c r="C1171" s="346">
        <v>45443</v>
      </c>
      <c r="D1171" s="217" t="s">
        <v>152</v>
      </c>
      <c r="E1171" s="218" t="s">
        <v>92</v>
      </c>
      <c r="F1171" s="218" t="s">
        <v>63</v>
      </c>
      <c r="G1171" s="218" t="s">
        <v>214</v>
      </c>
      <c r="H1171" s="218">
        <v>4.1500000000000004</v>
      </c>
      <c r="I1171" s="218"/>
      <c r="J1171" s="218"/>
      <c r="K1171" s="218"/>
      <c r="L1171" s="218"/>
      <c r="M1171" s="218"/>
      <c r="N1171" s="218"/>
      <c r="O1171" s="218"/>
      <c r="P1171" s="218"/>
      <c r="Q1171" s="240">
        <f t="shared" si="4"/>
        <v>0</v>
      </c>
      <c r="R1171" s="240">
        <f t="shared" si="5"/>
        <v>0</v>
      </c>
      <c r="S1171" s="240">
        <f t="shared" si="6"/>
        <v>0</v>
      </c>
      <c r="T1171" s="272">
        <f t="shared" si="7"/>
        <v>0</v>
      </c>
      <c r="U1171" s="263"/>
    </row>
    <row r="1172" spans="2:21" s="216" customFormat="1" x14ac:dyDescent="0.25">
      <c r="B1172" s="262">
        <v>1167</v>
      </c>
      <c r="C1172" s="346">
        <v>45443</v>
      </c>
      <c r="D1172" s="217" t="s">
        <v>150</v>
      </c>
      <c r="E1172" s="218" t="s">
        <v>92</v>
      </c>
      <c r="F1172" s="218" t="s">
        <v>63</v>
      </c>
      <c r="G1172" s="218" t="s">
        <v>214</v>
      </c>
      <c r="H1172" s="218">
        <v>4.1500000000000004</v>
      </c>
      <c r="I1172" s="218"/>
      <c r="J1172" s="218"/>
      <c r="K1172" s="218"/>
      <c r="L1172" s="218"/>
      <c r="M1172" s="218"/>
      <c r="N1172" s="218"/>
      <c r="O1172" s="218"/>
      <c r="P1172" s="218"/>
      <c r="Q1172" s="240">
        <f t="shared" si="4"/>
        <v>0</v>
      </c>
      <c r="R1172" s="240">
        <f t="shared" si="5"/>
        <v>0</v>
      </c>
      <c r="S1172" s="240">
        <f t="shared" si="6"/>
        <v>0</v>
      </c>
      <c r="T1172" s="272">
        <f t="shared" si="7"/>
        <v>0</v>
      </c>
      <c r="U1172" s="263"/>
    </row>
    <row r="1173" spans="2:21" s="216" customFormat="1" x14ac:dyDescent="0.25">
      <c r="B1173" s="262">
        <v>1168</v>
      </c>
      <c r="C1173" s="346">
        <v>45443</v>
      </c>
      <c r="D1173" s="217" t="s">
        <v>179</v>
      </c>
      <c r="E1173" s="218" t="s">
        <v>161</v>
      </c>
      <c r="F1173" s="218" t="s">
        <v>8</v>
      </c>
      <c r="G1173" s="218" t="s">
        <v>161</v>
      </c>
      <c r="H1173" s="218">
        <v>11.6</v>
      </c>
      <c r="I1173" s="218"/>
      <c r="J1173" s="218"/>
      <c r="K1173" s="218"/>
      <c r="L1173" s="218"/>
      <c r="M1173" s="218"/>
      <c r="N1173" s="218"/>
      <c r="O1173" s="218"/>
      <c r="P1173" s="218"/>
      <c r="Q1173" s="240">
        <f t="shared" si="4"/>
        <v>0</v>
      </c>
      <c r="R1173" s="240">
        <f t="shared" si="5"/>
        <v>0</v>
      </c>
      <c r="S1173" s="240">
        <f t="shared" si="6"/>
        <v>0</v>
      </c>
      <c r="T1173" s="272">
        <f t="shared" si="7"/>
        <v>0</v>
      </c>
      <c r="U1173" s="263"/>
    </row>
    <row r="1174" spans="2:21" s="216" customFormat="1" x14ac:dyDescent="0.25">
      <c r="B1174" s="262">
        <v>1169</v>
      </c>
      <c r="C1174" s="346">
        <v>45443</v>
      </c>
      <c r="D1174" s="217" t="s">
        <v>143</v>
      </c>
      <c r="E1174" s="218" t="s">
        <v>92</v>
      </c>
      <c r="F1174" s="218" t="s">
        <v>2</v>
      </c>
      <c r="G1174" s="218" t="s">
        <v>213</v>
      </c>
      <c r="H1174" s="218">
        <v>7</v>
      </c>
      <c r="I1174" s="218"/>
      <c r="J1174" s="218"/>
      <c r="K1174" s="218"/>
      <c r="L1174" s="218"/>
      <c r="M1174" s="218"/>
      <c r="N1174" s="218"/>
      <c r="O1174" s="218"/>
      <c r="P1174" s="218"/>
      <c r="Q1174" s="240">
        <f t="shared" si="4"/>
        <v>0</v>
      </c>
      <c r="R1174" s="240">
        <f t="shared" si="5"/>
        <v>0</v>
      </c>
      <c r="S1174" s="240">
        <f t="shared" si="6"/>
        <v>0</v>
      </c>
      <c r="T1174" s="272">
        <f t="shared" si="7"/>
        <v>0</v>
      </c>
      <c r="U1174" s="263"/>
    </row>
    <row r="1175" spans="2:21" s="216" customFormat="1" x14ac:dyDescent="0.25">
      <c r="B1175" s="262">
        <v>1170</v>
      </c>
      <c r="C1175" s="346">
        <v>45443</v>
      </c>
      <c r="D1175" s="217" t="s">
        <v>142</v>
      </c>
      <c r="E1175" s="218" t="s">
        <v>92</v>
      </c>
      <c r="F1175" s="218" t="s">
        <v>2</v>
      </c>
      <c r="G1175" s="218" t="s">
        <v>213</v>
      </c>
      <c r="H1175" s="218">
        <v>7</v>
      </c>
      <c r="I1175" s="218"/>
      <c r="J1175" s="218"/>
      <c r="K1175" s="218"/>
      <c r="L1175" s="218"/>
      <c r="M1175" s="218"/>
      <c r="N1175" s="218"/>
      <c r="O1175" s="218"/>
      <c r="P1175" s="218"/>
      <c r="Q1175" s="240">
        <f t="shared" si="4"/>
        <v>0</v>
      </c>
      <c r="R1175" s="240">
        <f t="shared" si="5"/>
        <v>0</v>
      </c>
      <c r="S1175" s="240">
        <f t="shared" si="6"/>
        <v>0</v>
      </c>
      <c r="T1175" s="272">
        <f t="shared" si="7"/>
        <v>0</v>
      </c>
      <c r="U1175" s="263"/>
    </row>
    <row r="1176" spans="2:21" s="216" customFormat="1" x14ac:dyDescent="0.25">
      <c r="B1176" s="262">
        <v>1171</v>
      </c>
      <c r="C1176" s="346">
        <v>45443</v>
      </c>
      <c r="D1176" s="217" t="s">
        <v>141</v>
      </c>
      <c r="E1176" s="218" t="s">
        <v>92</v>
      </c>
      <c r="F1176" s="218" t="s">
        <v>2</v>
      </c>
      <c r="G1176" s="218" t="s">
        <v>213</v>
      </c>
      <c r="H1176" s="218">
        <v>7</v>
      </c>
      <c r="I1176" s="218"/>
      <c r="J1176" s="218"/>
      <c r="K1176" s="218"/>
      <c r="L1176" s="218"/>
      <c r="M1176" s="218"/>
      <c r="N1176" s="218"/>
      <c r="O1176" s="218"/>
      <c r="P1176" s="218"/>
      <c r="Q1176" s="240">
        <f t="shared" si="4"/>
        <v>0</v>
      </c>
      <c r="R1176" s="240">
        <f t="shared" si="5"/>
        <v>0</v>
      </c>
      <c r="S1176" s="240">
        <f t="shared" si="6"/>
        <v>0</v>
      </c>
      <c r="T1176" s="272">
        <f t="shared" si="7"/>
        <v>0</v>
      </c>
      <c r="U1176" s="263"/>
    </row>
    <row r="1177" spans="2:21" s="216" customFormat="1" x14ac:dyDescent="0.25">
      <c r="B1177" s="262">
        <v>1172</v>
      </c>
      <c r="C1177" s="346">
        <v>45443</v>
      </c>
      <c r="D1177" s="217" t="s">
        <v>96</v>
      </c>
      <c r="E1177" s="218" t="s">
        <v>161</v>
      </c>
      <c r="F1177" s="218" t="s">
        <v>1</v>
      </c>
      <c r="G1177" s="218" t="s">
        <v>161</v>
      </c>
      <c r="H1177" s="218">
        <v>11.8</v>
      </c>
      <c r="I1177" s="218" t="s">
        <v>66</v>
      </c>
      <c r="J1177" s="218">
        <v>3</v>
      </c>
      <c r="K1177" s="218"/>
      <c r="L1177" s="218"/>
      <c r="M1177" s="218"/>
      <c r="N1177" s="218" t="s">
        <v>1</v>
      </c>
      <c r="O1177" s="218"/>
      <c r="P1177" s="218"/>
      <c r="Q1177" s="240">
        <f t="shared" si="4"/>
        <v>0</v>
      </c>
      <c r="R1177" s="240">
        <f t="shared" si="5"/>
        <v>0</v>
      </c>
      <c r="S1177" s="240">
        <f t="shared" si="6"/>
        <v>35.400000000000006</v>
      </c>
      <c r="T1177" s="272">
        <f t="shared" si="7"/>
        <v>0</v>
      </c>
      <c r="U1177" s="263"/>
    </row>
    <row r="1178" spans="2:21" s="216" customFormat="1" x14ac:dyDescent="0.25">
      <c r="B1178" s="262">
        <v>1173</v>
      </c>
      <c r="C1178" s="346">
        <v>45443</v>
      </c>
      <c r="D1178" s="217" t="s">
        <v>130</v>
      </c>
      <c r="E1178" s="218" t="s">
        <v>161</v>
      </c>
      <c r="F1178" s="218" t="s">
        <v>1</v>
      </c>
      <c r="G1178" s="218" t="s">
        <v>161</v>
      </c>
      <c r="H1178" s="218">
        <v>11.8</v>
      </c>
      <c r="I1178" s="218"/>
      <c r="J1178" s="218"/>
      <c r="K1178" s="218"/>
      <c r="L1178" s="218"/>
      <c r="M1178" s="218"/>
      <c r="N1178" s="218"/>
      <c r="O1178" s="218"/>
      <c r="P1178" s="218"/>
      <c r="Q1178" s="240">
        <f t="shared" si="4"/>
        <v>0</v>
      </c>
      <c r="R1178" s="240">
        <f t="shared" si="5"/>
        <v>0</v>
      </c>
      <c r="S1178" s="240">
        <f t="shared" si="6"/>
        <v>0</v>
      </c>
      <c r="T1178" s="272">
        <f t="shared" si="7"/>
        <v>0</v>
      </c>
      <c r="U1178" s="263"/>
    </row>
    <row r="1179" spans="2:21" s="216" customFormat="1" x14ac:dyDescent="0.25">
      <c r="B1179" s="262">
        <v>1174</v>
      </c>
      <c r="C1179" s="346">
        <v>45444</v>
      </c>
      <c r="D1179" s="217" t="s">
        <v>94</v>
      </c>
      <c r="E1179" s="218" t="s">
        <v>92</v>
      </c>
      <c r="F1179" s="218" t="s">
        <v>1</v>
      </c>
      <c r="G1179" s="218" t="s">
        <v>213</v>
      </c>
      <c r="H1179" s="218">
        <v>6.65</v>
      </c>
      <c r="I1179" s="218" t="s">
        <v>221</v>
      </c>
      <c r="J1179" s="218">
        <v>14</v>
      </c>
      <c r="K1179" s="218"/>
      <c r="L1179" s="218">
        <v>1250</v>
      </c>
      <c r="M1179" s="218"/>
      <c r="N1179" s="218" t="s">
        <v>62</v>
      </c>
      <c r="O1179" s="218"/>
      <c r="P1179" s="218" t="s">
        <v>305</v>
      </c>
      <c r="Q1179" s="240">
        <f t="shared" si="4"/>
        <v>0</v>
      </c>
      <c r="R1179" s="240">
        <f t="shared" si="5"/>
        <v>107.065</v>
      </c>
      <c r="S1179" s="240">
        <f t="shared" si="6"/>
        <v>0</v>
      </c>
      <c r="T1179" s="272">
        <f t="shared" si="7"/>
        <v>0</v>
      </c>
      <c r="U1179" s="263"/>
    </row>
    <row r="1180" spans="2:21" s="216" customFormat="1" x14ac:dyDescent="0.25">
      <c r="B1180" s="262">
        <v>1175</v>
      </c>
      <c r="C1180" s="346">
        <v>45444</v>
      </c>
      <c r="D1180" s="217" t="s">
        <v>91</v>
      </c>
      <c r="E1180" s="218" t="s">
        <v>92</v>
      </c>
      <c r="F1180" s="218" t="s">
        <v>1</v>
      </c>
      <c r="G1180" s="218" t="s">
        <v>213</v>
      </c>
      <c r="H1180" s="218">
        <v>6.65</v>
      </c>
      <c r="I1180" s="218" t="s">
        <v>257</v>
      </c>
      <c r="J1180" s="218">
        <v>10</v>
      </c>
      <c r="K1180" s="218"/>
      <c r="L1180" s="218"/>
      <c r="M1180" s="218"/>
      <c r="N1180" s="218" t="s">
        <v>1</v>
      </c>
      <c r="O1180" s="218"/>
      <c r="P1180" s="218" t="s">
        <v>305</v>
      </c>
      <c r="Q1180" s="240">
        <f t="shared" si="4"/>
        <v>0</v>
      </c>
      <c r="R1180" s="240">
        <f t="shared" si="5"/>
        <v>0</v>
      </c>
      <c r="S1180" s="240">
        <f t="shared" si="6"/>
        <v>0</v>
      </c>
      <c r="T1180" s="272">
        <f t="shared" si="7"/>
        <v>0</v>
      </c>
      <c r="U1180" s="263" t="s">
        <v>227</v>
      </c>
    </row>
    <row r="1181" spans="2:21" s="216" customFormat="1" x14ac:dyDescent="0.25">
      <c r="B1181" s="262">
        <v>1176</v>
      </c>
      <c r="C1181" s="346">
        <v>45444</v>
      </c>
      <c r="D1181" s="217" t="s">
        <v>117</v>
      </c>
      <c r="E1181" s="218" t="s">
        <v>92</v>
      </c>
      <c r="F1181" s="218" t="s">
        <v>1</v>
      </c>
      <c r="G1181" s="218" t="s">
        <v>213</v>
      </c>
      <c r="H1181" s="218">
        <v>6.65</v>
      </c>
      <c r="I1181" s="218" t="s">
        <v>221</v>
      </c>
      <c r="J1181" s="218">
        <v>20</v>
      </c>
      <c r="K1181" s="218"/>
      <c r="L1181" s="218">
        <v>1250</v>
      </c>
      <c r="M1181" s="218"/>
      <c r="N1181" s="218" t="s">
        <v>62</v>
      </c>
      <c r="O1181" s="218"/>
      <c r="P1181" s="218" t="s">
        <v>305</v>
      </c>
      <c r="Q1181" s="240">
        <f t="shared" si="4"/>
        <v>0</v>
      </c>
      <c r="R1181" s="240">
        <f t="shared" si="5"/>
        <v>152.94999999999999</v>
      </c>
      <c r="S1181" s="240">
        <f t="shared" si="6"/>
        <v>0</v>
      </c>
      <c r="T1181" s="272">
        <f t="shared" si="7"/>
        <v>0</v>
      </c>
      <c r="U1181" s="263"/>
    </row>
    <row r="1182" spans="2:21" s="216" customFormat="1" x14ac:dyDescent="0.25">
      <c r="B1182" s="262">
        <v>1177</v>
      </c>
      <c r="C1182" s="346">
        <v>45444</v>
      </c>
      <c r="D1182" s="217" t="s">
        <v>157</v>
      </c>
      <c r="E1182" s="218" t="s">
        <v>92</v>
      </c>
      <c r="F1182" s="218" t="s">
        <v>62</v>
      </c>
      <c r="G1182" s="218" t="s">
        <v>214</v>
      </c>
      <c r="H1182" s="218">
        <v>4.1500000000000004</v>
      </c>
      <c r="I1182" s="218"/>
      <c r="J1182" s="218"/>
      <c r="K1182" s="218"/>
      <c r="L1182" s="218"/>
      <c r="M1182" s="218"/>
      <c r="N1182" s="218"/>
      <c r="O1182" s="218"/>
      <c r="P1182" s="218"/>
      <c r="Q1182" s="240">
        <f t="shared" si="4"/>
        <v>0</v>
      </c>
      <c r="R1182" s="240">
        <f t="shared" si="5"/>
        <v>0</v>
      </c>
      <c r="S1182" s="240">
        <f t="shared" si="6"/>
        <v>0</v>
      </c>
      <c r="T1182" s="272">
        <f t="shared" si="7"/>
        <v>0</v>
      </c>
      <c r="U1182" s="263"/>
    </row>
    <row r="1183" spans="2:21" s="216" customFormat="1" x14ac:dyDescent="0.25">
      <c r="B1183" s="262">
        <v>1178</v>
      </c>
      <c r="C1183" s="346">
        <v>45444</v>
      </c>
      <c r="D1183" s="217" t="s">
        <v>156</v>
      </c>
      <c r="E1183" s="218" t="s">
        <v>92</v>
      </c>
      <c r="F1183" s="218" t="s">
        <v>62</v>
      </c>
      <c r="G1183" s="218" t="s">
        <v>214</v>
      </c>
      <c r="H1183" s="218">
        <v>4.1500000000000004</v>
      </c>
      <c r="I1183" s="218" t="s">
        <v>221</v>
      </c>
      <c r="J1183" s="218">
        <v>41</v>
      </c>
      <c r="K1183" s="218"/>
      <c r="L1183" s="218">
        <v>1250</v>
      </c>
      <c r="M1183" s="218"/>
      <c r="N1183" s="218" t="s">
        <v>62</v>
      </c>
      <c r="O1183" s="218"/>
      <c r="P1183" s="218" t="s">
        <v>305</v>
      </c>
      <c r="Q1183" s="240">
        <f t="shared" si="4"/>
        <v>0</v>
      </c>
      <c r="R1183" s="240">
        <f t="shared" si="5"/>
        <v>195.67249999999999</v>
      </c>
      <c r="S1183" s="240">
        <f t="shared" si="6"/>
        <v>0</v>
      </c>
      <c r="T1183" s="272">
        <f t="shared" si="7"/>
        <v>0</v>
      </c>
      <c r="U1183" s="263"/>
    </row>
    <row r="1184" spans="2:21" s="216" customFormat="1" x14ac:dyDescent="0.25">
      <c r="B1184" s="262">
        <v>1179</v>
      </c>
      <c r="C1184" s="346">
        <v>45444</v>
      </c>
      <c r="D1184" s="217" t="s">
        <v>160</v>
      </c>
      <c r="E1184" s="218" t="s">
        <v>161</v>
      </c>
      <c r="F1184" s="218" t="s">
        <v>389</v>
      </c>
      <c r="G1184" s="218" t="s">
        <v>161</v>
      </c>
      <c r="H1184" s="218">
        <v>10</v>
      </c>
      <c r="I1184" s="218" t="s">
        <v>66</v>
      </c>
      <c r="J1184" s="218">
        <v>3</v>
      </c>
      <c r="K1184" s="218"/>
      <c r="L1184" s="218"/>
      <c r="M1184" s="218"/>
      <c r="N1184" s="218" t="s">
        <v>1</v>
      </c>
      <c r="O1184" s="218"/>
      <c r="P1184" s="218"/>
      <c r="Q1184" s="240">
        <f t="shared" si="4"/>
        <v>0</v>
      </c>
      <c r="R1184" s="240">
        <f t="shared" si="5"/>
        <v>0</v>
      </c>
      <c r="S1184" s="240">
        <f t="shared" si="6"/>
        <v>30</v>
      </c>
      <c r="T1184" s="272">
        <f t="shared" si="7"/>
        <v>0</v>
      </c>
      <c r="U1184" s="263"/>
    </row>
    <row r="1185" spans="2:21" s="216" customFormat="1" x14ac:dyDescent="0.25">
      <c r="B1185" s="262">
        <v>1180</v>
      </c>
      <c r="C1185" s="346">
        <v>45444</v>
      </c>
      <c r="D1185" s="217" t="s">
        <v>177</v>
      </c>
      <c r="E1185" s="218" t="s">
        <v>178</v>
      </c>
      <c r="F1185" s="218" t="s">
        <v>7</v>
      </c>
      <c r="G1185" s="218" t="s">
        <v>213</v>
      </c>
      <c r="H1185" s="218">
        <v>7</v>
      </c>
      <c r="I1185" s="218"/>
      <c r="J1185" s="218"/>
      <c r="K1185" s="218"/>
      <c r="L1185" s="218"/>
      <c r="M1185" s="218"/>
      <c r="N1185" s="218"/>
      <c r="O1185" s="218"/>
      <c r="P1185" s="218"/>
      <c r="Q1185" s="240">
        <f t="shared" si="4"/>
        <v>0</v>
      </c>
      <c r="R1185" s="240">
        <f t="shared" si="5"/>
        <v>0</v>
      </c>
      <c r="S1185" s="240">
        <f t="shared" si="6"/>
        <v>0</v>
      </c>
      <c r="T1185" s="272">
        <f t="shared" si="7"/>
        <v>0</v>
      </c>
      <c r="U1185" s="263"/>
    </row>
    <row r="1186" spans="2:21" s="216" customFormat="1" x14ac:dyDescent="0.25">
      <c r="B1186" s="262">
        <v>1181</v>
      </c>
      <c r="C1186" s="346">
        <v>45444</v>
      </c>
      <c r="D1186" s="217" t="s">
        <v>173</v>
      </c>
      <c r="E1186" s="218" t="s">
        <v>161</v>
      </c>
      <c r="F1186" s="218" t="s">
        <v>7</v>
      </c>
      <c r="G1186" s="218" t="s">
        <v>161</v>
      </c>
      <c r="H1186" s="218">
        <v>11.2</v>
      </c>
      <c r="I1186" s="218"/>
      <c r="J1186" s="218"/>
      <c r="K1186" s="218"/>
      <c r="L1186" s="218"/>
      <c r="M1186" s="218"/>
      <c r="N1186" s="218"/>
      <c r="O1186" s="218"/>
      <c r="P1186" s="218"/>
      <c r="Q1186" s="240">
        <f t="shared" si="4"/>
        <v>0</v>
      </c>
      <c r="R1186" s="240">
        <f t="shared" si="5"/>
        <v>0</v>
      </c>
      <c r="S1186" s="240">
        <f t="shared" si="6"/>
        <v>0</v>
      </c>
      <c r="T1186" s="272">
        <f t="shared" si="7"/>
        <v>0</v>
      </c>
      <c r="U1186" s="263"/>
    </row>
    <row r="1187" spans="2:21" s="216" customFormat="1" x14ac:dyDescent="0.25">
      <c r="B1187" s="262">
        <v>1182</v>
      </c>
      <c r="C1187" s="346">
        <v>45444</v>
      </c>
      <c r="D1187" s="217" t="s">
        <v>153</v>
      </c>
      <c r="E1187" s="218" t="s">
        <v>92</v>
      </c>
      <c r="F1187" s="218" t="s">
        <v>63</v>
      </c>
      <c r="G1187" s="218" t="s">
        <v>213</v>
      </c>
      <c r="H1187" s="218">
        <v>6.65</v>
      </c>
      <c r="I1187" s="218" t="s">
        <v>220</v>
      </c>
      <c r="J1187" s="218">
        <v>40</v>
      </c>
      <c r="K1187" s="218"/>
      <c r="L1187" s="218">
        <v>300</v>
      </c>
      <c r="M1187" s="218"/>
      <c r="N1187" s="218" t="s">
        <v>63</v>
      </c>
      <c r="O1187" s="218"/>
      <c r="P1187" s="218" t="s">
        <v>305</v>
      </c>
      <c r="Q1187" s="240">
        <f t="shared" si="4"/>
        <v>266</v>
      </c>
      <c r="R1187" s="240">
        <f t="shared" si="5"/>
        <v>0</v>
      </c>
      <c r="S1187" s="240">
        <f t="shared" si="6"/>
        <v>0</v>
      </c>
      <c r="T1187" s="272">
        <f t="shared" si="7"/>
        <v>0</v>
      </c>
      <c r="U1187" s="263"/>
    </row>
    <row r="1188" spans="2:21" s="216" customFormat="1" x14ac:dyDescent="0.25">
      <c r="B1188" s="262">
        <v>1183</v>
      </c>
      <c r="C1188" s="346">
        <v>45444</v>
      </c>
      <c r="D1188" s="217" t="s">
        <v>152</v>
      </c>
      <c r="E1188" s="218" t="s">
        <v>92</v>
      </c>
      <c r="F1188" s="218" t="s">
        <v>63</v>
      </c>
      <c r="G1188" s="218" t="s">
        <v>214</v>
      </c>
      <c r="H1188" s="218">
        <v>4.1500000000000004</v>
      </c>
      <c r="I1188" s="218" t="s">
        <v>220</v>
      </c>
      <c r="J1188" s="218">
        <v>41</v>
      </c>
      <c r="K1188" s="218"/>
      <c r="L1188" s="218">
        <v>300</v>
      </c>
      <c r="M1188" s="218"/>
      <c r="N1188" s="218" t="s">
        <v>63</v>
      </c>
      <c r="O1188" s="218"/>
      <c r="P1188" s="218" t="s">
        <v>305</v>
      </c>
      <c r="Q1188" s="240">
        <f t="shared" si="4"/>
        <v>170.15</v>
      </c>
      <c r="R1188" s="240">
        <f t="shared" si="5"/>
        <v>0</v>
      </c>
      <c r="S1188" s="240">
        <f t="shared" si="6"/>
        <v>0</v>
      </c>
      <c r="T1188" s="272">
        <f t="shared" si="7"/>
        <v>0</v>
      </c>
      <c r="U1188" s="263"/>
    </row>
    <row r="1189" spans="2:21" s="216" customFormat="1" x14ac:dyDescent="0.25">
      <c r="B1189" s="262">
        <v>1184</v>
      </c>
      <c r="C1189" s="346">
        <v>45444</v>
      </c>
      <c r="D1189" s="217" t="s">
        <v>150</v>
      </c>
      <c r="E1189" s="218" t="s">
        <v>92</v>
      </c>
      <c r="F1189" s="218" t="s">
        <v>63</v>
      </c>
      <c r="G1189" s="218" t="s">
        <v>214</v>
      </c>
      <c r="H1189" s="218">
        <v>4.1500000000000004</v>
      </c>
      <c r="I1189" s="218" t="s">
        <v>220</v>
      </c>
      <c r="J1189" s="218">
        <v>35</v>
      </c>
      <c r="K1189" s="218"/>
      <c r="L1189" s="218">
        <v>300</v>
      </c>
      <c r="M1189" s="218"/>
      <c r="N1189" s="218" t="s">
        <v>63</v>
      </c>
      <c r="O1189" s="218"/>
      <c r="P1189" s="218" t="s">
        <v>305</v>
      </c>
      <c r="Q1189" s="240">
        <f t="shared" si="4"/>
        <v>145.25</v>
      </c>
      <c r="R1189" s="240">
        <f t="shared" si="5"/>
        <v>0</v>
      </c>
      <c r="S1189" s="240">
        <f t="shared" si="6"/>
        <v>0</v>
      </c>
      <c r="T1189" s="272">
        <f t="shared" si="7"/>
        <v>0</v>
      </c>
      <c r="U1189" s="263"/>
    </row>
    <row r="1190" spans="2:21" s="216" customFormat="1" x14ac:dyDescent="0.25">
      <c r="B1190" s="262">
        <v>1185</v>
      </c>
      <c r="C1190" s="346">
        <v>45444</v>
      </c>
      <c r="D1190" s="217" t="s">
        <v>179</v>
      </c>
      <c r="E1190" s="218" t="s">
        <v>161</v>
      </c>
      <c r="F1190" s="218" t="s">
        <v>8</v>
      </c>
      <c r="G1190" s="218" t="s">
        <v>161</v>
      </c>
      <c r="H1190" s="218">
        <v>11.6</v>
      </c>
      <c r="I1190" s="218" t="s">
        <v>66</v>
      </c>
      <c r="J1190" s="218">
        <v>6</v>
      </c>
      <c r="K1190" s="218"/>
      <c r="L1190" s="218"/>
      <c r="M1190" s="218"/>
      <c r="N1190" s="218" t="s">
        <v>1</v>
      </c>
      <c r="O1190" s="218"/>
      <c r="P1190" s="218"/>
      <c r="Q1190" s="240">
        <f t="shared" si="4"/>
        <v>0</v>
      </c>
      <c r="R1190" s="240">
        <f t="shared" si="5"/>
        <v>0</v>
      </c>
      <c r="S1190" s="240">
        <f t="shared" si="6"/>
        <v>69.599999999999994</v>
      </c>
      <c r="T1190" s="272">
        <f t="shared" si="7"/>
        <v>0</v>
      </c>
      <c r="U1190" s="263"/>
    </row>
    <row r="1191" spans="2:21" s="216" customFormat="1" x14ac:dyDescent="0.25">
      <c r="B1191" s="262">
        <v>1186</v>
      </c>
      <c r="C1191" s="346">
        <v>45444</v>
      </c>
      <c r="D1191" s="217" t="s">
        <v>143</v>
      </c>
      <c r="E1191" s="218" t="s">
        <v>92</v>
      </c>
      <c r="F1191" s="218" t="s">
        <v>2</v>
      </c>
      <c r="G1191" s="218" t="s">
        <v>213</v>
      </c>
      <c r="H1191" s="218">
        <v>7</v>
      </c>
      <c r="I1191" s="218" t="s">
        <v>220</v>
      </c>
      <c r="J1191" s="218">
        <v>34</v>
      </c>
      <c r="K1191" s="218"/>
      <c r="L1191" s="218">
        <v>800</v>
      </c>
      <c r="M1191" s="218"/>
      <c r="N1191" s="218" t="s">
        <v>2</v>
      </c>
      <c r="O1191" s="218" t="s">
        <v>2</v>
      </c>
      <c r="P1191" s="218" t="s">
        <v>304</v>
      </c>
      <c r="Q1191" s="240">
        <f t="shared" si="4"/>
        <v>238</v>
      </c>
      <c r="R1191" s="240">
        <f t="shared" si="5"/>
        <v>0</v>
      </c>
      <c r="S1191" s="240">
        <f t="shared" si="6"/>
        <v>0</v>
      </c>
      <c r="T1191" s="272">
        <f t="shared" si="7"/>
        <v>0</v>
      </c>
      <c r="U1191" s="263"/>
    </row>
    <row r="1192" spans="2:21" s="216" customFormat="1" x14ac:dyDescent="0.25">
      <c r="B1192" s="262">
        <v>1187</v>
      </c>
      <c r="C1192" s="346">
        <v>45444</v>
      </c>
      <c r="D1192" s="217" t="s">
        <v>142</v>
      </c>
      <c r="E1192" s="218" t="s">
        <v>92</v>
      </c>
      <c r="F1192" s="218" t="s">
        <v>2</v>
      </c>
      <c r="G1192" s="218" t="s">
        <v>213</v>
      </c>
      <c r="H1192" s="218">
        <v>7</v>
      </c>
      <c r="I1192" s="218" t="s">
        <v>220</v>
      </c>
      <c r="J1192" s="218">
        <v>33</v>
      </c>
      <c r="K1192" s="218"/>
      <c r="L1192" s="218">
        <v>800</v>
      </c>
      <c r="M1192" s="218"/>
      <c r="N1192" s="218" t="s">
        <v>2</v>
      </c>
      <c r="O1192" s="218" t="s">
        <v>2</v>
      </c>
      <c r="P1192" s="218" t="s">
        <v>304</v>
      </c>
      <c r="Q1192" s="240">
        <f t="shared" si="4"/>
        <v>231</v>
      </c>
      <c r="R1192" s="240">
        <f t="shared" si="5"/>
        <v>0</v>
      </c>
      <c r="S1192" s="240">
        <f t="shared" si="6"/>
        <v>0</v>
      </c>
      <c r="T1192" s="272">
        <f t="shared" si="7"/>
        <v>0</v>
      </c>
      <c r="U1192" s="263"/>
    </row>
    <row r="1193" spans="2:21" s="216" customFormat="1" x14ac:dyDescent="0.25">
      <c r="B1193" s="262">
        <v>1188</v>
      </c>
      <c r="C1193" s="346">
        <v>45444</v>
      </c>
      <c r="D1193" s="217" t="s">
        <v>141</v>
      </c>
      <c r="E1193" s="218" t="s">
        <v>92</v>
      </c>
      <c r="F1193" s="218" t="s">
        <v>2</v>
      </c>
      <c r="G1193" s="218" t="s">
        <v>213</v>
      </c>
      <c r="H1193" s="218">
        <v>7</v>
      </c>
      <c r="I1193" s="218" t="s">
        <v>220</v>
      </c>
      <c r="J1193" s="218">
        <v>33</v>
      </c>
      <c r="K1193" s="218"/>
      <c r="L1193" s="218">
        <v>800</v>
      </c>
      <c r="M1193" s="218"/>
      <c r="N1193" s="218" t="s">
        <v>2</v>
      </c>
      <c r="O1193" s="218" t="s">
        <v>2</v>
      </c>
      <c r="P1193" s="218" t="s">
        <v>304</v>
      </c>
      <c r="Q1193" s="240">
        <f t="shared" si="4"/>
        <v>231</v>
      </c>
      <c r="R1193" s="240">
        <f t="shared" si="5"/>
        <v>0</v>
      </c>
      <c r="S1193" s="240">
        <f t="shared" si="6"/>
        <v>0</v>
      </c>
      <c r="T1193" s="272">
        <f t="shared" si="7"/>
        <v>0</v>
      </c>
      <c r="U1193" s="263"/>
    </row>
    <row r="1194" spans="2:21" s="216" customFormat="1" x14ac:dyDescent="0.25">
      <c r="B1194" s="262">
        <v>1189</v>
      </c>
      <c r="C1194" s="346">
        <v>45444</v>
      </c>
      <c r="D1194" s="217" t="s">
        <v>96</v>
      </c>
      <c r="E1194" s="218" t="s">
        <v>161</v>
      </c>
      <c r="F1194" s="218" t="s">
        <v>1</v>
      </c>
      <c r="G1194" s="218" t="s">
        <v>161</v>
      </c>
      <c r="H1194" s="218">
        <v>11.8</v>
      </c>
      <c r="I1194" s="218" t="s">
        <v>66</v>
      </c>
      <c r="J1194" s="218">
        <v>4</v>
      </c>
      <c r="K1194" s="218"/>
      <c r="L1194" s="218"/>
      <c r="M1194" s="218"/>
      <c r="N1194" s="218" t="s">
        <v>1</v>
      </c>
      <c r="O1194" s="218"/>
      <c r="P1194" s="218"/>
      <c r="Q1194" s="240">
        <f t="shared" si="4"/>
        <v>0</v>
      </c>
      <c r="R1194" s="240">
        <f t="shared" si="5"/>
        <v>0</v>
      </c>
      <c r="S1194" s="240">
        <f t="shared" si="6"/>
        <v>47.2</v>
      </c>
      <c r="T1194" s="272">
        <f t="shared" si="7"/>
        <v>0</v>
      </c>
      <c r="U1194" s="263"/>
    </row>
    <row r="1195" spans="2:21" s="216" customFormat="1" x14ac:dyDescent="0.25">
      <c r="B1195" s="262">
        <v>1190</v>
      </c>
      <c r="C1195" s="346">
        <v>45444</v>
      </c>
      <c r="D1195" s="217" t="s">
        <v>130</v>
      </c>
      <c r="E1195" s="218" t="s">
        <v>161</v>
      </c>
      <c r="F1195" s="218" t="s">
        <v>1</v>
      </c>
      <c r="G1195" s="218" t="s">
        <v>161</v>
      </c>
      <c r="H1195" s="218">
        <v>11.8</v>
      </c>
      <c r="I1195" s="218"/>
      <c r="J1195" s="218"/>
      <c r="K1195" s="218"/>
      <c r="L1195" s="218"/>
      <c r="M1195" s="218"/>
      <c r="N1195" s="218"/>
      <c r="O1195" s="218"/>
      <c r="P1195" s="218"/>
      <c r="Q1195" s="240">
        <f t="shared" si="4"/>
        <v>0</v>
      </c>
      <c r="R1195" s="240">
        <f t="shared" si="5"/>
        <v>0</v>
      </c>
      <c r="S1195" s="240">
        <f t="shared" si="6"/>
        <v>0</v>
      </c>
      <c r="T1195" s="272">
        <f t="shared" si="7"/>
        <v>0</v>
      </c>
      <c r="U1195" s="263"/>
    </row>
    <row r="1196" spans="2:21" s="216" customFormat="1" x14ac:dyDescent="0.25">
      <c r="B1196" s="262">
        <v>1191</v>
      </c>
      <c r="C1196" s="346">
        <v>45445</v>
      </c>
      <c r="D1196" s="217" t="s">
        <v>94</v>
      </c>
      <c r="E1196" s="218" t="s">
        <v>92</v>
      </c>
      <c r="F1196" s="218" t="s">
        <v>1</v>
      </c>
      <c r="G1196" s="218" t="s">
        <v>213</v>
      </c>
      <c r="H1196" s="218">
        <v>6.65</v>
      </c>
      <c r="I1196" s="218" t="s">
        <v>221</v>
      </c>
      <c r="J1196" s="218">
        <v>3</v>
      </c>
      <c r="K1196" s="218"/>
      <c r="L1196" s="218">
        <v>1250</v>
      </c>
      <c r="M1196" s="218"/>
      <c r="N1196" s="218" t="s">
        <v>62</v>
      </c>
      <c r="O1196" s="218"/>
      <c r="P1196" s="218" t="s">
        <v>305</v>
      </c>
      <c r="Q1196" s="240">
        <f t="shared" si="4"/>
        <v>0</v>
      </c>
      <c r="R1196" s="240">
        <f t="shared" si="5"/>
        <v>22.942500000000003</v>
      </c>
      <c r="S1196" s="240">
        <f t="shared" si="6"/>
        <v>0</v>
      </c>
      <c r="T1196" s="272">
        <f t="shared" si="7"/>
        <v>0</v>
      </c>
      <c r="U1196" s="263"/>
    </row>
    <row r="1197" spans="2:21" s="216" customFormat="1" x14ac:dyDescent="0.25">
      <c r="B1197" s="262">
        <v>1192</v>
      </c>
      <c r="C1197" s="346">
        <v>45445</v>
      </c>
      <c r="D1197" s="217" t="s">
        <v>91</v>
      </c>
      <c r="E1197" s="218" t="s">
        <v>92</v>
      </c>
      <c r="F1197" s="218" t="s">
        <v>1</v>
      </c>
      <c r="G1197" s="218" t="s">
        <v>213</v>
      </c>
      <c r="H1197" s="218">
        <v>6.65</v>
      </c>
      <c r="I1197" s="218" t="s">
        <v>291</v>
      </c>
      <c r="J1197" s="218">
        <v>18</v>
      </c>
      <c r="K1197" s="218"/>
      <c r="L1197" s="218"/>
      <c r="M1197" s="218"/>
      <c r="N1197" s="218" t="s">
        <v>1</v>
      </c>
      <c r="O1197" s="218"/>
      <c r="P1197" s="218"/>
      <c r="Q1197" s="240">
        <f t="shared" si="4"/>
        <v>0</v>
      </c>
      <c r="R1197" s="240">
        <f t="shared" si="5"/>
        <v>0</v>
      </c>
      <c r="S1197" s="240">
        <f t="shared" si="6"/>
        <v>0</v>
      </c>
      <c r="T1197" s="272">
        <f t="shared" si="7"/>
        <v>0</v>
      </c>
      <c r="U1197" s="263" t="s">
        <v>228</v>
      </c>
    </row>
    <row r="1198" spans="2:21" s="216" customFormat="1" x14ac:dyDescent="0.25">
      <c r="B1198" s="262">
        <v>1193</v>
      </c>
      <c r="C1198" s="346">
        <v>45445</v>
      </c>
      <c r="D1198" s="217" t="s">
        <v>117</v>
      </c>
      <c r="E1198" s="218" t="s">
        <v>92</v>
      </c>
      <c r="F1198" s="218" t="s">
        <v>1</v>
      </c>
      <c r="G1198" s="218" t="s">
        <v>213</v>
      </c>
      <c r="H1198" s="218">
        <v>6.65</v>
      </c>
      <c r="I1198" s="218" t="s">
        <v>221</v>
      </c>
      <c r="J1198" s="218">
        <v>30</v>
      </c>
      <c r="K1198" s="218"/>
      <c r="L1198" s="218">
        <v>1250</v>
      </c>
      <c r="M1198" s="218"/>
      <c r="N1198" s="218" t="s">
        <v>62</v>
      </c>
      <c r="O1198" s="218"/>
      <c r="P1198" s="218" t="s">
        <v>305</v>
      </c>
      <c r="Q1198" s="240">
        <f t="shared" si="4"/>
        <v>0</v>
      </c>
      <c r="R1198" s="240">
        <f t="shared" si="5"/>
        <v>229.42499999999998</v>
      </c>
      <c r="S1198" s="240">
        <f t="shared" si="6"/>
        <v>0</v>
      </c>
      <c r="T1198" s="272">
        <f t="shared" si="7"/>
        <v>0</v>
      </c>
      <c r="U1198" s="263"/>
    </row>
    <row r="1199" spans="2:21" s="216" customFormat="1" x14ac:dyDescent="0.25">
      <c r="B1199" s="262">
        <v>1194</v>
      </c>
      <c r="C1199" s="346">
        <v>45445</v>
      </c>
      <c r="D1199" s="217" t="s">
        <v>157</v>
      </c>
      <c r="E1199" s="218" t="s">
        <v>92</v>
      </c>
      <c r="F1199" s="218" t="s">
        <v>62</v>
      </c>
      <c r="G1199" s="218" t="s">
        <v>214</v>
      </c>
      <c r="H1199" s="218">
        <v>4.1500000000000004</v>
      </c>
      <c r="I1199" s="218"/>
      <c r="J1199" s="218"/>
      <c r="K1199" s="218"/>
      <c r="L1199" s="218"/>
      <c r="M1199" s="218"/>
      <c r="N1199" s="218"/>
      <c r="O1199" s="218"/>
      <c r="P1199" s="218"/>
      <c r="Q1199" s="240">
        <f t="shared" si="4"/>
        <v>0</v>
      </c>
      <c r="R1199" s="240">
        <f t="shared" si="5"/>
        <v>0</v>
      </c>
      <c r="S1199" s="240">
        <f t="shared" si="6"/>
        <v>0</v>
      </c>
      <c r="T1199" s="272">
        <f t="shared" si="7"/>
        <v>0</v>
      </c>
      <c r="U1199" s="263"/>
    </row>
    <row r="1200" spans="2:21" s="216" customFormat="1" x14ac:dyDescent="0.25">
      <c r="B1200" s="262">
        <v>1195</v>
      </c>
      <c r="C1200" s="346">
        <v>45445</v>
      </c>
      <c r="D1200" s="217" t="s">
        <v>156</v>
      </c>
      <c r="E1200" s="218" t="s">
        <v>92</v>
      </c>
      <c r="F1200" s="218" t="s">
        <v>62</v>
      </c>
      <c r="G1200" s="218" t="s">
        <v>214</v>
      </c>
      <c r="H1200" s="218">
        <v>4.1500000000000004</v>
      </c>
      <c r="I1200" s="218" t="s">
        <v>221</v>
      </c>
      <c r="J1200" s="218">
        <v>41</v>
      </c>
      <c r="K1200" s="218"/>
      <c r="L1200" s="218">
        <v>1250</v>
      </c>
      <c r="M1200" s="218"/>
      <c r="N1200" s="218" t="s">
        <v>62</v>
      </c>
      <c r="O1200" s="218"/>
      <c r="P1200" s="218" t="s">
        <v>305</v>
      </c>
      <c r="Q1200" s="240">
        <f t="shared" si="4"/>
        <v>0</v>
      </c>
      <c r="R1200" s="240">
        <f t="shared" si="5"/>
        <v>195.67249999999999</v>
      </c>
      <c r="S1200" s="240">
        <f t="shared" si="6"/>
        <v>0</v>
      </c>
      <c r="T1200" s="272">
        <f t="shared" si="7"/>
        <v>0</v>
      </c>
      <c r="U1200" s="263"/>
    </row>
    <row r="1201" spans="2:21" s="216" customFormat="1" x14ac:dyDescent="0.25">
      <c r="B1201" s="262">
        <v>1196</v>
      </c>
      <c r="C1201" s="346">
        <v>45445</v>
      </c>
      <c r="D1201" s="217" t="s">
        <v>160</v>
      </c>
      <c r="E1201" s="218" t="s">
        <v>161</v>
      </c>
      <c r="F1201" s="218" t="s">
        <v>389</v>
      </c>
      <c r="G1201" s="218" t="s">
        <v>161</v>
      </c>
      <c r="H1201" s="218">
        <v>10</v>
      </c>
      <c r="I1201" s="218" t="s">
        <v>66</v>
      </c>
      <c r="J1201" s="218">
        <v>4</v>
      </c>
      <c r="K1201" s="218"/>
      <c r="L1201" s="218"/>
      <c r="M1201" s="218"/>
      <c r="N1201" s="218" t="s">
        <v>1</v>
      </c>
      <c r="O1201" s="218"/>
      <c r="P1201" s="218"/>
      <c r="Q1201" s="240">
        <f t="shared" si="4"/>
        <v>0</v>
      </c>
      <c r="R1201" s="240">
        <f t="shared" si="5"/>
        <v>0</v>
      </c>
      <c r="S1201" s="240">
        <f t="shared" si="6"/>
        <v>40</v>
      </c>
      <c r="T1201" s="272">
        <f t="shared" si="7"/>
        <v>0</v>
      </c>
      <c r="U1201" s="263"/>
    </row>
    <row r="1202" spans="2:21" s="216" customFormat="1" x14ac:dyDescent="0.25">
      <c r="B1202" s="262">
        <v>1197</v>
      </c>
      <c r="C1202" s="346">
        <v>45445</v>
      </c>
      <c r="D1202" s="217" t="s">
        <v>177</v>
      </c>
      <c r="E1202" s="218" t="s">
        <v>178</v>
      </c>
      <c r="F1202" s="218" t="s">
        <v>7</v>
      </c>
      <c r="G1202" s="218" t="s">
        <v>213</v>
      </c>
      <c r="H1202" s="218">
        <v>7</v>
      </c>
      <c r="I1202" s="218"/>
      <c r="J1202" s="218"/>
      <c r="K1202" s="218"/>
      <c r="L1202" s="218"/>
      <c r="M1202" s="218"/>
      <c r="N1202" s="218"/>
      <c r="O1202" s="218"/>
      <c r="P1202" s="218"/>
      <c r="Q1202" s="240">
        <f t="shared" si="4"/>
        <v>0</v>
      </c>
      <c r="R1202" s="240">
        <f t="shared" si="5"/>
        <v>0</v>
      </c>
      <c r="S1202" s="240">
        <f t="shared" si="6"/>
        <v>0</v>
      </c>
      <c r="T1202" s="272">
        <f t="shared" si="7"/>
        <v>0</v>
      </c>
      <c r="U1202" s="263"/>
    </row>
    <row r="1203" spans="2:21" s="216" customFormat="1" x14ac:dyDescent="0.25">
      <c r="B1203" s="262">
        <v>1198</v>
      </c>
      <c r="C1203" s="346">
        <v>45445</v>
      </c>
      <c r="D1203" s="217" t="s">
        <v>173</v>
      </c>
      <c r="E1203" s="218" t="s">
        <v>161</v>
      </c>
      <c r="F1203" s="218" t="s">
        <v>7</v>
      </c>
      <c r="G1203" s="218" t="s">
        <v>161</v>
      </c>
      <c r="H1203" s="218">
        <v>11.2</v>
      </c>
      <c r="I1203" s="218"/>
      <c r="J1203" s="218"/>
      <c r="K1203" s="218"/>
      <c r="L1203" s="218"/>
      <c r="M1203" s="218"/>
      <c r="N1203" s="218"/>
      <c r="O1203" s="218"/>
      <c r="P1203" s="218"/>
      <c r="Q1203" s="240">
        <f t="shared" ref="Q1203:Q1266" si="8">IF(I1203=$Q$5,J1203*H1203,0)</f>
        <v>0</v>
      </c>
      <c r="R1203" s="240">
        <f t="shared" ref="R1203:R1266" si="9">IF(I1203=$R$5,J1203*H1203,0)*1.15</f>
        <v>0</v>
      </c>
      <c r="S1203" s="240">
        <f t="shared" ref="S1203:S1266" si="10">IF(I1203=$S$5,J1203*H1203,0)</f>
        <v>0</v>
      </c>
      <c r="T1203" s="272">
        <f t="shared" ref="T1203:T1266" si="11">IF(I1203=$T$5,J1203*H1203,0)</f>
        <v>0</v>
      </c>
      <c r="U1203" s="263"/>
    </row>
    <row r="1204" spans="2:21" s="216" customFormat="1" x14ac:dyDescent="0.25">
      <c r="B1204" s="262">
        <v>1199</v>
      </c>
      <c r="C1204" s="346">
        <v>45445</v>
      </c>
      <c r="D1204" s="217" t="s">
        <v>153</v>
      </c>
      <c r="E1204" s="218" t="s">
        <v>92</v>
      </c>
      <c r="F1204" s="218" t="s">
        <v>63</v>
      </c>
      <c r="G1204" s="218" t="s">
        <v>213</v>
      </c>
      <c r="H1204" s="218">
        <v>6.65</v>
      </c>
      <c r="I1204" s="218" t="s">
        <v>220</v>
      </c>
      <c r="J1204" s="218">
        <v>39</v>
      </c>
      <c r="K1204" s="218"/>
      <c r="L1204" s="218">
        <v>300</v>
      </c>
      <c r="M1204" s="218"/>
      <c r="N1204" s="218" t="s">
        <v>63</v>
      </c>
      <c r="O1204" s="218"/>
      <c r="P1204" s="218" t="s">
        <v>305</v>
      </c>
      <c r="Q1204" s="240">
        <f t="shared" si="8"/>
        <v>259.35000000000002</v>
      </c>
      <c r="R1204" s="240">
        <f t="shared" si="9"/>
        <v>0</v>
      </c>
      <c r="S1204" s="240">
        <f t="shared" si="10"/>
        <v>0</v>
      </c>
      <c r="T1204" s="272">
        <f t="shared" si="11"/>
        <v>0</v>
      </c>
      <c r="U1204" s="263"/>
    </row>
    <row r="1205" spans="2:21" s="216" customFormat="1" x14ac:dyDescent="0.25">
      <c r="B1205" s="262">
        <v>1200</v>
      </c>
      <c r="C1205" s="346">
        <v>45445</v>
      </c>
      <c r="D1205" s="217" t="s">
        <v>152</v>
      </c>
      <c r="E1205" s="218" t="s">
        <v>92</v>
      </c>
      <c r="F1205" s="218" t="s">
        <v>63</v>
      </c>
      <c r="G1205" s="218" t="s">
        <v>214</v>
      </c>
      <c r="H1205" s="218">
        <v>4.1500000000000004</v>
      </c>
      <c r="I1205" s="218" t="s">
        <v>220</v>
      </c>
      <c r="J1205" s="218">
        <v>40</v>
      </c>
      <c r="K1205" s="218"/>
      <c r="L1205" s="218">
        <v>300</v>
      </c>
      <c r="M1205" s="218"/>
      <c r="N1205" s="218" t="s">
        <v>63</v>
      </c>
      <c r="O1205" s="218"/>
      <c r="P1205" s="218" t="s">
        <v>305</v>
      </c>
      <c r="Q1205" s="240">
        <f t="shared" si="8"/>
        <v>166</v>
      </c>
      <c r="R1205" s="240">
        <f t="shared" si="9"/>
        <v>0</v>
      </c>
      <c r="S1205" s="240">
        <f t="shared" si="10"/>
        <v>0</v>
      </c>
      <c r="T1205" s="272">
        <f t="shared" si="11"/>
        <v>0</v>
      </c>
      <c r="U1205" s="263"/>
    </row>
    <row r="1206" spans="2:21" s="216" customFormat="1" x14ac:dyDescent="0.25">
      <c r="B1206" s="262">
        <v>1201</v>
      </c>
      <c r="C1206" s="346">
        <v>45445</v>
      </c>
      <c r="D1206" s="217" t="s">
        <v>150</v>
      </c>
      <c r="E1206" s="218" t="s">
        <v>92</v>
      </c>
      <c r="F1206" s="218" t="s">
        <v>63</v>
      </c>
      <c r="G1206" s="218" t="s">
        <v>214</v>
      </c>
      <c r="H1206" s="218">
        <v>4.1500000000000004</v>
      </c>
      <c r="I1206" s="218" t="s">
        <v>220</v>
      </c>
      <c r="J1206" s="218">
        <v>35</v>
      </c>
      <c r="K1206" s="218"/>
      <c r="L1206" s="218">
        <v>300</v>
      </c>
      <c r="M1206" s="218"/>
      <c r="N1206" s="218" t="s">
        <v>63</v>
      </c>
      <c r="O1206" s="218"/>
      <c r="P1206" s="218" t="s">
        <v>305</v>
      </c>
      <c r="Q1206" s="240">
        <f t="shared" si="8"/>
        <v>145.25</v>
      </c>
      <c r="R1206" s="240">
        <f t="shared" si="9"/>
        <v>0</v>
      </c>
      <c r="S1206" s="240">
        <f t="shared" si="10"/>
        <v>0</v>
      </c>
      <c r="T1206" s="272">
        <f t="shared" si="11"/>
        <v>0</v>
      </c>
      <c r="U1206" s="263"/>
    </row>
    <row r="1207" spans="2:21" s="216" customFormat="1" x14ac:dyDescent="0.25">
      <c r="B1207" s="262">
        <v>1202</v>
      </c>
      <c r="C1207" s="346">
        <v>45445</v>
      </c>
      <c r="D1207" s="217" t="s">
        <v>179</v>
      </c>
      <c r="E1207" s="218" t="s">
        <v>161</v>
      </c>
      <c r="F1207" s="218" t="s">
        <v>8</v>
      </c>
      <c r="G1207" s="218" t="s">
        <v>161</v>
      </c>
      <c r="H1207" s="218">
        <v>11.6</v>
      </c>
      <c r="I1207" s="218" t="s">
        <v>66</v>
      </c>
      <c r="J1207" s="218">
        <v>5</v>
      </c>
      <c r="K1207" s="218"/>
      <c r="L1207" s="218"/>
      <c r="M1207" s="218"/>
      <c r="N1207" s="218" t="s">
        <v>1</v>
      </c>
      <c r="O1207" s="218"/>
      <c r="P1207" s="218"/>
      <c r="Q1207" s="240">
        <f t="shared" si="8"/>
        <v>0</v>
      </c>
      <c r="R1207" s="240">
        <f t="shared" si="9"/>
        <v>0</v>
      </c>
      <c r="S1207" s="240">
        <f t="shared" si="10"/>
        <v>58</v>
      </c>
      <c r="T1207" s="272">
        <f t="shared" si="11"/>
        <v>0</v>
      </c>
      <c r="U1207" s="263"/>
    </row>
    <row r="1208" spans="2:21" s="216" customFormat="1" x14ac:dyDescent="0.25">
      <c r="B1208" s="262">
        <v>1203</v>
      </c>
      <c r="C1208" s="346">
        <v>45445</v>
      </c>
      <c r="D1208" s="217" t="s">
        <v>143</v>
      </c>
      <c r="E1208" s="218" t="s">
        <v>92</v>
      </c>
      <c r="F1208" s="218" t="s">
        <v>2</v>
      </c>
      <c r="G1208" s="218" t="s">
        <v>213</v>
      </c>
      <c r="H1208" s="218">
        <v>7</v>
      </c>
      <c r="I1208" s="218" t="s">
        <v>220</v>
      </c>
      <c r="J1208" s="218">
        <v>6</v>
      </c>
      <c r="K1208" s="218"/>
      <c r="L1208" s="218">
        <v>800</v>
      </c>
      <c r="M1208" s="218"/>
      <c r="N1208" s="218" t="s">
        <v>2</v>
      </c>
      <c r="O1208" s="218" t="s">
        <v>2</v>
      </c>
      <c r="P1208" s="218" t="s">
        <v>304</v>
      </c>
      <c r="Q1208" s="240">
        <f t="shared" si="8"/>
        <v>42</v>
      </c>
      <c r="R1208" s="240">
        <f t="shared" si="9"/>
        <v>0</v>
      </c>
      <c r="S1208" s="240">
        <f t="shared" si="10"/>
        <v>0</v>
      </c>
      <c r="T1208" s="272">
        <f t="shared" si="11"/>
        <v>0</v>
      </c>
      <c r="U1208" s="263"/>
    </row>
    <row r="1209" spans="2:21" s="216" customFormat="1" x14ac:dyDescent="0.25">
      <c r="B1209" s="262">
        <v>1204</v>
      </c>
      <c r="C1209" s="346">
        <v>45445</v>
      </c>
      <c r="D1209" s="217" t="s">
        <v>142</v>
      </c>
      <c r="E1209" s="218" t="s">
        <v>92</v>
      </c>
      <c r="F1209" s="218" t="s">
        <v>2</v>
      </c>
      <c r="G1209" s="218" t="s">
        <v>213</v>
      </c>
      <c r="H1209" s="218">
        <v>7</v>
      </c>
      <c r="I1209" s="218" t="s">
        <v>220</v>
      </c>
      <c r="J1209" s="218">
        <v>6</v>
      </c>
      <c r="K1209" s="218"/>
      <c r="L1209" s="218">
        <v>800</v>
      </c>
      <c r="M1209" s="218"/>
      <c r="N1209" s="218" t="s">
        <v>2</v>
      </c>
      <c r="O1209" s="218" t="s">
        <v>2</v>
      </c>
      <c r="P1209" s="218" t="s">
        <v>304</v>
      </c>
      <c r="Q1209" s="240">
        <f t="shared" si="8"/>
        <v>42</v>
      </c>
      <c r="R1209" s="240">
        <f t="shared" si="9"/>
        <v>0</v>
      </c>
      <c r="S1209" s="240">
        <f t="shared" si="10"/>
        <v>0</v>
      </c>
      <c r="T1209" s="272">
        <f t="shared" si="11"/>
        <v>0</v>
      </c>
      <c r="U1209" s="263"/>
    </row>
    <row r="1210" spans="2:21" s="216" customFormat="1" x14ac:dyDescent="0.25">
      <c r="B1210" s="262">
        <v>1205</v>
      </c>
      <c r="C1210" s="346">
        <v>45445</v>
      </c>
      <c r="D1210" s="217" t="s">
        <v>141</v>
      </c>
      <c r="E1210" s="218" t="s">
        <v>92</v>
      </c>
      <c r="F1210" s="218" t="s">
        <v>2</v>
      </c>
      <c r="G1210" s="218" t="s">
        <v>213</v>
      </c>
      <c r="H1210" s="218">
        <v>7</v>
      </c>
      <c r="I1210" s="218" t="s">
        <v>220</v>
      </c>
      <c r="J1210" s="218">
        <v>6</v>
      </c>
      <c r="K1210" s="218"/>
      <c r="L1210" s="218">
        <v>800</v>
      </c>
      <c r="M1210" s="218"/>
      <c r="N1210" s="218" t="s">
        <v>2</v>
      </c>
      <c r="O1210" s="218" t="s">
        <v>2</v>
      </c>
      <c r="P1210" s="218" t="s">
        <v>304</v>
      </c>
      <c r="Q1210" s="240">
        <f t="shared" si="8"/>
        <v>42</v>
      </c>
      <c r="R1210" s="240">
        <f t="shared" si="9"/>
        <v>0</v>
      </c>
      <c r="S1210" s="240">
        <f t="shared" si="10"/>
        <v>0</v>
      </c>
      <c r="T1210" s="272">
        <f t="shared" si="11"/>
        <v>0</v>
      </c>
      <c r="U1210" s="263"/>
    </row>
    <row r="1211" spans="2:21" s="216" customFormat="1" x14ac:dyDescent="0.25">
      <c r="B1211" s="262">
        <v>1206</v>
      </c>
      <c r="C1211" s="346">
        <v>45445</v>
      </c>
      <c r="D1211" s="217" t="s">
        <v>96</v>
      </c>
      <c r="E1211" s="218" t="s">
        <v>161</v>
      </c>
      <c r="F1211" s="218" t="s">
        <v>1</v>
      </c>
      <c r="G1211" s="218" t="s">
        <v>161</v>
      </c>
      <c r="H1211" s="218">
        <v>11.8</v>
      </c>
      <c r="I1211" s="218" t="s">
        <v>66</v>
      </c>
      <c r="J1211" s="218">
        <v>4</v>
      </c>
      <c r="K1211" s="218"/>
      <c r="L1211" s="218"/>
      <c r="M1211" s="218"/>
      <c r="N1211" s="218" t="s">
        <v>1</v>
      </c>
      <c r="O1211" s="218"/>
      <c r="P1211" s="218"/>
      <c r="Q1211" s="240">
        <f t="shared" si="8"/>
        <v>0</v>
      </c>
      <c r="R1211" s="240">
        <f t="shared" si="9"/>
        <v>0</v>
      </c>
      <c r="S1211" s="240">
        <f t="shared" si="10"/>
        <v>47.2</v>
      </c>
      <c r="T1211" s="272">
        <f t="shared" si="11"/>
        <v>0</v>
      </c>
      <c r="U1211" s="263"/>
    </row>
    <row r="1212" spans="2:21" s="216" customFormat="1" x14ac:dyDescent="0.25">
      <c r="B1212" s="262">
        <v>1207</v>
      </c>
      <c r="C1212" s="346">
        <v>45445</v>
      </c>
      <c r="D1212" s="217" t="s">
        <v>130</v>
      </c>
      <c r="E1212" s="218" t="s">
        <v>161</v>
      </c>
      <c r="F1212" s="218" t="s">
        <v>1</v>
      </c>
      <c r="G1212" s="218" t="s">
        <v>161</v>
      </c>
      <c r="H1212" s="218">
        <v>11.8</v>
      </c>
      <c r="I1212" s="218"/>
      <c r="J1212" s="218"/>
      <c r="K1212" s="218"/>
      <c r="L1212" s="218"/>
      <c r="M1212" s="218"/>
      <c r="N1212" s="218"/>
      <c r="O1212" s="218"/>
      <c r="P1212" s="218"/>
      <c r="Q1212" s="240">
        <f t="shared" si="8"/>
        <v>0</v>
      </c>
      <c r="R1212" s="240">
        <f t="shared" si="9"/>
        <v>0</v>
      </c>
      <c r="S1212" s="240">
        <f t="shared" si="10"/>
        <v>0</v>
      </c>
      <c r="T1212" s="272">
        <f t="shared" si="11"/>
        <v>0</v>
      </c>
      <c r="U1212" s="263"/>
    </row>
    <row r="1213" spans="2:21" s="216" customFormat="1" x14ac:dyDescent="0.25">
      <c r="B1213" s="262">
        <v>1208</v>
      </c>
      <c r="C1213" s="346">
        <v>45446</v>
      </c>
      <c r="D1213" s="217" t="s">
        <v>94</v>
      </c>
      <c r="E1213" s="218" t="s">
        <v>92</v>
      </c>
      <c r="F1213" s="218" t="s">
        <v>1</v>
      </c>
      <c r="G1213" s="218" t="s">
        <v>213</v>
      </c>
      <c r="H1213" s="218">
        <v>6.65</v>
      </c>
      <c r="I1213" s="218" t="s">
        <v>221</v>
      </c>
      <c r="J1213" s="218">
        <v>0</v>
      </c>
      <c r="K1213" s="218"/>
      <c r="L1213" s="218">
        <v>800</v>
      </c>
      <c r="M1213" s="218"/>
      <c r="N1213" s="218" t="s">
        <v>1</v>
      </c>
      <c r="O1213" s="218"/>
      <c r="P1213" s="218" t="s">
        <v>305</v>
      </c>
      <c r="Q1213" s="240">
        <f t="shared" si="8"/>
        <v>0</v>
      </c>
      <c r="R1213" s="240">
        <f t="shared" si="9"/>
        <v>0</v>
      </c>
      <c r="S1213" s="240">
        <f t="shared" si="10"/>
        <v>0</v>
      </c>
      <c r="T1213" s="272">
        <f t="shared" si="11"/>
        <v>0</v>
      </c>
      <c r="U1213" s="263" t="s">
        <v>274</v>
      </c>
    </row>
    <row r="1214" spans="2:21" s="216" customFormat="1" x14ac:dyDescent="0.25">
      <c r="B1214" s="262">
        <v>1209</v>
      </c>
      <c r="C1214" s="346">
        <v>45446</v>
      </c>
      <c r="D1214" s="217" t="s">
        <v>91</v>
      </c>
      <c r="E1214" s="218" t="s">
        <v>92</v>
      </c>
      <c r="F1214" s="218" t="s">
        <v>1</v>
      </c>
      <c r="G1214" s="218" t="s">
        <v>213</v>
      </c>
      <c r="H1214" s="218">
        <v>6.65</v>
      </c>
      <c r="I1214" s="218" t="s">
        <v>221</v>
      </c>
      <c r="J1214" s="218">
        <v>0</v>
      </c>
      <c r="K1214" s="218"/>
      <c r="L1214" s="218">
        <v>800</v>
      </c>
      <c r="M1214" s="218"/>
      <c r="N1214" s="218" t="s">
        <v>1</v>
      </c>
      <c r="O1214" s="218"/>
      <c r="P1214" s="218" t="s">
        <v>305</v>
      </c>
      <c r="Q1214" s="240">
        <f t="shared" si="8"/>
        <v>0</v>
      </c>
      <c r="R1214" s="240">
        <f t="shared" si="9"/>
        <v>0</v>
      </c>
      <c r="S1214" s="240">
        <f t="shared" si="10"/>
        <v>0</v>
      </c>
      <c r="T1214" s="272">
        <f t="shared" si="11"/>
        <v>0</v>
      </c>
      <c r="U1214" s="263"/>
    </row>
    <row r="1215" spans="2:21" s="216" customFormat="1" x14ac:dyDescent="0.25">
      <c r="B1215" s="262">
        <v>1210</v>
      </c>
      <c r="C1215" s="346">
        <v>45446</v>
      </c>
      <c r="D1215" s="217" t="s">
        <v>117</v>
      </c>
      <c r="E1215" s="218" t="s">
        <v>92</v>
      </c>
      <c r="F1215" s="218" t="s">
        <v>1</v>
      </c>
      <c r="G1215" s="218" t="s">
        <v>213</v>
      </c>
      <c r="H1215" s="218">
        <v>6.65</v>
      </c>
      <c r="I1215" s="218" t="s">
        <v>221</v>
      </c>
      <c r="J1215" s="218">
        <v>48</v>
      </c>
      <c r="K1215" s="218"/>
      <c r="L1215" s="218">
        <v>800</v>
      </c>
      <c r="M1215" s="218"/>
      <c r="N1215" s="218" t="s">
        <v>62</v>
      </c>
      <c r="O1215" s="218"/>
      <c r="P1215" s="218" t="s">
        <v>305</v>
      </c>
      <c r="Q1215" s="240">
        <f t="shared" si="8"/>
        <v>0</v>
      </c>
      <c r="R1215" s="240">
        <f t="shared" si="9"/>
        <v>367.08000000000004</v>
      </c>
      <c r="S1215" s="240">
        <f t="shared" si="10"/>
        <v>0</v>
      </c>
      <c r="T1215" s="272">
        <f t="shared" si="11"/>
        <v>0</v>
      </c>
      <c r="U1215" s="263" t="s">
        <v>274</v>
      </c>
    </row>
    <row r="1216" spans="2:21" s="216" customFormat="1" x14ac:dyDescent="0.25">
      <c r="B1216" s="262">
        <v>1211</v>
      </c>
      <c r="C1216" s="346">
        <v>45446</v>
      </c>
      <c r="D1216" s="217" t="s">
        <v>157</v>
      </c>
      <c r="E1216" s="218" t="s">
        <v>92</v>
      </c>
      <c r="F1216" s="218" t="s">
        <v>62</v>
      </c>
      <c r="G1216" s="218" t="s">
        <v>214</v>
      </c>
      <c r="H1216" s="218">
        <v>4.1500000000000004</v>
      </c>
      <c r="I1216" s="218" t="s">
        <v>221</v>
      </c>
      <c r="J1216" s="218">
        <v>37</v>
      </c>
      <c r="K1216" s="218"/>
      <c r="L1216" s="218">
        <v>1500</v>
      </c>
      <c r="M1216" s="218"/>
      <c r="N1216" s="218" t="s">
        <v>62</v>
      </c>
      <c r="O1216" s="218"/>
      <c r="P1216" s="218" t="s">
        <v>305</v>
      </c>
      <c r="Q1216" s="240">
        <f t="shared" si="8"/>
        <v>0</v>
      </c>
      <c r="R1216" s="240">
        <f t="shared" si="9"/>
        <v>176.58250000000001</v>
      </c>
      <c r="S1216" s="240">
        <f t="shared" si="10"/>
        <v>0</v>
      </c>
      <c r="T1216" s="272">
        <f t="shared" si="11"/>
        <v>0</v>
      </c>
      <c r="U1216" s="263" t="s">
        <v>384</v>
      </c>
    </row>
    <row r="1217" spans="2:21" s="216" customFormat="1" x14ac:dyDescent="0.25">
      <c r="B1217" s="262">
        <v>1212</v>
      </c>
      <c r="C1217" s="346">
        <v>45446</v>
      </c>
      <c r="D1217" s="217" t="s">
        <v>156</v>
      </c>
      <c r="E1217" s="218" t="s">
        <v>92</v>
      </c>
      <c r="F1217" s="218" t="s">
        <v>62</v>
      </c>
      <c r="G1217" s="218" t="s">
        <v>214</v>
      </c>
      <c r="H1217" s="218">
        <v>4.1500000000000004</v>
      </c>
      <c r="I1217" s="218" t="s">
        <v>221</v>
      </c>
      <c r="J1217" s="218">
        <v>41</v>
      </c>
      <c r="K1217" s="218"/>
      <c r="L1217" s="218">
        <v>1500</v>
      </c>
      <c r="M1217" s="218"/>
      <c r="N1217" s="218" t="s">
        <v>62</v>
      </c>
      <c r="O1217" s="218"/>
      <c r="P1217" s="218" t="s">
        <v>305</v>
      </c>
      <c r="Q1217" s="240">
        <f t="shared" si="8"/>
        <v>0</v>
      </c>
      <c r="R1217" s="240">
        <f t="shared" si="9"/>
        <v>195.67249999999999</v>
      </c>
      <c r="S1217" s="240">
        <f t="shared" si="10"/>
        <v>0</v>
      </c>
      <c r="T1217" s="272">
        <f t="shared" si="11"/>
        <v>0</v>
      </c>
      <c r="U1217" s="263" t="s">
        <v>384</v>
      </c>
    </row>
    <row r="1218" spans="2:21" s="216" customFormat="1" x14ac:dyDescent="0.25">
      <c r="B1218" s="262">
        <v>1213</v>
      </c>
      <c r="C1218" s="346">
        <v>45446</v>
      </c>
      <c r="D1218" s="217" t="s">
        <v>160</v>
      </c>
      <c r="E1218" s="218" t="s">
        <v>161</v>
      </c>
      <c r="F1218" s="218" t="s">
        <v>389</v>
      </c>
      <c r="G1218" s="218" t="s">
        <v>161</v>
      </c>
      <c r="H1218" s="218">
        <v>10</v>
      </c>
      <c r="I1218" s="218" t="s">
        <v>66</v>
      </c>
      <c r="J1218" s="218">
        <v>4</v>
      </c>
      <c r="K1218" s="218"/>
      <c r="L1218" s="218"/>
      <c r="M1218" s="218"/>
      <c r="N1218" s="218" t="s">
        <v>1</v>
      </c>
      <c r="O1218" s="218"/>
      <c r="P1218" s="218"/>
      <c r="Q1218" s="240">
        <f t="shared" si="8"/>
        <v>0</v>
      </c>
      <c r="R1218" s="240">
        <f t="shared" si="9"/>
        <v>0</v>
      </c>
      <c r="S1218" s="240">
        <f t="shared" si="10"/>
        <v>40</v>
      </c>
      <c r="T1218" s="272">
        <f t="shared" si="11"/>
        <v>0</v>
      </c>
      <c r="U1218" s="263"/>
    </row>
    <row r="1219" spans="2:21" s="216" customFormat="1" x14ac:dyDescent="0.25">
      <c r="B1219" s="262">
        <v>1214</v>
      </c>
      <c r="C1219" s="346">
        <v>45446</v>
      </c>
      <c r="D1219" s="217" t="s">
        <v>177</v>
      </c>
      <c r="E1219" s="218" t="s">
        <v>178</v>
      </c>
      <c r="F1219" s="218" t="s">
        <v>7</v>
      </c>
      <c r="G1219" s="218" t="s">
        <v>213</v>
      </c>
      <c r="H1219" s="218">
        <v>7</v>
      </c>
      <c r="I1219" s="218"/>
      <c r="J1219" s="218"/>
      <c r="K1219" s="218"/>
      <c r="L1219" s="218"/>
      <c r="M1219" s="218"/>
      <c r="N1219" s="218"/>
      <c r="O1219" s="218"/>
      <c r="P1219" s="218"/>
      <c r="Q1219" s="240">
        <f t="shared" si="8"/>
        <v>0</v>
      </c>
      <c r="R1219" s="240">
        <f t="shared" si="9"/>
        <v>0</v>
      </c>
      <c r="S1219" s="240">
        <f t="shared" si="10"/>
        <v>0</v>
      </c>
      <c r="T1219" s="272">
        <f t="shared" si="11"/>
        <v>0</v>
      </c>
      <c r="U1219" s="263"/>
    </row>
    <row r="1220" spans="2:21" s="216" customFormat="1" x14ac:dyDescent="0.25">
      <c r="B1220" s="262">
        <v>1215</v>
      </c>
      <c r="C1220" s="346">
        <v>45446</v>
      </c>
      <c r="D1220" s="217" t="s">
        <v>173</v>
      </c>
      <c r="E1220" s="218" t="s">
        <v>161</v>
      </c>
      <c r="F1220" s="218" t="s">
        <v>7</v>
      </c>
      <c r="G1220" s="218" t="s">
        <v>161</v>
      </c>
      <c r="H1220" s="218">
        <v>11.2</v>
      </c>
      <c r="I1220" s="218"/>
      <c r="J1220" s="218"/>
      <c r="K1220" s="218"/>
      <c r="L1220" s="218"/>
      <c r="M1220" s="218"/>
      <c r="N1220" s="218"/>
      <c r="O1220" s="218"/>
      <c r="P1220" s="218"/>
      <c r="Q1220" s="240">
        <f t="shared" si="8"/>
        <v>0</v>
      </c>
      <c r="R1220" s="240">
        <f t="shared" si="9"/>
        <v>0</v>
      </c>
      <c r="S1220" s="240">
        <f t="shared" si="10"/>
        <v>0</v>
      </c>
      <c r="T1220" s="272">
        <f t="shared" si="11"/>
        <v>0</v>
      </c>
      <c r="U1220" s="263"/>
    </row>
    <row r="1221" spans="2:21" s="216" customFormat="1" x14ac:dyDescent="0.25">
      <c r="B1221" s="262">
        <v>1216</v>
      </c>
      <c r="C1221" s="346">
        <v>45446</v>
      </c>
      <c r="D1221" s="217" t="s">
        <v>153</v>
      </c>
      <c r="E1221" s="218" t="s">
        <v>92</v>
      </c>
      <c r="F1221" s="218" t="s">
        <v>63</v>
      </c>
      <c r="G1221" s="218" t="s">
        <v>213</v>
      </c>
      <c r="H1221" s="218">
        <v>6.65</v>
      </c>
      <c r="I1221" s="218" t="s">
        <v>220</v>
      </c>
      <c r="J1221" s="218">
        <v>23</v>
      </c>
      <c r="K1221" s="218"/>
      <c r="L1221" s="218">
        <v>550</v>
      </c>
      <c r="M1221" s="218"/>
      <c r="N1221" s="218" t="s">
        <v>63</v>
      </c>
      <c r="O1221" s="218"/>
      <c r="P1221" s="218" t="s">
        <v>305</v>
      </c>
      <c r="Q1221" s="240">
        <f t="shared" si="8"/>
        <v>152.95000000000002</v>
      </c>
      <c r="R1221" s="240">
        <f t="shared" si="9"/>
        <v>0</v>
      </c>
      <c r="S1221" s="240">
        <f t="shared" si="10"/>
        <v>0</v>
      </c>
      <c r="T1221" s="272">
        <f t="shared" si="11"/>
        <v>0</v>
      </c>
      <c r="U1221" s="263"/>
    </row>
    <row r="1222" spans="2:21" s="216" customFormat="1" x14ac:dyDescent="0.25">
      <c r="B1222" s="262">
        <v>1217</v>
      </c>
      <c r="C1222" s="346">
        <v>45446</v>
      </c>
      <c r="D1222" s="217" t="s">
        <v>152</v>
      </c>
      <c r="E1222" s="218" t="s">
        <v>92</v>
      </c>
      <c r="F1222" s="218" t="s">
        <v>63</v>
      </c>
      <c r="G1222" s="218" t="s">
        <v>214</v>
      </c>
      <c r="H1222" s="218">
        <v>4.1500000000000004</v>
      </c>
      <c r="I1222" s="218" t="s">
        <v>220</v>
      </c>
      <c r="J1222" s="218">
        <v>23</v>
      </c>
      <c r="K1222" s="218"/>
      <c r="L1222" s="218">
        <v>550</v>
      </c>
      <c r="M1222" s="218"/>
      <c r="N1222" s="218" t="s">
        <v>63</v>
      </c>
      <c r="O1222" s="218"/>
      <c r="P1222" s="218" t="s">
        <v>305</v>
      </c>
      <c r="Q1222" s="240">
        <f t="shared" si="8"/>
        <v>95.45</v>
      </c>
      <c r="R1222" s="240">
        <f t="shared" si="9"/>
        <v>0</v>
      </c>
      <c r="S1222" s="240">
        <f t="shared" si="10"/>
        <v>0</v>
      </c>
      <c r="T1222" s="272">
        <f t="shared" si="11"/>
        <v>0</v>
      </c>
      <c r="U1222" s="263"/>
    </row>
    <row r="1223" spans="2:21" s="216" customFormat="1" x14ac:dyDescent="0.25">
      <c r="B1223" s="262">
        <v>1218</v>
      </c>
      <c r="C1223" s="346">
        <v>45446</v>
      </c>
      <c r="D1223" s="217" t="s">
        <v>150</v>
      </c>
      <c r="E1223" s="218" t="s">
        <v>92</v>
      </c>
      <c r="F1223" s="218" t="s">
        <v>63</v>
      </c>
      <c r="G1223" s="218" t="s">
        <v>214</v>
      </c>
      <c r="H1223" s="218">
        <v>4.1500000000000004</v>
      </c>
      <c r="I1223" s="218" t="s">
        <v>220</v>
      </c>
      <c r="J1223" s="218">
        <v>32</v>
      </c>
      <c r="K1223" s="218"/>
      <c r="L1223" s="218">
        <v>550</v>
      </c>
      <c r="M1223" s="218"/>
      <c r="N1223" s="218" t="s">
        <v>63</v>
      </c>
      <c r="O1223" s="218"/>
      <c r="P1223" s="218" t="s">
        <v>305</v>
      </c>
      <c r="Q1223" s="240">
        <f t="shared" si="8"/>
        <v>132.80000000000001</v>
      </c>
      <c r="R1223" s="240">
        <f t="shared" si="9"/>
        <v>0</v>
      </c>
      <c r="S1223" s="240">
        <f t="shared" si="10"/>
        <v>0</v>
      </c>
      <c r="T1223" s="272">
        <f t="shared" si="11"/>
        <v>0</v>
      </c>
      <c r="U1223" s="263"/>
    </row>
    <row r="1224" spans="2:21" s="216" customFormat="1" x14ac:dyDescent="0.25">
      <c r="B1224" s="262">
        <v>1219</v>
      </c>
      <c r="C1224" s="346">
        <v>45446</v>
      </c>
      <c r="D1224" s="217" t="s">
        <v>179</v>
      </c>
      <c r="E1224" s="218" t="s">
        <v>161</v>
      </c>
      <c r="F1224" s="218" t="s">
        <v>8</v>
      </c>
      <c r="G1224" s="218" t="s">
        <v>161</v>
      </c>
      <c r="H1224" s="218">
        <v>11.6</v>
      </c>
      <c r="I1224" s="218" t="s">
        <v>66</v>
      </c>
      <c r="J1224" s="218">
        <v>4</v>
      </c>
      <c r="K1224" s="218"/>
      <c r="L1224" s="218"/>
      <c r="M1224" s="218"/>
      <c r="N1224" s="218" t="s">
        <v>1</v>
      </c>
      <c r="O1224" s="218"/>
      <c r="P1224" s="218"/>
      <c r="Q1224" s="240">
        <f t="shared" si="8"/>
        <v>0</v>
      </c>
      <c r="R1224" s="240">
        <f t="shared" si="9"/>
        <v>0</v>
      </c>
      <c r="S1224" s="240">
        <f t="shared" si="10"/>
        <v>46.4</v>
      </c>
      <c r="T1224" s="272">
        <f t="shared" si="11"/>
        <v>0</v>
      </c>
      <c r="U1224" s="263"/>
    </row>
    <row r="1225" spans="2:21" s="216" customFormat="1" x14ac:dyDescent="0.25">
      <c r="B1225" s="262">
        <v>1220</v>
      </c>
      <c r="C1225" s="346">
        <v>45446</v>
      </c>
      <c r="D1225" s="217" t="s">
        <v>143</v>
      </c>
      <c r="E1225" s="218" t="s">
        <v>92</v>
      </c>
      <c r="F1225" s="218" t="s">
        <v>2</v>
      </c>
      <c r="G1225" s="218" t="s">
        <v>213</v>
      </c>
      <c r="H1225" s="218">
        <v>7</v>
      </c>
      <c r="I1225" s="218" t="s">
        <v>220</v>
      </c>
      <c r="J1225" s="218">
        <v>38</v>
      </c>
      <c r="K1225" s="218"/>
      <c r="L1225" s="218">
        <v>800</v>
      </c>
      <c r="M1225" s="218"/>
      <c r="N1225" s="218" t="s">
        <v>2</v>
      </c>
      <c r="O1225" s="218" t="s">
        <v>2</v>
      </c>
      <c r="P1225" s="218" t="s">
        <v>304</v>
      </c>
      <c r="Q1225" s="240">
        <f t="shared" si="8"/>
        <v>266</v>
      </c>
      <c r="R1225" s="240">
        <f t="shared" si="9"/>
        <v>0</v>
      </c>
      <c r="S1225" s="240">
        <f t="shared" si="10"/>
        <v>0</v>
      </c>
      <c r="T1225" s="272">
        <f t="shared" si="11"/>
        <v>0</v>
      </c>
      <c r="U1225" s="263"/>
    </row>
    <row r="1226" spans="2:21" s="216" customFormat="1" x14ac:dyDescent="0.25">
      <c r="B1226" s="262">
        <v>1221</v>
      </c>
      <c r="C1226" s="346">
        <v>45446</v>
      </c>
      <c r="D1226" s="217" t="s">
        <v>142</v>
      </c>
      <c r="E1226" s="218" t="s">
        <v>92</v>
      </c>
      <c r="F1226" s="218" t="s">
        <v>2</v>
      </c>
      <c r="G1226" s="218" t="s">
        <v>213</v>
      </c>
      <c r="H1226" s="218">
        <v>7</v>
      </c>
      <c r="I1226" s="218" t="s">
        <v>220</v>
      </c>
      <c r="J1226" s="218">
        <v>36</v>
      </c>
      <c r="K1226" s="218"/>
      <c r="L1226" s="218">
        <v>800</v>
      </c>
      <c r="M1226" s="218"/>
      <c r="N1226" s="218" t="s">
        <v>2</v>
      </c>
      <c r="O1226" s="218" t="s">
        <v>2</v>
      </c>
      <c r="P1226" s="218" t="s">
        <v>304</v>
      </c>
      <c r="Q1226" s="240">
        <f t="shared" si="8"/>
        <v>252</v>
      </c>
      <c r="R1226" s="240">
        <f t="shared" si="9"/>
        <v>0</v>
      </c>
      <c r="S1226" s="240">
        <f t="shared" si="10"/>
        <v>0</v>
      </c>
      <c r="T1226" s="272">
        <f t="shared" si="11"/>
        <v>0</v>
      </c>
      <c r="U1226" s="263"/>
    </row>
    <row r="1227" spans="2:21" s="216" customFormat="1" x14ac:dyDescent="0.25">
      <c r="B1227" s="262">
        <v>1222</v>
      </c>
      <c r="C1227" s="346">
        <v>45446</v>
      </c>
      <c r="D1227" s="217" t="s">
        <v>141</v>
      </c>
      <c r="E1227" s="218" t="s">
        <v>92</v>
      </c>
      <c r="F1227" s="218" t="s">
        <v>2</v>
      </c>
      <c r="G1227" s="218" t="s">
        <v>213</v>
      </c>
      <c r="H1227" s="218">
        <v>7</v>
      </c>
      <c r="I1227" s="218" t="s">
        <v>220</v>
      </c>
      <c r="J1227" s="218">
        <v>34</v>
      </c>
      <c r="K1227" s="218"/>
      <c r="L1227" s="218">
        <v>800</v>
      </c>
      <c r="M1227" s="218"/>
      <c r="N1227" s="218" t="s">
        <v>2</v>
      </c>
      <c r="O1227" s="218" t="s">
        <v>2</v>
      </c>
      <c r="P1227" s="218" t="s">
        <v>304</v>
      </c>
      <c r="Q1227" s="240">
        <f t="shared" si="8"/>
        <v>238</v>
      </c>
      <c r="R1227" s="240">
        <f t="shared" si="9"/>
        <v>0</v>
      </c>
      <c r="S1227" s="240">
        <f t="shared" si="10"/>
        <v>0</v>
      </c>
      <c r="T1227" s="272">
        <f t="shared" si="11"/>
        <v>0</v>
      </c>
      <c r="U1227" s="263"/>
    </row>
    <row r="1228" spans="2:21" s="216" customFormat="1" x14ac:dyDescent="0.25">
      <c r="B1228" s="262">
        <v>1223</v>
      </c>
      <c r="C1228" s="346">
        <v>45446</v>
      </c>
      <c r="D1228" s="217" t="s">
        <v>96</v>
      </c>
      <c r="E1228" s="218" t="s">
        <v>161</v>
      </c>
      <c r="F1228" s="218" t="s">
        <v>1</v>
      </c>
      <c r="G1228" s="218" t="s">
        <v>161</v>
      </c>
      <c r="H1228" s="218">
        <v>11.8</v>
      </c>
      <c r="I1228" s="218" t="s">
        <v>66</v>
      </c>
      <c r="J1228" s="218">
        <v>6</v>
      </c>
      <c r="K1228" s="218"/>
      <c r="L1228" s="218"/>
      <c r="M1228" s="218"/>
      <c r="N1228" s="218" t="s">
        <v>1</v>
      </c>
      <c r="O1228" s="218"/>
      <c r="P1228" s="218"/>
      <c r="Q1228" s="240">
        <f t="shared" si="8"/>
        <v>0</v>
      </c>
      <c r="R1228" s="240">
        <f t="shared" si="9"/>
        <v>0</v>
      </c>
      <c r="S1228" s="240">
        <f t="shared" si="10"/>
        <v>70.800000000000011</v>
      </c>
      <c r="T1228" s="272">
        <f t="shared" si="11"/>
        <v>0</v>
      </c>
      <c r="U1228" s="263"/>
    </row>
    <row r="1229" spans="2:21" s="216" customFormat="1" x14ac:dyDescent="0.25">
      <c r="B1229" s="262">
        <v>1224</v>
      </c>
      <c r="C1229" s="346">
        <v>45446</v>
      </c>
      <c r="D1229" s="217" t="s">
        <v>130</v>
      </c>
      <c r="E1229" s="218" t="s">
        <v>161</v>
      </c>
      <c r="F1229" s="218" t="s">
        <v>1</v>
      </c>
      <c r="G1229" s="218" t="s">
        <v>161</v>
      </c>
      <c r="H1229" s="218">
        <v>11.8</v>
      </c>
      <c r="I1229" s="218"/>
      <c r="J1229" s="218"/>
      <c r="K1229" s="218"/>
      <c r="L1229" s="218"/>
      <c r="M1229" s="218"/>
      <c r="N1229" s="218"/>
      <c r="O1229" s="218"/>
      <c r="P1229" s="218"/>
      <c r="Q1229" s="240">
        <f t="shared" si="8"/>
        <v>0</v>
      </c>
      <c r="R1229" s="240">
        <f t="shared" si="9"/>
        <v>0</v>
      </c>
      <c r="S1229" s="240">
        <f t="shared" si="10"/>
        <v>0</v>
      </c>
      <c r="T1229" s="272">
        <f t="shared" si="11"/>
        <v>0</v>
      </c>
      <c r="U1229" s="263"/>
    </row>
    <row r="1230" spans="2:21" s="216" customFormat="1" x14ac:dyDescent="0.25">
      <c r="B1230" s="262">
        <v>1225</v>
      </c>
      <c r="C1230" s="346">
        <v>45447</v>
      </c>
      <c r="D1230" s="217" t="s">
        <v>94</v>
      </c>
      <c r="E1230" s="218" t="s">
        <v>92</v>
      </c>
      <c r="F1230" s="218" t="s">
        <v>1</v>
      </c>
      <c r="G1230" s="218" t="s">
        <v>213</v>
      </c>
      <c r="H1230" s="218">
        <v>6.65</v>
      </c>
      <c r="I1230" s="218" t="s">
        <v>221</v>
      </c>
      <c r="J1230" s="218">
        <v>15</v>
      </c>
      <c r="K1230" s="218"/>
      <c r="L1230" s="218">
        <v>850</v>
      </c>
      <c r="M1230" s="218"/>
      <c r="N1230" s="218" t="s">
        <v>1</v>
      </c>
      <c r="O1230" s="218"/>
      <c r="P1230" s="218" t="s">
        <v>305</v>
      </c>
      <c r="Q1230" s="240">
        <f t="shared" si="8"/>
        <v>0</v>
      </c>
      <c r="R1230" s="240">
        <f t="shared" si="9"/>
        <v>114.71249999999999</v>
      </c>
      <c r="S1230" s="240">
        <f t="shared" si="10"/>
        <v>0</v>
      </c>
      <c r="T1230" s="272">
        <f t="shared" si="11"/>
        <v>0</v>
      </c>
      <c r="U1230" s="263"/>
    </row>
    <row r="1231" spans="2:21" s="216" customFormat="1" x14ac:dyDescent="0.25">
      <c r="B1231" s="262">
        <v>1226</v>
      </c>
      <c r="C1231" s="346">
        <v>45447</v>
      </c>
      <c r="D1231" s="217" t="s">
        <v>91</v>
      </c>
      <c r="E1231" s="218" t="s">
        <v>92</v>
      </c>
      <c r="F1231" s="218" t="s">
        <v>1</v>
      </c>
      <c r="G1231" s="218" t="s">
        <v>213</v>
      </c>
      <c r="H1231" s="218">
        <v>6.65</v>
      </c>
      <c r="I1231" s="218" t="s">
        <v>291</v>
      </c>
      <c r="J1231" s="218">
        <v>17</v>
      </c>
      <c r="K1231" s="218"/>
      <c r="L1231" s="218"/>
      <c r="M1231" s="218"/>
      <c r="N1231" s="218" t="s">
        <v>1</v>
      </c>
      <c r="O1231" s="218"/>
      <c r="P1231" s="218"/>
      <c r="Q1231" s="240">
        <f t="shared" si="8"/>
        <v>0</v>
      </c>
      <c r="R1231" s="240">
        <f t="shared" si="9"/>
        <v>0</v>
      </c>
      <c r="S1231" s="240">
        <f t="shared" si="10"/>
        <v>0</v>
      </c>
      <c r="T1231" s="272">
        <f t="shared" si="11"/>
        <v>0</v>
      </c>
      <c r="U1231" s="263" t="s">
        <v>229</v>
      </c>
    </row>
    <row r="1232" spans="2:21" s="216" customFormat="1" x14ac:dyDescent="0.25">
      <c r="B1232" s="262">
        <v>1227</v>
      </c>
      <c r="C1232" s="346">
        <v>45447</v>
      </c>
      <c r="D1232" s="217" t="s">
        <v>117</v>
      </c>
      <c r="E1232" s="218" t="s">
        <v>92</v>
      </c>
      <c r="F1232" s="218" t="s">
        <v>1</v>
      </c>
      <c r="G1232" s="218" t="s">
        <v>213</v>
      </c>
      <c r="H1232" s="218">
        <v>6.65</v>
      </c>
      <c r="I1232" s="218" t="s">
        <v>221</v>
      </c>
      <c r="J1232" s="218">
        <v>15</v>
      </c>
      <c r="K1232" s="218"/>
      <c r="L1232" s="218">
        <v>850</v>
      </c>
      <c r="M1232" s="218"/>
      <c r="N1232" s="218" t="s">
        <v>1</v>
      </c>
      <c r="O1232" s="218"/>
      <c r="P1232" s="218" t="s">
        <v>305</v>
      </c>
      <c r="Q1232" s="240">
        <f t="shared" si="8"/>
        <v>0</v>
      </c>
      <c r="R1232" s="240">
        <f t="shared" si="9"/>
        <v>114.71249999999999</v>
      </c>
      <c r="S1232" s="240">
        <f t="shared" si="10"/>
        <v>0</v>
      </c>
      <c r="T1232" s="272">
        <f t="shared" si="11"/>
        <v>0</v>
      </c>
      <c r="U1232" s="263"/>
    </row>
    <row r="1233" spans="2:21" s="216" customFormat="1" x14ac:dyDescent="0.25">
      <c r="B1233" s="262">
        <v>1228</v>
      </c>
      <c r="C1233" s="346">
        <v>45447</v>
      </c>
      <c r="D1233" s="217" t="s">
        <v>157</v>
      </c>
      <c r="E1233" s="218" t="s">
        <v>92</v>
      </c>
      <c r="F1233" s="218" t="s">
        <v>62</v>
      </c>
      <c r="G1233" s="218" t="s">
        <v>214</v>
      </c>
      <c r="H1233" s="218">
        <v>4.1500000000000004</v>
      </c>
      <c r="I1233" s="218" t="s">
        <v>221</v>
      </c>
      <c r="J1233" s="218">
        <v>60</v>
      </c>
      <c r="K1233" s="218"/>
      <c r="L1233" s="218">
        <v>1500</v>
      </c>
      <c r="M1233" s="218"/>
      <c r="N1233" s="218" t="s">
        <v>62</v>
      </c>
      <c r="O1233" s="218"/>
      <c r="P1233" s="218" t="s">
        <v>305</v>
      </c>
      <c r="Q1233" s="240">
        <f t="shared" si="8"/>
        <v>0</v>
      </c>
      <c r="R1233" s="240">
        <f t="shared" si="9"/>
        <v>286.35000000000002</v>
      </c>
      <c r="S1233" s="240">
        <f t="shared" si="10"/>
        <v>0</v>
      </c>
      <c r="T1233" s="272">
        <f t="shared" si="11"/>
        <v>0</v>
      </c>
      <c r="U1233" s="263"/>
    </row>
    <row r="1234" spans="2:21" s="216" customFormat="1" x14ac:dyDescent="0.25">
      <c r="B1234" s="262">
        <v>1229</v>
      </c>
      <c r="C1234" s="346">
        <v>45447</v>
      </c>
      <c r="D1234" s="217" t="s">
        <v>156</v>
      </c>
      <c r="E1234" s="218" t="s">
        <v>92</v>
      </c>
      <c r="F1234" s="218" t="s">
        <v>62</v>
      </c>
      <c r="G1234" s="218" t="s">
        <v>214</v>
      </c>
      <c r="H1234" s="218">
        <v>4.1500000000000004</v>
      </c>
      <c r="I1234" s="218" t="s">
        <v>221</v>
      </c>
      <c r="J1234" s="218">
        <v>60</v>
      </c>
      <c r="K1234" s="218"/>
      <c r="L1234" s="218">
        <v>1500</v>
      </c>
      <c r="M1234" s="218"/>
      <c r="N1234" s="218" t="s">
        <v>62</v>
      </c>
      <c r="O1234" s="218"/>
      <c r="P1234" s="218" t="s">
        <v>305</v>
      </c>
      <c r="Q1234" s="240">
        <f t="shared" si="8"/>
        <v>0</v>
      </c>
      <c r="R1234" s="240">
        <f t="shared" si="9"/>
        <v>286.35000000000002</v>
      </c>
      <c r="S1234" s="240">
        <f t="shared" si="10"/>
        <v>0</v>
      </c>
      <c r="T1234" s="272">
        <f t="shared" si="11"/>
        <v>0</v>
      </c>
      <c r="U1234" s="263"/>
    </row>
    <row r="1235" spans="2:21" s="216" customFormat="1" x14ac:dyDescent="0.25">
      <c r="B1235" s="262">
        <v>1230</v>
      </c>
      <c r="C1235" s="346">
        <v>45447</v>
      </c>
      <c r="D1235" s="217" t="s">
        <v>160</v>
      </c>
      <c r="E1235" s="218" t="s">
        <v>161</v>
      </c>
      <c r="F1235" s="218" t="s">
        <v>389</v>
      </c>
      <c r="G1235" s="218" t="s">
        <v>161</v>
      </c>
      <c r="H1235" s="218">
        <v>10</v>
      </c>
      <c r="I1235" s="218" t="s">
        <v>66</v>
      </c>
      <c r="J1235" s="218">
        <v>3</v>
      </c>
      <c r="K1235" s="218"/>
      <c r="L1235" s="218"/>
      <c r="M1235" s="218"/>
      <c r="N1235" s="218" t="s">
        <v>1</v>
      </c>
      <c r="O1235" s="218"/>
      <c r="P1235" s="218"/>
      <c r="Q1235" s="240">
        <f t="shared" si="8"/>
        <v>0</v>
      </c>
      <c r="R1235" s="240">
        <f t="shared" si="9"/>
        <v>0</v>
      </c>
      <c r="S1235" s="240">
        <f t="shared" si="10"/>
        <v>30</v>
      </c>
      <c r="T1235" s="272">
        <f t="shared" si="11"/>
        <v>0</v>
      </c>
      <c r="U1235" s="263"/>
    </row>
    <row r="1236" spans="2:21" s="216" customFormat="1" x14ac:dyDescent="0.25">
      <c r="B1236" s="262">
        <v>1231</v>
      </c>
      <c r="C1236" s="346">
        <v>45447</v>
      </c>
      <c r="D1236" s="217" t="s">
        <v>177</v>
      </c>
      <c r="E1236" s="218" t="s">
        <v>178</v>
      </c>
      <c r="F1236" s="218" t="s">
        <v>7</v>
      </c>
      <c r="G1236" s="218" t="s">
        <v>213</v>
      </c>
      <c r="H1236" s="218">
        <v>7</v>
      </c>
      <c r="I1236" s="218"/>
      <c r="J1236" s="218"/>
      <c r="K1236" s="218"/>
      <c r="L1236" s="218"/>
      <c r="M1236" s="218"/>
      <c r="N1236" s="218"/>
      <c r="O1236" s="218"/>
      <c r="P1236" s="218"/>
      <c r="Q1236" s="240">
        <f t="shared" si="8"/>
        <v>0</v>
      </c>
      <c r="R1236" s="240">
        <f t="shared" si="9"/>
        <v>0</v>
      </c>
      <c r="S1236" s="240">
        <f t="shared" si="10"/>
        <v>0</v>
      </c>
      <c r="T1236" s="272">
        <f t="shared" si="11"/>
        <v>0</v>
      </c>
      <c r="U1236" s="263"/>
    </row>
    <row r="1237" spans="2:21" s="216" customFormat="1" x14ac:dyDescent="0.25">
      <c r="B1237" s="262">
        <v>1232</v>
      </c>
      <c r="C1237" s="346">
        <v>45447</v>
      </c>
      <c r="D1237" s="217" t="s">
        <v>173</v>
      </c>
      <c r="E1237" s="218" t="s">
        <v>161</v>
      </c>
      <c r="F1237" s="218" t="s">
        <v>7</v>
      </c>
      <c r="G1237" s="218" t="s">
        <v>161</v>
      </c>
      <c r="H1237" s="218">
        <v>11.2</v>
      </c>
      <c r="I1237" s="218"/>
      <c r="J1237" s="218"/>
      <c r="K1237" s="218"/>
      <c r="L1237" s="218"/>
      <c r="M1237" s="218"/>
      <c r="N1237" s="218"/>
      <c r="O1237" s="218"/>
      <c r="P1237" s="218"/>
      <c r="Q1237" s="240">
        <f t="shared" si="8"/>
        <v>0</v>
      </c>
      <c r="R1237" s="240">
        <f t="shared" si="9"/>
        <v>0</v>
      </c>
      <c r="S1237" s="240">
        <f t="shared" si="10"/>
        <v>0</v>
      </c>
      <c r="T1237" s="272">
        <f t="shared" si="11"/>
        <v>0</v>
      </c>
      <c r="U1237" s="263"/>
    </row>
    <row r="1238" spans="2:21" s="216" customFormat="1" x14ac:dyDescent="0.25">
      <c r="B1238" s="262">
        <v>1233</v>
      </c>
      <c r="C1238" s="346">
        <v>45447</v>
      </c>
      <c r="D1238" s="217" t="s">
        <v>153</v>
      </c>
      <c r="E1238" s="218" t="s">
        <v>92</v>
      </c>
      <c r="F1238" s="218" t="s">
        <v>63</v>
      </c>
      <c r="G1238" s="218" t="s">
        <v>213</v>
      </c>
      <c r="H1238" s="218">
        <v>6.65</v>
      </c>
      <c r="I1238" s="218"/>
      <c r="J1238" s="218"/>
      <c r="K1238" s="218"/>
      <c r="L1238" s="218"/>
      <c r="M1238" s="218"/>
      <c r="N1238" s="218"/>
      <c r="O1238" s="218"/>
      <c r="P1238" s="218"/>
      <c r="Q1238" s="240">
        <f t="shared" si="8"/>
        <v>0</v>
      </c>
      <c r="R1238" s="240">
        <f t="shared" si="9"/>
        <v>0</v>
      </c>
      <c r="S1238" s="240">
        <f t="shared" si="10"/>
        <v>0</v>
      </c>
      <c r="T1238" s="272">
        <f t="shared" si="11"/>
        <v>0</v>
      </c>
      <c r="U1238" s="263"/>
    </row>
    <row r="1239" spans="2:21" s="216" customFormat="1" x14ac:dyDescent="0.25">
      <c r="B1239" s="262">
        <v>1234</v>
      </c>
      <c r="C1239" s="346">
        <v>45447</v>
      </c>
      <c r="D1239" s="217" t="s">
        <v>152</v>
      </c>
      <c r="E1239" s="218" t="s">
        <v>92</v>
      </c>
      <c r="F1239" s="218" t="s">
        <v>63</v>
      </c>
      <c r="G1239" s="218" t="s">
        <v>214</v>
      </c>
      <c r="H1239" s="218">
        <v>4.1500000000000004</v>
      </c>
      <c r="I1239" s="218" t="s">
        <v>221</v>
      </c>
      <c r="J1239" s="218">
        <v>40</v>
      </c>
      <c r="K1239" s="218"/>
      <c r="L1239" s="218">
        <v>425</v>
      </c>
      <c r="M1239" s="218"/>
      <c r="N1239" s="218" t="s">
        <v>63</v>
      </c>
      <c r="O1239" s="218"/>
      <c r="P1239" s="218" t="s">
        <v>305</v>
      </c>
      <c r="Q1239" s="240">
        <f t="shared" si="8"/>
        <v>0</v>
      </c>
      <c r="R1239" s="240">
        <f t="shared" si="9"/>
        <v>190.89999999999998</v>
      </c>
      <c r="S1239" s="240">
        <f t="shared" si="10"/>
        <v>0</v>
      </c>
      <c r="T1239" s="272">
        <f t="shared" si="11"/>
        <v>0</v>
      </c>
      <c r="U1239" s="263"/>
    </row>
    <row r="1240" spans="2:21" s="216" customFormat="1" x14ac:dyDescent="0.25">
      <c r="B1240" s="262">
        <v>1235</v>
      </c>
      <c r="C1240" s="346">
        <v>45447</v>
      </c>
      <c r="D1240" s="217" t="s">
        <v>150</v>
      </c>
      <c r="E1240" s="218" t="s">
        <v>92</v>
      </c>
      <c r="F1240" s="218" t="s">
        <v>63</v>
      </c>
      <c r="G1240" s="218" t="s">
        <v>214</v>
      </c>
      <c r="H1240" s="218">
        <v>4.1500000000000004</v>
      </c>
      <c r="I1240" s="218" t="s">
        <v>221</v>
      </c>
      <c r="J1240" s="218">
        <v>35</v>
      </c>
      <c r="K1240" s="218"/>
      <c r="L1240" s="218">
        <v>425</v>
      </c>
      <c r="M1240" s="218"/>
      <c r="N1240" s="218" t="s">
        <v>63</v>
      </c>
      <c r="O1240" s="218"/>
      <c r="P1240" s="218" t="s">
        <v>305</v>
      </c>
      <c r="Q1240" s="240">
        <f t="shared" si="8"/>
        <v>0</v>
      </c>
      <c r="R1240" s="240">
        <f t="shared" si="9"/>
        <v>167.03749999999999</v>
      </c>
      <c r="S1240" s="240">
        <f t="shared" si="10"/>
        <v>0</v>
      </c>
      <c r="T1240" s="272">
        <f t="shared" si="11"/>
        <v>0</v>
      </c>
      <c r="U1240" s="263"/>
    </row>
    <row r="1241" spans="2:21" s="216" customFormat="1" x14ac:dyDescent="0.25">
      <c r="B1241" s="262">
        <v>1236</v>
      </c>
      <c r="C1241" s="346">
        <v>45447</v>
      </c>
      <c r="D1241" s="217" t="s">
        <v>179</v>
      </c>
      <c r="E1241" s="218" t="s">
        <v>161</v>
      </c>
      <c r="F1241" s="218" t="s">
        <v>8</v>
      </c>
      <c r="G1241" s="218" t="s">
        <v>161</v>
      </c>
      <c r="H1241" s="218">
        <v>11.6</v>
      </c>
      <c r="I1241" s="218" t="s">
        <v>66</v>
      </c>
      <c r="J1241" s="218">
        <v>2</v>
      </c>
      <c r="K1241" s="218"/>
      <c r="L1241" s="218"/>
      <c r="M1241" s="218"/>
      <c r="N1241" s="218" t="s">
        <v>1</v>
      </c>
      <c r="O1241" s="218"/>
      <c r="P1241" s="218"/>
      <c r="Q1241" s="240">
        <f t="shared" si="8"/>
        <v>0</v>
      </c>
      <c r="R1241" s="240">
        <f t="shared" si="9"/>
        <v>0</v>
      </c>
      <c r="S1241" s="240">
        <f t="shared" si="10"/>
        <v>23.2</v>
      </c>
      <c r="T1241" s="272">
        <f t="shared" si="11"/>
        <v>0</v>
      </c>
      <c r="U1241" s="263"/>
    </row>
    <row r="1242" spans="2:21" s="216" customFormat="1" x14ac:dyDescent="0.25">
      <c r="B1242" s="262">
        <v>1237</v>
      </c>
      <c r="C1242" s="346">
        <v>45447</v>
      </c>
      <c r="D1242" s="217" t="s">
        <v>143</v>
      </c>
      <c r="E1242" s="218" t="s">
        <v>92</v>
      </c>
      <c r="F1242" s="218" t="s">
        <v>2</v>
      </c>
      <c r="G1242" s="218" t="s">
        <v>213</v>
      </c>
      <c r="H1242" s="218">
        <v>7</v>
      </c>
      <c r="I1242" s="218" t="s">
        <v>220</v>
      </c>
      <c r="J1242" s="218">
        <v>35</v>
      </c>
      <c r="K1242" s="218"/>
      <c r="L1242" s="218">
        <v>900</v>
      </c>
      <c r="M1242" s="218"/>
      <c r="N1242" s="218" t="s">
        <v>2</v>
      </c>
      <c r="O1242" s="218" t="s">
        <v>2</v>
      </c>
      <c r="P1242" s="218" t="s">
        <v>304</v>
      </c>
      <c r="Q1242" s="240">
        <f t="shared" si="8"/>
        <v>245</v>
      </c>
      <c r="R1242" s="240">
        <f t="shared" si="9"/>
        <v>0</v>
      </c>
      <c r="S1242" s="240">
        <f t="shared" si="10"/>
        <v>0</v>
      </c>
      <c r="T1242" s="272">
        <f t="shared" si="11"/>
        <v>0</v>
      </c>
      <c r="U1242" s="263"/>
    </row>
    <row r="1243" spans="2:21" s="216" customFormat="1" x14ac:dyDescent="0.25">
      <c r="B1243" s="262">
        <v>1238</v>
      </c>
      <c r="C1243" s="346">
        <v>45447</v>
      </c>
      <c r="D1243" s="217" t="s">
        <v>142</v>
      </c>
      <c r="E1243" s="218" t="s">
        <v>92</v>
      </c>
      <c r="F1243" s="218" t="s">
        <v>2</v>
      </c>
      <c r="G1243" s="218" t="s">
        <v>213</v>
      </c>
      <c r="H1243" s="218">
        <v>7</v>
      </c>
      <c r="I1243" s="218" t="s">
        <v>220</v>
      </c>
      <c r="J1243" s="218">
        <v>37</v>
      </c>
      <c r="K1243" s="218"/>
      <c r="L1243" s="218">
        <v>900</v>
      </c>
      <c r="M1243" s="218"/>
      <c r="N1243" s="218" t="s">
        <v>2</v>
      </c>
      <c r="O1243" s="218" t="s">
        <v>2</v>
      </c>
      <c r="P1243" s="218" t="s">
        <v>304</v>
      </c>
      <c r="Q1243" s="240">
        <f t="shared" si="8"/>
        <v>259</v>
      </c>
      <c r="R1243" s="240">
        <f t="shared" si="9"/>
        <v>0</v>
      </c>
      <c r="S1243" s="240">
        <f t="shared" si="10"/>
        <v>0</v>
      </c>
      <c r="T1243" s="272">
        <f t="shared" si="11"/>
        <v>0</v>
      </c>
      <c r="U1243" s="263"/>
    </row>
    <row r="1244" spans="2:21" s="216" customFormat="1" x14ac:dyDescent="0.25">
      <c r="B1244" s="262">
        <v>1239</v>
      </c>
      <c r="C1244" s="346">
        <v>45447</v>
      </c>
      <c r="D1244" s="217" t="s">
        <v>141</v>
      </c>
      <c r="E1244" s="218" t="s">
        <v>92</v>
      </c>
      <c r="F1244" s="218" t="s">
        <v>2</v>
      </c>
      <c r="G1244" s="218" t="s">
        <v>213</v>
      </c>
      <c r="H1244" s="218">
        <v>7</v>
      </c>
      <c r="I1244" s="218" t="s">
        <v>220</v>
      </c>
      <c r="J1244" s="218">
        <v>38</v>
      </c>
      <c r="K1244" s="218"/>
      <c r="L1244" s="218">
        <v>900</v>
      </c>
      <c r="M1244" s="218"/>
      <c r="N1244" s="218" t="s">
        <v>2</v>
      </c>
      <c r="O1244" s="218" t="s">
        <v>2</v>
      </c>
      <c r="P1244" s="218" t="s">
        <v>304</v>
      </c>
      <c r="Q1244" s="240">
        <f t="shared" si="8"/>
        <v>266</v>
      </c>
      <c r="R1244" s="240">
        <f t="shared" si="9"/>
        <v>0</v>
      </c>
      <c r="S1244" s="240">
        <f t="shared" si="10"/>
        <v>0</v>
      </c>
      <c r="T1244" s="272">
        <f t="shared" si="11"/>
        <v>0</v>
      </c>
      <c r="U1244" s="263"/>
    </row>
    <row r="1245" spans="2:21" s="216" customFormat="1" x14ac:dyDescent="0.25">
      <c r="B1245" s="262">
        <v>1240</v>
      </c>
      <c r="C1245" s="346">
        <v>45447</v>
      </c>
      <c r="D1245" s="217" t="s">
        <v>96</v>
      </c>
      <c r="E1245" s="218" t="s">
        <v>161</v>
      </c>
      <c r="F1245" s="218" t="s">
        <v>1</v>
      </c>
      <c r="G1245" s="218" t="s">
        <v>161</v>
      </c>
      <c r="H1245" s="218">
        <v>11.8</v>
      </c>
      <c r="I1245" s="218" t="s">
        <v>66</v>
      </c>
      <c r="J1245" s="218">
        <v>3</v>
      </c>
      <c r="K1245" s="218"/>
      <c r="L1245" s="218"/>
      <c r="M1245" s="218"/>
      <c r="N1245" s="218" t="s">
        <v>1</v>
      </c>
      <c r="O1245" s="218"/>
      <c r="P1245" s="218"/>
      <c r="Q1245" s="240">
        <f t="shared" si="8"/>
        <v>0</v>
      </c>
      <c r="R1245" s="240">
        <f t="shared" si="9"/>
        <v>0</v>
      </c>
      <c r="S1245" s="240">
        <f t="shared" si="10"/>
        <v>35.400000000000006</v>
      </c>
      <c r="T1245" s="272">
        <f t="shared" si="11"/>
        <v>0</v>
      </c>
      <c r="U1245" s="263"/>
    </row>
    <row r="1246" spans="2:21" s="216" customFormat="1" x14ac:dyDescent="0.25">
      <c r="B1246" s="262">
        <v>1241</v>
      </c>
      <c r="C1246" s="346">
        <v>45447</v>
      </c>
      <c r="D1246" s="217" t="s">
        <v>130</v>
      </c>
      <c r="E1246" s="218" t="s">
        <v>161</v>
      </c>
      <c r="F1246" s="218" t="s">
        <v>1</v>
      </c>
      <c r="G1246" s="218" t="s">
        <v>161</v>
      </c>
      <c r="H1246" s="218">
        <v>11.8</v>
      </c>
      <c r="I1246" s="218"/>
      <c r="J1246" s="218"/>
      <c r="K1246" s="218"/>
      <c r="L1246" s="218"/>
      <c r="M1246" s="218"/>
      <c r="N1246" s="218"/>
      <c r="O1246" s="218"/>
      <c r="P1246" s="218"/>
      <c r="Q1246" s="240">
        <f t="shared" si="8"/>
        <v>0</v>
      </c>
      <c r="R1246" s="240">
        <f t="shared" si="9"/>
        <v>0</v>
      </c>
      <c r="S1246" s="240">
        <f t="shared" si="10"/>
        <v>0</v>
      </c>
      <c r="T1246" s="272">
        <f t="shared" si="11"/>
        <v>0</v>
      </c>
      <c r="U1246" s="263"/>
    </row>
    <row r="1247" spans="2:21" s="216" customFormat="1" x14ac:dyDescent="0.25">
      <c r="B1247" s="262">
        <v>1242</v>
      </c>
      <c r="C1247" s="346">
        <v>45448</v>
      </c>
      <c r="D1247" s="217" t="s">
        <v>94</v>
      </c>
      <c r="E1247" s="218" t="s">
        <v>92</v>
      </c>
      <c r="F1247" s="218" t="s">
        <v>1</v>
      </c>
      <c r="G1247" s="218" t="s">
        <v>213</v>
      </c>
      <c r="H1247" s="218">
        <v>6.65</v>
      </c>
      <c r="I1247" s="218" t="s">
        <v>221</v>
      </c>
      <c r="J1247" s="218">
        <v>20</v>
      </c>
      <c r="K1247" s="218"/>
      <c r="L1247" s="218">
        <v>850</v>
      </c>
      <c r="M1247" s="218"/>
      <c r="N1247" s="218" t="s">
        <v>62</v>
      </c>
      <c r="O1247" s="218"/>
      <c r="P1247" s="218" t="s">
        <v>305</v>
      </c>
      <c r="Q1247" s="240">
        <f t="shared" si="8"/>
        <v>0</v>
      </c>
      <c r="R1247" s="240">
        <f t="shared" si="9"/>
        <v>152.94999999999999</v>
      </c>
      <c r="S1247" s="240">
        <f t="shared" si="10"/>
        <v>0</v>
      </c>
      <c r="T1247" s="272">
        <f t="shared" si="11"/>
        <v>0</v>
      </c>
      <c r="U1247" s="263"/>
    </row>
    <row r="1248" spans="2:21" s="216" customFormat="1" x14ac:dyDescent="0.25">
      <c r="B1248" s="262">
        <v>1243</v>
      </c>
      <c r="C1248" s="346">
        <v>45448</v>
      </c>
      <c r="D1248" s="217" t="s">
        <v>91</v>
      </c>
      <c r="E1248" s="218" t="s">
        <v>92</v>
      </c>
      <c r="F1248" s="218" t="s">
        <v>1</v>
      </c>
      <c r="G1248" s="218" t="s">
        <v>213</v>
      </c>
      <c r="H1248" s="218">
        <v>6.65</v>
      </c>
      <c r="I1248" s="218" t="s">
        <v>221</v>
      </c>
      <c r="J1248" s="218">
        <v>20</v>
      </c>
      <c r="K1248" s="218"/>
      <c r="L1248" s="218">
        <v>850</v>
      </c>
      <c r="M1248" s="218"/>
      <c r="N1248" s="218" t="s">
        <v>62</v>
      </c>
      <c r="O1248" s="218"/>
      <c r="P1248" s="218" t="s">
        <v>305</v>
      </c>
      <c r="Q1248" s="240">
        <f t="shared" si="8"/>
        <v>0</v>
      </c>
      <c r="R1248" s="240">
        <f t="shared" si="9"/>
        <v>152.94999999999999</v>
      </c>
      <c r="S1248" s="240">
        <f t="shared" si="10"/>
        <v>0</v>
      </c>
      <c r="T1248" s="272">
        <f t="shared" si="11"/>
        <v>0</v>
      </c>
      <c r="U1248" s="263"/>
    </row>
    <row r="1249" spans="2:21" s="216" customFormat="1" x14ac:dyDescent="0.25">
      <c r="B1249" s="262">
        <v>1244</v>
      </c>
      <c r="C1249" s="346">
        <v>45448</v>
      </c>
      <c r="D1249" s="217" t="s">
        <v>117</v>
      </c>
      <c r="E1249" s="218" t="s">
        <v>92</v>
      </c>
      <c r="F1249" s="218" t="s">
        <v>1</v>
      </c>
      <c r="G1249" s="218" t="s">
        <v>213</v>
      </c>
      <c r="H1249" s="218">
        <v>6.65</v>
      </c>
      <c r="I1249" s="218"/>
      <c r="J1249" s="218"/>
      <c r="K1249" s="218"/>
      <c r="L1249" s="218"/>
      <c r="M1249" s="218"/>
      <c r="N1249" s="218"/>
      <c r="O1249" s="218"/>
      <c r="P1249" s="218"/>
      <c r="Q1249" s="240">
        <f t="shared" si="8"/>
        <v>0</v>
      </c>
      <c r="R1249" s="240">
        <f t="shared" si="9"/>
        <v>0</v>
      </c>
      <c r="S1249" s="240">
        <f t="shared" si="10"/>
        <v>0</v>
      </c>
      <c r="T1249" s="272">
        <f t="shared" si="11"/>
        <v>0</v>
      </c>
      <c r="U1249" s="263"/>
    </row>
    <row r="1250" spans="2:21" s="216" customFormat="1" x14ac:dyDescent="0.25">
      <c r="B1250" s="262">
        <v>1245</v>
      </c>
      <c r="C1250" s="346">
        <v>45448</v>
      </c>
      <c r="D1250" s="217" t="s">
        <v>157</v>
      </c>
      <c r="E1250" s="218" t="s">
        <v>92</v>
      </c>
      <c r="F1250" s="218" t="s">
        <v>62</v>
      </c>
      <c r="G1250" s="218" t="s">
        <v>214</v>
      </c>
      <c r="H1250" s="218">
        <v>4.1500000000000004</v>
      </c>
      <c r="I1250" s="218" t="s">
        <v>221</v>
      </c>
      <c r="J1250" s="218">
        <v>44</v>
      </c>
      <c r="K1250" s="218"/>
      <c r="L1250" s="218">
        <v>850</v>
      </c>
      <c r="M1250" s="218"/>
      <c r="N1250" s="218" t="s">
        <v>62</v>
      </c>
      <c r="O1250" s="218"/>
      <c r="P1250" s="218" t="s">
        <v>305</v>
      </c>
      <c r="Q1250" s="240">
        <f t="shared" si="8"/>
        <v>0</v>
      </c>
      <c r="R1250" s="240">
        <f t="shared" si="9"/>
        <v>209.99</v>
      </c>
      <c r="S1250" s="240">
        <f t="shared" si="10"/>
        <v>0</v>
      </c>
      <c r="T1250" s="272">
        <f t="shared" si="11"/>
        <v>0</v>
      </c>
      <c r="U1250" s="263"/>
    </row>
    <row r="1251" spans="2:21" s="216" customFormat="1" x14ac:dyDescent="0.25">
      <c r="B1251" s="262">
        <v>1246</v>
      </c>
      <c r="C1251" s="346">
        <v>45448</v>
      </c>
      <c r="D1251" s="217" t="s">
        <v>156</v>
      </c>
      <c r="E1251" s="218" t="s">
        <v>92</v>
      </c>
      <c r="F1251" s="218" t="s">
        <v>62</v>
      </c>
      <c r="G1251" s="218" t="s">
        <v>214</v>
      </c>
      <c r="H1251" s="218">
        <v>4.1500000000000004</v>
      </c>
      <c r="I1251" s="218" t="s">
        <v>221</v>
      </c>
      <c r="J1251" s="218">
        <v>44</v>
      </c>
      <c r="K1251" s="218"/>
      <c r="L1251" s="218">
        <v>850</v>
      </c>
      <c r="M1251" s="218"/>
      <c r="N1251" s="218" t="s">
        <v>62</v>
      </c>
      <c r="O1251" s="218"/>
      <c r="P1251" s="218" t="s">
        <v>305</v>
      </c>
      <c r="Q1251" s="240">
        <f t="shared" si="8"/>
        <v>0</v>
      </c>
      <c r="R1251" s="240">
        <f t="shared" si="9"/>
        <v>209.99</v>
      </c>
      <c r="S1251" s="240">
        <f t="shared" si="10"/>
        <v>0</v>
      </c>
      <c r="T1251" s="272">
        <f t="shared" si="11"/>
        <v>0</v>
      </c>
      <c r="U1251" s="263"/>
    </row>
    <row r="1252" spans="2:21" s="216" customFormat="1" x14ac:dyDescent="0.25">
      <c r="B1252" s="262">
        <v>1247</v>
      </c>
      <c r="C1252" s="346">
        <v>45448</v>
      </c>
      <c r="D1252" s="217" t="s">
        <v>160</v>
      </c>
      <c r="E1252" s="218" t="s">
        <v>161</v>
      </c>
      <c r="F1252" s="218" t="s">
        <v>389</v>
      </c>
      <c r="G1252" s="218" t="s">
        <v>161</v>
      </c>
      <c r="H1252" s="218">
        <v>10</v>
      </c>
      <c r="I1252" s="218" t="s">
        <v>66</v>
      </c>
      <c r="J1252" s="218">
        <v>3</v>
      </c>
      <c r="K1252" s="218"/>
      <c r="L1252" s="218"/>
      <c r="M1252" s="218"/>
      <c r="N1252" s="218" t="s">
        <v>1</v>
      </c>
      <c r="O1252" s="218"/>
      <c r="P1252" s="218"/>
      <c r="Q1252" s="240">
        <f t="shared" si="8"/>
        <v>0</v>
      </c>
      <c r="R1252" s="240">
        <f t="shared" si="9"/>
        <v>0</v>
      </c>
      <c r="S1252" s="240">
        <f t="shared" si="10"/>
        <v>30</v>
      </c>
      <c r="T1252" s="272">
        <f t="shared" si="11"/>
        <v>0</v>
      </c>
      <c r="U1252" s="263"/>
    </row>
    <row r="1253" spans="2:21" s="216" customFormat="1" x14ac:dyDescent="0.25">
      <c r="B1253" s="262">
        <v>1248</v>
      </c>
      <c r="C1253" s="346">
        <v>45448</v>
      </c>
      <c r="D1253" s="217" t="s">
        <v>177</v>
      </c>
      <c r="E1253" s="218" t="s">
        <v>178</v>
      </c>
      <c r="F1253" s="218" t="s">
        <v>7</v>
      </c>
      <c r="G1253" s="218" t="s">
        <v>213</v>
      </c>
      <c r="H1253" s="218">
        <v>7</v>
      </c>
      <c r="I1253" s="218"/>
      <c r="J1253" s="218"/>
      <c r="K1253" s="218"/>
      <c r="L1253" s="218"/>
      <c r="M1253" s="218"/>
      <c r="N1253" s="218"/>
      <c r="O1253" s="218"/>
      <c r="P1253" s="218"/>
      <c r="Q1253" s="240">
        <f t="shared" si="8"/>
        <v>0</v>
      </c>
      <c r="R1253" s="240">
        <f t="shared" si="9"/>
        <v>0</v>
      </c>
      <c r="S1253" s="240">
        <f t="shared" si="10"/>
        <v>0</v>
      </c>
      <c r="T1253" s="272">
        <f t="shared" si="11"/>
        <v>0</v>
      </c>
      <c r="U1253" s="263"/>
    </row>
    <row r="1254" spans="2:21" s="216" customFormat="1" x14ac:dyDescent="0.25">
      <c r="B1254" s="262">
        <v>1249</v>
      </c>
      <c r="C1254" s="346">
        <v>45448</v>
      </c>
      <c r="D1254" s="217" t="s">
        <v>173</v>
      </c>
      <c r="E1254" s="218" t="s">
        <v>161</v>
      </c>
      <c r="F1254" s="218" t="s">
        <v>7</v>
      </c>
      <c r="G1254" s="218" t="s">
        <v>161</v>
      </c>
      <c r="H1254" s="218">
        <v>11.2</v>
      </c>
      <c r="I1254" s="218"/>
      <c r="J1254" s="218"/>
      <c r="K1254" s="218"/>
      <c r="L1254" s="218"/>
      <c r="M1254" s="218"/>
      <c r="N1254" s="218"/>
      <c r="O1254" s="218"/>
      <c r="P1254" s="218"/>
      <c r="Q1254" s="240">
        <f t="shared" si="8"/>
        <v>0</v>
      </c>
      <c r="R1254" s="240">
        <f t="shared" si="9"/>
        <v>0</v>
      </c>
      <c r="S1254" s="240">
        <f t="shared" si="10"/>
        <v>0</v>
      </c>
      <c r="T1254" s="272">
        <f t="shared" si="11"/>
        <v>0</v>
      </c>
      <c r="U1254" s="263"/>
    </row>
    <row r="1255" spans="2:21" s="216" customFormat="1" x14ac:dyDescent="0.25">
      <c r="B1255" s="262">
        <v>1250</v>
      </c>
      <c r="C1255" s="346">
        <v>45448</v>
      </c>
      <c r="D1255" s="217" t="s">
        <v>153</v>
      </c>
      <c r="E1255" s="218" t="s">
        <v>92</v>
      </c>
      <c r="F1255" s="218" t="s">
        <v>63</v>
      </c>
      <c r="G1255" s="218" t="s">
        <v>213</v>
      </c>
      <c r="H1255" s="218">
        <v>6.65</v>
      </c>
      <c r="I1255" s="218"/>
      <c r="J1255" s="218"/>
      <c r="K1255" s="218"/>
      <c r="L1255" s="218"/>
      <c r="M1255" s="218"/>
      <c r="N1255" s="218"/>
      <c r="O1255" s="218"/>
      <c r="P1255" s="218"/>
      <c r="Q1255" s="240">
        <f t="shared" si="8"/>
        <v>0</v>
      </c>
      <c r="R1255" s="240">
        <f t="shared" si="9"/>
        <v>0</v>
      </c>
      <c r="S1255" s="240">
        <f t="shared" si="10"/>
        <v>0</v>
      </c>
      <c r="T1255" s="272">
        <f t="shared" si="11"/>
        <v>0</v>
      </c>
      <c r="U1255" s="263"/>
    </row>
    <row r="1256" spans="2:21" s="216" customFormat="1" x14ac:dyDescent="0.25">
      <c r="B1256" s="262">
        <v>1251</v>
      </c>
      <c r="C1256" s="346">
        <v>45448</v>
      </c>
      <c r="D1256" s="217" t="s">
        <v>152</v>
      </c>
      <c r="E1256" s="218" t="s">
        <v>92</v>
      </c>
      <c r="F1256" s="218" t="s">
        <v>63</v>
      </c>
      <c r="G1256" s="218" t="s">
        <v>214</v>
      </c>
      <c r="H1256" s="218">
        <v>4.1500000000000004</v>
      </c>
      <c r="I1256" s="218" t="s">
        <v>221</v>
      </c>
      <c r="J1256" s="218">
        <v>32</v>
      </c>
      <c r="K1256" s="218"/>
      <c r="L1256" s="218">
        <v>600</v>
      </c>
      <c r="M1256" s="218"/>
      <c r="N1256" s="218" t="s">
        <v>63</v>
      </c>
      <c r="O1256" s="218"/>
      <c r="P1256" s="218" t="s">
        <v>305</v>
      </c>
      <c r="Q1256" s="240">
        <f t="shared" si="8"/>
        <v>0</v>
      </c>
      <c r="R1256" s="240">
        <f t="shared" si="9"/>
        <v>152.72</v>
      </c>
      <c r="S1256" s="240">
        <f t="shared" si="10"/>
        <v>0</v>
      </c>
      <c r="T1256" s="272">
        <f t="shared" si="11"/>
        <v>0</v>
      </c>
      <c r="U1256" s="263"/>
    </row>
    <row r="1257" spans="2:21" s="216" customFormat="1" x14ac:dyDescent="0.25">
      <c r="B1257" s="262">
        <v>1252</v>
      </c>
      <c r="C1257" s="346">
        <v>45448</v>
      </c>
      <c r="D1257" s="217" t="s">
        <v>150</v>
      </c>
      <c r="E1257" s="218" t="s">
        <v>92</v>
      </c>
      <c r="F1257" s="218" t="s">
        <v>63</v>
      </c>
      <c r="G1257" s="218" t="s">
        <v>214</v>
      </c>
      <c r="H1257" s="218">
        <v>4.1500000000000004</v>
      </c>
      <c r="I1257" s="218" t="s">
        <v>221</v>
      </c>
      <c r="J1257" s="218">
        <v>31</v>
      </c>
      <c r="K1257" s="218"/>
      <c r="L1257" s="218">
        <v>600</v>
      </c>
      <c r="M1257" s="218"/>
      <c r="N1257" s="218" t="s">
        <v>63</v>
      </c>
      <c r="O1257" s="218"/>
      <c r="P1257" s="218" t="s">
        <v>305</v>
      </c>
      <c r="Q1257" s="240">
        <f t="shared" si="8"/>
        <v>0</v>
      </c>
      <c r="R1257" s="240">
        <f t="shared" si="9"/>
        <v>147.94749999999999</v>
      </c>
      <c r="S1257" s="240">
        <f t="shared" si="10"/>
        <v>0</v>
      </c>
      <c r="T1257" s="272">
        <f t="shared" si="11"/>
        <v>0</v>
      </c>
      <c r="U1257" s="263"/>
    </row>
    <row r="1258" spans="2:21" s="216" customFormat="1" x14ac:dyDescent="0.25">
      <c r="B1258" s="262">
        <v>1253</v>
      </c>
      <c r="C1258" s="346">
        <v>45448</v>
      </c>
      <c r="D1258" s="217" t="s">
        <v>261</v>
      </c>
      <c r="E1258" s="218" t="s">
        <v>161</v>
      </c>
      <c r="F1258" s="218" t="s">
        <v>65</v>
      </c>
      <c r="G1258" s="218" t="s">
        <v>161</v>
      </c>
      <c r="H1258" s="218">
        <v>30.5</v>
      </c>
      <c r="I1258" s="218" t="s">
        <v>66</v>
      </c>
      <c r="J1258" s="218">
        <v>4</v>
      </c>
      <c r="K1258" s="218"/>
      <c r="L1258" s="218"/>
      <c r="M1258" s="218"/>
      <c r="N1258" s="218" t="s">
        <v>1</v>
      </c>
      <c r="O1258" s="218"/>
      <c r="P1258" s="218"/>
      <c r="Q1258" s="240">
        <f t="shared" si="8"/>
        <v>0</v>
      </c>
      <c r="R1258" s="240">
        <f t="shared" si="9"/>
        <v>0</v>
      </c>
      <c r="S1258" s="240">
        <f t="shared" si="10"/>
        <v>122</v>
      </c>
      <c r="T1258" s="272">
        <f t="shared" si="11"/>
        <v>0</v>
      </c>
      <c r="U1258" s="263"/>
    </row>
    <row r="1259" spans="2:21" s="216" customFormat="1" x14ac:dyDescent="0.25">
      <c r="B1259" s="262">
        <v>1254</v>
      </c>
      <c r="C1259" s="346">
        <v>45448</v>
      </c>
      <c r="D1259" s="217" t="s">
        <v>179</v>
      </c>
      <c r="E1259" s="218" t="s">
        <v>161</v>
      </c>
      <c r="F1259" s="218" t="s">
        <v>8</v>
      </c>
      <c r="G1259" s="218" t="s">
        <v>161</v>
      </c>
      <c r="H1259" s="218">
        <v>11.6</v>
      </c>
      <c r="I1259" s="218" t="s">
        <v>66</v>
      </c>
      <c r="J1259" s="218">
        <v>6</v>
      </c>
      <c r="K1259" s="218"/>
      <c r="L1259" s="218"/>
      <c r="M1259" s="218"/>
      <c r="N1259" s="218" t="s">
        <v>1</v>
      </c>
      <c r="O1259" s="218"/>
      <c r="P1259" s="218"/>
      <c r="Q1259" s="240">
        <f t="shared" si="8"/>
        <v>0</v>
      </c>
      <c r="R1259" s="240">
        <f t="shared" si="9"/>
        <v>0</v>
      </c>
      <c r="S1259" s="240">
        <f t="shared" si="10"/>
        <v>69.599999999999994</v>
      </c>
      <c r="T1259" s="272">
        <f t="shared" si="11"/>
        <v>0</v>
      </c>
      <c r="U1259" s="263"/>
    </row>
    <row r="1260" spans="2:21" s="216" customFormat="1" x14ac:dyDescent="0.25">
      <c r="B1260" s="262">
        <v>1255</v>
      </c>
      <c r="C1260" s="346">
        <v>45448</v>
      </c>
      <c r="D1260" s="217" t="s">
        <v>143</v>
      </c>
      <c r="E1260" s="218" t="s">
        <v>92</v>
      </c>
      <c r="F1260" s="218" t="s">
        <v>2</v>
      </c>
      <c r="G1260" s="218" t="s">
        <v>213</v>
      </c>
      <c r="H1260" s="218">
        <v>7</v>
      </c>
      <c r="I1260" s="218" t="s">
        <v>220</v>
      </c>
      <c r="J1260" s="218">
        <v>26</v>
      </c>
      <c r="K1260" s="218"/>
      <c r="L1260" s="218">
        <v>600</v>
      </c>
      <c r="M1260" s="218"/>
      <c r="N1260" s="218" t="s">
        <v>2</v>
      </c>
      <c r="O1260" s="218" t="s">
        <v>2</v>
      </c>
      <c r="P1260" s="218" t="s">
        <v>304</v>
      </c>
      <c r="Q1260" s="240">
        <f t="shared" si="8"/>
        <v>182</v>
      </c>
      <c r="R1260" s="240">
        <f t="shared" si="9"/>
        <v>0</v>
      </c>
      <c r="S1260" s="240">
        <f t="shared" si="10"/>
        <v>0</v>
      </c>
      <c r="T1260" s="272">
        <f t="shared" si="11"/>
        <v>0</v>
      </c>
      <c r="U1260" s="263"/>
    </row>
    <row r="1261" spans="2:21" s="216" customFormat="1" x14ac:dyDescent="0.25">
      <c r="B1261" s="262">
        <v>1256</v>
      </c>
      <c r="C1261" s="346">
        <v>45448</v>
      </c>
      <c r="D1261" s="217" t="s">
        <v>142</v>
      </c>
      <c r="E1261" s="218" t="s">
        <v>92</v>
      </c>
      <c r="F1261" s="218" t="s">
        <v>2</v>
      </c>
      <c r="G1261" s="218" t="s">
        <v>213</v>
      </c>
      <c r="H1261" s="218">
        <v>7</v>
      </c>
      <c r="I1261" s="218" t="s">
        <v>220</v>
      </c>
      <c r="J1261" s="218">
        <v>25</v>
      </c>
      <c r="K1261" s="218"/>
      <c r="L1261" s="218">
        <v>600</v>
      </c>
      <c r="M1261" s="218"/>
      <c r="N1261" s="218" t="s">
        <v>2</v>
      </c>
      <c r="O1261" s="218" t="s">
        <v>2</v>
      </c>
      <c r="P1261" s="218" t="s">
        <v>304</v>
      </c>
      <c r="Q1261" s="240">
        <f t="shared" si="8"/>
        <v>175</v>
      </c>
      <c r="R1261" s="240">
        <f t="shared" si="9"/>
        <v>0</v>
      </c>
      <c r="S1261" s="240">
        <f t="shared" si="10"/>
        <v>0</v>
      </c>
      <c r="T1261" s="272">
        <f t="shared" si="11"/>
        <v>0</v>
      </c>
      <c r="U1261" s="263"/>
    </row>
    <row r="1262" spans="2:21" s="216" customFormat="1" x14ac:dyDescent="0.25">
      <c r="B1262" s="262">
        <v>1257</v>
      </c>
      <c r="C1262" s="346">
        <v>45448</v>
      </c>
      <c r="D1262" s="217" t="s">
        <v>141</v>
      </c>
      <c r="E1262" s="218" t="s">
        <v>92</v>
      </c>
      <c r="F1262" s="218" t="s">
        <v>2</v>
      </c>
      <c r="G1262" s="218" t="s">
        <v>213</v>
      </c>
      <c r="H1262" s="218">
        <v>7</v>
      </c>
      <c r="I1262" s="218" t="s">
        <v>220</v>
      </c>
      <c r="J1262" s="218">
        <v>25</v>
      </c>
      <c r="K1262" s="218"/>
      <c r="L1262" s="218">
        <v>600</v>
      </c>
      <c r="M1262" s="218"/>
      <c r="N1262" s="218" t="s">
        <v>2</v>
      </c>
      <c r="O1262" s="218" t="s">
        <v>2</v>
      </c>
      <c r="P1262" s="218" t="s">
        <v>304</v>
      </c>
      <c r="Q1262" s="240">
        <f t="shared" si="8"/>
        <v>175</v>
      </c>
      <c r="R1262" s="240">
        <f t="shared" si="9"/>
        <v>0</v>
      </c>
      <c r="S1262" s="240">
        <f t="shared" si="10"/>
        <v>0</v>
      </c>
      <c r="T1262" s="272">
        <f t="shared" si="11"/>
        <v>0</v>
      </c>
      <c r="U1262" s="263"/>
    </row>
    <row r="1263" spans="2:21" s="216" customFormat="1" x14ac:dyDescent="0.25">
      <c r="B1263" s="262">
        <v>1258</v>
      </c>
      <c r="C1263" s="346">
        <v>45448</v>
      </c>
      <c r="D1263" s="217" t="s">
        <v>96</v>
      </c>
      <c r="E1263" s="218" t="s">
        <v>161</v>
      </c>
      <c r="F1263" s="218" t="s">
        <v>1</v>
      </c>
      <c r="G1263" s="218" t="s">
        <v>161</v>
      </c>
      <c r="H1263" s="218">
        <v>11.8</v>
      </c>
      <c r="I1263" s="218" t="s">
        <v>66</v>
      </c>
      <c r="J1263" s="218">
        <v>5</v>
      </c>
      <c r="K1263" s="218"/>
      <c r="L1263" s="218"/>
      <c r="M1263" s="218"/>
      <c r="N1263" s="218" t="s">
        <v>1</v>
      </c>
      <c r="O1263" s="218"/>
      <c r="P1263" s="218"/>
      <c r="Q1263" s="240">
        <f t="shared" si="8"/>
        <v>0</v>
      </c>
      <c r="R1263" s="240">
        <f t="shared" si="9"/>
        <v>0</v>
      </c>
      <c r="S1263" s="240">
        <f t="shared" si="10"/>
        <v>59</v>
      </c>
      <c r="T1263" s="272">
        <f t="shared" si="11"/>
        <v>0</v>
      </c>
      <c r="U1263" s="263"/>
    </row>
    <row r="1264" spans="2:21" s="216" customFormat="1" x14ac:dyDescent="0.25">
      <c r="B1264" s="262">
        <v>1259</v>
      </c>
      <c r="C1264" s="346">
        <v>45448</v>
      </c>
      <c r="D1264" s="217" t="s">
        <v>130</v>
      </c>
      <c r="E1264" s="218" t="s">
        <v>161</v>
      </c>
      <c r="F1264" s="218" t="s">
        <v>1</v>
      </c>
      <c r="G1264" s="218" t="s">
        <v>161</v>
      </c>
      <c r="H1264" s="218">
        <v>11.8</v>
      </c>
      <c r="I1264" s="218"/>
      <c r="J1264" s="218"/>
      <c r="K1264" s="218"/>
      <c r="L1264" s="218"/>
      <c r="M1264" s="218"/>
      <c r="N1264" s="218"/>
      <c r="O1264" s="218"/>
      <c r="P1264" s="218"/>
      <c r="Q1264" s="240">
        <f t="shared" si="8"/>
        <v>0</v>
      </c>
      <c r="R1264" s="240">
        <f t="shared" si="9"/>
        <v>0</v>
      </c>
      <c r="S1264" s="240">
        <f t="shared" si="10"/>
        <v>0</v>
      </c>
      <c r="T1264" s="272">
        <f t="shared" si="11"/>
        <v>0</v>
      </c>
      <c r="U1264" s="263"/>
    </row>
    <row r="1265" spans="2:21" s="216" customFormat="1" x14ac:dyDescent="0.25">
      <c r="B1265" s="262">
        <v>1260</v>
      </c>
      <c r="C1265" s="346">
        <v>45449</v>
      </c>
      <c r="D1265" s="217" t="s">
        <v>94</v>
      </c>
      <c r="E1265" s="218" t="s">
        <v>92</v>
      </c>
      <c r="F1265" s="218" t="s">
        <v>1</v>
      </c>
      <c r="G1265" s="218" t="s">
        <v>213</v>
      </c>
      <c r="H1265" s="218">
        <v>6.65</v>
      </c>
      <c r="I1265" s="218" t="s">
        <v>291</v>
      </c>
      <c r="J1265" s="218">
        <v>25</v>
      </c>
      <c r="K1265" s="218"/>
      <c r="L1265" s="218"/>
      <c r="M1265" s="218"/>
      <c r="N1265" s="218" t="s">
        <v>1</v>
      </c>
      <c r="O1265" s="218" t="s">
        <v>2</v>
      </c>
      <c r="P1265" s="218"/>
      <c r="Q1265" s="240">
        <f t="shared" si="8"/>
        <v>0</v>
      </c>
      <c r="R1265" s="240">
        <f t="shared" si="9"/>
        <v>0</v>
      </c>
      <c r="S1265" s="240">
        <f t="shared" si="10"/>
        <v>0</v>
      </c>
      <c r="T1265" s="272">
        <f t="shared" si="11"/>
        <v>0</v>
      </c>
      <c r="U1265" s="263" t="s">
        <v>230</v>
      </c>
    </row>
    <row r="1266" spans="2:21" s="216" customFormat="1" x14ac:dyDescent="0.25">
      <c r="B1266" s="262">
        <v>1261</v>
      </c>
      <c r="C1266" s="346">
        <v>45449</v>
      </c>
      <c r="D1266" s="217" t="s">
        <v>91</v>
      </c>
      <c r="E1266" s="218" t="s">
        <v>92</v>
      </c>
      <c r="F1266" s="218" t="s">
        <v>1</v>
      </c>
      <c r="G1266" s="218" t="s">
        <v>213</v>
      </c>
      <c r="H1266" s="218">
        <v>6.65</v>
      </c>
      <c r="I1266" s="218" t="s">
        <v>221</v>
      </c>
      <c r="J1266" s="218">
        <v>29</v>
      </c>
      <c r="K1266" s="218"/>
      <c r="L1266" s="218">
        <v>675</v>
      </c>
      <c r="M1266" s="218"/>
      <c r="N1266" s="218" t="s">
        <v>62</v>
      </c>
      <c r="O1266" s="218"/>
      <c r="P1266" s="218" t="s">
        <v>305</v>
      </c>
      <c r="Q1266" s="240">
        <f t="shared" si="8"/>
        <v>0</v>
      </c>
      <c r="R1266" s="240">
        <f t="shared" si="9"/>
        <v>221.7775</v>
      </c>
      <c r="S1266" s="240">
        <f t="shared" si="10"/>
        <v>0</v>
      </c>
      <c r="T1266" s="272">
        <f t="shared" si="11"/>
        <v>0</v>
      </c>
      <c r="U1266" s="263"/>
    </row>
    <row r="1267" spans="2:21" s="216" customFormat="1" x14ac:dyDescent="0.25">
      <c r="B1267" s="262">
        <v>1262</v>
      </c>
      <c r="C1267" s="346">
        <v>45449</v>
      </c>
      <c r="D1267" s="217" t="s">
        <v>117</v>
      </c>
      <c r="E1267" s="218" t="s">
        <v>92</v>
      </c>
      <c r="F1267" s="218" t="s">
        <v>1</v>
      </c>
      <c r="G1267" s="218" t="s">
        <v>213</v>
      </c>
      <c r="H1267" s="218">
        <v>6.65</v>
      </c>
      <c r="I1267" s="218" t="s">
        <v>291</v>
      </c>
      <c r="J1267" s="218">
        <v>25</v>
      </c>
      <c r="K1267" s="218"/>
      <c r="L1267" s="218"/>
      <c r="M1267" s="218"/>
      <c r="N1267" s="218" t="s">
        <v>1</v>
      </c>
      <c r="O1267" s="218" t="s">
        <v>2</v>
      </c>
      <c r="P1267" s="218"/>
      <c r="Q1267" s="240">
        <f t="shared" ref="Q1267:Q1330" si="12">IF(I1267=$Q$5,J1267*H1267,0)</f>
        <v>0</v>
      </c>
      <c r="R1267" s="240">
        <f t="shared" ref="R1267:R1330" si="13">IF(I1267=$R$5,J1267*H1267,0)*1.15</f>
        <v>0</v>
      </c>
      <c r="S1267" s="240">
        <f t="shared" ref="S1267:S1330" si="14">IF(I1267=$S$5,J1267*H1267,0)</f>
        <v>0</v>
      </c>
      <c r="T1267" s="272">
        <f t="shared" ref="T1267:T1330" si="15">IF(I1267=$T$5,J1267*H1267,0)</f>
        <v>0</v>
      </c>
      <c r="U1267" s="263" t="s">
        <v>230</v>
      </c>
    </row>
    <row r="1268" spans="2:21" s="216" customFormat="1" x14ac:dyDescent="0.25">
      <c r="B1268" s="262">
        <v>1263</v>
      </c>
      <c r="C1268" s="346">
        <v>45449</v>
      </c>
      <c r="D1268" s="217" t="s">
        <v>157</v>
      </c>
      <c r="E1268" s="218" t="s">
        <v>92</v>
      </c>
      <c r="F1268" s="218" t="s">
        <v>62</v>
      </c>
      <c r="G1268" s="218" t="s">
        <v>214</v>
      </c>
      <c r="H1268" s="218">
        <v>4.1500000000000004</v>
      </c>
      <c r="I1268" s="218" t="s">
        <v>221</v>
      </c>
      <c r="J1268" s="218">
        <v>49</v>
      </c>
      <c r="K1268" s="218"/>
      <c r="L1268" s="218">
        <v>675</v>
      </c>
      <c r="M1268" s="218"/>
      <c r="N1268" s="218" t="s">
        <v>62</v>
      </c>
      <c r="O1268" s="218"/>
      <c r="P1268" s="218" t="s">
        <v>305</v>
      </c>
      <c r="Q1268" s="240">
        <f t="shared" si="12"/>
        <v>0</v>
      </c>
      <c r="R1268" s="240">
        <f t="shared" si="13"/>
        <v>233.85250000000002</v>
      </c>
      <c r="S1268" s="240">
        <f t="shared" si="14"/>
        <v>0</v>
      </c>
      <c r="T1268" s="272">
        <f t="shared" si="15"/>
        <v>0</v>
      </c>
      <c r="U1268" s="263"/>
    </row>
    <row r="1269" spans="2:21" s="216" customFormat="1" x14ac:dyDescent="0.25">
      <c r="B1269" s="262">
        <v>1264</v>
      </c>
      <c r="C1269" s="346">
        <v>45449</v>
      </c>
      <c r="D1269" s="217" t="s">
        <v>156</v>
      </c>
      <c r="E1269" s="218" t="s">
        <v>92</v>
      </c>
      <c r="F1269" s="218" t="s">
        <v>62</v>
      </c>
      <c r="G1269" s="218" t="s">
        <v>214</v>
      </c>
      <c r="H1269" s="218">
        <v>4.1500000000000004</v>
      </c>
      <c r="I1269" s="218" t="s">
        <v>221</v>
      </c>
      <c r="J1269" s="218">
        <v>49</v>
      </c>
      <c r="K1269" s="218"/>
      <c r="L1269" s="218">
        <v>675</v>
      </c>
      <c r="M1269" s="218"/>
      <c r="N1269" s="218" t="s">
        <v>62</v>
      </c>
      <c r="O1269" s="218"/>
      <c r="P1269" s="218" t="s">
        <v>305</v>
      </c>
      <c r="Q1269" s="240">
        <f t="shared" si="12"/>
        <v>0</v>
      </c>
      <c r="R1269" s="240">
        <f t="shared" si="13"/>
        <v>233.85250000000002</v>
      </c>
      <c r="S1269" s="240">
        <f t="shared" si="14"/>
        <v>0</v>
      </c>
      <c r="T1269" s="272">
        <f t="shared" si="15"/>
        <v>0</v>
      </c>
      <c r="U1269" s="263"/>
    </row>
    <row r="1270" spans="2:21" s="216" customFormat="1" x14ac:dyDescent="0.25">
      <c r="B1270" s="262">
        <v>1265</v>
      </c>
      <c r="C1270" s="346">
        <v>45449</v>
      </c>
      <c r="D1270" s="217" t="s">
        <v>160</v>
      </c>
      <c r="E1270" s="218" t="s">
        <v>161</v>
      </c>
      <c r="F1270" s="218" t="s">
        <v>389</v>
      </c>
      <c r="G1270" s="218" t="s">
        <v>161</v>
      </c>
      <c r="H1270" s="218">
        <v>10</v>
      </c>
      <c r="I1270" s="218" t="s">
        <v>66</v>
      </c>
      <c r="J1270" s="218">
        <v>4</v>
      </c>
      <c r="K1270" s="218"/>
      <c r="L1270" s="218"/>
      <c r="M1270" s="218"/>
      <c r="N1270" s="218" t="s">
        <v>1</v>
      </c>
      <c r="O1270" s="218"/>
      <c r="P1270" s="218"/>
      <c r="Q1270" s="240">
        <f t="shared" si="12"/>
        <v>0</v>
      </c>
      <c r="R1270" s="240">
        <f t="shared" si="13"/>
        <v>0</v>
      </c>
      <c r="S1270" s="240">
        <f t="shared" si="14"/>
        <v>40</v>
      </c>
      <c r="T1270" s="272">
        <f t="shared" si="15"/>
        <v>0</v>
      </c>
      <c r="U1270" s="263"/>
    </row>
    <row r="1271" spans="2:21" s="216" customFormat="1" x14ac:dyDescent="0.25">
      <c r="B1271" s="262">
        <v>1266</v>
      </c>
      <c r="C1271" s="346">
        <v>45449</v>
      </c>
      <c r="D1271" s="217" t="s">
        <v>177</v>
      </c>
      <c r="E1271" s="218" t="s">
        <v>178</v>
      </c>
      <c r="F1271" s="218" t="s">
        <v>7</v>
      </c>
      <c r="G1271" s="218" t="s">
        <v>213</v>
      </c>
      <c r="H1271" s="218">
        <v>7</v>
      </c>
      <c r="I1271" s="218"/>
      <c r="J1271" s="218"/>
      <c r="K1271" s="218"/>
      <c r="L1271" s="218"/>
      <c r="M1271" s="218"/>
      <c r="N1271" s="218"/>
      <c r="O1271" s="218"/>
      <c r="P1271" s="218"/>
      <c r="Q1271" s="240">
        <f t="shared" si="12"/>
        <v>0</v>
      </c>
      <c r="R1271" s="240">
        <f t="shared" si="13"/>
        <v>0</v>
      </c>
      <c r="S1271" s="240">
        <f t="shared" si="14"/>
        <v>0</v>
      </c>
      <c r="T1271" s="272">
        <f t="shared" si="15"/>
        <v>0</v>
      </c>
      <c r="U1271" s="263"/>
    </row>
    <row r="1272" spans="2:21" s="216" customFormat="1" x14ac:dyDescent="0.25">
      <c r="B1272" s="262">
        <v>1267</v>
      </c>
      <c r="C1272" s="346">
        <v>45449</v>
      </c>
      <c r="D1272" s="217" t="s">
        <v>173</v>
      </c>
      <c r="E1272" s="218" t="s">
        <v>161</v>
      </c>
      <c r="F1272" s="218" t="s">
        <v>7</v>
      </c>
      <c r="G1272" s="218" t="s">
        <v>161</v>
      </c>
      <c r="H1272" s="218">
        <v>11.2</v>
      </c>
      <c r="I1272" s="218"/>
      <c r="J1272" s="218"/>
      <c r="K1272" s="218"/>
      <c r="L1272" s="218"/>
      <c r="M1272" s="218"/>
      <c r="N1272" s="218"/>
      <c r="O1272" s="218"/>
      <c r="P1272" s="218"/>
      <c r="Q1272" s="240">
        <f t="shared" si="12"/>
        <v>0</v>
      </c>
      <c r="R1272" s="240">
        <f t="shared" si="13"/>
        <v>0</v>
      </c>
      <c r="S1272" s="240">
        <f t="shared" si="14"/>
        <v>0</v>
      </c>
      <c r="T1272" s="272">
        <f t="shared" si="15"/>
        <v>0</v>
      </c>
      <c r="U1272" s="263"/>
    </row>
    <row r="1273" spans="2:21" s="216" customFormat="1" x14ac:dyDescent="0.25">
      <c r="B1273" s="262">
        <v>1268</v>
      </c>
      <c r="C1273" s="346">
        <v>45449</v>
      </c>
      <c r="D1273" s="217" t="s">
        <v>153</v>
      </c>
      <c r="E1273" s="218" t="s">
        <v>92</v>
      </c>
      <c r="F1273" s="218" t="s">
        <v>63</v>
      </c>
      <c r="G1273" s="218" t="s">
        <v>213</v>
      </c>
      <c r="H1273" s="218">
        <v>6.65</v>
      </c>
      <c r="I1273" s="218"/>
      <c r="J1273" s="218"/>
      <c r="K1273" s="218"/>
      <c r="L1273" s="218"/>
      <c r="M1273" s="218"/>
      <c r="N1273" s="218"/>
      <c r="O1273" s="218"/>
      <c r="P1273" s="218"/>
      <c r="Q1273" s="240">
        <f t="shared" si="12"/>
        <v>0</v>
      </c>
      <c r="R1273" s="240">
        <f t="shared" si="13"/>
        <v>0</v>
      </c>
      <c r="S1273" s="240">
        <f t="shared" si="14"/>
        <v>0</v>
      </c>
      <c r="T1273" s="272">
        <f t="shared" si="15"/>
        <v>0</v>
      </c>
      <c r="U1273" s="263"/>
    </row>
    <row r="1274" spans="2:21" s="216" customFormat="1" x14ac:dyDescent="0.25">
      <c r="B1274" s="262">
        <v>1269</v>
      </c>
      <c r="C1274" s="346">
        <v>45449</v>
      </c>
      <c r="D1274" s="217" t="s">
        <v>152</v>
      </c>
      <c r="E1274" s="218" t="s">
        <v>92</v>
      </c>
      <c r="F1274" s="218" t="s">
        <v>63</v>
      </c>
      <c r="G1274" s="218" t="s">
        <v>214</v>
      </c>
      <c r="H1274" s="218">
        <v>4.1500000000000004</v>
      </c>
      <c r="I1274" s="218" t="s">
        <v>221</v>
      </c>
      <c r="J1274" s="218">
        <v>25</v>
      </c>
      <c r="K1274" s="218"/>
      <c r="L1274" s="218">
        <v>600</v>
      </c>
      <c r="M1274" s="218"/>
      <c r="N1274" s="218" t="s">
        <v>63</v>
      </c>
      <c r="O1274" s="218"/>
      <c r="P1274" s="218"/>
      <c r="Q1274" s="240">
        <f t="shared" si="12"/>
        <v>0</v>
      </c>
      <c r="R1274" s="240">
        <f t="shared" si="13"/>
        <v>119.31250000000001</v>
      </c>
      <c r="S1274" s="240">
        <f t="shared" si="14"/>
        <v>0</v>
      </c>
      <c r="T1274" s="272">
        <f t="shared" si="15"/>
        <v>0</v>
      </c>
      <c r="U1274" s="263"/>
    </row>
    <row r="1275" spans="2:21" s="216" customFormat="1" x14ac:dyDescent="0.25">
      <c r="B1275" s="262">
        <v>1270</v>
      </c>
      <c r="C1275" s="346">
        <v>45449</v>
      </c>
      <c r="D1275" s="217" t="s">
        <v>150</v>
      </c>
      <c r="E1275" s="218" t="s">
        <v>92</v>
      </c>
      <c r="F1275" s="218" t="s">
        <v>63</v>
      </c>
      <c r="G1275" s="218" t="s">
        <v>214</v>
      </c>
      <c r="H1275" s="218">
        <v>4.1500000000000004</v>
      </c>
      <c r="I1275" s="218" t="s">
        <v>221</v>
      </c>
      <c r="J1275" s="218">
        <v>25</v>
      </c>
      <c r="K1275" s="218"/>
      <c r="L1275" s="218">
        <v>600</v>
      </c>
      <c r="M1275" s="218"/>
      <c r="N1275" s="218" t="s">
        <v>63</v>
      </c>
      <c r="O1275" s="218"/>
      <c r="P1275" s="218"/>
      <c r="Q1275" s="240">
        <f t="shared" si="12"/>
        <v>0</v>
      </c>
      <c r="R1275" s="240">
        <f t="shared" si="13"/>
        <v>119.31250000000001</v>
      </c>
      <c r="S1275" s="240">
        <f t="shared" si="14"/>
        <v>0</v>
      </c>
      <c r="T1275" s="272">
        <f t="shared" si="15"/>
        <v>0</v>
      </c>
      <c r="U1275" s="263"/>
    </row>
    <row r="1276" spans="2:21" s="216" customFormat="1" x14ac:dyDescent="0.25">
      <c r="B1276" s="262">
        <v>1271</v>
      </c>
      <c r="C1276" s="346">
        <v>45449</v>
      </c>
      <c r="D1276" s="217" t="s">
        <v>261</v>
      </c>
      <c r="E1276" s="218" t="s">
        <v>161</v>
      </c>
      <c r="F1276" s="218" t="s">
        <v>65</v>
      </c>
      <c r="G1276" s="218" t="s">
        <v>161</v>
      </c>
      <c r="H1276" s="218">
        <v>30.5</v>
      </c>
      <c r="I1276" s="218" t="s">
        <v>66</v>
      </c>
      <c r="J1276" s="218">
        <v>4</v>
      </c>
      <c r="K1276" s="218"/>
      <c r="L1276" s="218"/>
      <c r="M1276" s="218"/>
      <c r="N1276" s="218" t="s">
        <v>1</v>
      </c>
      <c r="O1276" s="218"/>
      <c r="P1276" s="218"/>
      <c r="Q1276" s="240">
        <f t="shared" si="12"/>
        <v>0</v>
      </c>
      <c r="R1276" s="240">
        <f t="shared" si="13"/>
        <v>0</v>
      </c>
      <c r="S1276" s="240">
        <f t="shared" si="14"/>
        <v>122</v>
      </c>
      <c r="T1276" s="272">
        <f t="shared" si="15"/>
        <v>0</v>
      </c>
      <c r="U1276" s="263"/>
    </row>
    <row r="1277" spans="2:21" s="216" customFormat="1" x14ac:dyDescent="0.25">
      <c r="B1277" s="262">
        <v>1272</v>
      </c>
      <c r="C1277" s="346">
        <v>45449</v>
      </c>
      <c r="D1277" s="217" t="s">
        <v>179</v>
      </c>
      <c r="E1277" s="218" t="s">
        <v>161</v>
      </c>
      <c r="F1277" s="218" t="s">
        <v>8</v>
      </c>
      <c r="G1277" s="218" t="s">
        <v>161</v>
      </c>
      <c r="H1277" s="218">
        <v>11.6</v>
      </c>
      <c r="I1277" s="218" t="s">
        <v>66</v>
      </c>
      <c r="J1277" s="218">
        <v>3</v>
      </c>
      <c r="K1277" s="218"/>
      <c r="L1277" s="218"/>
      <c r="M1277" s="218"/>
      <c r="N1277" s="218" t="s">
        <v>1</v>
      </c>
      <c r="O1277" s="218"/>
      <c r="P1277" s="218"/>
      <c r="Q1277" s="240">
        <f t="shared" si="12"/>
        <v>0</v>
      </c>
      <c r="R1277" s="240">
        <f t="shared" si="13"/>
        <v>0</v>
      </c>
      <c r="S1277" s="240">
        <f t="shared" si="14"/>
        <v>34.799999999999997</v>
      </c>
      <c r="T1277" s="272">
        <f t="shared" si="15"/>
        <v>0</v>
      </c>
      <c r="U1277" s="263"/>
    </row>
    <row r="1278" spans="2:21" s="216" customFormat="1" x14ac:dyDescent="0.25">
      <c r="B1278" s="262">
        <v>1273</v>
      </c>
      <c r="C1278" s="346">
        <v>45449</v>
      </c>
      <c r="D1278" s="217" t="s">
        <v>143</v>
      </c>
      <c r="E1278" s="218" t="s">
        <v>92</v>
      </c>
      <c r="F1278" s="218" t="s">
        <v>2</v>
      </c>
      <c r="G1278" s="218" t="s">
        <v>213</v>
      </c>
      <c r="H1278" s="218">
        <v>7</v>
      </c>
      <c r="I1278" s="218" t="s">
        <v>220</v>
      </c>
      <c r="J1278" s="218">
        <v>38</v>
      </c>
      <c r="K1278" s="218"/>
      <c r="L1278" s="218">
        <v>750</v>
      </c>
      <c r="M1278" s="218"/>
      <c r="N1278" s="218" t="s">
        <v>2</v>
      </c>
      <c r="O1278" s="218" t="s">
        <v>2</v>
      </c>
      <c r="P1278" s="218" t="s">
        <v>304</v>
      </c>
      <c r="Q1278" s="240">
        <f t="shared" si="12"/>
        <v>266</v>
      </c>
      <c r="R1278" s="240">
        <f t="shared" si="13"/>
        <v>0</v>
      </c>
      <c r="S1278" s="240">
        <f t="shared" si="14"/>
        <v>0</v>
      </c>
      <c r="T1278" s="272">
        <f t="shared" si="15"/>
        <v>0</v>
      </c>
      <c r="U1278" s="263"/>
    </row>
    <row r="1279" spans="2:21" s="216" customFormat="1" x14ac:dyDescent="0.25">
      <c r="B1279" s="262">
        <v>1274</v>
      </c>
      <c r="C1279" s="346">
        <v>45449</v>
      </c>
      <c r="D1279" s="217" t="s">
        <v>142</v>
      </c>
      <c r="E1279" s="218" t="s">
        <v>92</v>
      </c>
      <c r="F1279" s="218" t="s">
        <v>2</v>
      </c>
      <c r="G1279" s="218" t="s">
        <v>213</v>
      </c>
      <c r="H1279" s="218">
        <v>7</v>
      </c>
      <c r="I1279" s="218" t="s">
        <v>220</v>
      </c>
      <c r="J1279" s="218">
        <v>34</v>
      </c>
      <c r="K1279" s="218"/>
      <c r="L1279" s="218">
        <v>750</v>
      </c>
      <c r="M1279" s="218"/>
      <c r="N1279" s="218" t="s">
        <v>2</v>
      </c>
      <c r="O1279" s="218" t="s">
        <v>2</v>
      </c>
      <c r="P1279" s="218" t="s">
        <v>304</v>
      </c>
      <c r="Q1279" s="240">
        <f t="shared" si="12"/>
        <v>238</v>
      </c>
      <c r="R1279" s="240">
        <f t="shared" si="13"/>
        <v>0</v>
      </c>
      <c r="S1279" s="240">
        <f t="shared" si="14"/>
        <v>0</v>
      </c>
      <c r="T1279" s="272">
        <f t="shared" si="15"/>
        <v>0</v>
      </c>
      <c r="U1279" s="263"/>
    </row>
    <row r="1280" spans="2:21" s="216" customFormat="1" x14ac:dyDescent="0.25">
      <c r="B1280" s="262">
        <v>1275</v>
      </c>
      <c r="C1280" s="346">
        <v>45449</v>
      </c>
      <c r="D1280" s="217" t="s">
        <v>141</v>
      </c>
      <c r="E1280" s="218" t="s">
        <v>92</v>
      </c>
      <c r="F1280" s="218" t="s">
        <v>2</v>
      </c>
      <c r="G1280" s="218" t="s">
        <v>213</v>
      </c>
      <c r="H1280" s="218">
        <v>7</v>
      </c>
      <c r="I1280" s="218" t="s">
        <v>220</v>
      </c>
      <c r="J1280" s="218">
        <v>36</v>
      </c>
      <c r="K1280" s="218"/>
      <c r="L1280" s="218">
        <v>750</v>
      </c>
      <c r="M1280" s="218"/>
      <c r="N1280" s="218" t="s">
        <v>2</v>
      </c>
      <c r="O1280" s="218" t="s">
        <v>2</v>
      </c>
      <c r="P1280" s="218" t="s">
        <v>304</v>
      </c>
      <c r="Q1280" s="240">
        <f t="shared" si="12"/>
        <v>252</v>
      </c>
      <c r="R1280" s="240">
        <f t="shared" si="13"/>
        <v>0</v>
      </c>
      <c r="S1280" s="240">
        <f t="shared" si="14"/>
        <v>0</v>
      </c>
      <c r="T1280" s="272">
        <f t="shared" si="15"/>
        <v>0</v>
      </c>
      <c r="U1280" s="263"/>
    </row>
    <row r="1281" spans="2:21" s="216" customFormat="1" x14ac:dyDescent="0.25">
      <c r="B1281" s="262">
        <v>1276</v>
      </c>
      <c r="C1281" s="346">
        <v>45449</v>
      </c>
      <c r="D1281" s="217" t="s">
        <v>96</v>
      </c>
      <c r="E1281" s="218" t="s">
        <v>161</v>
      </c>
      <c r="F1281" s="218" t="s">
        <v>1</v>
      </c>
      <c r="G1281" s="218" t="s">
        <v>161</v>
      </c>
      <c r="H1281" s="218">
        <v>11.8</v>
      </c>
      <c r="I1281" s="218" t="s">
        <v>66</v>
      </c>
      <c r="J1281" s="218">
        <v>5</v>
      </c>
      <c r="K1281" s="218"/>
      <c r="L1281" s="218"/>
      <c r="M1281" s="218"/>
      <c r="N1281" s="218" t="s">
        <v>1</v>
      </c>
      <c r="O1281" s="218"/>
      <c r="P1281" s="218"/>
      <c r="Q1281" s="240">
        <f t="shared" si="12"/>
        <v>0</v>
      </c>
      <c r="R1281" s="240">
        <f t="shared" si="13"/>
        <v>0</v>
      </c>
      <c r="S1281" s="240">
        <f t="shared" si="14"/>
        <v>59</v>
      </c>
      <c r="T1281" s="272">
        <f t="shared" si="15"/>
        <v>0</v>
      </c>
      <c r="U1281" s="263"/>
    </row>
    <row r="1282" spans="2:21" s="216" customFormat="1" x14ac:dyDescent="0.25">
      <c r="B1282" s="262">
        <v>1277</v>
      </c>
      <c r="C1282" s="346">
        <v>45449</v>
      </c>
      <c r="D1282" s="217" t="s">
        <v>130</v>
      </c>
      <c r="E1282" s="218" t="s">
        <v>161</v>
      </c>
      <c r="F1282" s="218" t="s">
        <v>1</v>
      </c>
      <c r="G1282" s="218" t="s">
        <v>161</v>
      </c>
      <c r="H1282" s="218">
        <v>11.8</v>
      </c>
      <c r="I1282" s="218"/>
      <c r="J1282" s="218"/>
      <c r="K1282" s="218"/>
      <c r="L1282" s="218"/>
      <c r="M1282" s="218"/>
      <c r="N1282" s="218"/>
      <c r="O1282" s="218"/>
      <c r="P1282" s="218"/>
      <c r="Q1282" s="240">
        <f t="shared" si="12"/>
        <v>0</v>
      </c>
      <c r="R1282" s="240">
        <f t="shared" si="13"/>
        <v>0</v>
      </c>
      <c r="S1282" s="240">
        <f t="shared" si="14"/>
        <v>0</v>
      </c>
      <c r="T1282" s="272">
        <f t="shared" si="15"/>
        <v>0</v>
      </c>
      <c r="U1282" s="263"/>
    </row>
    <row r="1283" spans="2:21" s="216" customFormat="1" x14ac:dyDescent="0.25">
      <c r="B1283" s="262">
        <v>1278</v>
      </c>
      <c r="C1283" s="346">
        <v>45450</v>
      </c>
      <c r="D1283" s="217" t="s">
        <v>94</v>
      </c>
      <c r="E1283" s="218" t="s">
        <v>92</v>
      </c>
      <c r="F1283" s="218" t="s">
        <v>1</v>
      </c>
      <c r="G1283" s="218" t="s">
        <v>213</v>
      </c>
      <c r="H1283" s="218">
        <v>6.65</v>
      </c>
      <c r="I1283" s="218"/>
      <c r="J1283" s="218"/>
      <c r="K1283" s="218"/>
      <c r="L1283" s="218"/>
      <c r="M1283" s="218"/>
      <c r="N1283" s="218"/>
      <c r="O1283" s="218"/>
      <c r="P1283" s="218"/>
      <c r="Q1283" s="240">
        <f t="shared" si="12"/>
        <v>0</v>
      </c>
      <c r="R1283" s="240">
        <f t="shared" si="13"/>
        <v>0</v>
      </c>
      <c r="S1283" s="240">
        <f t="shared" si="14"/>
        <v>0</v>
      </c>
      <c r="T1283" s="272">
        <f t="shared" si="15"/>
        <v>0</v>
      </c>
      <c r="U1283" s="263"/>
    </row>
    <row r="1284" spans="2:21" s="216" customFormat="1" x14ac:dyDescent="0.25">
      <c r="B1284" s="262">
        <v>1279</v>
      </c>
      <c r="C1284" s="346">
        <v>45450</v>
      </c>
      <c r="D1284" s="217" t="s">
        <v>91</v>
      </c>
      <c r="E1284" s="218" t="s">
        <v>92</v>
      </c>
      <c r="F1284" s="218" t="s">
        <v>1</v>
      </c>
      <c r="G1284" s="218" t="s">
        <v>213</v>
      </c>
      <c r="H1284" s="218">
        <v>6.65</v>
      </c>
      <c r="I1284" s="218" t="s">
        <v>253</v>
      </c>
      <c r="J1284" s="218">
        <v>38</v>
      </c>
      <c r="K1284" s="218">
        <v>713375</v>
      </c>
      <c r="L1284" s="218"/>
      <c r="M1284" s="218"/>
      <c r="N1284" s="218" t="s">
        <v>1</v>
      </c>
      <c r="O1284" s="218" t="s">
        <v>2</v>
      </c>
      <c r="P1284" s="218"/>
      <c r="Q1284" s="240">
        <f t="shared" si="12"/>
        <v>0</v>
      </c>
      <c r="R1284" s="240">
        <f t="shared" si="13"/>
        <v>0</v>
      </c>
      <c r="S1284" s="240">
        <f t="shared" si="14"/>
        <v>0</v>
      </c>
      <c r="T1284" s="272">
        <f t="shared" si="15"/>
        <v>252.70000000000002</v>
      </c>
      <c r="U1284" s="263" t="s">
        <v>231</v>
      </c>
    </row>
    <row r="1285" spans="2:21" s="216" customFormat="1" x14ac:dyDescent="0.25">
      <c r="B1285" s="262">
        <v>1280</v>
      </c>
      <c r="C1285" s="346">
        <v>45450</v>
      </c>
      <c r="D1285" s="217" t="s">
        <v>117</v>
      </c>
      <c r="E1285" s="218" t="s">
        <v>92</v>
      </c>
      <c r="F1285" s="218" t="s">
        <v>1</v>
      </c>
      <c r="G1285" s="218" t="s">
        <v>213</v>
      </c>
      <c r="H1285" s="218">
        <v>6.65</v>
      </c>
      <c r="I1285" s="218" t="s">
        <v>291</v>
      </c>
      <c r="J1285" s="218">
        <v>33</v>
      </c>
      <c r="K1285" s="218"/>
      <c r="L1285" s="218"/>
      <c r="M1285" s="218"/>
      <c r="N1285" s="218" t="s">
        <v>1</v>
      </c>
      <c r="O1285" s="218" t="s">
        <v>2</v>
      </c>
      <c r="P1285" s="218"/>
      <c r="Q1285" s="240">
        <f t="shared" si="12"/>
        <v>0</v>
      </c>
      <c r="R1285" s="240">
        <f t="shared" si="13"/>
        <v>0</v>
      </c>
      <c r="S1285" s="240">
        <f t="shared" si="14"/>
        <v>0</v>
      </c>
      <c r="T1285" s="272">
        <f t="shared" si="15"/>
        <v>0</v>
      </c>
      <c r="U1285" s="263" t="s">
        <v>232</v>
      </c>
    </row>
    <row r="1286" spans="2:21" s="216" customFormat="1" x14ac:dyDescent="0.25">
      <c r="B1286" s="262">
        <v>1281</v>
      </c>
      <c r="C1286" s="346">
        <v>45450</v>
      </c>
      <c r="D1286" s="217" t="s">
        <v>157</v>
      </c>
      <c r="E1286" s="218" t="s">
        <v>92</v>
      </c>
      <c r="F1286" s="218" t="s">
        <v>62</v>
      </c>
      <c r="G1286" s="218" t="s">
        <v>214</v>
      </c>
      <c r="H1286" s="218">
        <v>4.1500000000000004</v>
      </c>
      <c r="I1286" s="218"/>
      <c r="J1286" s="218"/>
      <c r="K1286" s="218"/>
      <c r="L1286" s="218"/>
      <c r="M1286" s="218"/>
      <c r="N1286" s="218"/>
      <c r="O1286" s="218"/>
      <c r="P1286" s="218"/>
      <c r="Q1286" s="240">
        <f t="shared" si="12"/>
        <v>0</v>
      </c>
      <c r="R1286" s="240">
        <f t="shared" si="13"/>
        <v>0</v>
      </c>
      <c r="S1286" s="240">
        <f t="shared" si="14"/>
        <v>0</v>
      </c>
      <c r="T1286" s="272">
        <f t="shared" si="15"/>
        <v>0</v>
      </c>
      <c r="U1286" s="263"/>
    </row>
    <row r="1287" spans="2:21" s="216" customFormat="1" x14ac:dyDescent="0.25">
      <c r="B1287" s="262">
        <v>1282</v>
      </c>
      <c r="C1287" s="346">
        <v>45450</v>
      </c>
      <c r="D1287" s="217" t="s">
        <v>156</v>
      </c>
      <c r="E1287" s="218" t="s">
        <v>92</v>
      </c>
      <c r="F1287" s="218" t="s">
        <v>62</v>
      </c>
      <c r="G1287" s="218" t="s">
        <v>214</v>
      </c>
      <c r="H1287" s="218">
        <v>4.1500000000000004</v>
      </c>
      <c r="I1287" s="218"/>
      <c r="J1287" s="218"/>
      <c r="K1287" s="218"/>
      <c r="L1287" s="218"/>
      <c r="M1287" s="218"/>
      <c r="N1287" s="218"/>
      <c r="O1287" s="218"/>
      <c r="P1287" s="218"/>
      <c r="Q1287" s="240">
        <f t="shared" si="12"/>
        <v>0</v>
      </c>
      <c r="R1287" s="240">
        <f t="shared" si="13"/>
        <v>0</v>
      </c>
      <c r="S1287" s="240">
        <f t="shared" si="14"/>
        <v>0</v>
      </c>
      <c r="T1287" s="272">
        <f t="shared" si="15"/>
        <v>0</v>
      </c>
      <c r="U1287" s="263"/>
    </row>
    <row r="1288" spans="2:21" s="216" customFormat="1" x14ac:dyDescent="0.25">
      <c r="B1288" s="262">
        <v>1283</v>
      </c>
      <c r="C1288" s="346">
        <v>45450</v>
      </c>
      <c r="D1288" s="217" t="s">
        <v>160</v>
      </c>
      <c r="E1288" s="218" t="s">
        <v>161</v>
      </c>
      <c r="F1288" s="218" t="s">
        <v>389</v>
      </c>
      <c r="G1288" s="218" t="s">
        <v>161</v>
      </c>
      <c r="H1288" s="218">
        <v>10</v>
      </c>
      <c r="I1288" s="218" t="s">
        <v>66</v>
      </c>
      <c r="J1288" s="218">
        <v>2</v>
      </c>
      <c r="K1288" s="218"/>
      <c r="L1288" s="218"/>
      <c r="M1288" s="218"/>
      <c r="N1288" s="218" t="s">
        <v>1</v>
      </c>
      <c r="O1288" s="218"/>
      <c r="P1288" s="218"/>
      <c r="Q1288" s="240">
        <f t="shared" si="12"/>
        <v>0</v>
      </c>
      <c r="R1288" s="240">
        <f t="shared" si="13"/>
        <v>0</v>
      </c>
      <c r="S1288" s="240">
        <f t="shared" si="14"/>
        <v>20</v>
      </c>
      <c r="T1288" s="272">
        <f t="shared" si="15"/>
        <v>0</v>
      </c>
      <c r="U1288" s="263"/>
    </row>
    <row r="1289" spans="2:21" s="216" customFormat="1" x14ac:dyDescent="0.25">
      <c r="B1289" s="262">
        <v>1284</v>
      </c>
      <c r="C1289" s="346">
        <v>45450</v>
      </c>
      <c r="D1289" s="217" t="s">
        <v>177</v>
      </c>
      <c r="E1289" s="218" t="s">
        <v>178</v>
      </c>
      <c r="F1289" s="218" t="s">
        <v>7</v>
      </c>
      <c r="G1289" s="218" t="s">
        <v>213</v>
      </c>
      <c r="H1289" s="218">
        <v>7</v>
      </c>
      <c r="I1289" s="218"/>
      <c r="J1289" s="218"/>
      <c r="K1289" s="218"/>
      <c r="L1289" s="218"/>
      <c r="M1289" s="218"/>
      <c r="N1289" s="218"/>
      <c r="O1289" s="218"/>
      <c r="P1289" s="218"/>
      <c r="Q1289" s="240">
        <f t="shared" si="12"/>
        <v>0</v>
      </c>
      <c r="R1289" s="240">
        <f t="shared" si="13"/>
        <v>0</v>
      </c>
      <c r="S1289" s="240">
        <f t="shared" si="14"/>
        <v>0</v>
      </c>
      <c r="T1289" s="272">
        <f t="shared" si="15"/>
        <v>0</v>
      </c>
      <c r="U1289" s="263"/>
    </row>
    <row r="1290" spans="2:21" s="216" customFormat="1" x14ac:dyDescent="0.25">
      <c r="B1290" s="262">
        <v>1285</v>
      </c>
      <c r="C1290" s="346">
        <v>45450</v>
      </c>
      <c r="D1290" s="217" t="s">
        <v>173</v>
      </c>
      <c r="E1290" s="218" t="s">
        <v>161</v>
      </c>
      <c r="F1290" s="218" t="s">
        <v>7</v>
      </c>
      <c r="G1290" s="218" t="s">
        <v>161</v>
      </c>
      <c r="H1290" s="218">
        <v>11.2</v>
      </c>
      <c r="I1290" s="218"/>
      <c r="J1290" s="218"/>
      <c r="K1290" s="218"/>
      <c r="L1290" s="218"/>
      <c r="M1290" s="218"/>
      <c r="N1290" s="218"/>
      <c r="O1290" s="218"/>
      <c r="P1290" s="218"/>
      <c r="Q1290" s="240">
        <f t="shared" si="12"/>
        <v>0</v>
      </c>
      <c r="R1290" s="240">
        <f t="shared" si="13"/>
        <v>0</v>
      </c>
      <c r="S1290" s="240">
        <f t="shared" si="14"/>
        <v>0</v>
      </c>
      <c r="T1290" s="272">
        <f t="shared" si="15"/>
        <v>0</v>
      </c>
      <c r="U1290" s="263"/>
    </row>
    <row r="1291" spans="2:21" s="216" customFormat="1" x14ac:dyDescent="0.25">
      <c r="B1291" s="262">
        <v>1286</v>
      </c>
      <c r="C1291" s="346">
        <v>45450</v>
      </c>
      <c r="D1291" s="217" t="s">
        <v>153</v>
      </c>
      <c r="E1291" s="218" t="s">
        <v>92</v>
      </c>
      <c r="F1291" s="218" t="s">
        <v>63</v>
      </c>
      <c r="G1291" s="218" t="s">
        <v>213</v>
      </c>
      <c r="H1291" s="218">
        <v>6.65</v>
      </c>
      <c r="I1291" s="218"/>
      <c r="J1291" s="218"/>
      <c r="K1291" s="218"/>
      <c r="L1291" s="218"/>
      <c r="M1291" s="218"/>
      <c r="N1291" s="218"/>
      <c r="O1291" s="218"/>
      <c r="P1291" s="218"/>
      <c r="Q1291" s="240">
        <f t="shared" si="12"/>
        <v>0</v>
      </c>
      <c r="R1291" s="240">
        <f t="shared" si="13"/>
        <v>0</v>
      </c>
      <c r="S1291" s="240">
        <f t="shared" si="14"/>
        <v>0</v>
      </c>
      <c r="T1291" s="272">
        <f t="shared" si="15"/>
        <v>0</v>
      </c>
      <c r="U1291" s="263"/>
    </row>
    <row r="1292" spans="2:21" s="216" customFormat="1" x14ac:dyDescent="0.25">
      <c r="B1292" s="262">
        <v>1287</v>
      </c>
      <c r="C1292" s="346">
        <v>45450</v>
      </c>
      <c r="D1292" s="217" t="s">
        <v>152</v>
      </c>
      <c r="E1292" s="218" t="s">
        <v>92</v>
      </c>
      <c r="F1292" s="218" t="s">
        <v>63</v>
      </c>
      <c r="G1292" s="218" t="s">
        <v>214</v>
      </c>
      <c r="H1292" s="218">
        <v>4.1500000000000004</v>
      </c>
      <c r="I1292" s="218"/>
      <c r="J1292" s="218"/>
      <c r="K1292" s="218"/>
      <c r="L1292" s="218"/>
      <c r="M1292" s="218"/>
      <c r="N1292" s="218"/>
      <c r="O1292" s="218"/>
      <c r="P1292" s="218"/>
      <c r="Q1292" s="240">
        <f t="shared" si="12"/>
        <v>0</v>
      </c>
      <c r="R1292" s="240">
        <f t="shared" si="13"/>
        <v>0</v>
      </c>
      <c r="S1292" s="240">
        <f t="shared" si="14"/>
        <v>0</v>
      </c>
      <c r="T1292" s="272">
        <f t="shared" si="15"/>
        <v>0</v>
      </c>
      <c r="U1292" s="263"/>
    </row>
    <row r="1293" spans="2:21" s="216" customFormat="1" x14ac:dyDescent="0.25">
      <c r="B1293" s="262">
        <v>1288</v>
      </c>
      <c r="C1293" s="346">
        <v>45450</v>
      </c>
      <c r="D1293" s="217" t="s">
        <v>150</v>
      </c>
      <c r="E1293" s="218" t="s">
        <v>92</v>
      </c>
      <c r="F1293" s="218" t="s">
        <v>63</v>
      </c>
      <c r="G1293" s="218" t="s">
        <v>214</v>
      </c>
      <c r="H1293" s="218">
        <v>4.1500000000000004</v>
      </c>
      <c r="I1293" s="218"/>
      <c r="J1293" s="218"/>
      <c r="K1293" s="218"/>
      <c r="L1293" s="218"/>
      <c r="M1293" s="218"/>
      <c r="N1293" s="218"/>
      <c r="O1293" s="218"/>
      <c r="P1293" s="218"/>
      <c r="Q1293" s="240">
        <f t="shared" si="12"/>
        <v>0</v>
      </c>
      <c r="R1293" s="240">
        <f t="shared" si="13"/>
        <v>0</v>
      </c>
      <c r="S1293" s="240">
        <f t="shared" si="14"/>
        <v>0</v>
      </c>
      <c r="T1293" s="272">
        <f t="shared" si="15"/>
        <v>0</v>
      </c>
      <c r="U1293" s="263"/>
    </row>
    <row r="1294" spans="2:21" s="216" customFormat="1" x14ac:dyDescent="0.25">
      <c r="B1294" s="262">
        <v>1289</v>
      </c>
      <c r="C1294" s="346">
        <v>45450</v>
      </c>
      <c r="D1294" s="217" t="s">
        <v>179</v>
      </c>
      <c r="E1294" s="218" t="s">
        <v>161</v>
      </c>
      <c r="F1294" s="218" t="s">
        <v>8</v>
      </c>
      <c r="G1294" s="218" t="s">
        <v>161</v>
      </c>
      <c r="H1294" s="218">
        <v>11.6</v>
      </c>
      <c r="I1294" s="218" t="s">
        <v>66</v>
      </c>
      <c r="J1294" s="218">
        <v>2</v>
      </c>
      <c r="K1294" s="218"/>
      <c r="L1294" s="218"/>
      <c r="M1294" s="218"/>
      <c r="N1294" s="218" t="s">
        <v>1</v>
      </c>
      <c r="O1294" s="218"/>
      <c r="P1294" s="218"/>
      <c r="Q1294" s="240">
        <f t="shared" si="12"/>
        <v>0</v>
      </c>
      <c r="R1294" s="240">
        <f t="shared" si="13"/>
        <v>0</v>
      </c>
      <c r="S1294" s="240">
        <f t="shared" si="14"/>
        <v>23.2</v>
      </c>
      <c r="T1294" s="272">
        <f t="shared" si="15"/>
        <v>0</v>
      </c>
      <c r="U1294" s="263"/>
    </row>
    <row r="1295" spans="2:21" s="216" customFormat="1" x14ac:dyDescent="0.25">
      <c r="B1295" s="262">
        <v>1290</v>
      </c>
      <c r="C1295" s="346">
        <v>45450</v>
      </c>
      <c r="D1295" s="217" t="s">
        <v>143</v>
      </c>
      <c r="E1295" s="218" t="s">
        <v>92</v>
      </c>
      <c r="F1295" s="218" t="s">
        <v>2</v>
      </c>
      <c r="G1295" s="218" t="s">
        <v>213</v>
      </c>
      <c r="H1295" s="218">
        <v>7</v>
      </c>
      <c r="I1295" s="218" t="s">
        <v>220</v>
      </c>
      <c r="J1295" s="218">
        <v>17</v>
      </c>
      <c r="K1295" s="218"/>
      <c r="L1295" s="218">
        <v>950</v>
      </c>
      <c r="M1295" s="218"/>
      <c r="N1295" s="218" t="s">
        <v>2</v>
      </c>
      <c r="O1295" s="218" t="s">
        <v>2</v>
      </c>
      <c r="P1295" s="218" t="s">
        <v>304</v>
      </c>
      <c r="Q1295" s="240">
        <f t="shared" si="12"/>
        <v>119</v>
      </c>
      <c r="R1295" s="240">
        <f t="shared" si="13"/>
        <v>0</v>
      </c>
      <c r="S1295" s="240">
        <f t="shared" si="14"/>
        <v>0</v>
      </c>
      <c r="T1295" s="272">
        <f t="shared" si="15"/>
        <v>0</v>
      </c>
      <c r="U1295" s="263"/>
    </row>
    <row r="1296" spans="2:21" s="216" customFormat="1" x14ac:dyDescent="0.25">
      <c r="B1296" s="262">
        <v>1291</v>
      </c>
      <c r="C1296" s="346">
        <v>45450</v>
      </c>
      <c r="D1296" s="217" t="s">
        <v>142</v>
      </c>
      <c r="E1296" s="218" t="s">
        <v>92</v>
      </c>
      <c r="F1296" s="218" t="s">
        <v>2</v>
      </c>
      <c r="G1296" s="218" t="s">
        <v>213</v>
      </c>
      <c r="H1296" s="218">
        <v>7</v>
      </c>
      <c r="I1296" s="218" t="s">
        <v>220</v>
      </c>
      <c r="J1296" s="218">
        <v>17</v>
      </c>
      <c r="K1296" s="218"/>
      <c r="L1296" s="218">
        <v>950</v>
      </c>
      <c r="M1296" s="218"/>
      <c r="N1296" s="218" t="s">
        <v>2</v>
      </c>
      <c r="O1296" s="218" t="s">
        <v>2</v>
      </c>
      <c r="P1296" s="218" t="s">
        <v>304</v>
      </c>
      <c r="Q1296" s="240">
        <f t="shared" si="12"/>
        <v>119</v>
      </c>
      <c r="R1296" s="240">
        <f t="shared" si="13"/>
        <v>0</v>
      </c>
      <c r="S1296" s="240">
        <f t="shared" si="14"/>
        <v>0</v>
      </c>
      <c r="T1296" s="272">
        <f t="shared" si="15"/>
        <v>0</v>
      </c>
      <c r="U1296" s="263"/>
    </row>
    <row r="1297" spans="2:21" s="216" customFormat="1" x14ac:dyDescent="0.25">
      <c r="B1297" s="262">
        <v>1292</v>
      </c>
      <c r="C1297" s="346">
        <v>45450</v>
      </c>
      <c r="D1297" s="217" t="s">
        <v>141</v>
      </c>
      <c r="E1297" s="218" t="s">
        <v>92</v>
      </c>
      <c r="F1297" s="218" t="s">
        <v>2</v>
      </c>
      <c r="G1297" s="218" t="s">
        <v>213</v>
      </c>
      <c r="H1297" s="218">
        <v>7</v>
      </c>
      <c r="I1297" s="218" t="s">
        <v>220</v>
      </c>
      <c r="J1297" s="218">
        <v>17</v>
      </c>
      <c r="K1297" s="218"/>
      <c r="L1297" s="218">
        <v>950</v>
      </c>
      <c r="M1297" s="218"/>
      <c r="N1297" s="218" t="s">
        <v>2</v>
      </c>
      <c r="O1297" s="218" t="s">
        <v>2</v>
      </c>
      <c r="P1297" s="218" t="s">
        <v>304</v>
      </c>
      <c r="Q1297" s="240">
        <f t="shared" si="12"/>
        <v>119</v>
      </c>
      <c r="R1297" s="240">
        <f t="shared" si="13"/>
        <v>0</v>
      </c>
      <c r="S1297" s="240">
        <f t="shared" si="14"/>
        <v>0</v>
      </c>
      <c r="T1297" s="272">
        <f t="shared" si="15"/>
        <v>0</v>
      </c>
      <c r="U1297" s="263"/>
    </row>
    <row r="1298" spans="2:21" s="216" customFormat="1" x14ac:dyDescent="0.25">
      <c r="B1298" s="262">
        <v>1293</v>
      </c>
      <c r="C1298" s="346">
        <v>45450</v>
      </c>
      <c r="D1298" s="217" t="s">
        <v>96</v>
      </c>
      <c r="E1298" s="218" t="s">
        <v>161</v>
      </c>
      <c r="F1298" s="218" t="s">
        <v>1</v>
      </c>
      <c r="G1298" s="218" t="s">
        <v>161</v>
      </c>
      <c r="H1298" s="218">
        <v>11.8</v>
      </c>
      <c r="I1298" s="218" t="s">
        <v>66</v>
      </c>
      <c r="J1298" s="218">
        <v>1</v>
      </c>
      <c r="K1298" s="218"/>
      <c r="L1298" s="218"/>
      <c r="M1298" s="218"/>
      <c r="N1298" s="218" t="s">
        <v>1</v>
      </c>
      <c r="O1298" s="218"/>
      <c r="P1298" s="218"/>
      <c r="Q1298" s="240">
        <f t="shared" si="12"/>
        <v>0</v>
      </c>
      <c r="R1298" s="240">
        <f t="shared" si="13"/>
        <v>0</v>
      </c>
      <c r="S1298" s="240">
        <f t="shared" si="14"/>
        <v>11.8</v>
      </c>
      <c r="T1298" s="272">
        <f t="shared" si="15"/>
        <v>0</v>
      </c>
      <c r="U1298" s="263"/>
    </row>
    <row r="1299" spans="2:21" s="216" customFormat="1" x14ac:dyDescent="0.25">
      <c r="B1299" s="262">
        <v>1294</v>
      </c>
      <c r="C1299" s="346">
        <v>45450</v>
      </c>
      <c r="D1299" s="217" t="s">
        <v>130</v>
      </c>
      <c r="E1299" s="218" t="s">
        <v>161</v>
      </c>
      <c r="F1299" s="218" t="s">
        <v>1</v>
      </c>
      <c r="G1299" s="218" t="s">
        <v>161</v>
      </c>
      <c r="H1299" s="218">
        <v>11.8</v>
      </c>
      <c r="I1299" s="218"/>
      <c r="J1299" s="218"/>
      <c r="K1299" s="218"/>
      <c r="L1299" s="218"/>
      <c r="M1299" s="218"/>
      <c r="N1299" s="218"/>
      <c r="O1299" s="218"/>
      <c r="P1299" s="218"/>
      <c r="Q1299" s="240">
        <f t="shared" si="12"/>
        <v>0</v>
      </c>
      <c r="R1299" s="240">
        <f t="shared" si="13"/>
        <v>0</v>
      </c>
      <c r="S1299" s="240">
        <f t="shared" si="14"/>
        <v>0</v>
      </c>
      <c r="T1299" s="272">
        <f t="shared" si="15"/>
        <v>0</v>
      </c>
      <c r="U1299" s="263"/>
    </row>
    <row r="1300" spans="2:21" s="216" customFormat="1" x14ac:dyDescent="0.25">
      <c r="B1300" s="262">
        <v>1295</v>
      </c>
      <c r="C1300" s="346">
        <v>45451</v>
      </c>
      <c r="D1300" s="217" t="s">
        <v>94</v>
      </c>
      <c r="E1300" s="218" t="s">
        <v>92</v>
      </c>
      <c r="F1300" s="218" t="s">
        <v>1</v>
      </c>
      <c r="G1300" s="218" t="s">
        <v>213</v>
      </c>
      <c r="H1300" s="218">
        <v>6.65</v>
      </c>
      <c r="I1300" s="218"/>
      <c r="J1300" s="218"/>
      <c r="K1300" s="218"/>
      <c r="L1300" s="218"/>
      <c r="M1300" s="218"/>
      <c r="N1300" s="218"/>
      <c r="O1300" s="218"/>
      <c r="P1300" s="218"/>
      <c r="Q1300" s="240">
        <f t="shared" si="12"/>
        <v>0</v>
      </c>
      <c r="R1300" s="240">
        <f t="shared" si="13"/>
        <v>0</v>
      </c>
      <c r="S1300" s="240">
        <f t="shared" si="14"/>
        <v>0</v>
      </c>
      <c r="T1300" s="272">
        <f t="shared" si="15"/>
        <v>0</v>
      </c>
      <c r="U1300" s="263"/>
    </row>
    <row r="1301" spans="2:21" s="216" customFormat="1" x14ac:dyDescent="0.25">
      <c r="B1301" s="262">
        <v>1296</v>
      </c>
      <c r="C1301" s="346">
        <v>45451</v>
      </c>
      <c r="D1301" s="217" t="s">
        <v>91</v>
      </c>
      <c r="E1301" s="218" t="s">
        <v>92</v>
      </c>
      <c r="F1301" s="218" t="s">
        <v>1</v>
      </c>
      <c r="G1301" s="218" t="s">
        <v>213</v>
      </c>
      <c r="H1301" s="218">
        <v>6.65</v>
      </c>
      <c r="I1301" s="218" t="s">
        <v>221</v>
      </c>
      <c r="J1301" s="218">
        <v>22</v>
      </c>
      <c r="K1301" s="218"/>
      <c r="L1301" s="218">
        <v>600</v>
      </c>
      <c r="M1301" s="218"/>
      <c r="N1301" s="218" t="s">
        <v>62</v>
      </c>
      <c r="O1301" s="218"/>
      <c r="P1301" s="218" t="s">
        <v>305</v>
      </c>
      <c r="Q1301" s="240">
        <f t="shared" si="12"/>
        <v>0</v>
      </c>
      <c r="R1301" s="240">
        <f t="shared" si="13"/>
        <v>168.245</v>
      </c>
      <c r="S1301" s="240">
        <f t="shared" si="14"/>
        <v>0</v>
      </c>
      <c r="T1301" s="272">
        <f t="shared" si="15"/>
        <v>0</v>
      </c>
      <c r="U1301" s="263"/>
    </row>
    <row r="1302" spans="2:21" s="216" customFormat="1" x14ac:dyDescent="0.25">
      <c r="B1302" s="262">
        <v>1297</v>
      </c>
      <c r="C1302" s="346">
        <v>45451</v>
      </c>
      <c r="D1302" s="217" t="s">
        <v>117</v>
      </c>
      <c r="E1302" s="218" t="s">
        <v>92</v>
      </c>
      <c r="F1302" s="218" t="s">
        <v>1</v>
      </c>
      <c r="G1302" s="218" t="s">
        <v>213</v>
      </c>
      <c r="H1302" s="218">
        <v>6.65</v>
      </c>
      <c r="I1302" s="218" t="s">
        <v>221</v>
      </c>
      <c r="J1302" s="218">
        <v>30</v>
      </c>
      <c r="K1302" s="218"/>
      <c r="L1302" s="218">
        <v>300</v>
      </c>
      <c r="M1302" s="218"/>
      <c r="N1302" s="218" t="s">
        <v>1</v>
      </c>
      <c r="O1302" s="218" t="s">
        <v>2</v>
      </c>
      <c r="P1302" s="218" t="s">
        <v>304</v>
      </c>
      <c r="Q1302" s="240">
        <f t="shared" si="12"/>
        <v>0</v>
      </c>
      <c r="R1302" s="240">
        <f t="shared" si="13"/>
        <v>229.42499999999998</v>
      </c>
      <c r="S1302" s="240">
        <f t="shared" si="14"/>
        <v>0</v>
      </c>
      <c r="T1302" s="272">
        <f t="shared" si="15"/>
        <v>0</v>
      </c>
      <c r="U1302" s="263"/>
    </row>
    <row r="1303" spans="2:21" s="216" customFormat="1" x14ac:dyDescent="0.25">
      <c r="B1303" s="262">
        <v>1298</v>
      </c>
      <c r="C1303" s="346">
        <v>45451</v>
      </c>
      <c r="D1303" s="217" t="s">
        <v>157</v>
      </c>
      <c r="E1303" s="218" t="s">
        <v>92</v>
      </c>
      <c r="F1303" s="218" t="s">
        <v>62</v>
      </c>
      <c r="G1303" s="218" t="s">
        <v>214</v>
      </c>
      <c r="H1303" s="218">
        <v>4.1500000000000004</v>
      </c>
      <c r="I1303" s="218" t="s">
        <v>221</v>
      </c>
      <c r="J1303" s="218">
        <v>48</v>
      </c>
      <c r="K1303" s="218"/>
      <c r="L1303" s="218">
        <v>600</v>
      </c>
      <c r="M1303" s="218"/>
      <c r="N1303" s="218" t="s">
        <v>62</v>
      </c>
      <c r="O1303" s="218"/>
      <c r="P1303" s="218" t="s">
        <v>305</v>
      </c>
      <c r="Q1303" s="240">
        <f t="shared" si="12"/>
        <v>0</v>
      </c>
      <c r="R1303" s="240">
        <f t="shared" si="13"/>
        <v>229.08</v>
      </c>
      <c r="S1303" s="240">
        <f t="shared" si="14"/>
        <v>0</v>
      </c>
      <c r="T1303" s="272">
        <f t="shared" si="15"/>
        <v>0</v>
      </c>
      <c r="U1303" s="263"/>
    </row>
    <row r="1304" spans="2:21" s="216" customFormat="1" x14ac:dyDescent="0.25">
      <c r="B1304" s="262">
        <v>1299</v>
      </c>
      <c r="C1304" s="346">
        <v>45451</v>
      </c>
      <c r="D1304" s="217" t="s">
        <v>156</v>
      </c>
      <c r="E1304" s="218" t="s">
        <v>92</v>
      </c>
      <c r="F1304" s="218" t="s">
        <v>62</v>
      </c>
      <c r="G1304" s="218" t="s">
        <v>214</v>
      </c>
      <c r="H1304" s="218">
        <v>4.1500000000000004</v>
      </c>
      <c r="I1304" s="218" t="s">
        <v>221</v>
      </c>
      <c r="J1304" s="218">
        <v>48</v>
      </c>
      <c r="K1304" s="218"/>
      <c r="L1304" s="218">
        <v>600</v>
      </c>
      <c r="M1304" s="218"/>
      <c r="N1304" s="218" t="s">
        <v>62</v>
      </c>
      <c r="O1304" s="218"/>
      <c r="P1304" s="218" t="s">
        <v>305</v>
      </c>
      <c r="Q1304" s="240">
        <f t="shared" si="12"/>
        <v>0</v>
      </c>
      <c r="R1304" s="240">
        <f t="shared" si="13"/>
        <v>229.08</v>
      </c>
      <c r="S1304" s="240">
        <f t="shared" si="14"/>
        <v>0</v>
      </c>
      <c r="T1304" s="272">
        <f t="shared" si="15"/>
        <v>0</v>
      </c>
      <c r="U1304" s="263"/>
    </row>
    <row r="1305" spans="2:21" s="216" customFormat="1" x14ac:dyDescent="0.25">
      <c r="B1305" s="262">
        <v>1300</v>
      </c>
      <c r="C1305" s="346">
        <v>45451</v>
      </c>
      <c r="D1305" s="217" t="s">
        <v>160</v>
      </c>
      <c r="E1305" s="218" t="s">
        <v>161</v>
      </c>
      <c r="F1305" s="218" t="s">
        <v>389</v>
      </c>
      <c r="G1305" s="218" t="s">
        <v>161</v>
      </c>
      <c r="H1305" s="218">
        <v>10</v>
      </c>
      <c r="I1305" s="218" t="s">
        <v>66</v>
      </c>
      <c r="J1305" s="218">
        <v>5</v>
      </c>
      <c r="K1305" s="218"/>
      <c r="L1305" s="218"/>
      <c r="M1305" s="218"/>
      <c r="N1305" s="218" t="s">
        <v>1</v>
      </c>
      <c r="O1305" s="218"/>
      <c r="P1305" s="218"/>
      <c r="Q1305" s="240">
        <f t="shared" si="12"/>
        <v>0</v>
      </c>
      <c r="R1305" s="240">
        <f t="shared" si="13"/>
        <v>0</v>
      </c>
      <c r="S1305" s="240">
        <f t="shared" si="14"/>
        <v>50</v>
      </c>
      <c r="T1305" s="272">
        <f t="shared" si="15"/>
        <v>0</v>
      </c>
      <c r="U1305" s="263"/>
    </row>
    <row r="1306" spans="2:21" s="216" customFormat="1" x14ac:dyDescent="0.25">
      <c r="B1306" s="262">
        <v>1301</v>
      </c>
      <c r="C1306" s="346">
        <v>45451</v>
      </c>
      <c r="D1306" s="217" t="s">
        <v>177</v>
      </c>
      <c r="E1306" s="218" t="s">
        <v>178</v>
      </c>
      <c r="F1306" s="218" t="s">
        <v>7</v>
      </c>
      <c r="G1306" s="218" t="s">
        <v>213</v>
      </c>
      <c r="H1306" s="218">
        <v>7</v>
      </c>
      <c r="I1306" s="218"/>
      <c r="J1306" s="218"/>
      <c r="K1306" s="218"/>
      <c r="L1306" s="218"/>
      <c r="M1306" s="218"/>
      <c r="N1306" s="218"/>
      <c r="O1306" s="218"/>
      <c r="P1306" s="218"/>
      <c r="Q1306" s="240">
        <f t="shared" si="12"/>
        <v>0</v>
      </c>
      <c r="R1306" s="240">
        <f t="shared" si="13"/>
        <v>0</v>
      </c>
      <c r="S1306" s="240">
        <f t="shared" si="14"/>
        <v>0</v>
      </c>
      <c r="T1306" s="272">
        <f t="shared" si="15"/>
        <v>0</v>
      </c>
      <c r="U1306" s="263"/>
    </row>
    <row r="1307" spans="2:21" s="216" customFormat="1" x14ac:dyDescent="0.25">
      <c r="B1307" s="262">
        <v>1302</v>
      </c>
      <c r="C1307" s="346">
        <v>45451</v>
      </c>
      <c r="D1307" s="217" t="s">
        <v>173</v>
      </c>
      <c r="E1307" s="218" t="s">
        <v>161</v>
      </c>
      <c r="F1307" s="218" t="s">
        <v>7</v>
      </c>
      <c r="G1307" s="218" t="s">
        <v>161</v>
      </c>
      <c r="H1307" s="218">
        <v>11.2</v>
      </c>
      <c r="I1307" s="218"/>
      <c r="J1307" s="218"/>
      <c r="K1307" s="218"/>
      <c r="L1307" s="218"/>
      <c r="M1307" s="218"/>
      <c r="N1307" s="218"/>
      <c r="O1307" s="218"/>
      <c r="P1307" s="218"/>
      <c r="Q1307" s="240">
        <f t="shared" si="12"/>
        <v>0</v>
      </c>
      <c r="R1307" s="240">
        <f t="shared" si="13"/>
        <v>0</v>
      </c>
      <c r="S1307" s="240">
        <f t="shared" si="14"/>
        <v>0</v>
      </c>
      <c r="T1307" s="272">
        <f t="shared" si="15"/>
        <v>0</v>
      </c>
      <c r="U1307" s="263"/>
    </row>
    <row r="1308" spans="2:21" s="216" customFormat="1" x14ac:dyDescent="0.25">
      <c r="B1308" s="262">
        <v>1303</v>
      </c>
      <c r="C1308" s="346">
        <v>45451</v>
      </c>
      <c r="D1308" s="217" t="s">
        <v>153</v>
      </c>
      <c r="E1308" s="218" t="s">
        <v>92</v>
      </c>
      <c r="F1308" s="218" t="s">
        <v>63</v>
      </c>
      <c r="G1308" s="218" t="s">
        <v>213</v>
      </c>
      <c r="H1308" s="218">
        <v>6.65</v>
      </c>
      <c r="I1308" s="218"/>
      <c r="J1308" s="218"/>
      <c r="K1308" s="218"/>
      <c r="L1308" s="218"/>
      <c r="M1308" s="218"/>
      <c r="N1308" s="218"/>
      <c r="O1308" s="218"/>
      <c r="P1308" s="218"/>
      <c r="Q1308" s="240">
        <f t="shared" si="12"/>
        <v>0</v>
      </c>
      <c r="R1308" s="240">
        <f t="shared" si="13"/>
        <v>0</v>
      </c>
      <c r="S1308" s="240">
        <f t="shared" si="14"/>
        <v>0</v>
      </c>
      <c r="T1308" s="272">
        <f t="shared" si="15"/>
        <v>0</v>
      </c>
      <c r="U1308" s="263"/>
    </row>
    <row r="1309" spans="2:21" s="216" customFormat="1" x14ac:dyDescent="0.25">
      <c r="B1309" s="262">
        <v>1304</v>
      </c>
      <c r="C1309" s="346">
        <v>45451</v>
      </c>
      <c r="D1309" s="217" t="s">
        <v>152</v>
      </c>
      <c r="E1309" s="218" t="s">
        <v>92</v>
      </c>
      <c r="F1309" s="218" t="s">
        <v>63</v>
      </c>
      <c r="G1309" s="218" t="s">
        <v>214</v>
      </c>
      <c r="H1309" s="218">
        <v>4.1500000000000004</v>
      </c>
      <c r="I1309" s="218" t="s">
        <v>221</v>
      </c>
      <c r="J1309" s="218">
        <v>25</v>
      </c>
      <c r="K1309" s="218"/>
      <c r="L1309" s="218">
        <v>1500</v>
      </c>
      <c r="M1309" s="218"/>
      <c r="N1309" s="218" t="s">
        <v>63</v>
      </c>
      <c r="O1309" s="218"/>
      <c r="P1309" s="218" t="s">
        <v>305</v>
      </c>
      <c r="Q1309" s="240">
        <f t="shared" si="12"/>
        <v>0</v>
      </c>
      <c r="R1309" s="240">
        <f t="shared" si="13"/>
        <v>119.31250000000001</v>
      </c>
      <c r="S1309" s="240">
        <f t="shared" si="14"/>
        <v>0</v>
      </c>
      <c r="T1309" s="272">
        <f t="shared" si="15"/>
        <v>0</v>
      </c>
      <c r="U1309" s="263"/>
    </row>
    <row r="1310" spans="2:21" s="216" customFormat="1" x14ac:dyDescent="0.25">
      <c r="B1310" s="262">
        <v>1305</v>
      </c>
      <c r="C1310" s="346">
        <v>45451</v>
      </c>
      <c r="D1310" s="217" t="s">
        <v>150</v>
      </c>
      <c r="E1310" s="218" t="s">
        <v>92</v>
      </c>
      <c r="F1310" s="218" t="s">
        <v>63</v>
      </c>
      <c r="G1310" s="218" t="s">
        <v>214</v>
      </c>
      <c r="H1310" s="218">
        <v>4.1500000000000004</v>
      </c>
      <c r="I1310" s="218" t="s">
        <v>221</v>
      </c>
      <c r="J1310" s="218">
        <v>35</v>
      </c>
      <c r="K1310" s="218"/>
      <c r="L1310" s="218">
        <v>1500</v>
      </c>
      <c r="M1310" s="218"/>
      <c r="N1310" s="218" t="s">
        <v>63</v>
      </c>
      <c r="O1310" s="218"/>
      <c r="P1310" s="218" t="s">
        <v>305</v>
      </c>
      <c r="Q1310" s="240">
        <f t="shared" si="12"/>
        <v>0</v>
      </c>
      <c r="R1310" s="240">
        <f t="shared" si="13"/>
        <v>167.03749999999999</v>
      </c>
      <c r="S1310" s="240">
        <f t="shared" si="14"/>
        <v>0</v>
      </c>
      <c r="T1310" s="272">
        <f t="shared" si="15"/>
        <v>0</v>
      </c>
      <c r="U1310" s="263"/>
    </row>
    <row r="1311" spans="2:21" s="216" customFormat="1" x14ac:dyDescent="0.25">
      <c r="B1311" s="262">
        <v>1306</v>
      </c>
      <c r="C1311" s="346">
        <v>45451</v>
      </c>
      <c r="D1311" s="217" t="s">
        <v>179</v>
      </c>
      <c r="E1311" s="218" t="s">
        <v>161</v>
      </c>
      <c r="F1311" s="218" t="s">
        <v>8</v>
      </c>
      <c r="G1311" s="218" t="s">
        <v>161</v>
      </c>
      <c r="H1311" s="218">
        <v>11.6</v>
      </c>
      <c r="I1311" s="218" t="s">
        <v>66</v>
      </c>
      <c r="J1311" s="218">
        <v>4</v>
      </c>
      <c r="K1311" s="218"/>
      <c r="L1311" s="218"/>
      <c r="M1311" s="218"/>
      <c r="N1311" s="218" t="s">
        <v>1</v>
      </c>
      <c r="O1311" s="218"/>
      <c r="P1311" s="218"/>
      <c r="Q1311" s="240">
        <f t="shared" si="12"/>
        <v>0</v>
      </c>
      <c r="R1311" s="240">
        <f t="shared" si="13"/>
        <v>0</v>
      </c>
      <c r="S1311" s="240">
        <f t="shared" si="14"/>
        <v>46.4</v>
      </c>
      <c r="T1311" s="272">
        <f t="shared" si="15"/>
        <v>0</v>
      </c>
      <c r="U1311" s="263"/>
    </row>
    <row r="1312" spans="2:21" s="216" customFormat="1" x14ac:dyDescent="0.25">
      <c r="B1312" s="262">
        <v>1307</v>
      </c>
      <c r="C1312" s="346">
        <v>45451</v>
      </c>
      <c r="D1312" s="217" t="s">
        <v>143</v>
      </c>
      <c r="E1312" s="218" t="s">
        <v>92</v>
      </c>
      <c r="F1312" s="218" t="s">
        <v>2</v>
      </c>
      <c r="G1312" s="218" t="s">
        <v>213</v>
      </c>
      <c r="H1312" s="218">
        <v>7</v>
      </c>
      <c r="I1312" s="218" t="s">
        <v>220</v>
      </c>
      <c r="J1312" s="218">
        <v>35</v>
      </c>
      <c r="K1312" s="218"/>
      <c r="L1312" s="218">
        <v>950</v>
      </c>
      <c r="M1312" s="218"/>
      <c r="N1312" s="218" t="s">
        <v>2</v>
      </c>
      <c r="O1312" s="218" t="s">
        <v>2</v>
      </c>
      <c r="P1312" s="218" t="s">
        <v>304</v>
      </c>
      <c r="Q1312" s="240">
        <f t="shared" si="12"/>
        <v>245</v>
      </c>
      <c r="R1312" s="240">
        <f t="shared" si="13"/>
        <v>0</v>
      </c>
      <c r="S1312" s="240">
        <f t="shared" si="14"/>
        <v>0</v>
      </c>
      <c r="T1312" s="272">
        <f t="shared" si="15"/>
        <v>0</v>
      </c>
      <c r="U1312" s="263"/>
    </row>
    <row r="1313" spans="2:21" s="216" customFormat="1" x14ac:dyDescent="0.25">
      <c r="B1313" s="262">
        <v>1308</v>
      </c>
      <c r="C1313" s="346">
        <v>45451</v>
      </c>
      <c r="D1313" s="217" t="s">
        <v>142</v>
      </c>
      <c r="E1313" s="218" t="s">
        <v>92</v>
      </c>
      <c r="F1313" s="218" t="s">
        <v>2</v>
      </c>
      <c r="G1313" s="218" t="s">
        <v>213</v>
      </c>
      <c r="H1313" s="218">
        <v>7</v>
      </c>
      <c r="I1313" s="218" t="s">
        <v>220</v>
      </c>
      <c r="J1313" s="218">
        <v>37</v>
      </c>
      <c r="K1313" s="218"/>
      <c r="L1313" s="218">
        <v>950</v>
      </c>
      <c r="M1313" s="218"/>
      <c r="N1313" s="218" t="s">
        <v>2</v>
      </c>
      <c r="O1313" s="218" t="s">
        <v>2</v>
      </c>
      <c r="P1313" s="218" t="s">
        <v>304</v>
      </c>
      <c r="Q1313" s="240">
        <f t="shared" si="12"/>
        <v>259</v>
      </c>
      <c r="R1313" s="240">
        <f t="shared" si="13"/>
        <v>0</v>
      </c>
      <c r="S1313" s="240">
        <f t="shared" si="14"/>
        <v>0</v>
      </c>
      <c r="T1313" s="272">
        <f t="shared" si="15"/>
        <v>0</v>
      </c>
      <c r="U1313" s="263"/>
    </row>
    <row r="1314" spans="2:21" s="216" customFormat="1" x14ac:dyDescent="0.25">
      <c r="B1314" s="262">
        <v>1309</v>
      </c>
      <c r="C1314" s="346">
        <v>45451</v>
      </c>
      <c r="D1314" s="217" t="s">
        <v>141</v>
      </c>
      <c r="E1314" s="218" t="s">
        <v>92</v>
      </c>
      <c r="F1314" s="218" t="s">
        <v>2</v>
      </c>
      <c r="G1314" s="218" t="s">
        <v>213</v>
      </c>
      <c r="H1314" s="218">
        <v>7</v>
      </c>
      <c r="I1314" s="218" t="s">
        <v>220</v>
      </c>
      <c r="J1314" s="218">
        <v>37</v>
      </c>
      <c r="K1314" s="218"/>
      <c r="L1314" s="218">
        <v>950</v>
      </c>
      <c r="M1314" s="218"/>
      <c r="N1314" s="218" t="s">
        <v>2</v>
      </c>
      <c r="O1314" s="218" t="s">
        <v>2</v>
      </c>
      <c r="P1314" s="218" t="s">
        <v>304</v>
      </c>
      <c r="Q1314" s="240">
        <f t="shared" si="12"/>
        <v>259</v>
      </c>
      <c r="R1314" s="240">
        <f t="shared" si="13"/>
        <v>0</v>
      </c>
      <c r="S1314" s="240">
        <f t="shared" si="14"/>
        <v>0</v>
      </c>
      <c r="T1314" s="272">
        <f t="shared" si="15"/>
        <v>0</v>
      </c>
      <c r="U1314" s="263"/>
    </row>
    <row r="1315" spans="2:21" s="216" customFormat="1" x14ac:dyDescent="0.25">
      <c r="B1315" s="262">
        <v>1310</v>
      </c>
      <c r="C1315" s="346">
        <v>45451</v>
      </c>
      <c r="D1315" s="217" t="s">
        <v>96</v>
      </c>
      <c r="E1315" s="218" t="s">
        <v>161</v>
      </c>
      <c r="F1315" s="218" t="s">
        <v>1</v>
      </c>
      <c r="G1315" s="218" t="s">
        <v>161</v>
      </c>
      <c r="H1315" s="218">
        <v>11.8</v>
      </c>
      <c r="I1315" s="218"/>
      <c r="J1315" s="218"/>
      <c r="K1315" s="218"/>
      <c r="L1315" s="218"/>
      <c r="M1315" s="218"/>
      <c r="N1315" s="218"/>
      <c r="O1315" s="218"/>
      <c r="P1315" s="218"/>
      <c r="Q1315" s="240">
        <f t="shared" si="12"/>
        <v>0</v>
      </c>
      <c r="R1315" s="240">
        <f t="shared" si="13"/>
        <v>0</v>
      </c>
      <c r="S1315" s="240">
        <f t="shared" si="14"/>
        <v>0</v>
      </c>
      <c r="T1315" s="272">
        <f t="shared" si="15"/>
        <v>0</v>
      </c>
      <c r="U1315" s="263"/>
    </row>
    <row r="1316" spans="2:21" s="216" customFormat="1" x14ac:dyDescent="0.25">
      <c r="B1316" s="262">
        <v>1311</v>
      </c>
      <c r="C1316" s="346">
        <v>45451</v>
      </c>
      <c r="D1316" s="217" t="s">
        <v>130</v>
      </c>
      <c r="E1316" s="218" t="s">
        <v>161</v>
      </c>
      <c r="F1316" s="218" t="s">
        <v>1</v>
      </c>
      <c r="G1316" s="218" t="s">
        <v>161</v>
      </c>
      <c r="H1316" s="218">
        <v>11.8</v>
      </c>
      <c r="I1316" s="218"/>
      <c r="J1316" s="218"/>
      <c r="K1316" s="218"/>
      <c r="L1316" s="218"/>
      <c r="M1316" s="218"/>
      <c r="N1316" s="218"/>
      <c r="O1316" s="218"/>
      <c r="P1316" s="218"/>
      <c r="Q1316" s="240">
        <f t="shared" si="12"/>
        <v>0</v>
      </c>
      <c r="R1316" s="240">
        <f t="shared" si="13"/>
        <v>0</v>
      </c>
      <c r="S1316" s="240">
        <f t="shared" si="14"/>
        <v>0</v>
      </c>
      <c r="T1316" s="272">
        <f t="shared" si="15"/>
        <v>0</v>
      </c>
      <c r="U1316" s="263"/>
    </row>
    <row r="1317" spans="2:21" s="216" customFormat="1" x14ac:dyDescent="0.25">
      <c r="B1317" s="262">
        <v>1312</v>
      </c>
      <c r="C1317" s="346">
        <v>45452</v>
      </c>
      <c r="D1317" s="217" t="s">
        <v>94</v>
      </c>
      <c r="E1317" s="218" t="s">
        <v>92</v>
      </c>
      <c r="F1317" s="218" t="s">
        <v>1</v>
      </c>
      <c r="G1317" s="218" t="s">
        <v>213</v>
      </c>
      <c r="H1317" s="218">
        <v>6.65</v>
      </c>
      <c r="I1317" s="218"/>
      <c r="J1317" s="218"/>
      <c r="K1317" s="218"/>
      <c r="L1317" s="218"/>
      <c r="M1317" s="218"/>
      <c r="N1317" s="218"/>
      <c r="O1317" s="218"/>
      <c r="P1317" s="218"/>
      <c r="Q1317" s="240">
        <f t="shared" si="12"/>
        <v>0</v>
      </c>
      <c r="R1317" s="240">
        <f t="shared" si="13"/>
        <v>0</v>
      </c>
      <c r="S1317" s="240">
        <f t="shared" si="14"/>
        <v>0</v>
      </c>
      <c r="T1317" s="272">
        <f t="shared" si="15"/>
        <v>0</v>
      </c>
      <c r="U1317" s="263"/>
    </row>
    <row r="1318" spans="2:21" s="216" customFormat="1" x14ac:dyDescent="0.25">
      <c r="B1318" s="262">
        <v>1313</v>
      </c>
      <c r="C1318" s="346">
        <v>45452</v>
      </c>
      <c r="D1318" s="217" t="s">
        <v>91</v>
      </c>
      <c r="E1318" s="218" t="s">
        <v>92</v>
      </c>
      <c r="F1318" s="218" t="s">
        <v>1</v>
      </c>
      <c r="G1318" s="218" t="s">
        <v>213</v>
      </c>
      <c r="H1318" s="218">
        <v>6.65</v>
      </c>
      <c r="I1318" s="218"/>
      <c r="J1318" s="218"/>
      <c r="K1318" s="218"/>
      <c r="L1318" s="218"/>
      <c r="M1318" s="218"/>
      <c r="N1318" s="218"/>
      <c r="O1318" s="218"/>
      <c r="P1318" s="218"/>
      <c r="Q1318" s="240">
        <f t="shared" si="12"/>
        <v>0</v>
      </c>
      <c r="R1318" s="240">
        <f t="shared" si="13"/>
        <v>0</v>
      </c>
      <c r="S1318" s="240">
        <f t="shared" si="14"/>
        <v>0</v>
      </c>
      <c r="T1318" s="272">
        <f t="shared" si="15"/>
        <v>0</v>
      </c>
      <c r="U1318" s="263"/>
    </row>
    <row r="1319" spans="2:21" s="216" customFormat="1" x14ac:dyDescent="0.25">
      <c r="B1319" s="262">
        <v>1314</v>
      </c>
      <c r="C1319" s="346">
        <v>45452</v>
      </c>
      <c r="D1319" s="217" t="s">
        <v>117</v>
      </c>
      <c r="E1319" s="218" t="s">
        <v>92</v>
      </c>
      <c r="F1319" s="218" t="s">
        <v>1</v>
      </c>
      <c r="G1319" s="218" t="s">
        <v>213</v>
      </c>
      <c r="H1319" s="218">
        <v>6.65</v>
      </c>
      <c r="I1319" s="218" t="s">
        <v>221</v>
      </c>
      <c r="J1319" s="218">
        <v>9</v>
      </c>
      <c r="K1319" s="218"/>
      <c r="L1319" s="218">
        <v>800</v>
      </c>
      <c r="M1319" s="218"/>
      <c r="N1319" s="218" t="s">
        <v>62</v>
      </c>
      <c r="O1319" s="218"/>
      <c r="P1319" s="218" t="s">
        <v>305</v>
      </c>
      <c r="Q1319" s="240">
        <f t="shared" si="12"/>
        <v>0</v>
      </c>
      <c r="R1319" s="240">
        <f t="shared" si="13"/>
        <v>68.827500000000001</v>
      </c>
      <c r="S1319" s="240">
        <f t="shared" si="14"/>
        <v>0</v>
      </c>
      <c r="T1319" s="272">
        <f t="shared" si="15"/>
        <v>0</v>
      </c>
      <c r="U1319" s="263"/>
    </row>
    <row r="1320" spans="2:21" s="216" customFormat="1" x14ac:dyDescent="0.25">
      <c r="B1320" s="262">
        <v>1315</v>
      </c>
      <c r="C1320" s="346">
        <v>45452</v>
      </c>
      <c r="D1320" s="217" t="s">
        <v>117</v>
      </c>
      <c r="E1320" s="218" t="s">
        <v>92</v>
      </c>
      <c r="F1320" s="218" t="s">
        <v>1</v>
      </c>
      <c r="G1320" s="218" t="s">
        <v>213</v>
      </c>
      <c r="H1320" s="218">
        <v>6.65</v>
      </c>
      <c r="I1320" s="218" t="s">
        <v>291</v>
      </c>
      <c r="J1320" s="218">
        <v>41</v>
      </c>
      <c r="K1320" s="218"/>
      <c r="L1320" s="218"/>
      <c r="M1320" s="218"/>
      <c r="N1320" s="218" t="s">
        <v>1</v>
      </c>
      <c r="O1320" s="218" t="s">
        <v>2</v>
      </c>
      <c r="P1320" s="218"/>
      <c r="Q1320" s="240">
        <f t="shared" si="12"/>
        <v>0</v>
      </c>
      <c r="R1320" s="240">
        <f t="shared" si="13"/>
        <v>0</v>
      </c>
      <c r="S1320" s="240">
        <f t="shared" si="14"/>
        <v>0</v>
      </c>
      <c r="T1320" s="272">
        <f t="shared" si="15"/>
        <v>0</v>
      </c>
      <c r="U1320" s="263" t="s">
        <v>235</v>
      </c>
    </row>
    <row r="1321" spans="2:21" s="216" customFormat="1" x14ac:dyDescent="0.25">
      <c r="B1321" s="262">
        <v>1316</v>
      </c>
      <c r="C1321" s="346">
        <v>45452</v>
      </c>
      <c r="D1321" s="217" t="s">
        <v>157</v>
      </c>
      <c r="E1321" s="218" t="s">
        <v>92</v>
      </c>
      <c r="F1321" s="218" t="s">
        <v>62</v>
      </c>
      <c r="G1321" s="218" t="s">
        <v>214</v>
      </c>
      <c r="H1321" s="218">
        <v>4.1500000000000004</v>
      </c>
      <c r="I1321" s="218" t="s">
        <v>221</v>
      </c>
      <c r="J1321" s="218">
        <v>48</v>
      </c>
      <c r="K1321" s="218"/>
      <c r="L1321" s="218">
        <v>800</v>
      </c>
      <c r="M1321" s="218"/>
      <c r="N1321" s="218" t="s">
        <v>62</v>
      </c>
      <c r="O1321" s="218"/>
      <c r="P1321" s="218" t="s">
        <v>305</v>
      </c>
      <c r="Q1321" s="240">
        <f t="shared" si="12"/>
        <v>0</v>
      </c>
      <c r="R1321" s="240">
        <f t="shared" si="13"/>
        <v>229.08</v>
      </c>
      <c r="S1321" s="240">
        <f t="shared" si="14"/>
        <v>0</v>
      </c>
      <c r="T1321" s="272">
        <f t="shared" si="15"/>
        <v>0</v>
      </c>
      <c r="U1321" s="263"/>
    </row>
    <row r="1322" spans="2:21" s="216" customFormat="1" x14ac:dyDescent="0.25">
      <c r="B1322" s="262">
        <v>1317</v>
      </c>
      <c r="C1322" s="346">
        <v>45452</v>
      </c>
      <c r="D1322" s="217" t="s">
        <v>156</v>
      </c>
      <c r="E1322" s="218" t="s">
        <v>92</v>
      </c>
      <c r="F1322" s="218" t="s">
        <v>62</v>
      </c>
      <c r="G1322" s="218" t="s">
        <v>214</v>
      </c>
      <c r="H1322" s="218">
        <v>4.1500000000000004</v>
      </c>
      <c r="I1322" s="218" t="s">
        <v>221</v>
      </c>
      <c r="J1322" s="218">
        <v>49</v>
      </c>
      <c r="K1322" s="218"/>
      <c r="L1322" s="218">
        <v>800</v>
      </c>
      <c r="M1322" s="218"/>
      <c r="N1322" s="218" t="s">
        <v>62</v>
      </c>
      <c r="O1322" s="218"/>
      <c r="P1322" s="218" t="s">
        <v>305</v>
      </c>
      <c r="Q1322" s="240">
        <f t="shared" si="12"/>
        <v>0</v>
      </c>
      <c r="R1322" s="240">
        <f t="shared" si="13"/>
        <v>233.85250000000002</v>
      </c>
      <c r="S1322" s="240">
        <f t="shared" si="14"/>
        <v>0</v>
      </c>
      <c r="T1322" s="272">
        <f t="shared" si="15"/>
        <v>0</v>
      </c>
      <c r="U1322" s="263"/>
    </row>
    <row r="1323" spans="2:21" s="216" customFormat="1" x14ac:dyDescent="0.25">
      <c r="B1323" s="262">
        <v>1318</v>
      </c>
      <c r="C1323" s="346">
        <v>45452</v>
      </c>
      <c r="D1323" s="217" t="s">
        <v>160</v>
      </c>
      <c r="E1323" s="218" t="s">
        <v>161</v>
      </c>
      <c r="F1323" s="218" t="s">
        <v>389</v>
      </c>
      <c r="G1323" s="218" t="s">
        <v>161</v>
      </c>
      <c r="H1323" s="218">
        <v>10</v>
      </c>
      <c r="I1323" s="218" t="s">
        <v>66</v>
      </c>
      <c r="J1323" s="218">
        <v>3</v>
      </c>
      <c r="K1323" s="218"/>
      <c r="L1323" s="218"/>
      <c r="M1323" s="218"/>
      <c r="N1323" s="218" t="s">
        <v>1</v>
      </c>
      <c r="O1323" s="218"/>
      <c r="P1323" s="218"/>
      <c r="Q1323" s="240">
        <f t="shared" si="12"/>
        <v>0</v>
      </c>
      <c r="R1323" s="240">
        <f t="shared" si="13"/>
        <v>0</v>
      </c>
      <c r="S1323" s="240">
        <f t="shared" si="14"/>
        <v>30</v>
      </c>
      <c r="T1323" s="272">
        <f t="shared" si="15"/>
        <v>0</v>
      </c>
      <c r="U1323" s="263"/>
    </row>
    <row r="1324" spans="2:21" s="216" customFormat="1" x14ac:dyDescent="0.25">
      <c r="B1324" s="262">
        <v>1319</v>
      </c>
      <c r="C1324" s="346">
        <v>45452</v>
      </c>
      <c r="D1324" s="217" t="s">
        <v>177</v>
      </c>
      <c r="E1324" s="218" t="s">
        <v>178</v>
      </c>
      <c r="F1324" s="218" t="s">
        <v>7</v>
      </c>
      <c r="G1324" s="218" t="s">
        <v>213</v>
      </c>
      <c r="H1324" s="218">
        <v>7</v>
      </c>
      <c r="I1324" s="218"/>
      <c r="J1324" s="218"/>
      <c r="K1324" s="218"/>
      <c r="L1324" s="218"/>
      <c r="M1324" s="218"/>
      <c r="N1324" s="218"/>
      <c r="O1324" s="218"/>
      <c r="P1324" s="218"/>
      <c r="Q1324" s="240">
        <f t="shared" si="12"/>
        <v>0</v>
      </c>
      <c r="R1324" s="240">
        <f t="shared" si="13"/>
        <v>0</v>
      </c>
      <c r="S1324" s="240">
        <f t="shared" si="14"/>
        <v>0</v>
      </c>
      <c r="T1324" s="272">
        <f t="shared" si="15"/>
        <v>0</v>
      </c>
      <c r="U1324" s="263"/>
    </row>
    <row r="1325" spans="2:21" s="216" customFormat="1" x14ac:dyDescent="0.25">
      <c r="B1325" s="262">
        <v>1320</v>
      </c>
      <c r="C1325" s="346">
        <v>45452</v>
      </c>
      <c r="D1325" s="217" t="s">
        <v>173</v>
      </c>
      <c r="E1325" s="218" t="s">
        <v>161</v>
      </c>
      <c r="F1325" s="218" t="s">
        <v>7</v>
      </c>
      <c r="G1325" s="218" t="s">
        <v>161</v>
      </c>
      <c r="H1325" s="218">
        <v>11.2</v>
      </c>
      <c r="I1325" s="218"/>
      <c r="J1325" s="218"/>
      <c r="K1325" s="218"/>
      <c r="L1325" s="218"/>
      <c r="M1325" s="218"/>
      <c r="N1325" s="218"/>
      <c r="O1325" s="218"/>
      <c r="P1325" s="218"/>
      <c r="Q1325" s="240">
        <f t="shared" si="12"/>
        <v>0</v>
      </c>
      <c r="R1325" s="240">
        <f t="shared" si="13"/>
        <v>0</v>
      </c>
      <c r="S1325" s="240">
        <f t="shared" si="14"/>
        <v>0</v>
      </c>
      <c r="T1325" s="272">
        <f t="shared" si="15"/>
        <v>0</v>
      </c>
      <c r="U1325" s="263"/>
    </row>
    <row r="1326" spans="2:21" s="216" customFormat="1" x14ac:dyDescent="0.25">
      <c r="B1326" s="262">
        <v>1321</v>
      </c>
      <c r="C1326" s="346">
        <v>45452</v>
      </c>
      <c r="D1326" s="217" t="s">
        <v>153</v>
      </c>
      <c r="E1326" s="218" t="s">
        <v>92</v>
      </c>
      <c r="F1326" s="218" t="s">
        <v>63</v>
      </c>
      <c r="G1326" s="218" t="s">
        <v>213</v>
      </c>
      <c r="H1326" s="218">
        <v>6.65</v>
      </c>
      <c r="I1326" s="218"/>
      <c r="J1326" s="218"/>
      <c r="K1326" s="218"/>
      <c r="L1326" s="218"/>
      <c r="M1326" s="218"/>
      <c r="N1326" s="218"/>
      <c r="O1326" s="218"/>
      <c r="P1326" s="218"/>
      <c r="Q1326" s="240">
        <f t="shared" si="12"/>
        <v>0</v>
      </c>
      <c r="R1326" s="240">
        <f t="shared" si="13"/>
        <v>0</v>
      </c>
      <c r="S1326" s="240">
        <f t="shared" si="14"/>
        <v>0</v>
      </c>
      <c r="T1326" s="272">
        <f t="shared" si="15"/>
        <v>0</v>
      </c>
      <c r="U1326" s="263"/>
    </row>
    <row r="1327" spans="2:21" s="216" customFormat="1" x14ac:dyDescent="0.25">
      <c r="B1327" s="262">
        <v>1322</v>
      </c>
      <c r="C1327" s="346">
        <v>45452</v>
      </c>
      <c r="D1327" s="217" t="s">
        <v>152</v>
      </c>
      <c r="E1327" s="218" t="s">
        <v>92</v>
      </c>
      <c r="F1327" s="218" t="s">
        <v>63</v>
      </c>
      <c r="G1327" s="218" t="s">
        <v>214</v>
      </c>
      <c r="H1327" s="218">
        <v>4.1500000000000004</v>
      </c>
      <c r="I1327" s="218" t="s">
        <v>221</v>
      </c>
      <c r="J1327" s="218">
        <v>41</v>
      </c>
      <c r="K1327" s="218"/>
      <c r="L1327" s="218">
        <v>650</v>
      </c>
      <c r="M1327" s="218"/>
      <c r="N1327" s="218" t="s">
        <v>63</v>
      </c>
      <c r="O1327" s="218"/>
      <c r="P1327" s="218" t="s">
        <v>305</v>
      </c>
      <c r="Q1327" s="240">
        <f t="shared" si="12"/>
        <v>0</v>
      </c>
      <c r="R1327" s="240">
        <f t="shared" si="13"/>
        <v>195.67249999999999</v>
      </c>
      <c r="S1327" s="240">
        <f t="shared" si="14"/>
        <v>0</v>
      </c>
      <c r="T1327" s="272">
        <f t="shared" si="15"/>
        <v>0</v>
      </c>
      <c r="U1327" s="263"/>
    </row>
    <row r="1328" spans="2:21" s="216" customFormat="1" x14ac:dyDescent="0.25">
      <c r="B1328" s="262">
        <v>1323</v>
      </c>
      <c r="C1328" s="346">
        <v>45452</v>
      </c>
      <c r="D1328" s="217" t="s">
        <v>150</v>
      </c>
      <c r="E1328" s="218" t="s">
        <v>92</v>
      </c>
      <c r="F1328" s="218" t="s">
        <v>63</v>
      </c>
      <c r="G1328" s="218" t="s">
        <v>214</v>
      </c>
      <c r="H1328" s="218">
        <v>4.1500000000000004</v>
      </c>
      <c r="I1328" s="218" t="s">
        <v>221</v>
      </c>
      <c r="J1328" s="218">
        <v>41</v>
      </c>
      <c r="K1328" s="218"/>
      <c r="L1328" s="218">
        <v>650</v>
      </c>
      <c r="M1328" s="218"/>
      <c r="N1328" s="218" t="s">
        <v>63</v>
      </c>
      <c r="O1328" s="218"/>
      <c r="P1328" s="218" t="s">
        <v>305</v>
      </c>
      <c r="Q1328" s="240">
        <f t="shared" si="12"/>
        <v>0</v>
      </c>
      <c r="R1328" s="240">
        <f t="shared" si="13"/>
        <v>195.67249999999999</v>
      </c>
      <c r="S1328" s="240">
        <f t="shared" si="14"/>
        <v>0</v>
      </c>
      <c r="T1328" s="272">
        <f t="shared" si="15"/>
        <v>0</v>
      </c>
      <c r="U1328" s="263"/>
    </row>
    <row r="1329" spans="2:21" s="216" customFormat="1" x14ac:dyDescent="0.25">
      <c r="B1329" s="262">
        <v>1324</v>
      </c>
      <c r="C1329" s="346">
        <v>45452</v>
      </c>
      <c r="D1329" s="217" t="s">
        <v>179</v>
      </c>
      <c r="E1329" s="218" t="s">
        <v>161</v>
      </c>
      <c r="F1329" s="218" t="s">
        <v>8</v>
      </c>
      <c r="G1329" s="218" t="s">
        <v>161</v>
      </c>
      <c r="H1329" s="218">
        <v>11.6</v>
      </c>
      <c r="I1329" s="218" t="s">
        <v>66</v>
      </c>
      <c r="J1329" s="218">
        <v>1</v>
      </c>
      <c r="K1329" s="218"/>
      <c r="L1329" s="218"/>
      <c r="M1329" s="218"/>
      <c r="N1329" s="218" t="s">
        <v>1</v>
      </c>
      <c r="O1329" s="218"/>
      <c r="P1329" s="218"/>
      <c r="Q1329" s="240">
        <f t="shared" si="12"/>
        <v>0</v>
      </c>
      <c r="R1329" s="240">
        <f t="shared" si="13"/>
        <v>0</v>
      </c>
      <c r="S1329" s="240">
        <f t="shared" si="14"/>
        <v>11.6</v>
      </c>
      <c r="T1329" s="272">
        <f t="shared" si="15"/>
        <v>0</v>
      </c>
      <c r="U1329" s="263"/>
    </row>
    <row r="1330" spans="2:21" s="216" customFormat="1" x14ac:dyDescent="0.25">
      <c r="B1330" s="262">
        <v>1325</v>
      </c>
      <c r="C1330" s="346">
        <v>45452</v>
      </c>
      <c r="D1330" s="217" t="s">
        <v>143</v>
      </c>
      <c r="E1330" s="218" t="s">
        <v>92</v>
      </c>
      <c r="F1330" s="218" t="s">
        <v>2</v>
      </c>
      <c r="G1330" s="218" t="s">
        <v>213</v>
      </c>
      <c r="H1330" s="218">
        <v>7</v>
      </c>
      <c r="I1330" s="218" t="s">
        <v>220</v>
      </c>
      <c r="J1330" s="218">
        <v>39</v>
      </c>
      <c r="K1330" s="218"/>
      <c r="L1330" s="218">
        <v>800</v>
      </c>
      <c r="M1330" s="218"/>
      <c r="N1330" s="218" t="s">
        <v>2</v>
      </c>
      <c r="O1330" s="218" t="s">
        <v>2</v>
      </c>
      <c r="P1330" s="218" t="s">
        <v>304</v>
      </c>
      <c r="Q1330" s="240">
        <f t="shared" si="12"/>
        <v>273</v>
      </c>
      <c r="R1330" s="240">
        <f t="shared" si="13"/>
        <v>0</v>
      </c>
      <c r="S1330" s="240">
        <f t="shared" si="14"/>
        <v>0</v>
      </c>
      <c r="T1330" s="272">
        <f t="shared" si="15"/>
        <v>0</v>
      </c>
      <c r="U1330" s="263"/>
    </row>
    <row r="1331" spans="2:21" s="216" customFormat="1" x14ac:dyDescent="0.25">
      <c r="B1331" s="262">
        <v>1326</v>
      </c>
      <c r="C1331" s="346">
        <v>45452</v>
      </c>
      <c r="D1331" s="217" t="s">
        <v>142</v>
      </c>
      <c r="E1331" s="218" t="s">
        <v>92</v>
      </c>
      <c r="F1331" s="218" t="s">
        <v>2</v>
      </c>
      <c r="G1331" s="218" t="s">
        <v>213</v>
      </c>
      <c r="H1331" s="218">
        <v>7</v>
      </c>
      <c r="I1331" s="218" t="s">
        <v>220</v>
      </c>
      <c r="J1331" s="218">
        <v>39</v>
      </c>
      <c r="K1331" s="218"/>
      <c r="L1331" s="218">
        <v>800</v>
      </c>
      <c r="M1331" s="218"/>
      <c r="N1331" s="218" t="s">
        <v>2</v>
      </c>
      <c r="O1331" s="218" t="s">
        <v>2</v>
      </c>
      <c r="P1331" s="218" t="s">
        <v>304</v>
      </c>
      <c r="Q1331" s="240">
        <f t="shared" ref="Q1331:Q1394" si="16">IF(I1331=$Q$5,J1331*H1331,0)</f>
        <v>273</v>
      </c>
      <c r="R1331" s="240">
        <f t="shared" ref="R1331:R1394" si="17">IF(I1331=$R$5,J1331*H1331,0)*1.15</f>
        <v>0</v>
      </c>
      <c r="S1331" s="240">
        <f t="shared" ref="S1331:S1394" si="18">IF(I1331=$S$5,J1331*H1331,0)</f>
        <v>0</v>
      </c>
      <c r="T1331" s="272">
        <f t="shared" ref="T1331:T1394" si="19">IF(I1331=$T$5,J1331*H1331,0)</f>
        <v>0</v>
      </c>
      <c r="U1331" s="263"/>
    </row>
    <row r="1332" spans="2:21" s="216" customFormat="1" x14ac:dyDescent="0.25">
      <c r="B1332" s="262">
        <v>1327</v>
      </c>
      <c r="C1332" s="346">
        <v>45452</v>
      </c>
      <c r="D1332" s="217" t="s">
        <v>141</v>
      </c>
      <c r="E1332" s="218" t="s">
        <v>92</v>
      </c>
      <c r="F1332" s="218" t="s">
        <v>2</v>
      </c>
      <c r="G1332" s="218" t="s">
        <v>213</v>
      </c>
      <c r="H1332" s="218">
        <v>7</v>
      </c>
      <c r="I1332" s="218" t="s">
        <v>220</v>
      </c>
      <c r="J1332" s="218">
        <v>40</v>
      </c>
      <c r="K1332" s="218"/>
      <c r="L1332" s="218">
        <v>800</v>
      </c>
      <c r="M1332" s="218"/>
      <c r="N1332" s="218" t="s">
        <v>2</v>
      </c>
      <c r="O1332" s="218" t="s">
        <v>2</v>
      </c>
      <c r="P1332" s="218" t="s">
        <v>304</v>
      </c>
      <c r="Q1332" s="240">
        <f t="shared" si="16"/>
        <v>280</v>
      </c>
      <c r="R1332" s="240">
        <f t="shared" si="17"/>
        <v>0</v>
      </c>
      <c r="S1332" s="240">
        <f t="shared" si="18"/>
        <v>0</v>
      </c>
      <c r="T1332" s="272">
        <f t="shared" si="19"/>
        <v>0</v>
      </c>
      <c r="U1332" s="263"/>
    </row>
    <row r="1333" spans="2:21" s="216" customFormat="1" x14ac:dyDescent="0.25">
      <c r="B1333" s="262">
        <v>1328</v>
      </c>
      <c r="C1333" s="346">
        <v>45452</v>
      </c>
      <c r="D1333" s="217" t="s">
        <v>96</v>
      </c>
      <c r="E1333" s="218" t="s">
        <v>161</v>
      </c>
      <c r="F1333" s="218" t="s">
        <v>1</v>
      </c>
      <c r="G1333" s="218" t="s">
        <v>161</v>
      </c>
      <c r="H1333" s="218">
        <v>11.8</v>
      </c>
      <c r="I1333" s="218"/>
      <c r="J1333" s="218"/>
      <c r="K1333" s="218"/>
      <c r="L1333" s="218"/>
      <c r="M1333" s="218"/>
      <c r="N1333" s="218"/>
      <c r="O1333" s="218"/>
      <c r="P1333" s="218"/>
      <c r="Q1333" s="240">
        <f t="shared" si="16"/>
        <v>0</v>
      </c>
      <c r="R1333" s="240">
        <f t="shared" si="17"/>
        <v>0</v>
      </c>
      <c r="S1333" s="240">
        <f t="shared" si="18"/>
        <v>0</v>
      </c>
      <c r="T1333" s="272">
        <f t="shared" si="19"/>
        <v>0</v>
      </c>
      <c r="U1333" s="263"/>
    </row>
    <row r="1334" spans="2:21" s="216" customFormat="1" x14ac:dyDescent="0.25">
      <c r="B1334" s="262">
        <v>1329</v>
      </c>
      <c r="C1334" s="346">
        <v>45452</v>
      </c>
      <c r="D1334" s="217" t="s">
        <v>130</v>
      </c>
      <c r="E1334" s="218" t="s">
        <v>161</v>
      </c>
      <c r="F1334" s="218" t="s">
        <v>1</v>
      </c>
      <c r="G1334" s="218" t="s">
        <v>161</v>
      </c>
      <c r="H1334" s="218">
        <v>11.8</v>
      </c>
      <c r="I1334" s="218"/>
      <c r="J1334" s="218"/>
      <c r="K1334" s="218"/>
      <c r="L1334" s="218"/>
      <c r="M1334" s="218"/>
      <c r="N1334" s="218"/>
      <c r="O1334" s="218"/>
      <c r="P1334" s="218"/>
      <c r="Q1334" s="240">
        <f t="shared" si="16"/>
        <v>0</v>
      </c>
      <c r="R1334" s="240">
        <f t="shared" si="17"/>
        <v>0</v>
      </c>
      <c r="S1334" s="240">
        <f t="shared" si="18"/>
        <v>0</v>
      </c>
      <c r="T1334" s="272">
        <f t="shared" si="19"/>
        <v>0</v>
      </c>
      <c r="U1334" s="263"/>
    </row>
    <row r="1335" spans="2:21" s="216" customFormat="1" x14ac:dyDescent="0.25">
      <c r="B1335" s="262">
        <v>1330</v>
      </c>
      <c r="C1335" s="346">
        <v>45453</v>
      </c>
      <c r="D1335" s="217" t="s">
        <v>94</v>
      </c>
      <c r="E1335" s="218" t="s">
        <v>92</v>
      </c>
      <c r="F1335" s="218" t="s">
        <v>1</v>
      </c>
      <c r="G1335" s="218" t="s">
        <v>213</v>
      </c>
      <c r="H1335" s="218">
        <v>6.65</v>
      </c>
      <c r="I1335" s="218" t="s">
        <v>291</v>
      </c>
      <c r="J1335" s="218">
        <v>30</v>
      </c>
      <c r="K1335" s="218"/>
      <c r="L1335" s="218"/>
      <c r="M1335" s="218"/>
      <c r="N1335" s="218" t="s">
        <v>1</v>
      </c>
      <c r="O1335" s="218" t="s">
        <v>2</v>
      </c>
      <c r="P1335" s="218"/>
      <c r="Q1335" s="240">
        <f t="shared" si="16"/>
        <v>0</v>
      </c>
      <c r="R1335" s="240">
        <f t="shared" si="17"/>
        <v>0</v>
      </c>
      <c r="S1335" s="240">
        <f t="shared" si="18"/>
        <v>0</v>
      </c>
      <c r="T1335" s="272">
        <f t="shared" si="19"/>
        <v>0</v>
      </c>
      <c r="U1335" s="263" t="s">
        <v>233</v>
      </c>
    </row>
    <row r="1336" spans="2:21" s="216" customFormat="1" x14ac:dyDescent="0.25">
      <c r="B1336" s="262">
        <v>1331</v>
      </c>
      <c r="C1336" s="346">
        <v>45453</v>
      </c>
      <c r="D1336" s="217" t="s">
        <v>91</v>
      </c>
      <c r="E1336" s="218" t="s">
        <v>92</v>
      </c>
      <c r="F1336" s="218" t="s">
        <v>1</v>
      </c>
      <c r="G1336" s="218" t="s">
        <v>213</v>
      </c>
      <c r="H1336" s="218">
        <v>6.65</v>
      </c>
      <c r="I1336" s="218"/>
      <c r="J1336" s="218"/>
      <c r="K1336" s="218"/>
      <c r="L1336" s="218"/>
      <c r="M1336" s="218"/>
      <c r="N1336" s="218"/>
      <c r="O1336" s="218"/>
      <c r="P1336" s="218"/>
      <c r="Q1336" s="240">
        <f t="shared" si="16"/>
        <v>0</v>
      </c>
      <c r="R1336" s="240">
        <f t="shared" si="17"/>
        <v>0</v>
      </c>
      <c r="S1336" s="240">
        <f t="shared" si="18"/>
        <v>0</v>
      </c>
      <c r="T1336" s="272">
        <f t="shared" si="19"/>
        <v>0</v>
      </c>
      <c r="U1336" s="263"/>
    </row>
    <row r="1337" spans="2:21" s="216" customFormat="1" x14ac:dyDescent="0.25">
      <c r="B1337" s="262">
        <v>1332</v>
      </c>
      <c r="C1337" s="346">
        <v>45453</v>
      </c>
      <c r="D1337" s="217" t="s">
        <v>117</v>
      </c>
      <c r="E1337" s="218" t="s">
        <v>92</v>
      </c>
      <c r="F1337" s="218" t="s">
        <v>1</v>
      </c>
      <c r="G1337" s="218" t="s">
        <v>213</v>
      </c>
      <c r="H1337" s="218">
        <v>6.65</v>
      </c>
      <c r="I1337" s="218" t="s">
        <v>291</v>
      </c>
      <c r="J1337" s="218">
        <v>37</v>
      </c>
      <c r="K1337" s="218"/>
      <c r="L1337" s="218"/>
      <c r="M1337" s="218"/>
      <c r="N1337" s="218" t="s">
        <v>1</v>
      </c>
      <c r="O1337" s="218" t="s">
        <v>2</v>
      </c>
      <c r="P1337" s="218"/>
      <c r="Q1337" s="240">
        <f t="shared" si="16"/>
        <v>0</v>
      </c>
      <c r="R1337" s="240">
        <f t="shared" si="17"/>
        <v>0</v>
      </c>
      <c r="S1337" s="240">
        <f t="shared" si="18"/>
        <v>0</v>
      </c>
      <c r="T1337" s="272">
        <f t="shared" si="19"/>
        <v>0</v>
      </c>
      <c r="U1337" s="263" t="s">
        <v>234</v>
      </c>
    </row>
    <row r="1338" spans="2:21" s="216" customFormat="1" x14ac:dyDescent="0.25">
      <c r="B1338" s="262">
        <v>1333</v>
      </c>
      <c r="C1338" s="346">
        <v>45453</v>
      </c>
      <c r="D1338" s="217" t="s">
        <v>117</v>
      </c>
      <c r="E1338" s="218" t="s">
        <v>92</v>
      </c>
      <c r="F1338" s="218" t="s">
        <v>1</v>
      </c>
      <c r="G1338" s="218" t="s">
        <v>213</v>
      </c>
      <c r="H1338" s="218">
        <v>6.65</v>
      </c>
      <c r="I1338" s="218" t="s">
        <v>221</v>
      </c>
      <c r="J1338" s="218">
        <v>7</v>
      </c>
      <c r="K1338" s="218"/>
      <c r="L1338" s="218">
        <v>1400</v>
      </c>
      <c r="M1338" s="218"/>
      <c r="N1338" s="218" t="s">
        <v>62</v>
      </c>
      <c r="O1338" s="218"/>
      <c r="P1338" s="218" t="s">
        <v>305</v>
      </c>
      <c r="Q1338" s="240">
        <f t="shared" si="16"/>
        <v>0</v>
      </c>
      <c r="R1338" s="240">
        <f t="shared" si="17"/>
        <v>53.532499999999999</v>
      </c>
      <c r="S1338" s="240">
        <f t="shared" si="18"/>
        <v>0</v>
      </c>
      <c r="T1338" s="272">
        <f t="shared" si="19"/>
        <v>0</v>
      </c>
      <c r="U1338" s="263"/>
    </row>
    <row r="1339" spans="2:21" s="216" customFormat="1" x14ac:dyDescent="0.25">
      <c r="B1339" s="262">
        <v>1334</v>
      </c>
      <c r="C1339" s="346">
        <v>45453</v>
      </c>
      <c r="D1339" s="217" t="s">
        <v>157</v>
      </c>
      <c r="E1339" s="218" t="s">
        <v>92</v>
      </c>
      <c r="F1339" s="218" t="s">
        <v>62</v>
      </c>
      <c r="G1339" s="218" t="s">
        <v>214</v>
      </c>
      <c r="H1339" s="218">
        <v>4.1500000000000004</v>
      </c>
      <c r="I1339" s="218" t="s">
        <v>221</v>
      </c>
      <c r="J1339" s="218">
        <v>16</v>
      </c>
      <c r="K1339" s="218"/>
      <c r="L1339" s="218">
        <v>850</v>
      </c>
      <c r="M1339" s="218"/>
      <c r="N1339" s="218" t="s">
        <v>62</v>
      </c>
      <c r="O1339" s="218"/>
      <c r="P1339" s="218" t="s">
        <v>305</v>
      </c>
      <c r="Q1339" s="240">
        <f t="shared" si="16"/>
        <v>0</v>
      </c>
      <c r="R1339" s="240">
        <f t="shared" si="17"/>
        <v>76.36</v>
      </c>
      <c r="S1339" s="240">
        <f t="shared" si="18"/>
        <v>0</v>
      </c>
      <c r="T1339" s="272">
        <f t="shared" si="19"/>
        <v>0</v>
      </c>
      <c r="U1339" s="263"/>
    </row>
    <row r="1340" spans="2:21" s="216" customFormat="1" x14ac:dyDescent="0.25">
      <c r="B1340" s="262">
        <v>1335</v>
      </c>
      <c r="C1340" s="346">
        <v>45453</v>
      </c>
      <c r="D1340" s="217" t="s">
        <v>157</v>
      </c>
      <c r="E1340" s="218" t="s">
        <v>92</v>
      </c>
      <c r="F1340" s="218" t="s">
        <v>62</v>
      </c>
      <c r="G1340" s="218" t="s">
        <v>214</v>
      </c>
      <c r="H1340" s="218">
        <v>4.1500000000000004</v>
      </c>
      <c r="I1340" s="218" t="s">
        <v>221</v>
      </c>
      <c r="J1340" s="218">
        <v>18</v>
      </c>
      <c r="K1340" s="218"/>
      <c r="L1340" s="218">
        <v>1400</v>
      </c>
      <c r="M1340" s="218"/>
      <c r="N1340" s="218" t="s">
        <v>62</v>
      </c>
      <c r="O1340" s="218"/>
      <c r="P1340" s="218" t="s">
        <v>305</v>
      </c>
      <c r="Q1340" s="240">
        <f t="shared" si="16"/>
        <v>0</v>
      </c>
      <c r="R1340" s="240">
        <f t="shared" si="17"/>
        <v>85.905000000000001</v>
      </c>
      <c r="S1340" s="240">
        <f t="shared" si="18"/>
        <v>0</v>
      </c>
      <c r="T1340" s="272">
        <f t="shared" si="19"/>
        <v>0</v>
      </c>
      <c r="U1340" s="263"/>
    </row>
    <row r="1341" spans="2:21" s="216" customFormat="1" x14ac:dyDescent="0.25">
      <c r="B1341" s="262">
        <v>1336</v>
      </c>
      <c r="C1341" s="346">
        <v>45453</v>
      </c>
      <c r="D1341" s="217" t="s">
        <v>156</v>
      </c>
      <c r="E1341" s="218" t="s">
        <v>92</v>
      </c>
      <c r="F1341" s="218" t="s">
        <v>62</v>
      </c>
      <c r="G1341" s="218" t="s">
        <v>214</v>
      </c>
      <c r="H1341" s="218">
        <v>4.1500000000000004</v>
      </c>
      <c r="I1341" s="218" t="s">
        <v>221</v>
      </c>
      <c r="J1341" s="218">
        <v>16</v>
      </c>
      <c r="K1341" s="218"/>
      <c r="L1341" s="218">
        <v>850</v>
      </c>
      <c r="M1341" s="218"/>
      <c r="N1341" s="218" t="s">
        <v>62</v>
      </c>
      <c r="O1341" s="218"/>
      <c r="P1341" s="218" t="s">
        <v>305</v>
      </c>
      <c r="Q1341" s="240">
        <f t="shared" si="16"/>
        <v>0</v>
      </c>
      <c r="R1341" s="240">
        <f t="shared" si="17"/>
        <v>76.36</v>
      </c>
      <c r="S1341" s="240">
        <f t="shared" si="18"/>
        <v>0</v>
      </c>
      <c r="T1341" s="272">
        <f t="shared" si="19"/>
        <v>0</v>
      </c>
      <c r="U1341" s="263"/>
    </row>
    <row r="1342" spans="2:21" s="216" customFormat="1" x14ac:dyDescent="0.25">
      <c r="B1342" s="262">
        <v>1337</v>
      </c>
      <c r="C1342" s="346">
        <v>45453</v>
      </c>
      <c r="D1342" s="217" t="s">
        <v>156</v>
      </c>
      <c r="E1342" s="218" t="s">
        <v>92</v>
      </c>
      <c r="F1342" s="218" t="s">
        <v>62</v>
      </c>
      <c r="G1342" s="218" t="s">
        <v>214</v>
      </c>
      <c r="H1342" s="218">
        <v>4.1500000000000004</v>
      </c>
      <c r="I1342" s="218" t="s">
        <v>221</v>
      </c>
      <c r="J1342" s="218">
        <v>18</v>
      </c>
      <c r="K1342" s="218"/>
      <c r="L1342" s="218">
        <v>1400</v>
      </c>
      <c r="M1342" s="218"/>
      <c r="N1342" s="218" t="s">
        <v>62</v>
      </c>
      <c r="O1342" s="218"/>
      <c r="P1342" s="218" t="s">
        <v>305</v>
      </c>
      <c r="Q1342" s="240">
        <f t="shared" si="16"/>
        <v>0</v>
      </c>
      <c r="R1342" s="240">
        <f t="shared" si="17"/>
        <v>85.905000000000001</v>
      </c>
      <c r="S1342" s="240">
        <f t="shared" si="18"/>
        <v>0</v>
      </c>
      <c r="T1342" s="272">
        <f t="shared" si="19"/>
        <v>0</v>
      </c>
      <c r="U1342" s="263"/>
    </row>
    <row r="1343" spans="2:21" s="216" customFormat="1" x14ac:dyDescent="0.25">
      <c r="B1343" s="262">
        <v>1338</v>
      </c>
      <c r="C1343" s="346">
        <v>45453</v>
      </c>
      <c r="D1343" s="217" t="s">
        <v>160</v>
      </c>
      <c r="E1343" s="218" t="s">
        <v>161</v>
      </c>
      <c r="F1343" s="218" t="s">
        <v>389</v>
      </c>
      <c r="G1343" s="218" t="s">
        <v>161</v>
      </c>
      <c r="H1343" s="218">
        <v>10</v>
      </c>
      <c r="I1343" s="218" t="s">
        <v>66</v>
      </c>
      <c r="J1343" s="218">
        <v>5</v>
      </c>
      <c r="K1343" s="218"/>
      <c r="L1343" s="218"/>
      <c r="M1343" s="218"/>
      <c r="N1343" s="218" t="s">
        <v>1</v>
      </c>
      <c r="O1343" s="218"/>
      <c r="P1343" s="218"/>
      <c r="Q1343" s="240">
        <f t="shared" si="16"/>
        <v>0</v>
      </c>
      <c r="R1343" s="240">
        <f t="shared" si="17"/>
        <v>0</v>
      </c>
      <c r="S1343" s="240">
        <f t="shared" si="18"/>
        <v>50</v>
      </c>
      <c r="T1343" s="272">
        <f t="shared" si="19"/>
        <v>0</v>
      </c>
      <c r="U1343" s="263"/>
    </row>
    <row r="1344" spans="2:21" s="216" customFormat="1" x14ac:dyDescent="0.25">
      <c r="B1344" s="262">
        <v>1339</v>
      </c>
      <c r="C1344" s="346">
        <v>45453</v>
      </c>
      <c r="D1344" s="217" t="s">
        <v>177</v>
      </c>
      <c r="E1344" s="218" t="s">
        <v>178</v>
      </c>
      <c r="F1344" s="218" t="s">
        <v>7</v>
      </c>
      <c r="G1344" s="218" t="s">
        <v>213</v>
      </c>
      <c r="H1344" s="218">
        <v>7</v>
      </c>
      <c r="I1344" s="218"/>
      <c r="J1344" s="218"/>
      <c r="K1344" s="218"/>
      <c r="L1344" s="218"/>
      <c r="M1344" s="218"/>
      <c r="N1344" s="218"/>
      <c r="O1344" s="218"/>
      <c r="P1344" s="218"/>
      <c r="Q1344" s="240">
        <f t="shared" si="16"/>
        <v>0</v>
      </c>
      <c r="R1344" s="240">
        <f t="shared" si="17"/>
        <v>0</v>
      </c>
      <c r="S1344" s="240">
        <f t="shared" si="18"/>
        <v>0</v>
      </c>
      <c r="T1344" s="272">
        <f t="shared" si="19"/>
        <v>0</v>
      </c>
      <c r="U1344" s="263"/>
    </row>
    <row r="1345" spans="2:21" s="216" customFormat="1" x14ac:dyDescent="0.25">
      <c r="B1345" s="262">
        <v>1340</v>
      </c>
      <c r="C1345" s="346">
        <v>45453</v>
      </c>
      <c r="D1345" s="217" t="s">
        <v>173</v>
      </c>
      <c r="E1345" s="218" t="s">
        <v>161</v>
      </c>
      <c r="F1345" s="218" t="s">
        <v>7</v>
      </c>
      <c r="G1345" s="218" t="s">
        <v>161</v>
      </c>
      <c r="H1345" s="218">
        <v>11.2</v>
      </c>
      <c r="I1345" s="218"/>
      <c r="J1345" s="218"/>
      <c r="K1345" s="218"/>
      <c r="L1345" s="218"/>
      <c r="M1345" s="218"/>
      <c r="N1345" s="218"/>
      <c r="O1345" s="218"/>
      <c r="P1345" s="218"/>
      <c r="Q1345" s="240">
        <f t="shared" si="16"/>
        <v>0</v>
      </c>
      <c r="R1345" s="240">
        <f t="shared" si="17"/>
        <v>0</v>
      </c>
      <c r="S1345" s="240">
        <f t="shared" si="18"/>
        <v>0</v>
      </c>
      <c r="T1345" s="272">
        <f t="shared" si="19"/>
        <v>0</v>
      </c>
      <c r="U1345" s="263"/>
    </row>
    <row r="1346" spans="2:21" s="216" customFormat="1" x14ac:dyDescent="0.25">
      <c r="B1346" s="262">
        <v>1341</v>
      </c>
      <c r="C1346" s="346">
        <v>45453</v>
      </c>
      <c r="D1346" s="217" t="s">
        <v>153</v>
      </c>
      <c r="E1346" s="218" t="s">
        <v>92</v>
      </c>
      <c r="F1346" s="218" t="s">
        <v>63</v>
      </c>
      <c r="G1346" s="218" t="s">
        <v>213</v>
      </c>
      <c r="H1346" s="218">
        <v>6.65</v>
      </c>
      <c r="I1346" s="218"/>
      <c r="J1346" s="218"/>
      <c r="K1346" s="218"/>
      <c r="L1346" s="218"/>
      <c r="M1346" s="218"/>
      <c r="N1346" s="218"/>
      <c r="O1346" s="218"/>
      <c r="P1346" s="218"/>
      <c r="Q1346" s="240">
        <f t="shared" si="16"/>
        <v>0</v>
      </c>
      <c r="R1346" s="240">
        <f t="shared" si="17"/>
        <v>0</v>
      </c>
      <c r="S1346" s="240">
        <f t="shared" si="18"/>
        <v>0</v>
      </c>
      <c r="T1346" s="272">
        <f t="shared" si="19"/>
        <v>0</v>
      </c>
      <c r="U1346" s="263"/>
    </row>
    <row r="1347" spans="2:21" s="216" customFormat="1" x14ac:dyDescent="0.25">
      <c r="B1347" s="262">
        <v>1342</v>
      </c>
      <c r="C1347" s="346">
        <v>45453</v>
      </c>
      <c r="D1347" s="217" t="s">
        <v>152</v>
      </c>
      <c r="E1347" s="218" t="s">
        <v>92</v>
      </c>
      <c r="F1347" s="218" t="s">
        <v>63</v>
      </c>
      <c r="G1347" s="218" t="s">
        <v>214</v>
      </c>
      <c r="H1347" s="218">
        <v>4.1500000000000004</v>
      </c>
      <c r="I1347" s="218" t="s">
        <v>221</v>
      </c>
      <c r="J1347" s="218">
        <v>43</v>
      </c>
      <c r="K1347" s="218"/>
      <c r="L1347" s="218">
        <v>650</v>
      </c>
      <c r="M1347" s="218"/>
      <c r="N1347" s="218" t="s">
        <v>63</v>
      </c>
      <c r="O1347" s="218"/>
      <c r="P1347" s="218" t="s">
        <v>305</v>
      </c>
      <c r="Q1347" s="240">
        <f t="shared" si="16"/>
        <v>0</v>
      </c>
      <c r="R1347" s="240">
        <f t="shared" si="17"/>
        <v>205.2175</v>
      </c>
      <c r="S1347" s="240">
        <f t="shared" si="18"/>
        <v>0</v>
      </c>
      <c r="T1347" s="272">
        <f t="shared" si="19"/>
        <v>0</v>
      </c>
      <c r="U1347" s="263"/>
    </row>
    <row r="1348" spans="2:21" s="216" customFormat="1" x14ac:dyDescent="0.25">
      <c r="B1348" s="262">
        <v>1343</v>
      </c>
      <c r="C1348" s="346">
        <v>45453</v>
      </c>
      <c r="D1348" s="217" t="s">
        <v>150</v>
      </c>
      <c r="E1348" s="218" t="s">
        <v>92</v>
      </c>
      <c r="F1348" s="218" t="s">
        <v>63</v>
      </c>
      <c r="G1348" s="218" t="s">
        <v>214</v>
      </c>
      <c r="H1348" s="218">
        <v>4.1500000000000004</v>
      </c>
      <c r="I1348" s="218" t="s">
        <v>221</v>
      </c>
      <c r="J1348" s="218">
        <v>46</v>
      </c>
      <c r="K1348" s="218"/>
      <c r="L1348" s="218">
        <v>650</v>
      </c>
      <c r="M1348" s="218"/>
      <c r="N1348" s="218" t="s">
        <v>63</v>
      </c>
      <c r="O1348" s="218"/>
      <c r="P1348" s="218" t="s">
        <v>305</v>
      </c>
      <c r="Q1348" s="240">
        <f t="shared" si="16"/>
        <v>0</v>
      </c>
      <c r="R1348" s="240">
        <f t="shared" si="17"/>
        <v>219.535</v>
      </c>
      <c r="S1348" s="240">
        <f t="shared" si="18"/>
        <v>0</v>
      </c>
      <c r="T1348" s="272">
        <f t="shared" si="19"/>
        <v>0</v>
      </c>
      <c r="U1348" s="263"/>
    </row>
    <row r="1349" spans="2:21" s="216" customFormat="1" x14ac:dyDescent="0.25">
      <c r="B1349" s="262">
        <v>1344</v>
      </c>
      <c r="C1349" s="346">
        <v>45453</v>
      </c>
      <c r="D1349" s="217" t="s">
        <v>261</v>
      </c>
      <c r="E1349" s="218" t="s">
        <v>161</v>
      </c>
      <c r="F1349" s="218" t="s">
        <v>65</v>
      </c>
      <c r="G1349" s="218" t="s">
        <v>161</v>
      </c>
      <c r="H1349" s="218">
        <v>30.5</v>
      </c>
      <c r="I1349" s="218" t="s">
        <v>66</v>
      </c>
      <c r="J1349" s="218">
        <v>3</v>
      </c>
      <c r="K1349" s="218"/>
      <c r="L1349" s="218"/>
      <c r="M1349" s="218"/>
      <c r="N1349" s="218" t="s">
        <v>1</v>
      </c>
      <c r="O1349" s="218"/>
      <c r="P1349" s="218"/>
      <c r="Q1349" s="240">
        <f t="shared" si="16"/>
        <v>0</v>
      </c>
      <c r="R1349" s="240">
        <f t="shared" si="17"/>
        <v>0</v>
      </c>
      <c r="S1349" s="240">
        <f t="shared" si="18"/>
        <v>91.5</v>
      </c>
      <c r="T1349" s="272">
        <f t="shared" si="19"/>
        <v>0</v>
      </c>
      <c r="U1349" s="263"/>
    </row>
    <row r="1350" spans="2:21" s="216" customFormat="1" x14ac:dyDescent="0.25">
      <c r="B1350" s="262">
        <v>1345</v>
      </c>
      <c r="C1350" s="346">
        <v>45453</v>
      </c>
      <c r="D1350" s="217" t="s">
        <v>179</v>
      </c>
      <c r="E1350" s="218" t="s">
        <v>161</v>
      </c>
      <c r="F1350" s="218" t="s">
        <v>8</v>
      </c>
      <c r="G1350" s="218" t="s">
        <v>161</v>
      </c>
      <c r="H1350" s="218">
        <v>11.6</v>
      </c>
      <c r="I1350" s="218" t="s">
        <v>66</v>
      </c>
      <c r="J1350" s="218">
        <v>4</v>
      </c>
      <c r="K1350" s="218"/>
      <c r="L1350" s="218"/>
      <c r="M1350" s="218"/>
      <c r="N1350" s="218" t="s">
        <v>1</v>
      </c>
      <c r="O1350" s="218"/>
      <c r="P1350" s="218"/>
      <c r="Q1350" s="240">
        <f t="shared" si="16"/>
        <v>0</v>
      </c>
      <c r="R1350" s="240">
        <f t="shared" si="17"/>
        <v>0</v>
      </c>
      <c r="S1350" s="240">
        <f t="shared" si="18"/>
        <v>46.4</v>
      </c>
      <c r="T1350" s="272">
        <f t="shared" si="19"/>
        <v>0</v>
      </c>
      <c r="U1350" s="263"/>
    </row>
    <row r="1351" spans="2:21" s="216" customFormat="1" x14ac:dyDescent="0.25">
      <c r="B1351" s="262">
        <v>1346</v>
      </c>
      <c r="C1351" s="346">
        <v>45453</v>
      </c>
      <c r="D1351" s="217" t="s">
        <v>143</v>
      </c>
      <c r="E1351" s="218" t="s">
        <v>92</v>
      </c>
      <c r="F1351" s="218" t="s">
        <v>2</v>
      </c>
      <c r="G1351" s="218" t="s">
        <v>213</v>
      </c>
      <c r="H1351" s="218">
        <v>7</v>
      </c>
      <c r="I1351" s="218" t="s">
        <v>220</v>
      </c>
      <c r="J1351" s="218">
        <v>39</v>
      </c>
      <c r="K1351" s="218"/>
      <c r="L1351" s="218">
        <v>800</v>
      </c>
      <c r="M1351" s="218"/>
      <c r="N1351" s="218" t="s">
        <v>2</v>
      </c>
      <c r="O1351" s="218" t="s">
        <v>2</v>
      </c>
      <c r="P1351" s="218" t="s">
        <v>304</v>
      </c>
      <c r="Q1351" s="240">
        <f t="shared" si="16"/>
        <v>273</v>
      </c>
      <c r="R1351" s="240">
        <f t="shared" si="17"/>
        <v>0</v>
      </c>
      <c r="S1351" s="240">
        <f t="shared" si="18"/>
        <v>0</v>
      </c>
      <c r="T1351" s="272">
        <f t="shared" si="19"/>
        <v>0</v>
      </c>
      <c r="U1351" s="263"/>
    </row>
    <row r="1352" spans="2:21" s="216" customFormat="1" x14ac:dyDescent="0.25">
      <c r="B1352" s="262">
        <v>1347</v>
      </c>
      <c r="C1352" s="346">
        <v>45453</v>
      </c>
      <c r="D1352" s="217" t="s">
        <v>142</v>
      </c>
      <c r="E1352" s="218" t="s">
        <v>92</v>
      </c>
      <c r="F1352" s="218" t="s">
        <v>2</v>
      </c>
      <c r="G1352" s="218" t="s">
        <v>213</v>
      </c>
      <c r="H1352" s="218">
        <v>7</v>
      </c>
      <c r="I1352" s="218" t="s">
        <v>220</v>
      </c>
      <c r="J1352" s="218">
        <v>40</v>
      </c>
      <c r="K1352" s="218"/>
      <c r="L1352" s="218">
        <v>800</v>
      </c>
      <c r="M1352" s="218"/>
      <c r="N1352" s="218" t="s">
        <v>2</v>
      </c>
      <c r="O1352" s="218" t="s">
        <v>2</v>
      </c>
      <c r="P1352" s="218" t="s">
        <v>304</v>
      </c>
      <c r="Q1352" s="240">
        <f t="shared" si="16"/>
        <v>280</v>
      </c>
      <c r="R1352" s="240">
        <f t="shared" si="17"/>
        <v>0</v>
      </c>
      <c r="S1352" s="240">
        <f t="shared" si="18"/>
        <v>0</v>
      </c>
      <c r="T1352" s="272">
        <f t="shared" si="19"/>
        <v>0</v>
      </c>
      <c r="U1352" s="263"/>
    </row>
    <row r="1353" spans="2:21" s="216" customFormat="1" x14ac:dyDescent="0.25">
      <c r="B1353" s="262">
        <v>1348</v>
      </c>
      <c r="C1353" s="346">
        <v>45453</v>
      </c>
      <c r="D1353" s="217" t="s">
        <v>141</v>
      </c>
      <c r="E1353" s="218" t="s">
        <v>92</v>
      </c>
      <c r="F1353" s="218" t="s">
        <v>2</v>
      </c>
      <c r="G1353" s="218" t="s">
        <v>213</v>
      </c>
      <c r="H1353" s="218">
        <v>7</v>
      </c>
      <c r="I1353" s="218" t="s">
        <v>220</v>
      </c>
      <c r="J1353" s="218">
        <v>39</v>
      </c>
      <c r="K1353" s="218"/>
      <c r="L1353" s="218">
        <v>800</v>
      </c>
      <c r="M1353" s="218"/>
      <c r="N1353" s="218" t="s">
        <v>2</v>
      </c>
      <c r="O1353" s="218" t="s">
        <v>2</v>
      </c>
      <c r="P1353" s="218" t="s">
        <v>304</v>
      </c>
      <c r="Q1353" s="240">
        <f t="shared" si="16"/>
        <v>273</v>
      </c>
      <c r="R1353" s="240">
        <f t="shared" si="17"/>
        <v>0</v>
      </c>
      <c r="S1353" s="240">
        <f t="shared" si="18"/>
        <v>0</v>
      </c>
      <c r="T1353" s="272">
        <f t="shared" si="19"/>
        <v>0</v>
      </c>
      <c r="U1353" s="263"/>
    </row>
    <row r="1354" spans="2:21" s="216" customFormat="1" x14ac:dyDescent="0.25">
      <c r="B1354" s="262">
        <v>1349</v>
      </c>
      <c r="C1354" s="346">
        <v>45453</v>
      </c>
      <c r="D1354" s="217" t="s">
        <v>96</v>
      </c>
      <c r="E1354" s="218" t="s">
        <v>161</v>
      </c>
      <c r="F1354" s="218" t="s">
        <v>1</v>
      </c>
      <c r="G1354" s="218" t="s">
        <v>161</v>
      </c>
      <c r="H1354" s="218">
        <v>11.8</v>
      </c>
      <c r="I1354" s="218"/>
      <c r="J1354" s="218"/>
      <c r="K1354" s="218"/>
      <c r="L1354" s="218"/>
      <c r="M1354" s="218"/>
      <c r="N1354" s="218"/>
      <c r="O1354" s="218"/>
      <c r="P1354" s="218"/>
      <c r="Q1354" s="240">
        <f t="shared" si="16"/>
        <v>0</v>
      </c>
      <c r="R1354" s="240">
        <f t="shared" si="17"/>
        <v>0</v>
      </c>
      <c r="S1354" s="240">
        <f t="shared" si="18"/>
        <v>0</v>
      </c>
      <c r="T1354" s="272">
        <f t="shared" si="19"/>
        <v>0</v>
      </c>
      <c r="U1354" s="263"/>
    </row>
    <row r="1355" spans="2:21" s="216" customFormat="1" x14ac:dyDescent="0.25">
      <c r="B1355" s="262">
        <v>1350</v>
      </c>
      <c r="C1355" s="346">
        <v>45453</v>
      </c>
      <c r="D1355" s="217" t="s">
        <v>130</v>
      </c>
      <c r="E1355" s="218" t="s">
        <v>161</v>
      </c>
      <c r="F1355" s="218" t="s">
        <v>1</v>
      </c>
      <c r="G1355" s="218" t="s">
        <v>161</v>
      </c>
      <c r="H1355" s="218">
        <v>11.8</v>
      </c>
      <c r="I1355" s="218"/>
      <c r="J1355" s="218"/>
      <c r="K1355" s="218"/>
      <c r="L1355" s="218"/>
      <c r="M1355" s="218"/>
      <c r="N1355" s="218"/>
      <c r="O1355" s="218"/>
      <c r="P1355" s="218"/>
      <c r="Q1355" s="240">
        <f t="shared" si="16"/>
        <v>0</v>
      </c>
      <c r="R1355" s="240">
        <f t="shared" si="17"/>
        <v>0</v>
      </c>
      <c r="S1355" s="240">
        <f t="shared" si="18"/>
        <v>0</v>
      </c>
      <c r="T1355" s="272">
        <f t="shared" si="19"/>
        <v>0</v>
      </c>
      <c r="U1355" s="263"/>
    </row>
    <row r="1356" spans="2:21" s="216" customFormat="1" x14ac:dyDescent="0.25">
      <c r="B1356" s="262">
        <v>1351</v>
      </c>
      <c r="C1356" s="346">
        <v>45454</v>
      </c>
      <c r="D1356" s="217" t="s">
        <v>94</v>
      </c>
      <c r="E1356" s="218" t="s">
        <v>92</v>
      </c>
      <c r="F1356" s="218" t="s">
        <v>1</v>
      </c>
      <c r="G1356" s="218" t="s">
        <v>213</v>
      </c>
      <c r="H1356" s="218">
        <v>6.65</v>
      </c>
      <c r="I1356" s="218"/>
      <c r="J1356" s="218"/>
      <c r="K1356" s="218"/>
      <c r="L1356" s="218"/>
      <c r="M1356" s="218"/>
      <c r="N1356" s="218"/>
      <c r="O1356" s="218"/>
      <c r="P1356" s="218"/>
      <c r="Q1356" s="240">
        <f t="shared" si="16"/>
        <v>0</v>
      </c>
      <c r="R1356" s="240">
        <f t="shared" si="17"/>
        <v>0</v>
      </c>
      <c r="S1356" s="240">
        <f t="shared" si="18"/>
        <v>0</v>
      </c>
      <c r="T1356" s="272">
        <f t="shared" si="19"/>
        <v>0</v>
      </c>
      <c r="U1356" s="263"/>
    </row>
    <row r="1357" spans="2:21" s="216" customFormat="1" x14ac:dyDescent="0.25">
      <c r="B1357" s="262">
        <v>1352</v>
      </c>
      <c r="C1357" s="346">
        <v>45454</v>
      </c>
      <c r="D1357" s="217" t="s">
        <v>91</v>
      </c>
      <c r="E1357" s="218" t="s">
        <v>92</v>
      </c>
      <c r="F1357" s="218" t="s">
        <v>1</v>
      </c>
      <c r="G1357" s="218" t="s">
        <v>213</v>
      </c>
      <c r="H1357" s="218">
        <v>6.65</v>
      </c>
      <c r="I1357" s="218" t="s">
        <v>291</v>
      </c>
      <c r="J1357" s="218">
        <v>22</v>
      </c>
      <c r="K1357" s="218"/>
      <c r="L1357" s="218"/>
      <c r="M1357" s="218"/>
      <c r="N1357" s="218" t="s">
        <v>1</v>
      </c>
      <c r="O1357" s="218" t="s">
        <v>2</v>
      </c>
      <c r="P1357" s="218"/>
      <c r="Q1357" s="240">
        <f t="shared" si="16"/>
        <v>0</v>
      </c>
      <c r="R1357" s="240">
        <f t="shared" si="17"/>
        <v>0</v>
      </c>
      <c r="S1357" s="240">
        <f t="shared" si="18"/>
        <v>0</v>
      </c>
      <c r="T1357" s="272">
        <f t="shared" si="19"/>
        <v>0</v>
      </c>
      <c r="U1357" s="263" t="s">
        <v>250</v>
      </c>
    </row>
    <row r="1358" spans="2:21" s="216" customFormat="1" x14ac:dyDescent="0.25">
      <c r="B1358" s="262">
        <v>1353</v>
      </c>
      <c r="C1358" s="346">
        <v>45454</v>
      </c>
      <c r="D1358" s="217" t="s">
        <v>117</v>
      </c>
      <c r="E1358" s="218" t="s">
        <v>92</v>
      </c>
      <c r="F1358" s="218" t="s">
        <v>1</v>
      </c>
      <c r="G1358" s="218" t="s">
        <v>213</v>
      </c>
      <c r="H1358" s="218">
        <v>6.65</v>
      </c>
      <c r="I1358" s="218" t="s">
        <v>291</v>
      </c>
      <c r="J1358" s="218">
        <v>26</v>
      </c>
      <c r="K1358" s="218"/>
      <c r="L1358" s="218"/>
      <c r="M1358" s="218"/>
      <c r="N1358" s="218" t="s">
        <v>1</v>
      </c>
      <c r="O1358" s="218" t="s">
        <v>2</v>
      </c>
      <c r="P1358" s="218"/>
      <c r="Q1358" s="240">
        <f t="shared" si="16"/>
        <v>0</v>
      </c>
      <c r="R1358" s="240">
        <f t="shared" si="17"/>
        <v>0</v>
      </c>
      <c r="S1358" s="240">
        <f t="shared" si="18"/>
        <v>0</v>
      </c>
      <c r="T1358" s="272">
        <f t="shared" si="19"/>
        <v>0</v>
      </c>
      <c r="U1358" s="263" t="s">
        <v>251</v>
      </c>
    </row>
    <row r="1359" spans="2:21" s="216" customFormat="1" x14ac:dyDescent="0.25">
      <c r="B1359" s="262">
        <v>1354</v>
      </c>
      <c r="C1359" s="346">
        <v>45454</v>
      </c>
      <c r="D1359" s="217" t="s">
        <v>157</v>
      </c>
      <c r="E1359" s="218" t="s">
        <v>92</v>
      </c>
      <c r="F1359" s="218" t="s">
        <v>62</v>
      </c>
      <c r="G1359" s="218" t="s">
        <v>214</v>
      </c>
      <c r="H1359" s="218">
        <v>4.1500000000000004</v>
      </c>
      <c r="I1359" s="218" t="s">
        <v>221</v>
      </c>
      <c r="J1359" s="218">
        <v>22</v>
      </c>
      <c r="K1359" s="218"/>
      <c r="L1359" s="218">
        <v>850</v>
      </c>
      <c r="M1359" s="218"/>
      <c r="N1359" s="218" t="s">
        <v>62</v>
      </c>
      <c r="O1359" s="218"/>
      <c r="P1359" s="218" t="s">
        <v>305</v>
      </c>
      <c r="Q1359" s="240">
        <f t="shared" si="16"/>
        <v>0</v>
      </c>
      <c r="R1359" s="240">
        <f t="shared" si="17"/>
        <v>104.995</v>
      </c>
      <c r="S1359" s="240">
        <f t="shared" si="18"/>
        <v>0</v>
      </c>
      <c r="T1359" s="272">
        <f t="shared" si="19"/>
        <v>0</v>
      </c>
      <c r="U1359" s="263"/>
    </row>
    <row r="1360" spans="2:21" s="216" customFormat="1" x14ac:dyDescent="0.25">
      <c r="B1360" s="262">
        <v>1355</v>
      </c>
      <c r="C1360" s="346">
        <v>45454</v>
      </c>
      <c r="D1360" s="217" t="s">
        <v>157</v>
      </c>
      <c r="E1360" s="218" t="s">
        <v>92</v>
      </c>
      <c r="F1360" s="218" t="s">
        <v>62</v>
      </c>
      <c r="G1360" s="218" t="s">
        <v>214</v>
      </c>
      <c r="H1360" s="218">
        <v>4.1500000000000004</v>
      </c>
      <c r="I1360" s="218" t="s">
        <v>221</v>
      </c>
      <c r="J1360" s="218">
        <v>19</v>
      </c>
      <c r="K1360" s="218"/>
      <c r="L1360" s="218">
        <v>1450</v>
      </c>
      <c r="M1360" s="218"/>
      <c r="N1360" s="218" t="s">
        <v>62</v>
      </c>
      <c r="O1360" s="218"/>
      <c r="P1360" s="218" t="s">
        <v>305</v>
      </c>
      <c r="Q1360" s="240">
        <f t="shared" si="16"/>
        <v>0</v>
      </c>
      <c r="R1360" s="240">
        <f t="shared" si="17"/>
        <v>90.677500000000009</v>
      </c>
      <c r="S1360" s="240">
        <f t="shared" si="18"/>
        <v>0</v>
      </c>
      <c r="T1360" s="272">
        <f t="shared" si="19"/>
        <v>0</v>
      </c>
      <c r="U1360" s="263"/>
    </row>
    <row r="1361" spans="2:21" s="216" customFormat="1" x14ac:dyDescent="0.25">
      <c r="B1361" s="262">
        <v>1356</v>
      </c>
      <c r="C1361" s="346">
        <v>45454</v>
      </c>
      <c r="D1361" s="217" t="s">
        <v>156</v>
      </c>
      <c r="E1361" s="218" t="s">
        <v>92</v>
      </c>
      <c r="F1361" s="218" t="s">
        <v>62</v>
      </c>
      <c r="G1361" s="218" t="s">
        <v>214</v>
      </c>
      <c r="H1361" s="218">
        <v>4.1500000000000004</v>
      </c>
      <c r="I1361" s="218" t="s">
        <v>221</v>
      </c>
      <c r="J1361" s="218">
        <v>41</v>
      </c>
      <c r="K1361" s="218"/>
      <c r="L1361" s="218">
        <v>850</v>
      </c>
      <c r="M1361" s="218"/>
      <c r="N1361" s="218" t="s">
        <v>62</v>
      </c>
      <c r="O1361" s="218"/>
      <c r="P1361" s="218" t="s">
        <v>305</v>
      </c>
      <c r="Q1361" s="240">
        <f t="shared" si="16"/>
        <v>0</v>
      </c>
      <c r="R1361" s="240">
        <f t="shared" si="17"/>
        <v>195.67249999999999</v>
      </c>
      <c r="S1361" s="240">
        <f t="shared" si="18"/>
        <v>0</v>
      </c>
      <c r="T1361" s="272">
        <f t="shared" si="19"/>
        <v>0</v>
      </c>
      <c r="U1361" s="263"/>
    </row>
    <row r="1362" spans="2:21" s="216" customFormat="1" x14ac:dyDescent="0.25">
      <c r="B1362" s="262">
        <v>1357</v>
      </c>
      <c r="C1362" s="346">
        <v>45454</v>
      </c>
      <c r="D1362" s="217" t="s">
        <v>160</v>
      </c>
      <c r="E1362" s="218" t="s">
        <v>161</v>
      </c>
      <c r="F1362" s="218" t="s">
        <v>389</v>
      </c>
      <c r="G1362" s="218" t="s">
        <v>161</v>
      </c>
      <c r="H1362" s="218">
        <v>10</v>
      </c>
      <c r="I1362" s="218" t="s">
        <v>66</v>
      </c>
      <c r="J1362" s="218">
        <v>5</v>
      </c>
      <c r="K1362" s="218"/>
      <c r="L1362" s="218"/>
      <c r="M1362" s="218"/>
      <c r="N1362" s="218" t="s">
        <v>1</v>
      </c>
      <c r="O1362" s="218"/>
      <c r="P1362" s="218"/>
      <c r="Q1362" s="240">
        <f t="shared" si="16"/>
        <v>0</v>
      </c>
      <c r="R1362" s="240">
        <f t="shared" si="17"/>
        <v>0</v>
      </c>
      <c r="S1362" s="240">
        <f t="shared" si="18"/>
        <v>50</v>
      </c>
      <c r="T1362" s="272">
        <f t="shared" si="19"/>
        <v>0</v>
      </c>
      <c r="U1362" s="263"/>
    </row>
    <row r="1363" spans="2:21" s="216" customFormat="1" x14ac:dyDescent="0.25">
      <c r="B1363" s="262">
        <v>1358</v>
      </c>
      <c r="C1363" s="346">
        <v>45454</v>
      </c>
      <c r="D1363" s="217" t="s">
        <v>177</v>
      </c>
      <c r="E1363" s="218" t="s">
        <v>178</v>
      </c>
      <c r="F1363" s="218" t="s">
        <v>7</v>
      </c>
      <c r="G1363" s="218" t="s">
        <v>213</v>
      </c>
      <c r="H1363" s="218">
        <v>7</v>
      </c>
      <c r="I1363" s="218"/>
      <c r="J1363" s="218"/>
      <c r="K1363" s="218"/>
      <c r="L1363" s="218"/>
      <c r="M1363" s="218"/>
      <c r="N1363" s="218"/>
      <c r="O1363" s="218"/>
      <c r="P1363" s="218"/>
      <c r="Q1363" s="240">
        <f t="shared" si="16"/>
        <v>0</v>
      </c>
      <c r="R1363" s="240">
        <f t="shared" si="17"/>
        <v>0</v>
      </c>
      <c r="S1363" s="240">
        <f t="shared" si="18"/>
        <v>0</v>
      </c>
      <c r="T1363" s="272">
        <f t="shared" si="19"/>
        <v>0</v>
      </c>
      <c r="U1363" s="263"/>
    </row>
    <row r="1364" spans="2:21" s="216" customFormat="1" x14ac:dyDescent="0.25">
      <c r="B1364" s="262">
        <v>1359</v>
      </c>
      <c r="C1364" s="346">
        <v>45454</v>
      </c>
      <c r="D1364" s="217" t="s">
        <v>173</v>
      </c>
      <c r="E1364" s="218" t="s">
        <v>161</v>
      </c>
      <c r="F1364" s="218" t="s">
        <v>7</v>
      </c>
      <c r="G1364" s="218" t="s">
        <v>161</v>
      </c>
      <c r="H1364" s="218">
        <v>11.2</v>
      </c>
      <c r="I1364" s="218"/>
      <c r="J1364" s="218"/>
      <c r="K1364" s="218"/>
      <c r="L1364" s="218"/>
      <c r="M1364" s="218"/>
      <c r="N1364" s="218"/>
      <c r="O1364" s="218"/>
      <c r="P1364" s="218"/>
      <c r="Q1364" s="240">
        <f t="shared" si="16"/>
        <v>0</v>
      </c>
      <c r="R1364" s="240">
        <f t="shared" si="17"/>
        <v>0</v>
      </c>
      <c r="S1364" s="240">
        <f t="shared" si="18"/>
        <v>0</v>
      </c>
      <c r="T1364" s="272">
        <f t="shared" si="19"/>
        <v>0</v>
      </c>
      <c r="U1364" s="263"/>
    </row>
    <row r="1365" spans="2:21" s="216" customFormat="1" x14ac:dyDescent="0.25">
      <c r="B1365" s="262">
        <v>1360</v>
      </c>
      <c r="C1365" s="346">
        <v>45454</v>
      </c>
      <c r="D1365" s="217" t="s">
        <v>153</v>
      </c>
      <c r="E1365" s="218" t="s">
        <v>92</v>
      </c>
      <c r="F1365" s="218" t="s">
        <v>63</v>
      </c>
      <c r="G1365" s="218" t="s">
        <v>213</v>
      </c>
      <c r="H1365" s="218">
        <v>6.65</v>
      </c>
      <c r="I1365" s="218" t="s">
        <v>221</v>
      </c>
      <c r="J1365" s="218">
        <v>34</v>
      </c>
      <c r="K1365" s="218"/>
      <c r="L1365" s="218">
        <v>950</v>
      </c>
      <c r="M1365" s="218"/>
      <c r="N1365" s="218" t="s">
        <v>63</v>
      </c>
      <c r="O1365" s="218"/>
      <c r="P1365" s="218" t="s">
        <v>305</v>
      </c>
      <c r="Q1365" s="240">
        <f t="shared" si="16"/>
        <v>0</v>
      </c>
      <c r="R1365" s="240">
        <f t="shared" si="17"/>
        <v>260.01499999999999</v>
      </c>
      <c r="S1365" s="240">
        <f t="shared" si="18"/>
        <v>0</v>
      </c>
      <c r="T1365" s="272">
        <f t="shared" si="19"/>
        <v>0</v>
      </c>
      <c r="U1365" s="263"/>
    </row>
    <row r="1366" spans="2:21" s="216" customFormat="1" x14ac:dyDescent="0.25">
      <c r="B1366" s="262">
        <v>1361</v>
      </c>
      <c r="C1366" s="346">
        <v>45454</v>
      </c>
      <c r="D1366" s="217" t="s">
        <v>152</v>
      </c>
      <c r="E1366" s="218" t="s">
        <v>92</v>
      </c>
      <c r="F1366" s="218" t="s">
        <v>63</v>
      </c>
      <c r="G1366" s="218" t="s">
        <v>214</v>
      </c>
      <c r="H1366" s="218">
        <v>4.1500000000000004</v>
      </c>
      <c r="I1366" s="218"/>
      <c r="J1366" s="218"/>
      <c r="K1366" s="218"/>
      <c r="L1366" s="218"/>
      <c r="M1366" s="218"/>
      <c r="N1366" s="218"/>
      <c r="O1366" s="218"/>
      <c r="P1366" s="218"/>
      <c r="Q1366" s="240">
        <f t="shared" si="16"/>
        <v>0</v>
      </c>
      <c r="R1366" s="240">
        <f t="shared" si="17"/>
        <v>0</v>
      </c>
      <c r="S1366" s="240">
        <f t="shared" si="18"/>
        <v>0</v>
      </c>
      <c r="T1366" s="272">
        <f t="shared" si="19"/>
        <v>0</v>
      </c>
      <c r="U1366" s="263"/>
    </row>
    <row r="1367" spans="2:21" s="216" customFormat="1" x14ac:dyDescent="0.25">
      <c r="B1367" s="262">
        <v>1362</v>
      </c>
      <c r="C1367" s="346">
        <v>45454</v>
      </c>
      <c r="D1367" s="217" t="s">
        <v>150</v>
      </c>
      <c r="E1367" s="218" t="s">
        <v>92</v>
      </c>
      <c r="F1367" s="218" t="s">
        <v>63</v>
      </c>
      <c r="G1367" s="218" t="s">
        <v>214</v>
      </c>
      <c r="H1367" s="218">
        <v>4.1500000000000004</v>
      </c>
      <c r="I1367" s="218" t="s">
        <v>221</v>
      </c>
      <c r="J1367" s="218">
        <v>36</v>
      </c>
      <c r="K1367" s="218"/>
      <c r="L1367" s="218">
        <v>950</v>
      </c>
      <c r="M1367" s="218"/>
      <c r="N1367" s="218" t="s">
        <v>63</v>
      </c>
      <c r="O1367" s="218"/>
      <c r="P1367" s="218" t="s">
        <v>305</v>
      </c>
      <c r="Q1367" s="240">
        <f t="shared" si="16"/>
        <v>0</v>
      </c>
      <c r="R1367" s="240">
        <f t="shared" si="17"/>
        <v>171.81</v>
      </c>
      <c r="S1367" s="240">
        <f t="shared" si="18"/>
        <v>0</v>
      </c>
      <c r="T1367" s="272">
        <f t="shared" si="19"/>
        <v>0</v>
      </c>
      <c r="U1367" s="263"/>
    </row>
    <row r="1368" spans="2:21" s="216" customFormat="1" x14ac:dyDescent="0.25">
      <c r="B1368" s="262">
        <v>1363</v>
      </c>
      <c r="C1368" s="346">
        <v>45454</v>
      </c>
      <c r="D1368" s="217" t="s">
        <v>179</v>
      </c>
      <c r="E1368" s="218" t="s">
        <v>161</v>
      </c>
      <c r="F1368" s="218" t="s">
        <v>8</v>
      </c>
      <c r="G1368" s="218" t="s">
        <v>161</v>
      </c>
      <c r="H1368" s="218">
        <v>11.6</v>
      </c>
      <c r="I1368" s="218" t="s">
        <v>66</v>
      </c>
      <c r="J1368" s="218">
        <v>6</v>
      </c>
      <c r="K1368" s="218"/>
      <c r="L1368" s="218"/>
      <c r="M1368" s="218"/>
      <c r="N1368" s="218" t="s">
        <v>1</v>
      </c>
      <c r="O1368" s="218"/>
      <c r="P1368" s="218"/>
      <c r="Q1368" s="240">
        <f t="shared" si="16"/>
        <v>0</v>
      </c>
      <c r="R1368" s="240">
        <f t="shared" si="17"/>
        <v>0</v>
      </c>
      <c r="S1368" s="240">
        <f t="shared" si="18"/>
        <v>69.599999999999994</v>
      </c>
      <c r="T1368" s="272">
        <f t="shared" si="19"/>
        <v>0</v>
      </c>
      <c r="U1368" s="263"/>
    </row>
    <row r="1369" spans="2:21" s="216" customFormat="1" x14ac:dyDescent="0.25">
      <c r="B1369" s="262">
        <v>1364</v>
      </c>
      <c r="C1369" s="346">
        <v>45454</v>
      </c>
      <c r="D1369" s="217" t="s">
        <v>143</v>
      </c>
      <c r="E1369" s="218" t="s">
        <v>92</v>
      </c>
      <c r="F1369" s="218" t="s">
        <v>2</v>
      </c>
      <c r="G1369" s="218" t="s">
        <v>213</v>
      </c>
      <c r="H1369" s="218">
        <v>7</v>
      </c>
      <c r="I1369" s="218" t="s">
        <v>220</v>
      </c>
      <c r="J1369" s="218">
        <v>36</v>
      </c>
      <c r="K1369" s="218"/>
      <c r="L1369" s="218">
        <v>750</v>
      </c>
      <c r="M1369" s="218"/>
      <c r="N1369" s="218" t="s">
        <v>2</v>
      </c>
      <c r="O1369" s="218" t="s">
        <v>2</v>
      </c>
      <c r="P1369" s="218" t="s">
        <v>304</v>
      </c>
      <c r="Q1369" s="240">
        <f t="shared" si="16"/>
        <v>252</v>
      </c>
      <c r="R1369" s="240">
        <f t="shared" si="17"/>
        <v>0</v>
      </c>
      <c r="S1369" s="240">
        <f t="shared" si="18"/>
        <v>0</v>
      </c>
      <c r="T1369" s="272">
        <f t="shared" si="19"/>
        <v>0</v>
      </c>
      <c r="U1369" s="263"/>
    </row>
    <row r="1370" spans="2:21" s="216" customFormat="1" x14ac:dyDescent="0.25">
      <c r="B1370" s="262">
        <v>1365</v>
      </c>
      <c r="C1370" s="346">
        <v>45454</v>
      </c>
      <c r="D1370" s="217" t="s">
        <v>142</v>
      </c>
      <c r="E1370" s="218" t="s">
        <v>92</v>
      </c>
      <c r="F1370" s="218" t="s">
        <v>2</v>
      </c>
      <c r="G1370" s="218" t="s">
        <v>213</v>
      </c>
      <c r="H1370" s="218">
        <v>7</v>
      </c>
      <c r="I1370" s="218" t="s">
        <v>220</v>
      </c>
      <c r="J1370" s="218">
        <v>35</v>
      </c>
      <c r="K1370" s="218"/>
      <c r="L1370" s="218">
        <v>750</v>
      </c>
      <c r="M1370" s="218"/>
      <c r="N1370" s="218" t="s">
        <v>2</v>
      </c>
      <c r="O1370" s="218" t="s">
        <v>2</v>
      </c>
      <c r="P1370" s="218" t="s">
        <v>304</v>
      </c>
      <c r="Q1370" s="240">
        <f t="shared" si="16"/>
        <v>245</v>
      </c>
      <c r="R1370" s="240">
        <f t="shared" si="17"/>
        <v>0</v>
      </c>
      <c r="S1370" s="240">
        <f t="shared" si="18"/>
        <v>0</v>
      </c>
      <c r="T1370" s="272">
        <f t="shared" si="19"/>
        <v>0</v>
      </c>
      <c r="U1370" s="263"/>
    </row>
    <row r="1371" spans="2:21" s="216" customFormat="1" x14ac:dyDescent="0.25">
      <c r="B1371" s="262">
        <v>1366</v>
      </c>
      <c r="C1371" s="346">
        <v>45454</v>
      </c>
      <c r="D1371" s="217" t="s">
        <v>141</v>
      </c>
      <c r="E1371" s="218" t="s">
        <v>92</v>
      </c>
      <c r="F1371" s="218" t="s">
        <v>2</v>
      </c>
      <c r="G1371" s="218" t="s">
        <v>213</v>
      </c>
      <c r="H1371" s="218">
        <v>7</v>
      </c>
      <c r="I1371" s="218" t="s">
        <v>220</v>
      </c>
      <c r="J1371" s="218">
        <v>35</v>
      </c>
      <c r="K1371" s="218"/>
      <c r="L1371" s="218">
        <v>750</v>
      </c>
      <c r="M1371" s="218"/>
      <c r="N1371" s="218" t="s">
        <v>2</v>
      </c>
      <c r="O1371" s="218" t="s">
        <v>2</v>
      </c>
      <c r="P1371" s="218" t="s">
        <v>304</v>
      </c>
      <c r="Q1371" s="240">
        <f t="shared" si="16"/>
        <v>245</v>
      </c>
      <c r="R1371" s="240">
        <f t="shared" si="17"/>
        <v>0</v>
      </c>
      <c r="S1371" s="240">
        <f t="shared" si="18"/>
        <v>0</v>
      </c>
      <c r="T1371" s="272">
        <f t="shared" si="19"/>
        <v>0</v>
      </c>
      <c r="U1371" s="263"/>
    </row>
    <row r="1372" spans="2:21" s="216" customFormat="1" x14ac:dyDescent="0.25">
      <c r="B1372" s="262">
        <v>1367</v>
      </c>
      <c r="C1372" s="346">
        <v>45454</v>
      </c>
      <c r="D1372" s="217" t="s">
        <v>96</v>
      </c>
      <c r="E1372" s="218" t="s">
        <v>161</v>
      </c>
      <c r="F1372" s="218" t="s">
        <v>1</v>
      </c>
      <c r="G1372" s="218" t="s">
        <v>161</v>
      </c>
      <c r="H1372" s="218">
        <v>11.8</v>
      </c>
      <c r="I1372" s="218"/>
      <c r="J1372" s="218"/>
      <c r="K1372" s="218"/>
      <c r="L1372" s="218"/>
      <c r="M1372" s="218"/>
      <c r="N1372" s="218"/>
      <c r="O1372" s="218"/>
      <c r="P1372" s="218"/>
      <c r="Q1372" s="240">
        <f t="shared" si="16"/>
        <v>0</v>
      </c>
      <c r="R1372" s="240">
        <f t="shared" si="17"/>
        <v>0</v>
      </c>
      <c r="S1372" s="240">
        <f t="shared" si="18"/>
        <v>0</v>
      </c>
      <c r="T1372" s="272">
        <f t="shared" si="19"/>
        <v>0</v>
      </c>
      <c r="U1372" s="263"/>
    </row>
    <row r="1373" spans="2:21" s="216" customFormat="1" x14ac:dyDescent="0.25">
      <c r="B1373" s="262">
        <v>1368</v>
      </c>
      <c r="C1373" s="346">
        <v>45454</v>
      </c>
      <c r="D1373" s="217" t="s">
        <v>130</v>
      </c>
      <c r="E1373" s="218" t="s">
        <v>161</v>
      </c>
      <c r="F1373" s="218" t="s">
        <v>1</v>
      </c>
      <c r="G1373" s="218" t="s">
        <v>161</v>
      </c>
      <c r="H1373" s="218">
        <v>11.8</v>
      </c>
      <c r="I1373" s="218"/>
      <c r="J1373" s="218"/>
      <c r="K1373" s="218"/>
      <c r="L1373" s="218"/>
      <c r="M1373" s="218"/>
      <c r="N1373" s="218"/>
      <c r="O1373" s="218"/>
      <c r="P1373" s="218"/>
      <c r="Q1373" s="240">
        <f t="shared" si="16"/>
        <v>0</v>
      </c>
      <c r="R1373" s="240">
        <f t="shared" si="17"/>
        <v>0</v>
      </c>
      <c r="S1373" s="240">
        <f t="shared" si="18"/>
        <v>0</v>
      </c>
      <c r="T1373" s="272">
        <f t="shared" si="19"/>
        <v>0</v>
      </c>
      <c r="U1373" s="263"/>
    </row>
    <row r="1374" spans="2:21" s="216" customFormat="1" x14ac:dyDescent="0.25">
      <c r="B1374" s="262">
        <v>1369</v>
      </c>
      <c r="C1374" s="346">
        <v>45455</v>
      </c>
      <c r="D1374" s="217" t="s">
        <v>94</v>
      </c>
      <c r="E1374" s="218" t="s">
        <v>92</v>
      </c>
      <c r="F1374" s="218" t="s">
        <v>1</v>
      </c>
      <c r="G1374" s="218" t="s">
        <v>213</v>
      </c>
      <c r="H1374" s="218">
        <v>6.65</v>
      </c>
      <c r="I1374" s="218"/>
      <c r="J1374" s="218"/>
      <c r="K1374" s="218"/>
      <c r="L1374" s="218"/>
      <c r="M1374" s="218"/>
      <c r="N1374" s="218"/>
      <c r="O1374" s="218"/>
      <c r="P1374" s="218"/>
      <c r="Q1374" s="240">
        <f t="shared" si="16"/>
        <v>0</v>
      </c>
      <c r="R1374" s="240">
        <f t="shared" si="17"/>
        <v>0</v>
      </c>
      <c r="S1374" s="240">
        <f t="shared" si="18"/>
        <v>0</v>
      </c>
      <c r="T1374" s="272">
        <f t="shared" si="19"/>
        <v>0</v>
      </c>
      <c r="U1374" s="263"/>
    </row>
    <row r="1375" spans="2:21" s="216" customFormat="1" x14ac:dyDescent="0.25">
      <c r="B1375" s="262">
        <v>1370</v>
      </c>
      <c r="C1375" s="346">
        <v>45455</v>
      </c>
      <c r="D1375" s="217" t="s">
        <v>91</v>
      </c>
      <c r="E1375" s="218" t="s">
        <v>92</v>
      </c>
      <c r="F1375" s="218" t="s">
        <v>1</v>
      </c>
      <c r="G1375" s="218" t="s">
        <v>213</v>
      </c>
      <c r="H1375" s="218">
        <v>6.65</v>
      </c>
      <c r="I1375" s="218" t="s">
        <v>253</v>
      </c>
      <c r="J1375" s="218">
        <v>46</v>
      </c>
      <c r="K1375" s="218">
        <v>713375</v>
      </c>
      <c r="L1375" s="218"/>
      <c r="M1375" s="218"/>
      <c r="N1375" s="218" t="s">
        <v>1</v>
      </c>
      <c r="O1375" s="218" t="s">
        <v>2</v>
      </c>
      <c r="P1375" s="218"/>
      <c r="Q1375" s="240">
        <f t="shared" si="16"/>
        <v>0</v>
      </c>
      <c r="R1375" s="240">
        <f t="shared" si="17"/>
        <v>0</v>
      </c>
      <c r="S1375" s="240">
        <f t="shared" si="18"/>
        <v>0</v>
      </c>
      <c r="T1375" s="272">
        <f t="shared" si="19"/>
        <v>305.90000000000003</v>
      </c>
      <c r="U1375" s="263" t="s">
        <v>252</v>
      </c>
    </row>
    <row r="1376" spans="2:21" s="216" customFormat="1" x14ac:dyDescent="0.25">
      <c r="B1376" s="262">
        <v>1371</v>
      </c>
      <c r="C1376" s="346">
        <v>45455</v>
      </c>
      <c r="D1376" s="217" t="s">
        <v>117</v>
      </c>
      <c r="E1376" s="218" t="s">
        <v>92</v>
      </c>
      <c r="F1376" s="218" t="s">
        <v>1</v>
      </c>
      <c r="G1376" s="218" t="s">
        <v>213</v>
      </c>
      <c r="H1376" s="218">
        <v>6.65</v>
      </c>
      <c r="I1376" s="218" t="s">
        <v>221</v>
      </c>
      <c r="J1376" s="218">
        <v>17</v>
      </c>
      <c r="K1376" s="218"/>
      <c r="L1376" s="218">
        <v>1650</v>
      </c>
      <c r="M1376" s="218"/>
      <c r="N1376" s="218" t="s">
        <v>62</v>
      </c>
      <c r="O1376" s="218"/>
      <c r="P1376" s="218" t="s">
        <v>305</v>
      </c>
      <c r="Q1376" s="240">
        <f t="shared" si="16"/>
        <v>0</v>
      </c>
      <c r="R1376" s="240">
        <f t="shared" si="17"/>
        <v>130.00749999999999</v>
      </c>
      <c r="S1376" s="240">
        <f t="shared" si="18"/>
        <v>0</v>
      </c>
      <c r="T1376" s="272">
        <f t="shared" si="19"/>
        <v>0</v>
      </c>
      <c r="U1376" s="263"/>
    </row>
    <row r="1377" spans="2:21" s="216" customFormat="1" x14ac:dyDescent="0.25">
      <c r="B1377" s="262">
        <v>1372</v>
      </c>
      <c r="C1377" s="346">
        <v>45455</v>
      </c>
      <c r="D1377" s="217" t="s">
        <v>157</v>
      </c>
      <c r="E1377" s="218" t="s">
        <v>92</v>
      </c>
      <c r="F1377" s="218" t="s">
        <v>62</v>
      </c>
      <c r="G1377" s="218" t="s">
        <v>214</v>
      </c>
      <c r="H1377" s="218">
        <v>4.1500000000000004</v>
      </c>
      <c r="I1377" s="218" t="s">
        <v>221</v>
      </c>
      <c r="J1377" s="218">
        <v>24</v>
      </c>
      <c r="K1377" s="218"/>
      <c r="L1377" s="218">
        <v>1650</v>
      </c>
      <c r="M1377" s="218"/>
      <c r="N1377" s="218" t="s">
        <v>62</v>
      </c>
      <c r="O1377" s="218" t="s">
        <v>265</v>
      </c>
      <c r="P1377" s="218" t="s">
        <v>305</v>
      </c>
      <c r="Q1377" s="240">
        <f t="shared" si="16"/>
        <v>0</v>
      </c>
      <c r="R1377" s="240">
        <f t="shared" si="17"/>
        <v>114.54</v>
      </c>
      <c r="S1377" s="240">
        <f t="shared" si="18"/>
        <v>0</v>
      </c>
      <c r="T1377" s="272">
        <f t="shared" si="19"/>
        <v>0</v>
      </c>
      <c r="U1377" s="263"/>
    </row>
    <row r="1378" spans="2:21" s="216" customFormat="1" x14ac:dyDescent="0.25">
      <c r="B1378" s="262">
        <v>1373</v>
      </c>
      <c r="C1378" s="346">
        <v>45455</v>
      </c>
      <c r="D1378" s="217" t="s">
        <v>156</v>
      </c>
      <c r="E1378" s="218" t="s">
        <v>92</v>
      </c>
      <c r="F1378" s="218" t="s">
        <v>62</v>
      </c>
      <c r="G1378" s="218" t="s">
        <v>214</v>
      </c>
      <c r="H1378" s="218">
        <v>4.1500000000000004</v>
      </c>
      <c r="I1378" s="218" t="s">
        <v>221</v>
      </c>
      <c r="J1378" s="218">
        <v>17</v>
      </c>
      <c r="K1378" s="218"/>
      <c r="L1378" s="218">
        <v>750</v>
      </c>
      <c r="M1378" s="218"/>
      <c r="N1378" s="218" t="s">
        <v>62</v>
      </c>
      <c r="O1378" s="218" t="s">
        <v>265</v>
      </c>
      <c r="P1378" s="218" t="s">
        <v>305</v>
      </c>
      <c r="Q1378" s="240">
        <f t="shared" si="16"/>
        <v>0</v>
      </c>
      <c r="R1378" s="240">
        <f t="shared" si="17"/>
        <v>81.132500000000007</v>
      </c>
      <c r="S1378" s="240">
        <f t="shared" si="18"/>
        <v>0</v>
      </c>
      <c r="T1378" s="272">
        <f t="shared" si="19"/>
        <v>0</v>
      </c>
      <c r="U1378" s="263"/>
    </row>
    <row r="1379" spans="2:21" s="216" customFormat="1" x14ac:dyDescent="0.25">
      <c r="B1379" s="262">
        <v>1374</v>
      </c>
      <c r="C1379" s="346">
        <v>45455</v>
      </c>
      <c r="D1379" s="217" t="s">
        <v>156</v>
      </c>
      <c r="E1379" s="218" t="s">
        <v>92</v>
      </c>
      <c r="F1379" s="218" t="s">
        <v>62</v>
      </c>
      <c r="G1379" s="218" t="s">
        <v>214</v>
      </c>
      <c r="H1379" s="218">
        <v>4.1500000000000004</v>
      </c>
      <c r="I1379" s="218" t="s">
        <v>221</v>
      </c>
      <c r="J1379" s="218">
        <v>17</v>
      </c>
      <c r="K1379" s="218"/>
      <c r="L1379" s="218">
        <v>750</v>
      </c>
      <c r="M1379" s="218"/>
      <c r="N1379" s="218" t="s">
        <v>62</v>
      </c>
      <c r="O1379" s="218" t="s">
        <v>265</v>
      </c>
      <c r="P1379" s="218" t="s">
        <v>305</v>
      </c>
      <c r="Q1379" s="240">
        <f t="shared" si="16"/>
        <v>0</v>
      </c>
      <c r="R1379" s="240">
        <f t="shared" si="17"/>
        <v>81.132500000000007</v>
      </c>
      <c r="S1379" s="240">
        <f t="shared" si="18"/>
        <v>0</v>
      </c>
      <c r="T1379" s="272">
        <f t="shared" si="19"/>
        <v>0</v>
      </c>
      <c r="U1379" s="263"/>
    </row>
    <row r="1380" spans="2:21" s="216" customFormat="1" x14ac:dyDescent="0.25">
      <c r="B1380" s="262">
        <v>1375</v>
      </c>
      <c r="C1380" s="346">
        <v>45455</v>
      </c>
      <c r="D1380" s="217" t="s">
        <v>156</v>
      </c>
      <c r="E1380" s="218" t="s">
        <v>92</v>
      </c>
      <c r="F1380" s="218" t="s">
        <v>62</v>
      </c>
      <c r="G1380" s="218" t="s">
        <v>214</v>
      </c>
      <c r="H1380" s="218">
        <v>4.1500000000000004</v>
      </c>
      <c r="I1380" s="218" t="s">
        <v>221</v>
      </c>
      <c r="J1380" s="218">
        <v>24</v>
      </c>
      <c r="K1380" s="218"/>
      <c r="L1380" s="218">
        <v>1650</v>
      </c>
      <c r="M1380" s="218"/>
      <c r="N1380" s="218" t="s">
        <v>62</v>
      </c>
      <c r="O1380" s="218" t="s">
        <v>265</v>
      </c>
      <c r="P1380" s="218" t="s">
        <v>305</v>
      </c>
      <c r="Q1380" s="240">
        <f t="shared" si="16"/>
        <v>0</v>
      </c>
      <c r="R1380" s="240">
        <f t="shared" si="17"/>
        <v>114.54</v>
      </c>
      <c r="S1380" s="240">
        <f t="shared" si="18"/>
        <v>0</v>
      </c>
      <c r="T1380" s="272">
        <f t="shared" si="19"/>
        <v>0</v>
      </c>
      <c r="U1380" s="263"/>
    </row>
    <row r="1381" spans="2:21" s="216" customFormat="1" x14ac:dyDescent="0.25">
      <c r="B1381" s="262">
        <v>1376</v>
      </c>
      <c r="C1381" s="346">
        <v>45455</v>
      </c>
      <c r="D1381" s="217" t="s">
        <v>160</v>
      </c>
      <c r="E1381" s="218" t="s">
        <v>161</v>
      </c>
      <c r="F1381" s="218" t="s">
        <v>389</v>
      </c>
      <c r="G1381" s="218" t="s">
        <v>161</v>
      </c>
      <c r="H1381" s="218">
        <v>10</v>
      </c>
      <c r="I1381" s="218" t="s">
        <v>66</v>
      </c>
      <c r="J1381" s="218">
        <v>4</v>
      </c>
      <c r="K1381" s="218"/>
      <c r="L1381" s="218"/>
      <c r="M1381" s="218"/>
      <c r="N1381" s="218" t="s">
        <v>1</v>
      </c>
      <c r="O1381" s="218"/>
      <c r="P1381" s="218"/>
      <c r="Q1381" s="240">
        <f t="shared" si="16"/>
        <v>0</v>
      </c>
      <c r="R1381" s="240">
        <f t="shared" si="17"/>
        <v>0</v>
      </c>
      <c r="S1381" s="240">
        <f t="shared" si="18"/>
        <v>40</v>
      </c>
      <c r="T1381" s="272">
        <f t="shared" si="19"/>
        <v>0</v>
      </c>
      <c r="U1381" s="263"/>
    </row>
    <row r="1382" spans="2:21" s="216" customFormat="1" x14ac:dyDescent="0.25">
      <c r="B1382" s="262">
        <v>1377</v>
      </c>
      <c r="C1382" s="346">
        <v>45455</v>
      </c>
      <c r="D1382" s="217" t="s">
        <v>177</v>
      </c>
      <c r="E1382" s="218" t="s">
        <v>178</v>
      </c>
      <c r="F1382" s="218" t="s">
        <v>7</v>
      </c>
      <c r="G1382" s="218" t="s">
        <v>213</v>
      </c>
      <c r="H1382" s="218">
        <v>7</v>
      </c>
      <c r="I1382" s="218"/>
      <c r="J1382" s="218"/>
      <c r="K1382" s="218"/>
      <c r="L1382" s="218"/>
      <c r="M1382" s="218"/>
      <c r="N1382" s="218"/>
      <c r="O1382" s="218"/>
      <c r="P1382" s="218"/>
      <c r="Q1382" s="240">
        <f t="shared" si="16"/>
        <v>0</v>
      </c>
      <c r="R1382" s="240">
        <f t="shared" si="17"/>
        <v>0</v>
      </c>
      <c r="S1382" s="240">
        <f t="shared" si="18"/>
        <v>0</v>
      </c>
      <c r="T1382" s="272">
        <f t="shared" si="19"/>
        <v>0</v>
      </c>
      <c r="U1382" s="263"/>
    </row>
    <row r="1383" spans="2:21" s="216" customFormat="1" x14ac:dyDescent="0.25">
      <c r="B1383" s="262">
        <v>1378</v>
      </c>
      <c r="C1383" s="346">
        <v>45455</v>
      </c>
      <c r="D1383" s="217" t="s">
        <v>173</v>
      </c>
      <c r="E1383" s="218" t="s">
        <v>161</v>
      </c>
      <c r="F1383" s="218" t="s">
        <v>7</v>
      </c>
      <c r="G1383" s="218" t="s">
        <v>161</v>
      </c>
      <c r="H1383" s="218">
        <v>11.2</v>
      </c>
      <c r="I1383" s="218" t="s">
        <v>66</v>
      </c>
      <c r="J1383" s="218">
        <v>8</v>
      </c>
      <c r="K1383" s="218"/>
      <c r="L1383" s="218"/>
      <c r="M1383" s="218"/>
      <c r="N1383" s="218" t="s">
        <v>1</v>
      </c>
      <c r="O1383" s="218"/>
      <c r="P1383" s="218"/>
      <c r="Q1383" s="240">
        <f t="shared" si="16"/>
        <v>0</v>
      </c>
      <c r="R1383" s="240">
        <f t="shared" si="17"/>
        <v>0</v>
      </c>
      <c r="S1383" s="240">
        <f t="shared" si="18"/>
        <v>89.6</v>
      </c>
      <c r="T1383" s="272">
        <f t="shared" si="19"/>
        <v>0</v>
      </c>
      <c r="U1383" s="263"/>
    </row>
    <row r="1384" spans="2:21" s="216" customFormat="1" x14ac:dyDescent="0.25">
      <c r="B1384" s="262">
        <v>1379</v>
      </c>
      <c r="C1384" s="346">
        <v>45455</v>
      </c>
      <c r="D1384" s="217" t="s">
        <v>153</v>
      </c>
      <c r="E1384" s="218" t="s">
        <v>92</v>
      </c>
      <c r="F1384" s="218" t="s">
        <v>63</v>
      </c>
      <c r="G1384" s="218" t="s">
        <v>213</v>
      </c>
      <c r="H1384" s="218">
        <v>6.65</v>
      </c>
      <c r="I1384" s="218" t="s">
        <v>221</v>
      </c>
      <c r="J1384" s="218">
        <v>28</v>
      </c>
      <c r="K1384" s="218"/>
      <c r="L1384" s="218">
        <v>1400</v>
      </c>
      <c r="M1384" s="218"/>
      <c r="N1384" s="218" t="s">
        <v>63</v>
      </c>
      <c r="O1384" s="218"/>
      <c r="P1384" s="218" t="s">
        <v>305</v>
      </c>
      <c r="Q1384" s="240">
        <f t="shared" si="16"/>
        <v>0</v>
      </c>
      <c r="R1384" s="240">
        <f t="shared" si="17"/>
        <v>214.13</v>
      </c>
      <c r="S1384" s="240">
        <f t="shared" si="18"/>
        <v>0</v>
      </c>
      <c r="T1384" s="272">
        <f t="shared" si="19"/>
        <v>0</v>
      </c>
      <c r="U1384" s="263"/>
    </row>
    <row r="1385" spans="2:21" s="216" customFormat="1" x14ac:dyDescent="0.25">
      <c r="B1385" s="262">
        <v>1380</v>
      </c>
      <c r="C1385" s="346">
        <v>45455</v>
      </c>
      <c r="D1385" s="217" t="s">
        <v>152</v>
      </c>
      <c r="E1385" s="218" t="s">
        <v>92</v>
      </c>
      <c r="F1385" s="218" t="s">
        <v>63</v>
      </c>
      <c r="G1385" s="218" t="s">
        <v>214</v>
      </c>
      <c r="H1385" s="218">
        <v>4.1500000000000004</v>
      </c>
      <c r="I1385" s="218" t="s">
        <v>221</v>
      </c>
      <c r="J1385" s="218">
        <v>25</v>
      </c>
      <c r="K1385" s="218"/>
      <c r="L1385" s="218">
        <v>1400</v>
      </c>
      <c r="M1385" s="218"/>
      <c r="N1385" s="218" t="s">
        <v>63</v>
      </c>
      <c r="O1385" s="218"/>
      <c r="P1385" s="218" t="s">
        <v>305</v>
      </c>
      <c r="Q1385" s="240">
        <f t="shared" si="16"/>
        <v>0</v>
      </c>
      <c r="R1385" s="240">
        <f t="shared" si="17"/>
        <v>119.31250000000001</v>
      </c>
      <c r="S1385" s="240">
        <f t="shared" si="18"/>
        <v>0</v>
      </c>
      <c r="T1385" s="272">
        <f t="shared" si="19"/>
        <v>0</v>
      </c>
      <c r="U1385" s="263"/>
    </row>
    <row r="1386" spans="2:21" s="216" customFormat="1" x14ac:dyDescent="0.25">
      <c r="B1386" s="262">
        <v>1381</v>
      </c>
      <c r="C1386" s="346">
        <v>45455</v>
      </c>
      <c r="D1386" s="217" t="s">
        <v>152</v>
      </c>
      <c r="E1386" s="218" t="s">
        <v>92</v>
      </c>
      <c r="F1386" s="218" t="s">
        <v>63</v>
      </c>
      <c r="G1386" s="218" t="s">
        <v>214</v>
      </c>
      <c r="H1386" s="218">
        <v>4.1500000000000004</v>
      </c>
      <c r="I1386" s="218" t="s">
        <v>221</v>
      </c>
      <c r="J1386" s="218">
        <v>3</v>
      </c>
      <c r="K1386" s="218"/>
      <c r="L1386" s="218">
        <v>900</v>
      </c>
      <c r="M1386" s="218"/>
      <c r="N1386" s="218" t="s">
        <v>63</v>
      </c>
      <c r="O1386" s="218"/>
      <c r="P1386" s="218" t="s">
        <v>305</v>
      </c>
      <c r="Q1386" s="240">
        <f t="shared" si="16"/>
        <v>0</v>
      </c>
      <c r="R1386" s="240">
        <f t="shared" si="17"/>
        <v>14.317500000000001</v>
      </c>
      <c r="S1386" s="240">
        <f t="shared" si="18"/>
        <v>0</v>
      </c>
      <c r="T1386" s="272">
        <f t="shared" si="19"/>
        <v>0</v>
      </c>
      <c r="U1386" s="263"/>
    </row>
    <row r="1387" spans="2:21" s="216" customFormat="1" x14ac:dyDescent="0.25">
      <c r="B1387" s="262">
        <v>1382</v>
      </c>
      <c r="C1387" s="346">
        <v>45455</v>
      </c>
      <c r="D1387" s="217" t="s">
        <v>150</v>
      </c>
      <c r="E1387" s="218" t="s">
        <v>92</v>
      </c>
      <c r="F1387" s="218" t="s">
        <v>63</v>
      </c>
      <c r="G1387" s="218" t="s">
        <v>214</v>
      </c>
      <c r="H1387" s="218">
        <v>4.1500000000000004</v>
      </c>
      <c r="I1387" s="218" t="s">
        <v>221</v>
      </c>
      <c r="J1387" s="218">
        <v>3</v>
      </c>
      <c r="K1387" s="218"/>
      <c r="L1387" s="218">
        <v>900</v>
      </c>
      <c r="M1387" s="218"/>
      <c r="N1387" s="218" t="s">
        <v>63</v>
      </c>
      <c r="O1387" s="218"/>
      <c r="P1387" s="218" t="s">
        <v>305</v>
      </c>
      <c r="Q1387" s="240">
        <f t="shared" si="16"/>
        <v>0</v>
      </c>
      <c r="R1387" s="240">
        <f t="shared" si="17"/>
        <v>14.317500000000001</v>
      </c>
      <c r="S1387" s="240">
        <f t="shared" si="18"/>
        <v>0</v>
      </c>
      <c r="T1387" s="272">
        <f t="shared" si="19"/>
        <v>0</v>
      </c>
      <c r="U1387" s="263"/>
    </row>
    <row r="1388" spans="2:21" s="216" customFormat="1" x14ac:dyDescent="0.25">
      <c r="B1388" s="262">
        <v>1383</v>
      </c>
      <c r="C1388" s="346">
        <v>45455</v>
      </c>
      <c r="D1388" s="217" t="s">
        <v>150</v>
      </c>
      <c r="E1388" s="218" t="s">
        <v>92</v>
      </c>
      <c r="F1388" s="218" t="s">
        <v>63</v>
      </c>
      <c r="G1388" s="218" t="s">
        <v>214</v>
      </c>
      <c r="H1388" s="218">
        <v>4.1500000000000004</v>
      </c>
      <c r="I1388" s="218" t="s">
        <v>221</v>
      </c>
      <c r="J1388" s="218">
        <v>25</v>
      </c>
      <c r="K1388" s="218"/>
      <c r="L1388" s="218">
        <v>1400</v>
      </c>
      <c r="M1388" s="218"/>
      <c r="N1388" s="218" t="s">
        <v>63</v>
      </c>
      <c r="O1388" s="218"/>
      <c r="P1388" s="218" t="s">
        <v>305</v>
      </c>
      <c r="Q1388" s="240">
        <f t="shared" si="16"/>
        <v>0</v>
      </c>
      <c r="R1388" s="240">
        <f t="shared" si="17"/>
        <v>119.31250000000001</v>
      </c>
      <c r="S1388" s="240">
        <f t="shared" si="18"/>
        <v>0</v>
      </c>
      <c r="T1388" s="272">
        <f t="shared" si="19"/>
        <v>0</v>
      </c>
      <c r="U1388" s="263"/>
    </row>
    <row r="1389" spans="2:21" s="216" customFormat="1" x14ac:dyDescent="0.25">
      <c r="B1389" s="262">
        <v>1384</v>
      </c>
      <c r="C1389" s="346">
        <v>45455</v>
      </c>
      <c r="D1389" s="217" t="s">
        <v>150</v>
      </c>
      <c r="E1389" s="218" t="s">
        <v>92</v>
      </c>
      <c r="F1389" s="218" t="s">
        <v>63</v>
      </c>
      <c r="G1389" s="218" t="s">
        <v>214</v>
      </c>
      <c r="H1389" s="218">
        <v>4.1500000000000004</v>
      </c>
      <c r="I1389" s="218"/>
      <c r="J1389" s="218"/>
      <c r="K1389" s="218"/>
      <c r="L1389" s="218"/>
      <c r="M1389" s="218"/>
      <c r="N1389" s="218" t="s">
        <v>63</v>
      </c>
      <c r="O1389" s="218"/>
      <c r="P1389" s="218" t="s">
        <v>305</v>
      </c>
      <c r="Q1389" s="240">
        <f t="shared" si="16"/>
        <v>0</v>
      </c>
      <c r="R1389" s="240">
        <f t="shared" si="17"/>
        <v>0</v>
      </c>
      <c r="S1389" s="240">
        <f t="shared" si="18"/>
        <v>0</v>
      </c>
      <c r="T1389" s="272">
        <f t="shared" si="19"/>
        <v>0</v>
      </c>
      <c r="U1389" s="263"/>
    </row>
    <row r="1390" spans="2:21" s="216" customFormat="1" x14ac:dyDescent="0.25">
      <c r="B1390" s="262">
        <v>1385</v>
      </c>
      <c r="C1390" s="346">
        <v>45455</v>
      </c>
      <c r="D1390" s="217" t="s">
        <v>179</v>
      </c>
      <c r="E1390" s="218" t="s">
        <v>161</v>
      </c>
      <c r="F1390" s="218" t="s">
        <v>8</v>
      </c>
      <c r="G1390" s="218" t="s">
        <v>161</v>
      </c>
      <c r="H1390" s="218">
        <v>11.6</v>
      </c>
      <c r="I1390" s="218" t="s">
        <v>66</v>
      </c>
      <c r="J1390" s="218">
        <v>4</v>
      </c>
      <c r="K1390" s="218"/>
      <c r="L1390" s="218"/>
      <c r="M1390" s="218"/>
      <c r="N1390" s="218" t="s">
        <v>1</v>
      </c>
      <c r="O1390" s="218"/>
      <c r="P1390" s="218"/>
      <c r="Q1390" s="240">
        <f t="shared" si="16"/>
        <v>0</v>
      </c>
      <c r="R1390" s="240">
        <f t="shared" si="17"/>
        <v>0</v>
      </c>
      <c r="S1390" s="240">
        <f t="shared" si="18"/>
        <v>46.4</v>
      </c>
      <c r="T1390" s="272">
        <f t="shared" si="19"/>
        <v>0</v>
      </c>
      <c r="U1390" s="263"/>
    </row>
    <row r="1391" spans="2:21" s="216" customFormat="1" x14ac:dyDescent="0.25">
      <c r="B1391" s="262">
        <v>1386</v>
      </c>
      <c r="C1391" s="346">
        <v>45455</v>
      </c>
      <c r="D1391" s="217" t="s">
        <v>143</v>
      </c>
      <c r="E1391" s="218" t="s">
        <v>92</v>
      </c>
      <c r="F1391" s="218" t="s">
        <v>2</v>
      </c>
      <c r="G1391" s="218" t="s">
        <v>213</v>
      </c>
      <c r="H1391" s="218">
        <v>7</v>
      </c>
      <c r="I1391" s="218" t="s">
        <v>220</v>
      </c>
      <c r="J1391" s="218">
        <v>35</v>
      </c>
      <c r="K1391" s="218"/>
      <c r="L1391" s="218">
        <v>750</v>
      </c>
      <c r="M1391" s="218"/>
      <c r="N1391" s="218" t="s">
        <v>2</v>
      </c>
      <c r="O1391" s="218" t="s">
        <v>2</v>
      </c>
      <c r="P1391" s="218" t="s">
        <v>304</v>
      </c>
      <c r="Q1391" s="240">
        <f t="shared" si="16"/>
        <v>245</v>
      </c>
      <c r="R1391" s="240">
        <f t="shared" si="17"/>
        <v>0</v>
      </c>
      <c r="S1391" s="240">
        <f t="shared" si="18"/>
        <v>0</v>
      </c>
      <c r="T1391" s="272">
        <f t="shared" si="19"/>
        <v>0</v>
      </c>
      <c r="U1391" s="263"/>
    </row>
    <row r="1392" spans="2:21" s="216" customFormat="1" x14ac:dyDescent="0.25">
      <c r="B1392" s="262">
        <v>1387</v>
      </c>
      <c r="C1392" s="346">
        <v>45455</v>
      </c>
      <c r="D1392" s="217" t="s">
        <v>142</v>
      </c>
      <c r="E1392" s="218" t="s">
        <v>92</v>
      </c>
      <c r="F1392" s="218" t="s">
        <v>2</v>
      </c>
      <c r="G1392" s="218" t="s">
        <v>213</v>
      </c>
      <c r="H1392" s="218">
        <v>7</v>
      </c>
      <c r="I1392" s="218" t="s">
        <v>220</v>
      </c>
      <c r="J1392" s="218">
        <v>35</v>
      </c>
      <c r="K1392" s="218"/>
      <c r="L1392" s="218">
        <v>750</v>
      </c>
      <c r="M1392" s="218"/>
      <c r="N1392" s="218" t="s">
        <v>2</v>
      </c>
      <c r="O1392" s="218" t="s">
        <v>2</v>
      </c>
      <c r="P1392" s="218" t="s">
        <v>304</v>
      </c>
      <c r="Q1392" s="240">
        <f t="shared" si="16"/>
        <v>245</v>
      </c>
      <c r="R1392" s="240">
        <f t="shared" si="17"/>
        <v>0</v>
      </c>
      <c r="S1392" s="240">
        <f t="shared" si="18"/>
        <v>0</v>
      </c>
      <c r="T1392" s="272">
        <f t="shared" si="19"/>
        <v>0</v>
      </c>
      <c r="U1392" s="263"/>
    </row>
    <row r="1393" spans="2:21" s="216" customFormat="1" x14ac:dyDescent="0.25">
      <c r="B1393" s="262">
        <v>1388</v>
      </c>
      <c r="C1393" s="346">
        <v>45455</v>
      </c>
      <c r="D1393" s="217" t="s">
        <v>141</v>
      </c>
      <c r="E1393" s="218" t="s">
        <v>92</v>
      </c>
      <c r="F1393" s="218" t="s">
        <v>2</v>
      </c>
      <c r="G1393" s="218" t="s">
        <v>213</v>
      </c>
      <c r="H1393" s="218">
        <v>7</v>
      </c>
      <c r="I1393" s="218" t="s">
        <v>220</v>
      </c>
      <c r="J1393" s="218">
        <v>35</v>
      </c>
      <c r="K1393" s="218"/>
      <c r="L1393" s="218">
        <v>750</v>
      </c>
      <c r="M1393" s="218"/>
      <c r="N1393" s="218" t="s">
        <v>2</v>
      </c>
      <c r="O1393" s="218" t="s">
        <v>2</v>
      </c>
      <c r="P1393" s="218" t="s">
        <v>304</v>
      </c>
      <c r="Q1393" s="240">
        <f t="shared" si="16"/>
        <v>245</v>
      </c>
      <c r="R1393" s="240">
        <f t="shared" si="17"/>
        <v>0</v>
      </c>
      <c r="S1393" s="240">
        <f t="shared" si="18"/>
        <v>0</v>
      </c>
      <c r="T1393" s="272">
        <f t="shared" si="19"/>
        <v>0</v>
      </c>
      <c r="U1393" s="263"/>
    </row>
    <row r="1394" spans="2:21" s="216" customFormat="1" x14ac:dyDescent="0.25">
      <c r="B1394" s="262">
        <v>1389</v>
      </c>
      <c r="C1394" s="346">
        <v>45455</v>
      </c>
      <c r="D1394" s="217" t="s">
        <v>96</v>
      </c>
      <c r="E1394" s="218" t="s">
        <v>161</v>
      </c>
      <c r="F1394" s="218" t="s">
        <v>1</v>
      </c>
      <c r="G1394" s="218" t="s">
        <v>161</v>
      </c>
      <c r="H1394" s="218">
        <v>11.8</v>
      </c>
      <c r="I1394" s="218" t="s">
        <v>66</v>
      </c>
      <c r="J1394" s="218">
        <v>3</v>
      </c>
      <c r="K1394" s="218"/>
      <c r="L1394" s="218"/>
      <c r="M1394" s="218"/>
      <c r="N1394" s="218" t="s">
        <v>1</v>
      </c>
      <c r="O1394" s="218"/>
      <c r="P1394" s="218"/>
      <c r="Q1394" s="240">
        <f t="shared" si="16"/>
        <v>0</v>
      </c>
      <c r="R1394" s="240">
        <f t="shared" si="17"/>
        <v>0</v>
      </c>
      <c r="S1394" s="240">
        <f t="shared" si="18"/>
        <v>35.400000000000006</v>
      </c>
      <c r="T1394" s="272">
        <f t="shared" si="19"/>
        <v>0</v>
      </c>
      <c r="U1394" s="263"/>
    </row>
    <row r="1395" spans="2:21" s="216" customFormat="1" x14ac:dyDescent="0.25">
      <c r="B1395" s="262">
        <v>1390</v>
      </c>
      <c r="C1395" s="346">
        <v>45455</v>
      </c>
      <c r="D1395" s="217" t="s">
        <v>130</v>
      </c>
      <c r="E1395" s="218" t="s">
        <v>161</v>
      </c>
      <c r="F1395" s="218" t="s">
        <v>1</v>
      </c>
      <c r="G1395" s="218" t="s">
        <v>161</v>
      </c>
      <c r="H1395" s="218">
        <v>11.8</v>
      </c>
      <c r="I1395" s="218"/>
      <c r="J1395" s="218"/>
      <c r="K1395" s="218"/>
      <c r="L1395" s="218"/>
      <c r="M1395" s="218"/>
      <c r="N1395" s="218"/>
      <c r="O1395" s="218"/>
      <c r="P1395" s="218"/>
      <c r="Q1395" s="240">
        <f t="shared" ref="Q1395:Q1458" si="20">IF(I1395=$Q$5,J1395*H1395,0)</f>
        <v>0</v>
      </c>
      <c r="R1395" s="240">
        <f t="shared" ref="R1395:R1458" si="21">IF(I1395=$R$5,J1395*H1395,0)*1.15</f>
        <v>0</v>
      </c>
      <c r="S1395" s="240">
        <f t="shared" ref="S1395:S1458" si="22">IF(I1395=$S$5,J1395*H1395,0)</f>
        <v>0</v>
      </c>
      <c r="T1395" s="272">
        <f t="shared" ref="T1395:T1458" si="23">IF(I1395=$T$5,J1395*H1395,0)</f>
        <v>0</v>
      </c>
      <c r="U1395" s="263"/>
    </row>
    <row r="1396" spans="2:21" s="216" customFormat="1" x14ac:dyDescent="0.25">
      <c r="B1396" s="262">
        <v>1391</v>
      </c>
      <c r="C1396" s="346">
        <v>45456</v>
      </c>
      <c r="D1396" s="217" t="s">
        <v>94</v>
      </c>
      <c r="E1396" s="218" t="s">
        <v>92</v>
      </c>
      <c r="F1396" s="218" t="s">
        <v>1</v>
      </c>
      <c r="G1396" s="218" t="s">
        <v>213</v>
      </c>
      <c r="H1396" s="218">
        <v>6.65</v>
      </c>
      <c r="I1396" s="218"/>
      <c r="J1396" s="218"/>
      <c r="K1396" s="218"/>
      <c r="L1396" s="218"/>
      <c r="M1396" s="218"/>
      <c r="N1396" s="218"/>
      <c r="O1396" s="218"/>
      <c r="P1396" s="218"/>
      <c r="Q1396" s="240">
        <f t="shared" si="20"/>
        <v>0</v>
      </c>
      <c r="R1396" s="240">
        <f t="shared" si="21"/>
        <v>0</v>
      </c>
      <c r="S1396" s="240">
        <f t="shared" si="22"/>
        <v>0</v>
      </c>
      <c r="T1396" s="272">
        <f t="shared" si="23"/>
        <v>0</v>
      </c>
      <c r="U1396" s="263"/>
    </row>
    <row r="1397" spans="2:21" s="216" customFormat="1" x14ac:dyDescent="0.25">
      <c r="B1397" s="262">
        <v>1392</v>
      </c>
      <c r="C1397" s="346">
        <v>45456</v>
      </c>
      <c r="D1397" s="217" t="s">
        <v>91</v>
      </c>
      <c r="E1397" s="218" t="s">
        <v>92</v>
      </c>
      <c r="F1397" s="218" t="s">
        <v>1</v>
      </c>
      <c r="G1397" s="218" t="s">
        <v>213</v>
      </c>
      <c r="H1397" s="218">
        <v>6.65</v>
      </c>
      <c r="I1397" s="218" t="s">
        <v>291</v>
      </c>
      <c r="J1397" s="218">
        <v>51</v>
      </c>
      <c r="K1397" s="218"/>
      <c r="L1397" s="218"/>
      <c r="M1397" s="218"/>
      <c r="N1397" s="218" t="s">
        <v>1</v>
      </c>
      <c r="O1397" s="218" t="s">
        <v>2</v>
      </c>
      <c r="P1397" s="218"/>
      <c r="Q1397" s="240">
        <f t="shared" si="20"/>
        <v>0</v>
      </c>
      <c r="R1397" s="240">
        <f t="shared" si="21"/>
        <v>0</v>
      </c>
      <c r="S1397" s="240">
        <f t="shared" si="22"/>
        <v>0</v>
      </c>
      <c r="T1397" s="272">
        <f t="shared" si="23"/>
        <v>0</v>
      </c>
      <c r="U1397" s="263" t="s">
        <v>254</v>
      </c>
    </row>
    <row r="1398" spans="2:21" s="216" customFormat="1" x14ac:dyDescent="0.25">
      <c r="B1398" s="262">
        <v>1393</v>
      </c>
      <c r="C1398" s="346">
        <v>45456</v>
      </c>
      <c r="D1398" s="217" t="s">
        <v>117</v>
      </c>
      <c r="E1398" s="218" t="s">
        <v>92</v>
      </c>
      <c r="F1398" s="218" t="s">
        <v>1</v>
      </c>
      <c r="G1398" s="218" t="s">
        <v>213</v>
      </c>
      <c r="H1398" s="218">
        <v>6.65</v>
      </c>
      <c r="I1398" s="218" t="s">
        <v>221</v>
      </c>
      <c r="J1398" s="218">
        <v>35</v>
      </c>
      <c r="K1398" s="218"/>
      <c r="L1398" s="218">
        <v>1500</v>
      </c>
      <c r="M1398" s="218"/>
      <c r="N1398" s="218" t="s">
        <v>62</v>
      </c>
      <c r="O1398" s="218"/>
      <c r="P1398" s="218"/>
      <c r="Q1398" s="240">
        <f t="shared" si="20"/>
        <v>0</v>
      </c>
      <c r="R1398" s="240">
        <f t="shared" si="21"/>
        <v>267.66249999999997</v>
      </c>
      <c r="S1398" s="240">
        <f t="shared" si="22"/>
        <v>0</v>
      </c>
      <c r="T1398" s="272">
        <f t="shared" si="23"/>
        <v>0</v>
      </c>
      <c r="U1398" s="263"/>
    </row>
    <row r="1399" spans="2:21" s="216" customFormat="1" x14ac:dyDescent="0.25">
      <c r="B1399" s="262">
        <v>1394</v>
      </c>
      <c r="C1399" s="346">
        <v>45456</v>
      </c>
      <c r="D1399" s="217" t="s">
        <v>157</v>
      </c>
      <c r="E1399" s="218" t="s">
        <v>92</v>
      </c>
      <c r="F1399" s="218" t="s">
        <v>62</v>
      </c>
      <c r="G1399" s="218" t="s">
        <v>214</v>
      </c>
      <c r="H1399" s="218">
        <v>4.1500000000000004</v>
      </c>
      <c r="I1399" s="218" t="s">
        <v>221</v>
      </c>
      <c r="J1399" s="218">
        <v>39</v>
      </c>
      <c r="K1399" s="218"/>
      <c r="L1399" s="218">
        <v>1500</v>
      </c>
      <c r="M1399" s="218"/>
      <c r="N1399" s="218" t="s">
        <v>62</v>
      </c>
      <c r="O1399" s="218" t="s">
        <v>265</v>
      </c>
      <c r="P1399" s="218" t="s">
        <v>305</v>
      </c>
      <c r="Q1399" s="240">
        <f t="shared" si="20"/>
        <v>0</v>
      </c>
      <c r="R1399" s="240">
        <f t="shared" si="21"/>
        <v>186.1275</v>
      </c>
      <c r="S1399" s="240">
        <f t="shared" si="22"/>
        <v>0</v>
      </c>
      <c r="T1399" s="272">
        <f t="shared" si="23"/>
        <v>0</v>
      </c>
      <c r="U1399" s="263"/>
    </row>
    <row r="1400" spans="2:21" s="216" customFormat="1" x14ac:dyDescent="0.25">
      <c r="B1400" s="262">
        <v>1395</v>
      </c>
      <c r="C1400" s="346">
        <v>45456</v>
      </c>
      <c r="D1400" s="217" t="s">
        <v>156</v>
      </c>
      <c r="E1400" s="218" t="s">
        <v>92</v>
      </c>
      <c r="F1400" s="218" t="s">
        <v>62</v>
      </c>
      <c r="G1400" s="218" t="s">
        <v>214</v>
      </c>
      <c r="H1400" s="218">
        <v>4.1500000000000004</v>
      </c>
      <c r="I1400" s="218" t="s">
        <v>221</v>
      </c>
      <c r="J1400" s="218">
        <v>39</v>
      </c>
      <c r="K1400" s="218"/>
      <c r="L1400" s="218">
        <v>1500</v>
      </c>
      <c r="M1400" s="218"/>
      <c r="N1400" s="218" t="s">
        <v>62</v>
      </c>
      <c r="O1400" s="218" t="s">
        <v>265</v>
      </c>
      <c r="P1400" s="218" t="s">
        <v>305</v>
      </c>
      <c r="Q1400" s="240">
        <f t="shared" si="20"/>
        <v>0</v>
      </c>
      <c r="R1400" s="240">
        <f t="shared" si="21"/>
        <v>186.1275</v>
      </c>
      <c r="S1400" s="240">
        <f t="shared" si="22"/>
        <v>0</v>
      </c>
      <c r="T1400" s="272">
        <f t="shared" si="23"/>
        <v>0</v>
      </c>
      <c r="U1400" s="263"/>
    </row>
    <row r="1401" spans="2:21" s="216" customFormat="1" x14ac:dyDescent="0.25">
      <c r="B1401" s="262">
        <v>1396</v>
      </c>
      <c r="C1401" s="346">
        <v>45456</v>
      </c>
      <c r="D1401" s="217" t="s">
        <v>160</v>
      </c>
      <c r="E1401" s="218" t="s">
        <v>161</v>
      </c>
      <c r="F1401" s="218" t="s">
        <v>389</v>
      </c>
      <c r="G1401" s="218" t="s">
        <v>161</v>
      </c>
      <c r="H1401" s="218">
        <v>10</v>
      </c>
      <c r="I1401" s="218" t="s">
        <v>66</v>
      </c>
      <c r="J1401" s="218">
        <v>3</v>
      </c>
      <c r="K1401" s="218"/>
      <c r="L1401" s="218"/>
      <c r="M1401" s="218"/>
      <c r="N1401" s="218" t="s">
        <v>1</v>
      </c>
      <c r="O1401" s="218"/>
      <c r="P1401" s="218"/>
      <c r="Q1401" s="240">
        <f t="shared" si="20"/>
        <v>0</v>
      </c>
      <c r="R1401" s="240">
        <f t="shared" si="21"/>
        <v>0</v>
      </c>
      <c r="S1401" s="240">
        <f t="shared" si="22"/>
        <v>30</v>
      </c>
      <c r="T1401" s="272">
        <f t="shared" si="23"/>
        <v>0</v>
      </c>
      <c r="U1401" s="263"/>
    </row>
    <row r="1402" spans="2:21" s="216" customFormat="1" x14ac:dyDescent="0.25">
      <c r="B1402" s="262">
        <v>1397</v>
      </c>
      <c r="C1402" s="346">
        <v>45456</v>
      </c>
      <c r="D1402" s="217" t="s">
        <v>177</v>
      </c>
      <c r="E1402" s="218" t="s">
        <v>178</v>
      </c>
      <c r="F1402" s="218" t="s">
        <v>7</v>
      </c>
      <c r="G1402" s="218" t="s">
        <v>213</v>
      </c>
      <c r="H1402" s="218">
        <v>7</v>
      </c>
      <c r="I1402" s="218" t="s">
        <v>220</v>
      </c>
      <c r="J1402" s="218">
        <v>10</v>
      </c>
      <c r="K1402" s="218"/>
      <c r="L1402" s="218">
        <v>500</v>
      </c>
      <c r="M1402" s="218"/>
      <c r="N1402" s="218" t="s">
        <v>7</v>
      </c>
      <c r="O1402" s="218">
        <v>723</v>
      </c>
      <c r="P1402" s="218" t="s">
        <v>305</v>
      </c>
      <c r="Q1402" s="240">
        <f t="shared" si="20"/>
        <v>70</v>
      </c>
      <c r="R1402" s="240">
        <f t="shared" si="21"/>
        <v>0</v>
      </c>
      <c r="S1402" s="240">
        <f t="shared" si="22"/>
        <v>0</v>
      </c>
      <c r="T1402" s="272">
        <f t="shared" si="23"/>
        <v>0</v>
      </c>
      <c r="U1402" s="263" t="s">
        <v>306</v>
      </c>
    </row>
    <row r="1403" spans="2:21" s="216" customFormat="1" x14ac:dyDescent="0.25">
      <c r="B1403" s="262">
        <v>1398</v>
      </c>
      <c r="C1403" s="346">
        <v>45456</v>
      </c>
      <c r="D1403" s="217" t="s">
        <v>173</v>
      </c>
      <c r="E1403" s="218" t="s">
        <v>161</v>
      </c>
      <c r="F1403" s="218" t="s">
        <v>7</v>
      </c>
      <c r="G1403" s="218" t="s">
        <v>161</v>
      </c>
      <c r="H1403" s="218">
        <v>11.2</v>
      </c>
      <c r="I1403" s="218" t="s">
        <v>66</v>
      </c>
      <c r="J1403" s="218">
        <v>11</v>
      </c>
      <c r="K1403" s="218"/>
      <c r="L1403" s="218"/>
      <c r="M1403" s="218"/>
      <c r="N1403" s="218" t="s">
        <v>1</v>
      </c>
      <c r="O1403" s="218"/>
      <c r="P1403" s="218"/>
      <c r="Q1403" s="240">
        <f t="shared" si="20"/>
        <v>0</v>
      </c>
      <c r="R1403" s="240">
        <f t="shared" si="21"/>
        <v>0</v>
      </c>
      <c r="S1403" s="240">
        <f t="shared" si="22"/>
        <v>123.19999999999999</v>
      </c>
      <c r="T1403" s="272">
        <f t="shared" si="23"/>
        <v>0</v>
      </c>
      <c r="U1403" s="263"/>
    </row>
    <row r="1404" spans="2:21" s="216" customFormat="1" x14ac:dyDescent="0.25">
      <c r="B1404" s="262">
        <v>1399</v>
      </c>
      <c r="C1404" s="346">
        <v>45456</v>
      </c>
      <c r="D1404" s="217" t="s">
        <v>153</v>
      </c>
      <c r="E1404" s="218" t="s">
        <v>92</v>
      </c>
      <c r="F1404" s="218" t="s">
        <v>63</v>
      </c>
      <c r="G1404" s="218" t="s">
        <v>213</v>
      </c>
      <c r="H1404" s="218">
        <v>6.65</v>
      </c>
      <c r="I1404" s="218" t="s">
        <v>221</v>
      </c>
      <c r="J1404" s="218">
        <v>21</v>
      </c>
      <c r="K1404" s="218"/>
      <c r="L1404" s="218">
        <v>1400</v>
      </c>
      <c r="M1404" s="218"/>
      <c r="N1404" s="218"/>
      <c r="O1404" s="218"/>
      <c r="P1404" s="218"/>
      <c r="Q1404" s="240">
        <f t="shared" si="20"/>
        <v>0</v>
      </c>
      <c r="R1404" s="240">
        <f t="shared" si="21"/>
        <v>160.5975</v>
      </c>
      <c r="S1404" s="240">
        <f t="shared" si="22"/>
        <v>0</v>
      </c>
      <c r="T1404" s="272">
        <f t="shared" si="23"/>
        <v>0</v>
      </c>
      <c r="U1404" s="263"/>
    </row>
    <row r="1405" spans="2:21" s="216" customFormat="1" x14ac:dyDescent="0.25">
      <c r="B1405" s="262">
        <v>1400</v>
      </c>
      <c r="C1405" s="346">
        <v>45456</v>
      </c>
      <c r="D1405" s="217" t="s">
        <v>152</v>
      </c>
      <c r="E1405" s="218" t="s">
        <v>92</v>
      </c>
      <c r="F1405" s="218" t="s">
        <v>63</v>
      </c>
      <c r="G1405" s="218" t="s">
        <v>214</v>
      </c>
      <c r="H1405" s="218">
        <v>4.1500000000000004</v>
      </c>
      <c r="I1405" s="218" t="s">
        <v>221</v>
      </c>
      <c r="J1405" s="218">
        <v>17</v>
      </c>
      <c r="K1405" s="218"/>
      <c r="L1405" s="218">
        <v>1400</v>
      </c>
      <c r="M1405" s="218"/>
      <c r="N1405" s="218"/>
      <c r="O1405" s="218"/>
      <c r="P1405" s="218"/>
      <c r="Q1405" s="240">
        <f t="shared" si="20"/>
        <v>0</v>
      </c>
      <c r="R1405" s="240">
        <f t="shared" si="21"/>
        <v>81.132500000000007</v>
      </c>
      <c r="S1405" s="240">
        <f t="shared" si="22"/>
        <v>0</v>
      </c>
      <c r="T1405" s="272">
        <f t="shared" si="23"/>
        <v>0</v>
      </c>
      <c r="U1405" s="263"/>
    </row>
    <row r="1406" spans="2:21" s="216" customFormat="1" x14ac:dyDescent="0.25">
      <c r="B1406" s="262">
        <v>1401</v>
      </c>
      <c r="C1406" s="346">
        <v>45456</v>
      </c>
      <c r="D1406" s="217" t="s">
        <v>150</v>
      </c>
      <c r="E1406" s="218" t="s">
        <v>92</v>
      </c>
      <c r="F1406" s="218" t="s">
        <v>63</v>
      </c>
      <c r="G1406" s="218" t="s">
        <v>214</v>
      </c>
      <c r="H1406" s="218">
        <v>4.1500000000000004</v>
      </c>
      <c r="I1406" s="218" t="s">
        <v>221</v>
      </c>
      <c r="J1406" s="218">
        <v>18</v>
      </c>
      <c r="K1406" s="218"/>
      <c r="L1406" s="218">
        <v>1400</v>
      </c>
      <c r="M1406" s="218"/>
      <c r="N1406" s="218"/>
      <c r="O1406" s="218"/>
      <c r="P1406" s="218"/>
      <c r="Q1406" s="240">
        <f t="shared" si="20"/>
        <v>0</v>
      </c>
      <c r="R1406" s="240">
        <f t="shared" si="21"/>
        <v>85.905000000000001</v>
      </c>
      <c r="S1406" s="240">
        <f t="shared" si="22"/>
        <v>0</v>
      </c>
      <c r="T1406" s="272">
        <f t="shared" si="23"/>
        <v>0</v>
      </c>
      <c r="U1406" s="263"/>
    </row>
    <row r="1407" spans="2:21" s="216" customFormat="1" x14ac:dyDescent="0.25">
      <c r="B1407" s="262">
        <v>1402</v>
      </c>
      <c r="C1407" s="346">
        <v>45456</v>
      </c>
      <c r="D1407" s="217" t="s">
        <v>179</v>
      </c>
      <c r="E1407" s="218" t="s">
        <v>161</v>
      </c>
      <c r="F1407" s="218" t="s">
        <v>8</v>
      </c>
      <c r="G1407" s="218" t="s">
        <v>161</v>
      </c>
      <c r="H1407" s="218">
        <v>11.6</v>
      </c>
      <c r="I1407" s="218" t="s">
        <v>66</v>
      </c>
      <c r="J1407" s="218">
        <v>3</v>
      </c>
      <c r="K1407" s="218"/>
      <c r="L1407" s="218"/>
      <c r="M1407" s="218"/>
      <c r="N1407" s="218" t="s">
        <v>1</v>
      </c>
      <c r="O1407" s="218"/>
      <c r="P1407" s="218"/>
      <c r="Q1407" s="240">
        <f t="shared" si="20"/>
        <v>0</v>
      </c>
      <c r="R1407" s="240">
        <f t="shared" si="21"/>
        <v>0</v>
      </c>
      <c r="S1407" s="240">
        <f t="shared" si="22"/>
        <v>34.799999999999997</v>
      </c>
      <c r="T1407" s="272">
        <f t="shared" si="23"/>
        <v>0</v>
      </c>
      <c r="U1407" s="263"/>
    </row>
    <row r="1408" spans="2:21" s="216" customFormat="1" x14ac:dyDescent="0.25">
      <c r="B1408" s="262">
        <v>1403</v>
      </c>
      <c r="C1408" s="346">
        <v>45456</v>
      </c>
      <c r="D1408" s="217" t="s">
        <v>143</v>
      </c>
      <c r="E1408" s="218" t="s">
        <v>92</v>
      </c>
      <c r="F1408" s="218" t="s">
        <v>2</v>
      </c>
      <c r="G1408" s="218" t="s">
        <v>213</v>
      </c>
      <c r="H1408" s="218">
        <v>7</v>
      </c>
      <c r="I1408" s="218" t="s">
        <v>220</v>
      </c>
      <c r="J1408" s="218">
        <v>33</v>
      </c>
      <c r="K1408" s="218"/>
      <c r="L1408" s="218">
        <v>450</v>
      </c>
      <c r="M1408" s="218"/>
      <c r="N1408" s="218"/>
      <c r="O1408" s="218" t="s">
        <v>2</v>
      </c>
      <c r="P1408" s="218"/>
      <c r="Q1408" s="240">
        <f t="shared" si="20"/>
        <v>231</v>
      </c>
      <c r="R1408" s="240">
        <f t="shared" si="21"/>
        <v>0</v>
      </c>
      <c r="S1408" s="240">
        <f t="shared" si="22"/>
        <v>0</v>
      </c>
      <c r="T1408" s="272">
        <f t="shared" si="23"/>
        <v>0</v>
      </c>
      <c r="U1408" s="263"/>
    </row>
    <row r="1409" spans="2:21" s="216" customFormat="1" x14ac:dyDescent="0.25">
      <c r="B1409" s="262">
        <v>1404</v>
      </c>
      <c r="C1409" s="346">
        <v>45456</v>
      </c>
      <c r="D1409" s="217" t="s">
        <v>142</v>
      </c>
      <c r="E1409" s="218" t="s">
        <v>92</v>
      </c>
      <c r="F1409" s="218" t="s">
        <v>2</v>
      </c>
      <c r="G1409" s="218" t="s">
        <v>213</v>
      </c>
      <c r="H1409" s="218">
        <v>7</v>
      </c>
      <c r="I1409" s="218" t="s">
        <v>220</v>
      </c>
      <c r="J1409" s="218">
        <v>30</v>
      </c>
      <c r="K1409" s="218"/>
      <c r="L1409" s="218">
        <v>450</v>
      </c>
      <c r="M1409" s="218"/>
      <c r="N1409" s="218"/>
      <c r="O1409" s="218" t="s">
        <v>2</v>
      </c>
      <c r="P1409" s="218"/>
      <c r="Q1409" s="240">
        <f t="shared" si="20"/>
        <v>210</v>
      </c>
      <c r="R1409" s="240">
        <f t="shared" si="21"/>
        <v>0</v>
      </c>
      <c r="S1409" s="240">
        <f t="shared" si="22"/>
        <v>0</v>
      </c>
      <c r="T1409" s="272">
        <f t="shared" si="23"/>
        <v>0</v>
      </c>
      <c r="U1409" s="263"/>
    </row>
    <row r="1410" spans="2:21" s="216" customFormat="1" x14ac:dyDescent="0.25">
      <c r="B1410" s="262">
        <v>1405</v>
      </c>
      <c r="C1410" s="346">
        <v>45456</v>
      </c>
      <c r="D1410" s="217" t="s">
        <v>141</v>
      </c>
      <c r="E1410" s="218" t="s">
        <v>92</v>
      </c>
      <c r="F1410" s="218" t="s">
        <v>2</v>
      </c>
      <c r="G1410" s="218" t="s">
        <v>213</v>
      </c>
      <c r="H1410" s="218">
        <v>7</v>
      </c>
      <c r="I1410" s="218" t="s">
        <v>220</v>
      </c>
      <c r="J1410" s="218">
        <v>33</v>
      </c>
      <c r="K1410" s="218"/>
      <c r="L1410" s="218">
        <v>450</v>
      </c>
      <c r="M1410" s="218"/>
      <c r="N1410" s="218"/>
      <c r="O1410" s="218" t="s">
        <v>2</v>
      </c>
      <c r="P1410" s="218"/>
      <c r="Q1410" s="240">
        <f t="shared" si="20"/>
        <v>231</v>
      </c>
      <c r="R1410" s="240">
        <f t="shared" si="21"/>
        <v>0</v>
      </c>
      <c r="S1410" s="240">
        <f t="shared" si="22"/>
        <v>0</v>
      </c>
      <c r="T1410" s="272">
        <f t="shared" si="23"/>
        <v>0</v>
      </c>
      <c r="U1410" s="263"/>
    </row>
    <row r="1411" spans="2:21" s="216" customFormat="1" x14ac:dyDescent="0.25">
      <c r="B1411" s="262">
        <v>1406</v>
      </c>
      <c r="C1411" s="346">
        <v>45456</v>
      </c>
      <c r="D1411" s="217" t="s">
        <v>96</v>
      </c>
      <c r="E1411" s="218" t="s">
        <v>161</v>
      </c>
      <c r="F1411" s="218" t="s">
        <v>1</v>
      </c>
      <c r="G1411" s="218" t="s">
        <v>161</v>
      </c>
      <c r="H1411" s="218">
        <v>11.8</v>
      </c>
      <c r="I1411" s="218" t="s">
        <v>66</v>
      </c>
      <c r="J1411" s="218">
        <v>5</v>
      </c>
      <c r="K1411" s="218"/>
      <c r="L1411" s="218"/>
      <c r="M1411" s="218"/>
      <c r="N1411" s="218" t="s">
        <v>1</v>
      </c>
      <c r="O1411" s="218"/>
      <c r="P1411" s="218"/>
      <c r="Q1411" s="240">
        <f t="shared" si="20"/>
        <v>0</v>
      </c>
      <c r="R1411" s="240">
        <f t="shared" si="21"/>
        <v>0</v>
      </c>
      <c r="S1411" s="240">
        <f t="shared" si="22"/>
        <v>59</v>
      </c>
      <c r="T1411" s="272">
        <f t="shared" si="23"/>
        <v>0</v>
      </c>
      <c r="U1411" s="263"/>
    </row>
    <row r="1412" spans="2:21" s="216" customFormat="1" x14ac:dyDescent="0.25">
      <c r="B1412" s="262">
        <v>1407</v>
      </c>
      <c r="C1412" s="346">
        <v>45456</v>
      </c>
      <c r="D1412" s="217" t="s">
        <v>130</v>
      </c>
      <c r="E1412" s="218" t="s">
        <v>161</v>
      </c>
      <c r="F1412" s="218" t="s">
        <v>1</v>
      </c>
      <c r="G1412" s="218" t="s">
        <v>161</v>
      </c>
      <c r="H1412" s="218">
        <v>11.8</v>
      </c>
      <c r="I1412" s="218"/>
      <c r="J1412" s="218"/>
      <c r="K1412" s="218"/>
      <c r="L1412" s="218"/>
      <c r="M1412" s="218"/>
      <c r="N1412" s="218"/>
      <c r="O1412" s="218"/>
      <c r="P1412" s="218"/>
      <c r="Q1412" s="240">
        <f t="shared" si="20"/>
        <v>0</v>
      </c>
      <c r="R1412" s="240">
        <f t="shared" si="21"/>
        <v>0</v>
      </c>
      <c r="S1412" s="240">
        <f t="shared" si="22"/>
        <v>0</v>
      </c>
      <c r="T1412" s="272">
        <f t="shared" si="23"/>
        <v>0</v>
      </c>
      <c r="U1412" s="263"/>
    </row>
    <row r="1413" spans="2:21" s="216" customFormat="1" x14ac:dyDescent="0.25">
      <c r="B1413" s="262">
        <v>1408</v>
      </c>
      <c r="C1413" s="346">
        <v>45457</v>
      </c>
      <c r="D1413" s="217" t="s">
        <v>94</v>
      </c>
      <c r="E1413" s="218" t="s">
        <v>92</v>
      </c>
      <c r="F1413" s="218" t="s">
        <v>1</v>
      </c>
      <c r="G1413" s="218" t="s">
        <v>213</v>
      </c>
      <c r="H1413" s="218">
        <v>6.65</v>
      </c>
      <c r="I1413" s="218"/>
      <c r="J1413" s="218"/>
      <c r="K1413" s="218"/>
      <c r="L1413" s="218"/>
      <c r="M1413" s="218"/>
      <c r="N1413" s="218"/>
      <c r="O1413" s="218"/>
      <c r="P1413" s="218"/>
      <c r="Q1413" s="240">
        <f t="shared" si="20"/>
        <v>0</v>
      </c>
      <c r="R1413" s="240">
        <f t="shared" si="21"/>
        <v>0</v>
      </c>
      <c r="S1413" s="240">
        <f t="shared" si="22"/>
        <v>0</v>
      </c>
      <c r="T1413" s="272">
        <f t="shared" si="23"/>
        <v>0</v>
      </c>
      <c r="U1413" s="263"/>
    </row>
    <row r="1414" spans="2:21" s="216" customFormat="1" x14ac:dyDescent="0.25">
      <c r="B1414" s="262">
        <v>1409</v>
      </c>
      <c r="C1414" s="346">
        <v>45457</v>
      </c>
      <c r="D1414" s="217" t="s">
        <v>91</v>
      </c>
      <c r="E1414" s="218" t="s">
        <v>92</v>
      </c>
      <c r="F1414" s="218" t="s">
        <v>1</v>
      </c>
      <c r="G1414" s="218" t="s">
        <v>213</v>
      </c>
      <c r="H1414" s="218">
        <v>6.65</v>
      </c>
      <c r="I1414" s="218"/>
      <c r="J1414" s="218"/>
      <c r="K1414" s="218"/>
      <c r="L1414" s="218"/>
      <c r="M1414" s="218"/>
      <c r="N1414" s="218"/>
      <c r="O1414" s="218"/>
      <c r="P1414" s="218"/>
      <c r="Q1414" s="240">
        <f t="shared" si="20"/>
        <v>0</v>
      </c>
      <c r="R1414" s="240">
        <f t="shared" si="21"/>
        <v>0</v>
      </c>
      <c r="S1414" s="240">
        <f t="shared" si="22"/>
        <v>0</v>
      </c>
      <c r="T1414" s="272">
        <f t="shared" si="23"/>
        <v>0</v>
      </c>
      <c r="U1414" s="263"/>
    </row>
    <row r="1415" spans="2:21" s="216" customFormat="1" x14ac:dyDescent="0.25">
      <c r="B1415" s="262">
        <v>1410</v>
      </c>
      <c r="C1415" s="346">
        <v>45457</v>
      </c>
      <c r="D1415" s="217" t="s">
        <v>117</v>
      </c>
      <c r="E1415" s="218" t="s">
        <v>92</v>
      </c>
      <c r="F1415" s="218" t="s">
        <v>1</v>
      </c>
      <c r="G1415" s="218" t="s">
        <v>213</v>
      </c>
      <c r="H1415" s="218">
        <v>6.65</v>
      </c>
      <c r="I1415" s="218"/>
      <c r="J1415" s="218"/>
      <c r="K1415" s="218"/>
      <c r="L1415" s="218"/>
      <c r="M1415" s="218"/>
      <c r="N1415" s="218"/>
      <c r="O1415" s="218"/>
      <c r="P1415" s="218"/>
      <c r="Q1415" s="240">
        <f t="shared" si="20"/>
        <v>0</v>
      </c>
      <c r="R1415" s="240">
        <f t="shared" si="21"/>
        <v>0</v>
      </c>
      <c r="S1415" s="240">
        <f t="shared" si="22"/>
        <v>0</v>
      </c>
      <c r="T1415" s="272">
        <f t="shared" si="23"/>
        <v>0</v>
      </c>
      <c r="U1415" s="263"/>
    </row>
    <row r="1416" spans="2:21" s="216" customFormat="1" x14ac:dyDescent="0.25">
      <c r="B1416" s="262">
        <v>1411</v>
      </c>
      <c r="C1416" s="346">
        <v>45457</v>
      </c>
      <c r="D1416" s="217" t="s">
        <v>157</v>
      </c>
      <c r="E1416" s="218" t="s">
        <v>92</v>
      </c>
      <c r="F1416" s="218" t="s">
        <v>62</v>
      </c>
      <c r="G1416" s="218" t="s">
        <v>214</v>
      </c>
      <c r="H1416" s="218">
        <v>4.1500000000000004</v>
      </c>
      <c r="I1416" s="218"/>
      <c r="J1416" s="218"/>
      <c r="K1416" s="218"/>
      <c r="L1416" s="218"/>
      <c r="M1416" s="218"/>
      <c r="N1416" s="218"/>
      <c r="O1416" s="218"/>
      <c r="P1416" s="218"/>
      <c r="Q1416" s="240">
        <f t="shared" si="20"/>
        <v>0</v>
      </c>
      <c r="R1416" s="240">
        <f t="shared" si="21"/>
        <v>0</v>
      </c>
      <c r="S1416" s="240">
        <f t="shared" si="22"/>
        <v>0</v>
      </c>
      <c r="T1416" s="272">
        <f t="shared" si="23"/>
        <v>0</v>
      </c>
      <c r="U1416" s="263"/>
    </row>
    <row r="1417" spans="2:21" s="216" customFormat="1" x14ac:dyDescent="0.25">
      <c r="B1417" s="262">
        <v>1412</v>
      </c>
      <c r="C1417" s="346">
        <v>45457</v>
      </c>
      <c r="D1417" s="217" t="s">
        <v>156</v>
      </c>
      <c r="E1417" s="218" t="s">
        <v>92</v>
      </c>
      <c r="F1417" s="218" t="s">
        <v>62</v>
      </c>
      <c r="G1417" s="218" t="s">
        <v>214</v>
      </c>
      <c r="H1417" s="218">
        <v>4.1500000000000004</v>
      </c>
      <c r="I1417" s="218"/>
      <c r="J1417" s="218"/>
      <c r="K1417" s="218"/>
      <c r="L1417" s="218"/>
      <c r="M1417" s="218"/>
      <c r="N1417" s="218"/>
      <c r="O1417" s="218"/>
      <c r="P1417" s="218"/>
      <c r="Q1417" s="240">
        <f t="shared" si="20"/>
        <v>0</v>
      </c>
      <c r="R1417" s="240">
        <f t="shared" si="21"/>
        <v>0</v>
      </c>
      <c r="S1417" s="240">
        <f t="shared" si="22"/>
        <v>0</v>
      </c>
      <c r="T1417" s="272">
        <f t="shared" si="23"/>
        <v>0</v>
      </c>
      <c r="U1417" s="263"/>
    </row>
    <row r="1418" spans="2:21" s="216" customFormat="1" x14ac:dyDescent="0.25">
      <c r="B1418" s="262">
        <v>1413</v>
      </c>
      <c r="C1418" s="346">
        <v>45457</v>
      </c>
      <c r="D1418" s="217" t="s">
        <v>160</v>
      </c>
      <c r="E1418" s="218" t="s">
        <v>161</v>
      </c>
      <c r="F1418" s="218" t="s">
        <v>389</v>
      </c>
      <c r="G1418" s="218" t="s">
        <v>161</v>
      </c>
      <c r="H1418" s="218">
        <v>10</v>
      </c>
      <c r="I1418" s="218"/>
      <c r="J1418" s="218"/>
      <c r="K1418" s="218"/>
      <c r="L1418" s="218"/>
      <c r="M1418" s="218"/>
      <c r="N1418" s="218"/>
      <c r="O1418" s="218"/>
      <c r="P1418" s="218"/>
      <c r="Q1418" s="240">
        <f t="shared" si="20"/>
        <v>0</v>
      </c>
      <c r="R1418" s="240">
        <f t="shared" si="21"/>
        <v>0</v>
      </c>
      <c r="S1418" s="240">
        <f t="shared" si="22"/>
        <v>0</v>
      </c>
      <c r="T1418" s="272">
        <f t="shared" si="23"/>
        <v>0</v>
      </c>
      <c r="U1418" s="263"/>
    </row>
    <row r="1419" spans="2:21" s="216" customFormat="1" x14ac:dyDescent="0.25">
      <c r="B1419" s="262">
        <v>1414</v>
      </c>
      <c r="C1419" s="346">
        <v>45457</v>
      </c>
      <c r="D1419" s="217" t="s">
        <v>177</v>
      </c>
      <c r="E1419" s="218" t="s">
        <v>178</v>
      </c>
      <c r="F1419" s="218" t="s">
        <v>7</v>
      </c>
      <c r="G1419" s="218" t="s">
        <v>213</v>
      </c>
      <c r="H1419" s="218">
        <v>7</v>
      </c>
      <c r="I1419" s="218" t="s">
        <v>220</v>
      </c>
      <c r="J1419" s="218">
        <v>11</v>
      </c>
      <c r="K1419" s="218"/>
      <c r="L1419" s="218">
        <v>500</v>
      </c>
      <c r="M1419" s="218"/>
      <c r="N1419" s="218" t="s">
        <v>7</v>
      </c>
      <c r="O1419" s="218">
        <v>723</v>
      </c>
      <c r="P1419" s="218" t="s">
        <v>305</v>
      </c>
      <c r="Q1419" s="240">
        <f t="shared" si="20"/>
        <v>77</v>
      </c>
      <c r="R1419" s="240">
        <f t="shared" si="21"/>
        <v>0</v>
      </c>
      <c r="S1419" s="240">
        <f t="shared" si="22"/>
        <v>0</v>
      </c>
      <c r="T1419" s="272">
        <f t="shared" si="23"/>
        <v>0</v>
      </c>
      <c r="U1419" s="263"/>
    </row>
    <row r="1420" spans="2:21" s="216" customFormat="1" x14ac:dyDescent="0.25">
      <c r="B1420" s="262">
        <v>1415</v>
      </c>
      <c r="C1420" s="346">
        <v>45457</v>
      </c>
      <c r="D1420" s="217" t="s">
        <v>173</v>
      </c>
      <c r="E1420" s="218" t="s">
        <v>161</v>
      </c>
      <c r="F1420" s="218" t="s">
        <v>7</v>
      </c>
      <c r="G1420" s="218" t="s">
        <v>161</v>
      </c>
      <c r="H1420" s="218">
        <v>11.2</v>
      </c>
      <c r="I1420" s="218"/>
      <c r="J1420" s="218"/>
      <c r="K1420" s="218"/>
      <c r="L1420" s="218"/>
      <c r="M1420" s="218"/>
      <c r="N1420" s="218"/>
      <c r="O1420" s="218"/>
      <c r="P1420" s="218"/>
      <c r="Q1420" s="240">
        <f t="shared" si="20"/>
        <v>0</v>
      </c>
      <c r="R1420" s="240">
        <f t="shared" si="21"/>
        <v>0</v>
      </c>
      <c r="S1420" s="240">
        <f t="shared" si="22"/>
        <v>0</v>
      </c>
      <c r="T1420" s="272">
        <f t="shared" si="23"/>
        <v>0</v>
      </c>
      <c r="U1420" s="263"/>
    </row>
    <row r="1421" spans="2:21" s="216" customFormat="1" x14ac:dyDescent="0.25">
      <c r="B1421" s="262">
        <v>1416</v>
      </c>
      <c r="C1421" s="346">
        <v>45457</v>
      </c>
      <c r="D1421" s="217" t="s">
        <v>153</v>
      </c>
      <c r="E1421" s="218" t="s">
        <v>92</v>
      </c>
      <c r="F1421" s="218" t="s">
        <v>63</v>
      </c>
      <c r="G1421" s="218" t="s">
        <v>213</v>
      </c>
      <c r="H1421" s="218">
        <v>6.65</v>
      </c>
      <c r="I1421" s="218"/>
      <c r="J1421" s="218"/>
      <c r="K1421" s="218"/>
      <c r="L1421" s="218"/>
      <c r="M1421" s="218"/>
      <c r="N1421" s="218"/>
      <c r="O1421" s="218"/>
      <c r="P1421" s="218"/>
      <c r="Q1421" s="240">
        <f t="shared" si="20"/>
        <v>0</v>
      </c>
      <c r="R1421" s="240">
        <f t="shared" si="21"/>
        <v>0</v>
      </c>
      <c r="S1421" s="240">
        <f t="shared" si="22"/>
        <v>0</v>
      </c>
      <c r="T1421" s="272">
        <f t="shared" si="23"/>
        <v>0</v>
      </c>
      <c r="U1421" s="263"/>
    </row>
    <row r="1422" spans="2:21" s="216" customFormat="1" x14ac:dyDescent="0.25">
      <c r="B1422" s="262">
        <v>1417</v>
      </c>
      <c r="C1422" s="346">
        <v>45457</v>
      </c>
      <c r="D1422" s="217" t="s">
        <v>152</v>
      </c>
      <c r="E1422" s="218" t="s">
        <v>92</v>
      </c>
      <c r="F1422" s="218" t="s">
        <v>63</v>
      </c>
      <c r="G1422" s="218" t="s">
        <v>214</v>
      </c>
      <c r="H1422" s="218">
        <v>4.1500000000000004</v>
      </c>
      <c r="I1422" s="218"/>
      <c r="J1422" s="218"/>
      <c r="K1422" s="218"/>
      <c r="L1422" s="218"/>
      <c r="M1422" s="218"/>
      <c r="N1422" s="218"/>
      <c r="O1422" s="218"/>
      <c r="P1422" s="218"/>
      <c r="Q1422" s="240">
        <f t="shared" si="20"/>
        <v>0</v>
      </c>
      <c r="R1422" s="240">
        <f t="shared" si="21"/>
        <v>0</v>
      </c>
      <c r="S1422" s="240">
        <f t="shared" si="22"/>
        <v>0</v>
      </c>
      <c r="T1422" s="272">
        <f t="shared" si="23"/>
        <v>0</v>
      </c>
      <c r="U1422" s="263"/>
    </row>
    <row r="1423" spans="2:21" s="216" customFormat="1" x14ac:dyDescent="0.25">
      <c r="B1423" s="262">
        <v>1418</v>
      </c>
      <c r="C1423" s="346">
        <v>45457</v>
      </c>
      <c r="D1423" s="217" t="s">
        <v>150</v>
      </c>
      <c r="E1423" s="218" t="s">
        <v>92</v>
      </c>
      <c r="F1423" s="218" t="s">
        <v>63</v>
      </c>
      <c r="G1423" s="218" t="s">
        <v>214</v>
      </c>
      <c r="H1423" s="218">
        <v>4.1500000000000004</v>
      </c>
      <c r="I1423" s="218"/>
      <c r="J1423" s="218"/>
      <c r="K1423" s="218"/>
      <c r="L1423" s="218"/>
      <c r="M1423" s="218"/>
      <c r="N1423" s="218"/>
      <c r="O1423" s="218"/>
      <c r="P1423" s="218"/>
      <c r="Q1423" s="240">
        <f t="shared" si="20"/>
        <v>0</v>
      </c>
      <c r="R1423" s="240">
        <f t="shared" si="21"/>
        <v>0</v>
      </c>
      <c r="S1423" s="240">
        <f t="shared" si="22"/>
        <v>0</v>
      </c>
      <c r="T1423" s="272">
        <f t="shared" si="23"/>
        <v>0</v>
      </c>
      <c r="U1423" s="263"/>
    </row>
    <row r="1424" spans="2:21" s="216" customFormat="1" x14ac:dyDescent="0.25">
      <c r="B1424" s="262">
        <v>1419</v>
      </c>
      <c r="C1424" s="346">
        <v>45457</v>
      </c>
      <c r="D1424" s="217" t="s">
        <v>179</v>
      </c>
      <c r="E1424" s="218" t="s">
        <v>161</v>
      </c>
      <c r="F1424" s="218" t="s">
        <v>8</v>
      </c>
      <c r="G1424" s="218" t="s">
        <v>161</v>
      </c>
      <c r="H1424" s="218">
        <v>11.6</v>
      </c>
      <c r="I1424" s="218"/>
      <c r="J1424" s="218"/>
      <c r="K1424" s="218"/>
      <c r="L1424" s="218"/>
      <c r="M1424" s="218"/>
      <c r="N1424" s="218"/>
      <c r="O1424" s="218"/>
      <c r="P1424" s="218"/>
      <c r="Q1424" s="240">
        <f t="shared" si="20"/>
        <v>0</v>
      </c>
      <c r="R1424" s="240">
        <f t="shared" si="21"/>
        <v>0</v>
      </c>
      <c r="S1424" s="240">
        <f t="shared" si="22"/>
        <v>0</v>
      </c>
      <c r="T1424" s="272">
        <f t="shared" si="23"/>
        <v>0</v>
      </c>
      <c r="U1424" s="263"/>
    </row>
    <row r="1425" spans="2:21" s="216" customFormat="1" x14ac:dyDescent="0.25">
      <c r="B1425" s="262">
        <v>1420</v>
      </c>
      <c r="C1425" s="346">
        <v>45457</v>
      </c>
      <c r="D1425" s="217" t="s">
        <v>143</v>
      </c>
      <c r="E1425" s="218" t="s">
        <v>92</v>
      </c>
      <c r="F1425" s="218" t="s">
        <v>2</v>
      </c>
      <c r="G1425" s="218" t="s">
        <v>213</v>
      </c>
      <c r="H1425" s="218">
        <v>7</v>
      </c>
      <c r="I1425" s="218"/>
      <c r="J1425" s="218"/>
      <c r="K1425" s="218"/>
      <c r="L1425" s="218"/>
      <c r="M1425" s="218"/>
      <c r="N1425" s="218"/>
      <c r="O1425" s="218"/>
      <c r="P1425" s="218"/>
      <c r="Q1425" s="240">
        <f t="shared" si="20"/>
        <v>0</v>
      </c>
      <c r="R1425" s="240">
        <f t="shared" si="21"/>
        <v>0</v>
      </c>
      <c r="S1425" s="240">
        <f t="shared" si="22"/>
        <v>0</v>
      </c>
      <c r="T1425" s="272">
        <f t="shared" si="23"/>
        <v>0</v>
      </c>
      <c r="U1425" s="263"/>
    </row>
    <row r="1426" spans="2:21" s="216" customFormat="1" x14ac:dyDescent="0.25">
      <c r="B1426" s="262">
        <v>1421</v>
      </c>
      <c r="C1426" s="346">
        <v>45457</v>
      </c>
      <c r="D1426" s="217" t="s">
        <v>142</v>
      </c>
      <c r="E1426" s="218" t="s">
        <v>92</v>
      </c>
      <c r="F1426" s="218" t="s">
        <v>2</v>
      </c>
      <c r="G1426" s="218" t="s">
        <v>213</v>
      </c>
      <c r="H1426" s="218">
        <v>7</v>
      </c>
      <c r="I1426" s="218"/>
      <c r="J1426" s="218"/>
      <c r="K1426" s="218"/>
      <c r="L1426" s="218"/>
      <c r="M1426" s="218"/>
      <c r="N1426" s="218"/>
      <c r="O1426" s="218"/>
      <c r="P1426" s="218"/>
      <c r="Q1426" s="240">
        <f t="shared" si="20"/>
        <v>0</v>
      </c>
      <c r="R1426" s="240">
        <f t="shared" si="21"/>
        <v>0</v>
      </c>
      <c r="S1426" s="240">
        <f t="shared" si="22"/>
        <v>0</v>
      </c>
      <c r="T1426" s="272">
        <f t="shared" si="23"/>
        <v>0</v>
      </c>
      <c r="U1426" s="263"/>
    </row>
    <row r="1427" spans="2:21" s="216" customFormat="1" x14ac:dyDescent="0.25">
      <c r="B1427" s="262">
        <v>1422</v>
      </c>
      <c r="C1427" s="346">
        <v>45457</v>
      </c>
      <c r="D1427" s="217" t="s">
        <v>141</v>
      </c>
      <c r="E1427" s="218" t="s">
        <v>92</v>
      </c>
      <c r="F1427" s="218" t="s">
        <v>2</v>
      </c>
      <c r="G1427" s="218" t="s">
        <v>213</v>
      </c>
      <c r="H1427" s="218">
        <v>7</v>
      </c>
      <c r="I1427" s="218"/>
      <c r="J1427" s="218"/>
      <c r="K1427" s="218"/>
      <c r="L1427" s="218"/>
      <c r="M1427" s="218"/>
      <c r="N1427" s="218"/>
      <c r="O1427" s="218"/>
      <c r="P1427" s="218"/>
      <c r="Q1427" s="240">
        <f t="shared" si="20"/>
        <v>0</v>
      </c>
      <c r="R1427" s="240">
        <f t="shared" si="21"/>
        <v>0</v>
      </c>
      <c r="S1427" s="240">
        <f t="shared" si="22"/>
        <v>0</v>
      </c>
      <c r="T1427" s="272">
        <f t="shared" si="23"/>
        <v>0</v>
      </c>
      <c r="U1427" s="263"/>
    </row>
    <row r="1428" spans="2:21" s="216" customFormat="1" x14ac:dyDescent="0.25">
      <c r="B1428" s="262">
        <v>1423</v>
      </c>
      <c r="C1428" s="346">
        <v>45457</v>
      </c>
      <c r="D1428" s="217" t="s">
        <v>96</v>
      </c>
      <c r="E1428" s="218" t="s">
        <v>161</v>
      </c>
      <c r="F1428" s="218" t="s">
        <v>1</v>
      </c>
      <c r="G1428" s="218" t="s">
        <v>161</v>
      </c>
      <c r="H1428" s="218">
        <v>11.8</v>
      </c>
      <c r="I1428" s="218"/>
      <c r="J1428" s="218"/>
      <c r="K1428" s="218"/>
      <c r="L1428" s="218"/>
      <c r="M1428" s="218"/>
      <c r="N1428" s="218"/>
      <c r="O1428" s="218"/>
      <c r="P1428" s="218"/>
      <c r="Q1428" s="240">
        <f t="shared" si="20"/>
        <v>0</v>
      </c>
      <c r="R1428" s="240">
        <f t="shared" si="21"/>
        <v>0</v>
      </c>
      <c r="S1428" s="240">
        <f t="shared" si="22"/>
        <v>0</v>
      </c>
      <c r="T1428" s="272">
        <f t="shared" si="23"/>
        <v>0</v>
      </c>
      <c r="U1428" s="263"/>
    </row>
    <row r="1429" spans="2:21" s="216" customFormat="1" x14ac:dyDescent="0.25">
      <c r="B1429" s="262">
        <v>1424</v>
      </c>
      <c r="C1429" s="346">
        <v>45457</v>
      </c>
      <c r="D1429" s="217" t="s">
        <v>130</v>
      </c>
      <c r="E1429" s="218" t="s">
        <v>161</v>
      </c>
      <c r="F1429" s="218" t="s">
        <v>1</v>
      </c>
      <c r="G1429" s="218" t="s">
        <v>161</v>
      </c>
      <c r="H1429" s="218">
        <v>11.8</v>
      </c>
      <c r="I1429" s="218"/>
      <c r="J1429" s="218"/>
      <c r="K1429" s="218"/>
      <c r="L1429" s="218"/>
      <c r="M1429" s="218"/>
      <c r="N1429" s="218"/>
      <c r="O1429" s="218"/>
      <c r="P1429" s="218"/>
      <c r="Q1429" s="240">
        <f t="shared" si="20"/>
        <v>0</v>
      </c>
      <c r="R1429" s="240">
        <f t="shared" si="21"/>
        <v>0</v>
      </c>
      <c r="S1429" s="240">
        <f t="shared" si="22"/>
        <v>0</v>
      </c>
      <c r="T1429" s="272">
        <f t="shared" si="23"/>
        <v>0</v>
      </c>
      <c r="U1429" s="263"/>
    </row>
    <row r="1430" spans="2:21" s="216" customFormat="1" x14ac:dyDescent="0.25">
      <c r="B1430" s="262">
        <v>1425</v>
      </c>
      <c r="C1430" s="346">
        <v>45458</v>
      </c>
      <c r="D1430" s="217" t="s">
        <v>94</v>
      </c>
      <c r="E1430" s="218" t="s">
        <v>92</v>
      </c>
      <c r="F1430" s="218" t="s">
        <v>1</v>
      </c>
      <c r="G1430" s="218" t="s">
        <v>213</v>
      </c>
      <c r="H1430" s="218">
        <v>6.65</v>
      </c>
      <c r="I1430" s="218"/>
      <c r="J1430" s="218"/>
      <c r="K1430" s="218"/>
      <c r="L1430" s="218"/>
      <c r="M1430" s="218"/>
      <c r="N1430" s="218"/>
      <c r="O1430" s="218"/>
      <c r="P1430" s="218"/>
      <c r="Q1430" s="240">
        <f t="shared" si="20"/>
        <v>0</v>
      </c>
      <c r="R1430" s="240">
        <f t="shared" si="21"/>
        <v>0</v>
      </c>
      <c r="S1430" s="240">
        <f t="shared" si="22"/>
        <v>0</v>
      </c>
      <c r="T1430" s="272">
        <f t="shared" si="23"/>
        <v>0</v>
      </c>
      <c r="U1430" s="263"/>
    </row>
    <row r="1431" spans="2:21" s="216" customFormat="1" x14ac:dyDescent="0.25">
      <c r="B1431" s="262">
        <v>1426</v>
      </c>
      <c r="C1431" s="346">
        <v>45458</v>
      </c>
      <c r="D1431" s="217" t="s">
        <v>91</v>
      </c>
      <c r="E1431" s="218" t="s">
        <v>92</v>
      </c>
      <c r="F1431" s="218" t="s">
        <v>1</v>
      </c>
      <c r="G1431" s="218" t="s">
        <v>213</v>
      </c>
      <c r="H1431" s="218">
        <v>6.65</v>
      </c>
      <c r="I1431" s="218" t="s">
        <v>221</v>
      </c>
      <c r="J1431" s="218">
        <v>21</v>
      </c>
      <c r="K1431" s="218"/>
      <c r="L1431" s="218">
        <v>1350</v>
      </c>
      <c r="M1431" s="218"/>
      <c r="N1431" s="218" t="s">
        <v>62</v>
      </c>
      <c r="O1431" s="218"/>
      <c r="P1431" s="218" t="s">
        <v>305</v>
      </c>
      <c r="Q1431" s="240">
        <f t="shared" si="20"/>
        <v>0</v>
      </c>
      <c r="R1431" s="240">
        <f t="shared" si="21"/>
        <v>160.5975</v>
      </c>
      <c r="S1431" s="240">
        <f t="shared" si="22"/>
        <v>0</v>
      </c>
      <c r="T1431" s="272">
        <f t="shared" si="23"/>
        <v>0</v>
      </c>
      <c r="U1431" s="263"/>
    </row>
    <row r="1432" spans="2:21" s="216" customFormat="1" x14ac:dyDescent="0.25">
      <c r="B1432" s="262">
        <v>1427</v>
      </c>
      <c r="C1432" s="346">
        <v>45458</v>
      </c>
      <c r="D1432" s="217" t="s">
        <v>117</v>
      </c>
      <c r="E1432" s="218" t="s">
        <v>92</v>
      </c>
      <c r="F1432" s="218" t="s">
        <v>1</v>
      </c>
      <c r="G1432" s="218" t="s">
        <v>213</v>
      </c>
      <c r="H1432" s="218">
        <v>6.65</v>
      </c>
      <c r="I1432" s="218" t="s">
        <v>221</v>
      </c>
      <c r="J1432" s="218">
        <v>27</v>
      </c>
      <c r="K1432" s="218"/>
      <c r="L1432" s="218">
        <v>1350</v>
      </c>
      <c r="M1432" s="218"/>
      <c r="N1432" s="218" t="s">
        <v>62</v>
      </c>
      <c r="O1432" s="218"/>
      <c r="P1432" s="218" t="s">
        <v>305</v>
      </c>
      <c r="Q1432" s="240">
        <f t="shared" si="20"/>
        <v>0</v>
      </c>
      <c r="R1432" s="240">
        <f t="shared" si="21"/>
        <v>206.48249999999999</v>
      </c>
      <c r="S1432" s="240">
        <f t="shared" si="22"/>
        <v>0</v>
      </c>
      <c r="T1432" s="272">
        <f t="shared" si="23"/>
        <v>0</v>
      </c>
      <c r="U1432" s="263"/>
    </row>
    <row r="1433" spans="2:21" s="216" customFormat="1" x14ac:dyDescent="0.25">
      <c r="B1433" s="262">
        <v>1428</v>
      </c>
      <c r="C1433" s="346">
        <v>45458</v>
      </c>
      <c r="D1433" s="217" t="s">
        <v>157</v>
      </c>
      <c r="E1433" s="218" t="s">
        <v>92</v>
      </c>
      <c r="F1433" s="218" t="s">
        <v>62</v>
      </c>
      <c r="G1433" s="218" t="s">
        <v>214</v>
      </c>
      <c r="H1433" s="218">
        <v>4.1500000000000004</v>
      </c>
      <c r="I1433" s="218" t="s">
        <v>221</v>
      </c>
      <c r="J1433" s="218">
        <v>33</v>
      </c>
      <c r="K1433" s="218"/>
      <c r="L1433" s="218">
        <v>1375</v>
      </c>
      <c r="M1433" s="218"/>
      <c r="N1433" s="218" t="s">
        <v>62</v>
      </c>
      <c r="O1433" s="218" t="s">
        <v>265</v>
      </c>
      <c r="P1433" s="218" t="s">
        <v>305</v>
      </c>
      <c r="Q1433" s="240">
        <f t="shared" si="20"/>
        <v>0</v>
      </c>
      <c r="R1433" s="240">
        <f t="shared" si="21"/>
        <v>157.49250000000001</v>
      </c>
      <c r="S1433" s="240">
        <f t="shared" si="22"/>
        <v>0</v>
      </c>
      <c r="T1433" s="272">
        <f t="shared" si="23"/>
        <v>0</v>
      </c>
      <c r="U1433" s="263"/>
    </row>
    <row r="1434" spans="2:21" s="216" customFormat="1" x14ac:dyDescent="0.25">
      <c r="B1434" s="262">
        <v>1429</v>
      </c>
      <c r="C1434" s="346">
        <v>45458</v>
      </c>
      <c r="D1434" s="217" t="s">
        <v>156</v>
      </c>
      <c r="E1434" s="218" t="s">
        <v>92</v>
      </c>
      <c r="F1434" s="218" t="s">
        <v>62</v>
      </c>
      <c r="G1434" s="218" t="s">
        <v>214</v>
      </c>
      <c r="H1434" s="218">
        <v>4.1500000000000004</v>
      </c>
      <c r="I1434" s="218" t="s">
        <v>221</v>
      </c>
      <c r="J1434" s="218">
        <v>33</v>
      </c>
      <c r="K1434" s="218"/>
      <c r="L1434" s="218">
        <v>1375</v>
      </c>
      <c r="M1434" s="218"/>
      <c r="N1434" s="218" t="s">
        <v>62</v>
      </c>
      <c r="O1434" s="218" t="s">
        <v>265</v>
      </c>
      <c r="P1434" s="218" t="s">
        <v>305</v>
      </c>
      <c r="Q1434" s="240">
        <f t="shared" si="20"/>
        <v>0</v>
      </c>
      <c r="R1434" s="240">
        <f t="shared" si="21"/>
        <v>157.49250000000001</v>
      </c>
      <c r="S1434" s="240">
        <f t="shared" si="22"/>
        <v>0</v>
      </c>
      <c r="T1434" s="272">
        <f t="shared" si="23"/>
        <v>0</v>
      </c>
      <c r="U1434" s="263"/>
    </row>
    <row r="1435" spans="2:21" s="216" customFormat="1" x14ac:dyDescent="0.25">
      <c r="B1435" s="262">
        <v>1430</v>
      </c>
      <c r="C1435" s="346">
        <v>45458</v>
      </c>
      <c r="D1435" s="217" t="s">
        <v>160</v>
      </c>
      <c r="E1435" s="218" t="s">
        <v>161</v>
      </c>
      <c r="F1435" s="218" t="s">
        <v>389</v>
      </c>
      <c r="G1435" s="218" t="s">
        <v>161</v>
      </c>
      <c r="H1435" s="218">
        <v>10</v>
      </c>
      <c r="I1435" s="218" t="s">
        <v>66</v>
      </c>
      <c r="J1435" s="218">
        <v>5</v>
      </c>
      <c r="K1435" s="218"/>
      <c r="L1435" s="218"/>
      <c r="M1435" s="218"/>
      <c r="N1435" s="218" t="s">
        <v>1</v>
      </c>
      <c r="O1435" s="218"/>
      <c r="P1435" s="218"/>
      <c r="Q1435" s="240">
        <f t="shared" si="20"/>
        <v>0</v>
      </c>
      <c r="R1435" s="240">
        <f t="shared" si="21"/>
        <v>0</v>
      </c>
      <c r="S1435" s="240">
        <f t="shared" si="22"/>
        <v>50</v>
      </c>
      <c r="T1435" s="272">
        <f t="shared" si="23"/>
        <v>0</v>
      </c>
      <c r="U1435" s="263"/>
    </row>
    <row r="1436" spans="2:21" s="216" customFormat="1" x14ac:dyDescent="0.25">
      <c r="B1436" s="262">
        <v>1431</v>
      </c>
      <c r="C1436" s="346">
        <v>45458</v>
      </c>
      <c r="D1436" s="217" t="s">
        <v>177</v>
      </c>
      <c r="E1436" s="218" t="s">
        <v>178</v>
      </c>
      <c r="F1436" s="218" t="s">
        <v>7</v>
      </c>
      <c r="G1436" s="218" t="s">
        <v>213</v>
      </c>
      <c r="H1436" s="218">
        <v>7</v>
      </c>
      <c r="I1436" s="218"/>
      <c r="J1436" s="218"/>
      <c r="K1436" s="218"/>
      <c r="L1436" s="218"/>
      <c r="M1436" s="218"/>
      <c r="N1436" s="218"/>
      <c r="O1436" s="218"/>
      <c r="P1436" s="218"/>
      <c r="Q1436" s="240">
        <f t="shared" si="20"/>
        <v>0</v>
      </c>
      <c r="R1436" s="240">
        <f t="shared" si="21"/>
        <v>0</v>
      </c>
      <c r="S1436" s="240">
        <f t="shared" si="22"/>
        <v>0</v>
      </c>
      <c r="T1436" s="272">
        <f t="shared" si="23"/>
        <v>0</v>
      </c>
      <c r="U1436" s="263"/>
    </row>
    <row r="1437" spans="2:21" s="216" customFormat="1" x14ac:dyDescent="0.25">
      <c r="B1437" s="262">
        <v>1432</v>
      </c>
      <c r="C1437" s="346">
        <v>45458</v>
      </c>
      <c r="D1437" s="217" t="s">
        <v>173</v>
      </c>
      <c r="E1437" s="218" t="s">
        <v>161</v>
      </c>
      <c r="F1437" s="218" t="s">
        <v>7</v>
      </c>
      <c r="G1437" s="218" t="s">
        <v>161</v>
      </c>
      <c r="H1437" s="218">
        <v>11.2</v>
      </c>
      <c r="I1437" s="218" t="s">
        <v>66</v>
      </c>
      <c r="J1437" s="218">
        <v>7</v>
      </c>
      <c r="K1437" s="218"/>
      <c r="L1437" s="218"/>
      <c r="M1437" s="218"/>
      <c r="N1437" s="218" t="s">
        <v>1</v>
      </c>
      <c r="O1437" s="218"/>
      <c r="P1437" s="218"/>
      <c r="Q1437" s="240">
        <f t="shared" si="20"/>
        <v>0</v>
      </c>
      <c r="R1437" s="240">
        <f t="shared" si="21"/>
        <v>0</v>
      </c>
      <c r="S1437" s="240">
        <f t="shared" si="22"/>
        <v>78.399999999999991</v>
      </c>
      <c r="T1437" s="272">
        <f t="shared" si="23"/>
        <v>0</v>
      </c>
      <c r="U1437" s="263"/>
    </row>
    <row r="1438" spans="2:21" s="216" customFormat="1" x14ac:dyDescent="0.25">
      <c r="B1438" s="262">
        <v>1433</v>
      </c>
      <c r="C1438" s="346">
        <v>45458</v>
      </c>
      <c r="D1438" s="217" t="s">
        <v>153</v>
      </c>
      <c r="E1438" s="218" t="s">
        <v>92</v>
      </c>
      <c r="F1438" s="218" t="s">
        <v>63</v>
      </c>
      <c r="G1438" s="218" t="s">
        <v>213</v>
      </c>
      <c r="H1438" s="218">
        <v>6.65</v>
      </c>
      <c r="I1438" s="218" t="s">
        <v>221</v>
      </c>
      <c r="J1438" s="218">
        <v>26</v>
      </c>
      <c r="K1438" s="218"/>
      <c r="L1438" s="218">
        <v>370</v>
      </c>
      <c r="M1438" s="218"/>
      <c r="N1438" s="218" t="s">
        <v>63</v>
      </c>
      <c r="O1438" s="218"/>
      <c r="P1438" s="218" t="s">
        <v>305</v>
      </c>
      <c r="Q1438" s="240">
        <f t="shared" si="20"/>
        <v>0</v>
      </c>
      <c r="R1438" s="240">
        <f t="shared" si="21"/>
        <v>198.83499999999998</v>
      </c>
      <c r="S1438" s="240">
        <f t="shared" si="22"/>
        <v>0</v>
      </c>
      <c r="T1438" s="272">
        <f t="shared" si="23"/>
        <v>0</v>
      </c>
      <c r="U1438" s="263"/>
    </row>
    <row r="1439" spans="2:21" s="216" customFormat="1" x14ac:dyDescent="0.25">
      <c r="B1439" s="262">
        <v>1434</v>
      </c>
      <c r="C1439" s="346">
        <v>45458</v>
      </c>
      <c r="D1439" s="217" t="s">
        <v>152</v>
      </c>
      <c r="E1439" s="218" t="s">
        <v>92</v>
      </c>
      <c r="F1439" s="218" t="s">
        <v>63</v>
      </c>
      <c r="G1439" s="218" t="s">
        <v>214</v>
      </c>
      <c r="H1439" s="218">
        <v>4.1500000000000004</v>
      </c>
      <c r="I1439" s="218" t="s">
        <v>221</v>
      </c>
      <c r="J1439" s="218">
        <v>28</v>
      </c>
      <c r="K1439" s="218"/>
      <c r="L1439" s="218">
        <v>370</v>
      </c>
      <c r="M1439" s="218"/>
      <c r="N1439" s="218" t="s">
        <v>63</v>
      </c>
      <c r="O1439" s="218"/>
      <c r="P1439" s="218" t="s">
        <v>305</v>
      </c>
      <c r="Q1439" s="240">
        <f t="shared" si="20"/>
        <v>0</v>
      </c>
      <c r="R1439" s="240">
        <f t="shared" si="21"/>
        <v>133.63</v>
      </c>
      <c r="S1439" s="240">
        <f t="shared" si="22"/>
        <v>0</v>
      </c>
      <c r="T1439" s="272">
        <f t="shared" si="23"/>
        <v>0</v>
      </c>
      <c r="U1439" s="263"/>
    </row>
    <row r="1440" spans="2:21" s="216" customFormat="1" x14ac:dyDescent="0.25">
      <c r="B1440" s="262">
        <v>1435</v>
      </c>
      <c r="C1440" s="346">
        <v>45458</v>
      </c>
      <c r="D1440" s="217" t="s">
        <v>150</v>
      </c>
      <c r="E1440" s="218" t="s">
        <v>92</v>
      </c>
      <c r="F1440" s="218" t="s">
        <v>63</v>
      </c>
      <c r="G1440" s="218" t="s">
        <v>214</v>
      </c>
      <c r="H1440" s="218">
        <v>4.1500000000000004</v>
      </c>
      <c r="I1440" s="218" t="s">
        <v>221</v>
      </c>
      <c r="J1440" s="218">
        <v>28</v>
      </c>
      <c r="K1440" s="218"/>
      <c r="L1440" s="218">
        <v>370</v>
      </c>
      <c r="M1440" s="218"/>
      <c r="N1440" s="218" t="s">
        <v>63</v>
      </c>
      <c r="O1440" s="218"/>
      <c r="P1440" s="218" t="s">
        <v>305</v>
      </c>
      <c r="Q1440" s="240">
        <f t="shared" si="20"/>
        <v>0</v>
      </c>
      <c r="R1440" s="240">
        <f t="shared" si="21"/>
        <v>133.63</v>
      </c>
      <c r="S1440" s="240">
        <f t="shared" si="22"/>
        <v>0</v>
      </c>
      <c r="T1440" s="272">
        <f t="shared" si="23"/>
        <v>0</v>
      </c>
      <c r="U1440" s="263"/>
    </row>
    <row r="1441" spans="2:21" s="216" customFormat="1" x14ac:dyDescent="0.25">
      <c r="B1441" s="262">
        <v>1436</v>
      </c>
      <c r="C1441" s="346">
        <v>45458</v>
      </c>
      <c r="D1441" s="217" t="s">
        <v>179</v>
      </c>
      <c r="E1441" s="218" t="s">
        <v>161</v>
      </c>
      <c r="F1441" s="218" t="s">
        <v>8</v>
      </c>
      <c r="G1441" s="218" t="s">
        <v>161</v>
      </c>
      <c r="H1441" s="218">
        <v>11.6</v>
      </c>
      <c r="I1441" s="218" t="s">
        <v>66</v>
      </c>
      <c r="J1441" s="218">
        <v>6</v>
      </c>
      <c r="K1441" s="218"/>
      <c r="L1441" s="218"/>
      <c r="M1441" s="218"/>
      <c r="N1441" s="218" t="s">
        <v>1</v>
      </c>
      <c r="O1441" s="218"/>
      <c r="P1441" s="218"/>
      <c r="Q1441" s="240">
        <f t="shared" si="20"/>
        <v>0</v>
      </c>
      <c r="R1441" s="240">
        <f t="shared" si="21"/>
        <v>0</v>
      </c>
      <c r="S1441" s="240">
        <f t="shared" si="22"/>
        <v>69.599999999999994</v>
      </c>
      <c r="T1441" s="272">
        <f t="shared" si="23"/>
        <v>0</v>
      </c>
      <c r="U1441" s="263"/>
    </row>
    <row r="1442" spans="2:21" s="216" customFormat="1" x14ac:dyDescent="0.25">
      <c r="B1442" s="262">
        <v>1437</v>
      </c>
      <c r="C1442" s="346">
        <v>45458</v>
      </c>
      <c r="D1442" s="217" t="s">
        <v>143</v>
      </c>
      <c r="E1442" s="218" t="s">
        <v>92</v>
      </c>
      <c r="F1442" s="218" t="s">
        <v>2</v>
      </c>
      <c r="G1442" s="218" t="s">
        <v>213</v>
      </c>
      <c r="H1442" s="218">
        <v>7</v>
      </c>
      <c r="I1442" s="218" t="s">
        <v>220</v>
      </c>
      <c r="J1442" s="218">
        <v>40</v>
      </c>
      <c r="K1442" s="218"/>
      <c r="L1442" s="218">
        <v>1350</v>
      </c>
      <c r="M1442" s="218"/>
      <c r="N1442" s="218" t="s">
        <v>2</v>
      </c>
      <c r="O1442" s="218" t="s">
        <v>2</v>
      </c>
      <c r="P1442" s="218" t="s">
        <v>304</v>
      </c>
      <c r="Q1442" s="240">
        <f t="shared" si="20"/>
        <v>280</v>
      </c>
      <c r="R1442" s="240">
        <f t="shared" si="21"/>
        <v>0</v>
      </c>
      <c r="S1442" s="240">
        <f t="shared" si="22"/>
        <v>0</v>
      </c>
      <c r="T1442" s="272">
        <f t="shared" si="23"/>
        <v>0</v>
      </c>
      <c r="U1442" s="263"/>
    </row>
    <row r="1443" spans="2:21" s="216" customFormat="1" x14ac:dyDescent="0.25">
      <c r="B1443" s="262">
        <v>1438</v>
      </c>
      <c r="C1443" s="346">
        <v>45458</v>
      </c>
      <c r="D1443" s="217" t="s">
        <v>142</v>
      </c>
      <c r="E1443" s="218" t="s">
        <v>92</v>
      </c>
      <c r="F1443" s="218" t="s">
        <v>2</v>
      </c>
      <c r="G1443" s="218" t="s">
        <v>213</v>
      </c>
      <c r="H1443" s="218">
        <v>7</v>
      </c>
      <c r="I1443" s="218" t="s">
        <v>220</v>
      </c>
      <c r="J1443" s="218">
        <v>35</v>
      </c>
      <c r="K1443" s="218"/>
      <c r="L1443" s="218">
        <v>1350</v>
      </c>
      <c r="M1443" s="218"/>
      <c r="N1443" s="218" t="s">
        <v>2</v>
      </c>
      <c r="O1443" s="218" t="s">
        <v>2</v>
      </c>
      <c r="P1443" s="218" t="s">
        <v>304</v>
      </c>
      <c r="Q1443" s="240">
        <f t="shared" si="20"/>
        <v>245</v>
      </c>
      <c r="R1443" s="240">
        <f t="shared" si="21"/>
        <v>0</v>
      </c>
      <c r="S1443" s="240">
        <f t="shared" si="22"/>
        <v>0</v>
      </c>
      <c r="T1443" s="272">
        <f t="shared" si="23"/>
        <v>0</v>
      </c>
      <c r="U1443" s="263"/>
    </row>
    <row r="1444" spans="2:21" s="216" customFormat="1" x14ac:dyDescent="0.25">
      <c r="B1444" s="262">
        <v>1439</v>
      </c>
      <c r="C1444" s="346">
        <v>45458</v>
      </c>
      <c r="D1444" s="217" t="s">
        <v>141</v>
      </c>
      <c r="E1444" s="218" t="s">
        <v>92</v>
      </c>
      <c r="F1444" s="218" t="s">
        <v>2</v>
      </c>
      <c r="G1444" s="218" t="s">
        <v>213</v>
      </c>
      <c r="H1444" s="218">
        <v>7</v>
      </c>
      <c r="I1444" s="218" t="s">
        <v>220</v>
      </c>
      <c r="J1444" s="218">
        <v>36</v>
      </c>
      <c r="K1444" s="218"/>
      <c r="L1444" s="218">
        <v>1350</v>
      </c>
      <c r="M1444" s="218"/>
      <c r="N1444" s="218" t="s">
        <v>2</v>
      </c>
      <c r="O1444" s="218" t="s">
        <v>2</v>
      </c>
      <c r="P1444" s="218" t="s">
        <v>304</v>
      </c>
      <c r="Q1444" s="240">
        <f t="shared" si="20"/>
        <v>252</v>
      </c>
      <c r="R1444" s="240">
        <f t="shared" si="21"/>
        <v>0</v>
      </c>
      <c r="S1444" s="240">
        <f t="shared" si="22"/>
        <v>0</v>
      </c>
      <c r="T1444" s="272">
        <f t="shared" si="23"/>
        <v>0</v>
      </c>
      <c r="U1444" s="263"/>
    </row>
    <row r="1445" spans="2:21" s="216" customFormat="1" x14ac:dyDescent="0.25">
      <c r="B1445" s="262">
        <v>1440</v>
      </c>
      <c r="C1445" s="346">
        <v>45458</v>
      </c>
      <c r="D1445" s="217" t="s">
        <v>96</v>
      </c>
      <c r="E1445" s="218" t="s">
        <v>161</v>
      </c>
      <c r="F1445" s="218" t="s">
        <v>1</v>
      </c>
      <c r="G1445" s="218" t="s">
        <v>161</v>
      </c>
      <c r="H1445" s="218">
        <v>11.8</v>
      </c>
      <c r="I1445" s="218"/>
      <c r="J1445" s="218"/>
      <c r="K1445" s="218"/>
      <c r="L1445" s="218"/>
      <c r="M1445" s="218"/>
      <c r="N1445" s="218"/>
      <c r="O1445" s="218"/>
      <c r="P1445" s="218"/>
      <c r="Q1445" s="240">
        <f t="shared" si="20"/>
        <v>0</v>
      </c>
      <c r="R1445" s="240">
        <f t="shared" si="21"/>
        <v>0</v>
      </c>
      <c r="S1445" s="240">
        <f t="shared" si="22"/>
        <v>0</v>
      </c>
      <c r="T1445" s="272">
        <f t="shared" si="23"/>
        <v>0</v>
      </c>
      <c r="U1445" s="263"/>
    </row>
    <row r="1446" spans="2:21" s="216" customFormat="1" x14ac:dyDescent="0.25">
      <c r="B1446" s="262">
        <v>1441</v>
      </c>
      <c r="C1446" s="346">
        <v>45458</v>
      </c>
      <c r="D1446" s="217" t="s">
        <v>130</v>
      </c>
      <c r="E1446" s="218" t="s">
        <v>161</v>
      </c>
      <c r="F1446" s="218" t="s">
        <v>1</v>
      </c>
      <c r="G1446" s="218" t="s">
        <v>161</v>
      </c>
      <c r="H1446" s="218">
        <v>11.8</v>
      </c>
      <c r="I1446" s="218" t="s">
        <v>66</v>
      </c>
      <c r="J1446" s="218">
        <v>3</v>
      </c>
      <c r="K1446" s="218"/>
      <c r="L1446" s="218"/>
      <c r="M1446" s="218"/>
      <c r="N1446" s="218" t="s">
        <v>1</v>
      </c>
      <c r="O1446" s="218"/>
      <c r="P1446" s="218"/>
      <c r="Q1446" s="240">
        <f t="shared" si="20"/>
        <v>0</v>
      </c>
      <c r="R1446" s="240">
        <f t="shared" si="21"/>
        <v>0</v>
      </c>
      <c r="S1446" s="240">
        <f t="shared" si="22"/>
        <v>35.400000000000006</v>
      </c>
      <c r="T1446" s="272">
        <f t="shared" si="23"/>
        <v>0</v>
      </c>
      <c r="U1446" s="263"/>
    </row>
    <row r="1447" spans="2:21" s="216" customFormat="1" x14ac:dyDescent="0.25">
      <c r="B1447" s="262">
        <v>1442</v>
      </c>
      <c r="C1447" s="346">
        <v>45459</v>
      </c>
      <c r="D1447" s="217" t="s">
        <v>94</v>
      </c>
      <c r="E1447" s="218" t="s">
        <v>92</v>
      </c>
      <c r="F1447" s="218" t="s">
        <v>1</v>
      </c>
      <c r="G1447" s="218" t="s">
        <v>213</v>
      </c>
      <c r="H1447" s="218">
        <v>6.65</v>
      </c>
      <c r="I1447" s="218"/>
      <c r="J1447" s="218"/>
      <c r="K1447" s="218"/>
      <c r="L1447" s="218"/>
      <c r="M1447" s="218"/>
      <c r="N1447" s="218"/>
      <c r="O1447" s="218"/>
      <c r="P1447" s="218"/>
      <c r="Q1447" s="240">
        <f t="shared" si="20"/>
        <v>0</v>
      </c>
      <c r="R1447" s="240">
        <f t="shared" si="21"/>
        <v>0</v>
      </c>
      <c r="S1447" s="240">
        <f t="shared" si="22"/>
        <v>0</v>
      </c>
      <c r="T1447" s="272">
        <f t="shared" si="23"/>
        <v>0</v>
      </c>
      <c r="U1447" s="263"/>
    </row>
    <row r="1448" spans="2:21" s="216" customFormat="1" x14ac:dyDescent="0.25">
      <c r="B1448" s="262">
        <v>1443</v>
      </c>
      <c r="C1448" s="346">
        <v>45459</v>
      </c>
      <c r="D1448" s="217" t="s">
        <v>91</v>
      </c>
      <c r="E1448" s="218" t="s">
        <v>92</v>
      </c>
      <c r="F1448" s="218" t="s">
        <v>1</v>
      </c>
      <c r="G1448" s="218" t="s">
        <v>213</v>
      </c>
      <c r="H1448" s="218">
        <v>6.65</v>
      </c>
      <c r="I1448" s="218" t="s">
        <v>220</v>
      </c>
      <c r="J1448" s="218">
        <v>31</v>
      </c>
      <c r="K1448" s="218"/>
      <c r="L1448" s="218">
        <v>1300</v>
      </c>
      <c r="M1448" s="218"/>
      <c r="N1448" s="218" t="s">
        <v>62</v>
      </c>
      <c r="O1448" s="218"/>
      <c r="P1448" s="218" t="s">
        <v>305</v>
      </c>
      <c r="Q1448" s="240">
        <f t="shared" si="20"/>
        <v>206.15</v>
      </c>
      <c r="R1448" s="240">
        <f t="shared" si="21"/>
        <v>0</v>
      </c>
      <c r="S1448" s="240">
        <f t="shared" si="22"/>
        <v>0</v>
      </c>
      <c r="T1448" s="272">
        <f t="shared" si="23"/>
        <v>0</v>
      </c>
      <c r="U1448" s="263"/>
    </row>
    <row r="1449" spans="2:21" s="216" customFormat="1" x14ac:dyDescent="0.25">
      <c r="B1449" s="262">
        <v>1444</v>
      </c>
      <c r="C1449" s="346">
        <v>45459</v>
      </c>
      <c r="D1449" s="217" t="s">
        <v>117</v>
      </c>
      <c r="E1449" s="218" t="s">
        <v>92</v>
      </c>
      <c r="F1449" s="218" t="s">
        <v>1</v>
      </c>
      <c r="G1449" s="218" t="s">
        <v>213</v>
      </c>
      <c r="H1449" s="218">
        <v>6.65</v>
      </c>
      <c r="I1449" s="218" t="s">
        <v>220</v>
      </c>
      <c r="J1449" s="218">
        <v>15</v>
      </c>
      <c r="K1449" s="218"/>
      <c r="L1449" s="218">
        <v>1300</v>
      </c>
      <c r="M1449" s="218"/>
      <c r="N1449" s="218" t="s">
        <v>62</v>
      </c>
      <c r="O1449" s="218"/>
      <c r="P1449" s="218" t="s">
        <v>305</v>
      </c>
      <c r="Q1449" s="240">
        <f t="shared" si="20"/>
        <v>99.75</v>
      </c>
      <c r="R1449" s="240">
        <f t="shared" si="21"/>
        <v>0</v>
      </c>
      <c r="S1449" s="240">
        <f t="shared" si="22"/>
        <v>0</v>
      </c>
      <c r="T1449" s="272">
        <f t="shared" si="23"/>
        <v>0</v>
      </c>
      <c r="U1449" s="263"/>
    </row>
    <row r="1450" spans="2:21" s="216" customFormat="1" x14ac:dyDescent="0.25">
      <c r="B1450" s="262">
        <v>1445</v>
      </c>
      <c r="C1450" s="346">
        <v>45459</v>
      </c>
      <c r="D1450" s="217" t="s">
        <v>157</v>
      </c>
      <c r="E1450" s="218" t="s">
        <v>92</v>
      </c>
      <c r="F1450" s="218" t="s">
        <v>62</v>
      </c>
      <c r="G1450" s="218" t="s">
        <v>214</v>
      </c>
      <c r="H1450" s="218">
        <v>4.1500000000000004</v>
      </c>
      <c r="I1450" s="218" t="s">
        <v>220</v>
      </c>
      <c r="J1450" s="218">
        <v>36</v>
      </c>
      <c r="K1450" s="218">
        <v>716</v>
      </c>
      <c r="L1450" s="218">
        <v>1300</v>
      </c>
      <c r="M1450" s="218"/>
      <c r="N1450" s="218" t="s">
        <v>62</v>
      </c>
      <c r="O1450" s="218">
        <v>717</v>
      </c>
      <c r="P1450" s="218" t="s">
        <v>305</v>
      </c>
      <c r="Q1450" s="240">
        <f t="shared" si="20"/>
        <v>149.4</v>
      </c>
      <c r="R1450" s="240">
        <f t="shared" si="21"/>
        <v>0</v>
      </c>
      <c r="S1450" s="240">
        <f t="shared" si="22"/>
        <v>0</v>
      </c>
      <c r="T1450" s="272">
        <f t="shared" si="23"/>
        <v>0</v>
      </c>
      <c r="U1450" s="263"/>
    </row>
    <row r="1451" spans="2:21" s="216" customFormat="1" x14ac:dyDescent="0.25">
      <c r="B1451" s="262">
        <v>1446</v>
      </c>
      <c r="C1451" s="346">
        <v>45459</v>
      </c>
      <c r="D1451" s="217" t="s">
        <v>156</v>
      </c>
      <c r="E1451" s="218" t="s">
        <v>92</v>
      </c>
      <c r="F1451" s="218" t="s">
        <v>62</v>
      </c>
      <c r="G1451" s="218" t="s">
        <v>214</v>
      </c>
      <c r="H1451" s="218">
        <v>4.1500000000000004</v>
      </c>
      <c r="I1451" s="218" t="s">
        <v>220</v>
      </c>
      <c r="J1451" s="218">
        <v>36</v>
      </c>
      <c r="K1451" s="218">
        <v>716</v>
      </c>
      <c r="L1451" s="218">
        <v>1300</v>
      </c>
      <c r="M1451" s="218"/>
      <c r="N1451" s="218" t="s">
        <v>62</v>
      </c>
      <c r="O1451" s="218">
        <v>717</v>
      </c>
      <c r="P1451" s="218" t="s">
        <v>305</v>
      </c>
      <c r="Q1451" s="240">
        <f t="shared" si="20"/>
        <v>149.4</v>
      </c>
      <c r="R1451" s="240">
        <f t="shared" si="21"/>
        <v>0</v>
      </c>
      <c r="S1451" s="240">
        <f t="shared" si="22"/>
        <v>0</v>
      </c>
      <c r="T1451" s="272">
        <f t="shared" si="23"/>
        <v>0</v>
      </c>
      <c r="U1451" s="263"/>
    </row>
    <row r="1452" spans="2:21" s="216" customFormat="1" x14ac:dyDescent="0.25">
      <c r="B1452" s="262">
        <v>1447</v>
      </c>
      <c r="C1452" s="346">
        <v>45459</v>
      </c>
      <c r="D1452" s="217" t="s">
        <v>160</v>
      </c>
      <c r="E1452" s="218" t="s">
        <v>161</v>
      </c>
      <c r="F1452" s="218" t="s">
        <v>389</v>
      </c>
      <c r="G1452" s="218" t="s">
        <v>161</v>
      </c>
      <c r="H1452" s="218">
        <v>10</v>
      </c>
      <c r="I1452" s="218" t="s">
        <v>66</v>
      </c>
      <c r="J1452" s="218">
        <v>4</v>
      </c>
      <c r="K1452" s="218"/>
      <c r="L1452" s="218"/>
      <c r="M1452" s="218"/>
      <c r="N1452" s="218" t="s">
        <v>1</v>
      </c>
      <c r="O1452" s="218"/>
      <c r="P1452" s="218"/>
      <c r="Q1452" s="240">
        <f t="shared" si="20"/>
        <v>0</v>
      </c>
      <c r="R1452" s="240">
        <f t="shared" si="21"/>
        <v>0</v>
      </c>
      <c r="S1452" s="240">
        <f t="shared" si="22"/>
        <v>40</v>
      </c>
      <c r="T1452" s="272">
        <f t="shared" si="23"/>
        <v>0</v>
      </c>
      <c r="U1452" s="263"/>
    </row>
    <row r="1453" spans="2:21" s="216" customFormat="1" x14ac:dyDescent="0.25">
      <c r="B1453" s="262">
        <v>1448</v>
      </c>
      <c r="C1453" s="346">
        <v>45459</v>
      </c>
      <c r="D1453" s="217" t="s">
        <v>177</v>
      </c>
      <c r="E1453" s="218" t="s">
        <v>178</v>
      </c>
      <c r="F1453" s="218" t="s">
        <v>7</v>
      </c>
      <c r="G1453" s="218" t="s">
        <v>213</v>
      </c>
      <c r="H1453" s="218">
        <v>7</v>
      </c>
      <c r="I1453" s="218"/>
      <c r="J1453" s="218"/>
      <c r="K1453" s="218"/>
      <c r="L1453" s="218"/>
      <c r="M1453" s="218"/>
      <c r="N1453" s="218"/>
      <c r="O1453" s="218"/>
      <c r="P1453" s="218"/>
      <c r="Q1453" s="240">
        <f t="shared" si="20"/>
        <v>0</v>
      </c>
      <c r="R1453" s="240">
        <f t="shared" si="21"/>
        <v>0</v>
      </c>
      <c r="S1453" s="240">
        <f t="shared" si="22"/>
        <v>0</v>
      </c>
      <c r="T1453" s="272">
        <f t="shared" si="23"/>
        <v>0</v>
      </c>
      <c r="U1453" s="263"/>
    </row>
    <row r="1454" spans="2:21" s="216" customFormat="1" x14ac:dyDescent="0.25">
      <c r="B1454" s="262">
        <v>1449</v>
      </c>
      <c r="C1454" s="346">
        <v>45459</v>
      </c>
      <c r="D1454" s="217" t="s">
        <v>173</v>
      </c>
      <c r="E1454" s="218" t="s">
        <v>161</v>
      </c>
      <c r="F1454" s="218" t="s">
        <v>7</v>
      </c>
      <c r="G1454" s="218" t="s">
        <v>161</v>
      </c>
      <c r="H1454" s="218">
        <v>11.2</v>
      </c>
      <c r="I1454" s="218" t="s">
        <v>66</v>
      </c>
      <c r="J1454" s="218">
        <v>8</v>
      </c>
      <c r="K1454" s="218"/>
      <c r="L1454" s="218"/>
      <c r="M1454" s="218"/>
      <c r="N1454" s="218" t="s">
        <v>1</v>
      </c>
      <c r="O1454" s="218"/>
      <c r="P1454" s="218"/>
      <c r="Q1454" s="240">
        <f t="shared" si="20"/>
        <v>0</v>
      </c>
      <c r="R1454" s="240">
        <f t="shared" si="21"/>
        <v>0</v>
      </c>
      <c r="S1454" s="240">
        <f t="shared" si="22"/>
        <v>89.6</v>
      </c>
      <c r="T1454" s="272">
        <f t="shared" si="23"/>
        <v>0</v>
      </c>
      <c r="U1454" s="263"/>
    </row>
    <row r="1455" spans="2:21" s="216" customFormat="1" x14ac:dyDescent="0.25">
      <c r="B1455" s="262">
        <v>1450</v>
      </c>
      <c r="C1455" s="346">
        <v>45459</v>
      </c>
      <c r="D1455" s="217" t="s">
        <v>153</v>
      </c>
      <c r="E1455" s="218" t="s">
        <v>92</v>
      </c>
      <c r="F1455" s="218" t="s">
        <v>63</v>
      </c>
      <c r="G1455" s="218" t="s">
        <v>213</v>
      </c>
      <c r="H1455" s="218">
        <v>6.65</v>
      </c>
      <c r="I1455" s="218" t="s">
        <v>221</v>
      </c>
      <c r="J1455" s="218">
        <v>10</v>
      </c>
      <c r="K1455" s="218"/>
      <c r="L1455" s="218">
        <v>750</v>
      </c>
      <c r="M1455" s="218"/>
      <c r="N1455" s="218" t="s">
        <v>63</v>
      </c>
      <c r="O1455" s="218"/>
      <c r="P1455" s="218" t="s">
        <v>305</v>
      </c>
      <c r="Q1455" s="240">
        <f t="shared" si="20"/>
        <v>0</v>
      </c>
      <c r="R1455" s="240">
        <f t="shared" si="21"/>
        <v>76.474999999999994</v>
      </c>
      <c r="S1455" s="240">
        <f t="shared" si="22"/>
        <v>0</v>
      </c>
      <c r="T1455" s="272">
        <f t="shared" si="23"/>
        <v>0</v>
      </c>
      <c r="U1455" s="263"/>
    </row>
    <row r="1456" spans="2:21" s="216" customFormat="1" x14ac:dyDescent="0.25">
      <c r="B1456" s="262">
        <v>1451</v>
      </c>
      <c r="C1456" s="346">
        <v>45459</v>
      </c>
      <c r="D1456" s="217" t="s">
        <v>153</v>
      </c>
      <c r="E1456" s="218" t="s">
        <v>92</v>
      </c>
      <c r="F1456" s="218" t="s">
        <v>63</v>
      </c>
      <c r="G1456" s="218" t="s">
        <v>213</v>
      </c>
      <c r="H1456" s="218">
        <v>6.65</v>
      </c>
      <c r="I1456" s="218" t="s">
        <v>221</v>
      </c>
      <c r="J1456" s="218">
        <v>15</v>
      </c>
      <c r="K1456" s="218"/>
      <c r="L1456" s="218">
        <v>1375</v>
      </c>
      <c r="M1456" s="218"/>
      <c r="N1456" s="218" t="s">
        <v>63</v>
      </c>
      <c r="O1456" s="218"/>
      <c r="P1456" s="218" t="s">
        <v>305</v>
      </c>
      <c r="Q1456" s="240">
        <f t="shared" si="20"/>
        <v>0</v>
      </c>
      <c r="R1456" s="240">
        <f t="shared" si="21"/>
        <v>114.71249999999999</v>
      </c>
      <c r="S1456" s="240">
        <f t="shared" si="22"/>
        <v>0</v>
      </c>
      <c r="T1456" s="272">
        <f t="shared" si="23"/>
        <v>0</v>
      </c>
      <c r="U1456" s="263"/>
    </row>
    <row r="1457" spans="2:21" s="216" customFormat="1" x14ac:dyDescent="0.25">
      <c r="B1457" s="262">
        <v>1452</v>
      </c>
      <c r="C1457" s="346">
        <v>45459</v>
      </c>
      <c r="D1457" s="217" t="s">
        <v>152</v>
      </c>
      <c r="E1457" s="218" t="s">
        <v>92</v>
      </c>
      <c r="F1457" s="218" t="s">
        <v>63</v>
      </c>
      <c r="G1457" s="218" t="s">
        <v>214</v>
      </c>
      <c r="H1457" s="218">
        <v>4.1500000000000004</v>
      </c>
      <c r="I1457" s="218" t="s">
        <v>221</v>
      </c>
      <c r="J1457" s="218">
        <v>10</v>
      </c>
      <c r="K1457" s="218"/>
      <c r="L1457" s="218">
        <v>750</v>
      </c>
      <c r="M1457" s="218"/>
      <c r="N1457" s="218" t="s">
        <v>63</v>
      </c>
      <c r="O1457" s="218"/>
      <c r="P1457" s="218" t="s">
        <v>305</v>
      </c>
      <c r="Q1457" s="240">
        <f t="shared" si="20"/>
        <v>0</v>
      </c>
      <c r="R1457" s="240">
        <f t="shared" si="21"/>
        <v>47.724999999999994</v>
      </c>
      <c r="S1457" s="240">
        <f t="shared" si="22"/>
        <v>0</v>
      </c>
      <c r="T1457" s="272">
        <f t="shared" si="23"/>
        <v>0</v>
      </c>
      <c r="U1457" s="263"/>
    </row>
    <row r="1458" spans="2:21" s="216" customFormat="1" x14ac:dyDescent="0.25">
      <c r="B1458" s="262">
        <v>1453</v>
      </c>
      <c r="C1458" s="346">
        <v>45459</v>
      </c>
      <c r="D1458" s="217" t="s">
        <v>152</v>
      </c>
      <c r="E1458" s="218" t="s">
        <v>92</v>
      </c>
      <c r="F1458" s="218" t="s">
        <v>63</v>
      </c>
      <c r="G1458" s="218" t="s">
        <v>214</v>
      </c>
      <c r="H1458" s="218">
        <v>4.1500000000000004</v>
      </c>
      <c r="I1458" s="218" t="s">
        <v>221</v>
      </c>
      <c r="J1458" s="218">
        <v>15</v>
      </c>
      <c r="K1458" s="218"/>
      <c r="L1458" s="218">
        <v>1375</v>
      </c>
      <c r="M1458" s="218"/>
      <c r="N1458" s="218" t="s">
        <v>63</v>
      </c>
      <c r="O1458" s="218"/>
      <c r="P1458" s="218" t="s">
        <v>305</v>
      </c>
      <c r="Q1458" s="240">
        <f t="shared" si="20"/>
        <v>0</v>
      </c>
      <c r="R1458" s="240">
        <f t="shared" si="21"/>
        <v>71.587500000000006</v>
      </c>
      <c r="S1458" s="240">
        <f t="shared" si="22"/>
        <v>0</v>
      </c>
      <c r="T1458" s="272">
        <f t="shared" si="23"/>
        <v>0</v>
      </c>
      <c r="U1458" s="263"/>
    </row>
    <row r="1459" spans="2:21" s="216" customFormat="1" x14ac:dyDescent="0.25">
      <c r="B1459" s="262">
        <v>1454</v>
      </c>
      <c r="C1459" s="346">
        <v>45459</v>
      </c>
      <c r="D1459" s="217" t="s">
        <v>150</v>
      </c>
      <c r="E1459" s="218" t="s">
        <v>92</v>
      </c>
      <c r="F1459" s="218" t="s">
        <v>63</v>
      </c>
      <c r="G1459" s="218" t="s">
        <v>214</v>
      </c>
      <c r="H1459" s="218">
        <v>4.1500000000000004</v>
      </c>
      <c r="I1459" s="218" t="s">
        <v>221</v>
      </c>
      <c r="J1459" s="218">
        <v>15</v>
      </c>
      <c r="K1459" s="218"/>
      <c r="L1459" s="218">
        <v>750</v>
      </c>
      <c r="M1459" s="218"/>
      <c r="N1459" s="218" t="s">
        <v>63</v>
      </c>
      <c r="O1459" s="218"/>
      <c r="P1459" s="218" t="s">
        <v>305</v>
      </c>
      <c r="Q1459" s="240">
        <f t="shared" ref="Q1459:Q1522" si="24">IF(I1459=$Q$5,J1459*H1459,0)</f>
        <v>0</v>
      </c>
      <c r="R1459" s="240">
        <f t="shared" ref="R1459:R1522" si="25">IF(I1459=$R$5,J1459*H1459,0)*1.15</f>
        <v>71.587500000000006</v>
      </c>
      <c r="S1459" s="240">
        <f t="shared" ref="S1459:S1522" si="26">IF(I1459=$S$5,J1459*H1459,0)</f>
        <v>0</v>
      </c>
      <c r="T1459" s="272">
        <f t="shared" ref="T1459:T1522" si="27">IF(I1459=$T$5,J1459*H1459,0)</f>
        <v>0</v>
      </c>
      <c r="U1459" s="263"/>
    </row>
    <row r="1460" spans="2:21" s="216" customFormat="1" x14ac:dyDescent="0.25">
      <c r="B1460" s="262">
        <v>1455</v>
      </c>
      <c r="C1460" s="346">
        <v>45459</v>
      </c>
      <c r="D1460" s="217" t="s">
        <v>150</v>
      </c>
      <c r="E1460" s="218" t="s">
        <v>92</v>
      </c>
      <c r="F1460" s="218" t="s">
        <v>63</v>
      </c>
      <c r="G1460" s="218" t="s">
        <v>214</v>
      </c>
      <c r="H1460" s="218">
        <v>4.1500000000000004</v>
      </c>
      <c r="I1460" s="218" t="s">
        <v>221</v>
      </c>
      <c r="J1460" s="218">
        <v>15</v>
      </c>
      <c r="K1460" s="218"/>
      <c r="L1460" s="218">
        <v>13750</v>
      </c>
      <c r="M1460" s="218"/>
      <c r="N1460" s="218" t="s">
        <v>63</v>
      </c>
      <c r="O1460" s="218"/>
      <c r="P1460" s="218" t="s">
        <v>305</v>
      </c>
      <c r="Q1460" s="240">
        <f t="shared" si="24"/>
        <v>0</v>
      </c>
      <c r="R1460" s="240">
        <f t="shared" si="25"/>
        <v>71.587500000000006</v>
      </c>
      <c r="S1460" s="240">
        <f t="shared" si="26"/>
        <v>0</v>
      </c>
      <c r="T1460" s="272">
        <f t="shared" si="27"/>
        <v>0</v>
      </c>
      <c r="U1460" s="263"/>
    </row>
    <row r="1461" spans="2:21" s="216" customFormat="1" x14ac:dyDescent="0.25">
      <c r="B1461" s="262">
        <v>1456</v>
      </c>
      <c r="C1461" s="346">
        <v>45459</v>
      </c>
      <c r="D1461" s="217" t="s">
        <v>179</v>
      </c>
      <c r="E1461" s="218" t="s">
        <v>161</v>
      </c>
      <c r="F1461" s="218" t="s">
        <v>8</v>
      </c>
      <c r="G1461" s="218" t="s">
        <v>161</v>
      </c>
      <c r="H1461" s="218">
        <v>11.6</v>
      </c>
      <c r="I1461" s="218" t="s">
        <v>66</v>
      </c>
      <c r="J1461" s="218">
        <v>3</v>
      </c>
      <c r="K1461" s="218"/>
      <c r="L1461" s="218"/>
      <c r="M1461" s="218"/>
      <c r="N1461" s="218" t="s">
        <v>1</v>
      </c>
      <c r="O1461" s="218"/>
      <c r="P1461" s="218"/>
      <c r="Q1461" s="240">
        <f t="shared" si="24"/>
        <v>0</v>
      </c>
      <c r="R1461" s="240">
        <f t="shared" si="25"/>
        <v>0</v>
      </c>
      <c r="S1461" s="240">
        <f t="shared" si="26"/>
        <v>34.799999999999997</v>
      </c>
      <c r="T1461" s="272">
        <f t="shared" si="27"/>
        <v>0</v>
      </c>
      <c r="U1461" s="263"/>
    </row>
    <row r="1462" spans="2:21" s="216" customFormat="1" x14ac:dyDescent="0.25">
      <c r="B1462" s="262">
        <v>1457</v>
      </c>
      <c r="C1462" s="346">
        <v>45459</v>
      </c>
      <c r="D1462" s="217" t="s">
        <v>143</v>
      </c>
      <c r="E1462" s="218" t="s">
        <v>92</v>
      </c>
      <c r="F1462" s="218" t="s">
        <v>2</v>
      </c>
      <c r="G1462" s="218" t="s">
        <v>213</v>
      </c>
      <c r="H1462" s="218">
        <v>7</v>
      </c>
      <c r="I1462" s="218" t="s">
        <v>220</v>
      </c>
      <c r="J1462" s="218">
        <v>40</v>
      </c>
      <c r="K1462" s="218"/>
      <c r="L1462" s="218">
        <v>780</v>
      </c>
      <c r="M1462" s="218"/>
      <c r="N1462" s="218" t="s">
        <v>2</v>
      </c>
      <c r="O1462" s="218" t="s">
        <v>2</v>
      </c>
      <c r="P1462" s="218" t="s">
        <v>304</v>
      </c>
      <c r="Q1462" s="240">
        <f t="shared" si="24"/>
        <v>280</v>
      </c>
      <c r="R1462" s="240">
        <f t="shared" si="25"/>
        <v>0</v>
      </c>
      <c r="S1462" s="240">
        <f t="shared" si="26"/>
        <v>0</v>
      </c>
      <c r="T1462" s="272">
        <f t="shared" si="27"/>
        <v>0</v>
      </c>
      <c r="U1462" s="263"/>
    </row>
    <row r="1463" spans="2:21" s="216" customFormat="1" x14ac:dyDescent="0.25">
      <c r="B1463" s="262">
        <v>1458</v>
      </c>
      <c r="C1463" s="346">
        <v>45459</v>
      </c>
      <c r="D1463" s="217" t="s">
        <v>142</v>
      </c>
      <c r="E1463" s="218" t="s">
        <v>92</v>
      </c>
      <c r="F1463" s="218" t="s">
        <v>2</v>
      </c>
      <c r="G1463" s="218" t="s">
        <v>213</v>
      </c>
      <c r="H1463" s="218">
        <v>7</v>
      </c>
      <c r="I1463" s="218" t="s">
        <v>220</v>
      </c>
      <c r="J1463" s="218">
        <v>35</v>
      </c>
      <c r="K1463" s="218"/>
      <c r="L1463" s="218">
        <v>780</v>
      </c>
      <c r="M1463" s="218"/>
      <c r="N1463" s="218" t="s">
        <v>2</v>
      </c>
      <c r="O1463" s="218" t="s">
        <v>2</v>
      </c>
      <c r="P1463" s="218" t="s">
        <v>304</v>
      </c>
      <c r="Q1463" s="240">
        <f t="shared" si="24"/>
        <v>245</v>
      </c>
      <c r="R1463" s="240">
        <f t="shared" si="25"/>
        <v>0</v>
      </c>
      <c r="S1463" s="240">
        <f t="shared" si="26"/>
        <v>0</v>
      </c>
      <c r="T1463" s="272">
        <f t="shared" si="27"/>
        <v>0</v>
      </c>
      <c r="U1463" s="263"/>
    </row>
    <row r="1464" spans="2:21" s="216" customFormat="1" x14ac:dyDescent="0.25">
      <c r="B1464" s="262">
        <v>1459</v>
      </c>
      <c r="C1464" s="346">
        <v>45459</v>
      </c>
      <c r="D1464" s="217" t="s">
        <v>141</v>
      </c>
      <c r="E1464" s="218" t="s">
        <v>92</v>
      </c>
      <c r="F1464" s="218" t="s">
        <v>2</v>
      </c>
      <c r="G1464" s="218" t="s">
        <v>213</v>
      </c>
      <c r="H1464" s="218">
        <v>7</v>
      </c>
      <c r="I1464" s="218" t="s">
        <v>220</v>
      </c>
      <c r="J1464" s="218">
        <v>35</v>
      </c>
      <c r="K1464" s="218"/>
      <c r="L1464" s="218">
        <v>780</v>
      </c>
      <c r="M1464" s="218"/>
      <c r="N1464" s="218" t="s">
        <v>2</v>
      </c>
      <c r="O1464" s="218" t="s">
        <v>2</v>
      </c>
      <c r="P1464" s="218" t="s">
        <v>304</v>
      </c>
      <c r="Q1464" s="240">
        <f t="shared" si="24"/>
        <v>245</v>
      </c>
      <c r="R1464" s="240">
        <f t="shared" si="25"/>
        <v>0</v>
      </c>
      <c r="S1464" s="240">
        <f t="shared" si="26"/>
        <v>0</v>
      </c>
      <c r="T1464" s="272">
        <f t="shared" si="27"/>
        <v>0</v>
      </c>
      <c r="U1464" s="263"/>
    </row>
    <row r="1465" spans="2:21" s="216" customFormat="1" x14ac:dyDescent="0.25">
      <c r="B1465" s="262">
        <v>1460</v>
      </c>
      <c r="C1465" s="346">
        <v>45459</v>
      </c>
      <c r="D1465" s="217" t="s">
        <v>96</v>
      </c>
      <c r="E1465" s="218" t="s">
        <v>161</v>
      </c>
      <c r="F1465" s="218" t="s">
        <v>1</v>
      </c>
      <c r="G1465" s="218" t="s">
        <v>161</v>
      </c>
      <c r="H1465" s="218">
        <v>11.8</v>
      </c>
      <c r="I1465" s="218" t="s">
        <v>66</v>
      </c>
      <c r="J1465" s="218">
        <v>1</v>
      </c>
      <c r="K1465" s="218"/>
      <c r="L1465" s="218"/>
      <c r="M1465" s="218"/>
      <c r="N1465" s="218" t="s">
        <v>1</v>
      </c>
      <c r="O1465" s="218"/>
      <c r="P1465" s="218"/>
      <c r="Q1465" s="240">
        <f t="shared" si="24"/>
        <v>0</v>
      </c>
      <c r="R1465" s="240">
        <f t="shared" si="25"/>
        <v>0</v>
      </c>
      <c r="S1465" s="240">
        <f t="shared" si="26"/>
        <v>11.8</v>
      </c>
      <c r="T1465" s="272">
        <f t="shared" si="27"/>
        <v>0</v>
      </c>
      <c r="U1465" s="263"/>
    </row>
    <row r="1466" spans="2:21" s="216" customFormat="1" x14ac:dyDescent="0.25">
      <c r="B1466" s="262">
        <v>1461</v>
      </c>
      <c r="C1466" s="346">
        <v>45459</v>
      </c>
      <c r="D1466" s="217" t="s">
        <v>130</v>
      </c>
      <c r="E1466" s="218" t="s">
        <v>161</v>
      </c>
      <c r="F1466" s="218" t="s">
        <v>1</v>
      </c>
      <c r="G1466" s="218" t="s">
        <v>161</v>
      </c>
      <c r="H1466" s="218">
        <v>11.8</v>
      </c>
      <c r="I1466" s="218"/>
      <c r="J1466" s="218"/>
      <c r="K1466" s="218"/>
      <c r="L1466" s="218"/>
      <c r="M1466" s="218"/>
      <c r="N1466" s="218"/>
      <c r="O1466" s="218"/>
      <c r="P1466" s="218"/>
      <c r="Q1466" s="240">
        <f t="shared" si="24"/>
        <v>0</v>
      </c>
      <c r="R1466" s="240">
        <f t="shared" si="25"/>
        <v>0</v>
      </c>
      <c r="S1466" s="240">
        <f t="shared" si="26"/>
        <v>0</v>
      </c>
      <c r="T1466" s="272">
        <f t="shared" si="27"/>
        <v>0</v>
      </c>
      <c r="U1466" s="263"/>
    </row>
    <row r="1467" spans="2:21" s="216" customFormat="1" x14ac:dyDescent="0.25">
      <c r="B1467" s="262">
        <v>1462</v>
      </c>
      <c r="C1467" s="346">
        <v>45460</v>
      </c>
      <c r="D1467" s="217" t="s">
        <v>94</v>
      </c>
      <c r="E1467" s="218" t="s">
        <v>92</v>
      </c>
      <c r="F1467" s="218" t="s">
        <v>1</v>
      </c>
      <c r="G1467" s="218" t="s">
        <v>213</v>
      </c>
      <c r="H1467" s="218">
        <v>6.65</v>
      </c>
      <c r="I1467" s="218"/>
      <c r="J1467" s="218"/>
      <c r="K1467" s="218"/>
      <c r="L1467" s="218"/>
      <c r="M1467" s="218"/>
      <c r="N1467" s="218"/>
      <c r="O1467" s="218" t="s">
        <v>2</v>
      </c>
      <c r="P1467" s="218"/>
      <c r="Q1467" s="240">
        <f t="shared" si="24"/>
        <v>0</v>
      </c>
      <c r="R1467" s="240">
        <f t="shared" si="25"/>
        <v>0</v>
      </c>
      <c r="S1467" s="240">
        <f t="shared" si="26"/>
        <v>0</v>
      </c>
      <c r="T1467" s="272">
        <f t="shared" si="27"/>
        <v>0</v>
      </c>
      <c r="U1467" s="263"/>
    </row>
    <row r="1468" spans="2:21" s="216" customFormat="1" x14ac:dyDescent="0.25">
      <c r="B1468" s="262">
        <v>1463</v>
      </c>
      <c r="C1468" s="346">
        <v>45460</v>
      </c>
      <c r="D1468" s="217" t="s">
        <v>91</v>
      </c>
      <c r="E1468" s="218" t="s">
        <v>92</v>
      </c>
      <c r="F1468" s="218" t="s">
        <v>1</v>
      </c>
      <c r="G1468" s="218" t="s">
        <v>213</v>
      </c>
      <c r="H1468" s="218">
        <v>6.65</v>
      </c>
      <c r="I1468" s="218" t="s">
        <v>220</v>
      </c>
      <c r="J1468" s="218">
        <v>22</v>
      </c>
      <c r="K1468" s="218"/>
      <c r="L1468" s="218">
        <v>950</v>
      </c>
      <c r="M1468" s="218"/>
      <c r="N1468" s="218" t="s">
        <v>62</v>
      </c>
      <c r="O1468" s="218"/>
      <c r="P1468" s="218" t="s">
        <v>305</v>
      </c>
      <c r="Q1468" s="240">
        <f t="shared" si="24"/>
        <v>146.30000000000001</v>
      </c>
      <c r="R1468" s="240">
        <f t="shared" si="25"/>
        <v>0</v>
      </c>
      <c r="S1468" s="240">
        <f t="shared" si="26"/>
        <v>0</v>
      </c>
      <c r="T1468" s="272">
        <f t="shared" si="27"/>
        <v>0</v>
      </c>
      <c r="U1468" s="263"/>
    </row>
    <row r="1469" spans="2:21" s="216" customFormat="1" x14ac:dyDescent="0.25">
      <c r="B1469" s="262">
        <v>1464</v>
      </c>
      <c r="C1469" s="346">
        <v>45460</v>
      </c>
      <c r="D1469" s="217" t="s">
        <v>117</v>
      </c>
      <c r="E1469" s="218" t="s">
        <v>92</v>
      </c>
      <c r="F1469" s="218" t="s">
        <v>1</v>
      </c>
      <c r="G1469" s="218" t="s">
        <v>213</v>
      </c>
      <c r="H1469" s="218">
        <v>6.65</v>
      </c>
      <c r="I1469" s="218" t="s">
        <v>220</v>
      </c>
      <c r="J1469" s="218">
        <v>8</v>
      </c>
      <c r="K1469" s="218"/>
      <c r="L1469" s="218">
        <v>950</v>
      </c>
      <c r="M1469" s="218"/>
      <c r="N1469" s="218" t="s">
        <v>62</v>
      </c>
      <c r="O1469" s="218"/>
      <c r="P1469" s="218" t="s">
        <v>305</v>
      </c>
      <c r="Q1469" s="240">
        <f t="shared" si="24"/>
        <v>53.2</v>
      </c>
      <c r="R1469" s="240">
        <f t="shared" si="25"/>
        <v>0</v>
      </c>
      <c r="S1469" s="240">
        <f t="shared" si="26"/>
        <v>0</v>
      </c>
      <c r="T1469" s="272">
        <f t="shared" si="27"/>
        <v>0</v>
      </c>
      <c r="U1469" s="263"/>
    </row>
    <row r="1470" spans="2:21" s="216" customFormat="1" x14ac:dyDescent="0.25">
      <c r="B1470" s="262">
        <v>1465</v>
      </c>
      <c r="C1470" s="346">
        <v>45460</v>
      </c>
      <c r="D1470" s="217" t="s">
        <v>157</v>
      </c>
      <c r="E1470" s="218" t="s">
        <v>92</v>
      </c>
      <c r="F1470" s="218" t="s">
        <v>62</v>
      </c>
      <c r="G1470" s="218" t="s">
        <v>214</v>
      </c>
      <c r="H1470" s="218">
        <v>4.1500000000000004</v>
      </c>
      <c r="I1470" s="218" t="s">
        <v>220</v>
      </c>
      <c r="J1470" s="218">
        <v>40</v>
      </c>
      <c r="K1470" s="218"/>
      <c r="L1470" s="218">
        <v>950</v>
      </c>
      <c r="M1470" s="218"/>
      <c r="N1470" s="218" t="s">
        <v>62</v>
      </c>
      <c r="O1470" s="218" t="s">
        <v>265</v>
      </c>
      <c r="P1470" s="218" t="s">
        <v>305</v>
      </c>
      <c r="Q1470" s="240">
        <f t="shared" si="24"/>
        <v>166</v>
      </c>
      <c r="R1470" s="240">
        <f t="shared" si="25"/>
        <v>0</v>
      </c>
      <c r="S1470" s="240">
        <f t="shared" si="26"/>
        <v>0</v>
      </c>
      <c r="T1470" s="272">
        <f t="shared" si="27"/>
        <v>0</v>
      </c>
      <c r="U1470" s="263"/>
    </row>
    <row r="1471" spans="2:21" s="216" customFormat="1" x14ac:dyDescent="0.25">
      <c r="B1471" s="262">
        <v>1466</v>
      </c>
      <c r="C1471" s="346">
        <v>45460</v>
      </c>
      <c r="D1471" s="217" t="s">
        <v>156</v>
      </c>
      <c r="E1471" s="218" t="s">
        <v>92</v>
      </c>
      <c r="F1471" s="218" t="s">
        <v>62</v>
      </c>
      <c r="G1471" s="218" t="s">
        <v>214</v>
      </c>
      <c r="H1471" s="218">
        <v>4.1500000000000004</v>
      </c>
      <c r="I1471" s="218" t="s">
        <v>220</v>
      </c>
      <c r="J1471" s="218">
        <v>40</v>
      </c>
      <c r="K1471" s="218"/>
      <c r="L1471" s="218">
        <v>950</v>
      </c>
      <c r="M1471" s="218"/>
      <c r="N1471" s="218" t="s">
        <v>62</v>
      </c>
      <c r="O1471" s="218" t="s">
        <v>265</v>
      </c>
      <c r="P1471" s="218" t="s">
        <v>305</v>
      </c>
      <c r="Q1471" s="240">
        <f t="shared" si="24"/>
        <v>166</v>
      </c>
      <c r="R1471" s="240">
        <f t="shared" si="25"/>
        <v>0</v>
      </c>
      <c r="S1471" s="240">
        <f t="shared" si="26"/>
        <v>0</v>
      </c>
      <c r="T1471" s="272">
        <f t="shared" si="27"/>
        <v>0</v>
      </c>
      <c r="U1471" s="263"/>
    </row>
    <row r="1472" spans="2:21" s="216" customFormat="1" x14ac:dyDescent="0.25">
      <c r="B1472" s="262">
        <v>1467</v>
      </c>
      <c r="C1472" s="346">
        <v>45460</v>
      </c>
      <c r="D1472" s="217" t="s">
        <v>160</v>
      </c>
      <c r="E1472" s="218" t="s">
        <v>161</v>
      </c>
      <c r="F1472" s="218" t="s">
        <v>389</v>
      </c>
      <c r="G1472" s="218" t="s">
        <v>161</v>
      </c>
      <c r="H1472" s="218">
        <v>10</v>
      </c>
      <c r="I1472" s="218" t="s">
        <v>66</v>
      </c>
      <c r="J1472" s="218">
        <v>3</v>
      </c>
      <c r="K1472" s="218"/>
      <c r="L1472" s="218"/>
      <c r="M1472" s="218"/>
      <c r="N1472" s="218" t="s">
        <v>1</v>
      </c>
      <c r="O1472" s="218"/>
      <c r="P1472" s="218"/>
      <c r="Q1472" s="240">
        <f t="shared" si="24"/>
        <v>0</v>
      </c>
      <c r="R1472" s="240">
        <f t="shared" si="25"/>
        <v>0</v>
      </c>
      <c r="S1472" s="240">
        <f t="shared" si="26"/>
        <v>30</v>
      </c>
      <c r="T1472" s="272">
        <f t="shared" si="27"/>
        <v>0</v>
      </c>
      <c r="U1472" s="263"/>
    </row>
    <row r="1473" spans="2:21" s="216" customFormat="1" x14ac:dyDescent="0.25">
      <c r="B1473" s="262">
        <v>1468</v>
      </c>
      <c r="C1473" s="346">
        <v>45460</v>
      </c>
      <c r="D1473" s="217" t="s">
        <v>177</v>
      </c>
      <c r="E1473" s="218" t="s">
        <v>178</v>
      </c>
      <c r="F1473" s="218" t="s">
        <v>7</v>
      </c>
      <c r="G1473" s="218" t="s">
        <v>213</v>
      </c>
      <c r="H1473" s="218">
        <v>7</v>
      </c>
      <c r="I1473" s="218"/>
      <c r="J1473" s="218"/>
      <c r="K1473" s="218"/>
      <c r="L1473" s="218"/>
      <c r="M1473" s="218"/>
      <c r="N1473" s="218"/>
      <c r="O1473" s="218"/>
      <c r="P1473" s="218"/>
      <c r="Q1473" s="240">
        <f t="shared" si="24"/>
        <v>0</v>
      </c>
      <c r="R1473" s="240">
        <f t="shared" si="25"/>
        <v>0</v>
      </c>
      <c r="S1473" s="240">
        <f t="shared" si="26"/>
        <v>0</v>
      </c>
      <c r="T1473" s="272">
        <f t="shared" si="27"/>
        <v>0</v>
      </c>
      <c r="U1473" s="263"/>
    </row>
    <row r="1474" spans="2:21" s="216" customFormat="1" x14ac:dyDescent="0.25">
      <c r="B1474" s="262">
        <v>1469</v>
      </c>
      <c r="C1474" s="346">
        <v>45460</v>
      </c>
      <c r="D1474" s="217" t="s">
        <v>173</v>
      </c>
      <c r="E1474" s="218" t="s">
        <v>161</v>
      </c>
      <c r="F1474" s="218" t="s">
        <v>7</v>
      </c>
      <c r="G1474" s="218" t="s">
        <v>161</v>
      </c>
      <c r="H1474" s="218">
        <v>11.2</v>
      </c>
      <c r="I1474" s="218" t="s">
        <v>66</v>
      </c>
      <c r="J1474" s="218">
        <v>8</v>
      </c>
      <c r="K1474" s="218"/>
      <c r="L1474" s="218"/>
      <c r="M1474" s="218"/>
      <c r="N1474" s="218" t="s">
        <v>1</v>
      </c>
      <c r="O1474" s="218"/>
      <c r="P1474" s="218"/>
      <c r="Q1474" s="240">
        <f t="shared" si="24"/>
        <v>0</v>
      </c>
      <c r="R1474" s="240">
        <f t="shared" si="25"/>
        <v>0</v>
      </c>
      <c r="S1474" s="240">
        <f t="shared" si="26"/>
        <v>89.6</v>
      </c>
      <c r="T1474" s="272">
        <f t="shared" si="27"/>
        <v>0</v>
      </c>
      <c r="U1474" s="263"/>
    </row>
    <row r="1475" spans="2:21" s="216" customFormat="1" x14ac:dyDescent="0.25">
      <c r="B1475" s="262">
        <v>1470</v>
      </c>
      <c r="C1475" s="346">
        <v>45460</v>
      </c>
      <c r="D1475" s="217" t="s">
        <v>153</v>
      </c>
      <c r="E1475" s="218" t="s">
        <v>92</v>
      </c>
      <c r="F1475" s="218" t="s">
        <v>63</v>
      </c>
      <c r="G1475" s="218" t="s">
        <v>213</v>
      </c>
      <c r="H1475" s="218">
        <v>6.65</v>
      </c>
      <c r="I1475" s="218"/>
      <c r="J1475" s="218"/>
      <c r="K1475" s="218"/>
      <c r="L1475" s="218"/>
      <c r="M1475" s="218"/>
      <c r="N1475" s="218"/>
      <c r="O1475" s="218"/>
      <c r="P1475" s="218"/>
      <c r="Q1475" s="240">
        <f t="shared" si="24"/>
        <v>0</v>
      </c>
      <c r="R1475" s="240">
        <f t="shared" si="25"/>
        <v>0</v>
      </c>
      <c r="S1475" s="240">
        <f t="shared" si="26"/>
        <v>0</v>
      </c>
      <c r="T1475" s="272">
        <f t="shared" si="27"/>
        <v>0</v>
      </c>
      <c r="U1475" s="263"/>
    </row>
    <row r="1476" spans="2:21" s="216" customFormat="1" x14ac:dyDescent="0.25">
      <c r="B1476" s="262">
        <v>1471</v>
      </c>
      <c r="C1476" s="346">
        <v>45460</v>
      </c>
      <c r="D1476" s="217" t="s">
        <v>152</v>
      </c>
      <c r="E1476" s="218" t="s">
        <v>92</v>
      </c>
      <c r="F1476" s="218" t="s">
        <v>63</v>
      </c>
      <c r="G1476" s="218" t="s">
        <v>214</v>
      </c>
      <c r="H1476" s="218">
        <v>4.1500000000000004</v>
      </c>
      <c r="I1476" s="218" t="s">
        <v>220</v>
      </c>
      <c r="J1476" s="218">
        <v>40</v>
      </c>
      <c r="K1476" s="218"/>
      <c r="L1476" s="218">
        <v>700</v>
      </c>
      <c r="M1476" s="218"/>
      <c r="N1476" s="218" t="s">
        <v>63</v>
      </c>
      <c r="O1476" s="218"/>
      <c r="P1476" s="218" t="s">
        <v>305</v>
      </c>
      <c r="Q1476" s="240">
        <f t="shared" si="24"/>
        <v>166</v>
      </c>
      <c r="R1476" s="240">
        <f t="shared" si="25"/>
        <v>0</v>
      </c>
      <c r="S1476" s="240">
        <f t="shared" si="26"/>
        <v>0</v>
      </c>
      <c r="T1476" s="272">
        <f t="shared" si="27"/>
        <v>0</v>
      </c>
      <c r="U1476" s="263"/>
    </row>
    <row r="1477" spans="2:21" s="216" customFormat="1" x14ac:dyDescent="0.25">
      <c r="B1477" s="262">
        <v>1472</v>
      </c>
      <c r="C1477" s="346">
        <v>45460</v>
      </c>
      <c r="D1477" s="217" t="s">
        <v>150</v>
      </c>
      <c r="E1477" s="218" t="s">
        <v>92</v>
      </c>
      <c r="F1477" s="218" t="s">
        <v>63</v>
      </c>
      <c r="G1477" s="218" t="s">
        <v>214</v>
      </c>
      <c r="H1477" s="218">
        <v>4.1500000000000004</v>
      </c>
      <c r="I1477" s="218" t="s">
        <v>220</v>
      </c>
      <c r="J1477" s="218">
        <v>39</v>
      </c>
      <c r="K1477" s="218"/>
      <c r="L1477" s="218">
        <v>700</v>
      </c>
      <c r="M1477" s="218"/>
      <c r="N1477" s="218" t="s">
        <v>63</v>
      </c>
      <c r="O1477" s="218"/>
      <c r="P1477" s="218" t="s">
        <v>305</v>
      </c>
      <c r="Q1477" s="240">
        <f t="shared" si="24"/>
        <v>161.85000000000002</v>
      </c>
      <c r="R1477" s="240">
        <f t="shared" si="25"/>
        <v>0</v>
      </c>
      <c r="S1477" s="240">
        <f t="shared" si="26"/>
        <v>0</v>
      </c>
      <c r="T1477" s="272">
        <f t="shared" si="27"/>
        <v>0</v>
      </c>
      <c r="U1477" s="263"/>
    </row>
    <row r="1478" spans="2:21" s="216" customFormat="1" x14ac:dyDescent="0.25">
      <c r="B1478" s="262">
        <v>1473</v>
      </c>
      <c r="C1478" s="346">
        <v>45460</v>
      </c>
      <c r="D1478" s="217" t="s">
        <v>179</v>
      </c>
      <c r="E1478" s="218" t="s">
        <v>161</v>
      </c>
      <c r="F1478" s="218" t="s">
        <v>8</v>
      </c>
      <c r="G1478" s="218" t="s">
        <v>161</v>
      </c>
      <c r="H1478" s="218">
        <v>11.6</v>
      </c>
      <c r="I1478" s="218" t="s">
        <v>66</v>
      </c>
      <c r="J1478" s="218">
        <v>6</v>
      </c>
      <c r="K1478" s="218"/>
      <c r="L1478" s="218"/>
      <c r="M1478" s="218"/>
      <c r="N1478" s="218" t="s">
        <v>1</v>
      </c>
      <c r="O1478" s="218"/>
      <c r="P1478" s="218"/>
      <c r="Q1478" s="240">
        <f t="shared" si="24"/>
        <v>0</v>
      </c>
      <c r="R1478" s="240">
        <f t="shared" si="25"/>
        <v>0</v>
      </c>
      <c r="S1478" s="240">
        <f t="shared" si="26"/>
        <v>69.599999999999994</v>
      </c>
      <c r="T1478" s="272">
        <f t="shared" si="27"/>
        <v>0</v>
      </c>
      <c r="U1478" s="263"/>
    </row>
    <row r="1479" spans="2:21" s="216" customFormat="1" x14ac:dyDescent="0.25">
      <c r="B1479" s="262">
        <v>1474</v>
      </c>
      <c r="C1479" s="346">
        <v>45460</v>
      </c>
      <c r="D1479" s="217" t="s">
        <v>143</v>
      </c>
      <c r="E1479" s="218" t="s">
        <v>92</v>
      </c>
      <c r="F1479" s="218" t="s">
        <v>2</v>
      </c>
      <c r="G1479" s="218" t="s">
        <v>213</v>
      </c>
      <c r="H1479" s="218">
        <v>7</v>
      </c>
      <c r="I1479" s="218" t="s">
        <v>220</v>
      </c>
      <c r="J1479" s="218">
        <v>31</v>
      </c>
      <c r="K1479" s="218"/>
      <c r="L1479" s="218">
        <v>760</v>
      </c>
      <c r="M1479" s="218"/>
      <c r="N1479" s="218" t="s">
        <v>2</v>
      </c>
      <c r="O1479" s="218" t="s">
        <v>2</v>
      </c>
      <c r="P1479" s="218" t="s">
        <v>304</v>
      </c>
      <c r="Q1479" s="240">
        <f t="shared" si="24"/>
        <v>217</v>
      </c>
      <c r="R1479" s="240">
        <f t="shared" si="25"/>
        <v>0</v>
      </c>
      <c r="S1479" s="240">
        <f t="shared" si="26"/>
        <v>0</v>
      </c>
      <c r="T1479" s="272">
        <f t="shared" si="27"/>
        <v>0</v>
      </c>
      <c r="U1479" s="263"/>
    </row>
    <row r="1480" spans="2:21" s="216" customFormat="1" x14ac:dyDescent="0.25">
      <c r="B1480" s="262">
        <v>1475</v>
      </c>
      <c r="C1480" s="346">
        <v>45460</v>
      </c>
      <c r="D1480" s="217" t="s">
        <v>142</v>
      </c>
      <c r="E1480" s="218" t="s">
        <v>92</v>
      </c>
      <c r="F1480" s="218" t="s">
        <v>2</v>
      </c>
      <c r="G1480" s="218" t="s">
        <v>213</v>
      </c>
      <c r="H1480" s="218">
        <v>7</v>
      </c>
      <c r="I1480" s="218" t="s">
        <v>220</v>
      </c>
      <c r="J1480" s="218">
        <v>30</v>
      </c>
      <c r="K1480" s="218"/>
      <c r="L1480" s="218">
        <v>760</v>
      </c>
      <c r="M1480" s="218"/>
      <c r="N1480" s="218" t="s">
        <v>2</v>
      </c>
      <c r="O1480" s="218" t="s">
        <v>2</v>
      </c>
      <c r="P1480" s="218" t="s">
        <v>304</v>
      </c>
      <c r="Q1480" s="240">
        <f t="shared" si="24"/>
        <v>210</v>
      </c>
      <c r="R1480" s="240">
        <f t="shared" si="25"/>
        <v>0</v>
      </c>
      <c r="S1480" s="240">
        <f t="shared" si="26"/>
        <v>0</v>
      </c>
      <c r="T1480" s="272">
        <f t="shared" si="27"/>
        <v>0</v>
      </c>
      <c r="U1480" s="263"/>
    </row>
    <row r="1481" spans="2:21" s="216" customFormat="1" x14ac:dyDescent="0.25">
      <c r="B1481" s="262">
        <v>1476</v>
      </c>
      <c r="C1481" s="346">
        <v>45460</v>
      </c>
      <c r="D1481" s="217" t="s">
        <v>141</v>
      </c>
      <c r="E1481" s="218" t="s">
        <v>92</v>
      </c>
      <c r="F1481" s="218" t="s">
        <v>2</v>
      </c>
      <c r="G1481" s="218" t="s">
        <v>213</v>
      </c>
      <c r="H1481" s="218">
        <v>7</v>
      </c>
      <c r="I1481" s="218" t="s">
        <v>220</v>
      </c>
      <c r="J1481" s="218">
        <v>30</v>
      </c>
      <c r="K1481" s="218"/>
      <c r="L1481" s="218">
        <v>760</v>
      </c>
      <c r="M1481" s="218"/>
      <c r="N1481" s="218" t="s">
        <v>2</v>
      </c>
      <c r="O1481" s="218" t="s">
        <v>2</v>
      </c>
      <c r="P1481" s="218" t="s">
        <v>304</v>
      </c>
      <c r="Q1481" s="240">
        <f t="shared" si="24"/>
        <v>210</v>
      </c>
      <c r="R1481" s="240">
        <f t="shared" si="25"/>
        <v>0</v>
      </c>
      <c r="S1481" s="240">
        <f t="shared" si="26"/>
        <v>0</v>
      </c>
      <c r="T1481" s="272">
        <f t="shared" si="27"/>
        <v>0</v>
      </c>
      <c r="U1481" s="263"/>
    </row>
    <row r="1482" spans="2:21" s="216" customFormat="1" x14ac:dyDescent="0.25">
      <c r="B1482" s="262">
        <v>1477</v>
      </c>
      <c r="C1482" s="346">
        <v>45460</v>
      </c>
      <c r="D1482" s="217" t="s">
        <v>96</v>
      </c>
      <c r="E1482" s="218" t="s">
        <v>161</v>
      </c>
      <c r="F1482" s="218" t="s">
        <v>1</v>
      </c>
      <c r="G1482" s="218" t="s">
        <v>161</v>
      </c>
      <c r="H1482" s="218">
        <v>11.8</v>
      </c>
      <c r="I1482" s="218" t="s">
        <v>66</v>
      </c>
      <c r="J1482" s="218">
        <v>4</v>
      </c>
      <c r="K1482" s="218"/>
      <c r="L1482" s="218"/>
      <c r="M1482" s="218"/>
      <c r="N1482" s="218" t="s">
        <v>1</v>
      </c>
      <c r="O1482" s="218"/>
      <c r="P1482" s="218"/>
      <c r="Q1482" s="240">
        <f t="shared" si="24"/>
        <v>0</v>
      </c>
      <c r="R1482" s="240">
        <f t="shared" si="25"/>
        <v>0</v>
      </c>
      <c r="S1482" s="240">
        <f t="shared" si="26"/>
        <v>47.2</v>
      </c>
      <c r="T1482" s="272">
        <f t="shared" si="27"/>
        <v>0</v>
      </c>
      <c r="U1482" s="263"/>
    </row>
    <row r="1483" spans="2:21" s="216" customFormat="1" x14ac:dyDescent="0.25">
      <c r="B1483" s="262">
        <v>1478</v>
      </c>
      <c r="C1483" s="346">
        <v>45460</v>
      </c>
      <c r="D1483" s="217" t="s">
        <v>130</v>
      </c>
      <c r="E1483" s="218" t="s">
        <v>161</v>
      </c>
      <c r="F1483" s="218" t="s">
        <v>1</v>
      </c>
      <c r="G1483" s="218" t="s">
        <v>161</v>
      </c>
      <c r="H1483" s="218">
        <v>11.8</v>
      </c>
      <c r="I1483" s="218" t="s">
        <v>66</v>
      </c>
      <c r="J1483" s="218">
        <v>2</v>
      </c>
      <c r="K1483" s="218"/>
      <c r="L1483" s="218"/>
      <c r="M1483" s="218"/>
      <c r="N1483" s="218" t="s">
        <v>1</v>
      </c>
      <c r="O1483" s="218"/>
      <c r="P1483" s="218"/>
      <c r="Q1483" s="240">
        <f t="shared" si="24"/>
        <v>0</v>
      </c>
      <c r="R1483" s="240">
        <f t="shared" si="25"/>
        <v>0</v>
      </c>
      <c r="S1483" s="240">
        <f t="shared" si="26"/>
        <v>23.6</v>
      </c>
      <c r="T1483" s="272">
        <f t="shared" si="27"/>
        <v>0</v>
      </c>
      <c r="U1483" s="263"/>
    </row>
    <row r="1484" spans="2:21" s="216" customFormat="1" x14ac:dyDescent="0.25">
      <c r="B1484" s="262">
        <v>1479</v>
      </c>
      <c r="C1484" s="346">
        <v>45461</v>
      </c>
      <c r="D1484" s="217" t="s">
        <v>94</v>
      </c>
      <c r="E1484" s="218" t="s">
        <v>92</v>
      </c>
      <c r="F1484" s="218" t="s">
        <v>1</v>
      </c>
      <c r="G1484" s="218" t="s">
        <v>213</v>
      </c>
      <c r="H1484" s="218">
        <v>6.65</v>
      </c>
      <c r="I1484" s="218"/>
      <c r="J1484" s="218"/>
      <c r="K1484" s="218"/>
      <c r="L1484" s="218"/>
      <c r="M1484" s="218"/>
      <c r="N1484" s="218"/>
      <c r="O1484" s="218"/>
      <c r="P1484" s="218"/>
      <c r="Q1484" s="240">
        <f t="shared" si="24"/>
        <v>0</v>
      </c>
      <c r="R1484" s="240">
        <f t="shared" si="25"/>
        <v>0</v>
      </c>
      <c r="S1484" s="240">
        <f t="shared" si="26"/>
        <v>0</v>
      </c>
      <c r="T1484" s="272">
        <f t="shared" si="27"/>
        <v>0</v>
      </c>
      <c r="U1484" s="263"/>
    </row>
    <row r="1485" spans="2:21" s="216" customFormat="1" x14ac:dyDescent="0.25">
      <c r="B1485" s="262">
        <v>1480</v>
      </c>
      <c r="C1485" s="346">
        <v>45461</v>
      </c>
      <c r="D1485" s="217" t="s">
        <v>91</v>
      </c>
      <c r="E1485" s="218" t="s">
        <v>92</v>
      </c>
      <c r="F1485" s="218" t="s">
        <v>1</v>
      </c>
      <c r="G1485" s="218" t="s">
        <v>213</v>
      </c>
      <c r="H1485" s="218">
        <v>6.65</v>
      </c>
      <c r="I1485" s="218" t="s">
        <v>291</v>
      </c>
      <c r="J1485" s="218">
        <v>37</v>
      </c>
      <c r="K1485" s="218"/>
      <c r="L1485" s="218"/>
      <c r="M1485" s="218"/>
      <c r="N1485" s="218" t="s">
        <v>1</v>
      </c>
      <c r="O1485" s="218" t="s">
        <v>2</v>
      </c>
      <c r="P1485" s="218"/>
      <c r="Q1485" s="240">
        <f t="shared" si="24"/>
        <v>0</v>
      </c>
      <c r="R1485" s="240">
        <f t="shared" si="25"/>
        <v>0</v>
      </c>
      <c r="S1485" s="240">
        <f t="shared" si="26"/>
        <v>0</v>
      </c>
      <c r="T1485" s="272">
        <f t="shared" si="27"/>
        <v>0</v>
      </c>
      <c r="U1485" s="263" t="s">
        <v>234</v>
      </c>
    </row>
    <row r="1486" spans="2:21" s="216" customFormat="1" x14ac:dyDescent="0.25">
      <c r="B1486" s="262">
        <v>1481</v>
      </c>
      <c r="C1486" s="346">
        <v>45461</v>
      </c>
      <c r="D1486" s="217" t="s">
        <v>117</v>
      </c>
      <c r="E1486" s="218" t="s">
        <v>92</v>
      </c>
      <c r="F1486" s="218" t="s">
        <v>1</v>
      </c>
      <c r="G1486" s="218" t="s">
        <v>213</v>
      </c>
      <c r="H1486" s="218">
        <v>6.65</v>
      </c>
      <c r="I1486" s="218" t="s">
        <v>220</v>
      </c>
      <c r="J1486" s="218">
        <v>28</v>
      </c>
      <c r="K1486" s="218"/>
      <c r="L1486" s="218">
        <v>1050</v>
      </c>
      <c r="M1486" s="218"/>
      <c r="N1486" s="218" t="s">
        <v>62</v>
      </c>
      <c r="O1486" s="218"/>
      <c r="P1486" s="218" t="s">
        <v>305</v>
      </c>
      <c r="Q1486" s="240">
        <f t="shared" si="24"/>
        <v>186.20000000000002</v>
      </c>
      <c r="R1486" s="240">
        <f t="shared" si="25"/>
        <v>0</v>
      </c>
      <c r="S1486" s="240">
        <f t="shared" si="26"/>
        <v>0</v>
      </c>
      <c r="T1486" s="272">
        <f t="shared" si="27"/>
        <v>0</v>
      </c>
      <c r="U1486" s="263"/>
    </row>
    <row r="1487" spans="2:21" s="216" customFormat="1" x14ac:dyDescent="0.25">
      <c r="B1487" s="262">
        <v>1482</v>
      </c>
      <c r="C1487" s="346">
        <v>45461</v>
      </c>
      <c r="D1487" s="217" t="s">
        <v>157</v>
      </c>
      <c r="E1487" s="218" t="s">
        <v>92</v>
      </c>
      <c r="F1487" s="218" t="s">
        <v>62</v>
      </c>
      <c r="G1487" s="218" t="s">
        <v>214</v>
      </c>
      <c r="H1487" s="218">
        <v>4.1500000000000004</v>
      </c>
      <c r="I1487" s="218" t="s">
        <v>220</v>
      </c>
      <c r="J1487" s="218">
        <v>57</v>
      </c>
      <c r="K1487" s="218"/>
      <c r="L1487" s="218">
        <v>500</v>
      </c>
      <c r="M1487" s="218"/>
      <c r="N1487" s="218" t="s">
        <v>62</v>
      </c>
      <c r="O1487" s="218" t="s">
        <v>265</v>
      </c>
      <c r="P1487" s="218" t="s">
        <v>305</v>
      </c>
      <c r="Q1487" s="240">
        <f t="shared" si="24"/>
        <v>236.55</v>
      </c>
      <c r="R1487" s="240">
        <f t="shared" si="25"/>
        <v>0</v>
      </c>
      <c r="S1487" s="240">
        <f t="shared" si="26"/>
        <v>0</v>
      </c>
      <c r="T1487" s="272">
        <f t="shared" si="27"/>
        <v>0</v>
      </c>
      <c r="U1487" s="263"/>
    </row>
    <row r="1488" spans="2:21" s="216" customFormat="1" x14ac:dyDescent="0.25">
      <c r="B1488" s="262">
        <v>1483</v>
      </c>
      <c r="C1488" s="346">
        <v>45461</v>
      </c>
      <c r="D1488" s="217" t="s">
        <v>156</v>
      </c>
      <c r="E1488" s="218" t="s">
        <v>92</v>
      </c>
      <c r="F1488" s="218" t="s">
        <v>62</v>
      </c>
      <c r="G1488" s="218" t="s">
        <v>214</v>
      </c>
      <c r="H1488" s="218">
        <v>4.1500000000000004</v>
      </c>
      <c r="I1488" s="218" t="s">
        <v>220</v>
      </c>
      <c r="J1488" s="218">
        <v>57</v>
      </c>
      <c r="K1488" s="218"/>
      <c r="L1488" s="218">
        <v>500</v>
      </c>
      <c r="M1488" s="218"/>
      <c r="N1488" s="218" t="s">
        <v>62</v>
      </c>
      <c r="O1488" s="218" t="s">
        <v>265</v>
      </c>
      <c r="P1488" s="218" t="s">
        <v>305</v>
      </c>
      <c r="Q1488" s="240">
        <f t="shared" si="24"/>
        <v>236.55</v>
      </c>
      <c r="R1488" s="240">
        <f t="shared" si="25"/>
        <v>0</v>
      </c>
      <c r="S1488" s="240">
        <f t="shared" si="26"/>
        <v>0</v>
      </c>
      <c r="T1488" s="272">
        <f t="shared" si="27"/>
        <v>0</v>
      </c>
      <c r="U1488" s="263"/>
    </row>
    <row r="1489" spans="2:21" s="216" customFormat="1" x14ac:dyDescent="0.25">
      <c r="B1489" s="262">
        <v>1484</v>
      </c>
      <c r="C1489" s="346">
        <v>45461</v>
      </c>
      <c r="D1489" s="217" t="s">
        <v>156</v>
      </c>
      <c r="E1489" s="218" t="s">
        <v>92</v>
      </c>
      <c r="F1489" s="218" t="s">
        <v>62</v>
      </c>
      <c r="G1489" s="218" t="s">
        <v>214</v>
      </c>
      <c r="H1489" s="218">
        <v>4.1500000000000004</v>
      </c>
      <c r="I1489" s="218" t="s">
        <v>220</v>
      </c>
      <c r="J1489" s="218">
        <v>6</v>
      </c>
      <c r="K1489" s="218"/>
      <c r="L1489" s="218">
        <v>1050</v>
      </c>
      <c r="M1489" s="218"/>
      <c r="N1489" s="218" t="s">
        <v>62</v>
      </c>
      <c r="O1489" s="218" t="s">
        <v>265</v>
      </c>
      <c r="P1489" s="218" t="s">
        <v>305</v>
      </c>
      <c r="Q1489" s="240">
        <f t="shared" si="24"/>
        <v>24.900000000000002</v>
      </c>
      <c r="R1489" s="240">
        <f t="shared" si="25"/>
        <v>0</v>
      </c>
      <c r="S1489" s="240">
        <f t="shared" si="26"/>
        <v>0</v>
      </c>
      <c r="T1489" s="272">
        <f t="shared" si="27"/>
        <v>0</v>
      </c>
      <c r="U1489" s="263"/>
    </row>
    <row r="1490" spans="2:21" s="216" customFormat="1" x14ac:dyDescent="0.25">
      <c r="B1490" s="262">
        <v>1485</v>
      </c>
      <c r="C1490" s="346">
        <v>45461</v>
      </c>
      <c r="D1490" s="217" t="s">
        <v>156</v>
      </c>
      <c r="E1490" s="218" t="s">
        <v>92</v>
      </c>
      <c r="F1490" s="218" t="s">
        <v>62</v>
      </c>
      <c r="G1490" s="218" t="s">
        <v>214</v>
      </c>
      <c r="H1490" s="218">
        <v>4.1500000000000004</v>
      </c>
      <c r="I1490" s="218" t="s">
        <v>220</v>
      </c>
      <c r="J1490" s="218">
        <v>6</v>
      </c>
      <c r="K1490" s="218"/>
      <c r="L1490" s="218">
        <v>1050</v>
      </c>
      <c r="M1490" s="218"/>
      <c r="N1490" s="218" t="s">
        <v>62</v>
      </c>
      <c r="O1490" s="218" t="s">
        <v>265</v>
      </c>
      <c r="P1490" s="218" t="s">
        <v>305</v>
      </c>
      <c r="Q1490" s="240">
        <f t="shared" si="24"/>
        <v>24.900000000000002</v>
      </c>
      <c r="R1490" s="240">
        <f t="shared" si="25"/>
        <v>0</v>
      </c>
      <c r="S1490" s="240">
        <f t="shared" si="26"/>
        <v>0</v>
      </c>
      <c r="T1490" s="272">
        <f t="shared" si="27"/>
        <v>0</v>
      </c>
      <c r="U1490" s="263"/>
    </row>
    <row r="1491" spans="2:21" s="216" customFormat="1" x14ac:dyDescent="0.25">
      <c r="B1491" s="262">
        <v>1486</v>
      </c>
      <c r="C1491" s="346">
        <v>45461</v>
      </c>
      <c r="D1491" s="217" t="s">
        <v>160</v>
      </c>
      <c r="E1491" s="218" t="s">
        <v>161</v>
      </c>
      <c r="F1491" s="218" t="s">
        <v>389</v>
      </c>
      <c r="G1491" s="218" t="s">
        <v>161</v>
      </c>
      <c r="H1491" s="218">
        <v>10</v>
      </c>
      <c r="I1491" s="218" t="s">
        <v>66</v>
      </c>
      <c r="J1491" s="218">
        <v>4</v>
      </c>
      <c r="K1491" s="218"/>
      <c r="L1491" s="218"/>
      <c r="M1491" s="218"/>
      <c r="N1491" s="218" t="s">
        <v>1</v>
      </c>
      <c r="O1491" s="218"/>
      <c r="P1491" s="218"/>
      <c r="Q1491" s="240">
        <f t="shared" si="24"/>
        <v>0</v>
      </c>
      <c r="R1491" s="240">
        <f t="shared" si="25"/>
        <v>0</v>
      </c>
      <c r="S1491" s="240">
        <f t="shared" si="26"/>
        <v>40</v>
      </c>
      <c r="T1491" s="272">
        <f t="shared" si="27"/>
        <v>0</v>
      </c>
      <c r="U1491" s="263"/>
    </row>
    <row r="1492" spans="2:21" s="216" customFormat="1" x14ac:dyDescent="0.25">
      <c r="B1492" s="262">
        <v>1487</v>
      </c>
      <c r="C1492" s="346">
        <v>45461</v>
      </c>
      <c r="D1492" s="217" t="s">
        <v>177</v>
      </c>
      <c r="E1492" s="218" t="s">
        <v>178</v>
      </c>
      <c r="F1492" s="218" t="s">
        <v>7</v>
      </c>
      <c r="G1492" s="218" t="s">
        <v>213</v>
      </c>
      <c r="H1492" s="218">
        <v>7</v>
      </c>
      <c r="I1492" s="218"/>
      <c r="J1492" s="218"/>
      <c r="K1492" s="218"/>
      <c r="L1492" s="218"/>
      <c r="M1492" s="218"/>
      <c r="N1492" s="218"/>
      <c r="O1492" s="218"/>
      <c r="P1492" s="218"/>
      <c r="Q1492" s="240">
        <f t="shared" si="24"/>
        <v>0</v>
      </c>
      <c r="R1492" s="240">
        <f t="shared" si="25"/>
        <v>0</v>
      </c>
      <c r="S1492" s="240">
        <f t="shared" si="26"/>
        <v>0</v>
      </c>
      <c r="T1492" s="272">
        <f t="shared" si="27"/>
        <v>0</v>
      </c>
      <c r="U1492" s="263"/>
    </row>
    <row r="1493" spans="2:21" s="216" customFormat="1" x14ac:dyDescent="0.25">
      <c r="B1493" s="262">
        <v>1488</v>
      </c>
      <c r="C1493" s="346">
        <v>45461</v>
      </c>
      <c r="D1493" s="217" t="s">
        <v>173</v>
      </c>
      <c r="E1493" s="218" t="s">
        <v>161</v>
      </c>
      <c r="F1493" s="218" t="s">
        <v>7</v>
      </c>
      <c r="G1493" s="218" t="s">
        <v>161</v>
      </c>
      <c r="H1493" s="218">
        <v>11.2</v>
      </c>
      <c r="I1493" s="218" t="s">
        <v>66</v>
      </c>
      <c r="J1493" s="218">
        <v>10</v>
      </c>
      <c r="K1493" s="218"/>
      <c r="L1493" s="218"/>
      <c r="M1493" s="218"/>
      <c r="N1493" s="218" t="s">
        <v>1</v>
      </c>
      <c r="O1493" s="218"/>
      <c r="P1493" s="218"/>
      <c r="Q1493" s="240">
        <f t="shared" si="24"/>
        <v>0</v>
      </c>
      <c r="R1493" s="240">
        <f t="shared" si="25"/>
        <v>0</v>
      </c>
      <c r="S1493" s="240">
        <f t="shared" si="26"/>
        <v>112</v>
      </c>
      <c r="T1493" s="272">
        <f t="shared" si="27"/>
        <v>0</v>
      </c>
      <c r="U1493" s="263"/>
    </row>
    <row r="1494" spans="2:21" s="216" customFormat="1" x14ac:dyDescent="0.25">
      <c r="B1494" s="262">
        <v>1489</v>
      </c>
      <c r="C1494" s="346">
        <v>45461</v>
      </c>
      <c r="D1494" s="217" t="s">
        <v>153</v>
      </c>
      <c r="E1494" s="218" t="s">
        <v>92</v>
      </c>
      <c r="F1494" s="218" t="s">
        <v>63</v>
      </c>
      <c r="G1494" s="218" t="s">
        <v>213</v>
      </c>
      <c r="H1494" s="218">
        <v>6.65</v>
      </c>
      <c r="I1494" s="218"/>
      <c r="J1494" s="218"/>
      <c r="K1494" s="218"/>
      <c r="L1494" s="218"/>
      <c r="M1494" s="218"/>
      <c r="N1494" s="218"/>
      <c r="O1494" s="218"/>
      <c r="P1494" s="218"/>
      <c r="Q1494" s="240">
        <f t="shared" si="24"/>
        <v>0</v>
      </c>
      <c r="R1494" s="240">
        <f t="shared" si="25"/>
        <v>0</v>
      </c>
      <c r="S1494" s="240">
        <f t="shared" si="26"/>
        <v>0</v>
      </c>
      <c r="T1494" s="272">
        <f t="shared" si="27"/>
        <v>0</v>
      </c>
      <c r="U1494" s="263"/>
    </row>
    <row r="1495" spans="2:21" s="216" customFormat="1" x14ac:dyDescent="0.25">
      <c r="B1495" s="262">
        <v>1490</v>
      </c>
      <c r="C1495" s="346">
        <v>45461</v>
      </c>
      <c r="D1495" s="217" t="s">
        <v>152</v>
      </c>
      <c r="E1495" s="218" t="s">
        <v>92</v>
      </c>
      <c r="F1495" s="218" t="s">
        <v>63</v>
      </c>
      <c r="G1495" s="218" t="s">
        <v>214</v>
      </c>
      <c r="H1495" s="218">
        <v>4.1500000000000004</v>
      </c>
      <c r="I1495" s="218" t="s">
        <v>220</v>
      </c>
      <c r="J1495" s="218">
        <v>35</v>
      </c>
      <c r="K1495" s="218"/>
      <c r="L1495" s="218">
        <v>700</v>
      </c>
      <c r="M1495" s="218"/>
      <c r="N1495" s="218" t="s">
        <v>63</v>
      </c>
      <c r="O1495" s="218"/>
      <c r="P1495" s="218" t="s">
        <v>305</v>
      </c>
      <c r="Q1495" s="240">
        <f t="shared" si="24"/>
        <v>145.25</v>
      </c>
      <c r="R1495" s="240">
        <f t="shared" si="25"/>
        <v>0</v>
      </c>
      <c r="S1495" s="240">
        <f t="shared" si="26"/>
        <v>0</v>
      </c>
      <c r="T1495" s="272">
        <f t="shared" si="27"/>
        <v>0</v>
      </c>
      <c r="U1495" s="263"/>
    </row>
    <row r="1496" spans="2:21" s="216" customFormat="1" x14ac:dyDescent="0.25">
      <c r="B1496" s="262">
        <v>1491</v>
      </c>
      <c r="C1496" s="346">
        <v>45461</v>
      </c>
      <c r="D1496" s="217" t="s">
        <v>150</v>
      </c>
      <c r="E1496" s="218" t="s">
        <v>92</v>
      </c>
      <c r="F1496" s="218" t="s">
        <v>63</v>
      </c>
      <c r="G1496" s="218" t="s">
        <v>214</v>
      </c>
      <c r="H1496" s="218">
        <v>4.1500000000000004</v>
      </c>
      <c r="I1496" s="218" t="s">
        <v>220</v>
      </c>
      <c r="J1496" s="218">
        <v>35</v>
      </c>
      <c r="K1496" s="218"/>
      <c r="L1496" s="218">
        <v>700</v>
      </c>
      <c r="M1496" s="218"/>
      <c r="N1496" s="218" t="s">
        <v>63</v>
      </c>
      <c r="O1496" s="218"/>
      <c r="P1496" s="218" t="s">
        <v>305</v>
      </c>
      <c r="Q1496" s="240">
        <f t="shared" si="24"/>
        <v>145.25</v>
      </c>
      <c r="R1496" s="240">
        <f t="shared" si="25"/>
        <v>0</v>
      </c>
      <c r="S1496" s="240">
        <f t="shared" si="26"/>
        <v>0</v>
      </c>
      <c r="T1496" s="272">
        <f t="shared" si="27"/>
        <v>0</v>
      </c>
      <c r="U1496" s="263"/>
    </row>
    <row r="1497" spans="2:21" s="216" customFormat="1" x14ac:dyDescent="0.25">
      <c r="B1497" s="262">
        <v>1492</v>
      </c>
      <c r="C1497" s="346">
        <v>45461</v>
      </c>
      <c r="D1497" s="217" t="s">
        <v>179</v>
      </c>
      <c r="E1497" s="218" t="s">
        <v>161</v>
      </c>
      <c r="F1497" s="218" t="s">
        <v>8</v>
      </c>
      <c r="G1497" s="218" t="s">
        <v>161</v>
      </c>
      <c r="H1497" s="218">
        <v>11.6</v>
      </c>
      <c r="I1497" s="218" t="s">
        <v>66</v>
      </c>
      <c r="J1497" s="218">
        <v>4</v>
      </c>
      <c r="K1497" s="218"/>
      <c r="L1497" s="218"/>
      <c r="M1497" s="218"/>
      <c r="N1497" s="218" t="s">
        <v>1</v>
      </c>
      <c r="O1497" s="218"/>
      <c r="P1497" s="218"/>
      <c r="Q1497" s="240">
        <f t="shared" si="24"/>
        <v>0</v>
      </c>
      <c r="R1497" s="240">
        <f t="shared" si="25"/>
        <v>0</v>
      </c>
      <c r="S1497" s="240">
        <f t="shared" si="26"/>
        <v>46.4</v>
      </c>
      <c r="T1497" s="272">
        <f t="shared" si="27"/>
        <v>0</v>
      </c>
      <c r="U1497" s="263"/>
    </row>
    <row r="1498" spans="2:21" s="216" customFormat="1" x14ac:dyDescent="0.25">
      <c r="B1498" s="262">
        <v>1493</v>
      </c>
      <c r="C1498" s="346">
        <v>45461</v>
      </c>
      <c r="D1498" s="217" t="s">
        <v>143</v>
      </c>
      <c r="E1498" s="218" t="s">
        <v>92</v>
      </c>
      <c r="F1498" s="218" t="s">
        <v>2</v>
      </c>
      <c r="G1498" s="218" t="s">
        <v>213</v>
      </c>
      <c r="H1498" s="218">
        <v>7</v>
      </c>
      <c r="I1498" s="218" t="s">
        <v>220</v>
      </c>
      <c r="J1498" s="218">
        <v>15</v>
      </c>
      <c r="K1498" s="218"/>
      <c r="L1498" s="218">
        <v>950</v>
      </c>
      <c r="M1498" s="218"/>
      <c r="N1498" s="218" t="s">
        <v>2</v>
      </c>
      <c r="O1498" s="218" t="s">
        <v>2</v>
      </c>
      <c r="P1498" s="218" t="s">
        <v>304</v>
      </c>
      <c r="Q1498" s="240">
        <f t="shared" si="24"/>
        <v>105</v>
      </c>
      <c r="R1498" s="240">
        <f t="shared" si="25"/>
        <v>0</v>
      </c>
      <c r="S1498" s="240">
        <f t="shared" si="26"/>
        <v>0</v>
      </c>
      <c r="T1498" s="272">
        <f t="shared" si="27"/>
        <v>0</v>
      </c>
      <c r="U1498" s="263"/>
    </row>
    <row r="1499" spans="2:21" s="216" customFormat="1" x14ac:dyDescent="0.25">
      <c r="B1499" s="262">
        <v>1494</v>
      </c>
      <c r="C1499" s="346">
        <v>45461</v>
      </c>
      <c r="D1499" s="217" t="s">
        <v>142</v>
      </c>
      <c r="E1499" s="218" t="s">
        <v>92</v>
      </c>
      <c r="F1499" s="218" t="s">
        <v>2</v>
      </c>
      <c r="G1499" s="218" t="s">
        <v>213</v>
      </c>
      <c r="H1499" s="218">
        <v>7</v>
      </c>
      <c r="I1499" s="218" t="s">
        <v>220</v>
      </c>
      <c r="J1499" s="218">
        <v>15</v>
      </c>
      <c r="K1499" s="218"/>
      <c r="L1499" s="218">
        <v>950</v>
      </c>
      <c r="M1499" s="218"/>
      <c r="N1499" s="218" t="s">
        <v>2</v>
      </c>
      <c r="O1499" s="218" t="s">
        <v>2</v>
      </c>
      <c r="P1499" s="218" t="s">
        <v>304</v>
      </c>
      <c r="Q1499" s="240">
        <f t="shared" si="24"/>
        <v>105</v>
      </c>
      <c r="R1499" s="240">
        <f t="shared" si="25"/>
        <v>0</v>
      </c>
      <c r="S1499" s="240">
        <f t="shared" si="26"/>
        <v>0</v>
      </c>
      <c r="T1499" s="272">
        <f t="shared" si="27"/>
        <v>0</v>
      </c>
      <c r="U1499" s="263"/>
    </row>
    <row r="1500" spans="2:21" s="216" customFormat="1" x14ac:dyDescent="0.25">
      <c r="B1500" s="262">
        <v>1495</v>
      </c>
      <c r="C1500" s="346">
        <v>45461</v>
      </c>
      <c r="D1500" s="217" t="s">
        <v>141</v>
      </c>
      <c r="E1500" s="218" t="s">
        <v>92</v>
      </c>
      <c r="F1500" s="218" t="s">
        <v>2</v>
      </c>
      <c r="G1500" s="218" t="s">
        <v>213</v>
      </c>
      <c r="H1500" s="218">
        <v>7</v>
      </c>
      <c r="I1500" s="218" t="s">
        <v>220</v>
      </c>
      <c r="J1500" s="218">
        <v>10</v>
      </c>
      <c r="K1500" s="218"/>
      <c r="L1500" s="218">
        <v>950</v>
      </c>
      <c r="M1500" s="218"/>
      <c r="N1500" s="218" t="s">
        <v>2</v>
      </c>
      <c r="O1500" s="218" t="s">
        <v>2</v>
      </c>
      <c r="P1500" s="218" t="s">
        <v>304</v>
      </c>
      <c r="Q1500" s="240">
        <f t="shared" si="24"/>
        <v>70</v>
      </c>
      <c r="R1500" s="240">
        <f t="shared" si="25"/>
        <v>0</v>
      </c>
      <c r="S1500" s="240">
        <f t="shared" si="26"/>
        <v>0</v>
      </c>
      <c r="T1500" s="272">
        <f t="shared" si="27"/>
        <v>0</v>
      </c>
      <c r="U1500" s="263"/>
    </row>
    <row r="1501" spans="2:21" s="216" customFormat="1" x14ac:dyDescent="0.25">
      <c r="B1501" s="262">
        <v>1496</v>
      </c>
      <c r="C1501" s="346">
        <v>45461</v>
      </c>
      <c r="D1501" s="217" t="s">
        <v>96</v>
      </c>
      <c r="E1501" s="218" t="s">
        <v>161</v>
      </c>
      <c r="F1501" s="218" t="s">
        <v>1</v>
      </c>
      <c r="G1501" s="218" t="s">
        <v>161</v>
      </c>
      <c r="H1501" s="218">
        <v>11.8</v>
      </c>
      <c r="I1501" s="218" t="s">
        <v>66</v>
      </c>
      <c r="J1501" s="218">
        <v>4</v>
      </c>
      <c r="K1501" s="218"/>
      <c r="L1501" s="218"/>
      <c r="M1501" s="218"/>
      <c r="N1501" s="218" t="s">
        <v>1</v>
      </c>
      <c r="O1501" s="218"/>
      <c r="P1501" s="218"/>
      <c r="Q1501" s="240">
        <f t="shared" si="24"/>
        <v>0</v>
      </c>
      <c r="R1501" s="240">
        <f t="shared" si="25"/>
        <v>0</v>
      </c>
      <c r="S1501" s="240">
        <f t="shared" si="26"/>
        <v>47.2</v>
      </c>
      <c r="T1501" s="272">
        <f t="shared" si="27"/>
        <v>0</v>
      </c>
      <c r="U1501" s="263"/>
    </row>
    <row r="1502" spans="2:21" s="216" customFormat="1" x14ac:dyDescent="0.25">
      <c r="B1502" s="262">
        <v>1497</v>
      </c>
      <c r="C1502" s="346">
        <v>45461</v>
      </c>
      <c r="D1502" s="217" t="s">
        <v>130</v>
      </c>
      <c r="E1502" s="218" t="s">
        <v>161</v>
      </c>
      <c r="F1502" s="218" t="s">
        <v>1</v>
      </c>
      <c r="G1502" s="218" t="s">
        <v>161</v>
      </c>
      <c r="H1502" s="218">
        <v>11.8</v>
      </c>
      <c r="I1502" s="218" t="s">
        <v>66</v>
      </c>
      <c r="J1502" s="218">
        <v>1</v>
      </c>
      <c r="K1502" s="218"/>
      <c r="L1502" s="218"/>
      <c r="M1502" s="218"/>
      <c r="N1502" s="218" t="s">
        <v>1</v>
      </c>
      <c r="O1502" s="218"/>
      <c r="P1502" s="218"/>
      <c r="Q1502" s="240">
        <f t="shared" si="24"/>
        <v>0</v>
      </c>
      <c r="R1502" s="240">
        <f t="shared" si="25"/>
        <v>0</v>
      </c>
      <c r="S1502" s="240">
        <f t="shared" si="26"/>
        <v>11.8</v>
      </c>
      <c r="T1502" s="272">
        <f t="shared" si="27"/>
        <v>0</v>
      </c>
      <c r="U1502" s="263"/>
    </row>
    <row r="1503" spans="2:21" s="216" customFormat="1" x14ac:dyDescent="0.25">
      <c r="B1503" s="262">
        <v>1498</v>
      </c>
      <c r="C1503" s="346">
        <v>45462</v>
      </c>
      <c r="D1503" s="217" t="s">
        <v>94</v>
      </c>
      <c r="E1503" s="218" t="s">
        <v>92</v>
      </c>
      <c r="F1503" s="218" t="s">
        <v>1</v>
      </c>
      <c r="G1503" s="218" t="s">
        <v>213</v>
      </c>
      <c r="H1503" s="218">
        <v>6.65</v>
      </c>
      <c r="I1503" s="218"/>
      <c r="J1503" s="218"/>
      <c r="K1503" s="218"/>
      <c r="L1503" s="218"/>
      <c r="M1503" s="218"/>
      <c r="N1503" s="218"/>
      <c r="O1503" s="218"/>
      <c r="P1503" s="218"/>
      <c r="Q1503" s="240">
        <f t="shared" si="24"/>
        <v>0</v>
      </c>
      <c r="R1503" s="240">
        <f t="shared" si="25"/>
        <v>0</v>
      </c>
      <c r="S1503" s="240">
        <f t="shared" si="26"/>
        <v>0</v>
      </c>
      <c r="T1503" s="272">
        <f t="shared" si="27"/>
        <v>0</v>
      </c>
      <c r="U1503" s="263"/>
    </row>
    <row r="1504" spans="2:21" s="216" customFormat="1" x14ac:dyDescent="0.25">
      <c r="B1504" s="262">
        <v>1499</v>
      </c>
      <c r="C1504" s="346">
        <v>45462</v>
      </c>
      <c r="D1504" s="217" t="s">
        <v>91</v>
      </c>
      <c r="E1504" s="218" t="s">
        <v>92</v>
      </c>
      <c r="F1504" s="218" t="s">
        <v>1</v>
      </c>
      <c r="G1504" s="218" t="s">
        <v>213</v>
      </c>
      <c r="H1504" s="218">
        <v>6.65</v>
      </c>
      <c r="I1504" s="218" t="s">
        <v>291</v>
      </c>
      <c r="J1504" s="218">
        <v>37</v>
      </c>
      <c r="K1504" s="218"/>
      <c r="L1504" s="218"/>
      <c r="M1504" s="218"/>
      <c r="N1504" s="218" t="s">
        <v>1</v>
      </c>
      <c r="O1504" s="218" t="s">
        <v>2</v>
      </c>
      <c r="P1504" s="218"/>
      <c r="Q1504" s="240">
        <f t="shared" si="24"/>
        <v>0</v>
      </c>
      <c r="R1504" s="240">
        <f t="shared" si="25"/>
        <v>0</v>
      </c>
      <c r="S1504" s="240">
        <f t="shared" si="26"/>
        <v>0</v>
      </c>
      <c r="T1504" s="272">
        <f t="shared" si="27"/>
        <v>0</v>
      </c>
      <c r="U1504" s="263" t="s">
        <v>234</v>
      </c>
    </row>
    <row r="1505" spans="2:21" s="216" customFormat="1" x14ac:dyDescent="0.25">
      <c r="B1505" s="262">
        <v>1500</v>
      </c>
      <c r="C1505" s="346">
        <v>45462</v>
      </c>
      <c r="D1505" s="217" t="s">
        <v>117</v>
      </c>
      <c r="E1505" s="218" t="s">
        <v>92</v>
      </c>
      <c r="F1505" s="218" t="s">
        <v>1</v>
      </c>
      <c r="G1505" s="218" t="s">
        <v>213</v>
      </c>
      <c r="H1505" s="218">
        <v>6.65</v>
      </c>
      <c r="I1505" s="218" t="s">
        <v>220</v>
      </c>
      <c r="J1505" s="218">
        <v>40</v>
      </c>
      <c r="K1505" s="218"/>
      <c r="L1505" s="218">
        <v>500</v>
      </c>
      <c r="M1505" s="218"/>
      <c r="N1505" s="218" t="s">
        <v>62</v>
      </c>
      <c r="O1505" s="218"/>
      <c r="P1505" s="218" t="s">
        <v>305</v>
      </c>
      <c r="Q1505" s="240">
        <f t="shared" si="24"/>
        <v>266</v>
      </c>
      <c r="R1505" s="240">
        <f t="shared" si="25"/>
        <v>0</v>
      </c>
      <c r="S1505" s="240">
        <f t="shared" si="26"/>
        <v>0</v>
      </c>
      <c r="T1505" s="272">
        <f t="shared" si="27"/>
        <v>0</v>
      </c>
      <c r="U1505" s="263"/>
    </row>
    <row r="1506" spans="2:21" s="216" customFormat="1" x14ac:dyDescent="0.25">
      <c r="B1506" s="262">
        <v>1501</v>
      </c>
      <c r="C1506" s="346">
        <v>45462</v>
      </c>
      <c r="D1506" s="217" t="s">
        <v>157</v>
      </c>
      <c r="E1506" s="218" t="s">
        <v>92</v>
      </c>
      <c r="F1506" s="218" t="s">
        <v>62</v>
      </c>
      <c r="G1506" s="218" t="s">
        <v>214</v>
      </c>
      <c r="H1506" s="218">
        <v>4.1500000000000004</v>
      </c>
      <c r="I1506" s="218" t="s">
        <v>220</v>
      </c>
      <c r="J1506" s="218">
        <v>45</v>
      </c>
      <c r="K1506" s="218"/>
      <c r="L1506" s="218">
        <v>500</v>
      </c>
      <c r="M1506" s="218"/>
      <c r="N1506" s="218" t="s">
        <v>62</v>
      </c>
      <c r="O1506" s="218" t="s">
        <v>265</v>
      </c>
      <c r="P1506" s="218" t="s">
        <v>305</v>
      </c>
      <c r="Q1506" s="240">
        <f t="shared" si="24"/>
        <v>186.75000000000003</v>
      </c>
      <c r="R1506" s="240">
        <f t="shared" si="25"/>
        <v>0</v>
      </c>
      <c r="S1506" s="240">
        <f t="shared" si="26"/>
        <v>0</v>
      </c>
      <c r="T1506" s="272">
        <f t="shared" si="27"/>
        <v>0</v>
      </c>
      <c r="U1506" s="263"/>
    </row>
    <row r="1507" spans="2:21" s="216" customFormat="1" x14ac:dyDescent="0.25">
      <c r="B1507" s="262">
        <v>1502</v>
      </c>
      <c r="C1507" s="346">
        <v>45462</v>
      </c>
      <c r="D1507" s="217" t="s">
        <v>156</v>
      </c>
      <c r="E1507" s="218" t="s">
        <v>92</v>
      </c>
      <c r="F1507" s="218" t="s">
        <v>62</v>
      </c>
      <c r="G1507" s="218" t="s">
        <v>214</v>
      </c>
      <c r="H1507" s="218">
        <v>4.1500000000000004</v>
      </c>
      <c r="I1507" s="218" t="s">
        <v>220</v>
      </c>
      <c r="J1507" s="218">
        <v>45</v>
      </c>
      <c r="K1507" s="218"/>
      <c r="L1507" s="218">
        <v>500</v>
      </c>
      <c r="M1507" s="218"/>
      <c r="N1507" s="218" t="s">
        <v>62</v>
      </c>
      <c r="O1507" s="218" t="s">
        <v>265</v>
      </c>
      <c r="P1507" s="218" t="s">
        <v>305</v>
      </c>
      <c r="Q1507" s="240">
        <f t="shared" si="24"/>
        <v>186.75000000000003</v>
      </c>
      <c r="R1507" s="240">
        <f t="shared" si="25"/>
        <v>0</v>
      </c>
      <c r="S1507" s="240">
        <f t="shared" si="26"/>
        <v>0</v>
      </c>
      <c r="T1507" s="272">
        <f t="shared" si="27"/>
        <v>0</v>
      </c>
      <c r="U1507" s="263"/>
    </row>
    <row r="1508" spans="2:21" s="216" customFormat="1" x14ac:dyDescent="0.25">
      <c r="B1508" s="262">
        <v>1503</v>
      </c>
      <c r="C1508" s="346">
        <v>45462</v>
      </c>
      <c r="D1508" s="217" t="s">
        <v>160</v>
      </c>
      <c r="E1508" s="218" t="s">
        <v>161</v>
      </c>
      <c r="F1508" s="218" t="s">
        <v>389</v>
      </c>
      <c r="G1508" s="218" t="s">
        <v>161</v>
      </c>
      <c r="H1508" s="218">
        <v>10</v>
      </c>
      <c r="I1508" s="218" t="s">
        <v>66</v>
      </c>
      <c r="J1508" s="218">
        <v>5</v>
      </c>
      <c r="K1508" s="218"/>
      <c r="L1508" s="218"/>
      <c r="M1508" s="218"/>
      <c r="N1508" s="218" t="s">
        <v>1</v>
      </c>
      <c r="O1508" s="218"/>
      <c r="P1508" s="218"/>
      <c r="Q1508" s="240">
        <f t="shared" si="24"/>
        <v>0</v>
      </c>
      <c r="R1508" s="240">
        <f t="shared" si="25"/>
        <v>0</v>
      </c>
      <c r="S1508" s="240">
        <f t="shared" si="26"/>
        <v>50</v>
      </c>
      <c r="T1508" s="272">
        <f t="shared" si="27"/>
        <v>0</v>
      </c>
      <c r="U1508" s="263"/>
    </row>
    <row r="1509" spans="2:21" s="216" customFormat="1" x14ac:dyDescent="0.25">
      <c r="B1509" s="262">
        <v>1504</v>
      </c>
      <c r="C1509" s="346">
        <v>45462</v>
      </c>
      <c r="D1509" s="217" t="s">
        <v>177</v>
      </c>
      <c r="E1509" s="218" t="s">
        <v>178</v>
      </c>
      <c r="F1509" s="218" t="s">
        <v>7</v>
      </c>
      <c r="G1509" s="218" t="s">
        <v>213</v>
      </c>
      <c r="H1509" s="218">
        <v>7</v>
      </c>
      <c r="I1509" s="218"/>
      <c r="J1509" s="218"/>
      <c r="K1509" s="218"/>
      <c r="L1509" s="218"/>
      <c r="M1509" s="218"/>
      <c r="N1509" s="218"/>
      <c r="O1509" s="218"/>
      <c r="P1509" s="218"/>
      <c r="Q1509" s="240">
        <f t="shared" si="24"/>
        <v>0</v>
      </c>
      <c r="R1509" s="240">
        <f t="shared" si="25"/>
        <v>0</v>
      </c>
      <c r="S1509" s="240">
        <f t="shared" si="26"/>
        <v>0</v>
      </c>
      <c r="T1509" s="272">
        <f t="shared" si="27"/>
        <v>0</v>
      </c>
      <c r="U1509" s="263"/>
    </row>
    <row r="1510" spans="2:21" s="216" customFormat="1" x14ac:dyDescent="0.25">
      <c r="B1510" s="262">
        <v>1505</v>
      </c>
      <c r="C1510" s="346">
        <v>45462</v>
      </c>
      <c r="D1510" s="217" t="s">
        <v>173</v>
      </c>
      <c r="E1510" s="218" t="s">
        <v>161</v>
      </c>
      <c r="F1510" s="218" t="s">
        <v>7</v>
      </c>
      <c r="G1510" s="218" t="s">
        <v>161</v>
      </c>
      <c r="H1510" s="218">
        <v>11.2</v>
      </c>
      <c r="I1510" s="218" t="s">
        <v>66</v>
      </c>
      <c r="J1510" s="218">
        <v>8</v>
      </c>
      <c r="K1510" s="218"/>
      <c r="L1510" s="218"/>
      <c r="M1510" s="218"/>
      <c r="N1510" s="218" t="s">
        <v>1</v>
      </c>
      <c r="O1510" s="218"/>
      <c r="P1510" s="218"/>
      <c r="Q1510" s="240">
        <f t="shared" si="24"/>
        <v>0</v>
      </c>
      <c r="R1510" s="240">
        <f t="shared" si="25"/>
        <v>0</v>
      </c>
      <c r="S1510" s="240">
        <f t="shared" si="26"/>
        <v>89.6</v>
      </c>
      <c r="T1510" s="272">
        <f t="shared" si="27"/>
        <v>0</v>
      </c>
      <c r="U1510" s="263"/>
    </row>
    <row r="1511" spans="2:21" s="216" customFormat="1" x14ac:dyDescent="0.25">
      <c r="B1511" s="262">
        <v>1506</v>
      </c>
      <c r="C1511" s="346">
        <v>45462</v>
      </c>
      <c r="D1511" s="217" t="s">
        <v>153</v>
      </c>
      <c r="E1511" s="218" t="s">
        <v>92</v>
      </c>
      <c r="F1511" s="218" t="s">
        <v>63</v>
      </c>
      <c r="G1511" s="218" t="s">
        <v>213</v>
      </c>
      <c r="H1511" s="218">
        <v>6.65</v>
      </c>
      <c r="I1511" s="218"/>
      <c r="J1511" s="218"/>
      <c r="K1511" s="218"/>
      <c r="L1511" s="218"/>
      <c r="M1511" s="218"/>
      <c r="N1511" s="218"/>
      <c r="O1511" s="218"/>
      <c r="P1511" s="218"/>
      <c r="Q1511" s="240">
        <f t="shared" si="24"/>
        <v>0</v>
      </c>
      <c r="R1511" s="240">
        <f t="shared" si="25"/>
        <v>0</v>
      </c>
      <c r="S1511" s="240">
        <f t="shared" si="26"/>
        <v>0</v>
      </c>
      <c r="T1511" s="272">
        <f t="shared" si="27"/>
        <v>0</v>
      </c>
      <c r="U1511" s="263"/>
    </row>
    <row r="1512" spans="2:21" s="216" customFormat="1" x14ac:dyDescent="0.25">
      <c r="B1512" s="262">
        <v>1507</v>
      </c>
      <c r="C1512" s="346">
        <v>45462</v>
      </c>
      <c r="D1512" s="217" t="s">
        <v>152</v>
      </c>
      <c r="E1512" s="218" t="s">
        <v>92</v>
      </c>
      <c r="F1512" s="218" t="s">
        <v>63</v>
      </c>
      <c r="G1512" s="218" t="s">
        <v>214</v>
      </c>
      <c r="H1512" s="218">
        <v>4.1500000000000004</v>
      </c>
      <c r="I1512" s="218" t="s">
        <v>221</v>
      </c>
      <c r="J1512" s="218">
        <v>28</v>
      </c>
      <c r="K1512" s="218"/>
      <c r="L1512" s="218">
        <v>900</v>
      </c>
      <c r="M1512" s="218"/>
      <c r="N1512" s="218" t="s">
        <v>63</v>
      </c>
      <c r="O1512" s="218"/>
      <c r="P1512" s="218" t="s">
        <v>305</v>
      </c>
      <c r="Q1512" s="240">
        <f t="shared" si="24"/>
        <v>0</v>
      </c>
      <c r="R1512" s="240">
        <f t="shared" si="25"/>
        <v>133.63</v>
      </c>
      <c r="S1512" s="240">
        <f t="shared" si="26"/>
        <v>0</v>
      </c>
      <c r="T1512" s="272">
        <f t="shared" si="27"/>
        <v>0</v>
      </c>
      <c r="U1512" s="263"/>
    </row>
    <row r="1513" spans="2:21" s="216" customFormat="1" x14ac:dyDescent="0.25">
      <c r="B1513" s="262">
        <v>1508</v>
      </c>
      <c r="C1513" s="346">
        <v>45462</v>
      </c>
      <c r="D1513" s="217" t="s">
        <v>150</v>
      </c>
      <c r="E1513" s="218" t="s">
        <v>92</v>
      </c>
      <c r="F1513" s="218" t="s">
        <v>63</v>
      </c>
      <c r="G1513" s="218" t="s">
        <v>214</v>
      </c>
      <c r="H1513" s="218">
        <v>4.1500000000000004</v>
      </c>
      <c r="I1513" s="218" t="s">
        <v>221</v>
      </c>
      <c r="J1513" s="218">
        <v>34</v>
      </c>
      <c r="K1513" s="218"/>
      <c r="L1513" s="218">
        <v>900</v>
      </c>
      <c r="M1513" s="218"/>
      <c r="N1513" s="218" t="s">
        <v>63</v>
      </c>
      <c r="O1513" s="218"/>
      <c r="P1513" s="218" t="s">
        <v>305</v>
      </c>
      <c r="Q1513" s="240">
        <f t="shared" si="24"/>
        <v>0</v>
      </c>
      <c r="R1513" s="240">
        <f t="shared" si="25"/>
        <v>162.26500000000001</v>
      </c>
      <c r="S1513" s="240">
        <f t="shared" si="26"/>
        <v>0</v>
      </c>
      <c r="T1513" s="272">
        <f t="shared" si="27"/>
        <v>0</v>
      </c>
      <c r="U1513" s="263"/>
    </row>
    <row r="1514" spans="2:21" s="216" customFormat="1" x14ac:dyDescent="0.25">
      <c r="B1514" s="262">
        <v>1509</v>
      </c>
      <c r="C1514" s="346">
        <v>45462</v>
      </c>
      <c r="D1514" s="217" t="s">
        <v>179</v>
      </c>
      <c r="E1514" s="218" t="s">
        <v>161</v>
      </c>
      <c r="F1514" s="218" t="s">
        <v>8</v>
      </c>
      <c r="G1514" s="218" t="s">
        <v>161</v>
      </c>
      <c r="H1514" s="218">
        <v>11.6</v>
      </c>
      <c r="I1514" s="218" t="s">
        <v>66</v>
      </c>
      <c r="J1514" s="218">
        <v>5</v>
      </c>
      <c r="K1514" s="218"/>
      <c r="L1514" s="218"/>
      <c r="M1514" s="218"/>
      <c r="N1514" s="218" t="s">
        <v>1</v>
      </c>
      <c r="O1514" s="218"/>
      <c r="P1514" s="218"/>
      <c r="Q1514" s="240">
        <f t="shared" si="24"/>
        <v>0</v>
      </c>
      <c r="R1514" s="240">
        <f t="shared" si="25"/>
        <v>0</v>
      </c>
      <c r="S1514" s="240">
        <f t="shared" si="26"/>
        <v>58</v>
      </c>
      <c r="T1514" s="272">
        <f t="shared" si="27"/>
        <v>0</v>
      </c>
      <c r="U1514" s="263"/>
    </row>
    <row r="1515" spans="2:21" s="216" customFormat="1" x14ac:dyDescent="0.25">
      <c r="B1515" s="262">
        <v>1510</v>
      </c>
      <c r="C1515" s="346">
        <v>45462</v>
      </c>
      <c r="D1515" s="217" t="s">
        <v>143</v>
      </c>
      <c r="E1515" s="218" t="s">
        <v>92</v>
      </c>
      <c r="F1515" s="218" t="s">
        <v>2</v>
      </c>
      <c r="G1515" s="218" t="s">
        <v>213</v>
      </c>
      <c r="H1515" s="218">
        <v>7</v>
      </c>
      <c r="I1515" s="218" t="s">
        <v>220</v>
      </c>
      <c r="J1515" s="218">
        <v>34</v>
      </c>
      <c r="K1515" s="218"/>
      <c r="L1515" s="218">
        <v>740</v>
      </c>
      <c r="M1515" s="218"/>
      <c r="N1515" s="218" t="s">
        <v>2</v>
      </c>
      <c r="O1515" s="218" t="s">
        <v>2</v>
      </c>
      <c r="P1515" s="218" t="s">
        <v>304</v>
      </c>
      <c r="Q1515" s="240">
        <f t="shared" si="24"/>
        <v>238</v>
      </c>
      <c r="R1515" s="240">
        <f t="shared" si="25"/>
        <v>0</v>
      </c>
      <c r="S1515" s="240">
        <f t="shared" si="26"/>
        <v>0</v>
      </c>
      <c r="T1515" s="272">
        <f t="shared" si="27"/>
        <v>0</v>
      </c>
      <c r="U1515" s="263"/>
    </row>
    <row r="1516" spans="2:21" s="216" customFormat="1" x14ac:dyDescent="0.25">
      <c r="B1516" s="262">
        <v>1511</v>
      </c>
      <c r="C1516" s="346">
        <v>45462</v>
      </c>
      <c r="D1516" s="217" t="s">
        <v>142</v>
      </c>
      <c r="E1516" s="218" t="s">
        <v>92</v>
      </c>
      <c r="F1516" s="218" t="s">
        <v>2</v>
      </c>
      <c r="G1516" s="218" t="s">
        <v>213</v>
      </c>
      <c r="H1516" s="218">
        <v>7</v>
      </c>
      <c r="I1516" s="218" t="s">
        <v>220</v>
      </c>
      <c r="J1516" s="218">
        <v>33</v>
      </c>
      <c r="K1516" s="218"/>
      <c r="L1516" s="218">
        <v>740</v>
      </c>
      <c r="M1516" s="218"/>
      <c r="N1516" s="218" t="s">
        <v>2</v>
      </c>
      <c r="O1516" s="218" t="s">
        <v>2</v>
      </c>
      <c r="P1516" s="218" t="s">
        <v>304</v>
      </c>
      <c r="Q1516" s="240">
        <f t="shared" si="24"/>
        <v>231</v>
      </c>
      <c r="R1516" s="240">
        <f t="shared" si="25"/>
        <v>0</v>
      </c>
      <c r="S1516" s="240">
        <f t="shared" si="26"/>
        <v>0</v>
      </c>
      <c r="T1516" s="272">
        <f t="shared" si="27"/>
        <v>0</v>
      </c>
      <c r="U1516" s="263"/>
    </row>
    <row r="1517" spans="2:21" s="216" customFormat="1" x14ac:dyDescent="0.25">
      <c r="B1517" s="262">
        <v>1512</v>
      </c>
      <c r="C1517" s="346">
        <v>45462</v>
      </c>
      <c r="D1517" s="217" t="s">
        <v>141</v>
      </c>
      <c r="E1517" s="218" t="s">
        <v>92</v>
      </c>
      <c r="F1517" s="218" t="s">
        <v>2</v>
      </c>
      <c r="G1517" s="218" t="s">
        <v>213</v>
      </c>
      <c r="H1517" s="218">
        <v>7</v>
      </c>
      <c r="I1517" s="218" t="s">
        <v>220</v>
      </c>
      <c r="J1517" s="218">
        <v>34</v>
      </c>
      <c r="K1517" s="218"/>
      <c r="L1517" s="218">
        <v>740</v>
      </c>
      <c r="M1517" s="218"/>
      <c r="N1517" s="218" t="s">
        <v>2</v>
      </c>
      <c r="O1517" s="218" t="s">
        <v>2</v>
      </c>
      <c r="P1517" s="218" t="s">
        <v>304</v>
      </c>
      <c r="Q1517" s="240">
        <f t="shared" si="24"/>
        <v>238</v>
      </c>
      <c r="R1517" s="240">
        <f t="shared" si="25"/>
        <v>0</v>
      </c>
      <c r="S1517" s="240">
        <f t="shared" si="26"/>
        <v>0</v>
      </c>
      <c r="T1517" s="272">
        <f t="shared" si="27"/>
        <v>0</v>
      </c>
      <c r="U1517" s="263"/>
    </row>
    <row r="1518" spans="2:21" s="216" customFormat="1" x14ac:dyDescent="0.25">
      <c r="B1518" s="262">
        <v>1513</v>
      </c>
      <c r="C1518" s="346">
        <v>45462</v>
      </c>
      <c r="D1518" s="217" t="s">
        <v>96</v>
      </c>
      <c r="E1518" s="218" t="s">
        <v>161</v>
      </c>
      <c r="F1518" s="218" t="s">
        <v>1</v>
      </c>
      <c r="G1518" s="218" t="s">
        <v>161</v>
      </c>
      <c r="H1518" s="218">
        <v>11.8</v>
      </c>
      <c r="I1518" s="218"/>
      <c r="J1518" s="218"/>
      <c r="K1518" s="218"/>
      <c r="L1518" s="218"/>
      <c r="M1518" s="218"/>
      <c r="N1518" s="218"/>
      <c r="O1518" s="218"/>
      <c r="P1518" s="218"/>
      <c r="Q1518" s="240">
        <f t="shared" si="24"/>
        <v>0</v>
      </c>
      <c r="R1518" s="240">
        <f t="shared" si="25"/>
        <v>0</v>
      </c>
      <c r="S1518" s="240">
        <f t="shared" si="26"/>
        <v>0</v>
      </c>
      <c r="T1518" s="272">
        <f t="shared" si="27"/>
        <v>0</v>
      </c>
      <c r="U1518" s="263"/>
    </row>
    <row r="1519" spans="2:21" s="216" customFormat="1" x14ac:dyDescent="0.25">
      <c r="B1519" s="262">
        <v>1514</v>
      </c>
      <c r="C1519" s="346">
        <v>45462</v>
      </c>
      <c r="D1519" s="217" t="s">
        <v>130</v>
      </c>
      <c r="E1519" s="218" t="s">
        <v>161</v>
      </c>
      <c r="F1519" s="218" t="s">
        <v>1</v>
      </c>
      <c r="G1519" s="218" t="s">
        <v>161</v>
      </c>
      <c r="H1519" s="218">
        <v>11.8</v>
      </c>
      <c r="I1519" s="218" t="s">
        <v>66</v>
      </c>
      <c r="J1519" s="218">
        <v>1</v>
      </c>
      <c r="K1519" s="218"/>
      <c r="L1519" s="218"/>
      <c r="M1519" s="218"/>
      <c r="N1519" s="218" t="s">
        <v>1</v>
      </c>
      <c r="O1519" s="218"/>
      <c r="P1519" s="218"/>
      <c r="Q1519" s="240">
        <f t="shared" si="24"/>
        <v>0</v>
      </c>
      <c r="R1519" s="240">
        <f t="shared" si="25"/>
        <v>0</v>
      </c>
      <c r="S1519" s="240">
        <f t="shared" si="26"/>
        <v>11.8</v>
      </c>
      <c r="T1519" s="272">
        <f t="shared" si="27"/>
        <v>0</v>
      </c>
      <c r="U1519" s="263"/>
    </row>
    <row r="1520" spans="2:21" s="216" customFormat="1" x14ac:dyDescent="0.25">
      <c r="B1520" s="262">
        <v>1515</v>
      </c>
      <c r="C1520" s="346">
        <v>45463</v>
      </c>
      <c r="D1520" s="217" t="s">
        <v>94</v>
      </c>
      <c r="E1520" s="218" t="s">
        <v>92</v>
      </c>
      <c r="F1520" s="218" t="s">
        <v>1</v>
      </c>
      <c r="G1520" s="218" t="s">
        <v>213</v>
      </c>
      <c r="H1520" s="218">
        <v>6.65</v>
      </c>
      <c r="I1520" s="218"/>
      <c r="J1520" s="218"/>
      <c r="K1520" s="218"/>
      <c r="L1520" s="218"/>
      <c r="M1520" s="218"/>
      <c r="N1520" s="218"/>
      <c r="O1520" s="218"/>
      <c r="P1520" s="218"/>
      <c r="Q1520" s="240">
        <f t="shared" si="24"/>
        <v>0</v>
      </c>
      <c r="R1520" s="240">
        <f t="shared" si="25"/>
        <v>0</v>
      </c>
      <c r="S1520" s="240">
        <f t="shared" si="26"/>
        <v>0</v>
      </c>
      <c r="T1520" s="272">
        <f t="shared" si="27"/>
        <v>0</v>
      </c>
      <c r="U1520" s="263"/>
    </row>
    <row r="1521" spans="2:21" s="216" customFormat="1" x14ac:dyDescent="0.25">
      <c r="B1521" s="262">
        <v>1516</v>
      </c>
      <c r="C1521" s="346">
        <v>45463</v>
      </c>
      <c r="D1521" s="217" t="s">
        <v>91</v>
      </c>
      <c r="E1521" s="218" t="s">
        <v>92</v>
      </c>
      <c r="F1521" s="218" t="s">
        <v>1</v>
      </c>
      <c r="G1521" s="218" t="s">
        <v>213</v>
      </c>
      <c r="H1521" s="218">
        <v>6.65</v>
      </c>
      <c r="I1521" s="218" t="s">
        <v>220</v>
      </c>
      <c r="J1521" s="218">
        <v>8</v>
      </c>
      <c r="K1521" s="218"/>
      <c r="L1521" s="218">
        <v>200</v>
      </c>
      <c r="M1521" s="218"/>
      <c r="N1521" s="218" t="s">
        <v>62</v>
      </c>
      <c r="O1521" s="218"/>
      <c r="P1521" s="218" t="s">
        <v>305</v>
      </c>
      <c r="Q1521" s="240">
        <f t="shared" si="24"/>
        <v>53.2</v>
      </c>
      <c r="R1521" s="240">
        <f t="shared" si="25"/>
        <v>0</v>
      </c>
      <c r="S1521" s="240">
        <f t="shared" si="26"/>
        <v>0</v>
      </c>
      <c r="T1521" s="272">
        <f t="shared" si="27"/>
        <v>0</v>
      </c>
      <c r="U1521" s="263"/>
    </row>
    <row r="1522" spans="2:21" s="216" customFormat="1" x14ac:dyDescent="0.25">
      <c r="B1522" s="262">
        <v>1517</v>
      </c>
      <c r="C1522" s="346">
        <v>45463</v>
      </c>
      <c r="D1522" s="217" t="s">
        <v>91</v>
      </c>
      <c r="E1522" s="218" t="s">
        <v>92</v>
      </c>
      <c r="F1522" s="218" t="s">
        <v>1</v>
      </c>
      <c r="G1522" s="218" t="s">
        <v>213</v>
      </c>
      <c r="H1522" s="218">
        <v>6.65</v>
      </c>
      <c r="I1522" s="218" t="s">
        <v>291</v>
      </c>
      <c r="J1522" s="218">
        <v>26</v>
      </c>
      <c r="K1522" s="218"/>
      <c r="L1522" s="218"/>
      <c r="M1522" s="218"/>
      <c r="N1522" s="218" t="s">
        <v>1</v>
      </c>
      <c r="O1522" s="218" t="s">
        <v>2</v>
      </c>
      <c r="P1522" s="218"/>
      <c r="Q1522" s="240">
        <f t="shared" si="24"/>
        <v>0</v>
      </c>
      <c r="R1522" s="240">
        <f t="shared" si="25"/>
        <v>0</v>
      </c>
      <c r="S1522" s="240">
        <f t="shared" si="26"/>
        <v>0</v>
      </c>
      <c r="T1522" s="272">
        <f t="shared" si="27"/>
        <v>0</v>
      </c>
      <c r="U1522" s="263" t="s">
        <v>251</v>
      </c>
    </row>
    <row r="1523" spans="2:21" s="216" customFormat="1" x14ac:dyDescent="0.25">
      <c r="B1523" s="262">
        <v>1518</v>
      </c>
      <c r="C1523" s="346">
        <v>45463</v>
      </c>
      <c r="D1523" s="217" t="s">
        <v>117</v>
      </c>
      <c r="E1523" s="218" t="s">
        <v>92</v>
      </c>
      <c r="F1523" s="218" t="s">
        <v>1</v>
      </c>
      <c r="G1523" s="218" t="s">
        <v>213</v>
      </c>
      <c r="H1523" s="218">
        <v>6.65</v>
      </c>
      <c r="I1523" s="218" t="s">
        <v>220</v>
      </c>
      <c r="J1523" s="218">
        <v>38</v>
      </c>
      <c r="K1523" s="218"/>
      <c r="L1523" s="218">
        <v>750</v>
      </c>
      <c r="M1523" s="218"/>
      <c r="N1523" s="218" t="s">
        <v>62</v>
      </c>
      <c r="O1523" s="218"/>
      <c r="P1523" s="218" t="s">
        <v>305</v>
      </c>
      <c r="Q1523" s="240">
        <f t="shared" ref="Q1523:Q1586" si="28">IF(I1523=$Q$5,J1523*H1523,0)</f>
        <v>252.70000000000002</v>
      </c>
      <c r="R1523" s="240">
        <f t="shared" ref="R1523:R1586" si="29">IF(I1523=$R$5,J1523*H1523,0)*1.15</f>
        <v>0</v>
      </c>
      <c r="S1523" s="240">
        <f t="shared" ref="S1523:S1586" si="30">IF(I1523=$S$5,J1523*H1523,0)</f>
        <v>0</v>
      </c>
      <c r="T1523" s="272">
        <f t="shared" ref="T1523:T1586" si="31">IF(I1523=$T$5,J1523*H1523,0)</f>
        <v>0</v>
      </c>
      <c r="U1523" s="263"/>
    </row>
    <row r="1524" spans="2:21" s="216" customFormat="1" x14ac:dyDescent="0.25">
      <c r="B1524" s="262">
        <v>1519</v>
      </c>
      <c r="C1524" s="346">
        <v>45463</v>
      </c>
      <c r="D1524" s="217" t="s">
        <v>157</v>
      </c>
      <c r="E1524" s="218" t="s">
        <v>92</v>
      </c>
      <c r="F1524" s="218" t="s">
        <v>62</v>
      </c>
      <c r="G1524" s="218" t="s">
        <v>214</v>
      </c>
      <c r="H1524" s="218">
        <v>4.1500000000000004</v>
      </c>
      <c r="I1524" s="218" t="s">
        <v>220</v>
      </c>
      <c r="J1524" s="218">
        <v>43</v>
      </c>
      <c r="K1524" s="218"/>
      <c r="L1524" s="218">
        <v>750</v>
      </c>
      <c r="M1524" s="218"/>
      <c r="N1524" s="218" t="s">
        <v>62</v>
      </c>
      <c r="O1524" s="218" t="s">
        <v>265</v>
      </c>
      <c r="P1524" s="218" t="s">
        <v>305</v>
      </c>
      <c r="Q1524" s="240">
        <f t="shared" si="28"/>
        <v>178.45000000000002</v>
      </c>
      <c r="R1524" s="240">
        <f t="shared" si="29"/>
        <v>0</v>
      </c>
      <c r="S1524" s="240">
        <f t="shared" si="30"/>
        <v>0</v>
      </c>
      <c r="T1524" s="272">
        <f t="shared" si="31"/>
        <v>0</v>
      </c>
      <c r="U1524" s="263"/>
    </row>
    <row r="1525" spans="2:21" s="216" customFormat="1" x14ac:dyDescent="0.25">
      <c r="B1525" s="262">
        <v>1520</v>
      </c>
      <c r="C1525" s="346">
        <v>45463</v>
      </c>
      <c r="D1525" s="217" t="s">
        <v>156</v>
      </c>
      <c r="E1525" s="218" t="s">
        <v>92</v>
      </c>
      <c r="F1525" s="218" t="s">
        <v>62</v>
      </c>
      <c r="G1525" s="218" t="s">
        <v>214</v>
      </c>
      <c r="H1525" s="218">
        <v>4.1500000000000004</v>
      </c>
      <c r="I1525" s="218" t="s">
        <v>220</v>
      </c>
      <c r="J1525" s="218">
        <v>43</v>
      </c>
      <c r="K1525" s="218"/>
      <c r="L1525" s="218">
        <v>750</v>
      </c>
      <c r="M1525" s="218"/>
      <c r="N1525" s="218" t="s">
        <v>62</v>
      </c>
      <c r="O1525" s="218" t="s">
        <v>265</v>
      </c>
      <c r="P1525" s="218" t="s">
        <v>305</v>
      </c>
      <c r="Q1525" s="240">
        <f t="shared" si="28"/>
        <v>178.45000000000002</v>
      </c>
      <c r="R1525" s="240">
        <f t="shared" si="29"/>
        <v>0</v>
      </c>
      <c r="S1525" s="240">
        <f t="shared" si="30"/>
        <v>0</v>
      </c>
      <c r="T1525" s="272">
        <f t="shared" si="31"/>
        <v>0</v>
      </c>
      <c r="U1525" s="263"/>
    </row>
    <row r="1526" spans="2:21" s="216" customFormat="1" x14ac:dyDescent="0.25">
      <c r="B1526" s="262">
        <v>1521</v>
      </c>
      <c r="C1526" s="346">
        <v>45463</v>
      </c>
      <c r="D1526" s="217" t="s">
        <v>160</v>
      </c>
      <c r="E1526" s="218" t="s">
        <v>161</v>
      </c>
      <c r="F1526" s="218" t="s">
        <v>389</v>
      </c>
      <c r="G1526" s="218" t="s">
        <v>161</v>
      </c>
      <c r="H1526" s="218">
        <v>10</v>
      </c>
      <c r="I1526" s="218" t="s">
        <v>66</v>
      </c>
      <c r="J1526" s="218">
        <v>5</v>
      </c>
      <c r="K1526" s="218"/>
      <c r="L1526" s="218"/>
      <c r="M1526" s="218"/>
      <c r="N1526" s="218" t="s">
        <v>1</v>
      </c>
      <c r="O1526" s="218"/>
      <c r="P1526" s="218"/>
      <c r="Q1526" s="240">
        <f t="shared" si="28"/>
        <v>0</v>
      </c>
      <c r="R1526" s="240">
        <f t="shared" si="29"/>
        <v>0</v>
      </c>
      <c r="S1526" s="240">
        <f t="shared" si="30"/>
        <v>50</v>
      </c>
      <c r="T1526" s="272">
        <f t="shared" si="31"/>
        <v>0</v>
      </c>
      <c r="U1526" s="263"/>
    </row>
    <row r="1527" spans="2:21" s="216" customFormat="1" x14ac:dyDescent="0.25">
      <c r="B1527" s="262">
        <v>1522</v>
      </c>
      <c r="C1527" s="346">
        <v>45463</v>
      </c>
      <c r="D1527" s="217" t="s">
        <v>177</v>
      </c>
      <c r="E1527" s="218" t="s">
        <v>178</v>
      </c>
      <c r="F1527" s="218" t="s">
        <v>7</v>
      </c>
      <c r="G1527" s="218" t="s">
        <v>213</v>
      </c>
      <c r="H1527" s="218">
        <v>7</v>
      </c>
      <c r="I1527" s="218"/>
      <c r="J1527" s="218"/>
      <c r="K1527" s="218"/>
      <c r="L1527" s="218"/>
      <c r="M1527" s="218"/>
      <c r="N1527" s="218"/>
      <c r="O1527" s="218"/>
      <c r="P1527" s="218"/>
      <c r="Q1527" s="240">
        <f t="shared" si="28"/>
        <v>0</v>
      </c>
      <c r="R1527" s="240">
        <f t="shared" si="29"/>
        <v>0</v>
      </c>
      <c r="S1527" s="240">
        <f t="shared" si="30"/>
        <v>0</v>
      </c>
      <c r="T1527" s="272">
        <f t="shared" si="31"/>
        <v>0</v>
      </c>
      <c r="U1527" s="263"/>
    </row>
    <row r="1528" spans="2:21" s="216" customFormat="1" x14ac:dyDescent="0.25">
      <c r="B1528" s="262">
        <v>1523</v>
      </c>
      <c r="C1528" s="346">
        <v>45463</v>
      </c>
      <c r="D1528" s="217" t="s">
        <v>173</v>
      </c>
      <c r="E1528" s="218" t="s">
        <v>161</v>
      </c>
      <c r="F1528" s="218" t="s">
        <v>7</v>
      </c>
      <c r="G1528" s="218" t="s">
        <v>161</v>
      </c>
      <c r="H1528" s="218">
        <v>11.2</v>
      </c>
      <c r="I1528" s="218" t="s">
        <v>66</v>
      </c>
      <c r="J1528" s="218">
        <v>7</v>
      </c>
      <c r="K1528" s="218"/>
      <c r="L1528" s="218"/>
      <c r="M1528" s="218"/>
      <c r="N1528" s="218" t="s">
        <v>1</v>
      </c>
      <c r="O1528" s="218"/>
      <c r="P1528" s="218"/>
      <c r="Q1528" s="240">
        <f t="shared" si="28"/>
        <v>0</v>
      </c>
      <c r="R1528" s="240">
        <f t="shared" si="29"/>
        <v>0</v>
      </c>
      <c r="S1528" s="240">
        <f t="shared" si="30"/>
        <v>78.399999999999991</v>
      </c>
      <c r="T1528" s="272">
        <f t="shared" si="31"/>
        <v>0</v>
      </c>
      <c r="U1528" s="263"/>
    </row>
    <row r="1529" spans="2:21" s="216" customFormat="1" x14ac:dyDescent="0.25">
      <c r="B1529" s="262">
        <v>1524</v>
      </c>
      <c r="C1529" s="346">
        <v>45463</v>
      </c>
      <c r="D1529" s="217" t="s">
        <v>153</v>
      </c>
      <c r="E1529" s="218" t="s">
        <v>92</v>
      </c>
      <c r="F1529" s="218" t="s">
        <v>63</v>
      </c>
      <c r="G1529" s="218" t="s">
        <v>213</v>
      </c>
      <c r="H1529" s="218">
        <v>6.65</v>
      </c>
      <c r="I1529" s="218" t="s">
        <v>220</v>
      </c>
      <c r="J1529" s="218">
        <v>19</v>
      </c>
      <c r="K1529" s="218"/>
      <c r="L1529" s="218">
        <v>925</v>
      </c>
      <c r="M1529" s="218"/>
      <c r="N1529" s="218" t="s">
        <v>63</v>
      </c>
      <c r="O1529" s="218"/>
      <c r="P1529" s="218" t="s">
        <v>305</v>
      </c>
      <c r="Q1529" s="240">
        <f t="shared" si="28"/>
        <v>126.35000000000001</v>
      </c>
      <c r="R1529" s="240">
        <f t="shared" si="29"/>
        <v>0</v>
      </c>
      <c r="S1529" s="240">
        <f t="shared" si="30"/>
        <v>0</v>
      </c>
      <c r="T1529" s="272">
        <f t="shared" si="31"/>
        <v>0</v>
      </c>
      <c r="U1529" s="263"/>
    </row>
    <row r="1530" spans="2:21" s="216" customFormat="1" x14ac:dyDescent="0.25">
      <c r="B1530" s="262">
        <v>1525</v>
      </c>
      <c r="C1530" s="346">
        <v>45463</v>
      </c>
      <c r="D1530" s="217" t="s">
        <v>153</v>
      </c>
      <c r="E1530" s="218" t="s">
        <v>92</v>
      </c>
      <c r="F1530" s="218" t="s">
        <v>63</v>
      </c>
      <c r="G1530" s="218" t="s">
        <v>213</v>
      </c>
      <c r="H1530" s="218">
        <v>6.65</v>
      </c>
      <c r="I1530" s="218" t="s">
        <v>220</v>
      </c>
      <c r="J1530" s="218">
        <v>14</v>
      </c>
      <c r="K1530" s="218"/>
      <c r="L1530" s="218">
        <v>1350</v>
      </c>
      <c r="M1530" s="218"/>
      <c r="N1530" s="218" t="s">
        <v>63</v>
      </c>
      <c r="O1530" s="218"/>
      <c r="P1530" s="218" t="s">
        <v>305</v>
      </c>
      <c r="Q1530" s="240">
        <f t="shared" si="28"/>
        <v>93.100000000000009</v>
      </c>
      <c r="R1530" s="240">
        <f t="shared" si="29"/>
        <v>0</v>
      </c>
      <c r="S1530" s="240">
        <f t="shared" si="30"/>
        <v>0</v>
      </c>
      <c r="T1530" s="272">
        <f t="shared" si="31"/>
        <v>0</v>
      </c>
      <c r="U1530" s="263"/>
    </row>
    <row r="1531" spans="2:21" s="216" customFormat="1" x14ac:dyDescent="0.25">
      <c r="B1531" s="262">
        <v>1526</v>
      </c>
      <c r="C1531" s="346">
        <v>45463</v>
      </c>
      <c r="D1531" s="217" t="s">
        <v>152</v>
      </c>
      <c r="E1531" s="218" t="s">
        <v>92</v>
      </c>
      <c r="F1531" s="218" t="s">
        <v>63</v>
      </c>
      <c r="G1531" s="218" t="s">
        <v>214</v>
      </c>
      <c r="H1531" s="218">
        <v>4.1500000000000004</v>
      </c>
      <c r="I1531" s="218" t="s">
        <v>220</v>
      </c>
      <c r="J1531" s="218">
        <v>19</v>
      </c>
      <c r="K1531" s="218"/>
      <c r="L1531" s="218">
        <v>925</v>
      </c>
      <c r="M1531" s="218"/>
      <c r="N1531" s="218" t="s">
        <v>63</v>
      </c>
      <c r="O1531" s="218"/>
      <c r="P1531" s="218" t="s">
        <v>305</v>
      </c>
      <c r="Q1531" s="240">
        <f t="shared" si="28"/>
        <v>78.850000000000009</v>
      </c>
      <c r="R1531" s="240">
        <f t="shared" si="29"/>
        <v>0</v>
      </c>
      <c r="S1531" s="240">
        <f t="shared" si="30"/>
        <v>0</v>
      </c>
      <c r="T1531" s="272">
        <f t="shared" si="31"/>
        <v>0</v>
      </c>
      <c r="U1531" s="263"/>
    </row>
    <row r="1532" spans="2:21" s="216" customFormat="1" x14ac:dyDescent="0.25">
      <c r="B1532" s="262">
        <v>1527</v>
      </c>
      <c r="C1532" s="346">
        <v>45463</v>
      </c>
      <c r="D1532" s="217" t="s">
        <v>152</v>
      </c>
      <c r="E1532" s="218" t="s">
        <v>92</v>
      </c>
      <c r="F1532" s="218" t="s">
        <v>63</v>
      </c>
      <c r="G1532" s="218" t="s">
        <v>214</v>
      </c>
      <c r="H1532" s="218">
        <v>4.1500000000000004</v>
      </c>
      <c r="I1532" s="218" t="s">
        <v>220</v>
      </c>
      <c r="J1532" s="218">
        <v>13</v>
      </c>
      <c r="K1532" s="218"/>
      <c r="L1532" s="218">
        <v>1350</v>
      </c>
      <c r="M1532" s="218"/>
      <c r="N1532" s="218" t="s">
        <v>63</v>
      </c>
      <c r="O1532" s="218"/>
      <c r="P1532" s="218" t="s">
        <v>305</v>
      </c>
      <c r="Q1532" s="240">
        <f t="shared" si="28"/>
        <v>53.95</v>
      </c>
      <c r="R1532" s="240">
        <f t="shared" si="29"/>
        <v>0</v>
      </c>
      <c r="S1532" s="240">
        <f t="shared" si="30"/>
        <v>0</v>
      </c>
      <c r="T1532" s="272">
        <f t="shared" si="31"/>
        <v>0</v>
      </c>
      <c r="U1532" s="263"/>
    </row>
    <row r="1533" spans="2:21" s="216" customFormat="1" x14ac:dyDescent="0.25">
      <c r="B1533" s="262">
        <v>1528</v>
      </c>
      <c r="C1533" s="346">
        <v>45463</v>
      </c>
      <c r="D1533" s="217" t="s">
        <v>150</v>
      </c>
      <c r="E1533" s="218" t="s">
        <v>92</v>
      </c>
      <c r="F1533" s="218" t="s">
        <v>63</v>
      </c>
      <c r="G1533" s="218" t="s">
        <v>214</v>
      </c>
      <c r="H1533" s="218">
        <v>4.1500000000000004</v>
      </c>
      <c r="I1533" s="218" t="s">
        <v>220</v>
      </c>
      <c r="J1533" s="218">
        <v>17</v>
      </c>
      <c r="K1533" s="218"/>
      <c r="L1533" s="218">
        <v>925</v>
      </c>
      <c r="M1533" s="218"/>
      <c r="N1533" s="218" t="s">
        <v>63</v>
      </c>
      <c r="O1533" s="218"/>
      <c r="P1533" s="218" t="s">
        <v>305</v>
      </c>
      <c r="Q1533" s="240">
        <f t="shared" si="28"/>
        <v>70.550000000000011</v>
      </c>
      <c r="R1533" s="240">
        <f t="shared" si="29"/>
        <v>0</v>
      </c>
      <c r="S1533" s="240">
        <f t="shared" si="30"/>
        <v>0</v>
      </c>
      <c r="T1533" s="272">
        <f t="shared" si="31"/>
        <v>0</v>
      </c>
      <c r="U1533" s="263"/>
    </row>
    <row r="1534" spans="2:21" s="216" customFormat="1" x14ac:dyDescent="0.25">
      <c r="B1534" s="262">
        <v>1529</v>
      </c>
      <c r="C1534" s="346">
        <v>45463</v>
      </c>
      <c r="D1534" s="217" t="s">
        <v>150</v>
      </c>
      <c r="E1534" s="218" t="s">
        <v>92</v>
      </c>
      <c r="F1534" s="218" t="s">
        <v>63</v>
      </c>
      <c r="G1534" s="218" t="s">
        <v>214</v>
      </c>
      <c r="H1534" s="218">
        <v>4.1500000000000004</v>
      </c>
      <c r="I1534" s="218" t="s">
        <v>220</v>
      </c>
      <c r="J1534" s="218">
        <v>16</v>
      </c>
      <c r="K1534" s="218"/>
      <c r="L1534" s="218">
        <v>1350</v>
      </c>
      <c r="M1534" s="218"/>
      <c r="N1534" s="218" t="s">
        <v>63</v>
      </c>
      <c r="O1534" s="218"/>
      <c r="P1534" s="218" t="s">
        <v>305</v>
      </c>
      <c r="Q1534" s="240">
        <f t="shared" si="28"/>
        <v>66.400000000000006</v>
      </c>
      <c r="R1534" s="240">
        <f t="shared" si="29"/>
        <v>0</v>
      </c>
      <c r="S1534" s="240">
        <f t="shared" si="30"/>
        <v>0</v>
      </c>
      <c r="T1534" s="272">
        <f t="shared" si="31"/>
        <v>0</v>
      </c>
      <c r="U1534" s="263"/>
    </row>
    <row r="1535" spans="2:21" s="216" customFormat="1" x14ac:dyDescent="0.25">
      <c r="B1535" s="262">
        <v>1530</v>
      </c>
      <c r="C1535" s="346">
        <v>45463</v>
      </c>
      <c r="D1535" s="217" t="s">
        <v>179</v>
      </c>
      <c r="E1535" s="218" t="s">
        <v>161</v>
      </c>
      <c r="F1535" s="218" t="s">
        <v>8</v>
      </c>
      <c r="G1535" s="218" t="s">
        <v>161</v>
      </c>
      <c r="H1535" s="218">
        <v>11.6</v>
      </c>
      <c r="I1535" s="218" t="s">
        <v>66</v>
      </c>
      <c r="J1535" s="218">
        <v>4</v>
      </c>
      <c r="K1535" s="218"/>
      <c r="L1535" s="218"/>
      <c r="M1535" s="218"/>
      <c r="N1535" s="218" t="s">
        <v>1</v>
      </c>
      <c r="O1535" s="218"/>
      <c r="P1535" s="218"/>
      <c r="Q1535" s="240">
        <f t="shared" si="28"/>
        <v>0</v>
      </c>
      <c r="R1535" s="240">
        <f t="shared" si="29"/>
        <v>0</v>
      </c>
      <c r="S1535" s="240">
        <f t="shared" si="30"/>
        <v>46.4</v>
      </c>
      <c r="T1535" s="272">
        <f t="shared" si="31"/>
        <v>0</v>
      </c>
      <c r="U1535" s="263"/>
    </row>
    <row r="1536" spans="2:21" s="216" customFormat="1" x14ac:dyDescent="0.25">
      <c r="B1536" s="262">
        <v>1531</v>
      </c>
      <c r="C1536" s="346">
        <v>45463</v>
      </c>
      <c r="D1536" s="217" t="s">
        <v>143</v>
      </c>
      <c r="E1536" s="218" t="s">
        <v>92</v>
      </c>
      <c r="F1536" s="218" t="s">
        <v>2</v>
      </c>
      <c r="G1536" s="218" t="s">
        <v>213</v>
      </c>
      <c r="H1536" s="218">
        <v>7</v>
      </c>
      <c r="I1536" s="218" t="s">
        <v>220</v>
      </c>
      <c r="J1536" s="218">
        <v>27</v>
      </c>
      <c r="K1536" s="218"/>
      <c r="L1536" s="218">
        <v>1300</v>
      </c>
      <c r="M1536" s="218"/>
      <c r="N1536" s="218" t="s">
        <v>2</v>
      </c>
      <c r="O1536" s="218" t="s">
        <v>2</v>
      </c>
      <c r="P1536" s="218" t="s">
        <v>304</v>
      </c>
      <c r="Q1536" s="240">
        <f t="shared" si="28"/>
        <v>189</v>
      </c>
      <c r="R1536" s="240">
        <f t="shared" si="29"/>
        <v>0</v>
      </c>
      <c r="S1536" s="240">
        <f t="shared" si="30"/>
        <v>0</v>
      </c>
      <c r="T1536" s="272">
        <f t="shared" si="31"/>
        <v>0</v>
      </c>
      <c r="U1536" s="263"/>
    </row>
    <row r="1537" spans="2:21" s="216" customFormat="1" x14ac:dyDescent="0.25">
      <c r="B1537" s="262">
        <v>1532</v>
      </c>
      <c r="C1537" s="346">
        <v>45463</v>
      </c>
      <c r="D1537" s="217" t="s">
        <v>142</v>
      </c>
      <c r="E1537" s="218" t="s">
        <v>92</v>
      </c>
      <c r="F1537" s="218" t="s">
        <v>2</v>
      </c>
      <c r="G1537" s="218" t="s">
        <v>213</v>
      </c>
      <c r="H1537" s="218">
        <v>7</v>
      </c>
      <c r="I1537" s="218" t="s">
        <v>220</v>
      </c>
      <c r="J1537" s="218">
        <v>25</v>
      </c>
      <c r="K1537" s="218"/>
      <c r="L1537" s="218">
        <v>1300</v>
      </c>
      <c r="M1537" s="218"/>
      <c r="N1537" s="218" t="s">
        <v>2</v>
      </c>
      <c r="O1537" s="218" t="s">
        <v>2</v>
      </c>
      <c r="P1537" s="218" t="s">
        <v>304</v>
      </c>
      <c r="Q1537" s="240">
        <f t="shared" si="28"/>
        <v>175</v>
      </c>
      <c r="R1537" s="240">
        <f t="shared" si="29"/>
        <v>0</v>
      </c>
      <c r="S1537" s="240">
        <f t="shared" si="30"/>
        <v>0</v>
      </c>
      <c r="T1537" s="272">
        <f t="shared" si="31"/>
        <v>0</v>
      </c>
      <c r="U1537" s="263"/>
    </row>
    <row r="1538" spans="2:21" s="216" customFormat="1" x14ac:dyDescent="0.25">
      <c r="B1538" s="262">
        <v>1533</v>
      </c>
      <c r="C1538" s="346">
        <v>45463</v>
      </c>
      <c r="D1538" s="217" t="s">
        <v>141</v>
      </c>
      <c r="E1538" s="218" t="s">
        <v>92</v>
      </c>
      <c r="F1538" s="218" t="s">
        <v>2</v>
      </c>
      <c r="G1538" s="218" t="s">
        <v>213</v>
      </c>
      <c r="H1538" s="218">
        <v>7</v>
      </c>
      <c r="I1538" s="218" t="s">
        <v>220</v>
      </c>
      <c r="J1538" s="218">
        <v>25</v>
      </c>
      <c r="K1538" s="218"/>
      <c r="L1538" s="218">
        <v>1300</v>
      </c>
      <c r="M1538" s="218"/>
      <c r="N1538" s="218" t="s">
        <v>2</v>
      </c>
      <c r="O1538" s="218" t="s">
        <v>2</v>
      </c>
      <c r="P1538" s="218" t="s">
        <v>304</v>
      </c>
      <c r="Q1538" s="240">
        <f t="shared" si="28"/>
        <v>175</v>
      </c>
      <c r="R1538" s="240">
        <f t="shared" si="29"/>
        <v>0</v>
      </c>
      <c r="S1538" s="240">
        <f t="shared" si="30"/>
        <v>0</v>
      </c>
      <c r="T1538" s="272">
        <f t="shared" si="31"/>
        <v>0</v>
      </c>
      <c r="U1538" s="263"/>
    </row>
    <row r="1539" spans="2:21" s="216" customFormat="1" x14ac:dyDescent="0.25">
      <c r="B1539" s="262">
        <v>1534</v>
      </c>
      <c r="C1539" s="346">
        <v>45463</v>
      </c>
      <c r="D1539" s="217" t="s">
        <v>96</v>
      </c>
      <c r="E1539" s="218" t="s">
        <v>161</v>
      </c>
      <c r="F1539" s="218" t="s">
        <v>1</v>
      </c>
      <c r="G1539" s="218" t="s">
        <v>161</v>
      </c>
      <c r="H1539" s="218">
        <v>11.8</v>
      </c>
      <c r="I1539" s="218"/>
      <c r="J1539" s="218"/>
      <c r="K1539" s="218"/>
      <c r="L1539" s="218"/>
      <c r="M1539" s="218"/>
      <c r="N1539" s="218"/>
      <c r="O1539" s="218"/>
      <c r="P1539" s="218"/>
      <c r="Q1539" s="240">
        <f t="shared" si="28"/>
        <v>0</v>
      </c>
      <c r="R1539" s="240">
        <f t="shared" si="29"/>
        <v>0</v>
      </c>
      <c r="S1539" s="240">
        <f t="shared" si="30"/>
        <v>0</v>
      </c>
      <c r="T1539" s="272">
        <f t="shared" si="31"/>
        <v>0</v>
      </c>
      <c r="U1539" s="263"/>
    </row>
    <row r="1540" spans="2:21" s="216" customFormat="1" x14ac:dyDescent="0.25">
      <c r="B1540" s="262">
        <v>1535</v>
      </c>
      <c r="C1540" s="346">
        <v>45463</v>
      </c>
      <c r="D1540" s="217" t="s">
        <v>130</v>
      </c>
      <c r="E1540" s="218" t="s">
        <v>161</v>
      </c>
      <c r="F1540" s="218" t="s">
        <v>1</v>
      </c>
      <c r="G1540" s="218" t="s">
        <v>161</v>
      </c>
      <c r="H1540" s="218">
        <v>11.8</v>
      </c>
      <c r="I1540" s="218" t="s">
        <v>66</v>
      </c>
      <c r="J1540" s="218">
        <v>4</v>
      </c>
      <c r="K1540" s="218"/>
      <c r="L1540" s="218"/>
      <c r="M1540" s="218"/>
      <c r="N1540" s="218" t="s">
        <v>1</v>
      </c>
      <c r="O1540" s="218"/>
      <c r="P1540" s="218"/>
      <c r="Q1540" s="240">
        <f t="shared" si="28"/>
        <v>0</v>
      </c>
      <c r="R1540" s="240">
        <f t="shared" si="29"/>
        <v>0</v>
      </c>
      <c r="S1540" s="240">
        <f t="shared" si="30"/>
        <v>47.2</v>
      </c>
      <c r="T1540" s="272">
        <f t="shared" si="31"/>
        <v>0</v>
      </c>
      <c r="U1540" s="263"/>
    </row>
    <row r="1541" spans="2:21" s="216" customFormat="1" x14ac:dyDescent="0.25">
      <c r="B1541" s="262">
        <v>1536</v>
      </c>
      <c r="C1541" s="346">
        <v>45464</v>
      </c>
      <c r="D1541" s="217" t="s">
        <v>94</v>
      </c>
      <c r="E1541" s="218" t="s">
        <v>92</v>
      </c>
      <c r="F1541" s="218" t="s">
        <v>1</v>
      </c>
      <c r="G1541" s="218" t="s">
        <v>213</v>
      </c>
      <c r="H1541" s="218">
        <v>6.65</v>
      </c>
      <c r="I1541" s="218"/>
      <c r="J1541" s="218">
        <v>0</v>
      </c>
      <c r="K1541" s="218"/>
      <c r="L1541" s="218"/>
      <c r="M1541" s="218"/>
      <c r="N1541" s="218"/>
      <c r="O1541" s="218"/>
      <c r="P1541" s="218"/>
      <c r="Q1541" s="240">
        <f t="shared" si="28"/>
        <v>0</v>
      </c>
      <c r="R1541" s="240">
        <f t="shared" si="29"/>
        <v>0</v>
      </c>
      <c r="S1541" s="240">
        <f t="shared" si="30"/>
        <v>0</v>
      </c>
      <c r="T1541" s="272">
        <f t="shared" si="31"/>
        <v>0</v>
      </c>
      <c r="U1541" s="263"/>
    </row>
    <row r="1542" spans="2:21" s="216" customFormat="1" x14ac:dyDescent="0.25">
      <c r="B1542" s="262">
        <v>1537</v>
      </c>
      <c r="C1542" s="346">
        <v>45464</v>
      </c>
      <c r="D1542" s="217" t="s">
        <v>91</v>
      </c>
      <c r="E1542" s="218" t="s">
        <v>92</v>
      </c>
      <c r="F1542" s="218" t="s">
        <v>1</v>
      </c>
      <c r="G1542" s="218" t="s">
        <v>213</v>
      </c>
      <c r="H1542" s="218">
        <v>6.65</v>
      </c>
      <c r="I1542" s="218" t="s">
        <v>291</v>
      </c>
      <c r="J1542" s="218">
        <v>20</v>
      </c>
      <c r="K1542" s="218"/>
      <c r="L1542" s="218"/>
      <c r="M1542" s="218"/>
      <c r="N1542" s="218"/>
      <c r="O1542" s="218" t="s">
        <v>2</v>
      </c>
      <c r="P1542" s="218"/>
      <c r="Q1542" s="240">
        <f t="shared" si="28"/>
        <v>0</v>
      </c>
      <c r="R1542" s="240">
        <f t="shared" si="29"/>
        <v>0</v>
      </c>
      <c r="S1542" s="240">
        <f t="shared" si="30"/>
        <v>0</v>
      </c>
      <c r="T1542" s="272">
        <f t="shared" si="31"/>
        <v>0</v>
      </c>
      <c r="U1542" s="263" t="s">
        <v>259</v>
      </c>
    </row>
    <row r="1543" spans="2:21" s="216" customFormat="1" x14ac:dyDescent="0.25">
      <c r="B1543" s="262">
        <v>1538</v>
      </c>
      <c r="C1543" s="346">
        <v>45464</v>
      </c>
      <c r="D1543" s="217" t="s">
        <v>117</v>
      </c>
      <c r="E1543" s="218" t="s">
        <v>92</v>
      </c>
      <c r="F1543" s="218" t="s">
        <v>1</v>
      </c>
      <c r="G1543" s="218" t="s">
        <v>213</v>
      </c>
      <c r="H1543" s="218">
        <v>6.65</v>
      </c>
      <c r="I1543" s="218" t="s">
        <v>291</v>
      </c>
      <c r="J1543" s="218">
        <v>23</v>
      </c>
      <c r="K1543" s="218"/>
      <c r="L1543" s="218"/>
      <c r="M1543" s="218"/>
      <c r="N1543" s="218"/>
      <c r="O1543" s="218" t="s">
        <v>2</v>
      </c>
      <c r="P1543" s="218"/>
      <c r="Q1543" s="240">
        <f t="shared" si="28"/>
        <v>0</v>
      </c>
      <c r="R1543" s="240">
        <f t="shared" si="29"/>
        <v>0</v>
      </c>
      <c r="S1543" s="240">
        <f t="shared" si="30"/>
        <v>0</v>
      </c>
      <c r="T1543" s="272">
        <f t="shared" si="31"/>
        <v>0</v>
      </c>
      <c r="U1543" s="263" t="s">
        <v>255</v>
      </c>
    </row>
    <row r="1544" spans="2:21" s="216" customFormat="1" x14ac:dyDescent="0.25">
      <c r="B1544" s="262">
        <v>1539</v>
      </c>
      <c r="C1544" s="346">
        <v>45464</v>
      </c>
      <c r="D1544" s="217" t="s">
        <v>157</v>
      </c>
      <c r="E1544" s="218" t="s">
        <v>92</v>
      </c>
      <c r="F1544" s="218" t="s">
        <v>62</v>
      </c>
      <c r="G1544" s="218" t="s">
        <v>214</v>
      </c>
      <c r="H1544" s="218">
        <v>4.1500000000000004</v>
      </c>
      <c r="I1544" s="218"/>
      <c r="J1544" s="218"/>
      <c r="K1544" s="218"/>
      <c r="L1544" s="218"/>
      <c r="M1544" s="218"/>
      <c r="N1544" s="218"/>
      <c r="O1544" s="218"/>
      <c r="P1544" s="218"/>
      <c r="Q1544" s="240">
        <f t="shared" si="28"/>
        <v>0</v>
      </c>
      <c r="R1544" s="240">
        <f t="shared" si="29"/>
        <v>0</v>
      </c>
      <c r="S1544" s="240">
        <f t="shared" si="30"/>
        <v>0</v>
      </c>
      <c r="T1544" s="272">
        <f t="shared" si="31"/>
        <v>0</v>
      </c>
      <c r="U1544" s="263"/>
    </row>
    <row r="1545" spans="2:21" s="216" customFormat="1" x14ac:dyDescent="0.25">
      <c r="B1545" s="262">
        <v>1540</v>
      </c>
      <c r="C1545" s="346">
        <v>45464</v>
      </c>
      <c r="D1545" s="217" t="s">
        <v>156</v>
      </c>
      <c r="E1545" s="218" t="s">
        <v>92</v>
      </c>
      <c r="F1545" s="218" t="s">
        <v>62</v>
      </c>
      <c r="G1545" s="218" t="s">
        <v>214</v>
      </c>
      <c r="H1545" s="218">
        <v>4.1500000000000004</v>
      </c>
      <c r="I1545" s="218"/>
      <c r="J1545" s="218"/>
      <c r="K1545" s="218"/>
      <c r="L1545" s="218"/>
      <c r="M1545" s="218"/>
      <c r="N1545" s="218"/>
      <c r="O1545" s="218"/>
      <c r="P1545" s="218"/>
      <c r="Q1545" s="240">
        <f t="shared" si="28"/>
        <v>0</v>
      </c>
      <c r="R1545" s="240">
        <f t="shared" si="29"/>
        <v>0</v>
      </c>
      <c r="S1545" s="240">
        <f t="shared" si="30"/>
        <v>0</v>
      </c>
      <c r="T1545" s="272">
        <f t="shared" si="31"/>
        <v>0</v>
      </c>
      <c r="U1545" s="263"/>
    </row>
    <row r="1546" spans="2:21" s="216" customFormat="1" x14ac:dyDescent="0.25">
      <c r="B1546" s="262">
        <v>1541</v>
      </c>
      <c r="C1546" s="346">
        <v>45464</v>
      </c>
      <c r="D1546" s="217" t="s">
        <v>160</v>
      </c>
      <c r="E1546" s="218" t="s">
        <v>161</v>
      </c>
      <c r="F1546" s="218" t="s">
        <v>389</v>
      </c>
      <c r="G1546" s="218" t="s">
        <v>161</v>
      </c>
      <c r="H1546" s="218">
        <v>10</v>
      </c>
      <c r="I1546" s="218" t="s">
        <v>66</v>
      </c>
      <c r="J1546" s="218">
        <v>5</v>
      </c>
      <c r="K1546" s="218"/>
      <c r="L1546" s="218"/>
      <c r="M1546" s="218"/>
      <c r="N1546" s="218" t="s">
        <v>1</v>
      </c>
      <c r="O1546" s="218"/>
      <c r="P1546" s="218"/>
      <c r="Q1546" s="240">
        <f t="shared" si="28"/>
        <v>0</v>
      </c>
      <c r="R1546" s="240">
        <f t="shared" si="29"/>
        <v>0</v>
      </c>
      <c r="S1546" s="240">
        <f t="shared" si="30"/>
        <v>50</v>
      </c>
      <c r="T1546" s="272">
        <f t="shared" si="31"/>
        <v>0</v>
      </c>
      <c r="U1546" s="263"/>
    </row>
    <row r="1547" spans="2:21" s="216" customFormat="1" x14ac:dyDescent="0.25">
      <c r="B1547" s="262">
        <v>1542</v>
      </c>
      <c r="C1547" s="346">
        <v>45464</v>
      </c>
      <c r="D1547" s="217" t="s">
        <v>260</v>
      </c>
      <c r="E1547" s="218" t="s">
        <v>161</v>
      </c>
      <c r="F1547" s="218" t="s">
        <v>7</v>
      </c>
      <c r="G1547" s="218" t="s">
        <v>161</v>
      </c>
      <c r="H1547" s="218">
        <v>10</v>
      </c>
      <c r="I1547" s="218"/>
      <c r="J1547" s="218"/>
      <c r="K1547" s="218"/>
      <c r="L1547" s="218"/>
      <c r="M1547" s="218"/>
      <c r="N1547" s="218"/>
      <c r="O1547" s="218"/>
      <c r="P1547" s="218"/>
      <c r="Q1547" s="240">
        <f t="shared" si="28"/>
        <v>0</v>
      </c>
      <c r="R1547" s="240">
        <f t="shared" si="29"/>
        <v>0</v>
      </c>
      <c r="S1547" s="240">
        <f t="shared" si="30"/>
        <v>0</v>
      </c>
      <c r="T1547" s="272">
        <f t="shared" si="31"/>
        <v>0</v>
      </c>
      <c r="U1547" s="263"/>
    </row>
    <row r="1548" spans="2:21" s="216" customFormat="1" x14ac:dyDescent="0.25">
      <c r="B1548" s="262">
        <v>1543</v>
      </c>
      <c r="C1548" s="346">
        <v>45464</v>
      </c>
      <c r="D1548" s="217" t="s">
        <v>177</v>
      </c>
      <c r="E1548" s="218" t="s">
        <v>178</v>
      </c>
      <c r="F1548" s="218" t="s">
        <v>7</v>
      </c>
      <c r="G1548" s="218" t="s">
        <v>213</v>
      </c>
      <c r="H1548" s="218">
        <v>7</v>
      </c>
      <c r="I1548" s="218" t="s">
        <v>220</v>
      </c>
      <c r="J1548" s="218">
        <v>50</v>
      </c>
      <c r="K1548" s="218"/>
      <c r="L1548" s="218"/>
      <c r="M1548" s="218"/>
      <c r="N1548" s="218"/>
      <c r="O1548" s="218"/>
      <c r="P1548" s="218"/>
      <c r="Q1548" s="240">
        <f t="shared" si="28"/>
        <v>350</v>
      </c>
      <c r="R1548" s="240">
        <f t="shared" si="29"/>
        <v>0</v>
      </c>
      <c r="S1548" s="240">
        <f t="shared" si="30"/>
        <v>0</v>
      </c>
      <c r="T1548" s="272">
        <f t="shared" si="31"/>
        <v>0</v>
      </c>
      <c r="U1548" s="263"/>
    </row>
    <row r="1549" spans="2:21" s="216" customFormat="1" x14ac:dyDescent="0.25">
      <c r="B1549" s="262">
        <v>1544</v>
      </c>
      <c r="C1549" s="346">
        <v>45464</v>
      </c>
      <c r="D1549" s="217" t="s">
        <v>173</v>
      </c>
      <c r="E1549" s="218" t="s">
        <v>161</v>
      </c>
      <c r="F1549" s="218" t="s">
        <v>7</v>
      </c>
      <c r="G1549" s="218" t="s">
        <v>161</v>
      </c>
      <c r="H1549" s="218">
        <v>11.2</v>
      </c>
      <c r="I1549" s="218" t="s">
        <v>66</v>
      </c>
      <c r="J1549" s="218">
        <v>11</v>
      </c>
      <c r="K1549" s="218"/>
      <c r="L1549" s="218"/>
      <c r="M1549" s="218"/>
      <c r="N1549" s="218" t="s">
        <v>1</v>
      </c>
      <c r="O1549" s="218"/>
      <c r="P1549" s="218"/>
      <c r="Q1549" s="240">
        <f t="shared" si="28"/>
        <v>0</v>
      </c>
      <c r="R1549" s="240">
        <f t="shared" si="29"/>
        <v>0</v>
      </c>
      <c r="S1549" s="240">
        <f t="shared" si="30"/>
        <v>123.19999999999999</v>
      </c>
      <c r="T1549" s="272">
        <f t="shared" si="31"/>
        <v>0</v>
      </c>
      <c r="U1549" s="263"/>
    </row>
    <row r="1550" spans="2:21" s="216" customFormat="1" x14ac:dyDescent="0.25">
      <c r="B1550" s="262">
        <v>1545</v>
      </c>
      <c r="C1550" s="346">
        <v>45464</v>
      </c>
      <c r="D1550" s="217" t="s">
        <v>153</v>
      </c>
      <c r="E1550" s="218" t="s">
        <v>92</v>
      </c>
      <c r="F1550" s="218" t="s">
        <v>63</v>
      </c>
      <c r="G1550" s="218" t="s">
        <v>213</v>
      </c>
      <c r="H1550" s="218">
        <v>6.65</v>
      </c>
      <c r="I1550" s="218"/>
      <c r="J1550" s="218"/>
      <c r="K1550" s="218"/>
      <c r="L1550" s="218"/>
      <c r="M1550" s="218"/>
      <c r="N1550" s="218"/>
      <c r="O1550" s="218"/>
      <c r="P1550" s="218"/>
      <c r="Q1550" s="240">
        <f t="shared" si="28"/>
        <v>0</v>
      </c>
      <c r="R1550" s="240">
        <f t="shared" si="29"/>
        <v>0</v>
      </c>
      <c r="S1550" s="240">
        <f t="shared" si="30"/>
        <v>0</v>
      </c>
      <c r="T1550" s="272">
        <f t="shared" si="31"/>
        <v>0</v>
      </c>
      <c r="U1550" s="263"/>
    </row>
    <row r="1551" spans="2:21" s="216" customFormat="1" x14ac:dyDescent="0.25">
      <c r="B1551" s="262">
        <v>1546</v>
      </c>
      <c r="C1551" s="346">
        <v>45464</v>
      </c>
      <c r="D1551" s="217" t="s">
        <v>152</v>
      </c>
      <c r="E1551" s="218" t="s">
        <v>92</v>
      </c>
      <c r="F1551" s="218" t="s">
        <v>63</v>
      </c>
      <c r="G1551" s="218" t="s">
        <v>214</v>
      </c>
      <c r="H1551" s="218">
        <v>4.1500000000000004</v>
      </c>
      <c r="I1551" s="218"/>
      <c r="J1551" s="218"/>
      <c r="K1551" s="218"/>
      <c r="L1551" s="218"/>
      <c r="M1551" s="218"/>
      <c r="N1551" s="218"/>
      <c r="O1551" s="218"/>
      <c r="P1551" s="218"/>
      <c r="Q1551" s="240">
        <f t="shared" si="28"/>
        <v>0</v>
      </c>
      <c r="R1551" s="240">
        <f t="shared" si="29"/>
        <v>0</v>
      </c>
      <c r="S1551" s="240">
        <f t="shared" si="30"/>
        <v>0</v>
      </c>
      <c r="T1551" s="272">
        <f t="shared" si="31"/>
        <v>0</v>
      </c>
      <c r="U1551" s="263"/>
    </row>
    <row r="1552" spans="2:21" s="216" customFormat="1" x14ac:dyDescent="0.25">
      <c r="B1552" s="262">
        <v>1547</v>
      </c>
      <c r="C1552" s="346">
        <v>45464</v>
      </c>
      <c r="D1552" s="217" t="s">
        <v>150</v>
      </c>
      <c r="E1552" s="218" t="s">
        <v>92</v>
      </c>
      <c r="F1552" s="218" t="s">
        <v>63</v>
      </c>
      <c r="G1552" s="218" t="s">
        <v>214</v>
      </c>
      <c r="H1552" s="218">
        <v>4.1500000000000004</v>
      </c>
      <c r="I1552" s="218"/>
      <c r="J1552" s="218"/>
      <c r="K1552" s="218"/>
      <c r="L1552" s="218"/>
      <c r="M1552" s="218"/>
      <c r="N1552" s="218"/>
      <c r="O1552" s="218"/>
      <c r="P1552" s="218"/>
      <c r="Q1552" s="240">
        <f t="shared" si="28"/>
        <v>0</v>
      </c>
      <c r="R1552" s="240">
        <f t="shared" si="29"/>
        <v>0</v>
      </c>
      <c r="S1552" s="240">
        <f t="shared" si="30"/>
        <v>0</v>
      </c>
      <c r="T1552" s="272">
        <f t="shared" si="31"/>
        <v>0</v>
      </c>
      <c r="U1552" s="263"/>
    </row>
    <row r="1553" spans="2:21" s="216" customFormat="1" x14ac:dyDescent="0.25">
      <c r="B1553" s="262">
        <v>1548</v>
      </c>
      <c r="C1553" s="346">
        <v>45464</v>
      </c>
      <c r="D1553" s="217" t="s">
        <v>179</v>
      </c>
      <c r="E1553" s="218" t="s">
        <v>161</v>
      </c>
      <c r="F1553" s="218" t="s">
        <v>8</v>
      </c>
      <c r="G1553" s="218" t="s">
        <v>161</v>
      </c>
      <c r="H1553" s="218">
        <v>11.6</v>
      </c>
      <c r="I1553" s="218" t="s">
        <v>66</v>
      </c>
      <c r="J1553" s="218">
        <v>4</v>
      </c>
      <c r="K1553" s="218"/>
      <c r="L1553" s="218"/>
      <c r="M1553" s="218"/>
      <c r="N1553" s="218" t="s">
        <v>1</v>
      </c>
      <c r="O1553" s="218"/>
      <c r="P1553" s="218"/>
      <c r="Q1553" s="240">
        <f t="shared" si="28"/>
        <v>0</v>
      </c>
      <c r="R1553" s="240">
        <f t="shared" si="29"/>
        <v>0</v>
      </c>
      <c r="S1553" s="240">
        <f t="shared" si="30"/>
        <v>46.4</v>
      </c>
      <c r="T1553" s="272">
        <f t="shared" si="31"/>
        <v>0</v>
      </c>
      <c r="U1553" s="263"/>
    </row>
    <row r="1554" spans="2:21" s="216" customFormat="1" x14ac:dyDescent="0.25">
      <c r="B1554" s="262">
        <v>1549</v>
      </c>
      <c r="C1554" s="346">
        <v>45464</v>
      </c>
      <c r="D1554" s="217" t="s">
        <v>143</v>
      </c>
      <c r="E1554" s="218" t="s">
        <v>92</v>
      </c>
      <c r="F1554" s="218" t="s">
        <v>2</v>
      </c>
      <c r="G1554" s="218" t="s">
        <v>213</v>
      </c>
      <c r="H1554" s="218">
        <v>7</v>
      </c>
      <c r="I1554" s="218" t="s">
        <v>220</v>
      </c>
      <c r="J1554" s="218">
        <v>22</v>
      </c>
      <c r="K1554" s="218"/>
      <c r="L1554" s="218">
        <v>800</v>
      </c>
      <c r="M1554" s="218"/>
      <c r="N1554" s="218" t="s">
        <v>2</v>
      </c>
      <c r="O1554" s="218" t="s">
        <v>2</v>
      </c>
      <c r="P1554" s="218" t="s">
        <v>304</v>
      </c>
      <c r="Q1554" s="240">
        <f t="shared" si="28"/>
        <v>154</v>
      </c>
      <c r="R1554" s="240">
        <f t="shared" si="29"/>
        <v>0</v>
      </c>
      <c r="S1554" s="240">
        <f t="shared" si="30"/>
        <v>0</v>
      </c>
      <c r="T1554" s="272">
        <f t="shared" si="31"/>
        <v>0</v>
      </c>
      <c r="U1554" s="263"/>
    </row>
    <row r="1555" spans="2:21" s="216" customFormat="1" x14ac:dyDescent="0.25">
      <c r="B1555" s="262">
        <v>1550</v>
      </c>
      <c r="C1555" s="346">
        <v>45464</v>
      </c>
      <c r="D1555" s="217" t="s">
        <v>142</v>
      </c>
      <c r="E1555" s="218" t="s">
        <v>92</v>
      </c>
      <c r="F1555" s="218" t="s">
        <v>2</v>
      </c>
      <c r="G1555" s="218" t="s">
        <v>213</v>
      </c>
      <c r="H1555" s="218">
        <v>7</v>
      </c>
      <c r="I1555" s="218" t="s">
        <v>220</v>
      </c>
      <c r="J1555" s="218">
        <v>22</v>
      </c>
      <c r="K1555" s="218"/>
      <c r="L1555" s="218">
        <v>800</v>
      </c>
      <c r="M1555" s="218"/>
      <c r="N1555" s="218" t="s">
        <v>2</v>
      </c>
      <c r="O1555" s="218" t="s">
        <v>2</v>
      </c>
      <c r="P1555" s="218" t="s">
        <v>304</v>
      </c>
      <c r="Q1555" s="240">
        <f t="shared" si="28"/>
        <v>154</v>
      </c>
      <c r="R1555" s="240">
        <f t="shared" si="29"/>
        <v>0</v>
      </c>
      <c r="S1555" s="240">
        <f t="shared" si="30"/>
        <v>0</v>
      </c>
      <c r="T1555" s="272">
        <f t="shared" si="31"/>
        <v>0</v>
      </c>
      <c r="U1555" s="263"/>
    </row>
    <row r="1556" spans="2:21" s="216" customFormat="1" x14ac:dyDescent="0.25">
      <c r="B1556" s="262">
        <v>1551</v>
      </c>
      <c r="C1556" s="346">
        <v>45464</v>
      </c>
      <c r="D1556" s="217" t="s">
        <v>141</v>
      </c>
      <c r="E1556" s="218" t="s">
        <v>92</v>
      </c>
      <c r="F1556" s="218" t="s">
        <v>2</v>
      </c>
      <c r="G1556" s="218" t="s">
        <v>213</v>
      </c>
      <c r="H1556" s="218">
        <v>7</v>
      </c>
      <c r="I1556" s="218" t="s">
        <v>220</v>
      </c>
      <c r="J1556" s="218">
        <v>22</v>
      </c>
      <c r="K1556" s="218"/>
      <c r="L1556" s="218">
        <v>800</v>
      </c>
      <c r="M1556" s="218"/>
      <c r="N1556" s="218" t="s">
        <v>2</v>
      </c>
      <c r="O1556" s="218" t="s">
        <v>2</v>
      </c>
      <c r="P1556" s="218" t="s">
        <v>304</v>
      </c>
      <c r="Q1556" s="240">
        <f t="shared" si="28"/>
        <v>154</v>
      </c>
      <c r="R1556" s="240">
        <f t="shared" si="29"/>
        <v>0</v>
      </c>
      <c r="S1556" s="240">
        <f t="shared" si="30"/>
        <v>0</v>
      </c>
      <c r="T1556" s="272">
        <f t="shared" si="31"/>
        <v>0</v>
      </c>
      <c r="U1556" s="263"/>
    </row>
    <row r="1557" spans="2:21" s="216" customFormat="1" x14ac:dyDescent="0.25">
      <c r="B1557" s="262">
        <v>1552</v>
      </c>
      <c r="C1557" s="346">
        <v>45464</v>
      </c>
      <c r="D1557" s="217" t="s">
        <v>96</v>
      </c>
      <c r="E1557" s="218" t="s">
        <v>161</v>
      </c>
      <c r="F1557" s="218" t="s">
        <v>1</v>
      </c>
      <c r="G1557" s="218" t="s">
        <v>161</v>
      </c>
      <c r="H1557" s="218">
        <v>11.8</v>
      </c>
      <c r="I1557" s="218" t="s">
        <v>66</v>
      </c>
      <c r="J1557" s="218">
        <v>3</v>
      </c>
      <c r="K1557" s="218"/>
      <c r="L1557" s="218"/>
      <c r="M1557" s="218"/>
      <c r="N1557" s="218" t="s">
        <v>1</v>
      </c>
      <c r="O1557" s="218"/>
      <c r="P1557" s="218"/>
      <c r="Q1557" s="240">
        <f t="shared" si="28"/>
        <v>0</v>
      </c>
      <c r="R1557" s="240">
        <f t="shared" si="29"/>
        <v>0</v>
      </c>
      <c r="S1557" s="240">
        <f t="shared" si="30"/>
        <v>35.400000000000006</v>
      </c>
      <c r="T1557" s="272">
        <f t="shared" si="31"/>
        <v>0</v>
      </c>
      <c r="U1557" s="263"/>
    </row>
    <row r="1558" spans="2:21" s="216" customFormat="1" x14ac:dyDescent="0.25">
      <c r="B1558" s="262">
        <v>1553</v>
      </c>
      <c r="C1558" s="346">
        <v>45464</v>
      </c>
      <c r="D1558" s="217" t="s">
        <v>130</v>
      </c>
      <c r="E1558" s="218" t="s">
        <v>161</v>
      </c>
      <c r="F1558" s="218" t="s">
        <v>1</v>
      </c>
      <c r="G1558" s="218" t="s">
        <v>161</v>
      </c>
      <c r="H1558" s="218">
        <v>11.8</v>
      </c>
      <c r="I1558" s="218"/>
      <c r="J1558" s="218"/>
      <c r="K1558" s="218"/>
      <c r="L1558" s="218"/>
      <c r="M1558" s="218"/>
      <c r="N1558" s="218"/>
      <c r="O1558" s="218"/>
      <c r="P1558" s="218"/>
      <c r="Q1558" s="240">
        <f t="shared" si="28"/>
        <v>0</v>
      </c>
      <c r="R1558" s="240">
        <f t="shared" si="29"/>
        <v>0</v>
      </c>
      <c r="S1558" s="240">
        <f t="shared" si="30"/>
        <v>0</v>
      </c>
      <c r="T1558" s="272">
        <f t="shared" si="31"/>
        <v>0</v>
      </c>
      <c r="U1558" s="263"/>
    </row>
    <row r="1559" spans="2:21" s="216" customFormat="1" x14ac:dyDescent="0.25">
      <c r="B1559" s="262">
        <v>1554</v>
      </c>
      <c r="C1559" s="346">
        <v>45465</v>
      </c>
      <c r="D1559" s="217" t="s">
        <v>94</v>
      </c>
      <c r="E1559" s="218" t="s">
        <v>92</v>
      </c>
      <c r="F1559" s="218" t="s">
        <v>1</v>
      </c>
      <c r="G1559" s="218" t="s">
        <v>213</v>
      </c>
      <c r="H1559" s="218">
        <v>6.65</v>
      </c>
      <c r="I1559" s="218"/>
      <c r="J1559" s="218"/>
      <c r="K1559" s="218"/>
      <c r="L1559" s="218"/>
      <c r="M1559" s="218"/>
      <c r="N1559" s="218"/>
      <c r="O1559" s="218"/>
      <c r="P1559" s="218"/>
      <c r="Q1559" s="240">
        <f t="shared" si="28"/>
        <v>0</v>
      </c>
      <c r="R1559" s="240">
        <f t="shared" si="29"/>
        <v>0</v>
      </c>
      <c r="S1559" s="240">
        <f t="shared" si="30"/>
        <v>0</v>
      </c>
      <c r="T1559" s="272">
        <f t="shared" si="31"/>
        <v>0</v>
      </c>
      <c r="U1559" s="263"/>
    </row>
    <row r="1560" spans="2:21" s="216" customFormat="1" x14ac:dyDescent="0.25">
      <c r="B1560" s="262">
        <v>1555</v>
      </c>
      <c r="C1560" s="346">
        <v>45465</v>
      </c>
      <c r="D1560" s="217" t="s">
        <v>91</v>
      </c>
      <c r="E1560" s="218" t="s">
        <v>92</v>
      </c>
      <c r="F1560" s="218" t="s">
        <v>1</v>
      </c>
      <c r="G1560" s="218" t="s">
        <v>213</v>
      </c>
      <c r="H1560" s="218">
        <v>6.65</v>
      </c>
      <c r="I1560" s="218" t="s">
        <v>253</v>
      </c>
      <c r="J1560" s="218">
        <v>30</v>
      </c>
      <c r="K1560" s="218">
        <v>713145</v>
      </c>
      <c r="L1560" s="218"/>
      <c r="M1560" s="218"/>
      <c r="N1560" s="218" t="s">
        <v>1</v>
      </c>
      <c r="O1560" s="218" t="s">
        <v>2</v>
      </c>
      <c r="P1560" s="218"/>
      <c r="Q1560" s="240">
        <f t="shared" si="28"/>
        <v>0</v>
      </c>
      <c r="R1560" s="240">
        <f t="shared" si="29"/>
        <v>0</v>
      </c>
      <c r="S1560" s="240">
        <f t="shared" si="30"/>
        <v>0</v>
      </c>
      <c r="T1560" s="272">
        <f t="shared" si="31"/>
        <v>199.5</v>
      </c>
      <c r="U1560" s="263" t="s">
        <v>233</v>
      </c>
    </row>
    <row r="1561" spans="2:21" s="216" customFormat="1" x14ac:dyDescent="0.25">
      <c r="B1561" s="262">
        <v>1556</v>
      </c>
      <c r="C1561" s="346">
        <v>45465</v>
      </c>
      <c r="D1561" s="217" t="s">
        <v>117</v>
      </c>
      <c r="E1561" s="218" t="s">
        <v>92</v>
      </c>
      <c r="F1561" s="218" t="s">
        <v>1</v>
      </c>
      <c r="G1561" s="218" t="s">
        <v>213</v>
      </c>
      <c r="H1561" s="218">
        <v>6.65</v>
      </c>
      <c r="I1561" s="218" t="s">
        <v>291</v>
      </c>
      <c r="J1561" s="218">
        <v>28</v>
      </c>
      <c r="K1561" s="218"/>
      <c r="L1561" s="218"/>
      <c r="M1561" s="218"/>
      <c r="N1561" s="218" t="s">
        <v>1</v>
      </c>
      <c r="O1561" s="218" t="s">
        <v>2</v>
      </c>
      <c r="P1561" s="218"/>
      <c r="Q1561" s="240">
        <f t="shared" si="28"/>
        <v>0</v>
      </c>
      <c r="R1561" s="240">
        <f t="shared" si="29"/>
        <v>0</v>
      </c>
      <c r="S1561" s="240">
        <f t="shared" si="30"/>
        <v>0</v>
      </c>
      <c r="T1561" s="272">
        <f t="shared" si="31"/>
        <v>0</v>
      </c>
      <c r="U1561" s="263" t="s">
        <v>256</v>
      </c>
    </row>
    <row r="1562" spans="2:21" s="216" customFormat="1" x14ac:dyDescent="0.25">
      <c r="B1562" s="262">
        <v>1557</v>
      </c>
      <c r="C1562" s="346">
        <v>45465</v>
      </c>
      <c r="D1562" s="217" t="s">
        <v>157</v>
      </c>
      <c r="E1562" s="218" t="s">
        <v>92</v>
      </c>
      <c r="F1562" s="218" t="s">
        <v>62</v>
      </c>
      <c r="G1562" s="218" t="s">
        <v>214</v>
      </c>
      <c r="H1562" s="218">
        <v>4.1500000000000004</v>
      </c>
      <c r="I1562" s="218" t="s">
        <v>221</v>
      </c>
      <c r="J1562" s="218">
        <v>5</v>
      </c>
      <c r="K1562" s="218"/>
      <c r="L1562" s="218">
        <v>550</v>
      </c>
      <c r="M1562" s="218"/>
      <c r="N1562" s="218" t="s">
        <v>62</v>
      </c>
      <c r="O1562" s="218"/>
      <c r="P1562" s="218" t="s">
        <v>305</v>
      </c>
      <c r="Q1562" s="240">
        <f t="shared" si="28"/>
        <v>0</v>
      </c>
      <c r="R1562" s="240">
        <f t="shared" si="29"/>
        <v>23.862499999999997</v>
      </c>
      <c r="S1562" s="240">
        <f t="shared" si="30"/>
        <v>0</v>
      </c>
      <c r="T1562" s="272">
        <f t="shared" si="31"/>
        <v>0</v>
      </c>
      <c r="U1562" s="263"/>
    </row>
    <row r="1563" spans="2:21" s="216" customFormat="1" x14ac:dyDescent="0.25">
      <c r="B1563" s="262">
        <v>1558</v>
      </c>
      <c r="C1563" s="346">
        <v>45465</v>
      </c>
      <c r="D1563" s="217" t="s">
        <v>157</v>
      </c>
      <c r="E1563" s="218" t="s">
        <v>92</v>
      </c>
      <c r="F1563" s="218" t="s">
        <v>62</v>
      </c>
      <c r="G1563" s="218" t="s">
        <v>214</v>
      </c>
      <c r="H1563" s="218">
        <v>4.1500000000000004</v>
      </c>
      <c r="I1563" s="218" t="s">
        <v>221</v>
      </c>
      <c r="J1563" s="218">
        <v>23</v>
      </c>
      <c r="K1563" s="218"/>
      <c r="L1563" s="218">
        <v>1350</v>
      </c>
      <c r="M1563" s="218"/>
      <c r="N1563" s="218" t="s">
        <v>62</v>
      </c>
      <c r="O1563" s="218"/>
      <c r="P1563" s="218" t="s">
        <v>305</v>
      </c>
      <c r="Q1563" s="240">
        <f t="shared" si="28"/>
        <v>0</v>
      </c>
      <c r="R1563" s="240">
        <f t="shared" si="29"/>
        <v>109.7675</v>
      </c>
      <c r="S1563" s="240">
        <f t="shared" si="30"/>
        <v>0</v>
      </c>
      <c r="T1563" s="272">
        <f t="shared" si="31"/>
        <v>0</v>
      </c>
      <c r="U1563" s="263"/>
    </row>
    <row r="1564" spans="2:21" s="216" customFormat="1" x14ac:dyDescent="0.25">
      <c r="B1564" s="262">
        <v>1559</v>
      </c>
      <c r="C1564" s="346">
        <v>45465</v>
      </c>
      <c r="D1564" s="217" t="s">
        <v>156</v>
      </c>
      <c r="E1564" s="218" t="s">
        <v>92</v>
      </c>
      <c r="F1564" s="218" t="s">
        <v>62</v>
      </c>
      <c r="G1564" s="218" t="s">
        <v>214</v>
      </c>
      <c r="H1564" s="218">
        <v>4.1500000000000004</v>
      </c>
      <c r="I1564" s="218" t="s">
        <v>221</v>
      </c>
      <c r="J1564" s="218">
        <v>5</v>
      </c>
      <c r="K1564" s="218"/>
      <c r="L1564" s="218">
        <v>550</v>
      </c>
      <c r="M1564" s="218"/>
      <c r="N1564" s="218" t="s">
        <v>62</v>
      </c>
      <c r="O1564" s="218"/>
      <c r="P1564" s="218" t="s">
        <v>305</v>
      </c>
      <c r="Q1564" s="240">
        <f t="shared" si="28"/>
        <v>0</v>
      </c>
      <c r="R1564" s="240">
        <f t="shared" si="29"/>
        <v>23.862499999999997</v>
      </c>
      <c r="S1564" s="240">
        <f t="shared" si="30"/>
        <v>0</v>
      </c>
      <c r="T1564" s="272">
        <f t="shared" si="31"/>
        <v>0</v>
      </c>
      <c r="U1564" s="263"/>
    </row>
    <row r="1565" spans="2:21" s="216" customFormat="1" x14ac:dyDescent="0.25">
      <c r="B1565" s="262">
        <v>1560</v>
      </c>
      <c r="C1565" s="346">
        <v>45465</v>
      </c>
      <c r="D1565" s="217" t="s">
        <v>156</v>
      </c>
      <c r="E1565" s="218" t="s">
        <v>92</v>
      </c>
      <c r="F1565" s="218" t="s">
        <v>62</v>
      </c>
      <c r="G1565" s="218" t="s">
        <v>214</v>
      </c>
      <c r="H1565" s="218">
        <v>4.1500000000000004</v>
      </c>
      <c r="I1565" s="218" t="s">
        <v>221</v>
      </c>
      <c r="J1565" s="218">
        <v>23</v>
      </c>
      <c r="K1565" s="218"/>
      <c r="L1565" s="218">
        <v>1350</v>
      </c>
      <c r="M1565" s="218"/>
      <c r="N1565" s="218" t="s">
        <v>62</v>
      </c>
      <c r="O1565" s="218"/>
      <c r="P1565" s="218" t="s">
        <v>305</v>
      </c>
      <c r="Q1565" s="240">
        <f t="shared" si="28"/>
        <v>0</v>
      </c>
      <c r="R1565" s="240">
        <f t="shared" si="29"/>
        <v>109.7675</v>
      </c>
      <c r="S1565" s="240">
        <f t="shared" si="30"/>
        <v>0</v>
      </c>
      <c r="T1565" s="272">
        <f t="shared" si="31"/>
        <v>0</v>
      </c>
      <c r="U1565" s="263"/>
    </row>
    <row r="1566" spans="2:21" s="216" customFormat="1" x14ac:dyDescent="0.25">
      <c r="B1566" s="262">
        <v>1561</v>
      </c>
      <c r="C1566" s="346">
        <v>45465</v>
      </c>
      <c r="D1566" s="217" t="s">
        <v>160</v>
      </c>
      <c r="E1566" s="218" t="s">
        <v>161</v>
      </c>
      <c r="F1566" s="218" t="s">
        <v>389</v>
      </c>
      <c r="G1566" s="218" t="s">
        <v>161</v>
      </c>
      <c r="H1566" s="218">
        <v>10</v>
      </c>
      <c r="I1566" s="218" t="s">
        <v>66</v>
      </c>
      <c r="J1566" s="218">
        <v>5</v>
      </c>
      <c r="K1566" s="218"/>
      <c r="L1566" s="218"/>
      <c r="M1566" s="218"/>
      <c r="N1566" s="218" t="s">
        <v>1</v>
      </c>
      <c r="O1566" s="218"/>
      <c r="P1566" s="218"/>
      <c r="Q1566" s="240">
        <f t="shared" si="28"/>
        <v>0</v>
      </c>
      <c r="R1566" s="240">
        <f t="shared" si="29"/>
        <v>0</v>
      </c>
      <c r="S1566" s="240">
        <f t="shared" si="30"/>
        <v>50</v>
      </c>
      <c r="T1566" s="272">
        <f t="shared" si="31"/>
        <v>0</v>
      </c>
      <c r="U1566" s="263"/>
    </row>
    <row r="1567" spans="2:21" s="216" customFormat="1" x14ac:dyDescent="0.25">
      <c r="B1567" s="262">
        <v>1562</v>
      </c>
      <c r="C1567" s="346">
        <v>45465</v>
      </c>
      <c r="D1567" s="217" t="s">
        <v>260</v>
      </c>
      <c r="E1567" s="218" t="s">
        <v>161</v>
      </c>
      <c r="F1567" s="218" t="s">
        <v>7</v>
      </c>
      <c r="G1567" s="218" t="s">
        <v>161</v>
      </c>
      <c r="H1567" s="218">
        <v>10</v>
      </c>
      <c r="I1567" s="218" t="s">
        <v>66</v>
      </c>
      <c r="J1567" s="218">
        <v>8</v>
      </c>
      <c r="K1567" s="218"/>
      <c r="L1567" s="218"/>
      <c r="M1567" s="218"/>
      <c r="N1567" s="218" t="s">
        <v>1</v>
      </c>
      <c r="O1567" s="218"/>
      <c r="P1567" s="218"/>
      <c r="Q1567" s="240">
        <f t="shared" si="28"/>
        <v>0</v>
      </c>
      <c r="R1567" s="240">
        <f t="shared" si="29"/>
        <v>0</v>
      </c>
      <c r="S1567" s="240">
        <f t="shared" si="30"/>
        <v>80</v>
      </c>
      <c r="T1567" s="272">
        <f t="shared" si="31"/>
        <v>0</v>
      </c>
      <c r="U1567" s="263"/>
    </row>
    <row r="1568" spans="2:21" s="216" customFormat="1" x14ac:dyDescent="0.25">
      <c r="B1568" s="262">
        <v>1563</v>
      </c>
      <c r="C1568" s="346">
        <v>45465</v>
      </c>
      <c r="D1568" s="217" t="s">
        <v>270</v>
      </c>
      <c r="E1568" s="218" t="s">
        <v>178</v>
      </c>
      <c r="F1568" s="218" t="s">
        <v>7</v>
      </c>
      <c r="G1568" s="218" t="s">
        <v>213</v>
      </c>
      <c r="H1568" s="218">
        <v>7</v>
      </c>
      <c r="I1568" s="218"/>
      <c r="J1568" s="218"/>
      <c r="K1568" s="218"/>
      <c r="L1568" s="218"/>
      <c r="M1568" s="218"/>
      <c r="N1568" s="218"/>
      <c r="O1568" s="218"/>
      <c r="P1568" s="218"/>
      <c r="Q1568" s="240">
        <f t="shared" si="28"/>
        <v>0</v>
      </c>
      <c r="R1568" s="240">
        <f t="shared" si="29"/>
        <v>0</v>
      </c>
      <c r="S1568" s="240">
        <f t="shared" si="30"/>
        <v>0</v>
      </c>
      <c r="T1568" s="272">
        <f t="shared" si="31"/>
        <v>0</v>
      </c>
      <c r="U1568" s="263"/>
    </row>
    <row r="1569" spans="2:21" s="216" customFormat="1" x14ac:dyDescent="0.25">
      <c r="B1569" s="262">
        <v>1564</v>
      </c>
      <c r="C1569" s="346">
        <v>45465</v>
      </c>
      <c r="D1569" s="217" t="s">
        <v>177</v>
      </c>
      <c r="E1569" s="218" t="s">
        <v>178</v>
      </c>
      <c r="F1569" s="218" t="s">
        <v>7</v>
      </c>
      <c r="G1569" s="218" t="s">
        <v>213</v>
      </c>
      <c r="H1569" s="218">
        <v>7</v>
      </c>
      <c r="I1569" s="218"/>
      <c r="J1569" s="218"/>
      <c r="K1569" s="218"/>
      <c r="L1569" s="218"/>
      <c r="M1569" s="218"/>
      <c r="N1569" s="218"/>
      <c r="O1569" s="218"/>
      <c r="P1569" s="218"/>
      <c r="Q1569" s="240">
        <f t="shared" si="28"/>
        <v>0</v>
      </c>
      <c r="R1569" s="240">
        <f t="shared" si="29"/>
        <v>0</v>
      </c>
      <c r="S1569" s="240">
        <f t="shared" si="30"/>
        <v>0</v>
      </c>
      <c r="T1569" s="272">
        <f t="shared" si="31"/>
        <v>0</v>
      </c>
      <c r="U1569" s="263"/>
    </row>
    <row r="1570" spans="2:21" s="216" customFormat="1" x14ac:dyDescent="0.25">
      <c r="B1570" s="262">
        <v>1565</v>
      </c>
      <c r="C1570" s="346">
        <v>45465</v>
      </c>
      <c r="D1570" s="217" t="s">
        <v>173</v>
      </c>
      <c r="E1570" s="218" t="s">
        <v>161</v>
      </c>
      <c r="F1570" s="218" t="s">
        <v>7</v>
      </c>
      <c r="G1570" s="218" t="s">
        <v>161</v>
      </c>
      <c r="H1570" s="218">
        <v>11.2</v>
      </c>
      <c r="I1570" s="218" t="s">
        <v>66</v>
      </c>
      <c r="J1570" s="218">
        <v>8</v>
      </c>
      <c r="K1570" s="218"/>
      <c r="L1570" s="218"/>
      <c r="M1570" s="218"/>
      <c r="N1570" s="218" t="s">
        <v>1</v>
      </c>
      <c r="O1570" s="218"/>
      <c r="P1570" s="218"/>
      <c r="Q1570" s="240">
        <f t="shared" si="28"/>
        <v>0</v>
      </c>
      <c r="R1570" s="240">
        <f t="shared" si="29"/>
        <v>0</v>
      </c>
      <c r="S1570" s="240">
        <f t="shared" si="30"/>
        <v>89.6</v>
      </c>
      <c r="T1570" s="272">
        <f t="shared" si="31"/>
        <v>0</v>
      </c>
      <c r="U1570" s="263"/>
    </row>
    <row r="1571" spans="2:21" s="216" customFormat="1" x14ac:dyDescent="0.25">
      <c r="B1571" s="262">
        <v>1566</v>
      </c>
      <c r="C1571" s="346">
        <v>45465</v>
      </c>
      <c r="D1571" s="217" t="s">
        <v>153</v>
      </c>
      <c r="E1571" s="218" t="s">
        <v>92</v>
      </c>
      <c r="F1571" s="218" t="s">
        <v>63</v>
      </c>
      <c r="G1571" s="218" t="s">
        <v>213</v>
      </c>
      <c r="H1571" s="218">
        <v>6.65</v>
      </c>
      <c r="I1571" s="218" t="s">
        <v>221</v>
      </c>
      <c r="J1571" s="218">
        <v>35</v>
      </c>
      <c r="K1571" s="218"/>
      <c r="L1571" s="218">
        <v>700</v>
      </c>
      <c r="M1571" s="218"/>
      <c r="N1571" s="218" t="s">
        <v>63</v>
      </c>
      <c r="O1571" s="218"/>
      <c r="P1571" s="218" t="s">
        <v>305</v>
      </c>
      <c r="Q1571" s="240">
        <f t="shared" si="28"/>
        <v>0</v>
      </c>
      <c r="R1571" s="240">
        <f t="shared" si="29"/>
        <v>267.66249999999997</v>
      </c>
      <c r="S1571" s="240">
        <f t="shared" si="30"/>
        <v>0</v>
      </c>
      <c r="T1571" s="272">
        <f t="shared" si="31"/>
        <v>0</v>
      </c>
      <c r="U1571" s="263"/>
    </row>
    <row r="1572" spans="2:21" s="216" customFormat="1" x14ac:dyDescent="0.25">
      <c r="B1572" s="262">
        <v>1567</v>
      </c>
      <c r="C1572" s="346">
        <v>45465</v>
      </c>
      <c r="D1572" s="217" t="s">
        <v>152</v>
      </c>
      <c r="E1572" s="218" t="s">
        <v>92</v>
      </c>
      <c r="F1572" s="218" t="s">
        <v>63</v>
      </c>
      <c r="G1572" s="218" t="s">
        <v>214</v>
      </c>
      <c r="H1572" s="218">
        <v>4.1500000000000004</v>
      </c>
      <c r="I1572" s="218" t="s">
        <v>221</v>
      </c>
      <c r="J1572" s="218">
        <v>33</v>
      </c>
      <c r="K1572" s="218"/>
      <c r="L1572" s="218">
        <v>700</v>
      </c>
      <c r="M1572" s="218"/>
      <c r="N1572" s="218" t="s">
        <v>63</v>
      </c>
      <c r="O1572" s="218"/>
      <c r="P1572" s="218" t="s">
        <v>305</v>
      </c>
      <c r="Q1572" s="240">
        <f t="shared" si="28"/>
        <v>0</v>
      </c>
      <c r="R1572" s="240">
        <f t="shared" si="29"/>
        <v>157.49250000000001</v>
      </c>
      <c r="S1572" s="240">
        <f t="shared" si="30"/>
        <v>0</v>
      </c>
      <c r="T1572" s="272">
        <f t="shared" si="31"/>
        <v>0</v>
      </c>
      <c r="U1572" s="263"/>
    </row>
    <row r="1573" spans="2:21" s="216" customFormat="1" x14ac:dyDescent="0.25">
      <c r="B1573" s="262">
        <v>1568</v>
      </c>
      <c r="C1573" s="346">
        <v>45465</v>
      </c>
      <c r="D1573" s="217" t="s">
        <v>150</v>
      </c>
      <c r="E1573" s="218" t="s">
        <v>92</v>
      </c>
      <c r="F1573" s="218" t="s">
        <v>63</v>
      </c>
      <c r="G1573" s="218" t="s">
        <v>214</v>
      </c>
      <c r="H1573" s="218">
        <v>4.1500000000000004</v>
      </c>
      <c r="I1573" s="218" t="s">
        <v>221</v>
      </c>
      <c r="J1573" s="218">
        <v>35</v>
      </c>
      <c r="K1573" s="218"/>
      <c r="L1573" s="218">
        <v>700</v>
      </c>
      <c r="M1573" s="218"/>
      <c r="N1573" s="218" t="s">
        <v>63</v>
      </c>
      <c r="O1573" s="218"/>
      <c r="P1573" s="218" t="s">
        <v>305</v>
      </c>
      <c r="Q1573" s="240">
        <f t="shared" si="28"/>
        <v>0</v>
      </c>
      <c r="R1573" s="240">
        <f t="shared" si="29"/>
        <v>167.03749999999999</v>
      </c>
      <c r="S1573" s="240">
        <f t="shared" si="30"/>
        <v>0</v>
      </c>
      <c r="T1573" s="272">
        <f t="shared" si="31"/>
        <v>0</v>
      </c>
      <c r="U1573" s="263"/>
    </row>
    <row r="1574" spans="2:21" s="216" customFormat="1" x14ac:dyDescent="0.25">
      <c r="B1574" s="262">
        <v>1569</v>
      </c>
      <c r="C1574" s="346">
        <v>45465</v>
      </c>
      <c r="D1574" s="217" t="s">
        <v>179</v>
      </c>
      <c r="E1574" s="218" t="s">
        <v>161</v>
      </c>
      <c r="F1574" s="218" t="s">
        <v>8</v>
      </c>
      <c r="G1574" s="218" t="s">
        <v>161</v>
      </c>
      <c r="H1574" s="218">
        <v>11.6</v>
      </c>
      <c r="I1574" s="218" t="s">
        <v>66</v>
      </c>
      <c r="J1574" s="218">
        <v>6</v>
      </c>
      <c r="K1574" s="218"/>
      <c r="L1574" s="218"/>
      <c r="M1574" s="218"/>
      <c r="N1574" s="218" t="s">
        <v>1</v>
      </c>
      <c r="O1574" s="218"/>
      <c r="P1574" s="218"/>
      <c r="Q1574" s="240">
        <f t="shared" si="28"/>
        <v>0</v>
      </c>
      <c r="R1574" s="240">
        <f t="shared" si="29"/>
        <v>0</v>
      </c>
      <c r="S1574" s="240">
        <f t="shared" si="30"/>
        <v>69.599999999999994</v>
      </c>
      <c r="T1574" s="272">
        <f t="shared" si="31"/>
        <v>0</v>
      </c>
      <c r="U1574" s="263"/>
    </row>
    <row r="1575" spans="2:21" s="216" customFormat="1" x14ac:dyDescent="0.25">
      <c r="B1575" s="262">
        <v>1570</v>
      </c>
      <c r="C1575" s="346">
        <v>45465</v>
      </c>
      <c r="D1575" s="217" t="s">
        <v>267</v>
      </c>
      <c r="E1575" s="218" t="s">
        <v>92</v>
      </c>
      <c r="F1575" s="218" t="s">
        <v>2</v>
      </c>
      <c r="G1575" s="218" t="s">
        <v>213</v>
      </c>
      <c r="H1575" s="218">
        <v>7</v>
      </c>
      <c r="I1575" s="218" t="s">
        <v>220</v>
      </c>
      <c r="J1575" s="218">
        <v>34</v>
      </c>
      <c r="K1575" s="218"/>
      <c r="L1575" s="218">
        <v>800</v>
      </c>
      <c r="M1575" s="218"/>
      <c r="N1575" s="218" t="s">
        <v>2</v>
      </c>
      <c r="O1575" s="218" t="s">
        <v>2</v>
      </c>
      <c r="P1575" s="218" t="s">
        <v>304</v>
      </c>
      <c r="Q1575" s="240">
        <f t="shared" si="28"/>
        <v>238</v>
      </c>
      <c r="R1575" s="240">
        <f t="shared" si="29"/>
        <v>0</v>
      </c>
      <c r="S1575" s="240">
        <f t="shared" si="30"/>
        <v>0</v>
      </c>
      <c r="T1575" s="272">
        <f t="shared" si="31"/>
        <v>0</v>
      </c>
      <c r="U1575" s="263"/>
    </row>
    <row r="1576" spans="2:21" s="216" customFormat="1" x14ac:dyDescent="0.25">
      <c r="B1576" s="262">
        <v>1571</v>
      </c>
      <c r="C1576" s="346">
        <v>45465</v>
      </c>
      <c r="D1576" s="217" t="s">
        <v>267</v>
      </c>
      <c r="E1576" s="218" t="s">
        <v>92</v>
      </c>
      <c r="F1576" s="218" t="s">
        <v>2</v>
      </c>
      <c r="G1576" s="218" t="s">
        <v>213</v>
      </c>
      <c r="H1576" s="218">
        <v>7</v>
      </c>
      <c r="I1576" s="218" t="s">
        <v>220</v>
      </c>
      <c r="J1576" s="218">
        <v>35</v>
      </c>
      <c r="K1576" s="218"/>
      <c r="L1576" s="218">
        <v>800</v>
      </c>
      <c r="M1576" s="218"/>
      <c r="N1576" s="218" t="s">
        <v>2</v>
      </c>
      <c r="O1576" s="218" t="s">
        <v>2</v>
      </c>
      <c r="P1576" s="218" t="s">
        <v>304</v>
      </c>
      <c r="Q1576" s="240">
        <f t="shared" si="28"/>
        <v>245</v>
      </c>
      <c r="R1576" s="240">
        <f t="shared" si="29"/>
        <v>0</v>
      </c>
      <c r="S1576" s="240">
        <f t="shared" si="30"/>
        <v>0</v>
      </c>
      <c r="T1576" s="272">
        <f t="shared" si="31"/>
        <v>0</v>
      </c>
      <c r="U1576" s="263"/>
    </row>
    <row r="1577" spans="2:21" s="216" customFormat="1" x14ac:dyDescent="0.25">
      <c r="B1577" s="262">
        <v>1572</v>
      </c>
      <c r="C1577" s="346">
        <v>45465</v>
      </c>
      <c r="D1577" s="217" t="s">
        <v>266</v>
      </c>
      <c r="E1577" s="218" t="s">
        <v>92</v>
      </c>
      <c r="F1577" s="218" t="s">
        <v>2</v>
      </c>
      <c r="G1577" s="218" t="s">
        <v>213</v>
      </c>
      <c r="H1577" s="218">
        <v>7</v>
      </c>
      <c r="I1577" s="218" t="s">
        <v>220</v>
      </c>
      <c r="J1577" s="218">
        <v>33</v>
      </c>
      <c r="K1577" s="218"/>
      <c r="L1577" s="218">
        <v>800</v>
      </c>
      <c r="M1577" s="218"/>
      <c r="N1577" s="218" t="s">
        <v>2</v>
      </c>
      <c r="O1577" s="218" t="s">
        <v>2</v>
      </c>
      <c r="P1577" s="218" t="s">
        <v>304</v>
      </c>
      <c r="Q1577" s="240">
        <f t="shared" si="28"/>
        <v>231</v>
      </c>
      <c r="R1577" s="240">
        <f t="shared" si="29"/>
        <v>0</v>
      </c>
      <c r="S1577" s="240">
        <f t="shared" si="30"/>
        <v>0</v>
      </c>
      <c r="T1577" s="272">
        <f t="shared" si="31"/>
        <v>0</v>
      </c>
      <c r="U1577" s="263"/>
    </row>
    <row r="1578" spans="2:21" s="216" customFormat="1" x14ac:dyDescent="0.25">
      <c r="B1578" s="262">
        <v>1573</v>
      </c>
      <c r="C1578" s="346">
        <v>45465</v>
      </c>
      <c r="D1578" s="217" t="s">
        <v>143</v>
      </c>
      <c r="E1578" s="218" t="s">
        <v>92</v>
      </c>
      <c r="F1578" s="218" t="s">
        <v>2</v>
      </c>
      <c r="G1578" s="218" t="s">
        <v>213</v>
      </c>
      <c r="H1578" s="218">
        <v>7</v>
      </c>
      <c r="I1578" s="218"/>
      <c r="J1578" s="218"/>
      <c r="K1578" s="218"/>
      <c r="L1578" s="218"/>
      <c r="M1578" s="218"/>
      <c r="N1578" s="218"/>
      <c r="O1578" s="218"/>
      <c r="P1578" s="218"/>
      <c r="Q1578" s="240">
        <f t="shared" si="28"/>
        <v>0</v>
      </c>
      <c r="R1578" s="240">
        <f t="shared" si="29"/>
        <v>0</v>
      </c>
      <c r="S1578" s="240">
        <f t="shared" si="30"/>
        <v>0</v>
      </c>
      <c r="T1578" s="272">
        <f t="shared" si="31"/>
        <v>0</v>
      </c>
      <c r="U1578" s="263"/>
    </row>
    <row r="1579" spans="2:21" s="216" customFormat="1" x14ac:dyDescent="0.25">
      <c r="B1579" s="262">
        <v>1574</v>
      </c>
      <c r="C1579" s="346">
        <v>45465</v>
      </c>
      <c r="D1579" s="217" t="s">
        <v>142</v>
      </c>
      <c r="E1579" s="218" t="s">
        <v>92</v>
      </c>
      <c r="F1579" s="218" t="s">
        <v>2</v>
      </c>
      <c r="G1579" s="218" t="s">
        <v>213</v>
      </c>
      <c r="H1579" s="218">
        <v>7</v>
      </c>
      <c r="I1579" s="218"/>
      <c r="J1579" s="218"/>
      <c r="K1579" s="218"/>
      <c r="L1579" s="218"/>
      <c r="M1579" s="218"/>
      <c r="N1579" s="218"/>
      <c r="O1579" s="218"/>
      <c r="P1579" s="218"/>
      <c r="Q1579" s="240">
        <f t="shared" si="28"/>
        <v>0</v>
      </c>
      <c r="R1579" s="240">
        <f t="shared" si="29"/>
        <v>0</v>
      </c>
      <c r="S1579" s="240">
        <f t="shared" si="30"/>
        <v>0</v>
      </c>
      <c r="T1579" s="272">
        <f t="shared" si="31"/>
        <v>0</v>
      </c>
      <c r="U1579" s="263"/>
    </row>
    <row r="1580" spans="2:21" s="216" customFormat="1" x14ac:dyDescent="0.25">
      <c r="B1580" s="262">
        <v>1575</v>
      </c>
      <c r="C1580" s="346">
        <v>45465</v>
      </c>
      <c r="D1580" s="217" t="s">
        <v>141</v>
      </c>
      <c r="E1580" s="218" t="s">
        <v>92</v>
      </c>
      <c r="F1580" s="218" t="s">
        <v>2</v>
      </c>
      <c r="G1580" s="218" t="s">
        <v>213</v>
      </c>
      <c r="H1580" s="218">
        <v>7</v>
      </c>
      <c r="I1580" s="218"/>
      <c r="J1580" s="218"/>
      <c r="K1580" s="218"/>
      <c r="L1580" s="218"/>
      <c r="M1580" s="218"/>
      <c r="N1580" s="218"/>
      <c r="O1580" s="218"/>
      <c r="P1580" s="218"/>
      <c r="Q1580" s="240">
        <f t="shared" si="28"/>
        <v>0</v>
      </c>
      <c r="R1580" s="240">
        <f t="shared" si="29"/>
        <v>0</v>
      </c>
      <c r="S1580" s="240">
        <f t="shared" si="30"/>
        <v>0</v>
      </c>
      <c r="T1580" s="272">
        <f t="shared" si="31"/>
        <v>0</v>
      </c>
      <c r="U1580" s="263"/>
    </row>
    <row r="1581" spans="2:21" s="216" customFormat="1" x14ac:dyDescent="0.25">
      <c r="B1581" s="262">
        <v>1576</v>
      </c>
      <c r="C1581" s="346">
        <v>45465</v>
      </c>
      <c r="D1581" s="217" t="s">
        <v>96</v>
      </c>
      <c r="E1581" s="218" t="s">
        <v>161</v>
      </c>
      <c r="F1581" s="218" t="s">
        <v>1</v>
      </c>
      <c r="G1581" s="218" t="s">
        <v>161</v>
      </c>
      <c r="H1581" s="218">
        <v>11.8</v>
      </c>
      <c r="I1581" s="218" t="s">
        <v>66</v>
      </c>
      <c r="J1581" s="218">
        <v>4</v>
      </c>
      <c r="K1581" s="218"/>
      <c r="L1581" s="218"/>
      <c r="M1581" s="218"/>
      <c r="N1581" s="218" t="s">
        <v>1</v>
      </c>
      <c r="O1581" s="218"/>
      <c r="P1581" s="218"/>
      <c r="Q1581" s="240">
        <f t="shared" si="28"/>
        <v>0</v>
      </c>
      <c r="R1581" s="240">
        <f t="shared" si="29"/>
        <v>0</v>
      </c>
      <c r="S1581" s="240">
        <f t="shared" si="30"/>
        <v>47.2</v>
      </c>
      <c r="T1581" s="272">
        <f t="shared" si="31"/>
        <v>0</v>
      </c>
      <c r="U1581" s="263"/>
    </row>
    <row r="1582" spans="2:21" s="216" customFormat="1" x14ac:dyDescent="0.25">
      <c r="B1582" s="262">
        <v>1577</v>
      </c>
      <c r="C1582" s="346">
        <v>45465</v>
      </c>
      <c r="D1582" s="217" t="s">
        <v>130</v>
      </c>
      <c r="E1582" s="218" t="s">
        <v>161</v>
      </c>
      <c r="F1582" s="218" t="s">
        <v>1</v>
      </c>
      <c r="G1582" s="218" t="s">
        <v>161</v>
      </c>
      <c r="H1582" s="218">
        <v>11.8</v>
      </c>
      <c r="I1582" s="218"/>
      <c r="J1582" s="218"/>
      <c r="K1582" s="218"/>
      <c r="L1582" s="218"/>
      <c r="M1582" s="218"/>
      <c r="N1582" s="218"/>
      <c r="O1582" s="218"/>
      <c r="P1582" s="218"/>
      <c r="Q1582" s="240">
        <f t="shared" si="28"/>
        <v>0</v>
      </c>
      <c r="R1582" s="240">
        <f t="shared" si="29"/>
        <v>0</v>
      </c>
      <c r="S1582" s="240">
        <f t="shared" si="30"/>
        <v>0</v>
      </c>
      <c r="T1582" s="272">
        <f t="shared" si="31"/>
        <v>0</v>
      </c>
      <c r="U1582" s="263"/>
    </row>
    <row r="1583" spans="2:21" s="216" customFormat="1" x14ac:dyDescent="0.25">
      <c r="B1583" s="262">
        <v>1578</v>
      </c>
      <c r="C1583" s="346">
        <v>45466</v>
      </c>
      <c r="D1583" s="226" t="s">
        <v>94</v>
      </c>
      <c r="E1583" s="218" t="s">
        <v>92</v>
      </c>
      <c r="F1583" s="218" t="s">
        <v>1</v>
      </c>
      <c r="G1583" s="218" t="s">
        <v>213</v>
      </c>
      <c r="H1583" s="218">
        <v>6.65</v>
      </c>
      <c r="I1583" s="218"/>
      <c r="J1583" s="218"/>
      <c r="K1583" s="218"/>
      <c r="L1583" s="218"/>
      <c r="M1583" s="218"/>
      <c r="N1583" s="218"/>
      <c r="P1583" s="218"/>
      <c r="Q1583" s="240">
        <f t="shared" si="28"/>
        <v>0</v>
      </c>
      <c r="R1583" s="240">
        <f t="shared" si="29"/>
        <v>0</v>
      </c>
      <c r="S1583" s="240">
        <f t="shared" si="30"/>
        <v>0</v>
      </c>
      <c r="T1583" s="272">
        <f t="shared" si="31"/>
        <v>0</v>
      </c>
      <c r="U1583" s="263"/>
    </row>
    <row r="1584" spans="2:21" s="216" customFormat="1" x14ac:dyDescent="0.25">
      <c r="B1584" s="262">
        <v>1579</v>
      </c>
      <c r="C1584" s="346">
        <v>45466</v>
      </c>
      <c r="D1584" s="226" t="s">
        <v>91</v>
      </c>
      <c r="E1584" s="218" t="s">
        <v>92</v>
      </c>
      <c r="F1584" s="218" t="s">
        <v>1</v>
      </c>
      <c r="G1584" s="218" t="s">
        <v>213</v>
      </c>
      <c r="H1584" s="218">
        <v>6.65</v>
      </c>
      <c r="I1584" s="218" t="s">
        <v>221</v>
      </c>
      <c r="J1584" s="218">
        <v>38</v>
      </c>
      <c r="K1584" s="218"/>
      <c r="L1584" s="218">
        <v>550</v>
      </c>
      <c r="M1584" s="218"/>
      <c r="N1584" s="218" t="s">
        <v>62</v>
      </c>
      <c r="O1584" s="218"/>
      <c r="P1584" s="218" t="s">
        <v>305</v>
      </c>
      <c r="Q1584" s="240">
        <f t="shared" si="28"/>
        <v>0</v>
      </c>
      <c r="R1584" s="240">
        <f t="shared" si="29"/>
        <v>290.60500000000002</v>
      </c>
      <c r="S1584" s="240">
        <f t="shared" si="30"/>
        <v>0</v>
      </c>
      <c r="T1584" s="272">
        <f t="shared" si="31"/>
        <v>0</v>
      </c>
      <c r="U1584" s="263"/>
    </row>
    <row r="1585" spans="2:21" s="216" customFormat="1" x14ac:dyDescent="0.25">
      <c r="B1585" s="262">
        <v>1580</v>
      </c>
      <c r="C1585" s="346">
        <v>45466</v>
      </c>
      <c r="D1585" s="226" t="s">
        <v>117</v>
      </c>
      <c r="E1585" s="218" t="s">
        <v>92</v>
      </c>
      <c r="F1585" s="218" t="s">
        <v>1</v>
      </c>
      <c r="G1585" s="218" t="s">
        <v>213</v>
      </c>
      <c r="H1585" s="218">
        <v>6.65</v>
      </c>
      <c r="I1585" s="218" t="s">
        <v>221</v>
      </c>
      <c r="J1585" s="218">
        <v>46</v>
      </c>
      <c r="K1585" s="218"/>
      <c r="L1585" s="218">
        <v>250</v>
      </c>
      <c r="M1585" s="218"/>
      <c r="N1585" s="218" t="s">
        <v>1</v>
      </c>
      <c r="O1585" s="218" t="s">
        <v>2</v>
      </c>
      <c r="P1585" s="218"/>
      <c r="Q1585" s="240">
        <f t="shared" si="28"/>
        <v>0</v>
      </c>
      <c r="R1585" s="240">
        <f t="shared" si="29"/>
        <v>351.78500000000003</v>
      </c>
      <c r="S1585" s="240">
        <f t="shared" si="30"/>
        <v>0</v>
      </c>
      <c r="T1585" s="272">
        <f t="shared" si="31"/>
        <v>0</v>
      </c>
      <c r="U1585" s="263"/>
    </row>
    <row r="1586" spans="2:21" s="216" customFormat="1" x14ac:dyDescent="0.25">
      <c r="B1586" s="262">
        <v>1581</v>
      </c>
      <c r="C1586" s="346">
        <v>45466</v>
      </c>
      <c r="D1586" s="226" t="s">
        <v>157</v>
      </c>
      <c r="E1586" s="218" t="s">
        <v>92</v>
      </c>
      <c r="F1586" s="218" t="s">
        <v>62</v>
      </c>
      <c r="G1586" s="218" t="s">
        <v>214</v>
      </c>
      <c r="H1586" s="218">
        <v>4.1500000000000004</v>
      </c>
      <c r="I1586" s="218" t="s">
        <v>221</v>
      </c>
      <c r="J1586" s="218">
        <v>48</v>
      </c>
      <c r="K1586" s="218"/>
      <c r="L1586" s="218">
        <v>550</v>
      </c>
      <c r="M1586" s="218"/>
      <c r="N1586" s="218" t="s">
        <v>62</v>
      </c>
      <c r="O1586" s="218"/>
      <c r="P1586" s="218" t="s">
        <v>305</v>
      </c>
      <c r="Q1586" s="240">
        <f t="shared" si="28"/>
        <v>0</v>
      </c>
      <c r="R1586" s="240">
        <f t="shared" si="29"/>
        <v>229.08</v>
      </c>
      <c r="S1586" s="240">
        <f t="shared" si="30"/>
        <v>0</v>
      </c>
      <c r="T1586" s="272">
        <f t="shared" si="31"/>
        <v>0</v>
      </c>
      <c r="U1586" s="263"/>
    </row>
    <row r="1587" spans="2:21" s="216" customFormat="1" x14ac:dyDescent="0.25">
      <c r="B1587" s="262">
        <v>1582</v>
      </c>
      <c r="C1587" s="346">
        <v>45466</v>
      </c>
      <c r="D1587" s="226" t="s">
        <v>156</v>
      </c>
      <c r="E1587" s="218" t="s">
        <v>92</v>
      </c>
      <c r="F1587" s="218" t="s">
        <v>62</v>
      </c>
      <c r="G1587" s="218" t="s">
        <v>214</v>
      </c>
      <c r="H1587" s="218">
        <v>4.1500000000000004</v>
      </c>
      <c r="I1587" s="218" t="s">
        <v>221</v>
      </c>
      <c r="J1587" s="218">
        <v>48</v>
      </c>
      <c r="K1587" s="218"/>
      <c r="L1587" s="218">
        <v>550</v>
      </c>
      <c r="M1587" s="218"/>
      <c r="N1587" s="218" t="s">
        <v>62</v>
      </c>
      <c r="O1587" s="218"/>
      <c r="P1587" s="218" t="s">
        <v>305</v>
      </c>
      <c r="Q1587" s="240">
        <f t="shared" ref="Q1587:Q1650" si="32">IF(I1587=$Q$5,J1587*H1587,0)</f>
        <v>0</v>
      </c>
      <c r="R1587" s="240">
        <f t="shared" ref="R1587:R1650" si="33">IF(I1587=$R$5,J1587*H1587,0)*1.15</f>
        <v>229.08</v>
      </c>
      <c r="S1587" s="240">
        <f t="shared" ref="S1587:S1650" si="34">IF(I1587=$S$5,J1587*H1587,0)</f>
        <v>0</v>
      </c>
      <c r="T1587" s="272">
        <f t="shared" ref="T1587:T1650" si="35">IF(I1587=$T$5,J1587*H1587,0)</f>
        <v>0</v>
      </c>
      <c r="U1587" s="263"/>
    </row>
    <row r="1588" spans="2:21" s="216" customFormat="1" x14ac:dyDescent="0.25">
      <c r="B1588" s="262">
        <v>1583</v>
      </c>
      <c r="C1588" s="346">
        <v>45466</v>
      </c>
      <c r="D1588" s="226" t="s">
        <v>160</v>
      </c>
      <c r="E1588" s="218" t="s">
        <v>161</v>
      </c>
      <c r="F1588" s="218" t="s">
        <v>389</v>
      </c>
      <c r="G1588" s="218" t="s">
        <v>161</v>
      </c>
      <c r="H1588" s="218">
        <v>10</v>
      </c>
      <c r="I1588" s="218" t="s">
        <v>66</v>
      </c>
      <c r="J1588" s="218">
        <v>5</v>
      </c>
      <c r="K1588" s="218"/>
      <c r="L1588" s="218"/>
      <c r="M1588" s="218"/>
      <c r="N1588" s="218" t="s">
        <v>1</v>
      </c>
      <c r="O1588" s="218"/>
      <c r="P1588" s="218"/>
      <c r="Q1588" s="240">
        <f t="shared" si="32"/>
        <v>0</v>
      </c>
      <c r="R1588" s="240">
        <f t="shared" si="33"/>
        <v>0</v>
      </c>
      <c r="S1588" s="240">
        <f t="shared" si="34"/>
        <v>50</v>
      </c>
      <c r="T1588" s="272">
        <f t="shared" si="35"/>
        <v>0</v>
      </c>
      <c r="U1588" s="263"/>
    </row>
    <row r="1589" spans="2:21" s="216" customFormat="1" x14ac:dyDescent="0.25">
      <c r="B1589" s="262">
        <v>1584</v>
      </c>
      <c r="C1589" s="346">
        <v>45466</v>
      </c>
      <c r="D1589" s="226" t="s">
        <v>260</v>
      </c>
      <c r="E1589" s="218" t="s">
        <v>161</v>
      </c>
      <c r="F1589" s="218" t="s">
        <v>7</v>
      </c>
      <c r="G1589" s="218" t="s">
        <v>161</v>
      </c>
      <c r="H1589" s="218">
        <v>10</v>
      </c>
      <c r="I1589" s="218" t="s">
        <v>66</v>
      </c>
      <c r="J1589" s="218">
        <v>6</v>
      </c>
      <c r="K1589" s="218"/>
      <c r="L1589" s="218"/>
      <c r="M1589" s="218"/>
      <c r="N1589" s="218" t="s">
        <v>1</v>
      </c>
      <c r="O1589" s="218"/>
      <c r="P1589" s="218"/>
      <c r="Q1589" s="240">
        <f t="shared" si="32"/>
        <v>0</v>
      </c>
      <c r="R1589" s="240">
        <f t="shared" si="33"/>
        <v>0</v>
      </c>
      <c r="S1589" s="240">
        <f t="shared" si="34"/>
        <v>60</v>
      </c>
      <c r="T1589" s="272">
        <f t="shared" si="35"/>
        <v>0</v>
      </c>
      <c r="U1589" s="263"/>
    </row>
    <row r="1590" spans="2:21" s="216" customFormat="1" x14ac:dyDescent="0.25">
      <c r="B1590" s="262">
        <v>1585</v>
      </c>
      <c r="C1590" s="346">
        <v>45466</v>
      </c>
      <c r="D1590" s="226" t="s">
        <v>270</v>
      </c>
      <c r="E1590" s="218" t="s">
        <v>178</v>
      </c>
      <c r="F1590" s="218" t="s">
        <v>7</v>
      </c>
      <c r="G1590" s="218" t="s">
        <v>213</v>
      </c>
      <c r="H1590" s="218">
        <v>7</v>
      </c>
      <c r="I1590" s="227" t="s">
        <v>220</v>
      </c>
      <c r="J1590" s="241">
        <v>23</v>
      </c>
      <c r="K1590" s="241"/>
      <c r="L1590" s="227">
        <v>2000</v>
      </c>
      <c r="M1590" s="227"/>
      <c r="N1590" s="227" t="s">
        <v>7</v>
      </c>
      <c r="O1590" s="218">
        <v>723</v>
      </c>
      <c r="P1590" s="218" t="s">
        <v>305</v>
      </c>
      <c r="Q1590" s="240">
        <f t="shared" si="32"/>
        <v>161</v>
      </c>
      <c r="R1590" s="240">
        <f t="shared" si="33"/>
        <v>0</v>
      </c>
      <c r="S1590" s="240">
        <f t="shared" si="34"/>
        <v>0</v>
      </c>
      <c r="T1590" s="272">
        <f t="shared" si="35"/>
        <v>0</v>
      </c>
      <c r="U1590" s="263"/>
    </row>
    <row r="1591" spans="2:21" s="216" customFormat="1" x14ac:dyDescent="0.25">
      <c r="B1591" s="262">
        <v>1586</v>
      </c>
      <c r="C1591" s="346">
        <v>45466</v>
      </c>
      <c r="D1591" s="226" t="s">
        <v>177</v>
      </c>
      <c r="E1591" s="218" t="s">
        <v>178</v>
      </c>
      <c r="F1591" s="218" t="s">
        <v>7</v>
      </c>
      <c r="G1591" s="218" t="s">
        <v>213</v>
      </c>
      <c r="H1591" s="218">
        <v>7</v>
      </c>
      <c r="I1591" s="227" t="s">
        <v>220</v>
      </c>
      <c r="J1591" s="227">
        <v>23</v>
      </c>
      <c r="K1591" s="227"/>
      <c r="L1591" s="227">
        <v>2000</v>
      </c>
      <c r="M1591" s="227"/>
      <c r="N1591" s="227" t="s">
        <v>7</v>
      </c>
      <c r="O1591" s="218">
        <v>723</v>
      </c>
      <c r="P1591" s="218" t="s">
        <v>305</v>
      </c>
      <c r="Q1591" s="240">
        <f t="shared" si="32"/>
        <v>161</v>
      </c>
      <c r="R1591" s="240">
        <f t="shared" si="33"/>
        <v>0</v>
      </c>
      <c r="S1591" s="240">
        <f t="shared" si="34"/>
        <v>0</v>
      </c>
      <c r="T1591" s="272">
        <f t="shared" si="35"/>
        <v>0</v>
      </c>
      <c r="U1591" s="263"/>
    </row>
    <row r="1592" spans="2:21" s="216" customFormat="1" x14ac:dyDescent="0.25">
      <c r="B1592" s="262">
        <v>1587</v>
      </c>
      <c r="C1592" s="346">
        <v>45466</v>
      </c>
      <c r="D1592" s="226" t="s">
        <v>173</v>
      </c>
      <c r="E1592" s="218" t="s">
        <v>161</v>
      </c>
      <c r="F1592" s="218" t="s">
        <v>7</v>
      </c>
      <c r="G1592" s="218" t="s">
        <v>161</v>
      </c>
      <c r="H1592" s="218">
        <v>11.2</v>
      </c>
      <c r="I1592" s="218" t="s">
        <v>66</v>
      </c>
      <c r="J1592" s="218">
        <v>6</v>
      </c>
      <c r="K1592" s="218"/>
      <c r="L1592" s="218"/>
      <c r="M1592" s="218"/>
      <c r="N1592" s="218" t="s">
        <v>1</v>
      </c>
      <c r="O1592" s="218"/>
      <c r="P1592" s="218"/>
      <c r="Q1592" s="240">
        <f t="shared" si="32"/>
        <v>0</v>
      </c>
      <c r="R1592" s="240">
        <f t="shared" si="33"/>
        <v>0</v>
      </c>
      <c r="S1592" s="240">
        <f t="shared" si="34"/>
        <v>67.199999999999989</v>
      </c>
      <c r="T1592" s="272">
        <f t="shared" si="35"/>
        <v>0</v>
      </c>
      <c r="U1592" s="263"/>
    </row>
    <row r="1593" spans="2:21" s="216" customFormat="1" x14ac:dyDescent="0.25">
      <c r="B1593" s="262">
        <v>1588</v>
      </c>
      <c r="C1593" s="346">
        <v>45466</v>
      </c>
      <c r="D1593" s="226" t="s">
        <v>153</v>
      </c>
      <c r="E1593" s="218" t="s">
        <v>92</v>
      </c>
      <c r="F1593" s="218" t="s">
        <v>63</v>
      </c>
      <c r="G1593" s="218" t="s">
        <v>213</v>
      </c>
      <c r="H1593" s="218">
        <v>6.65</v>
      </c>
      <c r="I1593" s="218" t="s">
        <v>221</v>
      </c>
      <c r="J1593" s="218">
        <v>4</v>
      </c>
      <c r="K1593" s="218"/>
      <c r="L1593" s="218">
        <v>960</v>
      </c>
      <c r="M1593" s="218"/>
      <c r="N1593" s="218" t="s">
        <v>63</v>
      </c>
      <c r="O1593" s="218"/>
      <c r="P1593" s="218" t="s">
        <v>305</v>
      </c>
      <c r="Q1593" s="240">
        <f t="shared" si="32"/>
        <v>0</v>
      </c>
      <c r="R1593" s="240">
        <f t="shared" si="33"/>
        <v>30.59</v>
      </c>
      <c r="S1593" s="240">
        <f t="shared" si="34"/>
        <v>0</v>
      </c>
      <c r="T1593" s="272">
        <f t="shared" si="35"/>
        <v>0</v>
      </c>
      <c r="U1593" s="263"/>
    </row>
    <row r="1594" spans="2:21" s="216" customFormat="1" x14ac:dyDescent="0.25">
      <c r="B1594" s="262">
        <v>1589</v>
      </c>
      <c r="C1594" s="346">
        <v>45466</v>
      </c>
      <c r="D1594" s="226" t="s">
        <v>153</v>
      </c>
      <c r="E1594" s="218" t="s">
        <v>92</v>
      </c>
      <c r="F1594" s="218" t="s">
        <v>63</v>
      </c>
      <c r="G1594" s="218" t="s">
        <v>213</v>
      </c>
      <c r="H1594" s="218">
        <v>6.65</v>
      </c>
      <c r="I1594" s="218" t="s">
        <v>221</v>
      </c>
      <c r="J1594" s="218">
        <v>29</v>
      </c>
      <c r="K1594" s="218"/>
      <c r="L1594" s="218">
        <v>1350</v>
      </c>
      <c r="M1594" s="218"/>
      <c r="N1594" s="218" t="s">
        <v>63</v>
      </c>
      <c r="O1594" s="218"/>
      <c r="P1594" s="218" t="s">
        <v>305</v>
      </c>
      <c r="Q1594" s="240">
        <f t="shared" si="32"/>
        <v>0</v>
      </c>
      <c r="R1594" s="240">
        <f t="shared" si="33"/>
        <v>221.7775</v>
      </c>
      <c r="S1594" s="240">
        <f t="shared" si="34"/>
        <v>0</v>
      </c>
      <c r="T1594" s="272">
        <f t="shared" si="35"/>
        <v>0</v>
      </c>
      <c r="U1594" s="263"/>
    </row>
    <row r="1595" spans="2:21" s="216" customFormat="1" x14ac:dyDescent="0.25">
      <c r="B1595" s="262">
        <v>1590</v>
      </c>
      <c r="C1595" s="346">
        <v>45466</v>
      </c>
      <c r="D1595" s="226" t="s">
        <v>152</v>
      </c>
      <c r="E1595" s="218" t="s">
        <v>92</v>
      </c>
      <c r="F1595" s="218" t="s">
        <v>63</v>
      </c>
      <c r="G1595" s="218" t="s">
        <v>214</v>
      </c>
      <c r="H1595" s="218">
        <v>4.1500000000000004</v>
      </c>
      <c r="I1595" s="218" t="s">
        <v>221</v>
      </c>
      <c r="J1595" s="218">
        <v>4</v>
      </c>
      <c r="K1595" s="218"/>
      <c r="L1595" s="218">
        <v>960</v>
      </c>
      <c r="M1595" s="218"/>
      <c r="N1595" s="218" t="s">
        <v>63</v>
      </c>
      <c r="O1595" s="218"/>
      <c r="P1595" s="218" t="s">
        <v>305</v>
      </c>
      <c r="Q1595" s="240">
        <f t="shared" si="32"/>
        <v>0</v>
      </c>
      <c r="R1595" s="240">
        <f t="shared" si="33"/>
        <v>19.09</v>
      </c>
      <c r="S1595" s="240">
        <f t="shared" si="34"/>
        <v>0</v>
      </c>
      <c r="T1595" s="272">
        <f t="shared" si="35"/>
        <v>0</v>
      </c>
      <c r="U1595" s="263"/>
    </row>
    <row r="1596" spans="2:21" s="216" customFormat="1" x14ac:dyDescent="0.25">
      <c r="B1596" s="262">
        <v>1591</v>
      </c>
      <c r="C1596" s="346">
        <v>45466</v>
      </c>
      <c r="D1596" s="226" t="s">
        <v>152</v>
      </c>
      <c r="E1596" s="218" t="s">
        <v>92</v>
      </c>
      <c r="F1596" s="218" t="s">
        <v>63</v>
      </c>
      <c r="G1596" s="218" t="s">
        <v>214</v>
      </c>
      <c r="H1596" s="218">
        <v>4.1500000000000004</v>
      </c>
      <c r="I1596" s="218" t="s">
        <v>221</v>
      </c>
      <c r="J1596" s="218">
        <v>30</v>
      </c>
      <c r="K1596" s="218"/>
      <c r="L1596" s="218">
        <v>1350</v>
      </c>
      <c r="M1596" s="218"/>
      <c r="N1596" s="218" t="s">
        <v>63</v>
      </c>
      <c r="O1596" s="218"/>
      <c r="P1596" s="218" t="s">
        <v>305</v>
      </c>
      <c r="Q1596" s="240">
        <f t="shared" si="32"/>
        <v>0</v>
      </c>
      <c r="R1596" s="240">
        <f t="shared" si="33"/>
        <v>143.17500000000001</v>
      </c>
      <c r="S1596" s="240">
        <f t="shared" si="34"/>
        <v>0</v>
      </c>
      <c r="T1596" s="272">
        <f t="shared" si="35"/>
        <v>0</v>
      </c>
      <c r="U1596" s="263"/>
    </row>
    <row r="1597" spans="2:21" s="216" customFormat="1" x14ac:dyDescent="0.25">
      <c r="B1597" s="262">
        <v>1592</v>
      </c>
      <c r="C1597" s="346">
        <v>45466</v>
      </c>
      <c r="D1597" s="226" t="s">
        <v>150</v>
      </c>
      <c r="E1597" s="218" t="s">
        <v>92</v>
      </c>
      <c r="F1597" s="218" t="s">
        <v>63</v>
      </c>
      <c r="G1597" s="218" t="s">
        <v>214</v>
      </c>
      <c r="H1597" s="218">
        <v>4.1500000000000004</v>
      </c>
      <c r="I1597" s="218" t="s">
        <v>221</v>
      </c>
      <c r="J1597" s="218">
        <v>4</v>
      </c>
      <c r="K1597" s="218"/>
      <c r="L1597" s="218">
        <v>960</v>
      </c>
      <c r="M1597" s="218"/>
      <c r="N1597" s="218" t="s">
        <v>63</v>
      </c>
      <c r="O1597" s="218"/>
      <c r="P1597" s="218" t="s">
        <v>305</v>
      </c>
      <c r="Q1597" s="240">
        <f t="shared" si="32"/>
        <v>0</v>
      </c>
      <c r="R1597" s="240">
        <f t="shared" si="33"/>
        <v>19.09</v>
      </c>
      <c r="S1597" s="240">
        <f t="shared" si="34"/>
        <v>0</v>
      </c>
      <c r="T1597" s="272">
        <f t="shared" si="35"/>
        <v>0</v>
      </c>
      <c r="U1597" s="263"/>
    </row>
    <row r="1598" spans="2:21" s="216" customFormat="1" x14ac:dyDescent="0.25">
      <c r="B1598" s="262">
        <v>1593</v>
      </c>
      <c r="C1598" s="346">
        <v>45466</v>
      </c>
      <c r="D1598" s="226" t="s">
        <v>150</v>
      </c>
      <c r="E1598" s="218" t="s">
        <v>92</v>
      </c>
      <c r="F1598" s="218" t="s">
        <v>63</v>
      </c>
      <c r="G1598" s="218" t="s">
        <v>214</v>
      </c>
      <c r="H1598" s="218">
        <v>4.1500000000000004</v>
      </c>
      <c r="I1598" s="218" t="s">
        <v>221</v>
      </c>
      <c r="J1598" s="218">
        <v>29</v>
      </c>
      <c r="K1598" s="218"/>
      <c r="L1598" s="218">
        <v>1350</v>
      </c>
      <c r="M1598" s="218"/>
      <c r="N1598" s="218" t="s">
        <v>63</v>
      </c>
      <c r="O1598" s="218"/>
      <c r="P1598" s="218" t="s">
        <v>305</v>
      </c>
      <c r="Q1598" s="240">
        <f t="shared" si="32"/>
        <v>0</v>
      </c>
      <c r="R1598" s="240">
        <f t="shared" si="33"/>
        <v>138.4025</v>
      </c>
      <c r="S1598" s="240">
        <f t="shared" si="34"/>
        <v>0</v>
      </c>
      <c r="T1598" s="272">
        <f t="shared" si="35"/>
        <v>0</v>
      </c>
      <c r="U1598" s="263"/>
    </row>
    <row r="1599" spans="2:21" s="216" customFormat="1" x14ac:dyDescent="0.25">
      <c r="B1599" s="262">
        <v>1594</v>
      </c>
      <c r="C1599" s="346">
        <v>45466</v>
      </c>
      <c r="D1599" s="226" t="s">
        <v>179</v>
      </c>
      <c r="E1599" s="218" t="s">
        <v>161</v>
      </c>
      <c r="F1599" s="218" t="s">
        <v>8</v>
      </c>
      <c r="G1599" s="218" t="s">
        <v>161</v>
      </c>
      <c r="H1599" s="218">
        <v>11.6</v>
      </c>
      <c r="I1599" s="218" t="s">
        <v>66</v>
      </c>
      <c r="J1599" s="218">
        <v>5</v>
      </c>
      <c r="K1599" s="218"/>
      <c r="L1599" s="218"/>
      <c r="M1599" s="218"/>
      <c r="N1599" s="218" t="s">
        <v>1</v>
      </c>
      <c r="O1599" s="218"/>
      <c r="P1599" s="218"/>
      <c r="Q1599" s="240">
        <f t="shared" si="32"/>
        <v>0</v>
      </c>
      <c r="R1599" s="240">
        <f t="shared" si="33"/>
        <v>0</v>
      </c>
      <c r="S1599" s="240">
        <f t="shared" si="34"/>
        <v>58</v>
      </c>
      <c r="T1599" s="272">
        <f t="shared" si="35"/>
        <v>0</v>
      </c>
      <c r="U1599" s="263"/>
    </row>
    <row r="1600" spans="2:21" s="216" customFormat="1" x14ac:dyDescent="0.25">
      <c r="B1600" s="262">
        <v>1595</v>
      </c>
      <c r="C1600" s="346">
        <v>45466</v>
      </c>
      <c r="D1600" s="226" t="s">
        <v>143</v>
      </c>
      <c r="E1600" s="218" t="s">
        <v>92</v>
      </c>
      <c r="F1600" s="218" t="s">
        <v>2</v>
      </c>
      <c r="G1600" s="218" t="s">
        <v>213</v>
      </c>
      <c r="H1600" s="218">
        <v>7</v>
      </c>
      <c r="I1600" s="218" t="s">
        <v>220</v>
      </c>
      <c r="J1600" s="218">
        <v>19</v>
      </c>
      <c r="K1600" s="218"/>
      <c r="L1600" s="218">
        <v>880</v>
      </c>
      <c r="M1600" s="218"/>
      <c r="N1600" s="218" t="s">
        <v>2</v>
      </c>
      <c r="O1600" s="218" t="s">
        <v>2</v>
      </c>
      <c r="P1600" s="218" t="s">
        <v>304</v>
      </c>
      <c r="Q1600" s="240">
        <f t="shared" si="32"/>
        <v>133</v>
      </c>
      <c r="R1600" s="240">
        <f t="shared" si="33"/>
        <v>0</v>
      </c>
      <c r="S1600" s="240">
        <f t="shared" si="34"/>
        <v>0</v>
      </c>
      <c r="T1600" s="272">
        <f t="shared" si="35"/>
        <v>0</v>
      </c>
      <c r="U1600" s="263"/>
    </row>
    <row r="1601" spans="2:21" s="216" customFormat="1" x14ac:dyDescent="0.25">
      <c r="B1601" s="262">
        <v>1596</v>
      </c>
      <c r="C1601" s="346">
        <v>45466</v>
      </c>
      <c r="D1601" s="226" t="s">
        <v>142</v>
      </c>
      <c r="E1601" s="218" t="s">
        <v>92</v>
      </c>
      <c r="F1601" s="218" t="s">
        <v>2</v>
      </c>
      <c r="G1601" s="218" t="s">
        <v>213</v>
      </c>
      <c r="H1601" s="218">
        <v>7</v>
      </c>
      <c r="I1601" s="218" t="s">
        <v>220</v>
      </c>
      <c r="J1601" s="218">
        <v>20</v>
      </c>
      <c r="K1601" s="218"/>
      <c r="L1601" s="218">
        <v>880</v>
      </c>
      <c r="M1601" s="218"/>
      <c r="N1601" s="218" t="s">
        <v>2</v>
      </c>
      <c r="O1601" s="218" t="s">
        <v>2</v>
      </c>
      <c r="P1601" s="218" t="s">
        <v>304</v>
      </c>
      <c r="Q1601" s="240">
        <f t="shared" si="32"/>
        <v>140</v>
      </c>
      <c r="R1601" s="240">
        <f t="shared" si="33"/>
        <v>0</v>
      </c>
      <c r="S1601" s="240">
        <f t="shared" si="34"/>
        <v>0</v>
      </c>
      <c r="T1601" s="272">
        <f t="shared" si="35"/>
        <v>0</v>
      </c>
      <c r="U1601" s="263"/>
    </row>
    <row r="1602" spans="2:21" s="216" customFormat="1" x14ac:dyDescent="0.25">
      <c r="B1602" s="262">
        <v>1597</v>
      </c>
      <c r="C1602" s="346">
        <v>45466</v>
      </c>
      <c r="D1602" s="226" t="s">
        <v>141</v>
      </c>
      <c r="E1602" s="218" t="s">
        <v>92</v>
      </c>
      <c r="F1602" s="218" t="s">
        <v>2</v>
      </c>
      <c r="G1602" s="218" t="s">
        <v>213</v>
      </c>
      <c r="H1602" s="218">
        <v>7</v>
      </c>
      <c r="I1602" s="218" t="s">
        <v>220</v>
      </c>
      <c r="J1602" s="218">
        <v>20</v>
      </c>
      <c r="K1602" s="218"/>
      <c r="L1602" s="218">
        <v>880</v>
      </c>
      <c r="M1602" s="218"/>
      <c r="N1602" s="218" t="s">
        <v>2</v>
      </c>
      <c r="O1602" s="218" t="s">
        <v>2</v>
      </c>
      <c r="P1602" s="218" t="s">
        <v>304</v>
      </c>
      <c r="Q1602" s="240">
        <f t="shared" si="32"/>
        <v>140</v>
      </c>
      <c r="R1602" s="240">
        <f t="shared" si="33"/>
        <v>0</v>
      </c>
      <c r="S1602" s="240">
        <f t="shared" si="34"/>
        <v>0</v>
      </c>
      <c r="T1602" s="272">
        <f t="shared" si="35"/>
        <v>0</v>
      </c>
      <c r="U1602" s="263"/>
    </row>
    <row r="1603" spans="2:21" s="216" customFormat="1" x14ac:dyDescent="0.25">
      <c r="B1603" s="262">
        <v>1598</v>
      </c>
      <c r="C1603" s="346">
        <v>45466</v>
      </c>
      <c r="D1603" s="226" t="s">
        <v>96</v>
      </c>
      <c r="E1603" s="218" t="s">
        <v>161</v>
      </c>
      <c r="F1603" s="218" t="s">
        <v>1</v>
      </c>
      <c r="G1603" s="218" t="s">
        <v>161</v>
      </c>
      <c r="H1603" s="218">
        <v>11.8</v>
      </c>
      <c r="I1603" s="218" t="s">
        <v>66</v>
      </c>
      <c r="J1603" s="218"/>
      <c r="K1603" s="218"/>
      <c r="L1603" s="218"/>
      <c r="M1603" s="218"/>
      <c r="N1603" s="218" t="s">
        <v>1</v>
      </c>
      <c r="O1603" s="218"/>
      <c r="P1603" s="218"/>
      <c r="Q1603" s="240">
        <f t="shared" si="32"/>
        <v>0</v>
      </c>
      <c r="R1603" s="240">
        <f t="shared" si="33"/>
        <v>0</v>
      </c>
      <c r="S1603" s="240">
        <f t="shared" si="34"/>
        <v>0</v>
      </c>
      <c r="T1603" s="272">
        <f t="shared" si="35"/>
        <v>0</v>
      </c>
      <c r="U1603" s="263"/>
    </row>
    <row r="1604" spans="2:21" s="216" customFormat="1" x14ac:dyDescent="0.25">
      <c r="B1604" s="262">
        <v>1599</v>
      </c>
      <c r="C1604" s="346">
        <v>45466</v>
      </c>
      <c r="D1604" s="226" t="s">
        <v>130</v>
      </c>
      <c r="E1604" s="218" t="s">
        <v>161</v>
      </c>
      <c r="F1604" s="218" t="s">
        <v>1</v>
      </c>
      <c r="G1604" s="218" t="s">
        <v>161</v>
      </c>
      <c r="H1604" s="218">
        <v>11.8</v>
      </c>
      <c r="I1604" s="218" t="s">
        <v>66</v>
      </c>
      <c r="J1604" s="218">
        <v>3</v>
      </c>
      <c r="K1604" s="218"/>
      <c r="L1604" s="218"/>
      <c r="M1604" s="218"/>
      <c r="N1604" s="218" t="s">
        <v>1</v>
      </c>
      <c r="O1604" s="218"/>
      <c r="P1604" s="218"/>
      <c r="Q1604" s="240">
        <f t="shared" si="32"/>
        <v>0</v>
      </c>
      <c r="R1604" s="240">
        <f t="shared" si="33"/>
        <v>0</v>
      </c>
      <c r="S1604" s="240">
        <f t="shared" si="34"/>
        <v>35.400000000000006</v>
      </c>
      <c r="T1604" s="272">
        <f t="shared" si="35"/>
        <v>0</v>
      </c>
      <c r="U1604" s="263"/>
    </row>
    <row r="1605" spans="2:21" s="216" customFormat="1" x14ac:dyDescent="0.25">
      <c r="B1605" s="262">
        <v>1600</v>
      </c>
      <c r="C1605" s="346">
        <v>45467</v>
      </c>
      <c r="D1605" s="226" t="s">
        <v>94</v>
      </c>
      <c r="E1605" s="218" t="s">
        <v>92</v>
      </c>
      <c r="F1605" s="218" t="s">
        <v>1</v>
      </c>
      <c r="G1605" s="218" t="s">
        <v>213</v>
      </c>
      <c r="H1605" s="218">
        <v>6.65</v>
      </c>
      <c r="I1605" s="218"/>
      <c r="J1605" s="218"/>
      <c r="K1605" s="218"/>
      <c r="L1605" s="218"/>
      <c r="M1605" s="218"/>
      <c r="N1605" s="218"/>
      <c r="O1605" s="218"/>
      <c r="P1605" s="218"/>
      <c r="Q1605" s="240">
        <f t="shared" si="32"/>
        <v>0</v>
      </c>
      <c r="R1605" s="240">
        <f t="shared" si="33"/>
        <v>0</v>
      </c>
      <c r="S1605" s="240">
        <f t="shared" si="34"/>
        <v>0</v>
      </c>
      <c r="T1605" s="272">
        <f t="shared" si="35"/>
        <v>0</v>
      </c>
      <c r="U1605" s="263"/>
    </row>
    <row r="1606" spans="2:21" s="216" customFormat="1" x14ac:dyDescent="0.25">
      <c r="B1606" s="262">
        <v>1601</v>
      </c>
      <c r="C1606" s="346">
        <v>45467</v>
      </c>
      <c r="D1606" s="226" t="s">
        <v>91</v>
      </c>
      <c r="E1606" s="218" t="s">
        <v>92</v>
      </c>
      <c r="F1606" s="218" t="s">
        <v>1</v>
      </c>
      <c r="G1606" s="218" t="s">
        <v>213</v>
      </c>
      <c r="H1606" s="218">
        <v>6.65</v>
      </c>
      <c r="I1606" s="218" t="s">
        <v>221</v>
      </c>
      <c r="J1606" s="218">
        <v>29</v>
      </c>
      <c r="K1606" s="218"/>
      <c r="L1606" s="218">
        <v>600</v>
      </c>
      <c r="M1606" s="218"/>
      <c r="N1606" s="218" t="s">
        <v>62</v>
      </c>
      <c r="O1606" s="218"/>
      <c r="P1606" s="218" t="s">
        <v>305</v>
      </c>
      <c r="Q1606" s="240">
        <f t="shared" si="32"/>
        <v>0</v>
      </c>
      <c r="R1606" s="240">
        <f t="shared" si="33"/>
        <v>221.7775</v>
      </c>
      <c r="S1606" s="240">
        <f t="shared" si="34"/>
        <v>0</v>
      </c>
      <c r="T1606" s="272">
        <f t="shared" si="35"/>
        <v>0</v>
      </c>
      <c r="U1606" s="263"/>
    </row>
    <row r="1607" spans="2:21" s="216" customFormat="1" x14ac:dyDescent="0.25">
      <c r="B1607" s="262">
        <v>1602</v>
      </c>
      <c r="C1607" s="346">
        <v>45467</v>
      </c>
      <c r="D1607" s="226" t="s">
        <v>117</v>
      </c>
      <c r="E1607" s="218" t="s">
        <v>92</v>
      </c>
      <c r="F1607" s="218" t="s">
        <v>1</v>
      </c>
      <c r="G1607" s="218" t="s">
        <v>213</v>
      </c>
      <c r="H1607" s="218">
        <v>6.65</v>
      </c>
      <c r="I1607" s="218" t="s">
        <v>221</v>
      </c>
      <c r="J1607" s="218">
        <v>46</v>
      </c>
      <c r="K1607" s="218"/>
      <c r="L1607" s="218">
        <v>350</v>
      </c>
      <c r="M1607" s="218"/>
      <c r="N1607" s="218" t="s">
        <v>1</v>
      </c>
      <c r="O1607" s="218" t="s">
        <v>2</v>
      </c>
      <c r="P1607" s="218"/>
      <c r="Q1607" s="240">
        <f t="shared" si="32"/>
        <v>0</v>
      </c>
      <c r="R1607" s="240">
        <f t="shared" si="33"/>
        <v>351.78500000000003</v>
      </c>
      <c r="S1607" s="240">
        <f t="shared" si="34"/>
        <v>0</v>
      </c>
      <c r="T1607" s="272">
        <f t="shared" si="35"/>
        <v>0</v>
      </c>
      <c r="U1607" s="263"/>
    </row>
    <row r="1608" spans="2:21" s="216" customFormat="1" x14ac:dyDescent="0.25">
      <c r="B1608" s="262">
        <v>1603</v>
      </c>
      <c r="C1608" s="346">
        <v>45467</v>
      </c>
      <c r="D1608" s="226" t="s">
        <v>157</v>
      </c>
      <c r="E1608" s="218" t="s">
        <v>92</v>
      </c>
      <c r="F1608" s="218" t="s">
        <v>62</v>
      </c>
      <c r="G1608" s="218" t="s">
        <v>214</v>
      </c>
      <c r="H1608" s="218">
        <v>4.1500000000000004</v>
      </c>
      <c r="I1608" s="218" t="s">
        <v>221</v>
      </c>
      <c r="J1608" s="218">
        <v>42</v>
      </c>
      <c r="K1608" s="218"/>
      <c r="L1608" s="218">
        <v>650</v>
      </c>
      <c r="M1608" s="218"/>
      <c r="N1608" s="218" t="s">
        <v>62</v>
      </c>
      <c r="O1608" s="218"/>
      <c r="P1608" s="218" t="s">
        <v>305</v>
      </c>
      <c r="Q1608" s="240">
        <f t="shared" si="32"/>
        <v>0</v>
      </c>
      <c r="R1608" s="240">
        <f t="shared" si="33"/>
        <v>200.44499999999999</v>
      </c>
      <c r="S1608" s="240">
        <f t="shared" si="34"/>
        <v>0</v>
      </c>
      <c r="T1608" s="272">
        <f t="shared" si="35"/>
        <v>0</v>
      </c>
      <c r="U1608" s="263"/>
    </row>
    <row r="1609" spans="2:21" s="216" customFormat="1" x14ac:dyDescent="0.25">
      <c r="B1609" s="262">
        <v>1604</v>
      </c>
      <c r="C1609" s="346">
        <v>45467</v>
      </c>
      <c r="D1609" s="226" t="s">
        <v>156</v>
      </c>
      <c r="E1609" s="218" t="s">
        <v>92</v>
      </c>
      <c r="F1609" s="218" t="s">
        <v>62</v>
      </c>
      <c r="G1609" s="218" t="s">
        <v>214</v>
      </c>
      <c r="H1609" s="218">
        <v>4.1500000000000004</v>
      </c>
      <c r="I1609" s="218" t="s">
        <v>221</v>
      </c>
      <c r="J1609" s="218">
        <v>42</v>
      </c>
      <c r="K1609" s="218"/>
      <c r="L1609" s="218">
        <v>650</v>
      </c>
      <c r="M1609" s="218"/>
      <c r="N1609" s="218" t="s">
        <v>62</v>
      </c>
      <c r="O1609" s="218"/>
      <c r="P1609" s="218" t="s">
        <v>305</v>
      </c>
      <c r="Q1609" s="240">
        <f t="shared" si="32"/>
        <v>0</v>
      </c>
      <c r="R1609" s="240">
        <f t="shared" si="33"/>
        <v>200.44499999999999</v>
      </c>
      <c r="S1609" s="240">
        <f t="shared" si="34"/>
        <v>0</v>
      </c>
      <c r="T1609" s="272">
        <f t="shared" si="35"/>
        <v>0</v>
      </c>
      <c r="U1609" s="263"/>
    </row>
    <row r="1610" spans="2:21" s="216" customFormat="1" x14ac:dyDescent="0.25">
      <c r="B1610" s="262">
        <v>1605</v>
      </c>
      <c r="C1610" s="346">
        <v>45467</v>
      </c>
      <c r="D1610" s="226" t="s">
        <v>160</v>
      </c>
      <c r="E1610" s="218" t="s">
        <v>161</v>
      </c>
      <c r="F1610" s="218" t="s">
        <v>389</v>
      </c>
      <c r="G1610" s="218" t="s">
        <v>161</v>
      </c>
      <c r="H1610" s="218">
        <v>10</v>
      </c>
      <c r="I1610" s="218" t="s">
        <v>66</v>
      </c>
      <c r="J1610" s="218">
        <v>4</v>
      </c>
      <c r="K1610" s="218"/>
      <c r="L1610" s="218"/>
      <c r="M1610" s="218"/>
      <c r="N1610" s="218" t="s">
        <v>1</v>
      </c>
      <c r="O1610" s="218"/>
      <c r="P1610" s="218"/>
      <c r="Q1610" s="240">
        <f t="shared" si="32"/>
        <v>0</v>
      </c>
      <c r="R1610" s="240">
        <f t="shared" si="33"/>
        <v>0</v>
      </c>
      <c r="S1610" s="240">
        <f t="shared" si="34"/>
        <v>40</v>
      </c>
      <c r="T1610" s="272">
        <f t="shared" si="35"/>
        <v>0</v>
      </c>
      <c r="U1610" s="263"/>
    </row>
    <row r="1611" spans="2:21" s="216" customFormat="1" x14ac:dyDescent="0.25">
      <c r="B1611" s="262">
        <v>1606</v>
      </c>
      <c r="C1611" s="346">
        <v>45467</v>
      </c>
      <c r="D1611" s="226" t="s">
        <v>260</v>
      </c>
      <c r="E1611" s="218" t="s">
        <v>161</v>
      </c>
      <c r="F1611" s="218" t="s">
        <v>7</v>
      </c>
      <c r="G1611" s="218" t="s">
        <v>161</v>
      </c>
      <c r="H1611" s="218">
        <v>10</v>
      </c>
      <c r="I1611" s="218" t="s">
        <v>66</v>
      </c>
      <c r="J1611" s="218">
        <v>4</v>
      </c>
      <c r="K1611" s="218"/>
      <c r="L1611" s="218"/>
      <c r="M1611" s="218"/>
      <c r="N1611" s="218" t="s">
        <v>1</v>
      </c>
      <c r="O1611" s="218"/>
      <c r="P1611" s="218"/>
      <c r="Q1611" s="240">
        <f t="shared" si="32"/>
        <v>0</v>
      </c>
      <c r="R1611" s="240">
        <f t="shared" si="33"/>
        <v>0</v>
      </c>
      <c r="S1611" s="240">
        <f t="shared" si="34"/>
        <v>40</v>
      </c>
      <c r="T1611" s="272">
        <f t="shared" si="35"/>
        <v>0</v>
      </c>
      <c r="U1611" s="263"/>
    </row>
    <row r="1612" spans="2:21" s="216" customFormat="1" x14ac:dyDescent="0.25">
      <c r="B1612" s="262">
        <v>1607</v>
      </c>
      <c r="C1612" s="346">
        <v>45467</v>
      </c>
      <c r="D1612" s="226" t="s">
        <v>270</v>
      </c>
      <c r="E1612" s="218" t="s">
        <v>178</v>
      </c>
      <c r="F1612" s="218" t="s">
        <v>7</v>
      </c>
      <c r="G1612" s="218" t="s">
        <v>213</v>
      </c>
      <c r="H1612" s="218">
        <v>7</v>
      </c>
      <c r="I1612" s="218" t="s">
        <v>220</v>
      </c>
      <c r="J1612" s="218">
        <v>0</v>
      </c>
      <c r="K1612" s="218"/>
      <c r="L1612" s="218">
        <v>1800</v>
      </c>
      <c r="M1612" s="218"/>
      <c r="N1612" s="218" t="s">
        <v>7</v>
      </c>
      <c r="O1612" s="218">
        <v>723</v>
      </c>
      <c r="P1612" s="218" t="s">
        <v>305</v>
      </c>
      <c r="Q1612" s="240">
        <f t="shared" si="32"/>
        <v>0</v>
      </c>
      <c r="R1612" s="240">
        <f t="shared" si="33"/>
        <v>0</v>
      </c>
      <c r="S1612" s="240">
        <f t="shared" si="34"/>
        <v>0</v>
      </c>
      <c r="T1612" s="272">
        <f t="shared" si="35"/>
        <v>0</v>
      </c>
      <c r="U1612" s="263"/>
    </row>
    <row r="1613" spans="2:21" s="216" customFormat="1" x14ac:dyDescent="0.25">
      <c r="B1613" s="262">
        <v>1608</v>
      </c>
      <c r="C1613" s="346">
        <v>45467</v>
      </c>
      <c r="D1613" s="226" t="s">
        <v>177</v>
      </c>
      <c r="E1613" s="218" t="s">
        <v>178</v>
      </c>
      <c r="F1613" s="218" t="s">
        <v>7</v>
      </c>
      <c r="G1613" s="218" t="s">
        <v>213</v>
      </c>
      <c r="H1613" s="218">
        <v>7</v>
      </c>
      <c r="I1613" s="218" t="s">
        <v>220</v>
      </c>
      <c r="J1613" s="218">
        <v>0</v>
      </c>
      <c r="K1613" s="218"/>
      <c r="L1613" s="218">
        <v>1800</v>
      </c>
      <c r="M1613" s="218"/>
      <c r="N1613" s="218" t="s">
        <v>7</v>
      </c>
      <c r="O1613" s="218">
        <v>723</v>
      </c>
      <c r="P1613" s="218" t="s">
        <v>305</v>
      </c>
      <c r="Q1613" s="240">
        <f t="shared" si="32"/>
        <v>0</v>
      </c>
      <c r="R1613" s="240">
        <f t="shared" si="33"/>
        <v>0</v>
      </c>
      <c r="S1613" s="240">
        <f t="shared" si="34"/>
        <v>0</v>
      </c>
      <c r="T1613" s="272">
        <f t="shared" si="35"/>
        <v>0</v>
      </c>
      <c r="U1613" s="263"/>
    </row>
    <row r="1614" spans="2:21" s="216" customFormat="1" x14ac:dyDescent="0.25">
      <c r="B1614" s="262">
        <v>1609</v>
      </c>
      <c r="C1614" s="346">
        <v>45467</v>
      </c>
      <c r="D1614" s="226" t="s">
        <v>173</v>
      </c>
      <c r="E1614" s="218" t="s">
        <v>161</v>
      </c>
      <c r="F1614" s="218" t="s">
        <v>7</v>
      </c>
      <c r="G1614" s="218" t="s">
        <v>161</v>
      </c>
      <c r="H1614" s="218">
        <v>11.2</v>
      </c>
      <c r="I1614" s="218" t="s">
        <v>66</v>
      </c>
      <c r="J1614" s="218">
        <v>4</v>
      </c>
      <c r="K1614" s="218"/>
      <c r="L1614" s="218"/>
      <c r="M1614" s="218"/>
      <c r="N1614" s="218" t="s">
        <v>1</v>
      </c>
      <c r="O1614" s="218"/>
      <c r="P1614" s="218"/>
      <c r="Q1614" s="240">
        <f t="shared" si="32"/>
        <v>0</v>
      </c>
      <c r="R1614" s="240">
        <f t="shared" si="33"/>
        <v>0</v>
      </c>
      <c r="S1614" s="240">
        <f t="shared" si="34"/>
        <v>44.8</v>
      </c>
      <c r="T1614" s="272">
        <f t="shared" si="35"/>
        <v>0</v>
      </c>
      <c r="U1614" s="263"/>
    </row>
    <row r="1615" spans="2:21" s="216" customFormat="1" x14ac:dyDescent="0.25">
      <c r="B1615" s="262">
        <v>1610</v>
      </c>
      <c r="C1615" s="346">
        <v>45467</v>
      </c>
      <c r="D1615" s="226" t="s">
        <v>153</v>
      </c>
      <c r="E1615" s="218" t="s">
        <v>92</v>
      </c>
      <c r="F1615" s="218" t="s">
        <v>63</v>
      </c>
      <c r="G1615" s="218" t="s">
        <v>213</v>
      </c>
      <c r="H1615" s="218">
        <v>6.65</v>
      </c>
      <c r="I1615" s="218" t="s">
        <v>221</v>
      </c>
      <c r="J1615" s="218">
        <v>16</v>
      </c>
      <c r="K1615" s="218"/>
      <c r="L1615" s="218">
        <v>950</v>
      </c>
      <c r="M1615" s="218"/>
      <c r="N1615" s="218" t="s">
        <v>63</v>
      </c>
      <c r="O1615" s="218"/>
      <c r="P1615" s="218" t="s">
        <v>305</v>
      </c>
      <c r="Q1615" s="240">
        <f t="shared" si="32"/>
        <v>0</v>
      </c>
      <c r="R1615" s="240">
        <f t="shared" si="33"/>
        <v>122.36</v>
      </c>
      <c r="S1615" s="240">
        <f t="shared" si="34"/>
        <v>0</v>
      </c>
      <c r="T1615" s="272">
        <f t="shared" si="35"/>
        <v>0</v>
      </c>
      <c r="U1615" s="263"/>
    </row>
    <row r="1616" spans="2:21" s="216" customFormat="1" x14ac:dyDescent="0.25">
      <c r="B1616" s="262">
        <v>1611</v>
      </c>
      <c r="C1616" s="346">
        <v>45467</v>
      </c>
      <c r="D1616" s="226" t="s">
        <v>153</v>
      </c>
      <c r="E1616" s="218" t="s">
        <v>92</v>
      </c>
      <c r="F1616" s="218" t="s">
        <v>63</v>
      </c>
      <c r="G1616" s="218" t="s">
        <v>213</v>
      </c>
      <c r="H1616" s="218">
        <v>6.65</v>
      </c>
      <c r="I1616" s="218" t="s">
        <v>221</v>
      </c>
      <c r="J1616" s="218">
        <v>23</v>
      </c>
      <c r="K1616" s="218"/>
      <c r="L1616" s="218">
        <v>1360</v>
      </c>
      <c r="M1616" s="218"/>
      <c r="N1616" s="218" t="s">
        <v>63</v>
      </c>
      <c r="O1616" s="218"/>
      <c r="P1616" s="218" t="s">
        <v>305</v>
      </c>
      <c r="Q1616" s="240">
        <f t="shared" si="32"/>
        <v>0</v>
      </c>
      <c r="R1616" s="240">
        <f t="shared" si="33"/>
        <v>175.89250000000001</v>
      </c>
      <c r="S1616" s="240">
        <f t="shared" si="34"/>
        <v>0</v>
      </c>
      <c r="T1616" s="272">
        <f t="shared" si="35"/>
        <v>0</v>
      </c>
      <c r="U1616" s="263"/>
    </row>
    <row r="1617" spans="2:21" s="216" customFormat="1" x14ac:dyDescent="0.25">
      <c r="B1617" s="262">
        <v>1612</v>
      </c>
      <c r="C1617" s="346">
        <v>45467</v>
      </c>
      <c r="D1617" s="226" t="s">
        <v>152</v>
      </c>
      <c r="E1617" s="218" t="s">
        <v>92</v>
      </c>
      <c r="F1617" s="218" t="s">
        <v>63</v>
      </c>
      <c r="G1617" s="218" t="s">
        <v>214</v>
      </c>
      <c r="H1617" s="218">
        <v>4.1500000000000004</v>
      </c>
      <c r="I1617" s="218" t="s">
        <v>221</v>
      </c>
      <c r="J1617" s="218">
        <v>20</v>
      </c>
      <c r="K1617" s="218"/>
      <c r="L1617" s="218">
        <v>950</v>
      </c>
      <c r="M1617" s="218"/>
      <c r="N1617" s="218" t="s">
        <v>63</v>
      </c>
      <c r="O1617" s="218"/>
      <c r="P1617" s="218" t="s">
        <v>305</v>
      </c>
      <c r="Q1617" s="240">
        <f t="shared" si="32"/>
        <v>0</v>
      </c>
      <c r="R1617" s="240">
        <f t="shared" si="33"/>
        <v>95.449999999999989</v>
      </c>
      <c r="S1617" s="240">
        <f t="shared" si="34"/>
        <v>0</v>
      </c>
      <c r="T1617" s="272">
        <f t="shared" si="35"/>
        <v>0</v>
      </c>
      <c r="U1617" s="263"/>
    </row>
    <row r="1618" spans="2:21" s="216" customFormat="1" x14ac:dyDescent="0.25">
      <c r="B1618" s="262">
        <v>1613</v>
      </c>
      <c r="C1618" s="346">
        <v>45467</v>
      </c>
      <c r="D1618" s="226" t="s">
        <v>152</v>
      </c>
      <c r="E1618" s="218" t="s">
        <v>92</v>
      </c>
      <c r="F1618" s="218" t="s">
        <v>63</v>
      </c>
      <c r="G1618" s="218" t="s">
        <v>214</v>
      </c>
      <c r="H1618" s="218">
        <v>4.1500000000000004</v>
      </c>
      <c r="I1618" s="218" t="s">
        <v>221</v>
      </c>
      <c r="J1618" s="218">
        <v>15</v>
      </c>
      <c r="K1618" s="218"/>
      <c r="L1618" s="218">
        <v>1360</v>
      </c>
      <c r="M1618" s="218"/>
      <c r="N1618" s="218" t="s">
        <v>63</v>
      </c>
      <c r="O1618" s="218"/>
      <c r="P1618" s="218" t="s">
        <v>305</v>
      </c>
      <c r="Q1618" s="240">
        <f t="shared" si="32"/>
        <v>0</v>
      </c>
      <c r="R1618" s="240">
        <f t="shared" si="33"/>
        <v>71.587500000000006</v>
      </c>
      <c r="S1618" s="240">
        <f t="shared" si="34"/>
        <v>0</v>
      </c>
      <c r="T1618" s="272">
        <f t="shared" si="35"/>
        <v>0</v>
      </c>
      <c r="U1618" s="263"/>
    </row>
    <row r="1619" spans="2:21" s="216" customFormat="1" x14ac:dyDescent="0.25">
      <c r="B1619" s="262">
        <v>1614</v>
      </c>
      <c r="C1619" s="346">
        <v>45467</v>
      </c>
      <c r="D1619" s="226" t="s">
        <v>150</v>
      </c>
      <c r="E1619" s="218" t="s">
        <v>92</v>
      </c>
      <c r="F1619" s="218" t="s">
        <v>63</v>
      </c>
      <c r="G1619" s="218" t="s">
        <v>214</v>
      </c>
      <c r="H1619" s="218">
        <v>4.1500000000000004</v>
      </c>
      <c r="I1619" s="218" t="s">
        <v>221</v>
      </c>
      <c r="J1619" s="218">
        <v>17</v>
      </c>
      <c r="K1619" s="218"/>
      <c r="L1619" s="218">
        <v>950</v>
      </c>
      <c r="M1619" s="218"/>
      <c r="N1619" s="218" t="s">
        <v>63</v>
      </c>
      <c r="O1619" s="218"/>
      <c r="P1619" s="218" t="s">
        <v>305</v>
      </c>
      <c r="Q1619" s="240">
        <f t="shared" si="32"/>
        <v>0</v>
      </c>
      <c r="R1619" s="240">
        <f t="shared" si="33"/>
        <v>81.132500000000007</v>
      </c>
      <c r="S1619" s="240">
        <f t="shared" si="34"/>
        <v>0</v>
      </c>
      <c r="T1619" s="272">
        <f t="shared" si="35"/>
        <v>0</v>
      </c>
      <c r="U1619" s="263"/>
    </row>
    <row r="1620" spans="2:21" s="216" customFormat="1" x14ac:dyDescent="0.25">
      <c r="B1620" s="262">
        <v>1615</v>
      </c>
      <c r="C1620" s="346">
        <v>45467</v>
      </c>
      <c r="D1620" s="226" t="s">
        <v>150</v>
      </c>
      <c r="E1620" s="218" t="s">
        <v>92</v>
      </c>
      <c r="F1620" s="218" t="s">
        <v>63</v>
      </c>
      <c r="G1620" s="218" t="s">
        <v>214</v>
      </c>
      <c r="H1620" s="218">
        <v>4.1500000000000004</v>
      </c>
      <c r="I1620" s="218" t="s">
        <v>221</v>
      </c>
      <c r="J1620" s="218">
        <v>20</v>
      </c>
      <c r="K1620" s="218"/>
      <c r="L1620" s="218">
        <v>1360</v>
      </c>
      <c r="M1620" s="218"/>
      <c r="N1620" s="218" t="s">
        <v>63</v>
      </c>
      <c r="O1620" s="218"/>
      <c r="P1620" s="218" t="s">
        <v>305</v>
      </c>
      <c r="Q1620" s="240">
        <f t="shared" si="32"/>
        <v>0</v>
      </c>
      <c r="R1620" s="240">
        <f t="shared" si="33"/>
        <v>95.449999999999989</v>
      </c>
      <c r="S1620" s="240">
        <f t="shared" si="34"/>
        <v>0</v>
      </c>
      <c r="T1620" s="272">
        <f t="shared" si="35"/>
        <v>0</v>
      </c>
      <c r="U1620" s="263"/>
    </row>
    <row r="1621" spans="2:21" s="216" customFormat="1" x14ac:dyDescent="0.25">
      <c r="B1621" s="262">
        <v>1616</v>
      </c>
      <c r="C1621" s="346">
        <v>45467</v>
      </c>
      <c r="D1621" s="226" t="s">
        <v>179</v>
      </c>
      <c r="E1621" s="218" t="s">
        <v>161</v>
      </c>
      <c r="F1621" s="218" t="s">
        <v>8</v>
      </c>
      <c r="G1621" s="218" t="s">
        <v>161</v>
      </c>
      <c r="H1621" s="218">
        <v>11.6</v>
      </c>
      <c r="I1621" s="218" t="s">
        <v>66</v>
      </c>
      <c r="J1621" s="218">
        <v>4</v>
      </c>
      <c r="K1621" s="218"/>
      <c r="L1621" s="218"/>
      <c r="M1621" s="218"/>
      <c r="N1621" s="218" t="s">
        <v>1</v>
      </c>
      <c r="O1621" s="218"/>
      <c r="P1621" s="218"/>
      <c r="Q1621" s="240">
        <f t="shared" si="32"/>
        <v>0</v>
      </c>
      <c r="R1621" s="240">
        <f t="shared" si="33"/>
        <v>0</v>
      </c>
      <c r="S1621" s="240">
        <f t="shared" si="34"/>
        <v>46.4</v>
      </c>
      <c r="T1621" s="272">
        <f t="shared" si="35"/>
        <v>0</v>
      </c>
      <c r="U1621" s="263"/>
    </row>
    <row r="1622" spans="2:21" s="216" customFormat="1" x14ac:dyDescent="0.25">
      <c r="B1622" s="262">
        <v>1617</v>
      </c>
      <c r="C1622" s="346">
        <v>45467</v>
      </c>
      <c r="D1622" s="226" t="s">
        <v>143</v>
      </c>
      <c r="E1622" s="218" t="s">
        <v>92</v>
      </c>
      <c r="F1622" s="218" t="s">
        <v>2</v>
      </c>
      <c r="G1622" s="218" t="s">
        <v>213</v>
      </c>
      <c r="H1622" s="218">
        <v>7</v>
      </c>
      <c r="I1622" s="218" t="s">
        <v>220</v>
      </c>
      <c r="J1622" s="218">
        <v>32</v>
      </c>
      <c r="K1622" s="218"/>
      <c r="L1622" s="218">
        <v>780</v>
      </c>
      <c r="M1622" s="218"/>
      <c r="N1622" s="218" t="s">
        <v>2</v>
      </c>
      <c r="O1622" s="218" t="s">
        <v>2</v>
      </c>
      <c r="P1622" s="218" t="s">
        <v>304</v>
      </c>
      <c r="Q1622" s="240">
        <f t="shared" si="32"/>
        <v>224</v>
      </c>
      <c r="R1622" s="240">
        <f t="shared" si="33"/>
        <v>0</v>
      </c>
      <c r="S1622" s="240">
        <f t="shared" si="34"/>
        <v>0</v>
      </c>
      <c r="T1622" s="272">
        <f t="shared" si="35"/>
        <v>0</v>
      </c>
      <c r="U1622" s="263"/>
    </row>
    <row r="1623" spans="2:21" s="216" customFormat="1" x14ac:dyDescent="0.25">
      <c r="B1623" s="262">
        <v>1618</v>
      </c>
      <c r="C1623" s="346">
        <v>45467</v>
      </c>
      <c r="D1623" s="226" t="s">
        <v>142</v>
      </c>
      <c r="E1623" s="218" t="s">
        <v>92</v>
      </c>
      <c r="F1623" s="218" t="s">
        <v>2</v>
      </c>
      <c r="G1623" s="218" t="s">
        <v>213</v>
      </c>
      <c r="H1623" s="218">
        <v>7</v>
      </c>
      <c r="I1623" s="218" t="s">
        <v>220</v>
      </c>
      <c r="J1623" s="218">
        <v>30</v>
      </c>
      <c r="K1623" s="218"/>
      <c r="L1623" s="218">
        <v>780</v>
      </c>
      <c r="M1623" s="218"/>
      <c r="N1623" s="218" t="s">
        <v>2</v>
      </c>
      <c r="O1623" s="218" t="s">
        <v>2</v>
      </c>
      <c r="P1623" s="218" t="s">
        <v>304</v>
      </c>
      <c r="Q1623" s="240">
        <f t="shared" si="32"/>
        <v>210</v>
      </c>
      <c r="R1623" s="240">
        <f t="shared" si="33"/>
        <v>0</v>
      </c>
      <c r="S1623" s="240">
        <f t="shared" si="34"/>
        <v>0</v>
      </c>
      <c r="T1623" s="272">
        <f t="shared" si="35"/>
        <v>0</v>
      </c>
      <c r="U1623" s="263"/>
    </row>
    <row r="1624" spans="2:21" s="216" customFormat="1" x14ac:dyDescent="0.25">
      <c r="B1624" s="262">
        <v>1619</v>
      </c>
      <c r="C1624" s="346">
        <v>45467</v>
      </c>
      <c r="D1624" s="226" t="s">
        <v>141</v>
      </c>
      <c r="E1624" s="218" t="s">
        <v>92</v>
      </c>
      <c r="F1624" s="218" t="s">
        <v>2</v>
      </c>
      <c r="G1624" s="218" t="s">
        <v>213</v>
      </c>
      <c r="H1624" s="218">
        <v>7</v>
      </c>
      <c r="I1624" s="218" t="s">
        <v>220</v>
      </c>
      <c r="J1624" s="218">
        <v>30</v>
      </c>
      <c r="K1624" s="218"/>
      <c r="L1624" s="218">
        <v>780</v>
      </c>
      <c r="M1624" s="218"/>
      <c r="N1624" s="218" t="s">
        <v>2</v>
      </c>
      <c r="O1624" s="218" t="s">
        <v>2</v>
      </c>
      <c r="P1624" s="218" t="s">
        <v>304</v>
      </c>
      <c r="Q1624" s="240">
        <f t="shared" si="32"/>
        <v>210</v>
      </c>
      <c r="R1624" s="240">
        <f t="shared" si="33"/>
        <v>0</v>
      </c>
      <c r="S1624" s="240">
        <f t="shared" si="34"/>
        <v>0</v>
      </c>
      <c r="T1624" s="272">
        <f t="shared" si="35"/>
        <v>0</v>
      </c>
      <c r="U1624" s="263"/>
    </row>
    <row r="1625" spans="2:21" s="216" customFormat="1" x14ac:dyDescent="0.25">
      <c r="B1625" s="262">
        <v>1620</v>
      </c>
      <c r="C1625" s="346">
        <v>45467</v>
      </c>
      <c r="D1625" s="226" t="s">
        <v>96</v>
      </c>
      <c r="E1625" s="218" t="s">
        <v>161</v>
      </c>
      <c r="F1625" s="218" t="s">
        <v>1</v>
      </c>
      <c r="G1625" s="218" t="s">
        <v>161</v>
      </c>
      <c r="H1625" s="218">
        <v>11.8</v>
      </c>
      <c r="I1625" s="218"/>
      <c r="J1625" s="218"/>
      <c r="K1625" s="218"/>
      <c r="L1625" s="218"/>
      <c r="M1625" s="218"/>
      <c r="N1625" s="218"/>
      <c r="O1625" s="218"/>
      <c r="P1625" s="218"/>
      <c r="Q1625" s="240">
        <f t="shared" si="32"/>
        <v>0</v>
      </c>
      <c r="R1625" s="240">
        <f t="shared" si="33"/>
        <v>0</v>
      </c>
      <c r="S1625" s="240">
        <f t="shared" si="34"/>
        <v>0</v>
      </c>
      <c r="T1625" s="272">
        <f t="shared" si="35"/>
        <v>0</v>
      </c>
      <c r="U1625" s="263"/>
    </row>
    <row r="1626" spans="2:21" s="216" customFormat="1" x14ac:dyDescent="0.25">
      <c r="B1626" s="262">
        <v>1621</v>
      </c>
      <c r="C1626" s="346">
        <v>45467</v>
      </c>
      <c r="D1626" s="226" t="s">
        <v>130</v>
      </c>
      <c r="E1626" s="218" t="s">
        <v>161</v>
      </c>
      <c r="F1626" s="218" t="s">
        <v>1</v>
      </c>
      <c r="G1626" s="218" t="s">
        <v>161</v>
      </c>
      <c r="H1626" s="218">
        <v>11.8</v>
      </c>
      <c r="I1626" s="218" t="s">
        <v>66</v>
      </c>
      <c r="J1626" s="218">
        <v>4</v>
      </c>
      <c r="K1626" s="218"/>
      <c r="L1626" s="218"/>
      <c r="M1626" s="218"/>
      <c r="N1626" s="218" t="s">
        <v>1</v>
      </c>
      <c r="O1626" s="218"/>
      <c r="P1626" s="218"/>
      <c r="Q1626" s="240">
        <f t="shared" si="32"/>
        <v>0</v>
      </c>
      <c r="R1626" s="240">
        <f t="shared" si="33"/>
        <v>0</v>
      </c>
      <c r="S1626" s="240">
        <f t="shared" si="34"/>
        <v>47.2</v>
      </c>
      <c r="T1626" s="272">
        <f t="shared" si="35"/>
        <v>0</v>
      </c>
      <c r="U1626" s="263"/>
    </row>
    <row r="1627" spans="2:21" s="216" customFormat="1" x14ac:dyDescent="0.25">
      <c r="B1627" s="262">
        <v>1622</v>
      </c>
      <c r="C1627" s="346">
        <v>45468</v>
      </c>
      <c r="D1627" s="226" t="s">
        <v>94</v>
      </c>
      <c r="E1627" s="218" t="s">
        <v>92</v>
      </c>
      <c r="F1627" s="218" t="s">
        <v>1</v>
      </c>
      <c r="G1627" s="218" t="s">
        <v>213</v>
      </c>
      <c r="H1627" s="218">
        <v>6.65</v>
      </c>
      <c r="I1627" s="218"/>
      <c r="J1627" s="218"/>
      <c r="K1627" s="218"/>
      <c r="L1627" s="218"/>
      <c r="M1627" s="218"/>
      <c r="N1627" s="218"/>
      <c r="O1627" s="218"/>
      <c r="P1627" s="218"/>
      <c r="Q1627" s="240">
        <f t="shared" si="32"/>
        <v>0</v>
      </c>
      <c r="R1627" s="240">
        <f t="shared" si="33"/>
        <v>0</v>
      </c>
      <c r="S1627" s="240">
        <f t="shared" si="34"/>
        <v>0</v>
      </c>
      <c r="T1627" s="272">
        <f t="shared" si="35"/>
        <v>0</v>
      </c>
      <c r="U1627" s="263" t="s">
        <v>274</v>
      </c>
    </row>
    <row r="1628" spans="2:21" s="216" customFormat="1" x14ac:dyDescent="0.25">
      <c r="B1628" s="262">
        <v>1623</v>
      </c>
      <c r="C1628" s="346">
        <v>45468</v>
      </c>
      <c r="D1628" s="226" t="s">
        <v>91</v>
      </c>
      <c r="E1628" s="218" t="s">
        <v>92</v>
      </c>
      <c r="F1628" s="218" t="s">
        <v>1</v>
      </c>
      <c r="G1628" s="218" t="s">
        <v>213</v>
      </c>
      <c r="H1628" s="218">
        <v>6.65</v>
      </c>
      <c r="I1628" s="218" t="s">
        <v>220</v>
      </c>
      <c r="J1628" s="218">
        <v>10</v>
      </c>
      <c r="K1628" s="218"/>
      <c r="L1628" s="218">
        <v>500</v>
      </c>
      <c r="M1628" s="218"/>
      <c r="N1628" s="218" t="s">
        <v>62</v>
      </c>
      <c r="O1628" s="218"/>
      <c r="P1628" s="218" t="s">
        <v>305</v>
      </c>
      <c r="Q1628" s="240">
        <f t="shared" si="32"/>
        <v>66.5</v>
      </c>
      <c r="R1628" s="240">
        <f t="shared" si="33"/>
        <v>0</v>
      </c>
      <c r="S1628" s="240">
        <f t="shared" si="34"/>
        <v>0</v>
      </c>
      <c r="T1628" s="272">
        <f t="shared" si="35"/>
        <v>0</v>
      </c>
      <c r="U1628" s="263"/>
    </row>
    <row r="1629" spans="2:21" s="216" customFormat="1" x14ac:dyDescent="0.25">
      <c r="B1629" s="262">
        <v>1624</v>
      </c>
      <c r="C1629" s="346">
        <v>45468</v>
      </c>
      <c r="D1629" s="226" t="s">
        <v>117</v>
      </c>
      <c r="E1629" s="218" t="s">
        <v>92</v>
      </c>
      <c r="F1629" s="218" t="s">
        <v>1</v>
      </c>
      <c r="G1629" s="218" t="s">
        <v>213</v>
      </c>
      <c r="H1629" s="218">
        <v>6.65</v>
      </c>
      <c r="I1629" s="218" t="s">
        <v>291</v>
      </c>
      <c r="J1629" s="218">
        <v>37</v>
      </c>
      <c r="K1629" s="218"/>
      <c r="L1629" s="218">
        <v>300</v>
      </c>
      <c r="M1629" s="218"/>
      <c r="N1629" s="218" t="s">
        <v>1</v>
      </c>
      <c r="O1629" s="218" t="s">
        <v>2</v>
      </c>
      <c r="P1629" s="218"/>
      <c r="Q1629" s="240">
        <f t="shared" si="32"/>
        <v>0</v>
      </c>
      <c r="R1629" s="240">
        <f t="shared" si="33"/>
        <v>0</v>
      </c>
      <c r="S1629" s="240">
        <f t="shared" si="34"/>
        <v>0</v>
      </c>
      <c r="T1629" s="272">
        <f t="shared" si="35"/>
        <v>0</v>
      </c>
      <c r="U1629" s="263"/>
    </row>
    <row r="1630" spans="2:21" s="216" customFormat="1" x14ac:dyDescent="0.25">
      <c r="B1630" s="262">
        <v>1625</v>
      </c>
      <c r="C1630" s="346">
        <v>45468</v>
      </c>
      <c r="D1630" s="226" t="s">
        <v>157</v>
      </c>
      <c r="E1630" s="218" t="s">
        <v>92</v>
      </c>
      <c r="F1630" s="218" t="s">
        <v>62</v>
      </c>
      <c r="G1630" s="218" t="s">
        <v>214</v>
      </c>
      <c r="H1630" s="218">
        <v>4.1500000000000004</v>
      </c>
      <c r="I1630" s="218" t="s">
        <v>221</v>
      </c>
      <c r="J1630" s="218">
        <v>39</v>
      </c>
      <c r="K1630" s="218"/>
      <c r="L1630" s="218">
        <v>500</v>
      </c>
      <c r="M1630" s="218"/>
      <c r="N1630" s="218" t="s">
        <v>62</v>
      </c>
      <c r="O1630" s="218"/>
      <c r="P1630" s="218" t="s">
        <v>305</v>
      </c>
      <c r="Q1630" s="240">
        <f t="shared" si="32"/>
        <v>0</v>
      </c>
      <c r="R1630" s="240">
        <f t="shared" si="33"/>
        <v>186.1275</v>
      </c>
      <c r="S1630" s="240">
        <f t="shared" si="34"/>
        <v>0</v>
      </c>
      <c r="T1630" s="272">
        <f t="shared" si="35"/>
        <v>0</v>
      </c>
      <c r="U1630" s="263" t="s">
        <v>373</v>
      </c>
    </row>
    <row r="1631" spans="2:21" s="216" customFormat="1" x14ac:dyDescent="0.25">
      <c r="B1631" s="262">
        <v>1626</v>
      </c>
      <c r="C1631" s="346">
        <v>45468</v>
      </c>
      <c r="D1631" s="226" t="s">
        <v>156</v>
      </c>
      <c r="E1631" s="218" t="s">
        <v>92</v>
      </c>
      <c r="F1631" s="218" t="s">
        <v>62</v>
      </c>
      <c r="G1631" s="218" t="s">
        <v>214</v>
      </c>
      <c r="H1631" s="218">
        <v>4.1500000000000004</v>
      </c>
      <c r="I1631" s="218" t="s">
        <v>221</v>
      </c>
      <c r="J1631" s="218">
        <v>30</v>
      </c>
      <c r="K1631" s="218"/>
      <c r="L1631" s="218">
        <v>500</v>
      </c>
      <c r="M1631" s="218"/>
      <c r="N1631" s="218" t="s">
        <v>62</v>
      </c>
      <c r="O1631" s="218"/>
      <c r="P1631" s="218" t="s">
        <v>305</v>
      </c>
      <c r="Q1631" s="240">
        <f t="shared" si="32"/>
        <v>0</v>
      </c>
      <c r="R1631" s="240">
        <f t="shared" si="33"/>
        <v>143.17500000000001</v>
      </c>
      <c r="S1631" s="240">
        <f t="shared" si="34"/>
        <v>0</v>
      </c>
      <c r="T1631" s="272">
        <f t="shared" si="35"/>
        <v>0</v>
      </c>
      <c r="U1631" s="263" t="s">
        <v>374</v>
      </c>
    </row>
    <row r="1632" spans="2:21" s="216" customFormat="1" x14ac:dyDescent="0.25">
      <c r="B1632" s="262">
        <v>1627</v>
      </c>
      <c r="C1632" s="346">
        <v>45468</v>
      </c>
      <c r="D1632" s="226" t="s">
        <v>160</v>
      </c>
      <c r="E1632" s="218" t="s">
        <v>161</v>
      </c>
      <c r="F1632" s="218" t="s">
        <v>389</v>
      </c>
      <c r="G1632" s="218" t="s">
        <v>161</v>
      </c>
      <c r="H1632" s="218">
        <v>10</v>
      </c>
      <c r="I1632" s="218" t="s">
        <v>66</v>
      </c>
      <c r="J1632" s="218">
        <v>4</v>
      </c>
      <c r="K1632" s="218"/>
      <c r="L1632" s="218"/>
      <c r="M1632" s="218"/>
      <c r="N1632" s="218" t="s">
        <v>1</v>
      </c>
      <c r="O1632" s="218"/>
      <c r="P1632" s="218"/>
      <c r="Q1632" s="240">
        <f t="shared" si="32"/>
        <v>0</v>
      </c>
      <c r="R1632" s="240">
        <f t="shared" si="33"/>
        <v>0</v>
      </c>
      <c r="S1632" s="240">
        <f t="shared" si="34"/>
        <v>40</v>
      </c>
      <c r="T1632" s="272">
        <f t="shared" si="35"/>
        <v>0</v>
      </c>
      <c r="U1632" s="263"/>
    </row>
    <row r="1633" spans="2:21" s="216" customFormat="1" x14ac:dyDescent="0.25">
      <c r="B1633" s="262">
        <v>1628</v>
      </c>
      <c r="C1633" s="346">
        <v>45468</v>
      </c>
      <c r="D1633" s="226" t="s">
        <v>268</v>
      </c>
      <c r="E1633" s="218" t="s">
        <v>276</v>
      </c>
      <c r="F1633" s="218" t="s">
        <v>7</v>
      </c>
      <c r="G1633" s="218" t="s">
        <v>214</v>
      </c>
      <c r="H1633" s="218">
        <v>5</v>
      </c>
      <c r="I1633" s="218" t="s">
        <v>220</v>
      </c>
      <c r="J1633" s="218">
        <v>30</v>
      </c>
      <c r="K1633" s="218"/>
      <c r="L1633" s="218">
        <v>2000</v>
      </c>
      <c r="M1633" s="218"/>
      <c r="N1633" s="218" t="s">
        <v>8</v>
      </c>
      <c r="O1633" s="218"/>
      <c r="P1633" s="218"/>
      <c r="Q1633" s="240">
        <f t="shared" si="32"/>
        <v>150</v>
      </c>
      <c r="R1633" s="240">
        <f t="shared" si="33"/>
        <v>0</v>
      </c>
      <c r="S1633" s="240">
        <f t="shared" si="34"/>
        <v>0</v>
      </c>
      <c r="T1633" s="272">
        <f t="shared" si="35"/>
        <v>0</v>
      </c>
      <c r="U1633" s="263"/>
    </row>
    <row r="1634" spans="2:21" s="216" customFormat="1" x14ac:dyDescent="0.25">
      <c r="B1634" s="262">
        <v>1629</v>
      </c>
      <c r="C1634" s="346">
        <v>45468</v>
      </c>
      <c r="D1634" s="226" t="s">
        <v>260</v>
      </c>
      <c r="E1634" s="218" t="s">
        <v>161</v>
      </c>
      <c r="F1634" s="218" t="s">
        <v>7</v>
      </c>
      <c r="G1634" s="218" t="s">
        <v>161</v>
      </c>
      <c r="H1634" s="218">
        <v>10</v>
      </c>
      <c r="I1634" s="218" t="s">
        <v>66</v>
      </c>
      <c r="J1634" s="218">
        <v>6</v>
      </c>
      <c r="K1634" s="218"/>
      <c r="L1634" s="218"/>
      <c r="M1634" s="218"/>
      <c r="N1634" s="218" t="s">
        <v>1</v>
      </c>
      <c r="O1634" s="218"/>
      <c r="P1634" s="218"/>
      <c r="Q1634" s="240">
        <f t="shared" si="32"/>
        <v>0</v>
      </c>
      <c r="R1634" s="240">
        <f t="shared" si="33"/>
        <v>0</v>
      </c>
      <c r="S1634" s="240">
        <f t="shared" si="34"/>
        <v>60</v>
      </c>
      <c r="T1634" s="272">
        <f t="shared" si="35"/>
        <v>0</v>
      </c>
      <c r="U1634" s="263"/>
    </row>
    <row r="1635" spans="2:21" s="216" customFormat="1" x14ac:dyDescent="0.25">
      <c r="B1635" s="262">
        <v>1630</v>
      </c>
      <c r="C1635" s="346">
        <v>45468</v>
      </c>
      <c r="D1635" s="226" t="s">
        <v>270</v>
      </c>
      <c r="E1635" s="218" t="s">
        <v>178</v>
      </c>
      <c r="F1635" s="218" t="s">
        <v>7</v>
      </c>
      <c r="G1635" s="218" t="s">
        <v>213</v>
      </c>
      <c r="H1635" s="218">
        <v>7</v>
      </c>
      <c r="I1635" s="218" t="s">
        <v>220</v>
      </c>
      <c r="J1635" s="218">
        <v>29</v>
      </c>
      <c r="K1635" s="218"/>
      <c r="L1635" s="218">
        <v>2000</v>
      </c>
      <c r="M1635" s="218"/>
      <c r="N1635" s="218" t="s">
        <v>7</v>
      </c>
      <c r="O1635" s="218">
        <v>723</v>
      </c>
      <c r="P1635" s="218" t="s">
        <v>305</v>
      </c>
      <c r="Q1635" s="240">
        <f t="shared" si="32"/>
        <v>203</v>
      </c>
      <c r="R1635" s="240">
        <f t="shared" si="33"/>
        <v>0</v>
      </c>
      <c r="S1635" s="240">
        <f t="shared" si="34"/>
        <v>0</v>
      </c>
      <c r="T1635" s="272">
        <f t="shared" si="35"/>
        <v>0</v>
      </c>
      <c r="U1635" s="263"/>
    </row>
    <row r="1636" spans="2:21" s="216" customFormat="1" x14ac:dyDescent="0.25">
      <c r="B1636" s="262">
        <v>1631</v>
      </c>
      <c r="C1636" s="346">
        <v>45468</v>
      </c>
      <c r="D1636" s="226" t="s">
        <v>177</v>
      </c>
      <c r="E1636" s="218" t="s">
        <v>178</v>
      </c>
      <c r="F1636" s="218" t="s">
        <v>7</v>
      </c>
      <c r="G1636" s="218" t="s">
        <v>213</v>
      </c>
      <c r="H1636" s="218">
        <v>7</v>
      </c>
      <c r="I1636" s="218" t="s">
        <v>220</v>
      </c>
      <c r="J1636" s="218">
        <v>25</v>
      </c>
      <c r="K1636" s="218"/>
      <c r="L1636" s="218">
        <v>2000</v>
      </c>
      <c r="M1636" s="218"/>
      <c r="N1636" s="218" t="s">
        <v>7</v>
      </c>
      <c r="O1636" s="218">
        <v>723</v>
      </c>
      <c r="P1636" s="218" t="s">
        <v>305</v>
      </c>
      <c r="Q1636" s="240">
        <f t="shared" si="32"/>
        <v>175</v>
      </c>
      <c r="R1636" s="240">
        <f t="shared" si="33"/>
        <v>0</v>
      </c>
      <c r="S1636" s="240">
        <f t="shared" si="34"/>
        <v>0</v>
      </c>
      <c r="T1636" s="272">
        <f t="shared" si="35"/>
        <v>0</v>
      </c>
      <c r="U1636" s="263"/>
    </row>
    <row r="1637" spans="2:21" s="216" customFormat="1" x14ac:dyDescent="0.25">
      <c r="B1637" s="262">
        <v>1632</v>
      </c>
      <c r="C1637" s="346">
        <v>45468</v>
      </c>
      <c r="D1637" s="226" t="s">
        <v>173</v>
      </c>
      <c r="E1637" s="218" t="s">
        <v>161</v>
      </c>
      <c r="F1637" s="218" t="s">
        <v>7</v>
      </c>
      <c r="G1637" s="218" t="s">
        <v>161</v>
      </c>
      <c r="H1637" s="218">
        <v>11.2</v>
      </c>
      <c r="I1637" s="218" t="s">
        <v>66</v>
      </c>
      <c r="J1637" s="218">
        <v>6</v>
      </c>
      <c r="K1637" s="218"/>
      <c r="L1637" s="218"/>
      <c r="M1637" s="218"/>
      <c r="N1637" s="218" t="s">
        <v>1</v>
      </c>
      <c r="O1637" s="218"/>
      <c r="P1637" s="218"/>
      <c r="Q1637" s="240">
        <f t="shared" si="32"/>
        <v>0</v>
      </c>
      <c r="R1637" s="240">
        <f t="shared" si="33"/>
        <v>0</v>
      </c>
      <c r="S1637" s="240">
        <f t="shared" si="34"/>
        <v>67.199999999999989</v>
      </c>
      <c r="T1637" s="272">
        <f t="shared" si="35"/>
        <v>0</v>
      </c>
      <c r="U1637" s="263"/>
    </row>
    <row r="1638" spans="2:21" s="216" customFormat="1" x14ac:dyDescent="0.25">
      <c r="B1638" s="262">
        <v>1633</v>
      </c>
      <c r="C1638" s="346">
        <v>45468</v>
      </c>
      <c r="D1638" s="226" t="s">
        <v>153</v>
      </c>
      <c r="E1638" s="218" t="s">
        <v>92</v>
      </c>
      <c r="F1638" s="218" t="s">
        <v>63</v>
      </c>
      <c r="G1638" s="218" t="s">
        <v>213</v>
      </c>
      <c r="H1638" s="218">
        <v>6.65</v>
      </c>
      <c r="I1638" s="218" t="s">
        <v>221</v>
      </c>
      <c r="J1638" s="218">
        <v>41</v>
      </c>
      <c r="K1638" s="218"/>
      <c r="L1638" s="218">
        <v>735</v>
      </c>
      <c r="M1638" s="218"/>
      <c r="N1638" s="218" t="s">
        <v>63</v>
      </c>
      <c r="O1638" s="218"/>
      <c r="P1638" s="218" t="s">
        <v>305</v>
      </c>
      <c r="Q1638" s="240">
        <f t="shared" si="32"/>
        <v>0</v>
      </c>
      <c r="R1638" s="240">
        <f t="shared" si="33"/>
        <v>313.54750000000001</v>
      </c>
      <c r="S1638" s="240">
        <f t="shared" si="34"/>
        <v>0</v>
      </c>
      <c r="T1638" s="272">
        <f t="shared" si="35"/>
        <v>0</v>
      </c>
      <c r="U1638" s="263"/>
    </row>
    <row r="1639" spans="2:21" s="216" customFormat="1" x14ac:dyDescent="0.25">
      <c r="B1639" s="262">
        <v>1634</v>
      </c>
      <c r="C1639" s="346">
        <v>45468</v>
      </c>
      <c r="D1639" s="226" t="s">
        <v>152</v>
      </c>
      <c r="E1639" s="218" t="s">
        <v>92</v>
      </c>
      <c r="F1639" s="218" t="s">
        <v>63</v>
      </c>
      <c r="G1639" s="218" t="s">
        <v>214</v>
      </c>
      <c r="H1639" s="218">
        <v>4.1500000000000004</v>
      </c>
      <c r="I1639" s="218" t="s">
        <v>221</v>
      </c>
      <c r="J1639" s="218">
        <v>42</v>
      </c>
      <c r="K1639" s="218"/>
      <c r="L1639" s="218">
        <v>735</v>
      </c>
      <c r="M1639" s="218"/>
      <c r="N1639" s="218" t="s">
        <v>63</v>
      </c>
      <c r="O1639" s="218"/>
      <c r="P1639" s="218" t="s">
        <v>305</v>
      </c>
      <c r="Q1639" s="240">
        <f t="shared" si="32"/>
        <v>0</v>
      </c>
      <c r="R1639" s="240">
        <f t="shared" si="33"/>
        <v>200.44499999999999</v>
      </c>
      <c r="S1639" s="240">
        <f t="shared" si="34"/>
        <v>0</v>
      </c>
      <c r="T1639" s="272">
        <f t="shared" si="35"/>
        <v>0</v>
      </c>
      <c r="U1639" s="263"/>
    </row>
    <row r="1640" spans="2:21" s="216" customFormat="1" x14ac:dyDescent="0.25">
      <c r="B1640" s="262">
        <v>1635</v>
      </c>
      <c r="C1640" s="346">
        <v>45468</v>
      </c>
      <c r="D1640" s="226" t="s">
        <v>150</v>
      </c>
      <c r="E1640" s="218" t="s">
        <v>92</v>
      </c>
      <c r="F1640" s="218" t="s">
        <v>63</v>
      </c>
      <c r="G1640" s="218" t="s">
        <v>214</v>
      </c>
      <c r="H1640" s="218">
        <v>4.1500000000000004</v>
      </c>
      <c r="I1640" s="218" t="s">
        <v>221</v>
      </c>
      <c r="J1640" s="218">
        <v>40</v>
      </c>
      <c r="K1640" s="218"/>
      <c r="L1640" s="218">
        <v>735</v>
      </c>
      <c r="M1640" s="218"/>
      <c r="N1640" s="218" t="s">
        <v>63</v>
      </c>
      <c r="O1640" s="218"/>
      <c r="P1640" s="218" t="s">
        <v>305</v>
      </c>
      <c r="Q1640" s="240">
        <f t="shared" si="32"/>
        <v>0</v>
      </c>
      <c r="R1640" s="240">
        <f t="shared" si="33"/>
        <v>190.89999999999998</v>
      </c>
      <c r="S1640" s="240">
        <f t="shared" si="34"/>
        <v>0</v>
      </c>
      <c r="T1640" s="272">
        <f t="shared" si="35"/>
        <v>0</v>
      </c>
      <c r="U1640" s="263"/>
    </row>
    <row r="1641" spans="2:21" s="216" customFormat="1" x14ac:dyDescent="0.25">
      <c r="B1641" s="262">
        <v>1636</v>
      </c>
      <c r="C1641" s="346">
        <v>45468</v>
      </c>
      <c r="D1641" s="226" t="s">
        <v>179</v>
      </c>
      <c r="E1641" s="218" t="s">
        <v>161</v>
      </c>
      <c r="F1641" s="218" t="s">
        <v>8</v>
      </c>
      <c r="G1641" s="218" t="s">
        <v>161</v>
      </c>
      <c r="H1641" s="218">
        <v>11.6</v>
      </c>
      <c r="I1641" s="218" t="s">
        <v>66</v>
      </c>
      <c r="J1641" s="218">
        <v>3</v>
      </c>
      <c r="K1641" s="218"/>
      <c r="L1641" s="218"/>
      <c r="M1641" s="218"/>
      <c r="N1641" s="218" t="s">
        <v>1</v>
      </c>
      <c r="O1641" s="218"/>
      <c r="P1641" s="218"/>
      <c r="Q1641" s="240">
        <f t="shared" si="32"/>
        <v>0</v>
      </c>
      <c r="R1641" s="240">
        <f t="shared" si="33"/>
        <v>0</v>
      </c>
      <c r="S1641" s="240">
        <f t="shared" si="34"/>
        <v>34.799999999999997</v>
      </c>
      <c r="T1641" s="272">
        <f t="shared" si="35"/>
        <v>0</v>
      </c>
      <c r="U1641" s="263"/>
    </row>
    <row r="1642" spans="2:21" s="216" customFormat="1" x14ac:dyDescent="0.25">
      <c r="B1642" s="262">
        <v>1637</v>
      </c>
      <c r="C1642" s="346">
        <v>45468</v>
      </c>
      <c r="D1642" s="226" t="s">
        <v>143</v>
      </c>
      <c r="E1642" s="218" t="s">
        <v>92</v>
      </c>
      <c r="F1642" s="218" t="s">
        <v>2</v>
      </c>
      <c r="G1642" s="218" t="s">
        <v>213</v>
      </c>
      <c r="H1642" s="218">
        <v>7</v>
      </c>
      <c r="I1642" s="218" t="s">
        <v>220</v>
      </c>
      <c r="J1642" s="218">
        <v>30</v>
      </c>
      <c r="K1642" s="218"/>
      <c r="L1642" s="218">
        <v>450</v>
      </c>
      <c r="M1642" s="218"/>
      <c r="N1642" s="218" t="s">
        <v>2</v>
      </c>
      <c r="O1642" s="218" t="s">
        <v>2</v>
      </c>
      <c r="P1642" s="218" t="s">
        <v>304</v>
      </c>
      <c r="Q1642" s="240">
        <f t="shared" si="32"/>
        <v>210</v>
      </c>
      <c r="R1642" s="240">
        <f t="shared" si="33"/>
        <v>0</v>
      </c>
      <c r="S1642" s="240">
        <f t="shared" si="34"/>
        <v>0</v>
      </c>
      <c r="T1642" s="272">
        <f t="shared" si="35"/>
        <v>0</v>
      </c>
      <c r="U1642" s="263"/>
    </row>
    <row r="1643" spans="2:21" s="216" customFormat="1" x14ac:dyDescent="0.25">
      <c r="B1643" s="262">
        <v>1638</v>
      </c>
      <c r="C1643" s="346">
        <v>45468</v>
      </c>
      <c r="D1643" s="226" t="s">
        <v>142</v>
      </c>
      <c r="E1643" s="218" t="s">
        <v>92</v>
      </c>
      <c r="F1643" s="218" t="s">
        <v>2</v>
      </c>
      <c r="G1643" s="218" t="s">
        <v>213</v>
      </c>
      <c r="H1643" s="218">
        <v>7</v>
      </c>
      <c r="I1643" s="218" t="s">
        <v>220</v>
      </c>
      <c r="J1643" s="218">
        <v>30</v>
      </c>
      <c r="K1643" s="218"/>
      <c r="L1643" s="218">
        <v>450</v>
      </c>
      <c r="M1643" s="218"/>
      <c r="N1643" s="218" t="s">
        <v>2</v>
      </c>
      <c r="O1643" s="218" t="s">
        <v>2</v>
      </c>
      <c r="P1643" s="218" t="s">
        <v>304</v>
      </c>
      <c r="Q1643" s="240">
        <f t="shared" si="32"/>
        <v>210</v>
      </c>
      <c r="R1643" s="240">
        <f t="shared" si="33"/>
        <v>0</v>
      </c>
      <c r="S1643" s="240">
        <f t="shared" si="34"/>
        <v>0</v>
      </c>
      <c r="T1643" s="272">
        <f t="shared" si="35"/>
        <v>0</v>
      </c>
      <c r="U1643" s="263" t="s">
        <v>275</v>
      </c>
    </row>
    <row r="1644" spans="2:21" s="216" customFormat="1" x14ac:dyDescent="0.25">
      <c r="B1644" s="262">
        <v>1639</v>
      </c>
      <c r="C1644" s="346">
        <v>45468</v>
      </c>
      <c r="D1644" s="226" t="s">
        <v>141</v>
      </c>
      <c r="E1644" s="218" t="s">
        <v>92</v>
      </c>
      <c r="F1644" s="218" t="s">
        <v>2</v>
      </c>
      <c r="G1644" s="218" t="s">
        <v>213</v>
      </c>
      <c r="H1644" s="218">
        <v>7</v>
      </c>
      <c r="I1644" s="218" t="s">
        <v>220</v>
      </c>
      <c r="J1644" s="218">
        <v>30</v>
      </c>
      <c r="K1644" s="218"/>
      <c r="L1644" s="218">
        <v>450</v>
      </c>
      <c r="M1644" s="218"/>
      <c r="N1644" s="218" t="s">
        <v>2</v>
      </c>
      <c r="O1644" s="218" t="s">
        <v>2</v>
      </c>
      <c r="P1644" s="218" t="s">
        <v>304</v>
      </c>
      <c r="Q1644" s="240">
        <f t="shared" si="32"/>
        <v>210</v>
      </c>
      <c r="R1644" s="240">
        <f t="shared" si="33"/>
        <v>0</v>
      </c>
      <c r="S1644" s="240">
        <f t="shared" si="34"/>
        <v>0</v>
      </c>
      <c r="T1644" s="272">
        <f t="shared" si="35"/>
        <v>0</v>
      </c>
      <c r="U1644" s="263"/>
    </row>
    <row r="1645" spans="2:21" s="216" customFormat="1" x14ac:dyDescent="0.25">
      <c r="B1645" s="262">
        <v>1640</v>
      </c>
      <c r="C1645" s="346">
        <v>45468</v>
      </c>
      <c r="D1645" s="226" t="s">
        <v>96</v>
      </c>
      <c r="E1645" s="218" t="s">
        <v>161</v>
      </c>
      <c r="F1645" s="218" t="s">
        <v>1</v>
      </c>
      <c r="G1645" s="218" t="s">
        <v>161</v>
      </c>
      <c r="H1645" s="218">
        <v>11.8</v>
      </c>
      <c r="I1645" s="218" t="s">
        <v>66</v>
      </c>
      <c r="J1645" s="218">
        <v>0</v>
      </c>
      <c r="K1645" s="218"/>
      <c r="L1645" s="218"/>
      <c r="M1645" s="218"/>
      <c r="N1645" s="218" t="s">
        <v>1</v>
      </c>
      <c r="O1645" s="218"/>
      <c r="P1645" s="218"/>
      <c r="Q1645" s="240">
        <f t="shared" si="32"/>
        <v>0</v>
      </c>
      <c r="R1645" s="240">
        <f t="shared" si="33"/>
        <v>0</v>
      </c>
      <c r="S1645" s="240">
        <f t="shared" si="34"/>
        <v>0</v>
      </c>
      <c r="T1645" s="272">
        <f t="shared" si="35"/>
        <v>0</v>
      </c>
      <c r="U1645" s="263"/>
    </row>
    <row r="1646" spans="2:21" s="216" customFormat="1" x14ac:dyDescent="0.25">
      <c r="B1646" s="262">
        <v>1641</v>
      </c>
      <c r="C1646" s="346">
        <v>45468</v>
      </c>
      <c r="D1646" s="226" t="s">
        <v>130</v>
      </c>
      <c r="E1646" s="218" t="s">
        <v>161</v>
      </c>
      <c r="F1646" s="218" t="s">
        <v>1</v>
      </c>
      <c r="G1646" s="218" t="s">
        <v>161</v>
      </c>
      <c r="H1646" s="218">
        <v>11.8</v>
      </c>
      <c r="I1646" s="218" t="s">
        <v>66</v>
      </c>
      <c r="J1646" s="218">
        <v>4</v>
      </c>
      <c r="K1646" s="218"/>
      <c r="L1646" s="218"/>
      <c r="M1646" s="218"/>
      <c r="N1646" s="218" t="s">
        <v>1</v>
      </c>
      <c r="O1646" s="218"/>
      <c r="P1646" s="218"/>
      <c r="Q1646" s="240">
        <f t="shared" si="32"/>
        <v>0</v>
      </c>
      <c r="R1646" s="240">
        <f t="shared" si="33"/>
        <v>0</v>
      </c>
      <c r="S1646" s="240">
        <f t="shared" si="34"/>
        <v>47.2</v>
      </c>
      <c r="T1646" s="272">
        <f t="shared" si="35"/>
        <v>0</v>
      </c>
      <c r="U1646" s="263"/>
    </row>
    <row r="1647" spans="2:21" s="216" customFormat="1" x14ac:dyDescent="0.25">
      <c r="B1647" s="262">
        <v>1642</v>
      </c>
      <c r="C1647" s="346">
        <v>45469</v>
      </c>
      <c r="D1647" s="226" t="s">
        <v>94</v>
      </c>
      <c r="E1647" s="218" t="s">
        <v>92</v>
      </c>
      <c r="F1647" s="218" t="s">
        <v>1</v>
      </c>
      <c r="G1647" s="218" t="s">
        <v>213</v>
      </c>
      <c r="H1647" s="218">
        <v>6.65</v>
      </c>
      <c r="I1647" s="218"/>
      <c r="J1647" s="218"/>
      <c r="K1647" s="218"/>
      <c r="L1647" s="218"/>
      <c r="M1647" s="218"/>
      <c r="N1647" s="218"/>
      <c r="O1647" s="218"/>
      <c r="P1647" s="218"/>
      <c r="Q1647" s="240">
        <f t="shared" si="32"/>
        <v>0</v>
      </c>
      <c r="R1647" s="240">
        <f t="shared" si="33"/>
        <v>0</v>
      </c>
      <c r="S1647" s="240">
        <f t="shared" si="34"/>
        <v>0</v>
      </c>
      <c r="T1647" s="272">
        <f t="shared" si="35"/>
        <v>0</v>
      </c>
      <c r="U1647" s="263" t="s">
        <v>274</v>
      </c>
    </row>
    <row r="1648" spans="2:21" s="216" customFormat="1" x14ac:dyDescent="0.25">
      <c r="B1648" s="262">
        <v>1643</v>
      </c>
      <c r="C1648" s="346">
        <v>45469</v>
      </c>
      <c r="D1648" s="226" t="s">
        <v>91</v>
      </c>
      <c r="E1648" s="218" t="s">
        <v>92</v>
      </c>
      <c r="F1648" s="218" t="s">
        <v>1</v>
      </c>
      <c r="G1648" s="218" t="s">
        <v>213</v>
      </c>
      <c r="H1648" s="218">
        <v>6.65</v>
      </c>
      <c r="I1648" s="218" t="s">
        <v>291</v>
      </c>
      <c r="J1648" s="218">
        <v>27</v>
      </c>
      <c r="K1648" s="218"/>
      <c r="L1648" s="218">
        <v>300</v>
      </c>
      <c r="M1648" s="218"/>
      <c r="N1648" s="218" t="s">
        <v>1</v>
      </c>
      <c r="O1648" s="218" t="s">
        <v>2</v>
      </c>
      <c r="P1648" s="218"/>
      <c r="Q1648" s="240">
        <f t="shared" si="32"/>
        <v>0</v>
      </c>
      <c r="R1648" s="240">
        <f t="shared" si="33"/>
        <v>0</v>
      </c>
      <c r="S1648" s="240">
        <f t="shared" si="34"/>
        <v>0</v>
      </c>
      <c r="T1648" s="272">
        <f t="shared" si="35"/>
        <v>0</v>
      </c>
      <c r="U1648" s="263"/>
    </row>
    <row r="1649" spans="2:21" s="216" customFormat="1" x14ac:dyDescent="0.25">
      <c r="B1649" s="262">
        <v>1644</v>
      </c>
      <c r="C1649" s="346">
        <v>45469</v>
      </c>
      <c r="D1649" s="226" t="s">
        <v>117</v>
      </c>
      <c r="E1649" s="218" t="s">
        <v>92</v>
      </c>
      <c r="F1649" s="218" t="s">
        <v>1</v>
      </c>
      <c r="G1649" s="218" t="s">
        <v>213</v>
      </c>
      <c r="H1649" s="218">
        <v>6.65</v>
      </c>
      <c r="I1649" s="218" t="s">
        <v>291</v>
      </c>
      <c r="J1649" s="218">
        <v>22</v>
      </c>
      <c r="K1649" s="218"/>
      <c r="L1649" s="218">
        <v>300</v>
      </c>
      <c r="M1649" s="218"/>
      <c r="N1649" s="218" t="s">
        <v>1</v>
      </c>
      <c r="O1649" s="218" t="s">
        <v>2</v>
      </c>
      <c r="P1649" s="218"/>
      <c r="Q1649" s="240">
        <f t="shared" si="32"/>
        <v>0</v>
      </c>
      <c r="R1649" s="240">
        <f t="shared" si="33"/>
        <v>0</v>
      </c>
      <c r="S1649" s="240">
        <f t="shared" si="34"/>
        <v>0</v>
      </c>
      <c r="T1649" s="272">
        <f t="shared" si="35"/>
        <v>0</v>
      </c>
      <c r="U1649" s="263"/>
    </row>
    <row r="1650" spans="2:21" s="216" customFormat="1" x14ac:dyDescent="0.25">
      <c r="B1650" s="262">
        <v>1645</v>
      </c>
      <c r="C1650" s="346">
        <v>45469</v>
      </c>
      <c r="D1650" s="226" t="s">
        <v>157</v>
      </c>
      <c r="E1650" s="218" t="s">
        <v>92</v>
      </c>
      <c r="F1650" s="218" t="s">
        <v>62</v>
      </c>
      <c r="G1650" s="218" t="s">
        <v>214</v>
      </c>
      <c r="H1650" s="218">
        <v>4.1500000000000004</v>
      </c>
      <c r="I1650" s="218" t="s">
        <v>220</v>
      </c>
      <c r="J1650" s="218">
        <v>5</v>
      </c>
      <c r="K1650" s="218"/>
      <c r="L1650" s="218">
        <v>400</v>
      </c>
      <c r="M1650" s="218"/>
      <c r="N1650" s="218" t="s">
        <v>62</v>
      </c>
      <c r="O1650" s="218"/>
      <c r="P1650" s="218" t="s">
        <v>305</v>
      </c>
      <c r="Q1650" s="240">
        <f t="shared" si="32"/>
        <v>20.75</v>
      </c>
      <c r="R1650" s="240">
        <f t="shared" si="33"/>
        <v>0</v>
      </c>
      <c r="S1650" s="240">
        <f t="shared" si="34"/>
        <v>0</v>
      </c>
      <c r="T1650" s="272">
        <f t="shared" si="35"/>
        <v>0</v>
      </c>
      <c r="U1650" s="263"/>
    </row>
    <row r="1651" spans="2:21" s="216" customFormat="1" x14ac:dyDescent="0.25">
      <c r="B1651" s="262">
        <v>1646</v>
      </c>
      <c r="C1651" s="346">
        <v>45469</v>
      </c>
      <c r="D1651" s="226" t="s">
        <v>156</v>
      </c>
      <c r="E1651" s="218" t="s">
        <v>92</v>
      </c>
      <c r="F1651" s="218" t="s">
        <v>62</v>
      </c>
      <c r="G1651" s="218" t="s">
        <v>214</v>
      </c>
      <c r="H1651" s="218">
        <v>4.1500000000000004</v>
      </c>
      <c r="I1651" s="218" t="s">
        <v>220</v>
      </c>
      <c r="J1651" s="218">
        <v>5</v>
      </c>
      <c r="K1651" s="218"/>
      <c r="L1651" s="218">
        <v>400</v>
      </c>
      <c r="M1651" s="218"/>
      <c r="N1651" s="218" t="s">
        <v>62</v>
      </c>
      <c r="O1651" s="218"/>
      <c r="P1651" s="218" t="s">
        <v>305</v>
      </c>
      <c r="Q1651" s="240">
        <f t="shared" ref="Q1651:Q1714" si="36">IF(I1651=$Q$5,J1651*H1651,0)</f>
        <v>20.75</v>
      </c>
      <c r="R1651" s="240">
        <f t="shared" ref="R1651:R1714" si="37">IF(I1651=$R$5,J1651*H1651,0)*1.15</f>
        <v>0</v>
      </c>
      <c r="S1651" s="240">
        <f t="shared" ref="S1651:S1714" si="38">IF(I1651=$S$5,J1651*H1651,0)</f>
        <v>0</v>
      </c>
      <c r="T1651" s="272">
        <f t="shared" ref="T1651:T1714" si="39">IF(I1651=$T$5,J1651*H1651,0)</f>
        <v>0</v>
      </c>
      <c r="U1651" s="263"/>
    </row>
    <row r="1652" spans="2:21" s="216" customFormat="1" x14ac:dyDescent="0.25">
      <c r="B1652" s="262">
        <v>1647</v>
      </c>
      <c r="C1652" s="346">
        <v>45469</v>
      </c>
      <c r="D1652" s="226" t="s">
        <v>160</v>
      </c>
      <c r="E1652" s="218" t="s">
        <v>161</v>
      </c>
      <c r="F1652" s="218" t="s">
        <v>389</v>
      </c>
      <c r="G1652" s="218" t="s">
        <v>161</v>
      </c>
      <c r="H1652" s="218">
        <v>10</v>
      </c>
      <c r="I1652" s="218" t="s">
        <v>66</v>
      </c>
      <c r="J1652" s="218">
        <v>5</v>
      </c>
      <c r="K1652" s="218"/>
      <c r="L1652" s="218"/>
      <c r="M1652" s="218"/>
      <c r="N1652" s="218" t="s">
        <v>1</v>
      </c>
      <c r="O1652" s="218"/>
      <c r="P1652" s="218"/>
      <c r="Q1652" s="240">
        <f t="shared" si="36"/>
        <v>0</v>
      </c>
      <c r="R1652" s="240">
        <f t="shared" si="37"/>
        <v>0</v>
      </c>
      <c r="S1652" s="240">
        <f t="shared" si="38"/>
        <v>50</v>
      </c>
      <c r="T1652" s="272">
        <f t="shared" si="39"/>
        <v>0</v>
      </c>
      <c r="U1652" s="263"/>
    </row>
    <row r="1653" spans="2:21" s="216" customFormat="1" x14ac:dyDescent="0.25">
      <c r="B1653" s="262">
        <v>1648</v>
      </c>
      <c r="C1653" s="346">
        <v>45469</v>
      </c>
      <c r="D1653" s="226" t="s">
        <v>268</v>
      </c>
      <c r="E1653" s="218" t="s">
        <v>276</v>
      </c>
      <c r="F1653" s="218" t="s">
        <v>7</v>
      </c>
      <c r="G1653" s="218" t="s">
        <v>214</v>
      </c>
      <c r="H1653" s="218">
        <v>5</v>
      </c>
      <c r="I1653" s="218" t="s">
        <v>220</v>
      </c>
      <c r="J1653" s="218">
        <v>30</v>
      </c>
      <c r="K1653" s="218"/>
      <c r="L1653" s="218"/>
      <c r="M1653" s="218"/>
      <c r="N1653" s="218" t="s">
        <v>7</v>
      </c>
      <c r="O1653" s="218">
        <v>723</v>
      </c>
      <c r="P1653" s="218" t="s">
        <v>305</v>
      </c>
      <c r="Q1653" s="240">
        <f t="shared" si="36"/>
        <v>150</v>
      </c>
      <c r="R1653" s="240">
        <f t="shared" si="37"/>
        <v>0</v>
      </c>
      <c r="S1653" s="240">
        <f t="shared" si="38"/>
        <v>0</v>
      </c>
      <c r="T1653" s="272">
        <f t="shared" si="39"/>
        <v>0</v>
      </c>
      <c r="U1653" s="263"/>
    </row>
    <row r="1654" spans="2:21" s="216" customFormat="1" x14ac:dyDescent="0.25">
      <c r="B1654" s="262">
        <v>1649</v>
      </c>
      <c r="C1654" s="346">
        <v>45469</v>
      </c>
      <c r="D1654" s="226" t="s">
        <v>260</v>
      </c>
      <c r="E1654" s="218" t="s">
        <v>161</v>
      </c>
      <c r="F1654" s="218" t="s">
        <v>7</v>
      </c>
      <c r="G1654" s="218" t="s">
        <v>161</v>
      </c>
      <c r="H1654" s="218">
        <v>10</v>
      </c>
      <c r="I1654" s="218" t="s">
        <v>66</v>
      </c>
      <c r="J1654" s="218">
        <v>0</v>
      </c>
      <c r="K1654" s="218"/>
      <c r="L1654" s="218"/>
      <c r="M1654" s="218"/>
      <c r="N1654" s="218" t="s">
        <v>1</v>
      </c>
      <c r="O1654" s="218"/>
      <c r="P1654" s="218"/>
      <c r="Q1654" s="240">
        <f t="shared" si="36"/>
        <v>0</v>
      </c>
      <c r="R1654" s="240">
        <f t="shared" si="37"/>
        <v>0</v>
      </c>
      <c r="S1654" s="240">
        <f t="shared" si="38"/>
        <v>0</v>
      </c>
      <c r="T1654" s="272">
        <f t="shared" si="39"/>
        <v>0</v>
      </c>
      <c r="U1654" s="263"/>
    </row>
    <row r="1655" spans="2:21" s="216" customFormat="1" x14ac:dyDescent="0.25">
      <c r="B1655" s="262">
        <v>1650</v>
      </c>
      <c r="C1655" s="346">
        <v>45469</v>
      </c>
      <c r="D1655" s="226" t="s">
        <v>270</v>
      </c>
      <c r="E1655" s="218" t="s">
        <v>178</v>
      </c>
      <c r="F1655" s="218" t="s">
        <v>7</v>
      </c>
      <c r="G1655" s="218" t="s">
        <v>213</v>
      </c>
      <c r="H1655" s="218">
        <v>7</v>
      </c>
      <c r="I1655" s="218" t="s">
        <v>220</v>
      </c>
      <c r="J1655" s="218">
        <v>25</v>
      </c>
      <c r="K1655" s="218"/>
      <c r="L1655" s="218"/>
      <c r="M1655" s="218"/>
      <c r="N1655" s="218" t="s">
        <v>7</v>
      </c>
      <c r="O1655" s="218">
        <v>723</v>
      </c>
      <c r="P1655" s="218" t="s">
        <v>305</v>
      </c>
      <c r="Q1655" s="240">
        <f t="shared" si="36"/>
        <v>175</v>
      </c>
      <c r="R1655" s="240">
        <f t="shared" si="37"/>
        <v>0</v>
      </c>
      <c r="S1655" s="240">
        <f t="shared" si="38"/>
        <v>0</v>
      </c>
      <c r="T1655" s="272">
        <f t="shared" si="39"/>
        <v>0</v>
      </c>
      <c r="U1655" s="263"/>
    </row>
    <row r="1656" spans="2:21" s="216" customFormat="1" x14ac:dyDescent="0.25">
      <c r="B1656" s="262">
        <v>1651</v>
      </c>
      <c r="C1656" s="346">
        <v>45469</v>
      </c>
      <c r="D1656" s="226" t="s">
        <v>177</v>
      </c>
      <c r="E1656" s="218" t="s">
        <v>178</v>
      </c>
      <c r="F1656" s="218" t="s">
        <v>7</v>
      </c>
      <c r="G1656" s="218" t="s">
        <v>213</v>
      </c>
      <c r="H1656" s="218">
        <v>7</v>
      </c>
      <c r="I1656" s="218" t="s">
        <v>220</v>
      </c>
      <c r="J1656" s="218">
        <v>25</v>
      </c>
      <c r="K1656" s="218"/>
      <c r="L1656" s="218"/>
      <c r="M1656" s="218"/>
      <c r="N1656" s="218" t="s">
        <v>7</v>
      </c>
      <c r="O1656" s="218">
        <v>723</v>
      </c>
      <c r="P1656" s="218" t="s">
        <v>305</v>
      </c>
      <c r="Q1656" s="240">
        <f t="shared" si="36"/>
        <v>175</v>
      </c>
      <c r="R1656" s="240">
        <f t="shared" si="37"/>
        <v>0</v>
      </c>
      <c r="S1656" s="240">
        <f t="shared" si="38"/>
        <v>0</v>
      </c>
      <c r="T1656" s="272">
        <f t="shared" si="39"/>
        <v>0</v>
      </c>
      <c r="U1656" s="263"/>
    </row>
    <row r="1657" spans="2:21" s="216" customFormat="1" x14ac:dyDescent="0.25">
      <c r="B1657" s="262">
        <v>1652</v>
      </c>
      <c r="C1657" s="346">
        <v>45469</v>
      </c>
      <c r="D1657" s="226" t="s">
        <v>173</v>
      </c>
      <c r="E1657" s="218" t="s">
        <v>161</v>
      </c>
      <c r="F1657" s="218" t="s">
        <v>7</v>
      </c>
      <c r="G1657" s="218" t="s">
        <v>161</v>
      </c>
      <c r="H1657" s="218">
        <v>11.2</v>
      </c>
      <c r="I1657" s="218" t="s">
        <v>66</v>
      </c>
      <c r="J1657" s="218">
        <v>7</v>
      </c>
      <c r="K1657" s="218"/>
      <c r="L1657" s="218"/>
      <c r="M1657" s="218"/>
      <c r="N1657" s="218" t="s">
        <v>1</v>
      </c>
      <c r="O1657" s="218"/>
      <c r="P1657" s="218"/>
      <c r="Q1657" s="240">
        <f t="shared" si="36"/>
        <v>0</v>
      </c>
      <c r="R1657" s="240">
        <f t="shared" si="37"/>
        <v>0</v>
      </c>
      <c r="S1657" s="240">
        <f t="shared" si="38"/>
        <v>78.399999999999991</v>
      </c>
      <c r="T1657" s="272">
        <f t="shared" si="39"/>
        <v>0</v>
      </c>
      <c r="U1657" s="263"/>
    </row>
    <row r="1658" spans="2:21" s="216" customFormat="1" x14ac:dyDescent="0.25">
      <c r="B1658" s="262">
        <v>1653</v>
      </c>
      <c r="C1658" s="346">
        <v>45469</v>
      </c>
      <c r="D1658" s="226" t="s">
        <v>153</v>
      </c>
      <c r="E1658" s="218" t="s">
        <v>92</v>
      </c>
      <c r="F1658" s="218" t="s">
        <v>63</v>
      </c>
      <c r="G1658" s="218" t="s">
        <v>213</v>
      </c>
      <c r="H1658" s="218">
        <v>6.65</v>
      </c>
      <c r="I1658" s="218" t="s">
        <v>221</v>
      </c>
      <c r="J1658" s="218">
        <v>37</v>
      </c>
      <c r="K1658" s="218"/>
      <c r="L1658" s="218">
        <v>460</v>
      </c>
      <c r="M1658" s="218"/>
      <c r="N1658" s="218" t="s">
        <v>63</v>
      </c>
      <c r="O1658" s="218"/>
      <c r="P1658" s="218" t="s">
        <v>305</v>
      </c>
      <c r="Q1658" s="240">
        <f t="shared" si="36"/>
        <v>0</v>
      </c>
      <c r="R1658" s="240">
        <f t="shared" si="37"/>
        <v>282.95749999999998</v>
      </c>
      <c r="S1658" s="240">
        <f t="shared" si="38"/>
        <v>0</v>
      </c>
      <c r="T1658" s="272">
        <f t="shared" si="39"/>
        <v>0</v>
      </c>
      <c r="U1658" s="263"/>
    </row>
    <row r="1659" spans="2:21" s="216" customFormat="1" x14ac:dyDescent="0.25">
      <c r="B1659" s="262">
        <v>1654</v>
      </c>
      <c r="C1659" s="346">
        <v>45469</v>
      </c>
      <c r="D1659" s="226" t="s">
        <v>152</v>
      </c>
      <c r="E1659" s="218" t="s">
        <v>92</v>
      </c>
      <c r="F1659" s="218" t="s">
        <v>63</v>
      </c>
      <c r="G1659" s="218" t="s">
        <v>214</v>
      </c>
      <c r="H1659" s="218">
        <v>4.1500000000000004</v>
      </c>
      <c r="I1659" s="218" t="s">
        <v>221</v>
      </c>
      <c r="J1659" s="218">
        <v>37</v>
      </c>
      <c r="K1659" s="218"/>
      <c r="L1659" s="218">
        <v>460</v>
      </c>
      <c r="M1659" s="218"/>
      <c r="N1659" s="218" t="s">
        <v>63</v>
      </c>
      <c r="O1659" s="218"/>
      <c r="P1659" s="218" t="s">
        <v>305</v>
      </c>
      <c r="Q1659" s="240">
        <f t="shared" si="36"/>
        <v>0</v>
      </c>
      <c r="R1659" s="240">
        <f t="shared" si="37"/>
        <v>176.58250000000001</v>
      </c>
      <c r="S1659" s="240">
        <f t="shared" si="38"/>
        <v>0</v>
      </c>
      <c r="T1659" s="272">
        <f t="shared" si="39"/>
        <v>0</v>
      </c>
      <c r="U1659" s="263"/>
    </row>
    <row r="1660" spans="2:21" s="216" customFormat="1" x14ac:dyDescent="0.25">
      <c r="B1660" s="262">
        <v>1655</v>
      </c>
      <c r="C1660" s="346">
        <v>45469</v>
      </c>
      <c r="D1660" s="226" t="s">
        <v>150</v>
      </c>
      <c r="E1660" s="218" t="s">
        <v>92</v>
      </c>
      <c r="F1660" s="218" t="s">
        <v>63</v>
      </c>
      <c r="G1660" s="218" t="s">
        <v>214</v>
      </c>
      <c r="H1660" s="218">
        <v>4.1500000000000004</v>
      </c>
      <c r="I1660" s="218" t="s">
        <v>221</v>
      </c>
      <c r="J1660" s="218">
        <v>37</v>
      </c>
      <c r="K1660" s="218"/>
      <c r="L1660" s="218">
        <v>460</v>
      </c>
      <c r="M1660" s="218"/>
      <c r="N1660" s="218" t="s">
        <v>63</v>
      </c>
      <c r="O1660" s="218"/>
      <c r="P1660" s="218" t="s">
        <v>305</v>
      </c>
      <c r="Q1660" s="240">
        <f t="shared" si="36"/>
        <v>0</v>
      </c>
      <c r="R1660" s="240">
        <f t="shared" si="37"/>
        <v>176.58250000000001</v>
      </c>
      <c r="S1660" s="240">
        <f t="shared" si="38"/>
        <v>0</v>
      </c>
      <c r="T1660" s="272">
        <f t="shared" si="39"/>
        <v>0</v>
      </c>
      <c r="U1660" s="263"/>
    </row>
    <row r="1661" spans="2:21" s="216" customFormat="1" x14ac:dyDescent="0.25">
      <c r="B1661" s="262">
        <v>1656</v>
      </c>
      <c r="C1661" s="346">
        <v>45469</v>
      </c>
      <c r="D1661" s="226" t="s">
        <v>179</v>
      </c>
      <c r="E1661" s="218" t="s">
        <v>161</v>
      </c>
      <c r="F1661" s="218" t="s">
        <v>8</v>
      </c>
      <c r="G1661" s="218" t="s">
        <v>161</v>
      </c>
      <c r="H1661" s="218">
        <v>11.6</v>
      </c>
      <c r="I1661" s="218" t="s">
        <v>66</v>
      </c>
      <c r="J1661" s="218">
        <v>6</v>
      </c>
      <c r="K1661" s="218"/>
      <c r="L1661" s="218"/>
      <c r="M1661" s="218"/>
      <c r="N1661" s="218" t="s">
        <v>1</v>
      </c>
      <c r="O1661" s="218"/>
      <c r="P1661" s="218"/>
      <c r="Q1661" s="240">
        <f t="shared" si="36"/>
        <v>0</v>
      </c>
      <c r="R1661" s="240">
        <f t="shared" si="37"/>
        <v>0</v>
      </c>
      <c r="S1661" s="240">
        <f t="shared" si="38"/>
        <v>69.599999999999994</v>
      </c>
      <c r="T1661" s="272">
        <f t="shared" si="39"/>
        <v>0</v>
      </c>
      <c r="U1661" s="263"/>
    </row>
    <row r="1662" spans="2:21" s="216" customFormat="1" x14ac:dyDescent="0.25">
      <c r="B1662" s="262">
        <v>1657</v>
      </c>
      <c r="C1662" s="346">
        <v>45469</v>
      </c>
      <c r="D1662" s="226" t="s">
        <v>143</v>
      </c>
      <c r="E1662" s="218" t="s">
        <v>92</v>
      </c>
      <c r="F1662" s="218" t="s">
        <v>2</v>
      </c>
      <c r="G1662" s="218" t="s">
        <v>213</v>
      </c>
      <c r="H1662" s="218">
        <v>7</v>
      </c>
      <c r="I1662" s="218" t="s">
        <v>220</v>
      </c>
      <c r="J1662" s="218">
        <v>31</v>
      </c>
      <c r="K1662" s="218"/>
      <c r="L1662" s="218">
        <v>680</v>
      </c>
      <c r="M1662" s="218"/>
      <c r="N1662" s="218" t="s">
        <v>2</v>
      </c>
      <c r="O1662" s="218" t="s">
        <v>2</v>
      </c>
      <c r="P1662" s="218" t="s">
        <v>304</v>
      </c>
      <c r="Q1662" s="240">
        <f t="shared" si="36"/>
        <v>217</v>
      </c>
      <c r="R1662" s="240">
        <f t="shared" si="37"/>
        <v>0</v>
      </c>
      <c r="S1662" s="240">
        <f t="shared" si="38"/>
        <v>0</v>
      </c>
      <c r="T1662" s="272">
        <f t="shared" si="39"/>
        <v>0</v>
      </c>
      <c r="U1662" s="263"/>
    </row>
    <row r="1663" spans="2:21" s="216" customFormat="1" x14ac:dyDescent="0.25">
      <c r="B1663" s="262">
        <v>1658</v>
      </c>
      <c r="C1663" s="346">
        <v>45469</v>
      </c>
      <c r="D1663" s="226" t="s">
        <v>142</v>
      </c>
      <c r="E1663" s="218" t="s">
        <v>92</v>
      </c>
      <c r="F1663" s="218" t="s">
        <v>2</v>
      </c>
      <c r="G1663" s="218" t="s">
        <v>213</v>
      </c>
      <c r="H1663" s="218">
        <v>7</v>
      </c>
      <c r="I1663" s="218" t="s">
        <v>220</v>
      </c>
      <c r="J1663" s="218">
        <v>30</v>
      </c>
      <c r="K1663" s="218"/>
      <c r="L1663" s="218">
        <v>680</v>
      </c>
      <c r="M1663" s="218"/>
      <c r="N1663" s="218" t="s">
        <v>2</v>
      </c>
      <c r="O1663" s="218" t="s">
        <v>2</v>
      </c>
      <c r="P1663" s="218" t="s">
        <v>304</v>
      </c>
      <c r="Q1663" s="240">
        <f t="shared" si="36"/>
        <v>210</v>
      </c>
      <c r="R1663" s="240">
        <f t="shared" si="37"/>
        <v>0</v>
      </c>
      <c r="S1663" s="240">
        <f t="shared" si="38"/>
        <v>0</v>
      </c>
      <c r="T1663" s="272">
        <f t="shared" si="39"/>
        <v>0</v>
      </c>
      <c r="U1663" s="263"/>
    </row>
    <row r="1664" spans="2:21" s="216" customFormat="1" x14ac:dyDescent="0.25">
      <c r="B1664" s="262">
        <v>1659</v>
      </c>
      <c r="C1664" s="346">
        <v>45469</v>
      </c>
      <c r="D1664" s="226" t="s">
        <v>141</v>
      </c>
      <c r="E1664" s="218" t="s">
        <v>92</v>
      </c>
      <c r="F1664" s="218" t="s">
        <v>2</v>
      </c>
      <c r="G1664" s="218" t="s">
        <v>213</v>
      </c>
      <c r="H1664" s="218">
        <v>7</v>
      </c>
      <c r="I1664" s="218" t="s">
        <v>220</v>
      </c>
      <c r="J1664" s="218">
        <v>30</v>
      </c>
      <c r="K1664" s="218"/>
      <c r="L1664" s="218">
        <v>680</v>
      </c>
      <c r="M1664" s="218"/>
      <c r="N1664" s="218" t="s">
        <v>2</v>
      </c>
      <c r="O1664" s="218" t="s">
        <v>2</v>
      </c>
      <c r="P1664" s="218" t="s">
        <v>304</v>
      </c>
      <c r="Q1664" s="240">
        <f t="shared" si="36"/>
        <v>210</v>
      </c>
      <c r="R1664" s="240">
        <f t="shared" si="37"/>
        <v>0</v>
      </c>
      <c r="S1664" s="240">
        <f t="shared" si="38"/>
        <v>0</v>
      </c>
      <c r="T1664" s="272">
        <f t="shared" si="39"/>
        <v>0</v>
      </c>
      <c r="U1664" s="263"/>
    </row>
    <row r="1665" spans="2:21" s="216" customFormat="1" x14ac:dyDescent="0.25">
      <c r="B1665" s="262">
        <v>1660</v>
      </c>
      <c r="C1665" s="346">
        <v>45469</v>
      </c>
      <c r="D1665" s="226" t="s">
        <v>96</v>
      </c>
      <c r="E1665" s="218" t="s">
        <v>161</v>
      </c>
      <c r="F1665" s="218" t="s">
        <v>1</v>
      </c>
      <c r="G1665" s="218" t="s">
        <v>161</v>
      </c>
      <c r="H1665" s="218">
        <v>11.8</v>
      </c>
      <c r="I1665" s="218"/>
      <c r="J1665" s="218"/>
      <c r="K1665" s="218"/>
      <c r="L1665" s="218"/>
      <c r="M1665" s="218"/>
      <c r="N1665" s="218"/>
      <c r="O1665" s="218"/>
      <c r="P1665" s="218"/>
      <c r="Q1665" s="240">
        <f t="shared" si="36"/>
        <v>0</v>
      </c>
      <c r="R1665" s="240">
        <f t="shared" si="37"/>
        <v>0</v>
      </c>
      <c r="S1665" s="240">
        <f t="shared" si="38"/>
        <v>0</v>
      </c>
      <c r="T1665" s="272">
        <f t="shared" si="39"/>
        <v>0</v>
      </c>
      <c r="U1665" s="263"/>
    </row>
    <row r="1666" spans="2:21" s="216" customFormat="1" x14ac:dyDescent="0.25">
      <c r="B1666" s="262">
        <v>1661</v>
      </c>
      <c r="C1666" s="346">
        <v>45469</v>
      </c>
      <c r="D1666" s="226" t="s">
        <v>130</v>
      </c>
      <c r="E1666" s="218" t="s">
        <v>161</v>
      </c>
      <c r="F1666" s="218" t="s">
        <v>1</v>
      </c>
      <c r="G1666" s="218" t="s">
        <v>161</v>
      </c>
      <c r="H1666" s="218">
        <v>11.8</v>
      </c>
      <c r="I1666" s="218" t="s">
        <v>66</v>
      </c>
      <c r="J1666" s="218">
        <v>4</v>
      </c>
      <c r="K1666" s="218"/>
      <c r="L1666" s="218"/>
      <c r="M1666" s="218"/>
      <c r="N1666" s="218" t="s">
        <v>1</v>
      </c>
      <c r="O1666" s="218"/>
      <c r="P1666" s="218"/>
      <c r="Q1666" s="240">
        <f t="shared" si="36"/>
        <v>0</v>
      </c>
      <c r="R1666" s="240">
        <f t="shared" si="37"/>
        <v>0</v>
      </c>
      <c r="S1666" s="240">
        <f t="shared" si="38"/>
        <v>47.2</v>
      </c>
      <c r="T1666" s="272">
        <f t="shared" si="39"/>
        <v>0</v>
      </c>
      <c r="U1666" s="263"/>
    </row>
    <row r="1667" spans="2:21" s="216" customFormat="1" x14ac:dyDescent="0.25">
      <c r="B1667" s="262">
        <v>1662</v>
      </c>
      <c r="C1667" s="346">
        <v>45470</v>
      </c>
      <c r="D1667" s="226" t="s">
        <v>94</v>
      </c>
      <c r="E1667" s="218" t="s">
        <v>92</v>
      </c>
      <c r="F1667" s="218" t="s">
        <v>1</v>
      </c>
      <c r="G1667" s="218" t="s">
        <v>213</v>
      </c>
      <c r="H1667" s="218">
        <v>6.65</v>
      </c>
      <c r="I1667" s="218"/>
      <c r="J1667" s="218"/>
      <c r="K1667" s="218"/>
      <c r="L1667" s="218"/>
      <c r="M1667" s="218"/>
      <c r="N1667" s="218" t="s">
        <v>1</v>
      </c>
      <c r="O1667" s="218"/>
      <c r="P1667" s="218"/>
      <c r="Q1667" s="240">
        <f t="shared" si="36"/>
        <v>0</v>
      </c>
      <c r="R1667" s="240">
        <f t="shared" si="37"/>
        <v>0</v>
      </c>
      <c r="S1667" s="240">
        <f t="shared" si="38"/>
        <v>0</v>
      </c>
      <c r="T1667" s="272">
        <f t="shared" si="39"/>
        <v>0</v>
      </c>
      <c r="U1667" s="263"/>
    </row>
    <row r="1668" spans="2:21" s="216" customFormat="1" x14ac:dyDescent="0.25">
      <c r="B1668" s="262">
        <v>1663</v>
      </c>
      <c r="C1668" s="346">
        <v>45470</v>
      </c>
      <c r="D1668" s="226" t="s">
        <v>91</v>
      </c>
      <c r="E1668" s="218" t="s">
        <v>92</v>
      </c>
      <c r="F1668" s="218" t="s">
        <v>1</v>
      </c>
      <c r="G1668" s="218" t="s">
        <v>213</v>
      </c>
      <c r="H1668" s="218">
        <v>6.65</v>
      </c>
      <c r="I1668" s="218" t="s">
        <v>291</v>
      </c>
      <c r="J1668" s="218">
        <v>33</v>
      </c>
      <c r="K1668" s="218"/>
      <c r="L1668" s="218">
        <v>100</v>
      </c>
      <c r="M1668" s="218"/>
      <c r="N1668" s="218" t="s">
        <v>1</v>
      </c>
      <c r="O1668" s="218" t="s">
        <v>2</v>
      </c>
      <c r="P1668" s="218"/>
      <c r="Q1668" s="240">
        <f t="shared" si="36"/>
        <v>0</v>
      </c>
      <c r="R1668" s="240">
        <f t="shared" si="37"/>
        <v>0</v>
      </c>
      <c r="S1668" s="240">
        <f t="shared" si="38"/>
        <v>0</v>
      </c>
      <c r="T1668" s="272">
        <f t="shared" si="39"/>
        <v>0</v>
      </c>
      <c r="U1668" s="263"/>
    </row>
    <row r="1669" spans="2:21" s="216" customFormat="1" x14ac:dyDescent="0.25">
      <c r="B1669" s="262">
        <v>1664</v>
      </c>
      <c r="C1669" s="346">
        <v>45470</v>
      </c>
      <c r="D1669" s="226" t="s">
        <v>117</v>
      </c>
      <c r="E1669" s="218" t="s">
        <v>92</v>
      </c>
      <c r="F1669" s="218" t="s">
        <v>1</v>
      </c>
      <c r="G1669" s="218" t="s">
        <v>213</v>
      </c>
      <c r="H1669" s="218">
        <v>6.65</v>
      </c>
      <c r="I1669" s="218" t="s">
        <v>291</v>
      </c>
      <c r="J1669" s="218">
        <v>30</v>
      </c>
      <c r="K1669" s="218"/>
      <c r="L1669" s="218">
        <v>100</v>
      </c>
      <c r="M1669" s="218"/>
      <c r="N1669" s="218" t="s">
        <v>1</v>
      </c>
      <c r="O1669" s="218" t="s">
        <v>2</v>
      </c>
      <c r="P1669" s="218"/>
      <c r="Q1669" s="240">
        <f t="shared" si="36"/>
        <v>0</v>
      </c>
      <c r="R1669" s="240">
        <f t="shared" si="37"/>
        <v>0</v>
      </c>
      <c r="S1669" s="240">
        <f t="shared" si="38"/>
        <v>0</v>
      </c>
      <c r="T1669" s="272">
        <f t="shared" si="39"/>
        <v>0</v>
      </c>
      <c r="U1669" s="263" t="s">
        <v>280</v>
      </c>
    </row>
    <row r="1670" spans="2:21" s="216" customFormat="1" x14ac:dyDescent="0.25">
      <c r="B1670" s="262">
        <v>1665</v>
      </c>
      <c r="C1670" s="346">
        <v>45470</v>
      </c>
      <c r="D1670" s="226" t="s">
        <v>157</v>
      </c>
      <c r="E1670" s="218" t="s">
        <v>92</v>
      </c>
      <c r="F1670" s="218" t="s">
        <v>62</v>
      </c>
      <c r="G1670" s="218" t="s">
        <v>214</v>
      </c>
      <c r="H1670" s="218">
        <v>4.1500000000000004</v>
      </c>
      <c r="I1670" s="218" t="s">
        <v>220</v>
      </c>
      <c r="J1670" s="218">
        <v>58</v>
      </c>
      <c r="K1670" s="218"/>
      <c r="L1670" s="218">
        <v>600</v>
      </c>
      <c r="M1670" s="218"/>
      <c r="N1670" s="218" t="s">
        <v>62</v>
      </c>
      <c r="O1670" s="218">
        <v>718</v>
      </c>
      <c r="P1670" s="218" t="s">
        <v>305</v>
      </c>
      <c r="Q1670" s="240">
        <f t="shared" si="36"/>
        <v>240.70000000000002</v>
      </c>
      <c r="R1670" s="240">
        <f t="shared" si="37"/>
        <v>0</v>
      </c>
      <c r="S1670" s="240">
        <f t="shared" si="38"/>
        <v>0</v>
      </c>
      <c r="T1670" s="272">
        <f t="shared" si="39"/>
        <v>0</v>
      </c>
      <c r="U1670" s="263"/>
    </row>
    <row r="1671" spans="2:21" s="216" customFormat="1" x14ac:dyDescent="0.25">
      <c r="B1671" s="262">
        <v>1666</v>
      </c>
      <c r="C1671" s="346">
        <v>45470</v>
      </c>
      <c r="D1671" s="226" t="s">
        <v>156</v>
      </c>
      <c r="E1671" s="218" t="s">
        <v>92</v>
      </c>
      <c r="F1671" s="218" t="s">
        <v>62</v>
      </c>
      <c r="G1671" s="218" t="s">
        <v>214</v>
      </c>
      <c r="H1671" s="218">
        <v>4.1500000000000004</v>
      </c>
      <c r="I1671" s="218" t="s">
        <v>220</v>
      </c>
      <c r="J1671" s="218">
        <v>58</v>
      </c>
      <c r="K1671" s="218"/>
      <c r="L1671" s="218">
        <v>600</v>
      </c>
      <c r="M1671" s="218"/>
      <c r="N1671" s="218" t="s">
        <v>62</v>
      </c>
      <c r="O1671" s="218">
        <v>718</v>
      </c>
      <c r="P1671" s="218" t="s">
        <v>305</v>
      </c>
      <c r="Q1671" s="240">
        <f t="shared" si="36"/>
        <v>240.70000000000002</v>
      </c>
      <c r="R1671" s="240">
        <f t="shared" si="37"/>
        <v>0</v>
      </c>
      <c r="S1671" s="240">
        <f t="shared" si="38"/>
        <v>0</v>
      </c>
      <c r="T1671" s="272">
        <f t="shared" si="39"/>
        <v>0</v>
      </c>
      <c r="U1671" s="263"/>
    </row>
    <row r="1672" spans="2:21" s="216" customFormat="1" x14ac:dyDescent="0.25">
      <c r="B1672" s="262">
        <v>1667</v>
      </c>
      <c r="C1672" s="346">
        <v>45470</v>
      </c>
      <c r="D1672" s="226" t="s">
        <v>160</v>
      </c>
      <c r="E1672" s="218" t="s">
        <v>161</v>
      </c>
      <c r="F1672" s="218" t="s">
        <v>389</v>
      </c>
      <c r="G1672" s="218" t="s">
        <v>161</v>
      </c>
      <c r="H1672" s="218">
        <v>10</v>
      </c>
      <c r="I1672" s="218" t="s">
        <v>66</v>
      </c>
      <c r="J1672" s="218">
        <v>5</v>
      </c>
      <c r="K1672" s="218"/>
      <c r="L1672" s="218"/>
      <c r="M1672" s="218"/>
      <c r="N1672" s="218" t="s">
        <v>1</v>
      </c>
      <c r="O1672" s="218"/>
      <c r="P1672" s="218"/>
      <c r="Q1672" s="240">
        <f t="shared" si="36"/>
        <v>0</v>
      </c>
      <c r="R1672" s="240">
        <f t="shared" si="37"/>
        <v>0</v>
      </c>
      <c r="S1672" s="240">
        <f t="shared" si="38"/>
        <v>50</v>
      </c>
      <c r="T1672" s="272">
        <f t="shared" si="39"/>
        <v>0</v>
      </c>
      <c r="U1672" s="263"/>
    </row>
    <row r="1673" spans="2:21" s="216" customFormat="1" x14ac:dyDescent="0.25">
      <c r="B1673" s="262">
        <v>1668</v>
      </c>
      <c r="C1673" s="346">
        <v>45470</v>
      </c>
      <c r="D1673" s="226" t="s">
        <v>268</v>
      </c>
      <c r="E1673" s="218" t="s">
        <v>276</v>
      </c>
      <c r="F1673" s="218" t="s">
        <v>7</v>
      </c>
      <c r="G1673" s="218" t="s">
        <v>214</v>
      </c>
      <c r="H1673" s="218">
        <v>5</v>
      </c>
      <c r="I1673" s="218" t="s">
        <v>220</v>
      </c>
      <c r="J1673" s="218">
        <v>13</v>
      </c>
      <c r="K1673" s="218"/>
      <c r="L1673" s="218">
        <v>1700</v>
      </c>
      <c r="M1673" s="218"/>
      <c r="N1673" s="218" t="s">
        <v>7</v>
      </c>
      <c r="O1673" s="218">
        <v>723</v>
      </c>
      <c r="P1673" s="218" t="s">
        <v>305</v>
      </c>
      <c r="Q1673" s="240">
        <f t="shared" si="36"/>
        <v>65</v>
      </c>
      <c r="R1673" s="240">
        <f t="shared" si="37"/>
        <v>0</v>
      </c>
      <c r="S1673" s="240">
        <f t="shared" si="38"/>
        <v>0</v>
      </c>
      <c r="T1673" s="272">
        <f t="shared" si="39"/>
        <v>0</v>
      </c>
      <c r="U1673" s="263"/>
    </row>
    <row r="1674" spans="2:21" s="216" customFormat="1" x14ac:dyDescent="0.25">
      <c r="B1674" s="262">
        <v>1669</v>
      </c>
      <c r="C1674" s="346">
        <v>45470</v>
      </c>
      <c r="D1674" s="226" t="s">
        <v>260</v>
      </c>
      <c r="E1674" s="218" t="s">
        <v>161</v>
      </c>
      <c r="F1674" s="218" t="s">
        <v>7</v>
      </c>
      <c r="G1674" s="218" t="s">
        <v>161</v>
      </c>
      <c r="H1674" s="218">
        <v>10</v>
      </c>
      <c r="I1674" s="218" t="s">
        <v>66</v>
      </c>
      <c r="J1674" s="245">
        <v>7</v>
      </c>
      <c r="K1674" s="245"/>
      <c r="L1674" s="218"/>
      <c r="M1674" s="218"/>
      <c r="N1674" s="218" t="s">
        <v>1</v>
      </c>
      <c r="O1674" s="218"/>
      <c r="P1674" s="218"/>
      <c r="Q1674" s="240">
        <f t="shared" si="36"/>
        <v>0</v>
      </c>
      <c r="R1674" s="240">
        <f t="shared" si="37"/>
        <v>0</v>
      </c>
      <c r="S1674" s="240">
        <f t="shared" si="38"/>
        <v>70</v>
      </c>
      <c r="T1674" s="272">
        <f t="shared" si="39"/>
        <v>0</v>
      </c>
      <c r="U1674" s="263"/>
    </row>
    <row r="1675" spans="2:21" s="216" customFormat="1" x14ac:dyDescent="0.25">
      <c r="B1675" s="262">
        <v>1670</v>
      </c>
      <c r="C1675" s="346">
        <v>45470</v>
      </c>
      <c r="D1675" s="226" t="s">
        <v>270</v>
      </c>
      <c r="E1675" s="218" t="s">
        <v>178</v>
      </c>
      <c r="F1675" s="218" t="s">
        <v>7</v>
      </c>
      <c r="G1675" s="218" t="s">
        <v>213</v>
      </c>
      <c r="H1675" s="218">
        <v>7</v>
      </c>
      <c r="I1675" s="218" t="s">
        <v>220</v>
      </c>
      <c r="J1675" s="218">
        <v>27</v>
      </c>
      <c r="K1675" s="218"/>
      <c r="L1675" s="218">
        <v>1700</v>
      </c>
      <c r="M1675" s="218"/>
      <c r="N1675" s="218" t="s">
        <v>7</v>
      </c>
      <c r="O1675" s="218">
        <v>723</v>
      </c>
      <c r="P1675" s="218" t="s">
        <v>305</v>
      </c>
      <c r="Q1675" s="240">
        <f t="shared" si="36"/>
        <v>189</v>
      </c>
      <c r="R1675" s="240">
        <f t="shared" si="37"/>
        <v>0</v>
      </c>
      <c r="S1675" s="240">
        <f t="shared" si="38"/>
        <v>0</v>
      </c>
      <c r="T1675" s="272">
        <f t="shared" si="39"/>
        <v>0</v>
      </c>
      <c r="U1675" s="263"/>
    </row>
    <row r="1676" spans="2:21" s="216" customFormat="1" x14ac:dyDescent="0.25">
      <c r="B1676" s="262">
        <v>1671</v>
      </c>
      <c r="C1676" s="346">
        <v>45470</v>
      </c>
      <c r="D1676" s="226" t="s">
        <v>177</v>
      </c>
      <c r="E1676" s="218" t="s">
        <v>178</v>
      </c>
      <c r="F1676" s="218" t="s">
        <v>7</v>
      </c>
      <c r="G1676" s="218" t="s">
        <v>213</v>
      </c>
      <c r="H1676" s="218">
        <v>7</v>
      </c>
      <c r="I1676" s="218" t="s">
        <v>220</v>
      </c>
      <c r="J1676" s="218">
        <v>27</v>
      </c>
      <c r="K1676" s="218"/>
      <c r="L1676" s="218">
        <v>1700</v>
      </c>
      <c r="M1676" s="218"/>
      <c r="N1676" s="218" t="s">
        <v>7</v>
      </c>
      <c r="O1676" s="218">
        <v>723</v>
      </c>
      <c r="P1676" s="218" t="s">
        <v>305</v>
      </c>
      <c r="Q1676" s="240">
        <f t="shared" si="36"/>
        <v>189</v>
      </c>
      <c r="R1676" s="240">
        <f t="shared" si="37"/>
        <v>0</v>
      </c>
      <c r="S1676" s="240">
        <f t="shared" si="38"/>
        <v>0</v>
      </c>
      <c r="T1676" s="272">
        <f t="shared" si="39"/>
        <v>0</v>
      </c>
      <c r="U1676" s="263"/>
    </row>
    <row r="1677" spans="2:21" s="216" customFormat="1" x14ac:dyDescent="0.25">
      <c r="B1677" s="262">
        <v>1672</v>
      </c>
      <c r="C1677" s="346">
        <v>45470</v>
      </c>
      <c r="D1677" s="226" t="s">
        <v>173</v>
      </c>
      <c r="E1677" s="218" t="s">
        <v>161</v>
      </c>
      <c r="F1677" s="218" t="s">
        <v>7</v>
      </c>
      <c r="G1677" s="218" t="s">
        <v>161</v>
      </c>
      <c r="H1677" s="218">
        <v>11.2</v>
      </c>
      <c r="I1677" s="218" t="s">
        <v>66</v>
      </c>
      <c r="J1677" s="218">
        <v>1</v>
      </c>
      <c r="K1677" s="218"/>
      <c r="L1677" s="218"/>
      <c r="M1677" s="218"/>
      <c r="N1677" s="218" t="s">
        <v>1</v>
      </c>
      <c r="O1677" s="218"/>
      <c r="P1677" s="218"/>
      <c r="Q1677" s="240">
        <f t="shared" si="36"/>
        <v>0</v>
      </c>
      <c r="R1677" s="240">
        <f t="shared" si="37"/>
        <v>0</v>
      </c>
      <c r="S1677" s="240">
        <f t="shared" si="38"/>
        <v>11.2</v>
      </c>
      <c r="T1677" s="272">
        <f t="shared" si="39"/>
        <v>0</v>
      </c>
      <c r="U1677" s="263" t="s">
        <v>279</v>
      </c>
    </row>
    <row r="1678" spans="2:21" s="216" customFormat="1" x14ac:dyDescent="0.25">
      <c r="B1678" s="262">
        <v>1673</v>
      </c>
      <c r="C1678" s="346">
        <v>45470</v>
      </c>
      <c r="D1678" s="226" t="s">
        <v>153</v>
      </c>
      <c r="E1678" s="218" t="s">
        <v>92</v>
      </c>
      <c r="F1678" s="218" t="s">
        <v>63</v>
      </c>
      <c r="G1678" s="218" t="s">
        <v>213</v>
      </c>
      <c r="H1678" s="218">
        <v>6.65</v>
      </c>
      <c r="I1678" s="218" t="s">
        <v>221</v>
      </c>
      <c r="J1678" s="218">
        <v>39</v>
      </c>
      <c r="K1678" s="218"/>
      <c r="L1678" s="218">
        <v>635</v>
      </c>
      <c r="M1678" s="218"/>
      <c r="N1678" s="218" t="s">
        <v>63</v>
      </c>
      <c r="O1678" s="218">
        <v>714</v>
      </c>
      <c r="P1678" s="218" t="s">
        <v>305</v>
      </c>
      <c r="Q1678" s="240">
        <f t="shared" si="36"/>
        <v>0</v>
      </c>
      <c r="R1678" s="240">
        <f t="shared" si="37"/>
        <v>298.2525</v>
      </c>
      <c r="S1678" s="240">
        <f t="shared" si="38"/>
        <v>0</v>
      </c>
      <c r="T1678" s="272">
        <f t="shared" si="39"/>
        <v>0</v>
      </c>
      <c r="U1678" s="263"/>
    </row>
    <row r="1679" spans="2:21" s="216" customFormat="1" x14ac:dyDescent="0.25">
      <c r="B1679" s="262">
        <v>1674</v>
      </c>
      <c r="C1679" s="346">
        <v>45470</v>
      </c>
      <c r="D1679" s="226" t="s">
        <v>152</v>
      </c>
      <c r="E1679" s="218" t="s">
        <v>92</v>
      </c>
      <c r="F1679" s="218" t="s">
        <v>63</v>
      </c>
      <c r="G1679" s="218" t="s">
        <v>214</v>
      </c>
      <c r="H1679" s="218">
        <v>4.1500000000000004</v>
      </c>
      <c r="I1679" s="218" t="s">
        <v>221</v>
      </c>
      <c r="J1679" s="218">
        <v>38</v>
      </c>
      <c r="K1679" s="218"/>
      <c r="L1679" s="218">
        <v>635</v>
      </c>
      <c r="M1679" s="218"/>
      <c r="N1679" s="218" t="s">
        <v>63</v>
      </c>
      <c r="O1679" s="218">
        <v>714</v>
      </c>
      <c r="P1679" s="218" t="s">
        <v>305</v>
      </c>
      <c r="Q1679" s="240">
        <f t="shared" si="36"/>
        <v>0</v>
      </c>
      <c r="R1679" s="240">
        <f t="shared" si="37"/>
        <v>181.35500000000002</v>
      </c>
      <c r="S1679" s="240">
        <f t="shared" si="38"/>
        <v>0</v>
      </c>
      <c r="T1679" s="272">
        <f t="shared" si="39"/>
        <v>0</v>
      </c>
      <c r="U1679" s="263"/>
    </row>
    <row r="1680" spans="2:21" s="216" customFormat="1" x14ac:dyDescent="0.25">
      <c r="B1680" s="262">
        <v>1675</v>
      </c>
      <c r="C1680" s="346">
        <v>45470</v>
      </c>
      <c r="D1680" s="226" t="s">
        <v>150</v>
      </c>
      <c r="E1680" s="218" t="s">
        <v>92</v>
      </c>
      <c r="F1680" s="218" t="s">
        <v>63</v>
      </c>
      <c r="G1680" s="218" t="s">
        <v>214</v>
      </c>
      <c r="H1680" s="218">
        <v>4.1500000000000004</v>
      </c>
      <c r="I1680" s="218" t="s">
        <v>221</v>
      </c>
      <c r="J1680" s="218">
        <v>38</v>
      </c>
      <c r="K1680" s="218"/>
      <c r="L1680" s="218">
        <v>635</v>
      </c>
      <c r="M1680" s="218"/>
      <c r="N1680" s="218" t="s">
        <v>63</v>
      </c>
      <c r="O1680" s="218">
        <v>714</v>
      </c>
      <c r="P1680" s="218" t="s">
        <v>305</v>
      </c>
      <c r="Q1680" s="240">
        <f t="shared" si="36"/>
        <v>0</v>
      </c>
      <c r="R1680" s="240">
        <f t="shared" si="37"/>
        <v>181.35500000000002</v>
      </c>
      <c r="S1680" s="240">
        <f t="shared" si="38"/>
        <v>0</v>
      </c>
      <c r="T1680" s="272">
        <f t="shared" si="39"/>
        <v>0</v>
      </c>
      <c r="U1680" s="263"/>
    </row>
    <row r="1681" spans="2:21" s="216" customFormat="1" x14ac:dyDescent="0.25">
      <c r="B1681" s="262">
        <v>1676</v>
      </c>
      <c r="C1681" s="346">
        <v>45470</v>
      </c>
      <c r="D1681" s="226" t="s">
        <v>179</v>
      </c>
      <c r="E1681" s="218" t="s">
        <v>161</v>
      </c>
      <c r="F1681" s="218" t="s">
        <v>8</v>
      </c>
      <c r="G1681" s="218" t="s">
        <v>161</v>
      </c>
      <c r="H1681" s="218">
        <v>11.6</v>
      </c>
      <c r="I1681" s="218" t="s">
        <v>66</v>
      </c>
      <c r="J1681" s="218">
        <v>4</v>
      </c>
      <c r="K1681" s="218"/>
      <c r="L1681" s="218"/>
      <c r="M1681" s="218"/>
      <c r="N1681" s="218" t="s">
        <v>1</v>
      </c>
      <c r="O1681" s="218"/>
      <c r="P1681" s="218"/>
      <c r="Q1681" s="240">
        <f t="shared" si="36"/>
        <v>0</v>
      </c>
      <c r="R1681" s="240">
        <f t="shared" si="37"/>
        <v>0</v>
      </c>
      <c r="S1681" s="240">
        <f t="shared" si="38"/>
        <v>46.4</v>
      </c>
      <c r="T1681" s="272">
        <f t="shared" si="39"/>
        <v>0</v>
      </c>
      <c r="U1681" s="263"/>
    </row>
    <row r="1682" spans="2:21" s="216" customFormat="1" x14ac:dyDescent="0.25">
      <c r="B1682" s="262">
        <v>1677</v>
      </c>
      <c r="C1682" s="346">
        <v>45470</v>
      </c>
      <c r="D1682" s="226" t="s">
        <v>143</v>
      </c>
      <c r="E1682" s="218" t="s">
        <v>92</v>
      </c>
      <c r="F1682" s="218" t="s">
        <v>2</v>
      </c>
      <c r="G1682" s="218" t="s">
        <v>213</v>
      </c>
      <c r="H1682" s="218">
        <v>7</v>
      </c>
      <c r="I1682" s="218" t="s">
        <v>220</v>
      </c>
      <c r="J1682" s="218">
        <v>30</v>
      </c>
      <c r="K1682" s="218"/>
      <c r="L1682" s="218">
        <v>550</v>
      </c>
      <c r="M1682" s="218"/>
      <c r="N1682" s="218" t="s">
        <v>2</v>
      </c>
      <c r="O1682" s="218" t="s">
        <v>2</v>
      </c>
      <c r="P1682" s="218" t="s">
        <v>304</v>
      </c>
      <c r="Q1682" s="240">
        <f t="shared" si="36"/>
        <v>210</v>
      </c>
      <c r="R1682" s="240">
        <f t="shared" si="37"/>
        <v>0</v>
      </c>
      <c r="S1682" s="240">
        <f t="shared" si="38"/>
        <v>0</v>
      </c>
      <c r="T1682" s="272">
        <f t="shared" si="39"/>
        <v>0</v>
      </c>
      <c r="U1682" s="263"/>
    </row>
    <row r="1683" spans="2:21" s="216" customFormat="1" x14ac:dyDescent="0.25">
      <c r="B1683" s="262">
        <v>1678</v>
      </c>
      <c r="C1683" s="346">
        <v>45470</v>
      </c>
      <c r="D1683" s="226" t="s">
        <v>142</v>
      </c>
      <c r="E1683" s="218" t="s">
        <v>92</v>
      </c>
      <c r="F1683" s="218" t="s">
        <v>2</v>
      </c>
      <c r="G1683" s="218" t="s">
        <v>213</v>
      </c>
      <c r="H1683" s="218">
        <v>7</v>
      </c>
      <c r="I1683" s="218" t="s">
        <v>220</v>
      </c>
      <c r="J1683" s="218">
        <v>30</v>
      </c>
      <c r="K1683" s="218"/>
      <c r="L1683" s="218">
        <v>550</v>
      </c>
      <c r="M1683" s="218"/>
      <c r="N1683" s="218" t="s">
        <v>2</v>
      </c>
      <c r="O1683" s="218" t="s">
        <v>2</v>
      </c>
      <c r="P1683" s="218" t="s">
        <v>304</v>
      </c>
      <c r="Q1683" s="240">
        <f t="shared" si="36"/>
        <v>210</v>
      </c>
      <c r="R1683" s="240">
        <f t="shared" si="37"/>
        <v>0</v>
      </c>
      <c r="S1683" s="240">
        <f t="shared" si="38"/>
        <v>0</v>
      </c>
      <c r="T1683" s="272">
        <f t="shared" si="39"/>
        <v>0</v>
      </c>
      <c r="U1683" s="263"/>
    </row>
    <row r="1684" spans="2:21" s="216" customFormat="1" x14ac:dyDescent="0.25">
      <c r="B1684" s="262">
        <v>1679</v>
      </c>
      <c r="C1684" s="346">
        <v>45470</v>
      </c>
      <c r="D1684" s="226" t="s">
        <v>141</v>
      </c>
      <c r="E1684" s="218" t="s">
        <v>92</v>
      </c>
      <c r="F1684" s="218" t="s">
        <v>2</v>
      </c>
      <c r="G1684" s="218" t="s">
        <v>213</v>
      </c>
      <c r="H1684" s="218">
        <v>7</v>
      </c>
      <c r="I1684" s="218" t="s">
        <v>220</v>
      </c>
      <c r="J1684" s="218">
        <v>30</v>
      </c>
      <c r="K1684" s="218"/>
      <c r="L1684" s="218">
        <v>550</v>
      </c>
      <c r="M1684" s="218"/>
      <c r="N1684" s="218" t="s">
        <v>2</v>
      </c>
      <c r="O1684" s="218" t="s">
        <v>2</v>
      </c>
      <c r="P1684" s="218" t="s">
        <v>304</v>
      </c>
      <c r="Q1684" s="240">
        <f t="shared" si="36"/>
        <v>210</v>
      </c>
      <c r="R1684" s="240">
        <f t="shared" si="37"/>
        <v>0</v>
      </c>
      <c r="S1684" s="240">
        <f t="shared" si="38"/>
        <v>0</v>
      </c>
      <c r="T1684" s="272">
        <f t="shared" si="39"/>
        <v>0</v>
      </c>
      <c r="U1684" s="263"/>
    </row>
    <row r="1685" spans="2:21" s="216" customFormat="1" x14ac:dyDescent="0.25">
      <c r="B1685" s="262">
        <v>1680</v>
      </c>
      <c r="C1685" s="346">
        <v>45470</v>
      </c>
      <c r="D1685" s="226" t="s">
        <v>96</v>
      </c>
      <c r="E1685" s="218" t="s">
        <v>161</v>
      </c>
      <c r="F1685" s="218" t="s">
        <v>1</v>
      </c>
      <c r="G1685" s="218" t="s">
        <v>161</v>
      </c>
      <c r="H1685" s="218">
        <v>11.8</v>
      </c>
      <c r="I1685" s="218"/>
      <c r="J1685" s="218"/>
      <c r="K1685" s="218"/>
      <c r="L1685" s="218"/>
      <c r="M1685" s="218"/>
      <c r="N1685" s="218"/>
      <c r="O1685" s="218"/>
      <c r="P1685" s="218"/>
      <c r="Q1685" s="240">
        <f t="shared" si="36"/>
        <v>0</v>
      </c>
      <c r="R1685" s="240">
        <f t="shared" si="37"/>
        <v>0</v>
      </c>
      <c r="S1685" s="240">
        <f t="shared" si="38"/>
        <v>0</v>
      </c>
      <c r="T1685" s="272">
        <f t="shared" si="39"/>
        <v>0</v>
      </c>
      <c r="U1685" s="263" t="s">
        <v>274</v>
      </c>
    </row>
    <row r="1686" spans="2:21" s="216" customFormat="1" x14ac:dyDescent="0.25">
      <c r="B1686" s="262">
        <v>1681</v>
      </c>
      <c r="C1686" s="346">
        <v>45470</v>
      </c>
      <c r="D1686" s="226" t="s">
        <v>130</v>
      </c>
      <c r="E1686" s="218" t="s">
        <v>161</v>
      </c>
      <c r="F1686" s="218" t="s">
        <v>1</v>
      </c>
      <c r="G1686" s="218" t="s">
        <v>161</v>
      </c>
      <c r="H1686" s="218">
        <v>11.8</v>
      </c>
      <c r="I1686" s="218" t="s">
        <v>66</v>
      </c>
      <c r="J1686" s="218">
        <v>3</v>
      </c>
      <c r="K1686" s="218"/>
      <c r="L1686" s="218"/>
      <c r="M1686" s="218"/>
      <c r="N1686" s="218" t="s">
        <v>1</v>
      </c>
      <c r="O1686" s="218"/>
      <c r="P1686" s="218"/>
      <c r="Q1686" s="240">
        <f t="shared" si="36"/>
        <v>0</v>
      </c>
      <c r="R1686" s="240">
        <f t="shared" si="37"/>
        <v>0</v>
      </c>
      <c r="S1686" s="240">
        <f t="shared" si="38"/>
        <v>35.400000000000006</v>
      </c>
      <c r="T1686" s="272">
        <f t="shared" si="39"/>
        <v>0</v>
      </c>
      <c r="U1686" s="263"/>
    </row>
    <row r="1687" spans="2:21" s="216" customFormat="1" x14ac:dyDescent="0.25">
      <c r="B1687" s="262">
        <v>1682</v>
      </c>
      <c r="C1687" s="346">
        <v>45472</v>
      </c>
      <c r="D1687" s="226" t="s">
        <v>94</v>
      </c>
      <c r="E1687" s="218" t="s">
        <v>92</v>
      </c>
      <c r="F1687" s="218" t="s">
        <v>1</v>
      </c>
      <c r="G1687" s="218" t="s">
        <v>213</v>
      </c>
      <c r="H1687" s="218">
        <v>6.65</v>
      </c>
      <c r="I1687" s="218"/>
      <c r="J1687" s="218"/>
      <c r="K1687" s="218"/>
      <c r="L1687" s="218"/>
      <c r="M1687" s="218"/>
      <c r="N1687" s="218"/>
      <c r="O1687" s="218"/>
      <c r="P1687" s="218"/>
      <c r="Q1687" s="240">
        <f t="shared" si="36"/>
        <v>0</v>
      </c>
      <c r="R1687" s="240">
        <f t="shared" si="37"/>
        <v>0</v>
      </c>
      <c r="S1687" s="240">
        <f t="shared" si="38"/>
        <v>0</v>
      </c>
      <c r="T1687" s="272">
        <f t="shared" si="39"/>
        <v>0</v>
      </c>
      <c r="U1687" s="263" t="s">
        <v>274</v>
      </c>
    </row>
    <row r="1688" spans="2:21" s="216" customFormat="1" x14ac:dyDescent="0.25">
      <c r="B1688" s="262">
        <v>1683</v>
      </c>
      <c r="C1688" s="346">
        <v>45472</v>
      </c>
      <c r="D1688" s="226" t="s">
        <v>91</v>
      </c>
      <c r="E1688" s="218" t="s">
        <v>92</v>
      </c>
      <c r="F1688" s="218" t="s">
        <v>1</v>
      </c>
      <c r="G1688" s="218" t="s">
        <v>213</v>
      </c>
      <c r="H1688" s="218">
        <v>6.65</v>
      </c>
      <c r="I1688" s="218" t="s">
        <v>291</v>
      </c>
      <c r="J1688" s="218">
        <v>24</v>
      </c>
      <c r="K1688" s="218"/>
      <c r="L1688" s="218">
        <v>150</v>
      </c>
      <c r="M1688" s="218"/>
      <c r="N1688" s="218" t="s">
        <v>1</v>
      </c>
      <c r="O1688" s="218" t="s">
        <v>2</v>
      </c>
      <c r="P1688" s="218"/>
      <c r="Q1688" s="240">
        <f t="shared" si="36"/>
        <v>0</v>
      </c>
      <c r="R1688" s="240">
        <f t="shared" si="37"/>
        <v>0</v>
      </c>
      <c r="S1688" s="240">
        <f t="shared" si="38"/>
        <v>0</v>
      </c>
      <c r="T1688" s="272">
        <f t="shared" si="39"/>
        <v>0</v>
      </c>
      <c r="U1688" s="263"/>
    </row>
    <row r="1689" spans="2:21" s="216" customFormat="1" x14ac:dyDescent="0.25">
      <c r="B1689" s="262">
        <v>1684</v>
      </c>
      <c r="C1689" s="346">
        <v>45472</v>
      </c>
      <c r="D1689" s="226" t="s">
        <v>117</v>
      </c>
      <c r="E1689" s="218" t="s">
        <v>92</v>
      </c>
      <c r="F1689" s="218" t="s">
        <v>1</v>
      </c>
      <c r="G1689" s="218" t="s">
        <v>213</v>
      </c>
      <c r="H1689" s="218">
        <v>6.65</v>
      </c>
      <c r="I1689" s="218"/>
      <c r="J1689" s="218"/>
      <c r="K1689" s="218"/>
      <c r="L1689" s="218"/>
      <c r="M1689" s="218"/>
      <c r="N1689" s="218"/>
      <c r="O1689" s="218"/>
      <c r="P1689" s="218"/>
      <c r="Q1689" s="240">
        <f t="shared" si="36"/>
        <v>0</v>
      </c>
      <c r="R1689" s="240">
        <f t="shared" si="37"/>
        <v>0</v>
      </c>
      <c r="S1689" s="240">
        <f t="shared" si="38"/>
        <v>0</v>
      </c>
      <c r="T1689" s="272">
        <f t="shared" si="39"/>
        <v>0</v>
      </c>
      <c r="U1689" s="263" t="s">
        <v>274</v>
      </c>
    </row>
    <row r="1690" spans="2:21" s="216" customFormat="1" x14ac:dyDescent="0.25">
      <c r="B1690" s="262">
        <v>1685</v>
      </c>
      <c r="C1690" s="346">
        <v>45472</v>
      </c>
      <c r="D1690" s="226" t="s">
        <v>157</v>
      </c>
      <c r="E1690" s="218" t="s">
        <v>92</v>
      </c>
      <c r="F1690" s="218" t="s">
        <v>62</v>
      </c>
      <c r="G1690" s="218" t="s">
        <v>214</v>
      </c>
      <c r="H1690" s="218">
        <v>4.1500000000000004</v>
      </c>
      <c r="I1690" s="218" t="s">
        <v>220</v>
      </c>
      <c r="J1690" s="218">
        <v>31</v>
      </c>
      <c r="K1690" s="218"/>
      <c r="L1690" s="218">
        <v>250</v>
      </c>
      <c r="M1690" s="218"/>
      <c r="N1690" s="218" t="s">
        <v>62</v>
      </c>
      <c r="O1690" s="218">
        <v>718</v>
      </c>
      <c r="P1690" s="218" t="s">
        <v>305</v>
      </c>
      <c r="Q1690" s="240">
        <f t="shared" si="36"/>
        <v>128.65</v>
      </c>
      <c r="R1690" s="240">
        <f t="shared" si="37"/>
        <v>0</v>
      </c>
      <c r="S1690" s="240">
        <f t="shared" si="38"/>
        <v>0</v>
      </c>
      <c r="T1690" s="272">
        <f t="shared" si="39"/>
        <v>0</v>
      </c>
      <c r="U1690" s="263"/>
    </row>
    <row r="1691" spans="2:21" s="216" customFormat="1" x14ac:dyDescent="0.25">
      <c r="B1691" s="262">
        <v>1686</v>
      </c>
      <c r="C1691" s="346">
        <v>45472</v>
      </c>
      <c r="D1691" s="226" t="s">
        <v>156</v>
      </c>
      <c r="E1691" s="218" t="s">
        <v>92</v>
      </c>
      <c r="F1691" s="218" t="s">
        <v>62</v>
      </c>
      <c r="G1691" s="218" t="s">
        <v>214</v>
      </c>
      <c r="H1691" s="218">
        <v>4.1500000000000004</v>
      </c>
      <c r="I1691" s="218" t="s">
        <v>220</v>
      </c>
      <c r="J1691" s="218">
        <v>31</v>
      </c>
      <c r="K1691" s="218"/>
      <c r="L1691" s="218">
        <v>250</v>
      </c>
      <c r="M1691" s="218"/>
      <c r="N1691" s="218" t="s">
        <v>62</v>
      </c>
      <c r="O1691" s="218">
        <v>718</v>
      </c>
      <c r="P1691" s="218" t="s">
        <v>305</v>
      </c>
      <c r="Q1691" s="240">
        <f t="shared" si="36"/>
        <v>128.65</v>
      </c>
      <c r="R1691" s="240">
        <f t="shared" si="37"/>
        <v>0</v>
      </c>
      <c r="S1691" s="240">
        <f t="shared" si="38"/>
        <v>0</v>
      </c>
      <c r="T1691" s="272">
        <f t="shared" si="39"/>
        <v>0</v>
      </c>
      <c r="U1691" s="263"/>
    </row>
    <row r="1692" spans="2:21" s="216" customFormat="1" x14ac:dyDescent="0.25">
      <c r="B1692" s="262">
        <v>1687</v>
      </c>
      <c r="C1692" s="346">
        <v>45472</v>
      </c>
      <c r="D1692" s="226" t="s">
        <v>160</v>
      </c>
      <c r="E1692" s="218" t="s">
        <v>161</v>
      </c>
      <c r="F1692" s="218" t="s">
        <v>389</v>
      </c>
      <c r="G1692" s="218" t="s">
        <v>161</v>
      </c>
      <c r="H1692" s="218">
        <v>10</v>
      </c>
      <c r="I1692" s="218" t="s">
        <v>66</v>
      </c>
      <c r="J1692" s="218">
        <v>5</v>
      </c>
      <c r="K1692" s="218"/>
      <c r="L1692" s="218"/>
      <c r="M1692" s="218"/>
      <c r="N1692" s="218" t="s">
        <v>1</v>
      </c>
      <c r="O1692" s="218"/>
      <c r="P1692" s="218"/>
      <c r="Q1692" s="240">
        <f t="shared" si="36"/>
        <v>0</v>
      </c>
      <c r="R1692" s="240">
        <f t="shared" si="37"/>
        <v>0</v>
      </c>
      <c r="S1692" s="240">
        <f t="shared" si="38"/>
        <v>50</v>
      </c>
      <c r="T1692" s="272">
        <f t="shared" si="39"/>
        <v>0</v>
      </c>
      <c r="U1692" s="263"/>
    </row>
    <row r="1693" spans="2:21" s="216" customFormat="1" x14ac:dyDescent="0.25">
      <c r="B1693" s="262">
        <v>1688</v>
      </c>
      <c r="C1693" s="346">
        <v>45472</v>
      </c>
      <c r="D1693" s="226" t="s">
        <v>268</v>
      </c>
      <c r="E1693" s="218" t="s">
        <v>276</v>
      </c>
      <c r="F1693" s="218" t="s">
        <v>7</v>
      </c>
      <c r="G1693" s="218" t="s">
        <v>214</v>
      </c>
      <c r="H1693" s="218">
        <v>5</v>
      </c>
      <c r="I1693" s="218" t="s">
        <v>220</v>
      </c>
      <c r="J1693" s="218">
        <v>27</v>
      </c>
      <c r="K1693" s="218"/>
      <c r="L1693" s="218">
        <v>2200</v>
      </c>
      <c r="M1693" s="218"/>
      <c r="N1693" s="218" t="s">
        <v>7</v>
      </c>
      <c r="O1693" s="218">
        <v>723</v>
      </c>
      <c r="P1693" s="218" t="s">
        <v>305</v>
      </c>
      <c r="Q1693" s="240">
        <f t="shared" si="36"/>
        <v>135</v>
      </c>
      <c r="R1693" s="240">
        <f t="shared" si="37"/>
        <v>0</v>
      </c>
      <c r="S1693" s="240">
        <f t="shared" si="38"/>
        <v>0</v>
      </c>
      <c r="T1693" s="272">
        <f t="shared" si="39"/>
        <v>0</v>
      </c>
      <c r="U1693" s="263"/>
    </row>
    <row r="1694" spans="2:21" s="216" customFormat="1" x14ac:dyDescent="0.25">
      <c r="B1694" s="262">
        <v>1689</v>
      </c>
      <c r="C1694" s="346">
        <v>45472</v>
      </c>
      <c r="D1694" s="226" t="s">
        <v>260</v>
      </c>
      <c r="E1694" s="218" t="s">
        <v>161</v>
      </c>
      <c r="F1694" s="218" t="s">
        <v>7</v>
      </c>
      <c r="G1694" s="218" t="s">
        <v>161</v>
      </c>
      <c r="H1694" s="218">
        <v>10</v>
      </c>
      <c r="I1694" s="218"/>
      <c r="J1694" s="218">
        <v>0</v>
      </c>
      <c r="K1694" s="218"/>
      <c r="L1694" s="218"/>
      <c r="M1694" s="218"/>
      <c r="N1694" s="218"/>
      <c r="O1694" s="218"/>
      <c r="P1694" s="218"/>
      <c r="Q1694" s="240">
        <f t="shared" si="36"/>
        <v>0</v>
      </c>
      <c r="R1694" s="240">
        <f t="shared" si="37"/>
        <v>0</v>
      </c>
      <c r="S1694" s="240">
        <f t="shared" si="38"/>
        <v>0</v>
      </c>
      <c r="T1694" s="272">
        <f t="shared" si="39"/>
        <v>0</v>
      </c>
      <c r="U1694" s="263"/>
    </row>
    <row r="1695" spans="2:21" s="216" customFormat="1" x14ac:dyDescent="0.25">
      <c r="B1695" s="262">
        <v>1690</v>
      </c>
      <c r="C1695" s="346">
        <v>45472</v>
      </c>
      <c r="D1695" s="226" t="s">
        <v>270</v>
      </c>
      <c r="E1695" s="218" t="s">
        <v>178</v>
      </c>
      <c r="F1695" s="218" t="s">
        <v>7</v>
      </c>
      <c r="G1695" s="218" t="s">
        <v>213</v>
      </c>
      <c r="H1695" s="218">
        <v>7</v>
      </c>
      <c r="I1695" s="218" t="s">
        <v>220</v>
      </c>
      <c r="J1695" s="218">
        <v>23</v>
      </c>
      <c r="K1695" s="218"/>
      <c r="L1695" s="218">
        <v>2200</v>
      </c>
      <c r="M1695" s="218"/>
      <c r="N1695" s="218" t="s">
        <v>7</v>
      </c>
      <c r="O1695" s="218">
        <v>723</v>
      </c>
      <c r="P1695" s="218" t="s">
        <v>305</v>
      </c>
      <c r="Q1695" s="240">
        <f t="shared" si="36"/>
        <v>161</v>
      </c>
      <c r="R1695" s="240">
        <f t="shared" si="37"/>
        <v>0</v>
      </c>
      <c r="S1695" s="240">
        <f t="shared" si="38"/>
        <v>0</v>
      </c>
      <c r="T1695" s="272">
        <f t="shared" si="39"/>
        <v>0</v>
      </c>
      <c r="U1695" s="263"/>
    </row>
    <row r="1696" spans="2:21" s="216" customFormat="1" x14ac:dyDescent="0.25">
      <c r="B1696" s="262">
        <v>1691</v>
      </c>
      <c r="C1696" s="346">
        <v>45472</v>
      </c>
      <c r="D1696" s="226" t="s">
        <v>177</v>
      </c>
      <c r="E1696" s="218" t="s">
        <v>178</v>
      </c>
      <c r="F1696" s="218" t="s">
        <v>7</v>
      </c>
      <c r="G1696" s="218" t="s">
        <v>213</v>
      </c>
      <c r="H1696" s="218">
        <v>7</v>
      </c>
      <c r="I1696" s="218" t="s">
        <v>220</v>
      </c>
      <c r="J1696" s="218">
        <v>22</v>
      </c>
      <c r="K1696" s="218"/>
      <c r="L1696" s="218">
        <v>2200</v>
      </c>
      <c r="M1696" s="218"/>
      <c r="N1696" s="218" t="s">
        <v>7</v>
      </c>
      <c r="O1696" s="218">
        <v>723</v>
      </c>
      <c r="P1696" s="218" t="s">
        <v>305</v>
      </c>
      <c r="Q1696" s="240">
        <f t="shared" si="36"/>
        <v>154</v>
      </c>
      <c r="R1696" s="240">
        <f t="shared" si="37"/>
        <v>0</v>
      </c>
      <c r="S1696" s="240">
        <f t="shared" si="38"/>
        <v>0</v>
      </c>
      <c r="T1696" s="272">
        <f t="shared" si="39"/>
        <v>0</v>
      </c>
      <c r="U1696" s="263"/>
    </row>
    <row r="1697" spans="2:21" s="216" customFormat="1" x14ac:dyDescent="0.25">
      <c r="B1697" s="262">
        <v>1692</v>
      </c>
      <c r="C1697" s="346">
        <v>45472</v>
      </c>
      <c r="D1697" s="226" t="s">
        <v>173</v>
      </c>
      <c r="E1697" s="218" t="s">
        <v>161</v>
      </c>
      <c r="F1697" s="218" t="s">
        <v>7</v>
      </c>
      <c r="G1697" s="218" t="s">
        <v>161</v>
      </c>
      <c r="H1697" s="218">
        <v>11.2</v>
      </c>
      <c r="I1697" s="218" t="s">
        <v>66</v>
      </c>
      <c r="J1697" s="218">
        <v>8</v>
      </c>
      <c r="K1697" s="218"/>
      <c r="L1697" s="218"/>
      <c r="M1697" s="218"/>
      <c r="N1697" s="218" t="s">
        <v>1</v>
      </c>
      <c r="O1697" s="218"/>
      <c r="P1697" s="218"/>
      <c r="Q1697" s="240">
        <f t="shared" si="36"/>
        <v>0</v>
      </c>
      <c r="R1697" s="240">
        <f t="shared" si="37"/>
        <v>0</v>
      </c>
      <c r="S1697" s="240">
        <f t="shared" si="38"/>
        <v>89.6</v>
      </c>
      <c r="T1697" s="272">
        <f t="shared" si="39"/>
        <v>0</v>
      </c>
      <c r="U1697" s="263"/>
    </row>
    <row r="1698" spans="2:21" s="216" customFormat="1" x14ac:dyDescent="0.25">
      <c r="B1698" s="262">
        <v>1693</v>
      </c>
      <c r="C1698" s="346">
        <v>45472</v>
      </c>
      <c r="D1698" s="226" t="s">
        <v>153</v>
      </c>
      <c r="E1698" s="218" t="s">
        <v>92</v>
      </c>
      <c r="F1698" s="218" t="s">
        <v>63</v>
      </c>
      <c r="G1698" s="218" t="s">
        <v>213</v>
      </c>
      <c r="H1698" s="218">
        <v>6.65</v>
      </c>
      <c r="I1698" s="218" t="s">
        <v>221</v>
      </c>
      <c r="J1698" s="218">
        <v>38</v>
      </c>
      <c r="K1698" s="218"/>
      <c r="L1698" s="218">
        <v>750</v>
      </c>
      <c r="M1698" s="218"/>
      <c r="N1698" s="218" t="s">
        <v>63</v>
      </c>
      <c r="O1698" s="218">
        <v>714</v>
      </c>
      <c r="P1698" s="218" t="s">
        <v>305</v>
      </c>
      <c r="Q1698" s="240">
        <f t="shared" si="36"/>
        <v>0</v>
      </c>
      <c r="R1698" s="240">
        <f t="shared" si="37"/>
        <v>290.60500000000002</v>
      </c>
      <c r="S1698" s="240">
        <f t="shared" si="38"/>
        <v>0</v>
      </c>
      <c r="T1698" s="272">
        <f t="shared" si="39"/>
        <v>0</v>
      </c>
      <c r="U1698" s="263"/>
    </row>
    <row r="1699" spans="2:21" s="216" customFormat="1" x14ac:dyDescent="0.25">
      <c r="B1699" s="262">
        <v>1694</v>
      </c>
      <c r="C1699" s="346">
        <v>45472</v>
      </c>
      <c r="D1699" s="226" t="s">
        <v>152</v>
      </c>
      <c r="E1699" s="218" t="s">
        <v>92</v>
      </c>
      <c r="F1699" s="218" t="s">
        <v>63</v>
      </c>
      <c r="G1699" s="218" t="s">
        <v>214</v>
      </c>
      <c r="H1699" s="218">
        <v>4.1500000000000004</v>
      </c>
      <c r="I1699" s="218" t="s">
        <v>221</v>
      </c>
      <c r="J1699" s="218">
        <v>35</v>
      </c>
      <c r="K1699" s="218"/>
      <c r="L1699" s="218">
        <v>750</v>
      </c>
      <c r="M1699" s="218"/>
      <c r="N1699" s="218" t="s">
        <v>63</v>
      </c>
      <c r="O1699" s="218">
        <v>714</v>
      </c>
      <c r="P1699" s="218" t="s">
        <v>305</v>
      </c>
      <c r="Q1699" s="240">
        <f t="shared" si="36"/>
        <v>0</v>
      </c>
      <c r="R1699" s="240">
        <f t="shared" si="37"/>
        <v>167.03749999999999</v>
      </c>
      <c r="S1699" s="240">
        <f t="shared" si="38"/>
        <v>0</v>
      </c>
      <c r="T1699" s="272">
        <f t="shared" si="39"/>
        <v>0</v>
      </c>
      <c r="U1699" s="263"/>
    </row>
    <row r="1700" spans="2:21" s="216" customFormat="1" x14ac:dyDescent="0.25">
      <c r="B1700" s="262">
        <v>1695</v>
      </c>
      <c r="C1700" s="346">
        <v>45472</v>
      </c>
      <c r="D1700" s="226" t="s">
        <v>150</v>
      </c>
      <c r="E1700" s="218" t="s">
        <v>92</v>
      </c>
      <c r="F1700" s="218" t="s">
        <v>63</v>
      </c>
      <c r="G1700" s="218" t="s">
        <v>214</v>
      </c>
      <c r="H1700" s="218">
        <v>4.1500000000000004</v>
      </c>
      <c r="I1700" s="218" t="s">
        <v>221</v>
      </c>
      <c r="J1700" s="218">
        <v>35</v>
      </c>
      <c r="K1700" s="218"/>
      <c r="L1700" s="218">
        <v>750</v>
      </c>
      <c r="M1700" s="218"/>
      <c r="N1700" s="218" t="s">
        <v>63</v>
      </c>
      <c r="O1700" s="218">
        <v>714</v>
      </c>
      <c r="P1700" s="218" t="s">
        <v>305</v>
      </c>
      <c r="Q1700" s="240">
        <f t="shared" si="36"/>
        <v>0</v>
      </c>
      <c r="R1700" s="240">
        <f t="shared" si="37"/>
        <v>167.03749999999999</v>
      </c>
      <c r="S1700" s="240">
        <f t="shared" si="38"/>
        <v>0</v>
      </c>
      <c r="T1700" s="272">
        <f t="shared" si="39"/>
        <v>0</v>
      </c>
      <c r="U1700" s="263"/>
    </row>
    <row r="1701" spans="2:21" s="216" customFormat="1" x14ac:dyDescent="0.25">
      <c r="B1701" s="262">
        <v>1696</v>
      </c>
      <c r="C1701" s="346">
        <v>45472</v>
      </c>
      <c r="D1701" s="226" t="s">
        <v>179</v>
      </c>
      <c r="E1701" s="218" t="s">
        <v>161</v>
      </c>
      <c r="F1701" s="218" t="s">
        <v>8</v>
      </c>
      <c r="G1701" s="218" t="s">
        <v>161</v>
      </c>
      <c r="H1701" s="218">
        <v>11.6</v>
      </c>
      <c r="I1701" s="218" t="s">
        <v>66</v>
      </c>
      <c r="J1701" s="218">
        <v>6</v>
      </c>
      <c r="K1701" s="218"/>
      <c r="L1701" s="218"/>
      <c r="M1701" s="218"/>
      <c r="N1701" s="218" t="s">
        <v>1</v>
      </c>
      <c r="O1701" s="218"/>
      <c r="P1701" s="218"/>
      <c r="Q1701" s="240">
        <f t="shared" si="36"/>
        <v>0</v>
      </c>
      <c r="R1701" s="240">
        <f t="shared" si="37"/>
        <v>0</v>
      </c>
      <c r="S1701" s="240">
        <f t="shared" si="38"/>
        <v>69.599999999999994</v>
      </c>
      <c r="T1701" s="272">
        <f t="shared" si="39"/>
        <v>0</v>
      </c>
      <c r="U1701" s="263"/>
    </row>
    <row r="1702" spans="2:21" s="216" customFormat="1" x14ac:dyDescent="0.25">
      <c r="B1702" s="262">
        <v>1697</v>
      </c>
      <c r="C1702" s="346">
        <v>45472</v>
      </c>
      <c r="D1702" s="226" t="s">
        <v>143</v>
      </c>
      <c r="E1702" s="218" t="s">
        <v>92</v>
      </c>
      <c r="F1702" s="218" t="s">
        <v>2</v>
      </c>
      <c r="G1702" s="218" t="s">
        <v>213</v>
      </c>
      <c r="H1702" s="218">
        <v>7</v>
      </c>
      <c r="I1702" s="218" t="s">
        <v>220</v>
      </c>
      <c r="J1702" s="218">
        <v>36</v>
      </c>
      <c r="K1702" s="218"/>
      <c r="L1702" s="218">
        <v>550</v>
      </c>
      <c r="M1702" s="218"/>
      <c r="N1702" s="218" t="s">
        <v>2</v>
      </c>
      <c r="O1702" s="218" t="s">
        <v>2</v>
      </c>
      <c r="P1702" s="218" t="s">
        <v>304</v>
      </c>
      <c r="Q1702" s="240">
        <f t="shared" si="36"/>
        <v>252</v>
      </c>
      <c r="R1702" s="240">
        <f t="shared" si="37"/>
        <v>0</v>
      </c>
      <c r="S1702" s="240">
        <f t="shared" si="38"/>
        <v>0</v>
      </c>
      <c r="T1702" s="272">
        <f t="shared" si="39"/>
        <v>0</v>
      </c>
      <c r="U1702" s="263"/>
    </row>
    <row r="1703" spans="2:21" s="216" customFormat="1" x14ac:dyDescent="0.25">
      <c r="B1703" s="262">
        <v>1698</v>
      </c>
      <c r="C1703" s="346">
        <v>45472</v>
      </c>
      <c r="D1703" s="226" t="s">
        <v>142</v>
      </c>
      <c r="E1703" s="218" t="s">
        <v>92</v>
      </c>
      <c r="F1703" s="218" t="s">
        <v>2</v>
      </c>
      <c r="G1703" s="218" t="s">
        <v>213</v>
      </c>
      <c r="H1703" s="218">
        <v>7</v>
      </c>
      <c r="I1703" s="218" t="s">
        <v>220</v>
      </c>
      <c r="J1703" s="218">
        <v>30</v>
      </c>
      <c r="K1703" s="218"/>
      <c r="L1703" s="218">
        <v>550</v>
      </c>
      <c r="M1703" s="218"/>
      <c r="N1703" s="218" t="s">
        <v>2</v>
      </c>
      <c r="O1703" s="218" t="s">
        <v>2</v>
      </c>
      <c r="P1703" s="218" t="s">
        <v>304</v>
      </c>
      <c r="Q1703" s="240">
        <f t="shared" si="36"/>
        <v>210</v>
      </c>
      <c r="R1703" s="240">
        <f t="shared" si="37"/>
        <v>0</v>
      </c>
      <c r="S1703" s="240">
        <f t="shared" si="38"/>
        <v>0</v>
      </c>
      <c r="T1703" s="272">
        <f t="shared" si="39"/>
        <v>0</v>
      </c>
      <c r="U1703" s="263"/>
    </row>
    <row r="1704" spans="2:21" s="216" customFormat="1" x14ac:dyDescent="0.25">
      <c r="B1704" s="262">
        <v>1699</v>
      </c>
      <c r="C1704" s="346">
        <v>45472</v>
      </c>
      <c r="D1704" s="226" t="s">
        <v>141</v>
      </c>
      <c r="E1704" s="218" t="s">
        <v>92</v>
      </c>
      <c r="F1704" s="218" t="s">
        <v>2</v>
      </c>
      <c r="G1704" s="218" t="s">
        <v>213</v>
      </c>
      <c r="H1704" s="218">
        <v>7</v>
      </c>
      <c r="I1704" s="218" t="s">
        <v>220</v>
      </c>
      <c r="J1704" s="218">
        <v>30</v>
      </c>
      <c r="K1704" s="218"/>
      <c r="L1704" s="218">
        <v>550</v>
      </c>
      <c r="M1704" s="218"/>
      <c r="N1704" s="218" t="s">
        <v>2</v>
      </c>
      <c r="O1704" s="218" t="s">
        <v>2</v>
      </c>
      <c r="P1704" s="218" t="s">
        <v>304</v>
      </c>
      <c r="Q1704" s="240">
        <f t="shared" si="36"/>
        <v>210</v>
      </c>
      <c r="R1704" s="240">
        <f t="shared" si="37"/>
        <v>0</v>
      </c>
      <c r="S1704" s="240">
        <f t="shared" si="38"/>
        <v>0</v>
      </c>
      <c r="T1704" s="272">
        <f t="shared" si="39"/>
        <v>0</v>
      </c>
      <c r="U1704" s="263"/>
    </row>
    <row r="1705" spans="2:21" s="216" customFormat="1" x14ac:dyDescent="0.25">
      <c r="B1705" s="262">
        <v>1700</v>
      </c>
      <c r="C1705" s="346">
        <v>45472</v>
      </c>
      <c r="D1705" s="226" t="s">
        <v>96</v>
      </c>
      <c r="E1705" s="218" t="s">
        <v>161</v>
      </c>
      <c r="F1705" s="218" t="s">
        <v>1</v>
      </c>
      <c r="G1705" s="218" t="s">
        <v>161</v>
      </c>
      <c r="H1705" s="218">
        <v>11.8</v>
      </c>
      <c r="I1705" s="218"/>
      <c r="J1705" s="218"/>
      <c r="K1705" s="218"/>
      <c r="L1705" s="218"/>
      <c r="M1705" s="218"/>
      <c r="N1705" s="218"/>
      <c r="O1705" s="218"/>
      <c r="P1705" s="218"/>
      <c r="Q1705" s="240">
        <f t="shared" si="36"/>
        <v>0</v>
      </c>
      <c r="R1705" s="240">
        <f t="shared" si="37"/>
        <v>0</v>
      </c>
      <c r="S1705" s="240">
        <f t="shared" si="38"/>
        <v>0</v>
      </c>
      <c r="T1705" s="272">
        <f t="shared" si="39"/>
        <v>0</v>
      </c>
      <c r="U1705" s="263" t="s">
        <v>274</v>
      </c>
    </row>
    <row r="1706" spans="2:21" s="216" customFormat="1" x14ac:dyDescent="0.25">
      <c r="B1706" s="262">
        <v>1701</v>
      </c>
      <c r="C1706" s="346">
        <v>45472</v>
      </c>
      <c r="D1706" s="226" t="s">
        <v>130</v>
      </c>
      <c r="E1706" s="218" t="s">
        <v>161</v>
      </c>
      <c r="F1706" s="218" t="s">
        <v>1</v>
      </c>
      <c r="G1706" s="218" t="s">
        <v>161</v>
      </c>
      <c r="H1706" s="218">
        <v>11.8</v>
      </c>
      <c r="I1706" s="218" t="s">
        <v>66</v>
      </c>
      <c r="J1706" s="218">
        <v>5</v>
      </c>
      <c r="K1706" s="218"/>
      <c r="L1706" s="218"/>
      <c r="M1706" s="218"/>
      <c r="N1706" s="218" t="s">
        <v>1</v>
      </c>
      <c r="O1706" s="218"/>
      <c r="P1706" s="218"/>
      <c r="Q1706" s="240">
        <f t="shared" si="36"/>
        <v>0</v>
      </c>
      <c r="R1706" s="240">
        <f t="shared" si="37"/>
        <v>0</v>
      </c>
      <c r="S1706" s="240">
        <f t="shared" si="38"/>
        <v>59</v>
      </c>
      <c r="T1706" s="272">
        <f t="shared" si="39"/>
        <v>0</v>
      </c>
      <c r="U1706" s="263"/>
    </row>
    <row r="1707" spans="2:21" s="216" customFormat="1" x14ac:dyDescent="0.25">
      <c r="B1707" s="262">
        <v>1702</v>
      </c>
      <c r="C1707" s="346">
        <v>45473</v>
      </c>
      <c r="D1707" s="226" t="s">
        <v>94</v>
      </c>
      <c r="E1707" s="218" t="s">
        <v>92</v>
      </c>
      <c r="F1707" s="218" t="s">
        <v>1</v>
      </c>
      <c r="G1707" s="218" t="s">
        <v>213</v>
      </c>
      <c r="H1707" s="218">
        <v>6.65</v>
      </c>
      <c r="I1707" s="218"/>
      <c r="J1707" s="218"/>
      <c r="K1707" s="218"/>
      <c r="L1707" s="218"/>
      <c r="M1707" s="218"/>
      <c r="N1707" s="218"/>
      <c r="O1707" s="218"/>
      <c r="P1707" s="218"/>
      <c r="Q1707" s="240">
        <f t="shared" si="36"/>
        <v>0</v>
      </c>
      <c r="R1707" s="240">
        <f t="shared" si="37"/>
        <v>0</v>
      </c>
      <c r="S1707" s="240">
        <f t="shared" si="38"/>
        <v>0</v>
      </c>
      <c r="T1707" s="272">
        <f t="shared" si="39"/>
        <v>0</v>
      </c>
      <c r="U1707" s="263" t="s">
        <v>274</v>
      </c>
    </row>
    <row r="1708" spans="2:21" s="216" customFormat="1" x14ac:dyDescent="0.25">
      <c r="B1708" s="262">
        <v>1703</v>
      </c>
      <c r="C1708" s="346">
        <v>45473</v>
      </c>
      <c r="D1708" s="226" t="s">
        <v>91</v>
      </c>
      <c r="E1708" s="218" t="s">
        <v>92</v>
      </c>
      <c r="F1708" s="218" t="s">
        <v>1</v>
      </c>
      <c r="G1708" s="218" t="s">
        <v>213</v>
      </c>
      <c r="H1708" s="218">
        <v>6.65</v>
      </c>
      <c r="I1708" s="218" t="s">
        <v>291</v>
      </c>
      <c r="J1708" s="218">
        <v>34</v>
      </c>
      <c r="K1708" s="218"/>
      <c r="L1708" s="218">
        <v>300</v>
      </c>
      <c r="M1708" s="218"/>
      <c r="N1708" s="218" t="s">
        <v>1</v>
      </c>
      <c r="O1708" s="218" t="s">
        <v>2</v>
      </c>
      <c r="P1708" s="218"/>
      <c r="Q1708" s="240">
        <f t="shared" si="36"/>
        <v>0</v>
      </c>
      <c r="R1708" s="240">
        <f t="shared" si="37"/>
        <v>0</v>
      </c>
      <c r="S1708" s="240">
        <f t="shared" si="38"/>
        <v>0</v>
      </c>
      <c r="T1708" s="272">
        <f t="shared" si="39"/>
        <v>0</v>
      </c>
      <c r="U1708" s="263"/>
    </row>
    <row r="1709" spans="2:21" s="216" customFormat="1" x14ac:dyDescent="0.25">
      <c r="B1709" s="262">
        <v>1704</v>
      </c>
      <c r="C1709" s="346">
        <v>45473</v>
      </c>
      <c r="D1709" s="226" t="s">
        <v>117</v>
      </c>
      <c r="E1709" s="218" t="s">
        <v>92</v>
      </c>
      <c r="F1709" s="218" t="s">
        <v>1</v>
      </c>
      <c r="G1709" s="218" t="s">
        <v>213</v>
      </c>
      <c r="H1709" s="218">
        <v>6.65</v>
      </c>
      <c r="I1709" s="218" t="s">
        <v>220</v>
      </c>
      <c r="J1709" s="218">
        <v>6</v>
      </c>
      <c r="K1709" s="218"/>
      <c r="L1709" s="218">
        <v>250</v>
      </c>
      <c r="M1709" s="218"/>
      <c r="N1709" s="218" t="s">
        <v>62</v>
      </c>
      <c r="O1709" s="218">
        <v>718</v>
      </c>
      <c r="P1709" s="218" t="s">
        <v>305</v>
      </c>
      <c r="Q1709" s="240">
        <f t="shared" si="36"/>
        <v>39.900000000000006</v>
      </c>
      <c r="R1709" s="240">
        <f t="shared" si="37"/>
        <v>0</v>
      </c>
      <c r="S1709" s="240">
        <f t="shared" si="38"/>
        <v>0</v>
      </c>
      <c r="T1709" s="272">
        <f t="shared" si="39"/>
        <v>0</v>
      </c>
      <c r="U1709" s="263"/>
    </row>
    <row r="1710" spans="2:21" s="216" customFormat="1" x14ac:dyDescent="0.25">
      <c r="B1710" s="262">
        <v>1705</v>
      </c>
      <c r="C1710" s="346">
        <v>45473</v>
      </c>
      <c r="D1710" s="226" t="s">
        <v>117</v>
      </c>
      <c r="E1710" s="218" t="s">
        <v>92</v>
      </c>
      <c r="F1710" s="218" t="s">
        <v>1</v>
      </c>
      <c r="G1710" s="218" t="s">
        <v>213</v>
      </c>
      <c r="H1710" s="218">
        <v>6.65</v>
      </c>
      <c r="I1710" s="218" t="s">
        <v>291</v>
      </c>
      <c r="J1710" s="218">
        <v>8</v>
      </c>
      <c r="K1710" s="218"/>
      <c r="L1710" s="218">
        <v>300</v>
      </c>
      <c r="M1710" s="218"/>
      <c r="N1710" s="218" t="s">
        <v>1</v>
      </c>
      <c r="O1710" s="218" t="s">
        <v>2</v>
      </c>
      <c r="P1710" s="218"/>
      <c r="Q1710" s="240">
        <f t="shared" si="36"/>
        <v>0</v>
      </c>
      <c r="R1710" s="240">
        <f t="shared" si="37"/>
        <v>0</v>
      </c>
      <c r="S1710" s="240">
        <f t="shared" si="38"/>
        <v>0</v>
      </c>
      <c r="T1710" s="272">
        <f t="shared" si="39"/>
        <v>0</v>
      </c>
      <c r="U1710" s="263"/>
    </row>
    <row r="1711" spans="2:21" s="216" customFormat="1" x14ac:dyDescent="0.25">
      <c r="B1711" s="262">
        <v>1706</v>
      </c>
      <c r="C1711" s="346">
        <v>45473</v>
      </c>
      <c r="D1711" s="226" t="s">
        <v>157</v>
      </c>
      <c r="E1711" s="218" t="s">
        <v>92</v>
      </c>
      <c r="F1711" s="218" t="s">
        <v>62</v>
      </c>
      <c r="G1711" s="218" t="s">
        <v>214</v>
      </c>
      <c r="H1711" s="218">
        <v>4.1500000000000004</v>
      </c>
      <c r="I1711" s="218" t="s">
        <v>220</v>
      </c>
      <c r="J1711" s="218">
        <v>50</v>
      </c>
      <c r="K1711" s="218"/>
      <c r="L1711" s="218">
        <v>250</v>
      </c>
      <c r="M1711" s="218"/>
      <c r="N1711" s="218" t="s">
        <v>62</v>
      </c>
      <c r="O1711" s="218">
        <v>718</v>
      </c>
      <c r="P1711" s="218" t="s">
        <v>305</v>
      </c>
      <c r="Q1711" s="240">
        <f t="shared" si="36"/>
        <v>207.50000000000003</v>
      </c>
      <c r="R1711" s="240">
        <f t="shared" si="37"/>
        <v>0</v>
      </c>
      <c r="S1711" s="240">
        <f t="shared" si="38"/>
        <v>0</v>
      </c>
      <c r="T1711" s="272">
        <f t="shared" si="39"/>
        <v>0</v>
      </c>
      <c r="U1711" s="263"/>
    </row>
    <row r="1712" spans="2:21" s="216" customFormat="1" x14ac:dyDescent="0.25">
      <c r="B1712" s="262">
        <v>1707</v>
      </c>
      <c r="C1712" s="346">
        <v>45473</v>
      </c>
      <c r="D1712" s="226" t="s">
        <v>156</v>
      </c>
      <c r="E1712" s="218" t="s">
        <v>92</v>
      </c>
      <c r="F1712" s="218" t="s">
        <v>62</v>
      </c>
      <c r="G1712" s="218" t="s">
        <v>214</v>
      </c>
      <c r="H1712" s="218">
        <v>4.1500000000000004</v>
      </c>
      <c r="I1712" s="218" t="s">
        <v>220</v>
      </c>
      <c r="J1712" s="218">
        <v>50</v>
      </c>
      <c r="K1712" s="218"/>
      <c r="L1712" s="218">
        <v>250</v>
      </c>
      <c r="M1712" s="218"/>
      <c r="N1712" s="218" t="s">
        <v>62</v>
      </c>
      <c r="O1712" s="218">
        <v>718</v>
      </c>
      <c r="P1712" s="218" t="s">
        <v>305</v>
      </c>
      <c r="Q1712" s="240">
        <f t="shared" si="36"/>
        <v>207.50000000000003</v>
      </c>
      <c r="R1712" s="240">
        <f t="shared" si="37"/>
        <v>0</v>
      </c>
      <c r="S1712" s="240">
        <f t="shared" si="38"/>
        <v>0</v>
      </c>
      <c r="T1712" s="272">
        <f t="shared" si="39"/>
        <v>0</v>
      </c>
      <c r="U1712" s="263"/>
    </row>
    <row r="1713" spans="2:21" s="216" customFormat="1" x14ac:dyDescent="0.25">
      <c r="B1713" s="262">
        <v>1708</v>
      </c>
      <c r="C1713" s="346">
        <v>45473</v>
      </c>
      <c r="D1713" s="226" t="s">
        <v>160</v>
      </c>
      <c r="E1713" s="218" t="s">
        <v>161</v>
      </c>
      <c r="F1713" s="218" t="s">
        <v>389</v>
      </c>
      <c r="G1713" s="218" t="s">
        <v>161</v>
      </c>
      <c r="H1713" s="218">
        <v>10</v>
      </c>
      <c r="I1713" s="218" t="s">
        <v>66</v>
      </c>
      <c r="J1713" s="218">
        <v>1</v>
      </c>
      <c r="K1713" s="218"/>
      <c r="L1713" s="218"/>
      <c r="M1713" s="218"/>
      <c r="N1713" s="218" t="s">
        <v>1</v>
      </c>
      <c r="O1713" s="218"/>
      <c r="P1713" s="218"/>
      <c r="Q1713" s="240">
        <f t="shared" si="36"/>
        <v>0</v>
      </c>
      <c r="R1713" s="240">
        <f t="shared" si="37"/>
        <v>0</v>
      </c>
      <c r="S1713" s="240">
        <f t="shared" si="38"/>
        <v>10</v>
      </c>
      <c r="T1713" s="272">
        <f t="shared" si="39"/>
        <v>0</v>
      </c>
      <c r="U1713" s="263"/>
    </row>
    <row r="1714" spans="2:21" s="216" customFormat="1" x14ac:dyDescent="0.25">
      <c r="B1714" s="262">
        <v>1709</v>
      </c>
      <c r="C1714" s="346">
        <v>45473</v>
      </c>
      <c r="D1714" s="226" t="s">
        <v>268</v>
      </c>
      <c r="E1714" s="218" t="s">
        <v>276</v>
      </c>
      <c r="F1714" s="218" t="s">
        <v>7</v>
      </c>
      <c r="G1714" s="218" t="s">
        <v>214</v>
      </c>
      <c r="H1714" s="218">
        <v>5</v>
      </c>
      <c r="I1714" s="218" t="s">
        <v>220</v>
      </c>
      <c r="J1714" s="218">
        <v>34</v>
      </c>
      <c r="K1714" s="218"/>
      <c r="L1714" s="218">
        <v>2200</v>
      </c>
      <c r="M1714" s="218"/>
      <c r="N1714" s="218" t="s">
        <v>7</v>
      </c>
      <c r="O1714" s="218">
        <v>723</v>
      </c>
      <c r="P1714" s="218" t="s">
        <v>305</v>
      </c>
      <c r="Q1714" s="240">
        <f t="shared" si="36"/>
        <v>170</v>
      </c>
      <c r="R1714" s="240">
        <f t="shared" si="37"/>
        <v>0</v>
      </c>
      <c r="S1714" s="240">
        <f t="shared" si="38"/>
        <v>0</v>
      </c>
      <c r="T1714" s="272">
        <f t="shared" si="39"/>
        <v>0</v>
      </c>
      <c r="U1714" s="263"/>
    </row>
    <row r="1715" spans="2:21" s="216" customFormat="1" x14ac:dyDescent="0.25">
      <c r="B1715" s="262">
        <v>1710</v>
      </c>
      <c r="C1715" s="346">
        <v>45473</v>
      </c>
      <c r="D1715" s="226" t="s">
        <v>260</v>
      </c>
      <c r="E1715" s="218" t="s">
        <v>161</v>
      </c>
      <c r="F1715" s="218" t="s">
        <v>7</v>
      </c>
      <c r="G1715" s="218" t="s">
        <v>161</v>
      </c>
      <c r="H1715" s="218">
        <v>10</v>
      </c>
      <c r="I1715" s="218"/>
      <c r="J1715" s="218"/>
      <c r="K1715" s="218"/>
      <c r="L1715" s="218"/>
      <c r="M1715" s="218"/>
      <c r="N1715" s="218"/>
      <c r="O1715" s="218"/>
      <c r="P1715" s="218"/>
      <c r="Q1715" s="240">
        <f t="shared" ref="Q1715:Q1778" si="40">IF(I1715=$Q$5,J1715*H1715,0)</f>
        <v>0</v>
      </c>
      <c r="R1715" s="240">
        <f t="shared" ref="R1715:R1778" si="41">IF(I1715=$R$5,J1715*H1715,0)*1.15</f>
        <v>0</v>
      </c>
      <c r="S1715" s="240">
        <f t="shared" ref="S1715:S1778" si="42">IF(I1715=$S$5,J1715*H1715,0)</f>
        <v>0</v>
      </c>
      <c r="T1715" s="272">
        <f t="shared" ref="T1715:T1778" si="43">IF(I1715=$T$5,J1715*H1715,0)</f>
        <v>0</v>
      </c>
      <c r="U1715" s="263"/>
    </row>
    <row r="1716" spans="2:21" s="216" customFormat="1" x14ac:dyDescent="0.25">
      <c r="B1716" s="262">
        <v>1711</v>
      </c>
      <c r="C1716" s="346">
        <v>45473</v>
      </c>
      <c r="D1716" s="226" t="s">
        <v>270</v>
      </c>
      <c r="E1716" s="218" t="s">
        <v>178</v>
      </c>
      <c r="F1716" s="218" t="s">
        <v>7</v>
      </c>
      <c r="G1716" s="218" t="s">
        <v>213</v>
      </c>
      <c r="H1716" s="218">
        <v>7</v>
      </c>
      <c r="I1716" s="218" t="s">
        <v>220</v>
      </c>
      <c r="J1716" s="218">
        <v>34</v>
      </c>
      <c r="K1716" s="218"/>
      <c r="L1716" s="218">
        <v>2200</v>
      </c>
      <c r="M1716" s="218"/>
      <c r="N1716" s="218" t="s">
        <v>7</v>
      </c>
      <c r="O1716" s="218">
        <v>723</v>
      </c>
      <c r="P1716" s="218" t="s">
        <v>305</v>
      </c>
      <c r="Q1716" s="240">
        <f t="shared" si="40"/>
        <v>238</v>
      </c>
      <c r="R1716" s="240">
        <f t="shared" si="41"/>
        <v>0</v>
      </c>
      <c r="S1716" s="240">
        <f t="shared" si="42"/>
        <v>0</v>
      </c>
      <c r="T1716" s="272">
        <f t="shared" si="43"/>
        <v>0</v>
      </c>
      <c r="U1716" s="263"/>
    </row>
    <row r="1717" spans="2:21" s="216" customFormat="1" x14ac:dyDescent="0.25">
      <c r="B1717" s="262">
        <v>1712</v>
      </c>
      <c r="C1717" s="346">
        <v>45473</v>
      </c>
      <c r="D1717" s="226" t="s">
        <v>177</v>
      </c>
      <c r="E1717" s="218" t="s">
        <v>178</v>
      </c>
      <c r="F1717" s="218" t="s">
        <v>7</v>
      </c>
      <c r="G1717" s="218" t="s">
        <v>213</v>
      </c>
      <c r="H1717" s="218">
        <v>7</v>
      </c>
      <c r="I1717" s="218" t="s">
        <v>220</v>
      </c>
      <c r="J1717" s="218">
        <v>31</v>
      </c>
      <c r="K1717" s="218"/>
      <c r="L1717" s="218">
        <v>2200</v>
      </c>
      <c r="M1717" s="218"/>
      <c r="N1717" s="218" t="s">
        <v>7</v>
      </c>
      <c r="O1717" s="218">
        <v>723</v>
      </c>
      <c r="P1717" s="218" t="s">
        <v>305</v>
      </c>
      <c r="Q1717" s="240">
        <f t="shared" si="40"/>
        <v>217</v>
      </c>
      <c r="R1717" s="240">
        <f t="shared" si="41"/>
        <v>0</v>
      </c>
      <c r="S1717" s="240">
        <f t="shared" si="42"/>
        <v>0</v>
      </c>
      <c r="T1717" s="272">
        <f t="shared" si="43"/>
        <v>0</v>
      </c>
      <c r="U1717" s="263"/>
    </row>
    <row r="1718" spans="2:21" s="216" customFormat="1" x14ac:dyDescent="0.25">
      <c r="B1718" s="262">
        <v>1713</v>
      </c>
      <c r="C1718" s="346">
        <v>45473</v>
      </c>
      <c r="D1718" s="226" t="s">
        <v>173</v>
      </c>
      <c r="E1718" s="218" t="s">
        <v>161</v>
      </c>
      <c r="F1718" s="218" t="s">
        <v>7</v>
      </c>
      <c r="G1718" s="218" t="s">
        <v>161</v>
      </c>
      <c r="H1718" s="218">
        <v>11.2</v>
      </c>
      <c r="I1718" s="218" t="s">
        <v>66</v>
      </c>
      <c r="J1718" s="218">
        <v>9</v>
      </c>
      <c r="K1718" s="218"/>
      <c r="L1718" s="218"/>
      <c r="M1718" s="218"/>
      <c r="N1718" s="218" t="s">
        <v>1</v>
      </c>
      <c r="O1718" s="218"/>
      <c r="P1718" s="218"/>
      <c r="Q1718" s="240">
        <f t="shared" si="40"/>
        <v>0</v>
      </c>
      <c r="R1718" s="240">
        <f t="shared" si="41"/>
        <v>0</v>
      </c>
      <c r="S1718" s="240">
        <f t="shared" si="42"/>
        <v>100.8</v>
      </c>
      <c r="T1718" s="272">
        <f t="shared" si="43"/>
        <v>0</v>
      </c>
      <c r="U1718" s="263"/>
    </row>
    <row r="1719" spans="2:21" s="216" customFormat="1" x14ac:dyDescent="0.25">
      <c r="B1719" s="262">
        <v>1714</v>
      </c>
      <c r="C1719" s="346">
        <v>45473</v>
      </c>
      <c r="D1719" s="226" t="s">
        <v>153</v>
      </c>
      <c r="E1719" s="218" t="s">
        <v>92</v>
      </c>
      <c r="F1719" s="218" t="s">
        <v>63</v>
      </c>
      <c r="G1719" s="218" t="s">
        <v>213</v>
      </c>
      <c r="H1719" s="218">
        <v>6.65</v>
      </c>
      <c r="I1719" s="218" t="s">
        <v>221</v>
      </c>
      <c r="J1719" s="218">
        <v>13</v>
      </c>
      <c r="K1719" s="218"/>
      <c r="L1719" s="218">
        <v>835</v>
      </c>
      <c r="M1719" s="218"/>
      <c r="N1719" s="218" t="s">
        <v>63</v>
      </c>
      <c r="O1719" s="218">
        <v>714</v>
      </c>
      <c r="P1719" s="218" t="s">
        <v>305</v>
      </c>
      <c r="Q1719" s="240">
        <f t="shared" si="40"/>
        <v>0</v>
      </c>
      <c r="R1719" s="240">
        <f t="shared" si="41"/>
        <v>99.41749999999999</v>
      </c>
      <c r="S1719" s="240">
        <f t="shared" si="42"/>
        <v>0</v>
      </c>
      <c r="T1719" s="272">
        <f t="shared" si="43"/>
        <v>0</v>
      </c>
      <c r="U1719" s="263"/>
    </row>
    <row r="1720" spans="2:21" s="216" customFormat="1" x14ac:dyDescent="0.25">
      <c r="B1720" s="262">
        <v>1715</v>
      </c>
      <c r="C1720" s="346">
        <v>45473</v>
      </c>
      <c r="D1720" s="226" t="s">
        <v>153</v>
      </c>
      <c r="E1720" s="218" t="s">
        <v>92</v>
      </c>
      <c r="F1720" s="218" t="s">
        <v>63</v>
      </c>
      <c r="G1720" s="218" t="s">
        <v>213</v>
      </c>
      <c r="H1720" s="218">
        <v>6.65</v>
      </c>
      <c r="I1720" s="218" t="s">
        <v>221</v>
      </c>
      <c r="J1720" s="218">
        <v>17</v>
      </c>
      <c r="K1720" s="218"/>
      <c r="L1720" s="218">
        <v>1350</v>
      </c>
      <c r="M1720" s="218"/>
      <c r="N1720" s="218" t="s">
        <v>63</v>
      </c>
      <c r="O1720" s="218">
        <v>714</v>
      </c>
      <c r="P1720" s="218" t="s">
        <v>305</v>
      </c>
      <c r="Q1720" s="240">
        <f t="shared" si="40"/>
        <v>0</v>
      </c>
      <c r="R1720" s="240">
        <f t="shared" si="41"/>
        <v>130.00749999999999</v>
      </c>
      <c r="S1720" s="240">
        <f t="shared" si="42"/>
        <v>0</v>
      </c>
      <c r="T1720" s="272">
        <f t="shared" si="43"/>
        <v>0</v>
      </c>
      <c r="U1720" s="263"/>
    </row>
    <row r="1721" spans="2:21" s="216" customFormat="1" x14ac:dyDescent="0.25">
      <c r="B1721" s="262">
        <v>1716</v>
      </c>
      <c r="C1721" s="346">
        <v>45473</v>
      </c>
      <c r="D1721" s="226" t="s">
        <v>152</v>
      </c>
      <c r="E1721" s="218" t="s">
        <v>92</v>
      </c>
      <c r="F1721" s="218" t="s">
        <v>63</v>
      </c>
      <c r="G1721" s="218" t="s">
        <v>214</v>
      </c>
      <c r="H1721" s="218">
        <v>4.1500000000000004</v>
      </c>
      <c r="I1721" s="218" t="s">
        <v>221</v>
      </c>
      <c r="J1721" s="218">
        <v>14</v>
      </c>
      <c r="K1721" s="218"/>
      <c r="L1721" s="218">
        <v>835</v>
      </c>
      <c r="M1721" s="218"/>
      <c r="N1721" s="218" t="s">
        <v>63</v>
      </c>
      <c r="O1721" s="218">
        <v>714</v>
      </c>
      <c r="P1721" s="218" t="s">
        <v>305</v>
      </c>
      <c r="Q1721" s="240">
        <f t="shared" si="40"/>
        <v>0</v>
      </c>
      <c r="R1721" s="240">
        <f t="shared" si="41"/>
        <v>66.814999999999998</v>
      </c>
      <c r="S1721" s="240">
        <f t="shared" si="42"/>
        <v>0</v>
      </c>
      <c r="T1721" s="272">
        <f t="shared" si="43"/>
        <v>0</v>
      </c>
      <c r="U1721" s="263"/>
    </row>
    <row r="1722" spans="2:21" s="216" customFormat="1" x14ac:dyDescent="0.25">
      <c r="B1722" s="262">
        <v>1717</v>
      </c>
      <c r="C1722" s="346">
        <v>45473</v>
      </c>
      <c r="D1722" s="226" t="s">
        <v>152</v>
      </c>
      <c r="E1722" s="218" t="s">
        <v>92</v>
      </c>
      <c r="F1722" s="218" t="s">
        <v>63</v>
      </c>
      <c r="G1722" s="218" t="s">
        <v>214</v>
      </c>
      <c r="H1722" s="218">
        <v>4.1500000000000004</v>
      </c>
      <c r="I1722" s="218" t="s">
        <v>221</v>
      </c>
      <c r="J1722" s="218">
        <v>18</v>
      </c>
      <c r="K1722" s="218"/>
      <c r="L1722" s="218">
        <v>1350</v>
      </c>
      <c r="M1722" s="218"/>
      <c r="N1722" s="218" t="s">
        <v>63</v>
      </c>
      <c r="O1722" s="218">
        <v>714</v>
      </c>
      <c r="P1722" s="218" t="s">
        <v>305</v>
      </c>
      <c r="Q1722" s="240">
        <f t="shared" si="40"/>
        <v>0</v>
      </c>
      <c r="R1722" s="240">
        <f t="shared" si="41"/>
        <v>85.905000000000001</v>
      </c>
      <c r="S1722" s="240">
        <f t="shared" si="42"/>
        <v>0</v>
      </c>
      <c r="T1722" s="272">
        <f t="shared" si="43"/>
        <v>0</v>
      </c>
      <c r="U1722" s="263"/>
    </row>
    <row r="1723" spans="2:21" s="216" customFormat="1" x14ac:dyDescent="0.25">
      <c r="B1723" s="262">
        <v>1718</v>
      </c>
      <c r="C1723" s="346">
        <v>45473</v>
      </c>
      <c r="D1723" s="226" t="s">
        <v>150</v>
      </c>
      <c r="E1723" s="218" t="s">
        <v>92</v>
      </c>
      <c r="F1723" s="218" t="s">
        <v>63</v>
      </c>
      <c r="G1723" s="218" t="s">
        <v>214</v>
      </c>
      <c r="H1723" s="218">
        <v>4.1500000000000004</v>
      </c>
      <c r="I1723" s="218" t="s">
        <v>221</v>
      </c>
      <c r="J1723" s="218">
        <v>9</v>
      </c>
      <c r="K1723" s="218"/>
      <c r="L1723" s="218">
        <v>835</v>
      </c>
      <c r="M1723" s="218"/>
      <c r="N1723" s="218" t="s">
        <v>63</v>
      </c>
      <c r="O1723" s="218">
        <v>714</v>
      </c>
      <c r="P1723" s="218" t="s">
        <v>305</v>
      </c>
      <c r="Q1723" s="240">
        <f t="shared" si="40"/>
        <v>0</v>
      </c>
      <c r="R1723" s="240">
        <f t="shared" si="41"/>
        <v>42.952500000000001</v>
      </c>
      <c r="S1723" s="240">
        <f t="shared" si="42"/>
        <v>0</v>
      </c>
      <c r="T1723" s="272">
        <f t="shared" si="43"/>
        <v>0</v>
      </c>
      <c r="U1723" s="263"/>
    </row>
    <row r="1724" spans="2:21" s="216" customFormat="1" x14ac:dyDescent="0.25">
      <c r="B1724" s="262">
        <v>1719</v>
      </c>
      <c r="C1724" s="346">
        <v>45473</v>
      </c>
      <c r="D1724" s="226" t="s">
        <v>150</v>
      </c>
      <c r="E1724" s="218" t="s">
        <v>92</v>
      </c>
      <c r="F1724" s="218" t="s">
        <v>63</v>
      </c>
      <c r="G1724" s="218" t="s">
        <v>214</v>
      </c>
      <c r="H1724" s="218">
        <v>4.1500000000000004</v>
      </c>
      <c r="I1724" s="218" t="s">
        <v>221</v>
      </c>
      <c r="J1724" s="218">
        <v>18</v>
      </c>
      <c r="K1724" s="218"/>
      <c r="L1724" s="218">
        <v>1350</v>
      </c>
      <c r="M1724" s="218"/>
      <c r="N1724" s="218" t="s">
        <v>63</v>
      </c>
      <c r="O1724" s="218">
        <v>714</v>
      </c>
      <c r="P1724" s="218" t="s">
        <v>305</v>
      </c>
      <c r="Q1724" s="240">
        <f t="shared" si="40"/>
        <v>0</v>
      </c>
      <c r="R1724" s="240">
        <f t="shared" si="41"/>
        <v>85.905000000000001</v>
      </c>
      <c r="S1724" s="240">
        <f t="shared" si="42"/>
        <v>0</v>
      </c>
      <c r="T1724" s="272">
        <f t="shared" si="43"/>
        <v>0</v>
      </c>
      <c r="U1724" s="263"/>
    </row>
    <row r="1725" spans="2:21" s="216" customFormat="1" x14ac:dyDescent="0.25">
      <c r="B1725" s="262">
        <v>1720</v>
      </c>
      <c r="C1725" s="346">
        <v>45473</v>
      </c>
      <c r="D1725" s="226" t="s">
        <v>179</v>
      </c>
      <c r="E1725" s="218" t="s">
        <v>161</v>
      </c>
      <c r="F1725" s="218" t="s">
        <v>8</v>
      </c>
      <c r="G1725" s="218" t="s">
        <v>161</v>
      </c>
      <c r="H1725" s="218">
        <v>11.6</v>
      </c>
      <c r="I1725" s="218" t="s">
        <v>66</v>
      </c>
      <c r="J1725" s="218">
        <v>6</v>
      </c>
      <c r="K1725" s="218"/>
      <c r="L1725" s="218"/>
      <c r="M1725" s="218"/>
      <c r="N1725" s="218" t="s">
        <v>1</v>
      </c>
      <c r="O1725" s="218"/>
      <c r="P1725" s="218"/>
      <c r="Q1725" s="240">
        <f t="shared" si="40"/>
        <v>0</v>
      </c>
      <c r="R1725" s="240">
        <f t="shared" si="41"/>
        <v>0</v>
      </c>
      <c r="S1725" s="240">
        <f t="shared" si="42"/>
        <v>69.599999999999994</v>
      </c>
      <c r="T1725" s="272">
        <f t="shared" si="43"/>
        <v>0</v>
      </c>
      <c r="U1725" s="263"/>
    </row>
    <row r="1726" spans="2:21" s="216" customFormat="1" x14ac:dyDescent="0.25">
      <c r="B1726" s="262">
        <v>1721</v>
      </c>
      <c r="C1726" s="346">
        <v>45473</v>
      </c>
      <c r="D1726" s="226" t="s">
        <v>143</v>
      </c>
      <c r="E1726" s="218" t="s">
        <v>92</v>
      </c>
      <c r="F1726" s="218" t="s">
        <v>2</v>
      </c>
      <c r="G1726" s="218" t="s">
        <v>213</v>
      </c>
      <c r="H1726" s="218">
        <v>7</v>
      </c>
      <c r="I1726" s="218" t="s">
        <v>220</v>
      </c>
      <c r="J1726" s="218">
        <v>27</v>
      </c>
      <c r="K1726" s="218"/>
      <c r="L1726" s="218">
        <v>900</v>
      </c>
      <c r="M1726" s="218"/>
      <c r="N1726" s="218" t="s">
        <v>2</v>
      </c>
      <c r="O1726" s="218">
        <v>713</v>
      </c>
      <c r="P1726" s="218" t="s">
        <v>304</v>
      </c>
      <c r="Q1726" s="240">
        <f t="shared" si="40"/>
        <v>189</v>
      </c>
      <c r="R1726" s="240">
        <f t="shared" si="41"/>
        <v>0</v>
      </c>
      <c r="S1726" s="240">
        <f t="shared" si="42"/>
        <v>0</v>
      </c>
      <c r="T1726" s="272">
        <f t="shared" si="43"/>
        <v>0</v>
      </c>
      <c r="U1726" s="263"/>
    </row>
    <row r="1727" spans="2:21" s="216" customFormat="1" x14ac:dyDescent="0.25">
      <c r="B1727" s="262">
        <v>1722</v>
      </c>
      <c r="C1727" s="346">
        <v>45473</v>
      </c>
      <c r="D1727" s="226" t="s">
        <v>142</v>
      </c>
      <c r="E1727" s="218" t="s">
        <v>92</v>
      </c>
      <c r="F1727" s="218" t="s">
        <v>2</v>
      </c>
      <c r="G1727" s="218" t="s">
        <v>213</v>
      </c>
      <c r="H1727" s="218">
        <v>7</v>
      </c>
      <c r="I1727" s="218" t="s">
        <v>220</v>
      </c>
      <c r="J1727" s="218">
        <v>30</v>
      </c>
      <c r="K1727" s="218"/>
      <c r="L1727" s="218">
        <v>900</v>
      </c>
      <c r="M1727" s="218"/>
      <c r="N1727" s="218" t="s">
        <v>2</v>
      </c>
      <c r="O1727" s="218">
        <v>713</v>
      </c>
      <c r="P1727" s="218" t="s">
        <v>304</v>
      </c>
      <c r="Q1727" s="240">
        <f t="shared" si="40"/>
        <v>210</v>
      </c>
      <c r="R1727" s="240">
        <f t="shared" si="41"/>
        <v>0</v>
      </c>
      <c r="S1727" s="240">
        <f t="shared" si="42"/>
        <v>0</v>
      </c>
      <c r="T1727" s="272">
        <f t="shared" si="43"/>
        <v>0</v>
      </c>
      <c r="U1727" s="263"/>
    </row>
    <row r="1728" spans="2:21" s="216" customFormat="1" x14ac:dyDescent="0.25">
      <c r="B1728" s="262">
        <v>1723</v>
      </c>
      <c r="C1728" s="346">
        <v>45473</v>
      </c>
      <c r="D1728" s="226" t="s">
        <v>141</v>
      </c>
      <c r="E1728" s="218" t="s">
        <v>92</v>
      </c>
      <c r="F1728" s="218" t="s">
        <v>2</v>
      </c>
      <c r="G1728" s="218" t="s">
        <v>213</v>
      </c>
      <c r="H1728" s="218">
        <v>7</v>
      </c>
      <c r="I1728" s="218" t="s">
        <v>220</v>
      </c>
      <c r="J1728" s="218">
        <v>30</v>
      </c>
      <c r="K1728" s="218"/>
      <c r="L1728" s="218">
        <v>900</v>
      </c>
      <c r="M1728" s="218"/>
      <c r="N1728" s="218" t="s">
        <v>2</v>
      </c>
      <c r="O1728" s="218">
        <v>713</v>
      </c>
      <c r="P1728" s="218" t="s">
        <v>304</v>
      </c>
      <c r="Q1728" s="240">
        <f t="shared" si="40"/>
        <v>210</v>
      </c>
      <c r="R1728" s="240">
        <f t="shared" si="41"/>
        <v>0</v>
      </c>
      <c r="S1728" s="240">
        <f t="shared" si="42"/>
        <v>0</v>
      </c>
      <c r="T1728" s="272">
        <f t="shared" si="43"/>
        <v>0</v>
      </c>
      <c r="U1728" s="263"/>
    </row>
    <row r="1729" spans="2:21" s="216" customFormat="1" x14ac:dyDescent="0.25">
      <c r="B1729" s="262">
        <v>1724</v>
      </c>
      <c r="C1729" s="346">
        <v>45473</v>
      </c>
      <c r="D1729" s="226" t="s">
        <v>96</v>
      </c>
      <c r="E1729" s="218" t="s">
        <v>161</v>
      </c>
      <c r="F1729" s="218" t="s">
        <v>1</v>
      </c>
      <c r="G1729" s="218" t="s">
        <v>161</v>
      </c>
      <c r="H1729" s="218">
        <v>11.8</v>
      </c>
      <c r="I1729" s="218"/>
      <c r="J1729" s="218"/>
      <c r="K1729" s="218"/>
      <c r="L1729" s="218"/>
      <c r="M1729" s="218"/>
      <c r="N1729" s="218"/>
      <c r="O1729" s="218"/>
      <c r="P1729" s="218"/>
      <c r="Q1729" s="240">
        <f t="shared" si="40"/>
        <v>0</v>
      </c>
      <c r="R1729" s="240">
        <f t="shared" si="41"/>
        <v>0</v>
      </c>
      <c r="S1729" s="240">
        <f t="shared" si="42"/>
        <v>0</v>
      </c>
      <c r="T1729" s="272">
        <f t="shared" si="43"/>
        <v>0</v>
      </c>
      <c r="U1729" s="263" t="s">
        <v>274</v>
      </c>
    </row>
    <row r="1730" spans="2:21" s="216" customFormat="1" x14ac:dyDescent="0.25">
      <c r="B1730" s="262">
        <v>1725</v>
      </c>
      <c r="C1730" s="346">
        <v>45473</v>
      </c>
      <c r="D1730" s="226" t="s">
        <v>130</v>
      </c>
      <c r="E1730" s="218" t="s">
        <v>161</v>
      </c>
      <c r="F1730" s="218" t="s">
        <v>1</v>
      </c>
      <c r="G1730" s="218" t="s">
        <v>161</v>
      </c>
      <c r="H1730" s="218">
        <v>11.8</v>
      </c>
      <c r="I1730" s="218" t="s">
        <v>66</v>
      </c>
      <c r="J1730" s="218">
        <v>5</v>
      </c>
      <c r="K1730" s="218"/>
      <c r="L1730" s="218"/>
      <c r="M1730" s="218"/>
      <c r="N1730" s="218" t="s">
        <v>1</v>
      </c>
      <c r="O1730" s="218"/>
      <c r="P1730" s="218"/>
      <c r="Q1730" s="240">
        <f t="shared" si="40"/>
        <v>0</v>
      </c>
      <c r="R1730" s="240">
        <f t="shared" si="41"/>
        <v>0</v>
      </c>
      <c r="S1730" s="240">
        <f t="shared" si="42"/>
        <v>59</v>
      </c>
      <c r="T1730" s="272">
        <f t="shared" si="43"/>
        <v>0</v>
      </c>
      <c r="U1730" s="263"/>
    </row>
    <row r="1731" spans="2:21" s="216" customFormat="1" x14ac:dyDescent="0.25">
      <c r="B1731" s="262">
        <v>1726</v>
      </c>
      <c r="C1731" s="346">
        <v>45474</v>
      </c>
      <c r="D1731" s="226" t="s">
        <v>94</v>
      </c>
      <c r="E1731" s="218" t="s">
        <v>92</v>
      </c>
      <c r="F1731" s="218" t="s">
        <v>1</v>
      </c>
      <c r="G1731" s="218" t="s">
        <v>213</v>
      </c>
      <c r="H1731" s="218">
        <v>6.65</v>
      </c>
      <c r="I1731" s="218" t="s">
        <v>220</v>
      </c>
      <c r="J1731" s="218">
        <v>21</v>
      </c>
      <c r="K1731" s="218"/>
      <c r="L1731" s="218">
        <v>500</v>
      </c>
      <c r="M1731" s="218"/>
      <c r="N1731" s="218" t="s">
        <v>62</v>
      </c>
      <c r="O1731" s="218">
        <v>718</v>
      </c>
      <c r="P1731" s="218" t="s">
        <v>305</v>
      </c>
      <c r="Q1731" s="240">
        <f t="shared" si="40"/>
        <v>139.65</v>
      </c>
      <c r="R1731" s="240">
        <f t="shared" si="41"/>
        <v>0</v>
      </c>
      <c r="S1731" s="240">
        <f t="shared" si="42"/>
        <v>0</v>
      </c>
      <c r="T1731" s="272">
        <f t="shared" si="43"/>
        <v>0</v>
      </c>
      <c r="U1731" s="263"/>
    </row>
    <row r="1732" spans="2:21" s="216" customFormat="1" x14ac:dyDescent="0.25">
      <c r="B1732" s="262">
        <v>1727</v>
      </c>
      <c r="C1732" s="346">
        <v>45474</v>
      </c>
      <c r="D1732" s="226" t="s">
        <v>91</v>
      </c>
      <c r="E1732" s="218" t="s">
        <v>92</v>
      </c>
      <c r="F1732" s="218" t="s">
        <v>1</v>
      </c>
      <c r="G1732" s="218" t="s">
        <v>213</v>
      </c>
      <c r="H1732" s="218">
        <v>6.65</v>
      </c>
      <c r="I1732" s="218"/>
      <c r="J1732" s="218"/>
      <c r="K1732" s="218"/>
      <c r="L1732" s="218"/>
      <c r="M1732" s="218"/>
      <c r="N1732" s="218"/>
      <c r="O1732" s="218"/>
      <c r="P1732" s="218"/>
      <c r="Q1732" s="240">
        <f t="shared" si="40"/>
        <v>0</v>
      </c>
      <c r="R1732" s="240">
        <f t="shared" si="41"/>
        <v>0</v>
      </c>
      <c r="S1732" s="240">
        <f t="shared" si="42"/>
        <v>0</v>
      </c>
      <c r="T1732" s="272">
        <f t="shared" si="43"/>
        <v>0</v>
      </c>
      <c r="U1732" s="263" t="s">
        <v>274</v>
      </c>
    </row>
    <row r="1733" spans="2:21" s="216" customFormat="1" x14ac:dyDescent="0.25">
      <c r="B1733" s="262">
        <v>1728</v>
      </c>
      <c r="C1733" s="346">
        <v>45474</v>
      </c>
      <c r="D1733" s="226" t="s">
        <v>117</v>
      </c>
      <c r="E1733" s="218" t="s">
        <v>92</v>
      </c>
      <c r="F1733" s="218" t="s">
        <v>1</v>
      </c>
      <c r="G1733" s="218" t="s">
        <v>213</v>
      </c>
      <c r="H1733" s="218">
        <v>6.65</v>
      </c>
      <c r="I1733" s="218" t="s">
        <v>291</v>
      </c>
      <c r="J1733" s="218">
        <v>32</v>
      </c>
      <c r="K1733" s="218"/>
      <c r="L1733" s="218">
        <v>180</v>
      </c>
      <c r="M1733" s="218"/>
      <c r="N1733" s="218" t="s">
        <v>1</v>
      </c>
      <c r="O1733" s="218" t="s">
        <v>2</v>
      </c>
      <c r="P1733" s="218"/>
      <c r="Q1733" s="240">
        <f t="shared" si="40"/>
        <v>0</v>
      </c>
      <c r="R1733" s="240">
        <f t="shared" si="41"/>
        <v>0</v>
      </c>
      <c r="S1733" s="240">
        <f t="shared" si="42"/>
        <v>0</v>
      </c>
      <c r="T1733" s="272">
        <f t="shared" si="43"/>
        <v>0</v>
      </c>
      <c r="U1733" s="263"/>
    </row>
    <row r="1734" spans="2:21" s="216" customFormat="1" x14ac:dyDescent="0.25">
      <c r="B1734" s="262">
        <v>1729</v>
      </c>
      <c r="C1734" s="346">
        <v>45474</v>
      </c>
      <c r="D1734" s="226" t="s">
        <v>157</v>
      </c>
      <c r="E1734" s="218" t="s">
        <v>92</v>
      </c>
      <c r="F1734" s="218" t="s">
        <v>62</v>
      </c>
      <c r="G1734" s="218" t="s">
        <v>214</v>
      </c>
      <c r="H1734" s="218">
        <v>4.1500000000000004</v>
      </c>
      <c r="I1734" s="218" t="s">
        <v>220</v>
      </c>
      <c r="J1734" s="218">
        <v>60</v>
      </c>
      <c r="K1734" s="218"/>
      <c r="L1734" s="218">
        <v>600</v>
      </c>
      <c r="M1734" s="218"/>
      <c r="N1734" s="218" t="s">
        <v>62</v>
      </c>
      <c r="O1734" s="218">
        <v>718</v>
      </c>
      <c r="P1734" s="218" t="s">
        <v>305</v>
      </c>
      <c r="Q1734" s="240">
        <f t="shared" si="40"/>
        <v>249.00000000000003</v>
      </c>
      <c r="R1734" s="240">
        <f t="shared" si="41"/>
        <v>0</v>
      </c>
      <c r="S1734" s="240">
        <f t="shared" si="42"/>
        <v>0</v>
      </c>
      <c r="T1734" s="272">
        <f t="shared" si="43"/>
        <v>0</v>
      </c>
      <c r="U1734" s="263"/>
    </row>
    <row r="1735" spans="2:21" s="216" customFormat="1" x14ac:dyDescent="0.25">
      <c r="B1735" s="262">
        <v>1730</v>
      </c>
      <c r="C1735" s="346">
        <v>45474</v>
      </c>
      <c r="D1735" s="226" t="s">
        <v>156</v>
      </c>
      <c r="E1735" s="218" t="s">
        <v>92</v>
      </c>
      <c r="F1735" s="218" t="s">
        <v>62</v>
      </c>
      <c r="G1735" s="218" t="s">
        <v>214</v>
      </c>
      <c r="H1735" s="218">
        <v>4.1500000000000004</v>
      </c>
      <c r="I1735" s="218" t="s">
        <v>220</v>
      </c>
      <c r="J1735" s="218">
        <v>60</v>
      </c>
      <c r="K1735" s="218"/>
      <c r="L1735" s="218">
        <v>600</v>
      </c>
      <c r="M1735" s="218"/>
      <c r="N1735" s="218" t="s">
        <v>62</v>
      </c>
      <c r="O1735" s="218">
        <v>718</v>
      </c>
      <c r="P1735" s="218" t="s">
        <v>305</v>
      </c>
      <c r="Q1735" s="240">
        <f t="shared" si="40"/>
        <v>249.00000000000003</v>
      </c>
      <c r="R1735" s="240">
        <f t="shared" si="41"/>
        <v>0</v>
      </c>
      <c r="S1735" s="240">
        <f t="shared" si="42"/>
        <v>0</v>
      </c>
      <c r="T1735" s="272">
        <f t="shared" si="43"/>
        <v>0</v>
      </c>
      <c r="U1735" s="263"/>
    </row>
    <row r="1736" spans="2:21" s="216" customFormat="1" x14ac:dyDescent="0.25">
      <c r="B1736" s="262">
        <v>1731</v>
      </c>
      <c r="C1736" s="346">
        <v>45474</v>
      </c>
      <c r="D1736" s="226" t="s">
        <v>160</v>
      </c>
      <c r="E1736" s="218" t="s">
        <v>161</v>
      </c>
      <c r="F1736" s="218" t="s">
        <v>389</v>
      </c>
      <c r="G1736" s="218" t="s">
        <v>161</v>
      </c>
      <c r="H1736" s="218">
        <v>10</v>
      </c>
      <c r="I1736" s="218"/>
      <c r="J1736" s="218">
        <v>0</v>
      </c>
      <c r="K1736" s="218"/>
      <c r="L1736" s="218"/>
      <c r="M1736" s="218"/>
      <c r="N1736" s="218"/>
      <c r="O1736" s="218"/>
      <c r="P1736" s="218"/>
      <c r="Q1736" s="240">
        <f t="shared" si="40"/>
        <v>0</v>
      </c>
      <c r="R1736" s="240">
        <f t="shared" si="41"/>
        <v>0</v>
      </c>
      <c r="S1736" s="240">
        <f t="shared" si="42"/>
        <v>0</v>
      </c>
      <c r="T1736" s="272">
        <f t="shared" si="43"/>
        <v>0</v>
      </c>
      <c r="U1736" s="263"/>
    </row>
    <row r="1737" spans="2:21" s="216" customFormat="1" x14ac:dyDescent="0.25">
      <c r="B1737" s="262">
        <v>1732</v>
      </c>
      <c r="C1737" s="346">
        <v>45474</v>
      </c>
      <c r="D1737" s="226" t="s">
        <v>268</v>
      </c>
      <c r="E1737" s="218" t="s">
        <v>276</v>
      </c>
      <c r="F1737" s="218" t="s">
        <v>7</v>
      </c>
      <c r="G1737" s="218" t="s">
        <v>214</v>
      </c>
      <c r="H1737" s="218">
        <v>5</v>
      </c>
      <c r="I1737" s="218" t="s">
        <v>220</v>
      </c>
      <c r="J1737" s="218">
        <v>31</v>
      </c>
      <c r="K1737" s="218"/>
      <c r="L1737" s="218">
        <v>1800</v>
      </c>
      <c r="M1737" s="218"/>
      <c r="N1737" s="218" t="s">
        <v>7</v>
      </c>
      <c r="O1737" s="218">
        <v>723</v>
      </c>
      <c r="P1737" s="218" t="s">
        <v>305</v>
      </c>
      <c r="Q1737" s="240">
        <f t="shared" si="40"/>
        <v>155</v>
      </c>
      <c r="R1737" s="240">
        <f t="shared" si="41"/>
        <v>0</v>
      </c>
      <c r="S1737" s="240">
        <f t="shared" si="42"/>
        <v>0</v>
      </c>
      <c r="T1737" s="272">
        <f t="shared" si="43"/>
        <v>0</v>
      </c>
      <c r="U1737" s="263"/>
    </row>
    <row r="1738" spans="2:21" s="216" customFormat="1" x14ac:dyDescent="0.25">
      <c r="B1738" s="262">
        <v>1733</v>
      </c>
      <c r="C1738" s="346">
        <v>45474</v>
      </c>
      <c r="D1738" s="226" t="s">
        <v>260</v>
      </c>
      <c r="E1738" s="218" t="s">
        <v>161</v>
      </c>
      <c r="F1738" s="218" t="s">
        <v>7</v>
      </c>
      <c r="G1738" s="218" t="s">
        <v>161</v>
      </c>
      <c r="H1738" s="218">
        <v>10</v>
      </c>
      <c r="I1738" s="218" t="s">
        <v>66</v>
      </c>
      <c r="J1738" s="218">
        <v>0</v>
      </c>
      <c r="K1738" s="218"/>
      <c r="L1738" s="218"/>
      <c r="M1738" s="218"/>
      <c r="N1738" s="218" t="s">
        <v>1</v>
      </c>
      <c r="O1738" s="218"/>
      <c r="P1738" s="218"/>
      <c r="Q1738" s="240">
        <f t="shared" si="40"/>
        <v>0</v>
      </c>
      <c r="R1738" s="240">
        <f t="shared" si="41"/>
        <v>0</v>
      </c>
      <c r="S1738" s="240">
        <f t="shared" si="42"/>
        <v>0</v>
      </c>
      <c r="T1738" s="272">
        <f t="shared" si="43"/>
        <v>0</v>
      </c>
      <c r="U1738" s="263"/>
    </row>
    <row r="1739" spans="2:21" s="216" customFormat="1" x14ac:dyDescent="0.25">
      <c r="B1739" s="262">
        <v>1734</v>
      </c>
      <c r="C1739" s="346">
        <v>45474</v>
      </c>
      <c r="D1739" s="226" t="s">
        <v>270</v>
      </c>
      <c r="E1739" s="218" t="s">
        <v>178</v>
      </c>
      <c r="F1739" s="218" t="s">
        <v>7</v>
      </c>
      <c r="G1739" s="218" t="s">
        <v>213</v>
      </c>
      <c r="H1739" s="218">
        <v>7</v>
      </c>
      <c r="I1739" s="218" t="s">
        <v>220</v>
      </c>
      <c r="J1739" s="218">
        <v>29</v>
      </c>
      <c r="K1739" s="218"/>
      <c r="L1739" s="218">
        <v>1800</v>
      </c>
      <c r="M1739" s="218"/>
      <c r="N1739" s="218" t="s">
        <v>7</v>
      </c>
      <c r="O1739" s="218">
        <v>723</v>
      </c>
      <c r="P1739" s="218" t="s">
        <v>305</v>
      </c>
      <c r="Q1739" s="240">
        <f t="shared" si="40"/>
        <v>203</v>
      </c>
      <c r="R1739" s="240">
        <f t="shared" si="41"/>
        <v>0</v>
      </c>
      <c r="S1739" s="240">
        <f t="shared" si="42"/>
        <v>0</v>
      </c>
      <c r="T1739" s="272">
        <f t="shared" si="43"/>
        <v>0</v>
      </c>
      <c r="U1739" s="263"/>
    </row>
    <row r="1740" spans="2:21" s="216" customFormat="1" x14ac:dyDescent="0.25">
      <c r="B1740" s="262">
        <v>1735</v>
      </c>
      <c r="C1740" s="346">
        <v>45474</v>
      </c>
      <c r="D1740" s="226" t="s">
        <v>177</v>
      </c>
      <c r="E1740" s="218" t="s">
        <v>178</v>
      </c>
      <c r="F1740" s="218" t="s">
        <v>7</v>
      </c>
      <c r="G1740" s="218" t="s">
        <v>213</v>
      </c>
      <c r="H1740" s="218">
        <v>7</v>
      </c>
      <c r="I1740" s="218" t="s">
        <v>220</v>
      </c>
      <c r="J1740" s="218">
        <v>28</v>
      </c>
      <c r="K1740" s="218"/>
      <c r="L1740" s="218">
        <v>1800</v>
      </c>
      <c r="M1740" s="218"/>
      <c r="N1740" s="218" t="s">
        <v>7</v>
      </c>
      <c r="O1740" s="218">
        <v>723</v>
      </c>
      <c r="P1740" s="218" t="s">
        <v>305</v>
      </c>
      <c r="Q1740" s="240">
        <f t="shared" si="40"/>
        <v>196</v>
      </c>
      <c r="R1740" s="240">
        <f t="shared" si="41"/>
        <v>0</v>
      </c>
      <c r="S1740" s="240">
        <f t="shared" si="42"/>
        <v>0</v>
      </c>
      <c r="T1740" s="272">
        <f t="shared" si="43"/>
        <v>0</v>
      </c>
      <c r="U1740" s="263"/>
    </row>
    <row r="1741" spans="2:21" s="216" customFormat="1" x14ac:dyDescent="0.25">
      <c r="B1741" s="262">
        <v>1736</v>
      </c>
      <c r="C1741" s="346">
        <v>45474</v>
      </c>
      <c r="D1741" s="226" t="s">
        <v>173</v>
      </c>
      <c r="E1741" s="218" t="s">
        <v>161</v>
      </c>
      <c r="F1741" s="218" t="s">
        <v>7</v>
      </c>
      <c r="G1741" s="218" t="s">
        <v>161</v>
      </c>
      <c r="H1741" s="218">
        <v>11.2</v>
      </c>
      <c r="I1741" s="218" t="s">
        <v>66</v>
      </c>
      <c r="J1741" s="218">
        <v>6</v>
      </c>
      <c r="K1741" s="218"/>
      <c r="L1741" s="218"/>
      <c r="M1741" s="218"/>
      <c r="N1741" s="218" t="s">
        <v>1</v>
      </c>
      <c r="O1741" s="218"/>
      <c r="P1741" s="218"/>
      <c r="Q1741" s="240">
        <f t="shared" si="40"/>
        <v>0</v>
      </c>
      <c r="R1741" s="240">
        <f t="shared" si="41"/>
        <v>0</v>
      </c>
      <c r="S1741" s="240">
        <f t="shared" si="42"/>
        <v>67.199999999999989</v>
      </c>
      <c r="T1741" s="272">
        <f t="shared" si="43"/>
        <v>0</v>
      </c>
      <c r="U1741" s="263" t="s">
        <v>282</v>
      </c>
    </row>
    <row r="1742" spans="2:21" s="216" customFormat="1" x14ac:dyDescent="0.25">
      <c r="B1742" s="262">
        <v>1737</v>
      </c>
      <c r="C1742" s="346">
        <v>45474</v>
      </c>
      <c r="D1742" s="226" t="s">
        <v>153</v>
      </c>
      <c r="E1742" s="218" t="s">
        <v>92</v>
      </c>
      <c r="F1742" s="218" t="s">
        <v>63</v>
      </c>
      <c r="G1742" s="218" t="s">
        <v>213</v>
      </c>
      <c r="H1742" s="218">
        <v>6.65</v>
      </c>
      <c r="I1742" s="218" t="s">
        <v>221</v>
      </c>
      <c r="J1742" s="218">
        <v>16</v>
      </c>
      <c r="K1742" s="218"/>
      <c r="L1742" s="218">
        <v>1270</v>
      </c>
      <c r="M1742" s="218"/>
      <c r="N1742" s="218" t="s">
        <v>63</v>
      </c>
      <c r="O1742" s="218">
        <v>714</v>
      </c>
      <c r="P1742" s="218" t="s">
        <v>305</v>
      </c>
      <c r="Q1742" s="240">
        <f t="shared" si="40"/>
        <v>0</v>
      </c>
      <c r="R1742" s="240">
        <f t="shared" si="41"/>
        <v>122.36</v>
      </c>
      <c r="S1742" s="240">
        <f t="shared" si="42"/>
        <v>0</v>
      </c>
      <c r="T1742" s="272">
        <f t="shared" si="43"/>
        <v>0</v>
      </c>
      <c r="U1742" s="263"/>
    </row>
    <row r="1743" spans="2:21" s="216" customFormat="1" x14ac:dyDescent="0.25">
      <c r="B1743" s="262">
        <v>1738</v>
      </c>
      <c r="C1743" s="346">
        <v>45474</v>
      </c>
      <c r="D1743" s="226" t="s">
        <v>153</v>
      </c>
      <c r="E1743" s="218" t="s">
        <v>92</v>
      </c>
      <c r="F1743" s="218" t="s">
        <v>63</v>
      </c>
      <c r="G1743" s="218" t="s">
        <v>213</v>
      </c>
      <c r="H1743" s="218">
        <v>6.65</v>
      </c>
      <c r="I1743" s="218" t="s">
        <v>221</v>
      </c>
      <c r="J1743" s="218">
        <v>0</v>
      </c>
      <c r="K1743" s="218"/>
      <c r="L1743" s="218"/>
      <c r="M1743" s="218"/>
      <c r="N1743" s="218"/>
      <c r="O1743" s="218"/>
      <c r="P1743" s="218"/>
      <c r="Q1743" s="240">
        <f t="shared" si="40"/>
        <v>0</v>
      </c>
      <c r="R1743" s="240">
        <f t="shared" si="41"/>
        <v>0</v>
      </c>
      <c r="S1743" s="240">
        <f t="shared" si="42"/>
        <v>0</v>
      </c>
      <c r="T1743" s="272">
        <f t="shared" si="43"/>
        <v>0</v>
      </c>
      <c r="U1743" s="263"/>
    </row>
    <row r="1744" spans="2:21" s="216" customFormat="1" x14ac:dyDescent="0.25">
      <c r="B1744" s="262">
        <v>1739</v>
      </c>
      <c r="C1744" s="346">
        <v>45474</v>
      </c>
      <c r="D1744" s="226" t="s">
        <v>152</v>
      </c>
      <c r="E1744" s="218" t="s">
        <v>92</v>
      </c>
      <c r="F1744" s="218" t="s">
        <v>63</v>
      </c>
      <c r="G1744" s="218" t="s">
        <v>214</v>
      </c>
      <c r="H1744" s="218">
        <v>4.1500000000000004</v>
      </c>
      <c r="I1744" s="218" t="s">
        <v>221</v>
      </c>
      <c r="J1744" s="218">
        <v>26</v>
      </c>
      <c r="K1744" s="218"/>
      <c r="L1744" s="218">
        <v>1270</v>
      </c>
      <c r="M1744" s="218"/>
      <c r="N1744" s="218" t="s">
        <v>63</v>
      </c>
      <c r="O1744" s="218">
        <v>714</v>
      </c>
      <c r="P1744" s="218" t="s">
        <v>305</v>
      </c>
      <c r="Q1744" s="240">
        <f t="shared" si="40"/>
        <v>0</v>
      </c>
      <c r="R1744" s="240">
        <f t="shared" si="41"/>
        <v>124.08499999999999</v>
      </c>
      <c r="S1744" s="240">
        <f t="shared" si="42"/>
        <v>0</v>
      </c>
      <c r="T1744" s="272">
        <f t="shared" si="43"/>
        <v>0</v>
      </c>
      <c r="U1744" s="263"/>
    </row>
    <row r="1745" spans="2:21" s="216" customFormat="1" x14ac:dyDescent="0.25">
      <c r="B1745" s="262">
        <v>1740</v>
      </c>
      <c r="C1745" s="346">
        <v>45474</v>
      </c>
      <c r="D1745" s="226" t="s">
        <v>152</v>
      </c>
      <c r="E1745" s="218" t="s">
        <v>92</v>
      </c>
      <c r="F1745" s="218" t="s">
        <v>63</v>
      </c>
      <c r="G1745" s="218" t="s">
        <v>214</v>
      </c>
      <c r="H1745" s="218">
        <v>4.1500000000000004</v>
      </c>
      <c r="I1745" s="218" t="s">
        <v>221</v>
      </c>
      <c r="J1745" s="218">
        <v>5</v>
      </c>
      <c r="K1745" s="218"/>
      <c r="L1745" s="218">
        <v>1270</v>
      </c>
      <c r="M1745" s="218"/>
      <c r="N1745" s="218" t="s">
        <v>63</v>
      </c>
      <c r="O1745" s="218">
        <v>714</v>
      </c>
      <c r="P1745" s="218" t="s">
        <v>305</v>
      </c>
      <c r="Q1745" s="240">
        <f t="shared" si="40"/>
        <v>0</v>
      </c>
      <c r="R1745" s="240">
        <f t="shared" si="41"/>
        <v>23.862499999999997</v>
      </c>
      <c r="S1745" s="240">
        <f t="shared" si="42"/>
        <v>0</v>
      </c>
      <c r="T1745" s="272">
        <f t="shared" si="43"/>
        <v>0</v>
      </c>
      <c r="U1745" s="263"/>
    </row>
    <row r="1746" spans="2:21" s="216" customFormat="1" x14ac:dyDescent="0.25">
      <c r="B1746" s="262">
        <v>1741</v>
      </c>
      <c r="C1746" s="346">
        <v>45474</v>
      </c>
      <c r="D1746" s="226" t="s">
        <v>150</v>
      </c>
      <c r="E1746" s="218" t="s">
        <v>92</v>
      </c>
      <c r="F1746" s="218" t="s">
        <v>63</v>
      </c>
      <c r="G1746" s="218" t="s">
        <v>214</v>
      </c>
      <c r="H1746" s="218">
        <v>4.1500000000000004</v>
      </c>
      <c r="I1746" s="218" t="s">
        <v>221</v>
      </c>
      <c r="J1746" s="218">
        <v>28</v>
      </c>
      <c r="K1746" s="218"/>
      <c r="L1746" s="218">
        <v>1270</v>
      </c>
      <c r="M1746" s="218"/>
      <c r="N1746" s="218" t="s">
        <v>63</v>
      </c>
      <c r="O1746" s="218">
        <v>714</v>
      </c>
      <c r="P1746" s="218" t="s">
        <v>305</v>
      </c>
      <c r="Q1746" s="240">
        <f t="shared" si="40"/>
        <v>0</v>
      </c>
      <c r="R1746" s="240">
        <f t="shared" si="41"/>
        <v>133.63</v>
      </c>
      <c r="S1746" s="240">
        <f t="shared" si="42"/>
        <v>0</v>
      </c>
      <c r="T1746" s="272">
        <f t="shared" si="43"/>
        <v>0</v>
      </c>
      <c r="U1746" s="263"/>
    </row>
    <row r="1747" spans="2:21" s="216" customFormat="1" x14ac:dyDescent="0.25">
      <c r="B1747" s="262">
        <v>1742</v>
      </c>
      <c r="C1747" s="346">
        <v>45474</v>
      </c>
      <c r="D1747" s="226" t="s">
        <v>150</v>
      </c>
      <c r="E1747" s="218" t="s">
        <v>92</v>
      </c>
      <c r="F1747" s="218" t="s">
        <v>63</v>
      </c>
      <c r="G1747" s="218" t="s">
        <v>214</v>
      </c>
      <c r="H1747" s="218">
        <v>4.1500000000000004</v>
      </c>
      <c r="I1747" s="218" t="s">
        <v>221</v>
      </c>
      <c r="J1747" s="218">
        <v>7</v>
      </c>
      <c r="K1747" s="218"/>
      <c r="L1747" s="218">
        <v>700</v>
      </c>
      <c r="M1747" s="218"/>
      <c r="N1747" s="218" t="s">
        <v>63</v>
      </c>
      <c r="O1747" s="218">
        <v>714</v>
      </c>
      <c r="P1747" s="218" t="s">
        <v>305</v>
      </c>
      <c r="Q1747" s="240">
        <f t="shared" si="40"/>
        <v>0</v>
      </c>
      <c r="R1747" s="240">
        <f t="shared" si="41"/>
        <v>33.407499999999999</v>
      </c>
      <c r="S1747" s="240">
        <f t="shared" si="42"/>
        <v>0</v>
      </c>
      <c r="T1747" s="272">
        <f t="shared" si="43"/>
        <v>0</v>
      </c>
      <c r="U1747" s="263"/>
    </row>
    <row r="1748" spans="2:21" s="216" customFormat="1" x14ac:dyDescent="0.25">
      <c r="B1748" s="262">
        <v>1743</v>
      </c>
      <c r="C1748" s="346">
        <v>45474</v>
      </c>
      <c r="D1748" s="226" t="s">
        <v>179</v>
      </c>
      <c r="E1748" s="218" t="s">
        <v>161</v>
      </c>
      <c r="F1748" s="218" t="s">
        <v>8</v>
      </c>
      <c r="G1748" s="218" t="s">
        <v>161</v>
      </c>
      <c r="H1748" s="218">
        <v>11.6</v>
      </c>
      <c r="I1748" s="218" t="s">
        <v>66</v>
      </c>
      <c r="J1748" s="218">
        <v>5</v>
      </c>
      <c r="K1748" s="218"/>
      <c r="L1748" s="218"/>
      <c r="M1748" s="218"/>
      <c r="N1748" s="218" t="s">
        <v>1</v>
      </c>
      <c r="O1748" s="218"/>
      <c r="P1748" s="218"/>
      <c r="Q1748" s="240">
        <f t="shared" si="40"/>
        <v>0</v>
      </c>
      <c r="R1748" s="240">
        <f t="shared" si="41"/>
        <v>0</v>
      </c>
      <c r="S1748" s="240">
        <f t="shared" si="42"/>
        <v>58</v>
      </c>
      <c r="T1748" s="272">
        <f t="shared" si="43"/>
        <v>0</v>
      </c>
      <c r="U1748" s="263"/>
    </row>
    <row r="1749" spans="2:21" s="216" customFormat="1" x14ac:dyDescent="0.25">
      <c r="B1749" s="262">
        <v>1744</v>
      </c>
      <c r="C1749" s="346">
        <v>45474</v>
      </c>
      <c r="D1749" s="226" t="s">
        <v>143</v>
      </c>
      <c r="E1749" s="218" t="s">
        <v>92</v>
      </c>
      <c r="F1749" s="218" t="s">
        <v>2</v>
      </c>
      <c r="G1749" s="218" t="s">
        <v>213</v>
      </c>
      <c r="H1749" s="218">
        <v>7</v>
      </c>
      <c r="I1749" s="218" t="s">
        <v>220</v>
      </c>
      <c r="J1749" s="218">
        <v>35</v>
      </c>
      <c r="K1749" s="218"/>
      <c r="L1749" s="218">
        <v>390</v>
      </c>
      <c r="M1749" s="218"/>
      <c r="N1749" s="218" t="s">
        <v>2</v>
      </c>
      <c r="O1749" s="218">
        <v>713</v>
      </c>
      <c r="P1749" s="218" t="s">
        <v>304</v>
      </c>
      <c r="Q1749" s="240">
        <f t="shared" si="40"/>
        <v>245</v>
      </c>
      <c r="R1749" s="240">
        <f t="shared" si="41"/>
        <v>0</v>
      </c>
      <c r="S1749" s="240">
        <f t="shared" si="42"/>
        <v>0</v>
      </c>
      <c r="T1749" s="272">
        <f t="shared" si="43"/>
        <v>0</v>
      </c>
      <c r="U1749" s="263"/>
    </row>
    <row r="1750" spans="2:21" s="216" customFormat="1" x14ac:dyDescent="0.25">
      <c r="B1750" s="262">
        <v>1745</v>
      </c>
      <c r="C1750" s="346">
        <v>45474</v>
      </c>
      <c r="D1750" s="226" t="s">
        <v>142</v>
      </c>
      <c r="E1750" s="218" t="s">
        <v>92</v>
      </c>
      <c r="F1750" s="218" t="s">
        <v>2</v>
      </c>
      <c r="G1750" s="218" t="s">
        <v>213</v>
      </c>
      <c r="H1750" s="218">
        <v>7</v>
      </c>
      <c r="I1750" s="218" t="s">
        <v>220</v>
      </c>
      <c r="J1750" s="218">
        <v>30</v>
      </c>
      <c r="K1750" s="218"/>
      <c r="L1750" s="218">
        <v>390</v>
      </c>
      <c r="M1750" s="218"/>
      <c r="N1750" s="218" t="s">
        <v>2</v>
      </c>
      <c r="O1750" s="218">
        <v>713</v>
      </c>
      <c r="P1750" s="218" t="s">
        <v>304</v>
      </c>
      <c r="Q1750" s="240">
        <f t="shared" si="40"/>
        <v>210</v>
      </c>
      <c r="R1750" s="240">
        <f t="shared" si="41"/>
        <v>0</v>
      </c>
      <c r="S1750" s="240">
        <f t="shared" si="42"/>
        <v>0</v>
      </c>
      <c r="T1750" s="272">
        <f t="shared" si="43"/>
        <v>0</v>
      </c>
      <c r="U1750" s="263"/>
    </row>
    <row r="1751" spans="2:21" s="216" customFormat="1" x14ac:dyDescent="0.25">
      <c r="B1751" s="262">
        <v>1746</v>
      </c>
      <c r="C1751" s="346">
        <v>45474</v>
      </c>
      <c r="D1751" s="226" t="s">
        <v>141</v>
      </c>
      <c r="E1751" s="218" t="s">
        <v>92</v>
      </c>
      <c r="F1751" s="218" t="s">
        <v>2</v>
      </c>
      <c r="G1751" s="218" t="s">
        <v>213</v>
      </c>
      <c r="H1751" s="218">
        <v>7</v>
      </c>
      <c r="I1751" s="218" t="s">
        <v>220</v>
      </c>
      <c r="J1751" s="218">
        <v>30</v>
      </c>
      <c r="K1751" s="218"/>
      <c r="L1751" s="218">
        <v>390</v>
      </c>
      <c r="M1751" s="218"/>
      <c r="N1751" s="218" t="s">
        <v>2</v>
      </c>
      <c r="O1751" s="218">
        <v>713</v>
      </c>
      <c r="P1751" s="218" t="s">
        <v>304</v>
      </c>
      <c r="Q1751" s="240">
        <f t="shared" si="40"/>
        <v>210</v>
      </c>
      <c r="R1751" s="240">
        <f t="shared" si="41"/>
        <v>0</v>
      </c>
      <c r="S1751" s="240">
        <f t="shared" si="42"/>
        <v>0</v>
      </c>
      <c r="T1751" s="272">
        <f t="shared" si="43"/>
        <v>0</v>
      </c>
      <c r="U1751" s="263"/>
    </row>
    <row r="1752" spans="2:21" s="216" customFormat="1" x14ac:dyDescent="0.25">
      <c r="B1752" s="262">
        <v>1747</v>
      </c>
      <c r="C1752" s="346">
        <v>45474</v>
      </c>
      <c r="D1752" s="226" t="s">
        <v>96</v>
      </c>
      <c r="E1752" s="218" t="s">
        <v>161</v>
      </c>
      <c r="F1752" s="218" t="s">
        <v>1</v>
      </c>
      <c r="G1752" s="218" t="s">
        <v>161</v>
      </c>
      <c r="H1752" s="218">
        <v>11.8</v>
      </c>
      <c r="I1752" s="218" t="s">
        <v>66</v>
      </c>
      <c r="J1752" s="218">
        <v>6</v>
      </c>
      <c r="K1752" s="218"/>
      <c r="L1752" s="218"/>
      <c r="M1752" s="218"/>
      <c r="N1752" s="218" t="s">
        <v>1</v>
      </c>
      <c r="O1752" s="218"/>
      <c r="P1752" s="218"/>
      <c r="Q1752" s="240">
        <f t="shared" si="40"/>
        <v>0</v>
      </c>
      <c r="R1752" s="240">
        <f t="shared" si="41"/>
        <v>0</v>
      </c>
      <c r="S1752" s="240">
        <f t="shared" si="42"/>
        <v>70.800000000000011</v>
      </c>
      <c r="T1752" s="272">
        <f t="shared" si="43"/>
        <v>0</v>
      </c>
      <c r="U1752" s="263"/>
    </row>
    <row r="1753" spans="2:21" s="216" customFormat="1" x14ac:dyDescent="0.25">
      <c r="B1753" s="262">
        <v>1748</v>
      </c>
      <c r="C1753" s="346">
        <v>45474</v>
      </c>
      <c r="D1753" s="226" t="s">
        <v>130</v>
      </c>
      <c r="E1753" s="218" t="s">
        <v>161</v>
      </c>
      <c r="F1753" s="218" t="s">
        <v>1</v>
      </c>
      <c r="G1753" s="218" t="s">
        <v>161</v>
      </c>
      <c r="H1753" s="218">
        <v>11.8</v>
      </c>
      <c r="I1753" s="218" t="s">
        <v>66</v>
      </c>
      <c r="J1753" s="218">
        <v>1</v>
      </c>
      <c r="K1753" s="218"/>
      <c r="L1753" s="218"/>
      <c r="M1753" s="218"/>
      <c r="N1753" s="218" t="s">
        <v>1</v>
      </c>
      <c r="O1753" s="218"/>
      <c r="P1753" s="218"/>
      <c r="Q1753" s="240">
        <f t="shared" si="40"/>
        <v>0</v>
      </c>
      <c r="R1753" s="240">
        <f t="shared" si="41"/>
        <v>0</v>
      </c>
      <c r="S1753" s="240">
        <f t="shared" si="42"/>
        <v>11.8</v>
      </c>
      <c r="T1753" s="272">
        <f t="shared" si="43"/>
        <v>0</v>
      </c>
      <c r="U1753" s="263"/>
    </row>
    <row r="1754" spans="2:21" s="216" customFormat="1" x14ac:dyDescent="0.25">
      <c r="B1754" s="262">
        <v>1749</v>
      </c>
      <c r="C1754" s="346">
        <v>45475</v>
      </c>
      <c r="D1754" s="226" t="s">
        <v>94</v>
      </c>
      <c r="E1754" s="218" t="s">
        <v>92</v>
      </c>
      <c r="F1754" s="218" t="s">
        <v>1</v>
      </c>
      <c r="G1754" s="218" t="s">
        <v>213</v>
      </c>
      <c r="H1754" s="218">
        <v>6.65</v>
      </c>
      <c r="I1754" s="218" t="s">
        <v>220</v>
      </c>
      <c r="J1754" s="218">
        <v>28</v>
      </c>
      <c r="K1754" s="218"/>
      <c r="L1754" s="218">
        <v>1000</v>
      </c>
      <c r="M1754" s="218"/>
      <c r="N1754" s="218" t="s">
        <v>62</v>
      </c>
      <c r="O1754" s="218">
        <v>718</v>
      </c>
      <c r="P1754" s="218" t="s">
        <v>305</v>
      </c>
      <c r="Q1754" s="240">
        <f t="shared" si="40"/>
        <v>186.20000000000002</v>
      </c>
      <c r="R1754" s="240">
        <f t="shared" si="41"/>
        <v>0</v>
      </c>
      <c r="S1754" s="240">
        <f t="shared" si="42"/>
        <v>0</v>
      </c>
      <c r="T1754" s="272">
        <f t="shared" si="43"/>
        <v>0</v>
      </c>
      <c r="U1754" s="263" t="s">
        <v>288</v>
      </c>
    </row>
    <row r="1755" spans="2:21" s="216" customFormat="1" x14ac:dyDescent="0.25">
      <c r="B1755" s="262">
        <v>1750</v>
      </c>
      <c r="C1755" s="346">
        <v>45475</v>
      </c>
      <c r="D1755" s="226" t="s">
        <v>91</v>
      </c>
      <c r="E1755" s="218" t="s">
        <v>92</v>
      </c>
      <c r="F1755" s="218" t="s">
        <v>1</v>
      </c>
      <c r="G1755" s="218" t="s">
        <v>213</v>
      </c>
      <c r="H1755" s="218">
        <v>6.65</v>
      </c>
      <c r="I1755" s="218"/>
      <c r="J1755" s="218"/>
      <c r="K1755" s="218"/>
      <c r="L1755" s="218"/>
      <c r="M1755" s="218"/>
      <c r="N1755" s="218"/>
      <c r="O1755" s="218"/>
      <c r="P1755" s="218"/>
      <c r="Q1755" s="240">
        <f t="shared" si="40"/>
        <v>0</v>
      </c>
      <c r="R1755" s="240">
        <f t="shared" si="41"/>
        <v>0</v>
      </c>
      <c r="S1755" s="240">
        <f t="shared" si="42"/>
        <v>0</v>
      </c>
      <c r="T1755" s="272">
        <f t="shared" si="43"/>
        <v>0</v>
      </c>
      <c r="U1755" s="263" t="s">
        <v>274</v>
      </c>
    </row>
    <row r="1756" spans="2:21" s="216" customFormat="1" x14ac:dyDescent="0.25">
      <c r="B1756" s="262">
        <v>1751</v>
      </c>
      <c r="C1756" s="346">
        <v>45475</v>
      </c>
      <c r="D1756" s="226" t="s">
        <v>117</v>
      </c>
      <c r="E1756" s="218" t="s">
        <v>92</v>
      </c>
      <c r="F1756" s="218" t="s">
        <v>1</v>
      </c>
      <c r="G1756" s="218" t="s">
        <v>213</v>
      </c>
      <c r="H1756" s="218">
        <v>6.65</v>
      </c>
      <c r="I1756" s="218" t="s">
        <v>291</v>
      </c>
      <c r="J1756" s="218">
        <v>16</v>
      </c>
      <c r="K1756" s="218"/>
      <c r="L1756" s="218">
        <v>250</v>
      </c>
      <c r="M1756" s="218"/>
      <c r="N1756" s="218" t="s">
        <v>1</v>
      </c>
      <c r="O1756" s="218" t="s">
        <v>2</v>
      </c>
      <c r="P1756" s="218"/>
      <c r="Q1756" s="240">
        <f t="shared" si="40"/>
        <v>0</v>
      </c>
      <c r="R1756" s="240">
        <f t="shared" si="41"/>
        <v>0</v>
      </c>
      <c r="S1756" s="240">
        <f t="shared" si="42"/>
        <v>0</v>
      </c>
      <c r="T1756" s="272">
        <f t="shared" si="43"/>
        <v>0</v>
      </c>
      <c r="U1756" s="263"/>
    </row>
    <row r="1757" spans="2:21" s="216" customFormat="1" x14ac:dyDescent="0.25">
      <c r="B1757" s="262">
        <v>1752</v>
      </c>
      <c r="C1757" s="346">
        <v>45475</v>
      </c>
      <c r="D1757" s="226" t="s">
        <v>157</v>
      </c>
      <c r="E1757" s="218" t="s">
        <v>92</v>
      </c>
      <c r="F1757" s="218" t="s">
        <v>62</v>
      </c>
      <c r="G1757" s="218" t="s">
        <v>214</v>
      </c>
      <c r="H1757" s="218">
        <v>4.1500000000000004</v>
      </c>
      <c r="I1757" s="218" t="s">
        <v>220</v>
      </c>
      <c r="J1757" s="218">
        <v>40</v>
      </c>
      <c r="K1757" s="218"/>
      <c r="L1757" s="218">
        <v>1010</v>
      </c>
      <c r="M1757" s="218"/>
      <c r="N1757" s="218" t="s">
        <v>62</v>
      </c>
      <c r="O1757" s="218">
        <v>718</v>
      </c>
      <c r="P1757" s="218" t="s">
        <v>305</v>
      </c>
      <c r="Q1757" s="240">
        <f t="shared" si="40"/>
        <v>166</v>
      </c>
      <c r="R1757" s="240">
        <f t="shared" si="41"/>
        <v>0</v>
      </c>
      <c r="S1757" s="240">
        <f t="shared" si="42"/>
        <v>0</v>
      </c>
      <c r="T1757" s="272">
        <f t="shared" si="43"/>
        <v>0</v>
      </c>
      <c r="U1757" s="263"/>
    </row>
    <row r="1758" spans="2:21" s="216" customFormat="1" x14ac:dyDescent="0.25">
      <c r="B1758" s="262">
        <v>1753</v>
      </c>
      <c r="C1758" s="346">
        <v>45475</v>
      </c>
      <c r="D1758" s="226" t="s">
        <v>156</v>
      </c>
      <c r="E1758" s="218" t="s">
        <v>92</v>
      </c>
      <c r="F1758" s="218" t="s">
        <v>62</v>
      </c>
      <c r="G1758" s="218" t="s">
        <v>214</v>
      </c>
      <c r="H1758" s="218">
        <v>4.1500000000000004</v>
      </c>
      <c r="I1758" s="218" t="s">
        <v>220</v>
      </c>
      <c r="J1758" s="218">
        <v>40</v>
      </c>
      <c r="K1758" s="218"/>
      <c r="L1758" s="218">
        <v>1010</v>
      </c>
      <c r="M1758" s="218"/>
      <c r="N1758" s="218" t="s">
        <v>62</v>
      </c>
      <c r="O1758" s="218">
        <v>718</v>
      </c>
      <c r="P1758" s="218" t="s">
        <v>305</v>
      </c>
      <c r="Q1758" s="240">
        <f t="shared" si="40"/>
        <v>166</v>
      </c>
      <c r="R1758" s="240">
        <f t="shared" si="41"/>
        <v>0</v>
      </c>
      <c r="S1758" s="240">
        <f t="shared" si="42"/>
        <v>0</v>
      </c>
      <c r="T1758" s="272">
        <f t="shared" si="43"/>
        <v>0</v>
      </c>
      <c r="U1758" s="263"/>
    </row>
    <row r="1759" spans="2:21" s="216" customFormat="1" x14ac:dyDescent="0.25">
      <c r="B1759" s="262">
        <v>1754</v>
      </c>
      <c r="C1759" s="346">
        <v>45475</v>
      </c>
      <c r="D1759" s="226" t="s">
        <v>160</v>
      </c>
      <c r="E1759" s="218" t="s">
        <v>161</v>
      </c>
      <c r="F1759" s="218" t="s">
        <v>389</v>
      </c>
      <c r="G1759" s="218" t="s">
        <v>161</v>
      </c>
      <c r="H1759" s="218">
        <v>10</v>
      </c>
      <c r="I1759" s="218" t="s">
        <v>66</v>
      </c>
      <c r="J1759" s="218">
        <v>4</v>
      </c>
      <c r="K1759" s="218"/>
      <c r="L1759" s="218"/>
      <c r="M1759" s="218"/>
      <c r="N1759" s="218" t="s">
        <v>1</v>
      </c>
      <c r="O1759" s="218"/>
      <c r="P1759" s="218"/>
      <c r="Q1759" s="240">
        <f t="shared" si="40"/>
        <v>0</v>
      </c>
      <c r="R1759" s="240">
        <f t="shared" si="41"/>
        <v>0</v>
      </c>
      <c r="S1759" s="240">
        <f t="shared" si="42"/>
        <v>40</v>
      </c>
      <c r="T1759" s="272">
        <f t="shared" si="43"/>
        <v>0</v>
      </c>
      <c r="U1759" s="263"/>
    </row>
    <row r="1760" spans="2:21" s="216" customFormat="1" x14ac:dyDescent="0.25">
      <c r="B1760" s="262"/>
      <c r="C1760" s="346">
        <v>45475</v>
      </c>
      <c r="D1760" s="226" t="s">
        <v>284</v>
      </c>
      <c r="E1760" s="218" t="s">
        <v>178</v>
      </c>
      <c r="F1760" s="218" t="s">
        <v>7</v>
      </c>
      <c r="G1760" s="218" t="s">
        <v>213</v>
      </c>
      <c r="H1760" s="218">
        <v>7</v>
      </c>
      <c r="I1760" s="218" t="s">
        <v>220</v>
      </c>
      <c r="J1760" s="218">
        <v>28</v>
      </c>
      <c r="K1760" s="218"/>
      <c r="L1760" s="218">
        <v>2400</v>
      </c>
      <c r="M1760" s="218"/>
      <c r="N1760" s="218" t="s">
        <v>7</v>
      </c>
      <c r="O1760" s="218">
        <v>723</v>
      </c>
      <c r="P1760" s="218" t="s">
        <v>305</v>
      </c>
      <c r="Q1760" s="240">
        <f t="shared" si="40"/>
        <v>196</v>
      </c>
      <c r="R1760" s="240">
        <f t="shared" si="41"/>
        <v>0</v>
      </c>
      <c r="S1760" s="240">
        <f t="shared" si="42"/>
        <v>0</v>
      </c>
      <c r="T1760" s="272">
        <f t="shared" si="43"/>
        <v>0</v>
      </c>
      <c r="U1760" s="263"/>
    </row>
    <row r="1761" spans="2:21" s="216" customFormat="1" x14ac:dyDescent="0.25">
      <c r="B1761" s="262">
        <v>1756</v>
      </c>
      <c r="C1761" s="346">
        <v>45475</v>
      </c>
      <c r="D1761" s="226" t="s">
        <v>268</v>
      </c>
      <c r="E1761" s="218" t="s">
        <v>276</v>
      </c>
      <c r="F1761" s="218" t="s">
        <v>7</v>
      </c>
      <c r="G1761" s="218" t="s">
        <v>214</v>
      </c>
      <c r="H1761" s="218">
        <v>5</v>
      </c>
      <c r="I1761" s="218" t="s">
        <v>220</v>
      </c>
      <c r="J1761" s="218">
        <v>9</v>
      </c>
      <c r="K1761" s="218"/>
      <c r="L1761" s="218">
        <v>2400</v>
      </c>
      <c r="M1761" s="218"/>
      <c r="N1761" s="218" t="s">
        <v>7</v>
      </c>
      <c r="O1761" s="218">
        <v>723</v>
      </c>
      <c r="P1761" s="218" t="s">
        <v>305</v>
      </c>
      <c r="Q1761" s="240">
        <f t="shared" si="40"/>
        <v>45</v>
      </c>
      <c r="R1761" s="240">
        <f t="shared" si="41"/>
        <v>0</v>
      </c>
      <c r="S1761" s="240">
        <f t="shared" si="42"/>
        <v>0</v>
      </c>
      <c r="T1761" s="272">
        <f t="shared" si="43"/>
        <v>0</v>
      </c>
      <c r="U1761" s="263"/>
    </row>
    <row r="1762" spans="2:21" s="216" customFormat="1" x14ac:dyDescent="0.25">
      <c r="B1762" s="262">
        <v>1757</v>
      </c>
      <c r="C1762" s="346">
        <v>45475</v>
      </c>
      <c r="D1762" s="226" t="s">
        <v>260</v>
      </c>
      <c r="E1762" s="218" t="s">
        <v>161</v>
      </c>
      <c r="F1762" s="218" t="s">
        <v>7</v>
      </c>
      <c r="G1762" s="218" t="s">
        <v>161</v>
      </c>
      <c r="H1762" s="218">
        <v>10</v>
      </c>
      <c r="I1762" s="218" t="s">
        <v>66</v>
      </c>
      <c r="J1762" s="218">
        <v>0</v>
      </c>
      <c r="K1762" s="218"/>
      <c r="L1762" s="218"/>
      <c r="M1762" s="218"/>
      <c r="N1762" s="218" t="s">
        <v>1</v>
      </c>
      <c r="O1762" s="218"/>
      <c r="P1762" s="218"/>
      <c r="Q1762" s="240">
        <f t="shared" si="40"/>
        <v>0</v>
      </c>
      <c r="R1762" s="240">
        <f t="shared" si="41"/>
        <v>0</v>
      </c>
      <c r="S1762" s="240">
        <f t="shared" si="42"/>
        <v>0</v>
      </c>
      <c r="T1762" s="272">
        <f t="shared" si="43"/>
        <v>0</v>
      </c>
      <c r="U1762" s="263"/>
    </row>
    <row r="1763" spans="2:21" s="216" customFormat="1" x14ac:dyDescent="0.25">
      <c r="B1763" s="262">
        <v>1758</v>
      </c>
      <c r="C1763" s="346">
        <v>45475</v>
      </c>
      <c r="D1763" s="226" t="s">
        <v>270</v>
      </c>
      <c r="E1763" s="218" t="s">
        <v>178</v>
      </c>
      <c r="F1763" s="218" t="s">
        <v>7</v>
      </c>
      <c r="G1763" s="218" t="s">
        <v>213</v>
      </c>
      <c r="H1763" s="218">
        <v>7</v>
      </c>
      <c r="I1763" s="218" t="s">
        <v>220</v>
      </c>
      <c r="J1763" s="218">
        <v>32</v>
      </c>
      <c r="K1763" s="218"/>
      <c r="L1763" s="218">
        <v>2400</v>
      </c>
      <c r="M1763" s="218"/>
      <c r="N1763" s="218" t="s">
        <v>7</v>
      </c>
      <c r="O1763" s="218">
        <v>723</v>
      </c>
      <c r="P1763" s="218" t="s">
        <v>305</v>
      </c>
      <c r="Q1763" s="240">
        <f t="shared" si="40"/>
        <v>224</v>
      </c>
      <c r="R1763" s="240">
        <f t="shared" si="41"/>
        <v>0</v>
      </c>
      <c r="S1763" s="240">
        <f t="shared" si="42"/>
        <v>0</v>
      </c>
      <c r="T1763" s="272">
        <f t="shared" si="43"/>
        <v>0</v>
      </c>
      <c r="U1763" s="263"/>
    </row>
    <row r="1764" spans="2:21" s="216" customFormat="1" x14ac:dyDescent="0.25">
      <c r="B1764" s="262">
        <v>1759</v>
      </c>
      <c r="C1764" s="346">
        <v>45475</v>
      </c>
      <c r="D1764" s="226" t="s">
        <v>177</v>
      </c>
      <c r="E1764" s="218" t="s">
        <v>178</v>
      </c>
      <c r="F1764" s="218" t="s">
        <v>7</v>
      </c>
      <c r="G1764" s="218" t="s">
        <v>213</v>
      </c>
      <c r="H1764" s="218">
        <v>7</v>
      </c>
      <c r="I1764" s="218" t="s">
        <v>220</v>
      </c>
      <c r="J1764" s="218">
        <v>32</v>
      </c>
      <c r="K1764" s="218"/>
      <c r="L1764" s="218">
        <v>2400</v>
      </c>
      <c r="M1764" s="218"/>
      <c r="N1764" s="218" t="s">
        <v>7</v>
      </c>
      <c r="O1764" s="218">
        <v>723</v>
      </c>
      <c r="P1764" s="218" t="s">
        <v>305</v>
      </c>
      <c r="Q1764" s="240">
        <f t="shared" si="40"/>
        <v>224</v>
      </c>
      <c r="R1764" s="240">
        <f t="shared" si="41"/>
        <v>0</v>
      </c>
      <c r="S1764" s="240">
        <f t="shared" si="42"/>
        <v>0</v>
      </c>
      <c r="T1764" s="272">
        <f t="shared" si="43"/>
        <v>0</v>
      </c>
      <c r="U1764" s="263"/>
    </row>
    <row r="1765" spans="2:21" s="216" customFormat="1" x14ac:dyDescent="0.25">
      <c r="B1765" s="262">
        <v>1760</v>
      </c>
      <c r="C1765" s="346">
        <v>45475</v>
      </c>
      <c r="D1765" s="226" t="s">
        <v>173</v>
      </c>
      <c r="E1765" s="218" t="s">
        <v>161</v>
      </c>
      <c r="F1765" s="218" t="s">
        <v>7</v>
      </c>
      <c r="G1765" s="218" t="s">
        <v>161</v>
      </c>
      <c r="H1765" s="218">
        <v>11.2</v>
      </c>
      <c r="I1765" s="218" t="s">
        <v>66</v>
      </c>
      <c r="J1765" s="218">
        <v>6</v>
      </c>
      <c r="K1765" s="218"/>
      <c r="L1765" s="218"/>
      <c r="M1765" s="218"/>
      <c r="N1765" s="218" t="s">
        <v>1</v>
      </c>
      <c r="O1765" s="218"/>
      <c r="P1765" s="218"/>
      <c r="Q1765" s="240">
        <f t="shared" si="40"/>
        <v>0</v>
      </c>
      <c r="R1765" s="240">
        <f t="shared" si="41"/>
        <v>0</v>
      </c>
      <c r="S1765" s="240">
        <f t="shared" si="42"/>
        <v>67.199999999999989</v>
      </c>
      <c r="T1765" s="272">
        <f t="shared" si="43"/>
        <v>0</v>
      </c>
      <c r="U1765" s="263"/>
    </row>
    <row r="1766" spans="2:21" s="216" customFormat="1" x14ac:dyDescent="0.25">
      <c r="B1766" s="262">
        <v>1761</v>
      </c>
      <c r="C1766" s="346">
        <v>45475</v>
      </c>
      <c r="D1766" s="226" t="s">
        <v>153</v>
      </c>
      <c r="E1766" s="218" t="s">
        <v>92</v>
      </c>
      <c r="F1766" s="218" t="s">
        <v>63</v>
      </c>
      <c r="G1766" s="218" t="s">
        <v>213</v>
      </c>
      <c r="H1766" s="218">
        <v>6.65</v>
      </c>
      <c r="I1766" s="218" t="s">
        <v>221</v>
      </c>
      <c r="J1766" s="218">
        <v>13</v>
      </c>
      <c r="K1766" s="218"/>
      <c r="L1766" s="218">
        <v>1120</v>
      </c>
      <c r="M1766" s="218"/>
      <c r="N1766" s="218" t="s">
        <v>63</v>
      </c>
      <c r="O1766" s="218">
        <v>714</v>
      </c>
      <c r="P1766" s="218" t="s">
        <v>305</v>
      </c>
      <c r="Q1766" s="240">
        <f t="shared" si="40"/>
        <v>0</v>
      </c>
      <c r="R1766" s="240">
        <f t="shared" si="41"/>
        <v>99.41749999999999</v>
      </c>
      <c r="S1766" s="240">
        <f t="shared" si="42"/>
        <v>0</v>
      </c>
      <c r="T1766" s="272">
        <f t="shared" si="43"/>
        <v>0</v>
      </c>
      <c r="U1766" s="263"/>
    </row>
    <row r="1767" spans="2:21" s="216" customFormat="1" x14ac:dyDescent="0.25">
      <c r="B1767" s="262">
        <v>1762</v>
      </c>
      <c r="C1767" s="346">
        <v>45475</v>
      </c>
      <c r="D1767" s="226" t="s">
        <v>152</v>
      </c>
      <c r="E1767" s="218" t="s">
        <v>92</v>
      </c>
      <c r="F1767" s="218" t="s">
        <v>63</v>
      </c>
      <c r="G1767" s="218" t="s">
        <v>214</v>
      </c>
      <c r="H1767" s="218">
        <v>4.1500000000000004</v>
      </c>
      <c r="I1767" s="218" t="s">
        <v>221</v>
      </c>
      <c r="J1767" s="218">
        <v>12</v>
      </c>
      <c r="K1767" s="218"/>
      <c r="L1767" s="218">
        <v>1120</v>
      </c>
      <c r="M1767" s="218"/>
      <c r="N1767" s="218" t="s">
        <v>63</v>
      </c>
      <c r="O1767" s="218">
        <v>714</v>
      </c>
      <c r="P1767" s="218" t="s">
        <v>305</v>
      </c>
      <c r="Q1767" s="240">
        <f t="shared" si="40"/>
        <v>0</v>
      </c>
      <c r="R1767" s="240">
        <f t="shared" si="41"/>
        <v>57.27</v>
      </c>
      <c r="S1767" s="240">
        <f t="shared" si="42"/>
        <v>0</v>
      </c>
      <c r="T1767" s="272">
        <f t="shared" si="43"/>
        <v>0</v>
      </c>
      <c r="U1767" s="263" t="s">
        <v>287</v>
      </c>
    </row>
    <row r="1768" spans="2:21" s="216" customFormat="1" x14ac:dyDescent="0.25">
      <c r="B1768" s="262">
        <v>1763</v>
      </c>
      <c r="C1768" s="346">
        <v>45475</v>
      </c>
      <c r="D1768" s="226" t="s">
        <v>150</v>
      </c>
      <c r="E1768" s="218" t="s">
        <v>92</v>
      </c>
      <c r="F1768" s="218" t="s">
        <v>63</v>
      </c>
      <c r="G1768" s="218" t="s">
        <v>214</v>
      </c>
      <c r="H1768" s="218">
        <v>4.1500000000000004</v>
      </c>
      <c r="I1768" s="218" t="s">
        <v>221</v>
      </c>
      <c r="J1768" s="218">
        <v>11</v>
      </c>
      <c r="K1768" s="218"/>
      <c r="L1768" s="218">
        <v>1120</v>
      </c>
      <c r="M1768" s="218"/>
      <c r="N1768" s="218" t="s">
        <v>63</v>
      </c>
      <c r="O1768" s="218">
        <v>714</v>
      </c>
      <c r="P1768" s="218" t="s">
        <v>305</v>
      </c>
      <c r="Q1768" s="240">
        <f t="shared" si="40"/>
        <v>0</v>
      </c>
      <c r="R1768" s="240">
        <f t="shared" si="41"/>
        <v>52.497500000000002</v>
      </c>
      <c r="S1768" s="240">
        <f t="shared" si="42"/>
        <v>0</v>
      </c>
      <c r="T1768" s="272">
        <f t="shared" si="43"/>
        <v>0</v>
      </c>
      <c r="U1768" s="263"/>
    </row>
    <row r="1769" spans="2:21" s="216" customFormat="1" x14ac:dyDescent="0.25">
      <c r="B1769" s="262">
        <v>1764</v>
      </c>
      <c r="C1769" s="346">
        <v>45475</v>
      </c>
      <c r="D1769" s="226" t="s">
        <v>179</v>
      </c>
      <c r="E1769" s="218" t="s">
        <v>161</v>
      </c>
      <c r="F1769" s="218" t="s">
        <v>8</v>
      </c>
      <c r="G1769" s="218" t="s">
        <v>161</v>
      </c>
      <c r="H1769" s="218">
        <v>11.6</v>
      </c>
      <c r="I1769" s="218" t="s">
        <v>66</v>
      </c>
      <c r="J1769" s="218">
        <v>4</v>
      </c>
      <c r="K1769" s="218"/>
      <c r="L1769" s="218"/>
      <c r="M1769" s="218"/>
      <c r="N1769" s="218" t="s">
        <v>1</v>
      </c>
      <c r="O1769" s="218"/>
      <c r="P1769" s="218"/>
      <c r="Q1769" s="240">
        <f t="shared" si="40"/>
        <v>0</v>
      </c>
      <c r="R1769" s="240">
        <f t="shared" si="41"/>
        <v>0</v>
      </c>
      <c r="S1769" s="240">
        <f t="shared" si="42"/>
        <v>46.4</v>
      </c>
      <c r="T1769" s="272">
        <f t="shared" si="43"/>
        <v>0</v>
      </c>
      <c r="U1769" s="263"/>
    </row>
    <row r="1770" spans="2:21" s="216" customFormat="1" x14ac:dyDescent="0.25">
      <c r="B1770" s="262">
        <v>1765</v>
      </c>
      <c r="C1770" s="346">
        <v>45475</v>
      </c>
      <c r="D1770" s="226" t="s">
        <v>143</v>
      </c>
      <c r="E1770" s="218" t="s">
        <v>92</v>
      </c>
      <c r="F1770" s="218" t="s">
        <v>2</v>
      </c>
      <c r="G1770" s="218" t="s">
        <v>213</v>
      </c>
      <c r="H1770" s="218">
        <v>7</v>
      </c>
      <c r="I1770" s="218" t="s">
        <v>220</v>
      </c>
      <c r="J1770" s="218">
        <v>36</v>
      </c>
      <c r="K1770" s="218"/>
      <c r="L1770" s="218">
        <v>480</v>
      </c>
      <c r="M1770" s="218"/>
      <c r="N1770" s="218" t="s">
        <v>2</v>
      </c>
      <c r="O1770" s="218">
        <v>713</v>
      </c>
      <c r="P1770" s="218" t="s">
        <v>304</v>
      </c>
      <c r="Q1770" s="240">
        <f t="shared" si="40"/>
        <v>252</v>
      </c>
      <c r="R1770" s="240">
        <f t="shared" si="41"/>
        <v>0</v>
      </c>
      <c r="S1770" s="240">
        <f t="shared" si="42"/>
        <v>0</v>
      </c>
      <c r="T1770" s="272">
        <f t="shared" si="43"/>
        <v>0</v>
      </c>
      <c r="U1770" s="263"/>
    </row>
    <row r="1771" spans="2:21" s="216" customFormat="1" x14ac:dyDescent="0.25">
      <c r="B1771" s="262">
        <v>1766</v>
      </c>
      <c r="C1771" s="346">
        <v>45475</v>
      </c>
      <c r="D1771" s="226" t="s">
        <v>142</v>
      </c>
      <c r="E1771" s="218" t="s">
        <v>92</v>
      </c>
      <c r="F1771" s="218" t="s">
        <v>2</v>
      </c>
      <c r="G1771" s="218" t="s">
        <v>213</v>
      </c>
      <c r="H1771" s="218">
        <v>7</v>
      </c>
      <c r="I1771" s="218" t="s">
        <v>220</v>
      </c>
      <c r="J1771" s="218">
        <v>40</v>
      </c>
      <c r="K1771" s="218"/>
      <c r="L1771" s="218">
        <v>480</v>
      </c>
      <c r="M1771" s="218"/>
      <c r="N1771" s="218" t="s">
        <v>2</v>
      </c>
      <c r="O1771" s="218">
        <v>713</v>
      </c>
      <c r="P1771" s="218" t="s">
        <v>304</v>
      </c>
      <c r="Q1771" s="240">
        <f t="shared" si="40"/>
        <v>280</v>
      </c>
      <c r="R1771" s="240">
        <f t="shared" si="41"/>
        <v>0</v>
      </c>
      <c r="S1771" s="240">
        <f t="shared" si="42"/>
        <v>0</v>
      </c>
      <c r="T1771" s="272">
        <f t="shared" si="43"/>
        <v>0</v>
      </c>
      <c r="U1771" s="263"/>
    </row>
    <row r="1772" spans="2:21" s="216" customFormat="1" x14ac:dyDescent="0.25">
      <c r="B1772" s="262">
        <v>1767</v>
      </c>
      <c r="C1772" s="346">
        <v>45475</v>
      </c>
      <c r="D1772" s="226" t="s">
        <v>141</v>
      </c>
      <c r="E1772" s="218" t="s">
        <v>92</v>
      </c>
      <c r="F1772" s="218" t="s">
        <v>2</v>
      </c>
      <c r="G1772" s="218" t="s">
        <v>213</v>
      </c>
      <c r="H1772" s="218">
        <v>7</v>
      </c>
      <c r="I1772" s="218" t="s">
        <v>220</v>
      </c>
      <c r="J1772" s="218">
        <v>40</v>
      </c>
      <c r="K1772" s="218"/>
      <c r="L1772" s="218">
        <v>480</v>
      </c>
      <c r="M1772" s="218"/>
      <c r="N1772" s="218" t="s">
        <v>2</v>
      </c>
      <c r="O1772" s="218">
        <v>713</v>
      </c>
      <c r="P1772" s="218" t="s">
        <v>304</v>
      </c>
      <c r="Q1772" s="240">
        <f t="shared" si="40"/>
        <v>280</v>
      </c>
      <c r="R1772" s="240">
        <f t="shared" si="41"/>
        <v>0</v>
      </c>
      <c r="S1772" s="240">
        <f t="shared" si="42"/>
        <v>0</v>
      </c>
      <c r="T1772" s="272">
        <f t="shared" si="43"/>
        <v>0</v>
      </c>
      <c r="U1772" s="263"/>
    </row>
    <row r="1773" spans="2:21" s="216" customFormat="1" x14ac:dyDescent="0.25">
      <c r="B1773" s="262">
        <v>1768</v>
      </c>
      <c r="C1773" s="346">
        <v>45475</v>
      </c>
      <c r="D1773" s="226" t="s">
        <v>96</v>
      </c>
      <c r="E1773" s="218" t="s">
        <v>161</v>
      </c>
      <c r="F1773" s="218" t="s">
        <v>1</v>
      </c>
      <c r="G1773" s="218" t="s">
        <v>161</v>
      </c>
      <c r="H1773" s="218">
        <v>11.8</v>
      </c>
      <c r="I1773" s="218" t="s">
        <v>66</v>
      </c>
      <c r="J1773" s="218">
        <v>4</v>
      </c>
      <c r="K1773" s="218"/>
      <c r="L1773" s="218"/>
      <c r="M1773" s="218"/>
      <c r="N1773" s="218" t="s">
        <v>1</v>
      </c>
      <c r="O1773" s="218"/>
      <c r="P1773" s="218"/>
      <c r="Q1773" s="240">
        <f t="shared" si="40"/>
        <v>0</v>
      </c>
      <c r="R1773" s="240">
        <f t="shared" si="41"/>
        <v>0</v>
      </c>
      <c r="S1773" s="240">
        <f t="shared" si="42"/>
        <v>47.2</v>
      </c>
      <c r="T1773" s="272">
        <f t="shared" si="43"/>
        <v>0</v>
      </c>
      <c r="U1773" s="263"/>
    </row>
    <row r="1774" spans="2:21" s="216" customFormat="1" x14ac:dyDescent="0.25">
      <c r="B1774" s="262">
        <v>1769</v>
      </c>
      <c r="C1774" s="346">
        <v>45475</v>
      </c>
      <c r="D1774" s="226" t="s">
        <v>130</v>
      </c>
      <c r="E1774" s="218" t="s">
        <v>161</v>
      </c>
      <c r="F1774" s="218" t="s">
        <v>1</v>
      </c>
      <c r="G1774" s="218" t="s">
        <v>161</v>
      </c>
      <c r="H1774" s="218">
        <v>11.8</v>
      </c>
      <c r="I1774" s="218" t="s">
        <v>66</v>
      </c>
      <c r="J1774" s="218">
        <v>4</v>
      </c>
      <c r="K1774" s="218"/>
      <c r="L1774" s="218"/>
      <c r="M1774" s="218"/>
      <c r="N1774" s="218" t="s">
        <v>1</v>
      </c>
      <c r="O1774" s="218"/>
      <c r="P1774" s="218"/>
      <c r="Q1774" s="240">
        <f t="shared" si="40"/>
        <v>0</v>
      </c>
      <c r="R1774" s="240">
        <f t="shared" si="41"/>
        <v>0</v>
      </c>
      <c r="S1774" s="240">
        <f t="shared" si="42"/>
        <v>47.2</v>
      </c>
      <c r="T1774" s="272">
        <f t="shared" si="43"/>
        <v>0</v>
      </c>
      <c r="U1774" s="263"/>
    </row>
    <row r="1775" spans="2:21" s="216" customFormat="1" x14ac:dyDescent="0.25">
      <c r="B1775" s="262">
        <v>1770</v>
      </c>
      <c r="C1775" s="346">
        <v>45476</v>
      </c>
      <c r="D1775" s="226" t="s">
        <v>94</v>
      </c>
      <c r="E1775" s="218" t="s">
        <v>92</v>
      </c>
      <c r="F1775" s="218" t="s">
        <v>1</v>
      </c>
      <c r="G1775" s="218" t="s">
        <v>213</v>
      </c>
      <c r="H1775" s="218">
        <v>6.65</v>
      </c>
      <c r="I1775" s="218" t="s">
        <v>220</v>
      </c>
      <c r="J1775" s="218">
        <v>28</v>
      </c>
      <c r="K1775" s="218"/>
      <c r="L1775" s="218">
        <v>1200</v>
      </c>
      <c r="M1775" s="218"/>
      <c r="N1775" s="218" t="s">
        <v>62</v>
      </c>
      <c r="O1775" s="218">
        <v>718</v>
      </c>
      <c r="P1775" s="218" t="s">
        <v>305</v>
      </c>
      <c r="Q1775" s="240">
        <f t="shared" si="40"/>
        <v>186.20000000000002</v>
      </c>
      <c r="R1775" s="240">
        <f t="shared" si="41"/>
        <v>0</v>
      </c>
      <c r="S1775" s="240">
        <f t="shared" si="42"/>
        <v>0</v>
      </c>
      <c r="T1775" s="272">
        <f t="shared" si="43"/>
        <v>0</v>
      </c>
      <c r="U1775" s="263"/>
    </row>
    <row r="1776" spans="2:21" s="216" customFormat="1" x14ac:dyDescent="0.25">
      <c r="B1776" s="262">
        <v>1771</v>
      </c>
      <c r="C1776" s="346">
        <v>45476</v>
      </c>
      <c r="D1776" s="226" t="s">
        <v>91</v>
      </c>
      <c r="E1776" s="218" t="s">
        <v>92</v>
      </c>
      <c r="F1776" s="218" t="s">
        <v>1</v>
      </c>
      <c r="G1776" s="218" t="s">
        <v>213</v>
      </c>
      <c r="H1776" s="218">
        <v>6.65</v>
      </c>
      <c r="I1776" s="218"/>
      <c r="J1776" s="218"/>
      <c r="K1776" s="218"/>
      <c r="L1776" s="218"/>
      <c r="M1776" s="218"/>
      <c r="N1776" s="218"/>
      <c r="O1776" s="218"/>
      <c r="P1776" s="218"/>
      <c r="Q1776" s="240">
        <f t="shared" si="40"/>
        <v>0</v>
      </c>
      <c r="R1776" s="240">
        <f t="shared" si="41"/>
        <v>0</v>
      </c>
      <c r="S1776" s="240">
        <f t="shared" si="42"/>
        <v>0</v>
      </c>
      <c r="T1776" s="272">
        <f t="shared" si="43"/>
        <v>0</v>
      </c>
      <c r="U1776" s="263" t="s">
        <v>274</v>
      </c>
    </row>
    <row r="1777" spans="2:21" s="216" customFormat="1" x14ac:dyDescent="0.25">
      <c r="B1777" s="262">
        <v>1772</v>
      </c>
      <c r="C1777" s="346">
        <v>45476</v>
      </c>
      <c r="D1777" s="226" t="s">
        <v>117</v>
      </c>
      <c r="E1777" s="218" t="s">
        <v>92</v>
      </c>
      <c r="F1777" s="218" t="s">
        <v>1</v>
      </c>
      <c r="G1777" s="218" t="s">
        <v>213</v>
      </c>
      <c r="H1777" s="218">
        <v>6.65</v>
      </c>
      <c r="I1777" s="218" t="s">
        <v>291</v>
      </c>
      <c r="J1777" s="218">
        <v>21</v>
      </c>
      <c r="K1777" s="218">
        <v>723505</v>
      </c>
      <c r="L1777" s="218">
        <v>300</v>
      </c>
      <c r="M1777" s="218"/>
      <c r="N1777" s="218" t="s">
        <v>1</v>
      </c>
      <c r="O1777" s="218">
        <v>723</v>
      </c>
      <c r="P1777" s="218"/>
      <c r="Q1777" s="240">
        <f t="shared" si="40"/>
        <v>0</v>
      </c>
      <c r="R1777" s="240">
        <f t="shared" si="41"/>
        <v>0</v>
      </c>
      <c r="S1777" s="240">
        <f t="shared" si="42"/>
        <v>0</v>
      </c>
      <c r="T1777" s="272">
        <f t="shared" si="43"/>
        <v>0</v>
      </c>
      <c r="U1777" s="263" t="s">
        <v>289</v>
      </c>
    </row>
    <row r="1778" spans="2:21" s="216" customFormat="1" x14ac:dyDescent="0.25">
      <c r="B1778" s="262">
        <v>1773</v>
      </c>
      <c r="C1778" s="346">
        <v>45476</v>
      </c>
      <c r="D1778" s="226" t="s">
        <v>157</v>
      </c>
      <c r="E1778" s="218" t="s">
        <v>92</v>
      </c>
      <c r="F1778" s="218" t="s">
        <v>62</v>
      </c>
      <c r="G1778" s="218" t="s">
        <v>214</v>
      </c>
      <c r="H1778" s="218">
        <v>4.1500000000000004</v>
      </c>
      <c r="I1778" s="218" t="s">
        <v>220</v>
      </c>
      <c r="J1778" s="218">
        <v>42</v>
      </c>
      <c r="K1778" s="218"/>
      <c r="L1778" s="218">
        <v>1200</v>
      </c>
      <c r="M1778" s="218"/>
      <c r="N1778" s="218" t="s">
        <v>62</v>
      </c>
      <c r="O1778" s="218">
        <v>718</v>
      </c>
      <c r="P1778" s="218" t="s">
        <v>305</v>
      </c>
      <c r="Q1778" s="240">
        <f t="shared" si="40"/>
        <v>174.3</v>
      </c>
      <c r="R1778" s="240">
        <f t="shared" si="41"/>
        <v>0</v>
      </c>
      <c r="S1778" s="240">
        <f t="shared" si="42"/>
        <v>0</v>
      </c>
      <c r="T1778" s="272">
        <f t="shared" si="43"/>
        <v>0</v>
      </c>
      <c r="U1778" s="263"/>
    </row>
    <row r="1779" spans="2:21" s="216" customFormat="1" x14ac:dyDescent="0.25">
      <c r="B1779" s="262">
        <v>1774</v>
      </c>
      <c r="C1779" s="346">
        <v>45476</v>
      </c>
      <c r="D1779" s="226" t="s">
        <v>156</v>
      </c>
      <c r="E1779" s="218" t="s">
        <v>92</v>
      </c>
      <c r="F1779" s="218" t="s">
        <v>62</v>
      </c>
      <c r="G1779" s="218" t="s">
        <v>214</v>
      </c>
      <c r="H1779" s="218">
        <v>4.1500000000000004</v>
      </c>
      <c r="I1779" s="218" t="s">
        <v>220</v>
      </c>
      <c r="J1779" s="218">
        <v>42</v>
      </c>
      <c r="K1779" s="218"/>
      <c r="L1779" s="218">
        <v>1200</v>
      </c>
      <c r="M1779" s="218"/>
      <c r="N1779" s="218" t="s">
        <v>62</v>
      </c>
      <c r="O1779" s="218">
        <v>718</v>
      </c>
      <c r="P1779" s="218" t="s">
        <v>305</v>
      </c>
      <c r="Q1779" s="240">
        <f t="shared" ref="Q1779:Q1842" si="44">IF(I1779=$Q$5,J1779*H1779,0)</f>
        <v>174.3</v>
      </c>
      <c r="R1779" s="240">
        <f t="shared" ref="R1779:R1842" si="45">IF(I1779=$R$5,J1779*H1779,0)*1.15</f>
        <v>0</v>
      </c>
      <c r="S1779" s="240">
        <f t="shared" ref="S1779:S1842" si="46">IF(I1779=$S$5,J1779*H1779,0)</f>
        <v>0</v>
      </c>
      <c r="T1779" s="272">
        <f t="shared" ref="T1779:T1842" si="47">IF(I1779=$T$5,J1779*H1779,0)</f>
        <v>0</v>
      </c>
      <c r="U1779" s="263"/>
    </row>
    <row r="1780" spans="2:21" s="216" customFormat="1" x14ac:dyDescent="0.25">
      <c r="B1780" s="262">
        <v>1775</v>
      </c>
      <c r="C1780" s="346">
        <v>45476</v>
      </c>
      <c r="D1780" s="226" t="s">
        <v>160</v>
      </c>
      <c r="E1780" s="218" t="s">
        <v>161</v>
      </c>
      <c r="F1780" s="218" t="s">
        <v>389</v>
      </c>
      <c r="G1780" s="218" t="s">
        <v>161</v>
      </c>
      <c r="H1780" s="218">
        <v>10</v>
      </c>
      <c r="I1780" s="218" t="s">
        <v>66</v>
      </c>
      <c r="J1780" s="218">
        <v>5</v>
      </c>
      <c r="K1780" s="218"/>
      <c r="L1780" s="218"/>
      <c r="M1780" s="218"/>
      <c r="N1780" s="218" t="s">
        <v>1</v>
      </c>
      <c r="O1780" s="218"/>
      <c r="P1780" s="218"/>
      <c r="Q1780" s="240">
        <f t="shared" si="44"/>
        <v>0</v>
      </c>
      <c r="R1780" s="240">
        <f t="shared" si="45"/>
        <v>0</v>
      </c>
      <c r="S1780" s="240">
        <f t="shared" si="46"/>
        <v>50</v>
      </c>
      <c r="T1780" s="272">
        <f t="shared" si="47"/>
        <v>0</v>
      </c>
      <c r="U1780" s="263"/>
    </row>
    <row r="1781" spans="2:21" s="216" customFormat="1" x14ac:dyDescent="0.25">
      <c r="B1781" s="262">
        <v>1776</v>
      </c>
      <c r="C1781" s="346">
        <v>45476</v>
      </c>
      <c r="D1781" s="226" t="s">
        <v>284</v>
      </c>
      <c r="E1781" s="218" t="s">
        <v>178</v>
      </c>
      <c r="F1781" s="218" t="s">
        <v>7</v>
      </c>
      <c r="G1781" s="218" t="s">
        <v>213</v>
      </c>
      <c r="H1781" s="218">
        <v>7</v>
      </c>
      <c r="I1781" s="218" t="s">
        <v>220</v>
      </c>
      <c r="J1781" s="218">
        <v>33</v>
      </c>
      <c r="K1781" s="218"/>
      <c r="L1781" s="218">
        <v>2400</v>
      </c>
      <c r="M1781" s="218"/>
      <c r="N1781" s="218" t="s">
        <v>7</v>
      </c>
      <c r="O1781" s="218">
        <v>722</v>
      </c>
      <c r="P1781" s="218" t="s">
        <v>305</v>
      </c>
      <c r="Q1781" s="240">
        <f t="shared" si="44"/>
        <v>231</v>
      </c>
      <c r="R1781" s="240">
        <f t="shared" si="45"/>
        <v>0</v>
      </c>
      <c r="S1781" s="240">
        <f t="shared" si="46"/>
        <v>0</v>
      </c>
      <c r="T1781" s="272">
        <f t="shared" si="47"/>
        <v>0</v>
      </c>
      <c r="U1781" s="263"/>
    </row>
    <row r="1782" spans="2:21" s="216" customFormat="1" x14ac:dyDescent="0.25">
      <c r="B1782" s="262">
        <v>1777</v>
      </c>
      <c r="C1782" s="346">
        <v>45476</v>
      </c>
      <c r="D1782" s="226" t="s">
        <v>268</v>
      </c>
      <c r="E1782" s="218" t="s">
        <v>276</v>
      </c>
      <c r="F1782" s="218" t="s">
        <v>7</v>
      </c>
      <c r="G1782" s="218" t="s">
        <v>214</v>
      </c>
      <c r="H1782" s="218">
        <v>5</v>
      </c>
      <c r="I1782" s="218" t="s">
        <v>220</v>
      </c>
      <c r="J1782" s="218">
        <v>0</v>
      </c>
      <c r="K1782" s="218"/>
      <c r="L1782" s="218">
        <v>2400</v>
      </c>
      <c r="M1782" s="218"/>
      <c r="N1782" s="218" t="s">
        <v>7</v>
      </c>
      <c r="O1782" s="218">
        <v>722</v>
      </c>
      <c r="P1782" s="218" t="s">
        <v>305</v>
      </c>
      <c r="Q1782" s="240">
        <f t="shared" si="44"/>
        <v>0</v>
      </c>
      <c r="R1782" s="240">
        <f t="shared" si="45"/>
        <v>0</v>
      </c>
      <c r="S1782" s="240">
        <f t="shared" si="46"/>
        <v>0</v>
      </c>
      <c r="T1782" s="272">
        <f t="shared" si="47"/>
        <v>0</v>
      </c>
      <c r="U1782" s="263"/>
    </row>
    <row r="1783" spans="2:21" s="216" customFormat="1" x14ac:dyDescent="0.25">
      <c r="B1783" s="262">
        <v>1778</v>
      </c>
      <c r="C1783" s="346">
        <v>45476</v>
      </c>
      <c r="D1783" s="226" t="s">
        <v>260</v>
      </c>
      <c r="E1783" s="218" t="s">
        <v>161</v>
      </c>
      <c r="F1783" s="218" t="s">
        <v>7</v>
      </c>
      <c r="G1783" s="218" t="s">
        <v>161</v>
      </c>
      <c r="H1783" s="218">
        <v>10</v>
      </c>
      <c r="I1783" s="218" t="s">
        <v>66</v>
      </c>
      <c r="J1783" s="218">
        <v>0</v>
      </c>
      <c r="K1783" s="218"/>
      <c r="L1783" s="218"/>
      <c r="M1783" s="218"/>
      <c r="N1783" s="218" t="s">
        <v>1</v>
      </c>
      <c r="O1783" s="218"/>
      <c r="P1783" s="218"/>
      <c r="Q1783" s="240">
        <f t="shared" si="44"/>
        <v>0</v>
      </c>
      <c r="R1783" s="240">
        <f t="shared" si="45"/>
        <v>0</v>
      </c>
      <c r="S1783" s="240">
        <f t="shared" si="46"/>
        <v>0</v>
      </c>
      <c r="T1783" s="272">
        <f t="shared" si="47"/>
        <v>0</v>
      </c>
      <c r="U1783" s="263"/>
    </row>
    <row r="1784" spans="2:21" s="216" customFormat="1" x14ac:dyDescent="0.25">
      <c r="B1784" s="262">
        <v>1779</v>
      </c>
      <c r="C1784" s="346">
        <v>45476</v>
      </c>
      <c r="D1784" s="226" t="s">
        <v>270</v>
      </c>
      <c r="E1784" s="218" t="s">
        <v>178</v>
      </c>
      <c r="F1784" s="218" t="s">
        <v>7</v>
      </c>
      <c r="G1784" s="218" t="s">
        <v>213</v>
      </c>
      <c r="H1784" s="218">
        <v>7</v>
      </c>
      <c r="I1784" s="218" t="s">
        <v>220</v>
      </c>
      <c r="J1784" s="218">
        <v>33</v>
      </c>
      <c r="K1784" s="218"/>
      <c r="L1784" s="218">
        <v>2400</v>
      </c>
      <c r="M1784" s="218"/>
      <c r="N1784" s="218" t="s">
        <v>7</v>
      </c>
      <c r="O1784" s="218">
        <v>722</v>
      </c>
      <c r="P1784" s="218" t="s">
        <v>305</v>
      </c>
      <c r="Q1784" s="240">
        <f t="shared" si="44"/>
        <v>231</v>
      </c>
      <c r="R1784" s="240">
        <f t="shared" si="45"/>
        <v>0</v>
      </c>
      <c r="S1784" s="240">
        <f t="shared" si="46"/>
        <v>0</v>
      </c>
      <c r="T1784" s="272">
        <f t="shared" si="47"/>
        <v>0</v>
      </c>
      <c r="U1784" s="263"/>
    </row>
    <row r="1785" spans="2:21" s="216" customFormat="1" x14ac:dyDescent="0.25">
      <c r="B1785" s="262">
        <v>1780</v>
      </c>
      <c r="C1785" s="346">
        <v>45476</v>
      </c>
      <c r="D1785" s="226" t="s">
        <v>177</v>
      </c>
      <c r="E1785" s="218" t="s">
        <v>178</v>
      </c>
      <c r="F1785" s="218" t="s">
        <v>7</v>
      </c>
      <c r="G1785" s="218" t="s">
        <v>213</v>
      </c>
      <c r="H1785" s="218">
        <v>7</v>
      </c>
      <c r="I1785" s="218" t="s">
        <v>220</v>
      </c>
      <c r="J1785" s="218">
        <v>33</v>
      </c>
      <c r="K1785" s="218"/>
      <c r="L1785" s="218">
        <v>2400</v>
      </c>
      <c r="M1785" s="218"/>
      <c r="N1785" s="218" t="s">
        <v>7</v>
      </c>
      <c r="O1785" s="218">
        <v>722</v>
      </c>
      <c r="P1785" s="218" t="s">
        <v>305</v>
      </c>
      <c r="Q1785" s="240">
        <f t="shared" si="44"/>
        <v>231</v>
      </c>
      <c r="R1785" s="240">
        <f t="shared" si="45"/>
        <v>0</v>
      </c>
      <c r="S1785" s="240">
        <f t="shared" si="46"/>
        <v>0</v>
      </c>
      <c r="T1785" s="272">
        <f t="shared" si="47"/>
        <v>0</v>
      </c>
      <c r="U1785" s="263"/>
    </row>
    <row r="1786" spans="2:21" s="216" customFormat="1" x14ac:dyDescent="0.25">
      <c r="B1786" s="262">
        <v>1781</v>
      </c>
      <c r="C1786" s="346">
        <v>45476</v>
      </c>
      <c r="D1786" s="226" t="s">
        <v>173</v>
      </c>
      <c r="E1786" s="218" t="s">
        <v>161</v>
      </c>
      <c r="F1786" s="218" t="s">
        <v>7</v>
      </c>
      <c r="G1786" s="218" t="s">
        <v>161</v>
      </c>
      <c r="H1786" s="218">
        <v>11.2</v>
      </c>
      <c r="I1786" s="218" t="s">
        <v>66</v>
      </c>
      <c r="J1786" s="218">
        <v>5</v>
      </c>
      <c r="K1786" s="218"/>
      <c r="L1786" s="218"/>
      <c r="M1786" s="218"/>
      <c r="N1786" s="218" t="s">
        <v>1</v>
      </c>
      <c r="O1786" s="218"/>
      <c r="P1786" s="218"/>
      <c r="Q1786" s="240">
        <f t="shared" si="44"/>
        <v>0</v>
      </c>
      <c r="R1786" s="240">
        <f t="shared" si="45"/>
        <v>0</v>
      </c>
      <c r="S1786" s="240">
        <f t="shared" si="46"/>
        <v>56</v>
      </c>
      <c r="T1786" s="272">
        <f t="shared" si="47"/>
        <v>0</v>
      </c>
      <c r="U1786" s="263"/>
    </row>
    <row r="1787" spans="2:21" s="216" customFormat="1" x14ac:dyDescent="0.25">
      <c r="B1787" s="262">
        <v>1782</v>
      </c>
      <c r="C1787" s="346">
        <v>45476</v>
      </c>
      <c r="D1787" s="226" t="s">
        <v>153</v>
      </c>
      <c r="E1787" s="218" t="s">
        <v>92</v>
      </c>
      <c r="F1787" s="218" t="s">
        <v>63</v>
      </c>
      <c r="G1787" s="218" t="s">
        <v>213</v>
      </c>
      <c r="H1787" s="218">
        <v>6.65</v>
      </c>
      <c r="I1787" s="218" t="s">
        <v>221</v>
      </c>
      <c r="J1787" s="218">
        <v>0</v>
      </c>
      <c r="K1787" s="218"/>
      <c r="L1787" s="218"/>
      <c r="M1787" s="218"/>
      <c r="N1787" s="218"/>
      <c r="O1787" s="218"/>
      <c r="P1787" s="218"/>
      <c r="Q1787" s="240">
        <f t="shared" si="44"/>
        <v>0</v>
      </c>
      <c r="R1787" s="240">
        <f t="shared" si="45"/>
        <v>0</v>
      </c>
      <c r="S1787" s="240">
        <f t="shared" si="46"/>
        <v>0</v>
      </c>
      <c r="T1787" s="272">
        <f t="shared" si="47"/>
        <v>0</v>
      </c>
      <c r="U1787" s="263" t="s">
        <v>274</v>
      </c>
    </row>
    <row r="1788" spans="2:21" s="216" customFormat="1" x14ac:dyDescent="0.25">
      <c r="B1788" s="262">
        <v>1783</v>
      </c>
      <c r="C1788" s="346">
        <v>45476</v>
      </c>
      <c r="D1788" s="226" t="s">
        <v>152</v>
      </c>
      <c r="E1788" s="218" t="s">
        <v>92</v>
      </c>
      <c r="F1788" s="218" t="s">
        <v>63</v>
      </c>
      <c r="G1788" s="218" t="s">
        <v>214</v>
      </c>
      <c r="H1788" s="218">
        <v>4.1500000000000004</v>
      </c>
      <c r="I1788" s="218" t="s">
        <v>221</v>
      </c>
      <c r="J1788" s="218">
        <v>0</v>
      </c>
      <c r="K1788" s="218"/>
      <c r="L1788" s="218"/>
      <c r="M1788" s="218"/>
      <c r="N1788" s="218"/>
      <c r="O1788" s="218"/>
      <c r="P1788" s="218"/>
      <c r="Q1788" s="240">
        <f t="shared" si="44"/>
        <v>0</v>
      </c>
      <c r="R1788" s="240">
        <f t="shared" si="45"/>
        <v>0</v>
      </c>
      <c r="S1788" s="240">
        <f t="shared" si="46"/>
        <v>0</v>
      </c>
      <c r="T1788" s="272">
        <f t="shared" si="47"/>
        <v>0</v>
      </c>
      <c r="U1788" s="263" t="s">
        <v>274</v>
      </c>
    </row>
    <row r="1789" spans="2:21" s="216" customFormat="1" x14ac:dyDescent="0.25">
      <c r="B1789" s="262">
        <v>1784</v>
      </c>
      <c r="C1789" s="346">
        <v>45476</v>
      </c>
      <c r="D1789" s="226" t="s">
        <v>150</v>
      </c>
      <c r="E1789" s="218" t="s">
        <v>92</v>
      </c>
      <c r="F1789" s="218" t="s">
        <v>63</v>
      </c>
      <c r="G1789" s="218" t="s">
        <v>214</v>
      </c>
      <c r="H1789" s="218">
        <v>4.1500000000000004</v>
      </c>
      <c r="I1789" s="218" t="s">
        <v>221</v>
      </c>
      <c r="J1789" s="218">
        <v>2</v>
      </c>
      <c r="K1789" s="218"/>
      <c r="L1789" s="218">
        <v>850</v>
      </c>
      <c r="M1789" s="218"/>
      <c r="N1789" s="218" t="s">
        <v>63</v>
      </c>
      <c r="O1789" s="218">
        <v>714</v>
      </c>
      <c r="P1789" s="218" t="s">
        <v>305</v>
      </c>
      <c r="Q1789" s="240">
        <f t="shared" si="44"/>
        <v>0</v>
      </c>
      <c r="R1789" s="240">
        <f t="shared" si="45"/>
        <v>9.5449999999999999</v>
      </c>
      <c r="S1789" s="240">
        <f t="shared" si="46"/>
        <v>0</v>
      </c>
      <c r="T1789" s="272">
        <f t="shared" si="47"/>
        <v>0</v>
      </c>
      <c r="U1789" s="263" t="s">
        <v>274</v>
      </c>
    </row>
    <row r="1790" spans="2:21" s="216" customFormat="1" x14ac:dyDescent="0.25">
      <c r="B1790" s="262">
        <v>1785</v>
      </c>
      <c r="C1790" s="346">
        <v>45476</v>
      </c>
      <c r="D1790" s="226" t="s">
        <v>179</v>
      </c>
      <c r="E1790" s="218" t="s">
        <v>161</v>
      </c>
      <c r="F1790" s="218" t="s">
        <v>8</v>
      </c>
      <c r="G1790" s="218" t="s">
        <v>161</v>
      </c>
      <c r="H1790" s="218">
        <v>11.6</v>
      </c>
      <c r="I1790" s="218" t="s">
        <v>66</v>
      </c>
      <c r="J1790" s="218">
        <v>5</v>
      </c>
      <c r="K1790" s="218"/>
      <c r="L1790" s="218"/>
      <c r="M1790" s="218"/>
      <c r="N1790" s="218" t="s">
        <v>1</v>
      </c>
      <c r="O1790" s="218"/>
      <c r="P1790" s="218"/>
      <c r="Q1790" s="240">
        <f t="shared" si="44"/>
        <v>0</v>
      </c>
      <c r="R1790" s="240">
        <f t="shared" si="45"/>
        <v>0</v>
      </c>
      <c r="S1790" s="240">
        <f t="shared" si="46"/>
        <v>58</v>
      </c>
      <c r="T1790" s="272">
        <f t="shared" si="47"/>
        <v>0</v>
      </c>
      <c r="U1790" s="263"/>
    </row>
    <row r="1791" spans="2:21" s="216" customFormat="1" x14ac:dyDescent="0.25">
      <c r="B1791" s="262">
        <v>1786</v>
      </c>
      <c r="C1791" s="346">
        <v>45476</v>
      </c>
      <c r="D1791" s="226" t="s">
        <v>267</v>
      </c>
      <c r="E1791" s="218" t="s">
        <v>92</v>
      </c>
      <c r="F1791" s="218" t="s">
        <v>2</v>
      </c>
      <c r="G1791" s="218" t="s">
        <v>213</v>
      </c>
      <c r="H1791" s="218">
        <v>7</v>
      </c>
      <c r="I1791" s="218" t="s">
        <v>220</v>
      </c>
      <c r="J1791" s="218">
        <v>31</v>
      </c>
      <c r="K1791" s="218"/>
      <c r="L1791" s="218">
        <v>910</v>
      </c>
      <c r="M1791" s="218"/>
      <c r="N1791" s="218" t="s">
        <v>2</v>
      </c>
      <c r="O1791" s="218">
        <v>713</v>
      </c>
      <c r="P1791" s="218" t="s">
        <v>304</v>
      </c>
      <c r="Q1791" s="240">
        <f t="shared" si="44"/>
        <v>217</v>
      </c>
      <c r="R1791" s="240">
        <f t="shared" si="45"/>
        <v>0</v>
      </c>
      <c r="S1791" s="240">
        <f t="shared" si="46"/>
        <v>0</v>
      </c>
      <c r="T1791" s="272">
        <f t="shared" si="47"/>
        <v>0</v>
      </c>
      <c r="U1791" s="263"/>
    </row>
    <row r="1792" spans="2:21" s="216" customFormat="1" x14ac:dyDescent="0.25">
      <c r="B1792" s="262">
        <v>1787</v>
      </c>
      <c r="C1792" s="346">
        <v>45476</v>
      </c>
      <c r="D1792" s="226" t="s">
        <v>266</v>
      </c>
      <c r="E1792" s="218" t="s">
        <v>92</v>
      </c>
      <c r="F1792" s="218" t="s">
        <v>2</v>
      </c>
      <c r="G1792" s="218" t="s">
        <v>213</v>
      </c>
      <c r="H1792" s="218">
        <v>7</v>
      </c>
      <c r="I1792" s="218" t="s">
        <v>220</v>
      </c>
      <c r="J1792" s="218">
        <v>30</v>
      </c>
      <c r="K1792" s="218"/>
      <c r="L1792" s="218">
        <v>910</v>
      </c>
      <c r="M1792" s="218"/>
      <c r="N1792" s="218" t="s">
        <v>2</v>
      </c>
      <c r="O1792" s="218">
        <v>713</v>
      </c>
      <c r="P1792" s="218" t="s">
        <v>304</v>
      </c>
      <c r="Q1792" s="240">
        <f t="shared" si="44"/>
        <v>210</v>
      </c>
      <c r="R1792" s="240">
        <f t="shared" si="45"/>
        <v>0</v>
      </c>
      <c r="S1792" s="240">
        <f t="shared" si="46"/>
        <v>0</v>
      </c>
      <c r="T1792" s="272">
        <f t="shared" si="47"/>
        <v>0</v>
      </c>
      <c r="U1792" s="263"/>
    </row>
    <row r="1793" spans="2:21" s="216" customFormat="1" x14ac:dyDescent="0.25">
      <c r="B1793" s="262">
        <v>1788</v>
      </c>
      <c r="C1793" s="346">
        <v>45476</v>
      </c>
      <c r="D1793" s="226" t="s">
        <v>258</v>
      </c>
      <c r="E1793" s="218" t="s">
        <v>92</v>
      </c>
      <c r="F1793" s="218" t="s">
        <v>2</v>
      </c>
      <c r="G1793" s="218" t="s">
        <v>213</v>
      </c>
      <c r="H1793" s="218">
        <v>7</v>
      </c>
      <c r="I1793" s="218" t="s">
        <v>220</v>
      </c>
      <c r="J1793" s="218">
        <v>30</v>
      </c>
      <c r="K1793" s="218"/>
      <c r="L1793" s="218">
        <v>910</v>
      </c>
      <c r="M1793" s="218"/>
      <c r="N1793" s="218" t="s">
        <v>2</v>
      </c>
      <c r="O1793" s="218">
        <v>713</v>
      </c>
      <c r="P1793" s="218" t="s">
        <v>304</v>
      </c>
      <c r="Q1793" s="240">
        <f t="shared" si="44"/>
        <v>210</v>
      </c>
      <c r="R1793" s="240">
        <f t="shared" si="45"/>
        <v>0</v>
      </c>
      <c r="S1793" s="240">
        <f t="shared" si="46"/>
        <v>0</v>
      </c>
      <c r="T1793" s="272">
        <f t="shared" si="47"/>
        <v>0</v>
      </c>
      <c r="U1793" s="263"/>
    </row>
    <row r="1794" spans="2:21" s="216" customFormat="1" x14ac:dyDescent="0.25">
      <c r="B1794" s="262">
        <v>1789</v>
      </c>
      <c r="C1794" s="346">
        <v>45476</v>
      </c>
      <c r="D1794" s="226" t="s">
        <v>143</v>
      </c>
      <c r="E1794" s="218" t="s">
        <v>92</v>
      </c>
      <c r="F1794" s="218" t="s">
        <v>2</v>
      </c>
      <c r="G1794" s="218" t="s">
        <v>213</v>
      </c>
      <c r="H1794" s="218">
        <v>7</v>
      </c>
      <c r="I1794" s="218"/>
      <c r="J1794" s="218"/>
      <c r="K1794" s="218"/>
      <c r="L1794" s="218"/>
      <c r="M1794" s="218"/>
      <c r="N1794" s="218"/>
      <c r="O1794" s="218"/>
      <c r="P1794" s="218"/>
      <c r="Q1794" s="240">
        <f t="shared" si="44"/>
        <v>0</v>
      </c>
      <c r="R1794" s="240">
        <f t="shared" si="45"/>
        <v>0</v>
      </c>
      <c r="S1794" s="240">
        <f t="shared" si="46"/>
        <v>0</v>
      </c>
      <c r="T1794" s="272">
        <f t="shared" si="47"/>
        <v>0</v>
      </c>
      <c r="U1794" s="263" t="s">
        <v>274</v>
      </c>
    </row>
    <row r="1795" spans="2:21" s="216" customFormat="1" x14ac:dyDescent="0.25">
      <c r="B1795" s="262">
        <v>1790</v>
      </c>
      <c r="C1795" s="346">
        <v>45476</v>
      </c>
      <c r="D1795" s="226" t="s">
        <v>142</v>
      </c>
      <c r="E1795" s="218" t="s">
        <v>92</v>
      </c>
      <c r="F1795" s="218" t="s">
        <v>2</v>
      </c>
      <c r="G1795" s="218" t="s">
        <v>213</v>
      </c>
      <c r="H1795" s="218">
        <v>7</v>
      </c>
      <c r="I1795" s="218"/>
      <c r="J1795" s="218"/>
      <c r="K1795" s="218"/>
      <c r="L1795" s="218"/>
      <c r="M1795" s="218"/>
      <c r="N1795" s="218"/>
      <c r="O1795" s="218"/>
      <c r="P1795" s="218"/>
      <c r="Q1795" s="240">
        <f t="shared" si="44"/>
        <v>0</v>
      </c>
      <c r="R1795" s="240">
        <f t="shared" si="45"/>
        <v>0</v>
      </c>
      <c r="S1795" s="240">
        <f t="shared" si="46"/>
        <v>0</v>
      </c>
      <c r="T1795" s="272">
        <f t="shared" si="47"/>
        <v>0</v>
      </c>
      <c r="U1795" s="263" t="s">
        <v>274</v>
      </c>
    </row>
    <row r="1796" spans="2:21" s="216" customFormat="1" x14ac:dyDescent="0.25">
      <c r="B1796" s="262">
        <v>1791</v>
      </c>
      <c r="C1796" s="346">
        <v>45476</v>
      </c>
      <c r="D1796" s="226" t="s">
        <v>141</v>
      </c>
      <c r="E1796" s="218" t="s">
        <v>92</v>
      </c>
      <c r="F1796" s="218" t="s">
        <v>2</v>
      </c>
      <c r="G1796" s="218" t="s">
        <v>213</v>
      </c>
      <c r="H1796" s="218">
        <v>7</v>
      </c>
      <c r="I1796" s="218"/>
      <c r="J1796" s="218"/>
      <c r="K1796" s="218"/>
      <c r="L1796" s="218"/>
      <c r="M1796" s="218"/>
      <c r="N1796" s="218"/>
      <c r="O1796" s="218"/>
      <c r="P1796" s="218"/>
      <c r="Q1796" s="240">
        <f t="shared" si="44"/>
        <v>0</v>
      </c>
      <c r="R1796" s="240">
        <f t="shared" si="45"/>
        <v>0</v>
      </c>
      <c r="S1796" s="240">
        <f t="shared" si="46"/>
        <v>0</v>
      </c>
      <c r="T1796" s="272">
        <f t="shared" si="47"/>
        <v>0</v>
      </c>
      <c r="U1796" s="263" t="s">
        <v>274</v>
      </c>
    </row>
    <row r="1797" spans="2:21" s="216" customFormat="1" x14ac:dyDescent="0.25">
      <c r="B1797" s="262">
        <v>1792</v>
      </c>
      <c r="C1797" s="346">
        <v>45476</v>
      </c>
      <c r="D1797" s="226" t="s">
        <v>96</v>
      </c>
      <c r="E1797" s="218" t="s">
        <v>161</v>
      </c>
      <c r="F1797" s="218" t="s">
        <v>1</v>
      </c>
      <c r="G1797" s="218" t="s">
        <v>161</v>
      </c>
      <c r="H1797" s="218">
        <v>11.8</v>
      </c>
      <c r="I1797" s="218" t="s">
        <v>66</v>
      </c>
      <c r="J1797" s="218">
        <v>4</v>
      </c>
      <c r="K1797" s="218"/>
      <c r="L1797" s="218"/>
      <c r="M1797" s="218"/>
      <c r="N1797" s="218" t="s">
        <v>1</v>
      </c>
      <c r="O1797" s="218"/>
      <c r="P1797" s="218"/>
      <c r="Q1797" s="240">
        <f t="shared" si="44"/>
        <v>0</v>
      </c>
      <c r="R1797" s="240">
        <f t="shared" si="45"/>
        <v>0</v>
      </c>
      <c r="S1797" s="240">
        <f t="shared" si="46"/>
        <v>47.2</v>
      </c>
      <c r="T1797" s="272">
        <f t="shared" si="47"/>
        <v>0</v>
      </c>
      <c r="U1797" s="263"/>
    </row>
    <row r="1798" spans="2:21" s="216" customFormat="1" x14ac:dyDescent="0.25">
      <c r="B1798" s="262">
        <v>1793</v>
      </c>
      <c r="C1798" s="346">
        <v>45476</v>
      </c>
      <c r="D1798" s="226" t="s">
        <v>130</v>
      </c>
      <c r="E1798" s="218" t="s">
        <v>161</v>
      </c>
      <c r="F1798" s="218" t="s">
        <v>1</v>
      </c>
      <c r="G1798" s="218" t="s">
        <v>161</v>
      </c>
      <c r="H1798" s="218">
        <v>11.8</v>
      </c>
      <c r="I1798" s="218" t="s">
        <v>66</v>
      </c>
      <c r="J1798" s="218">
        <v>5</v>
      </c>
      <c r="K1798" s="218"/>
      <c r="L1798" s="218"/>
      <c r="M1798" s="218"/>
      <c r="N1798" s="218" t="s">
        <v>1</v>
      </c>
      <c r="O1798" s="218"/>
      <c r="P1798" s="218"/>
      <c r="Q1798" s="240">
        <f t="shared" si="44"/>
        <v>0</v>
      </c>
      <c r="R1798" s="240">
        <f t="shared" si="45"/>
        <v>0</v>
      </c>
      <c r="S1798" s="240">
        <f t="shared" si="46"/>
        <v>59</v>
      </c>
      <c r="T1798" s="272">
        <f t="shared" si="47"/>
        <v>0</v>
      </c>
      <c r="U1798" s="263"/>
    </row>
    <row r="1799" spans="2:21" s="216" customFormat="1" x14ac:dyDescent="0.25">
      <c r="B1799" s="262">
        <v>1794</v>
      </c>
      <c r="C1799" s="346">
        <v>45477</v>
      </c>
      <c r="D1799" s="226" t="s">
        <v>94</v>
      </c>
      <c r="E1799" s="218" t="s">
        <v>92</v>
      </c>
      <c r="F1799" s="218" t="s">
        <v>1</v>
      </c>
      <c r="G1799" s="218" t="s">
        <v>213</v>
      </c>
      <c r="H1799" s="218">
        <v>6.65</v>
      </c>
      <c r="I1799" s="218" t="s">
        <v>220</v>
      </c>
      <c r="J1799" s="218">
        <v>22</v>
      </c>
      <c r="K1799" s="218"/>
      <c r="L1799" s="218">
        <v>1100</v>
      </c>
      <c r="M1799" s="218"/>
      <c r="N1799" s="218" t="s">
        <v>62</v>
      </c>
      <c r="O1799" s="218">
        <v>718</v>
      </c>
      <c r="P1799" s="218" t="s">
        <v>305</v>
      </c>
      <c r="Q1799" s="240">
        <f t="shared" si="44"/>
        <v>146.30000000000001</v>
      </c>
      <c r="R1799" s="240">
        <f t="shared" si="45"/>
        <v>0</v>
      </c>
      <c r="S1799" s="240">
        <f t="shared" si="46"/>
        <v>0</v>
      </c>
      <c r="T1799" s="272">
        <f t="shared" si="47"/>
        <v>0</v>
      </c>
      <c r="U1799" s="263" t="s">
        <v>292</v>
      </c>
    </row>
    <row r="1800" spans="2:21" s="216" customFormat="1" x14ac:dyDescent="0.25">
      <c r="B1800" s="262">
        <v>1795</v>
      </c>
      <c r="C1800" s="346">
        <v>45477</v>
      </c>
      <c r="D1800" s="226" t="s">
        <v>91</v>
      </c>
      <c r="E1800" s="218" t="s">
        <v>92</v>
      </c>
      <c r="F1800" s="218" t="s">
        <v>1</v>
      </c>
      <c r="G1800" s="218" t="s">
        <v>213</v>
      </c>
      <c r="H1800" s="218">
        <v>6.65</v>
      </c>
      <c r="I1800" s="218" t="s">
        <v>220</v>
      </c>
      <c r="J1800" s="218">
        <v>5</v>
      </c>
      <c r="K1800" s="218"/>
      <c r="L1800" s="218">
        <v>1100</v>
      </c>
      <c r="M1800" s="218"/>
      <c r="N1800" s="218" t="s">
        <v>62</v>
      </c>
      <c r="O1800" s="245">
        <v>718</v>
      </c>
      <c r="P1800" s="218" t="s">
        <v>305</v>
      </c>
      <c r="Q1800" s="240">
        <f t="shared" si="44"/>
        <v>33.25</v>
      </c>
      <c r="R1800" s="240">
        <f t="shared" si="45"/>
        <v>0</v>
      </c>
      <c r="S1800" s="240">
        <f t="shared" si="46"/>
        <v>0</v>
      </c>
      <c r="T1800" s="272">
        <f t="shared" si="47"/>
        <v>0</v>
      </c>
      <c r="U1800" s="263" t="s">
        <v>274</v>
      </c>
    </row>
    <row r="1801" spans="2:21" s="216" customFormat="1" x14ac:dyDescent="0.25">
      <c r="B1801" s="262">
        <v>1796</v>
      </c>
      <c r="C1801" s="346">
        <v>45477</v>
      </c>
      <c r="D1801" s="226" t="s">
        <v>117</v>
      </c>
      <c r="E1801" s="218" t="s">
        <v>92</v>
      </c>
      <c r="F1801" s="218" t="s">
        <v>1</v>
      </c>
      <c r="G1801" s="218" t="s">
        <v>213</v>
      </c>
      <c r="H1801" s="218">
        <v>6.65</v>
      </c>
      <c r="I1801" s="458" t="s">
        <v>253</v>
      </c>
      <c r="J1801" s="218">
        <v>27</v>
      </c>
      <c r="K1801" s="218">
        <v>723505</v>
      </c>
      <c r="L1801" s="218">
        <v>300</v>
      </c>
      <c r="M1801" s="218"/>
      <c r="N1801" s="218" t="s">
        <v>1</v>
      </c>
      <c r="O1801" s="218">
        <v>723</v>
      </c>
      <c r="P1801" s="218"/>
      <c r="Q1801" s="240">
        <f t="shared" si="44"/>
        <v>0</v>
      </c>
      <c r="R1801" s="240">
        <f t="shared" si="45"/>
        <v>0</v>
      </c>
      <c r="S1801" s="240">
        <f t="shared" si="46"/>
        <v>0</v>
      </c>
      <c r="T1801" s="272">
        <f t="shared" si="47"/>
        <v>179.55</v>
      </c>
      <c r="U1801" s="263" t="s">
        <v>293</v>
      </c>
    </row>
    <row r="1802" spans="2:21" s="216" customFormat="1" x14ac:dyDescent="0.25">
      <c r="B1802" s="262">
        <v>1797</v>
      </c>
      <c r="C1802" s="346">
        <v>45477</v>
      </c>
      <c r="D1802" s="226" t="s">
        <v>157</v>
      </c>
      <c r="E1802" s="218" t="s">
        <v>92</v>
      </c>
      <c r="F1802" s="218" t="s">
        <v>62</v>
      </c>
      <c r="G1802" s="218" t="s">
        <v>214</v>
      </c>
      <c r="H1802" s="218">
        <v>4.1500000000000004</v>
      </c>
      <c r="I1802" s="218" t="s">
        <v>220</v>
      </c>
      <c r="J1802" s="218">
        <v>47</v>
      </c>
      <c r="K1802" s="218"/>
      <c r="L1802" s="218">
        <v>1100</v>
      </c>
      <c r="M1802" s="218"/>
      <c r="N1802" s="218" t="s">
        <v>62</v>
      </c>
      <c r="O1802" s="245">
        <v>718</v>
      </c>
      <c r="P1802" s="218" t="s">
        <v>305</v>
      </c>
      <c r="Q1802" s="240">
        <f t="shared" si="44"/>
        <v>195.05</v>
      </c>
      <c r="R1802" s="240">
        <f t="shared" si="45"/>
        <v>0</v>
      </c>
      <c r="S1802" s="240">
        <f t="shared" si="46"/>
        <v>0</v>
      </c>
      <c r="T1802" s="272">
        <f t="shared" si="47"/>
        <v>0</v>
      </c>
      <c r="U1802" s="263"/>
    </row>
    <row r="1803" spans="2:21" s="216" customFormat="1" x14ac:dyDescent="0.25">
      <c r="B1803" s="262">
        <v>1798</v>
      </c>
      <c r="C1803" s="346">
        <v>45477</v>
      </c>
      <c r="D1803" s="226" t="s">
        <v>156</v>
      </c>
      <c r="E1803" s="218" t="s">
        <v>92</v>
      </c>
      <c r="F1803" s="218" t="s">
        <v>62</v>
      </c>
      <c r="G1803" s="218" t="s">
        <v>214</v>
      </c>
      <c r="H1803" s="218">
        <v>4.1500000000000004</v>
      </c>
      <c r="I1803" s="218" t="s">
        <v>220</v>
      </c>
      <c r="J1803" s="218">
        <v>47</v>
      </c>
      <c r="K1803" s="218"/>
      <c r="L1803" s="218">
        <v>1100</v>
      </c>
      <c r="M1803" s="218"/>
      <c r="N1803" s="218" t="s">
        <v>62</v>
      </c>
      <c r="O1803" s="245">
        <v>718</v>
      </c>
      <c r="P1803" s="218" t="s">
        <v>305</v>
      </c>
      <c r="Q1803" s="240">
        <f t="shared" si="44"/>
        <v>195.05</v>
      </c>
      <c r="R1803" s="240">
        <f t="shared" si="45"/>
        <v>0</v>
      </c>
      <c r="S1803" s="240">
        <f t="shared" si="46"/>
        <v>0</v>
      </c>
      <c r="T1803" s="272">
        <f t="shared" si="47"/>
        <v>0</v>
      </c>
      <c r="U1803" s="263"/>
    </row>
    <row r="1804" spans="2:21" s="216" customFormat="1" x14ac:dyDescent="0.25">
      <c r="B1804" s="262">
        <v>1799</v>
      </c>
      <c r="C1804" s="346">
        <v>45477</v>
      </c>
      <c r="D1804" s="226" t="s">
        <v>160</v>
      </c>
      <c r="E1804" s="218" t="s">
        <v>161</v>
      </c>
      <c r="F1804" s="218" t="s">
        <v>389</v>
      </c>
      <c r="G1804" s="218" t="s">
        <v>161</v>
      </c>
      <c r="H1804" s="218">
        <v>10</v>
      </c>
      <c r="I1804" s="218" t="s">
        <v>66</v>
      </c>
      <c r="J1804" s="218">
        <v>4</v>
      </c>
      <c r="K1804" s="218"/>
      <c r="L1804" s="218"/>
      <c r="M1804" s="218"/>
      <c r="N1804" s="218" t="s">
        <v>1</v>
      </c>
      <c r="O1804" s="218"/>
      <c r="P1804" s="218"/>
      <c r="Q1804" s="240">
        <f t="shared" si="44"/>
        <v>0</v>
      </c>
      <c r="R1804" s="240">
        <f t="shared" si="45"/>
        <v>0</v>
      </c>
      <c r="S1804" s="240">
        <f t="shared" si="46"/>
        <v>40</v>
      </c>
      <c r="T1804" s="272">
        <f t="shared" si="47"/>
        <v>0</v>
      </c>
      <c r="U1804" s="263"/>
    </row>
    <row r="1805" spans="2:21" s="216" customFormat="1" x14ac:dyDescent="0.25">
      <c r="B1805" s="262">
        <v>1800</v>
      </c>
      <c r="C1805" s="346">
        <v>45477</v>
      </c>
      <c r="D1805" s="226" t="s">
        <v>284</v>
      </c>
      <c r="E1805" s="218" t="s">
        <v>178</v>
      </c>
      <c r="F1805" s="218" t="s">
        <v>7</v>
      </c>
      <c r="G1805" s="218" t="s">
        <v>213</v>
      </c>
      <c r="H1805" s="218">
        <v>7</v>
      </c>
      <c r="I1805" s="218" t="s">
        <v>220</v>
      </c>
      <c r="J1805" s="218">
        <v>55</v>
      </c>
      <c r="K1805" s="218"/>
      <c r="L1805" s="218">
        <v>2400</v>
      </c>
      <c r="M1805" s="218"/>
      <c r="N1805" s="218" t="s">
        <v>7</v>
      </c>
      <c r="O1805" s="218">
        <v>723</v>
      </c>
      <c r="P1805" s="218" t="s">
        <v>305</v>
      </c>
      <c r="Q1805" s="240">
        <f t="shared" si="44"/>
        <v>385</v>
      </c>
      <c r="R1805" s="240">
        <f t="shared" si="45"/>
        <v>0</v>
      </c>
      <c r="S1805" s="240">
        <f t="shared" si="46"/>
        <v>0</v>
      </c>
      <c r="T1805" s="272">
        <f t="shared" si="47"/>
        <v>0</v>
      </c>
      <c r="U1805" s="263"/>
    </row>
    <row r="1806" spans="2:21" s="216" customFormat="1" x14ac:dyDescent="0.25">
      <c r="B1806" s="262">
        <v>1801</v>
      </c>
      <c r="C1806" s="346">
        <v>45477</v>
      </c>
      <c r="D1806" s="226" t="s">
        <v>268</v>
      </c>
      <c r="E1806" s="218" t="s">
        <v>276</v>
      </c>
      <c r="F1806" s="218" t="s">
        <v>7</v>
      </c>
      <c r="G1806" s="218" t="s">
        <v>214</v>
      </c>
      <c r="H1806" s="218">
        <v>5</v>
      </c>
      <c r="I1806" s="218" t="s">
        <v>220</v>
      </c>
      <c r="J1806" s="218">
        <v>0</v>
      </c>
      <c r="K1806" s="218"/>
      <c r="L1806" s="218">
        <v>0</v>
      </c>
      <c r="M1806" s="218"/>
      <c r="N1806" s="218"/>
      <c r="O1806" s="218"/>
      <c r="P1806" s="218"/>
      <c r="Q1806" s="240">
        <f t="shared" si="44"/>
        <v>0</v>
      </c>
      <c r="R1806" s="240">
        <f t="shared" si="45"/>
        <v>0</v>
      </c>
      <c r="S1806" s="240">
        <f t="shared" si="46"/>
        <v>0</v>
      </c>
      <c r="T1806" s="272">
        <f t="shared" si="47"/>
        <v>0</v>
      </c>
      <c r="U1806" s="263"/>
    </row>
    <row r="1807" spans="2:21" s="216" customFormat="1" x14ac:dyDescent="0.25">
      <c r="B1807" s="262">
        <v>1802</v>
      </c>
      <c r="C1807" s="346">
        <v>45477</v>
      </c>
      <c r="D1807" s="226" t="s">
        <v>260</v>
      </c>
      <c r="E1807" s="218" t="s">
        <v>161</v>
      </c>
      <c r="F1807" s="218" t="s">
        <v>7</v>
      </c>
      <c r="G1807" s="218" t="s">
        <v>161</v>
      </c>
      <c r="H1807" s="218">
        <v>10</v>
      </c>
      <c r="I1807" s="218" t="s">
        <v>66</v>
      </c>
      <c r="J1807" s="218">
        <v>0</v>
      </c>
      <c r="K1807" s="218"/>
      <c r="L1807" s="218"/>
      <c r="M1807" s="218"/>
      <c r="N1807" s="218" t="s">
        <v>1</v>
      </c>
      <c r="O1807" s="218"/>
      <c r="P1807" s="218"/>
      <c r="Q1807" s="240">
        <f t="shared" si="44"/>
        <v>0</v>
      </c>
      <c r="R1807" s="240">
        <f t="shared" si="45"/>
        <v>0</v>
      </c>
      <c r="S1807" s="240">
        <f t="shared" si="46"/>
        <v>0</v>
      </c>
      <c r="T1807" s="272">
        <f t="shared" si="47"/>
        <v>0</v>
      </c>
      <c r="U1807" s="263"/>
    </row>
    <row r="1808" spans="2:21" s="216" customFormat="1" x14ac:dyDescent="0.25">
      <c r="B1808" s="262">
        <v>1803</v>
      </c>
      <c r="C1808" s="346">
        <v>45477</v>
      </c>
      <c r="D1808" s="226" t="s">
        <v>270</v>
      </c>
      <c r="E1808" s="218" t="s">
        <v>178</v>
      </c>
      <c r="F1808" s="218" t="s">
        <v>7</v>
      </c>
      <c r="G1808" s="218" t="s">
        <v>213</v>
      </c>
      <c r="H1808" s="218">
        <v>7</v>
      </c>
      <c r="I1808" s="218" t="s">
        <v>220</v>
      </c>
      <c r="J1808" s="218">
        <v>53</v>
      </c>
      <c r="K1808" s="218"/>
      <c r="L1808" s="218">
        <v>2400</v>
      </c>
      <c r="M1808" s="218"/>
      <c r="N1808" s="218" t="s">
        <v>7</v>
      </c>
      <c r="O1808" s="218">
        <v>723</v>
      </c>
      <c r="P1808" s="218" t="s">
        <v>305</v>
      </c>
      <c r="Q1808" s="240">
        <f t="shared" si="44"/>
        <v>371</v>
      </c>
      <c r="R1808" s="240">
        <f t="shared" si="45"/>
        <v>0</v>
      </c>
      <c r="S1808" s="240">
        <f t="shared" si="46"/>
        <v>0</v>
      </c>
      <c r="T1808" s="272">
        <f t="shared" si="47"/>
        <v>0</v>
      </c>
      <c r="U1808" s="263"/>
    </row>
    <row r="1809" spans="2:21" s="216" customFormat="1" x14ac:dyDescent="0.25">
      <c r="B1809" s="262">
        <v>1804</v>
      </c>
      <c r="C1809" s="346">
        <v>45477</v>
      </c>
      <c r="D1809" s="226" t="s">
        <v>177</v>
      </c>
      <c r="E1809" s="218" t="s">
        <v>178</v>
      </c>
      <c r="F1809" s="218" t="s">
        <v>7</v>
      </c>
      <c r="G1809" s="218" t="s">
        <v>213</v>
      </c>
      <c r="H1809" s="218">
        <v>7</v>
      </c>
      <c r="I1809" s="218" t="s">
        <v>220</v>
      </c>
      <c r="J1809" s="218">
        <v>53</v>
      </c>
      <c r="K1809" s="218"/>
      <c r="L1809" s="218">
        <v>2400</v>
      </c>
      <c r="M1809" s="218"/>
      <c r="N1809" s="218" t="s">
        <v>7</v>
      </c>
      <c r="O1809" s="218">
        <v>723</v>
      </c>
      <c r="P1809" s="218" t="s">
        <v>305</v>
      </c>
      <c r="Q1809" s="240">
        <f t="shared" si="44"/>
        <v>371</v>
      </c>
      <c r="R1809" s="240">
        <f t="shared" si="45"/>
        <v>0</v>
      </c>
      <c r="S1809" s="240">
        <f t="shared" si="46"/>
        <v>0</v>
      </c>
      <c r="T1809" s="272">
        <f t="shared" si="47"/>
        <v>0</v>
      </c>
      <c r="U1809" s="263"/>
    </row>
    <row r="1810" spans="2:21" s="216" customFormat="1" x14ac:dyDescent="0.25">
      <c r="B1810" s="262">
        <v>1805</v>
      </c>
      <c r="C1810" s="346">
        <v>45477</v>
      </c>
      <c r="D1810" s="226" t="s">
        <v>173</v>
      </c>
      <c r="E1810" s="218" t="s">
        <v>161</v>
      </c>
      <c r="F1810" s="218" t="s">
        <v>7</v>
      </c>
      <c r="G1810" s="218" t="s">
        <v>161</v>
      </c>
      <c r="H1810" s="218">
        <v>11.2</v>
      </c>
      <c r="I1810" s="218" t="s">
        <v>66</v>
      </c>
      <c r="J1810" s="218">
        <v>2</v>
      </c>
      <c r="K1810" s="218"/>
      <c r="L1810" s="218"/>
      <c r="M1810" s="218"/>
      <c r="N1810" s="218" t="s">
        <v>1</v>
      </c>
      <c r="O1810" s="218"/>
      <c r="P1810" s="218"/>
      <c r="Q1810" s="240">
        <f t="shared" si="44"/>
        <v>0</v>
      </c>
      <c r="R1810" s="240">
        <f t="shared" si="45"/>
        <v>0</v>
      </c>
      <c r="S1810" s="240">
        <f t="shared" si="46"/>
        <v>22.4</v>
      </c>
      <c r="T1810" s="272">
        <f t="shared" si="47"/>
        <v>0</v>
      </c>
      <c r="U1810" s="263"/>
    </row>
    <row r="1811" spans="2:21" s="216" customFormat="1" x14ac:dyDescent="0.25">
      <c r="B1811" s="262"/>
      <c r="C1811" s="346">
        <v>45477</v>
      </c>
      <c r="D1811" s="226" t="s">
        <v>153</v>
      </c>
      <c r="E1811" s="218" t="s">
        <v>92</v>
      </c>
      <c r="F1811" s="218" t="s">
        <v>63</v>
      </c>
      <c r="G1811" s="218" t="s">
        <v>213</v>
      </c>
      <c r="H1811" s="218">
        <v>6.65</v>
      </c>
      <c r="I1811" s="218" t="s">
        <v>221</v>
      </c>
      <c r="J1811" s="218">
        <v>14</v>
      </c>
      <c r="K1811" s="218"/>
      <c r="L1811" s="218">
        <v>1115</v>
      </c>
      <c r="M1811" s="218"/>
      <c r="N1811" s="218" t="s">
        <v>63</v>
      </c>
      <c r="O1811" s="218">
        <v>714</v>
      </c>
      <c r="P1811" s="218" t="s">
        <v>305</v>
      </c>
      <c r="Q1811" s="240">
        <f t="shared" si="44"/>
        <v>0</v>
      </c>
      <c r="R1811" s="240">
        <f t="shared" si="45"/>
        <v>107.065</v>
      </c>
      <c r="S1811" s="240">
        <f t="shared" si="46"/>
        <v>0</v>
      </c>
      <c r="T1811" s="272">
        <f t="shared" si="47"/>
        <v>0</v>
      </c>
      <c r="U1811" s="263"/>
    </row>
    <row r="1812" spans="2:21" s="216" customFormat="1" x14ac:dyDescent="0.25">
      <c r="B1812" s="262">
        <v>1807</v>
      </c>
      <c r="C1812" s="346">
        <v>45477</v>
      </c>
      <c r="D1812" s="226" t="s">
        <v>153</v>
      </c>
      <c r="E1812" s="218" t="s">
        <v>92</v>
      </c>
      <c r="F1812" s="218" t="s">
        <v>63</v>
      </c>
      <c r="G1812" s="218" t="s">
        <v>213</v>
      </c>
      <c r="H1812" s="218">
        <v>6.65</v>
      </c>
      <c r="I1812" s="218" t="s">
        <v>221</v>
      </c>
      <c r="J1812" s="218">
        <v>5</v>
      </c>
      <c r="K1812" s="218"/>
      <c r="L1812" s="218">
        <v>490</v>
      </c>
      <c r="M1812" s="218"/>
      <c r="N1812" s="218" t="s">
        <v>63</v>
      </c>
      <c r="O1812" s="218">
        <v>714</v>
      </c>
      <c r="P1812" s="218" t="s">
        <v>305</v>
      </c>
      <c r="Q1812" s="240">
        <f t="shared" si="44"/>
        <v>0</v>
      </c>
      <c r="R1812" s="240">
        <f t="shared" si="45"/>
        <v>38.237499999999997</v>
      </c>
      <c r="S1812" s="240">
        <f t="shared" si="46"/>
        <v>0</v>
      </c>
      <c r="T1812" s="272">
        <f t="shared" si="47"/>
        <v>0</v>
      </c>
      <c r="U1812" s="263"/>
    </row>
    <row r="1813" spans="2:21" s="216" customFormat="1" x14ac:dyDescent="0.25">
      <c r="B1813" s="262"/>
      <c r="C1813" s="346">
        <v>45477</v>
      </c>
      <c r="D1813" s="226" t="s">
        <v>152</v>
      </c>
      <c r="E1813" s="218" t="s">
        <v>92</v>
      </c>
      <c r="F1813" s="218" t="s">
        <v>63</v>
      </c>
      <c r="G1813" s="218" t="s">
        <v>214</v>
      </c>
      <c r="H1813" s="218">
        <v>4.1500000000000004</v>
      </c>
      <c r="I1813" s="218" t="s">
        <v>221</v>
      </c>
      <c r="J1813" s="218">
        <v>14</v>
      </c>
      <c r="K1813" s="218"/>
      <c r="L1813" s="218">
        <v>1115</v>
      </c>
      <c r="M1813" s="218"/>
      <c r="N1813" s="218" t="s">
        <v>63</v>
      </c>
      <c r="O1813" s="218">
        <v>714</v>
      </c>
      <c r="P1813" s="218" t="s">
        <v>305</v>
      </c>
      <c r="Q1813" s="240">
        <f t="shared" si="44"/>
        <v>0</v>
      </c>
      <c r="R1813" s="240">
        <f t="shared" si="45"/>
        <v>66.814999999999998</v>
      </c>
      <c r="S1813" s="240">
        <f t="shared" si="46"/>
        <v>0</v>
      </c>
      <c r="T1813" s="272">
        <f t="shared" si="47"/>
        <v>0</v>
      </c>
      <c r="U1813" s="263"/>
    </row>
    <row r="1814" spans="2:21" s="216" customFormat="1" x14ac:dyDescent="0.25">
      <c r="B1814" s="262">
        <v>1809</v>
      </c>
      <c r="C1814" s="346">
        <v>45477</v>
      </c>
      <c r="D1814" s="226" t="s">
        <v>152</v>
      </c>
      <c r="E1814" s="218" t="s">
        <v>92</v>
      </c>
      <c r="F1814" s="218" t="s">
        <v>63</v>
      </c>
      <c r="G1814" s="218" t="s">
        <v>214</v>
      </c>
      <c r="H1814" s="218">
        <v>4.1500000000000004</v>
      </c>
      <c r="I1814" s="218" t="s">
        <v>221</v>
      </c>
      <c r="J1814" s="218">
        <v>4</v>
      </c>
      <c r="K1814" s="218"/>
      <c r="L1814" s="218">
        <v>490</v>
      </c>
      <c r="M1814" s="218"/>
      <c r="N1814" s="218" t="s">
        <v>63</v>
      </c>
      <c r="O1814" s="218">
        <v>714</v>
      </c>
      <c r="P1814" s="218" t="s">
        <v>305</v>
      </c>
      <c r="Q1814" s="240">
        <f t="shared" si="44"/>
        <v>0</v>
      </c>
      <c r="R1814" s="240">
        <f t="shared" si="45"/>
        <v>19.09</v>
      </c>
      <c r="S1814" s="240">
        <f t="shared" si="46"/>
        <v>0</v>
      </c>
      <c r="T1814" s="272">
        <f t="shared" si="47"/>
        <v>0</v>
      </c>
      <c r="U1814" s="263"/>
    </row>
    <row r="1815" spans="2:21" s="216" customFormat="1" x14ac:dyDescent="0.25">
      <c r="B1815" s="262"/>
      <c r="C1815" s="346">
        <v>45477</v>
      </c>
      <c r="D1815" s="226" t="s">
        <v>150</v>
      </c>
      <c r="E1815" s="218" t="s">
        <v>92</v>
      </c>
      <c r="F1815" s="218" t="s">
        <v>63</v>
      </c>
      <c r="G1815" s="218" t="s">
        <v>214</v>
      </c>
      <c r="H1815" s="218">
        <v>4.1500000000000004</v>
      </c>
      <c r="I1815" s="218" t="s">
        <v>221</v>
      </c>
      <c r="J1815" s="218">
        <v>14</v>
      </c>
      <c r="K1815" s="218"/>
      <c r="L1815" s="218">
        <v>1115</v>
      </c>
      <c r="M1815" s="218"/>
      <c r="N1815" s="218" t="s">
        <v>63</v>
      </c>
      <c r="O1815" s="218">
        <v>714</v>
      </c>
      <c r="P1815" s="218" t="s">
        <v>305</v>
      </c>
      <c r="Q1815" s="240">
        <f t="shared" si="44"/>
        <v>0</v>
      </c>
      <c r="R1815" s="240">
        <f t="shared" si="45"/>
        <v>66.814999999999998</v>
      </c>
      <c r="S1815" s="240">
        <f t="shared" si="46"/>
        <v>0</v>
      </c>
      <c r="T1815" s="272">
        <f t="shared" si="47"/>
        <v>0</v>
      </c>
      <c r="U1815" s="263"/>
    </row>
    <row r="1816" spans="2:21" s="216" customFormat="1" x14ac:dyDescent="0.25">
      <c r="B1816" s="262">
        <v>1811</v>
      </c>
      <c r="C1816" s="346">
        <v>45477</v>
      </c>
      <c r="D1816" s="226" t="s">
        <v>150</v>
      </c>
      <c r="E1816" s="218" t="s">
        <v>92</v>
      </c>
      <c r="F1816" s="218" t="s">
        <v>63</v>
      </c>
      <c r="G1816" s="218" t="s">
        <v>214</v>
      </c>
      <c r="H1816" s="218">
        <v>4.1500000000000004</v>
      </c>
      <c r="I1816" s="218" t="s">
        <v>221</v>
      </c>
      <c r="J1816" s="218">
        <v>4</v>
      </c>
      <c r="K1816" s="218"/>
      <c r="L1816" s="218">
        <v>490</v>
      </c>
      <c r="M1816" s="218"/>
      <c r="N1816" s="218" t="s">
        <v>63</v>
      </c>
      <c r="O1816" s="218">
        <v>714</v>
      </c>
      <c r="P1816" s="218" t="s">
        <v>305</v>
      </c>
      <c r="Q1816" s="240">
        <f t="shared" si="44"/>
        <v>0</v>
      </c>
      <c r="R1816" s="240">
        <f t="shared" si="45"/>
        <v>19.09</v>
      </c>
      <c r="S1816" s="240">
        <f t="shared" si="46"/>
        <v>0</v>
      </c>
      <c r="T1816" s="272">
        <f t="shared" si="47"/>
        <v>0</v>
      </c>
      <c r="U1816" s="263"/>
    </row>
    <row r="1817" spans="2:21" s="216" customFormat="1" x14ac:dyDescent="0.25">
      <c r="B1817" s="262">
        <v>1812</v>
      </c>
      <c r="C1817" s="346">
        <v>45477</v>
      </c>
      <c r="D1817" s="226" t="s">
        <v>179</v>
      </c>
      <c r="E1817" s="218" t="s">
        <v>161</v>
      </c>
      <c r="F1817" s="218" t="s">
        <v>8</v>
      </c>
      <c r="G1817" s="218" t="s">
        <v>161</v>
      </c>
      <c r="H1817" s="218">
        <v>11.6</v>
      </c>
      <c r="I1817" s="218" t="s">
        <v>66</v>
      </c>
      <c r="J1817" s="218">
        <v>6</v>
      </c>
      <c r="K1817" s="218"/>
      <c r="L1817" s="218"/>
      <c r="M1817" s="218"/>
      <c r="N1817" s="218" t="s">
        <v>1</v>
      </c>
      <c r="O1817" s="218"/>
      <c r="P1817" s="218"/>
      <c r="Q1817" s="240">
        <f t="shared" si="44"/>
        <v>0</v>
      </c>
      <c r="R1817" s="240">
        <f t="shared" si="45"/>
        <v>0</v>
      </c>
      <c r="S1817" s="240">
        <f t="shared" si="46"/>
        <v>69.599999999999994</v>
      </c>
      <c r="T1817" s="272">
        <f t="shared" si="47"/>
        <v>0</v>
      </c>
      <c r="U1817" s="263"/>
    </row>
    <row r="1818" spans="2:21" s="216" customFormat="1" x14ac:dyDescent="0.25">
      <c r="B1818" s="262">
        <v>1813</v>
      </c>
      <c r="C1818" s="346">
        <v>45477</v>
      </c>
      <c r="D1818" s="226" t="s">
        <v>267</v>
      </c>
      <c r="E1818" s="218" t="s">
        <v>92</v>
      </c>
      <c r="F1818" s="218" t="s">
        <v>2</v>
      </c>
      <c r="G1818" s="218" t="s">
        <v>213</v>
      </c>
      <c r="H1818" s="218">
        <v>7</v>
      </c>
      <c r="I1818" s="218" t="s">
        <v>220</v>
      </c>
      <c r="J1818" s="218">
        <v>0</v>
      </c>
      <c r="K1818" s="218"/>
      <c r="L1818" s="218"/>
      <c r="M1818" s="218"/>
      <c r="N1818" s="218"/>
      <c r="O1818" s="218"/>
      <c r="P1818" s="218"/>
      <c r="Q1818" s="240">
        <f t="shared" si="44"/>
        <v>0</v>
      </c>
      <c r="R1818" s="240">
        <f t="shared" si="45"/>
        <v>0</v>
      </c>
      <c r="S1818" s="240">
        <f t="shared" si="46"/>
        <v>0</v>
      </c>
      <c r="T1818" s="272">
        <f t="shared" si="47"/>
        <v>0</v>
      </c>
      <c r="U1818" s="263"/>
    </row>
    <row r="1819" spans="2:21" s="216" customFormat="1" x14ac:dyDescent="0.25">
      <c r="B1819" s="262">
        <v>1814</v>
      </c>
      <c r="C1819" s="346">
        <v>45477</v>
      </c>
      <c r="D1819" s="226" t="s">
        <v>266</v>
      </c>
      <c r="E1819" s="218" t="s">
        <v>92</v>
      </c>
      <c r="F1819" s="218" t="s">
        <v>2</v>
      </c>
      <c r="G1819" s="218" t="s">
        <v>213</v>
      </c>
      <c r="H1819" s="218">
        <v>7</v>
      </c>
      <c r="I1819" s="218" t="s">
        <v>220</v>
      </c>
      <c r="J1819" s="218">
        <v>30</v>
      </c>
      <c r="K1819" s="218"/>
      <c r="L1819" s="218">
        <v>350</v>
      </c>
      <c r="M1819" s="218"/>
      <c r="N1819" s="218" t="s">
        <v>2</v>
      </c>
      <c r="O1819" s="218">
        <v>712</v>
      </c>
      <c r="P1819" s="218" t="s">
        <v>304</v>
      </c>
      <c r="Q1819" s="240">
        <f t="shared" si="44"/>
        <v>210</v>
      </c>
      <c r="R1819" s="240">
        <f t="shared" si="45"/>
        <v>0</v>
      </c>
      <c r="S1819" s="240">
        <f t="shared" si="46"/>
        <v>0</v>
      </c>
      <c r="T1819" s="272">
        <f t="shared" si="47"/>
        <v>0</v>
      </c>
      <c r="U1819" s="263"/>
    </row>
    <row r="1820" spans="2:21" s="216" customFormat="1" x14ac:dyDescent="0.25">
      <c r="B1820" s="262">
        <v>1815</v>
      </c>
      <c r="C1820" s="346">
        <v>45477</v>
      </c>
      <c r="D1820" s="226" t="s">
        <v>258</v>
      </c>
      <c r="E1820" s="218" t="s">
        <v>92</v>
      </c>
      <c r="F1820" s="218" t="s">
        <v>2</v>
      </c>
      <c r="G1820" s="218" t="s">
        <v>213</v>
      </c>
      <c r="H1820" s="218">
        <v>7</v>
      </c>
      <c r="I1820" s="218" t="s">
        <v>220</v>
      </c>
      <c r="J1820" s="218">
        <v>30</v>
      </c>
      <c r="K1820" s="218"/>
      <c r="L1820" s="218">
        <v>350</v>
      </c>
      <c r="M1820" s="218"/>
      <c r="N1820" s="218" t="s">
        <v>2</v>
      </c>
      <c r="O1820" s="218">
        <v>712</v>
      </c>
      <c r="P1820" s="218" t="s">
        <v>304</v>
      </c>
      <c r="Q1820" s="240">
        <f t="shared" si="44"/>
        <v>210</v>
      </c>
      <c r="R1820" s="240">
        <f t="shared" si="45"/>
        <v>0</v>
      </c>
      <c r="S1820" s="240">
        <f t="shared" si="46"/>
        <v>0</v>
      </c>
      <c r="T1820" s="272">
        <f t="shared" si="47"/>
        <v>0</v>
      </c>
      <c r="U1820" s="263"/>
    </row>
    <row r="1821" spans="2:21" s="216" customFormat="1" x14ac:dyDescent="0.25">
      <c r="B1821" s="262">
        <v>1816</v>
      </c>
      <c r="C1821" s="346">
        <v>45477</v>
      </c>
      <c r="D1821" s="226" t="s">
        <v>143</v>
      </c>
      <c r="E1821" s="218" t="s">
        <v>92</v>
      </c>
      <c r="F1821" s="218" t="s">
        <v>2</v>
      </c>
      <c r="G1821" s="218" t="s">
        <v>213</v>
      </c>
      <c r="H1821" s="218">
        <v>7</v>
      </c>
      <c r="I1821" s="218" t="s">
        <v>220</v>
      </c>
      <c r="J1821" s="218">
        <v>0</v>
      </c>
      <c r="K1821" s="218"/>
      <c r="L1821" s="218"/>
      <c r="M1821" s="218"/>
      <c r="N1821" s="218"/>
      <c r="O1821" s="218"/>
      <c r="P1821" s="218"/>
      <c r="Q1821" s="240">
        <f t="shared" si="44"/>
        <v>0</v>
      </c>
      <c r="R1821" s="240">
        <f t="shared" si="45"/>
        <v>0</v>
      </c>
      <c r="S1821" s="240">
        <f t="shared" si="46"/>
        <v>0</v>
      </c>
      <c r="T1821" s="272">
        <f t="shared" si="47"/>
        <v>0</v>
      </c>
      <c r="U1821" s="263"/>
    </row>
    <row r="1822" spans="2:21" s="216" customFormat="1" x14ac:dyDescent="0.25">
      <c r="B1822" s="262">
        <v>1817</v>
      </c>
      <c r="C1822" s="346">
        <v>45477</v>
      </c>
      <c r="D1822" s="226" t="s">
        <v>142</v>
      </c>
      <c r="E1822" s="218" t="s">
        <v>92</v>
      </c>
      <c r="F1822" s="218" t="s">
        <v>2</v>
      </c>
      <c r="G1822" s="218" t="s">
        <v>213</v>
      </c>
      <c r="H1822" s="218">
        <v>7</v>
      </c>
      <c r="I1822" s="218" t="s">
        <v>220</v>
      </c>
      <c r="J1822" s="218">
        <v>30</v>
      </c>
      <c r="K1822" s="218"/>
      <c r="L1822" s="218">
        <v>350</v>
      </c>
      <c r="M1822" s="218"/>
      <c r="N1822" s="218" t="s">
        <v>2</v>
      </c>
      <c r="O1822" s="218">
        <v>712</v>
      </c>
      <c r="P1822" s="218" t="s">
        <v>304</v>
      </c>
      <c r="Q1822" s="240">
        <f t="shared" si="44"/>
        <v>210</v>
      </c>
      <c r="R1822" s="240">
        <f t="shared" si="45"/>
        <v>0</v>
      </c>
      <c r="S1822" s="240">
        <f t="shared" si="46"/>
        <v>0</v>
      </c>
      <c r="T1822" s="272">
        <f t="shared" si="47"/>
        <v>0</v>
      </c>
      <c r="U1822" s="263"/>
    </row>
    <row r="1823" spans="2:21" s="216" customFormat="1" x14ac:dyDescent="0.25">
      <c r="B1823" s="262">
        <v>1818</v>
      </c>
      <c r="C1823" s="346">
        <v>45477</v>
      </c>
      <c r="D1823" s="226" t="s">
        <v>141</v>
      </c>
      <c r="E1823" s="218" t="s">
        <v>92</v>
      </c>
      <c r="F1823" s="218" t="s">
        <v>2</v>
      </c>
      <c r="G1823" s="218" t="s">
        <v>213</v>
      </c>
      <c r="H1823" s="218">
        <v>7</v>
      </c>
      <c r="I1823" s="218" t="s">
        <v>220</v>
      </c>
      <c r="J1823" s="218">
        <v>40</v>
      </c>
      <c r="K1823" s="218"/>
      <c r="L1823" s="218">
        <v>350</v>
      </c>
      <c r="M1823" s="218"/>
      <c r="N1823" s="218" t="s">
        <v>2</v>
      </c>
      <c r="O1823" s="218">
        <v>712</v>
      </c>
      <c r="P1823" s="218" t="s">
        <v>304</v>
      </c>
      <c r="Q1823" s="240">
        <f t="shared" si="44"/>
        <v>280</v>
      </c>
      <c r="R1823" s="240">
        <f t="shared" si="45"/>
        <v>0</v>
      </c>
      <c r="S1823" s="240">
        <f t="shared" si="46"/>
        <v>0</v>
      </c>
      <c r="T1823" s="272">
        <f t="shared" si="47"/>
        <v>0</v>
      </c>
      <c r="U1823" s="263"/>
    </row>
    <row r="1824" spans="2:21" s="216" customFormat="1" x14ac:dyDescent="0.25">
      <c r="B1824" s="262">
        <v>1819</v>
      </c>
      <c r="C1824" s="346">
        <v>45477</v>
      </c>
      <c r="D1824" s="226" t="s">
        <v>96</v>
      </c>
      <c r="E1824" s="218" t="s">
        <v>161</v>
      </c>
      <c r="F1824" s="218" t="s">
        <v>1</v>
      </c>
      <c r="G1824" s="218" t="s">
        <v>161</v>
      </c>
      <c r="H1824" s="218">
        <v>11.8</v>
      </c>
      <c r="I1824" s="218" t="s">
        <v>66</v>
      </c>
      <c r="J1824" s="218">
        <v>0</v>
      </c>
      <c r="K1824" s="218"/>
      <c r="L1824" s="218"/>
      <c r="M1824" s="218"/>
      <c r="N1824" s="218" t="s">
        <v>1</v>
      </c>
      <c r="O1824" s="218"/>
      <c r="P1824" s="218"/>
      <c r="Q1824" s="240">
        <f t="shared" si="44"/>
        <v>0</v>
      </c>
      <c r="R1824" s="240">
        <f t="shared" si="45"/>
        <v>0</v>
      </c>
      <c r="S1824" s="240">
        <f t="shared" si="46"/>
        <v>0</v>
      </c>
      <c r="T1824" s="272">
        <f t="shared" si="47"/>
        <v>0</v>
      </c>
      <c r="U1824" s="263"/>
    </row>
    <row r="1825" spans="2:21" s="216" customFormat="1" x14ac:dyDescent="0.25">
      <c r="B1825" s="262">
        <v>1820</v>
      </c>
      <c r="C1825" s="346">
        <v>45477</v>
      </c>
      <c r="D1825" s="226" t="s">
        <v>130</v>
      </c>
      <c r="E1825" s="218" t="s">
        <v>161</v>
      </c>
      <c r="F1825" s="218" t="s">
        <v>1</v>
      </c>
      <c r="G1825" s="218" t="s">
        <v>161</v>
      </c>
      <c r="H1825" s="218">
        <v>11.8</v>
      </c>
      <c r="I1825" s="218" t="s">
        <v>66</v>
      </c>
      <c r="J1825" s="218">
        <v>5</v>
      </c>
      <c r="K1825" s="218"/>
      <c r="L1825" s="218"/>
      <c r="M1825" s="218"/>
      <c r="N1825" s="218" t="s">
        <v>1</v>
      </c>
      <c r="O1825" s="218"/>
      <c r="P1825" s="218"/>
      <c r="Q1825" s="240">
        <f t="shared" si="44"/>
        <v>0</v>
      </c>
      <c r="R1825" s="240">
        <f t="shared" si="45"/>
        <v>0</v>
      </c>
      <c r="S1825" s="240">
        <f t="shared" si="46"/>
        <v>59</v>
      </c>
      <c r="T1825" s="272">
        <f t="shared" si="47"/>
        <v>0</v>
      </c>
      <c r="U1825" s="263"/>
    </row>
    <row r="1826" spans="2:21" s="216" customFormat="1" x14ac:dyDescent="0.25">
      <c r="B1826" s="262">
        <v>1821</v>
      </c>
      <c r="C1826" s="346">
        <v>45478</v>
      </c>
      <c r="D1826" s="226" t="s">
        <v>94</v>
      </c>
      <c r="E1826" s="218" t="s">
        <v>92</v>
      </c>
      <c r="F1826" s="218" t="s">
        <v>1</v>
      </c>
      <c r="G1826" s="218" t="s">
        <v>213</v>
      </c>
      <c r="H1826" s="218">
        <v>6.65</v>
      </c>
      <c r="I1826" s="218" t="s">
        <v>221</v>
      </c>
      <c r="J1826" s="218">
        <v>23</v>
      </c>
      <c r="K1826" s="218"/>
      <c r="L1826" s="218">
        <v>975</v>
      </c>
      <c r="M1826" s="218"/>
      <c r="N1826" s="218" t="s">
        <v>1</v>
      </c>
      <c r="O1826" s="218">
        <v>716</v>
      </c>
      <c r="P1826" s="218"/>
      <c r="Q1826" s="240">
        <f t="shared" si="44"/>
        <v>0</v>
      </c>
      <c r="R1826" s="240">
        <f t="shared" si="45"/>
        <v>175.89250000000001</v>
      </c>
      <c r="S1826" s="240">
        <f t="shared" si="46"/>
        <v>0</v>
      </c>
      <c r="T1826" s="272">
        <f t="shared" si="47"/>
        <v>0</v>
      </c>
      <c r="U1826" s="263"/>
    </row>
    <row r="1827" spans="2:21" s="216" customFormat="1" x14ac:dyDescent="0.25">
      <c r="B1827" s="262">
        <v>1822</v>
      </c>
      <c r="C1827" s="346">
        <v>45478</v>
      </c>
      <c r="D1827" s="226" t="s">
        <v>91</v>
      </c>
      <c r="E1827" s="218" t="s">
        <v>92</v>
      </c>
      <c r="F1827" s="218" t="s">
        <v>1</v>
      </c>
      <c r="G1827" s="218" t="s">
        <v>213</v>
      </c>
      <c r="H1827" s="218">
        <v>6.65</v>
      </c>
      <c r="I1827" s="218" t="s">
        <v>291</v>
      </c>
      <c r="J1827" s="218">
        <v>22</v>
      </c>
      <c r="K1827" s="218"/>
      <c r="L1827" s="218">
        <v>800</v>
      </c>
      <c r="M1827" s="218"/>
      <c r="N1827" s="218" t="s">
        <v>1</v>
      </c>
      <c r="O1827" s="218" t="s">
        <v>7</v>
      </c>
      <c r="P1827" s="218"/>
      <c r="Q1827" s="240">
        <f t="shared" si="44"/>
        <v>0</v>
      </c>
      <c r="R1827" s="240">
        <f t="shared" si="45"/>
        <v>0</v>
      </c>
      <c r="S1827" s="240">
        <f t="shared" si="46"/>
        <v>0</v>
      </c>
      <c r="T1827" s="272">
        <f t="shared" si="47"/>
        <v>0</v>
      </c>
      <c r="U1827" s="263"/>
    </row>
    <row r="1828" spans="2:21" s="216" customFormat="1" x14ac:dyDescent="0.25">
      <c r="B1828" s="262">
        <v>1823</v>
      </c>
      <c r="C1828" s="346">
        <v>45478</v>
      </c>
      <c r="D1828" s="226" t="s">
        <v>117</v>
      </c>
      <c r="E1828" s="218" t="s">
        <v>92</v>
      </c>
      <c r="F1828" s="218" t="s">
        <v>1</v>
      </c>
      <c r="G1828" s="218" t="s">
        <v>213</v>
      </c>
      <c r="H1828" s="218">
        <v>6.65</v>
      </c>
      <c r="I1828" s="218"/>
      <c r="J1828" s="218"/>
      <c r="K1828" s="218"/>
      <c r="L1828" s="218"/>
      <c r="M1828" s="218"/>
      <c r="N1828" s="218"/>
      <c r="O1828" s="218"/>
      <c r="P1828" s="218"/>
      <c r="Q1828" s="240">
        <f t="shared" si="44"/>
        <v>0</v>
      </c>
      <c r="R1828" s="240">
        <f t="shared" si="45"/>
        <v>0</v>
      </c>
      <c r="S1828" s="240">
        <f t="shared" si="46"/>
        <v>0</v>
      </c>
      <c r="T1828" s="272">
        <f t="shared" si="47"/>
        <v>0</v>
      </c>
      <c r="U1828" s="263" t="s">
        <v>274</v>
      </c>
    </row>
    <row r="1829" spans="2:21" s="216" customFormat="1" x14ac:dyDescent="0.25">
      <c r="B1829" s="262">
        <v>1824</v>
      </c>
      <c r="C1829" s="346">
        <v>45478</v>
      </c>
      <c r="D1829" s="226" t="s">
        <v>157</v>
      </c>
      <c r="E1829" s="218" t="s">
        <v>92</v>
      </c>
      <c r="F1829" s="218" t="s">
        <v>62</v>
      </c>
      <c r="G1829" s="218" t="s">
        <v>214</v>
      </c>
      <c r="H1829" s="218">
        <v>4.1500000000000004</v>
      </c>
      <c r="I1829" s="218"/>
      <c r="J1829" s="218">
        <v>0</v>
      </c>
      <c r="K1829" s="218"/>
      <c r="L1829" s="218"/>
      <c r="M1829" s="218"/>
      <c r="N1829" s="218"/>
      <c r="O1829" s="218"/>
      <c r="P1829" s="218"/>
      <c r="Q1829" s="240">
        <f t="shared" si="44"/>
        <v>0</v>
      </c>
      <c r="R1829" s="240">
        <f t="shared" si="45"/>
        <v>0</v>
      </c>
      <c r="S1829" s="240">
        <f t="shared" si="46"/>
        <v>0</v>
      </c>
      <c r="T1829" s="272">
        <f t="shared" si="47"/>
        <v>0</v>
      </c>
      <c r="U1829" s="263"/>
    </row>
    <row r="1830" spans="2:21" s="216" customFormat="1" x14ac:dyDescent="0.25">
      <c r="B1830" s="262">
        <v>1825</v>
      </c>
      <c r="C1830" s="346">
        <v>45478</v>
      </c>
      <c r="D1830" s="226" t="s">
        <v>156</v>
      </c>
      <c r="E1830" s="218" t="s">
        <v>92</v>
      </c>
      <c r="F1830" s="218" t="s">
        <v>62</v>
      </c>
      <c r="G1830" s="218" t="s">
        <v>214</v>
      </c>
      <c r="H1830" s="218">
        <v>4.1500000000000004</v>
      </c>
      <c r="I1830" s="218"/>
      <c r="J1830" s="218">
        <v>0</v>
      </c>
      <c r="K1830" s="218"/>
      <c r="L1830" s="218"/>
      <c r="M1830" s="218"/>
      <c r="N1830" s="218"/>
      <c r="O1830" s="218"/>
      <c r="P1830" s="218"/>
      <c r="Q1830" s="240">
        <f t="shared" si="44"/>
        <v>0</v>
      </c>
      <c r="R1830" s="240">
        <f t="shared" si="45"/>
        <v>0</v>
      </c>
      <c r="S1830" s="240">
        <f t="shared" si="46"/>
        <v>0</v>
      </c>
      <c r="T1830" s="272">
        <f t="shared" si="47"/>
        <v>0</v>
      </c>
      <c r="U1830" s="263"/>
    </row>
    <row r="1831" spans="2:21" s="216" customFormat="1" x14ac:dyDescent="0.25">
      <c r="B1831" s="262">
        <v>1826</v>
      </c>
      <c r="C1831" s="346">
        <v>45478</v>
      </c>
      <c r="D1831" s="226" t="s">
        <v>160</v>
      </c>
      <c r="E1831" s="218" t="s">
        <v>161</v>
      </c>
      <c r="F1831" s="218" t="s">
        <v>389</v>
      </c>
      <c r="G1831" s="218" t="s">
        <v>161</v>
      </c>
      <c r="H1831" s="218">
        <v>10</v>
      </c>
      <c r="I1831" s="218"/>
      <c r="J1831" s="218">
        <v>0</v>
      </c>
      <c r="K1831" s="218"/>
      <c r="L1831" s="218"/>
      <c r="M1831" s="218"/>
      <c r="N1831" s="218"/>
      <c r="O1831" s="218"/>
      <c r="P1831" s="218"/>
      <c r="Q1831" s="240">
        <f t="shared" si="44"/>
        <v>0</v>
      </c>
      <c r="R1831" s="240">
        <f t="shared" si="45"/>
        <v>0</v>
      </c>
      <c r="S1831" s="240">
        <f t="shared" si="46"/>
        <v>0</v>
      </c>
      <c r="T1831" s="272">
        <f t="shared" si="47"/>
        <v>0</v>
      </c>
      <c r="U1831" s="263"/>
    </row>
    <row r="1832" spans="2:21" s="216" customFormat="1" x14ac:dyDescent="0.25">
      <c r="B1832" s="262">
        <v>1827</v>
      </c>
      <c r="C1832" s="346">
        <v>45478</v>
      </c>
      <c r="D1832" s="226" t="s">
        <v>284</v>
      </c>
      <c r="E1832" s="218" t="s">
        <v>178</v>
      </c>
      <c r="F1832" s="218" t="s">
        <v>7</v>
      </c>
      <c r="G1832" s="218" t="s">
        <v>213</v>
      </c>
      <c r="H1832" s="218">
        <v>7</v>
      </c>
      <c r="I1832" s="218" t="s">
        <v>220</v>
      </c>
      <c r="J1832" s="218">
        <v>45</v>
      </c>
      <c r="K1832" s="218"/>
      <c r="L1832" s="218"/>
      <c r="M1832" s="218"/>
      <c r="N1832" s="218"/>
      <c r="O1832" s="218"/>
      <c r="P1832" s="218"/>
      <c r="Q1832" s="240">
        <f t="shared" si="44"/>
        <v>315</v>
      </c>
      <c r="R1832" s="240">
        <f t="shared" si="45"/>
        <v>0</v>
      </c>
      <c r="S1832" s="240">
        <f t="shared" si="46"/>
        <v>0</v>
      </c>
      <c r="T1832" s="272">
        <f t="shared" si="47"/>
        <v>0</v>
      </c>
      <c r="U1832" s="263"/>
    </row>
    <row r="1833" spans="2:21" s="216" customFormat="1" x14ac:dyDescent="0.25">
      <c r="B1833" s="262">
        <v>1828</v>
      </c>
      <c r="C1833" s="346">
        <v>45478</v>
      </c>
      <c r="D1833" s="226" t="s">
        <v>268</v>
      </c>
      <c r="E1833" s="218" t="s">
        <v>276</v>
      </c>
      <c r="F1833" s="218" t="s">
        <v>7</v>
      </c>
      <c r="G1833" s="218" t="s">
        <v>214</v>
      </c>
      <c r="H1833" s="218">
        <v>5</v>
      </c>
      <c r="I1833" s="218" t="s">
        <v>220</v>
      </c>
      <c r="J1833" s="218">
        <v>0</v>
      </c>
      <c r="K1833" s="218"/>
      <c r="L1833" s="218"/>
      <c r="M1833" s="218"/>
      <c r="N1833" s="218"/>
      <c r="O1833" s="218"/>
      <c r="P1833" s="218"/>
      <c r="Q1833" s="240">
        <f t="shared" si="44"/>
        <v>0</v>
      </c>
      <c r="R1833" s="240">
        <f t="shared" si="45"/>
        <v>0</v>
      </c>
      <c r="S1833" s="240">
        <f t="shared" si="46"/>
        <v>0</v>
      </c>
      <c r="T1833" s="272">
        <f t="shared" si="47"/>
        <v>0</v>
      </c>
      <c r="U1833" s="263"/>
    </row>
    <row r="1834" spans="2:21" s="216" customFormat="1" x14ac:dyDescent="0.25">
      <c r="B1834" s="262">
        <v>1829</v>
      </c>
      <c r="C1834" s="346">
        <v>45478</v>
      </c>
      <c r="D1834" s="226" t="s">
        <v>260</v>
      </c>
      <c r="E1834" s="218" t="s">
        <v>161</v>
      </c>
      <c r="F1834" s="218" t="s">
        <v>7</v>
      </c>
      <c r="G1834" s="218" t="s">
        <v>161</v>
      </c>
      <c r="H1834" s="218">
        <v>10</v>
      </c>
      <c r="I1834" s="218" t="s">
        <v>66</v>
      </c>
      <c r="J1834" s="218">
        <v>0</v>
      </c>
      <c r="K1834" s="218"/>
      <c r="L1834" s="218"/>
      <c r="M1834" s="218"/>
      <c r="N1834" s="218" t="s">
        <v>1</v>
      </c>
      <c r="O1834" s="218"/>
      <c r="P1834" s="218"/>
      <c r="Q1834" s="240">
        <f t="shared" si="44"/>
        <v>0</v>
      </c>
      <c r="R1834" s="240">
        <f t="shared" si="45"/>
        <v>0</v>
      </c>
      <c r="S1834" s="240">
        <f t="shared" si="46"/>
        <v>0</v>
      </c>
      <c r="T1834" s="272">
        <f t="shared" si="47"/>
        <v>0</v>
      </c>
      <c r="U1834" s="263"/>
    </row>
    <row r="1835" spans="2:21" s="216" customFormat="1" x14ac:dyDescent="0.25">
      <c r="B1835" s="262">
        <v>1830</v>
      </c>
      <c r="C1835" s="346">
        <v>45478</v>
      </c>
      <c r="D1835" s="226" t="s">
        <v>270</v>
      </c>
      <c r="E1835" s="218" t="s">
        <v>178</v>
      </c>
      <c r="F1835" s="218" t="s">
        <v>7</v>
      </c>
      <c r="G1835" s="218" t="s">
        <v>213</v>
      </c>
      <c r="H1835" s="218">
        <v>7</v>
      </c>
      <c r="I1835" s="218" t="s">
        <v>220</v>
      </c>
      <c r="J1835" s="218">
        <v>45</v>
      </c>
      <c r="K1835" s="218"/>
      <c r="L1835" s="218"/>
      <c r="M1835" s="218"/>
      <c r="N1835" s="218"/>
      <c r="O1835" s="218"/>
      <c r="P1835" s="218"/>
      <c r="Q1835" s="240">
        <f t="shared" si="44"/>
        <v>315</v>
      </c>
      <c r="R1835" s="240">
        <f t="shared" si="45"/>
        <v>0</v>
      </c>
      <c r="S1835" s="240">
        <f t="shared" si="46"/>
        <v>0</v>
      </c>
      <c r="T1835" s="272">
        <f t="shared" si="47"/>
        <v>0</v>
      </c>
      <c r="U1835" s="263"/>
    </row>
    <row r="1836" spans="2:21" s="216" customFormat="1" x14ac:dyDescent="0.25">
      <c r="B1836" s="262">
        <v>1831</v>
      </c>
      <c r="C1836" s="346">
        <v>45478</v>
      </c>
      <c r="D1836" s="226" t="s">
        <v>177</v>
      </c>
      <c r="E1836" s="218" t="s">
        <v>178</v>
      </c>
      <c r="F1836" s="218" t="s">
        <v>7</v>
      </c>
      <c r="G1836" s="218" t="s">
        <v>213</v>
      </c>
      <c r="H1836" s="218">
        <v>7</v>
      </c>
      <c r="I1836" s="218" t="s">
        <v>220</v>
      </c>
      <c r="J1836" s="218">
        <v>45</v>
      </c>
      <c r="K1836" s="218"/>
      <c r="L1836" s="218"/>
      <c r="M1836" s="218"/>
      <c r="N1836" s="218"/>
      <c r="O1836" s="218"/>
      <c r="P1836" s="218"/>
      <c r="Q1836" s="240">
        <f t="shared" si="44"/>
        <v>315</v>
      </c>
      <c r="R1836" s="240">
        <f t="shared" si="45"/>
        <v>0</v>
      </c>
      <c r="S1836" s="240">
        <f t="shared" si="46"/>
        <v>0</v>
      </c>
      <c r="T1836" s="272">
        <f t="shared" si="47"/>
        <v>0</v>
      </c>
      <c r="U1836" s="263"/>
    </row>
    <row r="1837" spans="2:21" s="216" customFormat="1" x14ac:dyDescent="0.25">
      <c r="B1837" s="262">
        <v>1832</v>
      </c>
      <c r="C1837" s="346">
        <v>45478</v>
      </c>
      <c r="D1837" s="226" t="s">
        <v>173</v>
      </c>
      <c r="E1837" s="218" t="s">
        <v>161</v>
      </c>
      <c r="F1837" s="218" t="s">
        <v>7</v>
      </c>
      <c r="G1837" s="218" t="s">
        <v>161</v>
      </c>
      <c r="H1837" s="218">
        <v>11.2</v>
      </c>
      <c r="I1837" s="218" t="s">
        <v>66</v>
      </c>
      <c r="J1837" s="218">
        <v>7</v>
      </c>
      <c r="K1837" s="218"/>
      <c r="L1837" s="218"/>
      <c r="M1837" s="218"/>
      <c r="N1837" s="218" t="s">
        <v>1</v>
      </c>
      <c r="O1837" s="218"/>
      <c r="P1837" s="218"/>
      <c r="Q1837" s="240">
        <f t="shared" si="44"/>
        <v>0</v>
      </c>
      <c r="R1837" s="240">
        <f t="shared" si="45"/>
        <v>0</v>
      </c>
      <c r="S1837" s="240">
        <f t="shared" si="46"/>
        <v>78.399999999999991</v>
      </c>
      <c r="T1837" s="272">
        <f t="shared" si="47"/>
        <v>0</v>
      </c>
      <c r="U1837" s="263"/>
    </row>
    <row r="1838" spans="2:21" s="216" customFormat="1" x14ac:dyDescent="0.25">
      <c r="B1838" s="262">
        <v>1833</v>
      </c>
      <c r="C1838" s="346">
        <v>45478</v>
      </c>
      <c r="D1838" s="226" t="s">
        <v>153</v>
      </c>
      <c r="E1838" s="218" t="s">
        <v>92</v>
      </c>
      <c r="F1838" s="218" t="s">
        <v>63</v>
      </c>
      <c r="G1838" s="218" t="s">
        <v>213</v>
      </c>
      <c r="H1838" s="218">
        <v>6.65</v>
      </c>
      <c r="I1838" s="218"/>
      <c r="J1838" s="218">
        <v>0</v>
      </c>
      <c r="K1838" s="218"/>
      <c r="L1838" s="218"/>
      <c r="M1838" s="218"/>
      <c r="N1838" s="218"/>
      <c r="O1838" s="218"/>
      <c r="P1838" s="218"/>
      <c r="Q1838" s="240">
        <f t="shared" si="44"/>
        <v>0</v>
      </c>
      <c r="R1838" s="240">
        <f t="shared" si="45"/>
        <v>0</v>
      </c>
      <c r="S1838" s="240">
        <f t="shared" si="46"/>
        <v>0</v>
      </c>
      <c r="T1838" s="272">
        <f t="shared" si="47"/>
        <v>0</v>
      </c>
      <c r="U1838" s="263"/>
    </row>
    <row r="1839" spans="2:21" s="216" customFormat="1" x14ac:dyDescent="0.25">
      <c r="B1839" s="262">
        <v>1834</v>
      </c>
      <c r="C1839" s="346">
        <v>45478</v>
      </c>
      <c r="D1839" s="226" t="s">
        <v>152</v>
      </c>
      <c r="E1839" s="218" t="s">
        <v>92</v>
      </c>
      <c r="F1839" s="218" t="s">
        <v>63</v>
      </c>
      <c r="G1839" s="218" t="s">
        <v>214</v>
      </c>
      <c r="H1839" s="218">
        <v>4.1500000000000004</v>
      </c>
      <c r="I1839" s="218"/>
      <c r="J1839" s="218">
        <v>0</v>
      </c>
      <c r="K1839" s="218"/>
      <c r="L1839" s="218"/>
      <c r="M1839" s="218"/>
      <c r="N1839" s="218"/>
      <c r="O1839" s="218"/>
      <c r="P1839" s="218"/>
      <c r="Q1839" s="240">
        <f t="shared" si="44"/>
        <v>0</v>
      </c>
      <c r="R1839" s="240">
        <f t="shared" si="45"/>
        <v>0</v>
      </c>
      <c r="S1839" s="240">
        <f t="shared" si="46"/>
        <v>0</v>
      </c>
      <c r="T1839" s="272">
        <f t="shared" si="47"/>
        <v>0</v>
      </c>
      <c r="U1839" s="263"/>
    </row>
    <row r="1840" spans="2:21" s="216" customFormat="1" x14ac:dyDescent="0.25">
      <c r="B1840" s="262">
        <v>1835</v>
      </c>
      <c r="C1840" s="346">
        <v>45478</v>
      </c>
      <c r="D1840" s="226" t="s">
        <v>150</v>
      </c>
      <c r="E1840" s="218" t="s">
        <v>92</v>
      </c>
      <c r="F1840" s="218" t="s">
        <v>63</v>
      </c>
      <c r="G1840" s="218" t="s">
        <v>214</v>
      </c>
      <c r="H1840" s="218">
        <v>4.1500000000000004</v>
      </c>
      <c r="I1840" s="218"/>
      <c r="J1840" s="218">
        <v>0</v>
      </c>
      <c r="K1840" s="218"/>
      <c r="L1840" s="218"/>
      <c r="M1840" s="218"/>
      <c r="N1840" s="218"/>
      <c r="O1840" s="218"/>
      <c r="P1840" s="218"/>
      <c r="Q1840" s="240">
        <f t="shared" si="44"/>
        <v>0</v>
      </c>
      <c r="R1840" s="240">
        <f t="shared" si="45"/>
        <v>0</v>
      </c>
      <c r="S1840" s="240">
        <f t="shared" si="46"/>
        <v>0</v>
      </c>
      <c r="T1840" s="272">
        <f t="shared" si="47"/>
        <v>0</v>
      </c>
      <c r="U1840" s="263"/>
    </row>
    <row r="1841" spans="2:21" s="216" customFormat="1" x14ac:dyDescent="0.25">
      <c r="B1841" s="262">
        <v>1836</v>
      </c>
      <c r="C1841" s="346">
        <v>45478</v>
      </c>
      <c r="D1841" s="226" t="s">
        <v>179</v>
      </c>
      <c r="E1841" s="218" t="s">
        <v>161</v>
      </c>
      <c r="F1841" s="218" t="s">
        <v>8</v>
      </c>
      <c r="G1841" s="218" t="s">
        <v>161</v>
      </c>
      <c r="H1841" s="218">
        <v>11.6</v>
      </c>
      <c r="I1841" s="218" t="s">
        <v>66</v>
      </c>
      <c r="J1841" s="218">
        <v>6</v>
      </c>
      <c r="K1841" s="218"/>
      <c r="L1841" s="218"/>
      <c r="M1841" s="218"/>
      <c r="N1841" s="218" t="s">
        <v>1</v>
      </c>
      <c r="O1841" s="218"/>
      <c r="P1841" s="218"/>
      <c r="Q1841" s="240">
        <f t="shared" si="44"/>
        <v>0</v>
      </c>
      <c r="R1841" s="240">
        <f t="shared" si="45"/>
        <v>0</v>
      </c>
      <c r="S1841" s="240">
        <f t="shared" si="46"/>
        <v>69.599999999999994</v>
      </c>
      <c r="T1841" s="272">
        <f t="shared" si="47"/>
        <v>0</v>
      </c>
      <c r="U1841" s="263"/>
    </row>
    <row r="1842" spans="2:21" s="216" customFormat="1" x14ac:dyDescent="0.25">
      <c r="B1842" s="262">
        <v>1837</v>
      </c>
      <c r="C1842" s="346">
        <v>45478</v>
      </c>
      <c r="D1842" s="226" t="s">
        <v>143</v>
      </c>
      <c r="E1842" s="218" t="s">
        <v>92</v>
      </c>
      <c r="F1842" s="218" t="s">
        <v>2</v>
      </c>
      <c r="G1842" s="218" t="s">
        <v>213</v>
      </c>
      <c r="H1842" s="218">
        <v>7</v>
      </c>
      <c r="I1842" s="218" t="s">
        <v>220</v>
      </c>
      <c r="J1842" s="218">
        <v>45</v>
      </c>
      <c r="K1842" s="218"/>
      <c r="L1842" s="218">
        <v>300</v>
      </c>
      <c r="M1842" s="218"/>
      <c r="N1842" s="218" t="s">
        <v>2</v>
      </c>
      <c r="O1842" s="218">
        <v>712</v>
      </c>
      <c r="P1842" s="218" t="s">
        <v>304</v>
      </c>
      <c r="Q1842" s="240">
        <f t="shared" si="44"/>
        <v>315</v>
      </c>
      <c r="R1842" s="240">
        <f t="shared" si="45"/>
        <v>0</v>
      </c>
      <c r="S1842" s="240">
        <f t="shared" si="46"/>
        <v>0</v>
      </c>
      <c r="T1842" s="272">
        <f t="shared" si="47"/>
        <v>0</v>
      </c>
      <c r="U1842" s="263"/>
    </row>
    <row r="1843" spans="2:21" s="216" customFormat="1" x14ac:dyDescent="0.25">
      <c r="B1843" s="262">
        <v>1838</v>
      </c>
      <c r="C1843" s="346">
        <v>45478</v>
      </c>
      <c r="D1843" s="226" t="s">
        <v>142</v>
      </c>
      <c r="E1843" s="218" t="s">
        <v>92</v>
      </c>
      <c r="F1843" s="218" t="s">
        <v>2</v>
      </c>
      <c r="G1843" s="218" t="s">
        <v>213</v>
      </c>
      <c r="H1843" s="218">
        <v>7</v>
      </c>
      <c r="I1843" s="218" t="s">
        <v>220</v>
      </c>
      <c r="J1843" s="218">
        <v>45</v>
      </c>
      <c r="K1843" s="218"/>
      <c r="L1843" s="218">
        <v>300</v>
      </c>
      <c r="M1843" s="218"/>
      <c r="N1843" s="218" t="s">
        <v>2</v>
      </c>
      <c r="O1843" s="218">
        <v>712</v>
      </c>
      <c r="P1843" s="218" t="s">
        <v>304</v>
      </c>
      <c r="Q1843" s="240">
        <f t="shared" ref="Q1843:Q1906" si="48">IF(I1843=$Q$5,J1843*H1843,0)</f>
        <v>315</v>
      </c>
      <c r="R1843" s="240">
        <f t="shared" ref="R1843:R1906" si="49">IF(I1843=$R$5,J1843*H1843,0)*1.15</f>
        <v>0</v>
      </c>
      <c r="S1843" s="240">
        <f t="shared" ref="S1843:S1906" si="50">IF(I1843=$S$5,J1843*H1843,0)</f>
        <v>0</v>
      </c>
      <c r="T1843" s="272">
        <f t="shared" ref="T1843:T1906" si="51">IF(I1843=$T$5,J1843*H1843,0)</f>
        <v>0</v>
      </c>
      <c r="U1843" s="263"/>
    </row>
    <row r="1844" spans="2:21" s="216" customFormat="1" x14ac:dyDescent="0.25">
      <c r="B1844" s="262">
        <v>1839</v>
      </c>
      <c r="C1844" s="346">
        <v>45478</v>
      </c>
      <c r="D1844" s="226" t="s">
        <v>141</v>
      </c>
      <c r="E1844" s="218" t="s">
        <v>92</v>
      </c>
      <c r="F1844" s="218" t="s">
        <v>2</v>
      </c>
      <c r="G1844" s="218" t="s">
        <v>213</v>
      </c>
      <c r="H1844" s="218">
        <v>7</v>
      </c>
      <c r="I1844" s="218" t="s">
        <v>220</v>
      </c>
      <c r="J1844" s="218">
        <v>45</v>
      </c>
      <c r="K1844" s="218"/>
      <c r="L1844" s="218">
        <v>300</v>
      </c>
      <c r="M1844" s="218"/>
      <c r="N1844" s="218" t="s">
        <v>2</v>
      </c>
      <c r="O1844" s="218">
        <v>712</v>
      </c>
      <c r="P1844" s="218" t="s">
        <v>304</v>
      </c>
      <c r="Q1844" s="240">
        <f t="shared" si="48"/>
        <v>315</v>
      </c>
      <c r="R1844" s="240">
        <f t="shared" si="49"/>
        <v>0</v>
      </c>
      <c r="S1844" s="240">
        <f t="shared" si="50"/>
        <v>0</v>
      </c>
      <c r="T1844" s="272">
        <f t="shared" si="51"/>
        <v>0</v>
      </c>
      <c r="U1844" s="263"/>
    </row>
    <row r="1845" spans="2:21" s="216" customFormat="1" x14ac:dyDescent="0.25">
      <c r="B1845" s="262">
        <v>1840</v>
      </c>
      <c r="C1845" s="346">
        <v>45478</v>
      </c>
      <c r="D1845" s="226" t="s">
        <v>96</v>
      </c>
      <c r="E1845" s="218" t="s">
        <v>161</v>
      </c>
      <c r="F1845" s="218" t="s">
        <v>1</v>
      </c>
      <c r="G1845" s="218" t="s">
        <v>161</v>
      </c>
      <c r="H1845" s="218">
        <v>11.8</v>
      </c>
      <c r="I1845" s="218" t="s">
        <v>66</v>
      </c>
      <c r="J1845" s="218">
        <v>3</v>
      </c>
      <c r="K1845" s="218"/>
      <c r="L1845" s="218"/>
      <c r="M1845" s="218"/>
      <c r="N1845" s="218" t="s">
        <v>1</v>
      </c>
      <c r="O1845" s="218"/>
      <c r="P1845" s="218"/>
      <c r="Q1845" s="240">
        <f t="shared" si="48"/>
        <v>0</v>
      </c>
      <c r="R1845" s="240">
        <f t="shared" si="49"/>
        <v>0</v>
      </c>
      <c r="S1845" s="240">
        <f t="shared" si="50"/>
        <v>35.400000000000006</v>
      </c>
      <c r="T1845" s="272">
        <f t="shared" si="51"/>
        <v>0</v>
      </c>
      <c r="U1845" s="263"/>
    </row>
    <row r="1846" spans="2:21" s="216" customFormat="1" x14ac:dyDescent="0.25">
      <c r="B1846" s="262">
        <v>1841</v>
      </c>
      <c r="C1846" s="346">
        <v>45478</v>
      </c>
      <c r="D1846" s="226" t="s">
        <v>130</v>
      </c>
      <c r="E1846" s="218" t="s">
        <v>161</v>
      </c>
      <c r="F1846" s="218" t="s">
        <v>1</v>
      </c>
      <c r="G1846" s="218" t="s">
        <v>161</v>
      </c>
      <c r="H1846" s="218">
        <v>11.8</v>
      </c>
      <c r="I1846" s="218" t="s">
        <v>66</v>
      </c>
      <c r="J1846" s="218">
        <v>4</v>
      </c>
      <c r="K1846" s="218"/>
      <c r="L1846" s="218"/>
      <c r="M1846" s="218"/>
      <c r="N1846" s="218" t="s">
        <v>1</v>
      </c>
      <c r="O1846" s="218"/>
      <c r="P1846" s="218"/>
      <c r="Q1846" s="240">
        <f t="shared" si="48"/>
        <v>0</v>
      </c>
      <c r="R1846" s="240">
        <f t="shared" si="49"/>
        <v>0</v>
      </c>
      <c r="S1846" s="240">
        <f t="shared" si="50"/>
        <v>47.2</v>
      </c>
      <c r="T1846" s="272">
        <f t="shared" si="51"/>
        <v>0</v>
      </c>
      <c r="U1846" s="263"/>
    </row>
    <row r="1847" spans="2:21" s="216" customFormat="1" x14ac:dyDescent="0.25">
      <c r="B1847" s="262">
        <v>1842</v>
      </c>
      <c r="C1847" s="346">
        <v>45479</v>
      </c>
      <c r="D1847" s="226" t="s">
        <v>94</v>
      </c>
      <c r="E1847" s="218" t="s">
        <v>92</v>
      </c>
      <c r="F1847" s="218" t="s">
        <v>1</v>
      </c>
      <c r="G1847" s="218" t="s">
        <v>213</v>
      </c>
      <c r="H1847" s="218">
        <v>6.65</v>
      </c>
      <c r="I1847" s="218" t="s">
        <v>220</v>
      </c>
      <c r="J1847" s="218">
        <v>25</v>
      </c>
      <c r="K1847" s="218"/>
      <c r="L1847" s="218">
        <v>650</v>
      </c>
      <c r="M1847" s="218"/>
      <c r="N1847" s="218" t="s">
        <v>62</v>
      </c>
      <c r="O1847" s="218">
        <v>718</v>
      </c>
      <c r="P1847" s="218" t="s">
        <v>305</v>
      </c>
      <c r="Q1847" s="240">
        <f t="shared" si="48"/>
        <v>166.25</v>
      </c>
      <c r="R1847" s="240">
        <f t="shared" si="49"/>
        <v>0</v>
      </c>
      <c r="S1847" s="240">
        <f t="shared" si="50"/>
        <v>0</v>
      </c>
      <c r="T1847" s="272">
        <f t="shared" si="51"/>
        <v>0</v>
      </c>
      <c r="U1847" s="263"/>
    </row>
    <row r="1848" spans="2:21" s="216" customFormat="1" x14ac:dyDescent="0.25">
      <c r="B1848" s="262">
        <v>1843</v>
      </c>
      <c r="C1848" s="346">
        <v>45479</v>
      </c>
      <c r="D1848" s="226" t="s">
        <v>91</v>
      </c>
      <c r="E1848" s="218" t="s">
        <v>92</v>
      </c>
      <c r="F1848" s="218" t="s">
        <v>1</v>
      </c>
      <c r="G1848" s="218" t="s">
        <v>213</v>
      </c>
      <c r="H1848" s="218">
        <v>6.65</v>
      </c>
      <c r="I1848" s="218" t="s">
        <v>220</v>
      </c>
      <c r="J1848" s="218">
        <v>24</v>
      </c>
      <c r="K1848" s="218"/>
      <c r="L1848" s="218">
        <v>800</v>
      </c>
      <c r="M1848" s="218"/>
      <c r="N1848" s="218" t="s">
        <v>1</v>
      </c>
      <c r="O1848" s="218" t="s">
        <v>7</v>
      </c>
      <c r="P1848" s="218"/>
      <c r="Q1848" s="240">
        <f t="shared" si="48"/>
        <v>159.60000000000002</v>
      </c>
      <c r="R1848" s="240">
        <f t="shared" si="49"/>
        <v>0</v>
      </c>
      <c r="S1848" s="240">
        <f t="shared" si="50"/>
        <v>0</v>
      </c>
      <c r="T1848" s="272">
        <f t="shared" si="51"/>
        <v>0</v>
      </c>
      <c r="U1848" s="263" t="s">
        <v>298</v>
      </c>
    </row>
    <row r="1849" spans="2:21" s="216" customFormat="1" x14ac:dyDescent="0.25">
      <c r="B1849" s="262">
        <v>1844</v>
      </c>
      <c r="C1849" s="346">
        <v>45479</v>
      </c>
      <c r="D1849" s="226" t="s">
        <v>117</v>
      </c>
      <c r="E1849" s="218" t="s">
        <v>92</v>
      </c>
      <c r="F1849" s="218" t="s">
        <v>1</v>
      </c>
      <c r="G1849" s="218" t="s">
        <v>213</v>
      </c>
      <c r="H1849" s="218">
        <v>6.65</v>
      </c>
      <c r="I1849" s="218"/>
      <c r="J1849" s="218"/>
      <c r="K1849" s="218"/>
      <c r="L1849" s="218"/>
      <c r="M1849" s="218"/>
      <c r="N1849" s="218"/>
      <c r="O1849" s="218"/>
      <c r="P1849" s="218"/>
      <c r="Q1849" s="240">
        <f t="shared" si="48"/>
        <v>0</v>
      </c>
      <c r="R1849" s="240">
        <f t="shared" si="49"/>
        <v>0</v>
      </c>
      <c r="S1849" s="240">
        <f t="shared" si="50"/>
        <v>0</v>
      </c>
      <c r="T1849" s="272">
        <f t="shared" si="51"/>
        <v>0</v>
      </c>
      <c r="U1849" s="263" t="s">
        <v>274</v>
      </c>
    </row>
    <row r="1850" spans="2:21" s="216" customFormat="1" x14ac:dyDescent="0.25">
      <c r="B1850" s="262">
        <v>1845</v>
      </c>
      <c r="C1850" s="346">
        <v>45479</v>
      </c>
      <c r="D1850" s="226" t="s">
        <v>157</v>
      </c>
      <c r="E1850" s="218" t="s">
        <v>92</v>
      </c>
      <c r="F1850" s="218" t="s">
        <v>62</v>
      </c>
      <c r="G1850" s="218" t="s">
        <v>214</v>
      </c>
      <c r="H1850" s="218">
        <v>4.1500000000000004</v>
      </c>
      <c r="I1850" s="218" t="s">
        <v>220</v>
      </c>
      <c r="J1850" s="218">
        <v>51</v>
      </c>
      <c r="K1850" s="218"/>
      <c r="L1850" s="218">
        <v>650</v>
      </c>
      <c r="M1850" s="218"/>
      <c r="N1850" s="218" t="s">
        <v>62</v>
      </c>
      <c r="O1850" s="218">
        <v>718</v>
      </c>
      <c r="P1850" s="218" t="s">
        <v>305</v>
      </c>
      <c r="Q1850" s="240">
        <f t="shared" si="48"/>
        <v>211.65</v>
      </c>
      <c r="R1850" s="240">
        <f t="shared" si="49"/>
        <v>0</v>
      </c>
      <c r="S1850" s="240">
        <f t="shared" si="50"/>
        <v>0</v>
      </c>
      <c r="T1850" s="272">
        <f t="shared" si="51"/>
        <v>0</v>
      </c>
      <c r="U1850" s="263"/>
    </row>
    <row r="1851" spans="2:21" s="216" customFormat="1" x14ac:dyDescent="0.25">
      <c r="B1851" s="262">
        <v>1846</v>
      </c>
      <c r="C1851" s="346">
        <v>45479</v>
      </c>
      <c r="D1851" s="226" t="s">
        <v>156</v>
      </c>
      <c r="E1851" s="218" t="s">
        <v>92</v>
      </c>
      <c r="F1851" s="218" t="s">
        <v>62</v>
      </c>
      <c r="G1851" s="218" t="s">
        <v>214</v>
      </c>
      <c r="H1851" s="218">
        <v>4.1500000000000004</v>
      </c>
      <c r="I1851" s="218" t="s">
        <v>220</v>
      </c>
      <c r="J1851" s="218">
        <v>51</v>
      </c>
      <c r="K1851" s="218"/>
      <c r="L1851" s="218">
        <v>650</v>
      </c>
      <c r="M1851" s="218"/>
      <c r="N1851" s="218" t="s">
        <v>62</v>
      </c>
      <c r="O1851" s="218">
        <v>718</v>
      </c>
      <c r="P1851" s="218" t="s">
        <v>305</v>
      </c>
      <c r="Q1851" s="240">
        <f t="shared" si="48"/>
        <v>211.65</v>
      </c>
      <c r="R1851" s="240">
        <f t="shared" si="49"/>
        <v>0</v>
      </c>
      <c r="S1851" s="240">
        <f t="shared" si="50"/>
        <v>0</v>
      </c>
      <c r="T1851" s="272">
        <f t="shared" si="51"/>
        <v>0</v>
      </c>
      <c r="U1851" s="263"/>
    </row>
    <row r="1852" spans="2:21" s="216" customFormat="1" x14ac:dyDescent="0.25">
      <c r="B1852" s="262">
        <v>1847</v>
      </c>
      <c r="C1852" s="346">
        <v>45479</v>
      </c>
      <c r="D1852" s="226" t="s">
        <v>160</v>
      </c>
      <c r="E1852" s="218" t="s">
        <v>161</v>
      </c>
      <c r="F1852" s="218" t="s">
        <v>389</v>
      </c>
      <c r="G1852" s="218" t="s">
        <v>161</v>
      </c>
      <c r="H1852" s="218">
        <v>10</v>
      </c>
      <c r="I1852" s="218" t="s">
        <v>66</v>
      </c>
      <c r="J1852" s="218">
        <v>4</v>
      </c>
      <c r="K1852" s="218"/>
      <c r="L1852" s="218"/>
      <c r="M1852" s="218"/>
      <c r="N1852" s="218" t="s">
        <v>1</v>
      </c>
      <c r="O1852" s="218"/>
      <c r="P1852" s="218"/>
      <c r="Q1852" s="240">
        <f t="shared" si="48"/>
        <v>0</v>
      </c>
      <c r="R1852" s="240">
        <f t="shared" si="49"/>
        <v>0</v>
      </c>
      <c r="S1852" s="240">
        <f t="shared" si="50"/>
        <v>40</v>
      </c>
      <c r="T1852" s="272">
        <f t="shared" si="51"/>
        <v>0</v>
      </c>
      <c r="U1852" s="263"/>
    </row>
    <row r="1853" spans="2:21" s="216" customFormat="1" x14ac:dyDescent="0.25">
      <c r="B1853" s="262">
        <v>1848</v>
      </c>
      <c r="C1853" s="346">
        <v>45479</v>
      </c>
      <c r="D1853" s="226" t="s">
        <v>284</v>
      </c>
      <c r="E1853" s="218" t="s">
        <v>178</v>
      </c>
      <c r="F1853" s="218" t="s">
        <v>7</v>
      </c>
      <c r="G1853" s="218" t="s">
        <v>213</v>
      </c>
      <c r="H1853" s="218">
        <v>7</v>
      </c>
      <c r="I1853" s="218" t="s">
        <v>220</v>
      </c>
      <c r="J1853" s="218">
        <v>40</v>
      </c>
      <c r="K1853" s="218"/>
      <c r="L1853" s="218">
        <v>2400</v>
      </c>
      <c r="M1853" s="218"/>
      <c r="N1853" s="218" t="s">
        <v>7</v>
      </c>
      <c r="O1853" s="218">
        <v>723</v>
      </c>
      <c r="P1853" s="218" t="s">
        <v>305</v>
      </c>
      <c r="Q1853" s="240">
        <f t="shared" si="48"/>
        <v>280</v>
      </c>
      <c r="R1853" s="240">
        <f t="shared" si="49"/>
        <v>0</v>
      </c>
      <c r="S1853" s="240">
        <f t="shared" si="50"/>
        <v>0</v>
      </c>
      <c r="T1853" s="272">
        <f t="shared" si="51"/>
        <v>0</v>
      </c>
      <c r="U1853" s="263"/>
    </row>
    <row r="1854" spans="2:21" s="216" customFormat="1" x14ac:dyDescent="0.25">
      <c r="B1854" s="262">
        <v>1849</v>
      </c>
      <c r="C1854" s="346">
        <v>45479</v>
      </c>
      <c r="D1854" s="226" t="s">
        <v>268</v>
      </c>
      <c r="E1854" s="218" t="s">
        <v>276</v>
      </c>
      <c r="F1854" s="218" t="s">
        <v>7</v>
      </c>
      <c r="G1854" s="218" t="s">
        <v>214</v>
      </c>
      <c r="H1854" s="218">
        <v>5</v>
      </c>
      <c r="I1854" s="218" t="s">
        <v>220</v>
      </c>
      <c r="J1854" s="218">
        <v>57</v>
      </c>
      <c r="K1854" s="218"/>
      <c r="L1854" s="218">
        <v>2400</v>
      </c>
      <c r="M1854" s="218"/>
      <c r="N1854" s="218" t="s">
        <v>7</v>
      </c>
      <c r="O1854" s="218">
        <v>723</v>
      </c>
      <c r="P1854" s="218" t="s">
        <v>305</v>
      </c>
      <c r="Q1854" s="240">
        <f t="shared" si="48"/>
        <v>285</v>
      </c>
      <c r="R1854" s="240">
        <f t="shared" si="49"/>
        <v>0</v>
      </c>
      <c r="S1854" s="240">
        <f t="shared" si="50"/>
        <v>0</v>
      </c>
      <c r="T1854" s="272">
        <f t="shared" si="51"/>
        <v>0</v>
      </c>
      <c r="U1854" s="263"/>
    </row>
    <row r="1855" spans="2:21" s="216" customFormat="1" x14ac:dyDescent="0.25">
      <c r="B1855" s="262">
        <v>1850</v>
      </c>
      <c r="C1855" s="346">
        <v>45479</v>
      </c>
      <c r="D1855" s="226" t="s">
        <v>260</v>
      </c>
      <c r="E1855" s="218" t="s">
        <v>161</v>
      </c>
      <c r="F1855" s="218" t="s">
        <v>7</v>
      </c>
      <c r="G1855" s="218" t="s">
        <v>161</v>
      </c>
      <c r="H1855" s="218">
        <v>10</v>
      </c>
      <c r="I1855" s="218" t="s">
        <v>66</v>
      </c>
      <c r="J1855" s="218">
        <v>0</v>
      </c>
      <c r="K1855" s="218"/>
      <c r="L1855" s="218"/>
      <c r="M1855" s="218"/>
      <c r="N1855" s="218" t="s">
        <v>1</v>
      </c>
      <c r="O1855" s="218"/>
      <c r="P1855" s="218"/>
      <c r="Q1855" s="240">
        <f t="shared" si="48"/>
        <v>0</v>
      </c>
      <c r="R1855" s="240">
        <f t="shared" si="49"/>
        <v>0</v>
      </c>
      <c r="S1855" s="240">
        <f t="shared" si="50"/>
        <v>0</v>
      </c>
      <c r="T1855" s="272">
        <f t="shared" si="51"/>
        <v>0</v>
      </c>
      <c r="U1855" s="263"/>
    </row>
    <row r="1856" spans="2:21" s="216" customFormat="1" x14ac:dyDescent="0.25">
      <c r="B1856" s="262">
        <v>1851</v>
      </c>
      <c r="C1856" s="346">
        <v>45479</v>
      </c>
      <c r="D1856" s="226" t="s">
        <v>270</v>
      </c>
      <c r="E1856" s="218" t="s">
        <v>178</v>
      </c>
      <c r="F1856" s="218" t="s">
        <v>7</v>
      </c>
      <c r="G1856" s="218" t="s">
        <v>213</v>
      </c>
      <c r="H1856" s="218">
        <v>7</v>
      </c>
      <c r="I1856" s="218" t="s">
        <v>220</v>
      </c>
      <c r="J1856" s="218">
        <v>39</v>
      </c>
      <c r="K1856" s="218"/>
      <c r="L1856" s="218">
        <v>2400</v>
      </c>
      <c r="M1856" s="218"/>
      <c r="N1856" s="218" t="s">
        <v>7</v>
      </c>
      <c r="O1856" s="218">
        <v>723</v>
      </c>
      <c r="P1856" s="218" t="s">
        <v>305</v>
      </c>
      <c r="Q1856" s="240">
        <f t="shared" si="48"/>
        <v>273</v>
      </c>
      <c r="R1856" s="240">
        <f t="shared" si="49"/>
        <v>0</v>
      </c>
      <c r="S1856" s="240">
        <f t="shared" si="50"/>
        <v>0</v>
      </c>
      <c r="T1856" s="272">
        <f t="shared" si="51"/>
        <v>0</v>
      </c>
      <c r="U1856" s="263"/>
    </row>
    <row r="1857" spans="2:21" s="216" customFormat="1" x14ac:dyDescent="0.25">
      <c r="B1857" s="262">
        <v>1852</v>
      </c>
      <c r="C1857" s="346">
        <v>45479</v>
      </c>
      <c r="D1857" s="226" t="s">
        <v>177</v>
      </c>
      <c r="E1857" s="218" t="s">
        <v>178</v>
      </c>
      <c r="F1857" s="218" t="s">
        <v>7</v>
      </c>
      <c r="G1857" s="218" t="s">
        <v>213</v>
      </c>
      <c r="H1857" s="218">
        <v>7</v>
      </c>
      <c r="I1857" s="218" t="s">
        <v>220</v>
      </c>
      <c r="J1857" s="218">
        <v>39</v>
      </c>
      <c r="K1857" s="218"/>
      <c r="L1857" s="218">
        <v>2400</v>
      </c>
      <c r="M1857" s="218"/>
      <c r="N1857" s="218" t="s">
        <v>7</v>
      </c>
      <c r="O1857" s="218">
        <v>723</v>
      </c>
      <c r="P1857" s="218" t="s">
        <v>305</v>
      </c>
      <c r="Q1857" s="240">
        <f t="shared" si="48"/>
        <v>273</v>
      </c>
      <c r="R1857" s="240">
        <f t="shared" si="49"/>
        <v>0</v>
      </c>
      <c r="S1857" s="240">
        <f t="shared" si="50"/>
        <v>0</v>
      </c>
      <c r="T1857" s="272">
        <f t="shared" si="51"/>
        <v>0</v>
      </c>
      <c r="U1857" s="263"/>
    </row>
    <row r="1858" spans="2:21" s="216" customFormat="1" x14ac:dyDescent="0.25">
      <c r="B1858" s="262">
        <v>1853</v>
      </c>
      <c r="C1858" s="346">
        <v>45479</v>
      </c>
      <c r="D1858" s="226" t="s">
        <v>173</v>
      </c>
      <c r="E1858" s="218" t="s">
        <v>161</v>
      </c>
      <c r="F1858" s="218" t="s">
        <v>7</v>
      </c>
      <c r="G1858" s="218" t="s">
        <v>161</v>
      </c>
      <c r="H1858" s="218">
        <v>11.2</v>
      </c>
      <c r="I1858" s="218" t="s">
        <v>66</v>
      </c>
      <c r="J1858" s="218">
        <v>4</v>
      </c>
      <c r="K1858" s="218"/>
      <c r="L1858" s="218"/>
      <c r="M1858" s="218"/>
      <c r="N1858" s="218" t="s">
        <v>1</v>
      </c>
      <c r="O1858" s="218"/>
      <c r="P1858" s="218"/>
      <c r="Q1858" s="240">
        <f t="shared" si="48"/>
        <v>0</v>
      </c>
      <c r="R1858" s="240">
        <f t="shared" si="49"/>
        <v>0</v>
      </c>
      <c r="S1858" s="240">
        <f t="shared" si="50"/>
        <v>44.8</v>
      </c>
      <c r="T1858" s="272">
        <f t="shared" si="51"/>
        <v>0</v>
      </c>
      <c r="U1858" s="263"/>
    </row>
    <row r="1859" spans="2:21" s="216" customFormat="1" x14ac:dyDescent="0.25">
      <c r="B1859" s="262">
        <v>1854</v>
      </c>
      <c r="C1859" s="346">
        <v>45479</v>
      </c>
      <c r="D1859" s="226" t="s">
        <v>153</v>
      </c>
      <c r="E1859" s="218" t="s">
        <v>92</v>
      </c>
      <c r="F1859" s="218" t="s">
        <v>63</v>
      </c>
      <c r="G1859" s="218" t="s">
        <v>213</v>
      </c>
      <c r="H1859" s="218">
        <v>6.65</v>
      </c>
      <c r="I1859" s="218" t="s">
        <v>221</v>
      </c>
      <c r="J1859" s="218">
        <v>17</v>
      </c>
      <c r="K1859" s="218"/>
      <c r="L1859" s="218">
        <v>1270</v>
      </c>
      <c r="M1859" s="218"/>
      <c r="N1859" s="218" t="s">
        <v>1</v>
      </c>
      <c r="O1859" s="218">
        <v>714</v>
      </c>
      <c r="P1859" s="218" t="s">
        <v>305</v>
      </c>
      <c r="Q1859" s="240">
        <f t="shared" si="48"/>
        <v>0</v>
      </c>
      <c r="R1859" s="240">
        <f t="shared" si="49"/>
        <v>130.00749999999999</v>
      </c>
      <c r="S1859" s="240">
        <f t="shared" si="50"/>
        <v>0</v>
      </c>
      <c r="T1859" s="272">
        <f t="shared" si="51"/>
        <v>0</v>
      </c>
      <c r="U1859" s="263"/>
    </row>
    <row r="1860" spans="2:21" s="216" customFormat="1" x14ac:dyDescent="0.25">
      <c r="B1860" s="262">
        <v>1855</v>
      </c>
      <c r="C1860" s="346">
        <v>45479</v>
      </c>
      <c r="D1860" s="226" t="s">
        <v>153</v>
      </c>
      <c r="E1860" s="218" t="s">
        <v>92</v>
      </c>
      <c r="F1860" s="218" t="s">
        <v>63</v>
      </c>
      <c r="G1860" s="218" t="s">
        <v>213</v>
      </c>
      <c r="H1860" s="218">
        <v>6.65</v>
      </c>
      <c r="I1860" s="218" t="s">
        <v>221</v>
      </c>
      <c r="J1860" s="218">
        <v>7</v>
      </c>
      <c r="K1860" s="218"/>
      <c r="L1860" s="218">
        <v>690</v>
      </c>
      <c r="M1860" s="218"/>
      <c r="N1860" s="218" t="s">
        <v>1</v>
      </c>
      <c r="O1860" s="218">
        <v>714</v>
      </c>
      <c r="P1860" s="218" t="s">
        <v>305</v>
      </c>
      <c r="Q1860" s="240">
        <f t="shared" si="48"/>
        <v>0</v>
      </c>
      <c r="R1860" s="240">
        <f t="shared" si="49"/>
        <v>53.532499999999999</v>
      </c>
      <c r="S1860" s="240">
        <f t="shared" si="50"/>
        <v>0</v>
      </c>
      <c r="T1860" s="272">
        <f t="shared" si="51"/>
        <v>0</v>
      </c>
      <c r="U1860" s="263"/>
    </row>
    <row r="1861" spans="2:21" s="216" customFormat="1" x14ac:dyDescent="0.25">
      <c r="B1861" s="262">
        <v>1856</v>
      </c>
      <c r="C1861" s="346">
        <v>45479</v>
      </c>
      <c r="D1861" s="226" t="s">
        <v>152</v>
      </c>
      <c r="E1861" s="218" t="s">
        <v>92</v>
      </c>
      <c r="F1861" s="218" t="s">
        <v>63</v>
      </c>
      <c r="G1861" s="218" t="s">
        <v>214</v>
      </c>
      <c r="H1861" s="218">
        <v>4.1500000000000004</v>
      </c>
      <c r="I1861" s="218" t="s">
        <v>221</v>
      </c>
      <c r="J1861" s="218">
        <v>17</v>
      </c>
      <c r="K1861" s="218"/>
      <c r="L1861" s="218">
        <v>1270</v>
      </c>
      <c r="M1861" s="218"/>
      <c r="N1861" s="218" t="s">
        <v>1</v>
      </c>
      <c r="O1861" s="218">
        <v>714</v>
      </c>
      <c r="P1861" s="218" t="s">
        <v>305</v>
      </c>
      <c r="Q1861" s="240">
        <f t="shared" si="48"/>
        <v>0</v>
      </c>
      <c r="R1861" s="240">
        <f t="shared" si="49"/>
        <v>81.132500000000007</v>
      </c>
      <c r="S1861" s="240">
        <f t="shared" si="50"/>
        <v>0</v>
      </c>
      <c r="T1861" s="272">
        <f t="shared" si="51"/>
        <v>0</v>
      </c>
      <c r="U1861" s="263"/>
    </row>
    <row r="1862" spans="2:21" s="216" customFormat="1" x14ac:dyDescent="0.25">
      <c r="B1862" s="262">
        <v>1857</v>
      </c>
      <c r="C1862" s="346">
        <v>45479</v>
      </c>
      <c r="D1862" s="226" t="s">
        <v>152</v>
      </c>
      <c r="E1862" s="218" t="s">
        <v>92</v>
      </c>
      <c r="F1862" s="218" t="s">
        <v>63</v>
      </c>
      <c r="G1862" s="218" t="s">
        <v>214</v>
      </c>
      <c r="H1862" s="218">
        <v>4.1500000000000004</v>
      </c>
      <c r="I1862" s="218" t="s">
        <v>221</v>
      </c>
      <c r="J1862" s="218">
        <v>8</v>
      </c>
      <c r="K1862" s="218"/>
      <c r="L1862" s="218">
        <v>690</v>
      </c>
      <c r="M1862" s="218"/>
      <c r="N1862" s="218" t="s">
        <v>1</v>
      </c>
      <c r="O1862" s="218">
        <v>714</v>
      </c>
      <c r="P1862" s="218" t="s">
        <v>305</v>
      </c>
      <c r="Q1862" s="240">
        <f t="shared" si="48"/>
        <v>0</v>
      </c>
      <c r="R1862" s="240">
        <f t="shared" si="49"/>
        <v>38.18</v>
      </c>
      <c r="S1862" s="240">
        <f t="shared" si="50"/>
        <v>0</v>
      </c>
      <c r="T1862" s="272">
        <f t="shared" si="51"/>
        <v>0</v>
      </c>
      <c r="U1862" s="263"/>
    </row>
    <row r="1863" spans="2:21" s="216" customFormat="1" x14ac:dyDescent="0.25">
      <c r="B1863" s="262">
        <v>1858</v>
      </c>
      <c r="C1863" s="346">
        <v>45479</v>
      </c>
      <c r="D1863" s="226" t="s">
        <v>150</v>
      </c>
      <c r="E1863" s="218" t="s">
        <v>92</v>
      </c>
      <c r="F1863" s="218" t="s">
        <v>63</v>
      </c>
      <c r="G1863" s="218" t="s">
        <v>214</v>
      </c>
      <c r="H1863" s="218">
        <v>4.1500000000000004</v>
      </c>
      <c r="I1863" s="218" t="s">
        <v>221</v>
      </c>
      <c r="J1863" s="218">
        <v>18</v>
      </c>
      <c r="K1863" s="218"/>
      <c r="L1863" s="218">
        <v>1270</v>
      </c>
      <c r="M1863" s="218"/>
      <c r="N1863" s="218" t="s">
        <v>1</v>
      </c>
      <c r="O1863" s="218">
        <v>714</v>
      </c>
      <c r="P1863" s="218" t="s">
        <v>305</v>
      </c>
      <c r="Q1863" s="240">
        <f t="shared" si="48"/>
        <v>0</v>
      </c>
      <c r="R1863" s="240">
        <f t="shared" si="49"/>
        <v>85.905000000000001</v>
      </c>
      <c r="S1863" s="240">
        <f t="shared" si="50"/>
        <v>0</v>
      </c>
      <c r="T1863" s="272">
        <f t="shared" si="51"/>
        <v>0</v>
      </c>
      <c r="U1863" s="263"/>
    </row>
    <row r="1864" spans="2:21" s="216" customFormat="1" x14ac:dyDescent="0.25">
      <c r="B1864" s="262">
        <v>1859</v>
      </c>
      <c r="C1864" s="346">
        <v>45479</v>
      </c>
      <c r="D1864" s="226" t="s">
        <v>150</v>
      </c>
      <c r="E1864" s="218" t="s">
        <v>92</v>
      </c>
      <c r="F1864" s="218" t="s">
        <v>63</v>
      </c>
      <c r="G1864" s="218" t="s">
        <v>214</v>
      </c>
      <c r="H1864" s="218">
        <v>4.1500000000000004</v>
      </c>
      <c r="I1864" s="218" t="s">
        <v>221</v>
      </c>
      <c r="J1864" s="218">
        <v>6</v>
      </c>
      <c r="K1864" s="218"/>
      <c r="L1864" s="218">
        <v>690</v>
      </c>
      <c r="M1864" s="218"/>
      <c r="N1864" s="218" t="s">
        <v>1</v>
      </c>
      <c r="O1864" s="218">
        <v>714</v>
      </c>
      <c r="P1864" s="218" t="s">
        <v>305</v>
      </c>
      <c r="Q1864" s="240">
        <f t="shared" si="48"/>
        <v>0</v>
      </c>
      <c r="R1864" s="240">
        <f t="shared" si="49"/>
        <v>28.635000000000002</v>
      </c>
      <c r="S1864" s="240">
        <f t="shared" si="50"/>
        <v>0</v>
      </c>
      <c r="T1864" s="272">
        <f t="shared" si="51"/>
        <v>0</v>
      </c>
      <c r="U1864" s="263"/>
    </row>
    <row r="1865" spans="2:21" s="216" customFormat="1" x14ac:dyDescent="0.25">
      <c r="B1865" s="262">
        <v>1860</v>
      </c>
      <c r="C1865" s="346">
        <v>45479</v>
      </c>
      <c r="D1865" s="226" t="s">
        <v>179</v>
      </c>
      <c r="E1865" s="218" t="s">
        <v>161</v>
      </c>
      <c r="F1865" s="218" t="s">
        <v>8</v>
      </c>
      <c r="G1865" s="218" t="s">
        <v>161</v>
      </c>
      <c r="H1865" s="218">
        <v>11.6</v>
      </c>
      <c r="I1865" s="218" t="s">
        <v>66</v>
      </c>
      <c r="J1865" s="218">
        <v>0</v>
      </c>
      <c r="K1865" s="218"/>
      <c r="L1865" s="218"/>
      <c r="M1865" s="218"/>
      <c r="N1865" s="218" t="s">
        <v>1</v>
      </c>
      <c r="O1865" s="218"/>
      <c r="P1865" s="218"/>
      <c r="Q1865" s="240">
        <f t="shared" si="48"/>
        <v>0</v>
      </c>
      <c r="R1865" s="240">
        <f t="shared" si="49"/>
        <v>0</v>
      </c>
      <c r="S1865" s="240">
        <f t="shared" si="50"/>
        <v>0</v>
      </c>
      <c r="T1865" s="272">
        <f t="shared" si="51"/>
        <v>0</v>
      </c>
      <c r="U1865" s="263"/>
    </row>
    <row r="1866" spans="2:21" s="216" customFormat="1" x14ac:dyDescent="0.25">
      <c r="B1866" s="262">
        <v>1861</v>
      </c>
      <c r="C1866" s="346">
        <v>45479</v>
      </c>
      <c r="D1866" s="226" t="s">
        <v>143</v>
      </c>
      <c r="E1866" s="218" t="s">
        <v>92</v>
      </c>
      <c r="F1866" s="218" t="s">
        <v>2</v>
      </c>
      <c r="G1866" s="218" t="s">
        <v>213</v>
      </c>
      <c r="H1866" s="218">
        <v>7</v>
      </c>
      <c r="I1866" s="218" t="s">
        <v>220</v>
      </c>
      <c r="J1866" s="218">
        <v>24</v>
      </c>
      <c r="K1866" s="218"/>
      <c r="L1866" s="218">
        <v>650</v>
      </c>
      <c r="M1866" s="218"/>
      <c r="N1866" s="218" t="s">
        <v>2</v>
      </c>
      <c r="O1866" s="218">
        <v>713</v>
      </c>
      <c r="P1866" s="218" t="s">
        <v>304</v>
      </c>
      <c r="Q1866" s="240">
        <f t="shared" si="48"/>
        <v>168</v>
      </c>
      <c r="R1866" s="240">
        <f t="shared" si="49"/>
        <v>0</v>
      </c>
      <c r="S1866" s="240">
        <f t="shared" si="50"/>
        <v>0</v>
      </c>
      <c r="T1866" s="272">
        <f t="shared" si="51"/>
        <v>0</v>
      </c>
      <c r="U1866" s="263"/>
    </row>
    <row r="1867" spans="2:21" s="216" customFormat="1" x14ac:dyDescent="0.25">
      <c r="B1867" s="262">
        <v>1862</v>
      </c>
      <c r="C1867" s="346">
        <v>45479</v>
      </c>
      <c r="D1867" s="226" t="s">
        <v>142</v>
      </c>
      <c r="E1867" s="218" t="s">
        <v>92</v>
      </c>
      <c r="F1867" s="218" t="s">
        <v>2</v>
      </c>
      <c r="G1867" s="218" t="s">
        <v>213</v>
      </c>
      <c r="H1867" s="218">
        <v>7</v>
      </c>
      <c r="I1867" s="218" t="s">
        <v>220</v>
      </c>
      <c r="J1867" s="218">
        <v>25</v>
      </c>
      <c r="K1867" s="218"/>
      <c r="L1867" s="218">
        <v>650</v>
      </c>
      <c r="M1867" s="218"/>
      <c r="N1867" s="218" t="s">
        <v>2</v>
      </c>
      <c r="O1867" s="218">
        <v>713</v>
      </c>
      <c r="P1867" s="218" t="s">
        <v>304</v>
      </c>
      <c r="Q1867" s="240">
        <f t="shared" si="48"/>
        <v>175</v>
      </c>
      <c r="R1867" s="240">
        <f t="shared" si="49"/>
        <v>0</v>
      </c>
      <c r="S1867" s="240">
        <f t="shared" si="50"/>
        <v>0</v>
      </c>
      <c r="T1867" s="272">
        <f t="shared" si="51"/>
        <v>0</v>
      </c>
      <c r="U1867" s="263"/>
    </row>
    <row r="1868" spans="2:21" s="216" customFormat="1" x14ac:dyDescent="0.25">
      <c r="B1868" s="262">
        <v>1863</v>
      </c>
      <c r="C1868" s="346">
        <v>45479</v>
      </c>
      <c r="D1868" s="226" t="s">
        <v>141</v>
      </c>
      <c r="E1868" s="218" t="s">
        <v>92</v>
      </c>
      <c r="F1868" s="218" t="s">
        <v>2</v>
      </c>
      <c r="G1868" s="218" t="s">
        <v>213</v>
      </c>
      <c r="H1868" s="218">
        <v>7</v>
      </c>
      <c r="I1868" s="218" t="s">
        <v>220</v>
      </c>
      <c r="J1868" s="218">
        <v>25</v>
      </c>
      <c r="K1868" s="218"/>
      <c r="L1868" s="218">
        <v>650</v>
      </c>
      <c r="M1868" s="218"/>
      <c r="N1868" s="218" t="s">
        <v>2</v>
      </c>
      <c r="O1868" s="218">
        <v>713</v>
      </c>
      <c r="P1868" s="218" t="s">
        <v>304</v>
      </c>
      <c r="Q1868" s="240">
        <f t="shared" si="48"/>
        <v>175</v>
      </c>
      <c r="R1868" s="240">
        <f t="shared" si="49"/>
        <v>0</v>
      </c>
      <c r="S1868" s="240">
        <f t="shared" si="50"/>
        <v>0</v>
      </c>
      <c r="T1868" s="272">
        <f t="shared" si="51"/>
        <v>0</v>
      </c>
      <c r="U1868" s="263"/>
    </row>
    <row r="1869" spans="2:21" s="216" customFormat="1" x14ac:dyDescent="0.25">
      <c r="B1869" s="262">
        <v>1864</v>
      </c>
      <c r="C1869" s="346">
        <v>45479</v>
      </c>
      <c r="D1869" s="226" t="s">
        <v>96</v>
      </c>
      <c r="E1869" s="218" t="s">
        <v>161</v>
      </c>
      <c r="F1869" s="218" t="s">
        <v>1</v>
      </c>
      <c r="G1869" s="218" t="s">
        <v>161</v>
      </c>
      <c r="H1869" s="218">
        <v>11.8</v>
      </c>
      <c r="I1869" s="218" t="s">
        <v>66</v>
      </c>
      <c r="J1869" s="218">
        <v>0</v>
      </c>
      <c r="K1869" s="218"/>
      <c r="L1869" s="218"/>
      <c r="M1869" s="218"/>
      <c r="N1869" s="218" t="s">
        <v>1</v>
      </c>
      <c r="O1869" s="218"/>
      <c r="P1869" s="218"/>
      <c r="Q1869" s="240">
        <f t="shared" si="48"/>
        <v>0</v>
      </c>
      <c r="R1869" s="240">
        <f t="shared" si="49"/>
        <v>0</v>
      </c>
      <c r="S1869" s="240">
        <f t="shared" si="50"/>
        <v>0</v>
      </c>
      <c r="T1869" s="272">
        <f t="shared" si="51"/>
        <v>0</v>
      </c>
      <c r="U1869" s="263"/>
    </row>
    <row r="1870" spans="2:21" s="216" customFormat="1" x14ac:dyDescent="0.25">
      <c r="B1870" s="262">
        <v>1865</v>
      </c>
      <c r="C1870" s="346">
        <v>45479</v>
      </c>
      <c r="D1870" s="226" t="s">
        <v>130</v>
      </c>
      <c r="E1870" s="218" t="s">
        <v>161</v>
      </c>
      <c r="F1870" s="218" t="s">
        <v>1</v>
      </c>
      <c r="G1870" s="218" t="s">
        <v>161</v>
      </c>
      <c r="H1870" s="218">
        <v>11.8</v>
      </c>
      <c r="I1870" s="218" t="s">
        <v>66</v>
      </c>
      <c r="J1870" s="218">
        <v>3</v>
      </c>
      <c r="K1870" s="218"/>
      <c r="L1870" s="218"/>
      <c r="M1870" s="218"/>
      <c r="N1870" s="218" t="s">
        <v>1</v>
      </c>
      <c r="O1870" s="218"/>
      <c r="P1870" s="218"/>
      <c r="Q1870" s="240">
        <f t="shared" si="48"/>
        <v>0</v>
      </c>
      <c r="R1870" s="240">
        <f t="shared" si="49"/>
        <v>0</v>
      </c>
      <c r="S1870" s="240">
        <f t="shared" si="50"/>
        <v>35.400000000000006</v>
      </c>
      <c r="T1870" s="272">
        <f t="shared" si="51"/>
        <v>0</v>
      </c>
      <c r="U1870" s="263"/>
    </row>
    <row r="1871" spans="2:21" s="216" customFormat="1" x14ac:dyDescent="0.25">
      <c r="B1871" s="262">
        <v>1866</v>
      </c>
      <c r="C1871" s="346">
        <v>45480</v>
      </c>
      <c r="D1871" s="226" t="s">
        <v>94</v>
      </c>
      <c r="E1871" s="218" t="s">
        <v>92</v>
      </c>
      <c r="F1871" s="218" t="s">
        <v>1</v>
      </c>
      <c r="G1871" s="218" t="s">
        <v>213</v>
      </c>
      <c r="H1871" s="218">
        <v>6.65</v>
      </c>
      <c r="I1871" s="218" t="s">
        <v>291</v>
      </c>
      <c r="J1871" s="218">
        <v>17</v>
      </c>
      <c r="K1871" s="218"/>
      <c r="L1871" s="218"/>
      <c r="M1871" s="218"/>
      <c r="N1871" s="218"/>
      <c r="O1871" s="218"/>
      <c r="P1871" s="218"/>
      <c r="Q1871" s="240">
        <f t="shared" si="48"/>
        <v>0</v>
      </c>
      <c r="R1871" s="240">
        <f t="shared" si="49"/>
        <v>0</v>
      </c>
      <c r="S1871" s="240">
        <f t="shared" si="50"/>
        <v>0</v>
      </c>
      <c r="T1871" s="272">
        <f t="shared" si="51"/>
        <v>0</v>
      </c>
      <c r="U1871" s="263"/>
    </row>
    <row r="1872" spans="2:21" s="216" customFormat="1" x14ac:dyDescent="0.25">
      <c r="B1872" s="262">
        <v>1867</v>
      </c>
      <c r="C1872" s="346">
        <v>45480</v>
      </c>
      <c r="D1872" s="226" t="s">
        <v>91</v>
      </c>
      <c r="E1872" s="218" t="s">
        <v>92</v>
      </c>
      <c r="F1872" s="218" t="s">
        <v>1</v>
      </c>
      <c r="G1872" s="218" t="s">
        <v>213</v>
      </c>
      <c r="H1872" s="218">
        <v>6.65</v>
      </c>
      <c r="I1872" s="218" t="s">
        <v>291</v>
      </c>
      <c r="J1872" s="218">
        <v>20</v>
      </c>
      <c r="K1872" s="218"/>
      <c r="L1872" s="218"/>
      <c r="M1872" s="218"/>
      <c r="N1872" s="218"/>
      <c r="O1872" s="218"/>
      <c r="P1872" s="218"/>
      <c r="Q1872" s="240">
        <f t="shared" si="48"/>
        <v>0</v>
      </c>
      <c r="R1872" s="240">
        <f t="shared" si="49"/>
        <v>0</v>
      </c>
      <c r="S1872" s="240">
        <f t="shared" si="50"/>
        <v>0</v>
      </c>
      <c r="T1872" s="272">
        <f t="shared" si="51"/>
        <v>0</v>
      </c>
      <c r="U1872" s="263"/>
    </row>
    <row r="1873" spans="2:22" s="216" customFormat="1" x14ac:dyDescent="0.25">
      <c r="B1873" s="262">
        <v>1868</v>
      </c>
      <c r="C1873" s="346">
        <v>45480</v>
      </c>
      <c r="D1873" s="226" t="s">
        <v>117</v>
      </c>
      <c r="E1873" s="218" t="s">
        <v>92</v>
      </c>
      <c r="F1873" s="218" t="s">
        <v>1</v>
      </c>
      <c r="G1873" s="218" t="s">
        <v>213</v>
      </c>
      <c r="H1873" s="218">
        <v>6.65</v>
      </c>
      <c r="I1873" s="218"/>
      <c r="J1873" s="218"/>
      <c r="K1873" s="218"/>
      <c r="L1873" s="218"/>
      <c r="M1873" s="218"/>
      <c r="N1873" s="218"/>
      <c r="O1873" s="218"/>
      <c r="P1873" s="218"/>
      <c r="Q1873" s="240">
        <f t="shared" si="48"/>
        <v>0</v>
      </c>
      <c r="R1873" s="240">
        <f t="shared" si="49"/>
        <v>0</v>
      </c>
      <c r="S1873" s="240">
        <f t="shared" si="50"/>
        <v>0</v>
      </c>
      <c r="T1873" s="272">
        <f t="shared" si="51"/>
        <v>0</v>
      </c>
      <c r="U1873" s="263" t="s">
        <v>274</v>
      </c>
    </row>
    <row r="1874" spans="2:22" s="216" customFormat="1" x14ac:dyDescent="0.25">
      <c r="B1874" s="262">
        <v>1869</v>
      </c>
      <c r="C1874" s="346">
        <v>45480</v>
      </c>
      <c r="D1874" s="226" t="s">
        <v>302</v>
      </c>
      <c r="E1874" s="218" t="s">
        <v>92</v>
      </c>
      <c r="F1874" s="218" t="s">
        <v>62</v>
      </c>
      <c r="G1874" s="218" t="s">
        <v>214</v>
      </c>
      <c r="H1874" s="218">
        <v>4.1500000000000004</v>
      </c>
      <c r="I1874" s="218" t="s">
        <v>220</v>
      </c>
      <c r="J1874" s="218">
        <v>44</v>
      </c>
      <c r="K1874" s="218"/>
      <c r="L1874" s="218"/>
      <c r="M1874" s="218"/>
      <c r="N1874" s="218"/>
      <c r="O1874" s="218"/>
      <c r="P1874" s="218"/>
      <c r="Q1874" s="240">
        <f t="shared" si="48"/>
        <v>182.60000000000002</v>
      </c>
      <c r="R1874" s="240">
        <f t="shared" si="49"/>
        <v>0</v>
      </c>
      <c r="S1874" s="240">
        <f t="shared" si="50"/>
        <v>0</v>
      </c>
      <c r="T1874" s="272">
        <f t="shared" si="51"/>
        <v>0</v>
      </c>
      <c r="U1874" s="263" t="s">
        <v>322</v>
      </c>
    </row>
    <row r="1875" spans="2:22" s="216" customFormat="1" x14ac:dyDescent="0.25">
      <c r="B1875" s="262">
        <v>1870</v>
      </c>
      <c r="C1875" s="346">
        <v>45480</v>
      </c>
      <c r="D1875" s="226" t="s">
        <v>157</v>
      </c>
      <c r="E1875" s="218" t="s">
        <v>92</v>
      </c>
      <c r="F1875" s="218" t="s">
        <v>62</v>
      </c>
      <c r="G1875" s="218" t="s">
        <v>214</v>
      </c>
      <c r="H1875" s="218">
        <v>4.1500000000000004</v>
      </c>
      <c r="I1875" s="218" t="s">
        <v>220</v>
      </c>
      <c r="J1875" s="218">
        <v>44</v>
      </c>
      <c r="K1875" s="218"/>
      <c r="L1875" s="218"/>
      <c r="M1875" s="218"/>
      <c r="N1875" s="218"/>
      <c r="O1875" s="218"/>
      <c r="P1875" s="218"/>
      <c r="Q1875" s="240">
        <f t="shared" si="48"/>
        <v>182.60000000000002</v>
      </c>
      <c r="R1875" s="240">
        <f t="shared" si="49"/>
        <v>0</v>
      </c>
      <c r="S1875" s="240">
        <f t="shared" si="50"/>
        <v>0</v>
      </c>
      <c r="T1875" s="272">
        <f t="shared" si="51"/>
        <v>0</v>
      </c>
      <c r="U1875" s="263" t="s">
        <v>322</v>
      </c>
      <c r="V1875" s="216" t="s">
        <v>66</v>
      </c>
    </row>
    <row r="1876" spans="2:22" s="216" customFormat="1" x14ac:dyDescent="0.25">
      <c r="B1876" s="262">
        <v>1871</v>
      </c>
      <c r="C1876" s="346">
        <v>45480</v>
      </c>
      <c r="D1876" s="226" t="s">
        <v>156</v>
      </c>
      <c r="E1876" s="218" t="s">
        <v>92</v>
      </c>
      <c r="F1876" s="218" t="s">
        <v>62</v>
      </c>
      <c r="G1876" s="218" t="s">
        <v>214</v>
      </c>
      <c r="H1876" s="218">
        <v>4.1500000000000004</v>
      </c>
      <c r="I1876" s="218" t="s">
        <v>220</v>
      </c>
      <c r="J1876" s="218">
        <v>44</v>
      </c>
      <c r="K1876" s="218"/>
      <c r="L1876" s="218"/>
      <c r="M1876" s="218"/>
      <c r="N1876" s="218"/>
      <c r="O1876" s="218"/>
      <c r="P1876" s="218"/>
      <c r="Q1876" s="240">
        <f t="shared" si="48"/>
        <v>182.60000000000002</v>
      </c>
      <c r="R1876" s="240">
        <f t="shared" si="49"/>
        <v>0</v>
      </c>
      <c r="S1876" s="240">
        <f t="shared" si="50"/>
        <v>0</v>
      </c>
      <c r="T1876" s="272">
        <f t="shared" si="51"/>
        <v>0</v>
      </c>
      <c r="U1876" s="263" t="s">
        <v>322</v>
      </c>
    </row>
    <row r="1877" spans="2:22" s="216" customFormat="1" x14ac:dyDescent="0.25">
      <c r="B1877" s="262">
        <v>1872</v>
      </c>
      <c r="C1877" s="346">
        <v>45480</v>
      </c>
      <c r="D1877" s="226" t="s">
        <v>160</v>
      </c>
      <c r="E1877" s="218" t="s">
        <v>161</v>
      </c>
      <c r="F1877" s="218" t="s">
        <v>389</v>
      </c>
      <c r="G1877" s="218" t="s">
        <v>161</v>
      </c>
      <c r="H1877" s="218">
        <v>10</v>
      </c>
      <c r="I1877" s="218" t="s">
        <v>66</v>
      </c>
      <c r="J1877" s="218">
        <v>4</v>
      </c>
      <c r="K1877" s="218"/>
      <c r="L1877" s="218"/>
      <c r="M1877" s="218"/>
      <c r="N1877" s="218" t="s">
        <v>1</v>
      </c>
      <c r="O1877" s="218"/>
      <c r="P1877" s="218"/>
      <c r="Q1877" s="240">
        <f t="shared" si="48"/>
        <v>0</v>
      </c>
      <c r="R1877" s="240">
        <f t="shared" si="49"/>
        <v>0</v>
      </c>
      <c r="S1877" s="240">
        <f t="shared" si="50"/>
        <v>40</v>
      </c>
      <c r="T1877" s="272">
        <f t="shared" si="51"/>
        <v>0</v>
      </c>
      <c r="U1877" s="263" t="s">
        <v>322</v>
      </c>
    </row>
    <row r="1878" spans="2:22" s="216" customFormat="1" x14ac:dyDescent="0.25">
      <c r="B1878" s="262">
        <v>1873</v>
      </c>
      <c r="C1878" s="346">
        <v>45480</v>
      </c>
      <c r="D1878" s="226" t="s">
        <v>284</v>
      </c>
      <c r="E1878" s="218" t="s">
        <v>178</v>
      </c>
      <c r="F1878" s="218" t="s">
        <v>7</v>
      </c>
      <c r="G1878" s="218" t="s">
        <v>213</v>
      </c>
      <c r="H1878" s="218">
        <v>7</v>
      </c>
      <c r="I1878" s="218" t="s">
        <v>220</v>
      </c>
      <c r="J1878" s="218">
        <v>49</v>
      </c>
      <c r="K1878" s="218"/>
      <c r="L1878" s="218"/>
      <c r="M1878" s="218"/>
      <c r="N1878" s="218"/>
      <c r="O1878" s="218"/>
      <c r="P1878" s="218"/>
      <c r="Q1878" s="240">
        <f t="shared" si="48"/>
        <v>343</v>
      </c>
      <c r="R1878" s="240">
        <f t="shared" si="49"/>
        <v>0</v>
      </c>
      <c r="S1878" s="240">
        <f t="shared" si="50"/>
        <v>0</v>
      </c>
      <c r="T1878" s="272">
        <f t="shared" si="51"/>
        <v>0</v>
      </c>
      <c r="U1878" s="263" t="s">
        <v>322</v>
      </c>
    </row>
    <row r="1879" spans="2:22" s="216" customFormat="1" x14ac:dyDescent="0.25">
      <c r="B1879" s="262">
        <v>1874</v>
      </c>
      <c r="C1879" s="346">
        <v>45480</v>
      </c>
      <c r="D1879" s="226" t="s">
        <v>268</v>
      </c>
      <c r="E1879" s="218" t="s">
        <v>276</v>
      </c>
      <c r="F1879" s="218" t="s">
        <v>7</v>
      </c>
      <c r="G1879" s="218" t="s">
        <v>214</v>
      </c>
      <c r="H1879" s="218">
        <v>5</v>
      </c>
      <c r="I1879" s="218" t="s">
        <v>220</v>
      </c>
      <c r="J1879" s="218">
        <v>60</v>
      </c>
      <c r="K1879" s="218"/>
      <c r="L1879" s="218"/>
      <c r="M1879" s="218"/>
      <c r="N1879" s="218"/>
      <c r="O1879" s="218"/>
      <c r="P1879" s="218"/>
      <c r="Q1879" s="240">
        <f t="shared" si="48"/>
        <v>300</v>
      </c>
      <c r="R1879" s="240">
        <f t="shared" si="49"/>
        <v>0</v>
      </c>
      <c r="S1879" s="240">
        <f t="shared" si="50"/>
        <v>0</v>
      </c>
      <c r="T1879" s="272">
        <f t="shared" si="51"/>
        <v>0</v>
      </c>
      <c r="U1879" s="263" t="s">
        <v>322</v>
      </c>
    </row>
    <row r="1880" spans="2:22" s="216" customFormat="1" x14ac:dyDescent="0.25">
      <c r="B1880" s="262">
        <v>1875</v>
      </c>
      <c r="C1880" s="346">
        <v>45480</v>
      </c>
      <c r="D1880" s="226" t="s">
        <v>260</v>
      </c>
      <c r="E1880" s="218" t="s">
        <v>161</v>
      </c>
      <c r="F1880" s="218" t="s">
        <v>7</v>
      </c>
      <c r="G1880" s="218" t="s">
        <v>161</v>
      </c>
      <c r="H1880" s="218">
        <v>10</v>
      </c>
      <c r="I1880" s="218"/>
      <c r="J1880" s="218"/>
      <c r="K1880" s="218"/>
      <c r="L1880" s="218"/>
      <c r="M1880" s="218"/>
      <c r="N1880" s="218"/>
      <c r="O1880" s="218"/>
      <c r="P1880" s="218"/>
      <c r="Q1880" s="240">
        <f t="shared" si="48"/>
        <v>0</v>
      </c>
      <c r="R1880" s="240">
        <f t="shared" si="49"/>
        <v>0</v>
      </c>
      <c r="S1880" s="240">
        <f t="shared" si="50"/>
        <v>0</v>
      </c>
      <c r="T1880" s="272">
        <f t="shared" si="51"/>
        <v>0</v>
      </c>
      <c r="U1880" s="263" t="s">
        <v>322</v>
      </c>
    </row>
    <row r="1881" spans="2:22" s="216" customFormat="1" x14ac:dyDescent="0.25">
      <c r="B1881" s="262">
        <v>1876</v>
      </c>
      <c r="C1881" s="346">
        <v>45480</v>
      </c>
      <c r="D1881" s="226" t="s">
        <v>270</v>
      </c>
      <c r="E1881" s="218" t="s">
        <v>178</v>
      </c>
      <c r="F1881" s="218" t="s">
        <v>7</v>
      </c>
      <c r="G1881" s="218" t="s">
        <v>213</v>
      </c>
      <c r="H1881" s="218">
        <v>7</v>
      </c>
      <c r="I1881" s="218" t="s">
        <v>220</v>
      </c>
      <c r="J1881" s="218">
        <v>0</v>
      </c>
      <c r="K1881" s="218"/>
      <c r="L1881" s="218"/>
      <c r="M1881" s="218"/>
      <c r="N1881" s="218"/>
      <c r="O1881" s="218"/>
      <c r="P1881" s="218"/>
      <c r="Q1881" s="240">
        <f t="shared" si="48"/>
        <v>0</v>
      </c>
      <c r="R1881" s="240">
        <f t="shared" si="49"/>
        <v>0</v>
      </c>
      <c r="S1881" s="240">
        <f t="shared" si="50"/>
        <v>0</v>
      </c>
      <c r="T1881" s="272">
        <f t="shared" si="51"/>
        <v>0</v>
      </c>
      <c r="U1881" s="263" t="s">
        <v>322</v>
      </c>
    </row>
    <row r="1882" spans="2:22" s="216" customFormat="1" x14ac:dyDescent="0.25">
      <c r="B1882" s="262">
        <v>1877</v>
      </c>
      <c r="C1882" s="346">
        <v>45480</v>
      </c>
      <c r="D1882" s="226" t="s">
        <v>177</v>
      </c>
      <c r="E1882" s="218" t="s">
        <v>178</v>
      </c>
      <c r="F1882" s="218" t="s">
        <v>7</v>
      </c>
      <c r="G1882" s="218" t="s">
        <v>213</v>
      </c>
      <c r="H1882" s="218">
        <v>7</v>
      </c>
      <c r="I1882" s="218" t="s">
        <v>220</v>
      </c>
      <c r="J1882" s="218">
        <v>49</v>
      </c>
      <c r="K1882" s="218"/>
      <c r="L1882" s="218"/>
      <c r="M1882" s="218"/>
      <c r="N1882" s="218"/>
      <c r="O1882" s="218"/>
      <c r="P1882" s="218"/>
      <c r="Q1882" s="240">
        <f t="shared" si="48"/>
        <v>343</v>
      </c>
      <c r="R1882" s="240">
        <f t="shared" si="49"/>
        <v>0</v>
      </c>
      <c r="S1882" s="240">
        <f t="shared" si="50"/>
        <v>0</v>
      </c>
      <c r="T1882" s="272">
        <f t="shared" si="51"/>
        <v>0</v>
      </c>
      <c r="U1882" s="263" t="s">
        <v>322</v>
      </c>
    </row>
    <row r="1883" spans="2:22" s="216" customFormat="1" x14ac:dyDescent="0.25">
      <c r="B1883" s="262">
        <v>1878</v>
      </c>
      <c r="C1883" s="346">
        <v>45480</v>
      </c>
      <c r="D1883" s="226" t="s">
        <v>173</v>
      </c>
      <c r="E1883" s="218" t="s">
        <v>161</v>
      </c>
      <c r="F1883" s="218" t="s">
        <v>7</v>
      </c>
      <c r="G1883" s="218" t="s">
        <v>161</v>
      </c>
      <c r="H1883" s="218">
        <v>11.2</v>
      </c>
      <c r="I1883" s="218" t="s">
        <v>66</v>
      </c>
      <c r="J1883" s="218">
        <v>5</v>
      </c>
      <c r="K1883" s="218"/>
      <c r="L1883" s="218"/>
      <c r="M1883" s="218"/>
      <c r="N1883" s="218" t="s">
        <v>1</v>
      </c>
      <c r="O1883" s="218"/>
      <c r="P1883" s="218"/>
      <c r="Q1883" s="240">
        <f t="shared" si="48"/>
        <v>0</v>
      </c>
      <c r="R1883" s="240">
        <f t="shared" si="49"/>
        <v>0</v>
      </c>
      <c r="S1883" s="240">
        <f t="shared" si="50"/>
        <v>56</v>
      </c>
      <c r="T1883" s="272">
        <f t="shared" si="51"/>
        <v>0</v>
      </c>
      <c r="U1883" s="263" t="s">
        <v>322</v>
      </c>
    </row>
    <row r="1884" spans="2:22" s="216" customFormat="1" x14ac:dyDescent="0.25">
      <c r="B1884" s="262">
        <v>1879</v>
      </c>
      <c r="C1884" s="346">
        <v>45480</v>
      </c>
      <c r="D1884" s="226" t="s">
        <v>153</v>
      </c>
      <c r="E1884" s="218" t="s">
        <v>92</v>
      </c>
      <c r="F1884" s="218" t="s">
        <v>63</v>
      </c>
      <c r="G1884" s="218" t="s">
        <v>213</v>
      </c>
      <c r="H1884" s="218">
        <v>6.65</v>
      </c>
      <c r="I1884" s="218" t="s">
        <v>221</v>
      </c>
      <c r="J1884" s="218">
        <v>38</v>
      </c>
      <c r="K1884" s="218"/>
      <c r="L1884" s="218"/>
      <c r="M1884" s="218"/>
      <c r="N1884" s="218"/>
      <c r="O1884" s="218"/>
      <c r="P1884" s="218"/>
      <c r="Q1884" s="240">
        <f t="shared" si="48"/>
        <v>0</v>
      </c>
      <c r="R1884" s="240">
        <f t="shared" si="49"/>
        <v>290.60500000000002</v>
      </c>
      <c r="S1884" s="240">
        <f t="shared" si="50"/>
        <v>0</v>
      </c>
      <c r="T1884" s="272">
        <f t="shared" si="51"/>
        <v>0</v>
      </c>
      <c r="U1884" s="263"/>
    </row>
    <row r="1885" spans="2:22" s="216" customFormat="1" x14ac:dyDescent="0.25">
      <c r="B1885" s="262">
        <v>1880</v>
      </c>
      <c r="C1885" s="346">
        <v>45480</v>
      </c>
      <c r="D1885" s="226" t="s">
        <v>153</v>
      </c>
      <c r="E1885" s="218" t="s">
        <v>92</v>
      </c>
      <c r="F1885" s="218" t="s">
        <v>63</v>
      </c>
      <c r="G1885" s="218" t="s">
        <v>213</v>
      </c>
      <c r="H1885" s="218">
        <v>6.65</v>
      </c>
      <c r="I1885" s="218" t="s">
        <v>221</v>
      </c>
      <c r="J1885" s="218"/>
      <c r="K1885" s="218"/>
      <c r="L1885" s="218"/>
      <c r="M1885" s="218"/>
      <c r="N1885" s="218"/>
      <c r="O1885" s="218"/>
      <c r="P1885" s="218"/>
      <c r="Q1885" s="240">
        <f t="shared" si="48"/>
        <v>0</v>
      </c>
      <c r="R1885" s="240">
        <f t="shared" si="49"/>
        <v>0</v>
      </c>
      <c r="S1885" s="240">
        <f t="shared" si="50"/>
        <v>0</v>
      </c>
      <c r="T1885" s="272">
        <f t="shared" si="51"/>
        <v>0</v>
      </c>
      <c r="U1885" s="263"/>
    </row>
    <row r="1886" spans="2:22" s="216" customFormat="1" x14ac:dyDescent="0.25">
      <c r="B1886" s="262">
        <v>1881</v>
      </c>
      <c r="C1886" s="346">
        <v>45480</v>
      </c>
      <c r="D1886" s="226" t="s">
        <v>152</v>
      </c>
      <c r="E1886" s="218" t="s">
        <v>92</v>
      </c>
      <c r="F1886" s="218" t="s">
        <v>63</v>
      </c>
      <c r="G1886" s="218" t="s">
        <v>214</v>
      </c>
      <c r="H1886" s="218">
        <v>4.1500000000000004</v>
      </c>
      <c r="I1886" s="218" t="s">
        <v>221</v>
      </c>
      <c r="J1886" s="218">
        <v>36</v>
      </c>
      <c r="K1886" s="218"/>
      <c r="L1886" s="218"/>
      <c r="M1886" s="218"/>
      <c r="N1886" s="218"/>
      <c r="O1886" s="218"/>
      <c r="P1886" s="218"/>
      <c r="Q1886" s="240">
        <f t="shared" si="48"/>
        <v>0</v>
      </c>
      <c r="R1886" s="240">
        <f t="shared" si="49"/>
        <v>171.81</v>
      </c>
      <c r="S1886" s="240">
        <f t="shared" si="50"/>
        <v>0</v>
      </c>
      <c r="T1886" s="272">
        <f t="shared" si="51"/>
        <v>0</v>
      </c>
      <c r="U1886" s="263"/>
    </row>
    <row r="1887" spans="2:22" s="216" customFormat="1" x14ac:dyDescent="0.25">
      <c r="B1887" s="262">
        <v>1882</v>
      </c>
      <c r="C1887" s="346">
        <v>45480</v>
      </c>
      <c r="D1887" s="226" t="s">
        <v>152</v>
      </c>
      <c r="E1887" s="218" t="s">
        <v>92</v>
      </c>
      <c r="F1887" s="218" t="s">
        <v>63</v>
      </c>
      <c r="G1887" s="218" t="s">
        <v>214</v>
      </c>
      <c r="H1887" s="218">
        <v>4.1500000000000004</v>
      </c>
      <c r="I1887" s="218" t="s">
        <v>221</v>
      </c>
      <c r="J1887" s="218"/>
      <c r="K1887" s="218"/>
      <c r="L1887" s="218"/>
      <c r="M1887" s="218"/>
      <c r="N1887" s="218"/>
      <c r="O1887" s="218"/>
      <c r="P1887" s="218"/>
      <c r="Q1887" s="240">
        <f t="shared" si="48"/>
        <v>0</v>
      </c>
      <c r="R1887" s="240">
        <f t="shared" si="49"/>
        <v>0</v>
      </c>
      <c r="S1887" s="240">
        <f t="shared" si="50"/>
        <v>0</v>
      </c>
      <c r="T1887" s="272">
        <f t="shared" si="51"/>
        <v>0</v>
      </c>
      <c r="U1887" s="263"/>
    </row>
    <row r="1888" spans="2:22" s="216" customFormat="1" x14ac:dyDescent="0.25">
      <c r="B1888" s="262">
        <v>1883</v>
      </c>
      <c r="C1888" s="346">
        <v>45480</v>
      </c>
      <c r="D1888" s="226" t="s">
        <v>150</v>
      </c>
      <c r="E1888" s="218" t="s">
        <v>92</v>
      </c>
      <c r="F1888" s="218" t="s">
        <v>63</v>
      </c>
      <c r="G1888" s="218" t="s">
        <v>214</v>
      </c>
      <c r="H1888" s="218">
        <v>4.1500000000000004</v>
      </c>
      <c r="I1888" s="218" t="s">
        <v>221</v>
      </c>
      <c r="J1888" s="218">
        <v>38</v>
      </c>
      <c r="K1888" s="218"/>
      <c r="L1888" s="218"/>
      <c r="M1888" s="218"/>
      <c r="N1888" s="218"/>
      <c r="O1888" s="218"/>
      <c r="P1888" s="218"/>
      <c r="Q1888" s="240">
        <f t="shared" si="48"/>
        <v>0</v>
      </c>
      <c r="R1888" s="240">
        <f t="shared" si="49"/>
        <v>181.35500000000002</v>
      </c>
      <c r="S1888" s="240">
        <f t="shared" si="50"/>
        <v>0</v>
      </c>
      <c r="T1888" s="272">
        <f t="shared" si="51"/>
        <v>0</v>
      </c>
      <c r="U1888" s="263"/>
    </row>
    <row r="1889" spans="2:21" s="216" customFormat="1" x14ac:dyDescent="0.25">
      <c r="B1889" s="262">
        <v>1884</v>
      </c>
      <c r="C1889" s="346">
        <v>45480</v>
      </c>
      <c r="D1889" s="226" t="s">
        <v>150</v>
      </c>
      <c r="E1889" s="218" t="s">
        <v>92</v>
      </c>
      <c r="F1889" s="218" t="s">
        <v>63</v>
      </c>
      <c r="G1889" s="218" t="s">
        <v>214</v>
      </c>
      <c r="H1889" s="218">
        <v>4.1500000000000004</v>
      </c>
      <c r="I1889" s="218" t="s">
        <v>221</v>
      </c>
      <c r="J1889" s="218"/>
      <c r="K1889" s="218"/>
      <c r="L1889" s="218"/>
      <c r="M1889" s="218"/>
      <c r="N1889" s="218"/>
      <c r="O1889" s="218"/>
      <c r="P1889" s="218"/>
      <c r="Q1889" s="240">
        <f t="shared" si="48"/>
        <v>0</v>
      </c>
      <c r="R1889" s="240">
        <f t="shared" si="49"/>
        <v>0</v>
      </c>
      <c r="S1889" s="240">
        <f t="shared" si="50"/>
        <v>0</v>
      </c>
      <c r="T1889" s="272">
        <f t="shared" si="51"/>
        <v>0</v>
      </c>
      <c r="U1889" s="263"/>
    </row>
    <row r="1890" spans="2:21" s="216" customFormat="1" x14ac:dyDescent="0.25">
      <c r="B1890" s="262">
        <v>1885</v>
      </c>
      <c r="C1890" s="346">
        <v>45480</v>
      </c>
      <c r="D1890" s="226" t="s">
        <v>179</v>
      </c>
      <c r="E1890" s="218" t="s">
        <v>161</v>
      </c>
      <c r="F1890" s="218" t="s">
        <v>8</v>
      </c>
      <c r="G1890" s="218" t="s">
        <v>161</v>
      </c>
      <c r="H1890" s="218">
        <v>11.6</v>
      </c>
      <c r="I1890" s="218" t="s">
        <v>66</v>
      </c>
      <c r="J1890" s="218">
        <v>3</v>
      </c>
      <c r="K1890" s="218"/>
      <c r="L1890" s="218"/>
      <c r="M1890" s="218"/>
      <c r="N1890" s="218" t="s">
        <v>1</v>
      </c>
      <c r="O1890" s="218"/>
      <c r="P1890" s="218"/>
      <c r="Q1890" s="240">
        <f t="shared" si="48"/>
        <v>0</v>
      </c>
      <c r="R1890" s="240">
        <f t="shared" si="49"/>
        <v>0</v>
      </c>
      <c r="S1890" s="240">
        <f t="shared" si="50"/>
        <v>34.799999999999997</v>
      </c>
      <c r="T1890" s="272">
        <f t="shared" si="51"/>
        <v>0</v>
      </c>
      <c r="U1890" s="263" t="s">
        <v>322</v>
      </c>
    </row>
    <row r="1891" spans="2:21" s="216" customFormat="1" x14ac:dyDescent="0.25">
      <c r="B1891" s="262">
        <v>1886</v>
      </c>
      <c r="C1891" s="346">
        <v>45480</v>
      </c>
      <c r="D1891" s="226" t="s">
        <v>143</v>
      </c>
      <c r="E1891" s="218" t="s">
        <v>92</v>
      </c>
      <c r="F1891" s="218" t="s">
        <v>2</v>
      </c>
      <c r="G1891" s="218" t="s">
        <v>213</v>
      </c>
      <c r="H1891" s="218">
        <v>7</v>
      </c>
      <c r="I1891" s="218" t="s">
        <v>220</v>
      </c>
      <c r="J1891" s="218">
        <v>20</v>
      </c>
      <c r="K1891" s="218"/>
      <c r="L1891" s="218"/>
      <c r="M1891" s="218"/>
      <c r="N1891" s="218"/>
      <c r="O1891" s="218"/>
      <c r="P1891" s="218"/>
      <c r="Q1891" s="240">
        <f t="shared" si="48"/>
        <v>140</v>
      </c>
      <c r="R1891" s="240">
        <f t="shared" si="49"/>
        <v>0</v>
      </c>
      <c r="S1891" s="240">
        <f t="shared" si="50"/>
        <v>0</v>
      </c>
      <c r="T1891" s="272">
        <f t="shared" si="51"/>
        <v>0</v>
      </c>
      <c r="U1891" s="263"/>
    </row>
    <row r="1892" spans="2:21" s="216" customFormat="1" x14ac:dyDescent="0.25">
      <c r="B1892" s="262">
        <v>1887</v>
      </c>
      <c r="C1892" s="346">
        <v>45480</v>
      </c>
      <c r="D1892" s="226" t="s">
        <v>142</v>
      </c>
      <c r="E1892" s="218" t="s">
        <v>92</v>
      </c>
      <c r="F1892" s="218" t="s">
        <v>2</v>
      </c>
      <c r="G1892" s="218" t="s">
        <v>213</v>
      </c>
      <c r="H1892" s="218">
        <v>7</v>
      </c>
      <c r="I1892" s="218" t="s">
        <v>220</v>
      </c>
      <c r="J1892" s="218">
        <v>25</v>
      </c>
      <c r="K1892" s="218"/>
      <c r="L1892" s="218"/>
      <c r="M1892" s="218"/>
      <c r="N1892" s="218"/>
      <c r="O1892" s="218"/>
      <c r="P1892" s="218"/>
      <c r="Q1892" s="240">
        <f t="shared" si="48"/>
        <v>175</v>
      </c>
      <c r="R1892" s="240">
        <f t="shared" si="49"/>
        <v>0</v>
      </c>
      <c r="S1892" s="240">
        <f t="shared" si="50"/>
        <v>0</v>
      </c>
      <c r="T1892" s="272">
        <f t="shared" si="51"/>
        <v>0</v>
      </c>
      <c r="U1892" s="263"/>
    </row>
    <row r="1893" spans="2:21" s="216" customFormat="1" x14ac:dyDescent="0.25">
      <c r="B1893" s="262">
        <v>1888</v>
      </c>
      <c r="C1893" s="346">
        <v>45480</v>
      </c>
      <c r="D1893" s="226" t="s">
        <v>141</v>
      </c>
      <c r="E1893" s="218" t="s">
        <v>92</v>
      </c>
      <c r="F1893" s="218" t="s">
        <v>2</v>
      </c>
      <c r="G1893" s="218" t="s">
        <v>213</v>
      </c>
      <c r="H1893" s="218">
        <v>7</v>
      </c>
      <c r="I1893" s="218" t="s">
        <v>220</v>
      </c>
      <c r="J1893" s="218">
        <v>25</v>
      </c>
      <c r="K1893" s="218"/>
      <c r="L1893" s="218"/>
      <c r="M1893" s="218"/>
      <c r="N1893" s="218"/>
      <c r="O1893" s="218"/>
      <c r="P1893" s="218"/>
      <c r="Q1893" s="240">
        <f t="shared" si="48"/>
        <v>175</v>
      </c>
      <c r="R1893" s="240">
        <f t="shared" si="49"/>
        <v>0</v>
      </c>
      <c r="S1893" s="240">
        <f t="shared" si="50"/>
        <v>0</v>
      </c>
      <c r="T1893" s="272">
        <f t="shared" si="51"/>
        <v>0</v>
      </c>
      <c r="U1893" s="263"/>
    </row>
    <row r="1894" spans="2:21" s="216" customFormat="1" x14ac:dyDescent="0.25">
      <c r="B1894" s="262">
        <v>1889</v>
      </c>
      <c r="C1894" s="346">
        <v>45480</v>
      </c>
      <c r="D1894" s="226" t="s">
        <v>96</v>
      </c>
      <c r="E1894" s="218" t="s">
        <v>161</v>
      </c>
      <c r="F1894" s="218" t="s">
        <v>1</v>
      </c>
      <c r="G1894" s="218" t="s">
        <v>161</v>
      </c>
      <c r="H1894" s="218">
        <v>11.8</v>
      </c>
      <c r="I1894" s="218" t="s">
        <v>66</v>
      </c>
      <c r="J1894" s="218">
        <v>0</v>
      </c>
      <c r="K1894" s="218"/>
      <c r="L1894" s="218"/>
      <c r="M1894" s="218"/>
      <c r="N1894" s="218" t="s">
        <v>1</v>
      </c>
      <c r="O1894" s="218"/>
      <c r="P1894" s="218"/>
      <c r="Q1894" s="240">
        <f t="shared" si="48"/>
        <v>0</v>
      </c>
      <c r="R1894" s="240">
        <f t="shared" si="49"/>
        <v>0</v>
      </c>
      <c r="S1894" s="240">
        <f t="shared" si="50"/>
        <v>0</v>
      </c>
      <c r="T1894" s="272">
        <f t="shared" si="51"/>
        <v>0</v>
      </c>
      <c r="U1894" s="263" t="s">
        <v>300</v>
      </c>
    </row>
    <row r="1895" spans="2:21" s="216" customFormat="1" x14ac:dyDescent="0.25">
      <c r="B1895" s="262">
        <v>1890</v>
      </c>
      <c r="C1895" s="346">
        <v>45480</v>
      </c>
      <c r="D1895" s="226" t="s">
        <v>130</v>
      </c>
      <c r="E1895" s="218" t="s">
        <v>161</v>
      </c>
      <c r="F1895" s="218" t="s">
        <v>1</v>
      </c>
      <c r="G1895" s="218" t="s">
        <v>161</v>
      </c>
      <c r="H1895" s="218">
        <v>11.8</v>
      </c>
      <c r="I1895" s="218" t="s">
        <v>66</v>
      </c>
      <c r="J1895" s="218">
        <v>0</v>
      </c>
      <c r="K1895" s="218"/>
      <c r="L1895" s="218"/>
      <c r="M1895" s="218"/>
      <c r="N1895" s="218" t="s">
        <v>1</v>
      </c>
      <c r="O1895" s="218"/>
      <c r="P1895" s="218"/>
      <c r="Q1895" s="240">
        <f t="shared" si="48"/>
        <v>0</v>
      </c>
      <c r="R1895" s="240">
        <f t="shared" si="49"/>
        <v>0</v>
      </c>
      <c r="S1895" s="240">
        <f t="shared" si="50"/>
        <v>0</v>
      </c>
      <c r="T1895" s="272">
        <f t="shared" si="51"/>
        <v>0</v>
      </c>
      <c r="U1895" s="263" t="s">
        <v>300</v>
      </c>
    </row>
    <row r="1896" spans="2:21" s="216" customFormat="1" x14ac:dyDescent="0.25">
      <c r="B1896" s="262">
        <v>1891</v>
      </c>
      <c r="C1896" s="346">
        <v>45481</v>
      </c>
      <c r="D1896" s="226" t="s">
        <v>94</v>
      </c>
      <c r="E1896" s="218" t="s">
        <v>92</v>
      </c>
      <c r="F1896" s="218" t="s">
        <v>1</v>
      </c>
      <c r="G1896" s="218" t="s">
        <v>213</v>
      </c>
      <c r="H1896" s="218">
        <v>6.65</v>
      </c>
      <c r="I1896" s="218" t="s">
        <v>291</v>
      </c>
      <c r="J1896" s="218">
        <v>13</v>
      </c>
      <c r="K1896" s="218">
        <v>723505</v>
      </c>
      <c r="L1896" s="218">
        <v>650</v>
      </c>
      <c r="M1896" s="218"/>
      <c r="N1896" s="218" t="s">
        <v>1</v>
      </c>
      <c r="O1896" s="218">
        <v>723</v>
      </c>
      <c r="P1896" s="218" t="s">
        <v>305</v>
      </c>
      <c r="Q1896" s="240">
        <f t="shared" si="48"/>
        <v>0</v>
      </c>
      <c r="R1896" s="240">
        <f t="shared" si="49"/>
        <v>0</v>
      </c>
      <c r="S1896" s="240">
        <f t="shared" si="50"/>
        <v>0</v>
      </c>
      <c r="T1896" s="272">
        <f t="shared" si="51"/>
        <v>0</v>
      </c>
      <c r="U1896" s="263"/>
    </row>
    <row r="1897" spans="2:21" s="216" customFormat="1" x14ac:dyDescent="0.25">
      <c r="B1897" s="262">
        <v>1892</v>
      </c>
      <c r="C1897" s="346">
        <v>45481</v>
      </c>
      <c r="D1897" s="226" t="s">
        <v>94</v>
      </c>
      <c r="E1897" s="218" t="s">
        <v>92</v>
      </c>
      <c r="F1897" s="218" t="s">
        <v>1</v>
      </c>
      <c r="G1897" s="218" t="s">
        <v>213</v>
      </c>
      <c r="H1897" s="218">
        <v>6.65</v>
      </c>
      <c r="I1897" s="218" t="s">
        <v>220</v>
      </c>
      <c r="J1897" s="218">
        <v>13</v>
      </c>
      <c r="K1897" s="218"/>
      <c r="L1897" s="218">
        <v>650</v>
      </c>
      <c r="M1897" s="218"/>
      <c r="N1897" s="218" t="s">
        <v>1</v>
      </c>
      <c r="O1897" s="218">
        <v>723</v>
      </c>
      <c r="P1897" s="218" t="s">
        <v>305</v>
      </c>
      <c r="Q1897" s="240">
        <f t="shared" si="48"/>
        <v>86.45</v>
      </c>
      <c r="R1897" s="240">
        <f t="shared" si="49"/>
        <v>0</v>
      </c>
      <c r="S1897" s="240">
        <f t="shared" si="50"/>
        <v>0</v>
      </c>
      <c r="T1897" s="272">
        <f t="shared" si="51"/>
        <v>0</v>
      </c>
      <c r="U1897" s="263"/>
    </row>
    <row r="1898" spans="2:21" s="216" customFormat="1" x14ac:dyDescent="0.25">
      <c r="B1898" s="323">
        <v>1893</v>
      </c>
      <c r="C1898" s="346">
        <v>45481</v>
      </c>
      <c r="D1898" s="226" t="s">
        <v>91</v>
      </c>
      <c r="E1898" s="218" t="s">
        <v>92</v>
      </c>
      <c r="F1898" s="218" t="s">
        <v>1</v>
      </c>
      <c r="G1898" s="218" t="s">
        <v>213</v>
      </c>
      <c r="H1898" s="218">
        <v>6.65</v>
      </c>
      <c r="I1898" s="458" t="s">
        <v>253</v>
      </c>
      <c r="J1898" s="218">
        <v>20</v>
      </c>
      <c r="K1898" s="218">
        <v>723505</v>
      </c>
      <c r="L1898" s="218">
        <v>650</v>
      </c>
      <c r="M1898" s="218"/>
      <c r="N1898" s="218" t="s">
        <v>1</v>
      </c>
      <c r="O1898" s="218">
        <v>723</v>
      </c>
      <c r="P1898" s="218" t="s">
        <v>305</v>
      </c>
      <c r="Q1898" s="240">
        <f t="shared" si="48"/>
        <v>0</v>
      </c>
      <c r="R1898" s="240">
        <f t="shared" si="49"/>
        <v>0</v>
      </c>
      <c r="S1898" s="240">
        <f t="shared" si="50"/>
        <v>0</v>
      </c>
      <c r="T1898" s="272">
        <f t="shared" si="51"/>
        <v>133</v>
      </c>
      <c r="U1898" s="271"/>
    </row>
    <row r="1899" spans="2:21" s="216" customFormat="1" x14ac:dyDescent="0.25">
      <c r="B1899" s="324">
        <v>1894</v>
      </c>
      <c r="C1899" s="346">
        <v>45481</v>
      </c>
      <c r="D1899" s="226" t="s">
        <v>91</v>
      </c>
      <c r="E1899" s="218" t="s">
        <v>92</v>
      </c>
      <c r="F1899" s="218" t="s">
        <v>1</v>
      </c>
      <c r="G1899" s="218" t="s">
        <v>213</v>
      </c>
      <c r="H1899" s="218">
        <v>6.65</v>
      </c>
      <c r="I1899" s="218" t="s">
        <v>220</v>
      </c>
      <c r="J1899" s="218">
        <v>20</v>
      </c>
      <c r="K1899" s="218"/>
      <c r="L1899" s="218">
        <v>650</v>
      </c>
      <c r="M1899" s="218"/>
      <c r="N1899" s="218" t="s">
        <v>1</v>
      </c>
      <c r="O1899" s="218">
        <v>723</v>
      </c>
      <c r="P1899" s="218" t="s">
        <v>305</v>
      </c>
      <c r="Q1899" s="240">
        <f t="shared" si="48"/>
        <v>133</v>
      </c>
      <c r="R1899" s="240">
        <f t="shared" si="49"/>
        <v>0</v>
      </c>
      <c r="S1899" s="240">
        <f t="shared" si="50"/>
        <v>0</v>
      </c>
      <c r="T1899" s="272">
        <f t="shared" si="51"/>
        <v>0</v>
      </c>
      <c r="U1899" s="270"/>
    </row>
    <row r="1900" spans="2:21" s="216" customFormat="1" x14ac:dyDescent="0.25">
      <c r="B1900" s="262">
        <v>1895</v>
      </c>
      <c r="C1900" s="346">
        <v>45481</v>
      </c>
      <c r="D1900" s="226" t="s">
        <v>117</v>
      </c>
      <c r="E1900" s="218" t="s">
        <v>92</v>
      </c>
      <c r="F1900" s="218" t="s">
        <v>1</v>
      </c>
      <c r="G1900" s="218" t="s">
        <v>213</v>
      </c>
      <c r="H1900" s="218">
        <v>6.65</v>
      </c>
      <c r="I1900" s="218"/>
      <c r="J1900" s="218"/>
      <c r="K1900" s="218"/>
      <c r="L1900" s="218"/>
      <c r="M1900" s="218"/>
      <c r="N1900" s="218"/>
      <c r="O1900" s="218"/>
      <c r="P1900" s="218"/>
      <c r="Q1900" s="240">
        <f t="shared" si="48"/>
        <v>0</v>
      </c>
      <c r="R1900" s="240">
        <f t="shared" si="49"/>
        <v>0</v>
      </c>
      <c r="S1900" s="240">
        <f t="shared" si="50"/>
        <v>0</v>
      </c>
      <c r="T1900" s="272">
        <f t="shared" si="51"/>
        <v>0</v>
      </c>
      <c r="U1900" s="263" t="s">
        <v>274</v>
      </c>
    </row>
    <row r="1901" spans="2:21" s="216" customFormat="1" x14ac:dyDescent="0.25">
      <c r="B1901" s="262">
        <v>1896</v>
      </c>
      <c r="C1901" s="346">
        <v>45481</v>
      </c>
      <c r="D1901" s="226" t="s">
        <v>302</v>
      </c>
      <c r="E1901" s="218" t="s">
        <v>92</v>
      </c>
      <c r="F1901" s="218" t="s">
        <v>62</v>
      </c>
      <c r="G1901" s="218" t="s">
        <v>214</v>
      </c>
      <c r="H1901" s="218">
        <v>4.1500000000000004</v>
      </c>
      <c r="I1901" s="218" t="s">
        <v>220</v>
      </c>
      <c r="J1901" s="218">
        <v>32</v>
      </c>
      <c r="K1901" s="218"/>
      <c r="L1901" s="218">
        <v>1400</v>
      </c>
      <c r="M1901" s="218"/>
      <c r="N1901" s="218" t="s">
        <v>62</v>
      </c>
      <c r="O1901" s="218">
        <v>718</v>
      </c>
      <c r="P1901" s="218" t="s">
        <v>305</v>
      </c>
      <c r="Q1901" s="240">
        <f t="shared" si="48"/>
        <v>132.80000000000001</v>
      </c>
      <c r="R1901" s="240">
        <f t="shared" si="49"/>
        <v>0</v>
      </c>
      <c r="S1901" s="240">
        <f t="shared" si="50"/>
        <v>0</v>
      </c>
      <c r="T1901" s="272">
        <f t="shared" si="51"/>
        <v>0</v>
      </c>
      <c r="U1901" s="263"/>
    </row>
    <row r="1902" spans="2:21" s="216" customFormat="1" x14ac:dyDescent="0.25">
      <c r="B1902" s="262">
        <v>1897</v>
      </c>
      <c r="C1902" s="346">
        <v>45481</v>
      </c>
      <c r="D1902" s="226" t="s">
        <v>157</v>
      </c>
      <c r="E1902" s="218" t="s">
        <v>92</v>
      </c>
      <c r="F1902" s="218" t="s">
        <v>62</v>
      </c>
      <c r="G1902" s="218" t="s">
        <v>214</v>
      </c>
      <c r="H1902" s="218">
        <v>4.1500000000000004</v>
      </c>
      <c r="I1902" s="218" t="s">
        <v>220</v>
      </c>
      <c r="J1902" s="218">
        <v>32</v>
      </c>
      <c r="K1902" s="218"/>
      <c r="L1902" s="218">
        <v>1400</v>
      </c>
      <c r="M1902" s="218"/>
      <c r="N1902" s="218" t="s">
        <v>62</v>
      </c>
      <c r="O1902" s="218">
        <v>718</v>
      </c>
      <c r="P1902" s="218" t="s">
        <v>305</v>
      </c>
      <c r="Q1902" s="240">
        <f t="shared" si="48"/>
        <v>132.80000000000001</v>
      </c>
      <c r="R1902" s="240">
        <f t="shared" si="49"/>
        <v>0</v>
      </c>
      <c r="S1902" s="240">
        <f t="shared" si="50"/>
        <v>0</v>
      </c>
      <c r="T1902" s="272">
        <f t="shared" si="51"/>
        <v>0</v>
      </c>
      <c r="U1902" s="263"/>
    </row>
    <row r="1903" spans="2:21" s="216" customFormat="1" x14ac:dyDescent="0.25">
      <c r="B1903" s="262">
        <v>1898</v>
      </c>
      <c r="C1903" s="346">
        <v>45481</v>
      </c>
      <c r="D1903" s="226" t="s">
        <v>156</v>
      </c>
      <c r="E1903" s="218" t="s">
        <v>92</v>
      </c>
      <c r="F1903" s="218" t="s">
        <v>62</v>
      </c>
      <c r="G1903" s="218" t="s">
        <v>214</v>
      </c>
      <c r="H1903" s="218">
        <v>4.1500000000000004</v>
      </c>
      <c r="I1903" s="218" t="s">
        <v>220</v>
      </c>
      <c r="J1903" s="218">
        <v>32</v>
      </c>
      <c r="K1903" s="218"/>
      <c r="L1903" s="218">
        <v>1400</v>
      </c>
      <c r="M1903" s="218"/>
      <c r="N1903" s="218" t="s">
        <v>62</v>
      </c>
      <c r="O1903" s="218">
        <v>718</v>
      </c>
      <c r="P1903" s="218" t="s">
        <v>305</v>
      </c>
      <c r="Q1903" s="240">
        <f t="shared" si="48"/>
        <v>132.80000000000001</v>
      </c>
      <c r="R1903" s="240">
        <f t="shared" si="49"/>
        <v>0</v>
      </c>
      <c r="S1903" s="240">
        <f t="shared" si="50"/>
        <v>0</v>
      </c>
      <c r="T1903" s="272">
        <f t="shared" si="51"/>
        <v>0</v>
      </c>
      <c r="U1903" s="263"/>
    </row>
    <row r="1904" spans="2:21" s="216" customFormat="1" x14ac:dyDescent="0.25">
      <c r="B1904" s="262">
        <v>1899</v>
      </c>
      <c r="C1904" s="346">
        <v>45481</v>
      </c>
      <c r="D1904" s="226" t="s">
        <v>160</v>
      </c>
      <c r="E1904" s="218" t="s">
        <v>161</v>
      </c>
      <c r="F1904" s="218" t="s">
        <v>389</v>
      </c>
      <c r="G1904" s="218" t="s">
        <v>161</v>
      </c>
      <c r="H1904" s="218">
        <v>10</v>
      </c>
      <c r="I1904" s="218" t="s">
        <v>66</v>
      </c>
      <c r="J1904" s="218">
        <v>4</v>
      </c>
      <c r="K1904" s="218"/>
      <c r="L1904" s="218"/>
      <c r="M1904" s="218"/>
      <c r="N1904" s="218" t="s">
        <v>1</v>
      </c>
      <c r="O1904" s="218"/>
      <c r="P1904" s="218"/>
      <c r="Q1904" s="240">
        <f t="shared" si="48"/>
        <v>0</v>
      </c>
      <c r="R1904" s="240">
        <f t="shared" si="49"/>
        <v>0</v>
      </c>
      <c r="S1904" s="240">
        <f t="shared" si="50"/>
        <v>40</v>
      </c>
      <c r="T1904" s="272">
        <f t="shared" si="51"/>
        <v>0</v>
      </c>
      <c r="U1904" s="263"/>
    </row>
    <row r="1905" spans="2:21" s="216" customFormat="1" x14ac:dyDescent="0.25">
      <c r="B1905" s="262">
        <v>1900</v>
      </c>
      <c r="C1905" s="346">
        <v>45481</v>
      </c>
      <c r="D1905" s="226" t="s">
        <v>284</v>
      </c>
      <c r="E1905" s="218" t="s">
        <v>178</v>
      </c>
      <c r="F1905" s="218" t="s">
        <v>7</v>
      </c>
      <c r="G1905" s="218" t="s">
        <v>213</v>
      </c>
      <c r="H1905" s="218">
        <v>7</v>
      </c>
      <c r="I1905" s="218" t="s">
        <v>220</v>
      </c>
      <c r="J1905" s="218">
        <v>51</v>
      </c>
      <c r="K1905" s="218"/>
      <c r="L1905" s="218">
        <v>2500</v>
      </c>
      <c r="M1905" s="218"/>
      <c r="N1905" s="218" t="s">
        <v>7</v>
      </c>
      <c r="O1905" s="218">
        <v>723</v>
      </c>
      <c r="P1905" s="218" t="s">
        <v>305</v>
      </c>
      <c r="Q1905" s="240">
        <f t="shared" si="48"/>
        <v>357</v>
      </c>
      <c r="R1905" s="240">
        <f t="shared" si="49"/>
        <v>0</v>
      </c>
      <c r="S1905" s="240">
        <f t="shared" si="50"/>
        <v>0</v>
      </c>
      <c r="T1905" s="272">
        <f t="shared" si="51"/>
        <v>0</v>
      </c>
      <c r="U1905" s="263"/>
    </row>
    <row r="1906" spans="2:21" s="216" customFormat="1" x14ac:dyDescent="0.25">
      <c r="B1906" s="262">
        <v>1901</v>
      </c>
      <c r="C1906" s="346">
        <v>45481</v>
      </c>
      <c r="D1906" s="226" t="s">
        <v>268</v>
      </c>
      <c r="E1906" s="218" t="s">
        <v>276</v>
      </c>
      <c r="F1906" s="218" t="s">
        <v>7</v>
      </c>
      <c r="G1906" s="218" t="s">
        <v>214</v>
      </c>
      <c r="H1906" s="218">
        <v>5</v>
      </c>
      <c r="I1906" s="218" t="s">
        <v>220</v>
      </c>
      <c r="J1906" s="218">
        <v>0</v>
      </c>
      <c r="K1906" s="218"/>
      <c r="L1906" s="218">
        <v>2500</v>
      </c>
      <c r="M1906" s="218"/>
      <c r="N1906" s="218" t="s">
        <v>7</v>
      </c>
      <c r="O1906" s="218">
        <v>723</v>
      </c>
      <c r="P1906" s="218" t="s">
        <v>305</v>
      </c>
      <c r="Q1906" s="240">
        <f t="shared" si="48"/>
        <v>0</v>
      </c>
      <c r="R1906" s="240">
        <f t="shared" si="49"/>
        <v>0</v>
      </c>
      <c r="S1906" s="240">
        <f t="shared" si="50"/>
        <v>0</v>
      </c>
      <c r="T1906" s="272">
        <f t="shared" si="51"/>
        <v>0</v>
      </c>
      <c r="U1906" s="263"/>
    </row>
    <row r="1907" spans="2:21" s="216" customFormat="1" x14ac:dyDescent="0.25">
      <c r="B1907" s="262">
        <v>1902</v>
      </c>
      <c r="C1907" s="346">
        <v>45481</v>
      </c>
      <c r="D1907" s="226" t="s">
        <v>260</v>
      </c>
      <c r="E1907" s="218" t="s">
        <v>161</v>
      </c>
      <c r="F1907" s="218" t="s">
        <v>7</v>
      </c>
      <c r="G1907" s="218" t="s">
        <v>161</v>
      </c>
      <c r="H1907" s="218">
        <v>10</v>
      </c>
      <c r="I1907" s="218" t="s">
        <v>66</v>
      </c>
      <c r="J1907" s="218">
        <v>0</v>
      </c>
      <c r="K1907" s="218"/>
      <c r="L1907" s="218"/>
      <c r="M1907" s="218"/>
      <c r="N1907" s="218" t="s">
        <v>1</v>
      </c>
      <c r="O1907" s="218"/>
      <c r="P1907" s="218"/>
      <c r="Q1907" s="240">
        <f t="shared" ref="Q1907:Q1970" si="52">IF(I1907=$Q$5,J1907*H1907,0)</f>
        <v>0</v>
      </c>
      <c r="R1907" s="240">
        <f t="shared" ref="R1907:R1970" si="53">IF(I1907=$R$5,J1907*H1907,0)*1.15</f>
        <v>0</v>
      </c>
      <c r="S1907" s="240">
        <f t="shared" ref="S1907:S1970" si="54">IF(I1907=$S$5,J1907*H1907,0)</f>
        <v>0</v>
      </c>
      <c r="T1907" s="272">
        <f t="shared" ref="T1907:T1970" si="55">IF(I1907=$T$5,J1907*H1907,0)</f>
        <v>0</v>
      </c>
      <c r="U1907" s="263"/>
    </row>
    <row r="1908" spans="2:21" s="216" customFormat="1" x14ac:dyDescent="0.25">
      <c r="B1908" s="262">
        <v>1903</v>
      </c>
      <c r="C1908" s="346">
        <v>45481</v>
      </c>
      <c r="D1908" s="226" t="s">
        <v>270</v>
      </c>
      <c r="E1908" s="218" t="s">
        <v>178</v>
      </c>
      <c r="F1908" s="218" t="s">
        <v>7</v>
      </c>
      <c r="G1908" s="218" t="s">
        <v>213</v>
      </c>
      <c r="H1908" s="218">
        <v>7</v>
      </c>
      <c r="I1908" s="218" t="s">
        <v>220</v>
      </c>
      <c r="J1908" s="218">
        <v>51</v>
      </c>
      <c r="K1908" s="218"/>
      <c r="L1908" s="218">
        <v>2500</v>
      </c>
      <c r="M1908" s="218"/>
      <c r="N1908" s="218" t="s">
        <v>7</v>
      </c>
      <c r="O1908" s="218">
        <v>723</v>
      </c>
      <c r="P1908" s="218" t="s">
        <v>305</v>
      </c>
      <c r="Q1908" s="240">
        <f t="shared" si="52"/>
        <v>357</v>
      </c>
      <c r="R1908" s="240">
        <f t="shared" si="53"/>
        <v>0</v>
      </c>
      <c r="S1908" s="240">
        <f t="shared" si="54"/>
        <v>0</v>
      </c>
      <c r="T1908" s="272">
        <f t="shared" si="55"/>
        <v>0</v>
      </c>
      <c r="U1908" s="263"/>
    </row>
    <row r="1909" spans="2:21" s="216" customFormat="1" x14ac:dyDescent="0.25">
      <c r="B1909" s="262">
        <v>1904</v>
      </c>
      <c r="C1909" s="346">
        <v>45481</v>
      </c>
      <c r="D1909" s="226" t="s">
        <v>177</v>
      </c>
      <c r="E1909" s="218" t="s">
        <v>178</v>
      </c>
      <c r="F1909" s="218" t="s">
        <v>7</v>
      </c>
      <c r="G1909" s="218" t="s">
        <v>213</v>
      </c>
      <c r="H1909" s="218">
        <v>7</v>
      </c>
      <c r="I1909" s="218" t="s">
        <v>220</v>
      </c>
      <c r="J1909" s="218">
        <v>51</v>
      </c>
      <c r="K1909" s="218"/>
      <c r="L1909" s="218">
        <v>2500</v>
      </c>
      <c r="M1909" s="218"/>
      <c r="N1909" s="218" t="s">
        <v>7</v>
      </c>
      <c r="O1909" s="218">
        <v>723</v>
      </c>
      <c r="P1909" s="218" t="s">
        <v>305</v>
      </c>
      <c r="Q1909" s="240">
        <f t="shared" si="52"/>
        <v>357</v>
      </c>
      <c r="R1909" s="240">
        <f t="shared" si="53"/>
        <v>0</v>
      </c>
      <c r="S1909" s="240">
        <f t="shared" si="54"/>
        <v>0</v>
      </c>
      <c r="T1909" s="272">
        <f t="shared" si="55"/>
        <v>0</v>
      </c>
      <c r="U1909" s="263"/>
    </row>
    <row r="1910" spans="2:21" s="216" customFormat="1" x14ac:dyDescent="0.25">
      <c r="B1910" s="262">
        <v>1905</v>
      </c>
      <c r="C1910" s="346">
        <v>45481</v>
      </c>
      <c r="D1910" s="226" t="s">
        <v>173</v>
      </c>
      <c r="E1910" s="218" t="s">
        <v>161</v>
      </c>
      <c r="F1910" s="218" t="s">
        <v>7</v>
      </c>
      <c r="G1910" s="218" t="s">
        <v>161</v>
      </c>
      <c r="H1910" s="218">
        <v>11.2</v>
      </c>
      <c r="I1910" s="218" t="s">
        <v>66</v>
      </c>
      <c r="J1910" s="218">
        <v>6</v>
      </c>
      <c r="K1910" s="218"/>
      <c r="L1910" s="218"/>
      <c r="M1910" s="218"/>
      <c r="N1910" s="218" t="s">
        <v>1</v>
      </c>
      <c r="O1910" s="218"/>
      <c r="P1910" s="218"/>
      <c r="Q1910" s="240">
        <f t="shared" si="52"/>
        <v>0</v>
      </c>
      <c r="R1910" s="240">
        <f t="shared" si="53"/>
        <v>0</v>
      </c>
      <c r="S1910" s="240">
        <f t="shared" si="54"/>
        <v>67.199999999999989</v>
      </c>
      <c r="T1910" s="272">
        <f t="shared" si="55"/>
        <v>0</v>
      </c>
      <c r="U1910" s="263"/>
    </row>
    <row r="1911" spans="2:21" s="216" customFormat="1" x14ac:dyDescent="0.25">
      <c r="B1911" s="262">
        <v>1906</v>
      </c>
      <c r="C1911" s="346">
        <v>45481</v>
      </c>
      <c r="D1911" s="226" t="s">
        <v>153</v>
      </c>
      <c r="E1911" s="218" t="s">
        <v>92</v>
      </c>
      <c r="F1911" s="218" t="s">
        <v>63</v>
      </c>
      <c r="G1911" s="218" t="s">
        <v>213</v>
      </c>
      <c r="H1911" s="218">
        <v>6.65</v>
      </c>
      <c r="I1911" s="218" t="s">
        <v>221</v>
      </c>
      <c r="J1911" s="218">
        <v>25</v>
      </c>
      <c r="K1911" s="218"/>
      <c r="L1911" s="218">
        <v>690</v>
      </c>
      <c r="M1911" s="218"/>
      <c r="N1911" s="218" t="s">
        <v>1</v>
      </c>
      <c r="O1911" s="218">
        <v>714</v>
      </c>
      <c r="P1911" s="218" t="s">
        <v>305</v>
      </c>
      <c r="Q1911" s="240">
        <f t="shared" si="52"/>
        <v>0</v>
      </c>
      <c r="R1911" s="240">
        <f t="shared" si="53"/>
        <v>191.18749999999997</v>
      </c>
      <c r="S1911" s="240">
        <f t="shared" si="54"/>
        <v>0</v>
      </c>
      <c r="T1911" s="272">
        <f t="shared" si="55"/>
        <v>0</v>
      </c>
      <c r="U1911" s="263"/>
    </row>
    <row r="1912" spans="2:21" s="216" customFormat="1" x14ac:dyDescent="0.25">
      <c r="B1912" s="262">
        <v>1907</v>
      </c>
      <c r="C1912" s="346">
        <v>45481</v>
      </c>
      <c r="D1912" s="226" t="s">
        <v>153</v>
      </c>
      <c r="E1912" s="218" t="s">
        <v>92</v>
      </c>
      <c r="F1912" s="218" t="s">
        <v>63</v>
      </c>
      <c r="G1912" s="218" t="s">
        <v>213</v>
      </c>
      <c r="H1912" s="218">
        <v>6.65</v>
      </c>
      <c r="I1912" s="218" t="s">
        <v>221</v>
      </c>
      <c r="J1912" s="218">
        <v>6</v>
      </c>
      <c r="K1912" s="218"/>
      <c r="L1912" s="218">
        <v>1300</v>
      </c>
      <c r="M1912" s="218"/>
      <c r="N1912" s="218" t="s">
        <v>1</v>
      </c>
      <c r="O1912" s="218">
        <v>714</v>
      </c>
      <c r="P1912" s="218" t="s">
        <v>305</v>
      </c>
      <c r="Q1912" s="240">
        <f t="shared" si="52"/>
        <v>0</v>
      </c>
      <c r="R1912" s="240">
        <f t="shared" si="53"/>
        <v>45.885000000000005</v>
      </c>
      <c r="S1912" s="240">
        <f t="shared" si="54"/>
        <v>0</v>
      </c>
      <c r="T1912" s="272">
        <f t="shared" si="55"/>
        <v>0</v>
      </c>
      <c r="U1912" s="263"/>
    </row>
    <row r="1913" spans="2:21" s="216" customFormat="1" x14ac:dyDescent="0.25">
      <c r="B1913" s="262">
        <v>1908</v>
      </c>
      <c r="C1913" s="346">
        <v>45481</v>
      </c>
      <c r="D1913" s="226" t="s">
        <v>152</v>
      </c>
      <c r="E1913" s="218" t="s">
        <v>92</v>
      </c>
      <c r="F1913" s="218" t="s">
        <v>63</v>
      </c>
      <c r="G1913" s="218" t="s">
        <v>214</v>
      </c>
      <c r="H1913" s="218">
        <v>4.1500000000000004</v>
      </c>
      <c r="I1913" s="218" t="s">
        <v>221</v>
      </c>
      <c r="J1913" s="218">
        <v>23</v>
      </c>
      <c r="K1913" s="218"/>
      <c r="L1913" s="218">
        <v>690</v>
      </c>
      <c r="M1913" s="218"/>
      <c r="N1913" s="218" t="s">
        <v>1</v>
      </c>
      <c r="O1913" s="218">
        <v>714</v>
      </c>
      <c r="P1913" s="218" t="s">
        <v>305</v>
      </c>
      <c r="Q1913" s="240">
        <f t="shared" si="52"/>
        <v>0</v>
      </c>
      <c r="R1913" s="240">
        <f t="shared" si="53"/>
        <v>109.7675</v>
      </c>
      <c r="S1913" s="240">
        <f t="shared" si="54"/>
        <v>0</v>
      </c>
      <c r="T1913" s="272">
        <f t="shared" si="55"/>
        <v>0</v>
      </c>
      <c r="U1913" s="263"/>
    </row>
    <row r="1914" spans="2:21" s="216" customFormat="1" x14ac:dyDescent="0.25">
      <c r="B1914" s="324">
        <v>1909</v>
      </c>
      <c r="C1914" s="346">
        <v>45481</v>
      </c>
      <c r="D1914" s="226" t="s">
        <v>152</v>
      </c>
      <c r="E1914" s="218" t="s">
        <v>92</v>
      </c>
      <c r="F1914" s="218" t="s">
        <v>63</v>
      </c>
      <c r="G1914" s="218" t="s">
        <v>214</v>
      </c>
      <c r="H1914" s="218">
        <v>4.1500000000000004</v>
      </c>
      <c r="I1914" s="218" t="s">
        <v>221</v>
      </c>
      <c r="J1914" s="218">
        <v>7</v>
      </c>
      <c r="K1914" s="218"/>
      <c r="L1914" s="218">
        <v>1300</v>
      </c>
      <c r="M1914" s="218"/>
      <c r="N1914" s="218" t="s">
        <v>1</v>
      </c>
      <c r="O1914" s="218">
        <v>714</v>
      </c>
      <c r="P1914" s="218" t="s">
        <v>305</v>
      </c>
      <c r="Q1914" s="240">
        <f t="shared" si="52"/>
        <v>0</v>
      </c>
      <c r="R1914" s="240">
        <f t="shared" si="53"/>
        <v>33.407499999999999</v>
      </c>
      <c r="S1914" s="240">
        <f t="shared" si="54"/>
        <v>0</v>
      </c>
      <c r="T1914" s="272">
        <f t="shared" si="55"/>
        <v>0</v>
      </c>
      <c r="U1914" s="270"/>
    </row>
    <row r="1915" spans="2:21" s="216" customFormat="1" x14ac:dyDescent="0.25">
      <c r="B1915" s="262">
        <v>1910</v>
      </c>
      <c r="C1915" s="346">
        <v>45481</v>
      </c>
      <c r="D1915" s="226" t="s">
        <v>150</v>
      </c>
      <c r="E1915" s="218" t="s">
        <v>92</v>
      </c>
      <c r="F1915" s="218" t="s">
        <v>63</v>
      </c>
      <c r="G1915" s="218" t="s">
        <v>214</v>
      </c>
      <c r="H1915" s="218">
        <v>4.1500000000000004</v>
      </c>
      <c r="I1915" s="218" t="s">
        <v>221</v>
      </c>
      <c r="J1915" s="218">
        <v>24</v>
      </c>
      <c r="K1915" s="218"/>
      <c r="L1915" s="218">
        <v>690</v>
      </c>
      <c r="M1915" s="218"/>
      <c r="N1915" s="218" t="s">
        <v>1</v>
      </c>
      <c r="O1915" s="218">
        <v>714</v>
      </c>
      <c r="P1915" s="218" t="s">
        <v>305</v>
      </c>
      <c r="Q1915" s="240">
        <f t="shared" si="52"/>
        <v>0</v>
      </c>
      <c r="R1915" s="240">
        <f t="shared" si="53"/>
        <v>114.54</v>
      </c>
      <c r="S1915" s="240">
        <f t="shared" si="54"/>
        <v>0</v>
      </c>
      <c r="T1915" s="272">
        <f t="shared" si="55"/>
        <v>0</v>
      </c>
      <c r="U1915" s="263"/>
    </row>
    <row r="1916" spans="2:21" s="216" customFormat="1" x14ac:dyDescent="0.25">
      <c r="B1916" s="262">
        <v>1911</v>
      </c>
      <c r="C1916" s="346">
        <v>45481</v>
      </c>
      <c r="D1916" s="226" t="s">
        <v>150</v>
      </c>
      <c r="E1916" s="218" t="s">
        <v>92</v>
      </c>
      <c r="F1916" s="218" t="s">
        <v>63</v>
      </c>
      <c r="G1916" s="218" t="s">
        <v>214</v>
      </c>
      <c r="H1916" s="218">
        <v>4.1500000000000004</v>
      </c>
      <c r="I1916" s="218" t="s">
        <v>221</v>
      </c>
      <c r="J1916" s="218">
        <v>7</v>
      </c>
      <c r="K1916" s="218"/>
      <c r="L1916" s="218">
        <v>1300</v>
      </c>
      <c r="M1916" s="218"/>
      <c r="N1916" s="218" t="s">
        <v>1</v>
      </c>
      <c r="O1916" s="218">
        <v>714</v>
      </c>
      <c r="P1916" s="218" t="s">
        <v>305</v>
      </c>
      <c r="Q1916" s="240">
        <f t="shared" si="52"/>
        <v>0</v>
      </c>
      <c r="R1916" s="240">
        <f t="shared" si="53"/>
        <v>33.407499999999999</v>
      </c>
      <c r="S1916" s="240">
        <f t="shared" si="54"/>
        <v>0</v>
      </c>
      <c r="T1916" s="272">
        <f t="shared" si="55"/>
        <v>0</v>
      </c>
      <c r="U1916" s="263"/>
    </row>
    <row r="1917" spans="2:21" s="216" customFormat="1" x14ac:dyDescent="0.25">
      <c r="B1917" s="262">
        <v>1912</v>
      </c>
      <c r="C1917" s="346">
        <v>45481</v>
      </c>
      <c r="D1917" s="226" t="s">
        <v>179</v>
      </c>
      <c r="E1917" s="218" t="s">
        <v>161</v>
      </c>
      <c r="F1917" s="218" t="s">
        <v>8</v>
      </c>
      <c r="G1917" s="218" t="s">
        <v>161</v>
      </c>
      <c r="H1917" s="218">
        <v>11.6</v>
      </c>
      <c r="I1917" s="218" t="s">
        <v>66</v>
      </c>
      <c r="J1917" s="218">
        <v>3</v>
      </c>
      <c r="K1917" s="218"/>
      <c r="L1917" s="218"/>
      <c r="M1917" s="218"/>
      <c r="N1917" s="218" t="s">
        <v>1</v>
      </c>
      <c r="O1917" s="218"/>
      <c r="P1917" s="218"/>
      <c r="Q1917" s="240">
        <f t="shared" si="52"/>
        <v>0</v>
      </c>
      <c r="R1917" s="240">
        <f t="shared" si="53"/>
        <v>0</v>
      </c>
      <c r="S1917" s="240">
        <f t="shared" si="54"/>
        <v>34.799999999999997</v>
      </c>
      <c r="T1917" s="272">
        <f t="shared" si="55"/>
        <v>0</v>
      </c>
      <c r="U1917" s="263"/>
    </row>
    <row r="1918" spans="2:21" s="216" customFormat="1" x14ac:dyDescent="0.25">
      <c r="B1918" s="262">
        <v>1913</v>
      </c>
      <c r="C1918" s="346">
        <v>45481</v>
      </c>
      <c r="D1918" s="226" t="s">
        <v>267</v>
      </c>
      <c r="E1918" s="218" t="s">
        <v>92</v>
      </c>
      <c r="F1918" s="218" t="s">
        <v>2</v>
      </c>
      <c r="G1918" s="218" t="s">
        <v>213</v>
      </c>
      <c r="H1918" s="218">
        <v>7</v>
      </c>
      <c r="I1918" s="218" t="s">
        <v>220</v>
      </c>
      <c r="J1918" s="218">
        <v>26</v>
      </c>
      <c r="K1918" s="218"/>
      <c r="L1918" s="218">
        <v>650</v>
      </c>
      <c r="M1918" s="218"/>
      <c r="N1918" s="218" t="s">
        <v>2</v>
      </c>
      <c r="O1918" s="218">
        <v>713</v>
      </c>
      <c r="P1918" s="218" t="s">
        <v>304</v>
      </c>
      <c r="Q1918" s="240">
        <f t="shared" si="52"/>
        <v>182</v>
      </c>
      <c r="R1918" s="240">
        <f t="shared" si="53"/>
        <v>0</v>
      </c>
      <c r="S1918" s="240">
        <f t="shared" si="54"/>
        <v>0</v>
      </c>
      <c r="T1918" s="272">
        <f t="shared" si="55"/>
        <v>0</v>
      </c>
      <c r="U1918" s="263"/>
    </row>
    <row r="1919" spans="2:21" s="216" customFormat="1" x14ac:dyDescent="0.25">
      <c r="B1919" s="262">
        <v>1914</v>
      </c>
      <c r="C1919" s="346">
        <v>45481</v>
      </c>
      <c r="D1919" s="226" t="s">
        <v>266</v>
      </c>
      <c r="E1919" s="218" t="s">
        <v>92</v>
      </c>
      <c r="F1919" s="218" t="s">
        <v>2</v>
      </c>
      <c r="G1919" s="218" t="s">
        <v>213</v>
      </c>
      <c r="H1919" s="218">
        <v>7</v>
      </c>
      <c r="I1919" s="218" t="s">
        <v>220</v>
      </c>
      <c r="J1919" s="218">
        <v>25</v>
      </c>
      <c r="K1919" s="218"/>
      <c r="L1919" s="218">
        <v>650</v>
      </c>
      <c r="M1919" s="218"/>
      <c r="N1919" s="218" t="s">
        <v>2</v>
      </c>
      <c r="O1919" s="218">
        <v>713</v>
      </c>
      <c r="P1919" s="218" t="s">
        <v>304</v>
      </c>
      <c r="Q1919" s="240">
        <f t="shared" si="52"/>
        <v>175</v>
      </c>
      <c r="R1919" s="240">
        <f t="shared" si="53"/>
        <v>0</v>
      </c>
      <c r="S1919" s="240">
        <f t="shared" si="54"/>
        <v>0</v>
      </c>
      <c r="T1919" s="272">
        <f t="shared" si="55"/>
        <v>0</v>
      </c>
      <c r="U1919" s="263"/>
    </row>
    <row r="1920" spans="2:21" s="216" customFormat="1" x14ac:dyDescent="0.25">
      <c r="B1920" s="262">
        <v>1915</v>
      </c>
      <c r="C1920" s="346">
        <v>45481</v>
      </c>
      <c r="D1920" s="226" t="s">
        <v>258</v>
      </c>
      <c r="E1920" s="218" t="s">
        <v>92</v>
      </c>
      <c r="F1920" s="218" t="s">
        <v>2</v>
      </c>
      <c r="G1920" s="218" t="s">
        <v>213</v>
      </c>
      <c r="H1920" s="218">
        <v>7</v>
      </c>
      <c r="I1920" s="218" t="s">
        <v>220</v>
      </c>
      <c r="J1920" s="218">
        <v>25</v>
      </c>
      <c r="K1920" s="218"/>
      <c r="L1920" s="218">
        <v>650</v>
      </c>
      <c r="M1920" s="218"/>
      <c r="N1920" s="218" t="s">
        <v>2</v>
      </c>
      <c r="O1920" s="218">
        <v>713</v>
      </c>
      <c r="P1920" s="218" t="s">
        <v>304</v>
      </c>
      <c r="Q1920" s="240">
        <f t="shared" si="52"/>
        <v>175</v>
      </c>
      <c r="R1920" s="240">
        <f t="shared" si="53"/>
        <v>0</v>
      </c>
      <c r="S1920" s="240">
        <f t="shared" si="54"/>
        <v>0</v>
      </c>
      <c r="T1920" s="272">
        <f t="shared" si="55"/>
        <v>0</v>
      </c>
      <c r="U1920" s="263"/>
    </row>
    <row r="1921" spans="2:21" s="216" customFormat="1" x14ac:dyDescent="0.25">
      <c r="B1921" s="262">
        <v>1916</v>
      </c>
      <c r="C1921" s="346">
        <v>45481</v>
      </c>
      <c r="D1921" s="226" t="s">
        <v>96</v>
      </c>
      <c r="E1921" s="218" t="s">
        <v>161</v>
      </c>
      <c r="F1921" s="218" t="s">
        <v>1</v>
      </c>
      <c r="G1921" s="218" t="s">
        <v>161</v>
      </c>
      <c r="H1921" s="218">
        <v>11.8</v>
      </c>
      <c r="I1921" s="218" t="s">
        <v>66</v>
      </c>
      <c r="J1921" s="218">
        <v>3</v>
      </c>
      <c r="K1921" s="218"/>
      <c r="L1921" s="218"/>
      <c r="M1921" s="218"/>
      <c r="N1921" s="218" t="s">
        <v>1</v>
      </c>
      <c r="O1921" s="218"/>
      <c r="P1921" s="218"/>
      <c r="Q1921" s="240">
        <f t="shared" si="52"/>
        <v>0</v>
      </c>
      <c r="R1921" s="240">
        <f t="shared" si="53"/>
        <v>0</v>
      </c>
      <c r="S1921" s="240">
        <f t="shared" si="54"/>
        <v>35.400000000000006</v>
      </c>
      <c r="T1921" s="272">
        <f t="shared" si="55"/>
        <v>0</v>
      </c>
      <c r="U1921" s="263"/>
    </row>
    <row r="1922" spans="2:21" s="216" customFormat="1" x14ac:dyDescent="0.25">
      <c r="B1922" s="262">
        <v>1917</v>
      </c>
      <c r="C1922" s="346">
        <v>45481</v>
      </c>
      <c r="D1922" s="226" t="s">
        <v>130</v>
      </c>
      <c r="E1922" s="218" t="s">
        <v>161</v>
      </c>
      <c r="F1922" s="218" t="s">
        <v>1</v>
      </c>
      <c r="G1922" s="218" t="s">
        <v>161</v>
      </c>
      <c r="H1922" s="218">
        <v>11.8</v>
      </c>
      <c r="I1922" s="218" t="s">
        <v>66</v>
      </c>
      <c r="J1922" s="218">
        <v>2</v>
      </c>
      <c r="K1922" s="218"/>
      <c r="L1922" s="218"/>
      <c r="M1922" s="218"/>
      <c r="N1922" s="218" t="s">
        <v>1</v>
      </c>
      <c r="O1922" s="218"/>
      <c r="P1922" s="218"/>
      <c r="Q1922" s="240">
        <f t="shared" si="52"/>
        <v>0</v>
      </c>
      <c r="R1922" s="240">
        <f t="shared" si="53"/>
        <v>0</v>
      </c>
      <c r="S1922" s="240">
        <f t="shared" si="54"/>
        <v>23.6</v>
      </c>
      <c r="T1922" s="272">
        <f t="shared" si="55"/>
        <v>0</v>
      </c>
      <c r="U1922" s="263"/>
    </row>
    <row r="1923" spans="2:21" s="216" customFormat="1" x14ac:dyDescent="0.25">
      <c r="B1923" s="262">
        <v>1918</v>
      </c>
      <c r="C1923" s="346">
        <v>45482</v>
      </c>
      <c r="D1923" s="226" t="s">
        <v>94</v>
      </c>
      <c r="E1923" s="218" t="s">
        <v>92</v>
      </c>
      <c r="F1923" s="218" t="s">
        <v>1</v>
      </c>
      <c r="G1923" s="218" t="s">
        <v>213</v>
      </c>
      <c r="H1923" s="218">
        <v>6.65</v>
      </c>
      <c r="I1923" s="218" t="s">
        <v>221</v>
      </c>
      <c r="J1923" s="218">
        <v>22</v>
      </c>
      <c r="K1923" s="218"/>
      <c r="L1923" s="218">
        <v>1000</v>
      </c>
      <c r="M1923" s="218"/>
      <c r="N1923" s="218" t="s">
        <v>1</v>
      </c>
      <c r="O1923" s="218">
        <v>716</v>
      </c>
      <c r="P1923" s="218" t="s">
        <v>304</v>
      </c>
      <c r="Q1923" s="240">
        <f t="shared" si="52"/>
        <v>0</v>
      </c>
      <c r="R1923" s="240">
        <f t="shared" si="53"/>
        <v>168.245</v>
      </c>
      <c r="S1923" s="240">
        <f t="shared" si="54"/>
        <v>0</v>
      </c>
      <c r="T1923" s="272">
        <f t="shared" si="55"/>
        <v>0</v>
      </c>
      <c r="U1923" s="263"/>
    </row>
    <row r="1924" spans="2:21" s="216" customFormat="1" x14ac:dyDescent="0.25">
      <c r="B1924" s="262">
        <v>1919</v>
      </c>
      <c r="C1924" s="346">
        <v>45482</v>
      </c>
      <c r="D1924" s="226" t="s">
        <v>91</v>
      </c>
      <c r="E1924" s="218" t="s">
        <v>92</v>
      </c>
      <c r="F1924" s="218" t="s">
        <v>1</v>
      </c>
      <c r="G1924" s="218" t="s">
        <v>213</v>
      </c>
      <c r="H1924" s="218">
        <v>6.65</v>
      </c>
      <c r="I1924" s="218" t="s">
        <v>221</v>
      </c>
      <c r="J1924" s="218">
        <v>25</v>
      </c>
      <c r="K1924" s="218"/>
      <c r="L1924" s="218">
        <v>1000</v>
      </c>
      <c r="M1924" s="218"/>
      <c r="N1924" s="218" t="s">
        <v>1</v>
      </c>
      <c r="O1924" s="218">
        <v>716</v>
      </c>
      <c r="P1924" s="218" t="s">
        <v>304</v>
      </c>
      <c r="Q1924" s="240">
        <f t="shared" si="52"/>
        <v>0</v>
      </c>
      <c r="R1924" s="240">
        <f t="shared" si="53"/>
        <v>191.18749999999997</v>
      </c>
      <c r="S1924" s="240">
        <f t="shared" si="54"/>
        <v>0</v>
      </c>
      <c r="T1924" s="272">
        <f t="shared" si="55"/>
        <v>0</v>
      </c>
      <c r="U1924" s="263"/>
    </row>
    <row r="1925" spans="2:21" s="216" customFormat="1" x14ac:dyDescent="0.25">
      <c r="B1925" s="262">
        <v>1920</v>
      </c>
      <c r="C1925" s="346">
        <v>45482</v>
      </c>
      <c r="D1925" s="226" t="s">
        <v>117</v>
      </c>
      <c r="E1925" s="218" t="s">
        <v>92</v>
      </c>
      <c r="F1925" s="218" t="s">
        <v>1</v>
      </c>
      <c r="G1925" s="218" t="s">
        <v>213</v>
      </c>
      <c r="H1925" s="218">
        <v>6.65</v>
      </c>
      <c r="I1925" s="218"/>
      <c r="J1925" s="218"/>
      <c r="K1925" s="218"/>
      <c r="L1925" s="218"/>
      <c r="M1925" s="218"/>
      <c r="N1925" s="218"/>
      <c r="O1925" s="218"/>
      <c r="P1925" s="218"/>
      <c r="Q1925" s="240">
        <f t="shared" si="52"/>
        <v>0</v>
      </c>
      <c r="R1925" s="240">
        <f t="shared" si="53"/>
        <v>0</v>
      </c>
      <c r="S1925" s="240">
        <f t="shared" si="54"/>
        <v>0</v>
      </c>
      <c r="T1925" s="272">
        <f t="shared" si="55"/>
        <v>0</v>
      </c>
      <c r="U1925" s="263" t="s">
        <v>274</v>
      </c>
    </row>
    <row r="1926" spans="2:21" s="216" customFormat="1" x14ac:dyDescent="0.25">
      <c r="B1926" s="262">
        <v>1921</v>
      </c>
      <c r="C1926" s="346">
        <v>45482</v>
      </c>
      <c r="D1926" s="226" t="s">
        <v>302</v>
      </c>
      <c r="E1926" s="218" t="s">
        <v>92</v>
      </c>
      <c r="F1926" s="218" t="s">
        <v>62</v>
      </c>
      <c r="G1926" s="218" t="s">
        <v>214</v>
      </c>
      <c r="H1926" s="218">
        <v>4.1500000000000004</v>
      </c>
      <c r="I1926" s="218" t="s">
        <v>220</v>
      </c>
      <c r="J1926" s="218">
        <v>49</v>
      </c>
      <c r="K1926" s="218"/>
      <c r="L1926" s="218">
        <v>700</v>
      </c>
      <c r="M1926" s="218"/>
      <c r="N1926" s="218" t="s">
        <v>62</v>
      </c>
      <c r="O1926" s="218">
        <v>718</v>
      </c>
      <c r="P1926" s="218" t="s">
        <v>305</v>
      </c>
      <c r="Q1926" s="240">
        <f t="shared" si="52"/>
        <v>203.35000000000002</v>
      </c>
      <c r="R1926" s="240">
        <f t="shared" si="53"/>
        <v>0</v>
      </c>
      <c r="S1926" s="240">
        <f t="shared" si="54"/>
        <v>0</v>
      </c>
      <c r="T1926" s="272">
        <f t="shared" si="55"/>
        <v>0</v>
      </c>
      <c r="U1926" s="263"/>
    </row>
    <row r="1927" spans="2:21" s="216" customFormat="1" x14ac:dyDescent="0.25">
      <c r="B1927" s="262">
        <v>1922</v>
      </c>
      <c r="C1927" s="346">
        <v>45482</v>
      </c>
      <c r="D1927" s="226" t="s">
        <v>157</v>
      </c>
      <c r="E1927" s="218" t="s">
        <v>92</v>
      </c>
      <c r="F1927" s="218" t="s">
        <v>62</v>
      </c>
      <c r="G1927" s="218" t="s">
        <v>214</v>
      </c>
      <c r="H1927" s="218">
        <v>4.1500000000000004</v>
      </c>
      <c r="I1927" s="218" t="s">
        <v>220</v>
      </c>
      <c r="J1927" s="218">
        <v>45</v>
      </c>
      <c r="K1927" s="218"/>
      <c r="L1927" s="218">
        <v>700</v>
      </c>
      <c r="M1927" s="218"/>
      <c r="N1927" s="218" t="s">
        <v>62</v>
      </c>
      <c r="O1927" s="218">
        <v>718</v>
      </c>
      <c r="P1927" s="218" t="s">
        <v>305</v>
      </c>
      <c r="Q1927" s="240">
        <f t="shared" si="52"/>
        <v>186.75000000000003</v>
      </c>
      <c r="R1927" s="240">
        <f t="shared" si="53"/>
        <v>0</v>
      </c>
      <c r="S1927" s="240">
        <f t="shared" si="54"/>
        <v>0</v>
      </c>
      <c r="T1927" s="272">
        <f t="shared" si="55"/>
        <v>0</v>
      </c>
      <c r="U1927" s="263"/>
    </row>
    <row r="1928" spans="2:21" s="216" customFormat="1" x14ac:dyDescent="0.25">
      <c r="B1928" s="262">
        <v>1923</v>
      </c>
      <c r="C1928" s="346">
        <v>45482</v>
      </c>
      <c r="D1928" s="226" t="s">
        <v>156</v>
      </c>
      <c r="E1928" s="218" t="s">
        <v>92</v>
      </c>
      <c r="F1928" s="218" t="s">
        <v>62</v>
      </c>
      <c r="G1928" s="218" t="s">
        <v>214</v>
      </c>
      <c r="H1928" s="218">
        <v>4.1500000000000004</v>
      </c>
      <c r="I1928" s="218" t="s">
        <v>220</v>
      </c>
      <c r="J1928" s="218">
        <v>49</v>
      </c>
      <c r="K1928" s="218"/>
      <c r="L1928" s="218">
        <v>700</v>
      </c>
      <c r="M1928" s="218"/>
      <c r="N1928" s="218" t="s">
        <v>62</v>
      </c>
      <c r="O1928" s="218">
        <v>718</v>
      </c>
      <c r="P1928" s="218" t="s">
        <v>305</v>
      </c>
      <c r="Q1928" s="240">
        <f t="shared" si="52"/>
        <v>203.35000000000002</v>
      </c>
      <c r="R1928" s="240">
        <f t="shared" si="53"/>
        <v>0</v>
      </c>
      <c r="S1928" s="240">
        <f t="shared" si="54"/>
        <v>0</v>
      </c>
      <c r="T1928" s="272">
        <f t="shared" si="55"/>
        <v>0</v>
      </c>
      <c r="U1928" s="263"/>
    </row>
    <row r="1929" spans="2:21" s="216" customFormat="1" x14ac:dyDescent="0.25">
      <c r="B1929" s="262">
        <v>1924</v>
      </c>
      <c r="C1929" s="346">
        <v>45482</v>
      </c>
      <c r="D1929" s="226" t="s">
        <v>160</v>
      </c>
      <c r="E1929" s="218" t="s">
        <v>161</v>
      </c>
      <c r="F1929" s="218" t="s">
        <v>389</v>
      </c>
      <c r="G1929" s="218" t="s">
        <v>161</v>
      </c>
      <c r="H1929" s="218">
        <v>10</v>
      </c>
      <c r="I1929" s="218" t="s">
        <v>66</v>
      </c>
      <c r="J1929" s="218">
        <v>4</v>
      </c>
      <c r="K1929" s="218"/>
      <c r="L1929" s="218"/>
      <c r="M1929" s="218"/>
      <c r="N1929" s="218" t="s">
        <v>1</v>
      </c>
      <c r="O1929" s="218"/>
      <c r="P1929" s="218"/>
      <c r="Q1929" s="240">
        <f t="shared" si="52"/>
        <v>0</v>
      </c>
      <c r="R1929" s="240">
        <f t="shared" si="53"/>
        <v>0</v>
      </c>
      <c r="S1929" s="240">
        <f t="shared" si="54"/>
        <v>40</v>
      </c>
      <c r="T1929" s="272">
        <f t="shared" si="55"/>
        <v>0</v>
      </c>
      <c r="U1929" s="263"/>
    </row>
    <row r="1930" spans="2:21" s="216" customFormat="1" x14ac:dyDescent="0.25">
      <c r="B1930" s="262">
        <v>1925</v>
      </c>
      <c r="C1930" s="346">
        <v>45482</v>
      </c>
      <c r="D1930" s="226" t="s">
        <v>284</v>
      </c>
      <c r="E1930" s="218" t="s">
        <v>178</v>
      </c>
      <c r="F1930" s="218" t="s">
        <v>7</v>
      </c>
      <c r="G1930" s="218" t="s">
        <v>213</v>
      </c>
      <c r="H1930" s="218">
        <v>7</v>
      </c>
      <c r="I1930" s="218" t="s">
        <v>220</v>
      </c>
      <c r="J1930" s="218">
        <v>50</v>
      </c>
      <c r="K1930" s="218"/>
      <c r="L1930" s="218">
        <v>2400</v>
      </c>
      <c r="M1930" s="218"/>
      <c r="N1930" s="218" t="s">
        <v>7</v>
      </c>
      <c r="O1930" s="218">
        <v>722</v>
      </c>
      <c r="P1930" s="218" t="s">
        <v>305</v>
      </c>
      <c r="Q1930" s="240">
        <f t="shared" si="52"/>
        <v>350</v>
      </c>
      <c r="R1930" s="240">
        <f t="shared" si="53"/>
        <v>0</v>
      </c>
      <c r="S1930" s="240">
        <f t="shared" si="54"/>
        <v>0</v>
      </c>
      <c r="T1930" s="272">
        <f t="shared" si="55"/>
        <v>0</v>
      </c>
      <c r="U1930" s="263"/>
    </row>
    <row r="1931" spans="2:21" s="216" customFormat="1" x14ac:dyDescent="0.25">
      <c r="B1931" s="262">
        <v>1926</v>
      </c>
      <c r="C1931" s="346">
        <v>45482</v>
      </c>
      <c r="D1931" s="226" t="s">
        <v>268</v>
      </c>
      <c r="E1931" s="218" t="s">
        <v>276</v>
      </c>
      <c r="F1931" s="218" t="s">
        <v>7</v>
      </c>
      <c r="G1931" s="218" t="s">
        <v>214</v>
      </c>
      <c r="H1931" s="218">
        <v>5</v>
      </c>
      <c r="I1931" s="218" t="s">
        <v>220</v>
      </c>
      <c r="J1931" s="218">
        <v>50</v>
      </c>
      <c r="K1931" s="218"/>
      <c r="L1931" s="218">
        <v>2400</v>
      </c>
      <c r="M1931" s="218"/>
      <c r="N1931" s="218" t="s">
        <v>7</v>
      </c>
      <c r="O1931" s="218">
        <v>722</v>
      </c>
      <c r="P1931" s="218" t="s">
        <v>305</v>
      </c>
      <c r="Q1931" s="240">
        <f t="shared" si="52"/>
        <v>250</v>
      </c>
      <c r="R1931" s="240">
        <f t="shared" si="53"/>
        <v>0</v>
      </c>
      <c r="S1931" s="240">
        <f t="shared" si="54"/>
        <v>0</v>
      </c>
      <c r="T1931" s="272">
        <f t="shared" si="55"/>
        <v>0</v>
      </c>
      <c r="U1931" s="263"/>
    </row>
    <row r="1932" spans="2:21" s="216" customFormat="1" x14ac:dyDescent="0.25">
      <c r="B1932" s="262">
        <v>1927</v>
      </c>
      <c r="C1932" s="346">
        <v>45482</v>
      </c>
      <c r="D1932" s="226" t="s">
        <v>260</v>
      </c>
      <c r="E1932" s="218" t="s">
        <v>161</v>
      </c>
      <c r="F1932" s="218" t="s">
        <v>7</v>
      </c>
      <c r="G1932" s="218" t="s">
        <v>161</v>
      </c>
      <c r="H1932" s="218">
        <v>10</v>
      </c>
      <c r="I1932" s="218" t="s">
        <v>66</v>
      </c>
      <c r="J1932" s="218">
        <v>0</v>
      </c>
      <c r="K1932" s="218"/>
      <c r="L1932" s="218"/>
      <c r="M1932" s="218"/>
      <c r="N1932" s="218" t="s">
        <v>1</v>
      </c>
      <c r="O1932" s="218"/>
      <c r="P1932" s="218"/>
      <c r="Q1932" s="240">
        <f t="shared" si="52"/>
        <v>0</v>
      </c>
      <c r="R1932" s="240">
        <f t="shared" si="53"/>
        <v>0</v>
      </c>
      <c r="S1932" s="240">
        <f t="shared" si="54"/>
        <v>0</v>
      </c>
      <c r="T1932" s="272">
        <f t="shared" si="55"/>
        <v>0</v>
      </c>
      <c r="U1932" s="263"/>
    </row>
    <row r="1933" spans="2:21" s="216" customFormat="1" x14ac:dyDescent="0.25">
      <c r="B1933" s="262">
        <v>1928</v>
      </c>
      <c r="C1933" s="346">
        <v>45482</v>
      </c>
      <c r="D1933" s="226" t="s">
        <v>270</v>
      </c>
      <c r="E1933" s="218" t="s">
        <v>178</v>
      </c>
      <c r="F1933" s="218" t="s">
        <v>7</v>
      </c>
      <c r="G1933" s="218" t="s">
        <v>213</v>
      </c>
      <c r="H1933" s="218">
        <v>7</v>
      </c>
      <c r="I1933" s="218" t="s">
        <v>220</v>
      </c>
      <c r="J1933" s="218">
        <v>50</v>
      </c>
      <c r="K1933" s="218"/>
      <c r="L1933" s="218">
        <v>2400</v>
      </c>
      <c r="M1933" s="218"/>
      <c r="N1933" s="218" t="s">
        <v>7</v>
      </c>
      <c r="O1933" s="218">
        <v>722</v>
      </c>
      <c r="P1933" s="218" t="s">
        <v>305</v>
      </c>
      <c r="Q1933" s="240">
        <f t="shared" si="52"/>
        <v>350</v>
      </c>
      <c r="R1933" s="240">
        <f t="shared" si="53"/>
        <v>0</v>
      </c>
      <c r="S1933" s="240">
        <f t="shared" si="54"/>
        <v>0</v>
      </c>
      <c r="T1933" s="272">
        <f t="shared" si="55"/>
        <v>0</v>
      </c>
      <c r="U1933" s="263"/>
    </row>
    <row r="1934" spans="2:21" s="216" customFormat="1" x14ac:dyDescent="0.25">
      <c r="B1934" s="262">
        <v>1929</v>
      </c>
      <c r="C1934" s="346">
        <v>45482</v>
      </c>
      <c r="D1934" s="226" t="s">
        <v>177</v>
      </c>
      <c r="E1934" s="218" t="s">
        <v>178</v>
      </c>
      <c r="F1934" s="218" t="s">
        <v>7</v>
      </c>
      <c r="G1934" s="218" t="s">
        <v>213</v>
      </c>
      <c r="H1934" s="218">
        <v>7</v>
      </c>
      <c r="I1934" s="218" t="s">
        <v>220</v>
      </c>
      <c r="J1934" s="218">
        <v>50</v>
      </c>
      <c r="K1934" s="218"/>
      <c r="L1934" s="218">
        <v>2400</v>
      </c>
      <c r="M1934" s="218"/>
      <c r="N1934" s="218" t="s">
        <v>7</v>
      </c>
      <c r="O1934" s="218">
        <v>722</v>
      </c>
      <c r="P1934" s="218" t="s">
        <v>305</v>
      </c>
      <c r="Q1934" s="240">
        <f t="shared" si="52"/>
        <v>350</v>
      </c>
      <c r="R1934" s="240">
        <f t="shared" si="53"/>
        <v>0</v>
      </c>
      <c r="S1934" s="240">
        <f t="shared" si="54"/>
        <v>0</v>
      </c>
      <c r="T1934" s="272">
        <f t="shared" si="55"/>
        <v>0</v>
      </c>
      <c r="U1934" s="263"/>
    </row>
    <row r="1935" spans="2:21" s="216" customFormat="1" x14ac:dyDescent="0.25">
      <c r="B1935" s="262">
        <v>1930</v>
      </c>
      <c r="C1935" s="346">
        <v>45482</v>
      </c>
      <c r="D1935" s="226" t="s">
        <v>173</v>
      </c>
      <c r="E1935" s="218" t="s">
        <v>161</v>
      </c>
      <c r="F1935" s="218" t="s">
        <v>7</v>
      </c>
      <c r="G1935" s="218" t="s">
        <v>161</v>
      </c>
      <c r="H1935" s="218">
        <v>11.2</v>
      </c>
      <c r="I1935" s="218" t="s">
        <v>66</v>
      </c>
      <c r="J1935" s="218">
        <v>4</v>
      </c>
      <c r="K1935" s="218"/>
      <c r="L1935" s="218"/>
      <c r="M1935" s="218"/>
      <c r="N1935" s="218" t="s">
        <v>1</v>
      </c>
      <c r="O1935" s="218"/>
      <c r="P1935" s="218"/>
      <c r="Q1935" s="240">
        <f t="shared" si="52"/>
        <v>0</v>
      </c>
      <c r="R1935" s="240">
        <f t="shared" si="53"/>
        <v>0</v>
      </c>
      <c r="S1935" s="240">
        <f t="shared" si="54"/>
        <v>44.8</v>
      </c>
      <c r="T1935" s="272">
        <f t="shared" si="55"/>
        <v>0</v>
      </c>
      <c r="U1935" s="263"/>
    </row>
    <row r="1936" spans="2:21" s="216" customFormat="1" x14ac:dyDescent="0.25">
      <c r="B1936" s="324">
        <v>1931</v>
      </c>
      <c r="C1936" s="346">
        <v>45482</v>
      </c>
      <c r="D1936" s="226" t="s">
        <v>153</v>
      </c>
      <c r="E1936" s="218" t="s">
        <v>92</v>
      </c>
      <c r="F1936" s="218" t="s">
        <v>63</v>
      </c>
      <c r="G1936" s="218" t="s">
        <v>213</v>
      </c>
      <c r="H1936" s="218">
        <v>6.65</v>
      </c>
      <c r="I1936" s="218" t="s">
        <v>221</v>
      </c>
      <c r="J1936" s="218">
        <v>20</v>
      </c>
      <c r="K1936" s="218"/>
      <c r="L1936" s="218">
        <v>1300</v>
      </c>
      <c r="M1936" s="218"/>
      <c r="N1936" s="218" t="s">
        <v>63</v>
      </c>
      <c r="O1936" s="218">
        <v>717</v>
      </c>
      <c r="P1936" s="218" t="s">
        <v>305</v>
      </c>
      <c r="Q1936" s="240">
        <f t="shared" si="52"/>
        <v>0</v>
      </c>
      <c r="R1936" s="240">
        <f t="shared" si="53"/>
        <v>152.94999999999999</v>
      </c>
      <c r="S1936" s="240">
        <f t="shared" si="54"/>
        <v>0</v>
      </c>
      <c r="T1936" s="272">
        <f t="shared" si="55"/>
        <v>0</v>
      </c>
      <c r="U1936" s="270"/>
    </row>
    <row r="1937" spans="2:21" s="216" customFormat="1" x14ac:dyDescent="0.25">
      <c r="B1937" s="262">
        <v>1932</v>
      </c>
      <c r="C1937" s="346">
        <v>45482</v>
      </c>
      <c r="D1937" s="226" t="s">
        <v>152</v>
      </c>
      <c r="E1937" s="218" t="s">
        <v>92</v>
      </c>
      <c r="F1937" s="218" t="s">
        <v>63</v>
      </c>
      <c r="G1937" s="218" t="s">
        <v>214</v>
      </c>
      <c r="H1937" s="218">
        <v>4.1500000000000004</v>
      </c>
      <c r="I1937" s="218" t="s">
        <v>221</v>
      </c>
      <c r="J1937" s="218">
        <v>20</v>
      </c>
      <c r="K1937" s="218"/>
      <c r="L1937" s="218">
        <v>1300</v>
      </c>
      <c r="M1937" s="218"/>
      <c r="N1937" s="218" t="s">
        <v>63</v>
      </c>
      <c r="O1937" s="218">
        <v>717</v>
      </c>
      <c r="P1937" s="218" t="s">
        <v>305</v>
      </c>
      <c r="Q1937" s="240">
        <f t="shared" si="52"/>
        <v>0</v>
      </c>
      <c r="R1937" s="240">
        <f t="shared" si="53"/>
        <v>95.449999999999989</v>
      </c>
      <c r="S1937" s="240">
        <f t="shared" si="54"/>
        <v>0</v>
      </c>
      <c r="T1937" s="272">
        <f t="shared" si="55"/>
        <v>0</v>
      </c>
      <c r="U1937" s="263"/>
    </row>
    <row r="1938" spans="2:21" s="216" customFormat="1" x14ac:dyDescent="0.25">
      <c r="B1938" s="262">
        <v>1933</v>
      </c>
      <c r="C1938" s="346">
        <v>45482</v>
      </c>
      <c r="D1938" s="226" t="s">
        <v>150</v>
      </c>
      <c r="E1938" s="218" t="s">
        <v>92</v>
      </c>
      <c r="F1938" s="218" t="s">
        <v>63</v>
      </c>
      <c r="G1938" s="218" t="s">
        <v>214</v>
      </c>
      <c r="H1938" s="218">
        <v>4.1500000000000004</v>
      </c>
      <c r="I1938" s="218" t="s">
        <v>221</v>
      </c>
      <c r="J1938" s="218">
        <v>21</v>
      </c>
      <c r="K1938" s="218"/>
      <c r="L1938" s="218">
        <v>1300</v>
      </c>
      <c r="M1938" s="218"/>
      <c r="N1938" s="218" t="s">
        <v>63</v>
      </c>
      <c r="O1938" s="218">
        <v>717</v>
      </c>
      <c r="P1938" s="218" t="s">
        <v>305</v>
      </c>
      <c r="Q1938" s="240">
        <f t="shared" si="52"/>
        <v>0</v>
      </c>
      <c r="R1938" s="240">
        <f t="shared" si="53"/>
        <v>100.2225</v>
      </c>
      <c r="S1938" s="240">
        <f t="shared" si="54"/>
        <v>0</v>
      </c>
      <c r="T1938" s="272">
        <f t="shared" si="55"/>
        <v>0</v>
      </c>
      <c r="U1938" s="263"/>
    </row>
    <row r="1939" spans="2:21" s="216" customFormat="1" x14ac:dyDescent="0.25">
      <c r="B1939" s="262">
        <v>1934</v>
      </c>
      <c r="C1939" s="346">
        <v>45482</v>
      </c>
      <c r="D1939" s="226" t="s">
        <v>179</v>
      </c>
      <c r="E1939" s="218" t="s">
        <v>161</v>
      </c>
      <c r="F1939" s="218" t="s">
        <v>8</v>
      </c>
      <c r="G1939" s="218" t="s">
        <v>161</v>
      </c>
      <c r="H1939" s="218">
        <v>11.6</v>
      </c>
      <c r="I1939" s="218" t="s">
        <v>66</v>
      </c>
      <c r="J1939" s="218">
        <v>5</v>
      </c>
      <c r="K1939" s="218"/>
      <c r="L1939" s="218"/>
      <c r="M1939" s="218"/>
      <c r="N1939" s="218" t="s">
        <v>1</v>
      </c>
      <c r="O1939" s="218"/>
      <c r="P1939" s="218"/>
      <c r="Q1939" s="240">
        <f t="shared" si="52"/>
        <v>0</v>
      </c>
      <c r="R1939" s="240">
        <f t="shared" si="53"/>
        <v>0</v>
      </c>
      <c r="S1939" s="240">
        <f t="shared" si="54"/>
        <v>58</v>
      </c>
      <c r="T1939" s="272">
        <f t="shared" si="55"/>
        <v>0</v>
      </c>
      <c r="U1939" s="263"/>
    </row>
    <row r="1940" spans="2:21" s="216" customFormat="1" x14ac:dyDescent="0.25">
      <c r="B1940" s="262">
        <v>1935</v>
      </c>
      <c r="C1940" s="346">
        <v>45482</v>
      </c>
      <c r="D1940" s="226" t="s">
        <v>267</v>
      </c>
      <c r="E1940" s="218" t="s">
        <v>92</v>
      </c>
      <c r="F1940" s="218" t="s">
        <v>2</v>
      </c>
      <c r="G1940" s="218" t="s">
        <v>213</v>
      </c>
      <c r="H1940" s="218">
        <v>7</v>
      </c>
      <c r="I1940" s="218" t="s">
        <v>220</v>
      </c>
      <c r="J1940" s="218">
        <v>30</v>
      </c>
      <c r="K1940" s="218"/>
      <c r="L1940" s="218">
        <v>650</v>
      </c>
      <c r="M1940" s="218"/>
      <c r="N1940" s="218" t="s">
        <v>2</v>
      </c>
      <c r="O1940" s="218">
        <v>713</v>
      </c>
      <c r="P1940" s="218" t="s">
        <v>304</v>
      </c>
      <c r="Q1940" s="240">
        <f t="shared" si="52"/>
        <v>210</v>
      </c>
      <c r="R1940" s="240">
        <f t="shared" si="53"/>
        <v>0</v>
      </c>
      <c r="S1940" s="240">
        <f t="shared" si="54"/>
        <v>0</v>
      </c>
      <c r="T1940" s="272">
        <f t="shared" si="55"/>
        <v>0</v>
      </c>
      <c r="U1940" s="263"/>
    </row>
    <row r="1941" spans="2:21" s="216" customFormat="1" x14ac:dyDescent="0.25">
      <c r="B1941" s="262">
        <v>1936</v>
      </c>
      <c r="C1941" s="346">
        <v>45482</v>
      </c>
      <c r="D1941" s="226" t="s">
        <v>266</v>
      </c>
      <c r="E1941" s="218" t="s">
        <v>92</v>
      </c>
      <c r="F1941" s="218" t="s">
        <v>2</v>
      </c>
      <c r="G1941" s="218" t="s">
        <v>213</v>
      </c>
      <c r="H1941" s="218">
        <v>7</v>
      </c>
      <c r="I1941" s="218" t="s">
        <v>220</v>
      </c>
      <c r="J1941" s="218">
        <v>30</v>
      </c>
      <c r="K1941" s="218"/>
      <c r="L1941" s="218">
        <v>650</v>
      </c>
      <c r="M1941" s="218"/>
      <c r="N1941" s="218" t="s">
        <v>2</v>
      </c>
      <c r="O1941" s="218">
        <v>713</v>
      </c>
      <c r="P1941" s="218" t="s">
        <v>304</v>
      </c>
      <c r="Q1941" s="240">
        <f t="shared" si="52"/>
        <v>210</v>
      </c>
      <c r="R1941" s="240">
        <f t="shared" si="53"/>
        <v>0</v>
      </c>
      <c r="S1941" s="240">
        <f t="shared" si="54"/>
        <v>0</v>
      </c>
      <c r="T1941" s="272">
        <f t="shared" si="55"/>
        <v>0</v>
      </c>
      <c r="U1941" s="263"/>
    </row>
    <row r="1942" spans="2:21" s="216" customFormat="1" x14ac:dyDescent="0.25">
      <c r="B1942" s="262">
        <v>1937</v>
      </c>
      <c r="C1942" s="346">
        <v>45482</v>
      </c>
      <c r="D1942" s="226" t="s">
        <v>258</v>
      </c>
      <c r="E1942" s="218" t="s">
        <v>92</v>
      </c>
      <c r="F1942" s="218" t="s">
        <v>2</v>
      </c>
      <c r="G1942" s="218" t="s">
        <v>213</v>
      </c>
      <c r="H1942" s="218">
        <v>7</v>
      </c>
      <c r="I1942" s="218" t="s">
        <v>220</v>
      </c>
      <c r="J1942" s="218">
        <v>30</v>
      </c>
      <c r="K1942" s="218"/>
      <c r="L1942" s="218">
        <v>650</v>
      </c>
      <c r="M1942" s="218"/>
      <c r="N1942" s="218" t="s">
        <v>2</v>
      </c>
      <c r="O1942" s="218">
        <v>713</v>
      </c>
      <c r="P1942" s="218" t="s">
        <v>304</v>
      </c>
      <c r="Q1942" s="240">
        <f t="shared" si="52"/>
        <v>210</v>
      </c>
      <c r="R1942" s="240">
        <f t="shared" si="53"/>
        <v>0</v>
      </c>
      <c r="S1942" s="240">
        <f t="shared" si="54"/>
        <v>0</v>
      </c>
      <c r="T1942" s="272">
        <f t="shared" si="55"/>
        <v>0</v>
      </c>
      <c r="U1942" s="263"/>
    </row>
    <row r="1943" spans="2:21" s="216" customFormat="1" x14ac:dyDescent="0.25">
      <c r="B1943" s="262">
        <v>1938</v>
      </c>
      <c r="C1943" s="346">
        <v>45482</v>
      </c>
      <c r="D1943" s="226" t="s">
        <v>96</v>
      </c>
      <c r="E1943" s="218" t="s">
        <v>161</v>
      </c>
      <c r="F1943" s="218" t="s">
        <v>1</v>
      </c>
      <c r="G1943" s="218" t="s">
        <v>161</v>
      </c>
      <c r="H1943" s="218">
        <v>11.8</v>
      </c>
      <c r="I1943" s="218" t="s">
        <v>66</v>
      </c>
      <c r="J1943" s="218">
        <v>3</v>
      </c>
      <c r="K1943" s="218"/>
      <c r="L1943" s="218"/>
      <c r="M1943" s="218"/>
      <c r="N1943" s="218" t="s">
        <v>1</v>
      </c>
      <c r="O1943" s="218"/>
      <c r="P1943" s="218"/>
      <c r="Q1943" s="240">
        <f t="shared" si="52"/>
        <v>0</v>
      </c>
      <c r="R1943" s="240">
        <f t="shared" si="53"/>
        <v>0</v>
      </c>
      <c r="S1943" s="240">
        <f t="shared" si="54"/>
        <v>35.400000000000006</v>
      </c>
      <c r="T1943" s="272">
        <f t="shared" si="55"/>
        <v>0</v>
      </c>
      <c r="U1943" s="263"/>
    </row>
    <row r="1944" spans="2:21" s="216" customFormat="1" x14ac:dyDescent="0.25">
      <c r="B1944" s="262">
        <v>1939</v>
      </c>
      <c r="C1944" s="346">
        <v>45482</v>
      </c>
      <c r="D1944" s="226" t="s">
        <v>130</v>
      </c>
      <c r="E1944" s="218" t="s">
        <v>161</v>
      </c>
      <c r="F1944" s="218" t="s">
        <v>1</v>
      </c>
      <c r="G1944" s="218" t="s">
        <v>161</v>
      </c>
      <c r="H1944" s="218">
        <v>11.8</v>
      </c>
      <c r="I1944" s="218" t="s">
        <v>66</v>
      </c>
      <c r="J1944" s="218">
        <v>1</v>
      </c>
      <c r="K1944" s="218"/>
      <c r="L1944" s="218"/>
      <c r="M1944" s="218"/>
      <c r="N1944" s="218" t="s">
        <v>1</v>
      </c>
      <c r="O1944" s="218"/>
      <c r="P1944" s="218"/>
      <c r="Q1944" s="240">
        <f t="shared" si="52"/>
        <v>0</v>
      </c>
      <c r="R1944" s="240">
        <f t="shared" si="53"/>
        <v>0</v>
      </c>
      <c r="S1944" s="240">
        <f t="shared" si="54"/>
        <v>11.8</v>
      </c>
      <c r="T1944" s="272">
        <f t="shared" si="55"/>
        <v>0</v>
      </c>
      <c r="U1944" s="263"/>
    </row>
    <row r="1945" spans="2:21" s="216" customFormat="1" x14ac:dyDescent="0.25">
      <c r="B1945" s="262">
        <v>1940</v>
      </c>
      <c r="C1945" s="346">
        <v>45483</v>
      </c>
      <c r="D1945" s="226" t="s">
        <v>94</v>
      </c>
      <c r="E1945" s="218" t="s">
        <v>92</v>
      </c>
      <c r="F1945" s="218" t="s">
        <v>1</v>
      </c>
      <c r="G1945" s="218" t="s">
        <v>213</v>
      </c>
      <c r="H1945" s="218">
        <v>6.65</v>
      </c>
      <c r="I1945" s="218" t="s">
        <v>291</v>
      </c>
      <c r="J1945" s="218">
        <v>28</v>
      </c>
      <c r="K1945" s="218"/>
      <c r="L1945" s="218">
        <v>300</v>
      </c>
      <c r="M1945" s="218"/>
      <c r="N1945" s="218" t="s">
        <v>1</v>
      </c>
      <c r="O1945" s="218" t="s">
        <v>2</v>
      </c>
      <c r="P1945" s="218"/>
      <c r="Q1945" s="240">
        <f t="shared" si="52"/>
        <v>0</v>
      </c>
      <c r="R1945" s="240">
        <f t="shared" si="53"/>
        <v>0</v>
      </c>
      <c r="S1945" s="240">
        <f t="shared" si="54"/>
        <v>0</v>
      </c>
      <c r="T1945" s="272">
        <f t="shared" si="55"/>
        <v>0</v>
      </c>
      <c r="U1945" s="263"/>
    </row>
    <row r="1946" spans="2:21" s="216" customFormat="1" x14ac:dyDescent="0.25">
      <c r="B1946" s="262">
        <v>1941</v>
      </c>
      <c r="C1946" s="346">
        <v>45483</v>
      </c>
      <c r="D1946" s="226" t="s">
        <v>91</v>
      </c>
      <c r="E1946" s="218" t="s">
        <v>92</v>
      </c>
      <c r="F1946" s="218" t="s">
        <v>1</v>
      </c>
      <c r="G1946" s="218" t="s">
        <v>213</v>
      </c>
      <c r="H1946" s="218">
        <v>6.65</v>
      </c>
      <c r="I1946" s="218" t="s">
        <v>220</v>
      </c>
      <c r="J1946" s="218">
        <v>25</v>
      </c>
      <c r="K1946" s="218"/>
      <c r="L1946" s="218">
        <v>400</v>
      </c>
      <c r="M1946" s="218"/>
      <c r="N1946" s="218" t="s">
        <v>1</v>
      </c>
      <c r="O1946" s="218" t="s">
        <v>7</v>
      </c>
      <c r="P1946" s="218" t="s">
        <v>305</v>
      </c>
      <c r="Q1946" s="240">
        <f t="shared" si="52"/>
        <v>166.25</v>
      </c>
      <c r="R1946" s="240">
        <f t="shared" si="53"/>
        <v>0</v>
      </c>
      <c r="S1946" s="240">
        <f t="shared" si="54"/>
        <v>0</v>
      </c>
      <c r="T1946" s="272">
        <f t="shared" si="55"/>
        <v>0</v>
      </c>
      <c r="U1946" s="263"/>
    </row>
    <row r="1947" spans="2:21" s="216" customFormat="1" x14ac:dyDescent="0.25">
      <c r="B1947" s="262">
        <v>1942</v>
      </c>
      <c r="C1947" s="346">
        <v>45483</v>
      </c>
      <c r="D1947" s="226" t="s">
        <v>91</v>
      </c>
      <c r="E1947" s="218" t="s">
        <v>92</v>
      </c>
      <c r="F1947" s="218" t="s">
        <v>1</v>
      </c>
      <c r="G1947" s="218" t="s">
        <v>213</v>
      </c>
      <c r="H1947" s="218">
        <v>6.65</v>
      </c>
      <c r="I1947" s="218" t="s">
        <v>291</v>
      </c>
      <c r="J1947" s="218">
        <v>25</v>
      </c>
      <c r="K1947" s="218"/>
      <c r="L1947" s="218">
        <v>400</v>
      </c>
      <c r="M1947" s="218"/>
      <c r="N1947" s="218" t="s">
        <v>1</v>
      </c>
      <c r="O1947" s="218" t="s">
        <v>7</v>
      </c>
      <c r="P1947" s="218"/>
      <c r="Q1947" s="240">
        <f t="shared" si="52"/>
        <v>0</v>
      </c>
      <c r="R1947" s="240">
        <f t="shared" si="53"/>
        <v>0</v>
      </c>
      <c r="S1947" s="240">
        <f t="shared" si="54"/>
        <v>0</v>
      </c>
      <c r="T1947" s="272">
        <f t="shared" si="55"/>
        <v>0</v>
      </c>
      <c r="U1947" s="263"/>
    </row>
    <row r="1948" spans="2:21" s="216" customFormat="1" x14ac:dyDescent="0.25">
      <c r="B1948" s="262">
        <v>1943</v>
      </c>
      <c r="C1948" s="346">
        <v>45483</v>
      </c>
      <c r="D1948" s="226" t="s">
        <v>117</v>
      </c>
      <c r="E1948" s="218" t="s">
        <v>92</v>
      </c>
      <c r="F1948" s="218" t="s">
        <v>1</v>
      </c>
      <c r="G1948" s="218" t="s">
        <v>213</v>
      </c>
      <c r="H1948" s="218">
        <v>6.65</v>
      </c>
      <c r="I1948" s="218"/>
      <c r="J1948" s="218">
        <v>0</v>
      </c>
      <c r="K1948" s="218"/>
      <c r="L1948" s="218"/>
      <c r="M1948" s="218"/>
      <c r="N1948" s="218"/>
      <c r="O1948" s="218"/>
      <c r="P1948" s="218"/>
      <c r="Q1948" s="240">
        <f t="shared" si="52"/>
        <v>0</v>
      </c>
      <c r="R1948" s="240">
        <f t="shared" si="53"/>
        <v>0</v>
      </c>
      <c r="S1948" s="240">
        <f t="shared" si="54"/>
        <v>0</v>
      </c>
      <c r="T1948" s="272">
        <f t="shared" si="55"/>
        <v>0</v>
      </c>
      <c r="U1948" s="263" t="s">
        <v>274</v>
      </c>
    </row>
    <row r="1949" spans="2:21" s="216" customFormat="1" x14ac:dyDescent="0.25">
      <c r="B1949" s="262">
        <v>1944</v>
      </c>
      <c r="C1949" s="346">
        <v>45483</v>
      </c>
      <c r="D1949" s="226" t="s">
        <v>302</v>
      </c>
      <c r="E1949" s="218" t="s">
        <v>92</v>
      </c>
      <c r="F1949" s="218" t="s">
        <v>62</v>
      </c>
      <c r="G1949" s="218" t="s">
        <v>214</v>
      </c>
      <c r="H1949" s="218">
        <v>4.1500000000000004</v>
      </c>
      <c r="I1949" s="218" t="s">
        <v>220</v>
      </c>
      <c r="J1949" s="218">
        <v>44</v>
      </c>
      <c r="K1949" s="218">
        <v>718875</v>
      </c>
      <c r="L1949" s="218">
        <v>500</v>
      </c>
      <c r="M1949" s="218"/>
      <c r="N1949" s="218" t="s">
        <v>62</v>
      </c>
      <c r="O1949" s="218">
        <v>718</v>
      </c>
      <c r="P1949" s="218" t="s">
        <v>305</v>
      </c>
      <c r="Q1949" s="240">
        <f t="shared" si="52"/>
        <v>182.60000000000002</v>
      </c>
      <c r="R1949" s="240">
        <f t="shared" si="53"/>
        <v>0</v>
      </c>
      <c r="S1949" s="240">
        <f t="shared" si="54"/>
        <v>0</v>
      </c>
      <c r="T1949" s="272">
        <f t="shared" si="55"/>
        <v>0</v>
      </c>
      <c r="U1949" s="263"/>
    </row>
    <row r="1950" spans="2:21" s="216" customFormat="1" x14ac:dyDescent="0.25">
      <c r="B1950" s="262">
        <v>1945</v>
      </c>
      <c r="C1950" s="346">
        <v>45483</v>
      </c>
      <c r="D1950" s="226" t="s">
        <v>157</v>
      </c>
      <c r="E1950" s="218" t="s">
        <v>92</v>
      </c>
      <c r="F1950" s="218" t="s">
        <v>62</v>
      </c>
      <c r="G1950" s="218" t="s">
        <v>214</v>
      </c>
      <c r="H1950" s="218">
        <v>4.1500000000000004</v>
      </c>
      <c r="I1950" s="218" t="s">
        <v>220</v>
      </c>
      <c r="J1950" s="218">
        <v>44</v>
      </c>
      <c r="K1950" s="218">
        <v>718875</v>
      </c>
      <c r="L1950" s="218">
        <v>500</v>
      </c>
      <c r="M1950" s="218"/>
      <c r="N1950" s="218" t="s">
        <v>62</v>
      </c>
      <c r="O1950" s="218">
        <v>718</v>
      </c>
      <c r="P1950" s="218" t="s">
        <v>305</v>
      </c>
      <c r="Q1950" s="240">
        <f t="shared" si="52"/>
        <v>182.60000000000002</v>
      </c>
      <c r="R1950" s="240">
        <f t="shared" si="53"/>
        <v>0</v>
      </c>
      <c r="S1950" s="240">
        <f t="shared" si="54"/>
        <v>0</v>
      </c>
      <c r="T1950" s="272">
        <f t="shared" si="55"/>
        <v>0</v>
      </c>
      <c r="U1950" s="263"/>
    </row>
    <row r="1951" spans="2:21" s="216" customFormat="1" x14ac:dyDescent="0.25">
      <c r="B1951" s="262">
        <v>1946</v>
      </c>
      <c r="C1951" s="346">
        <v>45483</v>
      </c>
      <c r="D1951" s="226" t="s">
        <v>156</v>
      </c>
      <c r="E1951" s="218" t="s">
        <v>92</v>
      </c>
      <c r="F1951" s="218" t="s">
        <v>62</v>
      </c>
      <c r="G1951" s="218" t="s">
        <v>214</v>
      </c>
      <c r="H1951" s="218">
        <v>4.1500000000000004</v>
      </c>
      <c r="I1951" s="218" t="s">
        <v>220</v>
      </c>
      <c r="J1951" s="218">
        <v>58</v>
      </c>
      <c r="K1951" s="218">
        <v>718875</v>
      </c>
      <c r="L1951" s="218">
        <v>500</v>
      </c>
      <c r="M1951" s="218"/>
      <c r="N1951" s="218" t="s">
        <v>62</v>
      </c>
      <c r="O1951" s="218">
        <v>718</v>
      </c>
      <c r="P1951" s="218" t="s">
        <v>305</v>
      </c>
      <c r="Q1951" s="240">
        <f t="shared" si="52"/>
        <v>240.70000000000002</v>
      </c>
      <c r="R1951" s="240">
        <f t="shared" si="53"/>
        <v>0</v>
      </c>
      <c r="S1951" s="240">
        <f t="shared" si="54"/>
        <v>0</v>
      </c>
      <c r="T1951" s="272">
        <f t="shared" si="55"/>
        <v>0</v>
      </c>
      <c r="U1951" s="263"/>
    </row>
    <row r="1952" spans="2:21" s="216" customFormat="1" x14ac:dyDescent="0.25">
      <c r="B1952" s="262">
        <v>1947</v>
      </c>
      <c r="C1952" s="346">
        <v>45483</v>
      </c>
      <c r="D1952" s="226" t="s">
        <v>160</v>
      </c>
      <c r="E1952" s="218" t="s">
        <v>161</v>
      </c>
      <c r="F1952" s="218" t="s">
        <v>389</v>
      </c>
      <c r="G1952" s="218" t="s">
        <v>161</v>
      </c>
      <c r="H1952" s="218">
        <v>10</v>
      </c>
      <c r="I1952" s="218" t="s">
        <v>66</v>
      </c>
      <c r="J1952" s="218">
        <v>4</v>
      </c>
      <c r="K1952" s="218"/>
      <c r="L1952" s="218"/>
      <c r="M1952" s="218"/>
      <c r="N1952" s="218" t="s">
        <v>1</v>
      </c>
      <c r="O1952" s="218"/>
      <c r="P1952" s="218"/>
      <c r="Q1952" s="240">
        <f t="shared" si="52"/>
        <v>0</v>
      </c>
      <c r="R1952" s="240">
        <f t="shared" si="53"/>
        <v>0</v>
      </c>
      <c r="S1952" s="240">
        <f t="shared" si="54"/>
        <v>40</v>
      </c>
      <c r="T1952" s="272">
        <f t="shared" si="55"/>
        <v>0</v>
      </c>
      <c r="U1952" s="263"/>
    </row>
    <row r="1953" spans="2:21" s="216" customFormat="1" x14ac:dyDescent="0.25">
      <c r="B1953" s="262">
        <v>1948</v>
      </c>
      <c r="C1953" s="346">
        <v>45483</v>
      </c>
      <c r="D1953" s="226" t="s">
        <v>284</v>
      </c>
      <c r="E1953" s="218" t="s">
        <v>178</v>
      </c>
      <c r="F1953" s="218" t="s">
        <v>7</v>
      </c>
      <c r="G1953" s="218" t="s">
        <v>213</v>
      </c>
      <c r="H1953" s="218">
        <v>7</v>
      </c>
      <c r="I1953" s="218" t="s">
        <v>220</v>
      </c>
      <c r="J1953" s="218">
        <v>53</v>
      </c>
      <c r="K1953" s="218">
        <v>723</v>
      </c>
      <c r="L1953" s="218">
        <v>2000</v>
      </c>
      <c r="M1953" s="218"/>
      <c r="N1953" s="218" t="s">
        <v>7</v>
      </c>
      <c r="O1953" s="218">
        <v>723</v>
      </c>
      <c r="P1953" s="218" t="s">
        <v>305</v>
      </c>
      <c r="Q1953" s="240">
        <f t="shared" si="52"/>
        <v>371</v>
      </c>
      <c r="R1953" s="240">
        <f t="shared" si="53"/>
        <v>0</v>
      </c>
      <c r="S1953" s="240">
        <f t="shared" si="54"/>
        <v>0</v>
      </c>
      <c r="T1953" s="272">
        <f t="shared" si="55"/>
        <v>0</v>
      </c>
      <c r="U1953" s="263"/>
    </row>
    <row r="1954" spans="2:21" s="216" customFormat="1" x14ac:dyDescent="0.25">
      <c r="B1954" s="262">
        <v>1949</v>
      </c>
      <c r="C1954" s="346">
        <v>45483</v>
      </c>
      <c r="D1954" s="226" t="s">
        <v>268</v>
      </c>
      <c r="E1954" s="218" t="s">
        <v>276</v>
      </c>
      <c r="F1954" s="218" t="s">
        <v>7</v>
      </c>
      <c r="G1954" s="218" t="s">
        <v>214</v>
      </c>
      <c r="H1954" s="218">
        <v>5</v>
      </c>
      <c r="I1954" s="218" t="s">
        <v>220</v>
      </c>
      <c r="J1954" s="218">
        <v>55</v>
      </c>
      <c r="K1954" s="218">
        <v>723</v>
      </c>
      <c r="L1954" s="218">
        <v>2000</v>
      </c>
      <c r="M1954" s="218"/>
      <c r="N1954" s="218" t="s">
        <v>7</v>
      </c>
      <c r="O1954" s="218">
        <v>723</v>
      </c>
      <c r="P1954" s="218" t="s">
        <v>305</v>
      </c>
      <c r="Q1954" s="240">
        <f t="shared" si="52"/>
        <v>275</v>
      </c>
      <c r="R1954" s="240">
        <f t="shared" si="53"/>
        <v>0</v>
      </c>
      <c r="S1954" s="240">
        <f t="shared" si="54"/>
        <v>0</v>
      </c>
      <c r="T1954" s="272">
        <f t="shared" si="55"/>
        <v>0</v>
      </c>
      <c r="U1954" s="263"/>
    </row>
    <row r="1955" spans="2:21" s="216" customFormat="1" x14ac:dyDescent="0.25">
      <c r="B1955" s="262">
        <v>1950</v>
      </c>
      <c r="C1955" s="346">
        <v>45483</v>
      </c>
      <c r="D1955" s="226" t="s">
        <v>260</v>
      </c>
      <c r="E1955" s="218" t="s">
        <v>161</v>
      </c>
      <c r="F1955" s="218" t="s">
        <v>7</v>
      </c>
      <c r="G1955" s="218" t="s">
        <v>161</v>
      </c>
      <c r="H1955" s="218">
        <v>10</v>
      </c>
      <c r="I1955" s="218" t="s">
        <v>66</v>
      </c>
      <c r="J1955" s="218">
        <v>0</v>
      </c>
      <c r="K1955" s="218">
        <v>723</v>
      </c>
      <c r="L1955" s="218"/>
      <c r="M1955" s="218"/>
      <c r="N1955" s="218" t="s">
        <v>1</v>
      </c>
      <c r="O1955" s="218"/>
      <c r="P1955" s="218"/>
      <c r="Q1955" s="240">
        <f t="shared" si="52"/>
        <v>0</v>
      </c>
      <c r="R1955" s="240">
        <f t="shared" si="53"/>
        <v>0</v>
      </c>
      <c r="S1955" s="240">
        <f t="shared" si="54"/>
        <v>0</v>
      </c>
      <c r="T1955" s="272">
        <f t="shared" si="55"/>
        <v>0</v>
      </c>
      <c r="U1955" s="263"/>
    </row>
    <row r="1956" spans="2:21" s="216" customFormat="1" x14ac:dyDescent="0.25">
      <c r="B1956" s="262">
        <v>1951</v>
      </c>
      <c r="C1956" s="346">
        <v>45483</v>
      </c>
      <c r="D1956" s="226" t="s">
        <v>270</v>
      </c>
      <c r="E1956" s="218" t="s">
        <v>178</v>
      </c>
      <c r="F1956" s="218" t="s">
        <v>7</v>
      </c>
      <c r="G1956" s="218" t="s">
        <v>213</v>
      </c>
      <c r="H1956" s="218">
        <v>7</v>
      </c>
      <c r="I1956" s="218" t="s">
        <v>220</v>
      </c>
      <c r="J1956" s="218">
        <v>54</v>
      </c>
      <c r="K1956" s="218">
        <v>723</v>
      </c>
      <c r="L1956" s="218">
        <v>2000</v>
      </c>
      <c r="M1956" s="218"/>
      <c r="N1956" s="218" t="s">
        <v>7</v>
      </c>
      <c r="O1956" s="218">
        <v>723</v>
      </c>
      <c r="P1956" s="218" t="s">
        <v>305</v>
      </c>
      <c r="Q1956" s="240">
        <f t="shared" si="52"/>
        <v>378</v>
      </c>
      <c r="R1956" s="240">
        <f t="shared" si="53"/>
        <v>0</v>
      </c>
      <c r="S1956" s="240">
        <f t="shared" si="54"/>
        <v>0</v>
      </c>
      <c r="T1956" s="272">
        <f t="shared" si="55"/>
        <v>0</v>
      </c>
      <c r="U1956" s="263"/>
    </row>
    <row r="1957" spans="2:21" s="216" customFormat="1" x14ac:dyDescent="0.25">
      <c r="B1957" s="262">
        <v>1952</v>
      </c>
      <c r="C1957" s="346">
        <v>45483</v>
      </c>
      <c r="D1957" s="226" t="s">
        <v>177</v>
      </c>
      <c r="E1957" s="218" t="s">
        <v>178</v>
      </c>
      <c r="F1957" s="218" t="s">
        <v>7</v>
      </c>
      <c r="G1957" s="218" t="s">
        <v>213</v>
      </c>
      <c r="H1957" s="218">
        <v>7</v>
      </c>
      <c r="I1957" s="218" t="s">
        <v>220</v>
      </c>
      <c r="J1957" s="218">
        <v>35</v>
      </c>
      <c r="K1957" s="218">
        <v>723</v>
      </c>
      <c r="L1957" s="218">
        <v>2000</v>
      </c>
      <c r="M1957" s="218"/>
      <c r="N1957" s="218" t="s">
        <v>7</v>
      </c>
      <c r="O1957" s="218">
        <v>723</v>
      </c>
      <c r="P1957" s="218" t="s">
        <v>305</v>
      </c>
      <c r="Q1957" s="240">
        <f t="shared" si="52"/>
        <v>245</v>
      </c>
      <c r="R1957" s="240">
        <f t="shared" si="53"/>
        <v>0</v>
      </c>
      <c r="S1957" s="240">
        <f t="shared" si="54"/>
        <v>0</v>
      </c>
      <c r="T1957" s="272">
        <f t="shared" si="55"/>
        <v>0</v>
      </c>
      <c r="U1957" s="263"/>
    </row>
    <row r="1958" spans="2:21" s="216" customFormat="1" x14ac:dyDescent="0.25">
      <c r="B1958" s="262">
        <v>1953</v>
      </c>
      <c r="C1958" s="346">
        <v>45483</v>
      </c>
      <c r="D1958" s="226" t="s">
        <v>173</v>
      </c>
      <c r="E1958" s="218" t="s">
        <v>161</v>
      </c>
      <c r="F1958" s="218" t="s">
        <v>7</v>
      </c>
      <c r="G1958" s="218" t="s">
        <v>161</v>
      </c>
      <c r="H1958" s="218">
        <v>11.2</v>
      </c>
      <c r="I1958" s="218" t="s">
        <v>66</v>
      </c>
      <c r="J1958" s="218">
        <v>7</v>
      </c>
      <c r="K1958" s="218">
        <v>723</v>
      </c>
      <c r="L1958" s="218"/>
      <c r="M1958" s="218"/>
      <c r="N1958" s="218" t="s">
        <v>1</v>
      </c>
      <c r="O1958" s="218"/>
      <c r="P1958" s="218"/>
      <c r="Q1958" s="240">
        <f t="shared" si="52"/>
        <v>0</v>
      </c>
      <c r="R1958" s="240">
        <f t="shared" si="53"/>
        <v>0</v>
      </c>
      <c r="S1958" s="240">
        <f t="shared" si="54"/>
        <v>78.399999999999991</v>
      </c>
      <c r="T1958" s="272">
        <f t="shared" si="55"/>
        <v>0</v>
      </c>
      <c r="U1958" s="263"/>
    </row>
    <row r="1959" spans="2:21" s="216" customFormat="1" x14ac:dyDescent="0.25">
      <c r="B1959" s="262">
        <v>1954</v>
      </c>
      <c r="C1959" s="346">
        <v>45483</v>
      </c>
      <c r="D1959" s="226" t="s">
        <v>153</v>
      </c>
      <c r="E1959" s="218" t="s">
        <v>92</v>
      </c>
      <c r="F1959" s="218" t="s">
        <v>63</v>
      </c>
      <c r="G1959" s="218" t="s">
        <v>213</v>
      </c>
      <c r="H1959" s="218">
        <v>6.65</v>
      </c>
      <c r="I1959" s="218" t="s">
        <v>221</v>
      </c>
      <c r="J1959" s="218">
        <v>19</v>
      </c>
      <c r="K1959" s="218"/>
      <c r="L1959" s="218">
        <v>1700</v>
      </c>
      <c r="M1959" s="218"/>
      <c r="N1959" s="218" t="s">
        <v>63</v>
      </c>
      <c r="O1959" s="218">
        <v>715</v>
      </c>
      <c r="P1959" s="218" t="s">
        <v>305</v>
      </c>
      <c r="Q1959" s="240">
        <f t="shared" si="52"/>
        <v>0</v>
      </c>
      <c r="R1959" s="240">
        <f t="shared" si="53"/>
        <v>145.30250000000001</v>
      </c>
      <c r="S1959" s="240">
        <f t="shared" si="54"/>
        <v>0</v>
      </c>
      <c r="T1959" s="272">
        <f t="shared" si="55"/>
        <v>0</v>
      </c>
      <c r="U1959" s="263"/>
    </row>
    <row r="1960" spans="2:21" s="216" customFormat="1" x14ac:dyDescent="0.25">
      <c r="B1960" s="262">
        <v>1955</v>
      </c>
      <c r="C1960" s="346">
        <v>45483</v>
      </c>
      <c r="D1960" s="226" t="s">
        <v>152</v>
      </c>
      <c r="E1960" s="218" t="s">
        <v>92</v>
      </c>
      <c r="F1960" s="218" t="s">
        <v>63</v>
      </c>
      <c r="G1960" s="218" t="s">
        <v>214</v>
      </c>
      <c r="H1960" s="218">
        <v>4.1500000000000004</v>
      </c>
      <c r="I1960" s="218" t="s">
        <v>221</v>
      </c>
      <c r="J1960" s="218">
        <v>17</v>
      </c>
      <c r="K1960" s="218"/>
      <c r="L1960" s="218">
        <v>1700</v>
      </c>
      <c r="M1960" s="218"/>
      <c r="N1960" s="218" t="s">
        <v>63</v>
      </c>
      <c r="O1960" s="218">
        <v>715</v>
      </c>
      <c r="P1960" s="218" t="s">
        <v>305</v>
      </c>
      <c r="Q1960" s="240">
        <f t="shared" si="52"/>
        <v>0</v>
      </c>
      <c r="R1960" s="240">
        <f t="shared" si="53"/>
        <v>81.132500000000007</v>
      </c>
      <c r="S1960" s="240">
        <f t="shared" si="54"/>
        <v>0</v>
      </c>
      <c r="T1960" s="272">
        <f t="shared" si="55"/>
        <v>0</v>
      </c>
      <c r="U1960" s="263"/>
    </row>
    <row r="1961" spans="2:21" s="216" customFormat="1" x14ac:dyDescent="0.25">
      <c r="B1961" s="262">
        <v>1956</v>
      </c>
      <c r="C1961" s="346">
        <v>45483</v>
      </c>
      <c r="D1961" s="226" t="s">
        <v>150</v>
      </c>
      <c r="E1961" s="218" t="s">
        <v>92</v>
      </c>
      <c r="F1961" s="218" t="s">
        <v>63</v>
      </c>
      <c r="G1961" s="218" t="s">
        <v>214</v>
      </c>
      <c r="H1961" s="218">
        <v>4.1500000000000004</v>
      </c>
      <c r="I1961" s="218" t="s">
        <v>221</v>
      </c>
      <c r="J1961" s="218">
        <v>13</v>
      </c>
      <c r="K1961" s="218"/>
      <c r="L1961" s="218">
        <v>1700</v>
      </c>
      <c r="M1961" s="218"/>
      <c r="N1961" s="218" t="s">
        <v>63</v>
      </c>
      <c r="O1961" s="218">
        <v>715</v>
      </c>
      <c r="P1961" s="218" t="s">
        <v>305</v>
      </c>
      <c r="Q1961" s="240">
        <f t="shared" si="52"/>
        <v>0</v>
      </c>
      <c r="R1961" s="240">
        <f t="shared" si="53"/>
        <v>62.042499999999997</v>
      </c>
      <c r="S1961" s="240">
        <f t="shared" si="54"/>
        <v>0</v>
      </c>
      <c r="T1961" s="272">
        <f t="shared" si="55"/>
        <v>0</v>
      </c>
      <c r="U1961" s="263"/>
    </row>
    <row r="1962" spans="2:21" s="216" customFormat="1" x14ac:dyDescent="0.25">
      <c r="B1962" s="262">
        <v>1957</v>
      </c>
      <c r="C1962" s="346">
        <v>45483</v>
      </c>
      <c r="D1962" s="226" t="s">
        <v>179</v>
      </c>
      <c r="E1962" s="218" t="s">
        <v>161</v>
      </c>
      <c r="F1962" s="218" t="s">
        <v>8</v>
      </c>
      <c r="G1962" s="218" t="s">
        <v>161</v>
      </c>
      <c r="H1962" s="218">
        <v>11.6</v>
      </c>
      <c r="I1962" s="218" t="s">
        <v>66</v>
      </c>
      <c r="J1962" s="218">
        <v>7</v>
      </c>
      <c r="K1962" s="218"/>
      <c r="L1962" s="218"/>
      <c r="M1962" s="218"/>
      <c r="N1962" s="218" t="s">
        <v>1</v>
      </c>
      <c r="O1962" s="218"/>
      <c r="P1962" s="218"/>
      <c r="Q1962" s="240">
        <f t="shared" si="52"/>
        <v>0</v>
      </c>
      <c r="R1962" s="240">
        <f t="shared" si="53"/>
        <v>0</v>
      </c>
      <c r="S1962" s="240">
        <f t="shared" si="54"/>
        <v>81.2</v>
      </c>
      <c r="T1962" s="272">
        <f t="shared" si="55"/>
        <v>0</v>
      </c>
      <c r="U1962" s="263"/>
    </row>
    <row r="1963" spans="2:21" s="216" customFormat="1" x14ac:dyDescent="0.25">
      <c r="B1963" s="262">
        <v>1958</v>
      </c>
      <c r="C1963" s="346">
        <v>45483</v>
      </c>
      <c r="D1963" s="226" t="s">
        <v>267</v>
      </c>
      <c r="E1963" s="218" t="s">
        <v>92</v>
      </c>
      <c r="F1963" s="218" t="s">
        <v>2</v>
      </c>
      <c r="G1963" s="218" t="s">
        <v>213</v>
      </c>
      <c r="H1963" s="218">
        <v>7</v>
      </c>
      <c r="I1963" s="218" t="s">
        <v>220</v>
      </c>
      <c r="J1963" s="218">
        <v>41</v>
      </c>
      <c r="K1963" s="218"/>
      <c r="L1963" s="218">
        <v>650</v>
      </c>
      <c r="M1963" s="218"/>
      <c r="N1963" s="218" t="s">
        <v>2</v>
      </c>
      <c r="O1963" s="218">
        <v>713</v>
      </c>
      <c r="P1963" s="218" t="s">
        <v>304</v>
      </c>
      <c r="Q1963" s="240">
        <f t="shared" si="52"/>
        <v>287</v>
      </c>
      <c r="R1963" s="240">
        <f t="shared" si="53"/>
        <v>0</v>
      </c>
      <c r="S1963" s="240">
        <f t="shared" si="54"/>
        <v>0</v>
      </c>
      <c r="T1963" s="272">
        <f t="shared" si="55"/>
        <v>0</v>
      </c>
      <c r="U1963" s="263"/>
    </row>
    <row r="1964" spans="2:21" s="216" customFormat="1" x14ac:dyDescent="0.25">
      <c r="B1964" s="262">
        <v>1959</v>
      </c>
      <c r="C1964" s="346">
        <v>45483</v>
      </c>
      <c r="D1964" s="226" t="s">
        <v>266</v>
      </c>
      <c r="E1964" s="218" t="s">
        <v>92</v>
      </c>
      <c r="F1964" s="218" t="s">
        <v>2</v>
      </c>
      <c r="G1964" s="218" t="s">
        <v>213</v>
      </c>
      <c r="H1964" s="218">
        <v>7</v>
      </c>
      <c r="I1964" s="218" t="s">
        <v>220</v>
      </c>
      <c r="J1964" s="218">
        <v>45</v>
      </c>
      <c r="K1964" s="218"/>
      <c r="L1964" s="218">
        <v>650</v>
      </c>
      <c r="M1964" s="218"/>
      <c r="N1964" s="218" t="s">
        <v>2</v>
      </c>
      <c r="O1964" s="218">
        <v>713</v>
      </c>
      <c r="P1964" s="218" t="s">
        <v>304</v>
      </c>
      <c r="Q1964" s="240">
        <f t="shared" si="52"/>
        <v>315</v>
      </c>
      <c r="R1964" s="240">
        <f t="shared" si="53"/>
        <v>0</v>
      </c>
      <c r="S1964" s="240">
        <f t="shared" si="54"/>
        <v>0</v>
      </c>
      <c r="T1964" s="272">
        <f t="shared" si="55"/>
        <v>0</v>
      </c>
      <c r="U1964" s="263"/>
    </row>
    <row r="1965" spans="2:21" s="216" customFormat="1" x14ac:dyDescent="0.25">
      <c r="B1965" s="262">
        <v>1960</v>
      </c>
      <c r="C1965" s="346">
        <v>45483</v>
      </c>
      <c r="D1965" s="226" t="s">
        <v>258</v>
      </c>
      <c r="E1965" s="218" t="s">
        <v>92</v>
      </c>
      <c r="F1965" s="218" t="s">
        <v>2</v>
      </c>
      <c r="G1965" s="218" t="s">
        <v>213</v>
      </c>
      <c r="H1965" s="218">
        <v>7</v>
      </c>
      <c r="I1965" s="218" t="s">
        <v>220</v>
      </c>
      <c r="J1965" s="218">
        <v>45</v>
      </c>
      <c r="K1965" s="218"/>
      <c r="L1965" s="218">
        <v>650</v>
      </c>
      <c r="M1965" s="218"/>
      <c r="N1965" s="218" t="s">
        <v>2</v>
      </c>
      <c r="O1965" s="218">
        <v>713</v>
      </c>
      <c r="P1965" s="218" t="s">
        <v>304</v>
      </c>
      <c r="Q1965" s="240">
        <f t="shared" si="52"/>
        <v>315</v>
      </c>
      <c r="R1965" s="240">
        <f t="shared" si="53"/>
        <v>0</v>
      </c>
      <c r="S1965" s="240">
        <f t="shared" si="54"/>
        <v>0</v>
      </c>
      <c r="T1965" s="272">
        <f t="shared" si="55"/>
        <v>0</v>
      </c>
      <c r="U1965" s="263"/>
    </row>
    <row r="1966" spans="2:21" s="216" customFormat="1" x14ac:dyDescent="0.25">
      <c r="B1966" s="262">
        <v>1961</v>
      </c>
      <c r="C1966" s="346">
        <v>45483</v>
      </c>
      <c r="D1966" s="226" t="s">
        <v>96</v>
      </c>
      <c r="E1966" s="218" t="s">
        <v>161</v>
      </c>
      <c r="F1966" s="218" t="s">
        <v>1</v>
      </c>
      <c r="G1966" s="218" t="s">
        <v>161</v>
      </c>
      <c r="H1966" s="218">
        <v>11.8</v>
      </c>
      <c r="I1966" s="218" t="s">
        <v>66</v>
      </c>
      <c r="J1966" s="218">
        <v>5</v>
      </c>
      <c r="K1966" s="218"/>
      <c r="L1966" s="218"/>
      <c r="M1966" s="218"/>
      <c r="N1966" s="218" t="s">
        <v>1</v>
      </c>
      <c r="O1966" s="218"/>
      <c r="P1966" s="218"/>
      <c r="Q1966" s="240">
        <f t="shared" si="52"/>
        <v>0</v>
      </c>
      <c r="R1966" s="240">
        <f t="shared" si="53"/>
        <v>0</v>
      </c>
      <c r="S1966" s="240">
        <f t="shared" si="54"/>
        <v>59</v>
      </c>
      <c r="T1966" s="272">
        <f t="shared" si="55"/>
        <v>0</v>
      </c>
      <c r="U1966" s="263"/>
    </row>
    <row r="1967" spans="2:21" s="216" customFormat="1" x14ac:dyDescent="0.25">
      <c r="B1967" s="262">
        <v>1962</v>
      </c>
      <c r="C1967" s="346">
        <v>45483</v>
      </c>
      <c r="D1967" s="226" t="s">
        <v>130</v>
      </c>
      <c r="E1967" s="218" t="s">
        <v>161</v>
      </c>
      <c r="F1967" s="218" t="s">
        <v>1</v>
      </c>
      <c r="G1967" s="218" t="s">
        <v>161</v>
      </c>
      <c r="H1967" s="218">
        <v>11.8</v>
      </c>
      <c r="I1967" s="218" t="s">
        <v>66</v>
      </c>
      <c r="J1967" s="218">
        <v>4</v>
      </c>
      <c r="K1967" s="218"/>
      <c r="L1967" s="218"/>
      <c r="M1967" s="218"/>
      <c r="N1967" s="218" t="s">
        <v>1</v>
      </c>
      <c r="O1967" s="218"/>
      <c r="P1967" s="218"/>
      <c r="Q1967" s="240">
        <f t="shared" si="52"/>
        <v>0</v>
      </c>
      <c r="R1967" s="240">
        <f t="shared" si="53"/>
        <v>0</v>
      </c>
      <c r="S1967" s="240">
        <f t="shared" si="54"/>
        <v>47.2</v>
      </c>
      <c r="T1967" s="272">
        <f t="shared" si="55"/>
        <v>0</v>
      </c>
      <c r="U1967" s="263"/>
    </row>
    <row r="1968" spans="2:21" s="216" customFormat="1" x14ac:dyDescent="0.25">
      <c r="B1968" s="262">
        <v>1963</v>
      </c>
      <c r="C1968" s="346">
        <v>45484</v>
      </c>
      <c r="D1968" s="226" t="s">
        <v>94</v>
      </c>
      <c r="E1968" s="218" t="s">
        <v>92</v>
      </c>
      <c r="F1968" s="218" t="s">
        <v>1</v>
      </c>
      <c r="G1968" s="218" t="s">
        <v>213</v>
      </c>
      <c r="H1968" s="218">
        <v>6.65</v>
      </c>
      <c r="I1968" s="218" t="s">
        <v>253</v>
      </c>
      <c r="J1968" s="218">
        <v>12</v>
      </c>
      <c r="K1968" s="218">
        <v>713375</v>
      </c>
      <c r="L1968" s="218">
        <v>350</v>
      </c>
      <c r="M1968" s="218"/>
      <c r="N1968" s="218" t="s">
        <v>1</v>
      </c>
      <c r="O1968" s="218" t="s">
        <v>2</v>
      </c>
      <c r="P1968" s="218" t="s">
        <v>305</v>
      </c>
      <c r="Q1968" s="240">
        <f t="shared" si="52"/>
        <v>0</v>
      </c>
      <c r="R1968" s="240">
        <f t="shared" si="53"/>
        <v>0</v>
      </c>
      <c r="S1968" s="240">
        <f t="shared" si="54"/>
        <v>0</v>
      </c>
      <c r="T1968" s="272">
        <f t="shared" si="55"/>
        <v>79.800000000000011</v>
      </c>
      <c r="U1968" s="263"/>
    </row>
    <row r="1969" spans="2:21" s="216" customFormat="1" x14ac:dyDescent="0.25">
      <c r="B1969" s="262">
        <v>1964</v>
      </c>
      <c r="C1969" s="346">
        <v>45484</v>
      </c>
      <c r="D1969" s="226" t="s">
        <v>91</v>
      </c>
      <c r="E1969" s="218" t="s">
        <v>92</v>
      </c>
      <c r="F1969" s="218" t="s">
        <v>1</v>
      </c>
      <c r="G1969" s="218" t="s">
        <v>213</v>
      </c>
      <c r="H1969" s="218">
        <v>6.65</v>
      </c>
      <c r="I1969" s="218" t="s">
        <v>220</v>
      </c>
      <c r="J1969" s="218">
        <v>30</v>
      </c>
      <c r="K1969" s="218">
        <v>723505</v>
      </c>
      <c r="L1969" s="218">
        <v>800</v>
      </c>
      <c r="M1969" s="218"/>
      <c r="N1969" s="218" t="s">
        <v>1</v>
      </c>
      <c r="O1969" s="218" t="s">
        <v>7</v>
      </c>
      <c r="P1969" s="218" t="s">
        <v>305</v>
      </c>
      <c r="Q1969" s="240">
        <f t="shared" si="52"/>
        <v>199.5</v>
      </c>
      <c r="R1969" s="240">
        <f t="shared" si="53"/>
        <v>0</v>
      </c>
      <c r="S1969" s="240">
        <f t="shared" si="54"/>
        <v>0</v>
      </c>
      <c r="T1969" s="272">
        <f t="shared" si="55"/>
        <v>0</v>
      </c>
      <c r="U1969" s="263" t="s">
        <v>298</v>
      </c>
    </row>
    <row r="1970" spans="2:21" s="216" customFormat="1" x14ac:dyDescent="0.25">
      <c r="B1970" s="262">
        <v>1965</v>
      </c>
      <c r="C1970" s="346">
        <v>45484</v>
      </c>
      <c r="D1970" s="226" t="s">
        <v>117</v>
      </c>
      <c r="E1970" s="218" t="s">
        <v>92</v>
      </c>
      <c r="F1970" s="218" t="s">
        <v>1</v>
      </c>
      <c r="G1970" s="218" t="s">
        <v>213</v>
      </c>
      <c r="H1970" s="218">
        <v>6.65</v>
      </c>
      <c r="I1970" s="218"/>
      <c r="J1970" s="218"/>
      <c r="K1970" s="218"/>
      <c r="L1970" s="218"/>
      <c r="M1970" s="218"/>
      <c r="N1970" s="218"/>
      <c r="O1970" s="218"/>
      <c r="P1970" s="218"/>
      <c r="Q1970" s="240">
        <f t="shared" si="52"/>
        <v>0</v>
      </c>
      <c r="R1970" s="240">
        <f t="shared" si="53"/>
        <v>0</v>
      </c>
      <c r="S1970" s="240">
        <f t="shared" si="54"/>
        <v>0</v>
      </c>
      <c r="T1970" s="272">
        <f t="shared" si="55"/>
        <v>0</v>
      </c>
      <c r="U1970" s="263" t="s">
        <v>274</v>
      </c>
    </row>
    <row r="1971" spans="2:21" s="216" customFormat="1" x14ac:dyDescent="0.25">
      <c r="B1971" s="262">
        <v>1966</v>
      </c>
      <c r="C1971" s="346">
        <v>45484</v>
      </c>
      <c r="D1971" s="226" t="s">
        <v>302</v>
      </c>
      <c r="E1971" s="218" t="s">
        <v>92</v>
      </c>
      <c r="F1971" s="218" t="s">
        <v>62</v>
      </c>
      <c r="G1971" s="218" t="s">
        <v>214</v>
      </c>
      <c r="H1971" s="218">
        <v>4.1500000000000004</v>
      </c>
      <c r="I1971" s="218" t="s">
        <v>220</v>
      </c>
      <c r="J1971" s="218">
        <v>32</v>
      </c>
      <c r="K1971" s="218">
        <v>718875</v>
      </c>
      <c r="L1971" s="218">
        <v>450</v>
      </c>
      <c r="M1971" s="218"/>
      <c r="N1971" s="218" t="s">
        <v>62</v>
      </c>
      <c r="O1971" s="218">
        <v>718</v>
      </c>
      <c r="P1971" s="218" t="s">
        <v>305</v>
      </c>
      <c r="Q1971" s="240">
        <f t="shared" ref="Q1971:Q2034" si="56">IF(I1971=$Q$5,J1971*H1971,0)</f>
        <v>132.80000000000001</v>
      </c>
      <c r="R1971" s="240">
        <f t="shared" ref="R1971:R2034" si="57">IF(I1971=$R$5,J1971*H1971,0)*1.15</f>
        <v>0</v>
      </c>
      <c r="S1971" s="240">
        <f t="shared" ref="S1971:S2034" si="58">IF(I1971=$S$5,J1971*H1971,0)</f>
        <v>0</v>
      </c>
      <c r="T1971" s="272">
        <f t="shared" ref="T1971:T2034" si="59">IF(I1971=$T$5,J1971*H1971,0)</f>
        <v>0</v>
      </c>
      <c r="U1971" s="263"/>
    </row>
    <row r="1972" spans="2:21" s="216" customFormat="1" x14ac:dyDescent="0.25">
      <c r="B1972" s="262">
        <v>1967</v>
      </c>
      <c r="C1972" s="346">
        <v>45484</v>
      </c>
      <c r="D1972" s="226" t="s">
        <v>302</v>
      </c>
      <c r="E1972" s="218" t="s">
        <v>92</v>
      </c>
      <c r="F1972" s="218" t="s">
        <v>62</v>
      </c>
      <c r="G1972" s="218" t="s">
        <v>214</v>
      </c>
      <c r="H1972" s="218">
        <v>4.1500000000000004</v>
      </c>
      <c r="I1972" s="218" t="s">
        <v>220</v>
      </c>
      <c r="J1972" s="218">
        <v>18</v>
      </c>
      <c r="K1972" s="218">
        <v>718875</v>
      </c>
      <c r="L1972" s="218">
        <v>1000</v>
      </c>
      <c r="M1972" s="218"/>
      <c r="N1972" s="218" t="s">
        <v>62</v>
      </c>
      <c r="O1972" s="218">
        <v>718</v>
      </c>
      <c r="P1972" s="218" t="s">
        <v>305</v>
      </c>
      <c r="Q1972" s="240">
        <f t="shared" si="56"/>
        <v>74.7</v>
      </c>
      <c r="R1972" s="240">
        <f t="shared" si="57"/>
        <v>0</v>
      </c>
      <c r="S1972" s="240">
        <f t="shared" si="58"/>
        <v>0</v>
      </c>
      <c r="T1972" s="272">
        <f t="shared" si="59"/>
        <v>0</v>
      </c>
      <c r="U1972" s="263"/>
    </row>
    <row r="1973" spans="2:21" s="216" customFormat="1" x14ac:dyDescent="0.25">
      <c r="B1973" s="262">
        <v>1968</v>
      </c>
      <c r="C1973" s="346">
        <v>45484</v>
      </c>
      <c r="D1973" s="226" t="s">
        <v>157</v>
      </c>
      <c r="E1973" s="218" t="s">
        <v>92</v>
      </c>
      <c r="F1973" s="218" t="s">
        <v>62</v>
      </c>
      <c r="G1973" s="218" t="s">
        <v>214</v>
      </c>
      <c r="H1973" s="218">
        <v>4.1500000000000004</v>
      </c>
      <c r="I1973" s="218" t="s">
        <v>220</v>
      </c>
      <c r="J1973" s="218">
        <v>32</v>
      </c>
      <c r="K1973" s="218">
        <v>718875</v>
      </c>
      <c r="L1973" s="218">
        <v>450</v>
      </c>
      <c r="M1973" s="218"/>
      <c r="N1973" s="218" t="s">
        <v>62</v>
      </c>
      <c r="O1973" s="218">
        <v>718</v>
      </c>
      <c r="P1973" s="218" t="s">
        <v>305</v>
      </c>
      <c r="Q1973" s="240">
        <f t="shared" si="56"/>
        <v>132.80000000000001</v>
      </c>
      <c r="R1973" s="240">
        <f t="shared" si="57"/>
        <v>0</v>
      </c>
      <c r="S1973" s="240">
        <f t="shared" si="58"/>
        <v>0</v>
      </c>
      <c r="T1973" s="272">
        <f t="shared" si="59"/>
        <v>0</v>
      </c>
      <c r="U1973" s="263"/>
    </row>
    <row r="1974" spans="2:21" s="216" customFormat="1" x14ac:dyDescent="0.25">
      <c r="B1974" s="262">
        <v>1969</v>
      </c>
      <c r="C1974" s="346">
        <v>45484</v>
      </c>
      <c r="D1974" s="226" t="s">
        <v>157</v>
      </c>
      <c r="E1974" s="218" t="s">
        <v>92</v>
      </c>
      <c r="F1974" s="218" t="s">
        <v>62</v>
      </c>
      <c r="G1974" s="218" t="s">
        <v>214</v>
      </c>
      <c r="H1974" s="218">
        <v>4.1500000000000004</v>
      </c>
      <c r="I1974" s="218" t="s">
        <v>220</v>
      </c>
      <c r="J1974" s="218">
        <v>15</v>
      </c>
      <c r="K1974" s="218">
        <v>718875</v>
      </c>
      <c r="L1974" s="218">
        <v>1000</v>
      </c>
      <c r="M1974" s="218"/>
      <c r="N1974" s="218" t="s">
        <v>62</v>
      </c>
      <c r="O1974" s="218">
        <v>718</v>
      </c>
      <c r="P1974" s="218" t="s">
        <v>305</v>
      </c>
      <c r="Q1974" s="240">
        <f t="shared" si="56"/>
        <v>62.250000000000007</v>
      </c>
      <c r="R1974" s="240">
        <f t="shared" si="57"/>
        <v>0</v>
      </c>
      <c r="S1974" s="240">
        <f t="shared" si="58"/>
        <v>0</v>
      </c>
      <c r="T1974" s="272">
        <f t="shared" si="59"/>
        <v>0</v>
      </c>
      <c r="U1974" s="263"/>
    </row>
    <row r="1975" spans="2:21" s="216" customFormat="1" x14ac:dyDescent="0.25">
      <c r="B1975" s="262">
        <v>1970</v>
      </c>
      <c r="C1975" s="346">
        <v>45484</v>
      </c>
      <c r="D1975" s="226" t="s">
        <v>156</v>
      </c>
      <c r="E1975" s="218" t="s">
        <v>92</v>
      </c>
      <c r="F1975" s="218" t="s">
        <v>62</v>
      </c>
      <c r="G1975" s="218" t="s">
        <v>214</v>
      </c>
      <c r="H1975" s="218">
        <v>4.1500000000000004</v>
      </c>
      <c r="I1975" s="218" t="s">
        <v>220</v>
      </c>
      <c r="J1975" s="218">
        <v>32</v>
      </c>
      <c r="K1975" s="218">
        <v>718875</v>
      </c>
      <c r="L1975" s="218">
        <v>450</v>
      </c>
      <c r="M1975" s="218"/>
      <c r="N1975" s="218" t="s">
        <v>62</v>
      </c>
      <c r="O1975" s="218">
        <v>718</v>
      </c>
      <c r="P1975" s="218" t="s">
        <v>305</v>
      </c>
      <c r="Q1975" s="240">
        <f t="shared" si="56"/>
        <v>132.80000000000001</v>
      </c>
      <c r="R1975" s="240">
        <f t="shared" si="57"/>
        <v>0</v>
      </c>
      <c r="S1975" s="240">
        <f t="shared" si="58"/>
        <v>0</v>
      </c>
      <c r="T1975" s="272">
        <f t="shared" si="59"/>
        <v>0</v>
      </c>
      <c r="U1975" s="263"/>
    </row>
    <row r="1976" spans="2:21" s="216" customFormat="1" x14ac:dyDescent="0.25">
      <c r="B1976" s="262">
        <v>1971</v>
      </c>
      <c r="C1976" s="346">
        <v>45484</v>
      </c>
      <c r="D1976" s="226" t="s">
        <v>156</v>
      </c>
      <c r="E1976" s="218" t="s">
        <v>92</v>
      </c>
      <c r="F1976" s="218" t="s">
        <v>62</v>
      </c>
      <c r="G1976" s="218" t="s">
        <v>214</v>
      </c>
      <c r="H1976" s="218">
        <v>4.1500000000000004</v>
      </c>
      <c r="I1976" s="218" t="s">
        <v>220</v>
      </c>
      <c r="J1976" s="218">
        <v>18</v>
      </c>
      <c r="K1976" s="218">
        <v>718875</v>
      </c>
      <c r="L1976" s="218">
        <v>1000</v>
      </c>
      <c r="M1976" s="218"/>
      <c r="N1976" s="218" t="s">
        <v>62</v>
      </c>
      <c r="O1976" s="218">
        <v>718</v>
      </c>
      <c r="P1976" s="218" t="s">
        <v>305</v>
      </c>
      <c r="Q1976" s="240">
        <f t="shared" si="56"/>
        <v>74.7</v>
      </c>
      <c r="R1976" s="240">
        <f t="shared" si="57"/>
        <v>0</v>
      </c>
      <c r="S1976" s="240">
        <f t="shared" si="58"/>
        <v>0</v>
      </c>
      <c r="T1976" s="272">
        <f t="shared" si="59"/>
        <v>0</v>
      </c>
      <c r="U1976" s="263"/>
    </row>
    <row r="1977" spans="2:21" s="216" customFormat="1" x14ac:dyDescent="0.25">
      <c r="B1977" s="262">
        <v>1972</v>
      </c>
      <c r="C1977" s="346">
        <v>45484</v>
      </c>
      <c r="D1977" s="226" t="s">
        <v>160</v>
      </c>
      <c r="E1977" s="218" t="s">
        <v>161</v>
      </c>
      <c r="F1977" s="218" t="s">
        <v>389</v>
      </c>
      <c r="G1977" s="218" t="s">
        <v>161</v>
      </c>
      <c r="H1977" s="218">
        <v>10</v>
      </c>
      <c r="I1977" s="218" t="s">
        <v>66</v>
      </c>
      <c r="J1977" s="218">
        <v>3</v>
      </c>
      <c r="K1977" s="218"/>
      <c r="L1977" s="218"/>
      <c r="M1977" s="218"/>
      <c r="N1977" s="218" t="s">
        <v>1</v>
      </c>
      <c r="O1977" s="218"/>
      <c r="P1977" s="218"/>
      <c r="Q1977" s="240">
        <f t="shared" si="56"/>
        <v>0</v>
      </c>
      <c r="R1977" s="240">
        <f t="shared" si="57"/>
        <v>0</v>
      </c>
      <c r="S1977" s="240">
        <f t="shared" si="58"/>
        <v>30</v>
      </c>
      <c r="T1977" s="272">
        <f t="shared" si="59"/>
        <v>0</v>
      </c>
      <c r="U1977" s="263"/>
    </row>
    <row r="1978" spans="2:21" s="216" customFormat="1" x14ac:dyDescent="0.25">
      <c r="B1978" s="262">
        <v>1973</v>
      </c>
      <c r="C1978" s="346">
        <v>45484</v>
      </c>
      <c r="D1978" s="226" t="s">
        <v>284</v>
      </c>
      <c r="E1978" s="218" t="s">
        <v>178</v>
      </c>
      <c r="F1978" s="218" t="s">
        <v>7</v>
      </c>
      <c r="G1978" s="218" t="s">
        <v>213</v>
      </c>
      <c r="H1978" s="218">
        <v>7</v>
      </c>
      <c r="I1978" s="218" t="s">
        <v>220</v>
      </c>
      <c r="J1978" s="218">
        <v>27</v>
      </c>
      <c r="K1978" s="218">
        <v>723</v>
      </c>
      <c r="L1978" s="218">
        <v>2500</v>
      </c>
      <c r="M1978" s="218"/>
      <c r="N1978" s="218" t="s">
        <v>7</v>
      </c>
      <c r="O1978" s="218">
        <v>722</v>
      </c>
      <c r="P1978" s="218" t="s">
        <v>305</v>
      </c>
      <c r="Q1978" s="240">
        <f t="shared" si="56"/>
        <v>189</v>
      </c>
      <c r="R1978" s="240">
        <f t="shared" si="57"/>
        <v>0</v>
      </c>
      <c r="S1978" s="240">
        <f t="shared" si="58"/>
        <v>0</v>
      </c>
      <c r="T1978" s="272">
        <f t="shared" si="59"/>
        <v>0</v>
      </c>
      <c r="U1978" s="263"/>
    </row>
    <row r="1979" spans="2:21" s="216" customFormat="1" x14ac:dyDescent="0.25">
      <c r="B1979" s="262">
        <v>1974</v>
      </c>
      <c r="C1979" s="346">
        <v>45484</v>
      </c>
      <c r="D1979" s="226" t="s">
        <v>268</v>
      </c>
      <c r="E1979" s="218" t="s">
        <v>276</v>
      </c>
      <c r="F1979" s="218" t="s">
        <v>7</v>
      </c>
      <c r="G1979" s="218" t="s">
        <v>214</v>
      </c>
      <c r="H1979" s="218">
        <v>5</v>
      </c>
      <c r="I1979" s="218" t="s">
        <v>220</v>
      </c>
      <c r="J1979" s="218">
        <v>41</v>
      </c>
      <c r="K1979" s="218">
        <v>723</v>
      </c>
      <c r="L1979" s="218">
        <v>2500</v>
      </c>
      <c r="M1979" s="218"/>
      <c r="N1979" s="218" t="s">
        <v>7</v>
      </c>
      <c r="O1979" s="218">
        <v>722</v>
      </c>
      <c r="P1979" s="218" t="s">
        <v>305</v>
      </c>
      <c r="Q1979" s="240">
        <f t="shared" si="56"/>
        <v>205</v>
      </c>
      <c r="R1979" s="240">
        <f t="shared" si="57"/>
        <v>0</v>
      </c>
      <c r="S1979" s="240">
        <f t="shared" si="58"/>
        <v>0</v>
      </c>
      <c r="T1979" s="272">
        <f t="shared" si="59"/>
        <v>0</v>
      </c>
      <c r="U1979" s="263"/>
    </row>
    <row r="1980" spans="2:21" s="216" customFormat="1" x14ac:dyDescent="0.25">
      <c r="B1980" s="262">
        <v>1975</v>
      </c>
      <c r="C1980" s="346">
        <v>45484</v>
      </c>
      <c r="D1980" s="226" t="s">
        <v>260</v>
      </c>
      <c r="E1980" s="218" t="s">
        <v>161</v>
      </c>
      <c r="F1980" s="218" t="s">
        <v>7</v>
      </c>
      <c r="G1980" s="218" t="s">
        <v>161</v>
      </c>
      <c r="H1980" s="218">
        <v>10</v>
      </c>
      <c r="I1980" s="218" t="s">
        <v>66</v>
      </c>
      <c r="J1980" s="218">
        <v>4</v>
      </c>
      <c r="K1980" s="218"/>
      <c r="L1980" s="218"/>
      <c r="M1980" s="218"/>
      <c r="N1980" s="218" t="s">
        <v>1</v>
      </c>
      <c r="O1980" s="218"/>
      <c r="P1980" s="218"/>
      <c r="Q1980" s="240">
        <f t="shared" si="56"/>
        <v>0</v>
      </c>
      <c r="R1980" s="240">
        <f t="shared" si="57"/>
        <v>0</v>
      </c>
      <c r="S1980" s="240">
        <f t="shared" si="58"/>
        <v>40</v>
      </c>
      <c r="T1980" s="272">
        <f t="shared" si="59"/>
        <v>0</v>
      </c>
      <c r="U1980" s="263"/>
    </row>
    <row r="1981" spans="2:21" s="216" customFormat="1" x14ac:dyDescent="0.25">
      <c r="B1981" s="262">
        <v>1976</v>
      </c>
      <c r="C1981" s="346">
        <v>45484</v>
      </c>
      <c r="D1981" s="226" t="s">
        <v>270</v>
      </c>
      <c r="E1981" s="218" t="s">
        <v>178</v>
      </c>
      <c r="F1981" s="218" t="s">
        <v>7</v>
      </c>
      <c r="G1981" s="218" t="s">
        <v>213</v>
      </c>
      <c r="H1981" s="218">
        <v>7</v>
      </c>
      <c r="I1981" s="218" t="s">
        <v>220</v>
      </c>
      <c r="J1981" s="218">
        <v>10</v>
      </c>
      <c r="K1981" s="218">
        <v>723</v>
      </c>
      <c r="L1981" s="218">
        <v>2500</v>
      </c>
      <c r="M1981" s="218"/>
      <c r="N1981" s="218" t="s">
        <v>7</v>
      </c>
      <c r="O1981" s="218">
        <v>722</v>
      </c>
      <c r="P1981" s="218" t="s">
        <v>305</v>
      </c>
      <c r="Q1981" s="240">
        <f t="shared" si="56"/>
        <v>70</v>
      </c>
      <c r="R1981" s="240">
        <f t="shared" si="57"/>
        <v>0</v>
      </c>
      <c r="S1981" s="240">
        <f t="shared" si="58"/>
        <v>0</v>
      </c>
      <c r="T1981" s="272">
        <f t="shared" si="59"/>
        <v>0</v>
      </c>
      <c r="U1981" s="263"/>
    </row>
    <row r="1982" spans="2:21" s="216" customFormat="1" ht="20.25" customHeight="1" x14ac:dyDescent="0.25">
      <c r="B1982" s="262">
        <v>1977</v>
      </c>
      <c r="C1982" s="346">
        <v>45484</v>
      </c>
      <c r="D1982" s="226" t="s">
        <v>177</v>
      </c>
      <c r="E1982" s="218" t="s">
        <v>178</v>
      </c>
      <c r="F1982" s="218" t="s">
        <v>7</v>
      </c>
      <c r="G1982" s="218" t="s">
        <v>213</v>
      </c>
      <c r="H1982" s="218">
        <v>7</v>
      </c>
      <c r="I1982" s="218" t="s">
        <v>220</v>
      </c>
      <c r="J1982" s="218">
        <v>31</v>
      </c>
      <c r="K1982" s="218">
        <v>723</v>
      </c>
      <c r="L1982" s="218">
        <v>2500</v>
      </c>
      <c r="M1982" s="218"/>
      <c r="N1982" s="218" t="s">
        <v>7</v>
      </c>
      <c r="O1982" s="218">
        <v>722</v>
      </c>
      <c r="P1982" s="218" t="s">
        <v>305</v>
      </c>
      <c r="Q1982" s="240">
        <f t="shared" si="56"/>
        <v>217</v>
      </c>
      <c r="R1982" s="240">
        <f t="shared" si="57"/>
        <v>0</v>
      </c>
      <c r="S1982" s="240">
        <f t="shared" si="58"/>
        <v>0</v>
      </c>
      <c r="T1982" s="272">
        <f t="shared" si="59"/>
        <v>0</v>
      </c>
      <c r="U1982" s="263"/>
    </row>
    <row r="1983" spans="2:21" s="216" customFormat="1" ht="20.25" customHeight="1" x14ac:dyDescent="0.25">
      <c r="B1983" s="262">
        <v>1978</v>
      </c>
      <c r="C1983" s="346">
        <v>45484</v>
      </c>
      <c r="D1983" s="226" t="s">
        <v>173</v>
      </c>
      <c r="E1983" s="218" t="s">
        <v>161</v>
      </c>
      <c r="F1983" s="218" t="s">
        <v>7</v>
      </c>
      <c r="G1983" s="218" t="s">
        <v>161</v>
      </c>
      <c r="H1983" s="218">
        <v>11.2</v>
      </c>
      <c r="I1983" s="218" t="s">
        <v>66</v>
      </c>
      <c r="J1983" s="218">
        <v>0</v>
      </c>
      <c r="K1983" s="218"/>
      <c r="L1983" s="218"/>
      <c r="M1983" s="218"/>
      <c r="N1983" s="218" t="s">
        <v>1</v>
      </c>
      <c r="O1983" s="218"/>
      <c r="P1983" s="218"/>
      <c r="Q1983" s="240">
        <f t="shared" si="56"/>
        <v>0</v>
      </c>
      <c r="R1983" s="240">
        <f t="shared" si="57"/>
        <v>0</v>
      </c>
      <c r="S1983" s="240">
        <f t="shared" si="58"/>
        <v>0</v>
      </c>
      <c r="T1983" s="272">
        <f t="shared" si="59"/>
        <v>0</v>
      </c>
      <c r="U1983" s="263"/>
    </row>
    <row r="1984" spans="2:21" s="216" customFormat="1" x14ac:dyDescent="0.25">
      <c r="B1984" s="262">
        <v>1979</v>
      </c>
      <c r="C1984" s="346">
        <v>45484</v>
      </c>
      <c r="D1984" s="226" t="s">
        <v>153</v>
      </c>
      <c r="E1984" s="218" t="s">
        <v>92</v>
      </c>
      <c r="F1984" s="218" t="s">
        <v>63</v>
      </c>
      <c r="G1984" s="218" t="s">
        <v>213</v>
      </c>
      <c r="H1984" s="218">
        <v>6.65</v>
      </c>
      <c r="I1984" s="218" t="s">
        <v>221</v>
      </c>
      <c r="J1984" s="218">
        <v>20</v>
      </c>
      <c r="K1984" s="218"/>
      <c r="L1984" s="218">
        <v>1700</v>
      </c>
      <c r="M1984" s="218"/>
      <c r="N1984" s="218" t="s">
        <v>63</v>
      </c>
      <c r="O1984" s="218">
        <v>715</v>
      </c>
      <c r="P1984" s="218" t="s">
        <v>304</v>
      </c>
      <c r="Q1984" s="240">
        <f t="shared" si="56"/>
        <v>0</v>
      </c>
      <c r="R1984" s="240">
        <f t="shared" si="57"/>
        <v>152.94999999999999</v>
      </c>
      <c r="S1984" s="240">
        <f t="shared" si="58"/>
        <v>0</v>
      </c>
      <c r="T1984" s="272">
        <f t="shared" si="59"/>
        <v>0</v>
      </c>
      <c r="U1984" s="263"/>
    </row>
    <row r="1985" spans="2:21" s="216" customFormat="1" x14ac:dyDescent="0.25">
      <c r="B1985" s="262">
        <v>1980</v>
      </c>
      <c r="C1985" s="346">
        <v>45484</v>
      </c>
      <c r="D1985" s="226" t="s">
        <v>152</v>
      </c>
      <c r="E1985" s="218" t="s">
        <v>92</v>
      </c>
      <c r="F1985" s="218" t="s">
        <v>63</v>
      </c>
      <c r="G1985" s="218" t="s">
        <v>214</v>
      </c>
      <c r="H1985" s="218">
        <v>4.1500000000000004</v>
      </c>
      <c r="I1985" s="218" t="s">
        <v>221</v>
      </c>
      <c r="J1985" s="218">
        <v>20</v>
      </c>
      <c r="K1985" s="218"/>
      <c r="L1985" s="218">
        <v>1700</v>
      </c>
      <c r="M1985" s="218"/>
      <c r="N1985" s="218" t="s">
        <v>63</v>
      </c>
      <c r="O1985" s="218">
        <v>715</v>
      </c>
      <c r="P1985" s="218" t="s">
        <v>304</v>
      </c>
      <c r="Q1985" s="240">
        <f t="shared" si="56"/>
        <v>0</v>
      </c>
      <c r="R1985" s="240">
        <f t="shared" si="57"/>
        <v>95.449999999999989</v>
      </c>
      <c r="S1985" s="240">
        <f t="shared" si="58"/>
        <v>0</v>
      </c>
      <c r="T1985" s="272">
        <f t="shared" si="59"/>
        <v>0</v>
      </c>
      <c r="U1985" s="263"/>
    </row>
    <row r="1986" spans="2:21" s="216" customFormat="1" x14ac:dyDescent="0.25">
      <c r="B1986" s="262">
        <v>1981</v>
      </c>
      <c r="C1986" s="346">
        <v>45484</v>
      </c>
      <c r="D1986" s="226" t="s">
        <v>150</v>
      </c>
      <c r="E1986" s="218" t="s">
        <v>92</v>
      </c>
      <c r="F1986" s="218" t="s">
        <v>63</v>
      </c>
      <c r="G1986" s="218" t="s">
        <v>214</v>
      </c>
      <c r="H1986" s="218">
        <v>4.1500000000000004</v>
      </c>
      <c r="I1986" s="218" t="s">
        <v>221</v>
      </c>
      <c r="J1986" s="218">
        <v>0</v>
      </c>
      <c r="K1986" s="218"/>
      <c r="L1986" s="218">
        <v>650</v>
      </c>
      <c r="M1986" s="218"/>
      <c r="N1986" s="218" t="s">
        <v>2</v>
      </c>
      <c r="O1986" s="218">
        <v>713</v>
      </c>
      <c r="P1986" s="218" t="s">
        <v>304</v>
      </c>
      <c r="Q1986" s="240">
        <f t="shared" si="56"/>
        <v>0</v>
      </c>
      <c r="R1986" s="240">
        <f t="shared" si="57"/>
        <v>0</v>
      </c>
      <c r="S1986" s="240">
        <f t="shared" si="58"/>
        <v>0</v>
      </c>
      <c r="T1986" s="272">
        <f t="shared" si="59"/>
        <v>0</v>
      </c>
      <c r="U1986" s="263" t="s">
        <v>274</v>
      </c>
    </row>
    <row r="1987" spans="2:21" s="216" customFormat="1" x14ac:dyDescent="0.25">
      <c r="B1987" s="262">
        <v>1982</v>
      </c>
      <c r="C1987" s="346">
        <v>45484</v>
      </c>
      <c r="D1987" s="226" t="s">
        <v>179</v>
      </c>
      <c r="E1987" s="218" t="s">
        <v>161</v>
      </c>
      <c r="F1987" s="218" t="s">
        <v>8</v>
      </c>
      <c r="G1987" s="218" t="s">
        <v>161</v>
      </c>
      <c r="H1987" s="218">
        <v>11.6</v>
      </c>
      <c r="I1987" s="218" t="s">
        <v>66</v>
      </c>
      <c r="J1987" s="218">
        <v>3</v>
      </c>
      <c r="K1987" s="218"/>
      <c r="L1987" s="218"/>
      <c r="M1987" s="218"/>
      <c r="N1987" s="218" t="s">
        <v>1</v>
      </c>
      <c r="O1987" s="218"/>
      <c r="P1987" s="218"/>
      <c r="Q1987" s="240">
        <f t="shared" si="56"/>
        <v>0</v>
      </c>
      <c r="R1987" s="240">
        <f t="shared" si="57"/>
        <v>0</v>
      </c>
      <c r="S1987" s="240">
        <f t="shared" si="58"/>
        <v>34.799999999999997</v>
      </c>
      <c r="T1987" s="272">
        <f t="shared" si="59"/>
        <v>0</v>
      </c>
      <c r="U1987" s="263"/>
    </row>
    <row r="1988" spans="2:21" s="216" customFormat="1" x14ac:dyDescent="0.25">
      <c r="B1988" s="262">
        <v>1983</v>
      </c>
      <c r="C1988" s="346">
        <v>45484</v>
      </c>
      <c r="D1988" s="226" t="s">
        <v>267</v>
      </c>
      <c r="E1988" s="218" t="s">
        <v>92</v>
      </c>
      <c r="F1988" s="218" t="s">
        <v>2</v>
      </c>
      <c r="G1988" s="218" t="s">
        <v>213</v>
      </c>
      <c r="H1988" s="218">
        <v>7</v>
      </c>
      <c r="I1988" s="218" t="s">
        <v>220</v>
      </c>
      <c r="J1988" s="218">
        <v>40</v>
      </c>
      <c r="K1988" s="218"/>
      <c r="L1988" s="218">
        <v>650</v>
      </c>
      <c r="M1988" s="218"/>
      <c r="N1988" s="218" t="s">
        <v>2</v>
      </c>
      <c r="O1988" s="218">
        <v>713</v>
      </c>
      <c r="P1988" s="218" t="s">
        <v>304</v>
      </c>
      <c r="Q1988" s="240">
        <f t="shared" si="56"/>
        <v>280</v>
      </c>
      <c r="R1988" s="240">
        <f t="shared" si="57"/>
        <v>0</v>
      </c>
      <c r="S1988" s="240">
        <f t="shared" si="58"/>
        <v>0</v>
      </c>
      <c r="T1988" s="272">
        <f t="shared" si="59"/>
        <v>0</v>
      </c>
      <c r="U1988" s="263"/>
    </row>
    <row r="1989" spans="2:21" s="216" customFormat="1" x14ac:dyDescent="0.25">
      <c r="B1989" s="262">
        <v>1984</v>
      </c>
      <c r="C1989" s="346">
        <v>45484</v>
      </c>
      <c r="D1989" s="226" t="s">
        <v>266</v>
      </c>
      <c r="E1989" s="218" t="s">
        <v>92</v>
      </c>
      <c r="F1989" s="218" t="s">
        <v>2</v>
      </c>
      <c r="G1989" s="218" t="s">
        <v>213</v>
      </c>
      <c r="H1989" s="218">
        <v>7</v>
      </c>
      <c r="I1989" s="218" t="s">
        <v>220</v>
      </c>
      <c r="J1989" s="218">
        <v>45</v>
      </c>
      <c r="K1989" s="218"/>
      <c r="L1989" s="218">
        <v>650</v>
      </c>
      <c r="M1989" s="218"/>
      <c r="N1989" s="218" t="s">
        <v>2</v>
      </c>
      <c r="O1989" s="218">
        <v>713</v>
      </c>
      <c r="P1989" s="218" t="s">
        <v>304</v>
      </c>
      <c r="Q1989" s="240">
        <f t="shared" si="56"/>
        <v>315</v>
      </c>
      <c r="R1989" s="240">
        <f t="shared" si="57"/>
        <v>0</v>
      </c>
      <c r="S1989" s="240">
        <f t="shared" si="58"/>
        <v>0</v>
      </c>
      <c r="T1989" s="272">
        <f t="shared" si="59"/>
        <v>0</v>
      </c>
      <c r="U1989" s="263"/>
    </row>
    <row r="1990" spans="2:21" s="216" customFormat="1" x14ac:dyDescent="0.25">
      <c r="B1990" s="262">
        <v>1985</v>
      </c>
      <c r="C1990" s="346">
        <v>45484</v>
      </c>
      <c r="D1990" s="226" t="s">
        <v>258</v>
      </c>
      <c r="E1990" s="218" t="s">
        <v>92</v>
      </c>
      <c r="F1990" s="218" t="s">
        <v>2</v>
      </c>
      <c r="G1990" s="218" t="s">
        <v>213</v>
      </c>
      <c r="H1990" s="218">
        <v>7</v>
      </c>
      <c r="I1990" s="218" t="s">
        <v>220</v>
      </c>
      <c r="J1990" s="218">
        <v>40</v>
      </c>
      <c r="K1990" s="218"/>
      <c r="L1990" s="218">
        <v>650</v>
      </c>
      <c r="M1990" s="218"/>
      <c r="N1990" s="218" t="s">
        <v>2</v>
      </c>
      <c r="O1990" s="218">
        <v>713</v>
      </c>
      <c r="P1990" s="218" t="s">
        <v>304</v>
      </c>
      <c r="Q1990" s="240">
        <f t="shared" si="56"/>
        <v>280</v>
      </c>
      <c r="R1990" s="240">
        <f t="shared" si="57"/>
        <v>0</v>
      </c>
      <c r="S1990" s="240">
        <f t="shared" si="58"/>
        <v>0</v>
      </c>
      <c r="T1990" s="272">
        <f t="shared" si="59"/>
        <v>0</v>
      </c>
      <c r="U1990" s="263"/>
    </row>
    <row r="1991" spans="2:21" s="216" customFormat="1" x14ac:dyDescent="0.25">
      <c r="B1991" s="262">
        <v>1986</v>
      </c>
      <c r="C1991" s="346">
        <v>45484</v>
      </c>
      <c r="D1991" s="217" t="s">
        <v>308</v>
      </c>
      <c r="E1991" s="218" t="s">
        <v>183</v>
      </c>
      <c r="F1991" s="218" t="s">
        <v>309</v>
      </c>
      <c r="G1991" s="218" t="s">
        <v>183</v>
      </c>
      <c r="H1991" s="218">
        <v>7</v>
      </c>
      <c r="I1991" s="218" t="s">
        <v>310</v>
      </c>
      <c r="J1991" s="218">
        <v>3</v>
      </c>
      <c r="K1991" s="218"/>
      <c r="L1991" s="218">
        <v>33</v>
      </c>
      <c r="M1991" s="218"/>
      <c r="N1991" s="218" t="s">
        <v>309</v>
      </c>
      <c r="O1991" s="218">
        <v>712375</v>
      </c>
      <c r="P1991" s="458" t="s">
        <v>498</v>
      </c>
      <c r="Q1991" s="240">
        <f t="shared" si="56"/>
        <v>0</v>
      </c>
      <c r="R1991" s="240">
        <f t="shared" si="57"/>
        <v>0</v>
      </c>
      <c r="S1991" s="240">
        <f t="shared" si="58"/>
        <v>0</v>
      </c>
      <c r="T1991" s="272">
        <f t="shared" si="59"/>
        <v>0</v>
      </c>
      <c r="U1991" s="263">
        <v>20.5</v>
      </c>
    </row>
    <row r="1992" spans="2:21" s="216" customFormat="1" x14ac:dyDescent="0.25">
      <c r="B1992" s="262">
        <v>1987</v>
      </c>
      <c r="C1992" s="346">
        <v>45484</v>
      </c>
      <c r="D1992" s="467" t="s">
        <v>522</v>
      </c>
      <c r="E1992" s="468" t="str">
        <f>IFERROR(VLOOKUP(D1992,V:Z,2,FALSE),"")</f>
        <v>_</v>
      </c>
      <c r="F1992" s="468" t="str">
        <f>IFERROR(VLOOKUP(D1992,V:Z,3,FALSE),"")</f>
        <v>_</v>
      </c>
      <c r="G1992" s="468" t="str">
        <f>IFERROR(VLOOKUP(D1992,V:Z,4,FALSE),"")</f>
        <v>بچینگ</v>
      </c>
      <c r="H1992" s="468">
        <f>IFERROR(VLOOKUP(D1992,V:Z,5,FALSE),"")</f>
        <v>1</v>
      </c>
      <c r="I1992" s="458" t="s">
        <v>310</v>
      </c>
      <c r="J1992" s="218">
        <v>12</v>
      </c>
      <c r="K1992" s="218"/>
      <c r="L1992" s="218"/>
      <c r="M1992" s="218"/>
      <c r="N1992" s="218"/>
      <c r="O1992" s="218">
        <v>712375</v>
      </c>
      <c r="P1992" s="458" t="s">
        <v>498</v>
      </c>
      <c r="Q1992" s="240">
        <f t="shared" si="56"/>
        <v>0</v>
      </c>
      <c r="R1992" s="240">
        <f t="shared" si="57"/>
        <v>0</v>
      </c>
      <c r="S1992" s="240">
        <f t="shared" si="58"/>
        <v>0</v>
      </c>
      <c r="T1992" s="272">
        <f t="shared" si="59"/>
        <v>0</v>
      </c>
      <c r="U1992" s="263"/>
    </row>
    <row r="1993" spans="2:21" s="216" customFormat="1" x14ac:dyDescent="0.25">
      <c r="B1993" s="262">
        <v>1988</v>
      </c>
      <c r="C1993" s="346">
        <v>45484</v>
      </c>
      <c r="D1993" s="467" t="s">
        <v>522</v>
      </c>
      <c r="E1993" s="468" t="str">
        <f>IFERROR(VLOOKUP(D1993,V:Z,2,FALSE),"")</f>
        <v>_</v>
      </c>
      <c r="F1993" s="468" t="str">
        <f>IFERROR(VLOOKUP(D1993,V:Z,3,FALSE),"")</f>
        <v>_</v>
      </c>
      <c r="G1993" s="468" t="str">
        <f>IFERROR(VLOOKUP(D1993,V:Z,4,FALSE),"")</f>
        <v>بچینگ</v>
      </c>
      <c r="H1993" s="468">
        <f>IFERROR(VLOOKUP(D1993,V:Z,5,FALSE),"")</f>
        <v>1</v>
      </c>
      <c r="I1993" s="458" t="s">
        <v>310</v>
      </c>
      <c r="J1993" s="218">
        <v>12</v>
      </c>
      <c r="K1993" s="218"/>
      <c r="L1993" s="218"/>
      <c r="M1993" s="218"/>
      <c r="N1993" s="218"/>
      <c r="O1993" s="218">
        <v>712375</v>
      </c>
      <c r="P1993" s="458" t="s">
        <v>498</v>
      </c>
      <c r="Q1993" s="240">
        <f t="shared" si="56"/>
        <v>0</v>
      </c>
      <c r="R1993" s="240">
        <f t="shared" si="57"/>
        <v>0</v>
      </c>
      <c r="S1993" s="240">
        <f t="shared" si="58"/>
        <v>0</v>
      </c>
      <c r="T1993" s="272">
        <f t="shared" si="59"/>
        <v>0</v>
      </c>
      <c r="U1993" s="263"/>
    </row>
    <row r="1994" spans="2:21" s="216" customFormat="1" x14ac:dyDescent="0.25">
      <c r="B1994" s="262">
        <v>1989</v>
      </c>
      <c r="C1994" s="346">
        <v>45484</v>
      </c>
      <c r="D1994" s="226" t="s">
        <v>96</v>
      </c>
      <c r="E1994" s="218" t="s">
        <v>161</v>
      </c>
      <c r="F1994" s="218" t="s">
        <v>1</v>
      </c>
      <c r="G1994" s="218" t="s">
        <v>161</v>
      </c>
      <c r="H1994" s="218">
        <v>11.8</v>
      </c>
      <c r="I1994" s="218" t="s">
        <v>66</v>
      </c>
      <c r="J1994" s="218">
        <v>3</v>
      </c>
      <c r="K1994" s="218"/>
      <c r="L1994" s="218"/>
      <c r="M1994" s="218"/>
      <c r="N1994" s="218" t="s">
        <v>1</v>
      </c>
      <c r="O1994" s="218"/>
      <c r="P1994" s="218"/>
      <c r="Q1994" s="240">
        <f t="shared" si="56"/>
        <v>0</v>
      </c>
      <c r="R1994" s="240">
        <f t="shared" si="57"/>
        <v>0</v>
      </c>
      <c r="S1994" s="240">
        <f t="shared" si="58"/>
        <v>35.400000000000006</v>
      </c>
      <c r="T1994" s="272">
        <f t="shared" si="59"/>
        <v>0</v>
      </c>
      <c r="U1994" s="263"/>
    </row>
    <row r="1995" spans="2:21" s="216" customFormat="1" x14ac:dyDescent="0.25">
      <c r="B1995" s="262">
        <v>1990</v>
      </c>
      <c r="C1995" s="346">
        <v>45484</v>
      </c>
      <c r="D1995" s="226" t="s">
        <v>130</v>
      </c>
      <c r="E1995" s="218" t="s">
        <v>161</v>
      </c>
      <c r="F1995" s="218" t="s">
        <v>1</v>
      </c>
      <c r="G1995" s="218" t="s">
        <v>161</v>
      </c>
      <c r="H1995" s="218">
        <v>11.8</v>
      </c>
      <c r="I1995" s="218" t="s">
        <v>66</v>
      </c>
      <c r="J1995" s="218">
        <v>3</v>
      </c>
      <c r="K1995" s="218"/>
      <c r="L1995" s="218"/>
      <c r="M1995" s="218"/>
      <c r="N1995" s="218" t="s">
        <v>1</v>
      </c>
      <c r="O1995" s="218"/>
      <c r="P1995" s="218"/>
      <c r="Q1995" s="240">
        <f t="shared" si="56"/>
        <v>0</v>
      </c>
      <c r="R1995" s="240">
        <f t="shared" si="57"/>
        <v>0</v>
      </c>
      <c r="S1995" s="240">
        <f t="shared" si="58"/>
        <v>35.400000000000006</v>
      </c>
      <c r="T1995" s="272">
        <f t="shared" si="59"/>
        <v>0</v>
      </c>
      <c r="U1995" s="263"/>
    </row>
    <row r="1996" spans="2:21" s="216" customFormat="1" x14ac:dyDescent="0.25">
      <c r="B1996" s="261">
        <v>1991</v>
      </c>
      <c r="C1996" s="346">
        <v>45484</v>
      </c>
      <c r="D1996" s="467" t="s">
        <v>522</v>
      </c>
      <c r="E1996" s="468" t="str">
        <f>IFERROR(VLOOKUP(D1996,V:Z,2,FALSE),"")</f>
        <v>_</v>
      </c>
      <c r="F1996" s="468" t="str">
        <f>IFERROR(VLOOKUP(D1996,V:Z,3,FALSE),"")</f>
        <v>_</v>
      </c>
      <c r="G1996" s="468" t="str">
        <f>IFERROR(VLOOKUP(D1996,V:Z,4,FALSE),"")</f>
        <v>بچینگ</v>
      </c>
      <c r="H1996" s="468">
        <f>IFERROR(VLOOKUP(D1996,V:Z,5,FALSE),"")</f>
        <v>1</v>
      </c>
      <c r="I1996" s="458" t="s">
        <v>310</v>
      </c>
      <c r="J1996" s="218">
        <v>0</v>
      </c>
      <c r="K1996" s="218"/>
      <c r="L1996" s="218"/>
      <c r="M1996" s="218"/>
      <c r="N1996" s="218"/>
      <c r="O1996" s="218">
        <v>712375</v>
      </c>
      <c r="P1996" s="458" t="s">
        <v>498</v>
      </c>
      <c r="Q1996" s="240">
        <f t="shared" si="56"/>
        <v>0</v>
      </c>
      <c r="R1996" s="240">
        <f t="shared" si="57"/>
        <v>0</v>
      </c>
      <c r="S1996" s="240">
        <f t="shared" si="58"/>
        <v>0</v>
      </c>
      <c r="T1996" s="272">
        <f t="shared" si="59"/>
        <v>0</v>
      </c>
      <c r="U1996" s="263" t="s">
        <v>447</v>
      </c>
    </row>
    <row r="1997" spans="2:21" s="216" customFormat="1" x14ac:dyDescent="0.25">
      <c r="B1997" s="262">
        <v>1992</v>
      </c>
      <c r="C1997" s="346">
        <v>45485</v>
      </c>
      <c r="D1997" s="226" t="s">
        <v>94</v>
      </c>
      <c r="E1997" s="218" t="s">
        <v>92</v>
      </c>
      <c r="F1997" s="218" t="s">
        <v>1</v>
      </c>
      <c r="G1997" s="218" t="s">
        <v>213</v>
      </c>
      <c r="H1997" s="218">
        <v>6.65</v>
      </c>
      <c r="I1997" s="218"/>
      <c r="J1997" s="218">
        <v>0</v>
      </c>
      <c r="K1997" s="218"/>
      <c r="L1997" s="218"/>
      <c r="M1997" s="218"/>
      <c r="N1997" s="218"/>
      <c r="O1997" s="218"/>
      <c r="P1997" s="218"/>
      <c r="Q1997" s="240">
        <f t="shared" si="56"/>
        <v>0</v>
      </c>
      <c r="R1997" s="240">
        <f t="shared" si="57"/>
        <v>0</v>
      </c>
      <c r="S1997" s="240">
        <f t="shared" si="58"/>
        <v>0</v>
      </c>
      <c r="T1997" s="272">
        <f t="shared" si="59"/>
        <v>0</v>
      </c>
      <c r="U1997" s="263" t="s">
        <v>326</v>
      </c>
    </row>
    <row r="1998" spans="2:21" s="216" customFormat="1" x14ac:dyDescent="0.25">
      <c r="B1998" s="262">
        <v>1993</v>
      </c>
      <c r="C1998" s="346">
        <v>45485</v>
      </c>
      <c r="D1998" s="226" t="s">
        <v>91</v>
      </c>
      <c r="E1998" s="218" t="s">
        <v>92</v>
      </c>
      <c r="F1998" s="218" t="s">
        <v>1</v>
      </c>
      <c r="G1998" s="218" t="s">
        <v>213</v>
      </c>
      <c r="H1998" s="218">
        <v>6.65</v>
      </c>
      <c r="I1998" s="218"/>
      <c r="J1998" s="218">
        <v>0</v>
      </c>
      <c r="K1998" s="218"/>
      <c r="L1998" s="218"/>
      <c r="M1998" s="218"/>
      <c r="N1998" s="218"/>
      <c r="O1998" s="218"/>
      <c r="P1998" s="218"/>
      <c r="Q1998" s="240">
        <f t="shared" si="56"/>
        <v>0</v>
      </c>
      <c r="R1998" s="240">
        <f t="shared" si="57"/>
        <v>0</v>
      </c>
      <c r="S1998" s="240">
        <f t="shared" si="58"/>
        <v>0</v>
      </c>
      <c r="T1998" s="272">
        <f t="shared" si="59"/>
        <v>0</v>
      </c>
      <c r="U1998" s="263" t="s">
        <v>326</v>
      </c>
    </row>
    <row r="1999" spans="2:21" s="216" customFormat="1" x14ac:dyDescent="0.25">
      <c r="B1999" s="262">
        <v>1994</v>
      </c>
      <c r="C1999" s="346">
        <v>45485</v>
      </c>
      <c r="D1999" s="226" t="s">
        <v>117</v>
      </c>
      <c r="E1999" s="218" t="s">
        <v>92</v>
      </c>
      <c r="F1999" s="218" t="s">
        <v>1</v>
      </c>
      <c r="G1999" s="218" t="s">
        <v>213</v>
      </c>
      <c r="H1999" s="218">
        <v>6.65</v>
      </c>
      <c r="I1999" s="218"/>
      <c r="J1999" s="218">
        <v>0</v>
      </c>
      <c r="K1999" s="218"/>
      <c r="L1999" s="218"/>
      <c r="M1999" s="218"/>
      <c r="N1999" s="218"/>
      <c r="O1999" s="218"/>
      <c r="P1999" s="218"/>
      <c r="Q1999" s="240">
        <f t="shared" si="56"/>
        <v>0</v>
      </c>
      <c r="R1999" s="240">
        <f t="shared" si="57"/>
        <v>0</v>
      </c>
      <c r="S1999" s="240">
        <f t="shared" si="58"/>
        <v>0</v>
      </c>
      <c r="T1999" s="272">
        <f t="shared" si="59"/>
        <v>0</v>
      </c>
      <c r="U1999" s="263" t="s">
        <v>274</v>
      </c>
    </row>
    <row r="2000" spans="2:21" s="216" customFormat="1" x14ac:dyDescent="0.25">
      <c r="B2000" s="262">
        <v>1995</v>
      </c>
      <c r="C2000" s="346">
        <v>45485</v>
      </c>
      <c r="D2000" s="226" t="s">
        <v>302</v>
      </c>
      <c r="E2000" s="218" t="s">
        <v>92</v>
      </c>
      <c r="F2000" s="218" t="s">
        <v>62</v>
      </c>
      <c r="G2000" s="218" t="s">
        <v>214</v>
      </c>
      <c r="H2000" s="218">
        <v>4.1500000000000004</v>
      </c>
      <c r="I2000" s="218"/>
      <c r="J2000" s="218">
        <v>0</v>
      </c>
      <c r="K2000" s="218"/>
      <c r="L2000" s="218"/>
      <c r="M2000" s="218"/>
      <c r="N2000" s="218"/>
      <c r="O2000" s="218"/>
      <c r="P2000" s="218"/>
      <c r="Q2000" s="240">
        <f t="shared" si="56"/>
        <v>0</v>
      </c>
      <c r="R2000" s="240">
        <f t="shared" si="57"/>
        <v>0</v>
      </c>
      <c r="S2000" s="240">
        <f t="shared" si="58"/>
        <v>0</v>
      </c>
      <c r="T2000" s="272">
        <f t="shared" si="59"/>
        <v>0</v>
      </c>
      <c r="U2000" s="263" t="s">
        <v>325</v>
      </c>
    </row>
    <row r="2001" spans="2:21" s="216" customFormat="1" x14ac:dyDescent="0.25">
      <c r="B2001" s="262">
        <v>1996</v>
      </c>
      <c r="C2001" s="346">
        <v>45485</v>
      </c>
      <c r="D2001" s="226" t="s">
        <v>302</v>
      </c>
      <c r="E2001" s="218" t="s">
        <v>92</v>
      </c>
      <c r="F2001" s="218" t="s">
        <v>62</v>
      </c>
      <c r="G2001" s="218" t="s">
        <v>214</v>
      </c>
      <c r="H2001" s="218">
        <v>4.1500000000000004</v>
      </c>
      <c r="I2001" s="218"/>
      <c r="J2001" s="218">
        <v>0</v>
      </c>
      <c r="K2001" s="218"/>
      <c r="L2001" s="218"/>
      <c r="M2001" s="218"/>
      <c r="N2001" s="218"/>
      <c r="O2001" s="218"/>
      <c r="P2001" s="218"/>
      <c r="Q2001" s="240">
        <f t="shared" si="56"/>
        <v>0</v>
      </c>
      <c r="R2001" s="240">
        <f t="shared" si="57"/>
        <v>0</v>
      </c>
      <c r="S2001" s="240">
        <f t="shared" si="58"/>
        <v>0</v>
      </c>
      <c r="T2001" s="272">
        <f t="shared" si="59"/>
        <v>0</v>
      </c>
      <c r="U2001" s="263" t="s">
        <v>325</v>
      </c>
    </row>
    <row r="2002" spans="2:21" s="216" customFormat="1" x14ac:dyDescent="0.25">
      <c r="B2002" s="262">
        <v>1997</v>
      </c>
      <c r="C2002" s="346">
        <v>45485</v>
      </c>
      <c r="D2002" s="226" t="s">
        <v>157</v>
      </c>
      <c r="E2002" s="218" t="s">
        <v>92</v>
      </c>
      <c r="F2002" s="218" t="s">
        <v>62</v>
      </c>
      <c r="G2002" s="218" t="s">
        <v>214</v>
      </c>
      <c r="H2002" s="218">
        <v>4.1500000000000004</v>
      </c>
      <c r="I2002" s="218"/>
      <c r="J2002" s="218">
        <v>0</v>
      </c>
      <c r="K2002" s="218"/>
      <c r="L2002" s="218"/>
      <c r="M2002" s="218"/>
      <c r="N2002" s="218"/>
      <c r="O2002" s="218"/>
      <c r="P2002" s="218"/>
      <c r="Q2002" s="240">
        <f t="shared" si="56"/>
        <v>0</v>
      </c>
      <c r="R2002" s="240">
        <f t="shared" si="57"/>
        <v>0</v>
      </c>
      <c r="S2002" s="240">
        <f t="shared" si="58"/>
        <v>0</v>
      </c>
      <c r="T2002" s="272">
        <f t="shared" si="59"/>
        <v>0</v>
      </c>
      <c r="U2002" s="263" t="s">
        <v>325</v>
      </c>
    </row>
    <row r="2003" spans="2:21" s="216" customFormat="1" x14ac:dyDescent="0.25">
      <c r="B2003" s="262">
        <v>1998</v>
      </c>
      <c r="C2003" s="346">
        <v>45485</v>
      </c>
      <c r="D2003" s="226" t="s">
        <v>157</v>
      </c>
      <c r="E2003" s="218" t="s">
        <v>92</v>
      </c>
      <c r="F2003" s="218" t="s">
        <v>62</v>
      </c>
      <c r="G2003" s="218" t="s">
        <v>214</v>
      </c>
      <c r="H2003" s="218">
        <v>4.1500000000000004</v>
      </c>
      <c r="I2003" s="218"/>
      <c r="J2003" s="218">
        <v>0</v>
      </c>
      <c r="K2003" s="218"/>
      <c r="L2003" s="218"/>
      <c r="M2003" s="218"/>
      <c r="N2003" s="218"/>
      <c r="O2003" s="218"/>
      <c r="P2003" s="218"/>
      <c r="Q2003" s="240">
        <f t="shared" si="56"/>
        <v>0</v>
      </c>
      <c r="R2003" s="240">
        <f t="shared" si="57"/>
        <v>0</v>
      </c>
      <c r="S2003" s="240">
        <f t="shared" si="58"/>
        <v>0</v>
      </c>
      <c r="T2003" s="272">
        <f t="shared" si="59"/>
        <v>0</v>
      </c>
      <c r="U2003" s="263" t="s">
        <v>325</v>
      </c>
    </row>
    <row r="2004" spans="2:21" s="216" customFormat="1" x14ac:dyDescent="0.25">
      <c r="B2004" s="262">
        <v>1999</v>
      </c>
      <c r="C2004" s="346">
        <v>45485</v>
      </c>
      <c r="D2004" s="226" t="s">
        <v>156</v>
      </c>
      <c r="E2004" s="218" t="s">
        <v>92</v>
      </c>
      <c r="F2004" s="218" t="s">
        <v>62</v>
      </c>
      <c r="G2004" s="218" t="s">
        <v>214</v>
      </c>
      <c r="H2004" s="218">
        <v>4.1500000000000004</v>
      </c>
      <c r="I2004" s="218"/>
      <c r="J2004" s="218">
        <v>0</v>
      </c>
      <c r="K2004" s="218"/>
      <c r="L2004" s="218"/>
      <c r="M2004" s="218"/>
      <c r="N2004" s="218"/>
      <c r="O2004" s="218"/>
      <c r="P2004" s="218"/>
      <c r="Q2004" s="240">
        <f t="shared" si="56"/>
        <v>0</v>
      </c>
      <c r="R2004" s="240">
        <f t="shared" si="57"/>
        <v>0</v>
      </c>
      <c r="S2004" s="240">
        <f t="shared" si="58"/>
        <v>0</v>
      </c>
      <c r="T2004" s="272">
        <f t="shared" si="59"/>
        <v>0</v>
      </c>
      <c r="U2004" s="263" t="s">
        <v>325</v>
      </c>
    </row>
    <row r="2005" spans="2:21" s="216" customFormat="1" x14ac:dyDescent="0.25">
      <c r="B2005" s="262">
        <v>2000</v>
      </c>
      <c r="C2005" s="346">
        <v>45485</v>
      </c>
      <c r="D2005" s="226" t="s">
        <v>156</v>
      </c>
      <c r="E2005" s="218" t="s">
        <v>92</v>
      </c>
      <c r="F2005" s="218" t="s">
        <v>62</v>
      </c>
      <c r="G2005" s="218" t="s">
        <v>214</v>
      </c>
      <c r="H2005" s="218">
        <v>4.1500000000000004</v>
      </c>
      <c r="I2005" s="218"/>
      <c r="J2005" s="218">
        <v>0</v>
      </c>
      <c r="K2005" s="218"/>
      <c r="L2005" s="218"/>
      <c r="M2005" s="218"/>
      <c r="N2005" s="218"/>
      <c r="O2005" s="218"/>
      <c r="P2005" s="218"/>
      <c r="Q2005" s="240">
        <f t="shared" si="56"/>
        <v>0</v>
      </c>
      <c r="R2005" s="240">
        <f t="shared" si="57"/>
        <v>0</v>
      </c>
      <c r="S2005" s="240">
        <f t="shared" si="58"/>
        <v>0</v>
      </c>
      <c r="T2005" s="272">
        <f t="shared" si="59"/>
        <v>0</v>
      </c>
      <c r="U2005" s="263" t="s">
        <v>325</v>
      </c>
    </row>
    <row r="2006" spans="2:21" s="216" customFormat="1" x14ac:dyDescent="0.25">
      <c r="B2006" s="262">
        <v>2001</v>
      </c>
      <c r="C2006" s="346">
        <v>45485</v>
      </c>
      <c r="D2006" s="226" t="s">
        <v>160</v>
      </c>
      <c r="E2006" s="218" t="s">
        <v>161</v>
      </c>
      <c r="F2006" s="218" t="s">
        <v>389</v>
      </c>
      <c r="G2006" s="218" t="s">
        <v>161</v>
      </c>
      <c r="H2006" s="218">
        <v>10</v>
      </c>
      <c r="I2006" s="218" t="s">
        <v>66</v>
      </c>
      <c r="J2006" s="218">
        <v>0</v>
      </c>
      <c r="K2006" s="218"/>
      <c r="L2006" s="218"/>
      <c r="M2006" s="218"/>
      <c r="N2006" s="218" t="s">
        <v>1</v>
      </c>
      <c r="O2006" s="218"/>
      <c r="P2006" s="218"/>
      <c r="Q2006" s="240">
        <f t="shared" si="56"/>
        <v>0</v>
      </c>
      <c r="R2006" s="240">
        <f t="shared" si="57"/>
        <v>0</v>
      </c>
      <c r="S2006" s="240">
        <f t="shared" si="58"/>
        <v>0</v>
      </c>
      <c r="T2006" s="272">
        <f t="shared" si="59"/>
        <v>0</v>
      </c>
      <c r="U2006" s="263"/>
    </row>
    <row r="2007" spans="2:21" s="216" customFormat="1" x14ac:dyDescent="0.25">
      <c r="B2007" s="262">
        <v>2002</v>
      </c>
      <c r="C2007" s="346">
        <v>45485</v>
      </c>
      <c r="D2007" s="226" t="s">
        <v>284</v>
      </c>
      <c r="E2007" s="218" t="s">
        <v>178</v>
      </c>
      <c r="F2007" s="218" t="s">
        <v>7</v>
      </c>
      <c r="G2007" s="218" t="s">
        <v>213</v>
      </c>
      <c r="H2007" s="218">
        <v>7</v>
      </c>
      <c r="I2007" s="218" t="s">
        <v>220</v>
      </c>
      <c r="J2007" s="218">
        <v>28</v>
      </c>
      <c r="K2007" s="218">
        <v>723</v>
      </c>
      <c r="L2007" s="218" t="s">
        <v>459</v>
      </c>
      <c r="M2007" s="218"/>
      <c r="N2007" s="218" t="s">
        <v>7</v>
      </c>
      <c r="O2007" s="218" t="s">
        <v>459</v>
      </c>
      <c r="P2007" s="218"/>
      <c r="Q2007" s="240">
        <f t="shared" si="56"/>
        <v>196</v>
      </c>
      <c r="R2007" s="240">
        <f t="shared" si="57"/>
        <v>0</v>
      </c>
      <c r="S2007" s="240">
        <f t="shared" si="58"/>
        <v>0</v>
      </c>
      <c r="T2007" s="272">
        <f t="shared" si="59"/>
        <v>0</v>
      </c>
      <c r="U2007" s="263"/>
    </row>
    <row r="2008" spans="2:21" s="216" customFormat="1" x14ac:dyDescent="0.25">
      <c r="B2008" s="262">
        <v>2003</v>
      </c>
      <c r="C2008" s="346">
        <v>45485</v>
      </c>
      <c r="D2008" s="226" t="s">
        <v>268</v>
      </c>
      <c r="E2008" s="218" t="s">
        <v>276</v>
      </c>
      <c r="F2008" s="218" t="s">
        <v>7</v>
      </c>
      <c r="G2008" s="218" t="s">
        <v>214</v>
      </c>
      <c r="H2008" s="218">
        <v>5</v>
      </c>
      <c r="I2008" s="218" t="s">
        <v>220</v>
      </c>
      <c r="J2008" s="218">
        <v>37</v>
      </c>
      <c r="K2008" s="218">
        <v>723</v>
      </c>
      <c r="L2008" s="218" t="s">
        <v>459</v>
      </c>
      <c r="M2008" s="218"/>
      <c r="N2008" s="218" t="s">
        <v>7</v>
      </c>
      <c r="O2008" s="218" t="s">
        <v>459</v>
      </c>
      <c r="P2008" s="218"/>
      <c r="Q2008" s="240">
        <f t="shared" si="56"/>
        <v>185</v>
      </c>
      <c r="R2008" s="240">
        <f t="shared" si="57"/>
        <v>0</v>
      </c>
      <c r="S2008" s="240">
        <f t="shared" si="58"/>
        <v>0</v>
      </c>
      <c r="T2008" s="272">
        <f t="shared" si="59"/>
        <v>0</v>
      </c>
      <c r="U2008" s="263"/>
    </row>
    <row r="2009" spans="2:21" s="216" customFormat="1" x14ac:dyDescent="0.25">
      <c r="B2009" s="262">
        <v>2004</v>
      </c>
      <c r="C2009" s="346">
        <v>45485</v>
      </c>
      <c r="D2009" s="226" t="s">
        <v>260</v>
      </c>
      <c r="E2009" s="218" t="s">
        <v>161</v>
      </c>
      <c r="F2009" s="218" t="s">
        <v>7</v>
      </c>
      <c r="G2009" s="218" t="s">
        <v>161</v>
      </c>
      <c r="H2009" s="218">
        <v>10</v>
      </c>
      <c r="I2009" s="218" t="s">
        <v>66</v>
      </c>
      <c r="J2009" s="218">
        <v>0</v>
      </c>
      <c r="K2009" s="218"/>
      <c r="L2009" s="218"/>
      <c r="M2009" s="218"/>
      <c r="N2009" s="218" t="s">
        <v>1</v>
      </c>
      <c r="O2009" s="218"/>
      <c r="P2009" s="218"/>
      <c r="Q2009" s="240">
        <f t="shared" si="56"/>
        <v>0</v>
      </c>
      <c r="R2009" s="240">
        <f t="shared" si="57"/>
        <v>0</v>
      </c>
      <c r="S2009" s="240">
        <f t="shared" si="58"/>
        <v>0</v>
      </c>
      <c r="T2009" s="272">
        <f t="shared" si="59"/>
        <v>0</v>
      </c>
      <c r="U2009" s="263"/>
    </row>
    <row r="2010" spans="2:21" s="216" customFormat="1" x14ac:dyDescent="0.25">
      <c r="B2010" s="262">
        <v>2005</v>
      </c>
      <c r="C2010" s="346">
        <v>45485</v>
      </c>
      <c r="D2010" s="226" t="s">
        <v>270</v>
      </c>
      <c r="E2010" s="218" t="s">
        <v>178</v>
      </c>
      <c r="F2010" s="218" t="s">
        <v>7</v>
      </c>
      <c r="G2010" s="218" t="s">
        <v>213</v>
      </c>
      <c r="H2010" s="218">
        <v>7</v>
      </c>
      <c r="I2010" s="218" t="s">
        <v>220</v>
      </c>
      <c r="J2010" s="218">
        <v>25</v>
      </c>
      <c r="K2010" s="218">
        <v>723</v>
      </c>
      <c r="L2010" s="218" t="s">
        <v>459</v>
      </c>
      <c r="M2010" s="218"/>
      <c r="N2010" s="218" t="s">
        <v>7</v>
      </c>
      <c r="O2010" s="218" t="s">
        <v>459</v>
      </c>
      <c r="P2010" s="218"/>
      <c r="Q2010" s="240">
        <f t="shared" si="56"/>
        <v>175</v>
      </c>
      <c r="R2010" s="240">
        <f t="shared" si="57"/>
        <v>0</v>
      </c>
      <c r="S2010" s="240">
        <f t="shared" si="58"/>
        <v>0</v>
      </c>
      <c r="T2010" s="272">
        <f t="shared" si="59"/>
        <v>0</v>
      </c>
      <c r="U2010" s="263"/>
    </row>
    <row r="2011" spans="2:21" s="216" customFormat="1" x14ac:dyDescent="0.25">
      <c r="B2011" s="262">
        <v>2006</v>
      </c>
      <c r="C2011" s="346">
        <v>45485</v>
      </c>
      <c r="D2011" s="226" t="s">
        <v>177</v>
      </c>
      <c r="E2011" s="218" t="s">
        <v>178</v>
      </c>
      <c r="F2011" s="218" t="s">
        <v>7</v>
      </c>
      <c r="G2011" s="218" t="s">
        <v>213</v>
      </c>
      <c r="H2011" s="218">
        <v>7</v>
      </c>
      <c r="I2011" s="218" t="s">
        <v>220</v>
      </c>
      <c r="J2011" s="218">
        <v>25</v>
      </c>
      <c r="K2011" s="218">
        <v>723</v>
      </c>
      <c r="L2011" s="218" t="s">
        <v>459</v>
      </c>
      <c r="M2011" s="218"/>
      <c r="N2011" s="218" t="s">
        <v>7</v>
      </c>
      <c r="O2011" s="218" t="s">
        <v>459</v>
      </c>
      <c r="P2011" s="218"/>
      <c r="Q2011" s="240">
        <f t="shared" si="56"/>
        <v>175</v>
      </c>
      <c r="R2011" s="240">
        <f t="shared" si="57"/>
        <v>0</v>
      </c>
      <c r="S2011" s="240">
        <f t="shared" si="58"/>
        <v>0</v>
      </c>
      <c r="T2011" s="272">
        <f t="shared" si="59"/>
        <v>0</v>
      </c>
      <c r="U2011" s="263"/>
    </row>
    <row r="2012" spans="2:21" s="216" customFormat="1" x14ac:dyDescent="0.25">
      <c r="B2012" s="262">
        <v>2007</v>
      </c>
      <c r="C2012" s="346">
        <v>45485</v>
      </c>
      <c r="D2012" s="226" t="s">
        <v>173</v>
      </c>
      <c r="E2012" s="218" t="s">
        <v>161</v>
      </c>
      <c r="F2012" s="218" t="s">
        <v>7</v>
      </c>
      <c r="G2012" s="218" t="s">
        <v>161</v>
      </c>
      <c r="H2012" s="218">
        <v>11.2</v>
      </c>
      <c r="I2012" s="218" t="s">
        <v>66</v>
      </c>
      <c r="J2012" s="218">
        <v>4</v>
      </c>
      <c r="K2012" s="218"/>
      <c r="L2012" s="218"/>
      <c r="M2012" s="218"/>
      <c r="N2012" s="218" t="s">
        <v>1</v>
      </c>
      <c r="O2012" s="218"/>
      <c r="P2012" s="218"/>
      <c r="Q2012" s="240">
        <f t="shared" si="56"/>
        <v>0</v>
      </c>
      <c r="R2012" s="240">
        <f t="shared" si="57"/>
        <v>0</v>
      </c>
      <c r="S2012" s="240">
        <f t="shared" si="58"/>
        <v>44.8</v>
      </c>
      <c r="T2012" s="272">
        <f t="shared" si="59"/>
        <v>0</v>
      </c>
      <c r="U2012" s="263"/>
    </row>
    <row r="2013" spans="2:21" s="216" customFormat="1" x14ac:dyDescent="0.25">
      <c r="B2013" s="262">
        <v>2008</v>
      </c>
      <c r="C2013" s="346">
        <v>45485</v>
      </c>
      <c r="D2013" s="226" t="s">
        <v>153</v>
      </c>
      <c r="E2013" s="218" t="s">
        <v>92</v>
      </c>
      <c r="F2013" s="218" t="s">
        <v>63</v>
      </c>
      <c r="G2013" s="218" t="s">
        <v>213</v>
      </c>
      <c r="H2013" s="218">
        <v>6.65</v>
      </c>
      <c r="I2013" s="218"/>
      <c r="J2013" s="218">
        <v>0</v>
      </c>
      <c r="K2013" s="218"/>
      <c r="L2013" s="218"/>
      <c r="M2013" s="218"/>
      <c r="N2013" s="218"/>
      <c r="O2013" s="218"/>
      <c r="P2013" s="218"/>
      <c r="Q2013" s="240">
        <f t="shared" si="56"/>
        <v>0</v>
      </c>
      <c r="R2013" s="240">
        <f t="shared" si="57"/>
        <v>0</v>
      </c>
      <c r="S2013" s="240">
        <f t="shared" si="58"/>
        <v>0</v>
      </c>
      <c r="T2013" s="272">
        <f t="shared" si="59"/>
        <v>0</v>
      </c>
      <c r="U2013" s="263" t="s">
        <v>325</v>
      </c>
    </row>
    <row r="2014" spans="2:21" s="216" customFormat="1" x14ac:dyDescent="0.25">
      <c r="B2014" s="262">
        <v>2009</v>
      </c>
      <c r="C2014" s="346">
        <v>45485</v>
      </c>
      <c r="D2014" s="226" t="s">
        <v>152</v>
      </c>
      <c r="E2014" s="218" t="s">
        <v>92</v>
      </c>
      <c r="F2014" s="218" t="s">
        <v>63</v>
      </c>
      <c r="G2014" s="218" t="s">
        <v>214</v>
      </c>
      <c r="H2014" s="218">
        <v>4.1500000000000004</v>
      </c>
      <c r="I2014" s="218"/>
      <c r="J2014" s="218">
        <v>0</v>
      </c>
      <c r="K2014" s="218"/>
      <c r="L2014" s="218"/>
      <c r="M2014" s="218"/>
      <c r="N2014" s="218"/>
      <c r="O2014" s="218"/>
      <c r="P2014" s="218"/>
      <c r="Q2014" s="240">
        <f t="shared" si="56"/>
        <v>0</v>
      </c>
      <c r="R2014" s="240">
        <f t="shared" si="57"/>
        <v>0</v>
      </c>
      <c r="S2014" s="240">
        <f t="shared" si="58"/>
        <v>0</v>
      </c>
      <c r="T2014" s="272">
        <f t="shared" si="59"/>
        <v>0</v>
      </c>
      <c r="U2014" s="263" t="s">
        <v>325</v>
      </c>
    </row>
    <row r="2015" spans="2:21" s="216" customFormat="1" x14ac:dyDescent="0.25">
      <c r="B2015" s="262">
        <v>2010</v>
      </c>
      <c r="C2015" s="346">
        <v>45485</v>
      </c>
      <c r="D2015" s="226" t="s">
        <v>150</v>
      </c>
      <c r="E2015" s="218" t="s">
        <v>92</v>
      </c>
      <c r="F2015" s="218" t="s">
        <v>63</v>
      </c>
      <c r="G2015" s="218" t="s">
        <v>214</v>
      </c>
      <c r="H2015" s="218">
        <v>4.1500000000000004</v>
      </c>
      <c r="I2015" s="218"/>
      <c r="J2015" s="218">
        <v>0</v>
      </c>
      <c r="K2015" s="218"/>
      <c r="L2015" s="218"/>
      <c r="M2015" s="218"/>
      <c r="N2015" s="218"/>
      <c r="O2015" s="218"/>
      <c r="P2015" s="218"/>
      <c r="Q2015" s="240">
        <f t="shared" si="56"/>
        <v>0</v>
      </c>
      <c r="R2015" s="240">
        <f t="shared" si="57"/>
        <v>0</v>
      </c>
      <c r="S2015" s="240">
        <f t="shared" si="58"/>
        <v>0</v>
      </c>
      <c r="T2015" s="272">
        <f t="shared" si="59"/>
        <v>0</v>
      </c>
      <c r="U2015" s="263" t="s">
        <v>325</v>
      </c>
    </row>
    <row r="2016" spans="2:21" s="216" customFormat="1" x14ac:dyDescent="0.25">
      <c r="B2016" s="262">
        <v>2011</v>
      </c>
      <c r="C2016" s="346">
        <v>45485</v>
      </c>
      <c r="D2016" s="226" t="s">
        <v>179</v>
      </c>
      <c r="E2016" s="218" t="s">
        <v>161</v>
      </c>
      <c r="F2016" s="218" t="s">
        <v>8</v>
      </c>
      <c r="G2016" s="218" t="s">
        <v>161</v>
      </c>
      <c r="H2016" s="218">
        <v>11.6</v>
      </c>
      <c r="I2016" s="218" t="s">
        <v>66</v>
      </c>
      <c r="J2016" s="218">
        <v>0</v>
      </c>
      <c r="K2016" s="218"/>
      <c r="L2016" s="218"/>
      <c r="M2016" s="218"/>
      <c r="N2016" s="218" t="s">
        <v>1</v>
      </c>
      <c r="O2016" s="218"/>
      <c r="P2016" s="218"/>
      <c r="Q2016" s="240">
        <f t="shared" si="56"/>
        <v>0</v>
      </c>
      <c r="R2016" s="240">
        <f t="shared" si="57"/>
        <v>0</v>
      </c>
      <c r="S2016" s="240">
        <f t="shared" si="58"/>
        <v>0</v>
      </c>
      <c r="T2016" s="272">
        <f t="shared" si="59"/>
        <v>0</v>
      </c>
      <c r="U2016" s="263"/>
    </row>
    <row r="2017" spans="2:21" s="216" customFormat="1" x14ac:dyDescent="0.25">
      <c r="B2017" s="262">
        <v>2012</v>
      </c>
      <c r="C2017" s="346">
        <v>45485</v>
      </c>
      <c r="D2017" s="226" t="s">
        <v>267</v>
      </c>
      <c r="E2017" s="218" t="s">
        <v>92</v>
      </c>
      <c r="F2017" s="218" t="s">
        <v>2</v>
      </c>
      <c r="G2017" s="218" t="s">
        <v>213</v>
      </c>
      <c r="H2017" s="218">
        <v>7</v>
      </c>
      <c r="I2017" s="218" t="s">
        <v>220</v>
      </c>
      <c r="J2017" s="218">
        <v>40</v>
      </c>
      <c r="K2017" s="218">
        <v>712650</v>
      </c>
      <c r="L2017" s="218">
        <v>600</v>
      </c>
      <c r="M2017" s="218"/>
      <c r="N2017" s="218" t="s">
        <v>2</v>
      </c>
      <c r="O2017" s="218">
        <v>712525</v>
      </c>
      <c r="P2017" s="218" t="s">
        <v>304</v>
      </c>
      <c r="Q2017" s="240">
        <f t="shared" si="56"/>
        <v>280</v>
      </c>
      <c r="R2017" s="240">
        <f t="shared" si="57"/>
        <v>0</v>
      </c>
      <c r="S2017" s="240">
        <f t="shared" si="58"/>
        <v>0</v>
      </c>
      <c r="T2017" s="272">
        <f t="shared" si="59"/>
        <v>0</v>
      </c>
      <c r="U2017" s="263"/>
    </row>
    <row r="2018" spans="2:21" s="216" customFormat="1" x14ac:dyDescent="0.25">
      <c r="B2018" s="262">
        <v>2013</v>
      </c>
      <c r="C2018" s="346">
        <v>45485</v>
      </c>
      <c r="D2018" s="226" t="s">
        <v>266</v>
      </c>
      <c r="E2018" s="218" t="s">
        <v>92</v>
      </c>
      <c r="F2018" s="218" t="s">
        <v>2</v>
      </c>
      <c r="G2018" s="218" t="s">
        <v>213</v>
      </c>
      <c r="H2018" s="218">
        <v>7</v>
      </c>
      <c r="I2018" s="218" t="s">
        <v>220</v>
      </c>
      <c r="J2018" s="218">
        <v>40</v>
      </c>
      <c r="K2018" s="218">
        <v>712650</v>
      </c>
      <c r="L2018" s="218">
        <v>600</v>
      </c>
      <c r="M2018" s="218"/>
      <c r="N2018" s="218" t="s">
        <v>2</v>
      </c>
      <c r="O2018" s="218">
        <v>712525</v>
      </c>
      <c r="P2018" s="218" t="s">
        <v>304</v>
      </c>
      <c r="Q2018" s="240">
        <f t="shared" si="56"/>
        <v>280</v>
      </c>
      <c r="R2018" s="240">
        <f t="shared" si="57"/>
        <v>0</v>
      </c>
      <c r="S2018" s="240">
        <f t="shared" si="58"/>
        <v>0</v>
      </c>
      <c r="T2018" s="272">
        <f t="shared" si="59"/>
        <v>0</v>
      </c>
      <c r="U2018" s="263"/>
    </row>
    <row r="2019" spans="2:21" s="216" customFormat="1" x14ac:dyDescent="0.25">
      <c r="B2019" s="262">
        <v>2014</v>
      </c>
      <c r="C2019" s="346">
        <v>45485</v>
      </c>
      <c r="D2019" s="226" t="s">
        <v>258</v>
      </c>
      <c r="E2019" s="218" t="s">
        <v>92</v>
      </c>
      <c r="F2019" s="218" t="s">
        <v>2</v>
      </c>
      <c r="G2019" s="218" t="s">
        <v>213</v>
      </c>
      <c r="H2019" s="218">
        <v>7</v>
      </c>
      <c r="I2019" s="218" t="s">
        <v>220</v>
      </c>
      <c r="J2019" s="218">
        <v>40</v>
      </c>
      <c r="K2019" s="218">
        <v>712650</v>
      </c>
      <c r="L2019" s="218">
        <v>600</v>
      </c>
      <c r="M2019" s="218"/>
      <c r="N2019" s="218" t="s">
        <v>2</v>
      </c>
      <c r="O2019" s="218">
        <v>712525</v>
      </c>
      <c r="P2019" s="218" t="s">
        <v>304</v>
      </c>
      <c r="Q2019" s="240">
        <f t="shared" si="56"/>
        <v>280</v>
      </c>
      <c r="R2019" s="240">
        <f t="shared" si="57"/>
        <v>0</v>
      </c>
      <c r="S2019" s="240">
        <f t="shared" si="58"/>
        <v>0</v>
      </c>
      <c r="T2019" s="272">
        <f t="shared" si="59"/>
        <v>0</v>
      </c>
      <c r="U2019" s="263"/>
    </row>
    <row r="2020" spans="2:21" s="216" customFormat="1" x14ac:dyDescent="0.25">
      <c r="B2020" s="262">
        <v>2015</v>
      </c>
      <c r="C2020" s="346">
        <v>45485</v>
      </c>
      <c r="D2020" s="226" t="s">
        <v>96</v>
      </c>
      <c r="E2020" s="218" t="s">
        <v>161</v>
      </c>
      <c r="F2020" s="218" t="s">
        <v>1</v>
      </c>
      <c r="G2020" s="218" t="s">
        <v>161</v>
      </c>
      <c r="H2020" s="218">
        <v>11.8</v>
      </c>
      <c r="I2020" s="218" t="s">
        <v>66</v>
      </c>
      <c r="J2020" s="218">
        <v>3</v>
      </c>
      <c r="K2020" s="218"/>
      <c r="L2020" s="218"/>
      <c r="M2020" s="218"/>
      <c r="N2020" s="218" t="s">
        <v>1</v>
      </c>
      <c r="O2020" s="218"/>
      <c r="P2020" s="218"/>
      <c r="Q2020" s="240">
        <f t="shared" si="56"/>
        <v>0</v>
      </c>
      <c r="R2020" s="240">
        <f t="shared" si="57"/>
        <v>0</v>
      </c>
      <c r="S2020" s="240">
        <f t="shared" si="58"/>
        <v>35.400000000000006</v>
      </c>
      <c r="T2020" s="272">
        <f t="shared" si="59"/>
        <v>0</v>
      </c>
      <c r="U2020" s="263"/>
    </row>
    <row r="2021" spans="2:21" s="216" customFormat="1" x14ac:dyDescent="0.25">
      <c r="B2021" s="262">
        <v>2016</v>
      </c>
      <c r="C2021" s="346">
        <v>45485</v>
      </c>
      <c r="D2021" s="226" t="s">
        <v>130</v>
      </c>
      <c r="E2021" s="218" t="s">
        <v>161</v>
      </c>
      <c r="F2021" s="218" t="s">
        <v>1</v>
      </c>
      <c r="G2021" s="218" t="s">
        <v>161</v>
      </c>
      <c r="H2021" s="218">
        <v>11.8</v>
      </c>
      <c r="I2021" s="218" t="s">
        <v>66</v>
      </c>
      <c r="J2021" s="218">
        <v>2</v>
      </c>
      <c r="K2021" s="218"/>
      <c r="L2021" s="218"/>
      <c r="M2021" s="218"/>
      <c r="N2021" s="218" t="s">
        <v>1</v>
      </c>
      <c r="O2021" s="218"/>
      <c r="P2021" s="218"/>
      <c r="Q2021" s="240">
        <f t="shared" si="56"/>
        <v>0</v>
      </c>
      <c r="R2021" s="240">
        <f t="shared" si="57"/>
        <v>0</v>
      </c>
      <c r="S2021" s="240">
        <f t="shared" si="58"/>
        <v>23.6</v>
      </c>
      <c r="T2021" s="272">
        <f t="shared" si="59"/>
        <v>0</v>
      </c>
      <c r="U2021" s="263"/>
    </row>
    <row r="2022" spans="2:21" s="216" customFormat="1" x14ac:dyDescent="0.25">
      <c r="B2022" s="262">
        <v>2017</v>
      </c>
      <c r="C2022" s="346">
        <v>45486</v>
      </c>
      <c r="D2022" s="226" t="s">
        <v>94</v>
      </c>
      <c r="E2022" s="218" t="s">
        <v>92</v>
      </c>
      <c r="F2022" s="218" t="s">
        <v>1</v>
      </c>
      <c r="G2022" s="218" t="s">
        <v>213</v>
      </c>
      <c r="H2022" s="218">
        <v>6.65</v>
      </c>
      <c r="I2022" s="218" t="s">
        <v>220</v>
      </c>
      <c r="J2022" s="218">
        <v>22</v>
      </c>
      <c r="K2022" s="218">
        <v>723505</v>
      </c>
      <c r="L2022" s="218">
        <v>650</v>
      </c>
      <c r="M2022" s="218"/>
      <c r="N2022" s="218" t="s">
        <v>1</v>
      </c>
      <c r="O2022" s="218" t="s">
        <v>7</v>
      </c>
      <c r="P2022" s="218" t="s">
        <v>305</v>
      </c>
      <c r="Q2022" s="240">
        <f t="shared" si="56"/>
        <v>146.30000000000001</v>
      </c>
      <c r="R2022" s="240">
        <f t="shared" si="57"/>
        <v>0</v>
      </c>
      <c r="S2022" s="240">
        <f t="shared" si="58"/>
        <v>0</v>
      </c>
      <c r="T2022" s="272">
        <f t="shared" si="59"/>
        <v>0</v>
      </c>
      <c r="U2022" s="263" t="s">
        <v>335</v>
      </c>
    </row>
    <row r="2023" spans="2:21" s="216" customFormat="1" x14ac:dyDescent="0.25">
      <c r="B2023" s="262">
        <v>2018</v>
      </c>
      <c r="C2023" s="346">
        <v>45486</v>
      </c>
      <c r="D2023" s="226" t="s">
        <v>91</v>
      </c>
      <c r="E2023" s="218" t="s">
        <v>92</v>
      </c>
      <c r="F2023" s="218" t="s">
        <v>1</v>
      </c>
      <c r="G2023" s="218" t="s">
        <v>213</v>
      </c>
      <c r="H2023" s="218">
        <v>6.65</v>
      </c>
      <c r="I2023" s="218" t="s">
        <v>220</v>
      </c>
      <c r="J2023" s="218">
        <v>22</v>
      </c>
      <c r="K2023" s="218">
        <v>723505</v>
      </c>
      <c r="L2023" s="218">
        <v>650</v>
      </c>
      <c r="M2023" s="218"/>
      <c r="N2023" s="218" t="s">
        <v>1</v>
      </c>
      <c r="O2023" s="218" t="s">
        <v>7</v>
      </c>
      <c r="P2023" s="218" t="s">
        <v>305</v>
      </c>
      <c r="Q2023" s="240">
        <f t="shared" si="56"/>
        <v>146.30000000000001</v>
      </c>
      <c r="R2023" s="240">
        <f t="shared" si="57"/>
        <v>0</v>
      </c>
      <c r="S2023" s="240">
        <f t="shared" si="58"/>
        <v>0</v>
      </c>
      <c r="T2023" s="272">
        <f t="shared" si="59"/>
        <v>0</v>
      </c>
      <c r="U2023" s="263" t="s">
        <v>335</v>
      </c>
    </row>
    <row r="2024" spans="2:21" s="216" customFormat="1" x14ac:dyDescent="0.25">
      <c r="B2024" s="262">
        <v>2019</v>
      </c>
      <c r="C2024" s="346">
        <v>45486</v>
      </c>
      <c r="D2024" s="226" t="s">
        <v>117</v>
      </c>
      <c r="E2024" s="218" t="s">
        <v>92</v>
      </c>
      <c r="F2024" s="218" t="s">
        <v>1</v>
      </c>
      <c r="G2024" s="218" t="s">
        <v>213</v>
      </c>
      <c r="H2024" s="218">
        <v>6.65</v>
      </c>
      <c r="I2024" s="218"/>
      <c r="J2024" s="218"/>
      <c r="K2024" s="218"/>
      <c r="L2024" s="218"/>
      <c r="M2024" s="218"/>
      <c r="N2024" s="218"/>
      <c r="O2024" s="218"/>
      <c r="P2024" s="218"/>
      <c r="Q2024" s="240">
        <f t="shared" si="56"/>
        <v>0</v>
      </c>
      <c r="R2024" s="240">
        <f t="shared" si="57"/>
        <v>0</v>
      </c>
      <c r="S2024" s="240">
        <f t="shared" si="58"/>
        <v>0</v>
      </c>
      <c r="T2024" s="272">
        <f t="shared" si="59"/>
        <v>0</v>
      </c>
      <c r="U2024" s="263" t="s">
        <v>274</v>
      </c>
    </row>
    <row r="2025" spans="2:21" s="216" customFormat="1" x14ac:dyDescent="0.25">
      <c r="B2025" s="262">
        <v>2020</v>
      </c>
      <c r="C2025" s="346">
        <v>45486</v>
      </c>
      <c r="D2025" s="226" t="s">
        <v>302</v>
      </c>
      <c r="E2025" s="218" t="s">
        <v>92</v>
      </c>
      <c r="F2025" s="218" t="s">
        <v>62</v>
      </c>
      <c r="G2025" s="218" t="s">
        <v>214</v>
      </c>
      <c r="H2025" s="218">
        <v>4.1500000000000004</v>
      </c>
      <c r="I2025" s="218" t="s">
        <v>220</v>
      </c>
      <c r="J2025" s="218">
        <v>40</v>
      </c>
      <c r="K2025" s="218">
        <v>718875</v>
      </c>
      <c r="L2025" s="218">
        <v>1200</v>
      </c>
      <c r="M2025" s="218"/>
      <c r="N2025" s="218" t="s">
        <v>62</v>
      </c>
      <c r="O2025" s="218">
        <v>718</v>
      </c>
      <c r="P2025" s="218" t="s">
        <v>305</v>
      </c>
      <c r="Q2025" s="240">
        <f t="shared" si="56"/>
        <v>166</v>
      </c>
      <c r="R2025" s="240">
        <f t="shared" si="57"/>
        <v>0</v>
      </c>
      <c r="S2025" s="240">
        <f t="shared" si="58"/>
        <v>0</v>
      </c>
      <c r="T2025" s="272">
        <f t="shared" si="59"/>
        <v>0</v>
      </c>
      <c r="U2025" s="263"/>
    </row>
    <row r="2026" spans="2:21" s="216" customFormat="1" x14ac:dyDescent="0.25">
      <c r="B2026" s="262">
        <v>2021</v>
      </c>
      <c r="C2026" s="346">
        <v>45486</v>
      </c>
      <c r="D2026" s="226" t="s">
        <v>157</v>
      </c>
      <c r="E2026" s="218" t="s">
        <v>92</v>
      </c>
      <c r="F2026" s="218" t="s">
        <v>62</v>
      </c>
      <c r="G2026" s="218" t="s">
        <v>214</v>
      </c>
      <c r="H2026" s="218">
        <v>4.1500000000000004</v>
      </c>
      <c r="I2026" s="218" t="s">
        <v>220</v>
      </c>
      <c r="J2026" s="218">
        <v>41</v>
      </c>
      <c r="K2026" s="218">
        <v>718875</v>
      </c>
      <c r="L2026" s="218">
        <v>1200</v>
      </c>
      <c r="M2026" s="218"/>
      <c r="N2026" s="218" t="s">
        <v>62</v>
      </c>
      <c r="O2026" s="218">
        <v>718</v>
      </c>
      <c r="P2026" s="218" t="s">
        <v>305</v>
      </c>
      <c r="Q2026" s="240">
        <f t="shared" si="56"/>
        <v>170.15</v>
      </c>
      <c r="R2026" s="240">
        <f t="shared" si="57"/>
        <v>0</v>
      </c>
      <c r="S2026" s="240">
        <f t="shared" si="58"/>
        <v>0</v>
      </c>
      <c r="T2026" s="272">
        <f t="shared" si="59"/>
        <v>0</v>
      </c>
      <c r="U2026" s="263"/>
    </row>
    <row r="2027" spans="2:21" s="216" customFormat="1" x14ac:dyDescent="0.25">
      <c r="B2027" s="262">
        <v>2022</v>
      </c>
      <c r="C2027" s="346">
        <v>45486</v>
      </c>
      <c r="D2027" s="226" t="s">
        <v>156</v>
      </c>
      <c r="E2027" s="218" t="s">
        <v>92</v>
      </c>
      <c r="F2027" s="218" t="s">
        <v>62</v>
      </c>
      <c r="G2027" s="218" t="s">
        <v>214</v>
      </c>
      <c r="H2027" s="218">
        <v>4.1500000000000004</v>
      </c>
      <c r="I2027" s="218" t="s">
        <v>220</v>
      </c>
      <c r="J2027" s="218">
        <v>41</v>
      </c>
      <c r="K2027" s="218">
        <v>718875</v>
      </c>
      <c r="L2027" s="218">
        <v>1200</v>
      </c>
      <c r="M2027" s="218"/>
      <c r="N2027" s="218" t="s">
        <v>62</v>
      </c>
      <c r="O2027" s="218">
        <v>718</v>
      </c>
      <c r="P2027" s="218" t="s">
        <v>305</v>
      </c>
      <c r="Q2027" s="240">
        <f t="shared" si="56"/>
        <v>170.15</v>
      </c>
      <c r="R2027" s="240">
        <f t="shared" si="57"/>
        <v>0</v>
      </c>
      <c r="S2027" s="240">
        <f t="shared" si="58"/>
        <v>0</v>
      </c>
      <c r="T2027" s="272">
        <f t="shared" si="59"/>
        <v>0</v>
      </c>
      <c r="U2027" s="263"/>
    </row>
    <row r="2028" spans="2:21" s="216" customFormat="1" x14ac:dyDescent="0.25">
      <c r="B2028" s="262">
        <v>2023</v>
      </c>
      <c r="C2028" s="346">
        <v>45486</v>
      </c>
      <c r="D2028" s="226" t="s">
        <v>160</v>
      </c>
      <c r="E2028" s="218" t="s">
        <v>161</v>
      </c>
      <c r="F2028" s="218" t="s">
        <v>389</v>
      </c>
      <c r="G2028" s="218" t="s">
        <v>161</v>
      </c>
      <c r="H2028" s="218">
        <v>10</v>
      </c>
      <c r="I2028" s="218" t="s">
        <v>66</v>
      </c>
      <c r="J2028" s="218">
        <v>5</v>
      </c>
      <c r="K2028" s="218"/>
      <c r="L2028" s="218"/>
      <c r="M2028" s="218"/>
      <c r="N2028" s="218" t="s">
        <v>1</v>
      </c>
      <c r="O2028" s="218"/>
      <c r="P2028" s="218"/>
      <c r="Q2028" s="240">
        <f t="shared" si="56"/>
        <v>0</v>
      </c>
      <c r="R2028" s="240">
        <f t="shared" si="57"/>
        <v>0</v>
      </c>
      <c r="S2028" s="240">
        <f t="shared" si="58"/>
        <v>50</v>
      </c>
      <c r="T2028" s="272">
        <f t="shared" si="59"/>
        <v>0</v>
      </c>
      <c r="U2028" s="263"/>
    </row>
    <row r="2029" spans="2:21" s="216" customFormat="1" x14ac:dyDescent="0.25">
      <c r="B2029" s="262">
        <v>2024</v>
      </c>
      <c r="C2029" s="346">
        <v>45486</v>
      </c>
      <c r="D2029" s="226" t="s">
        <v>284</v>
      </c>
      <c r="E2029" s="218" t="s">
        <v>178</v>
      </c>
      <c r="F2029" s="218" t="s">
        <v>7</v>
      </c>
      <c r="G2029" s="218" t="s">
        <v>213</v>
      </c>
      <c r="H2029" s="218">
        <v>7</v>
      </c>
      <c r="I2029" s="218" t="s">
        <v>220</v>
      </c>
      <c r="J2029" s="218">
        <v>30</v>
      </c>
      <c r="K2029" s="218">
        <v>723</v>
      </c>
      <c r="L2029" s="218">
        <v>2400</v>
      </c>
      <c r="M2029" s="218"/>
      <c r="N2029" s="218" t="s">
        <v>7</v>
      </c>
      <c r="O2029" s="218">
        <v>722</v>
      </c>
      <c r="P2029" s="218" t="s">
        <v>305</v>
      </c>
      <c r="Q2029" s="240">
        <f t="shared" si="56"/>
        <v>210</v>
      </c>
      <c r="R2029" s="240">
        <f t="shared" si="57"/>
        <v>0</v>
      </c>
      <c r="S2029" s="240">
        <f t="shared" si="58"/>
        <v>0</v>
      </c>
      <c r="T2029" s="272">
        <f t="shared" si="59"/>
        <v>0</v>
      </c>
      <c r="U2029" s="263"/>
    </row>
    <row r="2030" spans="2:21" s="216" customFormat="1" x14ac:dyDescent="0.25">
      <c r="B2030" s="262">
        <v>2025</v>
      </c>
      <c r="C2030" s="346">
        <v>45486</v>
      </c>
      <c r="D2030" s="226" t="s">
        <v>268</v>
      </c>
      <c r="E2030" s="218" t="s">
        <v>276</v>
      </c>
      <c r="F2030" s="218" t="s">
        <v>7</v>
      </c>
      <c r="G2030" s="218" t="s">
        <v>214</v>
      </c>
      <c r="H2030" s="218">
        <v>5</v>
      </c>
      <c r="I2030" s="218" t="s">
        <v>220</v>
      </c>
      <c r="J2030" s="218">
        <v>24</v>
      </c>
      <c r="K2030" s="218">
        <v>723</v>
      </c>
      <c r="L2030" s="218">
        <v>2400</v>
      </c>
      <c r="M2030" s="218"/>
      <c r="N2030" s="218" t="s">
        <v>7</v>
      </c>
      <c r="O2030" s="218">
        <v>722</v>
      </c>
      <c r="P2030" s="218" t="s">
        <v>305</v>
      </c>
      <c r="Q2030" s="240">
        <f t="shared" si="56"/>
        <v>120</v>
      </c>
      <c r="R2030" s="240">
        <f t="shared" si="57"/>
        <v>0</v>
      </c>
      <c r="S2030" s="240">
        <f t="shared" si="58"/>
        <v>0</v>
      </c>
      <c r="T2030" s="272">
        <f t="shared" si="59"/>
        <v>0</v>
      </c>
      <c r="U2030" s="263"/>
    </row>
    <row r="2031" spans="2:21" s="216" customFormat="1" x14ac:dyDescent="0.25">
      <c r="B2031" s="262">
        <v>2026</v>
      </c>
      <c r="C2031" s="346">
        <v>45486</v>
      </c>
      <c r="D2031" s="226" t="s">
        <v>260</v>
      </c>
      <c r="E2031" s="218" t="s">
        <v>161</v>
      </c>
      <c r="F2031" s="218" t="s">
        <v>7</v>
      </c>
      <c r="G2031" s="218" t="s">
        <v>161</v>
      </c>
      <c r="H2031" s="218">
        <v>10</v>
      </c>
      <c r="I2031" s="218" t="s">
        <v>66</v>
      </c>
      <c r="J2031" s="218">
        <v>0</v>
      </c>
      <c r="K2031" s="218"/>
      <c r="L2031" s="218"/>
      <c r="M2031" s="218"/>
      <c r="N2031" s="218" t="s">
        <v>1</v>
      </c>
      <c r="O2031" s="218"/>
      <c r="P2031" s="218"/>
      <c r="Q2031" s="240">
        <f t="shared" si="56"/>
        <v>0</v>
      </c>
      <c r="R2031" s="240">
        <f t="shared" si="57"/>
        <v>0</v>
      </c>
      <c r="S2031" s="240">
        <f t="shared" si="58"/>
        <v>0</v>
      </c>
      <c r="T2031" s="272">
        <f t="shared" si="59"/>
        <v>0</v>
      </c>
      <c r="U2031" s="263"/>
    </row>
    <row r="2032" spans="2:21" s="216" customFormat="1" x14ac:dyDescent="0.25">
      <c r="B2032" s="262">
        <v>2027</v>
      </c>
      <c r="C2032" s="346">
        <v>45486</v>
      </c>
      <c r="D2032" s="226" t="s">
        <v>270</v>
      </c>
      <c r="E2032" s="218" t="s">
        <v>178</v>
      </c>
      <c r="F2032" s="218" t="s">
        <v>7</v>
      </c>
      <c r="G2032" s="218" t="s">
        <v>213</v>
      </c>
      <c r="H2032" s="218">
        <v>7</v>
      </c>
      <c r="I2032" s="218" t="s">
        <v>220</v>
      </c>
      <c r="J2032" s="218">
        <v>30</v>
      </c>
      <c r="K2032" s="218">
        <v>723</v>
      </c>
      <c r="L2032" s="218">
        <v>2400</v>
      </c>
      <c r="M2032" s="218"/>
      <c r="N2032" s="218" t="s">
        <v>7</v>
      </c>
      <c r="O2032" s="218">
        <v>722</v>
      </c>
      <c r="P2032" s="218" t="s">
        <v>305</v>
      </c>
      <c r="Q2032" s="240">
        <f t="shared" si="56"/>
        <v>210</v>
      </c>
      <c r="R2032" s="240">
        <f t="shared" si="57"/>
        <v>0</v>
      </c>
      <c r="S2032" s="240">
        <f t="shared" si="58"/>
        <v>0</v>
      </c>
      <c r="T2032" s="272">
        <f t="shared" si="59"/>
        <v>0</v>
      </c>
      <c r="U2032" s="263"/>
    </row>
    <row r="2033" spans="2:21" s="216" customFormat="1" x14ac:dyDescent="0.25">
      <c r="B2033" s="262">
        <v>2028</v>
      </c>
      <c r="C2033" s="346">
        <v>45486</v>
      </c>
      <c r="D2033" s="226" t="s">
        <v>177</v>
      </c>
      <c r="E2033" s="218" t="s">
        <v>178</v>
      </c>
      <c r="F2033" s="218" t="s">
        <v>7</v>
      </c>
      <c r="G2033" s="218" t="s">
        <v>213</v>
      </c>
      <c r="H2033" s="218">
        <v>7</v>
      </c>
      <c r="I2033" s="218" t="s">
        <v>220</v>
      </c>
      <c r="J2033" s="218">
        <v>0</v>
      </c>
      <c r="K2033" s="218"/>
      <c r="L2033" s="218"/>
      <c r="M2033" s="218"/>
      <c r="N2033" s="218"/>
      <c r="O2033" s="218"/>
      <c r="P2033" s="218"/>
      <c r="Q2033" s="240">
        <f t="shared" si="56"/>
        <v>0</v>
      </c>
      <c r="R2033" s="240">
        <f t="shared" si="57"/>
        <v>0</v>
      </c>
      <c r="S2033" s="240">
        <f t="shared" si="58"/>
        <v>0</v>
      </c>
      <c r="T2033" s="272">
        <f t="shared" si="59"/>
        <v>0</v>
      </c>
      <c r="U2033" s="263"/>
    </row>
    <row r="2034" spans="2:21" s="216" customFormat="1" x14ac:dyDescent="0.25">
      <c r="B2034" s="262">
        <v>2029</v>
      </c>
      <c r="C2034" s="346">
        <v>45486</v>
      </c>
      <c r="D2034" s="226" t="s">
        <v>173</v>
      </c>
      <c r="E2034" s="218" t="s">
        <v>161</v>
      </c>
      <c r="F2034" s="218" t="s">
        <v>7</v>
      </c>
      <c r="G2034" s="218" t="s">
        <v>161</v>
      </c>
      <c r="H2034" s="218">
        <v>11.2</v>
      </c>
      <c r="I2034" s="218" t="s">
        <v>66</v>
      </c>
      <c r="J2034" s="218">
        <v>5</v>
      </c>
      <c r="K2034" s="218"/>
      <c r="L2034" s="218"/>
      <c r="M2034" s="218"/>
      <c r="N2034" s="218" t="s">
        <v>1</v>
      </c>
      <c r="O2034" s="218"/>
      <c r="P2034" s="218"/>
      <c r="Q2034" s="240">
        <f t="shared" si="56"/>
        <v>0</v>
      </c>
      <c r="R2034" s="240">
        <f t="shared" si="57"/>
        <v>0</v>
      </c>
      <c r="S2034" s="240">
        <f t="shared" si="58"/>
        <v>56</v>
      </c>
      <c r="T2034" s="272">
        <f t="shared" si="59"/>
        <v>0</v>
      </c>
      <c r="U2034" s="263"/>
    </row>
    <row r="2035" spans="2:21" s="216" customFormat="1" x14ac:dyDescent="0.25">
      <c r="B2035" s="262">
        <v>2030</v>
      </c>
      <c r="C2035" s="346">
        <v>45486</v>
      </c>
      <c r="D2035" s="226" t="s">
        <v>153</v>
      </c>
      <c r="E2035" s="218" t="s">
        <v>92</v>
      </c>
      <c r="F2035" s="218" t="s">
        <v>63</v>
      </c>
      <c r="G2035" s="218" t="s">
        <v>213</v>
      </c>
      <c r="H2035" s="218">
        <v>6.65</v>
      </c>
      <c r="I2035" s="218" t="s">
        <v>221</v>
      </c>
      <c r="J2035" s="218">
        <v>22</v>
      </c>
      <c r="K2035" s="218">
        <v>715800</v>
      </c>
      <c r="L2035" s="218">
        <v>1720</v>
      </c>
      <c r="M2035" s="218"/>
      <c r="N2035" s="218" t="s">
        <v>63</v>
      </c>
      <c r="O2035" s="218">
        <v>717</v>
      </c>
      <c r="P2035" s="218" t="s">
        <v>305</v>
      </c>
      <c r="Q2035" s="240">
        <f t="shared" ref="Q2035:Q2098" si="60">IF(I2035=$Q$5,J2035*H2035,0)</f>
        <v>0</v>
      </c>
      <c r="R2035" s="240">
        <f t="shared" ref="R2035:R2098" si="61">IF(I2035=$R$5,J2035*H2035,0)*1.15</f>
        <v>168.245</v>
      </c>
      <c r="S2035" s="240">
        <f t="shared" ref="S2035:S2098" si="62">IF(I2035=$S$5,J2035*H2035,0)</f>
        <v>0</v>
      </c>
      <c r="T2035" s="272">
        <f t="shared" ref="T2035:T2098" si="63">IF(I2035=$T$5,J2035*H2035,0)</f>
        <v>0</v>
      </c>
      <c r="U2035" s="263"/>
    </row>
    <row r="2036" spans="2:21" s="216" customFormat="1" x14ac:dyDescent="0.25">
      <c r="B2036" s="262">
        <v>2031</v>
      </c>
      <c r="C2036" s="346">
        <v>45486</v>
      </c>
      <c r="D2036" s="226" t="s">
        <v>152</v>
      </c>
      <c r="E2036" s="218" t="s">
        <v>92</v>
      </c>
      <c r="F2036" s="218" t="s">
        <v>63</v>
      </c>
      <c r="G2036" s="218" t="s">
        <v>214</v>
      </c>
      <c r="H2036" s="218">
        <v>4.1500000000000004</v>
      </c>
      <c r="I2036" s="218" t="s">
        <v>221</v>
      </c>
      <c r="J2036" s="218">
        <v>21</v>
      </c>
      <c r="K2036" s="218">
        <v>715800</v>
      </c>
      <c r="L2036" s="218">
        <v>1720</v>
      </c>
      <c r="M2036" s="218"/>
      <c r="N2036" s="218" t="s">
        <v>63</v>
      </c>
      <c r="O2036" s="218">
        <v>715</v>
      </c>
      <c r="P2036" s="218" t="s">
        <v>305</v>
      </c>
      <c r="Q2036" s="240">
        <f t="shared" si="60"/>
        <v>0</v>
      </c>
      <c r="R2036" s="240">
        <f t="shared" si="61"/>
        <v>100.2225</v>
      </c>
      <c r="S2036" s="240">
        <f t="shared" si="62"/>
        <v>0</v>
      </c>
      <c r="T2036" s="272">
        <f t="shared" si="63"/>
        <v>0</v>
      </c>
      <c r="U2036" s="263"/>
    </row>
    <row r="2037" spans="2:21" s="216" customFormat="1" x14ac:dyDescent="0.25">
      <c r="B2037" s="262">
        <v>2032</v>
      </c>
      <c r="C2037" s="346">
        <v>45486</v>
      </c>
      <c r="D2037" s="226" t="s">
        <v>150</v>
      </c>
      <c r="E2037" s="218" t="s">
        <v>92</v>
      </c>
      <c r="F2037" s="218" t="s">
        <v>63</v>
      </c>
      <c r="G2037" s="218" t="s">
        <v>214</v>
      </c>
      <c r="H2037" s="218">
        <v>4.1500000000000004</v>
      </c>
      <c r="I2037" s="218" t="s">
        <v>221</v>
      </c>
      <c r="J2037" s="218">
        <v>21</v>
      </c>
      <c r="K2037" s="218">
        <v>715800</v>
      </c>
      <c r="L2037" s="218">
        <v>1720</v>
      </c>
      <c r="M2037" s="218"/>
      <c r="N2037" s="218" t="s">
        <v>63</v>
      </c>
      <c r="O2037" s="218">
        <v>715</v>
      </c>
      <c r="P2037" s="218" t="s">
        <v>305</v>
      </c>
      <c r="Q2037" s="240">
        <f t="shared" si="60"/>
        <v>0</v>
      </c>
      <c r="R2037" s="240">
        <f t="shared" si="61"/>
        <v>100.2225</v>
      </c>
      <c r="S2037" s="240">
        <f t="shared" si="62"/>
        <v>0</v>
      </c>
      <c r="T2037" s="272">
        <f t="shared" si="63"/>
        <v>0</v>
      </c>
      <c r="U2037" s="263"/>
    </row>
    <row r="2038" spans="2:21" s="216" customFormat="1" x14ac:dyDescent="0.25">
      <c r="B2038" s="262">
        <v>2033</v>
      </c>
      <c r="C2038" s="346">
        <v>45486</v>
      </c>
      <c r="D2038" s="226" t="s">
        <v>179</v>
      </c>
      <c r="E2038" s="218" t="s">
        <v>161</v>
      </c>
      <c r="F2038" s="218" t="s">
        <v>8</v>
      </c>
      <c r="G2038" s="218" t="s">
        <v>161</v>
      </c>
      <c r="H2038" s="218">
        <v>11.6</v>
      </c>
      <c r="I2038" s="218" t="s">
        <v>66</v>
      </c>
      <c r="J2038" s="218">
        <v>5</v>
      </c>
      <c r="K2038" s="218"/>
      <c r="L2038" s="218"/>
      <c r="M2038" s="218"/>
      <c r="N2038" s="218" t="s">
        <v>1</v>
      </c>
      <c r="O2038" s="218"/>
      <c r="P2038" s="218"/>
      <c r="Q2038" s="240">
        <f t="shared" si="60"/>
        <v>0</v>
      </c>
      <c r="R2038" s="240">
        <f t="shared" si="61"/>
        <v>0</v>
      </c>
      <c r="S2038" s="240">
        <f t="shared" si="62"/>
        <v>58</v>
      </c>
      <c r="T2038" s="272">
        <f t="shared" si="63"/>
        <v>0</v>
      </c>
      <c r="U2038" s="263"/>
    </row>
    <row r="2039" spans="2:21" s="216" customFormat="1" x14ac:dyDescent="0.25">
      <c r="B2039" s="262">
        <v>2034</v>
      </c>
      <c r="C2039" s="346">
        <v>45486</v>
      </c>
      <c r="D2039" s="226" t="s">
        <v>267</v>
      </c>
      <c r="E2039" s="218" t="s">
        <v>92</v>
      </c>
      <c r="F2039" s="218" t="s">
        <v>2</v>
      </c>
      <c r="G2039" s="218" t="s">
        <v>213</v>
      </c>
      <c r="H2039" s="218">
        <v>7</v>
      </c>
      <c r="I2039" s="218" t="s">
        <v>220</v>
      </c>
      <c r="J2039" s="218">
        <v>40</v>
      </c>
      <c r="K2039" s="218">
        <v>712650</v>
      </c>
      <c r="L2039" s="218">
        <v>300</v>
      </c>
      <c r="M2039" s="218"/>
      <c r="N2039" s="218" t="s">
        <v>2</v>
      </c>
      <c r="O2039" s="218">
        <v>712</v>
      </c>
      <c r="P2039" s="218" t="s">
        <v>304</v>
      </c>
      <c r="Q2039" s="240">
        <f t="shared" si="60"/>
        <v>280</v>
      </c>
      <c r="R2039" s="240">
        <f t="shared" si="61"/>
        <v>0</v>
      </c>
      <c r="S2039" s="240">
        <f t="shared" si="62"/>
        <v>0</v>
      </c>
      <c r="T2039" s="272">
        <f t="shared" si="63"/>
        <v>0</v>
      </c>
      <c r="U2039" s="263"/>
    </row>
    <row r="2040" spans="2:21" s="216" customFormat="1" x14ac:dyDescent="0.25">
      <c r="B2040" s="262">
        <v>2035</v>
      </c>
      <c r="C2040" s="346">
        <v>45486</v>
      </c>
      <c r="D2040" s="226" t="s">
        <v>266</v>
      </c>
      <c r="E2040" s="218" t="s">
        <v>92</v>
      </c>
      <c r="F2040" s="218" t="s">
        <v>2</v>
      </c>
      <c r="G2040" s="218" t="s">
        <v>213</v>
      </c>
      <c r="H2040" s="218">
        <v>7</v>
      </c>
      <c r="I2040" s="218" t="s">
        <v>220</v>
      </c>
      <c r="J2040" s="218">
        <v>40</v>
      </c>
      <c r="K2040" s="218">
        <v>712650</v>
      </c>
      <c r="L2040" s="218">
        <v>300</v>
      </c>
      <c r="M2040" s="218"/>
      <c r="N2040" s="218" t="s">
        <v>2</v>
      </c>
      <c r="O2040" s="218">
        <v>712</v>
      </c>
      <c r="P2040" s="218" t="s">
        <v>304</v>
      </c>
      <c r="Q2040" s="240">
        <f t="shared" si="60"/>
        <v>280</v>
      </c>
      <c r="R2040" s="240">
        <f t="shared" si="61"/>
        <v>0</v>
      </c>
      <c r="S2040" s="240">
        <f t="shared" si="62"/>
        <v>0</v>
      </c>
      <c r="T2040" s="272">
        <f t="shared" si="63"/>
        <v>0</v>
      </c>
      <c r="U2040" s="263"/>
    </row>
    <row r="2041" spans="2:21" s="216" customFormat="1" x14ac:dyDescent="0.25">
      <c r="B2041" s="262">
        <v>2036</v>
      </c>
      <c r="C2041" s="346">
        <v>45486</v>
      </c>
      <c r="D2041" s="226" t="s">
        <v>258</v>
      </c>
      <c r="E2041" s="218" t="s">
        <v>92</v>
      </c>
      <c r="F2041" s="218" t="s">
        <v>2</v>
      </c>
      <c r="G2041" s="218" t="s">
        <v>213</v>
      </c>
      <c r="H2041" s="218">
        <v>7</v>
      </c>
      <c r="I2041" s="218" t="s">
        <v>220</v>
      </c>
      <c r="J2041" s="218">
        <v>40</v>
      </c>
      <c r="K2041" s="218">
        <v>712650</v>
      </c>
      <c r="L2041" s="218">
        <v>300</v>
      </c>
      <c r="M2041" s="218"/>
      <c r="N2041" s="218" t="s">
        <v>2</v>
      </c>
      <c r="O2041" s="218">
        <v>712</v>
      </c>
      <c r="P2041" s="218" t="s">
        <v>304</v>
      </c>
      <c r="Q2041" s="240">
        <f t="shared" si="60"/>
        <v>280</v>
      </c>
      <c r="R2041" s="240">
        <f t="shared" si="61"/>
        <v>0</v>
      </c>
      <c r="S2041" s="240">
        <f t="shared" si="62"/>
        <v>0</v>
      </c>
      <c r="T2041" s="272">
        <f t="shared" si="63"/>
        <v>0</v>
      </c>
      <c r="U2041" s="263"/>
    </row>
    <row r="2042" spans="2:21" s="216" customFormat="1" x14ac:dyDescent="0.25">
      <c r="B2042" s="262">
        <v>2037</v>
      </c>
      <c r="C2042" s="346">
        <v>45486</v>
      </c>
      <c r="D2042" s="226" t="s">
        <v>96</v>
      </c>
      <c r="E2042" s="218" t="s">
        <v>161</v>
      </c>
      <c r="F2042" s="218" t="s">
        <v>1</v>
      </c>
      <c r="G2042" s="218" t="s">
        <v>161</v>
      </c>
      <c r="H2042" s="218">
        <v>11.8</v>
      </c>
      <c r="I2042" s="218" t="s">
        <v>66</v>
      </c>
      <c r="J2042" s="218">
        <v>4</v>
      </c>
      <c r="K2042" s="218"/>
      <c r="L2042" s="218"/>
      <c r="M2042" s="218"/>
      <c r="N2042" s="218" t="s">
        <v>1</v>
      </c>
      <c r="O2042" s="218"/>
      <c r="P2042" s="218"/>
      <c r="Q2042" s="240">
        <f t="shared" si="60"/>
        <v>0</v>
      </c>
      <c r="R2042" s="240">
        <f t="shared" si="61"/>
        <v>0</v>
      </c>
      <c r="S2042" s="240">
        <f t="shared" si="62"/>
        <v>47.2</v>
      </c>
      <c r="T2042" s="272">
        <f t="shared" si="63"/>
        <v>0</v>
      </c>
      <c r="U2042" s="263"/>
    </row>
    <row r="2043" spans="2:21" s="216" customFormat="1" x14ac:dyDescent="0.25">
      <c r="B2043" s="262">
        <v>2038</v>
      </c>
      <c r="C2043" s="346">
        <v>45486</v>
      </c>
      <c r="D2043" s="226" t="s">
        <v>130</v>
      </c>
      <c r="E2043" s="218" t="s">
        <v>161</v>
      </c>
      <c r="F2043" s="218" t="s">
        <v>1</v>
      </c>
      <c r="G2043" s="218" t="s">
        <v>161</v>
      </c>
      <c r="H2043" s="218">
        <v>11.8</v>
      </c>
      <c r="I2043" s="218" t="s">
        <v>66</v>
      </c>
      <c r="J2043" s="218">
        <v>3</v>
      </c>
      <c r="K2043" s="218"/>
      <c r="L2043" s="218"/>
      <c r="M2043" s="218"/>
      <c r="N2043" s="218" t="s">
        <v>1</v>
      </c>
      <c r="O2043" s="218"/>
      <c r="P2043" s="218"/>
      <c r="Q2043" s="240">
        <f t="shared" si="60"/>
        <v>0</v>
      </c>
      <c r="R2043" s="240">
        <f t="shared" si="61"/>
        <v>0</v>
      </c>
      <c r="S2043" s="240">
        <f t="shared" si="62"/>
        <v>35.400000000000006</v>
      </c>
      <c r="T2043" s="272">
        <f t="shared" si="63"/>
        <v>0</v>
      </c>
      <c r="U2043" s="263"/>
    </row>
    <row r="2044" spans="2:21" s="216" customFormat="1" x14ac:dyDescent="0.25">
      <c r="B2044" s="262">
        <v>2039</v>
      </c>
      <c r="C2044" s="346">
        <v>45487</v>
      </c>
      <c r="D2044" s="226" t="s">
        <v>94</v>
      </c>
      <c r="E2044" s="218" t="s">
        <v>92</v>
      </c>
      <c r="F2044" s="218" t="s">
        <v>1</v>
      </c>
      <c r="G2044" s="218" t="s">
        <v>213</v>
      </c>
      <c r="H2044" s="218">
        <v>6.65</v>
      </c>
      <c r="I2044" s="218" t="s">
        <v>220</v>
      </c>
      <c r="J2044" s="218">
        <v>19</v>
      </c>
      <c r="K2044" s="218"/>
      <c r="L2044" s="218">
        <v>650</v>
      </c>
      <c r="M2044" s="218"/>
      <c r="N2044" s="218" t="s">
        <v>1</v>
      </c>
      <c r="O2044" s="218" t="s">
        <v>7</v>
      </c>
      <c r="P2044" s="218" t="s">
        <v>305</v>
      </c>
      <c r="Q2044" s="240">
        <f t="shared" si="60"/>
        <v>126.35000000000001</v>
      </c>
      <c r="R2044" s="240">
        <f t="shared" si="61"/>
        <v>0</v>
      </c>
      <c r="S2044" s="240">
        <f t="shared" si="62"/>
        <v>0</v>
      </c>
      <c r="T2044" s="272">
        <f t="shared" si="63"/>
        <v>0</v>
      </c>
      <c r="U2044" s="263" t="s">
        <v>335</v>
      </c>
    </row>
    <row r="2045" spans="2:21" s="216" customFormat="1" x14ac:dyDescent="0.25">
      <c r="B2045" s="262">
        <v>2040</v>
      </c>
      <c r="C2045" s="346">
        <v>45487</v>
      </c>
      <c r="D2045" s="226" t="s">
        <v>91</v>
      </c>
      <c r="E2045" s="218" t="s">
        <v>92</v>
      </c>
      <c r="F2045" s="218" t="s">
        <v>1</v>
      </c>
      <c r="G2045" s="218" t="s">
        <v>213</v>
      </c>
      <c r="H2045" s="218">
        <v>6.65</v>
      </c>
      <c r="I2045" s="218" t="s">
        <v>253</v>
      </c>
      <c r="J2045" s="218">
        <v>23</v>
      </c>
      <c r="K2045" s="218">
        <v>713145</v>
      </c>
      <c r="L2045" s="218">
        <v>300</v>
      </c>
      <c r="M2045" s="218"/>
      <c r="N2045" s="218" t="s">
        <v>1</v>
      </c>
      <c r="O2045" s="218" t="s">
        <v>2</v>
      </c>
      <c r="P2045" s="218"/>
      <c r="Q2045" s="240">
        <f t="shared" si="60"/>
        <v>0</v>
      </c>
      <c r="R2045" s="240">
        <f t="shared" si="61"/>
        <v>0</v>
      </c>
      <c r="S2045" s="240">
        <f t="shared" si="62"/>
        <v>0</v>
      </c>
      <c r="T2045" s="272">
        <f t="shared" si="63"/>
        <v>152.95000000000002</v>
      </c>
      <c r="U2045" s="263">
        <v>713371</v>
      </c>
    </row>
    <row r="2046" spans="2:21" s="216" customFormat="1" x14ac:dyDescent="0.25">
      <c r="B2046" s="262">
        <v>2041</v>
      </c>
      <c r="C2046" s="346">
        <v>45487</v>
      </c>
      <c r="D2046" s="226" t="s">
        <v>117</v>
      </c>
      <c r="E2046" s="218" t="s">
        <v>92</v>
      </c>
      <c r="F2046" s="218" t="s">
        <v>1</v>
      </c>
      <c r="G2046" s="218" t="s">
        <v>213</v>
      </c>
      <c r="H2046" s="218">
        <v>6.65</v>
      </c>
      <c r="I2046" s="218"/>
      <c r="J2046" s="218">
        <v>0</v>
      </c>
      <c r="K2046" s="218"/>
      <c r="L2046" s="218"/>
      <c r="M2046" s="218"/>
      <c r="N2046" s="218"/>
      <c r="O2046" s="218"/>
      <c r="P2046" s="218"/>
      <c r="Q2046" s="240">
        <f t="shared" si="60"/>
        <v>0</v>
      </c>
      <c r="R2046" s="240">
        <f t="shared" si="61"/>
        <v>0</v>
      </c>
      <c r="S2046" s="240">
        <f t="shared" si="62"/>
        <v>0</v>
      </c>
      <c r="T2046" s="272">
        <f t="shared" si="63"/>
        <v>0</v>
      </c>
      <c r="U2046" s="263" t="s">
        <v>274</v>
      </c>
    </row>
    <row r="2047" spans="2:21" s="216" customFormat="1" x14ac:dyDescent="0.25">
      <c r="B2047" s="262">
        <v>2042</v>
      </c>
      <c r="C2047" s="346">
        <v>45487</v>
      </c>
      <c r="D2047" s="226" t="s">
        <v>302</v>
      </c>
      <c r="E2047" s="218" t="s">
        <v>92</v>
      </c>
      <c r="F2047" s="218" t="s">
        <v>62</v>
      </c>
      <c r="G2047" s="218" t="s">
        <v>214</v>
      </c>
      <c r="H2047" s="218">
        <v>4.1500000000000004</v>
      </c>
      <c r="I2047" s="218" t="s">
        <v>220</v>
      </c>
      <c r="J2047" s="218">
        <v>41</v>
      </c>
      <c r="K2047" s="218">
        <v>718875</v>
      </c>
      <c r="L2047" s="218">
        <v>1300</v>
      </c>
      <c r="M2047" s="218"/>
      <c r="N2047" s="218" t="s">
        <v>62</v>
      </c>
      <c r="O2047" s="218">
        <v>718</v>
      </c>
      <c r="P2047" s="218" t="s">
        <v>305</v>
      </c>
      <c r="Q2047" s="240">
        <f t="shared" si="60"/>
        <v>170.15</v>
      </c>
      <c r="R2047" s="240">
        <f t="shared" si="61"/>
        <v>0</v>
      </c>
      <c r="S2047" s="240">
        <f t="shared" si="62"/>
        <v>0</v>
      </c>
      <c r="T2047" s="272">
        <f t="shared" si="63"/>
        <v>0</v>
      </c>
      <c r="U2047" s="263"/>
    </row>
    <row r="2048" spans="2:21" s="216" customFormat="1" x14ac:dyDescent="0.25">
      <c r="B2048" s="262">
        <v>2043</v>
      </c>
      <c r="C2048" s="346">
        <v>45487</v>
      </c>
      <c r="D2048" s="226" t="s">
        <v>157</v>
      </c>
      <c r="E2048" s="218" t="s">
        <v>92</v>
      </c>
      <c r="F2048" s="218" t="s">
        <v>62</v>
      </c>
      <c r="G2048" s="218" t="s">
        <v>214</v>
      </c>
      <c r="H2048" s="218">
        <v>4.1500000000000004</v>
      </c>
      <c r="I2048" s="218" t="s">
        <v>220</v>
      </c>
      <c r="J2048" s="218">
        <v>41</v>
      </c>
      <c r="K2048" s="218">
        <v>718875</v>
      </c>
      <c r="L2048" s="218">
        <v>1300</v>
      </c>
      <c r="M2048" s="218"/>
      <c r="N2048" s="218" t="s">
        <v>62</v>
      </c>
      <c r="O2048" s="218">
        <v>718</v>
      </c>
      <c r="P2048" s="218" t="s">
        <v>305</v>
      </c>
      <c r="Q2048" s="240">
        <f t="shared" si="60"/>
        <v>170.15</v>
      </c>
      <c r="R2048" s="240">
        <f t="shared" si="61"/>
        <v>0</v>
      </c>
      <c r="S2048" s="240">
        <f t="shared" si="62"/>
        <v>0</v>
      </c>
      <c r="T2048" s="272">
        <f t="shared" si="63"/>
        <v>0</v>
      </c>
      <c r="U2048" s="263"/>
    </row>
    <row r="2049" spans="2:21" s="216" customFormat="1" x14ac:dyDescent="0.25">
      <c r="B2049" s="262">
        <v>2044</v>
      </c>
      <c r="C2049" s="346">
        <v>45487</v>
      </c>
      <c r="D2049" s="226" t="s">
        <v>156</v>
      </c>
      <c r="E2049" s="218" t="s">
        <v>92</v>
      </c>
      <c r="F2049" s="218" t="s">
        <v>62</v>
      </c>
      <c r="G2049" s="218" t="s">
        <v>214</v>
      </c>
      <c r="H2049" s="218">
        <v>4.1500000000000004</v>
      </c>
      <c r="I2049" s="218" t="s">
        <v>220</v>
      </c>
      <c r="J2049" s="218">
        <v>41</v>
      </c>
      <c r="K2049" s="218">
        <v>718875</v>
      </c>
      <c r="L2049" s="218">
        <v>1300</v>
      </c>
      <c r="M2049" s="218"/>
      <c r="N2049" s="218" t="s">
        <v>62</v>
      </c>
      <c r="O2049" s="218">
        <v>718</v>
      </c>
      <c r="P2049" s="218" t="s">
        <v>305</v>
      </c>
      <c r="Q2049" s="240">
        <f t="shared" si="60"/>
        <v>170.15</v>
      </c>
      <c r="R2049" s="240">
        <f t="shared" si="61"/>
        <v>0</v>
      </c>
      <c r="S2049" s="240">
        <f t="shared" si="62"/>
        <v>0</v>
      </c>
      <c r="T2049" s="272">
        <f t="shared" si="63"/>
        <v>0</v>
      </c>
      <c r="U2049" s="263"/>
    </row>
    <row r="2050" spans="2:21" s="216" customFormat="1" x14ac:dyDescent="0.25">
      <c r="B2050" s="262">
        <v>2045</v>
      </c>
      <c r="C2050" s="346">
        <v>45487</v>
      </c>
      <c r="D2050" s="226" t="s">
        <v>160</v>
      </c>
      <c r="E2050" s="218" t="s">
        <v>161</v>
      </c>
      <c r="F2050" s="218" t="s">
        <v>389</v>
      </c>
      <c r="G2050" s="218" t="s">
        <v>161</v>
      </c>
      <c r="H2050" s="218">
        <v>10</v>
      </c>
      <c r="I2050" s="218" t="s">
        <v>66</v>
      </c>
      <c r="J2050" s="218">
        <v>0</v>
      </c>
      <c r="K2050" s="218"/>
      <c r="L2050" s="218"/>
      <c r="M2050" s="218"/>
      <c r="N2050" s="218" t="s">
        <v>1</v>
      </c>
      <c r="O2050" s="218"/>
      <c r="P2050" s="218"/>
      <c r="Q2050" s="240">
        <f t="shared" si="60"/>
        <v>0</v>
      </c>
      <c r="R2050" s="240">
        <f t="shared" si="61"/>
        <v>0</v>
      </c>
      <c r="S2050" s="240">
        <f t="shared" si="62"/>
        <v>0</v>
      </c>
      <c r="T2050" s="272">
        <f t="shared" si="63"/>
        <v>0</v>
      </c>
      <c r="U2050" s="263"/>
    </row>
    <row r="2051" spans="2:21" s="216" customFormat="1" x14ac:dyDescent="0.25">
      <c r="B2051" s="262">
        <v>2046</v>
      </c>
      <c r="C2051" s="346">
        <v>45487</v>
      </c>
      <c r="D2051" s="226" t="s">
        <v>284</v>
      </c>
      <c r="E2051" s="218" t="s">
        <v>178</v>
      </c>
      <c r="F2051" s="218" t="s">
        <v>7</v>
      </c>
      <c r="G2051" s="218" t="s">
        <v>213</v>
      </c>
      <c r="H2051" s="218">
        <v>7</v>
      </c>
      <c r="I2051" s="218" t="s">
        <v>220</v>
      </c>
      <c r="J2051" s="218">
        <v>30</v>
      </c>
      <c r="K2051" s="218">
        <v>723</v>
      </c>
      <c r="L2051" s="218">
        <v>2400</v>
      </c>
      <c r="M2051" s="218"/>
      <c r="N2051" s="218" t="s">
        <v>7</v>
      </c>
      <c r="O2051" s="218">
        <v>722</v>
      </c>
      <c r="P2051" s="218" t="s">
        <v>305</v>
      </c>
      <c r="Q2051" s="240">
        <f t="shared" si="60"/>
        <v>210</v>
      </c>
      <c r="R2051" s="240">
        <f t="shared" si="61"/>
        <v>0</v>
      </c>
      <c r="S2051" s="240">
        <f t="shared" si="62"/>
        <v>0</v>
      </c>
      <c r="T2051" s="272">
        <f t="shared" si="63"/>
        <v>0</v>
      </c>
      <c r="U2051" s="263"/>
    </row>
    <row r="2052" spans="2:21" s="216" customFormat="1" x14ac:dyDescent="0.25">
      <c r="B2052" s="262">
        <v>2047</v>
      </c>
      <c r="C2052" s="346">
        <v>45487</v>
      </c>
      <c r="D2052" s="226" t="s">
        <v>268</v>
      </c>
      <c r="E2052" s="218" t="s">
        <v>276</v>
      </c>
      <c r="F2052" s="218" t="s">
        <v>7</v>
      </c>
      <c r="G2052" s="218" t="s">
        <v>214</v>
      </c>
      <c r="H2052" s="218">
        <v>5</v>
      </c>
      <c r="I2052" s="218" t="s">
        <v>220</v>
      </c>
      <c r="J2052" s="218">
        <v>35</v>
      </c>
      <c r="K2052" s="218">
        <v>723</v>
      </c>
      <c r="L2052" s="218">
        <v>2400</v>
      </c>
      <c r="M2052" s="218"/>
      <c r="N2052" s="218" t="s">
        <v>7</v>
      </c>
      <c r="O2052" s="218">
        <v>722</v>
      </c>
      <c r="P2052" s="218" t="s">
        <v>305</v>
      </c>
      <c r="Q2052" s="240">
        <f t="shared" si="60"/>
        <v>175</v>
      </c>
      <c r="R2052" s="240">
        <f t="shared" si="61"/>
        <v>0</v>
      </c>
      <c r="S2052" s="240">
        <f t="shared" si="62"/>
        <v>0</v>
      </c>
      <c r="T2052" s="272">
        <f t="shared" si="63"/>
        <v>0</v>
      </c>
      <c r="U2052" s="263"/>
    </row>
    <row r="2053" spans="2:21" s="216" customFormat="1" x14ac:dyDescent="0.25">
      <c r="B2053" s="262">
        <v>2048</v>
      </c>
      <c r="C2053" s="346">
        <v>45487</v>
      </c>
      <c r="D2053" s="226" t="s">
        <v>260</v>
      </c>
      <c r="E2053" s="218" t="s">
        <v>161</v>
      </c>
      <c r="F2053" s="218" t="s">
        <v>7</v>
      </c>
      <c r="G2053" s="218" t="s">
        <v>161</v>
      </c>
      <c r="H2053" s="218">
        <v>10</v>
      </c>
      <c r="I2053" s="218" t="s">
        <v>66</v>
      </c>
      <c r="J2053" s="218">
        <v>0</v>
      </c>
      <c r="K2053" s="218"/>
      <c r="L2053" s="218"/>
      <c r="M2053" s="218"/>
      <c r="N2053" s="218" t="s">
        <v>1</v>
      </c>
      <c r="O2053" s="218"/>
      <c r="P2053" s="218"/>
      <c r="Q2053" s="240">
        <f t="shared" si="60"/>
        <v>0</v>
      </c>
      <c r="R2053" s="240">
        <f t="shared" si="61"/>
        <v>0</v>
      </c>
      <c r="S2053" s="240">
        <f t="shared" si="62"/>
        <v>0</v>
      </c>
      <c r="T2053" s="272">
        <f t="shared" si="63"/>
        <v>0</v>
      </c>
      <c r="U2053" s="263"/>
    </row>
    <row r="2054" spans="2:21" s="216" customFormat="1" x14ac:dyDescent="0.25">
      <c r="B2054" s="262">
        <v>2049</v>
      </c>
      <c r="C2054" s="346">
        <v>45487</v>
      </c>
      <c r="D2054" s="226" t="s">
        <v>270</v>
      </c>
      <c r="E2054" s="218" t="s">
        <v>178</v>
      </c>
      <c r="F2054" s="218" t="s">
        <v>7</v>
      </c>
      <c r="G2054" s="218" t="s">
        <v>213</v>
      </c>
      <c r="H2054" s="218">
        <v>7</v>
      </c>
      <c r="I2054" s="218" t="s">
        <v>220</v>
      </c>
      <c r="J2054" s="218">
        <v>31</v>
      </c>
      <c r="K2054" s="218">
        <v>723</v>
      </c>
      <c r="L2054" s="218">
        <v>2400</v>
      </c>
      <c r="M2054" s="218"/>
      <c r="N2054" s="218" t="s">
        <v>7</v>
      </c>
      <c r="O2054" s="218">
        <v>722</v>
      </c>
      <c r="P2054" s="218" t="s">
        <v>305</v>
      </c>
      <c r="Q2054" s="240">
        <f t="shared" si="60"/>
        <v>217</v>
      </c>
      <c r="R2054" s="240">
        <f t="shared" si="61"/>
        <v>0</v>
      </c>
      <c r="S2054" s="240">
        <f t="shared" si="62"/>
        <v>0</v>
      </c>
      <c r="T2054" s="272">
        <f t="shared" si="63"/>
        <v>0</v>
      </c>
      <c r="U2054" s="263"/>
    </row>
    <row r="2055" spans="2:21" s="216" customFormat="1" x14ac:dyDescent="0.25">
      <c r="B2055" s="262">
        <v>2050</v>
      </c>
      <c r="C2055" s="346">
        <v>45487</v>
      </c>
      <c r="D2055" s="226" t="s">
        <v>177</v>
      </c>
      <c r="E2055" s="218" t="s">
        <v>178</v>
      </c>
      <c r="F2055" s="218" t="s">
        <v>7</v>
      </c>
      <c r="G2055" s="218" t="s">
        <v>213</v>
      </c>
      <c r="H2055" s="218">
        <v>7</v>
      </c>
      <c r="I2055" s="218" t="s">
        <v>220</v>
      </c>
      <c r="J2055" s="218">
        <v>0</v>
      </c>
      <c r="K2055" s="218"/>
      <c r="L2055" s="218"/>
      <c r="M2055" s="218"/>
      <c r="N2055" s="218"/>
      <c r="O2055" s="218"/>
      <c r="P2055" s="218"/>
      <c r="Q2055" s="240">
        <f t="shared" si="60"/>
        <v>0</v>
      </c>
      <c r="R2055" s="240">
        <f t="shared" si="61"/>
        <v>0</v>
      </c>
      <c r="S2055" s="240">
        <f t="shared" si="62"/>
        <v>0</v>
      </c>
      <c r="T2055" s="272">
        <f t="shared" si="63"/>
        <v>0</v>
      </c>
      <c r="U2055" s="263"/>
    </row>
    <row r="2056" spans="2:21" s="216" customFormat="1" x14ac:dyDescent="0.25">
      <c r="B2056" s="262">
        <v>2051</v>
      </c>
      <c r="C2056" s="346">
        <v>45487</v>
      </c>
      <c r="D2056" s="226" t="s">
        <v>173</v>
      </c>
      <c r="E2056" s="218" t="s">
        <v>161</v>
      </c>
      <c r="F2056" s="218" t="s">
        <v>7</v>
      </c>
      <c r="G2056" s="218" t="s">
        <v>161</v>
      </c>
      <c r="H2056" s="218">
        <v>11.2</v>
      </c>
      <c r="I2056" s="218" t="s">
        <v>66</v>
      </c>
      <c r="J2056" s="218">
        <v>4</v>
      </c>
      <c r="K2056" s="218"/>
      <c r="L2056" s="218"/>
      <c r="M2056" s="218"/>
      <c r="N2056" s="218" t="s">
        <v>1</v>
      </c>
      <c r="O2056" s="218"/>
      <c r="P2056" s="218"/>
      <c r="Q2056" s="240">
        <f t="shared" si="60"/>
        <v>0</v>
      </c>
      <c r="R2056" s="240">
        <f t="shared" si="61"/>
        <v>0</v>
      </c>
      <c r="S2056" s="240">
        <f t="shared" si="62"/>
        <v>44.8</v>
      </c>
      <c r="T2056" s="272">
        <f t="shared" si="63"/>
        <v>0</v>
      </c>
      <c r="U2056" s="263"/>
    </row>
    <row r="2057" spans="2:21" s="216" customFormat="1" x14ac:dyDescent="0.25">
      <c r="B2057" s="262">
        <v>2052</v>
      </c>
      <c r="C2057" s="346">
        <v>45487</v>
      </c>
      <c r="D2057" s="226" t="s">
        <v>153</v>
      </c>
      <c r="E2057" s="218" t="s">
        <v>92</v>
      </c>
      <c r="F2057" s="218" t="s">
        <v>63</v>
      </c>
      <c r="G2057" s="218" t="s">
        <v>213</v>
      </c>
      <c r="H2057" s="218">
        <v>6.65</v>
      </c>
      <c r="I2057" s="218" t="s">
        <v>221</v>
      </c>
      <c r="J2057" s="218">
        <v>19</v>
      </c>
      <c r="K2057" s="218">
        <v>715800</v>
      </c>
      <c r="L2057" s="218">
        <v>1700</v>
      </c>
      <c r="M2057" s="218"/>
      <c r="N2057" s="218" t="s">
        <v>63</v>
      </c>
      <c r="O2057" s="218">
        <v>717</v>
      </c>
      <c r="P2057" s="218" t="s">
        <v>305</v>
      </c>
      <c r="Q2057" s="240">
        <f t="shared" si="60"/>
        <v>0</v>
      </c>
      <c r="R2057" s="240">
        <f t="shared" si="61"/>
        <v>145.30250000000001</v>
      </c>
      <c r="S2057" s="240">
        <f t="shared" si="62"/>
        <v>0</v>
      </c>
      <c r="T2057" s="272">
        <f t="shared" si="63"/>
        <v>0</v>
      </c>
      <c r="U2057" s="263"/>
    </row>
    <row r="2058" spans="2:21" s="216" customFormat="1" x14ac:dyDescent="0.25">
      <c r="B2058" s="262">
        <v>2053</v>
      </c>
      <c r="C2058" s="346">
        <v>45487</v>
      </c>
      <c r="D2058" s="226" t="s">
        <v>152</v>
      </c>
      <c r="E2058" s="218" t="s">
        <v>92</v>
      </c>
      <c r="F2058" s="218" t="s">
        <v>63</v>
      </c>
      <c r="G2058" s="218" t="s">
        <v>214</v>
      </c>
      <c r="H2058" s="218">
        <v>4.1500000000000004</v>
      </c>
      <c r="I2058" s="218" t="s">
        <v>221</v>
      </c>
      <c r="J2058" s="218">
        <v>17</v>
      </c>
      <c r="K2058" s="218">
        <v>715800</v>
      </c>
      <c r="L2058" s="218">
        <v>1700</v>
      </c>
      <c r="M2058" s="218"/>
      <c r="N2058" s="218" t="s">
        <v>63</v>
      </c>
      <c r="O2058" s="218">
        <v>717</v>
      </c>
      <c r="P2058" s="218" t="s">
        <v>305</v>
      </c>
      <c r="Q2058" s="240">
        <f t="shared" si="60"/>
        <v>0</v>
      </c>
      <c r="R2058" s="240">
        <f t="shared" si="61"/>
        <v>81.132500000000007</v>
      </c>
      <c r="S2058" s="240">
        <f t="shared" si="62"/>
        <v>0</v>
      </c>
      <c r="T2058" s="272">
        <f t="shared" si="63"/>
        <v>0</v>
      </c>
      <c r="U2058" s="263"/>
    </row>
    <row r="2059" spans="2:21" s="216" customFormat="1" x14ac:dyDescent="0.25">
      <c r="B2059" s="262">
        <v>2054</v>
      </c>
      <c r="C2059" s="346">
        <v>45487</v>
      </c>
      <c r="D2059" s="226" t="s">
        <v>150</v>
      </c>
      <c r="E2059" s="218" t="s">
        <v>92</v>
      </c>
      <c r="F2059" s="218" t="s">
        <v>63</v>
      </c>
      <c r="G2059" s="218" t="s">
        <v>214</v>
      </c>
      <c r="H2059" s="218">
        <v>4.1500000000000004</v>
      </c>
      <c r="I2059" s="218" t="s">
        <v>221</v>
      </c>
      <c r="J2059" s="218">
        <v>13</v>
      </c>
      <c r="K2059" s="218">
        <v>715800</v>
      </c>
      <c r="L2059" s="218">
        <v>1700</v>
      </c>
      <c r="M2059" s="218"/>
      <c r="N2059" s="218" t="s">
        <v>63</v>
      </c>
      <c r="O2059" s="218">
        <v>717</v>
      </c>
      <c r="P2059" s="218" t="s">
        <v>305</v>
      </c>
      <c r="Q2059" s="240">
        <f t="shared" si="60"/>
        <v>0</v>
      </c>
      <c r="R2059" s="240">
        <f t="shared" si="61"/>
        <v>62.042499999999997</v>
      </c>
      <c r="S2059" s="240">
        <f t="shared" si="62"/>
        <v>0</v>
      </c>
      <c r="T2059" s="272">
        <f t="shared" si="63"/>
        <v>0</v>
      </c>
      <c r="U2059" s="263"/>
    </row>
    <row r="2060" spans="2:21" s="216" customFormat="1" x14ac:dyDescent="0.25">
      <c r="B2060" s="262">
        <v>2055</v>
      </c>
      <c r="C2060" s="346">
        <v>45487</v>
      </c>
      <c r="D2060" s="226" t="s">
        <v>179</v>
      </c>
      <c r="E2060" s="218" t="s">
        <v>161</v>
      </c>
      <c r="F2060" s="218" t="s">
        <v>8</v>
      </c>
      <c r="G2060" s="218" t="s">
        <v>161</v>
      </c>
      <c r="H2060" s="218">
        <v>11.6</v>
      </c>
      <c r="I2060" s="218" t="s">
        <v>66</v>
      </c>
      <c r="J2060" s="218">
        <v>2</v>
      </c>
      <c r="K2060" s="218"/>
      <c r="L2060" s="218"/>
      <c r="M2060" s="218"/>
      <c r="N2060" s="218" t="s">
        <v>1</v>
      </c>
      <c r="O2060" s="218"/>
      <c r="P2060" s="218"/>
      <c r="Q2060" s="240">
        <f t="shared" si="60"/>
        <v>0</v>
      </c>
      <c r="R2060" s="240">
        <f t="shared" si="61"/>
        <v>0</v>
      </c>
      <c r="S2060" s="240">
        <f t="shared" si="62"/>
        <v>23.2</v>
      </c>
      <c r="T2060" s="272">
        <f t="shared" si="63"/>
        <v>0</v>
      </c>
      <c r="U2060" s="263"/>
    </row>
    <row r="2061" spans="2:21" s="216" customFormat="1" x14ac:dyDescent="0.25">
      <c r="B2061" s="262">
        <v>2056</v>
      </c>
      <c r="C2061" s="346">
        <v>45487</v>
      </c>
      <c r="D2061" s="226" t="s">
        <v>267</v>
      </c>
      <c r="E2061" s="218" t="s">
        <v>92</v>
      </c>
      <c r="F2061" s="218" t="s">
        <v>2</v>
      </c>
      <c r="G2061" s="218" t="s">
        <v>213</v>
      </c>
      <c r="H2061" s="218">
        <v>7</v>
      </c>
      <c r="I2061" s="218" t="s">
        <v>220</v>
      </c>
      <c r="J2061" s="218">
        <v>0</v>
      </c>
      <c r="K2061" s="218"/>
      <c r="L2061" s="218"/>
      <c r="M2061" s="218"/>
      <c r="N2061" s="218"/>
      <c r="O2061" s="218"/>
      <c r="P2061" s="218"/>
      <c r="Q2061" s="240">
        <f t="shared" si="60"/>
        <v>0</v>
      </c>
      <c r="R2061" s="240">
        <f t="shared" si="61"/>
        <v>0</v>
      </c>
      <c r="S2061" s="240">
        <f t="shared" si="62"/>
        <v>0</v>
      </c>
      <c r="T2061" s="272">
        <f t="shared" si="63"/>
        <v>0</v>
      </c>
      <c r="U2061" s="263"/>
    </row>
    <row r="2062" spans="2:21" s="216" customFormat="1" x14ac:dyDescent="0.25">
      <c r="B2062" s="262">
        <v>2057</v>
      </c>
      <c r="C2062" s="346">
        <v>45487</v>
      </c>
      <c r="D2062" s="226" t="s">
        <v>266</v>
      </c>
      <c r="E2062" s="218" t="s">
        <v>92</v>
      </c>
      <c r="F2062" s="218" t="s">
        <v>2</v>
      </c>
      <c r="G2062" s="218" t="s">
        <v>213</v>
      </c>
      <c r="H2062" s="218">
        <v>7</v>
      </c>
      <c r="I2062" s="218" t="s">
        <v>220</v>
      </c>
      <c r="J2062" s="218">
        <v>0</v>
      </c>
      <c r="K2062" s="218"/>
      <c r="L2062" s="218"/>
      <c r="M2062" s="218"/>
      <c r="N2062" s="218"/>
      <c r="O2062" s="218"/>
      <c r="P2062" s="218"/>
      <c r="Q2062" s="240">
        <f t="shared" si="60"/>
        <v>0</v>
      </c>
      <c r="R2062" s="240">
        <f t="shared" si="61"/>
        <v>0</v>
      </c>
      <c r="S2062" s="240">
        <f t="shared" si="62"/>
        <v>0</v>
      </c>
      <c r="T2062" s="272">
        <f t="shared" si="63"/>
        <v>0</v>
      </c>
      <c r="U2062" s="263"/>
    </row>
    <row r="2063" spans="2:21" s="216" customFormat="1" x14ac:dyDescent="0.25">
      <c r="B2063" s="262">
        <v>2058</v>
      </c>
      <c r="C2063" s="346">
        <v>45487</v>
      </c>
      <c r="D2063" s="226" t="s">
        <v>258</v>
      </c>
      <c r="E2063" s="218" t="s">
        <v>92</v>
      </c>
      <c r="F2063" s="218" t="s">
        <v>2</v>
      </c>
      <c r="G2063" s="218" t="s">
        <v>213</v>
      </c>
      <c r="H2063" s="218">
        <v>7</v>
      </c>
      <c r="I2063" s="218" t="s">
        <v>220</v>
      </c>
      <c r="J2063" s="218">
        <v>0</v>
      </c>
      <c r="K2063" s="218"/>
      <c r="L2063" s="218"/>
      <c r="M2063" s="218"/>
      <c r="N2063" s="218"/>
      <c r="O2063" s="218"/>
      <c r="P2063" s="218"/>
      <c r="Q2063" s="240">
        <f t="shared" si="60"/>
        <v>0</v>
      </c>
      <c r="R2063" s="240">
        <f t="shared" si="61"/>
        <v>0</v>
      </c>
      <c r="S2063" s="240">
        <f t="shared" si="62"/>
        <v>0</v>
      </c>
      <c r="T2063" s="272">
        <f t="shared" si="63"/>
        <v>0</v>
      </c>
      <c r="U2063" s="263"/>
    </row>
    <row r="2064" spans="2:21" s="216" customFormat="1" x14ac:dyDescent="0.25">
      <c r="B2064" s="262">
        <v>2059</v>
      </c>
      <c r="C2064" s="346">
        <v>45487</v>
      </c>
      <c r="D2064" s="226" t="s">
        <v>96</v>
      </c>
      <c r="E2064" s="218" t="s">
        <v>161</v>
      </c>
      <c r="F2064" s="218" t="s">
        <v>1</v>
      </c>
      <c r="G2064" s="218" t="s">
        <v>161</v>
      </c>
      <c r="H2064" s="218">
        <v>11.8</v>
      </c>
      <c r="I2064" s="218" t="s">
        <v>66</v>
      </c>
      <c r="J2064" s="218">
        <v>3</v>
      </c>
      <c r="K2064" s="218"/>
      <c r="L2064" s="218"/>
      <c r="M2064" s="218"/>
      <c r="N2064" s="218" t="s">
        <v>1</v>
      </c>
      <c r="O2064" s="218"/>
      <c r="P2064" s="218"/>
      <c r="Q2064" s="240">
        <f t="shared" si="60"/>
        <v>0</v>
      </c>
      <c r="R2064" s="240">
        <f t="shared" si="61"/>
        <v>0</v>
      </c>
      <c r="S2064" s="240">
        <f t="shared" si="62"/>
        <v>35.400000000000006</v>
      </c>
      <c r="T2064" s="272">
        <f t="shared" si="63"/>
        <v>0</v>
      </c>
      <c r="U2064" s="263"/>
    </row>
    <row r="2065" spans="2:21" s="216" customFormat="1" x14ac:dyDescent="0.25">
      <c r="B2065" s="262">
        <v>2060</v>
      </c>
      <c r="C2065" s="346">
        <v>45487</v>
      </c>
      <c r="D2065" s="226" t="s">
        <v>130</v>
      </c>
      <c r="E2065" s="218" t="s">
        <v>161</v>
      </c>
      <c r="F2065" s="218" t="s">
        <v>1</v>
      </c>
      <c r="G2065" s="218" t="s">
        <v>161</v>
      </c>
      <c r="H2065" s="218">
        <v>11.8</v>
      </c>
      <c r="I2065" s="218" t="s">
        <v>66</v>
      </c>
      <c r="J2065" s="218">
        <v>3</v>
      </c>
      <c r="K2065" s="218"/>
      <c r="L2065" s="218"/>
      <c r="M2065" s="218"/>
      <c r="N2065" s="218" t="s">
        <v>1</v>
      </c>
      <c r="O2065" s="218"/>
      <c r="P2065" s="218"/>
      <c r="Q2065" s="240">
        <f t="shared" si="60"/>
        <v>0</v>
      </c>
      <c r="R2065" s="240">
        <f t="shared" si="61"/>
        <v>0</v>
      </c>
      <c r="S2065" s="240">
        <f t="shared" si="62"/>
        <v>35.400000000000006</v>
      </c>
      <c r="T2065" s="272">
        <f t="shared" si="63"/>
        <v>0</v>
      </c>
      <c r="U2065" s="263"/>
    </row>
    <row r="2066" spans="2:21" s="216" customFormat="1" x14ac:dyDescent="0.25">
      <c r="B2066" s="262">
        <v>2061</v>
      </c>
      <c r="C2066" s="346">
        <v>45490</v>
      </c>
      <c r="D2066" s="226" t="s">
        <v>94</v>
      </c>
      <c r="E2066" s="218" t="s">
        <v>92</v>
      </c>
      <c r="F2066" s="218" t="s">
        <v>1</v>
      </c>
      <c r="G2066" s="218" t="s">
        <v>213</v>
      </c>
      <c r="H2066" s="218">
        <v>6.65</v>
      </c>
      <c r="I2066" s="218" t="s">
        <v>253</v>
      </c>
      <c r="J2066" s="218">
        <v>10</v>
      </c>
      <c r="K2066" s="458">
        <v>713375</v>
      </c>
      <c r="L2066" s="218">
        <v>300</v>
      </c>
      <c r="M2066" s="218"/>
      <c r="N2066" s="218" t="s">
        <v>1</v>
      </c>
      <c r="O2066" s="218" t="s">
        <v>2</v>
      </c>
      <c r="P2066" s="218" t="s">
        <v>305</v>
      </c>
      <c r="Q2066" s="240">
        <f t="shared" si="60"/>
        <v>0</v>
      </c>
      <c r="R2066" s="240">
        <f t="shared" si="61"/>
        <v>0</v>
      </c>
      <c r="S2066" s="240">
        <f t="shared" si="62"/>
        <v>0</v>
      </c>
      <c r="T2066" s="272">
        <f t="shared" si="63"/>
        <v>66.5</v>
      </c>
      <c r="U2066" s="263">
        <v>713371</v>
      </c>
    </row>
    <row r="2067" spans="2:21" s="216" customFormat="1" x14ac:dyDescent="0.25">
      <c r="B2067" s="262">
        <v>2062</v>
      </c>
      <c r="C2067" s="346">
        <v>45490</v>
      </c>
      <c r="D2067" s="226" t="s">
        <v>91</v>
      </c>
      <c r="E2067" s="218" t="s">
        <v>92</v>
      </c>
      <c r="F2067" s="218" t="s">
        <v>1</v>
      </c>
      <c r="G2067" s="218" t="s">
        <v>213</v>
      </c>
      <c r="H2067" s="218">
        <v>6.65</v>
      </c>
      <c r="I2067" s="218" t="s">
        <v>220</v>
      </c>
      <c r="J2067" s="218">
        <v>7</v>
      </c>
      <c r="K2067" s="218">
        <v>723</v>
      </c>
      <c r="L2067" s="218">
        <v>2400</v>
      </c>
      <c r="M2067" s="218"/>
      <c r="N2067" s="218" t="s">
        <v>7</v>
      </c>
      <c r="O2067" s="218">
        <v>722</v>
      </c>
      <c r="P2067" s="218" t="s">
        <v>305</v>
      </c>
      <c r="Q2067" s="240">
        <f t="shared" si="60"/>
        <v>46.550000000000004</v>
      </c>
      <c r="R2067" s="240">
        <f t="shared" si="61"/>
        <v>0</v>
      </c>
      <c r="S2067" s="240">
        <f t="shared" si="62"/>
        <v>0</v>
      </c>
      <c r="T2067" s="272">
        <f t="shared" si="63"/>
        <v>0</v>
      </c>
      <c r="U2067" s="263"/>
    </row>
    <row r="2068" spans="2:21" s="216" customFormat="1" x14ac:dyDescent="0.25">
      <c r="B2068" s="262">
        <v>2063</v>
      </c>
      <c r="C2068" s="346">
        <v>45490</v>
      </c>
      <c r="D2068" s="226" t="s">
        <v>117</v>
      </c>
      <c r="E2068" s="218" t="s">
        <v>92</v>
      </c>
      <c r="F2068" s="218" t="s">
        <v>1</v>
      </c>
      <c r="G2068" s="218" t="s">
        <v>213</v>
      </c>
      <c r="H2068" s="218">
        <v>6.65</v>
      </c>
      <c r="I2068" s="218" t="s">
        <v>220</v>
      </c>
      <c r="J2068" s="218">
        <v>6</v>
      </c>
      <c r="K2068" s="218">
        <v>718875</v>
      </c>
      <c r="L2068" s="218">
        <v>1400</v>
      </c>
      <c r="M2068" s="218"/>
      <c r="N2068" s="218" t="s">
        <v>62</v>
      </c>
      <c r="O2068" s="218">
        <v>718</v>
      </c>
      <c r="P2068" s="218" t="s">
        <v>305</v>
      </c>
      <c r="Q2068" s="240">
        <f t="shared" si="60"/>
        <v>39.900000000000006</v>
      </c>
      <c r="R2068" s="240">
        <f t="shared" si="61"/>
        <v>0</v>
      </c>
      <c r="S2068" s="240">
        <f t="shared" si="62"/>
        <v>0</v>
      </c>
      <c r="T2068" s="272">
        <f t="shared" si="63"/>
        <v>0</v>
      </c>
      <c r="U2068" s="263"/>
    </row>
    <row r="2069" spans="2:21" s="216" customFormat="1" x14ac:dyDescent="0.25">
      <c r="B2069" s="262">
        <v>2064</v>
      </c>
      <c r="C2069" s="346">
        <v>45490</v>
      </c>
      <c r="D2069" s="226" t="s">
        <v>302</v>
      </c>
      <c r="E2069" s="218" t="s">
        <v>92</v>
      </c>
      <c r="F2069" s="218" t="s">
        <v>62</v>
      </c>
      <c r="G2069" s="218" t="s">
        <v>214</v>
      </c>
      <c r="H2069" s="218">
        <v>4.1500000000000004</v>
      </c>
      <c r="I2069" s="218" t="s">
        <v>220</v>
      </c>
      <c r="J2069" s="218">
        <v>0</v>
      </c>
      <c r="K2069" s="218"/>
      <c r="L2069" s="218"/>
      <c r="M2069" s="218"/>
      <c r="N2069" s="218"/>
      <c r="O2069" s="218"/>
      <c r="P2069" s="218"/>
      <c r="Q2069" s="240">
        <f t="shared" si="60"/>
        <v>0</v>
      </c>
      <c r="R2069" s="240">
        <f t="shared" si="61"/>
        <v>0</v>
      </c>
      <c r="S2069" s="240">
        <f t="shared" si="62"/>
        <v>0</v>
      </c>
      <c r="T2069" s="272">
        <f t="shared" si="63"/>
        <v>0</v>
      </c>
      <c r="U2069" s="263"/>
    </row>
    <row r="2070" spans="2:21" s="216" customFormat="1" x14ac:dyDescent="0.25">
      <c r="B2070" s="262">
        <v>2065</v>
      </c>
      <c r="C2070" s="346">
        <v>45490</v>
      </c>
      <c r="D2070" s="226" t="s">
        <v>157</v>
      </c>
      <c r="E2070" s="218" t="s">
        <v>92</v>
      </c>
      <c r="F2070" s="218" t="s">
        <v>62</v>
      </c>
      <c r="G2070" s="218" t="s">
        <v>214</v>
      </c>
      <c r="H2070" s="218">
        <v>4.1500000000000004</v>
      </c>
      <c r="I2070" s="218" t="s">
        <v>220</v>
      </c>
      <c r="J2070" s="218">
        <v>40</v>
      </c>
      <c r="K2070" s="218">
        <v>718875</v>
      </c>
      <c r="L2070" s="218">
        <v>1400</v>
      </c>
      <c r="M2070" s="218"/>
      <c r="N2070" s="218" t="s">
        <v>62</v>
      </c>
      <c r="O2070" s="218">
        <v>718</v>
      </c>
      <c r="P2070" s="218" t="s">
        <v>305</v>
      </c>
      <c r="Q2070" s="240">
        <f t="shared" si="60"/>
        <v>166</v>
      </c>
      <c r="R2070" s="240">
        <f t="shared" si="61"/>
        <v>0</v>
      </c>
      <c r="S2070" s="240">
        <f t="shared" si="62"/>
        <v>0</v>
      </c>
      <c r="T2070" s="272">
        <f t="shared" si="63"/>
        <v>0</v>
      </c>
      <c r="U2070" s="263"/>
    </row>
    <row r="2071" spans="2:21" s="216" customFormat="1" x14ac:dyDescent="0.25">
      <c r="B2071" s="262">
        <v>2066</v>
      </c>
      <c r="C2071" s="346">
        <v>45490</v>
      </c>
      <c r="D2071" s="226" t="s">
        <v>156</v>
      </c>
      <c r="E2071" s="218" t="s">
        <v>92</v>
      </c>
      <c r="F2071" s="218" t="s">
        <v>62</v>
      </c>
      <c r="G2071" s="218" t="s">
        <v>214</v>
      </c>
      <c r="H2071" s="218">
        <v>4.1500000000000004</v>
      </c>
      <c r="I2071" s="218" t="s">
        <v>220</v>
      </c>
      <c r="J2071" s="218">
        <v>40</v>
      </c>
      <c r="K2071" s="218">
        <v>718875</v>
      </c>
      <c r="L2071" s="218">
        <v>1400</v>
      </c>
      <c r="M2071" s="218"/>
      <c r="N2071" s="218" t="s">
        <v>62</v>
      </c>
      <c r="O2071" s="218">
        <v>718</v>
      </c>
      <c r="P2071" s="218" t="s">
        <v>305</v>
      </c>
      <c r="Q2071" s="240">
        <f t="shared" si="60"/>
        <v>166</v>
      </c>
      <c r="R2071" s="240">
        <f t="shared" si="61"/>
        <v>0</v>
      </c>
      <c r="S2071" s="240">
        <f t="shared" si="62"/>
        <v>0</v>
      </c>
      <c r="T2071" s="272">
        <f t="shared" si="63"/>
        <v>0</v>
      </c>
      <c r="U2071" s="263"/>
    </row>
    <row r="2072" spans="2:21" s="216" customFormat="1" x14ac:dyDescent="0.25">
      <c r="B2072" s="262">
        <v>2067</v>
      </c>
      <c r="C2072" s="346">
        <v>45490</v>
      </c>
      <c r="D2072" s="226" t="s">
        <v>160</v>
      </c>
      <c r="E2072" s="218" t="s">
        <v>161</v>
      </c>
      <c r="F2072" s="218" t="s">
        <v>389</v>
      </c>
      <c r="G2072" s="218" t="s">
        <v>161</v>
      </c>
      <c r="H2072" s="218">
        <v>10</v>
      </c>
      <c r="I2072" s="218" t="s">
        <v>66</v>
      </c>
      <c r="J2072" s="218">
        <v>3</v>
      </c>
      <c r="K2072" s="218"/>
      <c r="L2072" s="218"/>
      <c r="M2072" s="218"/>
      <c r="N2072" s="218" t="s">
        <v>1</v>
      </c>
      <c r="O2072" s="218"/>
      <c r="P2072" s="218"/>
      <c r="Q2072" s="240">
        <f t="shared" si="60"/>
        <v>0</v>
      </c>
      <c r="R2072" s="240">
        <f t="shared" si="61"/>
        <v>0</v>
      </c>
      <c r="S2072" s="240">
        <f t="shared" si="62"/>
        <v>30</v>
      </c>
      <c r="T2072" s="272">
        <f t="shared" si="63"/>
        <v>0</v>
      </c>
      <c r="U2072" s="263"/>
    </row>
    <row r="2073" spans="2:21" s="216" customFormat="1" x14ac:dyDescent="0.25">
      <c r="B2073" s="262">
        <v>2068</v>
      </c>
      <c r="C2073" s="346">
        <v>45490</v>
      </c>
      <c r="D2073" s="226" t="s">
        <v>284</v>
      </c>
      <c r="E2073" s="218" t="s">
        <v>178</v>
      </c>
      <c r="F2073" s="218" t="s">
        <v>7</v>
      </c>
      <c r="G2073" s="218" t="s">
        <v>213</v>
      </c>
      <c r="H2073" s="218">
        <v>7</v>
      </c>
      <c r="I2073" s="218" t="s">
        <v>220</v>
      </c>
      <c r="J2073" s="218">
        <v>18</v>
      </c>
      <c r="K2073" s="218">
        <v>723</v>
      </c>
      <c r="L2073" s="218">
        <v>2400</v>
      </c>
      <c r="M2073" s="218"/>
      <c r="N2073" s="218" t="s">
        <v>7</v>
      </c>
      <c r="O2073" s="218">
        <v>722</v>
      </c>
      <c r="P2073" s="218" t="s">
        <v>305</v>
      </c>
      <c r="Q2073" s="240">
        <f t="shared" si="60"/>
        <v>126</v>
      </c>
      <c r="R2073" s="240">
        <f t="shared" si="61"/>
        <v>0</v>
      </c>
      <c r="S2073" s="240">
        <f t="shared" si="62"/>
        <v>0</v>
      </c>
      <c r="T2073" s="272">
        <f t="shared" si="63"/>
        <v>0</v>
      </c>
      <c r="U2073" s="263"/>
    </row>
    <row r="2074" spans="2:21" s="216" customFormat="1" x14ac:dyDescent="0.25">
      <c r="B2074" s="262">
        <v>2069</v>
      </c>
      <c r="C2074" s="346">
        <v>45490</v>
      </c>
      <c r="D2074" s="226" t="s">
        <v>268</v>
      </c>
      <c r="E2074" s="218" t="s">
        <v>276</v>
      </c>
      <c r="F2074" s="218" t="s">
        <v>7</v>
      </c>
      <c r="G2074" s="218" t="s">
        <v>214</v>
      </c>
      <c r="H2074" s="218">
        <v>5</v>
      </c>
      <c r="I2074" s="218" t="s">
        <v>220</v>
      </c>
      <c r="J2074" s="218">
        <v>18</v>
      </c>
      <c r="K2074" s="218">
        <v>723</v>
      </c>
      <c r="L2074" s="218">
        <v>2400</v>
      </c>
      <c r="M2074" s="218"/>
      <c r="N2074" s="218" t="s">
        <v>7</v>
      </c>
      <c r="O2074" s="218">
        <v>722</v>
      </c>
      <c r="P2074" s="218" t="s">
        <v>305</v>
      </c>
      <c r="Q2074" s="240">
        <f t="shared" si="60"/>
        <v>90</v>
      </c>
      <c r="R2074" s="240">
        <f t="shared" si="61"/>
        <v>0</v>
      </c>
      <c r="S2074" s="240">
        <f t="shared" si="62"/>
        <v>0</v>
      </c>
      <c r="T2074" s="272">
        <f t="shared" si="63"/>
        <v>0</v>
      </c>
      <c r="U2074" s="263"/>
    </row>
    <row r="2075" spans="2:21" s="216" customFormat="1" x14ac:dyDescent="0.25">
      <c r="B2075" s="262">
        <v>2070</v>
      </c>
      <c r="C2075" s="346">
        <v>45490</v>
      </c>
      <c r="D2075" s="226" t="s">
        <v>260</v>
      </c>
      <c r="E2075" s="218" t="s">
        <v>161</v>
      </c>
      <c r="F2075" s="218" t="s">
        <v>7</v>
      </c>
      <c r="G2075" s="218" t="s">
        <v>161</v>
      </c>
      <c r="H2075" s="218">
        <v>10</v>
      </c>
      <c r="I2075" s="218" t="s">
        <v>66</v>
      </c>
      <c r="J2075" s="218">
        <v>0</v>
      </c>
      <c r="K2075" s="218"/>
      <c r="L2075" s="218"/>
      <c r="M2075" s="218"/>
      <c r="N2075" s="218" t="s">
        <v>1</v>
      </c>
      <c r="O2075" s="218"/>
      <c r="P2075" s="218"/>
      <c r="Q2075" s="240">
        <f t="shared" si="60"/>
        <v>0</v>
      </c>
      <c r="R2075" s="240">
        <f t="shared" si="61"/>
        <v>0</v>
      </c>
      <c r="S2075" s="240">
        <f t="shared" si="62"/>
        <v>0</v>
      </c>
      <c r="T2075" s="272">
        <f t="shared" si="63"/>
        <v>0</v>
      </c>
      <c r="U2075" s="263"/>
    </row>
    <row r="2076" spans="2:21" s="216" customFormat="1" x14ac:dyDescent="0.25">
      <c r="B2076" s="262">
        <v>2071</v>
      </c>
      <c r="C2076" s="346">
        <v>45490</v>
      </c>
      <c r="D2076" s="226" t="s">
        <v>270</v>
      </c>
      <c r="E2076" s="218" t="s">
        <v>178</v>
      </c>
      <c r="F2076" s="218" t="s">
        <v>7</v>
      </c>
      <c r="G2076" s="218" t="s">
        <v>213</v>
      </c>
      <c r="H2076" s="218">
        <v>7</v>
      </c>
      <c r="I2076" s="218" t="s">
        <v>220</v>
      </c>
      <c r="J2076" s="218">
        <v>0</v>
      </c>
      <c r="K2076" s="218"/>
      <c r="L2076" s="218"/>
      <c r="M2076" s="218"/>
      <c r="N2076" s="218"/>
      <c r="O2076" s="218"/>
      <c r="P2076" s="218"/>
      <c r="Q2076" s="240">
        <f t="shared" si="60"/>
        <v>0</v>
      </c>
      <c r="R2076" s="240">
        <f t="shared" si="61"/>
        <v>0</v>
      </c>
      <c r="S2076" s="240">
        <f t="shared" si="62"/>
        <v>0</v>
      </c>
      <c r="T2076" s="272">
        <f t="shared" si="63"/>
        <v>0</v>
      </c>
      <c r="U2076" s="263"/>
    </row>
    <row r="2077" spans="2:21" s="216" customFormat="1" x14ac:dyDescent="0.25">
      <c r="B2077" s="262">
        <v>2072</v>
      </c>
      <c r="C2077" s="346">
        <v>45490</v>
      </c>
      <c r="D2077" s="226" t="s">
        <v>177</v>
      </c>
      <c r="E2077" s="218" t="s">
        <v>178</v>
      </c>
      <c r="F2077" s="218" t="s">
        <v>7</v>
      </c>
      <c r="G2077" s="218" t="s">
        <v>213</v>
      </c>
      <c r="H2077" s="218">
        <v>7</v>
      </c>
      <c r="I2077" s="218" t="s">
        <v>220</v>
      </c>
      <c r="J2077" s="218">
        <v>5</v>
      </c>
      <c r="K2077" s="218">
        <v>723</v>
      </c>
      <c r="L2077" s="218">
        <v>2400</v>
      </c>
      <c r="M2077" s="218"/>
      <c r="N2077" s="218" t="s">
        <v>7</v>
      </c>
      <c r="O2077" s="218">
        <v>722</v>
      </c>
      <c r="P2077" s="218" t="s">
        <v>305</v>
      </c>
      <c r="Q2077" s="240">
        <f t="shared" si="60"/>
        <v>35</v>
      </c>
      <c r="R2077" s="240">
        <f t="shared" si="61"/>
        <v>0</v>
      </c>
      <c r="S2077" s="240">
        <f t="shared" si="62"/>
        <v>0</v>
      </c>
      <c r="T2077" s="272">
        <f t="shared" si="63"/>
        <v>0</v>
      </c>
      <c r="U2077" s="263"/>
    </row>
    <row r="2078" spans="2:21" s="216" customFormat="1" x14ac:dyDescent="0.25">
      <c r="B2078" s="262">
        <v>2073</v>
      </c>
      <c r="C2078" s="346">
        <v>45490</v>
      </c>
      <c r="D2078" s="226" t="s">
        <v>173</v>
      </c>
      <c r="E2078" s="218" t="s">
        <v>161</v>
      </c>
      <c r="F2078" s="218" t="s">
        <v>7</v>
      </c>
      <c r="G2078" s="218" t="s">
        <v>161</v>
      </c>
      <c r="H2078" s="218">
        <v>11.2</v>
      </c>
      <c r="I2078" s="218" t="s">
        <v>66</v>
      </c>
      <c r="J2078" s="218">
        <v>4</v>
      </c>
      <c r="K2078" s="218"/>
      <c r="L2078" s="218"/>
      <c r="M2078" s="218"/>
      <c r="N2078" s="218" t="s">
        <v>1</v>
      </c>
      <c r="O2078" s="218"/>
      <c r="P2078" s="218"/>
      <c r="Q2078" s="240">
        <f t="shared" si="60"/>
        <v>0</v>
      </c>
      <c r="R2078" s="240">
        <f t="shared" si="61"/>
        <v>0</v>
      </c>
      <c r="S2078" s="240">
        <f t="shared" si="62"/>
        <v>44.8</v>
      </c>
      <c r="T2078" s="272">
        <f t="shared" si="63"/>
        <v>0</v>
      </c>
      <c r="U2078" s="263"/>
    </row>
    <row r="2079" spans="2:21" s="216" customFormat="1" x14ac:dyDescent="0.25">
      <c r="B2079" s="262">
        <v>2074</v>
      </c>
      <c r="C2079" s="346">
        <v>45490</v>
      </c>
      <c r="D2079" s="226" t="s">
        <v>153</v>
      </c>
      <c r="E2079" s="218" t="s">
        <v>92</v>
      </c>
      <c r="F2079" s="218" t="s">
        <v>63</v>
      </c>
      <c r="G2079" s="218" t="s">
        <v>213</v>
      </c>
      <c r="H2079" s="218">
        <v>6.65</v>
      </c>
      <c r="I2079" s="218" t="s">
        <v>221</v>
      </c>
      <c r="J2079" s="218">
        <v>0</v>
      </c>
      <c r="K2079" s="218"/>
      <c r="L2079" s="218"/>
      <c r="M2079" s="218"/>
      <c r="N2079" s="218"/>
      <c r="O2079" s="218"/>
      <c r="P2079" s="218"/>
      <c r="Q2079" s="240">
        <f t="shared" si="60"/>
        <v>0</v>
      </c>
      <c r="R2079" s="240">
        <f t="shared" si="61"/>
        <v>0</v>
      </c>
      <c r="S2079" s="240">
        <f t="shared" si="62"/>
        <v>0</v>
      </c>
      <c r="T2079" s="272">
        <f t="shared" si="63"/>
        <v>0</v>
      </c>
      <c r="U2079" s="263"/>
    </row>
    <row r="2080" spans="2:21" s="216" customFormat="1" x14ac:dyDescent="0.25">
      <c r="B2080" s="262">
        <v>2075</v>
      </c>
      <c r="C2080" s="346">
        <v>45490</v>
      </c>
      <c r="D2080" s="226" t="s">
        <v>152</v>
      </c>
      <c r="E2080" s="218" t="s">
        <v>92</v>
      </c>
      <c r="F2080" s="218" t="s">
        <v>63</v>
      </c>
      <c r="G2080" s="218" t="s">
        <v>214</v>
      </c>
      <c r="H2080" s="218">
        <v>4.1500000000000004</v>
      </c>
      <c r="I2080" s="218" t="s">
        <v>221</v>
      </c>
      <c r="J2080" s="218">
        <v>0</v>
      </c>
      <c r="K2080" s="218"/>
      <c r="L2080" s="218"/>
      <c r="M2080" s="218"/>
      <c r="N2080" s="218"/>
      <c r="O2080" s="218"/>
      <c r="P2080" s="218"/>
      <c r="Q2080" s="240">
        <f t="shared" si="60"/>
        <v>0</v>
      </c>
      <c r="R2080" s="240">
        <f t="shared" si="61"/>
        <v>0</v>
      </c>
      <c r="S2080" s="240">
        <f t="shared" si="62"/>
        <v>0</v>
      </c>
      <c r="T2080" s="272">
        <f t="shared" si="63"/>
        <v>0</v>
      </c>
      <c r="U2080" s="263"/>
    </row>
    <row r="2081" spans="2:21" s="216" customFormat="1" x14ac:dyDescent="0.25">
      <c r="B2081" s="262">
        <v>2076</v>
      </c>
      <c r="C2081" s="346">
        <v>45490</v>
      </c>
      <c r="D2081" s="226" t="s">
        <v>150</v>
      </c>
      <c r="E2081" s="218" t="s">
        <v>92</v>
      </c>
      <c r="F2081" s="218" t="s">
        <v>63</v>
      </c>
      <c r="G2081" s="218" t="s">
        <v>214</v>
      </c>
      <c r="H2081" s="218">
        <v>4.1500000000000004</v>
      </c>
      <c r="I2081" s="218" t="s">
        <v>221</v>
      </c>
      <c r="J2081" s="218">
        <v>0</v>
      </c>
      <c r="K2081" s="218"/>
      <c r="L2081" s="218"/>
      <c r="M2081" s="218"/>
      <c r="N2081" s="218"/>
      <c r="O2081" s="218"/>
      <c r="P2081" s="218"/>
      <c r="Q2081" s="240">
        <f t="shared" si="60"/>
        <v>0</v>
      </c>
      <c r="R2081" s="240">
        <f t="shared" si="61"/>
        <v>0</v>
      </c>
      <c r="S2081" s="240">
        <f t="shared" si="62"/>
        <v>0</v>
      </c>
      <c r="T2081" s="272">
        <f t="shared" si="63"/>
        <v>0</v>
      </c>
      <c r="U2081" s="263"/>
    </row>
    <row r="2082" spans="2:21" s="216" customFormat="1" x14ac:dyDescent="0.25">
      <c r="B2082" s="262">
        <v>2077</v>
      </c>
      <c r="C2082" s="346">
        <v>45490</v>
      </c>
      <c r="D2082" s="226" t="s">
        <v>179</v>
      </c>
      <c r="E2082" s="218" t="s">
        <v>161</v>
      </c>
      <c r="F2082" s="218" t="s">
        <v>8</v>
      </c>
      <c r="G2082" s="218" t="s">
        <v>161</v>
      </c>
      <c r="H2082" s="218">
        <v>11.6</v>
      </c>
      <c r="I2082" s="218" t="s">
        <v>66</v>
      </c>
      <c r="J2082" s="218">
        <v>2</v>
      </c>
      <c r="K2082" s="218"/>
      <c r="L2082" s="218"/>
      <c r="M2082" s="218"/>
      <c r="N2082" s="218" t="s">
        <v>1</v>
      </c>
      <c r="O2082" s="218"/>
      <c r="P2082" s="218"/>
      <c r="Q2082" s="240">
        <f t="shared" si="60"/>
        <v>0</v>
      </c>
      <c r="R2082" s="240">
        <f t="shared" si="61"/>
        <v>0</v>
      </c>
      <c r="S2082" s="240">
        <f t="shared" si="62"/>
        <v>23.2</v>
      </c>
      <c r="T2082" s="272">
        <f t="shared" si="63"/>
        <v>0</v>
      </c>
      <c r="U2082" s="263"/>
    </row>
    <row r="2083" spans="2:21" s="216" customFormat="1" x14ac:dyDescent="0.25">
      <c r="B2083" s="262">
        <v>2078</v>
      </c>
      <c r="C2083" s="346">
        <v>45490</v>
      </c>
      <c r="D2083" s="226" t="s">
        <v>267</v>
      </c>
      <c r="E2083" s="218" t="s">
        <v>92</v>
      </c>
      <c r="F2083" s="218" t="s">
        <v>2</v>
      </c>
      <c r="G2083" s="218" t="s">
        <v>213</v>
      </c>
      <c r="H2083" s="218">
        <v>7</v>
      </c>
      <c r="I2083" s="218" t="s">
        <v>220</v>
      </c>
      <c r="J2083" s="218">
        <v>31</v>
      </c>
      <c r="K2083" s="218">
        <v>712350</v>
      </c>
      <c r="L2083" s="218">
        <v>350</v>
      </c>
      <c r="M2083" s="218"/>
      <c r="N2083" s="218" t="s">
        <v>2</v>
      </c>
      <c r="O2083" s="218">
        <v>712580</v>
      </c>
      <c r="P2083" s="218" t="s">
        <v>304</v>
      </c>
      <c r="Q2083" s="240">
        <f t="shared" si="60"/>
        <v>217</v>
      </c>
      <c r="R2083" s="240">
        <f t="shared" si="61"/>
        <v>0</v>
      </c>
      <c r="S2083" s="240">
        <f t="shared" si="62"/>
        <v>0</v>
      </c>
      <c r="T2083" s="272">
        <f t="shared" si="63"/>
        <v>0</v>
      </c>
      <c r="U2083" s="263"/>
    </row>
    <row r="2084" spans="2:21" s="216" customFormat="1" x14ac:dyDescent="0.25">
      <c r="B2084" s="262">
        <v>2079</v>
      </c>
      <c r="C2084" s="346">
        <v>45490</v>
      </c>
      <c r="D2084" s="226" t="s">
        <v>266</v>
      </c>
      <c r="E2084" s="218" t="s">
        <v>92</v>
      </c>
      <c r="F2084" s="218" t="s">
        <v>2</v>
      </c>
      <c r="G2084" s="218" t="s">
        <v>213</v>
      </c>
      <c r="H2084" s="218">
        <v>7</v>
      </c>
      <c r="I2084" s="218" t="s">
        <v>220</v>
      </c>
      <c r="J2084" s="218">
        <v>35</v>
      </c>
      <c r="K2084" s="218">
        <v>712350</v>
      </c>
      <c r="L2084" s="218">
        <v>350</v>
      </c>
      <c r="M2084" s="218"/>
      <c r="N2084" s="218" t="s">
        <v>2</v>
      </c>
      <c r="O2084" s="218">
        <v>712580</v>
      </c>
      <c r="P2084" s="218" t="s">
        <v>304</v>
      </c>
      <c r="Q2084" s="240">
        <f t="shared" si="60"/>
        <v>245</v>
      </c>
      <c r="R2084" s="240">
        <f t="shared" si="61"/>
        <v>0</v>
      </c>
      <c r="S2084" s="240">
        <f t="shared" si="62"/>
        <v>0</v>
      </c>
      <c r="T2084" s="272">
        <f t="shared" si="63"/>
        <v>0</v>
      </c>
      <c r="U2084" s="263"/>
    </row>
    <row r="2085" spans="2:21" s="216" customFormat="1" x14ac:dyDescent="0.25">
      <c r="B2085" s="262">
        <v>2080</v>
      </c>
      <c r="C2085" s="346">
        <v>45490</v>
      </c>
      <c r="D2085" s="226" t="s">
        <v>258</v>
      </c>
      <c r="E2085" s="218" t="s">
        <v>92</v>
      </c>
      <c r="F2085" s="218" t="s">
        <v>2</v>
      </c>
      <c r="G2085" s="218" t="s">
        <v>213</v>
      </c>
      <c r="H2085" s="218">
        <v>7</v>
      </c>
      <c r="I2085" s="218" t="s">
        <v>220</v>
      </c>
      <c r="J2085" s="218">
        <v>35</v>
      </c>
      <c r="K2085" s="218">
        <v>712350</v>
      </c>
      <c r="L2085" s="218">
        <v>350</v>
      </c>
      <c r="M2085" s="218"/>
      <c r="N2085" s="218" t="s">
        <v>2</v>
      </c>
      <c r="O2085" s="218">
        <v>712580</v>
      </c>
      <c r="P2085" s="218" t="s">
        <v>304</v>
      </c>
      <c r="Q2085" s="240">
        <f t="shared" si="60"/>
        <v>245</v>
      </c>
      <c r="R2085" s="240">
        <f t="shared" si="61"/>
        <v>0</v>
      </c>
      <c r="S2085" s="240">
        <f t="shared" si="62"/>
        <v>0</v>
      </c>
      <c r="T2085" s="272">
        <f t="shared" si="63"/>
        <v>0</v>
      </c>
      <c r="U2085" s="263"/>
    </row>
    <row r="2086" spans="2:21" s="216" customFormat="1" x14ac:dyDescent="0.25">
      <c r="B2086" s="262">
        <v>2081</v>
      </c>
      <c r="C2086" s="346">
        <v>45490</v>
      </c>
      <c r="D2086" s="226" t="s">
        <v>96</v>
      </c>
      <c r="E2086" s="218" t="s">
        <v>161</v>
      </c>
      <c r="F2086" s="218" t="s">
        <v>1</v>
      </c>
      <c r="G2086" s="218" t="s">
        <v>161</v>
      </c>
      <c r="H2086" s="218">
        <v>11.8</v>
      </c>
      <c r="I2086" s="218" t="s">
        <v>66</v>
      </c>
      <c r="J2086" s="218">
        <v>3</v>
      </c>
      <c r="K2086" s="218"/>
      <c r="L2086" s="218"/>
      <c r="M2086" s="218"/>
      <c r="N2086" s="218" t="s">
        <v>1</v>
      </c>
      <c r="O2086" s="218"/>
      <c r="P2086" s="218"/>
      <c r="Q2086" s="240">
        <f t="shared" si="60"/>
        <v>0</v>
      </c>
      <c r="R2086" s="240">
        <f t="shared" si="61"/>
        <v>0</v>
      </c>
      <c r="S2086" s="240">
        <f t="shared" si="62"/>
        <v>35.400000000000006</v>
      </c>
      <c r="T2086" s="272">
        <f t="shared" si="63"/>
        <v>0</v>
      </c>
      <c r="U2086" s="263"/>
    </row>
    <row r="2087" spans="2:21" s="216" customFormat="1" x14ac:dyDescent="0.25">
      <c r="B2087" s="262">
        <v>2082</v>
      </c>
      <c r="C2087" s="346">
        <v>45490</v>
      </c>
      <c r="D2087" s="226" t="s">
        <v>130</v>
      </c>
      <c r="E2087" s="218" t="s">
        <v>161</v>
      </c>
      <c r="F2087" s="218" t="s">
        <v>1</v>
      </c>
      <c r="G2087" s="218" t="s">
        <v>161</v>
      </c>
      <c r="H2087" s="218">
        <v>11.8</v>
      </c>
      <c r="I2087" s="218" t="s">
        <v>66</v>
      </c>
      <c r="J2087" s="218">
        <v>3</v>
      </c>
      <c r="K2087" s="218"/>
      <c r="L2087" s="218"/>
      <c r="M2087" s="218"/>
      <c r="N2087" s="218" t="s">
        <v>1</v>
      </c>
      <c r="O2087" s="218"/>
      <c r="P2087" s="218"/>
      <c r="Q2087" s="240">
        <f t="shared" si="60"/>
        <v>0</v>
      </c>
      <c r="R2087" s="240">
        <f t="shared" si="61"/>
        <v>0</v>
      </c>
      <c r="S2087" s="240">
        <f t="shared" si="62"/>
        <v>35.400000000000006</v>
      </c>
      <c r="T2087" s="272">
        <f t="shared" si="63"/>
        <v>0</v>
      </c>
      <c r="U2087" s="263"/>
    </row>
    <row r="2088" spans="2:21" s="216" customFormat="1" x14ac:dyDescent="0.25">
      <c r="B2088" s="262">
        <v>2083</v>
      </c>
      <c r="C2088" s="346">
        <v>45491</v>
      </c>
      <c r="D2088" s="226" t="s">
        <v>94</v>
      </c>
      <c r="E2088" s="218" t="s">
        <v>92</v>
      </c>
      <c r="F2088" s="218" t="s">
        <v>1</v>
      </c>
      <c r="G2088" s="218" t="s">
        <v>213</v>
      </c>
      <c r="H2088" s="218">
        <v>6.65</v>
      </c>
      <c r="I2088" s="218" t="s">
        <v>220</v>
      </c>
      <c r="J2088" s="218">
        <v>5</v>
      </c>
      <c r="K2088" s="218">
        <v>718875</v>
      </c>
      <c r="L2088" s="218">
        <v>1500</v>
      </c>
      <c r="M2088" s="218"/>
      <c r="N2088" s="218" t="s">
        <v>62</v>
      </c>
      <c r="O2088" s="218">
        <v>718</v>
      </c>
      <c r="P2088" s="218" t="s">
        <v>305</v>
      </c>
      <c r="Q2088" s="240">
        <f t="shared" si="60"/>
        <v>33.25</v>
      </c>
      <c r="R2088" s="240">
        <f t="shared" si="61"/>
        <v>0</v>
      </c>
      <c r="S2088" s="240">
        <f t="shared" si="62"/>
        <v>0</v>
      </c>
      <c r="T2088" s="272">
        <f t="shared" si="63"/>
        <v>0</v>
      </c>
      <c r="U2088" s="263"/>
    </row>
    <row r="2089" spans="2:21" s="216" customFormat="1" x14ac:dyDescent="0.25">
      <c r="B2089" s="262">
        <v>2084</v>
      </c>
      <c r="C2089" s="346">
        <v>45491</v>
      </c>
      <c r="D2089" s="226" t="s">
        <v>91</v>
      </c>
      <c r="E2089" s="218" t="s">
        <v>92</v>
      </c>
      <c r="F2089" s="218" t="s">
        <v>1</v>
      </c>
      <c r="G2089" s="218" t="s">
        <v>213</v>
      </c>
      <c r="H2089" s="218">
        <v>6.65</v>
      </c>
      <c r="I2089" s="218" t="s">
        <v>221</v>
      </c>
      <c r="J2089" s="218">
        <v>18</v>
      </c>
      <c r="K2089" s="218">
        <v>715150</v>
      </c>
      <c r="L2089" s="218">
        <v>1000</v>
      </c>
      <c r="M2089" s="218"/>
      <c r="N2089" s="218" t="s">
        <v>1</v>
      </c>
      <c r="O2089" s="218">
        <v>716</v>
      </c>
      <c r="P2089" s="218" t="s">
        <v>304</v>
      </c>
      <c r="Q2089" s="240">
        <f t="shared" si="60"/>
        <v>0</v>
      </c>
      <c r="R2089" s="240">
        <f t="shared" si="61"/>
        <v>137.655</v>
      </c>
      <c r="S2089" s="240">
        <f t="shared" si="62"/>
        <v>0</v>
      </c>
      <c r="T2089" s="272">
        <f t="shared" si="63"/>
        <v>0</v>
      </c>
      <c r="U2089" s="263"/>
    </row>
    <row r="2090" spans="2:21" s="216" customFormat="1" x14ac:dyDescent="0.25">
      <c r="B2090" s="262">
        <v>2085</v>
      </c>
      <c r="C2090" s="346">
        <v>45491</v>
      </c>
      <c r="D2090" s="226" t="s">
        <v>117</v>
      </c>
      <c r="E2090" s="218" t="s">
        <v>92</v>
      </c>
      <c r="F2090" s="218" t="s">
        <v>1</v>
      </c>
      <c r="G2090" s="218" t="s">
        <v>213</v>
      </c>
      <c r="H2090" s="218">
        <v>6.65</v>
      </c>
      <c r="I2090" s="218" t="s">
        <v>357</v>
      </c>
      <c r="J2090" s="218">
        <v>26</v>
      </c>
      <c r="K2090" s="218">
        <v>713700</v>
      </c>
      <c r="L2090" s="218">
        <v>300</v>
      </c>
      <c r="M2090" s="218"/>
      <c r="N2090" s="218" t="s">
        <v>1</v>
      </c>
      <c r="O2090" s="218">
        <v>713</v>
      </c>
      <c r="P2090" s="218" t="s">
        <v>305</v>
      </c>
      <c r="Q2090" s="240">
        <f t="shared" si="60"/>
        <v>0</v>
      </c>
      <c r="R2090" s="240">
        <f t="shared" si="61"/>
        <v>0</v>
      </c>
      <c r="S2090" s="240">
        <f t="shared" si="62"/>
        <v>0</v>
      </c>
      <c r="T2090" s="272">
        <f t="shared" si="63"/>
        <v>0</v>
      </c>
      <c r="U2090" s="263"/>
    </row>
    <row r="2091" spans="2:21" s="216" customFormat="1" x14ac:dyDescent="0.25">
      <c r="B2091" s="262">
        <v>2086</v>
      </c>
      <c r="C2091" s="346">
        <v>45491</v>
      </c>
      <c r="D2091" s="226" t="s">
        <v>302</v>
      </c>
      <c r="E2091" s="218" t="s">
        <v>92</v>
      </c>
      <c r="F2091" s="218" t="s">
        <v>62</v>
      </c>
      <c r="G2091" s="218" t="s">
        <v>214</v>
      </c>
      <c r="H2091" s="218">
        <v>4.1500000000000004</v>
      </c>
      <c r="I2091" s="218"/>
      <c r="J2091" s="218"/>
      <c r="K2091" s="218"/>
      <c r="L2091" s="218"/>
      <c r="M2091" s="218"/>
      <c r="N2091" s="218"/>
      <c r="O2091" s="218"/>
      <c r="P2091" s="218"/>
      <c r="Q2091" s="240">
        <f t="shared" si="60"/>
        <v>0</v>
      </c>
      <c r="R2091" s="240">
        <f t="shared" si="61"/>
        <v>0</v>
      </c>
      <c r="S2091" s="240">
        <f t="shared" si="62"/>
        <v>0</v>
      </c>
      <c r="T2091" s="272">
        <f t="shared" si="63"/>
        <v>0</v>
      </c>
      <c r="U2091" s="263" t="s">
        <v>274</v>
      </c>
    </row>
    <row r="2092" spans="2:21" s="216" customFormat="1" x14ac:dyDescent="0.25">
      <c r="B2092" s="262">
        <v>2087</v>
      </c>
      <c r="C2092" s="346">
        <v>45491</v>
      </c>
      <c r="D2092" s="226" t="s">
        <v>157</v>
      </c>
      <c r="E2092" s="218" t="s">
        <v>92</v>
      </c>
      <c r="F2092" s="218" t="s">
        <v>62</v>
      </c>
      <c r="G2092" s="218" t="s">
        <v>214</v>
      </c>
      <c r="H2092" s="218">
        <v>4.1500000000000004</v>
      </c>
      <c r="I2092" s="218" t="s">
        <v>220</v>
      </c>
      <c r="J2092" s="218">
        <v>45</v>
      </c>
      <c r="K2092" s="218">
        <v>718875</v>
      </c>
      <c r="L2092" s="218">
        <v>1500</v>
      </c>
      <c r="M2092" s="218"/>
      <c r="N2092" s="218" t="s">
        <v>62</v>
      </c>
      <c r="O2092" s="218">
        <v>718</v>
      </c>
      <c r="P2092" s="218" t="s">
        <v>305</v>
      </c>
      <c r="Q2092" s="240">
        <f t="shared" si="60"/>
        <v>186.75000000000003</v>
      </c>
      <c r="R2092" s="240">
        <f t="shared" si="61"/>
        <v>0</v>
      </c>
      <c r="S2092" s="240">
        <f t="shared" si="62"/>
        <v>0</v>
      </c>
      <c r="T2092" s="272">
        <f t="shared" si="63"/>
        <v>0</v>
      </c>
      <c r="U2092" s="263"/>
    </row>
    <row r="2093" spans="2:21" s="216" customFormat="1" x14ac:dyDescent="0.25">
      <c r="B2093" s="262">
        <v>2088</v>
      </c>
      <c r="C2093" s="346">
        <v>45491</v>
      </c>
      <c r="D2093" s="226" t="s">
        <v>156</v>
      </c>
      <c r="E2093" s="218" t="s">
        <v>92</v>
      </c>
      <c r="F2093" s="218" t="s">
        <v>62</v>
      </c>
      <c r="G2093" s="218" t="s">
        <v>214</v>
      </c>
      <c r="H2093" s="218">
        <v>4.1500000000000004</v>
      </c>
      <c r="I2093" s="218" t="s">
        <v>220</v>
      </c>
      <c r="J2093" s="218">
        <v>45</v>
      </c>
      <c r="K2093" s="218">
        <v>718875</v>
      </c>
      <c r="L2093" s="218">
        <v>1500</v>
      </c>
      <c r="M2093" s="218"/>
      <c r="N2093" s="218" t="s">
        <v>62</v>
      </c>
      <c r="O2093" s="218">
        <v>718</v>
      </c>
      <c r="P2093" s="218" t="s">
        <v>305</v>
      </c>
      <c r="Q2093" s="240">
        <f t="shared" si="60"/>
        <v>186.75000000000003</v>
      </c>
      <c r="R2093" s="240">
        <f t="shared" si="61"/>
        <v>0</v>
      </c>
      <c r="S2093" s="240">
        <f t="shared" si="62"/>
        <v>0</v>
      </c>
      <c r="T2093" s="272">
        <f t="shared" si="63"/>
        <v>0</v>
      </c>
      <c r="U2093" s="263"/>
    </row>
    <row r="2094" spans="2:21" s="216" customFormat="1" x14ac:dyDescent="0.25">
      <c r="B2094" s="262">
        <v>2089</v>
      </c>
      <c r="C2094" s="346">
        <v>45491</v>
      </c>
      <c r="D2094" s="226" t="s">
        <v>160</v>
      </c>
      <c r="E2094" s="218" t="s">
        <v>161</v>
      </c>
      <c r="F2094" s="218" t="s">
        <v>389</v>
      </c>
      <c r="G2094" s="218" t="s">
        <v>161</v>
      </c>
      <c r="H2094" s="218">
        <v>10</v>
      </c>
      <c r="I2094" s="218" t="s">
        <v>66</v>
      </c>
      <c r="J2094" s="218">
        <v>4</v>
      </c>
      <c r="K2094" s="218"/>
      <c r="L2094" s="218"/>
      <c r="M2094" s="218"/>
      <c r="N2094" s="218" t="s">
        <v>1</v>
      </c>
      <c r="O2094" s="218"/>
      <c r="P2094" s="218"/>
      <c r="Q2094" s="240">
        <f t="shared" si="60"/>
        <v>0</v>
      </c>
      <c r="R2094" s="240">
        <f t="shared" si="61"/>
        <v>0</v>
      </c>
      <c r="S2094" s="240">
        <f t="shared" si="62"/>
        <v>40</v>
      </c>
      <c r="T2094" s="272">
        <f t="shared" si="63"/>
        <v>0</v>
      </c>
      <c r="U2094" s="263"/>
    </row>
    <row r="2095" spans="2:21" s="216" customFormat="1" x14ac:dyDescent="0.25">
      <c r="B2095" s="262">
        <v>2090</v>
      </c>
      <c r="C2095" s="346">
        <v>45491</v>
      </c>
      <c r="D2095" s="226" t="s">
        <v>284</v>
      </c>
      <c r="E2095" s="218" t="s">
        <v>178</v>
      </c>
      <c r="F2095" s="218" t="s">
        <v>7</v>
      </c>
      <c r="G2095" s="218" t="s">
        <v>213</v>
      </c>
      <c r="H2095" s="218">
        <v>7</v>
      </c>
      <c r="I2095" s="218" t="s">
        <v>220</v>
      </c>
      <c r="J2095" s="218">
        <v>30</v>
      </c>
      <c r="K2095" s="218">
        <v>723</v>
      </c>
      <c r="L2095" s="218">
        <v>3000</v>
      </c>
      <c r="M2095" s="218"/>
      <c r="N2095" s="218" t="s">
        <v>7</v>
      </c>
      <c r="O2095" s="218">
        <v>722</v>
      </c>
      <c r="P2095" s="218" t="s">
        <v>305</v>
      </c>
      <c r="Q2095" s="240">
        <f t="shared" si="60"/>
        <v>210</v>
      </c>
      <c r="R2095" s="240">
        <f t="shared" si="61"/>
        <v>0</v>
      </c>
      <c r="S2095" s="240">
        <f t="shared" si="62"/>
        <v>0</v>
      </c>
      <c r="T2095" s="272">
        <f t="shared" si="63"/>
        <v>0</v>
      </c>
      <c r="U2095" s="263"/>
    </row>
    <row r="2096" spans="2:21" s="216" customFormat="1" x14ac:dyDescent="0.25">
      <c r="B2096" s="262">
        <v>2091</v>
      </c>
      <c r="C2096" s="346">
        <v>45491</v>
      </c>
      <c r="D2096" s="226" t="s">
        <v>268</v>
      </c>
      <c r="E2096" s="218" t="s">
        <v>276</v>
      </c>
      <c r="F2096" s="218" t="s">
        <v>7</v>
      </c>
      <c r="G2096" s="218" t="s">
        <v>214</v>
      </c>
      <c r="H2096" s="218">
        <v>5</v>
      </c>
      <c r="I2096" s="218" t="s">
        <v>220</v>
      </c>
      <c r="J2096" s="218">
        <v>28</v>
      </c>
      <c r="K2096" s="218">
        <v>723</v>
      </c>
      <c r="L2096" s="218">
        <v>3000</v>
      </c>
      <c r="M2096" s="218"/>
      <c r="N2096" s="218" t="s">
        <v>7</v>
      </c>
      <c r="O2096" s="218">
        <v>722</v>
      </c>
      <c r="P2096" s="218" t="s">
        <v>305</v>
      </c>
      <c r="Q2096" s="240">
        <f t="shared" si="60"/>
        <v>140</v>
      </c>
      <c r="R2096" s="240">
        <f t="shared" si="61"/>
        <v>0</v>
      </c>
      <c r="S2096" s="240">
        <f t="shared" si="62"/>
        <v>0</v>
      </c>
      <c r="T2096" s="272">
        <f t="shared" si="63"/>
        <v>0</v>
      </c>
      <c r="U2096" s="263"/>
    </row>
    <row r="2097" spans="2:21" s="216" customFormat="1" x14ac:dyDescent="0.25">
      <c r="B2097" s="262">
        <v>2092</v>
      </c>
      <c r="C2097" s="346">
        <v>45491</v>
      </c>
      <c r="D2097" s="226" t="s">
        <v>260</v>
      </c>
      <c r="E2097" s="218" t="s">
        <v>161</v>
      </c>
      <c r="F2097" s="218" t="s">
        <v>7</v>
      </c>
      <c r="G2097" s="218" t="s">
        <v>161</v>
      </c>
      <c r="H2097" s="218">
        <v>10</v>
      </c>
      <c r="I2097" s="218" t="s">
        <v>66</v>
      </c>
      <c r="J2097" s="218">
        <v>4</v>
      </c>
      <c r="K2097" s="218"/>
      <c r="L2097" s="218"/>
      <c r="M2097" s="218"/>
      <c r="N2097" s="218" t="s">
        <v>1</v>
      </c>
      <c r="O2097" s="218"/>
      <c r="P2097" s="218"/>
      <c r="Q2097" s="240">
        <f t="shared" si="60"/>
        <v>0</v>
      </c>
      <c r="R2097" s="240">
        <f t="shared" si="61"/>
        <v>0</v>
      </c>
      <c r="S2097" s="240">
        <f t="shared" si="62"/>
        <v>40</v>
      </c>
      <c r="T2097" s="272">
        <f t="shared" si="63"/>
        <v>0</v>
      </c>
      <c r="U2097" s="263"/>
    </row>
    <row r="2098" spans="2:21" s="216" customFormat="1" x14ac:dyDescent="0.25">
      <c r="B2098" s="262">
        <v>2093</v>
      </c>
      <c r="C2098" s="346">
        <v>45491</v>
      </c>
      <c r="D2098" s="226" t="s">
        <v>270</v>
      </c>
      <c r="E2098" s="218" t="s">
        <v>178</v>
      </c>
      <c r="F2098" s="218" t="s">
        <v>7</v>
      </c>
      <c r="G2098" s="218" t="s">
        <v>213</v>
      </c>
      <c r="H2098" s="218">
        <v>7</v>
      </c>
      <c r="I2098" s="218" t="s">
        <v>220</v>
      </c>
      <c r="J2098" s="218">
        <v>0</v>
      </c>
      <c r="K2098" s="218"/>
      <c r="L2098" s="218"/>
      <c r="M2098" s="218"/>
      <c r="N2098" s="218"/>
      <c r="O2098" s="218"/>
      <c r="P2098" s="218"/>
      <c r="Q2098" s="240">
        <f t="shared" si="60"/>
        <v>0</v>
      </c>
      <c r="R2098" s="240">
        <f t="shared" si="61"/>
        <v>0</v>
      </c>
      <c r="S2098" s="240">
        <f t="shared" si="62"/>
        <v>0</v>
      </c>
      <c r="T2098" s="272">
        <f t="shared" si="63"/>
        <v>0</v>
      </c>
      <c r="U2098" s="263"/>
    </row>
    <row r="2099" spans="2:21" s="216" customFormat="1" x14ac:dyDescent="0.25">
      <c r="B2099" s="262">
        <v>2094</v>
      </c>
      <c r="C2099" s="346">
        <v>45491</v>
      </c>
      <c r="D2099" s="226" t="s">
        <v>177</v>
      </c>
      <c r="E2099" s="218" t="s">
        <v>178</v>
      </c>
      <c r="F2099" s="218" t="s">
        <v>7</v>
      </c>
      <c r="G2099" s="218" t="s">
        <v>213</v>
      </c>
      <c r="H2099" s="218">
        <v>7</v>
      </c>
      <c r="I2099" s="218" t="s">
        <v>220</v>
      </c>
      <c r="J2099" s="218">
        <v>23</v>
      </c>
      <c r="K2099" s="218">
        <v>723</v>
      </c>
      <c r="L2099" s="218">
        <v>3000</v>
      </c>
      <c r="M2099" s="218"/>
      <c r="N2099" s="218" t="s">
        <v>7</v>
      </c>
      <c r="O2099" s="218">
        <v>722</v>
      </c>
      <c r="P2099" s="218" t="s">
        <v>305</v>
      </c>
      <c r="Q2099" s="240">
        <f t="shared" ref="Q2099:Q2162" si="64">IF(I2099=$Q$5,J2099*H2099,0)</f>
        <v>161</v>
      </c>
      <c r="R2099" s="240">
        <f t="shared" ref="R2099:R2162" si="65">IF(I2099=$R$5,J2099*H2099,0)*1.15</f>
        <v>0</v>
      </c>
      <c r="S2099" s="240">
        <f t="shared" ref="S2099:S2162" si="66">IF(I2099=$S$5,J2099*H2099,0)</f>
        <v>0</v>
      </c>
      <c r="T2099" s="272">
        <f t="shared" ref="T2099:T2162" si="67">IF(I2099=$T$5,J2099*H2099,0)</f>
        <v>0</v>
      </c>
      <c r="U2099" s="263"/>
    </row>
    <row r="2100" spans="2:21" s="216" customFormat="1" x14ac:dyDescent="0.25">
      <c r="B2100" s="262">
        <v>2095</v>
      </c>
      <c r="C2100" s="346">
        <v>45491</v>
      </c>
      <c r="D2100" s="226" t="s">
        <v>173</v>
      </c>
      <c r="E2100" s="218" t="s">
        <v>161</v>
      </c>
      <c r="F2100" s="218" t="s">
        <v>7</v>
      </c>
      <c r="G2100" s="218" t="s">
        <v>161</v>
      </c>
      <c r="H2100" s="218">
        <v>11.2</v>
      </c>
      <c r="I2100" s="218" t="s">
        <v>66</v>
      </c>
      <c r="J2100" s="218">
        <v>0</v>
      </c>
      <c r="K2100" s="218"/>
      <c r="L2100" s="218"/>
      <c r="M2100" s="218"/>
      <c r="N2100" s="218" t="s">
        <v>1</v>
      </c>
      <c r="O2100" s="218"/>
      <c r="P2100" s="218"/>
      <c r="Q2100" s="240">
        <f t="shared" si="64"/>
        <v>0</v>
      </c>
      <c r="R2100" s="240">
        <f t="shared" si="65"/>
        <v>0</v>
      </c>
      <c r="S2100" s="240">
        <f t="shared" si="66"/>
        <v>0</v>
      </c>
      <c r="T2100" s="272">
        <f t="shared" si="67"/>
        <v>0</v>
      </c>
      <c r="U2100" s="263"/>
    </row>
    <row r="2101" spans="2:21" s="216" customFormat="1" x14ac:dyDescent="0.25">
      <c r="B2101" s="262">
        <v>2096</v>
      </c>
      <c r="C2101" s="346">
        <v>45491</v>
      </c>
      <c r="D2101" s="226" t="s">
        <v>153</v>
      </c>
      <c r="E2101" s="218" t="s">
        <v>92</v>
      </c>
      <c r="F2101" s="218" t="s">
        <v>63</v>
      </c>
      <c r="G2101" s="218" t="s">
        <v>213</v>
      </c>
      <c r="H2101" s="218">
        <v>6.65</v>
      </c>
      <c r="I2101" s="218" t="s">
        <v>221</v>
      </c>
      <c r="J2101" s="218">
        <v>0</v>
      </c>
      <c r="K2101" s="218"/>
      <c r="L2101" s="218"/>
      <c r="M2101" s="218"/>
      <c r="N2101" s="218"/>
      <c r="O2101" s="218"/>
      <c r="P2101" s="218"/>
      <c r="Q2101" s="240">
        <f t="shared" si="64"/>
        <v>0</v>
      </c>
      <c r="R2101" s="240">
        <f t="shared" si="65"/>
        <v>0</v>
      </c>
      <c r="S2101" s="240">
        <f t="shared" si="66"/>
        <v>0</v>
      </c>
      <c r="T2101" s="272">
        <f t="shared" si="67"/>
        <v>0</v>
      </c>
      <c r="U2101" s="263"/>
    </row>
    <row r="2102" spans="2:21" s="216" customFormat="1" x14ac:dyDescent="0.25">
      <c r="B2102" s="262">
        <v>2097</v>
      </c>
      <c r="C2102" s="346">
        <v>45491</v>
      </c>
      <c r="D2102" s="226" t="s">
        <v>152</v>
      </c>
      <c r="E2102" s="218" t="s">
        <v>92</v>
      </c>
      <c r="F2102" s="218" t="s">
        <v>63</v>
      </c>
      <c r="G2102" s="218" t="s">
        <v>214</v>
      </c>
      <c r="H2102" s="218">
        <v>4.1500000000000004</v>
      </c>
      <c r="I2102" s="218" t="s">
        <v>221</v>
      </c>
      <c r="J2102" s="218">
        <v>0</v>
      </c>
      <c r="K2102" s="218"/>
      <c r="L2102" s="218"/>
      <c r="M2102" s="218"/>
      <c r="N2102" s="218"/>
      <c r="O2102" s="218"/>
      <c r="P2102" s="218"/>
      <c r="Q2102" s="240">
        <f t="shared" si="64"/>
        <v>0</v>
      </c>
      <c r="R2102" s="240">
        <f t="shared" si="65"/>
        <v>0</v>
      </c>
      <c r="S2102" s="240">
        <f t="shared" si="66"/>
        <v>0</v>
      </c>
      <c r="T2102" s="272">
        <f t="shared" si="67"/>
        <v>0</v>
      </c>
      <c r="U2102" s="263"/>
    </row>
    <row r="2103" spans="2:21" s="216" customFormat="1" x14ac:dyDescent="0.25">
      <c r="B2103" s="262">
        <v>2098</v>
      </c>
      <c r="C2103" s="346">
        <v>45491</v>
      </c>
      <c r="D2103" s="226" t="s">
        <v>150</v>
      </c>
      <c r="E2103" s="218" t="s">
        <v>92</v>
      </c>
      <c r="F2103" s="218" t="s">
        <v>63</v>
      </c>
      <c r="G2103" s="218" t="s">
        <v>214</v>
      </c>
      <c r="H2103" s="218">
        <v>4.1500000000000004</v>
      </c>
      <c r="I2103" s="218" t="s">
        <v>221</v>
      </c>
      <c r="J2103" s="218">
        <v>14</v>
      </c>
      <c r="K2103" s="218">
        <v>715100</v>
      </c>
      <c r="L2103" s="218">
        <v>1100</v>
      </c>
      <c r="M2103" s="218"/>
      <c r="N2103" s="218" t="s">
        <v>63</v>
      </c>
      <c r="O2103" s="218">
        <v>715</v>
      </c>
      <c r="P2103" s="218" t="s">
        <v>305</v>
      </c>
      <c r="Q2103" s="240">
        <f t="shared" si="64"/>
        <v>0</v>
      </c>
      <c r="R2103" s="240">
        <f t="shared" si="65"/>
        <v>66.814999999999998</v>
      </c>
      <c r="S2103" s="240">
        <f t="shared" si="66"/>
        <v>0</v>
      </c>
      <c r="T2103" s="272">
        <f t="shared" si="67"/>
        <v>0</v>
      </c>
      <c r="U2103" s="263"/>
    </row>
    <row r="2104" spans="2:21" s="216" customFormat="1" x14ac:dyDescent="0.25">
      <c r="B2104" s="262">
        <v>2099</v>
      </c>
      <c r="C2104" s="346">
        <v>45491</v>
      </c>
      <c r="D2104" s="226" t="s">
        <v>179</v>
      </c>
      <c r="E2104" s="218" t="s">
        <v>161</v>
      </c>
      <c r="F2104" s="218" t="s">
        <v>8</v>
      </c>
      <c r="G2104" s="218" t="s">
        <v>161</v>
      </c>
      <c r="H2104" s="218">
        <v>11.6</v>
      </c>
      <c r="I2104" s="218" t="s">
        <v>66</v>
      </c>
      <c r="J2104" s="218">
        <v>6</v>
      </c>
      <c r="K2104" s="218"/>
      <c r="L2104" s="218"/>
      <c r="M2104" s="218"/>
      <c r="N2104" s="218" t="s">
        <v>1</v>
      </c>
      <c r="O2104" s="218"/>
      <c r="P2104" s="218"/>
      <c r="Q2104" s="240">
        <f t="shared" si="64"/>
        <v>0</v>
      </c>
      <c r="R2104" s="240">
        <f t="shared" si="65"/>
        <v>0</v>
      </c>
      <c r="S2104" s="240">
        <f t="shared" si="66"/>
        <v>69.599999999999994</v>
      </c>
      <c r="T2104" s="272">
        <f t="shared" si="67"/>
        <v>0</v>
      </c>
      <c r="U2104" s="263"/>
    </row>
    <row r="2105" spans="2:21" s="216" customFormat="1" x14ac:dyDescent="0.25">
      <c r="B2105" s="262">
        <v>2100</v>
      </c>
      <c r="C2105" s="346">
        <v>45491</v>
      </c>
      <c r="D2105" s="226" t="s">
        <v>267</v>
      </c>
      <c r="E2105" s="218" t="s">
        <v>92</v>
      </c>
      <c r="F2105" s="218" t="s">
        <v>2</v>
      </c>
      <c r="G2105" s="218" t="s">
        <v>213</v>
      </c>
      <c r="H2105" s="218">
        <v>7</v>
      </c>
      <c r="I2105" s="218"/>
      <c r="J2105" s="218">
        <v>0</v>
      </c>
      <c r="K2105" s="218"/>
      <c r="L2105" s="218"/>
      <c r="M2105" s="218"/>
      <c r="N2105" s="218"/>
      <c r="O2105" s="218"/>
      <c r="P2105" s="218"/>
      <c r="Q2105" s="240">
        <f t="shared" si="64"/>
        <v>0</v>
      </c>
      <c r="R2105" s="240">
        <f t="shared" si="65"/>
        <v>0</v>
      </c>
      <c r="S2105" s="240">
        <f t="shared" si="66"/>
        <v>0</v>
      </c>
      <c r="T2105" s="272">
        <f t="shared" si="67"/>
        <v>0</v>
      </c>
      <c r="U2105" s="263"/>
    </row>
    <row r="2106" spans="2:21" s="216" customFormat="1" x14ac:dyDescent="0.25">
      <c r="B2106" s="262">
        <v>2101</v>
      </c>
      <c r="C2106" s="346">
        <v>45491</v>
      </c>
      <c r="D2106" s="226" t="s">
        <v>266</v>
      </c>
      <c r="E2106" s="218" t="s">
        <v>92</v>
      </c>
      <c r="F2106" s="218" t="s">
        <v>2</v>
      </c>
      <c r="G2106" s="218" t="s">
        <v>213</v>
      </c>
      <c r="H2106" s="218">
        <v>7</v>
      </c>
      <c r="I2106" s="218"/>
      <c r="J2106" s="218">
        <v>0</v>
      </c>
      <c r="K2106" s="218"/>
      <c r="L2106" s="218"/>
      <c r="M2106" s="218"/>
      <c r="N2106" s="218"/>
      <c r="O2106" s="218"/>
      <c r="P2106" s="218"/>
      <c r="Q2106" s="240">
        <f t="shared" si="64"/>
        <v>0</v>
      </c>
      <c r="R2106" s="240">
        <f t="shared" si="65"/>
        <v>0</v>
      </c>
      <c r="S2106" s="240">
        <f t="shared" si="66"/>
        <v>0</v>
      </c>
      <c r="T2106" s="272">
        <f t="shared" si="67"/>
        <v>0</v>
      </c>
      <c r="U2106" s="263"/>
    </row>
    <row r="2107" spans="2:21" s="216" customFormat="1" x14ac:dyDescent="0.25">
      <c r="B2107" s="262">
        <v>2102</v>
      </c>
      <c r="C2107" s="346">
        <v>45491</v>
      </c>
      <c r="D2107" s="226" t="s">
        <v>258</v>
      </c>
      <c r="E2107" s="218" t="s">
        <v>92</v>
      </c>
      <c r="F2107" s="218" t="s">
        <v>2</v>
      </c>
      <c r="G2107" s="218" t="s">
        <v>213</v>
      </c>
      <c r="H2107" s="218">
        <v>7</v>
      </c>
      <c r="I2107" s="218"/>
      <c r="J2107" s="218">
        <v>0</v>
      </c>
      <c r="K2107" s="218"/>
      <c r="L2107" s="218"/>
      <c r="M2107" s="218"/>
      <c r="N2107" s="218"/>
      <c r="O2107" s="218"/>
      <c r="P2107" s="218"/>
      <c r="Q2107" s="240">
        <f t="shared" si="64"/>
        <v>0</v>
      </c>
      <c r="R2107" s="240">
        <f t="shared" si="65"/>
        <v>0</v>
      </c>
      <c r="S2107" s="240">
        <f t="shared" si="66"/>
        <v>0</v>
      </c>
      <c r="T2107" s="272">
        <f t="shared" si="67"/>
        <v>0</v>
      </c>
      <c r="U2107" s="263"/>
    </row>
    <row r="2108" spans="2:21" s="216" customFormat="1" x14ac:dyDescent="0.25">
      <c r="B2108" s="262">
        <v>2103</v>
      </c>
      <c r="C2108" s="346">
        <v>45491</v>
      </c>
      <c r="D2108" s="226" t="s">
        <v>96</v>
      </c>
      <c r="E2108" s="218" t="s">
        <v>161</v>
      </c>
      <c r="F2108" s="218" t="s">
        <v>1</v>
      </c>
      <c r="G2108" s="218" t="s">
        <v>161</v>
      </c>
      <c r="H2108" s="218">
        <v>11.8</v>
      </c>
      <c r="I2108" s="218" t="s">
        <v>66</v>
      </c>
      <c r="J2108" s="218">
        <v>1</v>
      </c>
      <c r="K2108" s="218"/>
      <c r="L2108" s="218"/>
      <c r="M2108" s="218"/>
      <c r="N2108" s="218" t="s">
        <v>1</v>
      </c>
      <c r="O2108" s="218"/>
      <c r="P2108" s="218"/>
      <c r="Q2108" s="240">
        <f t="shared" si="64"/>
        <v>0</v>
      </c>
      <c r="R2108" s="240">
        <f t="shared" si="65"/>
        <v>0</v>
      </c>
      <c r="S2108" s="240">
        <f t="shared" si="66"/>
        <v>11.8</v>
      </c>
      <c r="T2108" s="272">
        <f t="shared" si="67"/>
        <v>0</v>
      </c>
      <c r="U2108" s="263"/>
    </row>
    <row r="2109" spans="2:21" s="216" customFormat="1" x14ac:dyDescent="0.25">
      <c r="B2109" s="262">
        <v>2104</v>
      </c>
      <c r="C2109" s="346">
        <v>45491</v>
      </c>
      <c r="D2109" s="226" t="s">
        <v>130</v>
      </c>
      <c r="E2109" s="218" t="s">
        <v>161</v>
      </c>
      <c r="F2109" s="218" t="s">
        <v>1</v>
      </c>
      <c r="G2109" s="218" t="s">
        <v>161</v>
      </c>
      <c r="H2109" s="218">
        <v>11.8</v>
      </c>
      <c r="I2109" s="218" t="s">
        <v>66</v>
      </c>
      <c r="J2109" s="218">
        <v>0</v>
      </c>
      <c r="K2109" s="218"/>
      <c r="L2109" s="218"/>
      <c r="M2109" s="218"/>
      <c r="N2109" s="218" t="s">
        <v>1</v>
      </c>
      <c r="O2109" s="218"/>
      <c r="P2109" s="218"/>
      <c r="Q2109" s="240">
        <f t="shared" si="64"/>
        <v>0</v>
      </c>
      <c r="R2109" s="240">
        <f t="shared" si="65"/>
        <v>0</v>
      </c>
      <c r="S2109" s="240">
        <f t="shared" si="66"/>
        <v>0</v>
      </c>
      <c r="T2109" s="272">
        <f t="shared" si="67"/>
        <v>0</v>
      </c>
      <c r="U2109" s="263"/>
    </row>
    <row r="2110" spans="2:21" s="216" customFormat="1" x14ac:dyDescent="0.25">
      <c r="B2110" s="262">
        <v>2105</v>
      </c>
      <c r="C2110" s="346">
        <v>45492</v>
      </c>
      <c r="D2110" s="226" t="s">
        <v>94</v>
      </c>
      <c r="E2110" s="218" t="s">
        <v>92</v>
      </c>
      <c r="F2110" s="218" t="s">
        <v>1</v>
      </c>
      <c r="G2110" s="218" t="s">
        <v>213</v>
      </c>
      <c r="H2110" s="218">
        <v>6.65</v>
      </c>
      <c r="I2110" s="218" t="s">
        <v>220</v>
      </c>
      <c r="J2110" s="218">
        <v>9</v>
      </c>
      <c r="K2110" s="218">
        <v>723505</v>
      </c>
      <c r="L2110" s="218">
        <v>650</v>
      </c>
      <c r="M2110" s="218"/>
      <c r="N2110" s="218" t="s">
        <v>1</v>
      </c>
      <c r="O2110" s="218" t="s">
        <v>7</v>
      </c>
      <c r="P2110" s="218" t="s">
        <v>305</v>
      </c>
      <c r="Q2110" s="240">
        <f t="shared" si="64"/>
        <v>59.85</v>
      </c>
      <c r="R2110" s="240">
        <f t="shared" si="65"/>
        <v>0</v>
      </c>
      <c r="S2110" s="240">
        <f t="shared" si="66"/>
        <v>0</v>
      </c>
      <c r="T2110" s="272">
        <f t="shared" si="67"/>
        <v>0</v>
      </c>
      <c r="U2110" s="263"/>
    </row>
    <row r="2111" spans="2:21" s="216" customFormat="1" x14ac:dyDescent="0.25">
      <c r="B2111" s="262">
        <v>2106</v>
      </c>
      <c r="C2111" s="346">
        <v>45492</v>
      </c>
      <c r="D2111" s="226" t="s">
        <v>91</v>
      </c>
      <c r="E2111" s="218" t="s">
        <v>92</v>
      </c>
      <c r="F2111" s="218" t="s">
        <v>1</v>
      </c>
      <c r="G2111" s="218" t="s">
        <v>213</v>
      </c>
      <c r="H2111" s="218">
        <v>6.65</v>
      </c>
      <c r="I2111" s="218" t="s">
        <v>221</v>
      </c>
      <c r="J2111" s="218">
        <v>15</v>
      </c>
      <c r="K2111" s="218">
        <v>715100</v>
      </c>
      <c r="L2111" s="218">
        <v>1100</v>
      </c>
      <c r="M2111" s="218"/>
      <c r="N2111" s="218" t="s">
        <v>1</v>
      </c>
      <c r="O2111" s="218">
        <v>715</v>
      </c>
      <c r="P2111" s="218" t="s">
        <v>304</v>
      </c>
      <c r="Q2111" s="240">
        <f t="shared" si="64"/>
        <v>0</v>
      </c>
      <c r="R2111" s="240">
        <f t="shared" si="65"/>
        <v>114.71249999999999</v>
      </c>
      <c r="S2111" s="240">
        <f t="shared" si="66"/>
        <v>0</v>
      </c>
      <c r="T2111" s="272">
        <f t="shared" si="67"/>
        <v>0</v>
      </c>
      <c r="U2111" s="263"/>
    </row>
    <row r="2112" spans="2:21" s="216" customFormat="1" x14ac:dyDescent="0.25">
      <c r="B2112" s="262">
        <v>2107</v>
      </c>
      <c r="C2112" s="346">
        <v>45492</v>
      </c>
      <c r="D2112" s="226" t="s">
        <v>117</v>
      </c>
      <c r="E2112" s="218" t="s">
        <v>92</v>
      </c>
      <c r="F2112" s="218" t="s">
        <v>1</v>
      </c>
      <c r="G2112" s="218" t="s">
        <v>213</v>
      </c>
      <c r="H2112" s="218">
        <v>6.65</v>
      </c>
      <c r="I2112" s="218" t="s">
        <v>221</v>
      </c>
      <c r="J2112" s="218">
        <v>14</v>
      </c>
      <c r="K2112" s="218">
        <v>715100</v>
      </c>
      <c r="L2112" s="218">
        <v>1100</v>
      </c>
      <c r="M2112" s="218"/>
      <c r="N2112" s="218" t="s">
        <v>1</v>
      </c>
      <c r="O2112" s="218">
        <v>715</v>
      </c>
      <c r="P2112" s="218" t="s">
        <v>304</v>
      </c>
      <c r="Q2112" s="240">
        <f t="shared" si="64"/>
        <v>0</v>
      </c>
      <c r="R2112" s="240">
        <f t="shared" si="65"/>
        <v>107.065</v>
      </c>
      <c r="S2112" s="240">
        <f t="shared" si="66"/>
        <v>0</v>
      </c>
      <c r="T2112" s="272">
        <f t="shared" si="67"/>
        <v>0</v>
      </c>
      <c r="U2112" s="263"/>
    </row>
    <row r="2113" spans="2:21" s="216" customFormat="1" x14ac:dyDescent="0.25">
      <c r="B2113" s="262">
        <v>2108</v>
      </c>
      <c r="C2113" s="346">
        <v>45492</v>
      </c>
      <c r="D2113" s="226" t="s">
        <v>302</v>
      </c>
      <c r="E2113" s="218" t="s">
        <v>92</v>
      </c>
      <c r="F2113" s="218" t="s">
        <v>62</v>
      </c>
      <c r="G2113" s="218" t="s">
        <v>214</v>
      </c>
      <c r="H2113" s="218">
        <v>4.1500000000000004</v>
      </c>
      <c r="I2113" s="218"/>
      <c r="J2113" s="218">
        <v>0</v>
      </c>
      <c r="K2113" s="218"/>
      <c r="L2113" s="218"/>
      <c r="M2113" s="218"/>
      <c r="N2113" s="218"/>
      <c r="O2113" s="218"/>
      <c r="P2113" s="218"/>
      <c r="Q2113" s="240">
        <f t="shared" si="64"/>
        <v>0</v>
      </c>
      <c r="R2113" s="240">
        <f t="shared" si="65"/>
        <v>0</v>
      </c>
      <c r="S2113" s="240">
        <f t="shared" si="66"/>
        <v>0</v>
      </c>
      <c r="T2113" s="272">
        <f t="shared" si="67"/>
        <v>0</v>
      </c>
      <c r="U2113" s="263"/>
    </row>
    <row r="2114" spans="2:21" s="216" customFormat="1" x14ac:dyDescent="0.25">
      <c r="B2114" s="262">
        <v>2109</v>
      </c>
      <c r="C2114" s="346">
        <v>45492</v>
      </c>
      <c r="D2114" s="226" t="s">
        <v>157</v>
      </c>
      <c r="E2114" s="218" t="s">
        <v>92</v>
      </c>
      <c r="F2114" s="218" t="s">
        <v>62</v>
      </c>
      <c r="G2114" s="218" t="s">
        <v>214</v>
      </c>
      <c r="H2114" s="218">
        <v>4.1500000000000004</v>
      </c>
      <c r="I2114" s="218"/>
      <c r="J2114" s="218">
        <v>0</v>
      </c>
      <c r="K2114" s="218"/>
      <c r="L2114" s="218"/>
      <c r="M2114" s="218"/>
      <c r="N2114" s="218"/>
      <c r="O2114" s="218"/>
      <c r="P2114" s="218"/>
      <c r="Q2114" s="240">
        <f t="shared" si="64"/>
        <v>0</v>
      </c>
      <c r="R2114" s="240">
        <f t="shared" si="65"/>
        <v>0</v>
      </c>
      <c r="S2114" s="240">
        <f t="shared" si="66"/>
        <v>0</v>
      </c>
      <c r="T2114" s="272">
        <f t="shared" si="67"/>
        <v>0</v>
      </c>
      <c r="U2114" s="263"/>
    </row>
    <row r="2115" spans="2:21" s="216" customFormat="1" x14ac:dyDescent="0.25">
      <c r="B2115" s="262">
        <v>2110</v>
      </c>
      <c r="C2115" s="346">
        <v>45492</v>
      </c>
      <c r="D2115" s="226" t="s">
        <v>156</v>
      </c>
      <c r="E2115" s="218" t="s">
        <v>92</v>
      </c>
      <c r="F2115" s="218" t="s">
        <v>62</v>
      </c>
      <c r="G2115" s="218" t="s">
        <v>214</v>
      </c>
      <c r="H2115" s="218">
        <v>4.1500000000000004</v>
      </c>
      <c r="I2115" s="218"/>
      <c r="J2115" s="218">
        <v>0</v>
      </c>
      <c r="K2115" s="218"/>
      <c r="L2115" s="218"/>
      <c r="M2115" s="218"/>
      <c r="N2115" s="218"/>
      <c r="O2115" s="218"/>
      <c r="P2115" s="218"/>
      <c r="Q2115" s="240">
        <f t="shared" si="64"/>
        <v>0</v>
      </c>
      <c r="R2115" s="240">
        <f t="shared" si="65"/>
        <v>0</v>
      </c>
      <c r="S2115" s="240">
        <f t="shared" si="66"/>
        <v>0</v>
      </c>
      <c r="T2115" s="272">
        <f t="shared" si="67"/>
        <v>0</v>
      </c>
      <c r="U2115" s="263"/>
    </row>
    <row r="2116" spans="2:21" s="216" customFormat="1" x14ac:dyDescent="0.25">
      <c r="B2116" s="262">
        <v>2111</v>
      </c>
      <c r="C2116" s="346">
        <v>45492</v>
      </c>
      <c r="D2116" s="226" t="s">
        <v>160</v>
      </c>
      <c r="E2116" s="218" t="s">
        <v>161</v>
      </c>
      <c r="F2116" s="218" t="s">
        <v>389</v>
      </c>
      <c r="G2116" s="218" t="s">
        <v>161</v>
      </c>
      <c r="H2116" s="218">
        <v>10</v>
      </c>
      <c r="I2116" s="218" t="s">
        <v>66</v>
      </c>
      <c r="J2116" s="218">
        <v>4</v>
      </c>
      <c r="K2116" s="218"/>
      <c r="L2116" s="218"/>
      <c r="M2116" s="218"/>
      <c r="N2116" s="218" t="s">
        <v>1</v>
      </c>
      <c r="O2116" s="218"/>
      <c r="P2116" s="218"/>
      <c r="Q2116" s="240">
        <f t="shared" si="64"/>
        <v>0</v>
      </c>
      <c r="R2116" s="240">
        <f t="shared" si="65"/>
        <v>0</v>
      </c>
      <c r="S2116" s="240">
        <f t="shared" si="66"/>
        <v>40</v>
      </c>
      <c r="T2116" s="272">
        <f t="shared" si="67"/>
        <v>0</v>
      </c>
      <c r="U2116" s="263"/>
    </row>
    <row r="2117" spans="2:21" s="216" customFormat="1" x14ac:dyDescent="0.25">
      <c r="B2117" s="262">
        <v>2112</v>
      </c>
      <c r="C2117" s="346">
        <v>45492</v>
      </c>
      <c r="D2117" s="226" t="s">
        <v>284</v>
      </c>
      <c r="E2117" s="218" t="s">
        <v>178</v>
      </c>
      <c r="F2117" s="218" t="s">
        <v>7</v>
      </c>
      <c r="G2117" s="218" t="s">
        <v>213</v>
      </c>
      <c r="H2117" s="218">
        <v>7</v>
      </c>
      <c r="I2117" s="218" t="s">
        <v>220</v>
      </c>
      <c r="J2117" s="218">
        <v>28</v>
      </c>
      <c r="K2117" s="218">
        <v>723</v>
      </c>
      <c r="L2117" s="218">
        <v>3000</v>
      </c>
      <c r="M2117" s="218"/>
      <c r="N2117" s="218" t="s">
        <v>7</v>
      </c>
      <c r="O2117" s="218">
        <v>722</v>
      </c>
      <c r="P2117" s="218" t="s">
        <v>305</v>
      </c>
      <c r="Q2117" s="240">
        <f t="shared" si="64"/>
        <v>196</v>
      </c>
      <c r="R2117" s="240">
        <f t="shared" si="65"/>
        <v>0</v>
      </c>
      <c r="S2117" s="240">
        <f t="shared" si="66"/>
        <v>0</v>
      </c>
      <c r="T2117" s="272">
        <f t="shared" si="67"/>
        <v>0</v>
      </c>
      <c r="U2117" s="263"/>
    </row>
    <row r="2118" spans="2:21" s="216" customFormat="1" x14ac:dyDescent="0.25">
      <c r="B2118" s="262">
        <v>2113</v>
      </c>
      <c r="C2118" s="346">
        <v>45492</v>
      </c>
      <c r="D2118" s="226" t="s">
        <v>268</v>
      </c>
      <c r="E2118" s="218" t="s">
        <v>276</v>
      </c>
      <c r="F2118" s="218" t="s">
        <v>7</v>
      </c>
      <c r="G2118" s="218" t="s">
        <v>214</v>
      </c>
      <c r="H2118" s="218">
        <v>5</v>
      </c>
      <c r="I2118" s="218" t="s">
        <v>220</v>
      </c>
      <c r="J2118" s="218">
        <v>26</v>
      </c>
      <c r="K2118" s="218">
        <v>723</v>
      </c>
      <c r="L2118" s="218">
        <v>3000</v>
      </c>
      <c r="M2118" s="218"/>
      <c r="N2118" s="218" t="s">
        <v>7</v>
      </c>
      <c r="O2118" s="218">
        <v>722</v>
      </c>
      <c r="P2118" s="218" t="s">
        <v>305</v>
      </c>
      <c r="Q2118" s="240">
        <f t="shared" si="64"/>
        <v>130</v>
      </c>
      <c r="R2118" s="240">
        <f t="shared" si="65"/>
        <v>0</v>
      </c>
      <c r="S2118" s="240">
        <f t="shared" si="66"/>
        <v>0</v>
      </c>
      <c r="T2118" s="272">
        <f t="shared" si="67"/>
        <v>0</v>
      </c>
      <c r="U2118" s="263"/>
    </row>
    <row r="2119" spans="2:21" s="216" customFormat="1" x14ac:dyDescent="0.25">
      <c r="B2119" s="262">
        <v>2114</v>
      </c>
      <c r="C2119" s="346">
        <v>45492</v>
      </c>
      <c r="D2119" s="226" t="s">
        <v>260</v>
      </c>
      <c r="E2119" s="218" t="s">
        <v>161</v>
      </c>
      <c r="F2119" s="218" t="s">
        <v>7</v>
      </c>
      <c r="G2119" s="218" t="s">
        <v>161</v>
      </c>
      <c r="H2119" s="218">
        <v>10</v>
      </c>
      <c r="I2119" s="218" t="s">
        <v>66</v>
      </c>
      <c r="J2119" s="218">
        <v>6</v>
      </c>
      <c r="K2119" s="218"/>
      <c r="L2119" s="218"/>
      <c r="M2119" s="218"/>
      <c r="N2119" s="218" t="s">
        <v>1</v>
      </c>
      <c r="O2119" s="218"/>
      <c r="P2119" s="218"/>
      <c r="Q2119" s="240">
        <f t="shared" si="64"/>
        <v>0</v>
      </c>
      <c r="R2119" s="240">
        <f t="shared" si="65"/>
        <v>0</v>
      </c>
      <c r="S2119" s="240">
        <f t="shared" si="66"/>
        <v>60</v>
      </c>
      <c r="T2119" s="272">
        <f t="shared" si="67"/>
        <v>0</v>
      </c>
      <c r="U2119" s="263"/>
    </row>
    <row r="2120" spans="2:21" s="216" customFormat="1" x14ac:dyDescent="0.25">
      <c r="B2120" s="262">
        <v>2115</v>
      </c>
      <c r="C2120" s="346">
        <v>45492</v>
      </c>
      <c r="D2120" s="226" t="s">
        <v>270</v>
      </c>
      <c r="E2120" s="218" t="s">
        <v>178</v>
      </c>
      <c r="F2120" s="218" t="s">
        <v>7</v>
      </c>
      <c r="G2120" s="218" t="s">
        <v>213</v>
      </c>
      <c r="H2120" s="218">
        <v>7</v>
      </c>
      <c r="I2120" s="218" t="s">
        <v>220</v>
      </c>
      <c r="J2120" s="218">
        <v>0</v>
      </c>
      <c r="K2120" s="218"/>
      <c r="L2120" s="218"/>
      <c r="M2120" s="218"/>
      <c r="N2120" s="218"/>
      <c r="O2120" s="218"/>
      <c r="P2120" s="218"/>
      <c r="Q2120" s="240">
        <f t="shared" si="64"/>
        <v>0</v>
      </c>
      <c r="R2120" s="240">
        <f t="shared" si="65"/>
        <v>0</v>
      </c>
      <c r="S2120" s="240">
        <f t="shared" si="66"/>
        <v>0</v>
      </c>
      <c r="T2120" s="272">
        <f t="shared" si="67"/>
        <v>0</v>
      </c>
      <c r="U2120" s="263"/>
    </row>
    <row r="2121" spans="2:21" s="216" customFormat="1" x14ac:dyDescent="0.25">
      <c r="B2121" s="262">
        <v>2116</v>
      </c>
      <c r="C2121" s="346">
        <v>45492</v>
      </c>
      <c r="D2121" s="226" t="s">
        <v>177</v>
      </c>
      <c r="E2121" s="218" t="s">
        <v>178</v>
      </c>
      <c r="F2121" s="218" t="s">
        <v>7</v>
      </c>
      <c r="G2121" s="218" t="s">
        <v>213</v>
      </c>
      <c r="H2121" s="218">
        <v>7</v>
      </c>
      <c r="I2121" s="218" t="s">
        <v>220</v>
      </c>
      <c r="J2121" s="218">
        <v>27</v>
      </c>
      <c r="K2121" s="218">
        <v>723</v>
      </c>
      <c r="L2121" s="218">
        <v>3000</v>
      </c>
      <c r="M2121" s="218"/>
      <c r="N2121" s="218" t="s">
        <v>7</v>
      </c>
      <c r="O2121" s="218">
        <v>722</v>
      </c>
      <c r="P2121" s="218" t="s">
        <v>305</v>
      </c>
      <c r="Q2121" s="240">
        <f t="shared" si="64"/>
        <v>189</v>
      </c>
      <c r="R2121" s="240">
        <f t="shared" si="65"/>
        <v>0</v>
      </c>
      <c r="S2121" s="240">
        <f t="shared" si="66"/>
        <v>0</v>
      </c>
      <c r="T2121" s="272">
        <f t="shared" si="67"/>
        <v>0</v>
      </c>
      <c r="U2121" s="263"/>
    </row>
    <row r="2122" spans="2:21" s="216" customFormat="1" x14ac:dyDescent="0.25">
      <c r="B2122" s="262">
        <v>2117</v>
      </c>
      <c r="C2122" s="346">
        <v>45492</v>
      </c>
      <c r="D2122" s="226" t="s">
        <v>173</v>
      </c>
      <c r="E2122" s="218" t="s">
        <v>161</v>
      </c>
      <c r="F2122" s="218" t="s">
        <v>7</v>
      </c>
      <c r="G2122" s="218" t="s">
        <v>161</v>
      </c>
      <c r="H2122" s="218">
        <v>11.2</v>
      </c>
      <c r="I2122" s="218"/>
      <c r="J2122" s="218">
        <v>0</v>
      </c>
      <c r="K2122" s="218"/>
      <c r="L2122" s="218"/>
      <c r="M2122" s="218"/>
      <c r="N2122" s="218" t="s">
        <v>1</v>
      </c>
      <c r="O2122" s="218"/>
      <c r="P2122" s="218"/>
      <c r="Q2122" s="240">
        <f t="shared" si="64"/>
        <v>0</v>
      </c>
      <c r="R2122" s="240">
        <f t="shared" si="65"/>
        <v>0</v>
      </c>
      <c r="S2122" s="240">
        <f t="shared" si="66"/>
        <v>0</v>
      </c>
      <c r="T2122" s="272">
        <f t="shared" si="67"/>
        <v>0</v>
      </c>
      <c r="U2122" s="263"/>
    </row>
    <row r="2123" spans="2:21" s="216" customFormat="1" x14ac:dyDescent="0.25">
      <c r="B2123" s="262">
        <v>2118</v>
      </c>
      <c r="C2123" s="346">
        <v>45492</v>
      </c>
      <c r="D2123" s="226" t="s">
        <v>153</v>
      </c>
      <c r="E2123" s="218" t="s">
        <v>92</v>
      </c>
      <c r="F2123" s="218" t="s">
        <v>63</v>
      </c>
      <c r="G2123" s="218" t="s">
        <v>213</v>
      </c>
      <c r="H2123" s="218">
        <v>6.65</v>
      </c>
      <c r="I2123" s="218"/>
      <c r="J2123" s="218">
        <v>0</v>
      </c>
      <c r="K2123" s="218"/>
      <c r="L2123" s="218"/>
      <c r="M2123" s="218"/>
      <c r="N2123" s="218"/>
      <c r="O2123" s="218"/>
      <c r="P2123" s="218"/>
      <c r="Q2123" s="240">
        <f t="shared" si="64"/>
        <v>0</v>
      </c>
      <c r="R2123" s="240">
        <f t="shared" si="65"/>
        <v>0</v>
      </c>
      <c r="S2123" s="240">
        <f t="shared" si="66"/>
        <v>0</v>
      </c>
      <c r="T2123" s="272">
        <f t="shared" si="67"/>
        <v>0</v>
      </c>
      <c r="U2123" s="263"/>
    </row>
    <row r="2124" spans="2:21" s="216" customFormat="1" x14ac:dyDescent="0.25">
      <c r="B2124" s="262">
        <v>2119</v>
      </c>
      <c r="C2124" s="346">
        <v>45492</v>
      </c>
      <c r="D2124" s="226" t="s">
        <v>152</v>
      </c>
      <c r="E2124" s="218" t="s">
        <v>92</v>
      </c>
      <c r="F2124" s="218" t="s">
        <v>63</v>
      </c>
      <c r="G2124" s="218" t="s">
        <v>214</v>
      </c>
      <c r="H2124" s="218">
        <v>4.1500000000000004</v>
      </c>
      <c r="I2124" s="218"/>
      <c r="J2124" s="218">
        <v>0</v>
      </c>
      <c r="K2124" s="218"/>
      <c r="L2124" s="218"/>
      <c r="M2124" s="218"/>
      <c r="N2124" s="218"/>
      <c r="O2124" s="218"/>
      <c r="P2124" s="218"/>
      <c r="Q2124" s="240">
        <f t="shared" si="64"/>
        <v>0</v>
      </c>
      <c r="R2124" s="240">
        <f t="shared" si="65"/>
        <v>0</v>
      </c>
      <c r="S2124" s="240">
        <f t="shared" si="66"/>
        <v>0</v>
      </c>
      <c r="T2124" s="272">
        <f t="shared" si="67"/>
        <v>0</v>
      </c>
      <c r="U2124" s="263"/>
    </row>
    <row r="2125" spans="2:21" s="216" customFormat="1" x14ac:dyDescent="0.25">
      <c r="B2125" s="262">
        <v>2120</v>
      </c>
      <c r="C2125" s="346">
        <v>45492</v>
      </c>
      <c r="D2125" s="226" t="s">
        <v>150</v>
      </c>
      <c r="E2125" s="218" t="s">
        <v>92</v>
      </c>
      <c r="F2125" s="218" t="s">
        <v>63</v>
      </c>
      <c r="G2125" s="218" t="s">
        <v>214</v>
      </c>
      <c r="H2125" s="218">
        <v>4.1500000000000004</v>
      </c>
      <c r="I2125" s="218"/>
      <c r="J2125" s="218">
        <v>0</v>
      </c>
      <c r="K2125" s="218"/>
      <c r="L2125" s="218"/>
      <c r="M2125" s="218"/>
      <c r="N2125" s="218"/>
      <c r="O2125" s="218"/>
      <c r="P2125" s="218"/>
      <c r="Q2125" s="240">
        <f t="shared" si="64"/>
        <v>0</v>
      </c>
      <c r="R2125" s="240">
        <f t="shared" si="65"/>
        <v>0</v>
      </c>
      <c r="S2125" s="240">
        <f t="shared" si="66"/>
        <v>0</v>
      </c>
      <c r="T2125" s="272">
        <f t="shared" si="67"/>
        <v>0</v>
      </c>
      <c r="U2125" s="263"/>
    </row>
    <row r="2126" spans="2:21" s="216" customFormat="1" x14ac:dyDescent="0.25">
      <c r="B2126" s="262">
        <v>2121</v>
      </c>
      <c r="C2126" s="346">
        <v>45492</v>
      </c>
      <c r="D2126" s="226" t="s">
        <v>179</v>
      </c>
      <c r="E2126" s="218" t="s">
        <v>161</v>
      </c>
      <c r="F2126" s="218" t="s">
        <v>8</v>
      </c>
      <c r="G2126" s="218" t="s">
        <v>161</v>
      </c>
      <c r="H2126" s="218">
        <v>11.6</v>
      </c>
      <c r="I2126" s="218" t="s">
        <v>66</v>
      </c>
      <c r="J2126" s="218">
        <v>5</v>
      </c>
      <c r="K2126" s="218"/>
      <c r="L2126" s="218"/>
      <c r="M2126" s="218"/>
      <c r="N2126" s="218" t="s">
        <v>1</v>
      </c>
      <c r="O2126" s="218"/>
      <c r="P2126" s="218"/>
      <c r="Q2126" s="240">
        <f t="shared" si="64"/>
        <v>0</v>
      </c>
      <c r="R2126" s="240">
        <f t="shared" si="65"/>
        <v>0</v>
      </c>
      <c r="S2126" s="240">
        <f t="shared" si="66"/>
        <v>58</v>
      </c>
      <c r="T2126" s="272">
        <f t="shared" si="67"/>
        <v>0</v>
      </c>
      <c r="U2126" s="263"/>
    </row>
    <row r="2127" spans="2:21" s="216" customFormat="1" x14ac:dyDescent="0.25">
      <c r="B2127" s="262">
        <v>2122</v>
      </c>
      <c r="C2127" s="346">
        <v>45492</v>
      </c>
      <c r="D2127" s="226" t="s">
        <v>141</v>
      </c>
      <c r="E2127" s="218" t="s">
        <v>92</v>
      </c>
      <c r="F2127" s="218" t="s">
        <v>2</v>
      </c>
      <c r="G2127" s="218" t="s">
        <v>213</v>
      </c>
      <c r="H2127" s="218">
        <v>7</v>
      </c>
      <c r="I2127" s="218" t="s">
        <v>220</v>
      </c>
      <c r="J2127" s="218">
        <v>45</v>
      </c>
      <c r="K2127" s="218">
        <v>712650</v>
      </c>
      <c r="L2127" s="218">
        <v>650</v>
      </c>
      <c r="M2127" s="218"/>
      <c r="N2127" s="218" t="s">
        <v>2</v>
      </c>
      <c r="O2127" s="218">
        <v>713</v>
      </c>
      <c r="P2127" s="218" t="s">
        <v>304</v>
      </c>
      <c r="Q2127" s="240">
        <f t="shared" si="64"/>
        <v>315</v>
      </c>
      <c r="R2127" s="240">
        <f t="shared" si="65"/>
        <v>0</v>
      </c>
      <c r="S2127" s="240">
        <f t="shared" si="66"/>
        <v>0</v>
      </c>
      <c r="T2127" s="272">
        <f t="shared" si="67"/>
        <v>0</v>
      </c>
      <c r="U2127" s="263"/>
    </row>
    <row r="2128" spans="2:21" s="216" customFormat="1" x14ac:dyDescent="0.25">
      <c r="B2128" s="262">
        <v>2123</v>
      </c>
      <c r="C2128" s="346">
        <v>45492</v>
      </c>
      <c r="D2128" s="226" t="s">
        <v>142</v>
      </c>
      <c r="E2128" s="218" t="s">
        <v>92</v>
      </c>
      <c r="F2128" s="218" t="s">
        <v>2</v>
      </c>
      <c r="G2128" s="218" t="s">
        <v>213</v>
      </c>
      <c r="H2128" s="218">
        <v>7</v>
      </c>
      <c r="I2128" s="218" t="s">
        <v>220</v>
      </c>
      <c r="J2128" s="218">
        <v>45</v>
      </c>
      <c r="K2128" s="218">
        <v>712650</v>
      </c>
      <c r="L2128" s="218">
        <v>650</v>
      </c>
      <c r="M2128" s="218"/>
      <c r="N2128" s="218" t="s">
        <v>2</v>
      </c>
      <c r="O2128" s="218">
        <v>713</v>
      </c>
      <c r="P2128" s="218" t="s">
        <v>304</v>
      </c>
      <c r="Q2128" s="240">
        <f t="shared" si="64"/>
        <v>315</v>
      </c>
      <c r="R2128" s="240">
        <f t="shared" si="65"/>
        <v>0</v>
      </c>
      <c r="S2128" s="240">
        <f t="shared" si="66"/>
        <v>0</v>
      </c>
      <c r="T2128" s="272">
        <f t="shared" si="67"/>
        <v>0</v>
      </c>
      <c r="U2128" s="263"/>
    </row>
    <row r="2129" spans="2:21" s="216" customFormat="1" x14ac:dyDescent="0.25">
      <c r="B2129" s="262">
        <v>2124</v>
      </c>
      <c r="C2129" s="346">
        <v>45492</v>
      </c>
      <c r="D2129" s="226" t="s">
        <v>258</v>
      </c>
      <c r="E2129" s="218" t="s">
        <v>92</v>
      </c>
      <c r="F2129" s="218" t="s">
        <v>2</v>
      </c>
      <c r="G2129" s="218" t="s">
        <v>213</v>
      </c>
      <c r="H2129" s="218">
        <v>7</v>
      </c>
      <c r="I2129" s="218"/>
      <c r="J2129" s="218">
        <v>0</v>
      </c>
      <c r="K2129" s="218"/>
      <c r="L2129" s="218"/>
      <c r="M2129" s="218"/>
      <c r="N2129" s="218"/>
      <c r="O2129" s="218"/>
      <c r="P2129" s="218"/>
      <c r="Q2129" s="240">
        <f t="shared" si="64"/>
        <v>0</v>
      </c>
      <c r="R2129" s="240">
        <f t="shared" si="65"/>
        <v>0</v>
      </c>
      <c r="S2129" s="240">
        <f t="shared" si="66"/>
        <v>0</v>
      </c>
      <c r="T2129" s="272">
        <f t="shared" si="67"/>
        <v>0</v>
      </c>
      <c r="U2129" s="263"/>
    </row>
    <row r="2130" spans="2:21" s="216" customFormat="1" x14ac:dyDescent="0.25">
      <c r="B2130" s="262">
        <v>2125</v>
      </c>
      <c r="C2130" s="346">
        <v>45492</v>
      </c>
      <c r="D2130" s="226" t="s">
        <v>96</v>
      </c>
      <c r="E2130" s="218" t="s">
        <v>161</v>
      </c>
      <c r="F2130" s="218" t="s">
        <v>1</v>
      </c>
      <c r="G2130" s="218" t="s">
        <v>161</v>
      </c>
      <c r="H2130" s="218">
        <v>11.8</v>
      </c>
      <c r="I2130" s="218" t="s">
        <v>66</v>
      </c>
      <c r="J2130" s="218">
        <v>4</v>
      </c>
      <c r="K2130" s="218"/>
      <c r="L2130" s="218"/>
      <c r="M2130" s="218"/>
      <c r="N2130" s="218" t="s">
        <v>1</v>
      </c>
      <c r="O2130" s="218"/>
      <c r="P2130" s="218"/>
      <c r="Q2130" s="240">
        <f t="shared" si="64"/>
        <v>0</v>
      </c>
      <c r="R2130" s="240">
        <f t="shared" si="65"/>
        <v>0</v>
      </c>
      <c r="S2130" s="240">
        <f t="shared" si="66"/>
        <v>47.2</v>
      </c>
      <c r="T2130" s="272">
        <f t="shared" si="67"/>
        <v>0</v>
      </c>
      <c r="U2130" s="263"/>
    </row>
    <row r="2131" spans="2:21" s="216" customFormat="1" x14ac:dyDescent="0.25">
      <c r="B2131" s="262">
        <v>2126</v>
      </c>
      <c r="C2131" s="346">
        <v>45492</v>
      </c>
      <c r="D2131" s="226" t="s">
        <v>130</v>
      </c>
      <c r="E2131" s="218" t="s">
        <v>161</v>
      </c>
      <c r="F2131" s="218" t="s">
        <v>1</v>
      </c>
      <c r="G2131" s="218" t="s">
        <v>161</v>
      </c>
      <c r="H2131" s="218">
        <v>11.8</v>
      </c>
      <c r="I2131" s="218" t="s">
        <v>66</v>
      </c>
      <c r="J2131" s="218">
        <v>4</v>
      </c>
      <c r="K2131" s="218"/>
      <c r="L2131" s="218"/>
      <c r="M2131" s="218"/>
      <c r="N2131" s="218" t="s">
        <v>1</v>
      </c>
      <c r="O2131" s="218"/>
      <c r="P2131" s="218"/>
      <c r="Q2131" s="240">
        <f t="shared" si="64"/>
        <v>0</v>
      </c>
      <c r="R2131" s="240">
        <f t="shared" si="65"/>
        <v>0</v>
      </c>
      <c r="S2131" s="240">
        <f t="shared" si="66"/>
        <v>47.2</v>
      </c>
      <c r="T2131" s="272">
        <f t="shared" si="67"/>
        <v>0</v>
      </c>
      <c r="U2131" s="263"/>
    </row>
    <row r="2132" spans="2:21" s="216" customFormat="1" x14ac:dyDescent="0.25">
      <c r="B2132" s="261">
        <v>2127</v>
      </c>
      <c r="C2132" s="346">
        <v>45492</v>
      </c>
      <c r="D2132" s="467" t="s">
        <v>522</v>
      </c>
      <c r="E2132" s="468" t="str">
        <f>IFERROR(VLOOKUP(D2132,V:Z,2,FALSE),"")</f>
        <v>_</v>
      </c>
      <c r="F2132" s="468" t="str">
        <f>IFERROR(VLOOKUP(D2132,V:Z,3,FALSE),"")</f>
        <v>_</v>
      </c>
      <c r="G2132" s="468" t="str">
        <f>IFERROR(VLOOKUP(D2132,V:Z,4,FALSE),"")</f>
        <v>بچینگ</v>
      </c>
      <c r="H2132" s="468">
        <f>IFERROR(VLOOKUP(D2132,V:Z,5,FALSE),"")</f>
        <v>1</v>
      </c>
      <c r="I2132" s="458" t="s">
        <v>310</v>
      </c>
      <c r="J2132" s="218">
        <v>42</v>
      </c>
      <c r="K2132" s="218"/>
      <c r="L2132" s="218"/>
      <c r="M2132" s="218"/>
      <c r="N2132" s="218"/>
      <c r="O2132" s="218">
        <v>712375</v>
      </c>
      <c r="P2132" s="458" t="s">
        <v>498</v>
      </c>
      <c r="Q2132" s="240">
        <f t="shared" si="64"/>
        <v>0</v>
      </c>
      <c r="R2132" s="240">
        <f t="shared" si="65"/>
        <v>0</v>
      </c>
      <c r="S2132" s="240">
        <f t="shared" si="66"/>
        <v>0</v>
      </c>
      <c r="T2132" s="272">
        <f t="shared" si="67"/>
        <v>0</v>
      </c>
      <c r="U2132" s="263"/>
    </row>
    <row r="2133" spans="2:21" s="216" customFormat="1" x14ac:dyDescent="0.25">
      <c r="B2133" s="262">
        <v>2128</v>
      </c>
      <c r="C2133" s="346">
        <v>45493</v>
      </c>
      <c r="D2133" s="226" t="s">
        <v>94</v>
      </c>
      <c r="E2133" s="218" t="s">
        <v>92</v>
      </c>
      <c r="F2133" s="218" t="s">
        <v>1</v>
      </c>
      <c r="G2133" s="218" t="s">
        <v>213</v>
      </c>
      <c r="H2133" s="218">
        <v>6.65</v>
      </c>
      <c r="I2133" s="218" t="s">
        <v>221</v>
      </c>
      <c r="J2133" s="218">
        <v>21</v>
      </c>
      <c r="K2133" s="218">
        <v>715300</v>
      </c>
      <c r="L2133" s="218">
        <v>1500</v>
      </c>
      <c r="M2133" s="218"/>
      <c r="N2133" s="218" t="s">
        <v>1</v>
      </c>
      <c r="O2133" s="218">
        <v>716</v>
      </c>
      <c r="P2133" s="218" t="s">
        <v>304</v>
      </c>
      <c r="Q2133" s="240">
        <f t="shared" si="64"/>
        <v>0</v>
      </c>
      <c r="R2133" s="240">
        <f t="shared" si="65"/>
        <v>160.5975</v>
      </c>
      <c r="S2133" s="240">
        <f t="shared" si="66"/>
        <v>0</v>
      </c>
      <c r="T2133" s="272">
        <f t="shared" si="67"/>
        <v>0</v>
      </c>
      <c r="U2133" s="263"/>
    </row>
    <row r="2134" spans="2:21" s="216" customFormat="1" x14ac:dyDescent="0.25">
      <c r="B2134" s="262">
        <v>2129</v>
      </c>
      <c r="C2134" s="346">
        <v>45493</v>
      </c>
      <c r="D2134" s="226" t="s">
        <v>91</v>
      </c>
      <c r="E2134" s="218" t="s">
        <v>92</v>
      </c>
      <c r="F2134" s="218" t="s">
        <v>1</v>
      </c>
      <c r="G2134" s="218" t="s">
        <v>213</v>
      </c>
      <c r="H2134" s="218">
        <v>6.65</v>
      </c>
      <c r="I2134" s="218" t="s">
        <v>221</v>
      </c>
      <c r="J2134" s="218">
        <v>21</v>
      </c>
      <c r="K2134" s="218">
        <v>715300</v>
      </c>
      <c r="L2134" s="218">
        <v>1500</v>
      </c>
      <c r="M2134" s="218"/>
      <c r="N2134" s="218" t="s">
        <v>1</v>
      </c>
      <c r="O2134" s="218">
        <v>716</v>
      </c>
      <c r="P2134" s="218" t="s">
        <v>304</v>
      </c>
      <c r="Q2134" s="240">
        <f t="shared" si="64"/>
        <v>0</v>
      </c>
      <c r="R2134" s="240">
        <f t="shared" si="65"/>
        <v>160.5975</v>
      </c>
      <c r="S2134" s="240">
        <f t="shared" si="66"/>
        <v>0</v>
      </c>
      <c r="T2134" s="272">
        <f t="shared" si="67"/>
        <v>0</v>
      </c>
      <c r="U2134" s="263"/>
    </row>
    <row r="2135" spans="2:21" s="216" customFormat="1" x14ac:dyDescent="0.25">
      <c r="B2135" s="262">
        <v>2130</v>
      </c>
      <c r="C2135" s="346">
        <v>45493</v>
      </c>
      <c r="D2135" s="226" t="s">
        <v>117</v>
      </c>
      <c r="E2135" s="218" t="s">
        <v>92</v>
      </c>
      <c r="F2135" s="218" t="s">
        <v>1</v>
      </c>
      <c r="G2135" s="218" t="s">
        <v>213</v>
      </c>
      <c r="H2135" s="218">
        <v>6.65</v>
      </c>
      <c r="I2135" s="218" t="s">
        <v>221</v>
      </c>
      <c r="J2135" s="218">
        <v>21</v>
      </c>
      <c r="K2135" s="218">
        <v>715300</v>
      </c>
      <c r="L2135" s="218">
        <v>1500</v>
      </c>
      <c r="M2135" s="218"/>
      <c r="N2135" s="218" t="s">
        <v>1</v>
      </c>
      <c r="O2135" s="218">
        <v>716</v>
      </c>
      <c r="P2135" s="218" t="s">
        <v>304</v>
      </c>
      <c r="Q2135" s="240">
        <f t="shared" si="64"/>
        <v>0</v>
      </c>
      <c r="R2135" s="240">
        <f t="shared" si="65"/>
        <v>160.5975</v>
      </c>
      <c r="S2135" s="240">
        <f t="shared" si="66"/>
        <v>0</v>
      </c>
      <c r="T2135" s="272">
        <f t="shared" si="67"/>
        <v>0</v>
      </c>
      <c r="U2135" s="263"/>
    </row>
    <row r="2136" spans="2:21" s="216" customFormat="1" x14ac:dyDescent="0.25">
      <c r="B2136" s="262">
        <v>2131</v>
      </c>
      <c r="C2136" s="346">
        <v>45493</v>
      </c>
      <c r="D2136" s="226" t="s">
        <v>302</v>
      </c>
      <c r="E2136" s="218" t="s">
        <v>92</v>
      </c>
      <c r="F2136" s="218" t="s">
        <v>62</v>
      </c>
      <c r="G2136" s="218" t="s">
        <v>214</v>
      </c>
      <c r="H2136" s="218">
        <v>4.1500000000000004</v>
      </c>
      <c r="I2136" s="218" t="s">
        <v>220</v>
      </c>
      <c r="J2136" s="218">
        <v>43</v>
      </c>
      <c r="K2136" s="218">
        <v>718875</v>
      </c>
      <c r="L2136" s="218">
        <v>1150</v>
      </c>
      <c r="M2136" s="218"/>
      <c r="N2136" s="218" t="s">
        <v>62</v>
      </c>
      <c r="O2136" s="218">
        <v>718</v>
      </c>
      <c r="P2136" s="218" t="s">
        <v>305</v>
      </c>
      <c r="Q2136" s="240">
        <f t="shared" si="64"/>
        <v>178.45000000000002</v>
      </c>
      <c r="R2136" s="240">
        <f t="shared" si="65"/>
        <v>0</v>
      </c>
      <c r="S2136" s="240">
        <f t="shared" si="66"/>
        <v>0</v>
      </c>
      <c r="T2136" s="272">
        <f t="shared" si="67"/>
        <v>0</v>
      </c>
      <c r="U2136" s="263"/>
    </row>
    <row r="2137" spans="2:21" s="216" customFormat="1" x14ac:dyDescent="0.25">
      <c r="B2137" s="262">
        <v>2132</v>
      </c>
      <c r="C2137" s="346">
        <v>45493</v>
      </c>
      <c r="D2137" s="226" t="s">
        <v>157</v>
      </c>
      <c r="E2137" s="218" t="s">
        <v>92</v>
      </c>
      <c r="F2137" s="218" t="s">
        <v>62</v>
      </c>
      <c r="G2137" s="218" t="s">
        <v>214</v>
      </c>
      <c r="H2137" s="218">
        <v>4.1500000000000004</v>
      </c>
      <c r="I2137" s="218" t="s">
        <v>220</v>
      </c>
      <c r="J2137" s="218">
        <v>41</v>
      </c>
      <c r="K2137" s="218">
        <v>718875</v>
      </c>
      <c r="L2137" s="218">
        <v>1150</v>
      </c>
      <c r="M2137" s="218"/>
      <c r="N2137" s="218" t="s">
        <v>62</v>
      </c>
      <c r="O2137" s="218">
        <v>718</v>
      </c>
      <c r="P2137" s="218" t="s">
        <v>305</v>
      </c>
      <c r="Q2137" s="240">
        <f t="shared" si="64"/>
        <v>170.15</v>
      </c>
      <c r="R2137" s="240">
        <f t="shared" si="65"/>
        <v>0</v>
      </c>
      <c r="S2137" s="240">
        <f t="shared" si="66"/>
        <v>0</v>
      </c>
      <c r="T2137" s="272">
        <f t="shared" si="67"/>
        <v>0</v>
      </c>
      <c r="U2137" s="263"/>
    </row>
    <row r="2138" spans="2:21" s="216" customFormat="1" x14ac:dyDescent="0.25">
      <c r="B2138" s="262">
        <v>2133</v>
      </c>
      <c r="C2138" s="346">
        <v>45493</v>
      </c>
      <c r="D2138" s="226" t="s">
        <v>156</v>
      </c>
      <c r="E2138" s="218" t="s">
        <v>92</v>
      </c>
      <c r="F2138" s="218" t="s">
        <v>62</v>
      </c>
      <c r="G2138" s="218" t="s">
        <v>214</v>
      </c>
      <c r="H2138" s="218">
        <v>4.1500000000000004</v>
      </c>
      <c r="I2138" s="218" t="s">
        <v>220</v>
      </c>
      <c r="J2138" s="218">
        <v>43</v>
      </c>
      <c r="K2138" s="218">
        <v>718875</v>
      </c>
      <c r="L2138" s="218">
        <v>1150</v>
      </c>
      <c r="M2138" s="218"/>
      <c r="N2138" s="218" t="s">
        <v>62</v>
      </c>
      <c r="O2138" s="218">
        <v>718</v>
      </c>
      <c r="P2138" s="218" t="s">
        <v>305</v>
      </c>
      <c r="Q2138" s="240">
        <f t="shared" si="64"/>
        <v>178.45000000000002</v>
      </c>
      <c r="R2138" s="240">
        <f t="shared" si="65"/>
        <v>0</v>
      </c>
      <c r="S2138" s="240">
        <f t="shared" si="66"/>
        <v>0</v>
      </c>
      <c r="T2138" s="272">
        <f t="shared" si="67"/>
        <v>0</v>
      </c>
      <c r="U2138" s="263"/>
    </row>
    <row r="2139" spans="2:21" s="216" customFormat="1" x14ac:dyDescent="0.25">
      <c r="B2139" s="262">
        <v>2134</v>
      </c>
      <c r="C2139" s="346">
        <v>45493</v>
      </c>
      <c r="D2139" s="226" t="s">
        <v>160</v>
      </c>
      <c r="E2139" s="218" t="s">
        <v>161</v>
      </c>
      <c r="F2139" s="218" t="s">
        <v>389</v>
      </c>
      <c r="G2139" s="218" t="s">
        <v>161</v>
      </c>
      <c r="H2139" s="218">
        <v>10</v>
      </c>
      <c r="I2139" s="218" t="s">
        <v>66</v>
      </c>
      <c r="J2139" s="218"/>
      <c r="K2139" s="218"/>
      <c r="L2139" s="218"/>
      <c r="M2139" s="218"/>
      <c r="N2139" s="218" t="s">
        <v>1</v>
      </c>
      <c r="O2139" s="218"/>
      <c r="P2139" s="218"/>
      <c r="Q2139" s="240">
        <f t="shared" si="64"/>
        <v>0</v>
      </c>
      <c r="R2139" s="240">
        <f t="shared" si="65"/>
        <v>0</v>
      </c>
      <c r="S2139" s="240">
        <f t="shared" si="66"/>
        <v>0</v>
      </c>
      <c r="T2139" s="272">
        <f t="shared" si="67"/>
        <v>0</v>
      </c>
      <c r="U2139" s="263"/>
    </row>
    <row r="2140" spans="2:21" s="216" customFormat="1" x14ac:dyDescent="0.25">
      <c r="B2140" s="262">
        <v>2135</v>
      </c>
      <c r="C2140" s="346">
        <v>45493</v>
      </c>
      <c r="D2140" s="226" t="s">
        <v>284</v>
      </c>
      <c r="E2140" s="218" t="s">
        <v>178</v>
      </c>
      <c r="F2140" s="218" t="s">
        <v>7</v>
      </c>
      <c r="G2140" s="218" t="s">
        <v>213</v>
      </c>
      <c r="H2140" s="218">
        <v>7</v>
      </c>
      <c r="I2140" s="218" t="s">
        <v>220</v>
      </c>
      <c r="J2140" s="218">
        <v>28</v>
      </c>
      <c r="K2140" s="218">
        <v>723</v>
      </c>
      <c r="L2140" s="218">
        <v>3000</v>
      </c>
      <c r="M2140" s="218"/>
      <c r="N2140" s="218" t="s">
        <v>7</v>
      </c>
      <c r="O2140" s="218">
        <v>722</v>
      </c>
      <c r="P2140" s="218" t="s">
        <v>305</v>
      </c>
      <c r="Q2140" s="240">
        <f t="shared" si="64"/>
        <v>196</v>
      </c>
      <c r="R2140" s="240">
        <f t="shared" si="65"/>
        <v>0</v>
      </c>
      <c r="S2140" s="240">
        <f t="shared" si="66"/>
        <v>0</v>
      </c>
      <c r="T2140" s="272">
        <f t="shared" si="67"/>
        <v>0</v>
      </c>
      <c r="U2140" s="263"/>
    </row>
    <row r="2141" spans="2:21" s="216" customFormat="1" x14ac:dyDescent="0.25">
      <c r="B2141" s="262">
        <v>2136</v>
      </c>
      <c r="C2141" s="346">
        <v>45493</v>
      </c>
      <c r="D2141" s="226" t="s">
        <v>268</v>
      </c>
      <c r="E2141" s="218" t="s">
        <v>276</v>
      </c>
      <c r="F2141" s="218" t="s">
        <v>7</v>
      </c>
      <c r="G2141" s="218" t="s">
        <v>214</v>
      </c>
      <c r="H2141" s="218">
        <v>5</v>
      </c>
      <c r="I2141" s="218" t="s">
        <v>220</v>
      </c>
      <c r="J2141" s="218">
        <v>28</v>
      </c>
      <c r="K2141" s="218">
        <v>723</v>
      </c>
      <c r="L2141" s="218">
        <v>3000</v>
      </c>
      <c r="M2141" s="218"/>
      <c r="N2141" s="218" t="s">
        <v>7</v>
      </c>
      <c r="O2141" s="218">
        <v>722</v>
      </c>
      <c r="P2141" s="218" t="s">
        <v>305</v>
      </c>
      <c r="Q2141" s="240">
        <f t="shared" si="64"/>
        <v>140</v>
      </c>
      <c r="R2141" s="240">
        <f t="shared" si="65"/>
        <v>0</v>
      </c>
      <c r="S2141" s="240">
        <f t="shared" si="66"/>
        <v>0</v>
      </c>
      <c r="T2141" s="272">
        <f t="shared" si="67"/>
        <v>0</v>
      </c>
      <c r="U2141" s="263"/>
    </row>
    <row r="2142" spans="2:21" s="216" customFormat="1" x14ac:dyDescent="0.25">
      <c r="B2142" s="262">
        <v>2137</v>
      </c>
      <c r="C2142" s="346">
        <v>45493</v>
      </c>
      <c r="D2142" s="226" t="s">
        <v>260</v>
      </c>
      <c r="E2142" s="218" t="s">
        <v>161</v>
      </c>
      <c r="F2142" s="218" t="s">
        <v>7</v>
      </c>
      <c r="G2142" s="218" t="s">
        <v>161</v>
      </c>
      <c r="H2142" s="218">
        <v>10</v>
      </c>
      <c r="I2142" s="218" t="s">
        <v>66</v>
      </c>
      <c r="J2142" s="218">
        <v>0</v>
      </c>
      <c r="K2142" s="218"/>
      <c r="L2142" s="218"/>
      <c r="M2142" s="218"/>
      <c r="N2142" s="218" t="s">
        <v>1</v>
      </c>
      <c r="O2142" s="218"/>
      <c r="P2142" s="218"/>
      <c r="Q2142" s="240">
        <f t="shared" si="64"/>
        <v>0</v>
      </c>
      <c r="R2142" s="240">
        <f t="shared" si="65"/>
        <v>0</v>
      </c>
      <c r="S2142" s="240">
        <f t="shared" si="66"/>
        <v>0</v>
      </c>
      <c r="T2142" s="272">
        <f t="shared" si="67"/>
        <v>0</v>
      </c>
      <c r="U2142" s="263"/>
    </row>
    <row r="2143" spans="2:21" s="216" customFormat="1" x14ac:dyDescent="0.25">
      <c r="B2143" s="262">
        <v>2138</v>
      </c>
      <c r="C2143" s="346">
        <v>45493</v>
      </c>
      <c r="D2143" s="226" t="s">
        <v>270</v>
      </c>
      <c r="E2143" s="218" t="s">
        <v>178</v>
      </c>
      <c r="F2143" s="218" t="s">
        <v>7</v>
      </c>
      <c r="G2143" s="218" t="s">
        <v>213</v>
      </c>
      <c r="H2143" s="218">
        <v>7</v>
      </c>
      <c r="I2143" s="218" t="s">
        <v>220</v>
      </c>
      <c r="J2143" s="218">
        <v>0</v>
      </c>
      <c r="K2143" s="218"/>
      <c r="L2143" s="218"/>
      <c r="M2143" s="218"/>
      <c r="N2143" s="218"/>
      <c r="O2143" s="218"/>
      <c r="P2143" s="218"/>
      <c r="Q2143" s="240">
        <f t="shared" si="64"/>
        <v>0</v>
      </c>
      <c r="R2143" s="240">
        <f t="shared" si="65"/>
        <v>0</v>
      </c>
      <c r="S2143" s="240">
        <f t="shared" si="66"/>
        <v>0</v>
      </c>
      <c r="T2143" s="272">
        <f t="shared" si="67"/>
        <v>0</v>
      </c>
      <c r="U2143" s="263"/>
    </row>
    <row r="2144" spans="2:21" s="216" customFormat="1" x14ac:dyDescent="0.25">
      <c r="B2144" s="262">
        <v>2139</v>
      </c>
      <c r="C2144" s="346">
        <v>45493</v>
      </c>
      <c r="D2144" s="226" t="s">
        <v>177</v>
      </c>
      <c r="E2144" s="218" t="s">
        <v>178</v>
      </c>
      <c r="F2144" s="218" t="s">
        <v>7</v>
      </c>
      <c r="G2144" s="218" t="s">
        <v>213</v>
      </c>
      <c r="H2144" s="218">
        <v>7</v>
      </c>
      <c r="I2144" s="218" t="s">
        <v>220</v>
      </c>
      <c r="J2144" s="218">
        <v>30</v>
      </c>
      <c r="K2144" s="218">
        <v>723</v>
      </c>
      <c r="L2144" s="218">
        <v>3000</v>
      </c>
      <c r="M2144" s="218"/>
      <c r="N2144" s="218" t="s">
        <v>7</v>
      </c>
      <c r="O2144" s="218">
        <v>722</v>
      </c>
      <c r="P2144" s="218" t="s">
        <v>305</v>
      </c>
      <c r="Q2144" s="240">
        <f t="shared" si="64"/>
        <v>210</v>
      </c>
      <c r="R2144" s="240">
        <f t="shared" si="65"/>
        <v>0</v>
      </c>
      <c r="S2144" s="240">
        <f t="shared" si="66"/>
        <v>0</v>
      </c>
      <c r="T2144" s="272">
        <f t="shared" si="67"/>
        <v>0</v>
      </c>
      <c r="U2144" s="263"/>
    </row>
    <row r="2145" spans="2:21" s="216" customFormat="1" x14ac:dyDescent="0.25">
      <c r="B2145" s="262">
        <v>2140</v>
      </c>
      <c r="C2145" s="346">
        <v>45493</v>
      </c>
      <c r="D2145" s="226" t="s">
        <v>173</v>
      </c>
      <c r="E2145" s="218" t="s">
        <v>161</v>
      </c>
      <c r="F2145" s="218" t="s">
        <v>7</v>
      </c>
      <c r="G2145" s="218" t="s">
        <v>161</v>
      </c>
      <c r="H2145" s="218">
        <v>11.2</v>
      </c>
      <c r="I2145" s="218" t="s">
        <v>66</v>
      </c>
      <c r="J2145" s="218">
        <v>5</v>
      </c>
      <c r="K2145" s="218"/>
      <c r="L2145" s="218"/>
      <c r="M2145" s="218"/>
      <c r="N2145" s="218" t="s">
        <v>1</v>
      </c>
      <c r="O2145" s="218"/>
      <c r="P2145" s="218"/>
      <c r="Q2145" s="240">
        <f t="shared" si="64"/>
        <v>0</v>
      </c>
      <c r="R2145" s="240">
        <f t="shared" si="65"/>
        <v>0</v>
      </c>
      <c r="S2145" s="240">
        <f t="shared" si="66"/>
        <v>56</v>
      </c>
      <c r="T2145" s="272">
        <f t="shared" si="67"/>
        <v>0</v>
      </c>
      <c r="U2145" s="263"/>
    </row>
    <row r="2146" spans="2:21" s="216" customFormat="1" x14ac:dyDescent="0.25">
      <c r="B2146" s="262">
        <v>2141</v>
      </c>
      <c r="C2146" s="346">
        <v>45493</v>
      </c>
      <c r="D2146" s="226" t="s">
        <v>153</v>
      </c>
      <c r="E2146" s="218" t="s">
        <v>92</v>
      </c>
      <c r="F2146" s="218" t="s">
        <v>63</v>
      </c>
      <c r="G2146" s="218" t="s">
        <v>213</v>
      </c>
      <c r="H2146" s="218">
        <v>6.65</v>
      </c>
      <c r="I2146" s="218"/>
      <c r="J2146" s="218">
        <v>0</v>
      </c>
      <c r="K2146" s="218"/>
      <c r="L2146" s="218"/>
      <c r="M2146" s="218"/>
      <c r="N2146" s="218"/>
      <c r="O2146" s="218"/>
      <c r="P2146" s="218"/>
      <c r="Q2146" s="240">
        <f t="shared" si="64"/>
        <v>0</v>
      </c>
      <c r="R2146" s="240">
        <f t="shared" si="65"/>
        <v>0</v>
      </c>
      <c r="S2146" s="240">
        <f t="shared" si="66"/>
        <v>0</v>
      </c>
      <c r="T2146" s="272">
        <f t="shared" si="67"/>
        <v>0</v>
      </c>
      <c r="U2146" s="263"/>
    </row>
    <row r="2147" spans="2:21" s="216" customFormat="1" x14ac:dyDescent="0.25">
      <c r="B2147" s="262">
        <v>2142</v>
      </c>
      <c r="C2147" s="346">
        <v>45493</v>
      </c>
      <c r="D2147" s="226" t="s">
        <v>152</v>
      </c>
      <c r="E2147" s="218" t="s">
        <v>92</v>
      </c>
      <c r="F2147" s="218" t="s">
        <v>63</v>
      </c>
      <c r="G2147" s="218" t="s">
        <v>214</v>
      </c>
      <c r="H2147" s="218">
        <v>4.1500000000000004</v>
      </c>
      <c r="I2147" s="218" t="s">
        <v>221</v>
      </c>
      <c r="J2147" s="218">
        <v>30</v>
      </c>
      <c r="K2147" s="218">
        <v>715100</v>
      </c>
      <c r="L2147" s="218">
        <v>1000</v>
      </c>
      <c r="M2147" s="218"/>
      <c r="N2147" s="218" t="s">
        <v>63</v>
      </c>
      <c r="O2147" s="218">
        <v>714</v>
      </c>
      <c r="P2147" s="218" t="s">
        <v>305</v>
      </c>
      <c r="Q2147" s="240">
        <f t="shared" si="64"/>
        <v>0</v>
      </c>
      <c r="R2147" s="240">
        <f t="shared" si="65"/>
        <v>143.17500000000001</v>
      </c>
      <c r="S2147" s="240">
        <f t="shared" si="66"/>
        <v>0</v>
      </c>
      <c r="T2147" s="272">
        <f t="shared" si="67"/>
        <v>0</v>
      </c>
      <c r="U2147" s="263"/>
    </row>
    <row r="2148" spans="2:21" s="216" customFormat="1" x14ac:dyDescent="0.25">
      <c r="B2148" s="262">
        <v>2143</v>
      </c>
      <c r="C2148" s="346">
        <v>45493</v>
      </c>
      <c r="D2148" s="226" t="s">
        <v>150</v>
      </c>
      <c r="E2148" s="218" t="s">
        <v>92</v>
      </c>
      <c r="F2148" s="218" t="s">
        <v>63</v>
      </c>
      <c r="G2148" s="218" t="s">
        <v>214</v>
      </c>
      <c r="H2148" s="218">
        <v>4.1500000000000004</v>
      </c>
      <c r="I2148" s="218" t="s">
        <v>221</v>
      </c>
      <c r="J2148" s="218">
        <v>33</v>
      </c>
      <c r="K2148" s="218">
        <v>715100</v>
      </c>
      <c r="L2148" s="218">
        <v>1000</v>
      </c>
      <c r="M2148" s="218"/>
      <c r="N2148" s="218" t="s">
        <v>63</v>
      </c>
      <c r="O2148" s="218">
        <v>714</v>
      </c>
      <c r="P2148" s="218" t="s">
        <v>305</v>
      </c>
      <c r="Q2148" s="240">
        <f t="shared" si="64"/>
        <v>0</v>
      </c>
      <c r="R2148" s="240">
        <f t="shared" si="65"/>
        <v>157.49250000000001</v>
      </c>
      <c r="S2148" s="240">
        <f t="shared" si="66"/>
        <v>0</v>
      </c>
      <c r="T2148" s="272">
        <f t="shared" si="67"/>
        <v>0</v>
      </c>
      <c r="U2148" s="263"/>
    </row>
    <row r="2149" spans="2:21" s="216" customFormat="1" x14ac:dyDescent="0.25">
      <c r="B2149" s="262">
        <v>2144</v>
      </c>
      <c r="C2149" s="346">
        <v>45493</v>
      </c>
      <c r="D2149" s="226" t="s">
        <v>179</v>
      </c>
      <c r="E2149" s="218" t="s">
        <v>161</v>
      </c>
      <c r="F2149" s="218" t="s">
        <v>8</v>
      </c>
      <c r="G2149" s="218" t="s">
        <v>161</v>
      </c>
      <c r="H2149" s="218">
        <v>11.6</v>
      </c>
      <c r="I2149" s="218" t="s">
        <v>66</v>
      </c>
      <c r="J2149" s="218">
        <v>6</v>
      </c>
      <c r="K2149" s="218"/>
      <c r="L2149" s="218"/>
      <c r="M2149" s="218"/>
      <c r="N2149" s="218" t="s">
        <v>1</v>
      </c>
      <c r="O2149" s="218"/>
      <c r="P2149" s="218"/>
      <c r="Q2149" s="240">
        <f t="shared" si="64"/>
        <v>0</v>
      </c>
      <c r="R2149" s="240">
        <f t="shared" si="65"/>
        <v>0</v>
      </c>
      <c r="S2149" s="240">
        <f t="shared" si="66"/>
        <v>69.599999999999994</v>
      </c>
      <c r="T2149" s="272">
        <f t="shared" si="67"/>
        <v>0</v>
      </c>
      <c r="U2149" s="263"/>
    </row>
    <row r="2150" spans="2:21" s="216" customFormat="1" x14ac:dyDescent="0.25">
      <c r="B2150" s="262">
        <v>2145</v>
      </c>
      <c r="C2150" s="346">
        <v>45493</v>
      </c>
      <c r="D2150" s="226" t="s">
        <v>143</v>
      </c>
      <c r="E2150" s="218" t="s">
        <v>92</v>
      </c>
      <c r="F2150" s="218" t="s">
        <v>2</v>
      </c>
      <c r="G2150" s="218" t="s">
        <v>213</v>
      </c>
      <c r="H2150" s="218">
        <v>7</v>
      </c>
      <c r="I2150" s="218" t="s">
        <v>220</v>
      </c>
      <c r="J2150" s="218">
        <v>35</v>
      </c>
      <c r="K2150" s="218">
        <v>712650</v>
      </c>
      <c r="L2150" s="218">
        <v>800</v>
      </c>
      <c r="M2150" s="218"/>
      <c r="N2150" s="218" t="s">
        <v>2</v>
      </c>
      <c r="O2150" s="218">
        <v>713</v>
      </c>
      <c r="P2150" s="218" t="s">
        <v>304</v>
      </c>
      <c r="Q2150" s="240">
        <f t="shared" si="64"/>
        <v>245</v>
      </c>
      <c r="R2150" s="240">
        <f t="shared" si="65"/>
        <v>0</v>
      </c>
      <c r="S2150" s="240">
        <f t="shared" si="66"/>
        <v>0</v>
      </c>
      <c r="T2150" s="272">
        <f t="shared" si="67"/>
        <v>0</v>
      </c>
      <c r="U2150" s="263"/>
    </row>
    <row r="2151" spans="2:21" s="216" customFormat="1" x14ac:dyDescent="0.25">
      <c r="B2151" s="262">
        <v>2146</v>
      </c>
      <c r="C2151" s="346">
        <v>45493</v>
      </c>
      <c r="D2151" s="226" t="s">
        <v>267</v>
      </c>
      <c r="E2151" s="218" t="s">
        <v>92</v>
      </c>
      <c r="F2151" s="218" t="s">
        <v>2</v>
      </c>
      <c r="G2151" s="218" t="s">
        <v>213</v>
      </c>
      <c r="H2151" s="218">
        <v>7</v>
      </c>
      <c r="I2151" s="218" t="s">
        <v>220</v>
      </c>
      <c r="J2151" s="218">
        <v>40</v>
      </c>
      <c r="K2151" s="218">
        <v>712650</v>
      </c>
      <c r="L2151" s="218">
        <v>800</v>
      </c>
      <c r="M2151" s="218"/>
      <c r="N2151" s="218" t="s">
        <v>2</v>
      </c>
      <c r="O2151" s="218">
        <v>713</v>
      </c>
      <c r="P2151" s="218" t="s">
        <v>304</v>
      </c>
      <c r="Q2151" s="240">
        <f t="shared" si="64"/>
        <v>280</v>
      </c>
      <c r="R2151" s="240">
        <f t="shared" si="65"/>
        <v>0</v>
      </c>
      <c r="S2151" s="240">
        <f t="shared" si="66"/>
        <v>0</v>
      </c>
      <c r="T2151" s="272">
        <f t="shared" si="67"/>
        <v>0</v>
      </c>
      <c r="U2151" s="263"/>
    </row>
    <row r="2152" spans="2:21" s="216" customFormat="1" x14ac:dyDescent="0.25">
      <c r="B2152" s="262">
        <v>2147</v>
      </c>
      <c r="C2152" s="346">
        <v>45493</v>
      </c>
      <c r="D2152" s="226" t="s">
        <v>258</v>
      </c>
      <c r="E2152" s="218" t="s">
        <v>92</v>
      </c>
      <c r="F2152" s="218" t="s">
        <v>2</v>
      </c>
      <c r="G2152" s="218" t="s">
        <v>213</v>
      </c>
      <c r="H2152" s="218">
        <v>7</v>
      </c>
      <c r="I2152" s="218" t="s">
        <v>220</v>
      </c>
      <c r="J2152" s="218">
        <v>40</v>
      </c>
      <c r="K2152" s="218">
        <v>712650</v>
      </c>
      <c r="L2152" s="218">
        <v>800</v>
      </c>
      <c r="M2152" s="218"/>
      <c r="N2152" s="218" t="s">
        <v>2</v>
      </c>
      <c r="O2152" s="218">
        <v>713</v>
      </c>
      <c r="P2152" s="218" t="s">
        <v>304</v>
      </c>
      <c r="Q2152" s="240">
        <f t="shared" si="64"/>
        <v>280</v>
      </c>
      <c r="R2152" s="240">
        <f t="shared" si="65"/>
        <v>0</v>
      </c>
      <c r="S2152" s="240">
        <f t="shared" si="66"/>
        <v>0</v>
      </c>
      <c r="T2152" s="272">
        <f t="shared" si="67"/>
        <v>0</v>
      </c>
      <c r="U2152" s="263"/>
    </row>
    <row r="2153" spans="2:21" s="216" customFormat="1" x14ac:dyDescent="0.25">
      <c r="B2153" s="262">
        <v>2148</v>
      </c>
      <c r="C2153" s="346">
        <v>45493</v>
      </c>
      <c r="D2153" s="226" t="s">
        <v>96</v>
      </c>
      <c r="E2153" s="218" t="s">
        <v>161</v>
      </c>
      <c r="F2153" s="218" t="s">
        <v>1</v>
      </c>
      <c r="G2153" s="218" t="s">
        <v>161</v>
      </c>
      <c r="H2153" s="218">
        <v>11.8</v>
      </c>
      <c r="I2153" s="218" t="s">
        <v>66</v>
      </c>
      <c r="J2153" s="218">
        <v>4</v>
      </c>
      <c r="K2153" s="218"/>
      <c r="L2153" s="218"/>
      <c r="M2153" s="218"/>
      <c r="N2153" s="218" t="s">
        <v>1</v>
      </c>
      <c r="O2153" s="218"/>
      <c r="P2153" s="218"/>
      <c r="Q2153" s="240">
        <f t="shared" si="64"/>
        <v>0</v>
      </c>
      <c r="R2153" s="240">
        <f t="shared" si="65"/>
        <v>0</v>
      </c>
      <c r="S2153" s="240">
        <f t="shared" si="66"/>
        <v>47.2</v>
      </c>
      <c r="T2153" s="272">
        <f t="shared" si="67"/>
        <v>0</v>
      </c>
      <c r="U2153" s="263"/>
    </row>
    <row r="2154" spans="2:21" s="216" customFormat="1" x14ac:dyDescent="0.25">
      <c r="B2154" s="262">
        <v>2149</v>
      </c>
      <c r="C2154" s="346">
        <v>45493</v>
      </c>
      <c r="D2154" s="226" t="s">
        <v>130</v>
      </c>
      <c r="E2154" s="218" t="s">
        <v>161</v>
      </c>
      <c r="F2154" s="218" t="s">
        <v>1</v>
      </c>
      <c r="G2154" s="218" t="s">
        <v>161</v>
      </c>
      <c r="H2154" s="218">
        <v>11.8</v>
      </c>
      <c r="I2154" s="218" t="s">
        <v>66</v>
      </c>
      <c r="J2154" s="218">
        <v>4</v>
      </c>
      <c r="K2154" s="218"/>
      <c r="L2154" s="218"/>
      <c r="M2154" s="218"/>
      <c r="N2154" s="218" t="s">
        <v>1</v>
      </c>
      <c r="O2154" s="218"/>
      <c r="P2154" s="218"/>
      <c r="Q2154" s="240">
        <f t="shared" si="64"/>
        <v>0</v>
      </c>
      <c r="R2154" s="240">
        <f t="shared" si="65"/>
        <v>0</v>
      </c>
      <c r="S2154" s="240">
        <f t="shared" si="66"/>
        <v>47.2</v>
      </c>
      <c r="T2154" s="272">
        <f t="shared" si="67"/>
        <v>0</v>
      </c>
      <c r="U2154" s="263"/>
    </row>
    <row r="2155" spans="2:21" s="216" customFormat="1" x14ac:dyDescent="0.25">
      <c r="B2155" s="262">
        <v>2150</v>
      </c>
      <c r="C2155" s="346">
        <v>45494</v>
      </c>
      <c r="D2155" s="226" t="s">
        <v>94</v>
      </c>
      <c r="E2155" s="218" t="s">
        <v>92</v>
      </c>
      <c r="F2155" s="218" t="s">
        <v>1</v>
      </c>
      <c r="G2155" s="218" t="s">
        <v>213</v>
      </c>
      <c r="H2155" s="218">
        <v>6.65</v>
      </c>
      <c r="I2155" s="218" t="s">
        <v>221</v>
      </c>
      <c r="J2155" s="218">
        <v>20</v>
      </c>
      <c r="K2155" s="218"/>
      <c r="L2155" s="218">
        <v>1300</v>
      </c>
      <c r="M2155" s="218"/>
      <c r="N2155" s="218" t="s">
        <v>1</v>
      </c>
      <c r="O2155" s="218">
        <v>716</v>
      </c>
      <c r="P2155" s="218" t="s">
        <v>304</v>
      </c>
      <c r="Q2155" s="240">
        <f t="shared" si="64"/>
        <v>0</v>
      </c>
      <c r="R2155" s="240">
        <f t="shared" si="65"/>
        <v>152.94999999999999</v>
      </c>
      <c r="S2155" s="240">
        <f t="shared" si="66"/>
        <v>0</v>
      </c>
      <c r="T2155" s="272">
        <f t="shared" si="67"/>
        <v>0</v>
      </c>
      <c r="U2155" s="263"/>
    </row>
    <row r="2156" spans="2:21" s="216" customFormat="1" x14ac:dyDescent="0.25">
      <c r="B2156" s="262">
        <v>2151</v>
      </c>
      <c r="C2156" s="346">
        <v>45494</v>
      </c>
      <c r="D2156" s="226" t="s">
        <v>91</v>
      </c>
      <c r="E2156" s="218" t="s">
        <v>92</v>
      </c>
      <c r="F2156" s="218" t="s">
        <v>1</v>
      </c>
      <c r="G2156" s="218" t="s">
        <v>213</v>
      </c>
      <c r="H2156" s="218">
        <v>6.65</v>
      </c>
      <c r="I2156" s="218" t="s">
        <v>221</v>
      </c>
      <c r="J2156" s="218">
        <v>30</v>
      </c>
      <c r="K2156" s="218">
        <v>715300</v>
      </c>
      <c r="L2156" s="218">
        <v>1300</v>
      </c>
      <c r="M2156" s="218"/>
      <c r="N2156" s="218" t="s">
        <v>1</v>
      </c>
      <c r="O2156" s="218">
        <v>716</v>
      </c>
      <c r="P2156" s="218" t="s">
        <v>304</v>
      </c>
      <c r="Q2156" s="240">
        <f t="shared" si="64"/>
        <v>0</v>
      </c>
      <c r="R2156" s="240">
        <f t="shared" si="65"/>
        <v>229.42499999999998</v>
      </c>
      <c r="S2156" s="240">
        <f t="shared" si="66"/>
        <v>0</v>
      </c>
      <c r="T2156" s="272">
        <f t="shared" si="67"/>
        <v>0</v>
      </c>
      <c r="U2156" s="263"/>
    </row>
    <row r="2157" spans="2:21" s="216" customFormat="1" x14ac:dyDescent="0.25">
      <c r="B2157" s="262">
        <v>2152</v>
      </c>
      <c r="C2157" s="346">
        <v>45494</v>
      </c>
      <c r="D2157" s="226" t="s">
        <v>117</v>
      </c>
      <c r="E2157" s="218" t="s">
        <v>92</v>
      </c>
      <c r="F2157" s="218" t="s">
        <v>1</v>
      </c>
      <c r="G2157" s="218" t="s">
        <v>213</v>
      </c>
      <c r="H2157" s="218">
        <v>6.65</v>
      </c>
      <c r="I2157" s="218" t="s">
        <v>221</v>
      </c>
      <c r="J2157" s="218">
        <v>29</v>
      </c>
      <c r="K2157" s="218">
        <v>715300</v>
      </c>
      <c r="L2157" s="218">
        <v>1300</v>
      </c>
      <c r="M2157" s="218"/>
      <c r="N2157" s="218" t="s">
        <v>1</v>
      </c>
      <c r="O2157" s="218">
        <v>716</v>
      </c>
      <c r="P2157" s="218" t="s">
        <v>304</v>
      </c>
      <c r="Q2157" s="240">
        <f t="shared" si="64"/>
        <v>0</v>
      </c>
      <c r="R2157" s="240">
        <f t="shared" si="65"/>
        <v>221.7775</v>
      </c>
      <c r="S2157" s="240">
        <f t="shared" si="66"/>
        <v>0</v>
      </c>
      <c r="T2157" s="272">
        <f t="shared" si="67"/>
        <v>0</v>
      </c>
      <c r="U2157" s="263"/>
    </row>
    <row r="2158" spans="2:21" s="216" customFormat="1" x14ac:dyDescent="0.25">
      <c r="B2158" s="262">
        <v>2153</v>
      </c>
      <c r="C2158" s="346">
        <v>45494</v>
      </c>
      <c r="D2158" s="226" t="s">
        <v>302</v>
      </c>
      <c r="E2158" s="218" t="s">
        <v>92</v>
      </c>
      <c r="F2158" s="218" t="s">
        <v>62</v>
      </c>
      <c r="G2158" s="218" t="s">
        <v>214</v>
      </c>
      <c r="H2158" s="218">
        <v>4.1500000000000004</v>
      </c>
      <c r="I2158" s="218" t="s">
        <v>220</v>
      </c>
      <c r="J2158" s="218">
        <v>39</v>
      </c>
      <c r="K2158" s="218">
        <v>718875</v>
      </c>
      <c r="L2158" s="218">
        <v>1100</v>
      </c>
      <c r="M2158" s="218"/>
      <c r="N2158" s="218" t="s">
        <v>62</v>
      </c>
      <c r="O2158" s="218">
        <v>717</v>
      </c>
      <c r="P2158" s="218" t="s">
        <v>305</v>
      </c>
      <c r="Q2158" s="240">
        <f t="shared" si="64"/>
        <v>161.85000000000002</v>
      </c>
      <c r="R2158" s="240">
        <f t="shared" si="65"/>
        <v>0</v>
      </c>
      <c r="S2158" s="240">
        <f t="shared" si="66"/>
        <v>0</v>
      </c>
      <c r="T2158" s="272">
        <f t="shared" si="67"/>
        <v>0</v>
      </c>
      <c r="U2158" s="263"/>
    </row>
    <row r="2159" spans="2:21" s="216" customFormat="1" x14ac:dyDescent="0.25">
      <c r="B2159" s="262">
        <v>2154</v>
      </c>
      <c r="C2159" s="346">
        <v>45494</v>
      </c>
      <c r="D2159" s="226" t="s">
        <v>157</v>
      </c>
      <c r="E2159" s="218" t="s">
        <v>92</v>
      </c>
      <c r="F2159" s="218" t="s">
        <v>62</v>
      </c>
      <c r="G2159" s="218" t="s">
        <v>214</v>
      </c>
      <c r="H2159" s="218">
        <v>4.1500000000000004</v>
      </c>
      <c r="I2159" s="218" t="s">
        <v>220</v>
      </c>
      <c r="J2159" s="218">
        <v>39</v>
      </c>
      <c r="K2159" s="218">
        <v>718875</v>
      </c>
      <c r="L2159" s="218">
        <v>1100</v>
      </c>
      <c r="M2159" s="218"/>
      <c r="N2159" s="218" t="s">
        <v>62</v>
      </c>
      <c r="O2159" s="218">
        <v>717</v>
      </c>
      <c r="P2159" s="218" t="s">
        <v>305</v>
      </c>
      <c r="Q2159" s="240">
        <f t="shared" si="64"/>
        <v>161.85000000000002</v>
      </c>
      <c r="R2159" s="240">
        <f t="shared" si="65"/>
        <v>0</v>
      </c>
      <c r="S2159" s="240">
        <f t="shared" si="66"/>
        <v>0</v>
      </c>
      <c r="T2159" s="272">
        <f t="shared" si="67"/>
        <v>0</v>
      </c>
      <c r="U2159" s="263"/>
    </row>
    <row r="2160" spans="2:21" s="216" customFormat="1" x14ac:dyDescent="0.25">
      <c r="B2160" s="262">
        <v>2155</v>
      </c>
      <c r="C2160" s="346">
        <v>45494</v>
      </c>
      <c r="D2160" s="226" t="s">
        <v>156</v>
      </c>
      <c r="E2160" s="218" t="s">
        <v>92</v>
      </c>
      <c r="F2160" s="218" t="s">
        <v>62</v>
      </c>
      <c r="G2160" s="218" t="s">
        <v>214</v>
      </c>
      <c r="H2160" s="218">
        <v>4.1500000000000004</v>
      </c>
      <c r="I2160" s="218" t="s">
        <v>220</v>
      </c>
      <c r="J2160" s="218">
        <v>28</v>
      </c>
      <c r="K2160" s="218">
        <v>718875</v>
      </c>
      <c r="L2160" s="218">
        <v>1100</v>
      </c>
      <c r="M2160" s="218"/>
      <c r="N2160" s="218" t="s">
        <v>62</v>
      </c>
      <c r="O2160" s="218">
        <v>717</v>
      </c>
      <c r="P2160" s="218" t="s">
        <v>305</v>
      </c>
      <c r="Q2160" s="240">
        <f t="shared" si="64"/>
        <v>116.20000000000002</v>
      </c>
      <c r="R2160" s="240">
        <f t="shared" si="65"/>
        <v>0</v>
      </c>
      <c r="S2160" s="240">
        <f t="shared" si="66"/>
        <v>0</v>
      </c>
      <c r="T2160" s="272">
        <f t="shared" si="67"/>
        <v>0</v>
      </c>
      <c r="U2160" s="263"/>
    </row>
    <row r="2161" spans="2:21" s="216" customFormat="1" x14ac:dyDescent="0.25">
      <c r="B2161" s="262">
        <v>2156</v>
      </c>
      <c r="C2161" s="346">
        <v>45494</v>
      </c>
      <c r="D2161" s="226" t="s">
        <v>302</v>
      </c>
      <c r="E2161" s="218" t="s">
        <v>92</v>
      </c>
      <c r="F2161" s="218" t="s">
        <v>62</v>
      </c>
      <c r="G2161" s="218" t="s">
        <v>214</v>
      </c>
      <c r="H2161" s="218">
        <v>4.1500000000000004</v>
      </c>
      <c r="I2161" s="218" t="s">
        <v>220</v>
      </c>
      <c r="J2161" s="218">
        <v>6</v>
      </c>
      <c r="K2161" s="218">
        <v>718875</v>
      </c>
      <c r="L2161" s="218">
        <v>800</v>
      </c>
      <c r="M2161" s="218"/>
      <c r="N2161" s="218" t="s">
        <v>62</v>
      </c>
      <c r="O2161" s="218">
        <v>717</v>
      </c>
      <c r="P2161" s="218" t="s">
        <v>305</v>
      </c>
      <c r="Q2161" s="240">
        <f t="shared" si="64"/>
        <v>24.900000000000002</v>
      </c>
      <c r="R2161" s="240">
        <f t="shared" si="65"/>
        <v>0</v>
      </c>
      <c r="S2161" s="240">
        <f t="shared" si="66"/>
        <v>0</v>
      </c>
      <c r="T2161" s="272">
        <f t="shared" si="67"/>
        <v>0</v>
      </c>
      <c r="U2161" s="263"/>
    </row>
    <row r="2162" spans="2:21" s="216" customFormat="1" x14ac:dyDescent="0.25">
      <c r="B2162" s="262">
        <v>2157</v>
      </c>
      <c r="C2162" s="346">
        <v>45494</v>
      </c>
      <c r="D2162" s="226" t="s">
        <v>157</v>
      </c>
      <c r="E2162" s="218" t="s">
        <v>92</v>
      </c>
      <c r="F2162" s="218" t="s">
        <v>62</v>
      </c>
      <c r="G2162" s="218" t="s">
        <v>214</v>
      </c>
      <c r="H2162" s="218">
        <v>4.1500000000000004</v>
      </c>
      <c r="I2162" s="218" t="s">
        <v>220</v>
      </c>
      <c r="J2162" s="218">
        <v>6</v>
      </c>
      <c r="K2162" s="218">
        <v>718875</v>
      </c>
      <c r="L2162" s="218">
        <v>800</v>
      </c>
      <c r="M2162" s="218"/>
      <c r="N2162" s="218" t="s">
        <v>62</v>
      </c>
      <c r="O2162" s="218">
        <v>717</v>
      </c>
      <c r="P2162" s="218" t="s">
        <v>305</v>
      </c>
      <c r="Q2162" s="240">
        <f t="shared" si="64"/>
        <v>24.900000000000002</v>
      </c>
      <c r="R2162" s="240">
        <f t="shared" si="65"/>
        <v>0</v>
      </c>
      <c r="S2162" s="240">
        <f t="shared" si="66"/>
        <v>0</v>
      </c>
      <c r="T2162" s="272">
        <f t="shared" si="67"/>
        <v>0</v>
      </c>
      <c r="U2162" s="263"/>
    </row>
    <row r="2163" spans="2:21" s="216" customFormat="1" x14ac:dyDescent="0.25">
      <c r="B2163" s="262">
        <v>2158</v>
      </c>
      <c r="C2163" s="346">
        <v>45494</v>
      </c>
      <c r="D2163" s="226" t="s">
        <v>156</v>
      </c>
      <c r="E2163" s="218" t="s">
        <v>92</v>
      </c>
      <c r="F2163" s="218" t="s">
        <v>62</v>
      </c>
      <c r="G2163" s="218" t="s">
        <v>214</v>
      </c>
      <c r="H2163" s="218">
        <v>4.1500000000000004</v>
      </c>
      <c r="I2163" s="218" t="s">
        <v>220</v>
      </c>
      <c r="J2163" s="218">
        <v>5</v>
      </c>
      <c r="K2163" s="218">
        <v>718875</v>
      </c>
      <c r="L2163" s="218">
        <v>800</v>
      </c>
      <c r="M2163" s="218"/>
      <c r="N2163" s="218" t="s">
        <v>62</v>
      </c>
      <c r="O2163" s="218">
        <v>717</v>
      </c>
      <c r="P2163" s="218" t="s">
        <v>305</v>
      </c>
      <c r="Q2163" s="240">
        <f t="shared" ref="Q2163:Q2226" si="68">IF(I2163=$Q$5,J2163*H2163,0)</f>
        <v>20.75</v>
      </c>
      <c r="R2163" s="240">
        <f t="shared" ref="R2163:R2226" si="69">IF(I2163=$R$5,J2163*H2163,0)*1.15</f>
        <v>0</v>
      </c>
      <c r="S2163" s="240">
        <f t="shared" ref="S2163:S2226" si="70">IF(I2163=$S$5,J2163*H2163,0)</f>
        <v>0</v>
      </c>
      <c r="T2163" s="272">
        <f t="shared" ref="T2163:T2226" si="71">IF(I2163=$T$5,J2163*H2163,0)</f>
        <v>0</v>
      </c>
      <c r="U2163" s="263"/>
    </row>
    <row r="2164" spans="2:21" s="216" customFormat="1" x14ac:dyDescent="0.25">
      <c r="B2164" s="262">
        <v>2159</v>
      </c>
      <c r="C2164" s="346">
        <v>45494</v>
      </c>
      <c r="D2164" s="226" t="s">
        <v>160</v>
      </c>
      <c r="E2164" s="218" t="s">
        <v>161</v>
      </c>
      <c r="F2164" s="218" t="s">
        <v>389</v>
      </c>
      <c r="G2164" s="218" t="s">
        <v>161</v>
      </c>
      <c r="H2164" s="218">
        <v>10</v>
      </c>
      <c r="I2164" s="218" t="s">
        <v>66</v>
      </c>
      <c r="J2164" s="218">
        <v>4</v>
      </c>
      <c r="K2164" s="218"/>
      <c r="L2164" s="218"/>
      <c r="M2164" s="218"/>
      <c r="N2164" s="218" t="s">
        <v>363</v>
      </c>
      <c r="O2164" s="218"/>
      <c r="P2164" s="218"/>
      <c r="Q2164" s="240">
        <f t="shared" si="68"/>
        <v>0</v>
      </c>
      <c r="R2164" s="240">
        <f t="shared" si="69"/>
        <v>0</v>
      </c>
      <c r="S2164" s="240">
        <f t="shared" si="70"/>
        <v>40</v>
      </c>
      <c r="T2164" s="272">
        <f t="shared" si="71"/>
        <v>0</v>
      </c>
      <c r="U2164" s="263"/>
    </row>
    <row r="2165" spans="2:21" s="216" customFormat="1" x14ac:dyDescent="0.25">
      <c r="B2165" s="262">
        <v>2160</v>
      </c>
      <c r="C2165" s="346">
        <v>45494</v>
      </c>
      <c r="D2165" s="226" t="s">
        <v>284</v>
      </c>
      <c r="E2165" s="218" t="s">
        <v>178</v>
      </c>
      <c r="F2165" s="218" t="s">
        <v>7</v>
      </c>
      <c r="G2165" s="218" t="s">
        <v>213</v>
      </c>
      <c r="H2165" s="218">
        <v>7</v>
      </c>
      <c r="I2165" s="218" t="s">
        <v>220</v>
      </c>
      <c r="J2165" s="218">
        <v>29</v>
      </c>
      <c r="K2165" s="218">
        <v>723</v>
      </c>
      <c r="L2165" s="218">
        <v>3000</v>
      </c>
      <c r="M2165" s="218"/>
      <c r="N2165" s="218" t="s">
        <v>7</v>
      </c>
      <c r="O2165" s="218">
        <v>722</v>
      </c>
      <c r="P2165" s="218" t="s">
        <v>305</v>
      </c>
      <c r="Q2165" s="240">
        <f t="shared" si="68"/>
        <v>203</v>
      </c>
      <c r="R2165" s="240">
        <f t="shared" si="69"/>
        <v>0</v>
      </c>
      <c r="S2165" s="240">
        <f t="shared" si="70"/>
        <v>0</v>
      </c>
      <c r="T2165" s="272">
        <f t="shared" si="71"/>
        <v>0</v>
      </c>
      <c r="U2165" s="263"/>
    </row>
    <row r="2166" spans="2:21" s="216" customFormat="1" x14ac:dyDescent="0.25">
      <c r="B2166" s="262">
        <v>2161</v>
      </c>
      <c r="C2166" s="346">
        <v>45494</v>
      </c>
      <c r="D2166" s="226" t="s">
        <v>268</v>
      </c>
      <c r="E2166" s="218" t="s">
        <v>276</v>
      </c>
      <c r="F2166" s="218" t="s">
        <v>7</v>
      </c>
      <c r="G2166" s="218" t="s">
        <v>214</v>
      </c>
      <c r="H2166" s="218">
        <v>5</v>
      </c>
      <c r="I2166" s="218" t="s">
        <v>220</v>
      </c>
      <c r="J2166" s="218">
        <v>21</v>
      </c>
      <c r="K2166" s="218">
        <v>723</v>
      </c>
      <c r="L2166" s="218">
        <v>3000</v>
      </c>
      <c r="M2166" s="218"/>
      <c r="N2166" s="218" t="s">
        <v>7</v>
      </c>
      <c r="O2166" s="218">
        <v>722</v>
      </c>
      <c r="P2166" s="218" t="s">
        <v>305</v>
      </c>
      <c r="Q2166" s="240">
        <f t="shared" si="68"/>
        <v>105</v>
      </c>
      <c r="R2166" s="240">
        <f t="shared" si="69"/>
        <v>0</v>
      </c>
      <c r="S2166" s="240">
        <f t="shared" si="70"/>
        <v>0</v>
      </c>
      <c r="T2166" s="272">
        <f t="shared" si="71"/>
        <v>0</v>
      </c>
      <c r="U2166" s="263"/>
    </row>
    <row r="2167" spans="2:21" s="216" customFormat="1" x14ac:dyDescent="0.25">
      <c r="B2167" s="262">
        <v>2162</v>
      </c>
      <c r="C2167" s="346">
        <v>45494</v>
      </c>
      <c r="D2167" s="226" t="s">
        <v>260</v>
      </c>
      <c r="E2167" s="218" t="s">
        <v>161</v>
      </c>
      <c r="F2167" s="218" t="s">
        <v>7</v>
      </c>
      <c r="G2167" s="218" t="s">
        <v>161</v>
      </c>
      <c r="H2167" s="218">
        <v>10</v>
      </c>
      <c r="I2167" s="218" t="s">
        <v>66</v>
      </c>
      <c r="J2167" s="218">
        <v>7</v>
      </c>
      <c r="K2167" s="218"/>
      <c r="L2167" s="218"/>
      <c r="M2167" s="218"/>
      <c r="N2167" s="218" t="s">
        <v>363</v>
      </c>
      <c r="O2167" s="218"/>
      <c r="P2167" s="218"/>
      <c r="Q2167" s="240">
        <f t="shared" si="68"/>
        <v>0</v>
      </c>
      <c r="R2167" s="240">
        <f t="shared" si="69"/>
        <v>0</v>
      </c>
      <c r="S2167" s="240">
        <f t="shared" si="70"/>
        <v>70</v>
      </c>
      <c r="T2167" s="272">
        <f t="shared" si="71"/>
        <v>0</v>
      </c>
      <c r="U2167" s="263"/>
    </row>
    <row r="2168" spans="2:21" s="216" customFormat="1" x14ac:dyDescent="0.25">
      <c r="B2168" s="262">
        <v>2163</v>
      </c>
      <c r="C2168" s="346">
        <v>45494</v>
      </c>
      <c r="D2168" s="226" t="s">
        <v>270</v>
      </c>
      <c r="E2168" s="218" t="s">
        <v>178</v>
      </c>
      <c r="F2168" s="218" t="s">
        <v>7</v>
      </c>
      <c r="G2168" s="218" t="s">
        <v>213</v>
      </c>
      <c r="H2168" s="218">
        <v>7</v>
      </c>
      <c r="I2168" s="218" t="s">
        <v>220</v>
      </c>
      <c r="J2168" s="218">
        <v>15</v>
      </c>
      <c r="K2168" s="218">
        <v>723</v>
      </c>
      <c r="L2168" s="218">
        <v>3000</v>
      </c>
      <c r="M2168" s="218"/>
      <c r="N2168" s="218" t="s">
        <v>7</v>
      </c>
      <c r="O2168" s="218">
        <v>722</v>
      </c>
      <c r="P2168" s="218" t="s">
        <v>305</v>
      </c>
      <c r="Q2168" s="240">
        <f t="shared" si="68"/>
        <v>105</v>
      </c>
      <c r="R2168" s="240">
        <f t="shared" si="69"/>
        <v>0</v>
      </c>
      <c r="S2168" s="240">
        <f t="shared" si="70"/>
        <v>0</v>
      </c>
      <c r="T2168" s="272">
        <f t="shared" si="71"/>
        <v>0</v>
      </c>
      <c r="U2168" s="263"/>
    </row>
    <row r="2169" spans="2:21" s="216" customFormat="1" x14ac:dyDescent="0.25">
      <c r="B2169" s="262">
        <v>2164</v>
      </c>
      <c r="C2169" s="346">
        <v>45494</v>
      </c>
      <c r="D2169" s="226" t="s">
        <v>177</v>
      </c>
      <c r="E2169" s="218" t="s">
        <v>178</v>
      </c>
      <c r="F2169" s="218" t="s">
        <v>7</v>
      </c>
      <c r="G2169" s="218" t="s">
        <v>213</v>
      </c>
      <c r="H2169" s="218">
        <v>7</v>
      </c>
      <c r="I2169" s="218" t="s">
        <v>220</v>
      </c>
      <c r="J2169" s="218">
        <v>26</v>
      </c>
      <c r="K2169" s="218">
        <v>723</v>
      </c>
      <c r="L2169" s="218">
        <v>3000</v>
      </c>
      <c r="M2169" s="218"/>
      <c r="N2169" s="218" t="s">
        <v>7</v>
      </c>
      <c r="O2169" s="218">
        <v>722</v>
      </c>
      <c r="P2169" s="218" t="s">
        <v>305</v>
      </c>
      <c r="Q2169" s="240">
        <f t="shared" si="68"/>
        <v>182</v>
      </c>
      <c r="R2169" s="240">
        <f t="shared" si="69"/>
        <v>0</v>
      </c>
      <c r="S2169" s="240">
        <f t="shared" si="70"/>
        <v>0</v>
      </c>
      <c r="T2169" s="272">
        <f t="shared" si="71"/>
        <v>0</v>
      </c>
      <c r="U2169" s="263"/>
    </row>
    <row r="2170" spans="2:21" s="216" customFormat="1" x14ac:dyDescent="0.25">
      <c r="B2170" s="262">
        <v>2165</v>
      </c>
      <c r="C2170" s="346">
        <v>45494</v>
      </c>
      <c r="D2170" s="226" t="s">
        <v>173</v>
      </c>
      <c r="E2170" s="218" t="s">
        <v>161</v>
      </c>
      <c r="F2170" s="218" t="s">
        <v>7</v>
      </c>
      <c r="G2170" s="218" t="s">
        <v>161</v>
      </c>
      <c r="H2170" s="218">
        <v>11.2</v>
      </c>
      <c r="I2170" s="218" t="s">
        <v>66</v>
      </c>
      <c r="J2170" s="218">
        <v>0</v>
      </c>
      <c r="K2170" s="218"/>
      <c r="L2170" s="218"/>
      <c r="M2170" s="218"/>
      <c r="N2170" s="218" t="s">
        <v>363</v>
      </c>
      <c r="O2170" s="218"/>
      <c r="P2170" s="218"/>
      <c r="Q2170" s="240">
        <f t="shared" si="68"/>
        <v>0</v>
      </c>
      <c r="R2170" s="240">
        <f t="shared" si="69"/>
        <v>0</v>
      </c>
      <c r="S2170" s="240">
        <f t="shared" si="70"/>
        <v>0</v>
      </c>
      <c r="T2170" s="272">
        <f t="shared" si="71"/>
        <v>0</v>
      </c>
      <c r="U2170" s="263"/>
    </row>
    <row r="2171" spans="2:21" s="216" customFormat="1" x14ac:dyDescent="0.25">
      <c r="B2171" s="262">
        <v>2166</v>
      </c>
      <c r="C2171" s="346">
        <v>45494</v>
      </c>
      <c r="D2171" s="226" t="s">
        <v>153</v>
      </c>
      <c r="E2171" s="218" t="s">
        <v>92</v>
      </c>
      <c r="F2171" s="218" t="s">
        <v>63</v>
      </c>
      <c r="G2171" s="218" t="s">
        <v>213</v>
      </c>
      <c r="H2171" s="218">
        <v>6.65</v>
      </c>
      <c r="I2171" s="218" t="s">
        <v>221</v>
      </c>
      <c r="J2171" s="218">
        <v>14</v>
      </c>
      <c r="K2171" s="218">
        <v>715</v>
      </c>
      <c r="L2171" s="218">
        <v>1325</v>
      </c>
      <c r="M2171" s="218"/>
      <c r="N2171" s="218" t="s">
        <v>63</v>
      </c>
      <c r="O2171" s="218">
        <v>714</v>
      </c>
      <c r="P2171" s="218" t="s">
        <v>305</v>
      </c>
      <c r="Q2171" s="240">
        <f t="shared" si="68"/>
        <v>0</v>
      </c>
      <c r="R2171" s="240">
        <f t="shared" si="69"/>
        <v>107.065</v>
      </c>
      <c r="S2171" s="240">
        <f t="shared" si="70"/>
        <v>0</v>
      </c>
      <c r="T2171" s="272">
        <f t="shared" si="71"/>
        <v>0</v>
      </c>
      <c r="U2171" s="263"/>
    </row>
    <row r="2172" spans="2:21" s="216" customFormat="1" x14ac:dyDescent="0.25">
      <c r="B2172" s="262">
        <v>2167</v>
      </c>
      <c r="C2172" s="346">
        <v>45494</v>
      </c>
      <c r="D2172" s="226" t="s">
        <v>152</v>
      </c>
      <c r="E2172" s="218" t="s">
        <v>92</v>
      </c>
      <c r="F2172" s="218" t="s">
        <v>63</v>
      </c>
      <c r="G2172" s="218" t="s">
        <v>214</v>
      </c>
      <c r="H2172" s="218">
        <v>4.1500000000000004</v>
      </c>
      <c r="I2172" s="218" t="s">
        <v>221</v>
      </c>
      <c r="J2172" s="218">
        <v>32</v>
      </c>
      <c r="K2172" s="218">
        <v>715</v>
      </c>
      <c r="L2172" s="218">
        <v>1325</v>
      </c>
      <c r="M2172" s="218"/>
      <c r="N2172" s="218" t="s">
        <v>63</v>
      </c>
      <c r="O2172" s="218">
        <v>714</v>
      </c>
      <c r="P2172" s="218" t="s">
        <v>305</v>
      </c>
      <c r="Q2172" s="240">
        <f t="shared" si="68"/>
        <v>0</v>
      </c>
      <c r="R2172" s="240">
        <f t="shared" si="69"/>
        <v>152.72</v>
      </c>
      <c r="S2172" s="240">
        <f t="shared" si="70"/>
        <v>0</v>
      </c>
      <c r="T2172" s="272">
        <f t="shared" si="71"/>
        <v>0</v>
      </c>
      <c r="U2172" s="263"/>
    </row>
    <row r="2173" spans="2:21" s="216" customFormat="1" x14ac:dyDescent="0.25">
      <c r="B2173" s="262">
        <v>2168</v>
      </c>
      <c r="C2173" s="346">
        <v>45494</v>
      </c>
      <c r="D2173" s="226" t="s">
        <v>150</v>
      </c>
      <c r="E2173" s="218" t="s">
        <v>92</v>
      </c>
      <c r="F2173" s="218" t="s">
        <v>63</v>
      </c>
      <c r="G2173" s="218" t="s">
        <v>214</v>
      </c>
      <c r="H2173" s="218">
        <v>4.1500000000000004</v>
      </c>
      <c r="I2173" s="218" t="s">
        <v>221</v>
      </c>
      <c r="J2173" s="218">
        <v>32</v>
      </c>
      <c r="K2173" s="218">
        <v>715</v>
      </c>
      <c r="L2173" s="218">
        <v>1325</v>
      </c>
      <c r="M2173" s="218"/>
      <c r="N2173" s="218" t="s">
        <v>63</v>
      </c>
      <c r="O2173" s="218">
        <v>714</v>
      </c>
      <c r="P2173" s="218" t="s">
        <v>305</v>
      </c>
      <c r="Q2173" s="240">
        <f t="shared" si="68"/>
        <v>0</v>
      </c>
      <c r="R2173" s="240">
        <f t="shared" si="69"/>
        <v>152.72</v>
      </c>
      <c r="S2173" s="240">
        <f t="shared" si="70"/>
        <v>0</v>
      </c>
      <c r="T2173" s="272">
        <f t="shared" si="71"/>
        <v>0</v>
      </c>
      <c r="U2173" s="263"/>
    </row>
    <row r="2174" spans="2:21" s="216" customFormat="1" x14ac:dyDescent="0.25">
      <c r="B2174" s="262">
        <v>2169</v>
      </c>
      <c r="C2174" s="346">
        <v>45494</v>
      </c>
      <c r="D2174" s="226" t="s">
        <v>179</v>
      </c>
      <c r="E2174" s="218" t="s">
        <v>161</v>
      </c>
      <c r="F2174" s="218" t="s">
        <v>8</v>
      </c>
      <c r="G2174" s="218" t="s">
        <v>161</v>
      </c>
      <c r="H2174" s="218">
        <v>11.6</v>
      </c>
      <c r="I2174" s="218" t="s">
        <v>66</v>
      </c>
      <c r="J2174" s="218">
        <v>5</v>
      </c>
      <c r="K2174" s="218"/>
      <c r="L2174" s="218"/>
      <c r="M2174" s="218"/>
      <c r="N2174" s="218" t="s">
        <v>363</v>
      </c>
      <c r="O2174" s="218"/>
      <c r="P2174" s="218"/>
      <c r="Q2174" s="240">
        <f t="shared" si="68"/>
        <v>0</v>
      </c>
      <c r="R2174" s="240">
        <f t="shared" si="69"/>
        <v>0</v>
      </c>
      <c r="S2174" s="240">
        <f t="shared" si="70"/>
        <v>58</v>
      </c>
      <c r="T2174" s="272">
        <f t="shared" si="71"/>
        <v>0</v>
      </c>
      <c r="U2174" s="263"/>
    </row>
    <row r="2175" spans="2:21" s="216" customFormat="1" x14ac:dyDescent="0.25">
      <c r="B2175" s="262">
        <v>2170</v>
      </c>
      <c r="C2175" s="346">
        <v>45494</v>
      </c>
      <c r="D2175" s="226" t="s">
        <v>141</v>
      </c>
      <c r="E2175" s="218" t="s">
        <v>92</v>
      </c>
      <c r="F2175" s="218" t="s">
        <v>2</v>
      </c>
      <c r="G2175" s="218" t="s">
        <v>213</v>
      </c>
      <c r="H2175" s="218">
        <v>7</v>
      </c>
      <c r="I2175" s="218" t="s">
        <v>220</v>
      </c>
      <c r="J2175" s="218">
        <v>16</v>
      </c>
      <c r="K2175" s="218">
        <v>712350</v>
      </c>
      <c r="L2175" s="218">
        <v>300</v>
      </c>
      <c r="M2175" s="218"/>
      <c r="N2175" s="218" t="s">
        <v>2</v>
      </c>
      <c r="O2175" s="218">
        <v>712</v>
      </c>
      <c r="P2175" s="218" t="s">
        <v>304</v>
      </c>
      <c r="Q2175" s="240">
        <f t="shared" si="68"/>
        <v>112</v>
      </c>
      <c r="R2175" s="240">
        <f t="shared" si="69"/>
        <v>0</v>
      </c>
      <c r="S2175" s="240">
        <f t="shared" si="70"/>
        <v>0</v>
      </c>
      <c r="T2175" s="272">
        <f t="shared" si="71"/>
        <v>0</v>
      </c>
      <c r="U2175" s="263"/>
    </row>
    <row r="2176" spans="2:21" s="216" customFormat="1" x14ac:dyDescent="0.25">
      <c r="B2176" s="262">
        <v>2171</v>
      </c>
      <c r="C2176" s="346">
        <v>45494</v>
      </c>
      <c r="D2176" s="226" t="s">
        <v>142</v>
      </c>
      <c r="E2176" s="218" t="s">
        <v>92</v>
      </c>
      <c r="F2176" s="218" t="s">
        <v>2</v>
      </c>
      <c r="G2176" s="218" t="s">
        <v>213</v>
      </c>
      <c r="H2176" s="218">
        <v>7</v>
      </c>
      <c r="I2176" s="218" t="s">
        <v>220</v>
      </c>
      <c r="J2176" s="218">
        <v>17</v>
      </c>
      <c r="K2176" s="218">
        <v>712350</v>
      </c>
      <c r="L2176" s="218">
        <v>300</v>
      </c>
      <c r="M2176" s="218"/>
      <c r="N2176" s="218" t="s">
        <v>2</v>
      </c>
      <c r="O2176" s="218">
        <v>712</v>
      </c>
      <c r="P2176" s="218" t="s">
        <v>304</v>
      </c>
      <c r="Q2176" s="240">
        <f t="shared" si="68"/>
        <v>119</v>
      </c>
      <c r="R2176" s="240">
        <f t="shared" si="69"/>
        <v>0</v>
      </c>
      <c r="S2176" s="240">
        <f t="shared" si="70"/>
        <v>0</v>
      </c>
      <c r="T2176" s="272">
        <f t="shared" si="71"/>
        <v>0</v>
      </c>
      <c r="U2176" s="263"/>
    </row>
    <row r="2177" spans="2:21" s="216" customFormat="1" x14ac:dyDescent="0.25">
      <c r="B2177" s="262">
        <v>2172</v>
      </c>
      <c r="C2177" s="346">
        <v>45494</v>
      </c>
      <c r="D2177" s="226" t="s">
        <v>143</v>
      </c>
      <c r="E2177" s="218" t="s">
        <v>92</v>
      </c>
      <c r="F2177" s="218" t="s">
        <v>2</v>
      </c>
      <c r="G2177" s="218" t="s">
        <v>213</v>
      </c>
      <c r="H2177" s="218">
        <v>7</v>
      </c>
      <c r="I2177" s="218" t="s">
        <v>220</v>
      </c>
      <c r="J2177" s="218">
        <v>17</v>
      </c>
      <c r="K2177" s="218">
        <v>712350</v>
      </c>
      <c r="L2177" s="218">
        <v>300</v>
      </c>
      <c r="M2177" s="218"/>
      <c r="N2177" s="218" t="s">
        <v>2</v>
      </c>
      <c r="O2177" s="218">
        <v>712</v>
      </c>
      <c r="P2177" s="218" t="s">
        <v>304</v>
      </c>
      <c r="Q2177" s="240">
        <f t="shared" si="68"/>
        <v>119</v>
      </c>
      <c r="R2177" s="240">
        <f t="shared" si="69"/>
        <v>0</v>
      </c>
      <c r="S2177" s="240">
        <f t="shared" si="70"/>
        <v>0</v>
      </c>
      <c r="T2177" s="272">
        <f t="shared" si="71"/>
        <v>0</v>
      </c>
      <c r="U2177" s="263"/>
    </row>
    <row r="2178" spans="2:21" s="216" customFormat="1" x14ac:dyDescent="0.25">
      <c r="B2178" s="262">
        <v>2173</v>
      </c>
      <c r="C2178" s="346">
        <v>45494</v>
      </c>
      <c r="D2178" s="226" t="s">
        <v>258</v>
      </c>
      <c r="E2178" s="218" t="s">
        <v>92</v>
      </c>
      <c r="F2178" s="218" t="s">
        <v>2</v>
      </c>
      <c r="G2178" s="218" t="s">
        <v>213</v>
      </c>
      <c r="H2178" s="218">
        <v>7</v>
      </c>
      <c r="I2178" s="218" t="s">
        <v>220</v>
      </c>
      <c r="J2178" s="218">
        <v>33</v>
      </c>
      <c r="K2178" s="218">
        <v>712350</v>
      </c>
      <c r="L2178" s="218">
        <v>300</v>
      </c>
      <c r="M2178" s="218"/>
      <c r="N2178" s="218" t="s">
        <v>2</v>
      </c>
      <c r="O2178" s="218">
        <v>712</v>
      </c>
      <c r="P2178" s="218" t="s">
        <v>304</v>
      </c>
      <c r="Q2178" s="240">
        <f t="shared" si="68"/>
        <v>231</v>
      </c>
      <c r="R2178" s="240">
        <f t="shared" si="69"/>
        <v>0</v>
      </c>
      <c r="S2178" s="240">
        <f t="shared" si="70"/>
        <v>0</v>
      </c>
      <c r="T2178" s="272">
        <f t="shared" si="71"/>
        <v>0</v>
      </c>
      <c r="U2178" s="263"/>
    </row>
    <row r="2179" spans="2:21" s="216" customFormat="1" x14ac:dyDescent="0.25">
      <c r="B2179" s="262">
        <v>2174</v>
      </c>
      <c r="C2179" s="346">
        <v>45494</v>
      </c>
      <c r="D2179" s="226" t="s">
        <v>266</v>
      </c>
      <c r="E2179" s="218" t="s">
        <v>92</v>
      </c>
      <c r="F2179" s="218" t="s">
        <v>2</v>
      </c>
      <c r="G2179" s="218" t="s">
        <v>213</v>
      </c>
      <c r="H2179" s="218">
        <v>7</v>
      </c>
      <c r="I2179" s="218" t="s">
        <v>220</v>
      </c>
      <c r="J2179" s="218">
        <v>33</v>
      </c>
      <c r="K2179" s="218">
        <v>712350</v>
      </c>
      <c r="L2179" s="218">
        <v>300</v>
      </c>
      <c r="M2179" s="218"/>
      <c r="N2179" s="218" t="s">
        <v>2</v>
      </c>
      <c r="O2179" s="218">
        <v>712</v>
      </c>
      <c r="P2179" s="218" t="s">
        <v>304</v>
      </c>
      <c r="Q2179" s="240">
        <f t="shared" si="68"/>
        <v>231</v>
      </c>
      <c r="R2179" s="240">
        <f t="shared" si="69"/>
        <v>0</v>
      </c>
      <c r="S2179" s="240">
        <f t="shared" si="70"/>
        <v>0</v>
      </c>
      <c r="T2179" s="272">
        <f t="shared" si="71"/>
        <v>0</v>
      </c>
      <c r="U2179" s="263"/>
    </row>
    <row r="2180" spans="2:21" s="216" customFormat="1" x14ac:dyDescent="0.25">
      <c r="B2180" s="262">
        <v>2175</v>
      </c>
      <c r="C2180" s="346">
        <v>45494</v>
      </c>
      <c r="D2180" s="226" t="s">
        <v>267</v>
      </c>
      <c r="E2180" s="218" t="s">
        <v>92</v>
      </c>
      <c r="F2180" s="218" t="s">
        <v>2</v>
      </c>
      <c r="G2180" s="218" t="s">
        <v>213</v>
      </c>
      <c r="H2180" s="218">
        <v>7</v>
      </c>
      <c r="I2180" s="218" t="s">
        <v>220</v>
      </c>
      <c r="J2180" s="218">
        <v>34</v>
      </c>
      <c r="K2180" s="218">
        <v>712350</v>
      </c>
      <c r="L2180" s="218">
        <v>300</v>
      </c>
      <c r="M2180" s="218"/>
      <c r="N2180" s="218" t="s">
        <v>2</v>
      </c>
      <c r="O2180" s="218">
        <v>712</v>
      </c>
      <c r="P2180" s="218" t="s">
        <v>304</v>
      </c>
      <c r="Q2180" s="240">
        <f t="shared" si="68"/>
        <v>238</v>
      </c>
      <c r="R2180" s="240">
        <f t="shared" si="69"/>
        <v>0</v>
      </c>
      <c r="S2180" s="240">
        <f t="shared" si="70"/>
        <v>0</v>
      </c>
      <c r="T2180" s="272">
        <f t="shared" si="71"/>
        <v>0</v>
      </c>
      <c r="U2180" s="263"/>
    </row>
    <row r="2181" spans="2:21" s="216" customFormat="1" x14ac:dyDescent="0.25">
      <c r="B2181" s="262">
        <v>2176</v>
      </c>
      <c r="C2181" s="346">
        <v>45494</v>
      </c>
      <c r="D2181" s="226" t="s">
        <v>96</v>
      </c>
      <c r="E2181" s="218" t="s">
        <v>161</v>
      </c>
      <c r="F2181" s="218" t="s">
        <v>1</v>
      </c>
      <c r="G2181" s="218" t="s">
        <v>161</v>
      </c>
      <c r="H2181" s="218">
        <v>11.8</v>
      </c>
      <c r="I2181" s="218" t="s">
        <v>66</v>
      </c>
      <c r="J2181" s="218">
        <v>3</v>
      </c>
      <c r="K2181" s="218"/>
      <c r="L2181" s="218"/>
      <c r="M2181" s="218"/>
      <c r="N2181" s="218" t="s">
        <v>363</v>
      </c>
      <c r="O2181" s="218"/>
      <c r="P2181" s="218"/>
      <c r="Q2181" s="240">
        <f t="shared" si="68"/>
        <v>0</v>
      </c>
      <c r="R2181" s="240">
        <f t="shared" si="69"/>
        <v>0</v>
      </c>
      <c r="S2181" s="240">
        <f t="shared" si="70"/>
        <v>35.400000000000006</v>
      </c>
      <c r="T2181" s="272">
        <f t="shared" si="71"/>
        <v>0</v>
      </c>
      <c r="U2181" s="263"/>
    </row>
    <row r="2182" spans="2:21" s="216" customFormat="1" x14ac:dyDescent="0.25">
      <c r="B2182" s="262">
        <v>2177</v>
      </c>
      <c r="C2182" s="346">
        <v>45494</v>
      </c>
      <c r="D2182" s="226" t="s">
        <v>130</v>
      </c>
      <c r="E2182" s="218" t="s">
        <v>161</v>
      </c>
      <c r="F2182" s="218" t="s">
        <v>1</v>
      </c>
      <c r="G2182" s="218" t="s">
        <v>161</v>
      </c>
      <c r="H2182" s="218">
        <v>11.8</v>
      </c>
      <c r="I2182" s="218" t="s">
        <v>66</v>
      </c>
      <c r="J2182" s="218">
        <v>4</v>
      </c>
      <c r="K2182" s="218"/>
      <c r="L2182" s="218"/>
      <c r="M2182" s="218"/>
      <c r="N2182" s="218" t="s">
        <v>363</v>
      </c>
      <c r="O2182" s="218"/>
      <c r="P2182" s="218"/>
      <c r="Q2182" s="240">
        <f t="shared" si="68"/>
        <v>0</v>
      </c>
      <c r="R2182" s="240">
        <f t="shared" si="69"/>
        <v>0</v>
      </c>
      <c r="S2182" s="240">
        <f t="shared" si="70"/>
        <v>47.2</v>
      </c>
      <c r="T2182" s="272">
        <f t="shared" si="71"/>
        <v>0</v>
      </c>
      <c r="U2182" s="263"/>
    </row>
    <row r="2183" spans="2:21" s="216" customFormat="1" x14ac:dyDescent="0.25">
      <c r="B2183" s="261">
        <v>2178</v>
      </c>
      <c r="C2183" s="346">
        <v>45494</v>
      </c>
      <c r="D2183" s="467" t="s">
        <v>522</v>
      </c>
      <c r="E2183" s="468" t="str">
        <f>IFERROR(VLOOKUP(D2183,V:Z,2,FALSE),"")</f>
        <v>_</v>
      </c>
      <c r="F2183" s="468" t="str">
        <f>IFERROR(VLOOKUP(D2183,V:Z,3,FALSE),"")</f>
        <v>_</v>
      </c>
      <c r="G2183" s="468" t="str">
        <f>IFERROR(VLOOKUP(D2183,V:Z,4,FALSE),"")</f>
        <v>بچینگ</v>
      </c>
      <c r="H2183" s="468">
        <f>IFERROR(VLOOKUP(D2183,V:Z,5,FALSE),"")</f>
        <v>1</v>
      </c>
      <c r="I2183" s="458" t="s">
        <v>310</v>
      </c>
      <c r="J2183" s="218">
        <v>37</v>
      </c>
      <c r="K2183" s="218"/>
      <c r="L2183" s="218"/>
      <c r="M2183" s="218"/>
      <c r="N2183" s="218"/>
      <c r="O2183" s="218">
        <v>712375</v>
      </c>
      <c r="P2183" s="458" t="s">
        <v>498</v>
      </c>
      <c r="Q2183" s="240">
        <f t="shared" si="68"/>
        <v>0</v>
      </c>
      <c r="R2183" s="240">
        <f t="shared" si="69"/>
        <v>0</v>
      </c>
      <c r="S2183" s="240">
        <f t="shared" si="70"/>
        <v>0</v>
      </c>
      <c r="T2183" s="272">
        <f t="shared" si="71"/>
        <v>0</v>
      </c>
      <c r="U2183" s="263"/>
    </row>
    <row r="2184" spans="2:21" s="216" customFormat="1" x14ac:dyDescent="0.25">
      <c r="B2184" s="262">
        <v>2179</v>
      </c>
      <c r="C2184" s="346">
        <v>45495</v>
      </c>
      <c r="D2184" s="217" t="s">
        <v>94</v>
      </c>
      <c r="E2184" s="218" t="s">
        <v>92</v>
      </c>
      <c r="F2184" s="218" t="s">
        <v>1</v>
      </c>
      <c r="G2184" s="218" t="s">
        <v>213</v>
      </c>
      <c r="H2184" s="218">
        <v>6.65</v>
      </c>
      <c r="I2184" s="218" t="s">
        <v>221</v>
      </c>
      <c r="J2184" s="218">
        <v>21</v>
      </c>
      <c r="K2184" s="218">
        <v>715300</v>
      </c>
      <c r="L2184" s="218">
        <v>1300</v>
      </c>
      <c r="M2184" s="218"/>
      <c r="N2184" s="218" t="s">
        <v>1</v>
      </c>
      <c r="O2184" s="218">
        <v>716</v>
      </c>
      <c r="P2184" s="218" t="s">
        <v>304</v>
      </c>
      <c r="Q2184" s="240">
        <f t="shared" si="68"/>
        <v>0</v>
      </c>
      <c r="R2184" s="240">
        <f t="shared" si="69"/>
        <v>160.5975</v>
      </c>
      <c r="S2184" s="240">
        <f t="shared" si="70"/>
        <v>0</v>
      </c>
      <c r="T2184" s="272">
        <f t="shared" si="71"/>
        <v>0</v>
      </c>
      <c r="U2184" s="263"/>
    </row>
    <row r="2185" spans="2:21" s="216" customFormat="1" x14ac:dyDescent="0.25">
      <c r="B2185" s="262">
        <v>2180</v>
      </c>
      <c r="C2185" s="346">
        <v>45495</v>
      </c>
      <c r="D2185" s="217" t="s">
        <v>91</v>
      </c>
      <c r="E2185" s="218" t="s">
        <v>92</v>
      </c>
      <c r="F2185" s="218" t="s">
        <v>1</v>
      </c>
      <c r="G2185" s="218" t="s">
        <v>213</v>
      </c>
      <c r="H2185" s="218">
        <v>6.65</v>
      </c>
      <c r="I2185" s="218" t="s">
        <v>221</v>
      </c>
      <c r="J2185" s="218">
        <v>22</v>
      </c>
      <c r="K2185" s="218">
        <v>715300</v>
      </c>
      <c r="L2185" s="218">
        <v>1300</v>
      </c>
      <c r="M2185" s="218"/>
      <c r="N2185" s="218" t="s">
        <v>1</v>
      </c>
      <c r="O2185" s="218">
        <v>716</v>
      </c>
      <c r="P2185" s="218" t="s">
        <v>304</v>
      </c>
      <c r="Q2185" s="240">
        <f t="shared" si="68"/>
        <v>0</v>
      </c>
      <c r="R2185" s="240">
        <f t="shared" si="69"/>
        <v>168.245</v>
      </c>
      <c r="S2185" s="240">
        <f t="shared" si="70"/>
        <v>0</v>
      </c>
      <c r="T2185" s="272">
        <f t="shared" si="71"/>
        <v>0</v>
      </c>
      <c r="U2185" s="263"/>
    </row>
    <row r="2186" spans="2:21" s="216" customFormat="1" x14ac:dyDescent="0.25">
      <c r="B2186" s="262">
        <v>2181</v>
      </c>
      <c r="C2186" s="346">
        <v>45495</v>
      </c>
      <c r="D2186" s="217" t="s">
        <v>117</v>
      </c>
      <c r="E2186" s="218" t="s">
        <v>92</v>
      </c>
      <c r="F2186" s="218" t="s">
        <v>1</v>
      </c>
      <c r="G2186" s="218" t="s">
        <v>213</v>
      </c>
      <c r="H2186" s="218">
        <v>6.65</v>
      </c>
      <c r="I2186" s="218" t="s">
        <v>221</v>
      </c>
      <c r="J2186" s="218">
        <v>21</v>
      </c>
      <c r="K2186" s="218">
        <v>715300</v>
      </c>
      <c r="L2186" s="218">
        <v>1300</v>
      </c>
      <c r="M2186" s="218"/>
      <c r="N2186" s="218" t="s">
        <v>1</v>
      </c>
      <c r="O2186" s="218">
        <v>716</v>
      </c>
      <c r="P2186" s="218" t="s">
        <v>304</v>
      </c>
      <c r="Q2186" s="240">
        <f t="shared" si="68"/>
        <v>0</v>
      </c>
      <c r="R2186" s="240">
        <f t="shared" si="69"/>
        <v>160.5975</v>
      </c>
      <c r="S2186" s="240">
        <f t="shared" si="70"/>
        <v>0</v>
      </c>
      <c r="T2186" s="272">
        <f t="shared" si="71"/>
        <v>0</v>
      </c>
      <c r="U2186" s="263"/>
    </row>
    <row r="2187" spans="2:21" s="216" customFormat="1" x14ac:dyDescent="0.25">
      <c r="B2187" s="262">
        <v>2182</v>
      </c>
      <c r="C2187" s="346">
        <v>45495</v>
      </c>
      <c r="D2187" s="217" t="s">
        <v>302</v>
      </c>
      <c r="E2187" s="218" t="s">
        <v>92</v>
      </c>
      <c r="F2187" s="218" t="s">
        <v>62</v>
      </c>
      <c r="G2187" s="218" t="s">
        <v>214</v>
      </c>
      <c r="H2187" s="218">
        <v>4.1500000000000004</v>
      </c>
      <c r="I2187" s="218" t="s">
        <v>221</v>
      </c>
      <c r="J2187" s="218">
        <v>31</v>
      </c>
      <c r="K2187" s="218">
        <v>715600</v>
      </c>
      <c r="L2187" s="218">
        <v>1700</v>
      </c>
      <c r="M2187" s="218"/>
      <c r="N2187" s="218" t="s">
        <v>62</v>
      </c>
      <c r="O2187" s="218">
        <v>717</v>
      </c>
      <c r="P2187" s="218" t="s">
        <v>305</v>
      </c>
      <c r="Q2187" s="240">
        <f t="shared" si="68"/>
        <v>0</v>
      </c>
      <c r="R2187" s="240">
        <f t="shared" si="69"/>
        <v>147.94749999999999</v>
      </c>
      <c r="S2187" s="240">
        <f t="shared" si="70"/>
        <v>0</v>
      </c>
      <c r="T2187" s="272">
        <f t="shared" si="71"/>
        <v>0</v>
      </c>
      <c r="U2187" s="263"/>
    </row>
    <row r="2188" spans="2:21" s="216" customFormat="1" x14ac:dyDescent="0.25">
      <c r="B2188" s="262">
        <v>2183</v>
      </c>
      <c r="C2188" s="346">
        <v>45495</v>
      </c>
      <c r="D2188" s="217" t="s">
        <v>157</v>
      </c>
      <c r="E2188" s="218" t="s">
        <v>92</v>
      </c>
      <c r="F2188" s="218" t="s">
        <v>62</v>
      </c>
      <c r="G2188" s="218" t="s">
        <v>214</v>
      </c>
      <c r="H2188" s="218">
        <v>4.1500000000000004</v>
      </c>
      <c r="I2188" s="218" t="s">
        <v>221</v>
      </c>
      <c r="J2188" s="218">
        <v>31</v>
      </c>
      <c r="K2188" s="218">
        <v>715600</v>
      </c>
      <c r="L2188" s="218">
        <v>1700</v>
      </c>
      <c r="M2188" s="218"/>
      <c r="N2188" s="218" t="s">
        <v>62</v>
      </c>
      <c r="O2188" s="218">
        <v>717</v>
      </c>
      <c r="P2188" s="218" t="s">
        <v>305</v>
      </c>
      <c r="Q2188" s="240">
        <f t="shared" si="68"/>
        <v>0</v>
      </c>
      <c r="R2188" s="240">
        <f t="shared" si="69"/>
        <v>147.94749999999999</v>
      </c>
      <c r="S2188" s="240">
        <f t="shared" si="70"/>
        <v>0</v>
      </c>
      <c r="T2188" s="272">
        <f t="shared" si="71"/>
        <v>0</v>
      </c>
      <c r="U2188" s="263"/>
    </row>
    <row r="2189" spans="2:21" s="216" customFormat="1" x14ac:dyDescent="0.25">
      <c r="B2189" s="262">
        <v>2184</v>
      </c>
      <c r="C2189" s="346">
        <v>45495</v>
      </c>
      <c r="D2189" s="217" t="s">
        <v>156</v>
      </c>
      <c r="E2189" s="218" t="s">
        <v>92</v>
      </c>
      <c r="F2189" s="218" t="s">
        <v>62</v>
      </c>
      <c r="G2189" s="218" t="s">
        <v>214</v>
      </c>
      <c r="H2189" s="218">
        <v>4.1500000000000004</v>
      </c>
      <c r="I2189" s="218" t="s">
        <v>221</v>
      </c>
      <c r="J2189" s="218">
        <v>31</v>
      </c>
      <c r="K2189" s="218">
        <v>715600</v>
      </c>
      <c r="L2189" s="218">
        <v>1700</v>
      </c>
      <c r="M2189" s="218"/>
      <c r="N2189" s="218" t="s">
        <v>62</v>
      </c>
      <c r="O2189" s="218">
        <v>717</v>
      </c>
      <c r="P2189" s="218" t="s">
        <v>305</v>
      </c>
      <c r="Q2189" s="240">
        <f t="shared" si="68"/>
        <v>0</v>
      </c>
      <c r="R2189" s="240">
        <f t="shared" si="69"/>
        <v>147.94749999999999</v>
      </c>
      <c r="S2189" s="240">
        <f t="shared" si="70"/>
        <v>0</v>
      </c>
      <c r="T2189" s="272">
        <f t="shared" si="71"/>
        <v>0</v>
      </c>
      <c r="U2189" s="263"/>
    </row>
    <row r="2190" spans="2:21" s="216" customFormat="1" x14ac:dyDescent="0.25">
      <c r="B2190" s="262">
        <v>2185</v>
      </c>
      <c r="C2190" s="346">
        <v>45495</v>
      </c>
      <c r="D2190" s="217" t="s">
        <v>160</v>
      </c>
      <c r="E2190" s="218" t="s">
        <v>161</v>
      </c>
      <c r="F2190" s="218" t="s">
        <v>389</v>
      </c>
      <c r="G2190" s="218" t="s">
        <v>161</v>
      </c>
      <c r="H2190" s="218">
        <v>10</v>
      </c>
      <c r="I2190" s="218" t="s">
        <v>66</v>
      </c>
      <c r="J2190" s="218">
        <v>3</v>
      </c>
      <c r="K2190" s="218"/>
      <c r="L2190" s="218"/>
      <c r="M2190" s="218"/>
      <c r="N2190" s="218" t="s">
        <v>363</v>
      </c>
      <c r="O2190" s="218"/>
      <c r="P2190" s="218"/>
      <c r="Q2190" s="240">
        <f t="shared" si="68"/>
        <v>0</v>
      </c>
      <c r="R2190" s="240">
        <f t="shared" si="69"/>
        <v>0</v>
      </c>
      <c r="S2190" s="240">
        <f t="shared" si="70"/>
        <v>30</v>
      </c>
      <c r="T2190" s="272">
        <f t="shared" si="71"/>
        <v>0</v>
      </c>
      <c r="U2190" s="263"/>
    </row>
    <row r="2191" spans="2:21" s="216" customFormat="1" x14ac:dyDescent="0.25">
      <c r="B2191" s="262">
        <v>2186</v>
      </c>
      <c r="C2191" s="346">
        <v>45495</v>
      </c>
      <c r="D2191" s="217" t="s">
        <v>284</v>
      </c>
      <c r="E2191" s="218" t="s">
        <v>178</v>
      </c>
      <c r="F2191" s="218" t="s">
        <v>7</v>
      </c>
      <c r="G2191" s="218" t="s">
        <v>213</v>
      </c>
      <c r="H2191" s="218">
        <v>7</v>
      </c>
      <c r="I2191" s="218" t="s">
        <v>220</v>
      </c>
      <c r="J2191" s="218">
        <v>42</v>
      </c>
      <c r="K2191" s="218">
        <v>723</v>
      </c>
      <c r="L2191" s="218">
        <v>3000</v>
      </c>
      <c r="M2191" s="218"/>
      <c r="N2191" s="218" t="s">
        <v>7</v>
      </c>
      <c r="O2191" s="218">
        <v>722</v>
      </c>
      <c r="P2191" s="218" t="s">
        <v>305</v>
      </c>
      <c r="Q2191" s="240">
        <f t="shared" si="68"/>
        <v>294</v>
      </c>
      <c r="R2191" s="240">
        <f t="shared" si="69"/>
        <v>0</v>
      </c>
      <c r="S2191" s="240">
        <f t="shared" si="70"/>
        <v>0</v>
      </c>
      <c r="T2191" s="272">
        <f t="shared" si="71"/>
        <v>0</v>
      </c>
      <c r="U2191" s="263"/>
    </row>
    <row r="2192" spans="2:21" s="216" customFormat="1" x14ac:dyDescent="0.25">
      <c r="B2192" s="262">
        <v>2187</v>
      </c>
      <c r="C2192" s="346">
        <v>45495</v>
      </c>
      <c r="D2192" s="217" t="s">
        <v>268</v>
      </c>
      <c r="E2192" s="218" t="s">
        <v>276</v>
      </c>
      <c r="F2192" s="218" t="s">
        <v>7</v>
      </c>
      <c r="G2192" s="218" t="s">
        <v>214</v>
      </c>
      <c r="H2192" s="218">
        <v>5</v>
      </c>
      <c r="I2192" s="218" t="s">
        <v>220</v>
      </c>
      <c r="J2192" s="218">
        <v>28</v>
      </c>
      <c r="K2192" s="218">
        <v>723</v>
      </c>
      <c r="L2192" s="218">
        <v>3000</v>
      </c>
      <c r="M2192" s="218"/>
      <c r="N2192" s="218" t="s">
        <v>7</v>
      </c>
      <c r="O2192" s="218">
        <v>722</v>
      </c>
      <c r="P2192" s="218" t="s">
        <v>305</v>
      </c>
      <c r="Q2192" s="240">
        <f t="shared" si="68"/>
        <v>140</v>
      </c>
      <c r="R2192" s="240">
        <f t="shared" si="69"/>
        <v>0</v>
      </c>
      <c r="S2192" s="240">
        <f t="shared" si="70"/>
        <v>0</v>
      </c>
      <c r="T2192" s="272">
        <f t="shared" si="71"/>
        <v>0</v>
      </c>
      <c r="U2192" s="263"/>
    </row>
    <row r="2193" spans="2:21" s="216" customFormat="1" x14ac:dyDescent="0.25">
      <c r="B2193" s="262">
        <v>2188</v>
      </c>
      <c r="C2193" s="346">
        <v>45495</v>
      </c>
      <c r="D2193" s="217" t="s">
        <v>260</v>
      </c>
      <c r="E2193" s="218" t="s">
        <v>161</v>
      </c>
      <c r="F2193" s="218" t="s">
        <v>7</v>
      </c>
      <c r="G2193" s="218" t="s">
        <v>161</v>
      </c>
      <c r="H2193" s="218">
        <v>10</v>
      </c>
      <c r="I2193" s="218" t="s">
        <v>66</v>
      </c>
      <c r="J2193" s="218">
        <v>4</v>
      </c>
      <c r="K2193" s="218">
        <v>723</v>
      </c>
      <c r="L2193" s="218"/>
      <c r="M2193" s="218"/>
      <c r="N2193" s="218" t="s">
        <v>363</v>
      </c>
      <c r="O2193" s="218"/>
      <c r="P2193" s="218"/>
      <c r="Q2193" s="240">
        <f t="shared" si="68"/>
        <v>0</v>
      </c>
      <c r="R2193" s="240">
        <f t="shared" si="69"/>
        <v>0</v>
      </c>
      <c r="S2193" s="240">
        <f t="shared" si="70"/>
        <v>40</v>
      </c>
      <c r="T2193" s="272">
        <f t="shared" si="71"/>
        <v>0</v>
      </c>
      <c r="U2193" s="263"/>
    </row>
    <row r="2194" spans="2:21" s="216" customFormat="1" x14ac:dyDescent="0.25">
      <c r="B2194" s="262">
        <v>2189</v>
      </c>
      <c r="C2194" s="346">
        <v>45495</v>
      </c>
      <c r="D2194" s="217" t="s">
        <v>270</v>
      </c>
      <c r="E2194" s="218" t="s">
        <v>178</v>
      </c>
      <c r="F2194" s="218" t="s">
        <v>7</v>
      </c>
      <c r="G2194" s="218" t="s">
        <v>213</v>
      </c>
      <c r="H2194" s="218">
        <v>7</v>
      </c>
      <c r="I2194" s="218" t="s">
        <v>220</v>
      </c>
      <c r="J2194" s="218">
        <v>43</v>
      </c>
      <c r="K2194" s="218">
        <v>723</v>
      </c>
      <c r="L2194" s="218">
        <v>3000</v>
      </c>
      <c r="M2194" s="218"/>
      <c r="N2194" s="218" t="s">
        <v>7</v>
      </c>
      <c r="O2194" s="218">
        <v>722</v>
      </c>
      <c r="P2194" s="218" t="s">
        <v>305</v>
      </c>
      <c r="Q2194" s="240">
        <f t="shared" si="68"/>
        <v>301</v>
      </c>
      <c r="R2194" s="240">
        <f t="shared" si="69"/>
        <v>0</v>
      </c>
      <c r="S2194" s="240">
        <f t="shared" si="70"/>
        <v>0</v>
      </c>
      <c r="T2194" s="272">
        <f t="shared" si="71"/>
        <v>0</v>
      </c>
      <c r="U2194" s="263"/>
    </row>
    <row r="2195" spans="2:21" s="216" customFormat="1" x14ac:dyDescent="0.25">
      <c r="B2195" s="262">
        <v>2190</v>
      </c>
      <c r="C2195" s="346">
        <v>45495</v>
      </c>
      <c r="D2195" s="217" t="s">
        <v>177</v>
      </c>
      <c r="E2195" s="218" t="s">
        <v>178</v>
      </c>
      <c r="F2195" s="218" t="s">
        <v>7</v>
      </c>
      <c r="G2195" s="218" t="s">
        <v>213</v>
      </c>
      <c r="H2195" s="218">
        <v>7</v>
      </c>
      <c r="I2195" s="218" t="s">
        <v>220</v>
      </c>
      <c r="J2195" s="218">
        <v>43</v>
      </c>
      <c r="K2195" s="218">
        <v>723</v>
      </c>
      <c r="L2195" s="218">
        <v>3000</v>
      </c>
      <c r="M2195" s="218"/>
      <c r="N2195" s="218" t="s">
        <v>7</v>
      </c>
      <c r="O2195" s="218">
        <v>722</v>
      </c>
      <c r="P2195" s="218" t="s">
        <v>305</v>
      </c>
      <c r="Q2195" s="240">
        <f t="shared" si="68"/>
        <v>301</v>
      </c>
      <c r="R2195" s="240">
        <f t="shared" si="69"/>
        <v>0</v>
      </c>
      <c r="S2195" s="240">
        <f t="shared" si="70"/>
        <v>0</v>
      </c>
      <c r="T2195" s="272">
        <f t="shared" si="71"/>
        <v>0</v>
      </c>
      <c r="U2195" s="263"/>
    </row>
    <row r="2196" spans="2:21" s="216" customFormat="1" x14ac:dyDescent="0.25">
      <c r="B2196" s="262">
        <v>2191</v>
      </c>
      <c r="C2196" s="346">
        <v>45495</v>
      </c>
      <c r="D2196" s="217" t="s">
        <v>173</v>
      </c>
      <c r="E2196" s="218" t="s">
        <v>161</v>
      </c>
      <c r="F2196" s="218" t="s">
        <v>7</v>
      </c>
      <c r="G2196" s="218" t="s">
        <v>161</v>
      </c>
      <c r="H2196" s="218">
        <v>11.2</v>
      </c>
      <c r="I2196" s="218" t="s">
        <v>66</v>
      </c>
      <c r="J2196" s="218">
        <v>0</v>
      </c>
      <c r="K2196" s="218">
        <v>723</v>
      </c>
      <c r="L2196" s="218"/>
      <c r="M2196" s="218"/>
      <c r="N2196" s="218" t="s">
        <v>363</v>
      </c>
      <c r="O2196" s="218"/>
      <c r="P2196" s="218"/>
      <c r="Q2196" s="240">
        <f t="shared" si="68"/>
        <v>0</v>
      </c>
      <c r="R2196" s="240">
        <f t="shared" si="69"/>
        <v>0</v>
      </c>
      <c r="S2196" s="240">
        <f t="shared" si="70"/>
        <v>0</v>
      </c>
      <c r="T2196" s="272">
        <f t="shared" si="71"/>
        <v>0</v>
      </c>
      <c r="U2196" s="263"/>
    </row>
    <row r="2197" spans="2:21" s="216" customFormat="1" x14ac:dyDescent="0.25">
      <c r="B2197" s="262">
        <v>2192</v>
      </c>
      <c r="C2197" s="346">
        <v>45495</v>
      </c>
      <c r="D2197" s="217" t="s">
        <v>153</v>
      </c>
      <c r="E2197" s="218" t="s">
        <v>92</v>
      </c>
      <c r="F2197" s="218" t="s">
        <v>63</v>
      </c>
      <c r="G2197" s="218" t="s">
        <v>213</v>
      </c>
      <c r="H2197" s="218">
        <v>6.65</v>
      </c>
      <c r="I2197" s="218" t="s">
        <v>221</v>
      </c>
      <c r="J2197" s="218">
        <v>26</v>
      </c>
      <c r="K2197" s="218">
        <v>715100</v>
      </c>
      <c r="L2197" s="218">
        <v>1300</v>
      </c>
      <c r="M2197" s="218"/>
      <c r="N2197" s="218" t="s">
        <v>63</v>
      </c>
      <c r="O2197" s="218">
        <v>713</v>
      </c>
      <c r="P2197" s="218" t="s">
        <v>305</v>
      </c>
      <c r="Q2197" s="240">
        <f t="shared" si="68"/>
        <v>0</v>
      </c>
      <c r="R2197" s="240">
        <f t="shared" si="69"/>
        <v>198.83499999999998</v>
      </c>
      <c r="S2197" s="240">
        <f t="shared" si="70"/>
        <v>0</v>
      </c>
      <c r="T2197" s="272">
        <f t="shared" si="71"/>
        <v>0</v>
      </c>
      <c r="U2197" s="263"/>
    </row>
    <row r="2198" spans="2:21" s="216" customFormat="1" x14ac:dyDescent="0.25">
      <c r="B2198" s="262">
        <v>2193</v>
      </c>
      <c r="C2198" s="346">
        <v>45495</v>
      </c>
      <c r="D2198" s="217" t="s">
        <v>152</v>
      </c>
      <c r="E2198" s="218" t="s">
        <v>92</v>
      </c>
      <c r="F2198" s="218" t="s">
        <v>63</v>
      </c>
      <c r="G2198" s="218" t="s">
        <v>214</v>
      </c>
      <c r="H2198" s="218">
        <v>4.1500000000000004</v>
      </c>
      <c r="I2198" s="218" t="s">
        <v>221</v>
      </c>
      <c r="J2198" s="218">
        <v>26</v>
      </c>
      <c r="K2198" s="218">
        <v>715100</v>
      </c>
      <c r="L2198" s="218">
        <v>1300</v>
      </c>
      <c r="M2198" s="218"/>
      <c r="N2198" s="218" t="s">
        <v>63</v>
      </c>
      <c r="O2198" s="218">
        <v>713</v>
      </c>
      <c r="P2198" s="218" t="s">
        <v>305</v>
      </c>
      <c r="Q2198" s="240">
        <f t="shared" si="68"/>
        <v>0</v>
      </c>
      <c r="R2198" s="240">
        <f t="shared" si="69"/>
        <v>124.08499999999999</v>
      </c>
      <c r="S2198" s="240">
        <f t="shared" si="70"/>
        <v>0</v>
      </c>
      <c r="T2198" s="272">
        <f t="shared" si="71"/>
        <v>0</v>
      </c>
      <c r="U2198" s="263"/>
    </row>
    <row r="2199" spans="2:21" s="216" customFormat="1" x14ac:dyDescent="0.25">
      <c r="B2199" s="262">
        <v>2194</v>
      </c>
      <c r="C2199" s="346">
        <v>45495</v>
      </c>
      <c r="D2199" s="217" t="s">
        <v>153</v>
      </c>
      <c r="E2199" s="218" t="s">
        <v>92</v>
      </c>
      <c r="F2199" s="218" t="s">
        <v>63</v>
      </c>
      <c r="G2199" s="218" t="s">
        <v>213</v>
      </c>
      <c r="H2199" s="218">
        <v>6.65</v>
      </c>
      <c r="I2199" s="218" t="s">
        <v>221</v>
      </c>
      <c r="J2199" s="218">
        <v>1</v>
      </c>
      <c r="K2199" s="218">
        <v>715100</v>
      </c>
      <c r="L2199" s="218">
        <v>600</v>
      </c>
      <c r="M2199" s="218"/>
      <c r="N2199" s="218" t="s">
        <v>63</v>
      </c>
      <c r="O2199" s="218">
        <v>713</v>
      </c>
      <c r="P2199" s="218" t="s">
        <v>305</v>
      </c>
      <c r="Q2199" s="240">
        <f t="shared" si="68"/>
        <v>0</v>
      </c>
      <c r="R2199" s="240">
        <f t="shared" si="69"/>
        <v>7.6475</v>
      </c>
      <c r="S2199" s="240">
        <f t="shared" si="70"/>
        <v>0</v>
      </c>
      <c r="T2199" s="272">
        <f t="shared" si="71"/>
        <v>0</v>
      </c>
      <c r="U2199" s="263"/>
    </row>
    <row r="2200" spans="2:21" s="216" customFormat="1" x14ac:dyDescent="0.25">
      <c r="B2200" s="262">
        <v>2195</v>
      </c>
      <c r="C2200" s="346">
        <v>45495</v>
      </c>
      <c r="D2200" s="217" t="s">
        <v>152</v>
      </c>
      <c r="E2200" s="218" t="s">
        <v>92</v>
      </c>
      <c r="F2200" s="218" t="s">
        <v>63</v>
      </c>
      <c r="G2200" s="218" t="s">
        <v>214</v>
      </c>
      <c r="H2200" s="218">
        <v>4.1500000000000004</v>
      </c>
      <c r="I2200" s="218" t="s">
        <v>221</v>
      </c>
      <c r="J2200" s="218">
        <v>6</v>
      </c>
      <c r="K2200" s="218">
        <v>715100</v>
      </c>
      <c r="L2200" s="218">
        <v>600</v>
      </c>
      <c r="M2200" s="218"/>
      <c r="N2200" s="218" t="s">
        <v>63</v>
      </c>
      <c r="O2200" s="218">
        <v>713</v>
      </c>
      <c r="P2200" s="218" t="s">
        <v>305</v>
      </c>
      <c r="Q2200" s="240">
        <f t="shared" si="68"/>
        <v>0</v>
      </c>
      <c r="R2200" s="240">
        <f t="shared" si="69"/>
        <v>28.635000000000002</v>
      </c>
      <c r="S2200" s="240">
        <f t="shared" si="70"/>
        <v>0</v>
      </c>
      <c r="T2200" s="272">
        <f t="shared" si="71"/>
        <v>0</v>
      </c>
      <c r="U2200" s="263"/>
    </row>
    <row r="2201" spans="2:21" s="216" customFormat="1" x14ac:dyDescent="0.25">
      <c r="B2201" s="262">
        <v>2196</v>
      </c>
      <c r="C2201" s="346">
        <v>45495</v>
      </c>
      <c r="D2201" s="217" t="s">
        <v>150</v>
      </c>
      <c r="E2201" s="218" t="s">
        <v>92</v>
      </c>
      <c r="F2201" s="218" t="s">
        <v>63</v>
      </c>
      <c r="G2201" s="218" t="s">
        <v>214</v>
      </c>
      <c r="H2201" s="218">
        <v>4.1500000000000004</v>
      </c>
      <c r="I2201" s="218" t="s">
        <v>221</v>
      </c>
      <c r="J2201" s="218">
        <v>22</v>
      </c>
      <c r="K2201" s="218">
        <v>715100</v>
      </c>
      <c r="L2201" s="218">
        <v>1300</v>
      </c>
      <c r="M2201" s="218"/>
      <c r="N2201" s="218" t="s">
        <v>63</v>
      </c>
      <c r="O2201" s="218">
        <v>713</v>
      </c>
      <c r="P2201" s="218" t="s">
        <v>305</v>
      </c>
      <c r="Q2201" s="240">
        <f t="shared" si="68"/>
        <v>0</v>
      </c>
      <c r="R2201" s="240">
        <f t="shared" si="69"/>
        <v>104.995</v>
      </c>
      <c r="S2201" s="240">
        <f t="shared" si="70"/>
        <v>0</v>
      </c>
      <c r="T2201" s="272">
        <f t="shared" si="71"/>
        <v>0</v>
      </c>
      <c r="U2201" s="263"/>
    </row>
    <row r="2202" spans="2:21" s="216" customFormat="1" x14ac:dyDescent="0.25">
      <c r="B2202" s="262">
        <v>2197</v>
      </c>
      <c r="C2202" s="346">
        <v>45495</v>
      </c>
      <c r="D2202" s="217" t="s">
        <v>179</v>
      </c>
      <c r="E2202" s="218" t="s">
        <v>161</v>
      </c>
      <c r="F2202" s="218" t="s">
        <v>8</v>
      </c>
      <c r="G2202" s="218" t="s">
        <v>161</v>
      </c>
      <c r="H2202" s="218">
        <v>11.6</v>
      </c>
      <c r="I2202" s="218" t="s">
        <v>66</v>
      </c>
      <c r="J2202" s="218">
        <v>4</v>
      </c>
      <c r="K2202" s="218"/>
      <c r="L2202" s="218"/>
      <c r="M2202" s="218"/>
      <c r="N2202" s="218" t="s">
        <v>363</v>
      </c>
      <c r="O2202" s="218"/>
      <c r="P2202" s="218"/>
      <c r="Q2202" s="240">
        <f t="shared" si="68"/>
        <v>0</v>
      </c>
      <c r="R2202" s="240">
        <f t="shared" si="69"/>
        <v>0</v>
      </c>
      <c r="S2202" s="240">
        <f t="shared" si="70"/>
        <v>46.4</v>
      </c>
      <c r="T2202" s="272">
        <f t="shared" si="71"/>
        <v>0</v>
      </c>
      <c r="U2202" s="263"/>
    </row>
    <row r="2203" spans="2:21" s="216" customFormat="1" x14ac:dyDescent="0.25">
      <c r="B2203" s="262">
        <v>2198</v>
      </c>
      <c r="C2203" s="346">
        <v>45495</v>
      </c>
      <c r="D2203" s="217" t="s">
        <v>141</v>
      </c>
      <c r="E2203" s="218" t="s">
        <v>92</v>
      </c>
      <c r="F2203" s="218" t="s">
        <v>2</v>
      </c>
      <c r="G2203" s="218" t="s">
        <v>213</v>
      </c>
      <c r="H2203" s="218">
        <v>7</v>
      </c>
      <c r="I2203" s="218" t="s">
        <v>220</v>
      </c>
      <c r="J2203" s="218">
        <v>12</v>
      </c>
      <c r="K2203" s="218">
        <v>712350</v>
      </c>
      <c r="L2203" s="218">
        <v>300</v>
      </c>
      <c r="M2203" s="218"/>
      <c r="N2203" s="218" t="s">
        <v>2</v>
      </c>
      <c r="O2203" s="218">
        <v>712</v>
      </c>
      <c r="P2203" s="218" t="s">
        <v>304</v>
      </c>
      <c r="Q2203" s="240">
        <f t="shared" si="68"/>
        <v>84</v>
      </c>
      <c r="R2203" s="240">
        <f t="shared" si="69"/>
        <v>0</v>
      </c>
      <c r="S2203" s="240">
        <f t="shared" si="70"/>
        <v>0</v>
      </c>
      <c r="T2203" s="272">
        <f t="shared" si="71"/>
        <v>0</v>
      </c>
      <c r="U2203" s="263"/>
    </row>
    <row r="2204" spans="2:21" s="216" customFormat="1" x14ac:dyDescent="0.25">
      <c r="B2204" s="262">
        <v>2199</v>
      </c>
      <c r="C2204" s="346">
        <v>45495</v>
      </c>
      <c r="D2204" s="217" t="s">
        <v>142</v>
      </c>
      <c r="E2204" s="218" t="s">
        <v>92</v>
      </c>
      <c r="F2204" s="218" t="s">
        <v>2</v>
      </c>
      <c r="G2204" s="218" t="s">
        <v>213</v>
      </c>
      <c r="H2204" s="218">
        <v>7</v>
      </c>
      <c r="I2204" s="218" t="s">
        <v>220</v>
      </c>
      <c r="J2204" s="218">
        <v>12</v>
      </c>
      <c r="K2204" s="218">
        <v>712350</v>
      </c>
      <c r="L2204" s="218">
        <v>300</v>
      </c>
      <c r="M2204" s="218"/>
      <c r="N2204" s="218" t="s">
        <v>2</v>
      </c>
      <c r="O2204" s="218">
        <v>712</v>
      </c>
      <c r="P2204" s="218" t="s">
        <v>304</v>
      </c>
      <c r="Q2204" s="240">
        <f t="shared" si="68"/>
        <v>84</v>
      </c>
      <c r="R2204" s="240">
        <f t="shared" si="69"/>
        <v>0</v>
      </c>
      <c r="S2204" s="240">
        <f t="shared" si="70"/>
        <v>0</v>
      </c>
      <c r="T2204" s="272">
        <f t="shared" si="71"/>
        <v>0</v>
      </c>
      <c r="U2204" s="263"/>
    </row>
    <row r="2205" spans="2:21" s="216" customFormat="1" x14ac:dyDescent="0.25">
      <c r="B2205" s="262">
        <v>2200</v>
      </c>
      <c r="C2205" s="346">
        <v>45495</v>
      </c>
      <c r="D2205" s="217" t="s">
        <v>143</v>
      </c>
      <c r="E2205" s="218" t="s">
        <v>92</v>
      </c>
      <c r="F2205" s="218" t="s">
        <v>2</v>
      </c>
      <c r="G2205" s="218" t="s">
        <v>213</v>
      </c>
      <c r="H2205" s="218">
        <v>7</v>
      </c>
      <c r="I2205" s="218" t="s">
        <v>220</v>
      </c>
      <c r="J2205" s="218">
        <v>11</v>
      </c>
      <c r="K2205" s="218">
        <v>712350</v>
      </c>
      <c r="L2205" s="218">
        <v>300</v>
      </c>
      <c r="M2205" s="218"/>
      <c r="N2205" s="218" t="s">
        <v>2</v>
      </c>
      <c r="O2205" s="218">
        <v>712</v>
      </c>
      <c r="P2205" s="218" t="s">
        <v>304</v>
      </c>
      <c r="Q2205" s="240">
        <f t="shared" si="68"/>
        <v>77</v>
      </c>
      <c r="R2205" s="240">
        <f t="shared" si="69"/>
        <v>0</v>
      </c>
      <c r="S2205" s="240">
        <f t="shared" si="70"/>
        <v>0</v>
      </c>
      <c r="T2205" s="272">
        <f t="shared" si="71"/>
        <v>0</v>
      </c>
      <c r="U2205" s="263"/>
    </row>
    <row r="2206" spans="2:21" s="216" customFormat="1" x14ac:dyDescent="0.25">
      <c r="B2206" s="262">
        <v>2201</v>
      </c>
      <c r="C2206" s="346">
        <v>45495</v>
      </c>
      <c r="D2206" s="217" t="s">
        <v>258</v>
      </c>
      <c r="E2206" s="218" t="s">
        <v>92</v>
      </c>
      <c r="F2206" s="218" t="s">
        <v>2</v>
      </c>
      <c r="G2206" s="218" t="s">
        <v>213</v>
      </c>
      <c r="H2206" s="218">
        <v>7</v>
      </c>
      <c r="I2206" s="218" t="s">
        <v>220</v>
      </c>
      <c r="J2206" s="218">
        <v>33</v>
      </c>
      <c r="K2206" s="218">
        <v>712350</v>
      </c>
      <c r="L2206" s="218">
        <v>300</v>
      </c>
      <c r="M2206" s="218"/>
      <c r="N2206" s="218" t="s">
        <v>2</v>
      </c>
      <c r="O2206" s="218">
        <v>712</v>
      </c>
      <c r="P2206" s="218" t="s">
        <v>304</v>
      </c>
      <c r="Q2206" s="240">
        <f t="shared" si="68"/>
        <v>231</v>
      </c>
      <c r="R2206" s="240">
        <f t="shared" si="69"/>
        <v>0</v>
      </c>
      <c r="S2206" s="240">
        <f t="shared" si="70"/>
        <v>0</v>
      </c>
      <c r="T2206" s="272">
        <f t="shared" si="71"/>
        <v>0</v>
      </c>
      <c r="U2206" s="263"/>
    </row>
    <row r="2207" spans="2:21" s="216" customFormat="1" x14ac:dyDescent="0.25">
      <c r="B2207" s="262">
        <v>2202</v>
      </c>
      <c r="C2207" s="346">
        <v>45495</v>
      </c>
      <c r="D2207" s="217" t="s">
        <v>266</v>
      </c>
      <c r="E2207" s="218" t="s">
        <v>92</v>
      </c>
      <c r="F2207" s="218" t="s">
        <v>2</v>
      </c>
      <c r="G2207" s="218" t="s">
        <v>213</v>
      </c>
      <c r="H2207" s="218">
        <v>7</v>
      </c>
      <c r="I2207" s="218" t="s">
        <v>220</v>
      </c>
      <c r="J2207" s="218">
        <v>33</v>
      </c>
      <c r="K2207" s="218">
        <v>712350</v>
      </c>
      <c r="L2207" s="218">
        <v>300</v>
      </c>
      <c r="M2207" s="218"/>
      <c r="N2207" s="218" t="s">
        <v>2</v>
      </c>
      <c r="O2207" s="218">
        <v>712</v>
      </c>
      <c r="P2207" s="218" t="s">
        <v>304</v>
      </c>
      <c r="Q2207" s="240">
        <f t="shared" si="68"/>
        <v>231</v>
      </c>
      <c r="R2207" s="240">
        <f t="shared" si="69"/>
        <v>0</v>
      </c>
      <c r="S2207" s="240">
        <f t="shared" si="70"/>
        <v>0</v>
      </c>
      <c r="T2207" s="272">
        <f t="shared" si="71"/>
        <v>0</v>
      </c>
      <c r="U2207" s="263"/>
    </row>
    <row r="2208" spans="2:21" s="216" customFormat="1" x14ac:dyDescent="0.25">
      <c r="B2208" s="262">
        <v>2203</v>
      </c>
      <c r="C2208" s="346">
        <v>45495</v>
      </c>
      <c r="D2208" s="217" t="s">
        <v>267</v>
      </c>
      <c r="E2208" s="218" t="s">
        <v>92</v>
      </c>
      <c r="F2208" s="218" t="s">
        <v>2</v>
      </c>
      <c r="G2208" s="218" t="s">
        <v>213</v>
      </c>
      <c r="H2208" s="218">
        <v>7</v>
      </c>
      <c r="I2208" s="218" t="s">
        <v>220</v>
      </c>
      <c r="J2208" s="218">
        <v>34</v>
      </c>
      <c r="K2208" s="218">
        <v>712350</v>
      </c>
      <c r="L2208" s="218">
        <v>300</v>
      </c>
      <c r="M2208" s="218"/>
      <c r="N2208" s="218" t="s">
        <v>2</v>
      </c>
      <c r="O2208" s="218">
        <v>712</v>
      </c>
      <c r="P2208" s="218" t="s">
        <v>304</v>
      </c>
      <c r="Q2208" s="240">
        <f t="shared" si="68"/>
        <v>238</v>
      </c>
      <c r="R2208" s="240">
        <f t="shared" si="69"/>
        <v>0</v>
      </c>
      <c r="S2208" s="240">
        <f t="shared" si="70"/>
        <v>0</v>
      </c>
      <c r="T2208" s="272">
        <f t="shared" si="71"/>
        <v>0</v>
      </c>
      <c r="U2208" s="263"/>
    </row>
    <row r="2209" spans="2:21" s="216" customFormat="1" x14ac:dyDescent="0.25">
      <c r="B2209" s="262">
        <v>2204</v>
      </c>
      <c r="C2209" s="346">
        <v>45495</v>
      </c>
      <c r="D2209" s="217" t="s">
        <v>96</v>
      </c>
      <c r="E2209" s="218" t="s">
        <v>161</v>
      </c>
      <c r="F2209" s="218" t="s">
        <v>1</v>
      </c>
      <c r="G2209" s="218" t="s">
        <v>161</v>
      </c>
      <c r="H2209" s="218">
        <v>11.8</v>
      </c>
      <c r="I2209" s="218" t="s">
        <v>66</v>
      </c>
      <c r="J2209" s="218">
        <v>2</v>
      </c>
      <c r="K2209" s="218"/>
      <c r="L2209" s="218"/>
      <c r="M2209" s="218"/>
      <c r="N2209" s="218" t="s">
        <v>363</v>
      </c>
      <c r="O2209" s="218"/>
      <c r="P2209" s="218"/>
      <c r="Q2209" s="240">
        <f t="shared" si="68"/>
        <v>0</v>
      </c>
      <c r="R2209" s="240">
        <f t="shared" si="69"/>
        <v>0</v>
      </c>
      <c r="S2209" s="240">
        <f t="shared" si="70"/>
        <v>23.6</v>
      </c>
      <c r="T2209" s="272">
        <f t="shared" si="71"/>
        <v>0</v>
      </c>
      <c r="U2209" s="263"/>
    </row>
    <row r="2210" spans="2:21" s="216" customFormat="1" x14ac:dyDescent="0.25">
      <c r="B2210" s="262">
        <v>2205</v>
      </c>
      <c r="C2210" s="346">
        <v>45495</v>
      </c>
      <c r="D2210" s="217" t="s">
        <v>130</v>
      </c>
      <c r="E2210" s="218" t="s">
        <v>161</v>
      </c>
      <c r="F2210" s="218" t="s">
        <v>1</v>
      </c>
      <c r="G2210" s="218" t="s">
        <v>161</v>
      </c>
      <c r="H2210" s="218">
        <v>11.8</v>
      </c>
      <c r="I2210" s="218" t="s">
        <v>66</v>
      </c>
      <c r="J2210" s="218">
        <v>2</v>
      </c>
      <c r="K2210" s="218"/>
      <c r="L2210" s="218"/>
      <c r="M2210" s="218"/>
      <c r="N2210" s="218" t="s">
        <v>363</v>
      </c>
      <c r="O2210" s="218"/>
      <c r="P2210" s="218"/>
      <c r="Q2210" s="240">
        <f t="shared" si="68"/>
        <v>0</v>
      </c>
      <c r="R2210" s="240">
        <f t="shared" si="69"/>
        <v>0</v>
      </c>
      <c r="S2210" s="240">
        <f t="shared" si="70"/>
        <v>23.6</v>
      </c>
      <c r="T2210" s="272">
        <f t="shared" si="71"/>
        <v>0</v>
      </c>
      <c r="U2210" s="263"/>
    </row>
    <row r="2211" spans="2:21" s="216" customFormat="1" x14ac:dyDescent="0.25">
      <c r="B2211" s="261">
        <v>2206</v>
      </c>
      <c r="C2211" s="346">
        <v>45495</v>
      </c>
      <c r="D2211" s="467" t="s">
        <v>522</v>
      </c>
      <c r="E2211" s="468" t="str">
        <f>IFERROR(VLOOKUP(D2211,V:Z,2,FALSE),"")</f>
        <v>_</v>
      </c>
      <c r="F2211" s="468" t="str">
        <f>IFERROR(VLOOKUP(D2211,V:Z,3,FALSE),"")</f>
        <v>_</v>
      </c>
      <c r="G2211" s="468" t="str">
        <f>IFERROR(VLOOKUP(D2211,V:Z,4,FALSE),"")</f>
        <v>بچینگ</v>
      </c>
      <c r="H2211" s="468">
        <f>IFERROR(VLOOKUP(D2211,V:Z,5,FALSE),"")</f>
        <v>1</v>
      </c>
      <c r="I2211" s="458" t="s">
        <v>310</v>
      </c>
      <c r="J2211" s="218">
        <v>45</v>
      </c>
      <c r="K2211" s="218"/>
      <c r="L2211" s="218"/>
      <c r="M2211" s="218"/>
      <c r="N2211" s="218"/>
      <c r="O2211" s="218">
        <v>712250</v>
      </c>
      <c r="P2211" s="458" t="s">
        <v>531</v>
      </c>
      <c r="Q2211" s="240">
        <f t="shared" si="68"/>
        <v>0</v>
      </c>
      <c r="R2211" s="240">
        <f t="shared" si="69"/>
        <v>0</v>
      </c>
      <c r="S2211" s="240">
        <f t="shared" si="70"/>
        <v>0</v>
      </c>
      <c r="T2211" s="272">
        <f t="shared" si="71"/>
        <v>0</v>
      </c>
      <c r="U2211" s="263"/>
    </row>
    <row r="2212" spans="2:21" s="216" customFormat="1" x14ac:dyDescent="0.25">
      <c r="B2212" s="262">
        <v>2207</v>
      </c>
      <c r="C2212" s="346">
        <v>45496</v>
      </c>
      <c r="D2212" s="217" t="s">
        <v>94</v>
      </c>
      <c r="E2212" s="218" t="s">
        <v>92</v>
      </c>
      <c r="F2212" s="218" t="s">
        <v>1</v>
      </c>
      <c r="G2212" s="218" t="s">
        <v>213</v>
      </c>
      <c r="H2212" s="218">
        <v>6.65</v>
      </c>
      <c r="I2212" s="218" t="s">
        <v>221</v>
      </c>
      <c r="J2212" s="218">
        <v>22</v>
      </c>
      <c r="K2212" s="218">
        <v>715300</v>
      </c>
      <c r="L2212" s="218">
        <v>1400</v>
      </c>
      <c r="M2212" s="218"/>
      <c r="N2212" s="218" t="s">
        <v>1</v>
      </c>
      <c r="O2212" s="218">
        <v>716</v>
      </c>
      <c r="P2212" s="218" t="s">
        <v>304</v>
      </c>
      <c r="Q2212" s="240">
        <f t="shared" si="68"/>
        <v>0</v>
      </c>
      <c r="R2212" s="240">
        <f t="shared" si="69"/>
        <v>168.245</v>
      </c>
      <c r="S2212" s="240">
        <f t="shared" si="70"/>
        <v>0</v>
      </c>
      <c r="T2212" s="272">
        <f t="shared" si="71"/>
        <v>0</v>
      </c>
      <c r="U2212" s="263"/>
    </row>
    <row r="2213" spans="2:21" s="216" customFormat="1" x14ac:dyDescent="0.25">
      <c r="B2213" s="262">
        <v>2208</v>
      </c>
      <c r="C2213" s="346">
        <v>45496</v>
      </c>
      <c r="D2213" s="217" t="s">
        <v>91</v>
      </c>
      <c r="E2213" s="218" t="s">
        <v>92</v>
      </c>
      <c r="F2213" s="218" t="s">
        <v>1</v>
      </c>
      <c r="G2213" s="218" t="s">
        <v>213</v>
      </c>
      <c r="H2213" s="218">
        <v>6.65</v>
      </c>
      <c r="I2213" s="218" t="s">
        <v>221</v>
      </c>
      <c r="J2213" s="218">
        <v>22</v>
      </c>
      <c r="K2213" s="218">
        <v>715300</v>
      </c>
      <c r="L2213" s="218">
        <v>1400</v>
      </c>
      <c r="M2213" s="218"/>
      <c r="N2213" s="218" t="s">
        <v>1</v>
      </c>
      <c r="O2213" s="218">
        <v>716</v>
      </c>
      <c r="P2213" s="218" t="s">
        <v>304</v>
      </c>
      <c r="Q2213" s="240">
        <f t="shared" si="68"/>
        <v>0</v>
      </c>
      <c r="R2213" s="240">
        <f t="shared" si="69"/>
        <v>168.245</v>
      </c>
      <c r="S2213" s="240">
        <f t="shared" si="70"/>
        <v>0</v>
      </c>
      <c r="T2213" s="272">
        <f t="shared" si="71"/>
        <v>0</v>
      </c>
      <c r="U2213" s="263"/>
    </row>
    <row r="2214" spans="2:21" s="216" customFormat="1" x14ac:dyDescent="0.25">
      <c r="B2214" s="262">
        <v>2209</v>
      </c>
      <c r="C2214" s="346">
        <v>45496</v>
      </c>
      <c r="D2214" s="217" t="s">
        <v>117</v>
      </c>
      <c r="E2214" s="218" t="s">
        <v>92</v>
      </c>
      <c r="F2214" s="218" t="s">
        <v>1</v>
      </c>
      <c r="G2214" s="218" t="s">
        <v>213</v>
      </c>
      <c r="H2214" s="218">
        <v>6.65</v>
      </c>
      <c r="I2214" s="218" t="s">
        <v>221</v>
      </c>
      <c r="J2214" s="218">
        <v>22</v>
      </c>
      <c r="K2214" s="218">
        <v>715300</v>
      </c>
      <c r="L2214" s="218">
        <v>1400</v>
      </c>
      <c r="M2214" s="218"/>
      <c r="N2214" s="218" t="s">
        <v>1</v>
      </c>
      <c r="O2214" s="218">
        <v>716</v>
      </c>
      <c r="P2214" s="218" t="s">
        <v>304</v>
      </c>
      <c r="Q2214" s="240">
        <f t="shared" si="68"/>
        <v>0</v>
      </c>
      <c r="R2214" s="240">
        <f t="shared" si="69"/>
        <v>168.245</v>
      </c>
      <c r="S2214" s="240">
        <f t="shared" si="70"/>
        <v>0</v>
      </c>
      <c r="T2214" s="272">
        <f t="shared" si="71"/>
        <v>0</v>
      </c>
      <c r="U2214" s="263"/>
    </row>
    <row r="2215" spans="2:21" s="216" customFormat="1" x14ac:dyDescent="0.25">
      <c r="B2215" s="262">
        <v>2210</v>
      </c>
      <c r="C2215" s="346">
        <v>45496</v>
      </c>
      <c r="D2215" s="217" t="s">
        <v>302</v>
      </c>
      <c r="E2215" s="218" t="s">
        <v>92</v>
      </c>
      <c r="F2215" s="218" t="s">
        <v>62</v>
      </c>
      <c r="G2215" s="218" t="s">
        <v>214</v>
      </c>
      <c r="H2215" s="218">
        <v>4.1500000000000004</v>
      </c>
      <c r="I2215" s="218" t="s">
        <v>221</v>
      </c>
      <c r="J2215" s="218">
        <v>30</v>
      </c>
      <c r="K2215" s="218">
        <v>715600</v>
      </c>
      <c r="L2215" s="218">
        <v>2250</v>
      </c>
      <c r="M2215" s="218"/>
      <c r="N2215" s="218" t="s">
        <v>62</v>
      </c>
      <c r="O2215" s="218">
        <v>717</v>
      </c>
      <c r="P2215" s="218" t="s">
        <v>305</v>
      </c>
      <c r="Q2215" s="240">
        <f t="shared" si="68"/>
        <v>0</v>
      </c>
      <c r="R2215" s="240">
        <f t="shared" si="69"/>
        <v>143.17500000000001</v>
      </c>
      <c r="S2215" s="240">
        <f t="shared" si="70"/>
        <v>0</v>
      </c>
      <c r="T2215" s="272">
        <f t="shared" si="71"/>
        <v>0</v>
      </c>
      <c r="U2215" s="263"/>
    </row>
    <row r="2216" spans="2:21" s="216" customFormat="1" x14ac:dyDescent="0.25">
      <c r="B2216" s="262">
        <v>2211</v>
      </c>
      <c r="C2216" s="346">
        <v>45496</v>
      </c>
      <c r="D2216" s="217" t="s">
        <v>157</v>
      </c>
      <c r="E2216" s="218" t="s">
        <v>92</v>
      </c>
      <c r="F2216" s="218" t="s">
        <v>62</v>
      </c>
      <c r="G2216" s="218" t="s">
        <v>214</v>
      </c>
      <c r="H2216" s="218">
        <v>4.1500000000000004</v>
      </c>
      <c r="I2216" s="218" t="s">
        <v>221</v>
      </c>
      <c r="J2216" s="218">
        <v>30</v>
      </c>
      <c r="K2216" s="218">
        <v>715600</v>
      </c>
      <c r="L2216" s="218">
        <v>2250</v>
      </c>
      <c r="M2216" s="218"/>
      <c r="N2216" s="218" t="s">
        <v>62</v>
      </c>
      <c r="O2216" s="218">
        <v>717</v>
      </c>
      <c r="P2216" s="218" t="s">
        <v>305</v>
      </c>
      <c r="Q2216" s="240">
        <f t="shared" si="68"/>
        <v>0</v>
      </c>
      <c r="R2216" s="240">
        <f t="shared" si="69"/>
        <v>143.17500000000001</v>
      </c>
      <c r="S2216" s="240">
        <f t="shared" si="70"/>
        <v>0</v>
      </c>
      <c r="T2216" s="272">
        <f t="shared" si="71"/>
        <v>0</v>
      </c>
      <c r="U2216" s="263"/>
    </row>
    <row r="2217" spans="2:21" s="216" customFormat="1" x14ac:dyDescent="0.25">
      <c r="B2217" s="262">
        <v>2212</v>
      </c>
      <c r="C2217" s="346">
        <v>45496</v>
      </c>
      <c r="D2217" s="217" t="s">
        <v>156</v>
      </c>
      <c r="E2217" s="218" t="s">
        <v>92</v>
      </c>
      <c r="F2217" s="218" t="s">
        <v>62</v>
      </c>
      <c r="G2217" s="218" t="s">
        <v>214</v>
      </c>
      <c r="H2217" s="218">
        <v>4.1500000000000004</v>
      </c>
      <c r="I2217" s="218" t="s">
        <v>221</v>
      </c>
      <c r="J2217" s="218">
        <v>30</v>
      </c>
      <c r="K2217" s="218">
        <v>715600</v>
      </c>
      <c r="L2217" s="218">
        <v>2250</v>
      </c>
      <c r="M2217" s="218"/>
      <c r="N2217" s="218" t="s">
        <v>62</v>
      </c>
      <c r="O2217" s="218">
        <v>717</v>
      </c>
      <c r="P2217" s="218" t="s">
        <v>305</v>
      </c>
      <c r="Q2217" s="240">
        <f t="shared" si="68"/>
        <v>0</v>
      </c>
      <c r="R2217" s="240">
        <f t="shared" si="69"/>
        <v>143.17500000000001</v>
      </c>
      <c r="S2217" s="240">
        <f t="shared" si="70"/>
        <v>0</v>
      </c>
      <c r="T2217" s="272">
        <f t="shared" si="71"/>
        <v>0</v>
      </c>
      <c r="U2217" s="263"/>
    </row>
    <row r="2218" spans="2:21" s="216" customFormat="1" x14ac:dyDescent="0.25">
      <c r="B2218" s="262">
        <v>2213</v>
      </c>
      <c r="C2218" s="346">
        <v>45496</v>
      </c>
      <c r="D2218" s="217" t="s">
        <v>160</v>
      </c>
      <c r="E2218" s="218" t="s">
        <v>161</v>
      </c>
      <c r="F2218" s="218" t="s">
        <v>389</v>
      </c>
      <c r="G2218" s="218" t="s">
        <v>161</v>
      </c>
      <c r="H2218" s="218">
        <v>10</v>
      </c>
      <c r="I2218" s="218" t="s">
        <v>66</v>
      </c>
      <c r="J2218" s="218">
        <v>3</v>
      </c>
      <c r="K2218" s="218"/>
      <c r="L2218" s="218"/>
      <c r="M2218" s="218"/>
      <c r="N2218" s="218" t="s">
        <v>479</v>
      </c>
      <c r="O2218" s="218"/>
      <c r="P2218" s="218"/>
      <c r="Q2218" s="240">
        <f t="shared" si="68"/>
        <v>0</v>
      </c>
      <c r="R2218" s="240">
        <f t="shared" si="69"/>
        <v>0</v>
      </c>
      <c r="S2218" s="240">
        <f t="shared" si="70"/>
        <v>30</v>
      </c>
      <c r="T2218" s="272">
        <f t="shared" si="71"/>
        <v>0</v>
      </c>
      <c r="U2218" s="263" t="s">
        <v>383</v>
      </c>
    </row>
    <row r="2219" spans="2:21" s="216" customFormat="1" x14ac:dyDescent="0.25">
      <c r="B2219" s="262">
        <v>2214</v>
      </c>
      <c r="C2219" s="346">
        <v>45496</v>
      </c>
      <c r="D2219" s="217" t="s">
        <v>284</v>
      </c>
      <c r="E2219" s="218" t="s">
        <v>178</v>
      </c>
      <c r="F2219" s="218" t="s">
        <v>7</v>
      </c>
      <c r="G2219" s="218" t="s">
        <v>213</v>
      </c>
      <c r="H2219" s="218">
        <v>7</v>
      </c>
      <c r="I2219" s="218" t="s">
        <v>220</v>
      </c>
      <c r="J2219" s="218">
        <v>41</v>
      </c>
      <c r="K2219" s="218">
        <v>723300</v>
      </c>
      <c r="L2219" s="218">
        <v>3000</v>
      </c>
      <c r="M2219" s="218"/>
      <c r="N2219" s="218" t="s">
        <v>7</v>
      </c>
      <c r="O2219" s="218">
        <v>722</v>
      </c>
      <c r="P2219" s="218" t="s">
        <v>305</v>
      </c>
      <c r="Q2219" s="240">
        <f t="shared" si="68"/>
        <v>287</v>
      </c>
      <c r="R2219" s="240">
        <f t="shared" si="69"/>
        <v>0</v>
      </c>
      <c r="S2219" s="240">
        <f t="shared" si="70"/>
        <v>0</v>
      </c>
      <c r="T2219" s="272">
        <f t="shared" si="71"/>
        <v>0</v>
      </c>
      <c r="U2219" s="263"/>
    </row>
    <row r="2220" spans="2:21" s="216" customFormat="1" x14ac:dyDescent="0.25">
      <c r="B2220" s="262">
        <v>2215</v>
      </c>
      <c r="C2220" s="346">
        <v>45496</v>
      </c>
      <c r="D2220" s="217" t="s">
        <v>268</v>
      </c>
      <c r="E2220" s="218" t="s">
        <v>276</v>
      </c>
      <c r="F2220" s="218" t="s">
        <v>7</v>
      </c>
      <c r="G2220" s="218" t="s">
        <v>214</v>
      </c>
      <c r="H2220" s="218">
        <v>5</v>
      </c>
      <c r="I2220" s="218" t="s">
        <v>220</v>
      </c>
      <c r="J2220" s="218">
        <v>19</v>
      </c>
      <c r="K2220" s="218">
        <v>723300</v>
      </c>
      <c r="L2220" s="218">
        <v>3000</v>
      </c>
      <c r="M2220" s="218"/>
      <c r="N2220" s="218" t="s">
        <v>7</v>
      </c>
      <c r="O2220" s="218">
        <v>722</v>
      </c>
      <c r="P2220" s="218" t="s">
        <v>305</v>
      </c>
      <c r="Q2220" s="240">
        <f t="shared" si="68"/>
        <v>95</v>
      </c>
      <c r="R2220" s="240">
        <f t="shared" si="69"/>
        <v>0</v>
      </c>
      <c r="S2220" s="240">
        <f t="shared" si="70"/>
        <v>0</v>
      </c>
      <c r="T2220" s="272">
        <f t="shared" si="71"/>
        <v>0</v>
      </c>
      <c r="U2220" s="263"/>
    </row>
    <row r="2221" spans="2:21" s="216" customFormat="1" x14ac:dyDescent="0.25">
      <c r="B2221" s="262">
        <v>2216</v>
      </c>
      <c r="C2221" s="346">
        <v>45496</v>
      </c>
      <c r="D2221" s="217" t="s">
        <v>260</v>
      </c>
      <c r="E2221" s="218" t="s">
        <v>161</v>
      </c>
      <c r="F2221" s="218" t="s">
        <v>7</v>
      </c>
      <c r="G2221" s="218" t="s">
        <v>161</v>
      </c>
      <c r="H2221" s="218">
        <v>10</v>
      </c>
      <c r="I2221" s="218" t="s">
        <v>66</v>
      </c>
      <c r="J2221" s="218">
        <v>0</v>
      </c>
      <c r="K2221" s="218"/>
      <c r="L2221" s="218"/>
      <c r="M2221" s="218"/>
      <c r="N2221" s="218" t="s">
        <v>479</v>
      </c>
      <c r="O2221" s="218"/>
      <c r="P2221" s="218"/>
      <c r="Q2221" s="240">
        <f t="shared" si="68"/>
        <v>0</v>
      </c>
      <c r="R2221" s="240">
        <f t="shared" si="69"/>
        <v>0</v>
      </c>
      <c r="S2221" s="240">
        <f t="shared" si="70"/>
        <v>0</v>
      </c>
      <c r="T2221" s="272">
        <f t="shared" si="71"/>
        <v>0</v>
      </c>
      <c r="U2221" s="263"/>
    </row>
    <row r="2222" spans="2:21" s="216" customFormat="1" x14ac:dyDescent="0.25">
      <c r="B2222" s="262">
        <v>2217</v>
      </c>
      <c r="C2222" s="346">
        <v>45496</v>
      </c>
      <c r="D2222" s="217" t="s">
        <v>270</v>
      </c>
      <c r="E2222" s="218" t="s">
        <v>178</v>
      </c>
      <c r="F2222" s="218" t="s">
        <v>7</v>
      </c>
      <c r="G2222" s="218" t="s">
        <v>213</v>
      </c>
      <c r="H2222" s="218">
        <v>7</v>
      </c>
      <c r="I2222" s="218" t="s">
        <v>220</v>
      </c>
      <c r="J2222" s="218">
        <v>19</v>
      </c>
      <c r="K2222" s="218">
        <v>723300</v>
      </c>
      <c r="L2222" s="218">
        <v>3000</v>
      </c>
      <c r="M2222" s="218"/>
      <c r="N2222" s="218" t="s">
        <v>7</v>
      </c>
      <c r="O2222" s="218">
        <v>722</v>
      </c>
      <c r="P2222" s="218" t="s">
        <v>305</v>
      </c>
      <c r="Q2222" s="240">
        <f t="shared" si="68"/>
        <v>133</v>
      </c>
      <c r="R2222" s="240">
        <f t="shared" si="69"/>
        <v>0</v>
      </c>
      <c r="S2222" s="240">
        <f t="shared" si="70"/>
        <v>0</v>
      </c>
      <c r="T2222" s="272">
        <f t="shared" si="71"/>
        <v>0</v>
      </c>
      <c r="U2222" s="263"/>
    </row>
    <row r="2223" spans="2:21" s="216" customFormat="1" x14ac:dyDescent="0.25">
      <c r="B2223" s="262">
        <v>2218</v>
      </c>
      <c r="C2223" s="346">
        <v>45496</v>
      </c>
      <c r="D2223" s="217" t="s">
        <v>177</v>
      </c>
      <c r="E2223" s="218" t="s">
        <v>178</v>
      </c>
      <c r="F2223" s="218" t="s">
        <v>7</v>
      </c>
      <c r="G2223" s="218" t="s">
        <v>213</v>
      </c>
      <c r="H2223" s="218">
        <v>7</v>
      </c>
      <c r="I2223" s="218" t="s">
        <v>220</v>
      </c>
      <c r="J2223" s="218">
        <v>41</v>
      </c>
      <c r="K2223" s="218">
        <v>723300</v>
      </c>
      <c r="L2223" s="218">
        <v>3000</v>
      </c>
      <c r="M2223" s="218"/>
      <c r="N2223" s="218" t="s">
        <v>7</v>
      </c>
      <c r="O2223" s="218">
        <v>722</v>
      </c>
      <c r="P2223" s="218" t="s">
        <v>305</v>
      </c>
      <c r="Q2223" s="240">
        <f t="shared" si="68"/>
        <v>287</v>
      </c>
      <c r="R2223" s="240">
        <f t="shared" si="69"/>
        <v>0</v>
      </c>
      <c r="S2223" s="240">
        <f t="shared" si="70"/>
        <v>0</v>
      </c>
      <c r="T2223" s="272">
        <f t="shared" si="71"/>
        <v>0</v>
      </c>
      <c r="U2223" s="263"/>
    </row>
    <row r="2224" spans="2:21" s="216" customFormat="1" x14ac:dyDescent="0.25">
      <c r="B2224" s="262">
        <v>2219</v>
      </c>
      <c r="C2224" s="346">
        <v>45496</v>
      </c>
      <c r="D2224" s="217" t="s">
        <v>173</v>
      </c>
      <c r="E2224" s="218" t="s">
        <v>161</v>
      </c>
      <c r="F2224" s="218" t="s">
        <v>7</v>
      </c>
      <c r="G2224" s="218" t="s">
        <v>161</v>
      </c>
      <c r="H2224" s="218">
        <v>11.2</v>
      </c>
      <c r="I2224" s="218" t="s">
        <v>66</v>
      </c>
      <c r="J2224" s="218">
        <v>6</v>
      </c>
      <c r="K2224" s="218"/>
      <c r="L2224" s="218"/>
      <c r="M2224" s="218"/>
      <c r="N2224" s="218" t="s">
        <v>479</v>
      </c>
      <c r="O2224" s="218"/>
      <c r="P2224" s="218"/>
      <c r="Q2224" s="240">
        <f t="shared" si="68"/>
        <v>0</v>
      </c>
      <c r="R2224" s="240">
        <f t="shared" si="69"/>
        <v>0</v>
      </c>
      <c r="S2224" s="240">
        <f t="shared" si="70"/>
        <v>67.199999999999989</v>
      </c>
      <c r="T2224" s="272">
        <f t="shared" si="71"/>
        <v>0</v>
      </c>
      <c r="U2224" s="263" t="s">
        <v>383</v>
      </c>
    </row>
    <row r="2225" spans="2:21" s="216" customFormat="1" x14ac:dyDescent="0.25">
      <c r="B2225" s="262">
        <v>2220</v>
      </c>
      <c r="C2225" s="346">
        <v>45496</v>
      </c>
      <c r="D2225" s="217" t="s">
        <v>153</v>
      </c>
      <c r="E2225" s="218" t="s">
        <v>92</v>
      </c>
      <c r="F2225" s="218" t="s">
        <v>63</v>
      </c>
      <c r="G2225" s="218" t="s">
        <v>213</v>
      </c>
      <c r="H2225" s="218">
        <v>6.65</v>
      </c>
      <c r="I2225" s="218" t="s">
        <v>221</v>
      </c>
      <c r="J2225" s="218">
        <v>18</v>
      </c>
      <c r="K2225" s="218">
        <v>715100</v>
      </c>
      <c r="L2225" s="218">
        <v>700</v>
      </c>
      <c r="M2225" s="218"/>
      <c r="N2225" s="218" t="s">
        <v>63</v>
      </c>
      <c r="O2225" s="218">
        <v>714</v>
      </c>
      <c r="P2225" s="218" t="s">
        <v>305</v>
      </c>
      <c r="Q2225" s="240">
        <f t="shared" si="68"/>
        <v>0</v>
      </c>
      <c r="R2225" s="240">
        <f t="shared" si="69"/>
        <v>137.655</v>
      </c>
      <c r="S2225" s="240">
        <f t="shared" si="70"/>
        <v>0</v>
      </c>
      <c r="T2225" s="272">
        <f t="shared" si="71"/>
        <v>0</v>
      </c>
      <c r="U2225" s="263"/>
    </row>
    <row r="2226" spans="2:21" s="216" customFormat="1" x14ac:dyDescent="0.25">
      <c r="B2226" s="262">
        <v>2221</v>
      </c>
      <c r="C2226" s="346">
        <v>45496</v>
      </c>
      <c r="D2226" s="217" t="s">
        <v>153</v>
      </c>
      <c r="E2226" s="218" t="s">
        <v>92</v>
      </c>
      <c r="F2226" s="218" t="s">
        <v>63</v>
      </c>
      <c r="G2226" s="218" t="s">
        <v>213</v>
      </c>
      <c r="H2226" s="218">
        <v>6.65</v>
      </c>
      <c r="I2226" s="218" t="s">
        <v>221</v>
      </c>
      <c r="J2226" s="218">
        <v>11</v>
      </c>
      <c r="K2226" s="218">
        <v>715100</v>
      </c>
      <c r="L2226" s="218">
        <v>1300</v>
      </c>
      <c r="M2226" s="218"/>
      <c r="N2226" s="218" t="s">
        <v>63</v>
      </c>
      <c r="O2226" s="218">
        <v>713</v>
      </c>
      <c r="P2226" s="218" t="s">
        <v>305</v>
      </c>
      <c r="Q2226" s="240">
        <f t="shared" si="68"/>
        <v>0</v>
      </c>
      <c r="R2226" s="240">
        <f t="shared" si="69"/>
        <v>84.122500000000002</v>
      </c>
      <c r="S2226" s="240">
        <f t="shared" si="70"/>
        <v>0</v>
      </c>
      <c r="T2226" s="272">
        <f t="shared" si="71"/>
        <v>0</v>
      </c>
      <c r="U2226" s="263"/>
    </row>
    <row r="2227" spans="2:21" s="216" customFormat="1" x14ac:dyDescent="0.25">
      <c r="B2227" s="262">
        <v>2222</v>
      </c>
      <c r="C2227" s="346">
        <v>45496</v>
      </c>
      <c r="D2227" s="217" t="s">
        <v>152</v>
      </c>
      <c r="E2227" s="218" t="s">
        <v>92</v>
      </c>
      <c r="F2227" s="218" t="s">
        <v>63</v>
      </c>
      <c r="G2227" s="218" t="s">
        <v>214</v>
      </c>
      <c r="H2227" s="218">
        <v>4.1500000000000004</v>
      </c>
      <c r="I2227" s="218" t="s">
        <v>221</v>
      </c>
      <c r="J2227" s="218">
        <v>42</v>
      </c>
      <c r="K2227" s="218">
        <v>715100</v>
      </c>
      <c r="L2227" s="218">
        <v>700</v>
      </c>
      <c r="M2227" s="218"/>
      <c r="N2227" s="218" t="s">
        <v>63</v>
      </c>
      <c r="O2227" s="218">
        <v>714</v>
      </c>
      <c r="P2227" s="218" t="s">
        <v>305</v>
      </c>
      <c r="Q2227" s="240">
        <f t="shared" ref="Q2227:Q2290" si="72">IF(I2227=$Q$5,J2227*H2227,0)</f>
        <v>0</v>
      </c>
      <c r="R2227" s="240">
        <f t="shared" ref="R2227:R2290" si="73">IF(I2227=$R$5,J2227*H2227,0)*1.15</f>
        <v>200.44499999999999</v>
      </c>
      <c r="S2227" s="240">
        <f t="shared" ref="S2227:S2290" si="74">IF(I2227=$S$5,J2227*H2227,0)</f>
        <v>0</v>
      </c>
      <c r="T2227" s="272">
        <f t="shared" ref="T2227:T2290" si="75">IF(I2227=$T$5,J2227*H2227,0)</f>
        <v>0</v>
      </c>
      <c r="U2227" s="263"/>
    </row>
    <row r="2228" spans="2:21" s="216" customFormat="1" x14ac:dyDescent="0.25">
      <c r="B2228" s="262">
        <v>2223</v>
      </c>
      <c r="C2228" s="346">
        <v>45496</v>
      </c>
      <c r="D2228" s="217" t="s">
        <v>150</v>
      </c>
      <c r="E2228" s="218" t="s">
        <v>92</v>
      </c>
      <c r="F2228" s="218" t="s">
        <v>63</v>
      </c>
      <c r="G2228" s="218" t="s">
        <v>214</v>
      </c>
      <c r="H2228" s="218">
        <v>4.1500000000000004</v>
      </c>
      <c r="I2228" s="218"/>
      <c r="J2228" s="218">
        <v>0</v>
      </c>
      <c r="K2228" s="218"/>
      <c r="L2228" s="218"/>
      <c r="M2228" s="218"/>
      <c r="N2228" s="218" t="s">
        <v>63</v>
      </c>
      <c r="O2228" s="218"/>
      <c r="P2228" s="218"/>
      <c r="Q2228" s="240">
        <f t="shared" si="72"/>
        <v>0</v>
      </c>
      <c r="R2228" s="240">
        <f t="shared" si="73"/>
        <v>0</v>
      </c>
      <c r="S2228" s="240">
        <f t="shared" si="74"/>
        <v>0</v>
      </c>
      <c r="T2228" s="272">
        <f t="shared" si="75"/>
        <v>0</v>
      </c>
      <c r="U2228" s="263"/>
    </row>
    <row r="2229" spans="2:21" s="216" customFormat="1" x14ac:dyDescent="0.25">
      <c r="B2229" s="262">
        <v>2224</v>
      </c>
      <c r="C2229" s="346">
        <v>45496</v>
      </c>
      <c r="D2229" s="217" t="s">
        <v>179</v>
      </c>
      <c r="E2229" s="218" t="s">
        <v>161</v>
      </c>
      <c r="F2229" s="218" t="s">
        <v>8</v>
      </c>
      <c r="G2229" s="218" t="s">
        <v>161</v>
      </c>
      <c r="H2229" s="218">
        <v>11.6</v>
      </c>
      <c r="I2229" s="218" t="s">
        <v>66</v>
      </c>
      <c r="J2229" s="218">
        <v>4</v>
      </c>
      <c r="K2229" s="218"/>
      <c r="L2229" s="218"/>
      <c r="M2229" s="218"/>
      <c r="N2229" s="218" t="s">
        <v>479</v>
      </c>
      <c r="O2229" s="218"/>
      <c r="P2229" s="218"/>
      <c r="Q2229" s="240">
        <f t="shared" si="72"/>
        <v>0</v>
      </c>
      <c r="R2229" s="240">
        <f t="shared" si="73"/>
        <v>0</v>
      </c>
      <c r="S2229" s="240">
        <f t="shared" si="74"/>
        <v>46.4</v>
      </c>
      <c r="T2229" s="272">
        <f t="shared" si="75"/>
        <v>0</v>
      </c>
      <c r="U2229" s="263" t="s">
        <v>383</v>
      </c>
    </row>
    <row r="2230" spans="2:21" s="216" customFormat="1" x14ac:dyDescent="0.25">
      <c r="B2230" s="262">
        <v>2225</v>
      </c>
      <c r="C2230" s="346">
        <v>45496</v>
      </c>
      <c r="D2230" s="217" t="s">
        <v>141</v>
      </c>
      <c r="E2230" s="218" t="s">
        <v>92</v>
      </c>
      <c r="F2230" s="218" t="s">
        <v>2</v>
      </c>
      <c r="G2230" s="218" t="s">
        <v>213</v>
      </c>
      <c r="H2230" s="218">
        <v>7</v>
      </c>
      <c r="I2230" s="218" t="s">
        <v>220</v>
      </c>
      <c r="J2230" s="218">
        <v>10</v>
      </c>
      <c r="K2230" s="218">
        <v>712350</v>
      </c>
      <c r="L2230" s="218">
        <v>300</v>
      </c>
      <c r="M2230" s="218"/>
      <c r="N2230" s="218" t="s">
        <v>2</v>
      </c>
      <c r="O2230" s="218">
        <v>712</v>
      </c>
      <c r="P2230" s="218" t="s">
        <v>304</v>
      </c>
      <c r="Q2230" s="240">
        <f t="shared" si="72"/>
        <v>70</v>
      </c>
      <c r="R2230" s="240">
        <f t="shared" si="73"/>
        <v>0</v>
      </c>
      <c r="S2230" s="240">
        <f t="shared" si="74"/>
        <v>0</v>
      </c>
      <c r="T2230" s="272">
        <f t="shared" si="75"/>
        <v>0</v>
      </c>
      <c r="U2230" s="263"/>
    </row>
    <row r="2231" spans="2:21" s="216" customFormat="1" x14ac:dyDescent="0.25">
      <c r="B2231" s="262">
        <v>2226</v>
      </c>
      <c r="C2231" s="346">
        <v>45496</v>
      </c>
      <c r="D2231" s="217" t="s">
        <v>142</v>
      </c>
      <c r="E2231" s="218" t="s">
        <v>92</v>
      </c>
      <c r="F2231" s="218" t="s">
        <v>2</v>
      </c>
      <c r="G2231" s="218" t="s">
        <v>213</v>
      </c>
      <c r="H2231" s="218">
        <v>7</v>
      </c>
      <c r="I2231" s="218" t="s">
        <v>220</v>
      </c>
      <c r="J2231" s="218">
        <v>10</v>
      </c>
      <c r="K2231" s="218">
        <v>712350</v>
      </c>
      <c r="L2231" s="218">
        <v>300</v>
      </c>
      <c r="M2231" s="218"/>
      <c r="N2231" s="218" t="s">
        <v>2</v>
      </c>
      <c r="O2231" s="218">
        <v>712</v>
      </c>
      <c r="P2231" s="218" t="s">
        <v>304</v>
      </c>
      <c r="Q2231" s="240">
        <f t="shared" si="72"/>
        <v>70</v>
      </c>
      <c r="R2231" s="240">
        <f t="shared" si="73"/>
        <v>0</v>
      </c>
      <c r="S2231" s="240">
        <f t="shared" si="74"/>
        <v>0</v>
      </c>
      <c r="T2231" s="272">
        <f t="shared" si="75"/>
        <v>0</v>
      </c>
      <c r="U2231" s="263"/>
    </row>
    <row r="2232" spans="2:21" s="216" customFormat="1" x14ac:dyDescent="0.25">
      <c r="B2232" s="262">
        <v>2227</v>
      </c>
      <c r="C2232" s="346">
        <v>45496</v>
      </c>
      <c r="D2232" s="217" t="s">
        <v>143</v>
      </c>
      <c r="E2232" s="218" t="s">
        <v>92</v>
      </c>
      <c r="F2232" s="218" t="s">
        <v>2</v>
      </c>
      <c r="G2232" s="218" t="s">
        <v>213</v>
      </c>
      <c r="H2232" s="218">
        <v>7</v>
      </c>
      <c r="I2232" s="218" t="s">
        <v>220</v>
      </c>
      <c r="J2232" s="218">
        <v>10</v>
      </c>
      <c r="K2232" s="218">
        <v>712350</v>
      </c>
      <c r="L2232" s="218">
        <v>300</v>
      </c>
      <c r="M2232" s="218"/>
      <c r="N2232" s="218" t="s">
        <v>2</v>
      </c>
      <c r="O2232" s="218">
        <v>712</v>
      </c>
      <c r="P2232" s="218" t="s">
        <v>304</v>
      </c>
      <c r="Q2232" s="240">
        <f t="shared" si="72"/>
        <v>70</v>
      </c>
      <c r="R2232" s="240">
        <f t="shared" si="73"/>
        <v>0</v>
      </c>
      <c r="S2232" s="240">
        <f t="shared" si="74"/>
        <v>0</v>
      </c>
      <c r="T2232" s="272">
        <f t="shared" si="75"/>
        <v>0</v>
      </c>
      <c r="U2232" s="263"/>
    </row>
    <row r="2233" spans="2:21" s="216" customFormat="1" x14ac:dyDescent="0.25">
      <c r="B2233" s="262">
        <v>2228</v>
      </c>
      <c r="C2233" s="346">
        <v>45496</v>
      </c>
      <c r="D2233" s="217" t="s">
        <v>258</v>
      </c>
      <c r="E2233" s="218" t="s">
        <v>92</v>
      </c>
      <c r="F2233" s="218" t="s">
        <v>2</v>
      </c>
      <c r="G2233" s="218" t="s">
        <v>213</v>
      </c>
      <c r="H2233" s="218">
        <v>7</v>
      </c>
      <c r="I2233" s="218" t="s">
        <v>220</v>
      </c>
      <c r="J2233" s="218">
        <v>20</v>
      </c>
      <c r="K2233" s="218">
        <v>712350</v>
      </c>
      <c r="L2233" s="218">
        <v>300</v>
      </c>
      <c r="M2233" s="218"/>
      <c r="N2233" s="218" t="s">
        <v>2</v>
      </c>
      <c r="O2233" s="218">
        <v>712</v>
      </c>
      <c r="P2233" s="218" t="s">
        <v>304</v>
      </c>
      <c r="Q2233" s="240">
        <f t="shared" si="72"/>
        <v>140</v>
      </c>
      <c r="R2233" s="240">
        <f t="shared" si="73"/>
        <v>0</v>
      </c>
      <c r="S2233" s="240">
        <f t="shared" si="74"/>
        <v>0</v>
      </c>
      <c r="T2233" s="272">
        <f t="shared" si="75"/>
        <v>0</v>
      </c>
      <c r="U2233" s="263"/>
    </row>
    <row r="2234" spans="2:21" s="216" customFormat="1" x14ac:dyDescent="0.25">
      <c r="B2234" s="262">
        <v>2229</v>
      </c>
      <c r="C2234" s="346">
        <v>45496</v>
      </c>
      <c r="D2234" s="217" t="s">
        <v>266</v>
      </c>
      <c r="E2234" s="218" t="s">
        <v>92</v>
      </c>
      <c r="F2234" s="218" t="s">
        <v>2</v>
      </c>
      <c r="G2234" s="218" t="s">
        <v>213</v>
      </c>
      <c r="H2234" s="218">
        <v>7</v>
      </c>
      <c r="I2234" s="218" t="s">
        <v>220</v>
      </c>
      <c r="J2234" s="218">
        <v>20</v>
      </c>
      <c r="K2234" s="218">
        <v>712350</v>
      </c>
      <c r="L2234" s="218">
        <v>300</v>
      </c>
      <c r="M2234" s="218"/>
      <c r="N2234" s="218" t="s">
        <v>2</v>
      </c>
      <c r="O2234" s="218">
        <v>712</v>
      </c>
      <c r="P2234" s="218" t="s">
        <v>304</v>
      </c>
      <c r="Q2234" s="240">
        <f t="shared" si="72"/>
        <v>140</v>
      </c>
      <c r="R2234" s="240">
        <f t="shared" si="73"/>
        <v>0</v>
      </c>
      <c r="S2234" s="240">
        <f t="shared" si="74"/>
        <v>0</v>
      </c>
      <c r="T2234" s="272">
        <f t="shared" si="75"/>
        <v>0</v>
      </c>
      <c r="U2234" s="263"/>
    </row>
    <row r="2235" spans="2:21" s="216" customFormat="1" x14ac:dyDescent="0.25">
      <c r="B2235" s="262">
        <v>2230</v>
      </c>
      <c r="C2235" s="346">
        <v>45496</v>
      </c>
      <c r="D2235" s="217" t="s">
        <v>267</v>
      </c>
      <c r="E2235" s="218" t="s">
        <v>92</v>
      </c>
      <c r="F2235" s="218" t="s">
        <v>2</v>
      </c>
      <c r="G2235" s="218" t="s">
        <v>213</v>
      </c>
      <c r="H2235" s="218">
        <v>7</v>
      </c>
      <c r="I2235" s="218" t="s">
        <v>220</v>
      </c>
      <c r="J2235" s="218">
        <v>20</v>
      </c>
      <c r="K2235" s="218">
        <v>712350</v>
      </c>
      <c r="L2235" s="218">
        <v>300</v>
      </c>
      <c r="M2235" s="218"/>
      <c r="N2235" s="218" t="s">
        <v>2</v>
      </c>
      <c r="O2235" s="218">
        <v>712</v>
      </c>
      <c r="P2235" s="218" t="s">
        <v>304</v>
      </c>
      <c r="Q2235" s="240">
        <f t="shared" si="72"/>
        <v>140</v>
      </c>
      <c r="R2235" s="240">
        <f t="shared" si="73"/>
        <v>0</v>
      </c>
      <c r="S2235" s="240">
        <f t="shared" si="74"/>
        <v>0</v>
      </c>
      <c r="T2235" s="272">
        <f t="shared" si="75"/>
        <v>0</v>
      </c>
      <c r="U2235" s="263"/>
    </row>
    <row r="2236" spans="2:21" s="216" customFormat="1" x14ac:dyDescent="0.25">
      <c r="B2236" s="262">
        <v>2231</v>
      </c>
      <c r="C2236" s="346">
        <v>45496</v>
      </c>
      <c r="D2236" s="217" t="s">
        <v>96</v>
      </c>
      <c r="E2236" s="218" t="s">
        <v>161</v>
      </c>
      <c r="F2236" s="218" t="s">
        <v>1</v>
      </c>
      <c r="G2236" s="218" t="s">
        <v>161</v>
      </c>
      <c r="H2236" s="218">
        <v>11.8</v>
      </c>
      <c r="I2236" s="218" t="s">
        <v>66</v>
      </c>
      <c r="J2236" s="218">
        <v>2</v>
      </c>
      <c r="K2236" s="218"/>
      <c r="L2236" s="218"/>
      <c r="M2236" s="218"/>
      <c r="N2236" s="218" t="s">
        <v>479</v>
      </c>
      <c r="O2236" s="218"/>
      <c r="P2236" s="218"/>
      <c r="Q2236" s="240">
        <f t="shared" si="72"/>
        <v>0</v>
      </c>
      <c r="R2236" s="240">
        <f t="shared" si="73"/>
        <v>0</v>
      </c>
      <c r="S2236" s="240">
        <f t="shared" si="74"/>
        <v>23.6</v>
      </c>
      <c r="T2236" s="272">
        <f t="shared" si="75"/>
        <v>0</v>
      </c>
      <c r="U2236" s="263" t="s">
        <v>383</v>
      </c>
    </row>
    <row r="2237" spans="2:21" s="216" customFormat="1" x14ac:dyDescent="0.25">
      <c r="B2237" s="262">
        <v>2232</v>
      </c>
      <c r="C2237" s="346">
        <v>45496</v>
      </c>
      <c r="D2237" s="217" t="s">
        <v>130</v>
      </c>
      <c r="E2237" s="218" t="s">
        <v>161</v>
      </c>
      <c r="F2237" s="218" t="s">
        <v>1</v>
      </c>
      <c r="G2237" s="218" t="s">
        <v>161</v>
      </c>
      <c r="H2237" s="218">
        <v>11.8</v>
      </c>
      <c r="I2237" s="218" t="s">
        <v>66</v>
      </c>
      <c r="J2237" s="218">
        <v>3</v>
      </c>
      <c r="K2237" s="218"/>
      <c r="L2237" s="218"/>
      <c r="M2237" s="218"/>
      <c r="N2237" s="218" t="s">
        <v>479</v>
      </c>
      <c r="O2237" s="218"/>
      <c r="P2237" s="218"/>
      <c r="Q2237" s="240">
        <f t="shared" si="72"/>
        <v>0</v>
      </c>
      <c r="R2237" s="240">
        <f t="shared" si="73"/>
        <v>0</v>
      </c>
      <c r="S2237" s="240">
        <f t="shared" si="74"/>
        <v>35.400000000000006</v>
      </c>
      <c r="T2237" s="272">
        <f t="shared" si="75"/>
        <v>0</v>
      </c>
      <c r="U2237" s="263" t="s">
        <v>383</v>
      </c>
    </row>
    <row r="2238" spans="2:21" s="216" customFormat="1" x14ac:dyDescent="0.25">
      <c r="B2238" s="261">
        <v>2233</v>
      </c>
      <c r="C2238" s="346">
        <v>45496</v>
      </c>
      <c r="D2238" s="467" t="s">
        <v>522</v>
      </c>
      <c r="E2238" s="468" t="str">
        <f>IFERROR(VLOOKUP(D2238,V:Z,2,FALSE),"")</f>
        <v>_</v>
      </c>
      <c r="F2238" s="468" t="str">
        <f>IFERROR(VLOOKUP(D2238,V:Z,3,FALSE),"")</f>
        <v>_</v>
      </c>
      <c r="G2238" s="468" t="str">
        <f>IFERROR(VLOOKUP(D2238,V:Z,4,FALSE),"")</f>
        <v>بچینگ</v>
      </c>
      <c r="H2238" s="468">
        <f>IFERROR(VLOOKUP(D2238,V:Z,5,FALSE),"")</f>
        <v>1</v>
      </c>
      <c r="I2238" s="458" t="s">
        <v>310</v>
      </c>
      <c r="J2238" s="218">
        <v>38</v>
      </c>
      <c r="K2238" s="218"/>
      <c r="L2238" s="218"/>
      <c r="M2238" s="218"/>
      <c r="N2238" s="218"/>
      <c r="O2238" s="218">
        <v>712375</v>
      </c>
      <c r="P2238" s="458" t="s">
        <v>498</v>
      </c>
      <c r="Q2238" s="240">
        <f t="shared" si="72"/>
        <v>0</v>
      </c>
      <c r="R2238" s="240">
        <f t="shared" si="73"/>
        <v>0</v>
      </c>
      <c r="S2238" s="240">
        <f t="shared" si="74"/>
        <v>0</v>
      </c>
      <c r="T2238" s="272">
        <f t="shared" si="75"/>
        <v>0</v>
      </c>
      <c r="U2238" s="263"/>
    </row>
    <row r="2239" spans="2:21" s="216" customFormat="1" x14ac:dyDescent="0.25">
      <c r="B2239" s="262">
        <v>2234</v>
      </c>
      <c r="C2239" s="346">
        <v>45497</v>
      </c>
      <c r="D2239" s="217" t="s">
        <v>94</v>
      </c>
      <c r="E2239" s="218" t="s">
        <v>92</v>
      </c>
      <c r="F2239" s="218" t="s">
        <v>1</v>
      </c>
      <c r="G2239" s="218" t="s">
        <v>213</v>
      </c>
      <c r="H2239" s="218">
        <v>6.65</v>
      </c>
      <c r="I2239" s="218"/>
      <c r="J2239" s="218">
        <v>0</v>
      </c>
      <c r="K2239" s="218"/>
      <c r="L2239" s="218"/>
      <c r="M2239" s="218"/>
      <c r="N2239" s="218"/>
      <c r="O2239" s="218"/>
      <c r="P2239" s="218"/>
      <c r="Q2239" s="240">
        <f t="shared" si="72"/>
        <v>0</v>
      </c>
      <c r="R2239" s="240">
        <f t="shared" si="73"/>
        <v>0</v>
      </c>
      <c r="S2239" s="240">
        <f t="shared" si="74"/>
        <v>0</v>
      </c>
      <c r="T2239" s="272">
        <f t="shared" si="75"/>
        <v>0</v>
      </c>
      <c r="U2239" s="263" t="s">
        <v>369</v>
      </c>
    </row>
    <row r="2240" spans="2:21" s="216" customFormat="1" x14ac:dyDescent="0.25">
      <c r="B2240" s="262">
        <v>2235</v>
      </c>
      <c r="C2240" s="346">
        <v>45497</v>
      </c>
      <c r="D2240" s="217" t="s">
        <v>91</v>
      </c>
      <c r="E2240" s="218" t="s">
        <v>92</v>
      </c>
      <c r="F2240" s="218" t="s">
        <v>1</v>
      </c>
      <c r="G2240" s="218" t="s">
        <v>213</v>
      </c>
      <c r="H2240" s="218">
        <v>6.65</v>
      </c>
      <c r="I2240" s="218"/>
      <c r="J2240" s="218">
        <v>0</v>
      </c>
      <c r="K2240" s="218"/>
      <c r="L2240" s="218"/>
      <c r="M2240" s="218"/>
      <c r="N2240" s="218"/>
      <c r="O2240" s="218"/>
      <c r="P2240" s="218"/>
      <c r="Q2240" s="240">
        <f t="shared" si="72"/>
        <v>0</v>
      </c>
      <c r="R2240" s="240">
        <f t="shared" si="73"/>
        <v>0</v>
      </c>
      <c r="S2240" s="240">
        <f t="shared" si="74"/>
        <v>0</v>
      </c>
      <c r="T2240" s="272">
        <f t="shared" si="75"/>
        <v>0</v>
      </c>
      <c r="U2240" s="263" t="s">
        <v>369</v>
      </c>
    </row>
    <row r="2241" spans="2:21" s="216" customFormat="1" x14ac:dyDescent="0.25">
      <c r="B2241" s="262">
        <v>2236</v>
      </c>
      <c r="C2241" s="346">
        <v>45497</v>
      </c>
      <c r="D2241" s="217" t="s">
        <v>117</v>
      </c>
      <c r="E2241" s="218" t="s">
        <v>92</v>
      </c>
      <c r="F2241" s="218" t="s">
        <v>1</v>
      </c>
      <c r="G2241" s="218" t="s">
        <v>213</v>
      </c>
      <c r="H2241" s="218">
        <v>6.65</v>
      </c>
      <c r="I2241" s="218" t="s">
        <v>221</v>
      </c>
      <c r="J2241" s="218">
        <v>12</v>
      </c>
      <c r="K2241" s="218">
        <v>715800</v>
      </c>
      <c r="L2241" s="218">
        <v>1400</v>
      </c>
      <c r="M2241" s="218"/>
      <c r="N2241" s="218" t="s">
        <v>62</v>
      </c>
      <c r="O2241" s="218">
        <v>716</v>
      </c>
      <c r="P2241" s="218" t="s">
        <v>305</v>
      </c>
      <c r="Q2241" s="240">
        <f t="shared" si="72"/>
        <v>0</v>
      </c>
      <c r="R2241" s="240">
        <f t="shared" si="73"/>
        <v>91.77000000000001</v>
      </c>
      <c r="S2241" s="240">
        <f t="shared" si="74"/>
        <v>0</v>
      </c>
      <c r="T2241" s="272">
        <f t="shared" si="75"/>
        <v>0</v>
      </c>
      <c r="U2241" s="263"/>
    </row>
    <row r="2242" spans="2:21" s="216" customFormat="1" x14ac:dyDescent="0.25">
      <c r="B2242" s="262">
        <v>2237</v>
      </c>
      <c r="C2242" s="346">
        <v>45497</v>
      </c>
      <c r="D2242" s="217" t="s">
        <v>302</v>
      </c>
      <c r="E2242" s="218" t="s">
        <v>92</v>
      </c>
      <c r="F2242" s="218" t="s">
        <v>62</v>
      </c>
      <c r="G2242" s="218" t="s">
        <v>214</v>
      </c>
      <c r="H2242" s="218">
        <v>4.1500000000000004</v>
      </c>
      <c r="I2242" s="218"/>
      <c r="J2242" s="218">
        <v>0</v>
      </c>
      <c r="K2242" s="218"/>
      <c r="L2242" s="218"/>
      <c r="M2242" s="218"/>
      <c r="N2242" s="218"/>
      <c r="O2242" s="218"/>
      <c r="P2242" s="218"/>
      <c r="Q2242" s="240">
        <f t="shared" si="72"/>
        <v>0</v>
      </c>
      <c r="R2242" s="240">
        <f t="shared" si="73"/>
        <v>0</v>
      </c>
      <c r="S2242" s="240">
        <f t="shared" si="74"/>
        <v>0</v>
      </c>
      <c r="T2242" s="272">
        <f t="shared" si="75"/>
        <v>0</v>
      </c>
      <c r="U2242" s="263"/>
    </row>
    <row r="2243" spans="2:21" s="216" customFormat="1" x14ac:dyDescent="0.25">
      <c r="B2243" s="262">
        <v>2238</v>
      </c>
      <c r="C2243" s="346">
        <v>45497</v>
      </c>
      <c r="D2243" s="217" t="s">
        <v>157</v>
      </c>
      <c r="E2243" s="218" t="s">
        <v>92</v>
      </c>
      <c r="F2243" s="218" t="s">
        <v>62</v>
      </c>
      <c r="G2243" s="218" t="s">
        <v>214</v>
      </c>
      <c r="H2243" s="218">
        <v>4.1500000000000004</v>
      </c>
      <c r="I2243" s="218" t="s">
        <v>220</v>
      </c>
      <c r="J2243" s="218">
        <v>2</v>
      </c>
      <c r="K2243" s="218">
        <v>718800</v>
      </c>
      <c r="L2243" s="218">
        <v>1800</v>
      </c>
      <c r="M2243" s="218"/>
      <c r="N2243" s="218" t="s">
        <v>62</v>
      </c>
      <c r="O2243" s="218">
        <v>717</v>
      </c>
      <c r="P2243" s="218" t="s">
        <v>305</v>
      </c>
      <c r="Q2243" s="240">
        <f t="shared" si="72"/>
        <v>8.3000000000000007</v>
      </c>
      <c r="R2243" s="240">
        <f t="shared" si="73"/>
        <v>0</v>
      </c>
      <c r="S2243" s="240">
        <f t="shared" si="74"/>
        <v>0</v>
      </c>
      <c r="T2243" s="272">
        <f t="shared" si="75"/>
        <v>0</v>
      </c>
      <c r="U2243" s="263"/>
    </row>
    <row r="2244" spans="2:21" s="216" customFormat="1" x14ac:dyDescent="0.25">
      <c r="B2244" s="262">
        <v>2239</v>
      </c>
      <c r="C2244" s="346">
        <v>45497</v>
      </c>
      <c r="D2244" s="217" t="s">
        <v>156</v>
      </c>
      <c r="E2244" s="218" t="s">
        <v>92</v>
      </c>
      <c r="F2244" s="218" t="s">
        <v>62</v>
      </c>
      <c r="G2244" s="218" t="s">
        <v>214</v>
      </c>
      <c r="H2244" s="218">
        <v>4.1500000000000004</v>
      </c>
      <c r="I2244" s="218" t="s">
        <v>220</v>
      </c>
      <c r="J2244" s="218">
        <v>2</v>
      </c>
      <c r="K2244" s="218">
        <v>718800</v>
      </c>
      <c r="L2244" s="218">
        <v>1800</v>
      </c>
      <c r="M2244" s="218"/>
      <c r="N2244" s="218" t="s">
        <v>62</v>
      </c>
      <c r="O2244" s="218">
        <v>717</v>
      </c>
      <c r="P2244" s="218" t="s">
        <v>305</v>
      </c>
      <c r="Q2244" s="240">
        <f t="shared" si="72"/>
        <v>8.3000000000000007</v>
      </c>
      <c r="R2244" s="240">
        <f t="shared" si="73"/>
        <v>0</v>
      </c>
      <c r="S2244" s="240">
        <f t="shared" si="74"/>
        <v>0</v>
      </c>
      <c r="T2244" s="272">
        <f t="shared" si="75"/>
        <v>0</v>
      </c>
      <c r="U2244" s="263"/>
    </row>
    <row r="2245" spans="2:21" s="216" customFormat="1" x14ac:dyDescent="0.25">
      <c r="B2245" s="262">
        <v>2240</v>
      </c>
      <c r="C2245" s="346">
        <v>45497</v>
      </c>
      <c r="D2245" s="217" t="s">
        <v>157</v>
      </c>
      <c r="E2245" s="218" t="s">
        <v>92</v>
      </c>
      <c r="F2245" s="218" t="s">
        <v>62</v>
      </c>
      <c r="G2245" s="218" t="s">
        <v>214</v>
      </c>
      <c r="H2245" s="218">
        <v>4.1500000000000004</v>
      </c>
      <c r="I2245" s="218" t="s">
        <v>220</v>
      </c>
      <c r="J2245" s="218">
        <v>23</v>
      </c>
      <c r="K2245" s="218">
        <v>718800</v>
      </c>
      <c r="L2245" s="218">
        <v>2200</v>
      </c>
      <c r="M2245" s="218"/>
      <c r="N2245" s="218" t="s">
        <v>62</v>
      </c>
      <c r="O2245" s="218">
        <v>717</v>
      </c>
      <c r="P2245" s="218" t="s">
        <v>305</v>
      </c>
      <c r="Q2245" s="240">
        <f t="shared" si="72"/>
        <v>95.45</v>
      </c>
      <c r="R2245" s="240">
        <f t="shared" si="73"/>
        <v>0</v>
      </c>
      <c r="S2245" s="240">
        <f t="shared" si="74"/>
        <v>0</v>
      </c>
      <c r="T2245" s="272">
        <f t="shared" si="75"/>
        <v>0</v>
      </c>
      <c r="U2245" s="263"/>
    </row>
    <row r="2246" spans="2:21" s="216" customFormat="1" x14ac:dyDescent="0.25">
      <c r="B2246" s="262">
        <v>2241</v>
      </c>
      <c r="C2246" s="346">
        <v>45497</v>
      </c>
      <c r="D2246" s="217" t="s">
        <v>156</v>
      </c>
      <c r="E2246" s="218" t="s">
        <v>92</v>
      </c>
      <c r="F2246" s="218" t="s">
        <v>62</v>
      </c>
      <c r="G2246" s="218" t="s">
        <v>214</v>
      </c>
      <c r="H2246" s="218">
        <v>4.1500000000000004</v>
      </c>
      <c r="I2246" s="218" t="s">
        <v>220</v>
      </c>
      <c r="J2246" s="218">
        <v>23</v>
      </c>
      <c r="K2246" s="218">
        <v>718800</v>
      </c>
      <c r="L2246" s="218">
        <v>2200</v>
      </c>
      <c r="M2246" s="218"/>
      <c r="N2246" s="218" t="s">
        <v>62</v>
      </c>
      <c r="O2246" s="218">
        <v>717</v>
      </c>
      <c r="P2246" s="218" t="s">
        <v>305</v>
      </c>
      <c r="Q2246" s="240">
        <f t="shared" si="72"/>
        <v>95.45</v>
      </c>
      <c r="R2246" s="240">
        <f t="shared" si="73"/>
        <v>0</v>
      </c>
      <c r="S2246" s="240">
        <f t="shared" si="74"/>
        <v>0</v>
      </c>
      <c r="T2246" s="272">
        <f t="shared" si="75"/>
        <v>0</v>
      </c>
      <c r="U2246" s="263"/>
    </row>
    <row r="2247" spans="2:21" s="216" customFormat="1" x14ac:dyDescent="0.25">
      <c r="B2247" s="262">
        <v>2242</v>
      </c>
      <c r="C2247" s="346">
        <v>45497</v>
      </c>
      <c r="D2247" s="217" t="s">
        <v>160</v>
      </c>
      <c r="E2247" s="218" t="s">
        <v>161</v>
      </c>
      <c r="F2247" s="218" t="s">
        <v>389</v>
      </c>
      <c r="G2247" s="218" t="s">
        <v>161</v>
      </c>
      <c r="H2247" s="218">
        <v>10</v>
      </c>
      <c r="I2247" s="218" t="s">
        <v>66</v>
      </c>
      <c r="J2247" s="218">
        <v>4</v>
      </c>
      <c r="K2247" s="218"/>
      <c r="L2247" s="218"/>
      <c r="M2247" s="218"/>
      <c r="N2247" s="218" t="s">
        <v>363</v>
      </c>
      <c r="O2247" s="218"/>
      <c r="P2247" s="218"/>
      <c r="Q2247" s="240">
        <f t="shared" si="72"/>
        <v>0</v>
      </c>
      <c r="R2247" s="240">
        <f t="shared" si="73"/>
        <v>0</v>
      </c>
      <c r="S2247" s="240">
        <f t="shared" si="74"/>
        <v>40</v>
      </c>
      <c r="T2247" s="272">
        <f t="shared" si="75"/>
        <v>0</v>
      </c>
      <c r="U2247" s="263"/>
    </row>
    <row r="2248" spans="2:21" s="216" customFormat="1" x14ac:dyDescent="0.25">
      <c r="B2248" s="262">
        <v>2243</v>
      </c>
      <c r="C2248" s="346">
        <v>45497</v>
      </c>
      <c r="D2248" s="217" t="s">
        <v>284</v>
      </c>
      <c r="E2248" s="218" t="s">
        <v>178</v>
      </c>
      <c r="F2248" s="218" t="s">
        <v>7</v>
      </c>
      <c r="G2248" s="218" t="s">
        <v>213</v>
      </c>
      <c r="H2248" s="218">
        <v>7</v>
      </c>
      <c r="I2248" s="218" t="s">
        <v>220</v>
      </c>
      <c r="J2248" s="218">
        <v>50</v>
      </c>
      <c r="K2248" s="218">
        <v>723800</v>
      </c>
      <c r="L2248" s="218">
        <v>3000</v>
      </c>
      <c r="M2248" s="218"/>
      <c r="N2248" s="218" t="s">
        <v>7</v>
      </c>
      <c r="O2248" s="218">
        <v>722</v>
      </c>
      <c r="P2248" s="218" t="s">
        <v>305</v>
      </c>
      <c r="Q2248" s="240">
        <f t="shared" si="72"/>
        <v>350</v>
      </c>
      <c r="R2248" s="240">
        <f t="shared" si="73"/>
        <v>0</v>
      </c>
      <c r="S2248" s="240">
        <f t="shared" si="74"/>
        <v>0</v>
      </c>
      <c r="T2248" s="272">
        <f t="shared" si="75"/>
        <v>0</v>
      </c>
      <c r="U2248" s="263"/>
    </row>
    <row r="2249" spans="2:21" s="216" customFormat="1" x14ac:dyDescent="0.25">
      <c r="B2249" s="262">
        <v>2244</v>
      </c>
      <c r="C2249" s="346">
        <v>45497</v>
      </c>
      <c r="D2249" s="217" t="s">
        <v>268</v>
      </c>
      <c r="E2249" s="218" t="s">
        <v>276</v>
      </c>
      <c r="F2249" s="218" t="s">
        <v>7</v>
      </c>
      <c r="G2249" s="218" t="s">
        <v>214</v>
      </c>
      <c r="H2249" s="218">
        <v>5</v>
      </c>
      <c r="I2249" s="218" t="s">
        <v>220</v>
      </c>
      <c r="J2249" s="218">
        <v>26</v>
      </c>
      <c r="K2249" s="218">
        <v>723800</v>
      </c>
      <c r="L2249" s="218">
        <v>3000</v>
      </c>
      <c r="M2249" s="218"/>
      <c r="N2249" s="218" t="s">
        <v>7</v>
      </c>
      <c r="O2249" s="218">
        <v>722</v>
      </c>
      <c r="P2249" s="218" t="s">
        <v>305</v>
      </c>
      <c r="Q2249" s="240">
        <f t="shared" si="72"/>
        <v>130</v>
      </c>
      <c r="R2249" s="240">
        <f t="shared" si="73"/>
        <v>0</v>
      </c>
      <c r="S2249" s="240">
        <f t="shared" si="74"/>
        <v>0</v>
      </c>
      <c r="T2249" s="272">
        <f t="shared" si="75"/>
        <v>0</v>
      </c>
      <c r="U2249" s="263"/>
    </row>
    <row r="2250" spans="2:21" s="216" customFormat="1" x14ac:dyDescent="0.25">
      <c r="B2250" s="262">
        <v>2245</v>
      </c>
      <c r="C2250" s="346">
        <v>45497</v>
      </c>
      <c r="D2250" s="217" t="s">
        <v>260</v>
      </c>
      <c r="E2250" s="218" t="s">
        <v>161</v>
      </c>
      <c r="F2250" s="218" t="s">
        <v>7</v>
      </c>
      <c r="G2250" s="218" t="s">
        <v>161</v>
      </c>
      <c r="H2250" s="218">
        <v>10</v>
      </c>
      <c r="I2250" s="218" t="s">
        <v>66</v>
      </c>
      <c r="J2250" s="218">
        <v>0</v>
      </c>
      <c r="K2250" s="218"/>
      <c r="L2250" s="218"/>
      <c r="M2250" s="218"/>
      <c r="N2250" s="218" t="s">
        <v>363</v>
      </c>
      <c r="O2250" s="218"/>
      <c r="P2250" s="218"/>
      <c r="Q2250" s="240">
        <f t="shared" si="72"/>
        <v>0</v>
      </c>
      <c r="R2250" s="240">
        <f t="shared" si="73"/>
        <v>0</v>
      </c>
      <c r="S2250" s="240">
        <f t="shared" si="74"/>
        <v>0</v>
      </c>
      <c r="T2250" s="272">
        <f t="shared" si="75"/>
        <v>0</v>
      </c>
      <c r="U2250" s="263"/>
    </row>
    <row r="2251" spans="2:21" s="216" customFormat="1" x14ac:dyDescent="0.25">
      <c r="B2251" s="262">
        <v>2246</v>
      </c>
      <c r="C2251" s="346">
        <v>45497</v>
      </c>
      <c r="D2251" s="217" t="s">
        <v>359</v>
      </c>
      <c r="E2251" s="218" t="s">
        <v>178</v>
      </c>
      <c r="F2251" s="218" t="s">
        <v>7</v>
      </c>
      <c r="G2251" s="218" t="s">
        <v>213</v>
      </c>
      <c r="H2251" s="218">
        <v>7</v>
      </c>
      <c r="I2251" s="218" t="s">
        <v>220</v>
      </c>
      <c r="J2251" s="218">
        <v>42</v>
      </c>
      <c r="K2251" s="218">
        <v>723800</v>
      </c>
      <c r="L2251" s="218">
        <v>3000</v>
      </c>
      <c r="M2251" s="218"/>
      <c r="N2251" s="218" t="s">
        <v>7</v>
      </c>
      <c r="O2251" s="218">
        <v>722</v>
      </c>
      <c r="P2251" s="218" t="s">
        <v>305</v>
      </c>
      <c r="Q2251" s="240">
        <f t="shared" si="72"/>
        <v>294</v>
      </c>
      <c r="R2251" s="240">
        <f t="shared" si="73"/>
        <v>0</v>
      </c>
      <c r="S2251" s="240">
        <f t="shared" si="74"/>
        <v>0</v>
      </c>
      <c r="T2251" s="272">
        <f t="shared" si="75"/>
        <v>0</v>
      </c>
      <c r="U2251" s="263"/>
    </row>
    <row r="2252" spans="2:21" s="216" customFormat="1" x14ac:dyDescent="0.25">
      <c r="B2252" s="262">
        <v>2247</v>
      </c>
      <c r="C2252" s="346">
        <v>45497</v>
      </c>
      <c r="D2252" s="217" t="s">
        <v>177</v>
      </c>
      <c r="E2252" s="218" t="s">
        <v>178</v>
      </c>
      <c r="F2252" s="218" t="s">
        <v>7</v>
      </c>
      <c r="G2252" s="218" t="s">
        <v>213</v>
      </c>
      <c r="H2252" s="218">
        <v>7</v>
      </c>
      <c r="I2252" s="218" t="s">
        <v>220</v>
      </c>
      <c r="J2252" s="218">
        <v>29</v>
      </c>
      <c r="K2252" s="218">
        <v>723800</v>
      </c>
      <c r="L2252" s="218">
        <v>3000</v>
      </c>
      <c r="M2252" s="218"/>
      <c r="N2252" s="218" t="s">
        <v>7</v>
      </c>
      <c r="O2252" s="218">
        <v>722</v>
      </c>
      <c r="P2252" s="218" t="s">
        <v>305</v>
      </c>
      <c r="Q2252" s="240">
        <f t="shared" si="72"/>
        <v>203</v>
      </c>
      <c r="R2252" s="240">
        <f t="shared" si="73"/>
        <v>0</v>
      </c>
      <c r="S2252" s="240">
        <f t="shared" si="74"/>
        <v>0</v>
      </c>
      <c r="T2252" s="272">
        <f t="shared" si="75"/>
        <v>0</v>
      </c>
      <c r="U2252" s="263"/>
    </row>
    <row r="2253" spans="2:21" s="216" customFormat="1" x14ac:dyDescent="0.25">
      <c r="B2253" s="262">
        <v>2248</v>
      </c>
      <c r="C2253" s="346">
        <v>45497</v>
      </c>
      <c r="D2253" s="217" t="s">
        <v>173</v>
      </c>
      <c r="E2253" s="218" t="s">
        <v>161</v>
      </c>
      <c r="F2253" s="218" t="s">
        <v>7</v>
      </c>
      <c r="G2253" s="218" t="s">
        <v>161</v>
      </c>
      <c r="H2253" s="218">
        <v>11.2</v>
      </c>
      <c r="I2253" s="218" t="s">
        <v>66</v>
      </c>
      <c r="J2253" s="218">
        <v>9</v>
      </c>
      <c r="K2253" s="218"/>
      <c r="L2253" s="218"/>
      <c r="M2253" s="218"/>
      <c r="N2253" s="218" t="s">
        <v>363</v>
      </c>
      <c r="O2253" s="218"/>
      <c r="P2253" s="218"/>
      <c r="Q2253" s="240">
        <f t="shared" si="72"/>
        <v>0</v>
      </c>
      <c r="R2253" s="240">
        <f t="shared" si="73"/>
        <v>0</v>
      </c>
      <c r="S2253" s="240">
        <f t="shared" si="74"/>
        <v>100.8</v>
      </c>
      <c r="T2253" s="272">
        <f t="shared" si="75"/>
        <v>0</v>
      </c>
      <c r="U2253" s="263"/>
    </row>
    <row r="2254" spans="2:21" s="216" customFormat="1" x14ac:dyDescent="0.25">
      <c r="B2254" s="262">
        <v>2249</v>
      </c>
      <c r="C2254" s="346">
        <v>45497</v>
      </c>
      <c r="D2254" s="217" t="s">
        <v>153</v>
      </c>
      <c r="E2254" s="218" t="s">
        <v>92</v>
      </c>
      <c r="F2254" s="218" t="s">
        <v>63</v>
      </c>
      <c r="G2254" s="218" t="s">
        <v>213</v>
      </c>
      <c r="H2254" s="218">
        <v>6.65</v>
      </c>
      <c r="I2254" s="218" t="s">
        <v>221</v>
      </c>
      <c r="J2254" s="218">
        <v>32</v>
      </c>
      <c r="K2254" s="218">
        <v>715100</v>
      </c>
      <c r="L2254" s="218">
        <v>800</v>
      </c>
      <c r="M2254" s="218"/>
      <c r="N2254" s="218" t="s">
        <v>63</v>
      </c>
      <c r="O2254" s="218">
        <v>714</v>
      </c>
      <c r="P2254" s="218" t="s">
        <v>305</v>
      </c>
      <c r="Q2254" s="240">
        <f t="shared" si="72"/>
        <v>0</v>
      </c>
      <c r="R2254" s="240">
        <f t="shared" si="73"/>
        <v>244.72</v>
      </c>
      <c r="S2254" s="240">
        <f t="shared" si="74"/>
        <v>0</v>
      </c>
      <c r="T2254" s="272">
        <f t="shared" si="75"/>
        <v>0</v>
      </c>
      <c r="U2254" s="263"/>
    </row>
    <row r="2255" spans="2:21" s="216" customFormat="1" x14ac:dyDescent="0.25">
      <c r="B2255" s="262">
        <v>2250</v>
      </c>
      <c r="C2255" s="346">
        <v>45497</v>
      </c>
      <c r="D2255" s="217" t="s">
        <v>152</v>
      </c>
      <c r="E2255" s="218" t="s">
        <v>92</v>
      </c>
      <c r="F2255" s="218" t="s">
        <v>63</v>
      </c>
      <c r="G2255" s="218" t="s">
        <v>214</v>
      </c>
      <c r="H2255" s="218">
        <v>4.1500000000000004</v>
      </c>
      <c r="I2255" s="218" t="s">
        <v>221</v>
      </c>
      <c r="J2255" s="218">
        <v>30</v>
      </c>
      <c r="K2255" s="218">
        <v>715100</v>
      </c>
      <c r="L2255" s="218">
        <v>800</v>
      </c>
      <c r="M2255" s="218"/>
      <c r="N2255" s="218" t="s">
        <v>63</v>
      </c>
      <c r="O2255" s="218">
        <v>714</v>
      </c>
      <c r="P2255" s="218" t="s">
        <v>305</v>
      </c>
      <c r="Q2255" s="240">
        <f t="shared" si="72"/>
        <v>0</v>
      </c>
      <c r="R2255" s="240">
        <f t="shared" si="73"/>
        <v>143.17500000000001</v>
      </c>
      <c r="S2255" s="240">
        <f t="shared" si="74"/>
        <v>0</v>
      </c>
      <c r="T2255" s="272">
        <f t="shared" si="75"/>
        <v>0</v>
      </c>
      <c r="U2255" s="263"/>
    </row>
    <row r="2256" spans="2:21" s="216" customFormat="1" x14ac:dyDescent="0.25">
      <c r="B2256" s="262">
        <v>2251</v>
      </c>
      <c r="C2256" s="346">
        <v>45497</v>
      </c>
      <c r="D2256" s="217" t="s">
        <v>150</v>
      </c>
      <c r="E2256" s="218" t="s">
        <v>92</v>
      </c>
      <c r="F2256" s="218" t="s">
        <v>63</v>
      </c>
      <c r="G2256" s="218" t="s">
        <v>214</v>
      </c>
      <c r="H2256" s="218">
        <v>4.1500000000000004</v>
      </c>
      <c r="I2256" s="218" t="s">
        <v>221</v>
      </c>
      <c r="J2256" s="218">
        <v>28</v>
      </c>
      <c r="K2256" s="218">
        <v>715100</v>
      </c>
      <c r="L2256" s="218">
        <v>800</v>
      </c>
      <c r="M2256" s="218"/>
      <c r="N2256" s="218" t="s">
        <v>63</v>
      </c>
      <c r="O2256" s="218">
        <v>714</v>
      </c>
      <c r="P2256" s="218" t="s">
        <v>305</v>
      </c>
      <c r="Q2256" s="240">
        <f t="shared" si="72"/>
        <v>0</v>
      </c>
      <c r="R2256" s="240">
        <f t="shared" si="73"/>
        <v>133.63</v>
      </c>
      <c r="S2256" s="240">
        <f t="shared" si="74"/>
        <v>0</v>
      </c>
      <c r="T2256" s="272">
        <f t="shared" si="75"/>
        <v>0</v>
      </c>
      <c r="U2256" s="263"/>
    </row>
    <row r="2257" spans="2:21" s="216" customFormat="1" x14ac:dyDescent="0.25">
      <c r="B2257" s="262">
        <v>2252</v>
      </c>
      <c r="C2257" s="346">
        <v>45497</v>
      </c>
      <c r="D2257" s="217" t="s">
        <v>179</v>
      </c>
      <c r="E2257" s="218" t="s">
        <v>161</v>
      </c>
      <c r="F2257" s="218" t="s">
        <v>8</v>
      </c>
      <c r="G2257" s="218" t="s">
        <v>161</v>
      </c>
      <c r="H2257" s="218">
        <v>11.6</v>
      </c>
      <c r="I2257" s="218" t="s">
        <v>66</v>
      </c>
      <c r="J2257" s="218">
        <v>5</v>
      </c>
      <c r="K2257" s="218"/>
      <c r="L2257" s="218"/>
      <c r="M2257" s="218"/>
      <c r="N2257" s="218" t="s">
        <v>363</v>
      </c>
      <c r="O2257" s="218"/>
      <c r="P2257" s="218"/>
      <c r="Q2257" s="240">
        <f t="shared" si="72"/>
        <v>0</v>
      </c>
      <c r="R2257" s="240">
        <f t="shared" si="73"/>
        <v>0</v>
      </c>
      <c r="S2257" s="240">
        <f t="shared" si="74"/>
        <v>58</v>
      </c>
      <c r="T2257" s="272">
        <f t="shared" si="75"/>
        <v>0</v>
      </c>
      <c r="U2257" s="263"/>
    </row>
    <row r="2258" spans="2:21" s="216" customFormat="1" x14ac:dyDescent="0.25">
      <c r="B2258" s="262">
        <v>2253</v>
      </c>
      <c r="C2258" s="346">
        <v>45497</v>
      </c>
      <c r="D2258" s="217" t="s">
        <v>141</v>
      </c>
      <c r="E2258" s="218" t="s">
        <v>92</v>
      </c>
      <c r="F2258" s="218" t="s">
        <v>2</v>
      </c>
      <c r="G2258" s="218" t="s">
        <v>213</v>
      </c>
      <c r="H2258" s="218">
        <v>7</v>
      </c>
      <c r="I2258" s="218" t="s">
        <v>220</v>
      </c>
      <c r="J2258" s="218">
        <v>10</v>
      </c>
      <c r="K2258" s="218">
        <v>712650</v>
      </c>
      <c r="L2258" s="218">
        <v>300</v>
      </c>
      <c r="M2258" s="218"/>
      <c r="N2258" s="218" t="s">
        <v>2</v>
      </c>
      <c r="O2258" s="218">
        <v>712</v>
      </c>
      <c r="P2258" s="218" t="s">
        <v>304</v>
      </c>
      <c r="Q2258" s="240">
        <f t="shared" si="72"/>
        <v>70</v>
      </c>
      <c r="R2258" s="240">
        <f t="shared" si="73"/>
        <v>0</v>
      </c>
      <c r="S2258" s="240">
        <f t="shared" si="74"/>
        <v>0</v>
      </c>
      <c r="T2258" s="272">
        <f t="shared" si="75"/>
        <v>0</v>
      </c>
      <c r="U2258" s="263"/>
    </row>
    <row r="2259" spans="2:21" s="216" customFormat="1" x14ac:dyDescent="0.25">
      <c r="B2259" s="262">
        <v>2254</v>
      </c>
      <c r="C2259" s="346">
        <v>45497</v>
      </c>
      <c r="D2259" s="217" t="s">
        <v>142</v>
      </c>
      <c r="E2259" s="218" t="s">
        <v>92</v>
      </c>
      <c r="F2259" s="218" t="s">
        <v>2</v>
      </c>
      <c r="G2259" s="218" t="s">
        <v>213</v>
      </c>
      <c r="H2259" s="218">
        <v>7</v>
      </c>
      <c r="I2259" s="218" t="s">
        <v>220</v>
      </c>
      <c r="J2259" s="218">
        <v>20</v>
      </c>
      <c r="K2259" s="218">
        <v>712650</v>
      </c>
      <c r="L2259" s="218">
        <v>300</v>
      </c>
      <c r="M2259" s="218"/>
      <c r="N2259" s="218" t="s">
        <v>2</v>
      </c>
      <c r="O2259" s="218">
        <v>712</v>
      </c>
      <c r="P2259" s="218" t="s">
        <v>304</v>
      </c>
      <c r="Q2259" s="240">
        <f t="shared" si="72"/>
        <v>140</v>
      </c>
      <c r="R2259" s="240">
        <f t="shared" si="73"/>
        <v>0</v>
      </c>
      <c r="S2259" s="240">
        <f t="shared" si="74"/>
        <v>0</v>
      </c>
      <c r="T2259" s="272">
        <f t="shared" si="75"/>
        <v>0</v>
      </c>
      <c r="U2259" s="263"/>
    </row>
    <row r="2260" spans="2:21" s="216" customFormat="1" x14ac:dyDescent="0.25">
      <c r="B2260" s="262">
        <v>2255</v>
      </c>
      <c r="C2260" s="346">
        <v>45497</v>
      </c>
      <c r="D2260" s="217" t="s">
        <v>143</v>
      </c>
      <c r="E2260" s="218" t="s">
        <v>92</v>
      </c>
      <c r="F2260" s="218" t="s">
        <v>2</v>
      </c>
      <c r="G2260" s="218" t="s">
        <v>213</v>
      </c>
      <c r="H2260" s="218">
        <v>7</v>
      </c>
      <c r="I2260" s="218" t="s">
        <v>220</v>
      </c>
      <c r="J2260" s="218">
        <v>20</v>
      </c>
      <c r="K2260" s="218">
        <v>712650</v>
      </c>
      <c r="L2260" s="218">
        <v>300</v>
      </c>
      <c r="M2260" s="218"/>
      <c r="N2260" s="218" t="s">
        <v>2</v>
      </c>
      <c r="O2260" s="218">
        <v>712</v>
      </c>
      <c r="P2260" s="218" t="s">
        <v>304</v>
      </c>
      <c r="Q2260" s="240">
        <f t="shared" si="72"/>
        <v>140</v>
      </c>
      <c r="R2260" s="240">
        <f t="shared" si="73"/>
        <v>0</v>
      </c>
      <c r="S2260" s="240">
        <f t="shared" si="74"/>
        <v>0</v>
      </c>
      <c r="T2260" s="272">
        <f t="shared" si="75"/>
        <v>0</v>
      </c>
      <c r="U2260" s="263"/>
    </row>
    <row r="2261" spans="2:21" s="216" customFormat="1" x14ac:dyDescent="0.25">
      <c r="B2261" s="262">
        <v>2256</v>
      </c>
      <c r="C2261" s="346">
        <v>45497</v>
      </c>
      <c r="D2261" s="217" t="s">
        <v>258</v>
      </c>
      <c r="E2261" s="218" t="s">
        <v>92</v>
      </c>
      <c r="F2261" s="218" t="s">
        <v>2</v>
      </c>
      <c r="G2261" s="218" t="s">
        <v>213</v>
      </c>
      <c r="H2261" s="218">
        <v>7</v>
      </c>
      <c r="I2261" s="218" t="s">
        <v>220</v>
      </c>
      <c r="J2261" s="218">
        <v>30</v>
      </c>
      <c r="K2261" s="218">
        <v>712650</v>
      </c>
      <c r="L2261" s="218">
        <v>300</v>
      </c>
      <c r="M2261" s="218"/>
      <c r="N2261" s="218" t="s">
        <v>2</v>
      </c>
      <c r="O2261" s="218">
        <v>712</v>
      </c>
      <c r="P2261" s="218" t="s">
        <v>304</v>
      </c>
      <c r="Q2261" s="240">
        <f t="shared" si="72"/>
        <v>210</v>
      </c>
      <c r="R2261" s="240">
        <f t="shared" si="73"/>
        <v>0</v>
      </c>
      <c r="S2261" s="240">
        <f t="shared" si="74"/>
        <v>0</v>
      </c>
      <c r="T2261" s="272">
        <f t="shared" si="75"/>
        <v>0</v>
      </c>
      <c r="U2261" s="263"/>
    </row>
    <row r="2262" spans="2:21" s="216" customFormat="1" x14ac:dyDescent="0.25">
      <c r="B2262" s="262">
        <v>2257</v>
      </c>
      <c r="C2262" s="346">
        <v>45497</v>
      </c>
      <c r="D2262" s="217" t="s">
        <v>266</v>
      </c>
      <c r="E2262" s="218" t="s">
        <v>92</v>
      </c>
      <c r="F2262" s="218" t="s">
        <v>2</v>
      </c>
      <c r="G2262" s="218" t="s">
        <v>213</v>
      </c>
      <c r="H2262" s="218">
        <v>7</v>
      </c>
      <c r="I2262" s="218" t="s">
        <v>220</v>
      </c>
      <c r="J2262" s="218">
        <v>30</v>
      </c>
      <c r="K2262" s="218">
        <v>712650</v>
      </c>
      <c r="L2262" s="218">
        <v>300</v>
      </c>
      <c r="M2262" s="218"/>
      <c r="N2262" s="218" t="s">
        <v>2</v>
      </c>
      <c r="O2262" s="218">
        <v>712</v>
      </c>
      <c r="P2262" s="218" t="s">
        <v>304</v>
      </c>
      <c r="Q2262" s="240">
        <f t="shared" si="72"/>
        <v>210</v>
      </c>
      <c r="R2262" s="240">
        <f t="shared" si="73"/>
        <v>0</v>
      </c>
      <c r="S2262" s="240">
        <f t="shared" si="74"/>
        <v>0</v>
      </c>
      <c r="T2262" s="272">
        <f t="shared" si="75"/>
        <v>0</v>
      </c>
      <c r="U2262" s="263"/>
    </row>
    <row r="2263" spans="2:21" s="216" customFormat="1" x14ac:dyDescent="0.25">
      <c r="B2263" s="262">
        <v>2258</v>
      </c>
      <c r="C2263" s="346">
        <v>45497</v>
      </c>
      <c r="D2263" s="217" t="s">
        <v>267</v>
      </c>
      <c r="E2263" s="218" t="s">
        <v>92</v>
      </c>
      <c r="F2263" s="218" t="s">
        <v>2</v>
      </c>
      <c r="G2263" s="218" t="s">
        <v>213</v>
      </c>
      <c r="H2263" s="218">
        <v>7</v>
      </c>
      <c r="I2263" s="218" t="s">
        <v>220</v>
      </c>
      <c r="J2263" s="218">
        <v>30</v>
      </c>
      <c r="K2263" s="218">
        <v>712650</v>
      </c>
      <c r="L2263" s="218">
        <v>300</v>
      </c>
      <c r="M2263" s="218"/>
      <c r="N2263" s="218" t="s">
        <v>2</v>
      </c>
      <c r="O2263" s="218">
        <v>712</v>
      </c>
      <c r="P2263" s="218" t="s">
        <v>304</v>
      </c>
      <c r="Q2263" s="240">
        <f t="shared" si="72"/>
        <v>210</v>
      </c>
      <c r="R2263" s="240">
        <f t="shared" si="73"/>
        <v>0</v>
      </c>
      <c r="S2263" s="240">
        <f t="shared" si="74"/>
        <v>0</v>
      </c>
      <c r="T2263" s="272">
        <f t="shared" si="75"/>
        <v>0</v>
      </c>
      <c r="U2263" s="263"/>
    </row>
    <row r="2264" spans="2:21" s="216" customFormat="1" x14ac:dyDescent="0.25">
      <c r="B2264" s="262">
        <v>2259</v>
      </c>
      <c r="C2264" s="346">
        <v>45497</v>
      </c>
      <c r="D2264" s="217" t="s">
        <v>96</v>
      </c>
      <c r="E2264" s="218" t="s">
        <v>161</v>
      </c>
      <c r="F2264" s="218" t="s">
        <v>1</v>
      </c>
      <c r="G2264" s="218" t="s">
        <v>161</v>
      </c>
      <c r="H2264" s="218">
        <v>11.8</v>
      </c>
      <c r="I2264" s="218" t="s">
        <v>66</v>
      </c>
      <c r="J2264" s="218">
        <v>2</v>
      </c>
      <c r="K2264" s="218"/>
      <c r="L2264" s="218"/>
      <c r="M2264" s="218"/>
      <c r="N2264" s="218" t="s">
        <v>363</v>
      </c>
      <c r="O2264" s="218"/>
      <c r="P2264" s="218"/>
      <c r="Q2264" s="240">
        <f t="shared" si="72"/>
        <v>0</v>
      </c>
      <c r="R2264" s="240">
        <f t="shared" si="73"/>
        <v>0</v>
      </c>
      <c r="S2264" s="240">
        <f t="shared" si="74"/>
        <v>23.6</v>
      </c>
      <c r="T2264" s="272">
        <f t="shared" si="75"/>
        <v>0</v>
      </c>
      <c r="U2264" s="263"/>
    </row>
    <row r="2265" spans="2:21" s="216" customFormat="1" x14ac:dyDescent="0.25">
      <c r="B2265" s="262">
        <v>2260</v>
      </c>
      <c r="C2265" s="346">
        <v>45497</v>
      </c>
      <c r="D2265" s="217" t="s">
        <v>130</v>
      </c>
      <c r="E2265" s="218" t="s">
        <v>161</v>
      </c>
      <c r="F2265" s="218" t="s">
        <v>1</v>
      </c>
      <c r="G2265" s="218" t="s">
        <v>161</v>
      </c>
      <c r="H2265" s="218">
        <v>11.8</v>
      </c>
      <c r="I2265" s="218" t="s">
        <v>66</v>
      </c>
      <c r="J2265" s="218">
        <v>4</v>
      </c>
      <c r="K2265" s="218"/>
      <c r="L2265" s="218"/>
      <c r="M2265" s="218"/>
      <c r="N2265" s="218" t="s">
        <v>363</v>
      </c>
      <c r="O2265" s="218"/>
      <c r="P2265" s="218"/>
      <c r="Q2265" s="240">
        <f t="shared" si="72"/>
        <v>0</v>
      </c>
      <c r="R2265" s="240">
        <f t="shared" si="73"/>
        <v>0</v>
      </c>
      <c r="S2265" s="240">
        <f t="shared" si="74"/>
        <v>47.2</v>
      </c>
      <c r="T2265" s="272">
        <f t="shared" si="75"/>
        <v>0</v>
      </c>
      <c r="U2265" s="263"/>
    </row>
    <row r="2266" spans="2:21" s="216" customFormat="1" x14ac:dyDescent="0.25">
      <c r="B2266" s="261">
        <v>2261</v>
      </c>
      <c r="C2266" s="346">
        <v>45497</v>
      </c>
      <c r="D2266" s="467" t="s">
        <v>522</v>
      </c>
      <c r="E2266" s="468" t="str">
        <f>IFERROR(VLOOKUP(D2266,V:Z,2,FALSE),"")</f>
        <v>_</v>
      </c>
      <c r="F2266" s="468" t="str">
        <f>IFERROR(VLOOKUP(D2266,V:Z,3,FALSE),"")</f>
        <v>_</v>
      </c>
      <c r="G2266" s="468" t="str">
        <f>IFERROR(VLOOKUP(D2266,V:Z,4,FALSE),"")</f>
        <v>بچینگ</v>
      </c>
      <c r="H2266" s="468">
        <f>IFERROR(VLOOKUP(D2266,V:Z,5,FALSE),"")</f>
        <v>1</v>
      </c>
      <c r="I2266" s="458" t="s">
        <v>310</v>
      </c>
      <c r="J2266" s="218">
        <v>45</v>
      </c>
      <c r="K2266" s="218"/>
      <c r="L2266" s="218"/>
      <c r="M2266" s="218"/>
      <c r="N2266" s="218"/>
      <c r="O2266" s="218">
        <v>712250</v>
      </c>
      <c r="P2266" s="458" t="s">
        <v>531</v>
      </c>
      <c r="Q2266" s="240">
        <f t="shared" si="72"/>
        <v>0</v>
      </c>
      <c r="R2266" s="240">
        <f t="shared" si="73"/>
        <v>0</v>
      </c>
      <c r="S2266" s="240">
        <f t="shared" si="74"/>
        <v>0</v>
      </c>
      <c r="T2266" s="272">
        <f t="shared" si="75"/>
        <v>0</v>
      </c>
      <c r="U2266" s="263"/>
    </row>
    <row r="2267" spans="2:21" s="216" customFormat="1" x14ac:dyDescent="0.25">
      <c r="B2267" s="262">
        <v>2262</v>
      </c>
      <c r="C2267" s="346">
        <v>45498</v>
      </c>
      <c r="D2267" s="217" t="s">
        <v>94</v>
      </c>
      <c r="E2267" s="218" t="s">
        <v>92</v>
      </c>
      <c r="F2267" s="218" t="s">
        <v>1</v>
      </c>
      <c r="G2267" s="218" t="s">
        <v>213</v>
      </c>
      <c r="H2267" s="218">
        <v>6.65</v>
      </c>
      <c r="I2267" s="218"/>
      <c r="J2267" s="218">
        <v>0</v>
      </c>
      <c r="K2267" s="218"/>
      <c r="L2267" s="218"/>
      <c r="M2267" s="218"/>
      <c r="N2267" s="218"/>
      <c r="O2267" s="218"/>
      <c r="P2267" s="218"/>
      <c r="Q2267" s="240">
        <f t="shared" si="72"/>
        <v>0</v>
      </c>
      <c r="R2267" s="240">
        <f t="shared" si="73"/>
        <v>0</v>
      </c>
      <c r="S2267" s="240">
        <f t="shared" si="74"/>
        <v>0</v>
      </c>
      <c r="T2267" s="272">
        <f t="shared" si="75"/>
        <v>0</v>
      </c>
      <c r="U2267" s="263" t="s">
        <v>369</v>
      </c>
    </row>
    <row r="2268" spans="2:21" s="216" customFormat="1" x14ac:dyDescent="0.25">
      <c r="B2268" s="262">
        <v>2263</v>
      </c>
      <c r="C2268" s="346">
        <v>45498</v>
      </c>
      <c r="D2268" s="217" t="s">
        <v>91</v>
      </c>
      <c r="E2268" s="218" t="s">
        <v>92</v>
      </c>
      <c r="F2268" s="218" t="s">
        <v>1</v>
      </c>
      <c r="G2268" s="218" t="s">
        <v>213</v>
      </c>
      <c r="H2268" s="218">
        <v>6.65</v>
      </c>
      <c r="I2268" s="218" t="s">
        <v>220</v>
      </c>
      <c r="J2268" s="218">
        <v>13</v>
      </c>
      <c r="K2268" s="218">
        <v>718875</v>
      </c>
      <c r="L2268" s="218">
        <v>2250</v>
      </c>
      <c r="M2268" s="218"/>
      <c r="N2268" s="218" t="s">
        <v>62</v>
      </c>
      <c r="O2268" s="218">
        <v>717</v>
      </c>
      <c r="P2268" s="218" t="s">
        <v>305</v>
      </c>
      <c r="Q2268" s="240">
        <f t="shared" si="72"/>
        <v>86.45</v>
      </c>
      <c r="R2268" s="240">
        <f t="shared" si="73"/>
        <v>0</v>
      </c>
      <c r="S2268" s="240">
        <f t="shared" si="74"/>
        <v>0</v>
      </c>
      <c r="T2268" s="272">
        <f t="shared" si="75"/>
        <v>0</v>
      </c>
      <c r="U2268" s="263"/>
    </row>
    <row r="2269" spans="2:21" s="216" customFormat="1" x14ac:dyDescent="0.25">
      <c r="B2269" s="262">
        <v>2264</v>
      </c>
      <c r="C2269" s="346">
        <v>45498</v>
      </c>
      <c r="D2269" s="217" t="s">
        <v>117</v>
      </c>
      <c r="E2269" s="218" t="s">
        <v>92</v>
      </c>
      <c r="F2269" s="218" t="s">
        <v>1</v>
      </c>
      <c r="G2269" s="218" t="s">
        <v>213</v>
      </c>
      <c r="H2269" s="218">
        <v>6.65</v>
      </c>
      <c r="I2269" s="218"/>
      <c r="J2269" s="218">
        <v>0</v>
      </c>
      <c r="K2269" s="218"/>
      <c r="L2269" s="218"/>
      <c r="M2269" s="218"/>
      <c r="N2269" s="218"/>
      <c r="O2269" s="218"/>
      <c r="P2269" s="218"/>
      <c r="Q2269" s="240">
        <f t="shared" si="72"/>
        <v>0</v>
      </c>
      <c r="R2269" s="240">
        <f t="shared" si="73"/>
        <v>0</v>
      </c>
      <c r="S2269" s="240">
        <f t="shared" si="74"/>
        <v>0</v>
      </c>
      <c r="T2269" s="272">
        <f t="shared" si="75"/>
        <v>0</v>
      </c>
      <c r="U2269" s="263" t="s">
        <v>369</v>
      </c>
    </row>
    <row r="2270" spans="2:21" s="216" customFormat="1" x14ac:dyDescent="0.25">
      <c r="B2270" s="262">
        <v>2265</v>
      </c>
      <c r="C2270" s="346">
        <v>45498</v>
      </c>
      <c r="D2270" s="217" t="s">
        <v>302</v>
      </c>
      <c r="E2270" s="218" t="s">
        <v>92</v>
      </c>
      <c r="F2270" s="218" t="s">
        <v>62</v>
      </c>
      <c r="G2270" s="218" t="s">
        <v>214</v>
      </c>
      <c r="H2270" s="218">
        <v>4.1500000000000004</v>
      </c>
      <c r="I2270" s="218"/>
      <c r="J2270" s="218">
        <v>0</v>
      </c>
      <c r="K2270" s="218"/>
      <c r="L2270" s="218"/>
      <c r="M2270" s="218"/>
      <c r="N2270" s="218"/>
      <c r="O2270" s="218"/>
      <c r="P2270" s="218"/>
      <c r="Q2270" s="240">
        <f t="shared" si="72"/>
        <v>0</v>
      </c>
      <c r="R2270" s="240">
        <f t="shared" si="73"/>
        <v>0</v>
      </c>
      <c r="S2270" s="240">
        <f t="shared" si="74"/>
        <v>0</v>
      </c>
      <c r="T2270" s="272">
        <f t="shared" si="75"/>
        <v>0</v>
      </c>
      <c r="U2270" s="263" t="s">
        <v>274</v>
      </c>
    </row>
    <row r="2271" spans="2:21" s="216" customFormat="1" x14ac:dyDescent="0.25">
      <c r="B2271" s="262">
        <v>2266</v>
      </c>
      <c r="C2271" s="346">
        <v>45498</v>
      </c>
      <c r="D2271" s="217" t="s">
        <v>157</v>
      </c>
      <c r="E2271" s="218" t="s">
        <v>92</v>
      </c>
      <c r="F2271" s="218" t="s">
        <v>62</v>
      </c>
      <c r="G2271" s="218" t="s">
        <v>214</v>
      </c>
      <c r="H2271" s="218">
        <v>4.1500000000000004</v>
      </c>
      <c r="I2271" s="218" t="s">
        <v>220</v>
      </c>
      <c r="J2271" s="218">
        <v>32</v>
      </c>
      <c r="K2271" s="218">
        <v>718875</v>
      </c>
      <c r="L2271" s="218">
        <v>1150</v>
      </c>
      <c r="M2271" s="218"/>
      <c r="N2271" s="218" t="s">
        <v>62</v>
      </c>
      <c r="O2271" s="218">
        <v>718</v>
      </c>
      <c r="P2271" s="218" t="s">
        <v>305</v>
      </c>
      <c r="Q2271" s="240">
        <f t="shared" si="72"/>
        <v>132.80000000000001</v>
      </c>
      <c r="R2271" s="240">
        <f t="shared" si="73"/>
        <v>0</v>
      </c>
      <c r="S2271" s="240">
        <f t="shared" si="74"/>
        <v>0</v>
      </c>
      <c r="T2271" s="272">
        <f t="shared" si="75"/>
        <v>0</v>
      </c>
      <c r="U2271" s="263"/>
    </row>
    <row r="2272" spans="2:21" s="216" customFormat="1" x14ac:dyDescent="0.25">
      <c r="B2272" s="262">
        <v>2267</v>
      </c>
      <c r="C2272" s="346">
        <v>45498</v>
      </c>
      <c r="D2272" s="217" t="s">
        <v>156</v>
      </c>
      <c r="E2272" s="218" t="s">
        <v>92</v>
      </c>
      <c r="F2272" s="218" t="s">
        <v>62</v>
      </c>
      <c r="G2272" s="218" t="s">
        <v>214</v>
      </c>
      <c r="H2272" s="218">
        <v>4.1500000000000004</v>
      </c>
      <c r="I2272" s="218" t="s">
        <v>220</v>
      </c>
      <c r="J2272" s="218">
        <v>32</v>
      </c>
      <c r="K2272" s="218">
        <v>718875</v>
      </c>
      <c r="L2272" s="218">
        <v>1150</v>
      </c>
      <c r="M2272" s="218"/>
      <c r="N2272" s="218" t="s">
        <v>62</v>
      </c>
      <c r="O2272" s="218">
        <v>718</v>
      </c>
      <c r="P2272" s="218" t="s">
        <v>305</v>
      </c>
      <c r="Q2272" s="240">
        <f t="shared" si="72"/>
        <v>132.80000000000001</v>
      </c>
      <c r="R2272" s="240">
        <f t="shared" si="73"/>
        <v>0</v>
      </c>
      <c r="S2272" s="240">
        <f t="shared" si="74"/>
        <v>0</v>
      </c>
      <c r="T2272" s="272">
        <f t="shared" si="75"/>
        <v>0</v>
      </c>
      <c r="U2272" s="263"/>
    </row>
    <row r="2273" spans="2:21" s="216" customFormat="1" x14ac:dyDescent="0.25">
      <c r="B2273" s="262">
        <v>2268</v>
      </c>
      <c r="C2273" s="346">
        <v>45498</v>
      </c>
      <c r="D2273" s="217" t="s">
        <v>157</v>
      </c>
      <c r="E2273" s="218" t="s">
        <v>92</v>
      </c>
      <c r="F2273" s="218" t="s">
        <v>62</v>
      </c>
      <c r="G2273" s="218" t="s">
        <v>214</v>
      </c>
      <c r="H2273" s="218">
        <v>4.1500000000000004</v>
      </c>
      <c r="I2273" s="218" t="s">
        <v>220</v>
      </c>
      <c r="J2273" s="218">
        <v>8</v>
      </c>
      <c r="K2273" s="218">
        <v>718875</v>
      </c>
      <c r="L2273" s="218">
        <v>2250</v>
      </c>
      <c r="M2273" s="218"/>
      <c r="N2273" s="218" t="s">
        <v>62</v>
      </c>
      <c r="O2273" s="218">
        <v>717</v>
      </c>
      <c r="P2273" s="218" t="s">
        <v>305</v>
      </c>
      <c r="Q2273" s="240">
        <f t="shared" si="72"/>
        <v>33.200000000000003</v>
      </c>
      <c r="R2273" s="240">
        <f t="shared" si="73"/>
        <v>0</v>
      </c>
      <c r="S2273" s="240">
        <f t="shared" si="74"/>
        <v>0</v>
      </c>
      <c r="T2273" s="272">
        <f t="shared" si="75"/>
        <v>0</v>
      </c>
      <c r="U2273" s="263"/>
    </row>
    <row r="2274" spans="2:21" s="216" customFormat="1" x14ac:dyDescent="0.25">
      <c r="B2274" s="262">
        <v>2269</v>
      </c>
      <c r="C2274" s="346">
        <v>45498</v>
      </c>
      <c r="D2274" s="217" t="s">
        <v>156</v>
      </c>
      <c r="E2274" s="218" t="s">
        <v>92</v>
      </c>
      <c r="F2274" s="218" t="s">
        <v>62</v>
      </c>
      <c r="G2274" s="218" t="s">
        <v>214</v>
      </c>
      <c r="H2274" s="218">
        <v>4.1500000000000004</v>
      </c>
      <c r="I2274" s="218" t="s">
        <v>220</v>
      </c>
      <c r="J2274" s="218">
        <v>8</v>
      </c>
      <c r="K2274" s="218">
        <v>718875</v>
      </c>
      <c r="L2274" s="218">
        <v>2250</v>
      </c>
      <c r="M2274" s="218"/>
      <c r="N2274" s="218" t="s">
        <v>62</v>
      </c>
      <c r="O2274" s="218">
        <v>717</v>
      </c>
      <c r="P2274" s="218" t="s">
        <v>305</v>
      </c>
      <c r="Q2274" s="240">
        <f t="shared" si="72"/>
        <v>33.200000000000003</v>
      </c>
      <c r="R2274" s="240">
        <f t="shared" si="73"/>
        <v>0</v>
      </c>
      <c r="S2274" s="240">
        <f t="shared" si="74"/>
        <v>0</v>
      </c>
      <c r="T2274" s="272">
        <f t="shared" si="75"/>
        <v>0</v>
      </c>
      <c r="U2274" s="263"/>
    </row>
    <row r="2275" spans="2:21" s="216" customFormat="1" x14ac:dyDescent="0.25">
      <c r="B2275" s="262">
        <v>2270</v>
      </c>
      <c r="C2275" s="346">
        <v>45498</v>
      </c>
      <c r="D2275" s="217" t="s">
        <v>160</v>
      </c>
      <c r="E2275" s="218" t="s">
        <v>161</v>
      </c>
      <c r="F2275" s="218" t="s">
        <v>389</v>
      </c>
      <c r="G2275" s="218" t="s">
        <v>161</v>
      </c>
      <c r="H2275" s="218">
        <v>10</v>
      </c>
      <c r="I2275" s="218" t="s">
        <v>66</v>
      </c>
      <c r="J2275" s="218">
        <v>0</v>
      </c>
      <c r="K2275" s="218"/>
      <c r="L2275" s="218"/>
      <c r="M2275" s="218"/>
      <c r="N2275" s="218" t="s">
        <v>363</v>
      </c>
      <c r="O2275" s="218"/>
      <c r="P2275" s="218"/>
      <c r="Q2275" s="240">
        <f t="shared" si="72"/>
        <v>0</v>
      </c>
      <c r="R2275" s="240">
        <f t="shared" si="73"/>
        <v>0</v>
      </c>
      <c r="S2275" s="240">
        <f t="shared" si="74"/>
        <v>0</v>
      </c>
      <c r="T2275" s="272">
        <f t="shared" si="75"/>
        <v>0</v>
      </c>
      <c r="U2275" s="263"/>
    </row>
    <row r="2276" spans="2:21" s="216" customFormat="1" x14ac:dyDescent="0.25">
      <c r="B2276" s="262">
        <v>2271</v>
      </c>
      <c r="C2276" s="346">
        <v>45498</v>
      </c>
      <c r="D2276" s="217" t="s">
        <v>284</v>
      </c>
      <c r="E2276" s="218" t="s">
        <v>178</v>
      </c>
      <c r="F2276" s="218" t="s">
        <v>7</v>
      </c>
      <c r="G2276" s="218" t="s">
        <v>213</v>
      </c>
      <c r="H2276" s="218">
        <v>7</v>
      </c>
      <c r="I2276" s="218" t="s">
        <v>220</v>
      </c>
      <c r="J2276" s="218">
        <v>49</v>
      </c>
      <c r="K2276" s="218">
        <v>723300</v>
      </c>
      <c r="L2276" s="218">
        <v>3000</v>
      </c>
      <c r="M2276" s="218"/>
      <c r="N2276" s="218" t="s">
        <v>7</v>
      </c>
      <c r="O2276" s="218">
        <v>722</v>
      </c>
      <c r="P2276" s="218" t="s">
        <v>305</v>
      </c>
      <c r="Q2276" s="240">
        <f t="shared" si="72"/>
        <v>343</v>
      </c>
      <c r="R2276" s="240">
        <f t="shared" si="73"/>
        <v>0</v>
      </c>
      <c r="S2276" s="240">
        <f t="shared" si="74"/>
        <v>0</v>
      </c>
      <c r="T2276" s="272">
        <f t="shared" si="75"/>
        <v>0</v>
      </c>
      <c r="U2276" s="263"/>
    </row>
    <row r="2277" spans="2:21" s="216" customFormat="1" x14ac:dyDescent="0.25">
      <c r="B2277" s="262">
        <v>2272</v>
      </c>
      <c r="C2277" s="346">
        <v>45498</v>
      </c>
      <c r="D2277" s="217" t="s">
        <v>268</v>
      </c>
      <c r="E2277" s="218" t="s">
        <v>276</v>
      </c>
      <c r="F2277" s="218" t="s">
        <v>7</v>
      </c>
      <c r="G2277" s="218" t="s">
        <v>214</v>
      </c>
      <c r="H2277" s="218">
        <v>5</v>
      </c>
      <c r="I2277" s="218" t="s">
        <v>220</v>
      </c>
      <c r="J2277" s="218">
        <v>40</v>
      </c>
      <c r="K2277" s="218">
        <v>723300</v>
      </c>
      <c r="L2277" s="218">
        <v>3000</v>
      </c>
      <c r="M2277" s="218"/>
      <c r="N2277" s="218" t="s">
        <v>7</v>
      </c>
      <c r="O2277" s="218">
        <v>722</v>
      </c>
      <c r="P2277" s="218" t="s">
        <v>305</v>
      </c>
      <c r="Q2277" s="240">
        <f t="shared" si="72"/>
        <v>200</v>
      </c>
      <c r="R2277" s="240">
        <f t="shared" si="73"/>
        <v>0</v>
      </c>
      <c r="S2277" s="240">
        <f t="shared" si="74"/>
        <v>0</v>
      </c>
      <c r="T2277" s="272">
        <f t="shared" si="75"/>
        <v>0</v>
      </c>
      <c r="U2277" s="263"/>
    </row>
    <row r="2278" spans="2:21" s="216" customFormat="1" x14ac:dyDescent="0.25">
      <c r="B2278" s="262">
        <v>2273</v>
      </c>
      <c r="C2278" s="346">
        <v>45498</v>
      </c>
      <c r="D2278" s="217" t="s">
        <v>260</v>
      </c>
      <c r="E2278" s="218" t="s">
        <v>161</v>
      </c>
      <c r="F2278" s="218" t="s">
        <v>7</v>
      </c>
      <c r="G2278" s="218" t="s">
        <v>161</v>
      </c>
      <c r="H2278" s="218">
        <v>10</v>
      </c>
      <c r="I2278" s="218" t="s">
        <v>66</v>
      </c>
      <c r="J2278" s="218">
        <v>7</v>
      </c>
      <c r="K2278" s="218"/>
      <c r="L2278" s="218"/>
      <c r="M2278" s="218"/>
      <c r="N2278" s="218" t="s">
        <v>363</v>
      </c>
      <c r="O2278" s="218"/>
      <c r="P2278" s="218"/>
      <c r="Q2278" s="240">
        <f t="shared" si="72"/>
        <v>0</v>
      </c>
      <c r="R2278" s="240">
        <f t="shared" si="73"/>
        <v>0</v>
      </c>
      <c r="S2278" s="240">
        <f t="shared" si="74"/>
        <v>70</v>
      </c>
      <c r="T2278" s="272">
        <f t="shared" si="75"/>
        <v>0</v>
      </c>
      <c r="U2278" s="263"/>
    </row>
    <row r="2279" spans="2:21" s="216" customFormat="1" x14ac:dyDescent="0.25">
      <c r="B2279" s="262">
        <v>2274</v>
      </c>
      <c r="C2279" s="346">
        <v>45498</v>
      </c>
      <c r="D2279" s="217" t="s">
        <v>359</v>
      </c>
      <c r="E2279" s="218" t="s">
        <v>178</v>
      </c>
      <c r="F2279" s="218" t="s">
        <v>7</v>
      </c>
      <c r="G2279" s="218" t="s">
        <v>213</v>
      </c>
      <c r="H2279" s="218">
        <v>7</v>
      </c>
      <c r="I2279" s="218" t="s">
        <v>220</v>
      </c>
      <c r="J2279" s="218">
        <v>29</v>
      </c>
      <c r="K2279" s="218">
        <v>723300</v>
      </c>
      <c r="L2279" s="218">
        <v>3000</v>
      </c>
      <c r="M2279" s="218"/>
      <c r="N2279" s="218" t="s">
        <v>7</v>
      </c>
      <c r="O2279" s="218">
        <v>722</v>
      </c>
      <c r="P2279" s="218" t="s">
        <v>305</v>
      </c>
      <c r="Q2279" s="240">
        <f t="shared" si="72"/>
        <v>203</v>
      </c>
      <c r="R2279" s="240">
        <f t="shared" si="73"/>
        <v>0</v>
      </c>
      <c r="S2279" s="240">
        <f t="shared" si="74"/>
        <v>0</v>
      </c>
      <c r="T2279" s="272">
        <f t="shared" si="75"/>
        <v>0</v>
      </c>
      <c r="U2279" s="263"/>
    </row>
    <row r="2280" spans="2:21" s="216" customFormat="1" x14ac:dyDescent="0.25">
      <c r="B2280" s="262">
        <v>2275</v>
      </c>
      <c r="C2280" s="346">
        <v>45498</v>
      </c>
      <c r="D2280" s="217" t="s">
        <v>177</v>
      </c>
      <c r="E2280" s="218" t="s">
        <v>178</v>
      </c>
      <c r="F2280" s="218" t="s">
        <v>7</v>
      </c>
      <c r="G2280" s="218" t="s">
        <v>213</v>
      </c>
      <c r="H2280" s="218">
        <v>7</v>
      </c>
      <c r="I2280" s="218" t="s">
        <v>220</v>
      </c>
      <c r="J2280" s="218">
        <v>50</v>
      </c>
      <c r="K2280" s="218">
        <v>723300</v>
      </c>
      <c r="L2280" s="218">
        <v>3000</v>
      </c>
      <c r="M2280" s="218"/>
      <c r="N2280" s="218" t="s">
        <v>7</v>
      </c>
      <c r="O2280" s="218">
        <v>722</v>
      </c>
      <c r="P2280" s="218" t="s">
        <v>305</v>
      </c>
      <c r="Q2280" s="240">
        <f t="shared" si="72"/>
        <v>350</v>
      </c>
      <c r="R2280" s="240">
        <f t="shared" si="73"/>
        <v>0</v>
      </c>
      <c r="S2280" s="240">
        <f t="shared" si="74"/>
        <v>0</v>
      </c>
      <c r="T2280" s="272">
        <f t="shared" si="75"/>
        <v>0</v>
      </c>
      <c r="U2280" s="263"/>
    </row>
    <row r="2281" spans="2:21" s="216" customFormat="1" x14ac:dyDescent="0.25">
      <c r="B2281" s="262">
        <v>2276</v>
      </c>
      <c r="C2281" s="346">
        <v>45498</v>
      </c>
      <c r="D2281" s="217" t="s">
        <v>173</v>
      </c>
      <c r="E2281" s="218" t="s">
        <v>161</v>
      </c>
      <c r="F2281" s="218" t="s">
        <v>7</v>
      </c>
      <c r="G2281" s="218" t="s">
        <v>161</v>
      </c>
      <c r="H2281" s="218">
        <v>11.2</v>
      </c>
      <c r="I2281" s="218"/>
      <c r="J2281" s="218">
        <v>0</v>
      </c>
      <c r="K2281" s="218"/>
      <c r="L2281" s="218"/>
      <c r="M2281" s="218"/>
      <c r="N2281" s="218"/>
      <c r="O2281" s="218"/>
      <c r="P2281" s="218"/>
      <c r="Q2281" s="240">
        <f t="shared" si="72"/>
        <v>0</v>
      </c>
      <c r="R2281" s="240">
        <f t="shared" si="73"/>
        <v>0</v>
      </c>
      <c r="S2281" s="240">
        <f t="shared" si="74"/>
        <v>0</v>
      </c>
      <c r="T2281" s="272">
        <f t="shared" si="75"/>
        <v>0</v>
      </c>
      <c r="U2281" s="263"/>
    </row>
    <row r="2282" spans="2:21" s="216" customFormat="1" x14ac:dyDescent="0.25">
      <c r="B2282" s="262">
        <v>2277</v>
      </c>
      <c r="C2282" s="346">
        <v>45498</v>
      </c>
      <c r="D2282" s="217" t="s">
        <v>153</v>
      </c>
      <c r="E2282" s="218" t="s">
        <v>92</v>
      </c>
      <c r="F2282" s="218" t="s">
        <v>63</v>
      </c>
      <c r="G2282" s="218" t="s">
        <v>213</v>
      </c>
      <c r="H2282" s="218">
        <v>6.65</v>
      </c>
      <c r="I2282" s="218" t="s">
        <v>221</v>
      </c>
      <c r="J2282" s="218">
        <v>35</v>
      </c>
      <c r="K2282" s="218">
        <v>715100</v>
      </c>
      <c r="L2282" s="218">
        <v>600</v>
      </c>
      <c r="M2282" s="218"/>
      <c r="N2282" s="218" t="s">
        <v>63</v>
      </c>
      <c r="O2282" s="218">
        <v>714</v>
      </c>
      <c r="P2282" s="218" t="s">
        <v>305</v>
      </c>
      <c r="Q2282" s="240">
        <f t="shared" si="72"/>
        <v>0</v>
      </c>
      <c r="R2282" s="240">
        <f t="shared" si="73"/>
        <v>267.66249999999997</v>
      </c>
      <c r="S2282" s="240">
        <f t="shared" si="74"/>
        <v>0</v>
      </c>
      <c r="T2282" s="272">
        <f t="shared" si="75"/>
        <v>0</v>
      </c>
      <c r="U2282" s="263"/>
    </row>
    <row r="2283" spans="2:21" s="216" customFormat="1" x14ac:dyDescent="0.25">
      <c r="B2283" s="262">
        <v>2278</v>
      </c>
      <c r="C2283" s="346">
        <v>45498</v>
      </c>
      <c r="D2283" s="217" t="s">
        <v>152</v>
      </c>
      <c r="E2283" s="218" t="s">
        <v>92</v>
      </c>
      <c r="F2283" s="218" t="s">
        <v>63</v>
      </c>
      <c r="G2283" s="218" t="s">
        <v>214</v>
      </c>
      <c r="H2283" s="218">
        <v>4.1500000000000004</v>
      </c>
      <c r="I2283" s="218" t="s">
        <v>221</v>
      </c>
      <c r="J2283" s="218">
        <v>34</v>
      </c>
      <c r="K2283" s="218">
        <v>715100</v>
      </c>
      <c r="L2283" s="218">
        <v>600</v>
      </c>
      <c r="M2283" s="218"/>
      <c r="N2283" s="218" t="s">
        <v>63</v>
      </c>
      <c r="O2283" s="218">
        <v>714</v>
      </c>
      <c r="P2283" s="218" t="s">
        <v>305</v>
      </c>
      <c r="Q2283" s="240">
        <f t="shared" si="72"/>
        <v>0</v>
      </c>
      <c r="R2283" s="240">
        <f t="shared" si="73"/>
        <v>162.26500000000001</v>
      </c>
      <c r="S2283" s="240">
        <f t="shared" si="74"/>
        <v>0</v>
      </c>
      <c r="T2283" s="272">
        <f t="shared" si="75"/>
        <v>0</v>
      </c>
      <c r="U2283" s="263"/>
    </row>
    <row r="2284" spans="2:21" s="216" customFormat="1" x14ac:dyDescent="0.25">
      <c r="B2284" s="262">
        <v>2279</v>
      </c>
      <c r="C2284" s="346">
        <v>45498</v>
      </c>
      <c r="D2284" s="217" t="s">
        <v>150</v>
      </c>
      <c r="E2284" s="218" t="s">
        <v>92</v>
      </c>
      <c r="F2284" s="218" t="s">
        <v>63</v>
      </c>
      <c r="G2284" s="218" t="s">
        <v>214</v>
      </c>
      <c r="H2284" s="218">
        <v>4.1500000000000004</v>
      </c>
      <c r="I2284" s="218" t="s">
        <v>221</v>
      </c>
      <c r="J2284" s="218">
        <v>37</v>
      </c>
      <c r="K2284" s="218">
        <v>715100</v>
      </c>
      <c r="L2284" s="218">
        <v>600</v>
      </c>
      <c r="M2284" s="218"/>
      <c r="N2284" s="218" t="s">
        <v>63</v>
      </c>
      <c r="O2284" s="218">
        <v>714</v>
      </c>
      <c r="P2284" s="218" t="s">
        <v>305</v>
      </c>
      <c r="Q2284" s="240">
        <f t="shared" si="72"/>
        <v>0</v>
      </c>
      <c r="R2284" s="240">
        <f t="shared" si="73"/>
        <v>176.58250000000001</v>
      </c>
      <c r="S2284" s="240">
        <f t="shared" si="74"/>
        <v>0</v>
      </c>
      <c r="T2284" s="272">
        <f t="shared" si="75"/>
        <v>0</v>
      </c>
      <c r="U2284" s="263"/>
    </row>
    <row r="2285" spans="2:21" s="216" customFormat="1" x14ac:dyDescent="0.25">
      <c r="B2285" s="262">
        <v>2280</v>
      </c>
      <c r="C2285" s="346">
        <v>45498</v>
      </c>
      <c r="D2285" s="217" t="s">
        <v>179</v>
      </c>
      <c r="E2285" s="218" t="s">
        <v>161</v>
      </c>
      <c r="F2285" s="218" t="s">
        <v>8</v>
      </c>
      <c r="G2285" s="218" t="s">
        <v>161</v>
      </c>
      <c r="H2285" s="218">
        <v>11.6</v>
      </c>
      <c r="I2285" s="218" t="s">
        <v>66</v>
      </c>
      <c r="J2285" s="218">
        <v>7</v>
      </c>
      <c r="K2285" s="218"/>
      <c r="L2285" s="218"/>
      <c r="M2285" s="218"/>
      <c r="N2285" s="218" t="s">
        <v>363</v>
      </c>
      <c r="O2285" s="218"/>
      <c r="P2285" s="218"/>
      <c r="Q2285" s="240">
        <f t="shared" si="72"/>
        <v>0</v>
      </c>
      <c r="R2285" s="240">
        <f t="shared" si="73"/>
        <v>0</v>
      </c>
      <c r="S2285" s="240">
        <f t="shared" si="74"/>
        <v>81.2</v>
      </c>
      <c r="T2285" s="272">
        <f t="shared" si="75"/>
        <v>0</v>
      </c>
      <c r="U2285" s="263"/>
    </row>
    <row r="2286" spans="2:21" s="216" customFormat="1" x14ac:dyDescent="0.25">
      <c r="B2286" s="262">
        <v>2281</v>
      </c>
      <c r="C2286" s="346">
        <v>45498</v>
      </c>
      <c r="D2286" s="217" t="s">
        <v>141</v>
      </c>
      <c r="E2286" s="218" t="s">
        <v>92</v>
      </c>
      <c r="F2286" s="218" t="s">
        <v>2</v>
      </c>
      <c r="G2286" s="218" t="s">
        <v>213</v>
      </c>
      <c r="H2286" s="218">
        <v>7</v>
      </c>
      <c r="I2286" s="218" t="s">
        <v>220</v>
      </c>
      <c r="J2286" s="218">
        <v>10</v>
      </c>
      <c r="K2286" s="218">
        <v>712650</v>
      </c>
      <c r="L2286" s="218">
        <v>300</v>
      </c>
      <c r="M2286" s="218"/>
      <c r="N2286" s="218" t="s">
        <v>2</v>
      </c>
      <c r="O2286" s="218">
        <v>712</v>
      </c>
      <c r="P2286" s="218" t="s">
        <v>304</v>
      </c>
      <c r="Q2286" s="240">
        <f t="shared" si="72"/>
        <v>70</v>
      </c>
      <c r="R2286" s="240">
        <f t="shared" si="73"/>
        <v>0</v>
      </c>
      <c r="S2286" s="240">
        <f t="shared" si="74"/>
        <v>0</v>
      </c>
      <c r="T2286" s="272">
        <f t="shared" si="75"/>
        <v>0</v>
      </c>
      <c r="U2286" s="263"/>
    </row>
    <row r="2287" spans="2:21" s="216" customFormat="1" x14ac:dyDescent="0.25">
      <c r="B2287" s="262">
        <v>2282</v>
      </c>
      <c r="C2287" s="346">
        <v>45498</v>
      </c>
      <c r="D2287" s="217" t="s">
        <v>142</v>
      </c>
      <c r="E2287" s="218" t="s">
        <v>92</v>
      </c>
      <c r="F2287" s="218" t="s">
        <v>2</v>
      </c>
      <c r="G2287" s="218" t="s">
        <v>213</v>
      </c>
      <c r="H2287" s="218">
        <v>7</v>
      </c>
      <c r="I2287" s="218" t="s">
        <v>220</v>
      </c>
      <c r="J2287" s="218">
        <v>10</v>
      </c>
      <c r="K2287" s="218">
        <v>712650</v>
      </c>
      <c r="L2287" s="218">
        <v>300</v>
      </c>
      <c r="M2287" s="218"/>
      <c r="N2287" s="218" t="s">
        <v>2</v>
      </c>
      <c r="O2287" s="218">
        <v>712</v>
      </c>
      <c r="P2287" s="218" t="s">
        <v>304</v>
      </c>
      <c r="Q2287" s="240">
        <f t="shared" si="72"/>
        <v>70</v>
      </c>
      <c r="R2287" s="240">
        <f t="shared" si="73"/>
        <v>0</v>
      </c>
      <c r="S2287" s="240">
        <f t="shared" si="74"/>
        <v>0</v>
      </c>
      <c r="T2287" s="272">
        <f t="shared" si="75"/>
        <v>0</v>
      </c>
      <c r="U2287" s="263"/>
    </row>
    <row r="2288" spans="2:21" s="216" customFormat="1" x14ac:dyDescent="0.25">
      <c r="B2288" s="262">
        <v>2283</v>
      </c>
      <c r="C2288" s="346">
        <v>45498</v>
      </c>
      <c r="D2288" s="217" t="s">
        <v>143</v>
      </c>
      <c r="E2288" s="218" t="s">
        <v>92</v>
      </c>
      <c r="F2288" s="218" t="s">
        <v>2</v>
      </c>
      <c r="G2288" s="218" t="s">
        <v>213</v>
      </c>
      <c r="H2288" s="218">
        <v>7</v>
      </c>
      <c r="I2288" s="218" t="s">
        <v>220</v>
      </c>
      <c r="J2288" s="218">
        <v>10</v>
      </c>
      <c r="K2288" s="218">
        <v>712650</v>
      </c>
      <c r="L2288" s="218">
        <v>300</v>
      </c>
      <c r="M2288" s="218"/>
      <c r="N2288" s="218" t="s">
        <v>2</v>
      </c>
      <c r="O2288" s="218">
        <v>712</v>
      </c>
      <c r="P2288" s="218" t="s">
        <v>304</v>
      </c>
      <c r="Q2288" s="240">
        <f t="shared" si="72"/>
        <v>70</v>
      </c>
      <c r="R2288" s="240">
        <f t="shared" si="73"/>
        <v>0</v>
      </c>
      <c r="S2288" s="240">
        <f t="shared" si="74"/>
        <v>0</v>
      </c>
      <c r="T2288" s="272">
        <f t="shared" si="75"/>
        <v>0</v>
      </c>
      <c r="U2288" s="263"/>
    </row>
    <row r="2289" spans="2:21" s="216" customFormat="1" x14ac:dyDescent="0.25">
      <c r="B2289" s="262">
        <v>2284</v>
      </c>
      <c r="C2289" s="346">
        <v>45498</v>
      </c>
      <c r="D2289" s="217" t="s">
        <v>258</v>
      </c>
      <c r="E2289" s="218" t="s">
        <v>92</v>
      </c>
      <c r="F2289" s="218" t="s">
        <v>2</v>
      </c>
      <c r="G2289" s="218" t="s">
        <v>213</v>
      </c>
      <c r="H2289" s="218">
        <v>7</v>
      </c>
      <c r="I2289" s="218" t="s">
        <v>220</v>
      </c>
      <c r="J2289" s="218">
        <v>30</v>
      </c>
      <c r="K2289" s="218">
        <v>712650</v>
      </c>
      <c r="L2289" s="218">
        <v>300</v>
      </c>
      <c r="M2289" s="218"/>
      <c r="N2289" s="218" t="s">
        <v>2</v>
      </c>
      <c r="O2289" s="218">
        <v>712</v>
      </c>
      <c r="P2289" s="218" t="s">
        <v>304</v>
      </c>
      <c r="Q2289" s="240">
        <f t="shared" si="72"/>
        <v>210</v>
      </c>
      <c r="R2289" s="240">
        <f t="shared" si="73"/>
        <v>0</v>
      </c>
      <c r="S2289" s="240">
        <f t="shared" si="74"/>
        <v>0</v>
      </c>
      <c r="T2289" s="272">
        <f t="shared" si="75"/>
        <v>0</v>
      </c>
      <c r="U2289" s="263"/>
    </row>
    <row r="2290" spans="2:21" s="216" customFormat="1" x14ac:dyDescent="0.25">
      <c r="B2290" s="262">
        <v>2285</v>
      </c>
      <c r="C2290" s="346">
        <v>45498</v>
      </c>
      <c r="D2290" s="217" t="s">
        <v>266</v>
      </c>
      <c r="E2290" s="218" t="s">
        <v>92</v>
      </c>
      <c r="F2290" s="218" t="s">
        <v>2</v>
      </c>
      <c r="G2290" s="218" t="s">
        <v>213</v>
      </c>
      <c r="H2290" s="218">
        <v>7</v>
      </c>
      <c r="I2290" s="218" t="s">
        <v>220</v>
      </c>
      <c r="J2290" s="218">
        <v>30</v>
      </c>
      <c r="K2290" s="218">
        <v>712650</v>
      </c>
      <c r="L2290" s="218">
        <v>300</v>
      </c>
      <c r="M2290" s="218"/>
      <c r="N2290" s="218" t="s">
        <v>2</v>
      </c>
      <c r="O2290" s="218">
        <v>712</v>
      </c>
      <c r="P2290" s="218" t="s">
        <v>304</v>
      </c>
      <c r="Q2290" s="240">
        <f t="shared" si="72"/>
        <v>210</v>
      </c>
      <c r="R2290" s="240">
        <f t="shared" si="73"/>
        <v>0</v>
      </c>
      <c r="S2290" s="240">
        <f t="shared" si="74"/>
        <v>0</v>
      </c>
      <c r="T2290" s="272">
        <f t="shared" si="75"/>
        <v>0</v>
      </c>
      <c r="U2290" s="263"/>
    </row>
    <row r="2291" spans="2:21" s="216" customFormat="1" x14ac:dyDescent="0.25">
      <c r="B2291" s="262">
        <v>2286</v>
      </c>
      <c r="C2291" s="346">
        <v>45498</v>
      </c>
      <c r="D2291" s="217" t="s">
        <v>267</v>
      </c>
      <c r="E2291" s="218" t="s">
        <v>92</v>
      </c>
      <c r="F2291" s="218" t="s">
        <v>2</v>
      </c>
      <c r="G2291" s="218" t="s">
        <v>213</v>
      </c>
      <c r="H2291" s="218">
        <v>7</v>
      </c>
      <c r="I2291" s="218" t="s">
        <v>220</v>
      </c>
      <c r="J2291" s="218">
        <v>30</v>
      </c>
      <c r="K2291" s="218">
        <v>712650</v>
      </c>
      <c r="L2291" s="218">
        <v>300</v>
      </c>
      <c r="M2291" s="218"/>
      <c r="N2291" s="218" t="s">
        <v>2</v>
      </c>
      <c r="O2291" s="218">
        <v>712</v>
      </c>
      <c r="P2291" s="218" t="s">
        <v>304</v>
      </c>
      <c r="Q2291" s="240">
        <f t="shared" ref="Q2291:Q2354" si="76">IF(I2291=$Q$5,J2291*H2291,0)</f>
        <v>210</v>
      </c>
      <c r="R2291" s="240">
        <f t="shared" ref="R2291:R2354" si="77">IF(I2291=$R$5,J2291*H2291,0)*1.15</f>
        <v>0</v>
      </c>
      <c r="S2291" s="240">
        <f t="shared" ref="S2291:S2354" si="78">IF(I2291=$S$5,J2291*H2291,0)</f>
        <v>0</v>
      </c>
      <c r="T2291" s="272">
        <f t="shared" ref="T2291:T2354" si="79">IF(I2291=$T$5,J2291*H2291,0)</f>
        <v>0</v>
      </c>
      <c r="U2291" s="263"/>
    </row>
    <row r="2292" spans="2:21" s="216" customFormat="1" x14ac:dyDescent="0.25">
      <c r="B2292" s="262">
        <v>2287</v>
      </c>
      <c r="C2292" s="346">
        <v>45498</v>
      </c>
      <c r="D2292" s="217" t="s">
        <v>96</v>
      </c>
      <c r="E2292" s="218" t="s">
        <v>161</v>
      </c>
      <c r="F2292" s="218" t="s">
        <v>1</v>
      </c>
      <c r="G2292" s="218" t="s">
        <v>161</v>
      </c>
      <c r="H2292" s="218">
        <v>11.8</v>
      </c>
      <c r="I2292" s="218" t="s">
        <v>66</v>
      </c>
      <c r="J2292" s="218">
        <v>1</v>
      </c>
      <c r="K2292" s="218"/>
      <c r="L2292" s="218"/>
      <c r="M2292" s="218"/>
      <c r="N2292" s="218" t="s">
        <v>363</v>
      </c>
      <c r="O2292" s="218"/>
      <c r="P2292" s="218"/>
      <c r="Q2292" s="240">
        <f t="shared" si="76"/>
        <v>0</v>
      </c>
      <c r="R2292" s="240">
        <f t="shared" si="77"/>
        <v>0</v>
      </c>
      <c r="S2292" s="240">
        <f t="shared" si="78"/>
        <v>11.8</v>
      </c>
      <c r="T2292" s="272">
        <f t="shared" si="79"/>
        <v>0</v>
      </c>
      <c r="U2292" s="263"/>
    </row>
    <row r="2293" spans="2:21" s="216" customFormat="1" x14ac:dyDescent="0.25">
      <c r="B2293" s="262">
        <v>2288</v>
      </c>
      <c r="C2293" s="346">
        <v>45498</v>
      </c>
      <c r="D2293" s="217" t="s">
        <v>130</v>
      </c>
      <c r="E2293" s="218" t="s">
        <v>161</v>
      </c>
      <c r="F2293" s="218" t="s">
        <v>1</v>
      </c>
      <c r="G2293" s="218" t="s">
        <v>161</v>
      </c>
      <c r="H2293" s="218">
        <v>11.8</v>
      </c>
      <c r="I2293" s="218" t="s">
        <v>66</v>
      </c>
      <c r="J2293" s="218">
        <v>4</v>
      </c>
      <c r="K2293" s="218"/>
      <c r="L2293" s="218"/>
      <c r="M2293" s="218"/>
      <c r="N2293" s="218" t="s">
        <v>363</v>
      </c>
      <c r="O2293" s="218"/>
      <c r="P2293" s="218"/>
      <c r="Q2293" s="240">
        <f t="shared" si="76"/>
        <v>0</v>
      </c>
      <c r="R2293" s="240">
        <f t="shared" si="77"/>
        <v>0</v>
      </c>
      <c r="S2293" s="240">
        <f t="shared" si="78"/>
        <v>47.2</v>
      </c>
      <c r="T2293" s="272">
        <f t="shared" si="79"/>
        <v>0</v>
      </c>
      <c r="U2293" s="263"/>
    </row>
    <row r="2294" spans="2:21" s="216" customFormat="1" x14ac:dyDescent="0.25">
      <c r="B2294" s="261">
        <v>2289</v>
      </c>
      <c r="C2294" s="346">
        <v>45498</v>
      </c>
      <c r="D2294" s="467" t="s">
        <v>522</v>
      </c>
      <c r="E2294" s="468" t="str">
        <f>IFERROR(VLOOKUP(D2294,V:Z,2,FALSE),"")</f>
        <v>_</v>
      </c>
      <c r="F2294" s="468" t="str">
        <f>IFERROR(VLOOKUP(D2294,V:Z,3,FALSE),"")</f>
        <v>_</v>
      </c>
      <c r="G2294" s="468" t="str">
        <f>IFERROR(VLOOKUP(D2294,V:Z,4,FALSE),"")</f>
        <v>بچینگ</v>
      </c>
      <c r="H2294" s="468">
        <f>IFERROR(VLOOKUP(D2294,V:Z,5,FALSE),"")</f>
        <v>1</v>
      </c>
      <c r="I2294" s="458" t="s">
        <v>310</v>
      </c>
      <c r="J2294" s="218">
        <v>62</v>
      </c>
      <c r="K2294" s="218"/>
      <c r="L2294" s="218"/>
      <c r="M2294" s="218"/>
      <c r="N2294" s="218"/>
      <c r="O2294" s="218">
        <v>712565</v>
      </c>
      <c r="P2294" s="458" t="s">
        <v>498</v>
      </c>
      <c r="Q2294" s="240">
        <f t="shared" si="76"/>
        <v>0</v>
      </c>
      <c r="R2294" s="240">
        <f t="shared" si="77"/>
        <v>0</v>
      </c>
      <c r="S2294" s="240">
        <f t="shared" si="78"/>
        <v>0</v>
      </c>
      <c r="T2294" s="272">
        <f t="shared" si="79"/>
        <v>0</v>
      </c>
      <c r="U2294" s="263"/>
    </row>
    <row r="2295" spans="2:21" s="216" customFormat="1" x14ac:dyDescent="0.25">
      <c r="B2295" s="262">
        <v>2290</v>
      </c>
      <c r="C2295" s="346">
        <v>45499</v>
      </c>
      <c r="D2295" s="217" t="s">
        <v>284</v>
      </c>
      <c r="E2295" s="218" t="s">
        <v>178</v>
      </c>
      <c r="F2295" s="218" t="s">
        <v>7</v>
      </c>
      <c r="G2295" s="218" t="s">
        <v>213</v>
      </c>
      <c r="H2295" s="218">
        <v>7</v>
      </c>
      <c r="I2295" s="218" t="s">
        <v>220</v>
      </c>
      <c r="J2295" s="218">
        <v>20</v>
      </c>
      <c r="K2295" s="218">
        <v>723300</v>
      </c>
      <c r="L2295" s="218">
        <v>3000</v>
      </c>
      <c r="M2295" s="218"/>
      <c r="N2295" s="218" t="s">
        <v>7</v>
      </c>
      <c r="O2295" s="218">
        <v>722</v>
      </c>
      <c r="P2295" s="218" t="s">
        <v>305</v>
      </c>
      <c r="Q2295" s="240">
        <f t="shared" si="76"/>
        <v>140</v>
      </c>
      <c r="R2295" s="240">
        <f t="shared" si="77"/>
        <v>0</v>
      </c>
      <c r="S2295" s="240">
        <f t="shared" si="78"/>
        <v>0</v>
      </c>
      <c r="T2295" s="272">
        <f t="shared" si="79"/>
        <v>0</v>
      </c>
      <c r="U2295" s="263"/>
    </row>
    <row r="2296" spans="2:21" s="216" customFormat="1" x14ac:dyDescent="0.25">
      <c r="B2296" s="262">
        <v>2291</v>
      </c>
      <c r="C2296" s="346">
        <v>45499</v>
      </c>
      <c r="D2296" s="217" t="s">
        <v>268</v>
      </c>
      <c r="E2296" s="218" t="s">
        <v>276</v>
      </c>
      <c r="F2296" s="218" t="s">
        <v>7</v>
      </c>
      <c r="G2296" s="218" t="s">
        <v>214</v>
      </c>
      <c r="H2296" s="218">
        <v>5</v>
      </c>
      <c r="I2296" s="218" t="s">
        <v>220</v>
      </c>
      <c r="J2296" s="218">
        <v>20</v>
      </c>
      <c r="K2296" s="218">
        <v>723300</v>
      </c>
      <c r="L2296" s="218">
        <v>3000</v>
      </c>
      <c r="M2296" s="218"/>
      <c r="N2296" s="218" t="s">
        <v>7</v>
      </c>
      <c r="O2296" s="218">
        <v>722</v>
      </c>
      <c r="P2296" s="218" t="s">
        <v>305</v>
      </c>
      <c r="Q2296" s="240">
        <f t="shared" si="76"/>
        <v>100</v>
      </c>
      <c r="R2296" s="240">
        <f t="shared" si="77"/>
        <v>0</v>
      </c>
      <c r="S2296" s="240">
        <f t="shared" si="78"/>
        <v>0</v>
      </c>
      <c r="T2296" s="272">
        <f t="shared" si="79"/>
        <v>0</v>
      </c>
      <c r="U2296" s="263"/>
    </row>
    <row r="2297" spans="2:21" s="216" customFormat="1" x14ac:dyDescent="0.25">
      <c r="B2297" s="262">
        <v>2292</v>
      </c>
      <c r="C2297" s="346">
        <v>45499</v>
      </c>
      <c r="D2297" s="217" t="s">
        <v>260</v>
      </c>
      <c r="E2297" s="218" t="s">
        <v>161</v>
      </c>
      <c r="F2297" s="218" t="s">
        <v>7</v>
      </c>
      <c r="G2297" s="218" t="s">
        <v>161</v>
      </c>
      <c r="H2297" s="218">
        <v>10</v>
      </c>
      <c r="I2297" s="218" t="s">
        <v>66</v>
      </c>
      <c r="J2297" s="218">
        <v>7</v>
      </c>
      <c r="K2297" s="218"/>
      <c r="L2297" s="218"/>
      <c r="M2297" s="218"/>
      <c r="N2297" s="218" t="s">
        <v>363</v>
      </c>
      <c r="O2297" s="218"/>
      <c r="P2297" s="218"/>
      <c r="Q2297" s="240">
        <f t="shared" si="76"/>
        <v>0</v>
      </c>
      <c r="R2297" s="240">
        <f t="shared" si="77"/>
        <v>0</v>
      </c>
      <c r="S2297" s="240">
        <f t="shared" si="78"/>
        <v>70</v>
      </c>
      <c r="T2297" s="272">
        <f t="shared" si="79"/>
        <v>0</v>
      </c>
      <c r="U2297" s="263"/>
    </row>
    <row r="2298" spans="2:21" s="216" customFormat="1" x14ac:dyDescent="0.25">
      <c r="B2298" s="262">
        <v>2293</v>
      </c>
      <c r="C2298" s="346">
        <v>45499</v>
      </c>
      <c r="D2298" s="217" t="s">
        <v>359</v>
      </c>
      <c r="E2298" s="218" t="s">
        <v>178</v>
      </c>
      <c r="F2298" s="218" t="s">
        <v>7</v>
      </c>
      <c r="G2298" s="218" t="s">
        <v>213</v>
      </c>
      <c r="H2298" s="218">
        <v>7</v>
      </c>
      <c r="I2298" s="218" t="s">
        <v>220</v>
      </c>
      <c r="J2298" s="218">
        <v>20</v>
      </c>
      <c r="K2298" s="218">
        <v>723300</v>
      </c>
      <c r="L2298" s="218">
        <v>3000</v>
      </c>
      <c r="M2298" s="218"/>
      <c r="N2298" s="218" t="s">
        <v>7</v>
      </c>
      <c r="O2298" s="218">
        <v>722</v>
      </c>
      <c r="P2298" s="218" t="s">
        <v>305</v>
      </c>
      <c r="Q2298" s="240">
        <f t="shared" si="76"/>
        <v>140</v>
      </c>
      <c r="R2298" s="240">
        <f t="shared" si="77"/>
        <v>0</v>
      </c>
      <c r="S2298" s="240">
        <f t="shared" si="78"/>
        <v>0</v>
      </c>
      <c r="T2298" s="272">
        <f t="shared" si="79"/>
        <v>0</v>
      </c>
      <c r="U2298" s="263"/>
    </row>
    <row r="2299" spans="2:21" s="216" customFormat="1" x14ac:dyDescent="0.25">
      <c r="B2299" s="262">
        <v>2294</v>
      </c>
      <c r="C2299" s="346">
        <v>45499</v>
      </c>
      <c r="D2299" s="217" t="s">
        <v>177</v>
      </c>
      <c r="E2299" s="218" t="s">
        <v>178</v>
      </c>
      <c r="F2299" s="218" t="s">
        <v>7</v>
      </c>
      <c r="G2299" s="218" t="s">
        <v>213</v>
      </c>
      <c r="H2299" s="218">
        <v>7</v>
      </c>
      <c r="I2299" s="218" t="s">
        <v>220</v>
      </c>
      <c r="J2299" s="218">
        <v>18</v>
      </c>
      <c r="K2299" s="218">
        <v>723300</v>
      </c>
      <c r="L2299" s="218">
        <v>3000</v>
      </c>
      <c r="M2299" s="218"/>
      <c r="N2299" s="218" t="s">
        <v>7</v>
      </c>
      <c r="O2299" s="218">
        <v>722</v>
      </c>
      <c r="P2299" s="218" t="s">
        <v>305</v>
      </c>
      <c r="Q2299" s="240">
        <f t="shared" si="76"/>
        <v>126</v>
      </c>
      <c r="R2299" s="240">
        <f t="shared" si="77"/>
        <v>0</v>
      </c>
      <c r="S2299" s="240">
        <f t="shared" si="78"/>
        <v>0</v>
      </c>
      <c r="T2299" s="272">
        <f t="shared" si="79"/>
        <v>0</v>
      </c>
      <c r="U2299" s="263"/>
    </row>
    <row r="2300" spans="2:21" s="216" customFormat="1" x14ac:dyDescent="0.25">
      <c r="B2300" s="262">
        <v>2295</v>
      </c>
      <c r="C2300" s="346">
        <v>45499</v>
      </c>
      <c r="D2300" s="217" t="s">
        <v>173</v>
      </c>
      <c r="E2300" s="218" t="s">
        <v>161</v>
      </c>
      <c r="F2300" s="218" t="s">
        <v>7</v>
      </c>
      <c r="G2300" s="218" t="s">
        <v>161</v>
      </c>
      <c r="H2300" s="218">
        <v>11.2</v>
      </c>
      <c r="I2300" s="218" t="s">
        <v>66</v>
      </c>
      <c r="J2300" s="218">
        <v>0</v>
      </c>
      <c r="K2300" s="218"/>
      <c r="L2300" s="218"/>
      <c r="M2300" s="218"/>
      <c r="N2300" s="218"/>
      <c r="O2300" s="218"/>
      <c r="P2300" s="218"/>
      <c r="Q2300" s="240">
        <f t="shared" si="76"/>
        <v>0</v>
      </c>
      <c r="R2300" s="240">
        <f t="shared" si="77"/>
        <v>0</v>
      </c>
      <c r="S2300" s="240">
        <f t="shared" si="78"/>
        <v>0</v>
      </c>
      <c r="T2300" s="272">
        <f t="shared" si="79"/>
        <v>0</v>
      </c>
      <c r="U2300" s="263"/>
    </row>
    <row r="2301" spans="2:21" s="216" customFormat="1" x14ac:dyDescent="0.25">
      <c r="B2301" s="262">
        <v>2296</v>
      </c>
      <c r="C2301" s="346">
        <v>45500</v>
      </c>
      <c r="D2301" s="217" t="s">
        <v>91</v>
      </c>
      <c r="E2301" s="218" t="s">
        <v>92</v>
      </c>
      <c r="F2301" s="218" t="s">
        <v>1</v>
      </c>
      <c r="G2301" s="218" t="s">
        <v>213</v>
      </c>
      <c r="H2301" s="218">
        <v>6.65</v>
      </c>
      <c r="I2301" s="458" t="s">
        <v>253</v>
      </c>
      <c r="J2301" s="218">
        <v>11</v>
      </c>
      <c r="K2301" s="218">
        <v>723505</v>
      </c>
      <c r="L2301" s="218">
        <v>850</v>
      </c>
      <c r="M2301" s="218"/>
      <c r="N2301" s="218" t="s">
        <v>1</v>
      </c>
      <c r="O2301" s="218" t="s">
        <v>7</v>
      </c>
      <c r="P2301" s="218" t="s">
        <v>305</v>
      </c>
      <c r="Q2301" s="240">
        <f t="shared" si="76"/>
        <v>0</v>
      </c>
      <c r="R2301" s="240">
        <f t="shared" si="77"/>
        <v>0</v>
      </c>
      <c r="S2301" s="240">
        <f t="shared" si="78"/>
        <v>0</v>
      </c>
      <c r="T2301" s="272">
        <f t="shared" si="79"/>
        <v>73.150000000000006</v>
      </c>
      <c r="U2301" s="263"/>
    </row>
    <row r="2302" spans="2:21" s="216" customFormat="1" x14ac:dyDescent="0.25">
      <c r="B2302" s="262">
        <v>2297</v>
      </c>
      <c r="C2302" s="346">
        <v>45500</v>
      </c>
      <c r="D2302" s="217" t="s">
        <v>91</v>
      </c>
      <c r="E2302" s="218" t="s">
        <v>92</v>
      </c>
      <c r="F2302" s="218" t="s">
        <v>1</v>
      </c>
      <c r="G2302" s="218" t="s">
        <v>213</v>
      </c>
      <c r="H2302" s="218">
        <v>6.65</v>
      </c>
      <c r="I2302" s="218" t="s">
        <v>220</v>
      </c>
      <c r="J2302" s="218">
        <v>11</v>
      </c>
      <c r="K2302" s="218">
        <v>723505</v>
      </c>
      <c r="L2302" s="218">
        <v>850</v>
      </c>
      <c r="M2302" s="218"/>
      <c r="N2302" s="218" t="s">
        <v>1</v>
      </c>
      <c r="O2302" s="218" t="s">
        <v>7</v>
      </c>
      <c r="P2302" s="218" t="s">
        <v>305</v>
      </c>
      <c r="Q2302" s="240">
        <f t="shared" si="76"/>
        <v>73.150000000000006</v>
      </c>
      <c r="R2302" s="240">
        <f t="shared" si="77"/>
        <v>0</v>
      </c>
      <c r="S2302" s="240">
        <f t="shared" si="78"/>
        <v>0</v>
      </c>
      <c r="T2302" s="272">
        <f t="shared" si="79"/>
        <v>0</v>
      </c>
      <c r="U2302" s="263"/>
    </row>
    <row r="2303" spans="2:21" s="216" customFormat="1" x14ac:dyDescent="0.25">
      <c r="B2303" s="262">
        <v>2298</v>
      </c>
      <c r="C2303" s="346">
        <v>45500</v>
      </c>
      <c r="D2303" s="217" t="s">
        <v>117</v>
      </c>
      <c r="E2303" s="218" t="s">
        <v>92</v>
      </c>
      <c r="F2303" s="218" t="s">
        <v>1</v>
      </c>
      <c r="G2303" s="218" t="s">
        <v>213</v>
      </c>
      <c r="H2303" s="218">
        <v>6.65</v>
      </c>
      <c r="I2303" s="218"/>
      <c r="J2303" s="218">
        <v>0</v>
      </c>
      <c r="K2303" s="218"/>
      <c r="L2303" s="218"/>
      <c r="M2303" s="218"/>
      <c r="N2303" s="218"/>
      <c r="O2303" s="218"/>
      <c r="P2303" s="218"/>
      <c r="Q2303" s="240">
        <f t="shared" si="76"/>
        <v>0</v>
      </c>
      <c r="R2303" s="240">
        <f t="shared" si="77"/>
        <v>0</v>
      </c>
      <c r="S2303" s="240">
        <f t="shared" si="78"/>
        <v>0</v>
      </c>
      <c r="T2303" s="272">
        <f t="shared" si="79"/>
        <v>0</v>
      </c>
      <c r="U2303" s="263" t="s">
        <v>274</v>
      </c>
    </row>
    <row r="2304" spans="2:21" s="216" customFormat="1" x14ac:dyDescent="0.25">
      <c r="B2304" s="262">
        <v>2299</v>
      </c>
      <c r="C2304" s="346">
        <v>45500</v>
      </c>
      <c r="D2304" s="217" t="s">
        <v>302</v>
      </c>
      <c r="E2304" s="218" t="s">
        <v>92</v>
      </c>
      <c r="F2304" s="218" t="s">
        <v>62</v>
      </c>
      <c r="G2304" s="218" t="s">
        <v>214</v>
      </c>
      <c r="H2304" s="218">
        <v>4.1500000000000004</v>
      </c>
      <c r="I2304" s="218"/>
      <c r="J2304" s="218">
        <v>0</v>
      </c>
      <c r="K2304" s="218"/>
      <c r="L2304" s="218"/>
      <c r="M2304" s="218"/>
      <c r="N2304" s="218"/>
      <c r="O2304" s="218"/>
      <c r="P2304" s="218"/>
      <c r="Q2304" s="240">
        <f t="shared" si="76"/>
        <v>0</v>
      </c>
      <c r="R2304" s="240">
        <f t="shared" si="77"/>
        <v>0</v>
      </c>
      <c r="S2304" s="240">
        <f t="shared" si="78"/>
        <v>0</v>
      </c>
      <c r="T2304" s="272">
        <f t="shared" si="79"/>
        <v>0</v>
      </c>
      <c r="U2304" s="263"/>
    </row>
    <row r="2305" spans="2:21" s="216" customFormat="1" x14ac:dyDescent="0.25">
      <c r="B2305" s="262">
        <v>2300</v>
      </c>
      <c r="C2305" s="346">
        <v>45500</v>
      </c>
      <c r="D2305" s="217" t="s">
        <v>157</v>
      </c>
      <c r="E2305" s="218" t="s">
        <v>92</v>
      </c>
      <c r="F2305" s="218" t="s">
        <v>62</v>
      </c>
      <c r="G2305" s="218" t="s">
        <v>214</v>
      </c>
      <c r="H2305" s="218">
        <v>4.1500000000000004</v>
      </c>
      <c r="I2305" s="218" t="s">
        <v>220</v>
      </c>
      <c r="J2305" s="218">
        <v>6</v>
      </c>
      <c r="K2305" s="218">
        <v>718875</v>
      </c>
      <c r="L2305" s="218">
        <v>1300</v>
      </c>
      <c r="M2305" s="218"/>
      <c r="N2305" s="218" t="s">
        <v>62</v>
      </c>
      <c r="O2305" s="218">
        <v>717</v>
      </c>
      <c r="P2305" s="218" t="s">
        <v>305</v>
      </c>
      <c r="Q2305" s="240">
        <f t="shared" si="76"/>
        <v>24.900000000000002</v>
      </c>
      <c r="R2305" s="240">
        <f t="shared" si="77"/>
        <v>0</v>
      </c>
      <c r="S2305" s="240">
        <f t="shared" si="78"/>
        <v>0</v>
      </c>
      <c r="T2305" s="272">
        <f t="shared" si="79"/>
        <v>0</v>
      </c>
      <c r="U2305" s="263"/>
    </row>
    <row r="2306" spans="2:21" s="216" customFormat="1" x14ac:dyDescent="0.25">
      <c r="B2306" s="262">
        <v>2301</v>
      </c>
      <c r="C2306" s="346">
        <v>45500</v>
      </c>
      <c r="D2306" s="217" t="s">
        <v>156</v>
      </c>
      <c r="E2306" s="218" t="s">
        <v>92</v>
      </c>
      <c r="F2306" s="218" t="s">
        <v>62</v>
      </c>
      <c r="G2306" s="218" t="s">
        <v>214</v>
      </c>
      <c r="H2306" s="218">
        <v>4.1500000000000004</v>
      </c>
      <c r="I2306" s="218" t="s">
        <v>220</v>
      </c>
      <c r="J2306" s="218">
        <v>11</v>
      </c>
      <c r="K2306" s="218">
        <v>718875</v>
      </c>
      <c r="L2306" s="218">
        <v>1300</v>
      </c>
      <c r="M2306" s="218"/>
      <c r="N2306" s="218" t="s">
        <v>62</v>
      </c>
      <c r="O2306" s="218">
        <v>717</v>
      </c>
      <c r="P2306" s="218" t="s">
        <v>305</v>
      </c>
      <c r="Q2306" s="240">
        <f t="shared" si="76"/>
        <v>45.650000000000006</v>
      </c>
      <c r="R2306" s="240">
        <f t="shared" si="77"/>
        <v>0</v>
      </c>
      <c r="S2306" s="240">
        <f t="shared" si="78"/>
        <v>0</v>
      </c>
      <c r="T2306" s="272">
        <f t="shared" si="79"/>
        <v>0</v>
      </c>
      <c r="U2306" s="263"/>
    </row>
    <row r="2307" spans="2:21" s="216" customFormat="1" x14ac:dyDescent="0.25">
      <c r="B2307" s="262">
        <v>2302</v>
      </c>
      <c r="C2307" s="346">
        <v>45500</v>
      </c>
      <c r="D2307" s="217" t="s">
        <v>157</v>
      </c>
      <c r="E2307" s="218" t="s">
        <v>92</v>
      </c>
      <c r="F2307" s="218" t="s">
        <v>62</v>
      </c>
      <c r="G2307" s="218" t="s">
        <v>214</v>
      </c>
      <c r="H2307" s="218">
        <v>4.1500000000000004</v>
      </c>
      <c r="I2307" s="218" t="s">
        <v>220</v>
      </c>
      <c r="J2307" s="218">
        <v>17</v>
      </c>
      <c r="K2307" s="218">
        <v>718875</v>
      </c>
      <c r="L2307" s="218">
        <v>2600</v>
      </c>
      <c r="M2307" s="218"/>
      <c r="N2307" s="218" t="s">
        <v>62</v>
      </c>
      <c r="O2307" s="218">
        <v>716</v>
      </c>
      <c r="P2307" s="218" t="s">
        <v>305</v>
      </c>
      <c r="Q2307" s="240">
        <f t="shared" si="76"/>
        <v>70.550000000000011</v>
      </c>
      <c r="R2307" s="240">
        <f t="shared" si="77"/>
        <v>0</v>
      </c>
      <c r="S2307" s="240">
        <f t="shared" si="78"/>
        <v>0</v>
      </c>
      <c r="T2307" s="272">
        <f t="shared" si="79"/>
        <v>0</v>
      </c>
      <c r="U2307" s="263"/>
    </row>
    <row r="2308" spans="2:21" s="216" customFormat="1" x14ac:dyDescent="0.25">
      <c r="B2308" s="262">
        <v>2303</v>
      </c>
      <c r="C2308" s="346">
        <v>45500</v>
      </c>
      <c r="D2308" s="217" t="s">
        <v>156</v>
      </c>
      <c r="E2308" s="218" t="s">
        <v>92</v>
      </c>
      <c r="F2308" s="218" t="s">
        <v>62</v>
      </c>
      <c r="G2308" s="218" t="s">
        <v>214</v>
      </c>
      <c r="H2308" s="218">
        <v>4.1500000000000004</v>
      </c>
      <c r="I2308" s="218" t="s">
        <v>220</v>
      </c>
      <c r="J2308" s="218">
        <v>17</v>
      </c>
      <c r="K2308" s="218">
        <v>718875</v>
      </c>
      <c r="L2308" s="218">
        <v>2600</v>
      </c>
      <c r="M2308" s="218"/>
      <c r="N2308" s="218" t="s">
        <v>62</v>
      </c>
      <c r="O2308" s="218">
        <v>716</v>
      </c>
      <c r="P2308" s="218" t="s">
        <v>305</v>
      </c>
      <c r="Q2308" s="240">
        <f t="shared" si="76"/>
        <v>70.550000000000011</v>
      </c>
      <c r="R2308" s="240">
        <f t="shared" si="77"/>
        <v>0</v>
      </c>
      <c r="S2308" s="240">
        <f t="shared" si="78"/>
        <v>0</v>
      </c>
      <c r="T2308" s="272">
        <f t="shared" si="79"/>
        <v>0</v>
      </c>
      <c r="U2308" s="263"/>
    </row>
    <row r="2309" spans="2:21" s="216" customFormat="1" x14ac:dyDescent="0.25">
      <c r="B2309" s="262">
        <v>2304</v>
      </c>
      <c r="C2309" s="346">
        <v>45500</v>
      </c>
      <c r="D2309" s="217" t="s">
        <v>160</v>
      </c>
      <c r="E2309" s="218" t="s">
        <v>161</v>
      </c>
      <c r="F2309" s="218" t="s">
        <v>389</v>
      </c>
      <c r="G2309" s="218" t="s">
        <v>161</v>
      </c>
      <c r="H2309" s="218">
        <v>10</v>
      </c>
      <c r="I2309" s="218" t="s">
        <v>66</v>
      </c>
      <c r="J2309" s="218">
        <v>4</v>
      </c>
      <c r="K2309" s="218"/>
      <c r="L2309" s="218"/>
      <c r="M2309" s="218"/>
      <c r="N2309" s="218" t="s">
        <v>363</v>
      </c>
      <c r="O2309" s="218"/>
      <c r="P2309" s="218"/>
      <c r="Q2309" s="240">
        <f t="shared" si="76"/>
        <v>0</v>
      </c>
      <c r="R2309" s="240">
        <f t="shared" si="77"/>
        <v>0</v>
      </c>
      <c r="S2309" s="240">
        <f t="shared" si="78"/>
        <v>40</v>
      </c>
      <c r="T2309" s="272">
        <f t="shared" si="79"/>
        <v>0</v>
      </c>
      <c r="U2309" s="263"/>
    </row>
    <row r="2310" spans="2:21" s="216" customFormat="1" x14ac:dyDescent="0.25">
      <c r="B2310" s="262">
        <v>2305</v>
      </c>
      <c r="C2310" s="346">
        <v>45500</v>
      </c>
      <c r="D2310" s="217" t="s">
        <v>284</v>
      </c>
      <c r="E2310" s="218" t="s">
        <v>178</v>
      </c>
      <c r="F2310" s="218" t="s">
        <v>7</v>
      </c>
      <c r="G2310" s="218" t="s">
        <v>213</v>
      </c>
      <c r="H2310" s="218">
        <v>7</v>
      </c>
      <c r="I2310" s="218" t="s">
        <v>220</v>
      </c>
      <c r="J2310" s="218">
        <v>24</v>
      </c>
      <c r="K2310" s="218">
        <v>723800</v>
      </c>
      <c r="L2310" s="218">
        <v>3000</v>
      </c>
      <c r="M2310" s="218"/>
      <c r="N2310" s="218" t="s">
        <v>7</v>
      </c>
      <c r="O2310" s="218">
        <v>722</v>
      </c>
      <c r="P2310" s="218" t="s">
        <v>305</v>
      </c>
      <c r="Q2310" s="240">
        <f t="shared" si="76"/>
        <v>168</v>
      </c>
      <c r="R2310" s="240">
        <f t="shared" si="77"/>
        <v>0</v>
      </c>
      <c r="S2310" s="240">
        <f t="shared" si="78"/>
        <v>0</v>
      </c>
      <c r="T2310" s="272">
        <f t="shared" si="79"/>
        <v>0</v>
      </c>
      <c r="U2310" s="263"/>
    </row>
    <row r="2311" spans="2:21" s="216" customFormat="1" x14ac:dyDescent="0.25">
      <c r="B2311" s="262">
        <v>2306</v>
      </c>
      <c r="C2311" s="346">
        <v>45500</v>
      </c>
      <c r="D2311" s="217" t="s">
        <v>268</v>
      </c>
      <c r="E2311" s="218" t="s">
        <v>276</v>
      </c>
      <c r="F2311" s="218" t="s">
        <v>7</v>
      </c>
      <c r="G2311" s="218" t="s">
        <v>214</v>
      </c>
      <c r="H2311" s="218">
        <v>5</v>
      </c>
      <c r="I2311" s="218" t="s">
        <v>220</v>
      </c>
      <c r="J2311" s="218">
        <v>31</v>
      </c>
      <c r="K2311" s="218">
        <v>723800</v>
      </c>
      <c r="L2311" s="218">
        <v>3000</v>
      </c>
      <c r="M2311" s="218"/>
      <c r="N2311" s="218" t="s">
        <v>7</v>
      </c>
      <c r="O2311" s="218">
        <v>722</v>
      </c>
      <c r="P2311" s="218" t="s">
        <v>305</v>
      </c>
      <c r="Q2311" s="240">
        <f t="shared" si="76"/>
        <v>155</v>
      </c>
      <c r="R2311" s="240">
        <f t="shared" si="77"/>
        <v>0</v>
      </c>
      <c r="S2311" s="240">
        <f t="shared" si="78"/>
        <v>0</v>
      </c>
      <c r="T2311" s="272">
        <f t="shared" si="79"/>
        <v>0</v>
      </c>
      <c r="U2311" s="263"/>
    </row>
    <row r="2312" spans="2:21" s="216" customFormat="1" x14ac:dyDescent="0.25">
      <c r="B2312" s="262">
        <v>2307</v>
      </c>
      <c r="C2312" s="346">
        <v>45500</v>
      </c>
      <c r="D2312" s="217" t="s">
        <v>260</v>
      </c>
      <c r="E2312" s="218" t="s">
        <v>161</v>
      </c>
      <c r="F2312" s="218" t="s">
        <v>7</v>
      </c>
      <c r="G2312" s="218" t="s">
        <v>161</v>
      </c>
      <c r="H2312" s="218">
        <v>10</v>
      </c>
      <c r="I2312" s="218" t="s">
        <v>66</v>
      </c>
      <c r="J2312" s="218">
        <v>6</v>
      </c>
      <c r="K2312" s="218"/>
      <c r="L2312" s="218"/>
      <c r="M2312" s="218"/>
      <c r="N2312" s="218" t="s">
        <v>363</v>
      </c>
      <c r="O2312" s="218"/>
      <c r="P2312" s="218"/>
      <c r="Q2312" s="240">
        <f t="shared" si="76"/>
        <v>0</v>
      </c>
      <c r="R2312" s="240">
        <f t="shared" si="77"/>
        <v>0</v>
      </c>
      <c r="S2312" s="240">
        <f t="shared" si="78"/>
        <v>60</v>
      </c>
      <c r="T2312" s="272">
        <f t="shared" si="79"/>
        <v>0</v>
      </c>
      <c r="U2312" s="263"/>
    </row>
    <row r="2313" spans="2:21" s="216" customFormat="1" x14ac:dyDescent="0.25">
      <c r="B2313" s="262">
        <v>2308</v>
      </c>
      <c r="C2313" s="346">
        <v>45500</v>
      </c>
      <c r="D2313" s="217" t="s">
        <v>359</v>
      </c>
      <c r="E2313" s="218" t="s">
        <v>178</v>
      </c>
      <c r="F2313" s="218" t="s">
        <v>7</v>
      </c>
      <c r="G2313" s="218" t="s">
        <v>213</v>
      </c>
      <c r="H2313" s="218">
        <v>7</v>
      </c>
      <c r="I2313" s="218" t="s">
        <v>220</v>
      </c>
      <c r="J2313" s="218">
        <v>20</v>
      </c>
      <c r="K2313" s="218">
        <v>723800</v>
      </c>
      <c r="L2313" s="218">
        <v>3000</v>
      </c>
      <c r="M2313" s="218"/>
      <c r="N2313" s="218" t="s">
        <v>7</v>
      </c>
      <c r="O2313" s="218">
        <v>722</v>
      </c>
      <c r="P2313" s="218" t="s">
        <v>305</v>
      </c>
      <c r="Q2313" s="240">
        <f t="shared" si="76"/>
        <v>140</v>
      </c>
      <c r="R2313" s="240">
        <f t="shared" si="77"/>
        <v>0</v>
      </c>
      <c r="S2313" s="240">
        <f t="shared" si="78"/>
        <v>0</v>
      </c>
      <c r="T2313" s="272">
        <f t="shared" si="79"/>
        <v>0</v>
      </c>
      <c r="U2313" s="263"/>
    </row>
    <row r="2314" spans="2:21" s="216" customFormat="1" x14ac:dyDescent="0.25">
      <c r="B2314" s="262">
        <v>2309</v>
      </c>
      <c r="C2314" s="346">
        <v>45500</v>
      </c>
      <c r="D2314" s="217" t="s">
        <v>177</v>
      </c>
      <c r="E2314" s="218" t="s">
        <v>178</v>
      </c>
      <c r="F2314" s="218" t="s">
        <v>7</v>
      </c>
      <c r="G2314" s="218" t="s">
        <v>213</v>
      </c>
      <c r="H2314" s="218">
        <v>7</v>
      </c>
      <c r="I2314" s="218" t="s">
        <v>220</v>
      </c>
      <c r="J2314" s="218">
        <v>24</v>
      </c>
      <c r="K2314" s="218">
        <v>723800</v>
      </c>
      <c r="L2314" s="218">
        <v>3000</v>
      </c>
      <c r="M2314" s="218"/>
      <c r="N2314" s="218" t="s">
        <v>7</v>
      </c>
      <c r="O2314" s="218">
        <v>722</v>
      </c>
      <c r="P2314" s="218" t="s">
        <v>305</v>
      </c>
      <c r="Q2314" s="240">
        <f t="shared" si="76"/>
        <v>168</v>
      </c>
      <c r="R2314" s="240">
        <f t="shared" si="77"/>
        <v>0</v>
      </c>
      <c r="S2314" s="240">
        <f t="shared" si="78"/>
        <v>0</v>
      </c>
      <c r="T2314" s="272">
        <f t="shared" si="79"/>
        <v>0</v>
      </c>
      <c r="U2314" s="263"/>
    </row>
    <row r="2315" spans="2:21" s="216" customFormat="1" x14ac:dyDescent="0.25">
      <c r="B2315" s="262">
        <v>2310</v>
      </c>
      <c r="C2315" s="346">
        <v>45500</v>
      </c>
      <c r="D2315" s="217" t="s">
        <v>173</v>
      </c>
      <c r="E2315" s="218" t="s">
        <v>161</v>
      </c>
      <c r="F2315" s="218" t="s">
        <v>7</v>
      </c>
      <c r="G2315" s="218" t="s">
        <v>161</v>
      </c>
      <c r="H2315" s="218">
        <v>11.2</v>
      </c>
      <c r="I2315" s="218"/>
      <c r="J2315" s="218">
        <v>0</v>
      </c>
      <c r="K2315" s="218"/>
      <c r="L2315" s="218"/>
      <c r="M2315" s="218"/>
      <c r="N2315" s="218"/>
      <c r="O2315" s="218"/>
      <c r="P2315" s="218"/>
      <c r="Q2315" s="240">
        <f t="shared" si="76"/>
        <v>0</v>
      </c>
      <c r="R2315" s="240">
        <f t="shared" si="77"/>
        <v>0</v>
      </c>
      <c r="S2315" s="240">
        <f t="shared" si="78"/>
        <v>0</v>
      </c>
      <c r="T2315" s="272">
        <f t="shared" si="79"/>
        <v>0</v>
      </c>
      <c r="U2315" s="263"/>
    </row>
    <row r="2316" spans="2:21" s="216" customFormat="1" x14ac:dyDescent="0.25">
      <c r="B2316" s="262">
        <v>2311</v>
      </c>
      <c r="C2316" s="346">
        <v>45500</v>
      </c>
      <c r="D2316" s="217" t="s">
        <v>153</v>
      </c>
      <c r="E2316" s="218" t="s">
        <v>92</v>
      </c>
      <c r="F2316" s="218" t="s">
        <v>63</v>
      </c>
      <c r="G2316" s="218" t="s">
        <v>213</v>
      </c>
      <c r="H2316" s="218">
        <v>6.65</v>
      </c>
      <c r="I2316" s="218" t="s">
        <v>221</v>
      </c>
      <c r="J2316" s="218">
        <v>19</v>
      </c>
      <c r="K2316" s="218">
        <v>715140</v>
      </c>
      <c r="L2316" s="218">
        <v>940</v>
      </c>
      <c r="M2316" s="218"/>
      <c r="N2316" s="218" t="s">
        <v>63</v>
      </c>
      <c r="O2316" s="218">
        <v>714</v>
      </c>
      <c r="P2316" s="218" t="s">
        <v>305</v>
      </c>
      <c r="Q2316" s="240">
        <f t="shared" si="76"/>
        <v>0</v>
      </c>
      <c r="R2316" s="240">
        <f t="shared" si="77"/>
        <v>145.30250000000001</v>
      </c>
      <c r="S2316" s="240">
        <f t="shared" si="78"/>
        <v>0</v>
      </c>
      <c r="T2316" s="272">
        <f t="shared" si="79"/>
        <v>0</v>
      </c>
      <c r="U2316" s="263"/>
    </row>
    <row r="2317" spans="2:21" s="216" customFormat="1" x14ac:dyDescent="0.25">
      <c r="B2317" s="262">
        <v>2312</v>
      </c>
      <c r="C2317" s="346">
        <v>45500</v>
      </c>
      <c r="D2317" s="217" t="s">
        <v>153</v>
      </c>
      <c r="E2317" s="218" t="s">
        <v>92</v>
      </c>
      <c r="F2317" s="218" t="s">
        <v>63</v>
      </c>
      <c r="G2317" s="218" t="s">
        <v>213</v>
      </c>
      <c r="H2317" s="218">
        <v>6.65</v>
      </c>
      <c r="I2317" s="218" t="s">
        <v>221</v>
      </c>
      <c r="J2317" s="218">
        <v>13</v>
      </c>
      <c r="K2317" s="218">
        <v>715140</v>
      </c>
      <c r="L2317" s="218">
        <v>1400</v>
      </c>
      <c r="M2317" s="218"/>
      <c r="N2317" s="218" t="s">
        <v>63</v>
      </c>
      <c r="O2317" s="218">
        <v>713</v>
      </c>
      <c r="P2317" s="218" t="s">
        <v>305</v>
      </c>
      <c r="Q2317" s="240">
        <f t="shared" si="76"/>
        <v>0</v>
      </c>
      <c r="R2317" s="240">
        <f t="shared" si="77"/>
        <v>99.41749999999999</v>
      </c>
      <c r="S2317" s="240">
        <f t="shared" si="78"/>
        <v>0</v>
      </c>
      <c r="T2317" s="272">
        <f t="shared" si="79"/>
        <v>0</v>
      </c>
      <c r="U2317" s="263"/>
    </row>
    <row r="2318" spans="2:21" s="216" customFormat="1" x14ac:dyDescent="0.25">
      <c r="B2318" s="262">
        <v>2313</v>
      </c>
      <c r="C2318" s="346">
        <v>45500</v>
      </c>
      <c r="D2318" s="217" t="s">
        <v>152</v>
      </c>
      <c r="E2318" s="218" t="s">
        <v>92</v>
      </c>
      <c r="F2318" s="218" t="s">
        <v>63</v>
      </c>
      <c r="G2318" s="218" t="s">
        <v>214</v>
      </c>
      <c r="H2318" s="218">
        <v>4.1500000000000004</v>
      </c>
      <c r="I2318" s="218" t="s">
        <v>221</v>
      </c>
      <c r="J2318" s="218">
        <v>17</v>
      </c>
      <c r="K2318" s="218">
        <v>715140</v>
      </c>
      <c r="L2318" s="218">
        <v>940</v>
      </c>
      <c r="M2318" s="218"/>
      <c r="N2318" s="218" t="s">
        <v>63</v>
      </c>
      <c r="O2318" s="218">
        <v>714</v>
      </c>
      <c r="P2318" s="218" t="s">
        <v>305</v>
      </c>
      <c r="Q2318" s="240">
        <f t="shared" si="76"/>
        <v>0</v>
      </c>
      <c r="R2318" s="240">
        <f t="shared" si="77"/>
        <v>81.132500000000007</v>
      </c>
      <c r="S2318" s="240">
        <f t="shared" si="78"/>
        <v>0</v>
      </c>
      <c r="T2318" s="272">
        <f t="shared" si="79"/>
        <v>0</v>
      </c>
      <c r="U2318" s="263"/>
    </row>
    <row r="2319" spans="2:21" s="216" customFormat="1" x14ac:dyDescent="0.25">
      <c r="B2319" s="262">
        <v>2314</v>
      </c>
      <c r="C2319" s="346">
        <v>45500</v>
      </c>
      <c r="D2319" s="217" t="s">
        <v>152</v>
      </c>
      <c r="E2319" s="218" t="s">
        <v>92</v>
      </c>
      <c r="F2319" s="218" t="s">
        <v>63</v>
      </c>
      <c r="G2319" s="218" t="s">
        <v>214</v>
      </c>
      <c r="H2319" s="218">
        <v>4.1500000000000004</v>
      </c>
      <c r="I2319" s="218" t="s">
        <v>221</v>
      </c>
      <c r="J2319" s="218">
        <v>13</v>
      </c>
      <c r="K2319" s="218">
        <v>715140</v>
      </c>
      <c r="L2319" s="218">
        <v>1400</v>
      </c>
      <c r="M2319" s="218"/>
      <c r="N2319" s="218" t="s">
        <v>63</v>
      </c>
      <c r="O2319" s="218">
        <v>713</v>
      </c>
      <c r="P2319" s="218" t="s">
        <v>305</v>
      </c>
      <c r="Q2319" s="240">
        <f t="shared" si="76"/>
        <v>0</v>
      </c>
      <c r="R2319" s="240">
        <f t="shared" si="77"/>
        <v>62.042499999999997</v>
      </c>
      <c r="S2319" s="240">
        <f t="shared" si="78"/>
        <v>0</v>
      </c>
      <c r="T2319" s="272">
        <f t="shared" si="79"/>
        <v>0</v>
      </c>
      <c r="U2319" s="263"/>
    </row>
    <row r="2320" spans="2:21" s="216" customFormat="1" x14ac:dyDescent="0.25">
      <c r="B2320" s="262">
        <v>2315</v>
      </c>
      <c r="C2320" s="346">
        <v>45500</v>
      </c>
      <c r="D2320" s="217" t="s">
        <v>150</v>
      </c>
      <c r="E2320" s="218" t="s">
        <v>92</v>
      </c>
      <c r="F2320" s="218" t="s">
        <v>63</v>
      </c>
      <c r="G2320" s="218" t="s">
        <v>214</v>
      </c>
      <c r="H2320" s="218">
        <v>4.1500000000000004</v>
      </c>
      <c r="I2320" s="218" t="s">
        <v>221</v>
      </c>
      <c r="J2320" s="218">
        <v>18</v>
      </c>
      <c r="K2320" s="218">
        <v>715140</v>
      </c>
      <c r="L2320" s="218">
        <v>940</v>
      </c>
      <c r="M2320" s="218"/>
      <c r="N2320" s="218" t="s">
        <v>63</v>
      </c>
      <c r="O2320" s="218">
        <v>714</v>
      </c>
      <c r="P2320" s="218" t="s">
        <v>305</v>
      </c>
      <c r="Q2320" s="240">
        <f t="shared" si="76"/>
        <v>0</v>
      </c>
      <c r="R2320" s="240">
        <f t="shared" si="77"/>
        <v>85.905000000000001</v>
      </c>
      <c r="S2320" s="240">
        <f t="shared" si="78"/>
        <v>0</v>
      </c>
      <c r="T2320" s="272">
        <f t="shared" si="79"/>
        <v>0</v>
      </c>
      <c r="U2320" s="263"/>
    </row>
    <row r="2321" spans="2:21" s="216" customFormat="1" x14ac:dyDescent="0.25">
      <c r="B2321" s="262">
        <v>2316</v>
      </c>
      <c r="C2321" s="346">
        <v>45500</v>
      </c>
      <c r="D2321" s="217" t="s">
        <v>150</v>
      </c>
      <c r="E2321" s="218" t="s">
        <v>92</v>
      </c>
      <c r="F2321" s="218" t="s">
        <v>63</v>
      </c>
      <c r="G2321" s="218" t="s">
        <v>214</v>
      </c>
      <c r="H2321" s="218">
        <v>4.1500000000000004</v>
      </c>
      <c r="I2321" s="218" t="s">
        <v>221</v>
      </c>
      <c r="J2321" s="218">
        <v>14</v>
      </c>
      <c r="K2321" s="218">
        <v>715140</v>
      </c>
      <c r="L2321" s="218">
        <v>1400</v>
      </c>
      <c r="M2321" s="218"/>
      <c r="N2321" s="218" t="s">
        <v>63</v>
      </c>
      <c r="O2321" s="218">
        <v>713</v>
      </c>
      <c r="P2321" s="218" t="s">
        <v>305</v>
      </c>
      <c r="Q2321" s="240">
        <f t="shared" si="76"/>
        <v>0</v>
      </c>
      <c r="R2321" s="240">
        <f t="shared" si="77"/>
        <v>66.814999999999998</v>
      </c>
      <c r="S2321" s="240">
        <f t="shared" si="78"/>
        <v>0</v>
      </c>
      <c r="T2321" s="272">
        <f t="shared" si="79"/>
        <v>0</v>
      </c>
      <c r="U2321" s="263"/>
    </row>
    <row r="2322" spans="2:21" s="216" customFormat="1" x14ac:dyDescent="0.25">
      <c r="B2322" s="262">
        <v>2317</v>
      </c>
      <c r="C2322" s="346">
        <v>45500</v>
      </c>
      <c r="D2322" s="217" t="s">
        <v>179</v>
      </c>
      <c r="E2322" s="218" t="s">
        <v>161</v>
      </c>
      <c r="F2322" s="218" t="s">
        <v>8</v>
      </c>
      <c r="G2322" s="218" t="s">
        <v>161</v>
      </c>
      <c r="H2322" s="218">
        <v>11.6</v>
      </c>
      <c r="I2322" s="218" t="s">
        <v>66</v>
      </c>
      <c r="J2322" s="218">
        <v>4</v>
      </c>
      <c r="K2322" s="218"/>
      <c r="L2322" s="218"/>
      <c r="M2322" s="218"/>
      <c r="N2322" s="218" t="s">
        <v>363</v>
      </c>
      <c r="O2322" s="218"/>
      <c r="P2322" s="218"/>
      <c r="Q2322" s="240">
        <f t="shared" si="76"/>
        <v>0</v>
      </c>
      <c r="R2322" s="240">
        <f t="shared" si="77"/>
        <v>0</v>
      </c>
      <c r="S2322" s="240">
        <f t="shared" si="78"/>
        <v>46.4</v>
      </c>
      <c r="T2322" s="272">
        <f t="shared" si="79"/>
        <v>0</v>
      </c>
      <c r="U2322" s="263"/>
    </row>
    <row r="2323" spans="2:21" s="216" customFormat="1" x14ac:dyDescent="0.25">
      <c r="B2323" s="262">
        <v>2318</v>
      </c>
      <c r="C2323" s="346">
        <v>45500</v>
      </c>
      <c r="D2323" s="217" t="s">
        <v>141</v>
      </c>
      <c r="E2323" s="218" t="s">
        <v>92</v>
      </c>
      <c r="F2323" s="218" t="s">
        <v>2</v>
      </c>
      <c r="G2323" s="218" t="s">
        <v>213</v>
      </c>
      <c r="H2323" s="218">
        <v>7</v>
      </c>
      <c r="I2323" s="218"/>
      <c r="J2323" s="218">
        <v>0</v>
      </c>
      <c r="K2323" s="218"/>
      <c r="L2323" s="218"/>
      <c r="M2323" s="218"/>
      <c r="N2323" s="218"/>
      <c r="O2323" s="218"/>
      <c r="P2323" s="218"/>
      <c r="Q2323" s="240">
        <f t="shared" si="76"/>
        <v>0</v>
      </c>
      <c r="R2323" s="240">
        <f t="shared" si="77"/>
        <v>0</v>
      </c>
      <c r="S2323" s="240">
        <f t="shared" si="78"/>
        <v>0</v>
      </c>
      <c r="T2323" s="272">
        <f t="shared" si="79"/>
        <v>0</v>
      </c>
      <c r="U2323" s="263"/>
    </row>
    <row r="2324" spans="2:21" s="216" customFormat="1" x14ac:dyDescent="0.25">
      <c r="B2324" s="262">
        <v>2319</v>
      </c>
      <c r="C2324" s="346">
        <v>45500</v>
      </c>
      <c r="D2324" s="217" t="s">
        <v>142</v>
      </c>
      <c r="E2324" s="218" t="s">
        <v>92</v>
      </c>
      <c r="F2324" s="218" t="s">
        <v>2</v>
      </c>
      <c r="G2324" s="218" t="s">
        <v>213</v>
      </c>
      <c r="H2324" s="218">
        <v>7</v>
      </c>
      <c r="I2324" s="218"/>
      <c r="J2324" s="218">
        <v>0</v>
      </c>
      <c r="K2324" s="218"/>
      <c r="L2324" s="218"/>
      <c r="M2324" s="218"/>
      <c r="N2324" s="218"/>
      <c r="O2324" s="218"/>
      <c r="P2324" s="218"/>
      <c r="Q2324" s="240">
        <f t="shared" si="76"/>
        <v>0</v>
      </c>
      <c r="R2324" s="240">
        <f t="shared" si="77"/>
        <v>0</v>
      </c>
      <c r="S2324" s="240">
        <f t="shared" si="78"/>
        <v>0</v>
      </c>
      <c r="T2324" s="272">
        <f t="shared" si="79"/>
        <v>0</v>
      </c>
      <c r="U2324" s="263"/>
    </row>
    <row r="2325" spans="2:21" s="216" customFormat="1" x14ac:dyDescent="0.25">
      <c r="B2325" s="262">
        <v>2320</v>
      </c>
      <c r="C2325" s="346">
        <v>45500</v>
      </c>
      <c r="D2325" s="217" t="s">
        <v>143</v>
      </c>
      <c r="E2325" s="218" t="s">
        <v>92</v>
      </c>
      <c r="F2325" s="218" t="s">
        <v>2</v>
      </c>
      <c r="G2325" s="218" t="s">
        <v>213</v>
      </c>
      <c r="H2325" s="218">
        <v>7</v>
      </c>
      <c r="I2325" s="218"/>
      <c r="J2325" s="218">
        <v>0</v>
      </c>
      <c r="K2325" s="218"/>
      <c r="L2325" s="218"/>
      <c r="M2325" s="218"/>
      <c r="N2325" s="218"/>
      <c r="O2325" s="218"/>
      <c r="P2325" s="218"/>
      <c r="Q2325" s="240">
        <f t="shared" si="76"/>
        <v>0</v>
      </c>
      <c r="R2325" s="240">
        <f t="shared" si="77"/>
        <v>0</v>
      </c>
      <c r="S2325" s="240">
        <f t="shared" si="78"/>
        <v>0</v>
      </c>
      <c r="T2325" s="272">
        <f t="shared" si="79"/>
        <v>0</v>
      </c>
      <c r="U2325" s="263"/>
    </row>
    <row r="2326" spans="2:21" s="216" customFormat="1" x14ac:dyDescent="0.25">
      <c r="B2326" s="262">
        <v>2321</v>
      </c>
      <c r="C2326" s="346">
        <v>45500</v>
      </c>
      <c r="D2326" s="217" t="s">
        <v>258</v>
      </c>
      <c r="E2326" s="218" t="s">
        <v>92</v>
      </c>
      <c r="F2326" s="218" t="s">
        <v>2</v>
      </c>
      <c r="G2326" s="218" t="s">
        <v>213</v>
      </c>
      <c r="H2326" s="218">
        <v>7</v>
      </c>
      <c r="I2326" s="218" t="s">
        <v>220</v>
      </c>
      <c r="J2326" s="218">
        <v>20</v>
      </c>
      <c r="K2326" s="218">
        <v>712650</v>
      </c>
      <c r="L2326" s="218">
        <v>450</v>
      </c>
      <c r="M2326" s="218"/>
      <c r="N2326" s="218" t="s">
        <v>2</v>
      </c>
      <c r="O2326" s="218">
        <v>713</v>
      </c>
      <c r="P2326" s="218" t="s">
        <v>305</v>
      </c>
      <c r="Q2326" s="240">
        <f t="shared" si="76"/>
        <v>140</v>
      </c>
      <c r="R2326" s="240">
        <f t="shared" si="77"/>
        <v>0</v>
      </c>
      <c r="S2326" s="240">
        <f t="shared" si="78"/>
        <v>0</v>
      </c>
      <c r="T2326" s="272">
        <f t="shared" si="79"/>
        <v>0</v>
      </c>
      <c r="U2326" s="263"/>
    </row>
    <row r="2327" spans="2:21" s="216" customFormat="1" x14ac:dyDescent="0.25">
      <c r="B2327" s="262">
        <v>2322</v>
      </c>
      <c r="C2327" s="346">
        <v>45500</v>
      </c>
      <c r="D2327" s="217" t="s">
        <v>266</v>
      </c>
      <c r="E2327" s="218" t="s">
        <v>92</v>
      </c>
      <c r="F2327" s="218" t="s">
        <v>2</v>
      </c>
      <c r="G2327" s="218" t="s">
        <v>213</v>
      </c>
      <c r="H2327" s="218">
        <v>7</v>
      </c>
      <c r="I2327" s="218" t="s">
        <v>220</v>
      </c>
      <c r="J2327" s="218">
        <v>20</v>
      </c>
      <c r="K2327" s="218">
        <v>712650</v>
      </c>
      <c r="L2327" s="218">
        <v>450</v>
      </c>
      <c r="M2327" s="218"/>
      <c r="N2327" s="218" t="s">
        <v>2</v>
      </c>
      <c r="O2327" s="218">
        <v>713</v>
      </c>
      <c r="P2327" s="218" t="s">
        <v>305</v>
      </c>
      <c r="Q2327" s="240">
        <f t="shared" si="76"/>
        <v>140</v>
      </c>
      <c r="R2327" s="240">
        <f t="shared" si="77"/>
        <v>0</v>
      </c>
      <c r="S2327" s="240">
        <f t="shared" si="78"/>
        <v>0</v>
      </c>
      <c r="T2327" s="272">
        <f t="shared" si="79"/>
        <v>0</v>
      </c>
      <c r="U2327" s="263"/>
    </row>
    <row r="2328" spans="2:21" s="216" customFormat="1" x14ac:dyDescent="0.25">
      <c r="B2328" s="262">
        <v>2323</v>
      </c>
      <c r="C2328" s="346">
        <v>45500</v>
      </c>
      <c r="D2328" s="217" t="s">
        <v>267</v>
      </c>
      <c r="E2328" s="218" t="s">
        <v>92</v>
      </c>
      <c r="F2328" s="218" t="s">
        <v>2</v>
      </c>
      <c r="G2328" s="218" t="s">
        <v>213</v>
      </c>
      <c r="H2328" s="218">
        <v>7</v>
      </c>
      <c r="I2328" s="218" t="s">
        <v>220</v>
      </c>
      <c r="J2328" s="218">
        <v>20</v>
      </c>
      <c r="K2328" s="218">
        <v>712650</v>
      </c>
      <c r="L2328" s="218">
        <v>450</v>
      </c>
      <c r="M2328" s="218"/>
      <c r="N2328" s="218" t="s">
        <v>2</v>
      </c>
      <c r="O2328" s="218">
        <v>713</v>
      </c>
      <c r="P2328" s="218" t="s">
        <v>305</v>
      </c>
      <c r="Q2328" s="240">
        <f t="shared" si="76"/>
        <v>140</v>
      </c>
      <c r="R2328" s="240">
        <f t="shared" si="77"/>
        <v>0</v>
      </c>
      <c r="S2328" s="240">
        <f t="shared" si="78"/>
        <v>0</v>
      </c>
      <c r="T2328" s="272">
        <f t="shared" si="79"/>
        <v>0</v>
      </c>
      <c r="U2328" s="263"/>
    </row>
    <row r="2329" spans="2:21" s="216" customFormat="1" x14ac:dyDescent="0.25">
      <c r="B2329" s="262">
        <v>2324</v>
      </c>
      <c r="C2329" s="346">
        <v>45500</v>
      </c>
      <c r="D2329" s="217" t="s">
        <v>96</v>
      </c>
      <c r="E2329" s="218" t="s">
        <v>161</v>
      </c>
      <c r="F2329" s="218" t="s">
        <v>1</v>
      </c>
      <c r="G2329" s="218" t="s">
        <v>161</v>
      </c>
      <c r="H2329" s="218">
        <v>11.8</v>
      </c>
      <c r="I2329" s="218" t="s">
        <v>66</v>
      </c>
      <c r="J2329" s="218">
        <v>2</v>
      </c>
      <c r="K2329" s="218"/>
      <c r="L2329" s="218"/>
      <c r="M2329" s="218"/>
      <c r="N2329" s="218" t="s">
        <v>363</v>
      </c>
      <c r="O2329" s="218"/>
      <c r="P2329" s="218"/>
      <c r="Q2329" s="240">
        <f t="shared" si="76"/>
        <v>0</v>
      </c>
      <c r="R2329" s="240">
        <f t="shared" si="77"/>
        <v>0</v>
      </c>
      <c r="S2329" s="240">
        <f t="shared" si="78"/>
        <v>23.6</v>
      </c>
      <c r="T2329" s="272">
        <f t="shared" si="79"/>
        <v>0</v>
      </c>
      <c r="U2329" s="263"/>
    </row>
    <row r="2330" spans="2:21" s="216" customFormat="1" x14ac:dyDescent="0.25">
      <c r="B2330" s="262">
        <v>2325</v>
      </c>
      <c r="C2330" s="346">
        <v>45500</v>
      </c>
      <c r="D2330" s="217" t="s">
        <v>130</v>
      </c>
      <c r="E2330" s="218" t="s">
        <v>161</v>
      </c>
      <c r="F2330" s="218" t="s">
        <v>1</v>
      </c>
      <c r="G2330" s="218" t="s">
        <v>161</v>
      </c>
      <c r="H2330" s="218">
        <v>11.8</v>
      </c>
      <c r="I2330" s="218" t="s">
        <v>66</v>
      </c>
      <c r="J2330" s="218">
        <v>5</v>
      </c>
      <c r="K2330" s="218"/>
      <c r="L2330" s="218"/>
      <c r="M2330" s="218"/>
      <c r="N2330" s="218" t="s">
        <v>363</v>
      </c>
      <c r="O2330" s="218"/>
      <c r="P2330" s="218"/>
      <c r="Q2330" s="240">
        <f t="shared" si="76"/>
        <v>0</v>
      </c>
      <c r="R2330" s="240">
        <f t="shared" si="77"/>
        <v>0</v>
      </c>
      <c r="S2330" s="240">
        <f t="shared" si="78"/>
        <v>59</v>
      </c>
      <c r="T2330" s="272">
        <f t="shared" si="79"/>
        <v>0</v>
      </c>
      <c r="U2330" s="263"/>
    </row>
    <row r="2331" spans="2:21" s="216" customFormat="1" x14ac:dyDescent="0.25">
      <c r="B2331" s="262">
        <v>2326</v>
      </c>
      <c r="C2331" s="346">
        <v>45500</v>
      </c>
      <c r="D2331" s="467" t="s">
        <v>522</v>
      </c>
      <c r="E2331" s="468" t="str">
        <f>IFERROR(VLOOKUP(D2331,V:Z,2,FALSE),"")</f>
        <v>_</v>
      </c>
      <c r="F2331" s="468" t="str">
        <f>IFERROR(VLOOKUP(D2331,V:Z,3,FALSE),"")</f>
        <v>_</v>
      </c>
      <c r="G2331" s="468" t="str">
        <f>IFERROR(VLOOKUP(D2331,V:Z,4,FALSE),"")</f>
        <v>بچینگ</v>
      </c>
      <c r="H2331" s="468">
        <f>IFERROR(VLOOKUP(D2331,V:Z,5,FALSE),"")</f>
        <v>1</v>
      </c>
      <c r="I2331" s="218" t="s">
        <v>310</v>
      </c>
      <c r="J2331" s="218">
        <v>48</v>
      </c>
      <c r="K2331" s="218"/>
      <c r="L2331" s="218"/>
      <c r="M2331" s="218"/>
      <c r="N2331" s="218"/>
      <c r="O2331" s="218">
        <v>713145</v>
      </c>
      <c r="P2331" s="458" t="s">
        <v>498</v>
      </c>
      <c r="Q2331" s="240">
        <f t="shared" si="76"/>
        <v>0</v>
      </c>
      <c r="R2331" s="240">
        <f t="shared" si="77"/>
        <v>0</v>
      </c>
      <c r="S2331" s="240">
        <f t="shared" si="78"/>
        <v>0</v>
      </c>
      <c r="T2331" s="272">
        <f t="shared" si="79"/>
        <v>0</v>
      </c>
      <c r="U2331" s="263"/>
    </row>
    <row r="2332" spans="2:21" s="216" customFormat="1" x14ac:dyDescent="0.25">
      <c r="B2332" s="262">
        <v>2330</v>
      </c>
      <c r="C2332" s="346">
        <v>45501</v>
      </c>
      <c r="D2332" s="217" t="s">
        <v>379</v>
      </c>
      <c r="E2332" s="218" t="s">
        <v>92</v>
      </c>
      <c r="F2332" s="218" t="s">
        <v>64</v>
      </c>
      <c r="G2332" s="218" t="s">
        <v>214</v>
      </c>
      <c r="H2332" s="218">
        <v>5</v>
      </c>
      <c r="I2332" s="218"/>
      <c r="J2332" s="218">
        <v>0</v>
      </c>
      <c r="K2332" s="218"/>
      <c r="L2332" s="218"/>
      <c r="M2332" s="218"/>
      <c r="N2332" s="218"/>
      <c r="O2332" s="218"/>
      <c r="P2332" s="218"/>
      <c r="Q2332" s="240">
        <f t="shared" si="76"/>
        <v>0</v>
      </c>
      <c r="R2332" s="240">
        <f t="shared" si="77"/>
        <v>0</v>
      </c>
      <c r="S2332" s="240">
        <f t="shared" si="78"/>
        <v>0</v>
      </c>
      <c r="T2332" s="272">
        <f t="shared" si="79"/>
        <v>0</v>
      </c>
      <c r="U2332" s="263"/>
    </row>
    <row r="2333" spans="2:21" s="216" customFormat="1" x14ac:dyDescent="0.25">
      <c r="B2333" s="262">
        <v>2331</v>
      </c>
      <c r="C2333" s="346">
        <v>45501</v>
      </c>
      <c r="D2333" s="217" t="s">
        <v>91</v>
      </c>
      <c r="E2333" s="218" t="s">
        <v>92</v>
      </c>
      <c r="F2333" s="218" t="s">
        <v>1</v>
      </c>
      <c r="G2333" s="218" t="s">
        <v>213</v>
      </c>
      <c r="H2333" s="218">
        <v>6.65</v>
      </c>
      <c r="I2333" s="218" t="s">
        <v>220</v>
      </c>
      <c r="J2333" s="218">
        <v>11</v>
      </c>
      <c r="K2333" s="218">
        <v>723505</v>
      </c>
      <c r="L2333" s="218">
        <v>650</v>
      </c>
      <c r="M2333" s="218"/>
      <c r="N2333" s="218" t="s">
        <v>1</v>
      </c>
      <c r="O2333" s="218" t="s">
        <v>7</v>
      </c>
      <c r="P2333" s="218" t="s">
        <v>305</v>
      </c>
      <c r="Q2333" s="240">
        <f t="shared" si="76"/>
        <v>73.150000000000006</v>
      </c>
      <c r="R2333" s="240">
        <f t="shared" si="77"/>
        <v>0</v>
      </c>
      <c r="S2333" s="240">
        <f t="shared" si="78"/>
        <v>0</v>
      </c>
      <c r="T2333" s="272">
        <f t="shared" si="79"/>
        <v>0</v>
      </c>
      <c r="U2333" s="263"/>
    </row>
    <row r="2334" spans="2:21" s="216" customFormat="1" x14ac:dyDescent="0.25">
      <c r="B2334" s="262">
        <v>2332</v>
      </c>
      <c r="C2334" s="346">
        <v>45501</v>
      </c>
      <c r="D2334" s="217" t="s">
        <v>91</v>
      </c>
      <c r="E2334" s="218" t="s">
        <v>92</v>
      </c>
      <c r="F2334" s="218" t="s">
        <v>1</v>
      </c>
      <c r="G2334" s="218" t="s">
        <v>213</v>
      </c>
      <c r="H2334" s="218">
        <v>6.65</v>
      </c>
      <c r="I2334" s="218" t="s">
        <v>291</v>
      </c>
      <c r="J2334" s="218">
        <v>11</v>
      </c>
      <c r="K2334" s="218"/>
      <c r="L2334" s="218"/>
      <c r="M2334" s="218"/>
      <c r="N2334" s="218"/>
      <c r="O2334" s="218"/>
      <c r="P2334" s="218"/>
      <c r="Q2334" s="240">
        <f t="shared" si="76"/>
        <v>0</v>
      </c>
      <c r="R2334" s="240">
        <f t="shared" si="77"/>
        <v>0</v>
      </c>
      <c r="S2334" s="240">
        <f t="shared" si="78"/>
        <v>0</v>
      </c>
      <c r="T2334" s="272">
        <f t="shared" si="79"/>
        <v>0</v>
      </c>
      <c r="U2334" s="263"/>
    </row>
    <row r="2335" spans="2:21" s="216" customFormat="1" x14ac:dyDescent="0.25">
      <c r="B2335" s="262">
        <v>2333</v>
      </c>
      <c r="C2335" s="346">
        <v>45501</v>
      </c>
      <c r="D2335" s="217" t="s">
        <v>117</v>
      </c>
      <c r="E2335" s="218" t="s">
        <v>92</v>
      </c>
      <c r="F2335" s="218" t="s">
        <v>1</v>
      </c>
      <c r="G2335" s="218" t="s">
        <v>213</v>
      </c>
      <c r="H2335" s="218">
        <v>6.65</v>
      </c>
      <c r="I2335" s="218"/>
      <c r="J2335" s="218">
        <v>0</v>
      </c>
      <c r="K2335" s="218"/>
      <c r="L2335" s="218"/>
      <c r="M2335" s="218"/>
      <c r="N2335" s="218"/>
      <c r="O2335" s="218"/>
      <c r="P2335" s="218"/>
      <c r="Q2335" s="240">
        <f t="shared" si="76"/>
        <v>0</v>
      </c>
      <c r="R2335" s="240">
        <f t="shared" si="77"/>
        <v>0</v>
      </c>
      <c r="S2335" s="240">
        <f t="shared" si="78"/>
        <v>0</v>
      </c>
      <c r="T2335" s="272">
        <f t="shared" si="79"/>
        <v>0</v>
      </c>
      <c r="U2335" s="263" t="s">
        <v>274</v>
      </c>
    </row>
    <row r="2336" spans="2:21" s="216" customFormat="1" x14ac:dyDescent="0.25">
      <c r="B2336" s="262">
        <v>2334</v>
      </c>
      <c r="C2336" s="346">
        <v>45501</v>
      </c>
      <c r="D2336" s="217" t="s">
        <v>302</v>
      </c>
      <c r="E2336" s="218" t="s">
        <v>92</v>
      </c>
      <c r="F2336" s="218" t="s">
        <v>62</v>
      </c>
      <c r="G2336" s="218" t="s">
        <v>214</v>
      </c>
      <c r="H2336" s="218">
        <v>4.1500000000000004</v>
      </c>
      <c r="I2336" s="218"/>
      <c r="J2336" s="218">
        <v>0</v>
      </c>
      <c r="K2336" s="218"/>
      <c r="L2336" s="218"/>
      <c r="M2336" s="218"/>
      <c r="N2336" s="218"/>
      <c r="O2336" s="218"/>
      <c r="P2336" s="218"/>
      <c r="Q2336" s="240">
        <f t="shared" si="76"/>
        <v>0</v>
      </c>
      <c r="R2336" s="240">
        <f t="shared" si="77"/>
        <v>0</v>
      </c>
      <c r="S2336" s="240">
        <f t="shared" si="78"/>
        <v>0</v>
      </c>
      <c r="T2336" s="272">
        <f t="shared" si="79"/>
        <v>0</v>
      </c>
      <c r="U2336" s="263" t="s">
        <v>274</v>
      </c>
    </row>
    <row r="2337" spans="2:21" s="216" customFormat="1" x14ac:dyDescent="0.25">
      <c r="B2337" s="262">
        <v>2335</v>
      </c>
      <c r="C2337" s="346">
        <v>45501</v>
      </c>
      <c r="D2337" s="217" t="s">
        <v>157</v>
      </c>
      <c r="E2337" s="218" t="s">
        <v>92</v>
      </c>
      <c r="F2337" s="218" t="s">
        <v>62</v>
      </c>
      <c r="G2337" s="218" t="s">
        <v>214</v>
      </c>
      <c r="H2337" s="218">
        <v>4.1500000000000004</v>
      </c>
      <c r="I2337" s="218" t="s">
        <v>220</v>
      </c>
      <c r="J2337" s="218">
        <v>40</v>
      </c>
      <c r="K2337" s="218">
        <v>718875</v>
      </c>
      <c r="L2337" s="218">
        <v>1800</v>
      </c>
      <c r="M2337" s="218"/>
      <c r="N2337" s="218" t="s">
        <v>62</v>
      </c>
      <c r="O2337" s="218">
        <v>717</v>
      </c>
      <c r="P2337" s="218" t="s">
        <v>305</v>
      </c>
      <c r="Q2337" s="240">
        <f t="shared" si="76"/>
        <v>166</v>
      </c>
      <c r="R2337" s="240">
        <f t="shared" si="77"/>
        <v>0</v>
      </c>
      <c r="S2337" s="240">
        <f t="shared" si="78"/>
        <v>0</v>
      </c>
      <c r="T2337" s="272">
        <f t="shared" si="79"/>
        <v>0</v>
      </c>
      <c r="U2337" s="263"/>
    </row>
    <row r="2338" spans="2:21" s="216" customFormat="1" x14ac:dyDescent="0.25">
      <c r="B2338" s="262">
        <v>2336</v>
      </c>
      <c r="C2338" s="346">
        <v>45501</v>
      </c>
      <c r="D2338" s="217" t="s">
        <v>156</v>
      </c>
      <c r="E2338" s="218" t="s">
        <v>92</v>
      </c>
      <c r="F2338" s="218" t="s">
        <v>62</v>
      </c>
      <c r="G2338" s="218" t="s">
        <v>214</v>
      </c>
      <c r="H2338" s="218">
        <v>4.1500000000000004</v>
      </c>
      <c r="I2338" s="218" t="s">
        <v>220</v>
      </c>
      <c r="J2338" s="218">
        <v>40</v>
      </c>
      <c r="K2338" s="218">
        <v>718875</v>
      </c>
      <c r="L2338" s="218">
        <v>1800</v>
      </c>
      <c r="M2338" s="218"/>
      <c r="N2338" s="218" t="s">
        <v>62</v>
      </c>
      <c r="O2338" s="218">
        <v>717</v>
      </c>
      <c r="P2338" s="218" t="s">
        <v>305</v>
      </c>
      <c r="Q2338" s="240">
        <f t="shared" si="76"/>
        <v>166</v>
      </c>
      <c r="R2338" s="240">
        <f t="shared" si="77"/>
        <v>0</v>
      </c>
      <c r="S2338" s="240">
        <f t="shared" si="78"/>
        <v>0</v>
      </c>
      <c r="T2338" s="272">
        <f t="shared" si="79"/>
        <v>0</v>
      </c>
      <c r="U2338" s="263"/>
    </row>
    <row r="2339" spans="2:21" s="216" customFormat="1" x14ac:dyDescent="0.25">
      <c r="B2339" s="262">
        <v>2337</v>
      </c>
      <c r="C2339" s="346">
        <v>45501</v>
      </c>
      <c r="D2339" s="217" t="s">
        <v>160</v>
      </c>
      <c r="E2339" s="218" t="s">
        <v>161</v>
      </c>
      <c r="F2339" s="218" t="s">
        <v>389</v>
      </c>
      <c r="G2339" s="218" t="s">
        <v>161</v>
      </c>
      <c r="H2339" s="218">
        <v>10</v>
      </c>
      <c r="I2339" s="218" t="s">
        <v>66</v>
      </c>
      <c r="J2339" s="218">
        <v>4</v>
      </c>
      <c r="K2339" s="218"/>
      <c r="L2339" s="218"/>
      <c r="M2339" s="218"/>
      <c r="N2339" s="218" t="s">
        <v>363</v>
      </c>
      <c r="O2339" s="218"/>
      <c r="P2339" s="218"/>
      <c r="Q2339" s="240">
        <f t="shared" si="76"/>
        <v>0</v>
      </c>
      <c r="R2339" s="240">
        <f t="shared" si="77"/>
        <v>0</v>
      </c>
      <c r="S2339" s="240">
        <f t="shared" si="78"/>
        <v>40</v>
      </c>
      <c r="T2339" s="272">
        <f t="shared" si="79"/>
        <v>0</v>
      </c>
      <c r="U2339" s="263"/>
    </row>
    <row r="2340" spans="2:21" s="216" customFormat="1" x14ac:dyDescent="0.25">
      <c r="B2340" s="262">
        <v>2338</v>
      </c>
      <c r="C2340" s="346">
        <v>45501</v>
      </c>
      <c r="D2340" s="217" t="s">
        <v>284</v>
      </c>
      <c r="E2340" s="218" t="s">
        <v>178</v>
      </c>
      <c r="F2340" s="218" t="s">
        <v>7</v>
      </c>
      <c r="G2340" s="218" t="s">
        <v>213</v>
      </c>
      <c r="H2340" s="218">
        <v>7</v>
      </c>
      <c r="I2340" s="218" t="s">
        <v>220</v>
      </c>
      <c r="J2340" s="218">
        <v>47</v>
      </c>
      <c r="K2340" s="218">
        <v>724200</v>
      </c>
      <c r="L2340" s="218">
        <v>2700</v>
      </c>
      <c r="M2340" s="218"/>
      <c r="N2340" s="218" t="s">
        <v>7</v>
      </c>
      <c r="O2340" s="218">
        <v>723</v>
      </c>
      <c r="P2340" s="218" t="s">
        <v>305</v>
      </c>
      <c r="Q2340" s="240">
        <f t="shared" si="76"/>
        <v>329</v>
      </c>
      <c r="R2340" s="240">
        <f t="shared" si="77"/>
        <v>0</v>
      </c>
      <c r="S2340" s="240">
        <f t="shared" si="78"/>
        <v>0</v>
      </c>
      <c r="T2340" s="272">
        <f t="shared" si="79"/>
        <v>0</v>
      </c>
      <c r="U2340" s="263"/>
    </row>
    <row r="2341" spans="2:21" s="216" customFormat="1" x14ac:dyDescent="0.25">
      <c r="B2341" s="262">
        <v>2339</v>
      </c>
      <c r="C2341" s="346">
        <v>45501</v>
      </c>
      <c r="D2341" s="217" t="s">
        <v>268</v>
      </c>
      <c r="E2341" s="218" t="s">
        <v>276</v>
      </c>
      <c r="F2341" s="218" t="s">
        <v>7</v>
      </c>
      <c r="G2341" s="218" t="s">
        <v>214</v>
      </c>
      <c r="H2341" s="218">
        <v>5</v>
      </c>
      <c r="I2341" s="218" t="s">
        <v>220</v>
      </c>
      <c r="J2341" s="218">
        <v>39</v>
      </c>
      <c r="K2341" s="218">
        <v>724200</v>
      </c>
      <c r="L2341" s="218">
        <v>2700</v>
      </c>
      <c r="M2341" s="218"/>
      <c r="N2341" s="218" t="s">
        <v>7</v>
      </c>
      <c r="O2341" s="218">
        <v>723</v>
      </c>
      <c r="P2341" s="218" t="s">
        <v>305</v>
      </c>
      <c r="Q2341" s="240">
        <f t="shared" si="76"/>
        <v>195</v>
      </c>
      <c r="R2341" s="240">
        <f t="shared" si="77"/>
        <v>0</v>
      </c>
      <c r="S2341" s="240">
        <f t="shared" si="78"/>
        <v>0</v>
      </c>
      <c r="T2341" s="272">
        <f t="shared" si="79"/>
        <v>0</v>
      </c>
      <c r="U2341" s="263"/>
    </row>
    <row r="2342" spans="2:21" s="216" customFormat="1" x14ac:dyDescent="0.25">
      <c r="B2342" s="262">
        <v>2340</v>
      </c>
      <c r="C2342" s="346">
        <v>45501</v>
      </c>
      <c r="D2342" s="217" t="s">
        <v>260</v>
      </c>
      <c r="E2342" s="218" t="s">
        <v>161</v>
      </c>
      <c r="F2342" s="218" t="s">
        <v>7</v>
      </c>
      <c r="G2342" s="218" t="s">
        <v>161</v>
      </c>
      <c r="H2342" s="218">
        <v>10</v>
      </c>
      <c r="I2342" s="218" t="s">
        <v>220</v>
      </c>
      <c r="J2342" s="218">
        <v>8</v>
      </c>
      <c r="K2342" s="218">
        <v>724200</v>
      </c>
      <c r="L2342" s="218">
        <v>2700</v>
      </c>
      <c r="M2342" s="218"/>
      <c r="N2342" s="218" t="s">
        <v>7</v>
      </c>
      <c r="O2342" s="218">
        <v>723</v>
      </c>
      <c r="P2342" s="218" t="s">
        <v>305</v>
      </c>
      <c r="Q2342" s="240">
        <f t="shared" si="76"/>
        <v>80</v>
      </c>
      <c r="R2342" s="240">
        <f t="shared" si="77"/>
        <v>0</v>
      </c>
      <c r="S2342" s="240">
        <f t="shared" si="78"/>
        <v>0</v>
      </c>
      <c r="T2342" s="272">
        <f t="shared" si="79"/>
        <v>0</v>
      </c>
      <c r="U2342" s="263"/>
    </row>
    <row r="2343" spans="2:21" s="216" customFormat="1" x14ac:dyDescent="0.25">
      <c r="B2343" s="262">
        <v>2341</v>
      </c>
      <c r="C2343" s="346">
        <v>45501</v>
      </c>
      <c r="D2343" s="217" t="s">
        <v>359</v>
      </c>
      <c r="E2343" s="218" t="s">
        <v>178</v>
      </c>
      <c r="F2343" s="218" t="s">
        <v>7</v>
      </c>
      <c r="G2343" s="218" t="s">
        <v>213</v>
      </c>
      <c r="H2343" s="218">
        <v>7</v>
      </c>
      <c r="I2343" s="218" t="s">
        <v>220</v>
      </c>
      <c r="J2343" s="218">
        <v>16</v>
      </c>
      <c r="K2343" s="218">
        <v>724200</v>
      </c>
      <c r="L2343" s="218">
        <v>2700</v>
      </c>
      <c r="M2343" s="218"/>
      <c r="N2343" s="218" t="s">
        <v>7</v>
      </c>
      <c r="O2343" s="218">
        <v>723</v>
      </c>
      <c r="P2343" s="218" t="s">
        <v>305</v>
      </c>
      <c r="Q2343" s="240">
        <f t="shared" si="76"/>
        <v>112</v>
      </c>
      <c r="R2343" s="240">
        <f t="shared" si="77"/>
        <v>0</v>
      </c>
      <c r="S2343" s="240">
        <f t="shared" si="78"/>
        <v>0</v>
      </c>
      <c r="T2343" s="272">
        <f t="shared" si="79"/>
        <v>0</v>
      </c>
      <c r="U2343" s="263"/>
    </row>
    <row r="2344" spans="2:21" s="216" customFormat="1" x14ac:dyDescent="0.25">
      <c r="B2344" s="262">
        <v>2342</v>
      </c>
      <c r="C2344" s="346">
        <v>45501</v>
      </c>
      <c r="D2344" s="217" t="s">
        <v>177</v>
      </c>
      <c r="E2344" s="218" t="s">
        <v>178</v>
      </c>
      <c r="F2344" s="218" t="s">
        <v>7</v>
      </c>
      <c r="G2344" s="218" t="s">
        <v>213</v>
      </c>
      <c r="H2344" s="218">
        <v>7</v>
      </c>
      <c r="I2344" s="218" t="s">
        <v>220</v>
      </c>
      <c r="J2344" s="218">
        <v>38</v>
      </c>
      <c r="K2344" s="218">
        <v>724200</v>
      </c>
      <c r="L2344" s="218">
        <v>2700</v>
      </c>
      <c r="M2344" s="218"/>
      <c r="N2344" s="218" t="s">
        <v>7</v>
      </c>
      <c r="O2344" s="218">
        <v>723</v>
      </c>
      <c r="P2344" s="218" t="s">
        <v>305</v>
      </c>
      <c r="Q2344" s="240">
        <f t="shared" si="76"/>
        <v>266</v>
      </c>
      <c r="R2344" s="240">
        <f t="shared" si="77"/>
        <v>0</v>
      </c>
      <c r="S2344" s="240">
        <f t="shared" si="78"/>
        <v>0</v>
      </c>
      <c r="T2344" s="272">
        <f t="shared" si="79"/>
        <v>0</v>
      </c>
      <c r="U2344" s="263"/>
    </row>
    <row r="2345" spans="2:21" s="216" customFormat="1" x14ac:dyDescent="0.25">
      <c r="B2345" s="262">
        <v>2343</v>
      </c>
      <c r="C2345" s="346">
        <v>45501</v>
      </c>
      <c r="D2345" s="217" t="s">
        <v>173</v>
      </c>
      <c r="E2345" s="218" t="s">
        <v>161</v>
      </c>
      <c r="F2345" s="218" t="s">
        <v>7</v>
      </c>
      <c r="G2345" s="218" t="s">
        <v>161</v>
      </c>
      <c r="H2345" s="218">
        <v>11.2</v>
      </c>
      <c r="I2345" s="218"/>
      <c r="J2345" s="218">
        <v>0</v>
      </c>
      <c r="K2345" s="218"/>
      <c r="L2345" s="218"/>
      <c r="M2345" s="218"/>
      <c r="N2345" s="218"/>
      <c r="O2345" s="218"/>
      <c r="P2345" s="218"/>
      <c r="Q2345" s="240">
        <f t="shared" si="76"/>
        <v>0</v>
      </c>
      <c r="R2345" s="240">
        <f t="shared" si="77"/>
        <v>0</v>
      </c>
      <c r="S2345" s="240">
        <f t="shared" si="78"/>
        <v>0</v>
      </c>
      <c r="T2345" s="272">
        <f t="shared" si="79"/>
        <v>0</v>
      </c>
      <c r="U2345" s="263"/>
    </row>
    <row r="2346" spans="2:21" s="216" customFormat="1" x14ac:dyDescent="0.25">
      <c r="B2346" s="262">
        <v>2344</v>
      </c>
      <c r="C2346" s="346">
        <v>45501</v>
      </c>
      <c r="D2346" s="217" t="s">
        <v>153</v>
      </c>
      <c r="E2346" s="218" t="s">
        <v>92</v>
      </c>
      <c r="F2346" s="218" t="s">
        <v>63</v>
      </c>
      <c r="G2346" s="218" t="s">
        <v>213</v>
      </c>
      <c r="H2346" s="218">
        <v>6.65</v>
      </c>
      <c r="I2346" s="218" t="s">
        <v>221</v>
      </c>
      <c r="J2346" s="218">
        <v>31</v>
      </c>
      <c r="K2346" s="218">
        <v>715140</v>
      </c>
      <c r="L2346" s="218">
        <v>1440</v>
      </c>
      <c r="M2346" s="218"/>
      <c r="N2346" s="218" t="s">
        <v>63</v>
      </c>
      <c r="O2346" s="218">
        <v>713</v>
      </c>
      <c r="P2346" s="218" t="s">
        <v>305</v>
      </c>
      <c r="Q2346" s="240">
        <f t="shared" si="76"/>
        <v>0</v>
      </c>
      <c r="R2346" s="240">
        <f t="shared" si="77"/>
        <v>237.07249999999999</v>
      </c>
      <c r="S2346" s="240">
        <f t="shared" si="78"/>
        <v>0</v>
      </c>
      <c r="T2346" s="272">
        <f t="shared" si="79"/>
        <v>0</v>
      </c>
      <c r="U2346" s="263"/>
    </row>
    <row r="2347" spans="2:21" s="216" customFormat="1" x14ac:dyDescent="0.25">
      <c r="B2347" s="262">
        <v>2345</v>
      </c>
      <c r="C2347" s="346">
        <v>45501</v>
      </c>
      <c r="D2347" s="217" t="s">
        <v>152</v>
      </c>
      <c r="E2347" s="218" t="s">
        <v>92</v>
      </c>
      <c r="F2347" s="218" t="s">
        <v>63</v>
      </c>
      <c r="G2347" s="218" t="s">
        <v>214</v>
      </c>
      <c r="H2347" s="218">
        <v>4.1500000000000004</v>
      </c>
      <c r="I2347" s="218" t="s">
        <v>221</v>
      </c>
      <c r="J2347" s="218">
        <v>31</v>
      </c>
      <c r="K2347" s="218">
        <v>715140</v>
      </c>
      <c r="L2347" s="218">
        <v>1440</v>
      </c>
      <c r="M2347" s="218"/>
      <c r="N2347" s="218" t="s">
        <v>63</v>
      </c>
      <c r="O2347" s="218">
        <v>713</v>
      </c>
      <c r="P2347" s="218" t="s">
        <v>305</v>
      </c>
      <c r="Q2347" s="240">
        <f t="shared" si="76"/>
        <v>0</v>
      </c>
      <c r="R2347" s="240">
        <f t="shared" si="77"/>
        <v>147.94749999999999</v>
      </c>
      <c r="S2347" s="240">
        <f t="shared" si="78"/>
        <v>0</v>
      </c>
      <c r="T2347" s="272">
        <f t="shared" si="79"/>
        <v>0</v>
      </c>
      <c r="U2347" s="263"/>
    </row>
    <row r="2348" spans="2:21" s="216" customFormat="1" x14ac:dyDescent="0.25">
      <c r="B2348" s="262">
        <v>2346</v>
      </c>
      <c r="C2348" s="346">
        <v>45501</v>
      </c>
      <c r="D2348" s="217" t="s">
        <v>150</v>
      </c>
      <c r="E2348" s="218" t="s">
        <v>92</v>
      </c>
      <c r="F2348" s="218" t="s">
        <v>63</v>
      </c>
      <c r="G2348" s="218" t="s">
        <v>214</v>
      </c>
      <c r="H2348" s="218">
        <v>4.1500000000000004</v>
      </c>
      <c r="I2348" s="218" t="s">
        <v>221</v>
      </c>
      <c r="J2348" s="218">
        <v>33</v>
      </c>
      <c r="K2348" s="218">
        <v>715140</v>
      </c>
      <c r="L2348" s="218">
        <v>1440</v>
      </c>
      <c r="M2348" s="218"/>
      <c r="N2348" s="218" t="s">
        <v>63</v>
      </c>
      <c r="O2348" s="218">
        <v>713</v>
      </c>
      <c r="P2348" s="218" t="s">
        <v>305</v>
      </c>
      <c r="Q2348" s="240">
        <f t="shared" si="76"/>
        <v>0</v>
      </c>
      <c r="R2348" s="240">
        <f t="shared" si="77"/>
        <v>157.49250000000001</v>
      </c>
      <c r="S2348" s="240">
        <f t="shared" si="78"/>
        <v>0</v>
      </c>
      <c r="T2348" s="272">
        <f t="shared" si="79"/>
        <v>0</v>
      </c>
      <c r="U2348" s="263"/>
    </row>
    <row r="2349" spans="2:21" s="216" customFormat="1" x14ac:dyDescent="0.25">
      <c r="B2349" s="262">
        <v>2347</v>
      </c>
      <c r="C2349" s="346">
        <v>45501</v>
      </c>
      <c r="D2349" s="217" t="s">
        <v>179</v>
      </c>
      <c r="E2349" s="218" t="s">
        <v>161</v>
      </c>
      <c r="F2349" s="218" t="s">
        <v>8</v>
      </c>
      <c r="G2349" s="218" t="s">
        <v>161</v>
      </c>
      <c r="H2349" s="218">
        <v>11.6</v>
      </c>
      <c r="I2349" s="218" t="s">
        <v>66</v>
      </c>
      <c r="J2349" s="218">
        <v>6</v>
      </c>
      <c r="K2349" s="218"/>
      <c r="L2349" s="218"/>
      <c r="M2349" s="218"/>
      <c r="N2349" s="218" t="s">
        <v>363</v>
      </c>
      <c r="O2349" s="218"/>
      <c r="P2349" s="218"/>
      <c r="Q2349" s="240">
        <f t="shared" si="76"/>
        <v>0</v>
      </c>
      <c r="R2349" s="240">
        <f t="shared" si="77"/>
        <v>0</v>
      </c>
      <c r="S2349" s="240">
        <f t="shared" si="78"/>
        <v>69.599999999999994</v>
      </c>
      <c r="T2349" s="272">
        <f t="shared" si="79"/>
        <v>0</v>
      </c>
      <c r="U2349" s="263"/>
    </row>
    <row r="2350" spans="2:21" s="216" customFormat="1" x14ac:dyDescent="0.25">
      <c r="B2350" s="262">
        <v>2348</v>
      </c>
      <c r="C2350" s="346">
        <v>45501</v>
      </c>
      <c r="D2350" s="217" t="s">
        <v>141</v>
      </c>
      <c r="E2350" s="218" t="s">
        <v>92</v>
      </c>
      <c r="F2350" s="218" t="s">
        <v>2</v>
      </c>
      <c r="G2350" s="218" t="s">
        <v>213</v>
      </c>
      <c r="H2350" s="218">
        <v>7</v>
      </c>
      <c r="I2350" s="218" t="s">
        <v>220</v>
      </c>
      <c r="J2350" s="218">
        <v>14</v>
      </c>
      <c r="K2350" s="218">
        <v>712650</v>
      </c>
      <c r="L2350" s="218">
        <v>300</v>
      </c>
      <c r="M2350" s="218"/>
      <c r="N2350" s="218" t="s">
        <v>2</v>
      </c>
      <c r="O2350" s="218">
        <v>712</v>
      </c>
      <c r="P2350" s="218" t="s">
        <v>304</v>
      </c>
      <c r="Q2350" s="240">
        <f t="shared" si="76"/>
        <v>98</v>
      </c>
      <c r="R2350" s="240">
        <f t="shared" si="77"/>
        <v>0</v>
      </c>
      <c r="S2350" s="240">
        <f t="shared" si="78"/>
        <v>0</v>
      </c>
      <c r="T2350" s="272">
        <f t="shared" si="79"/>
        <v>0</v>
      </c>
      <c r="U2350" s="263"/>
    </row>
    <row r="2351" spans="2:21" s="216" customFormat="1" x14ac:dyDescent="0.25">
      <c r="B2351" s="262">
        <v>2349</v>
      </c>
      <c r="C2351" s="346">
        <v>45501</v>
      </c>
      <c r="D2351" s="217" t="s">
        <v>142</v>
      </c>
      <c r="E2351" s="218" t="s">
        <v>92</v>
      </c>
      <c r="F2351" s="218" t="s">
        <v>2</v>
      </c>
      <c r="G2351" s="218" t="s">
        <v>213</v>
      </c>
      <c r="H2351" s="218">
        <v>7</v>
      </c>
      <c r="I2351" s="218" t="s">
        <v>220</v>
      </c>
      <c r="J2351" s="218">
        <v>14</v>
      </c>
      <c r="K2351" s="218">
        <v>712650</v>
      </c>
      <c r="L2351" s="218">
        <v>300</v>
      </c>
      <c r="M2351" s="218"/>
      <c r="N2351" s="218" t="s">
        <v>2</v>
      </c>
      <c r="O2351" s="218">
        <v>712</v>
      </c>
      <c r="P2351" s="218" t="s">
        <v>304</v>
      </c>
      <c r="Q2351" s="240">
        <f t="shared" si="76"/>
        <v>98</v>
      </c>
      <c r="R2351" s="240">
        <f t="shared" si="77"/>
        <v>0</v>
      </c>
      <c r="S2351" s="240">
        <f t="shared" si="78"/>
        <v>0</v>
      </c>
      <c r="T2351" s="272">
        <f t="shared" si="79"/>
        <v>0</v>
      </c>
      <c r="U2351" s="263"/>
    </row>
    <row r="2352" spans="2:21" s="216" customFormat="1" x14ac:dyDescent="0.25">
      <c r="B2352" s="262">
        <v>2350</v>
      </c>
      <c r="C2352" s="346">
        <v>45501</v>
      </c>
      <c r="D2352" s="217" t="s">
        <v>143</v>
      </c>
      <c r="E2352" s="218" t="s">
        <v>92</v>
      </c>
      <c r="F2352" s="218" t="s">
        <v>2</v>
      </c>
      <c r="G2352" s="218" t="s">
        <v>213</v>
      </c>
      <c r="H2352" s="218">
        <v>7</v>
      </c>
      <c r="I2352" s="218" t="s">
        <v>220</v>
      </c>
      <c r="J2352" s="218">
        <v>13</v>
      </c>
      <c r="K2352" s="218">
        <v>712650</v>
      </c>
      <c r="L2352" s="218">
        <v>300</v>
      </c>
      <c r="M2352" s="218"/>
      <c r="N2352" s="218" t="s">
        <v>2</v>
      </c>
      <c r="O2352" s="218">
        <v>712</v>
      </c>
      <c r="P2352" s="218" t="s">
        <v>304</v>
      </c>
      <c r="Q2352" s="240">
        <f t="shared" si="76"/>
        <v>91</v>
      </c>
      <c r="R2352" s="240">
        <f t="shared" si="77"/>
        <v>0</v>
      </c>
      <c r="S2352" s="240">
        <f t="shared" si="78"/>
        <v>0</v>
      </c>
      <c r="T2352" s="272">
        <f t="shared" si="79"/>
        <v>0</v>
      </c>
      <c r="U2352" s="263"/>
    </row>
    <row r="2353" spans="2:21" s="216" customFormat="1" x14ac:dyDescent="0.25">
      <c r="B2353" s="262">
        <v>2351</v>
      </c>
      <c r="C2353" s="346">
        <v>45501</v>
      </c>
      <c r="D2353" s="217" t="s">
        <v>258</v>
      </c>
      <c r="E2353" s="218" t="s">
        <v>92</v>
      </c>
      <c r="F2353" s="218" t="s">
        <v>2</v>
      </c>
      <c r="G2353" s="218" t="s">
        <v>213</v>
      </c>
      <c r="H2353" s="218">
        <v>7</v>
      </c>
      <c r="I2353" s="218" t="s">
        <v>220</v>
      </c>
      <c r="J2353" s="218">
        <v>25</v>
      </c>
      <c r="K2353" s="218">
        <v>712650</v>
      </c>
      <c r="L2353" s="218">
        <v>300</v>
      </c>
      <c r="M2353" s="218"/>
      <c r="N2353" s="218" t="s">
        <v>2</v>
      </c>
      <c r="O2353" s="218">
        <v>712</v>
      </c>
      <c r="P2353" s="218" t="s">
        <v>304</v>
      </c>
      <c r="Q2353" s="240">
        <f t="shared" si="76"/>
        <v>175</v>
      </c>
      <c r="R2353" s="240">
        <f t="shared" si="77"/>
        <v>0</v>
      </c>
      <c r="S2353" s="240">
        <f t="shared" si="78"/>
        <v>0</v>
      </c>
      <c r="T2353" s="272">
        <f t="shared" si="79"/>
        <v>0</v>
      </c>
      <c r="U2353" s="263"/>
    </row>
    <row r="2354" spans="2:21" s="216" customFormat="1" x14ac:dyDescent="0.25">
      <c r="B2354" s="262">
        <v>2352</v>
      </c>
      <c r="C2354" s="346">
        <v>45501</v>
      </c>
      <c r="D2354" s="217" t="s">
        <v>266</v>
      </c>
      <c r="E2354" s="218" t="s">
        <v>92</v>
      </c>
      <c r="F2354" s="218" t="s">
        <v>2</v>
      </c>
      <c r="G2354" s="218" t="s">
        <v>213</v>
      </c>
      <c r="H2354" s="218">
        <v>7</v>
      </c>
      <c r="I2354" s="218" t="s">
        <v>220</v>
      </c>
      <c r="J2354" s="218">
        <v>25</v>
      </c>
      <c r="K2354" s="218">
        <v>712650</v>
      </c>
      <c r="L2354" s="218">
        <v>300</v>
      </c>
      <c r="M2354" s="218"/>
      <c r="N2354" s="218" t="s">
        <v>2</v>
      </c>
      <c r="O2354" s="218">
        <v>712</v>
      </c>
      <c r="P2354" s="218" t="s">
        <v>304</v>
      </c>
      <c r="Q2354" s="240">
        <f t="shared" si="76"/>
        <v>175</v>
      </c>
      <c r="R2354" s="240">
        <f t="shared" si="77"/>
        <v>0</v>
      </c>
      <c r="S2354" s="240">
        <f t="shared" si="78"/>
        <v>0</v>
      </c>
      <c r="T2354" s="272">
        <f t="shared" si="79"/>
        <v>0</v>
      </c>
      <c r="U2354" s="263"/>
    </row>
    <row r="2355" spans="2:21" s="216" customFormat="1" x14ac:dyDescent="0.25">
      <c r="B2355" s="262">
        <v>2353</v>
      </c>
      <c r="C2355" s="346">
        <v>45501</v>
      </c>
      <c r="D2355" s="217" t="s">
        <v>267</v>
      </c>
      <c r="E2355" s="218" t="s">
        <v>92</v>
      </c>
      <c r="F2355" s="218" t="s">
        <v>2</v>
      </c>
      <c r="G2355" s="218" t="s">
        <v>213</v>
      </c>
      <c r="H2355" s="218">
        <v>7</v>
      </c>
      <c r="I2355" s="218" t="s">
        <v>220</v>
      </c>
      <c r="J2355" s="218">
        <v>25</v>
      </c>
      <c r="K2355" s="218">
        <v>712650</v>
      </c>
      <c r="L2355" s="218">
        <v>300</v>
      </c>
      <c r="M2355" s="218"/>
      <c r="N2355" s="218" t="s">
        <v>2</v>
      </c>
      <c r="O2355" s="218">
        <v>712</v>
      </c>
      <c r="P2355" s="218" t="s">
        <v>304</v>
      </c>
      <c r="Q2355" s="240">
        <f t="shared" ref="Q2355:Q2418" si="80">IF(I2355=$Q$5,J2355*H2355,0)</f>
        <v>175</v>
      </c>
      <c r="R2355" s="240">
        <f t="shared" ref="R2355:R2418" si="81">IF(I2355=$R$5,J2355*H2355,0)*1.15</f>
        <v>0</v>
      </c>
      <c r="S2355" s="240">
        <f t="shared" ref="S2355:S2418" si="82">IF(I2355=$S$5,J2355*H2355,0)</f>
        <v>0</v>
      </c>
      <c r="T2355" s="272">
        <f t="shared" ref="T2355:T2418" si="83">IF(I2355=$T$5,J2355*H2355,0)</f>
        <v>0</v>
      </c>
      <c r="U2355" s="263"/>
    </row>
    <row r="2356" spans="2:21" s="216" customFormat="1" x14ac:dyDescent="0.25">
      <c r="B2356" s="262">
        <v>2354</v>
      </c>
      <c r="C2356" s="346">
        <v>45501</v>
      </c>
      <c r="D2356" s="217" t="s">
        <v>96</v>
      </c>
      <c r="E2356" s="218" t="s">
        <v>161</v>
      </c>
      <c r="F2356" s="218" t="s">
        <v>1</v>
      </c>
      <c r="G2356" s="218" t="s">
        <v>161</v>
      </c>
      <c r="H2356" s="218">
        <v>11.8</v>
      </c>
      <c r="I2356" s="218" t="s">
        <v>66</v>
      </c>
      <c r="J2356" s="218">
        <v>1</v>
      </c>
      <c r="K2356" s="218"/>
      <c r="L2356" s="218"/>
      <c r="M2356" s="218"/>
      <c r="N2356" s="218" t="s">
        <v>363</v>
      </c>
      <c r="O2356" s="218"/>
      <c r="P2356" s="218"/>
      <c r="Q2356" s="240">
        <f t="shared" si="80"/>
        <v>0</v>
      </c>
      <c r="R2356" s="240">
        <f t="shared" si="81"/>
        <v>0</v>
      </c>
      <c r="S2356" s="240">
        <f t="shared" si="82"/>
        <v>11.8</v>
      </c>
      <c r="T2356" s="272">
        <f t="shared" si="83"/>
        <v>0</v>
      </c>
      <c r="U2356" s="263"/>
    </row>
    <row r="2357" spans="2:21" s="216" customFormat="1" x14ac:dyDescent="0.25">
      <c r="B2357" s="262">
        <v>2355</v>
      </c>
      <c r="C2357" s="346">
        <v>45501</v>
      </c>
      <c r="D2357" s="217" t="s">
        <v>130</v>
      </c>
      <c r="E2357" s="218" t="s">
        <v>161</v>
      </c>
      <c r="F2357" s="218" t="s">
        <v>1</v>
      </c>
      <c r="G2357" s="218" t="s">
        <v>161</v>
      </c>
      <c r="H2357" s="218">
        <v>11.8</v>
      </c>
      <c r="I2357" s="218" t="s">
        <v>66</v>
      </c>
      <c r="J2357" s="218">
        <v>2</v>
      </c>
      <c r="K2357" s="218"/>
      <c r="L2357" s="218"/>
      <c r="M2357" s="218"/>
      <c r="N2357" s="218" t="s">
        <v>363</v>
      </c>
      <c r="O2357" s="218"/>
      <c r="P2357" s="218"/>
      <c r="Q2357" s="240">
        <f t="shared" si="80"/>
        <v>0</v>
      </c>
      <c r="R2357" s="240">
        <f t="shared" si="81"/>
        <v>0</v>
      </c>
      <c r="S2357" s="240">
        <f t="shared" si="82"/>
        <v>23.6</v>
      </c>
      <c r="T2357" s="272">
        <f t="shared" si="83"/>
        <v>0</v>
      </c>
      <c r="U2357" s="263"/>
    </row>
    <row r="2358" spans="2:21" s="216" customFormat="1" x14ac:dyDescent="0.25">
      <c r="B2358" s="262">
        <v>2356</v>
      </c>
      <c r="C2358" s="346">
        <v>45501</v>
      </c>
      <c r="D2358" s="467" t="s">
        <v>522</v>
      </c>
      <c r="E2358" s="468" t="str">
        <f>IFERROR(VLOOKUP(D2358,V:Z,2,FALSE),"")</f>
        <v>_</v>
      </c>
      <c r="F2358" s="468" t="str">
        <f>IFERROR(VLOOKUP(D2358,V:Z,3,FALSE),"")</f>
        <v>_</v>
      </c>
      <c r="G2358" s="468" t="str">
        <f>IFERROR(VLOOKUP(D2358,V:Z,4,FALSE),"")</f>
        <v>بچینگ</v>
      </c>
      <c r="H2358" s="468">
        <f>IFERROR(VLOOKUP(D2358,V:Z,5,FALSE),"")</f>
        <v>1</v>
      </c>
      <c r="I2358" s="218" t="s">
        <v>310</v>
      </c>
      <c r="J2358" s="218">
        <v>48</v>
      </c>
      <c r="K2358" s="218"/>
      <c r="L2358" s="218"/>
      <c r="M2358" s="218"/>
      <c r="N2358" s="218"/>
      <c r="O2358" s="218">
        <v>713145</v>
      </c>
      <c r="P2358" s="458" t="s">
        <v>498</v>
      </c>
      <c r="Q2358" s="240">
        <f t="shared" si="80"/>
        <v>0</v>
      </c>
      <c r="R2358" s="240">
        <f t="shared" si="81"/>
        <v>0</v>
      </c>
      <c r="S2358" s="240">
        <f t="shared" si="82"/>
        <v>0</v>
      </c>
      <c r="T2358" s="272">
        <f t="shared" si="83"/>
        <v>0</v>
      </c>
      <c r="U2358" s="263"/>
    </row>
    <row r="2359" spans="2:21" s="216" customFormat="1" x14ac:dyDescent="0.25">
      <c r="B2359" s="262">
        <v>2358</v>
      </c>
      <c r="C2359" s="346">
        <v>45501</v>
      </c>
      <c r="D2359" s="217" t="s">
        <v>356</v>
      </c>
      <c r="E2359" s="218" t="s">
        <v>264</v>
      </c>
      <c r="F2359" s="218" t="s">
        <v>1</v>
      </c>
      <c r="G2359" s="218" t="s">
        <v>307</v>
      </c>
      <c r="H2359" s="218">
        <v>6</v>
      </c>
      <c r="I2359" s="218"/>
      <c r="J2359" s="218"/>
      <c r="K2359" s="218"/>
      <c r="L2359" s="218"/>
      <c r="M2359" s="218"/>
      <c r="N2359" s="218"/>
      <c r="O2359" s="218"/>
      <c r="P2359" s="218"/>
      <c r="Q2359" s="240">
        <f t="shared" si="80"/>
        <v>0</v>
      </c>
      <c r="R2359" s="240">
        <f t="shared" si="81"/>
        <v>0</v>
      </c>
      <c r="S2359" s="240">
        <f t="shared" si="82"/>
        <v>0</v>
      </c>
      <c r="T2359" s="272">
        <f t="shared" si="83"/>
        <v>0</v>
      </c>
      <c r="U2359" s="263"/>
    </row>
    <row r="2360" spans="2:21" s="216" customFormat="1" x14ac:dyDescent="0.25">
      <c r="B2360" s="262">
        <v>2359</v>
      </c>
      <c r="C2360" s="346">
        <v>45501</v>
      </c>
      <c r="D2360" s="217" t="s">
        <v>376</v>
      </c>
      <c r="E2360" s="218" t="s">
        <v>183</v>
      </c>
      <c r="F2360" s="218" t="s">
        <v>309</v>
      </c>
      <c r="G2360" s="218">
        <v>0</v>
      </c>
      <c r="H2360" s="218">
        <v>6</v>
      </c>
      <c r="I2360" s="218"/>
      <c r="J2360" s="218"/>
      <c r="K2360" s="218"/>
      <c r="L2360" s="218"/>
      <c r="M2360" s="218"/>
      <c r="N2360" s="218"/>
      <c r="O2360" s="218"/>
      <c r="P2360" s="218"/>
      <c r="Q2360" s="240">
        <f t="shared" si="80"/>
        <v>0</v>
      </c>
      <c r="R2360" s="240">
        <f t="shared" si="81"/>
        <v>0</v>
      </c>
      <c r="S2360" s="240">
        <f t="shared" si="82"/>
        <v>0</v>
      </c>
      <c r="T2360" s="272">
        <f t="shared" si="83"/>
        <v>0</v>
      </c>
      <c r="U2360" s="263"/>
    </row>
    <row r="2361" spans="2:21" s="216" customFormat="1" x14ac:dyDescent="0.25">
      <c r="B2361" s="262">
        <v>2360</v>
      </c>
      <c r="C2361" s="346">
        <v>45502</v>
      </c>
      <c r="D2361" s="217" t="s">
        <v>378</v>
      </c>
      <c r="E2361" s="218" t="s">
        <v>92</v>
      </c>
      <c r="F2361" s="218" t="s">
        <v>1</v>
      </c>
      <c r="G2361" s="218" t="s">
        <v>213</v>
      </c>
      <c r="H2361" s="218">
        <v>10</v>
      </c>
      <c r="I2361" s="218"/>
      <c r="J2361" s="218"/>
      <c r="K2361" s="218"/>
      <c r="L2361" s="218"/>
      <c r="M2361" s="218"/>
      <c r="N2361" s="218"/>
      <c r="O2361" s="218"/>
      <c r="P2361" s="218"/>
      <c r="Q2361" s="240">
        <f t="shared" si="80"/>
        <v>0</v>
      </c>
      <c r="R2361" s="240">
        <f t="shared" si="81"/>
        <v>0</v>
      </c>
      <c r="S2361" s="240">
        <f t="shared" si="82"/>
        <v>0</v>
      </c>
      <c r="T2361" s="272">
        <f t="shared" si="83"/>
        <v>0</v>
      </c>
      <c r="U2361" s="263" t="s">
        <v>274</v>
      </c>
    </row>
    <row r="2362" spans="2:21" s="216" customFormat="1" x14ac:dyDescent="0.25">
      <c r="B2362" s="262">
        <v>2361</v>
      </c>
      <c r="C2362" s="346">
        <v>45502</v>
      </c>
      <c r="D2362" s="217" t="s">
        <v>378</v>
      </c>
      <c r="E2362" s="218" t="s">
        <v>92</v>
      </c>
      <c r="F2362" s="218" t="s">
        <v>1</v>
      </c>
      <c r="G2362" s="218" t="s">
        <v>213</v>
      </c>
      <c r="H2362" s="218">
        <v>10</v>
      </c>
      <c r="I2362" s="218"/>
      <c r="J2362" s="218"/>
      <c r="K2362" s="218"/>
      <c r="L2362" s="218"/>
      <c r="M2362" s="218"/>
      <c r="N2362" s="218"/>
      <c r="O2362" s="218"/>
      <c r="P2362" s="218"/>
      <c r="Q2362" s="240">
        <f t="shared" si="80"/>
        <v>0</v>
      </c>
      <c r="R2362" s="240">
        <f t="shared" si="81"/>
        <v>0</v>
      </c>
      <c r="S2362" s="240">
        <f t="shared" si="82"/>
        <v>0</v>
      </c>
      <c r="T2362" s="272">
        <f t="shared" si="83"/>
        <v>0</v>
      </c>
      <c r="U2362" s="263" t="s">
        <v>274</v>
      </c>
    </row>
    <row r="2363" spans="2:21" s="216" customFormat="1" x14ac:dyDescent="0.25">
      <c r="B2363" s="262">
        <v>2362</v>
      </c>
      <c r="C2363" s="346">
        <v>45502</v>
      </c>
      <c r="D2363" s="217" t="s">
        <v>378</v>
      </c>
      <c r="E2363" s="218" t="s">
        <v>92</v>
      </c>
      <c r="F2363" s="218" t="s">
        <v>1</v>
      </c>
      <c r="G2363" s="218" t="s">
        <v>213</v>
      </c>
      <c r="H2363" s="218">
        <v>10</v>
      </c>
      <c r="I2363" s="218"/>
      <c r="J2363" s="218"/>
      <c r="K2363" s="218"/>
      <c r="L2363" s="218"/>
      <c r="M2363" s="218"/>
      <c r="N2363" s="218"/>
      <c r="O2363" s="218"/>
      <c r="P2363" s="218"/>
      <c r="Q2363" s="240">
        <f t="shared" si="80"/>
        <v>0</v>
      </c>
      <c r="R2363" s="240">
        <f t="shared" si="81"/>
        <v>0</v>
      </c>
      <c r="S2363" s="240">
        <f t="shared" si="82"/>
        <v>0</v>
      </c>
      <c r="T2363" s="272">
        <f t="shared" si="83"/>
        <v>0</v>
      </c>
      <c r="U2363" s="263" t="s">
        <v>274</v>
      </c>
    </row>
    <row r="2364" spans="2:21" s="216" customFormat="1" x14ac:dyDescent="0.25">
      <c r="B2364" s="262">
        <v>2363</v>
      </c>
      <c r="C2364" s="346">
        <v>45502</v>
      </c>
      <c r="D2364" s="217" t="s">
        <v>91</v>
      </c>
      <c r="E2364" s="218" t="s">
        <v>92</v>
      </c>
      <c r="F2364" s="218" t="s">
        <v>1</v>
      </c>
      <c r="G2364" s="218" t="s">
        <v>213</v>
      </c>
      <c r="H2364" s="218">
        <v>6.65</v>
      </c>
      <c r="I2364" s="218" t="s">
        <v>220</v>
      </c>
      <c r="J2364" s="218">
        <v>18</v>
      </c>
      <c r="K2364" s="218">
        <v>723505</v>
      </c>
      <c r="L2364" s="218">
        <v>650</v>
      </c>
      <c r="M2364" s="218"/>
      <c r="N2364" s="218" t="s">
        <v>1</v>
      </c>
      <c r="O2364" s="218" t="s">
        <v>7</v>
      </c>
      <c r="P2364" s="218" t="s">
        <v>305</v>
      </c>
      <c r="Q2364" s="240">
        <f t="shared" si="80"/>
        <v>119.7</v>
      </c>
      <c r="R2364" s="240">
        <f t="shared" si="81"/>
        <v>0</v>
      </c>
      <c r="S2364" s="240">
        <f t="shared" si="82"/>
        <v>0</v>
      </c>
      <c r="T2364" s="272">
        <f t="shared" si="83"/>
        <v>0</v>
      </c>
      <c r="U2364" s="263"/>
    </row>
    <row r="2365" spans="2:21" s="216" customFormat="1" x14ac:dyDescent="0.25">
      <c r="B2365" s="262">
        <v>2364</v>
      </c>
      <c r="C2365" s="346">
        <v>45502</v>
      </c>
      <c r="D2365" s="217" t="s">
        <v>117</v>
      </c>
      <c r="E2365" s="218" t="s">
        <v>92</v>
      </c>
      <c r="F2365" s="218" t="s">
        <v>1</v>
      </c>
      <c r="G2365" s="218" t="s">
        <v>213</v>
      </c>
      <c r="H2365" s="218">
        <v>6.65</v>
      </c>
      <c r="I2365" s="218"/>
      <c r="J2365" s="218">
        <v>0</v>
      </c>
      <c r="K2365" s="218"/>
      <c r="L2365" s="218"/>
      <c r="M2365" s="218"/>
      <c r="N2365" s="218"/>
      <c r="O2365" s="218"/>
      <c r="P2365" s="218"/>
      <c r="Q2365" s="240">
        <f t="shared" si="80"/>
        <v>0</v>
      </c>
      <c r="R2365" s="240">
        <f t="shared" si="81"/>
        <v>0</v>
      </c>
      <c r="S2365" s="240">
        <f t="shared" si="82"/>
        <v>0</v>
      </c>
      <c r="T2365" s="272">
        <f t="shared" si="83"/>
        <v>0</v>
      </c>
      <c r="U2365" s="263" t="s">
        <v>274</v>
      </c>
    </row>
    <row r="2366" spans="2:21" s="216" customFormat="1" x14ac:dyDescent="0.25">
      <c r="B2366" s="262">
        <v>2365</v>
      </c>
      <c r="C2366" s="346">
        <v>45502</v>
      </c>
      <c r="D2366" s="217" t="s">
        <v>302</v>
      </c>
      <c r="E2366" s="218" t="s">
        <v>92</v>
      </c>
      <c r="F2366" s="218" t="s">
        <v>62</v>
      </c>
      <c r="G2366" s="218" t="s">
        <v>214</v>
      </c>
      <c r="H2366" s="218">
        <v>4.1500000000000004</v>
      </c>
      <c r="I2366" s="218"/>
      <c r="J2366" s="218">
        <v>0</v>
      </c>
      <c r="K2366" s="218"/>
      <c r="L2366" s="218"/>
      <c r="M2366" s="218"/>
      <c r="N2366" s="218"/>
      <c r="O2366" s="218"/>
      <c r="P2366" s="218"/>
      <c r="Q2366" s="240">
        <f t="shared" si="80"/>
        <v>0</v>
      </c>
      <c r="R2366" s="240">
        <f t="shared" si="81"/>
        <v>0</v>
      </c>
      <c r="S2366" s="240">
        <f t="shared" si="82"/>
        <v>0</v>
      </c>
      <c r="T2366" s="272">
        <f t="shared" si="83"/>
        <v>0</v>
      </c>
      <c r="U2366" s="263" t="s">
        <v>274</v>
      </c>
    </row>
    <row r="2367" spans="2:21" s="216" customFormat="1" x14ac:dyDescent="0.25">
      <c r="B2367" s="262">
        <v>2366</v>
      </c>
      <c r="C2367" s="346">
        <v>45502</v>
      </c>
      <c r="D2367" s="217" t="s">
        <v>157</v>
      </c>
      <c r="E2367" s="218" t="s">
        <v>92</v>
      </c>
      <c r="F2367" s="218" t="s">
        <v>62</v>
      </c>
      <c r="G2367" s="218" t="s">
        <v>214</v>
      </c>
      <c r="H2367" s="218">
        <v>4.1500000000000004</v>
      </c>
      <c r="I2367" s="218" t="s">
        <v>220</v>
      </c>
      <c r="J2367" s="218">
        <v>45</v>
      </c>
      <c r="K2367" s="218">
        <v>718875</v>
      </c>
      <c r="L2367" s="218">
        <v>1300</v>
      </c>
      <c r="M2367" s="218"/>
      <c r="N2367" s="218" t="s">
        <v>62</v>
      </c>
      <c r="O2367" s="218">
        <v>719</v>
      </c>
      <c r="P2367" s="218" t="s">
        <v>304</v>
      </c>
      <c r="Q2367" s="240">
        <f t="shared" si="80"/>
        <v>186.75000000000003</v>
      </c>
      <c r="R2367" s="240">
        <f t="shared" si="81"/>
        <v>0</v>
      </c>
      <c r="S2367" s="240">
        <f t="shared" si="82"/>
        <v>0</v>
      </c>
      <c r="T2367" s="272">
        <f t="shared" si="83"/>
        <v>0</v>
      </c>
      <c r="U2367" s="263"/>
    </row>
    <row r="2368" spans="2:21" s="216" customFormat="1" x14ac:dyDescent="0.25">
      <c r="B2368" s="262">
        <v>2367</v>
      </c>
      <c r="C2368" s="346">
        <v>45502</v>
      </c>
      <c r="D2368" s="217" t="s">
        <v>156</v>
      </c>
      <c r="E2368" s="218" t="s">
        <v>92</v>
      </c>
      <c r="F2368" s="218" t="s">
        <v>62</v>
      </c>
      <c r="G2368" s="218" t="s">
        <v>214</v>
      </c>
      <c r="H2368" s="218">
        <v>4.1500000000000004</v>
      </c>
      <c r="I2368" s="218" t="s">
        <v>220</v>
      </c>
      <c r="J2368" s="218">
        <v>45</v>
      </c>
      <c r="K2368" s="218">
        <v>718875</v>
      </c>
      <c r="L2368" s="218">
        <v>1300</v>
      </c>
      <c r="M2368" s="218"/>
      <c r="N2368" s="218" t="s">
        <v>62</v>
      </c>
      <c r="O2368" s="218">
        <v>719</v>
      </c>
      <c r="P2368" s="218" t="s">
        <v>304</v>
      </c>
      <c r="Q2368" s="240">
        <f t="shared" si="80"/>
        <v>186.75000000000003</v>
      </c>
      <c r="R2368" s="240">
        <f t="shared" si="81"/>
        <v>0</v>
      </c>
      <c r="S2368" s="240">
        <f t="shared" si="82"/>
        <v>0</v>
      </c>
      <c r="T2368" s="272">
        <f t="shared" si="83"/>
        <v>0</v>
      </c>
      <c r="U2368" s="263"/>
    </row>
    <row r="2369" spans="2:21" s="216" customFormat="1" x14ac:dyDescent="0.25">
      <c r="B2369" s="262">
        <v>2368</v>
      </c>
      <c r="C2369" s="346">
        <v>45502</v>
      </c>
      <c r="D2369" s="217" t="s">
        <v>160</v>
      </c>
      <c r="E2369" s="218" t="s">
        <v>161</v>
      </c>
      <c r="F2369" s="218" t="s">
        <v>389</v>
      </c>
      <c r="G2369" s="218" t="s">
        <v>161</v>
      </c>
      <c r="H2369" s="218">
        <v>10</v>
      </c>
      <c r="I2369" s="218" t="s">
        <v>66</v>
      </c>
      <c r="J2369" s="218">
        <v>5</v>
      </c>
      <c r="K2369" s="218"/>
      <c r="L2369" s="218"/>
      <c r="M2369" s="218"/>
      <c r="N2369" s="218" t="s">
        <v>363</v>
      </c>
      <c r="O2369" s="218"/>
      <c r="P2369" s="218"/>
      <c r="Q2369" s="240">
        <f t="shared" si="80"/>
        <v>0</v>
      </c>
      <c r="R2369" s="240">
        <f t="shared" si="81"/>
        <v>0</v>
      </c>
      <c r="S2369" s="240">
        <f t="shared" si="82"/>
        <v>50</v>
      </c>
      <c r="T2369" s="272">
        <f t="shared" si="83"/>
        <v>0</v>
      </c>
      <c r="U2369" s="263"/>
    </row>
    <row r="2370" spans="2:21" s="216" customFormat="1" x14ac:dyDescent="0.25">
      <c r="B2370" s="262">
        <v>2369</v>
      </c>
      <c r="C2370" s="346">
        <v>45502</v>
      </c>
      <c r="D2370" s="217" t="s">
        <v>284</v>
      </c>
      <c r="E2370" s="218" t="s">
        <v>178</v>
      </c>
      <c r="F2370" s="218" t="s">
        <v>7</v>
      </c>
      <c r="G2370" s="218" t="s">
        <v>213</v>
      </c>
      <c r="H2370" s="218">
        <v>7</v>
      </c>
      <c r="I2370" s="218" t="s">
        <v>220</v>
      </c>
      <c r="J2370" s="218">
        <v>25</v>
      </c>
      <c r="K2370" s="218">
        <v>723</v>
      </c>
      <c r="L2370" s="218">
        <v>2700</v>
      </c>
      <c r="M2370" s="218"/>
      <c r="N2370" s="218" t="s">
        <v>7</v>
      </c>
      <c r="O2370" s="218">
        <v>723</v>
      </c>
      <c r="P2370" s="218" t="s">
        <v>305</v>
      </c>
      <c r="Q2370" s="240">
        <f t="shared" si="80"/>
        <v>175</v>
      </c>
      <c r="R2370" s="240">
        <f t="shared" si="81"/>
        <v>0</v>
      </c>
      <c r="S2370" s="240">
        <f t="shared" si="82"/>
        <v>0</v>
      </c>
      <c r="T2370" s="272">
        <f t="shared" si="83"/>
        <v>0</v>
      </c>
      <c r="U2370" s="263"/>
    </row>
    <row r="2371" spans="2:21" s="216" customFormat="1" x14ac:dyDescent="0.25">
      <c r="B2371" s="262">
        <v>2370</v>
      </c>
      <c r="C2371" s="346">
        <v>45502</v>
      </c>
      <c r="D2371" s="217" t="s">
        <v>268</v>
      </c>
      <c r="E2371" s="218" t="s">
        <v>276</v>
      </c>
      <c r="F2371" s="218" t="s">
        <v>7</v>
      </c>
      <c r="G2371" s="218" t="s">
        <v>214</v>
      </c>
      <c r="H2371" s="218">
        <v>5</v>
      </c>
      <c r="I2371" s="218" t="s">
        <v>220</v>
      </c>
      <c r="J2371" s="218">
        <v>26</v>
      </c>
      <c r="K2371" s="218">
        <v>723</v>
      </c>
      <c r="L2371" s="218">
        <v>2700</v>
      </c>
      <c r="M2371" s="218"/>
      <c r="N2371" s="218" t="s">
        <v>7</v>
      </c>
      <c r="O2371" s="218">
        <v>723</v>
      </c>
      <c r="P2371" s="218" t="s">
        <v>305</v>
      </c>
      <c r="Q2371" s="240">
        <f t="shared" si="80"/>
        <v>130</v>
      </c>
      <c r="R2371" s="240">
        <f t="shared" si="81"/>
        <v>0</v>
      </c>
      <c r="S2371" s="240">
        <f t="shared" si="82"/>
        <v>0</v>
      </c>
      <c r="T2371" s="272">
        <f t="shared" si="83"/>
        <v>0</v>
      </c>
      <c r="U2371" s="263"/>
    </row>
    <row r="2372" spans="2:21" s="216" customFormat="1" x14ac:dyDescent="0.25">
      <c r="B2372" s="262">
        <v>2371</v>
      </c>
      <c r="C2372" s="346">
        <v>45502</v>
      </c>
      <c r="D2372" s="217" t="s">
        <v>260</v>
      </c>
      <c r="E2372" s="218" t="s">
        <v>161</v>
      </c>
      <c r="F2372" s="218" t="s">
        <v>7</v>
      </c>
      <c r="G2372" s="218" t="s">
        <v>161</v>
      </c>
      <c r="H2372" s="218">
        <v>10</v>
      </c>
      <c r="I2372" s="218" t="s">
        <v>66</v>
      </c>
      <c r="J2372" s="218">
        <v>8</v>
      </c>
      <c r="K2372" s="218"/>
      <c r="L2372" s="218"/>
      <c r="M2372" s="218"/>
      <c r="N2372" s="218" t="s">
        <v>363</v>
      </c>
      <c r="O2372" s="218"/>
      <c r="P2372" s="218"/>
      <c r="Q2372" s="240">
        <f t="shared" si="80"/>
        <v>0</v>
      </c>
      <c r="R2372" s="240">
        <f t="shared" si="81"/>
        <v>0</v>
      </c>
      <c r="S2372" s="240">
        <f t="shared" si="82"/>
        <v>80</v>
      </c>
      <c r="T2372" s="272">
        <f t="shared" si="83"/>
        <v>0</v>
      </c>
      <c r="U2372" s="263"/>
    </row>
    <row r="2373" spans="2:21" s="216" customFormat="1" x14ac:dyDescent="0.25">
      <c r="B2373" s="262">
        <v>2372</v>
      </c>
      <c r="C2373" s="346">
        <v>45502</v>
      </c>
      <c r="D2373" s="217" t="s">
        <v>359</v>
      </c>
      <c r="E2373" s="218" t="s">
        <v>178</v>
      </c>
      <c r="F2373" s="218" t="s">
        <v>7</v>
      </c>
      <c r="G2373" s="218" t="s">
        <v>213</v>
      </c>
      <c r="H2373" s="218">
        <v>7</v>
      </c>
      <c r="I2373" s="218" t="s">
        <v>220</v>
      </c>
      <c r="J2373" s="218">
        <v>29</v>
      </c>
      <c r="K2373" s="218">
        <v>723</v>
      </c>
      <c r="L2373" s="218">
        <v>2700</v>
      </c>
      <c r="M2373" s="218"/>
      <c r="N2373" s="218" t="s">
        <v>7</v>
      </c>
      <c r="O2373" s="218">
        <v>723</v>
      </c>
      <c r="P2373" s="218" t="s">
        <v>305</v>
      </c>
      <c r="Q2373" s="240">
        <f t="shared" si="80"/>
        <v>203</v>
      </c>
      <c r="R2373" s="240">
        <f t="shared" si="81"/>
        <v>0</v>
      </c>
      <c r="S2373" s="240">
        <f t="shared" si="82"/>
        <v>0</v>
      </c>
      <c r="T2373" s="272">
        <f t="shared" si="83"/>
        <v>0</v>
      </c>
      <c r="U2373" s="263"/>
    </row>
    <row r="2374" spans="2:21" s="216" customFormat="1" x14ac:dyDescent="0.25">
      <c r="B2374" s="262">
        <v>2373</v>
      </c>
      <c r="C2374" s="346">
        <v>45502</v>
      </c>
      <c r="D2374" s="217" t="s">
        <v>177</v>
      </c>
      <c r="E2374" s="218" t="s">
        <v>178</v>
      </c>
      <c r="F2374" s="218" t="s">
        <v>7</v>
      </c>
      <c r="G2374" s="218" t="s">
        <v>213</v>
      </c>
      <c r="H2374" s="218">
        <v>7</v>
      </c>
      <c r="I2374" s="218" t="s">
        <v>220</v>
      </c>
      <c r="J2374" s="218">
        <v>26</v>
      </c>
      <c r="K2374" s="218">
        <v>723</v>
      </c>
      <c r="L2374" s="218">
        <v>2700</v>
      </c>
      <c r="M2374" s="218"/>
      <c r="N2374" s="218" t="s">
        <v>7</v>
      </c>
      <c r="O2374" s="218">
        <v>723</v>
      </c>
      <c r="P2374" s="218" t="s">
        <v>305</v>
      </c>
      <c r="Q2374" s="240">
        <f t="shared" si="80"/>
        <v>182</v>
      </c>
      <c r="R2374" s="240">
        <f t="shared" si="81"/>
        <v>0</v>
      </c>
      <c r="S2374" s="240">
        <f t="shared" si="82"/>
        <v>0</v>
      </c>
      <c r="T2374" s="272">
        <f t="shared" si="83"/>
        <v>0</v>
      </c>
      <c r="U2374" s="263"/>
    </row>
    <row r="2375" spans="2:21" s="216" customFormat="1" x14ac:dyDescent="0.25">
      <c r="B2375" s="262">
        <v>2374</v>
      </c>
      <c r="C2375" s="346">
        <v>45502</v>
      </c>
      <c r="D2375" s="217" t="s">
        <v>173</v>
      </c>
      <c r="E2375" s="218" t="s">
        <v>161</v>
      </c>
      <c r="F2375" s="218" t="s">
        <v>7</v>
      </c>
      <c r="G2375" s="218" t="s">
        <v>161</v>
      </c>
      <c r="H2375" s="218">
        <v>11.2</v>
      </c>
      <c r="I2375" s="218" t="s">
        <v>66</v>
      </c>
      <c r="J2375" s="218">
        <v>8</v>
      </c>
      <c r="K2375" s="218"/>
      <c r="L2375" s="218"/>
      <c r="M2375" s="218"/>
      <c r="N2375" s="218" t="s">
        <v>363</v>
      </c>
      <c r="O2375" s="218"/>
      <c r="P2375" s="218"/>
      <c r="Q2375" s="240">
        <f t="shared" si="80"/>
        <v>0</v>
      </c>
      <c r="R2375" s="240">
        <f t="shared" si="81"/>
        <v>0</v>
      </c>
      <c r="S2375" s="240">
        <f t="shared" si="82"/>
        <v>89.6</v>
      </c>
      <c r="T2375" s="272">
        <f t="shared" si="83"/>
        <v>0</v>
      </c>
      <c r="U2375" s="263"/>
    </row>
    <row r="2376" spans="2:21" s="216" customFormat="1" x14ac:dyDescent="0.25">
      <c r="B2376" s="262">
        <v>2375</v>
      </c>
      <c r="C2376" s="346">
        <v>45502</v>
      </c>
      <c r="D2376" s="217" t="s">
        <v>153</v>
      </c>
      <c r="E2376" s="218" t="s">
        <v>92</v>
      </c>
      <c r="F2376" s="218" t="s">
        <v>63</v>
      </c>
      <c r="G2376" s="218" t="s">
        <v>213</v>
      </c>
      <c r="H2376" s="218">
        <v>6.65</v>
      </c>
      <c r="I2376" s="218" t="s">
        <v>221</v>
      </c>
      <c r="J2376" s="218">
        <v>34</v>
      </c>
      <c r="K2376" s="218">
        <v>715140</v>
      </c>
      <c r="L2376" s="218">
        <v>1440</v>
      </c>
      <c r="M2376" s="218"/>
      <c r="N2376" s="218" t="s">
        <v>63</v>
      </c>
      <c r="O2376" s="218">
        <v>713</v>
      </c>
      <c r="P2376" s="218" t="s">
        <v>305</v>
      </c>
      <c r="Q2376" s="240">
        <f t="shared" si="80"/>
        <v>0</v>
      </c>
      <c r="R2376" s="240">
        <f t="shared" si="81"/>
        <v>260.01499999999999</v>
      </c>
      <c r="S2376" s="240">
        <f t="shared" si="82"/>
        <v>0</v>
      </c>
      <c r="T2376" s="272">
        <f t="shared" si="83"/>
        <v>0</v>
      </c>
      <c r="U2376" s="263"/>
    </row>
    <row r="2377" spans="2:21" s="216" customFormat="1" x14ac:dyDescent="0.25">
      <c r="B2377" s="262">
        <v>2376</v>
      </c>
      <c r="C2377" s="346">
        <v>45502</v>
      </c>
      <c r="D2377" s="217" t="s">
        <v>152</v>
      </c>
      <c r="E2377" s="218" t="s">
        <v>92</v>
      </c>
      <c r="F2377" s="218" t="s">
        <v>63</v>
      </c>
      <c r="G2377" s="218" t="s">
        <v>214</v>
      </c>
      <c r="H2377" s="218">
        <v>4.1500000000000004</v>
      </c>
      <c r="I2377" s="218" t="s">
        <v>221</v>
      </c>
      <c r="J2377" s="218">
        <v>35</v>
      </c>
      <c r="K2377" s="218">
        <v>715140</v>
      </c>
      <c r="L2377" s="218">
        <v>1440</v>
      </c>
      <c r="M2377" s="218"/>
      <c r="N2377" s="218" t="s">
        <v>63</v>
      </c>
      <c r="O2377" s="218">
        <v>713</v>
      </c>
      <c r="P2377" s="218" t="s">
        <v>305</v>
      </c>
      <c r="Q2377" s="240">
        <f t="shared" si="80"/>
        <v>0</v>
      </c>
      <c r="R2377" s="240">
        <f t="shared" si="81"/>
        <v>167.03749999999999</v>
      </c>
      <c r="S2377" s="240">
        <f t="shared" si="82"/>
        <v>0</v>
      </c>
      <c r="T2377" s="272">
        <f t="shared" si="83"/>
        <v>0</v>
      </c>
      <c r="U2377" s="263"/>
    </row>
    <row r="2378" spans="2:21" s="216" customFormat="1" x14ac:dyDescent="0.25">
      <c r="B2378" s="262">
        <v>2377</v>
      </c>
      <c r="C2378" s="346">
        <v>45502</v>
      </c>
      <c r="D2378" s="217" t="s">
        <v>150</v>
      </c>
      <c r="E2378" s="218" t="s">
        <v>92</v>
      </c>
      <c r="F2378" s="218" t="s">
        <v>63</v>
      </c>
      <c r="G2378" s="218" t="s">
        <v>214</v>
      </c>
      <c r="H2378" s="218">
        <v>4.1500000000000004</v>
      </c>
      <c r="I2378" s="218" t="s">
        <v>221</v>
      </c>
      <c r="J2378" s="218">
        <v>37</v>
      </c>
      <c r="K2378" s="218">
        <v>715140</v>
      </c>
      <c r="L2378" s="218">
        <v>1440</v>
      </c>
      <c r="M2378" s="218"/>
      <c r="N2378" s="218" t="s">
        <v>63</v>
      </c>
      <c r="O2378" s="218">
        <v>713</v>
      </c>
      <c r="P2378" s="218" t="s">
        <v>305</v>
      </c>
      <c r="Q2378" s="240">
        <f t="shared" si="80"/>
        <v>0</v>
      </c>
      <c r="R2378" s="240">
        <f t="shared" si="81"/>
        <v>176.58250000000001</v>
      </c>
      <c r="S2378" s="240">
        <f t="shared" si="82"/>
        <v>0</v>
      </c>
      <c r="T2378" s="272">
        <f t="shared" si="83"/>
        <v>0</v>
      </c>
      <c r="U2378" s="263"/>
    </row>
    <row r="2379" spans="2:21" s="216" customFormat="1" x14ac:dyDescent="0.25">
      <c r="B2379" s="262">
        <v>2378</v>
      </c>
      <c r="C2379" s="346">
        <v>45502</v>
      </c>
      <c r="D2379" s="217" t="s">
        <v>179</v>
      </c>
      <c r="E2379" s="218" t="s">
        <v>161</v>
      </c>
      <c r="F2379" s="218" t="s">
        <v>8</v>
      </c>
      <c r="G2379" s="218" t="s">
        <v>161</v>
      </c>
      <c r="H2379" s="218">
        <v>11.6</v>
      </c>
      <c r="I2379" s="218" t="s">
        <v>66</v>
      </c>
      <c r="J2379" s="218">
        <v>5</v>
      </c>
      <c r="K2379" s="218"/>
      <c r="L2379" s="218"/>
      <c r="M2379" s="218"/>
      <c r="N2379" s="218" t="s">
        <v>363</v>
      </c>
      <c r="O2379" s="218"/>
      <c r="P2379" s="218"/>
      <c r="Q2379" s="240">
        <f t="shared" si="80"/>
        <v>0</v>
      </c>
      <c r="R2379" s="240">
        <f t="shared" si="81"/>
        <v>0</v>
      </c>
      <c r="S2379" s="240">
        <f t="shared" si="82"/>
        <v>58</v>
      </c>
      <c r="T2379" s="272">
        <f t="shared" si="83"/>
        <v>0</v>
      </c>
      <c r="U2379" s="263"/>
    </row>
    <row r="2380" spans="2:21" s="216" customFormat="1" x14ac:dyDescent="0.25">
      <c r="B2380" s="262">
        <v>2379</v>
      </c>
      <c r="C2380" s="346">
        <v>45502</v>
      </c>
      <c r="D2380" s="217" t="s">
        <v>141</v>
      </c>
      <c r="E2380" s="218" t="s">
        <v>92</v>
      </c>
      <c r="F2380" s="218" t="s">
        <v>2</v>
      </c>
      <c r="G2380" s="218" t="s">
        <v>213</v>
      </c>
      <c r="H2380" s="218">
        <v>7</v>
      </c>
      <c r="I2380" s="218" t="s">
        <v>220</v>
      </c>
      <c r="J2380" s="218">
        <v>12</v>
      </c>
      <c r="K2380" s="218">
        <v>712650</v>
      </c>
      <c r="L2380" s="218">
        <v>350</v>
      </c>
      <c r="M2380" s="218"/>
      <c r="N2380" s="218" t="s">
        <v>2</v>
      </c>
      <c r="O2380" s="218">
        <v>712</v>
      </c>
      <c r="P2380" s="218" t="s">
        <v>304</v>
      </c>
      <c r="Q2380" s="240">
        <f t="shared" si="80"/>
        <v>84</v>
      </c>
      <c r="R2380" s="240">
        <f t="shared" si="81"/>
        <v>0</v>
      </c>
      <c r="S2380" s="240">
        <f t="shared" si="82"/>
        <v>0</v>
      </c>
      <c r="T2380" s="272">
        <f t="shared" si="83"/>
        <v>0</v>
      </c>
      <c r="U2380" s="263"/>
    </row>
    <row r="2381" spans="2:21" s="216" customFormat="1" x14ac:dyDescent="0.25">
      <c r="B2381" s="262">
        <v>2380</v>
      </c>
      <c r="C2381" s="346">
        <v>45502</v>
      </c>
      <c r="D2381" s="217" t="s">
        <v>142</v>
      </c>
      <c r="E2381" s="218" t="s">
        <v>92</v>
      </c>
      <c r="F2381" s="218" t="s">
        <v>2</v>
      </c>
      <c r="G2381" s="218" t="s">
        <v>213</v>
      </c>
      <c r="H2381" s="218">
        <v>7</v>
      </c>
      <c r="I2381" s="218" t="s">
        <v>220</v>
      </c>
      <c r="J2381" s="218">
        <v>12</v>
      </c>
      <c r="K2381" s="218">
        <v>712650</v>
      </c>
      <c r="L2381" s="218">
        <v>350</v>
      </c>
      <c r="M2381" s="218"/>
      <c r="N2381" s="218" t="s">
        <v>2</v>
      </c>
      <c r="O2381" s="218">
        <v>712</v>
      </c>
      <c r="P2381" s="218" t="s">
        <v>304</v>
      </c>
      <c r="Q2381" s="240">
        <f t="shared" si="80"/>
        <v>84</v>
      </c>
      <c r="R2381" s="240">
        <f t="shared" si="81"/>
        <v>0</v>
      </c>
      <c r="S2381" s="240">
        <f t="shared" si="82"/>
        <v>0</v>
      </c>
      <c r="T2381" s="272">
        <f t="shared" si="83"/>
        <v>0</v>
      </c>
      <c r="U2381" s="263"/>
    </row>
    <row r="2382" spans="2:21" s="216" customFormat="1" x14ac:dyDescent="0.25">
      <c r="B2382" s="262">
        <v>2381</v>
      </c>
      <c r="C2382" s="346">
        <v>45502</v>
      </c>
      <c r="D2382" s="217" t="s">
        <v>143</v>
      </c>
      <c r="E2382" s="218" t="s">
        <v>92</v>
      </c>
      <c r="F2382" s="218" t="s">
        <v>2</v>
      </c>
      <c r="G2382" s="218" t="s">
        <v>213</v>
      </c>
      <c r="H2382" s="218">
        <v>7</v>
      </c>
      <c r="I2382" s="218" t="s">
        <v>220</v>
      </c>
      <c r="J2382" s="218">
        <v>11</v>
      </c>
      <c r="K2382" s="218">
        <v>712650</v>
      </c>
      <c r="L2382" s="218">
        <v>350</v>
      </c>
      <c r="M2382" s="218"/>
      <c r="N2382" s="218" t="s">
        <v>2</v>
      </c>
      <c r="O2382" s="218">
        <v>712</v>
      </c>
      <c r="P2382" s="218" t="s">
        <v>304</v>
      </c>
      <c r="Q2382" s="240">
        <f t="shared" si="80"/>
        <v>77</v>
      </c>
      <c r="R2382" s="240">
        <f t="shared" si="81"/>
        <v>0</v>
      </c>
      <c r="S2382" s="240">
        <f t="shared" si="82"/>
        <v>0</v>
      </c>
      <c r="T2382" s="272">
        <f t="shared" si="83"/>
        <v>0</v>
      </c>
      <c r="U2382" s="263"/>
    </row>
    <row r="2383" spans="2:21" s="216" customFormat="1" x14ac:dyDescent="0.25">
      <c r="B2383" s="262">
        <v>2382</v>
      </c>
      <c r="C2383" s="346">
        <v>45502</v>
      </c>
      <c r="D2383" s="217" t="s">
        <v>258</v>
      </c>
      <c r="E2383" s="218" t="s">
        <v>92</v>
      </c>
      <c r="F2383" s="218" t="s">
        <v>2</v>
      </c>
      <c r="G2383" s="218" t="s">
        <v>213</v>
      </c>
      <c r="H2383" s="218">
        <v>7</v>
      </c>
      <c r="I2383" s="218" t="s">
        <v>220</v>
      </c>
      <c r="J2383" s="218">
        <v>25</v>
      </c>
      <c r="K2383" s="218">
        <v>712650</v>
      </c>
      <c r="L2383" s="218">
        <v>350</v>
      </c>
      <c r="M2383" s="218"/>
      <c r="N2383" s="218" t="s">
        <v>2</v>
      </c>
      <c r="O2383" s="218">
        <v>712</v>
      </c>
      <c r="P2383" s="218" t="s">
        <v>304</v>
      </c>
      <c r="Q2383" s="240">
        <f t="shared" si="80"/>
        <v>175</v>
      </c>
      <c r="R2383" s="240">
        <f t="shared" si="81"/>
        <v>0</v>
      </c>
      <c r="S2383" s="240">
        <f t="shared" si="82"/>
        <v>0</v>
      </c>
      <c r="T2383" s="272">
        <f t="shared" si="83"/>
        <v>0</v>
      </c>
      <c r="U2383" s="263"/>
    </row>
    <row r="2384" spans="2:21" s="216" customFormat="1" x14ac:dyDescent="0.25">
      <c r="B2384" s="262">
        <v>2383</v>
      </c>
      <c r="C2384" s="346">
        <v>45502</v>
      </c>
      <c r="D2384" s="217" t="s">
        <v>266</v>
      </c>
      <c r="E2384" s="218" t="s">
        <v>92</v>
      </c>
      <c r="F2384" s="218" t="s">
        <v>2</v>
      </c>
      <c r="G2384" s="218" t="s">
        <v>213</v>
      </c>
      <c r="H2384" s="218">
        <v>7</v>
      </c>
      <c r="I2384" s="218" t="s">
        <v>220</v>
      </c>
      <c r="J2384" s="218">
        <v>25</v>
      </c>
      <c r="K2384" s="218">
        <v>712650</v>
      </c>
      <c r="L2384" s="218">
        <v>350</v>
      </c>
      <c r="M2384" s="218"/>
      <c r="N2384" s="218" t="s">
        <v>2</v>
      </c>
      <c r="O2384" s="218">
        <v>712</v>
      </c>
      <c r="P2384" s="218" t="s">
        <v>304</v>
      </c>
      <c r="Q2384" s="240">
        <f t="shared" si="80"/>
        <v>175</v>
      </c>
      <c r="R2384" s="240">
        <f t="shared" si="81"/>
        <v>0</v>
      </c>
      <c r="S2384" s="240">
        <f t="shared" si="82"/>
        <v>0</v>
      </c>
      <c r="T2384" s="272">
        <f t="shared" si="83"/>
        <v>0</v>
      </c>
      <c r="U2384" s="263"/>
    </row>
    <row r="2385" spans="2:21" s="216" customFormat="1" x14ac:dyDescent="0.25">
      <c r="B2385" s="262">
        <v>2384</v>
      </c>
      <c r="C2385" s="346">
        <v>45502</v>
      </c>
      <c r="D2385" s="217" t="s">
        <v>267</v>
      </c>
      <c r="E2385" s="218" t="s">
        <v>92</v>
      </c>
      <c r="F2385" s="218" t="s">
        <v>2</v>
      </c>
      <c r="G2385" s="218" t="s">
        <v>213</v>
      </c>
      <c r="H2385" s="218">
        <v>7</v>
      </c>
      <c r="I2385" s="218" t="s">
        <v>220</v>
      </c>
      <c r="J2385" s="218">
        <v>25</v>
      </c>
      <c r="K2385" s="218">
        <v>712650</v>
      </c>
      <c r="L2385" s="218">
        <v>350</v>
      </c>
      <c r="M2385" s="218"/>
      <c r="N2385" s="218" t="s">
        <v>2</v>
      </c>
      <c r="O2385" s="218">
        <v>712</v>
      </c>
      <c r="P2385" s="218" t="s">
        <v>304</v>
      </c>
      <c r="Q2385" s="240">
        <f t="shared" si="80"/>
        <v>175</v>
      </c>
      <c r="R2385" s="240">
        <f t="shared" si="81"/>
        <v>0</v>
      </c>
      <c r="S2385" s="240">
        <f t="shared" si="82"/>
        <v>0</v>
      </c>
      <c r="T2385" s="272">
        <f t="shared" si="83"/>
        <v>0</v>
      </c>
      <c r="U2385" s="263"/>
    </row>
    <row r="2386" spans="2:21" s="216" customFormat="1" x14ac:dyDescent="0.25">
      <c r="B2386" s="262">
        <v>2385</v>
      </c>
      <c r="C2386" s="346">
        <v>45502</v>
      </c>
      <c r="D2386" s="217" t="s">
        <v>387</v>
      </c>
      <c r="E2386" s="218" t="s">
        <v>276</v>
      </c>
      <c r="F2386" s="218" t="s">
        <v>389</v>
      </c>
      <c r="G2386" s="218" t="s">
        <v>214</v>
      </c>
      <c r="H2386" s="218">
        <v>4.1500000000000004</v>
      </c>
      <c r="I2386" s="218" t="s">
        <v>221</v>
      </c>
      <c r="J2386" s="218">
        <v>5</v>
      </c>
      <c r="K2386" s="218">
        <v>715750</v>
      </c>
      <c r="L2386" s="218">
        <v>1400</v>
      </c>
      <c r="M2386" s="218"/>
      <c r="N2386" s="218" t="s">
        <v>389</v>
      </c>
      <c r="O2386" s="218">
        <v>717</v>
      </c>
      <c r="P2386" s="218" t="s">
        <v>305</v>
      </c>
      <c r="Q2386" s="240">
        <f t="shared" si="80"/>
        <v>0</v>
      </c>
      <c r="R2386" s="240">
        <f t="shared" si="81"/>
        <v>23.862499999999997</v>
      </c>
      <c r="S2386" s="240">
        <f t="shared" si="82"/>
        <v>0</v>
      </c>
      <c r="T2386" s="272">
        <f t="shared" si="83"/>
        <v>0</v>
      </c>
      <c r="U2386" s="263" t="s">
        <v>403</v>
      </c>
    </row>
    <row r="2387" spans="2:21" s="216" customFormat="1" x14ac:dyDescent="0.25">
      <c r="B2387" s="261">
        <v>2386</v>
      </c>
      <c r="C2387" s="346">
        <v>45502</v>
      </c>
      <c r="D2387" s="217" t="s">
        <v>388</v>
      </c>
      <c r="E2387" s="218" t="s">
        <v>276</v>
      </c>
      <c r="F2387" s="218" t="s">
        <v>389</v>
      </c>
      <c r="G2387" s="218" t="s">
        <v>214</v>
      </c>
      <c r="H2387" s="218">
        <v>4.1500000000000004</v>
      </c>
      <c r="I2387" s="218" t="s">
        <v>221</v>
      </c>
      <c r="J2387" s="218">
        <v>5</v>
      </c>
      <c r="K2387" s="218">
        <v>715750</v>
      </c>
      <c r="L2387" s="218">
        <v>1400</v>
      </c>
      <c r="M2387" s="218"/>
      <c r="N2387" s="218" t="s">
        <v>389</v>
      </c>
      <c r="O2387" s="218">
        <v>717</v>
      </c>
      <c r="P2387" s="218" t="s">
        <v>305</v>
      </c>
      <c r="Q2387" s="240">
        <f t="shared" si="80"/>
        <v>0</v>
      </c>
      <c r="R2387" s="240">
        <f t="shared" si="81"/>
        <v>23.862499999999997</v>
      </c>
      <c r="S2387" s="240">
        <f t="shared" si="82"/>
        <v>0</v>
      </c>
      <c r="T2387" s="272">
        <f t="shared" si="83"/>
        <v>0</v>
      </c>
      <c r="U2387" s="263"/>
    </row>
    <row r="2388" spans="2:21" s="216" customFormat="1" x14ac:dyDescent="0.25">
      <c r="B2388" s="262">
        <v>2387</v>
      </c>
      <c r="C2388" s="346">
        <v>45502</v>
      </c>
      <c r="D2388" s="217" t="s">
        <v>96</v>
      </c>
      <c r="E2388" s="218" t="s">
        <v>161</v>
      </c>
      <c r="F2388" s="218" t="s">
        <v>1</v>
      </c>
      <c r="G2388" s="218" t="s">
        <v>161</v>
      </c>
      <c r="H2388" s="218">
        <v>11.8</v>
      </c>
      <c r="I2388" s="218" t="s">
        <v>66</v>
      </c>
      <c r="J2388" s="218">
        <v>2</v>
      </c>
      <c r="K2388" s="218"/>
      <c r="L2388" s="218"/>
      <c r="M2388" s="218"/>
      <c r="N2388" s="218" t="s">
        <v>363</v>
      </c>
      <c r="O2388" s="218"/>
      <c r="P2388" s="218"/>
      <c r="Q2388" s="240">
        <f t="shared" si="80"/>
        <v>0</v>
      </c>
      <c r="R2388" s="240">
        <f t="shared" si="81"/>
        <v>0</v>
      </c>
      <c r="S2388" s="240">
        <f t="shared" si="82"/>
        <v>23.6</v>
      </c>
      <c r="T2388" s="272">
        <f t="shared" si="83"/>
        <v>0</v>
      </c>
      <c r="U2388" s="263"/>
    </row>
    <row r="2389" spans="2:21" s="216" customFormat="1" x14ac:dyDescent="0.25">
      <c r="B2389" s="262">
        <v>2388</v>
      </c>
      <c r="C2389" s="346">
        <v>45502</v>
      </c>
      <c r="D2389" s="217" t="s">
        <v>130</v>
      </c>
      <c r="E2389" s="218" t="s">
        <v>161</v>
      </c>
      <c r="F2389" s="218" t="s">
        <v>1</v>
      </c>
      <c r="G2389" s="218" t="s">
        <v>161</v>
      </c>
      <c r="H2389" s="218">
        <v>11.8</v>
      </c>
      <c r="I2389" s="218" t="s">
        <v>66</v>
      </c>
      <c r="J2389" s="218">
        <v>4</v>
      </c>
      <c r="K2389" s="218"/>
      <c r="L2389" s="218"/>
      <c r="M2389" s="218"/>
      <c r="N2389" s="218" t="s">
        <v>363</v>
      </c>
      <c r="O2389" s="218"/>
      <c r="P2389" s="218"/>
      <c r="Q2389" s="240">
        <f t="shared" si="80"/>
        <v>0</v>
      </c>
      <c r="R2389" s="240">
        <f t="shared" si="81"/>
        <v>0</v>
      </c>
      <c r="S2389" s="240">
        <f t="shared" si="82"/>
        <v>47.2</v>
      </c>
      <c r="T2389" s="272">
        <f t="shared" si="83"/>
        <v>0</v>
      </c>
      <c r="U2389" s="263"/>
    </row>
    <row r="2390" spans="2:21" s="216" customFormat="1" x14ac:dyDescent="0.25">
      <c r="B2390" s="262">
        <v>2389</v>
      </c>
      <c r="C2390" s="346">
        <v>45502</v>
      </c>
      <c r="D2390" s="467" t="s">
        <v>522</v>
      </c>
      <c r="E2390" s="468" t="str">
        <f>IFERROR(VLOOKUP(D2390,V:Z,2,FALSE),"")</f>
        <v>_</v>
      </c>
      <c r="F2390" s="468" t="str">
        <f>IFERROR(VLOOKUP(D2390,V:Z,3,FALSE),"")</f>
        <v>_</v>
      </c>
      <c r="G2390" s="468" t="str">
        <f>IFERROR(VLOOKUP(D2390,V:Z,4,FALSE),"")</f>
        <v>بچینگ</v>
      </c>
      <c r="H2390" s="468">
        <f>IFERROR(VLOOKUP(D2390,V:Z,5,FALSE),"")</f>
        <v>1</v>
      </c>
      <c r="I2390" s="218" t="s">
        <v>310</v>
      </c>
      <c r="J2390" s="218">
        <v>45</v>
      </c>
      <c r="K2390" s="218"/>
      <c r="L2390" s="218"/>
      <c r="M2390" s="218"/>
      <c r="N2390" s="218"/>
      <c r="O2390" s="218">
        <v>713145</v>
      </c>
      <c r="P2390" s="458" t="s">
        <v>498</v>
      </c>
      <c r="Q2390" s="240">
        <f t="shared" si="80"/>
        <v>0</v>
      </c>
      <c r="R2390" s="240">
        <f t="shared" si="81"/>
        <v>0</v>
      </c>
      <c r="S2390" s="240">
        <f t="shared" si="82"/>
        <v>0</v>
      </c>
      <c r="T2390" s="272">
        <f t="shared" si="83"/>
        <v>0</v>
      </c>
      <c r="U2390" s="263"/>
    </row>
    <row r="2391" spans="2:21" s="216" customFormat="1" x14ac:dyDescent="0.25">
      <c r="B2391" s="262">
        <v>2391</v>
      </c>
      <c r="C2391" s="346">
        <v>45502</v>
      </c>
      <c r="D2391" s="217" t="s">
        <v>356</v>
      </c>
      <c r="E2391" s="218" t="s">
        <v>264</v>
      </c>
      <c r="F2391" s="218" t="s">
        <v>1</v>
      </c>
      <c r="G2391" s="218" t="s">
        <v>307</v>
      </c>
      <c r="H2391" s="218">
        <v>6</v>
      </c>
      <c r="I2391" s="218"/>
      <c r="J2391" s="218"/>
      <c r="K2391" s="218"/>
      <c r="L2391" s="218"/>
      <c r="M2391" s="218"/>
      <c r="N2391" s="218"/>
      <c r="O2391" s="218"/>
      <c r="P2391" s="218"/>
      <c r="Q2391" s="240">
        <f t="shared" si="80"/>
        <v>0</v>
      </c>
      <c r="R2391" s="240">
        <f t="shared" si="81"/>
        <v>0</v>
      </c>
      <c r="S2391" s="240">
        <f t="shared" si="82"/>
        <v>0</v>
      </c>
      <c r="T2391" s="272">
        <f t="shared" si="83"/>
        <v>0</v>
      </c>
      <c r="U2391" s="263"/>
    </row>
    <row r="2392" spans="2:21" s="216" customFormat="1" x14ac:dyDescent="0.25">
      <c r="B2392" s="262">
        <v>2392</v>
      </c>
      <c r="C2392" s="346">
        <v>45502</v>
      </c>
      <c r="D2392" s="217" t="s">
        <v>376</v>
      </c>
      <c r="E2392" s="218" t="s">
        <v>183</v>
      </c>
      <c r="F2392" s="218" t="s">
        <v>309</v>
      </c>
      <c r="G2392" s="218">
        <v>0</v>
      </c>
      <c r="H2392" s="218">
        <v>6</v>
      </c>
      <c r="I2392" s="218"/>
      <c r="J2392" s="218"/>
      <c r="K2392" s="218"/>
      <c r="L2392" s="218"/>
      <c r="M2392" s="218"/>
      <c r="N2392" s="218"/>
      <c r="O2392" s="218"/>
      <c r="P2392" s="218"/>
      <c r="Q2392" s="240">
        <f t="shared" si="80"/>
        <v>0</v>
      </c>
      <c r="R2392" s="240">
        <f t="shared" si="81"/>
        <v>0</v>
      </c>
      <c r="S2392" s="240">
        <f t="shared" si="82"/>
        <v>0</v>
      </c>
      <c r="T2392" s="272">
        <f t="shared" si="83"/>
        <v>0</v>
      </c>
      <c r="U2392" s="263"/>
    </row>
    <row r="2393" spans="2:21" s="216" customFormat="1" x14ac:dyDescent="0.25">
      <c r="B2393" s="262">
        <v>2393</v>
      </c>
      <c r="C2393" s="346">
        <v>45503</v>
      </c>
      <c r="D2393" s="217" t="s">
        <v>91</v>
      </c>
      <c r="E2393" s="218" t="s">
        <v>92</v>
      </c>
      <c r="F2393" s="218" t="s">
        <v>1</v>
      </c>
      <c r="G2393" s="218" t="s">
        <v>213</v>
      </c>
      <c r="H2393" s="218">
        <v>6.65</v>
      </c>
      <c r="I2393" s="218" t="s">
        <v>220</v>
      </c>
      <c r="J2393" s="218">
        <v>22</v>
      </c>
      <c r="K2393" s="218">
        <v>723505</v>
      </c>
      <c r="L2393" s="218">
        <v>650</v>
      </c>
      <c r="M2393" s="218"/>
      <c r="N2393" s="218" t="s">
        <v>1</v>
      </c>
      <c r="O2393" s="218" t="s">
        <v>7</v>
      </c>
      <c r="P2393" s="218" t="s">
        <v>305</v>
      </c>
      <c r="Q2393" s="240">
        <f t="shared" si="80"/>
        <v>146.30000000000001</v>
      </c>
      <c r="R2393" s="240">
        <f t="shared" si="81"/>
        <v>0</v>
      </c>
      <c r="S2393" s="240">
        <f t="shared" si="82"/>
        <v>0</v>
      </c>
      <c r="T2393" s="272">
        <f t="shared" si="83"/>
        <v>0</v>
      </c>
      <c r="U2393" s="263"/>
    </row>
    <row r="2394" spans="2:21" s="216" customFormat="1" x14ac:dyDescent="0.25">
      <c r="B2394" s="262">
        <v>2394</v>
      </c>
      <c r="C2394" s="346">
        <v>45503</v>
      </c>
      <c r="D2394" s="217" t="s">
        <v>91</v>
      </c>
      <c r="E2394" s="218" t="s">
        <v>92</v>
      </c>
      <c r="F2394" s="218" t="s">
        <v>1</v>
      </c>
      <c r="G2394" s="218" t="s">
        <v>213</v>
      </c>
      <c r="H2394" s="218">
        <v>6.65</v>
      </c>
      <c r="I2394" s="218" t="s">
        <v>291</v>
      </c>
      <c r="J2394" s="218">
        <v>22</v>
      </c>
      <c r="K2394" s="218">
        <v>723505</v>
      </c>
      <c r="L2394" s="218">
        <v>650</v>
      </c>
      <c r="M2394" s="218"/>
      <c r="N2394" s="218" t="s">
        <v>1</v>
      </c>
      <c r="O2394" s="218" t="s">
        <v>7</v>
      </c>
      <c r="P2394" s="218" t="s">
        <v>305</v>
      </c>
      <c r="Q2394" s="240">
        <f t="shared" si="80"/>
        <v>0</v>
      </c>
      <c r="R2394" s="240">
        <f t="shared" si="81"/>
        <v>0</v>
      </c>
      <c r="S2394" s="240">
        <f t="shared" si="82"/>
        <v>0</v>
      </c>
      <c r="T2394" s="272">
        <f t="shared" si="83"/>
        <v>0</v>
      </c>
      <c r="U2394" s="263"/>
    </row>
    <row r="2395" spans="2:21" s="216" customFormat="1" x14ac:dyDescent="0.25">
      <c r="B2395" s="262">
        <v>2395</v>
      </c>
      <c r="C2395" s="346">
        <v>45503</v>
      </c>
      <c r="D2395" s="217" t="s">
        <v>117</v>
      </c>
      <c r="E2395" s="218" t="s">
        <v>92</v>
      </c>
      <c r="F2395" s="218" t="s">
        <v>1</v>
      </c>
      <c r="G2395" s="218" t="s">
        <v>213</v>
      </c>
      <c r="H2395" s="218">
        <v>6.65</v>
      </c>
      <c r="I2395" s="218"/>
      <c r="J2395" s="218">
        <v>0</v>
      </c>
      <c r="K2395" s="218"/>
      <c r="L2395" s="218"/>
      <c r="M2395" s="218"/>
      <c r="N2395" s="218"/>
      <c r="O2395" s="218"/>
      <c r="P2395" s="218"/>
      <c r="Q2395" s="240">
        <f t="shared" si="80"/>
        <v>0</v>
      </c>
      <c r="R2395" s="240">
        <f t="shared" si="81"/>
        <v>0</v>
      </c>
      <c r="S2395" s="240">
        <f t="shared" si="82"/>
        <v>0</v>
      </c>
      <c r="T2395" s="272">
        <f t="shared" si="83"/>
        <v>0</v>
      </c>
      <c r="U2395" s="263" t="s">
        <v>274</v>
      </c>
    </row>
    <row r="2396" spans="2:21" s="216" customFormat="1" x14ac:dyDescent="0.25">
      <c r="B2396" s="262">
        <v>2396</v>
      </c>
      <c r="C2396" s="346">
        <v>45503</v>
      </c>
      <c r="D2396" s="217" t="s">
        <v>302</v>
      </c>
      <c r="E2396" s="218" t="s">
        <v>92</v>
      </c>
      <c r="F2396" s="218" t="s">
        <v>62</v>
      </c>
      <c r="G2396" s="218" t="s">
        <v>214</v>
      </c>
      <c r="H2396" s="218">
        <v>4.1500000000000004</v>
      </c>
      <c r="I2396" s="218"/>
      <c r="J2396" s="218">
        <v>0</v>
      </c>
      <c r="K2396" s="218"/>
      <c r="L2396" s="218"/>
      <c r="M2396" s="218"/>
      <c r="N2396" s="218"/>
      <c r="O2396" s="218"/>
      <c r="P2396" s="218"/>
      <c r="Q2396" s="240">
        <f t="shared" si="80"/>
        <v>0</v>
      </c>
      <c r="R2396" s="240">
        <f t="shared" si="81"/>
        <v>0</v>
      </c>
      <c r="S2396" s="240">
        <f t="shared" si="82"/>
        <v>0</v>
      </c>
      <c r="T2396" s="272">
        <f t="shared" si="83"/>
        <v>0</v>
      </c>
      <c r="U2396" s="263"/>
    </row>
    <row r="2397" spans="2:21" s="216" customFormat="1" x14ac:dyDescent="0.25">
      <c r="B2397" s="262">
        <v>2397</v>
      </c>
      <c r="C2397" s="346">
        <v>45503</v>
      </c>
      <c r="D2397" s="217" t="s">
        <v>157</v>
      </c>
      <c r="E2397" s="218" t="s">
        <v>92</v>
      </c>
      <c r="F2397" s="218" t="s">
        <v>62</v>
      </c>
      <c r="G2397" s="218" t="s">
        <v>214</v>
      </c>
      <c r="H2397" s="218">
        <v>4.1500000000000004</v>
      </c>
      <c r="I2397" s="218" t="s">
        <v>220</v>
      </c>
      <c r="J2397" s="218">
        <v>49</v>
      </c>
      <c r="K2397" s="218">
        <v>718875</v>
      </c>
      <c r="L2397" s="218">
        <v>1150</v>
      </c>
      <c r="M2397" s="218"/>
      <c r="N2397" s="218" t="s">
        <v>62</v>
      </c>
      <c r="O2397" s="218">
        <v>719</v>
      </c>
      <c r="P2397" s="218" t="s">
        <v>305</v>
      </c>
      <c r="Q2397" s="240">
        <f t="shared" si="80"/>
        <v>203.35000000000002</v>
      </c>
      <c r="R2397" s="240">
        <f t="shared" si="81"/>
        <v>0</v>
      </c>
      <c r="S2397" s="240">
        <f t="shared" si="82"/>
        <v>0</v>
      </c>
      <c r="T2397" s="272">
        <f t="shared" si="83"/>
        <v>0</v>
      </c>
      <c r="U2397" s="263"/>
    </row>
    <row r="2398" spans="2:21" s="216" customFormat="1" x14ac:dyDescent="0.25">
      <c r="B2398" s="262">
        <v>2398</v>
      </c>
      <c r="C2398" s="346">
        <v>45503</v>
      </c>
      <c r="D2398" s="217" t="s">
        <v>156</v>
      </c>
      <c r="E2398" s="218" t="s">
        <v>92</v>
      </c>
      <c r="F2398" s="218" t="s">
        <v>62</v>
      </c>
      <c r="G2398" s="218" t="s">
        <v>214</v>
      </c>
      <c r="H2398" s="218">
        <v>4.1500000000000004</v>
      </c>
      <c r="I2398" s="218" t="s">
        <v>220</v>
      </c>
      <c r="J2398" s="218">
        <v>49</v>
      </c>
      <c r="K2398" s="218">
        <v>718875</v>
      </c>
      <c r="L2398" s="218">
        <v>1150</v>
      </c>
      <c r="M2398" s="218"/>
      <c r="N2398" s="218" t="s">
        <v>62</v>
      </c>
      <c r="O2398" s="218">
        <v>719</v>
      </c>
      <c r="P2398" s="218" t="s">
        <v>305</v>
      </c>
      <c r="Q2398" s="240">
        <f t="shared" si="80"/>
        <v>203.35000000000002</v>
      </c>
      <c r="R2398" s="240">
        <f t="shared" si="81"/>
        <v>0</v>
      </c>
      <c r="S2398" s="240">
        <f t="shared" si="82"/>
        <v>0</v>
      </c>
      <c r="T2398" s="272">
        <f t="shared" si="83"/>
        <v>0</v>
      </c>
      <c r="U2398" s="263"/>
    </row>
    <row r="2399" spans="2:21" s="216" customFormat="1" x14ac:dyDescent="0.25">
      <c r="B2399" s="262">
        <v>2399</v>
      </c>
      <c r="C2399" s="346">
        <v>45503</v>
      </c>
      <c r="D2399" s="217" t="s">
        <v>160</v>
      </c>
      <c r="E2399" s="218" t="s">
        <v>161</v>
      </c>
      <c r="F2399" s="218" t="s">
        <v>389</v>
      </c>
      <c r="G2399" s="218" t="s">
        <v>161</v>
      </c>
      <c r="H2399" s="218">
        <v>10</v>
      </c>
      <c r="I2399" s="218" t="s">
        <v>66</v>
      </c>
      <c r="J2399" s="218">
        <v>4</v>
      </c>
      <c r="K2399" s="218"/>
      <c r="L2399" s="218"/>
      <c r="M2399" s="218"/>
      <c r="N2399" s="218" t="s">
        <v>363</v>
      </c>
      <c r="O2399" s="218"/>
      <c r="P2399" s="218"/>
      <c r="Q2399" s="240">
        <f t="shared" si="80"/>
        <v>0</v>
      </c>
      <c r="R2399" s="240">
        <f t="shared" si="81"/>
        <v>0</v>
      </c>
      <c r="S2399" s="240">
        <f t="shared" si="82"/>
        <v>40</v>
      </c>
      <c r="T2399" s="272">
        <f t="shared" si="83"/>
        <v>0</v>
      </c>
      <c r="U2399" s="263"/>
    </row>
    <row r="2400" spans="2:21" s="216" customFormat="1" x14ac:dyDescent="0.25">
      <c r="B2400" s="262">
        <v>2400</v>
      </c>
      <c r="C2400" s="346">
        <v>45503</v>
      </c>
      <c r="D2400" s="217" t="s">
        <v>284</v>
      </c>
      <c r="E2400" s="218" t="s">
        <v>178</v>
      </c>
      <c r="F2400" s="218" t="s">
        <v>7</v>
      </c>
      <c r="G2400" s="218" t="s">
        <v>213</v>
      </c>
      <c r="H2400" s="218">
        <v>7</v>
      </c>
      <c r="I2400" s="218" t="s">
        <v>220</v>
      </c>
      <c r="J2400" s="218">
        <v>30</v>
      </c>
      <c r="K2400" s="218">
        <v>723800</v>
      </c>
      <c r="L2400" s="218">
        <v>3600</v>
      </c>
      <c r="M2400" s="218"/>
      <c r="N2400" s="218" t="s">
        <v>7</v>
      </c>
      <c r="O2400" s="218">
        <v>722</v>
      </c>
      <c r="P2400" s="218" t="s">
        <v>305</v>
      </c>
      <c r="Q2400" s="240">
        <f t="shared" si="80"/>
        <v>210</v>
      </c>
      <c r="R2400" s="240">
        <f t="shared" si="81"/>
        <v>0</v>
      </c>
      <c r="S2400" s="240">
        <f t="shared" si="82"/>
        <v>0</v>
      </c>
      <c r="T2400" s="272">
        <f t="shared" si="83"/>
        <v>0</v>
      </c>
      <c r="U2400" s="263"/>
    </row>
    <row r="2401" spans="2:21" s="216" customFormat="1" x14ac:dyDescent="0.25">
      <c r="B2401" s="262">
        <v>2401</v>
      </c>
      <c r="C2401" s="346">
        <v>45503</v>
      </c>
      <c r="D2401" s="217" t="s">
        <v>268</v>
      </c>
      <c r="E2401" s="218" t="s">
        <v>276</v>
      </c>
      <c r="F2401" s="218" t="s">
        <v>7</v>
      </c>
      <c r="G2401" s="218" t="s">
        <v>214</v>
      </c>
      <c r="H2401" s="218">
        <v>5</v>
      </c>
      <c r="I2401" s="218" t="s">
        <v>220</v>
      </c>
      <c r="J2401" s="218">
        <v>26</v>
      </c>
      <c r="K2401" s="218">
        <v>723800</v>
      </c>
      <c r="L2401" s="218">
        <v>3600</v>
      </c>
      <c r="M2401" s="218"/>
      <c r="N2401" s="218" t="s">
        <v>7</v>
      </c>
      <c r="O2401" s="218">
        <v>722</v>
      </c>
      <c r="P2401" s="218" t="s">
        <v>305</v>
      </c>
      <c r="Q2401" s="240">
        <f t="shared" si="80"/>
        <v>130</v>
      </c>
      <c r="R2401" s="240">
        <f t="shared" si="81"/>
        <v>0</v>
      </c>
      <c r="S2401" s="240">
        <f t="shared" si="82"/>
        <v>0</v>
      </c>
      <c r="T2401" s="272">
        <f t="shared" si="83"/>
        <v>0</v>
      </c>
      <c r="U2401" s="263"/>
    </row>
    <row r="2402" spans="2:21" s="216" customFormat="1" x14ac:dyDescent="0.25">
      <c r="B2402" s="262">
        <v>2402</v>
      </c>
      <c r="C2402" s="346">
        <v>45503</v>
      </c>
      <c r="D2402" s="217" t="s">
        <v>260</v>
      </c>
      <c r="E2402" s="218" t="s">
        <v>161</v>
      </c>
      <c r="F2402" s="218" t="s">
        <v>7</v>
      </c>
      <c r="G2402" s="218" t="s">
        <v>161</v>
      </c>
      <c r="H2402" s="218">
        <v>10</v>
      </c>
      <c r="I2402" s="218"/>
      <c r="J2402" s="218">
        <v>13</v>
      </c>
      <c r="K2402" s="218"/>
      <c r="L2402" s="218"/>
      <c r="M2402" s="218"/>
      <c r="N2402" s="218"/>
      <c r="O2402" s="218"/>
      <c r="P2402" s="218"/>
      <c r="Q2402" s="240">
        <f t="shared" si="80"/>
        <v>0</v>
      </c>
      <c r="R2402" s="240">
        <f t="shared" si="81"/>
        <v>0</v>
      </c>
      <c r="S2402" s="240">
        <f t="shared" si="82"/>
        <v>0</v>
      </c>
      <c r="T2402" s="272">
        <f t="shared" si="83"/>
        <v>0</v>
      </c>
      <c r="U2402" s="263"/>
    </row>
    <row r="2403" spans="2:21" s="216" customFormat="1" x14ac:dyDescent="0.25">
      <c r="B2403" s="262">
        <v>2403</v>
      </c>
      <c r="C2403" s="346">
        <v>45503</v>
      </c>
      <c r="D2403" s="217" t="s">
        <v>359</v>
      </c>
      <c r="E2403" s="218" t="s">
        <v>178</v>
      </c>
      <c r="F2403" s="218" t="s">
        <v>7</v>
      </c>
      <c r="G2403" s="218" t="s">
        <v>213</v>
      </c>
      <c r="H2403" s="218">
        <v>7</v>
      </c>
      <c r="I2403" s="218" t="s">
        <v>220</v>
      </c>
      <c r="J2403" s="218">
        <v>30</v>
      </c>
      <c r="K2403" s="218">
        <v>723800</v>
      </c>
      <c r="L2403" s="218">
        <v>3600</v>
      </c>
      <c r="M2403" s="218"/>
      <c r="N2403" s="218" t="s">
        <v>7</v>
      </c>
      <c r="O2403" s="218">
        <v>722</v>
      </c>
      <c r="P2403" s="218" t="s">
        <v>305</v>
      </c>
      <c r="Q2403" s="240">
        <f t="shared" si="80"/>
        <v>210</v>
      </c>
      <c r="R2403" s="240">
        <f t="shared" si="81"/>
        <v>0</v>
      </c>
      <c r="S2403" s="240">
        <f t="shared" si="82"/>
        <v>0</v>
      </c>
      <c r="T2403" s="272">
        <f t="shared" si="83"/>
        <v>0</v>
      </c>
      <c r="U2403" s="263"/>
    </row>
    <row r="2404" spans="2:21" s="216" customFormat="1" x14ac:dyDescent="0.25">
      <c r="B2404" s="262">
        <v>2404</v>
      </c>
      <c r="C2404" s="346">
        <v>45503</v>
      </c>
      <c r="D2404" s="217" t="s">
        <v>177</v>
      </c>
      <c r="E2404" s="218" t="s">
        <v>178</v>
      </c>
      <c r="F2404" s="218" t="s">
        <v>7</v>
      </c>
      <c r="G2404" s="218" t="s">
        <v>213</v>
      </c>
      <c r="H2404" s="218">
        <v>7</v>
      </c>
      <c r="I2404" s="218" t="s">
        <v>220</v>
      </c>
      <c r="J2404" s="218">
        <v>23</v>
      </c>
      <c r="K2404" s="218">
        <v>723800</v>
      </c>
      <c r="L2404" s="218">
        <v>3600</v>
      </c>
      <c r="M2404" s="218"/>
      <c r="N2404" s="218" t="s">
        <v>7</v>
      </c>
      <c r="O2404" s="218">
        <v>722</v>
      </c>
      <c r="P2404" s="218" t="s">
        <v>305</v>
      </c>
      <c r="Q2404" s="240">
        <f t="shared" si="80"/>
        <v>161</v>
      </c>
      <c r="R2404" s="240">
        <f t="shared" si="81"/>
        <v>0</v>
      </c>
      <c r="S2404" s="240">
        <f t="shared" si="82"/>
        <v>0</v>
      </c>
      <c r="T2404" s="272">
        <f t="shared" si="83"/>
        <v>0</v>
      </c>
      <c r="U2404" s="263"/>
    </row>
    <row r="2405" spans="2:21" s="216" customFormat="1" x14ac:dyDescent="0.25">
      <c r="B2405" s="262">
        <v>2405</v>
      </c>
      <c r="C2405" s="346">
        <v>45503</v>
      </c>
      <c r="D2405" s="217" t="s">
        <v>173</v>
      </c>
      <c r="E2405" s="218" t="s">
        <v>161</v>
      </c>
      <c r="F2405" s="218" t="s">
        <v>7</v>
      </c>
      <c r="G2405" s="218" t="s">
        <v>161</v>
      </c>
      <c r="H2405" s="218">
        <v>11.2</v>
      </c>
      <c r="I2405" s="218"/>
      <c r="J2405" s="218">
        <v>0</v>
      </c>
      <c r="K2405" s="218"/>
      <c r="L2405" s="218"/>
      <c r="M2405" s="218"/>
      <c r="N2405" s="218"/>
      <c r="O2405" s="218"/>
      <c r="P2405" s="218"/>
      <c r="Q2405" s="240">
        <f t="shared" si="80"/>
        <v>0</v>
      </c>
      <c r="R2405" s="240">
        <f t="shared" si="81"/>
        <v>0</v>
      </c>
      <c r="S2405" s="240">
        <f t="shared" si="82"/>
        <v>0</v>
      </c>
      <c r="T2405" s="272">
        <f t="shared" si="83"/>
        <v>0</v>
      </c>
      <c r="U2405" s="263"/>
    </row>
    <row r="2406" spans="2:21" s="216" customFormat="1" x14ac:dyDescent="0.25">
      <c r="B2406" s="262">
        <v>2406</v>
      </c>
      <c r="C2406" s="346">
        <v>45503</v>
      </c>
      <c r="D2406" s="217" t="s">
        <v>153</v>
      </c>
      <c r="E2406" s="218" t="s">
        <v>92</v>
      </c>
      <c r="F2406" s="218" t="s">
        <v>63</v>
      </c>
      <c r="G2406" s="218" t="s">
        <v>213</v>
      </c>
      <c r="H2406" s="218">
        <v>6.65</v>
      </c>
      <c r="I2406" s="218" t="s">
        <v>221</v>
      </c>
      <c r="J2406" s="218">
        <v>1</v>
      </c>
      <c r="K2406" s="218">
        <v>715140</v>
      </c>
      <c r="L2406" s="218">
        <v>900</v>
      </c>
      <c r="M2406" s="218"/>
      <c r="N2406" s="218" t="s">
        <v>63</v>
      </c>
      <c r="O2406" s="218">
        <v>714</v>
      </c>
      <c r="P2406" s="218" t="s">
        <v>305</v>
      </c>
      <c r="Q2406" s="240">
        <f t="shared" si="80"/>
        <v>0</v>
      </c>
      <c r="R2406" s="240">
        <f t="shared" si="81"/>
        <v>7.6475</v>
      </c>
      <c r="S2406" s="240">
        <f t="shared" si="82"/>
        <v>0</v>
      </c>
      <c r="T2406" s="272">
        <f t="shared" si="83"/>
        <v>0</v>
      </c>
      <c r="U2406" s="263"/>
    </row>
    <row r="2407" spans="2:21" s="216" customFormat="1" x14ac:dyDescent="0.25">
      <c r="B2407" s="262">
        <v>2407</v>
      </c>
      <c r="C2407" s="346">
        <v>45503</v>
      </c>
      <c r="D2407" s="217" t="s">
        <v>153</v>
      </c>
      <c r="E2407" s="218" t="s">
        <v>92</v>
      </c>
      <c r="F2407" s="218" t="s">
        <v>63</v>
      </c>
      <c r="G2407" s="218" t="s">
        <v>213</v>
      </c>
      <c r="H2407" s="218">
        <v>6.65</v>
      </c>
      <c r="I2407" s="218" t="s">
        <v>221</v>
      </c>
      <c r="J2407" s="218">
        <v>4</v>
      </c>
      <c r="K2407" s="218">
        <v>715140</v>
      </c>
      <c r="L2407" s="218">
        <v>1440</v>
      </c>
      <c r="M2407" s="218"/>
      <c r="N2407" s="218" t="s">
        <v>63</v>
      </c>
      <c r="O2407" s="218">
        <v>713</v>
      </c>
      <c r="P2407" s="218" t="s">
        <v>305</v>
      </c>
      <c r="Q2407" s="240">
        <f t="shared" si="80"/>
        <v>0</v>
      </c>
      <c r="R2407" s="240">
        <f t="shared" si="81"/>
        <v>30.59</v>
      </c>
      <c r="S2407" s="240">
        <f t="shared" si="82"/>
        <v>0</v>
      </c>
      <c r="T2407" s="272">
        <f t="shared" si="83"/>
        <v>0</v>
      </c>
      <c r="U2407" s="263"/>
    </row>
    <row r="2408" spans="2:21" s="216" customFormat="1" x14ac:dyDescent="0.25">
      <c r="B2408" s="262">
        <v>2408</v>
      </c>
      <c r="C2408" s="346">
        <v>45503</v>
      </c>
      <c r="D2408" s="217" t="s">
        <v>152</v>
      </c>
      <c r="E2408" s="218" t="s">
        <v>92</v>
      </c>
      <c r="F2408" s="218" t="s">
        <v>63</v>
      </c>
      <c r="G2408" s="218" t="s">
        <v>214</v>
      </c>
      <c r="H2408" s="218">
        <v>4.1500000000000004</v>
      </c>
      <c r="I2408" s="218" t="s">
        <v>221</v>
      </c>
      <c r="J2408" s="218">
        <v>26</v>
      </c>
      <c r="K2408" s="218">
        <v>715140</v>
      </c>
      <c r="L2408" s="218">
        <v>900</v>
      </c>
      <c r="M2408" s="218"/>
      <c r="N2408" s="218" t="s">
        <v>63</v>
      </c>
      <c r="O2408" s="218">
        <v>714</v>
      </c>
      <c r="P2408" s="218" t="s">
        <v>305</v>
      </c>
      <c r="Q2408" s="240">
        <f t="shared" si="80"/>
        <v>0</v>
      </c>
      <c r="R2408" s="240">
        <f t="shared" si="81"/>
        <v>124.08499999999999</v>
      </c>
      <c r="S2408" s="240">
        <f t="shared" si="82"/>
        <v>0</v>
      </c>
      <c r="T2408" s="272">
        <f t="shared" si="83"/>
        <v>0</v>
      </c>
      <c r="U2408" s="263"/>
    </row>
    <row r="2409" spans="2:21" s="216" customFormat="1" x14ac:dyDescent="0.25">
      <c r="B2409" s="262">
        <v>2409</v>
      </c>
      <c r="C2409" s="346">
        <v>45503</v>
      </c>
      <c r="D2409" s="217" t="s">
        <v>152</v>
      </c>
      <c r="E2409" s="218" t="s">
        <v>92</v>
      </c>
      <c r="F2409" s="218" t="s">
        <v>63</v>
      </c>
      <c r="G2409" s="218" t="s">
        <v>214</v>
      </c>
      <c r="H2409" s="218">
        <v>4.1500000000000004</v>
      </c>
      <c r="I2409" s="218" t="s">
        <v>221</v>
      </c>
      <c r="J2409" s="218">
        <v>5</v>
      </c>
      <c r="K2409" s="218">
        <v>715140</v>
      </c>
      <c r="L2409" s="218">
        <v>1440</v>
      </c>
      <c r="M2409" s="218"/>
      <c r="N2409" s="218" t="s">
        <v>63</v>
      </c>
      <c r="O2409" s="218">
        <v>713</v>
      </c>
      <c r="P2409" s="218" t="s">
        <v>305</v>
      </c>
      <c r="Q2409" s="240">
        <f t="shared" si="80"/>
        <v>0</v>
      </c>
      <c r="R2409" s="240">
        <f t="shared" si="81"/>
        <v>23.862499999999997</v>
      </c>
      <c r="S2409" s="240">
        <f t="shared" si="82"/>
        <v>0</v>
      </c>
      <c r="T2409" s="272">
        <f t="shared" si="83"/>
        <v>0</v>
      </c>
      <c r="U2409" s="263"/>
    </row>
    <row r="2410" spans="2:21" s="216" customFormat="1" x14ac:dyDescent="0.25">
      <c r="B2410" s="262">
        <v>2410</v>
      </c>
      <c r="C2410" s="346">
        <v>45503</v>
      </c>
      <c r="D2410" s="217" t="s">
        <v>150</v>
      </c>
      <c r="E2410" s="218" t="s">
        <v>92</v>
      </c>
      <c r="F2410" s="218" t="s">
        <v>63</v>
      </c>
      <c r="G2410" s="218" t="s">
        <v>214</v>
      </c>
      <c r="H2410" s="218">
        <v>4.1500000000000004</v>
      </c>
      <c r="I2410" s="218" t="s">
        <v>221</v>
      </c>
      <c r="J2410" s="218">
        <v>29</v>
      </c>
      <c r="K2410" s="218">
        <v>715140</v>
      </c>
      <c r="L2410" s="218">
        <v>900</v>
      </c>
      <c r="M2410" s="218"/>
      <c r="N2410" s="218" t="s">
        <v>63</v>
      </c>
      <c r="O2410" s="218">
        <v>714</v>
      </c>
      <c r="P2410" s="218" t="s">
        <v>305</v>
      </c>
      <c r="Q2410" s="240">
        <f t="shared" si="80"/>
        <v>0</v>
      </c>
      <c r="R2410" s="240">
        <f t="shared" si="81"/>
        <v>138.4025</v>
      </c>
      <c r="S2410" s="240">
        <f t="shared" si="82"/>
        <v>0</v>
      </c>
      <c r="T2410" s="272">
        <f t="shared" si="83"/>
        <v>0</v>
      </c>
      <c r="U2410" s="263"/>
    </row>
    <row r="2411" spans="2:21" s="216" customFormat="1" x14ac:dyDescent="0.25">
      <c r="B2411" s="262">
        <v>2411</v>
      </c>
      <c r="C2411" s="346">
        <v>45503</v>
      </c>
      <c r="D2411" s="217" t="s">
        <v>150</v>
      </c>
      <c r="E2411" s="218" t="s">
        <v>92</v>
      </c>
      <c r="F2411" s="218" t="s">
        <v>63</v>
      </c>
      <c r="G2411" s="218" t="s">
        <v>214</v>
      </c>
      <c r="H2411" s="218">
        <v>4.1500000000000004</v>
      </c>
      <c r="I2411" s="218" t="s">
        <v>221</v>
      </c>
      <c r="J2411" s="218">
        <v>5</v>
      </c>
      <c r="K2411" s="218">
        <v>715140</v>
      </c>
      <c r="L2411" s="218">
        <v>1440</v>
      </c>
      <c r="M2411" s="218"/>
      <c r="N2411" s="218" t="s">
        <v>63</v>
      </c>
      <c r="O2411" s="218">
        <v>713</v>
      </c>
      <c r="P2411" s="218" t="s">
        <v>305</v>
      </c>
      <c r="Q2411" s="240">
        <f t="shared" si="80"/>
        <v>0</v>
      </c>
      <c r="R2411" s="240">
        <f t="shared" si="81"/>
        <v>23.862499999999997</v>
      </c>
      <c r="S2411" s="240">
        <f t="shared" si="82"/>
        <v>0</v>
      </c>
      <c r="T2411" s="272">
        <f t="shared" si="83"/>
        <v>0</v>
      </c>
      <c r="U2411" s="263"/>
    </row>
    <row r="2412" spans="2:21" s="216" customFormat="1" x14ac:dyDescent="0.25">
      <c r="B2412" s="262">
        <v>2412</v>
      </c>
      <c r="C2412" s="346">
        <v>45503</v>
      </c>
      <c r="D2412" s="217" t="s">
        <v>179</v>
      </c>
      <c r="E2412" s="218" t="s">
        <v>161</v>
      </c>
      <c r="F2412" s="218" t="s">
        <v>8</v>
      </c>
      <c r="G2412" s="218" t="s">
        <v>161</v>
      </c>
      <c r="H2412" s="218">
        <v>11.6</v>
      </c>
      <c r="I2412" s="218" t="s">
        <v>66</v>
      </c>
      <c r="J2412" s="218">
        <v>3</v>
      </c>
      <c r="K2412" s="218"/>
      <c r="L2412" s="218"/>
      <c r="M2412" s="218"/>
      <c r="N2412" s="218" t="s">
        <v>363</v>
      </c>
      <c r="O2412" s="218"/>
      <c r="P2412" s="218"/>
      <c r="Q2412" s="240">
        <f t="shared" si="80"/>
        <v>0</v>
      </c>
      <c r="R2412" s="240">
        <f t="shared" si="81"/>
        <v>0</v>
      </c>
      <c r="S2412" s="240">
        <f t="shared" si="82"/>
        <v>34.799999999999997</v>
      </c>
      <c r="T2412" s="272">
        <f t="shared" si="83"/>
        <v>0</v>
      </c>
      <c r="U2412" s="263"/>
    </row>
    <row r="2413" spans="2:21" s="216" customFormat="1" x14ac:dyDescent="0.25">
      <c r="B2413" s="262">
        <v>2413</v>
      </c>
      <c r="C2413" s="346">
        <v>45503</v>
      </c>
      <c r="D2413" s="217" t="s">
        <v>141</v>
      </c>
      <c r="E2413" s="218" t="s">
        <v>92</v>
      </c>
      <c r="F2413" s="218" t="s">
        <v>2</v>
      </c>
      <c r="G2413" s="218" t="s">
        <v>213</v>
      </c>
      <c r="H2413" s="218">
        <v>7</v>
      </c>
      <c r="I2413" s="218"/>
      <c r="J2413" s="218">
        <v>0</v>
      </c>
      <c r="K2413" s="218"/>
      <c r="L2413" s="218"/>
      <c r="M2413" s="218"/>
      <c r="N2413" s="218"/>
      <c r="O2413" s="218"/>
      <c r="P2413" s="218"/>
      <c r="Q2413" s="240">
        <f t="shared" si="80"/>
        <v>0</v>
      </c>
      <c r="R2413" s="240">
        <f t="shared" si="81"/>
        <v>0</v>
      </c>
      <c r="S2413" s="240">
        <f t="shared" si="82"/>
        <v>0</v>
      </c>
      <c r="T2413" s="272">
        <f t="shared" si="83"/>
        <v>0</v>
      </c>
      <c r="U2413" s="263"/>
    </row>
    <row r="2414" spans="2:21" s="216" customFormat="1" x14ac:dyDescent="0.25">
      <c r="B2414" s="262">
        <v>2414</v>
      </c>
      <c r="C2414" s="346">
        <v>45503</v>
      </c>
      <c r="D2414" s="217" t="s">
        <v>142</v>
      </c>
      <c r="E2414" s="218" t="s">
        <v>92</v>
      </c>
      <c r="F2414" s="218" t="s">
        <v>2</v>
      </c>
      <c r="G2414" s="218" t="s">
        <v>213</v>
      </c>
      <c r="H2414" s="218">
        <v>7</v>
      </c>
      <c r="I2414" s="218"/>
      <c r="J2414" s="218">
        <v>0</v>
      </c>
      <c r="K2414" s="218"/>
      <c r="L2414" s="218"/>
      <c r="M2414" s="218"/>
      <c r="N2414" s="218"/>
      <c r="O2414" s="218"/>
      <c r="P2414" s="218"/>
      <c r="Q2414" s="240">
        <f t="shared" si="80"/>
        <v>0</v>
      </c>
      <c r="R2414" s="240">
        <f t="shared" si="81"/>
        <v>0</v>
      </c>
      <c r="S2414" s="240">
        <f t="shared" si="82"/>
        <v>0</v>
      </c>
      <c r="T2414" s="272">
        <f t="shared" si="83"/>
        <v>0</v>
      </c>
      <c r="U2414" s="263"/>
    </row>
    <row r="2415" spans="2:21" s="216" customFormat="1" x14ac:dyDescent="0.25">
      <c r="B2415" s="262">
        <v>2415</v>
      </c>
      <c r="C2415" s="346">
        <v>45503</v>
      </c>
      <c r="D2415" s="217" t="s">
        <v>143</v>
      </c>
      <c r="E2415" s="218" t="s">
        <v>92</v>
      </c>
      <c r="F2415" s="218" t="s">
        <v>2</v>
      </c>
      <c r="G2415" s="218" t="s">
        <v>213</v>
      </c>
      <c r="H2415" s="218">
        <v>7</v>
      </c>
      <c r="I2415" s="218"/>
      <c r="J2415" s="218">
        <v>0</v>
      </c>
      <c r="K2415" s="218"/>
      <c r="L2415" s="218"/>
      <c r="M2415" s="218"/>
      <c r="N2415" s="218"/>
      <c r="O2415" s="218"/>
      <c r="P2415" s="218"/>
      <c r="Q2415" s="240">
        <f t="shared" si="80"/>
        <v>0</v>
      </c>
      <c r="R2415" s="240">
        <f t="shared" si="81"/>
        <v>0</v>
      </c>
      <c r="S2415" s="240">
        <f t="shared" si="82"/>
        <v>0</v>
      </c>
      <c r="T2415" s="272">
        <f t="shared" si="83"/>
        <v>0</v>
      </c>
      <c r="U2415" s="263"/>
    </row>
    <row r="2416" spans="2:21" s="216" customFormat="1" x14ac:dyDescent="0.25">
      <c r="B2416" s="262">
        <v>2416</v>
      </c>
      <c r="C2416" s="346">
        <v>45503</v>
      </c>
      <c r="D2416" s="217" t="s">
        <v>258</v>
      </c>
      <c r="E2416" s="218" t="s">
        <v>92</v>
      </c>
      <c r="F2416" s="218" t="s">
        <v>2</v>
      </c>
      <c r="G2416" s="218" t="s">
        <v>213</v>
      </c>
      <c r="H2416" s="218">
        <v>7</v>
      </c>
      <c r="I2416" s="218" t="s">
        <v>220</v>
      </c>
      <c r="J2416" s="218">
        <v>6</v>
      </c>
      <c r="K2416" s="218">
        <v>712650</v>
      </c>
      <c r="L2416" s="218">
        <v>300</v>
      </c>
      <c r="M2416" s="218"/>
      <c r="N2416" s="218" t="s">
        <v>2</v>
      </c>
      <c r="O2416" s="218">
        <v>712</v>
      </c>
      <c r="P2416" s="218" t="s">
        <v>304</v>
      </c>
      <c r="Q2416" s="240">
        <f t="shared" si="80"/>
        <v>42</v>
      </c>
      <c r="R2416" s="240">
        <f t="shared" si="81"/>
        <v>0</v>
      </c>
      <c r="S2416" s="240">
        <f t="shared" si="82"/>
        <v>0</v>
      </c>
      <c r="T2416" s="272">
        <f t="shared" si="83"/>
        <v>0</v>
      </c>
      <c r="U2416" s="263"/>
    </row>
    <row r="2417" spans="2:21" s="216" customFormat="1" x14ac:dyDescent="0.25">
      <c r="B2417" s="262">
        <v>2417</v>
      </c>
      <c r="C2417" s="346">
        <v>45503</v>
      </c>
      <c r="D2417" s="217" t="s">
        <v>266</v>
      </c>
      <c r="E2417" s="218" t="s">
        <v>92</v>
      </c>
      <c r="F2417" s="218" t="s">
        <v>2</v>
      </c>
      <c r="G2417" s="218" t="s">
        <v>213</v>
      </c>
      <c r="H2417" s="218">
        <v>7</v>
      </c>
      <c r="I2417" s="218" t="s">
        <v>220</v>
      </c>
      <c r="J2417" s="218">
        <v>10</v>
      </c>
      <c r="K2417" s="218">
        <v>712650</v>
      </c>
      <c r="L2417" s="218">
        <v>300</v>
      </c>
      <c r="M2417" s="218"/>
      <c r="N2417" s="218" t="s">
        <v>2</v>
      </c>
      <c r="O2417" s="218">
        <v>712</v>
      </c>
      <c r="P2417" s="218" t="s">
        <v>304</v>
      </c>
      <c r="Q2417" s="240">
        <f t="shared" si="80"/>
        <v>70</v>
      </c>
      <c r="R2417" s="240">
        <f t="shared" si="81"/>
        <v>0</v>
      </c>
      <c r="S2417" s="240">
        <f t="shared" si="82"/>
        <v>0</v>
      </c>
      <c r="T2417" s="272">
        <f t="shared" si="83"/>
        <v>0</v>
      </c>
      <c r="U2417" s="263"/>
    </row>
    <row r="2418" spans="2:21" s="216" customFormat="1" x14ac:dyDescent="0.25">
      <c r="B2418" s="262">
        <v>2418</v>
      </c>
      <c r="C2418" s="346">
        <v>45503</v>
      </c>
      <c r="D2418" s="217" t="s">
        <v>267</v>
      </c>
      <c r="E2418" s="218" t="s">
        <v>92</v>
      </c>
      <c r="F2418" s="218" t="s">
        <v>2</v>
      </c>
      <c r="G2418" s="218" t="s">
        <v>213</v>
      </c>
      <c r="H2418" s="218">
        <v>7</v>
      </c>
      <c r="I2418" s="218" t="s">
        <v>220</v>
      </c>
      <c r="J2418" s="218">
        <v>6</v>
      </c>
      <c r="K2418" s="218">
        <v>712650</v>
      </c>
      <c r="L2418" s="218">
        <v>300</v>
      </c>
      <c r="M2418" s="218"/>
      <c r="N2418" s="218" t="s">
        <v>2</v>
      </c>
      <c r="O2418" s="218">
        <v>712</v>
      </c>
      <c r="P2418" s="218" t="s">
        <v>304</v>
      </c>
      <c r="Q2418" s="240">
        <f t="shared" si="80"/>
        <v>42</v>
      </c>
      <c r="R2418" s="240">
        <f t="shared" si="81"/>
        <v>0</v>
      </c>
      <c r="S2418" s="240">
        <f t="shared" si="82"/>
        <v>0</v>
      </c>
      <c r="T2418" s="272">
        <f t="shared" si="83"/>
        <v>0</v>
      </c>
      <c r="U2418" s="263"/>
    </row>
    <row r="2419" spans="2:21" s="216" customFormat="1" x14ac:dyDescent="0.25">
      <c r="B2419" s="262">
        <v>2419</v>
      </c>
      <c r="C2419" s="346">
        <v>45503</v>
      </c>
      <c r="D2419" s="217" t="s">
        <v>96</v>
      </c>
      <c r="E2419" s="218" t="s">
        <v>161</v>
      </c>
      <c r="F2419" s="218" t="s">
        <v>1</v>
      </c>
      <c r="G2419" s="218" t="s">
        <v>161</v>
      </c>
      <c r="H2419" s="218">
        <v>11.8</v>
      </c>
      <c r="I2419" s="218" t="s">
        <v>66</v>
      </c>
      <c r="J2419" s="218">
        <v>3</v>
      </c>
      <c r="K2419" s="218"/>
      <c r="L2419" s="218"/>
      <c r="M2419" s="218"/>
      <c r="N2419" s="218" t="s">
        <v>363</v>
      </c>
      <c r="O2419" s="218"/>
      <c r="P2419" s="218"/>
      <c r="Q2419" s="240">
        <f t="shared" ref="Q2419:Q2482" si="84">IF(I2419=$Q$5,J2419*H2419,0)</f>
        <v>0</v>
      </c>
      <c r="R2419" s="240">
        <f t="shared" ref="R2419:R2482" si="85">IF(I2419=$R$5,J2419*H2419,0)*1.15</f>
        <v>0</v>
      </c>
      <c r="S2419" s="240">
        <f t="shared" ref="S2419:S2482" si="86">IF(I2419=$S$5,J2419*H2419,0)</f>
        <v>35.400000000000006</v>
      </c>
      <c r="T2419" s="272">
        <f t="shared" ref="T2419:T2482" si="87">IF(I2419=$T$5,J2419*H2419,0)</f>
        <v>0</v>
      </c>
      <c r="U2419" s="263"/>
    </row>
    <row r="2420" spans="2:21" s="216" customFormat="1" x14ac:dyDescent="0.25">
      <c r="B2420" s="262">
        <v>2420</v>
      </c>
      <c r="C2420" s="346">
        <v>45503</v>
      </c>
      <c r="D2420" s="217" t="s">
        <v>130</v>
      </c>
      <c r="E2420" s="218" t="s">
        <v>161</v>
      </c>
      <c r="F2420" s="218" t="s">
        <v>1</v>
      </c>
      <c r="G2420" s="218" t="s">
        <v>161</v>
      </c>
      <c r="H2420" s="218">
        <v>11.8</v>
      </c>
      <c r="I2420" s="218" t="s">
        <v>66</v>
      </c>
      <c r="J2420" s="218">
        <v>3</v>
      </c>
      <c r="K2420" s="218"/>
      <c r="L2420" s="218"/>
      <c r="M2420" s="218"/>
      <c r="N2420" s="218" t="s">
        <v>363</v>
      </c>
      <c r="O2420" s="218"/>
      <c r="P2420" s="218"/>
      <c r="Q2420" s="240">
        <f t="shared" si="84"/>
        <v>0</v>
      </c>
      <c r="R2420" s="240">
        <f t="shared" si="85"/>
        <v>0</v>
      </c>
      <c r="S2420" s="240">
        <f t="shared" si="86"/>
        <v>35.400000000000006</v>
      </c>
      <c r="T2420" s="272">
        <f t="shared" si="87"/>
        <v>0</v>
      </c>
      <c r="U2420" s="263"/>
    </row>
    <row r="2421" spans="2:21" s="216" customFormat="1" x14ac:dyDescent="0.25">
      <c r="B2421" s="262">
        <v>2421</v>
      </c>
      <c r="C2421" s="346">
        <v>45503</v>
      </c>
      <c r="D2421" s="217" t="s">
        <v>120</v>
      </c>
      <c r="E2421" s="218" t="s">
        <v>263</v>
      </c>
      <c r="F2421" s="218" t="s">
        <v>1</v>
      </c>
      <c r="G2421" s="218" t="s">
        <v>307</v>
      </c>
      <c r="H2421" s="218">
        <v>6</v>
      </c>
      <c r="I2421" s="218"/>
      <c r="J2421" s="218">
        <v>0</v>
      </c>
      <c r="K2421" s="218"/>
      <c r="L2421" s="218"/>
      <c r="M2421" s="218"/>
      <c r="N2421" s="218"/>
      <c r="O2421" s="218"/>
      <c r="P2421" s="218"/>
      <c r="Q2421" s="240">
        <f t="shared" si="84"/>
        <v>0</v>
      </c>
      <c r="R2421" s="240">
        <f t="shared" si="85"/>
        <v>0</v>
      </c>
      <c r="S2421" s="240">
        <f t="shared" si="86"/>
        <v>0</v>
      </c>
      <c r="T2421" s="272">
        <f t="shared" si="87"/>
        <v>0</v>
      </c>
      <c r="U2421" s="263"/>
    </row>
    <row r="2422" spans="2:21" s="216" customFormat="1" x14ac:dyDescent="0.25">
      <c r="B2422" s="262">
        <v>2422</v>
      </c>
      <c r="C2422" s="346">
        <v>45503</v>
      </c>
      <c r="D2422" s="217" t="s">
        <v>122</v>
      </c>
      <c r="E2422" s="218" t="s">
        <v>264</v>
      </c>
      <c r="F2422" s="218" t="s">
        <v>1</v>
      </c>
      <c r="G2422" s="218" t="s">
        <v>307</v>
      </c>
      <c r="H2422" s="218">
        <v>6</v>
      </c>
      <c r="I2422" s="218"/>
      <c r="J2422" s="218">
        <v>0</v>
      </c>
      <c r="K2422" s="218"/>
      <c r="L2422" s="218"/>
      <c r="M2422" s="218"/>
      <c r="N2422" s="218"/>
      <c r="O2422" s="218"/>
      <c r="P2422" s="218"/>
      <c r="Q2422" s="240">
        <f t="shared" si="84"/>
        <v>0</v>
      </c>
      <c r="R2422" s="240">
        <f t="shared" si="85"/>
        <v>0</v>
      </c>
      <c r="S2422" s="240">
        <f t="shared" si="86"/>
        <v>0</v>
      </c>
      <c r="T2422" s="272">
        <f t="shared" si="87"/>
        <v>0</v>
      </c>
      <c r="U2422" s="263"/>
    </row>
    <row r="2423" spans="2:21" s="216" customFormat="1" x14ac:dyDescent="0.25">
      <c r="B2423" s="262">
        <v>2423</v>
      </c>
      <c r="C2423" s="346">
        <v>45503</v>
      </c>
      <c r="D2423" s="217" t="s">
        <v>356</v>
      </c>
      <c r="E2423" s="218" t="s">
        <v>264</v>
      </c>
      <c r="F2423" s="218" t="s">
        <v>1</v>
      </c>
      <c r="G2423" s="218" t="s">
        <v>307</v>
      </c>
      <c r="H2423" s="218">
        <v>6</v>
      </c>
      <c r="I2423" s="218"/>
      <c r="J2423" s="218">
        <v>0</v>
      </c>
      <c r="K2423" s="218"/>
      <c r="L2423" s="218"/>
      <c r="M2423" s="218"/>
      <c r="N2423" s="218"/>
      <c r="O2423" s="218"/>
      <c r="P2423" s="218"/>
      <c r="Q2423" s="240">
        <f t="shared" si="84"/>
        <v>0</v>
      </c>
      <c r="R2423" s="240">
        <f t="shared" si="85"/>
        <v>0</v>
      </c>
      <c r="S2423" s="240">
        <f t="shared" si="86"/>
        <v>0</v>
      </c>
      <c r="T2423" s="272">
        <f t="shared" si="87"/>
        <v>0</v>
      </c>
      <c r="U2423" s="263"/>
    </row>
    <row r="2424" spans="2:21" s="216" customFormat="1" x14ac:dyDescent="0.25">
      <c r="B2424" s="262">
        <v>2424</v>
      </c>
      <c r="C2424" s="346">
        <v>45503</v>
      </c>
      <c r="D2424" s="217" t="s">
        <v>376</v>
      </c>
      <c r="E2424" s="218" t="s">
        <v>183</v>
      </c>
      <c r="F2424" s="218" t="s">
        <v>309</v>
      </c>
      <c r="G2424" s="218">
        <v>0</v>
      </c>
      <c r="H2424" s="218">
        <v>6</v>
      </c>
      <c r="I2424" s="218"/>
      <c r="J2424" s="218">
        <v>0</v>
      </c>
      <c r="K2424" s="218"/>
      <c r="L2424" s="218"/>
      <c r="M2424" s="218"/>
      <c r="N2424" s="218"/>
      <c r="O2424" s="218"/>
      <c r="P2424" s="218"/>
      <c r="Q2424" s="240">
        <f t="shared" si="84"/>
        <v>0</v>
      </c>
      <c r="R2424" s="240">
        <f t="shared" si="85"/>
        <v>0</v>
      </c>
      <c r="S2424" s="240">
        <f t="shared" si="86"/>
        <v>0</v>
      </c>
      <c r="T2424" s="272">
        <f t="shared" si="87"/>
        <v>0</v>
      </c>
      <c r="U2424" s="263"/>
    </row>
    <row r="2425" spans="2:21" s="216" customFormat="1" x14ac:dyDescent="0.25">
      <c r="B2425" s="262">
        <v>2425</v>
      </c>
      <c r="C2425" s="346">
        <v>45504</v>
      </c>
      <c r="D2425" s="217" t="s">
        <v>379</v>
      </c>
      <c r="E2425" s="218" t="s">
        <v>92</v>
      </c>
      <c r="F2425" s="218" t="s">
        <v>64</v>
      </c>
      <c r="G2425" s="218" t="s">
        <v>214</v>
      </c>
      <c r="H2425" s="218">
        <v>5</v>
      </c>
      <c r="I2425" s="218"/>
      <c r="J2425" s="218">
        <v>5</v>
      </c>
      <c r="K2425" s="218"/>
      <c r="L2425" s="218"/>
      <c r="M2425" s="218"/>
      <c r="N2425" s="218" t="s">
        <v>64</v>
      </c>
      <c r="O2425" s="218" t="s">
        <v>311</v>
      </c>
      <c r="P2425" s="218"/>
      <c r="Q2425" s="240">
        <f t="shared" si="84"/>
        <v>0</v>
      </c>
      <c r="R2425" s="240">
        <f t="shared" si="85"/>
        <v>0</v>
      </c>
      <c r="S2425" s="240">
        <f t="shared" si="86"/>
        <v>0</v>
      </c>
      <c r="T2425" s="272">
        <f t="shared" si="87"/>
        <v>0</v>
      </c>
      <c r="U2425" s="263"/>
    </row>
    <row r="2426" spans="2:21" s="216" customFormat="1" x14ac:dyDescent="0.25">
      <c r="B2426" s="262">
        <v>2426</v>
      </c>
      <c r="C2426" s="346">
        <v>45504</v>
      </c>
      <c r="D2426" s="217" t="s">
        <v>91</v>
      </c>
      <c r="E2426" s="218" t="s">
        <v>92</v>
      </c>
      <c r="F2426" s="218" t="s">
        <v>1</v>
      </c>
      <c r="G2426" s="218" t="s">
        <v>213</v>
      </c>
      <c r="H2426" s="218">
        <v>6.65</v>
      </c>
      <c r="I2426" s="218" t="s">
        <v>220</v>
      </c>
      <c r="J2426" s="218">
        <v>28</v>
      </c>
      <c r="K2426" s="218">
        <v>723505</v>
      </c>
      <c r="L2426" s="218">
        <v>650</v>
      </c>
      <c r="M2426" s="218"/>
      <c r="N2426" s="218" t="s">
        <v>1</v>
      </c>
      <c r="O2426" s="218" t="s">
        <v>7</v>
      </c>
      <c r="P2426" s="218" t="s">
        <v>305</v>
      </c>
      <c r="Q2426" s="240">
        <f t="shared" si="84"/>
        <v>186.20000000000002</v>
      </c>
      <c r="R2426" s="240">
        <f t="shared" si="85"/>
        <v>0</v>
      </c>
      <c r="S2426" s="240">
        <f t="shared" si="86"/>
        <v>0</v>
      </c>
      <c r="T2426" s="272">
        <f t="shared" si="87"/>
        <v>0</v>
      </c>
      <c r="U2426" s="263"/>
    </row>
    <row r="2427" spans="2:21" s="216" customFormat="1" x14ac:dyDescent="0.25">
      <c r="B2427" s="261">
        <v>2427</v>
      </c>
      <c r="C2427" s="346">
        <v>45504</v>
      </c>
      <c r="D2427" s="217" t="s">
        <v>91</v>
      </c>
      <c r="E2427" s="218" t="s">
        <v>92</v>
      </c>
      <c r="F2427" s="218" t="s">
        <v>1</v>
      </c>
      <c r="G2427" s="218" t="s">
        <v>213</v>
      </c>
      <c r="H2427" s="218">
        <v>6.65</v>
      </c>
      <c r="I2427" s="458" t="s">
        <v>253</v>
      </c>
      <c r="J2427" s="218">
        <v>28</v>
      </c>
      <c r="K2427" s="218">
        <v>723505</v>
      </c>
      <c r="L2427" s="218">
        <v>650</v>
      </c>
      <c r="M2427" s="218"/>
      <c r="N2427" s="218" t="s">
        <v>1</v>
      </c>
      <c r="O2427" s="218" t="s">
        <v>7</v>
      </c>
      <c r="P2427" s="218" t="s">
        <v>305</v>
      </c>
      <c r="Q2427" s="240">
        <f t="shared" si="84"/>
        <v>0</v>
      </c>
      <c r="R2427" s="240">
        <f t="shared" si="85"/>
        <v>0</v>
      </c>
      <c r="S2427" s="240">
        <f t="shared" si="86"/>
        <v>0</v>
      </c>
      <c r="T2427" s="272">
        <f t="shared" si="87"/>
        <v>186.20000000000002</v>
      </c>
      <c r="U2427" s="263"/>
    </row>
    <row r="2428" spans="2:21" s="216" customFormat="1" x14ac:dyDescent="0.25">
      <c r="B2428" s="262">
        <v>2428</v>
      </c>
      <c r="C2428" s="346">
        <v>45504</v>
      </c>
      <c r="D2428" s="217" t="s">
        <v>117</v>
      </c>
      <c r="E2428" s="218" t="s">
        <v>92</v>
      </c>
      <c r="F2428" s="218" t="s">
        <v>1</v>
      </c>
      <c r="G2428" s="218" t="s">
        <v>213</v>
      </c>
      <c r="H2428" s="218">
        <v>6.65</v>
      </c>
      <c r="I2428" s="218"/>
      <c r="J2428" s="218">
        <v>0</v>
      </c>
      <c r="K2428" s="218"/>
      <c r="L2428" s="218"/>
      <c r="M2428" s="218"/>
      <c r="N2428" s="218"/>
      <c r="O2428" s="218"/>
      <c r="P2428" s="218"/>
      <c r="Q2428" s="240">
        <f t="shared" si="84"/>
        <v>0</v>
      </c>
      <c r="R2428" s="240">
        <f t="shared" si="85"/>
        <v>0</v>
      </c>
      <c r="S2428" s="240">
        <f t="shared" si="86"/>
        <v>0</v>
      </c>
      <c r="T2428" s="272">
        <f t="shared" si="87"/>
        <v>0</v>
      </c>
      <c r="U2428" s="263" t="s">
        <v>274</v>
      </c>
    </row>
    <row r="2429" spans="2:21" s="216" customFormat="1" x14ac:dyDescent="0.25">
      <c r="B2429" s="262">
        <v>2429</v>
      </c>
      <c r="C2429" s="346">
        <v>45504</v>
      </c>
      <c r="D2429" s="217" t="s">
        <v>302</v>
      </c>
      <c r="E2429" s="218" t="s">
        <v>92</v>
      </c>
      <c r="F2429" s="218" t="s">
        <v>62</v>
      </c>
      <c r="G2429" s="218" t="s">
        <v>214</v>
      </c>
      <c r="H2429" s="218">
        <v>4.1500000000000004</v>
      </c>
      <c r="I2429" s="218" t="s">
        <v>220</v>
      </c>
      <c r="J2429" s="218">
        <v>54</v>
      </c>
      <c r="K2429" s="218">
        <v>718875</v>
      </c>
      <c r="L2429" s="218">
        <v>850</v>
      </c>
      <c r="M2429" s="218"/>
      <c r="N2429" s="218" t="s">
        <v>62</v>
      </c>
      <c r="O2429" s="218">
        <v>719</v>
      </c>
      <c r="P2429" s="218" t="s">
        <v>305</v>
      </c>
      <c r="Q2429" s="240">
        <f t="shared" si="84"/>
        <v>224.10000000000002</v>
      </c>
      <c r="R2429" s="240">
        <f t="shared" si="85"/>
        <v>0</v>
      </c>
      <c r="S2429" s="240">
        <f t="shared" si="86"/>
        <v>0</v>
      </c>
      <c r="T2429" s="272">
        <f t="shared" si="87"/>
        <v>0</v>
      </c>
      <c r="U2429" s="263"/>
    </row>
    <row r="2430" spans="2:21" s="216" customFormat="1" x14ac:dyDescent="0.25">
      <c r="B2430" s="262">
        <v>2430</v>
      </c>
      <c r="C2430" s="346">
        <v>45504</v>
      </c>
      <c r="D2430" s="217" t="s">
        <v>157</v>
      </c>
      <c r="E2430" s="218" t="s">
        <v>92</v>
      </c>
      <c r="F2430" s="218" t="s">
        <v>62</v>
      </c>
      <c r="G2430" s="218" t="s">
        <v>214</v>
      </c>
      <c r="H2430" s="218">
        <v>4.1500000000000004</v>
      </c>
      <c r="I2430" s="218" t="s">
        <v>220</v>
      </c>
      <c r="J2430" s="218">
        <v>0</v>
      </c>
      <c r="K2430" s="218">
        <v>718875</v>
      </c>
      <c r="L2430" s="218">
        <v>850</v>
      </c>
      <c r="M2430" s="218"/>
      <c r="N2430" s="218" t="s">
        <v>62</v>
      </c>
      <c r="O2430" s="218">
        <v>719</v>
      </c>
      <c r="P2430" s="218" t="s">
        <v>305</v>
      </c>
      <c r="Q2430" s="240">
        <f t="shared" si="84"/>
        <v>0</v>
      </c>
      <c r="R2430" s="240">
        <f t="shared" si="85"/>
        <v>0</v>
      </c>
      <c r="S2430" s="240">
        <f t="shared" si="86"/>
        <v>0</v>
      </c>
      <c r="T2430" s="272">
        <f t="shared" si="87"/>
        <v>0</v>
      </c>
      <c r="U2430" s="263" t="s">
        <v>385</v>
      </c>
    </row>
    <row r="2431" spans="2:21" s="216" customFormat="1" x14ac:dyDescent="0.25">
      <c r="B2431" s="262">
        <v>2431</v>
      </c>
      <c r="C2431" s="346">
        <v>45504</v>
      </c>
      <c r="D2431" s="217" t="s">
        <v>156</v>
      </c>
      <c r="E2431" s="218" t="s">
        <v>92</v>
      </c>
      <c r="F2431" s="218" t="s">
        <v>62</v>
      </c>
      <c r="G2431" s="218" t="s">
        <v>214</v>
      </c>
      <c r="H2431" s="218">
        <v>4.1500000000000004</v>
      </c>
      <c r="I2431" s="218" t="s">
        <v>220</v>
      </c>
      <c r="J2431" s="218">
        <v>54</v>
      </c>
      <c r="K2431" s="218">
        <v>718875</v>
      </c>
      <c r="L2431" s="218">
        <v>850</v>
      </c>
      <c r="M2431" s="218"/>
      <c r="N2431" s="218" t="s">
        <v>62</v>
      </c>
      <c r="O2431" s="218">
        <v>719</v>
      </c>
      <c r="P2431" s="218" t="s">
        <v>305</v>
      </c>
      <c r="Q2431" s="240">
        <f t="shared" si="84"/>
        <v>224.10000000000002</v>
      </c>
      <c r="R2431" s="240">
        <f t="shared" si="85"/>
        <v>0</v>
      </c>
      <c r="S2431" s="240">
        <f t="shared" si="86"/>
        <v>0</v>
      </c>
      <c r="T2431" s="272">
        <f t="shared" si="87"/>
        <v>0</v>
      </c>
      <c r="U2431" s="263"/>
    </row>
    <row r="2432" spans="2:21" s="216" customFormat="1" x14ac:dyDescent="0.25">
      <c r="B2432" s="262">
        <v>2432</v>
      </c>
      <c r="C2432" s="346">
        <v>45504</v>
      </c>
      <c r="D2432" s="217" t="s">
        <v>160</v>
      </c>
      <c r="E2432" s="218" t="s">
        <v>161</v>
      </c>
      <c r="F2432" s="218" t="s">
        <v>389</v>
      </c>
      <c r="G2432" s="218" t="s">
        <v>161</v>
      </c>
      <c r="H2432" s="218">
        <v>10</v>
      </c>
      <c r="I2432" s="218" t="s">
        <v>66</v>
      </c>
      <c r="J2432" s="218">
        <v>5</v>
      </c>
      <c r="K2432" s="218"/>
      <c r="L2432" s="218"/>
      <c r="M2432" s="218"/>
      <c r="N2432" s="218" t="s">
        <v>363</v>
      </c>
      <c r="O2432" s="218"/>
      <c r="P2432" s="218"/>
      <c r="Q2432" s="240">
        <f t="shared" si="84"/>
        <v>0</v>
      </c>
      <c r="R2432" s="240">
        <f t="shared" si="85"/>
        <v>0</v>
      </c>
      <c r="S2432" s="240">
        <f t="shared" si="86"/>
        <v>50</v>
      </c>
      <c r="T2432" s="272">
        <f t="shared" si="87"/>
        <v>0</v>
      </c>
      <c r="U2432" s="263"/>
    </row>
    <row r="2433" spans="2:21" s="216" customFormat="1" x14ac:dyDescent="0.25">
      <c r="B2433" s="262">
        <v>2433</v>
      </c>
      <c r="C2433" s="346">
        <v>45504</v>
      </c>
      <c r="D2433" s="217" t="s">
        <v>284</v>
      </c>
      <c r="E2433" s="218" t="s">
        <v>178</v>
      </c>
      <c r="F2433" s="218" t="s">
        <v>7</v>
      </c>
      <c r="G2433" s="218" t="s">
        <v>213</v>
      </c>
      <c r="H2433" s="218">
        <v>7</v>
      </c>
      <c r="I2433" s="218" t="s">
        <v>220</v>
      </c>
      <c r="J2433" s="218">
        <v>28</v>
      </c>
      <c r="K2433" s="218">
        <v>723300</v>
      </c>
      <c r="L2433" s="218">
        <v>3800</v>
      </c>
      <c r="M2433" s="218"/>
      <c r="N2433" s="218" t="s">
        <v>7</v>
      </c>
      <c r="O2433" s="218">
        <v>722</v>
      </c>
      <c r="P2433" s="218" t="s">
        <v>305</v>
      </c>
      <c r="Q2433" s="240">
        <f t="shared" si="84"/>
        <v>196</v>
      </c>
      <c r="R2433" s="240">
        <f t="shared" si="85"/>
        <v>0</v>
      </c>
      <c r="S2433" s="240">
        <f t="shared" si="86"/>
        <v>0</v>
      </c>
      <c r="T2433" s="272">
        <f t="shared" si="87"/>
        <v>0</v>
      </c>
      <c r="U2433" s="263"/>
    </row>
    <row r="2434" spans="2:21" s="216" customFormat="1" x14ac:dyDescent="0.25">
      <c r="B2434" s="262">
        <v>2434</v>
      </c>
      <c r="C2434" s="346">
        <v>45504</v>
      </c>
      <c r="D2434" s="217" t="s">
        <v>268</v>
      </c>
      <c r="E2434" s="218" t="s">
        <v>276</v>
      </c>
      <c r="F2434" s="218" t="s">
        <v>7</v>
      </c>
      <c r="G2434" s="218" t="s">
        <v>214</v>
      </c>
      <c r="H2434" s="218">
        <v>5</v>
      </c>
      <c r="I2434" s="218" t="s">
        <v>220</v>
      </c>
      <c r="J2434" s="218">
        <v>21</v>
      </c>
      <c r="K2434" s="218">
        <v>723300</v>
      </c>
      <c r="L2434" s="218">
        <v>3800</v>
      </c>
      <c r="M2434" s="218"/>
      <c r="N2434" s="218" t="s">
        <v>7</v>
      </c>
      <c r="O2434" s="218">
        <v>722</v>
      </c>
      <c r="P2434" s="218" t="s">
        <v>305</v>
      </c>
      <c r="Q2434" s="240">
        <f t="shared" si="84"/>
        <v>105</v>
      </c>
      <c r="R2434" s="240">
        <f t="shared" si="85"/>
        <v>0</v>
      </c>
      <c r="S2434" s="240">
        <f t="shared" si="86"/>
        <v>0</v>
      </c>
      <c r="T2434" s="272">
        <f t="shared" si="87"/>
        <v>0</v>
      </c>
      <c r="U2434" s="263"/>
    </row>
    <row r="2435" spans="2:21" s="216" customFormat="1" x14ac:dyDescent="0.25">
      <c r="B2435" s="262">
        <v>2435</v>
      </c>
      <c r="C2435" s="346">
        <v>45504</v>
      </c>
      <c r="D2435" s="217" t="s">
        <v>260</v>
      </c>
      <c r="E2435" s="218" t="s">
        <v>161</v>
      </c>
      <c r="F2435" s="218" t="s">
        <v>7</v>
      </c>
      <c r="G2435" s="218" t="s">
        <v>161</v>
      </c>
      <c r="H2435" s="218">
        <v>10</v>
      </c>
      <c r="I2435" s="218" t="s">
        <v>66</v>
      </c>
      <c r="J2435" s="218">
        <v>9</v>
      </c>
      <c r="K2435" s="218"/>
      <c r="L2435" s="218"/>
      <c r="M2435" s="218"/>
      <c r="N2435" s="218" t="s">
        <v>363</v>
      </c>
      <c r="O2435" s="218"/>
      <c r="P2435" s="218"/>
      <c r="Q2435" s="240">
        <f t="shared" si="84"/>
        <v>0</v>
      </c>
      <c r="R2435" s="240">
        <f t="shared" si="85"/>
        <v>0</v>
      </c>
      <c r="S2435" s="240">
        <f t="shared" si="86"/>
        <v>90</v>
      </c>
      <c r="T2435" s="272">
        <f t="shared" si="87"/>
        <v>0</v>
      </c>
      <c r="U2435" s="263"/>
    </row>
    <row r="2436" spans="2:21" s="216" customFormat="1" x14ac:dyDescent="0.25">
      <c r="B2436" s="262">
        <v>2436</v>
      </c>
      <c r="C2436" s="346">
        <v>45504</v>
      </c>
      <c r="D2436" s="217" t="s">
        <v>359</v>
      </c>
      <c r="E2436" s="218" t="s">
        <v>178</v>
      </c>
      <c r="F2436" s="218" t="s">
        <v>7</v>
      </c>
      <c r="G2436" s="218" t="s">
        <v>213</v>
      </c>
      <c r="H2436" s="218">
        <v>7</v>
      </c>
      <c r="I2436" s="218" t="s">
        <v>220</v>
      </c>
      <c r="J2436" s="218">
        <v>30</v>
      </c>
      <c r="K2436" s="218">
        <v>723300</v>
      </c>
      <c r="L2436" s="218">
        <v>3800</v>
      </c>
      <c r="M2436" s="218"/>
      <c r="N2436" s="218" t="s">
        <v>7</v>
      </c>
      <c r="O2436" s="218">
        <v>722</v>
      </c>
      <c r="P2436" s="218" t="s">
        <v>305</v>
      </c>
      <c r="Q2436" s="240">
        <f t="shared" si="84"/>
        <v>210</v>
      </c>
      <c r="R2436" s="240">
        <f t="shared" si="85"/>
        <v>0</v>
      </c>
      <c r="S2436" s="240">
        <f t="shared" si="86"/>
        <v>0</v>
      </c>
      <c r="T2436" s="272">
        <f t="shared" si="87"/>
        <v>0</v>
      </c>
      <c r="U2436" s="263"/>
    </row>
    <row r="2437" spans="2:21" s="216" customFormat="1" x14ac:dyDescent="0.25">
      <c r="B2437" s="262">
        <v>2437</v>
      </c>
      <c r="C2437" s="346">
        <v>45504</v>
      </c>
      <c r="D2437" s="217" t="s">
        <v>177</v>
      </c>
      <c r="E2437" s="218" t="s">
        <v>178</v>
      </c>
      <c r="F2437" s="218" t="s">
        <v>7</v>
      </c>
      <c r="G2437" s="218" t="s">
        <v>213</v>
      </c>
      <c r="H2437" s="218">
        <v>7</v>
      </c>
      <c r="I2437" s="218" t="s">
        <v>220</v>
      </c>
      <c r="J2437" s="218">
        <v>26</v>
      </c>
      <c r="K2437" s="218">
        <v>723300</v>
      </c>
      <c r="L2437" s="218">
        <v>3800</v>
      </c>
      <c r="M2437" s="218"/>
      <c r="N2437" s="218" t="s">
        <v>7</v>
      </c>
      <c r="O2437" s="218">
        <v>722</v>
      </c>
      <c r="P2437" s="218" t="s">
        <v>305</v>
      </c>
      <c r="Q2437" s="240">
        <f t="shared" si="84"/>
        <v>182</v>
      </c>
      <c r="R2437" s="240">
        <f t="shared" si="85"/>
        <v>0</v>
      </c>
      <c r="S2437" s="240">
        <f t="shared" si="86"/>
        <v>0</v>
      </c>
      <c r="T2437" s="272">
        <f t="shared" si="87"/>
        <v>0</v>
      </c>
      <c r="U2437" s="263"/>
    </row>
    <row r="2438" spans="2:21" s="216" customFormat="1" x14ac:dyDescent="0.25">
      <c r="B2438" s="262">
        <v>2438</v>
      </c>
      <c r="C2438" s="346">
        <v>45504</v>
      </c>
      <c r="D2438" s="217" t="s">
        <v>173</v>
      </c>
      <c r="E2438" s="218" t="s">
        <v>161</v>
      </c>
      <c r="F2438" s="218" t="s">
        <v>7</v>
      </c>
      <c r="G2438" s="218" t="s">
        <v>161</v>
      </c>
      <c r="H2438" s="218">
        <v>11.2</v>
      </c>
      <c r="I2438" s="218"/>
      <c r="J2438" s="218">
        <v>0</v>
      </c>
      <c r="K2438" s="218"/>
      <c r="L2438" s="218"/>
      <c r="M2438" s="218"/>
      <c r="N2438" s="218"/>
      <c r="O2438" s="218"/>
      <c r="P2438" s="218"/>
      <c r="Q2438" s="240">
        <f t="shared" si="84"/>
        <v>0</v>
      </c>
      <c r="R2438" s="240">
        <f t="shared" si="85"/>
        <v>0</v>
      </c>
      <c r="S2438" s="240">
        <f t="shared" si="86"/>
        <v>0</v>
      </c>
      <c r="T2438" s="272">
        <f t="shared" si="87"/>
        <v>0</v>
      </c>
      <c r="U2438" s="263"/>
    </row>
    <row r="2439" spans="2:21" s="216" customFormat="1" x14ac:dyDescent="0.25">
      <c r="B2439" s="262">
        <v>2439</v>
      </c>
      <c r="C2439" s="346">
        <v>45504</v>
      </c>
      <c r="D2439" s="217" t="s">
        <v>153</v>
      </c>
      <c r="E2439" s="218" t="s">
        <v>92</v>
      </c>
      <c r="F2439" s="218" t="s">
        <v>63</v>
      </c>
      <c r="G2439" s="218" t="s">
        <v>213</v>
      </c>
      <c r="H2439" s="218">
        <v>6.65</v>
      </c>
      <c r="I2439" s="218" t="s">
        <v>221</v>
      </c>
      <c r="J2439" s="218">
        <v>1</v>
      </c>
      <c r="K2439" s="218">
        <v>715100</v>
      </c>
      <c r="L2439" s="218">
        <v>800</v>
      </c>
      <c r="M2439" s="218"/>
      <c r="N2439" s="218" t="s">
        <v>63</v>
      </c>
      <c r="O2439" s="218">
        <v>714</v>
      </c>
      <c r="P2439" s="218" t="s">
        <v>305</v>
      </c>
      <c r="Q2439" s="240">
        <f t="shared" si="84"/>
        <v>0</v>
      </c>
      <c r="R2439" s="240">
        <f t="shared" si="85"/>
        <v>7.6475</v>
      </c>
      <c r="S2439" s="240">
        <f t="shared" si="86"/>
        <v>0</v>
      </c>
      <c r="T2439" s="272">
        <f t="shared" si="87"/>
        <v>0</v>
      </c>
      <c r="U2439" s="263"/>
    </row>
    <row r="2440" spans="2:21" s="216" customFormat="1" x14ac:dyDescent="0.25">
      <c r="B2440" s="262">
        <v>2440</v>
      </c>
      <c r="C2440" s="346">
        <v>45504</v>
      </c>
      <c r="D2440" s="217" t="s">
        <v>152</v>
      </c>
      <c r="E2440" s="218" t="s">
        <v>92</v>
      </c>
      <c r="F2440" s="218" t="s">
        <v>63</v>
      </c>
      <c r="G2440" s="218" t="s">
        <v>214</v>
      </c>
      <c r="H2440" s="218">
        <v>4.1500000000000004</v>
      </c>
      <c r="I2440" s="218" t="s">
        <v>221</v>
      </c>
      <c r="J2440" s="218">
        <v>34</v>
      </c>
      <c r="K2440" s="218">
        <v>715100</v>
      </c>
      <c r="L2440" s="218">
        <v>800</v>
      </c>
      <c r="M2440" s="218"/>
      <c r="N2440" s="218" t="s">
        <v>63</v>
      </c>
      <c r="O2440" s="218">
        <v>714</v>
      </c>
      <c r="P2440" s="218" t="s">
        <v>305</v>
      </c>
      <c r="Q2440" s="240">
        <f t="shared" si="84"/>
        <v>0</v>
      </c>
      <c r="R2440" s="240">
        <f t="shared" si="85"/>
        <v>162.26500000000001</v>
      </c>
      <c r="S2440" s="240">
        <f t="shared" si="86"/>
        <v>0</v>
      </c>
      <c r="T2440" s="272">
        <f t="shared" si="87"/>
        <v>0</v>
      </c>
      <c r="U2440" s="263"/>
    </row>
    <row r="2441" spans="2:21" s="216" customFormat="1" x14ac:dyDescent="0.25">
      <c r="B2441" s="262">
        <v>2441</v>
      </c>
      <c r="C2441" s="346">
        <v>45504</v>
      </c>
      <c r="D2441" s="217" t="s">
        <v>150</v>
      </c>
      <c r="E2441" s="218" t="s">
        <v>92</v>
      </c>
      <c r="F2441" s="218" t="s">
        <v>63</v>
      </c>
      <c r="G2441" s="218" t="s">
        <v>214</v>
      </c>
      <c r="H2441" s="218">
        <v>4.1500000000000004</v>
      </c>
      <c r="I2441" s="218" t="s">
        <v>221</v>
      </c>
      <c r="J2441" s="218">
        <v>36</v>
      </c>
      <c r="K2441" s="218">
        <v>715100</v>
      </c>
      <c r="L2441" s="218">
        <v>800</v>
      </c>
      <c r="M2441" s="218"/>
      <c r="N2441" s="218" t="s">
        <v>63</v>
      </c>
      <c r="O2441" s="218">
        <v>714</v>
      </c>
      <c r="P2441" s="218" t="s">
        <v>305</v>
      </c>
      <c r="Q2441" s="240">
        <f t="shared" si="84"/>
        <v>0</v>
      </c>
      <c r="R2441" s="240">
        <f t="shared" si="85"/>
        <v>171.81</v>
      </c>
      <c r="S2441" s="240">
        <f t="shared" si="86"/>
        <v>0</v>
      </c>
      <c r="T2441" s="272">
        <f t="shared" si="87"/>
        <v>0</v>
      </c>
      <c r="U2441" s="263"/>
    </row>
    <row r="2442" spans="2:21" s="216" customFormat="1" x14ac:dyDescent="0.25">
      <c r="B2442" s="262">
        <v>2442</v>
      </c>
      <c r="C2442" s="346">
        <v>45504</v>
      </c>
      <c r="D2442" s="217" t="s">
        <v>179</v>
      </c>
      <c r="E2442" s="218" t="s">
        <v>161</v>
      </c>
      <c r="F2442" s="218" t="s">
        <v>8</v>
      </c>
      <c r="G2442" s="218" t="s">
        <v>161</v>
      </c>
      <c r="H2442" s="218">
        <v>11.6</v>
      </c>
      <c r="I2442" s="218" t="s">
        <v>66</v>
      </c>
      <c r="J2442" s="218">
        <v>2</v>
      </c>
      <c r="K2442" s="218"/>
      <c r="L2442" s="218"/>
      <c r="M2442" s="218"/>
      <c r="N2442" s="218" t="s">
        <v>363</v>
      </c>
      <c r="O2442" s="218"/>
      <c r="P2442" s="218"/>
      <c r="Q2442" s="240">
        <f t="shared" si="84"/>
        <v>0</v>
      </c>
      <c r="R2442" s="240">
        <f t="shared" si="85"/>
        <v>0</v>
      </c>
      <c r="S2442" s="240">
        <f t="shared" si="86"/>
        <v>23.2</v>
      </c>
      <c r="T2442" s="272">
        <f t="shared" si="87"/>
        <v>0</v>
      </c>
      <c r="U2442" s="263"/>
    </row>
    <row r="2443" spans="2:21" s="216" customFormat="1" x14ac:dyDescent="0.25">
      <c r="B2443" s="262">
        <v>2443</v>
      </c>
      <c r="C2443" s="346">
        <v>45504</v>
      </c>
      <c r="D2443" s="217" t="s">
        <v>141</v>
      </c>
      <c r="E2443" s="218" t="s">
        <v>92</v>
      </c>
      <c r="F2443" s="218" t="s">
        <v>2</v>
      </c>
      <c r="G2443" s="218" t="s">
        <v>213</v>
      </c>
      <c r="H2443" s="218">
        <v>7</v>
      </c>
      <c r="I2443" s="218"/>
      <c r="J2443" s="218">
        <v>0</v>
      </c>
      <c r="K2443" s="218"/>
      <c r="L2443" s="218"/>
      <c r="M2443" s="218"/>
      <c r="N2443" s="218"/>
      <c r="O2443" s="218"/>
      <c r="P2443" s="218"/>
      <c r="Q2443" s="240">
        <f t="shared" si="84"/>
        <v>0</v>
      </c>
      <c r="R2443" s="240">
        <f t="shared" si="85"/>
        <v>0</v>
      </c>
      <c r="S2443" s="240">
        <f t="shared" si="86"/>
        <v>0</v>
      </c>
      <c r="T2443" s="272">
        <f t="shared" si="87"/>
        <v>0</v>
      </c>
      <c r="U2443" s="263" t="s">
        <v>402</v>
      </c>
    </row>
    <row r="2444" spans="2:21" s="216" customFormat="1" x14ac:dyDescent="0.25">
      <c r="B2444" s="262">
        <v>2444</v>
      </c>
      <c r="C2444" s="346">
        <v>45504</v>
      </c>
      <c r="D2444" s="217" t="s">
        <v>142</v>
      </c>
      <c r="E2444" s="218" t="s">
        <v>92</v>
      </c>
      <c r="F2444" s="218" t="s">
        <v>2</v>
      </c>
      <c r="G2444" s="218" t="s">
        <v>213</v>
      </c>
      <c r="H2444" s="218">
        <v>7</v>
      </c>
      <c r="I2444" s="218"/>
      <c r="J2444" s="218">
        <v>0</v>
      </c>
      <c r="K2444" s="218"/>
      <c r="L2444" s="218"/>
      <c r="M2444" s="218"/>
      <c r="N2444" s="218"/>
      <c r="O2444" s="218"/>
      <c r="P2444" s="218"/>
      <c r="Q2444" s="240">
        <f t="shared" si="84"/>
        <v>0</v>
      </c>
      <c r="R2444" s="240">
        <f t="shared" si="85"/>
        <v>0</v>
      </c>
      <c r="S2444" s="240">
        <f t="shared" si="86"/>
        <v>0</v>
      </c>
      <c r="T2444" s="272">
        <f t="shared" si="87"/>
        <v>0</v>
      </c>
      <c r="U2444" s="263" t="s">
        <v>402</v>
      </c>
    </row>
    <row r="2445" spans="2:21" s="216" customFormat="1" x14ac:dyDescent="0.25">
      <c r="B2445" s="262">
        <v>2445</v>
      </c>
      <c r="C2445" s="346">
        <v>45504</v>
      </c>
      <c r="D2445" s="217" t="s">
        <v>143</v>
      </c>
      <c r="E2445" s="218" t="s">
        <v>92</v>
      </c>
      <c r="F2445" s="218" t="s">
        <v>2</v>
      </c>
      <c r="G2445" s="218" t="s">
        <v>213</v>
      </c>
      <c r="H2445" s="218">
        <v>7</v>
      </c>
      <c r="I2445" s="218"/>
      <c r="J2445" s="218">
        <v>0</v>
      </c>
      <c r="K2445" s="218"/>
      <c r="L2445" s="218"/>
      <c r="M2445" s="218"/>
      <c r="N2445" s="218"/>
      <c r="O2445" s="218"/>
      <c r="P2445" s="218"/>
      <c r="Q2445" s="240">
        <f t="shared" si="84"/>
        <v>0</v>
      </c>
      <c r="R2445" s="240">
        <f t="shared" si="85"/>
        <v>0</v>
      </c>
      <c r="S2445" s="240">
        <f t="shared" si="86"/>
        <v>0</v>
      </c>
      <c r="T2445" s="272">
        <f t="shared" si="87"/>
        <v>0</v>
      </c>
      <c r="U2445" s="263" t="s">
        <v>402</v>
      </c>
    </row>
    <row r="2446" spans="2:21" s="216" customFormat="1" x14ac:dyDescent="0.25">
      <c r="B2446" s="262">
        <v>2446</v>
      </c>
      <c r="C2446" s="346">
        <v>45504</v>
      </c>
      <c r="D2446" s="217" t="s">
        <v>258</v>
      </c>
      <c r="E2446" s="218" t="s">
        <v>92</v>
      </c>
      <c r="F2446" s="218" t="s">
        <v>2</v>
      </c>
      <c r="G2446" s="218" t="s">
        <v>213</v>
      </c>
      <c r="H2446" s="218">
        <v>7</v>
      </c>
      <c r="I2446" s="218"/>
      <c r="J2446" s="218">
        <v>0</v>
      </c>
      <c r="K2446" s="218"/>
      <c r="L2446" s="218"/>
      <c r="M2446" s="218"/>
      <c r="N2446" s="218"/>
      <c r="O2446" s="218"/>
      <c r="P2446" s="218"/>
      <c r="Q2446" s="240">
        <f t="shared" si="84"/>
        <v>0</v>
      </c>
      <c r="R2446" s="240">
        <f t="shared" si="85"/>
        <v>0</v>
      </c>
      <c r="S2446" s="240">
        <f t="shared" si="86"/>
        <v>0</v>
      </c>
      <c r="T2446" s="272">
        <f t="shared" si="87"/>
        <v>0</v>
      </c>
      <c r="U2446" s="263" t="s">
        <v>402</v>
      </c>
    </row>
    <row r="2447" spans="2:21" s="216" customFormat="1" x14ac:dyDescent="0.25">
      <c r="B2447" s="262">
        <v>2447</v>
      </c>
      <c r="C2447" s="346">
        <v>45504</v>
      </c>
      <c r="D2447" s="217" t="s">
        <v>266</v>
      </c>
      <c r="E2447" s="218" t="s">
        <v>92</v>
      </c>
      <c r="F2447" s="218" t="s">
        <v>2</v>
      </c>
      <c r="G2447" s="218" t="s">
        <v>213</v>
      </c>
      <c r="H2447" s="218">
        <v>7</v>
      </c>
      <c r="I2447" s="218"/>
      <c r="J2447" s="218">
        <v>0</v>
      </c>
      <c r="K2447" s="218"/>
      <c r="L2447" s="218"/>
      <c r="M2447" s="218"/>
      <c r="N2447" s="218"/>
      <c r="O2447" s="218"/>
      <c r="P2447" s="218"/>
      <c r="Q2447" s="240">
        <f t="shared" si="84"/>
        <v>0</v>
      </c>
      <c r="R2447" s="240">
        <f t="shared" si="85"/>
        <v>0</v>
      </c>
      <c r="S2447" s="240">
        <f t="shared" si="86"/>
        <v>0</v>
      </c>
      <c r="T2447" s="272">
        <f t="shared" si="87"/>
        <v>0</v>
      </c>
      <c r="U2447" s="263" t="s">
        <v>402</v>
      </c>
    </row>
    <row r="2448" spans="2:21" s="216" customFormat="1" x14ac:dyDescent="0.25">
      <c r="B2448" s="262">
        <v>2448</v>
      </c>
      <c r="C2448" s="346">
        <v>45504</v>
      </c>
      <c r="D2448" s="217" t="s">
        <v>267</v>
      </c>
      <c r="E2448" s="218" t="s">
        <v>92</v>
      </c>
      <c r="F2448" s="218" t="s">
        <v>2</v>
      </c>
      <c r="G2448" s="218" t="s">
        <v>213</v>
      </c>
      <c r="H2448" s="218">
        <v>7</v>
      </c>
      <c r="I2448" s="218"/>
      <c r="J2448" s="218">
        <v>0</v>
      </c>
      <c r="K2448" s="218"/>
      <c r="L2448" s="218"/>
      <c r="M2448" s="218"/>
      <c r="N2448" s="218"/>
      <c r="O2448" s="218"/>
      <c r="P2448" s="218"/>
      <c r="Q2448" s="240">
        <f t="shared" si="84"/>
        <v>0</v>
      </c>
      <c r="R2448" s="240">
        <f t="shared" si="85"/>
        <v>0</v>
      </c>
      <c r="S2448" s="240">
        <f t="shared" si="86"/>
        <v>0</v>
      </c>
      <c r="T2448" s="272">
        <f t="shared" si="87"/>
        <v>0</v>
      </c>
      <c r="U2448" s="263" t="s">
        <v>402</v>
      </c>
    </row>
    <row r="2449" spans="2:21" s="216" customFormat="1" x14ac:dyDescent="0.25">
      <c r="B2449" s="262">
        <v>2449</v>
      </c>
      <c r="C2449" s="346">
        <v>45504</v>
      </c>
      <c r="D2449" s="217" t="s">
        <v>387</v>
      </c>
      <c r="E2449" s="218" t="s">
        <v>276</v>
      </c>
      <c r="F2449" s="218" t="s">
        <v>389</v>
      </c>
      <c r="G2449" s="218" t="s">
        <v>214</v>
      </c>
      <c r="H2449" s="218">
        <v>4.1500000000000004</v>
      </c>
      <c r="I2449" s="218" t="s">
        <v>221</v>
      </c>
      <c r="J2449" s="218">
        <v>22</v>
      </c>
      <c r="K2449" s="218">
        <v>715</v>
      </c>
      <c r="L2449" s="218">
        <v>1150</v>
      </c>
      <c r="M2449" s="218"/>
      <c r="N2449" s="218" t="s">
        <v>389</v>
      </c>
      <c r="O2449" s="218">
        <v>717</v>
      </c>
      <c r="P2449" s="218" t="s">
        <v>305</v>
      </c>
      <c r="Q2449" s="240">
        <f t="shared" si="84"/>
        <v>0</v>
      </c>
      <c r="R2449" s="240">
        <f t="shared" si="85"/>
        <v>104.995</v>
      </c>
      <c r="S2449" s="240">
        <f t="shared" si="86"/>
        <v>0</v>
      </c>
      <c r="T2449" s="272">
        <f t="shared" si="87"/>
        <v>0</v>
      </c>
      <c r="U2449" s="263"/>
    </row>
    <row r="2450" spans="2:21" s="216" customFormat="1" x14ac:dyDescent="0.25">
      <c r="B2450" s="261">
        <v>2450</v>
      </c>
      <c r="C2450" s="346">
        <v>45504</v>
      </c>
      <c r="D2450" s="217" t="s">
        <v>388</v>
      </c>
      <c r="E2450" s="218" t="s">
        <v>276</v>
      </c>
      <c r="F2450" s="218" t="s">
        <v>389</v>
      </c>
      <c r="G2450" s="218" t="s">
        <v>214</v>
      </c>
      <c r="H2450" s="218">
        <v>4.1500000000000004</v>
      </c>
      <c r="I2450" s="218" t="s">
        <v>221</v>
      </c>
      <c r="J2450" s="218">
        <v>22</v>
      </c>
      <c r="K2450" s="218">
        <v>715</v>
      </c>
      <c r="L2450" s="218">
        <v>1150</v>
      </c>
      <c r="M2450" s="218"/>
      <c r="N2450" s="218" t="s">
        <v>389</v>
      </c>
      <c r="O2450" s="218">
        <v>717</v>
      </c>
      <c r="P2450" s="218" t="s">
        <v>305</v>
      </c>
      <c r="Q2450" s="240">
        <f t="shared" si="84"/>
        <v>0</v>
      </c>
      <c r="R2450" s="240">
        <f t="shared" si="85"/>
        <v>104.995</v>
      </c>
      <c r="S2450" s="240">
        <f t="shared" si="86"/>
        <v>0</v>
      </c>
      <c r="T2450" s="272">
        <f t="shared" si="87"/>
        <v>0</v>
      </c>
      <c r="U2450" s="263"/>
    </row>
    <row r="2451" spans="2:21" s="216" customFormat="1" x14ac:dyDescent="0.25">
      <c r="B2451" s="262">
        <v>2451</v>
      </c>
      <c r="C2451" s="346">
        <v>45504</v>
      </c>
      <c r="D2451" s="217" t="s">
        <v>96</v>
      </c>
      <c r="E2451" s="218" t="s">
        <v>161</v>
      </c>
      <c r="F2451" s="218" t="s">
        <v>1</v>
      </c>
      <c r="G2451" s="218" t="s">
        <v>161</v>
      </c>
      <c r="H2451" s="218">
        <v>11.8</v>
      </c>
      <c r="I2451" s="218"/>
      <c r="J2451" s="218">
        <v>0</v>
      </c>
      <c r="K2451" s="218"/>
      <c r="L2451" s="218"/>
      <c r="M2451" s="218"/>
      <c r="N2451" s="218"/>
      <c r="O2451" s="218"/>
      <c r="P2451" s="218"/>
      <c r="Q2451" s="240">
        <f t="shared" si="84"/>
        <v>0</v>
      </c>
      <c r="R2451" s="240">
        <f t="shared" si="85"/>
        <v>0</v>
      </c>
      <c r="S2451" s="240">
        <f t="shared" si="86"/>
        <v>0</v>
      </c>
      <c r="T2451" s="272">
        <f t="shared" si="87"/>
        <v>0</v>
      </c>
      <c r="U2451" s="263"/>
    </row>
    <row r="2452" spans="2:21" s="216" customFormat="1" x14ac:dyDescent="0.25">
      <c r="B2452" s="262">
        <v>2452</v>
      </c>
      <c r="C2452" s="346">
        <v>45504</v>
      </c>
      <c r="D2452" s="217" t="s">
        <v>130</v>
      </c>
      <c r="E2452" s="218" t="s">
        <v>161</v>
      </c>
      <c r="F2452" s="218" t="s">
        <v>1</v>
      </c>
      <c r="G2452" s="218" t="s">
        <v>161</v>
      </c>
      <c r="H2452" s="218">
        <v>11.8</v>
      </c>
      <c r="I2452" s="218" t="s">
        <v>66</v>
      </c>
      <c r="J2452" s="218">
        <v>3</v>
      </c>
      <c r="K2452" s="218"/>
      <c r="L2452" s="218"/>
      <c r="M2452" s="218"/>
      <c r="N2452" s="218" t="s">
        <v>363</v>
      </c>
      <c r="O2452" s="218"/>
      <c r="P2452" s="218"/>
      <c r="Q2452" s="240">
        <f t="shared" si="84"/>
        <v>0</v>
      </c>
      <c r="R2452" s="240">
        <f t="shared" si="85"/>
        <v>0</v>
      </c>
      <c r="S2452" s="240">
        <f t="shared" si="86"/>
        <v>35.400000000000006</v>
      </c>
      <c r="T2452" s="272">
        <f t="shared" si="87"/>
        <v>0</v>
      </c>
      <c r="U2452" s="263"/>
    </row>
    <row r="2453" spans="2:21" s="216" customFormat="1" x14ac:dyDescent="0.25">
      <c r="B2453" s="262">
        <v>2453</v>
      </c>
      <c r="C2453" s="346">
        <v>45504</v>
      </c>
      <c r="D2453" s="467" t="s">
        <v>522</v>
      </c>
      <c r="E2453" s="468" t="str">
        <f>IFERROR(VLOOKUP(D2453,V:Z,2,FALSE),"")</f>
        <v>_</v>
      </c>
      <c r="F2453" s="468" t="str">
        <f>IFERROR(VLOOKUP(D2453,V:Z,3,FALSE),"")</f>
        <v>_</v>
      </c>
      <c r="G2453" s="468" t="str">
        <f>IFERROR(VLOOKUP(D2453,V:Z,4,FALSE),"")</f>
        <v>بچینگ</v>
      </c>
      <c r="H2453" s="468">
        <f>IFERROR(VLOOKUP(D2453,V:Z,5,FALSE),"")</f>
        <v>1</v>
      </c>
      <c r="I2453" s="218" t="s">
        <v>310</v>
      </c>
      <c r="J2453" s="218">
        <v>48</v>
      </c>
      <c r="K2453" s="218"/>
      <c r="L2453" s="218"/>
      <c r="M2453" s="218"/>
      <c r="N2453" s="218"/>
      <c r="O2453" s="218">
        <v>712375</v>
      </c>
      <c r="P2453" s="458" t="s">
        <v>531</v>
      </c>
      <c r="Q2453" s="240">
        <f t="shared" si="84"/>
        <v>0</v>
      </c>
      <c r="R2453" s="240">
        <f t="shared" si="85"/>
        <v>0</v>
      </c>
      <c r="S2453" s="240">
        <f t="shared" si="86"/>
        <v>0</v>
      </c>
      <c r="T2453" s="272">
        <f t="shared" si="87"/>
        <v>0</v>
      </c>
      <c r="U2453" s="263"/>
    </row>
    <row r="2454" spans="2:21" s="216" customFormat="1" x14ac:dyDescent="0.25">
      <c r="B2454" s="262">
        <v>2456</v>
      </c>
      <c r="C2454" s="346">
        <v>45504</v>
      </c>
      <c r="D2454" s="217" t="s">
        <v>376</v>
      </c>
      <c r="E2454" s="218" t="s">
        <v>183</v>
      </c>
      <c r="F2454" s="218" t="s">
        <v>309</v>
      </c>
      <c r="G2454" s="218">
        <v>0</v>
      </c>
      <c r="H2454" s="218">
        <v>6</v>
      </c>
      <c r="I2454" s="218"/>
      <c r="J2454" s="218">
        <v>0</v>
      </c>
      <c r="K2454" s="218"/>
      <c r="L2454" s="218"/>
      <c r="M2454" s="218"/>
      <c r="N2454" s="218"/>
      <c r="O2454" s="218"/>
      <c r="P2454" s="218"/>
      <c r="Q2454" s="240">
        <f t="shared" si="84"/>
        <v>0</v>
      </c>
      <c r="R2454" s="240">
        <f t="shared" si="85"/>
        <v>0</v>
      </c>
      <c r="S2454" s="240">
        <f t="shared" si="86"/>
        <v>0</v>
      </c>
      <c r="T2454" s="272">
        <f t="shared" si="87"/>
        <v>0</v>
      </c>
      <c r="U2454" s="263"/>
    </row>
    <row r="2455" spans="2:21" s="216" customFormat="1" x14ac:dyDescent="0.25">
      <c r="B2455" s="262">
        <v>2457</v>
      </c>
      <c r="C2455" s="346">
        <v>45505</v>
      </c>
      <c r="D2455" s="217" t="s">
        <v>379</v>
      </c>
      <c r="E2455" s="218" t="s">
        <v>92</v>
      </c>
      <c r="F2455" s="218" t="s">
        <v>64</v>
      </c>
      <c r="G2455" s="218" t="s">
        <v>214</v>
      </c>
      <c r="H2455" s="218">
        <v>5</v>
      </c>
      <c r="I2455" s="218"/>
      <c r="J2455" s="218">
        <v>0</v>
      </c>
      <c r="K2455" s="218"/>
      <c r="L2455" s="218"/>
      <c r="M2455" s="218"/>
      <c r="N2455" s="218"/>
      <c r="O2455" s="218"/>
      <c r="P2455" s="218"/>
      <c r="Q2455" s="240">
        <f t="shared" si="84"/>
        <v>0</v>
      </c>
      <c r="R2455" s="240">
        <f t="shared" si="85"/>
        <v>0</v>
      </c>
      <c r="S2455" s="240">
        <f t="shared" si="86"/>
        <v>0</v>
      </c>
      <c r="T2455" s="272">
        <f t="shared" si="87"/>
        <v>0</v>
      </c>
      <c r="U2455" s="263"/>
    </row>
    <row r="2456" spans="2:21" s="216" customFormat="1" x14ac:dyDescent="0.25">
      <c r="B2456" s="262">
        <v>2458</v>
      </c>
      <c r="C2456" s="346">
        <v>45505</v>
      </c>
      <c r="D2456" s="217" t="s">
        <v>378</v>
      </c>
      <c r="E2456" s="218" t="s">
        <v>92</v>
      </c>
      <c r="F2456" s="218" t="s">
        <v>1</v>
      </c>
      <c r="G2456" s="218" t="s">
        <v>213</v>
      </c>
      <c r="H2456" s="218">
        <v>10</v>
      </c>
      <c r="I2456" s="218"/>
      <c r="J2456" s="218">
        <v>0</v>
      </c>
      <c r="K2456" s="218"/>
      <c r="L2456" s="218"/>
      <c r="M2456" s="218"/>
      <c r="N2456" s="218"/>
      <c r="O2456" s="218"/>
      <c r="P2456" s="218"/>
      <c r="Q2456" s="240">
        <f t="shared" si="84"/>
        <v>0</v>
      </c>
      <c r="R2456" s="240">
        <f t="shared" si="85"/>
        <v>0</v>
      </c>
      <c r="S2456" s="240">
        <f t="shared" si="86"/>
        <v>0</v>
      </c>
      <c r="T2456" s="272">
        <f t="shared" si="87"/>
        <v>0</v>
      </c>
      <c r="U2456" s="263"/>
    </row>
    <row r="2457" spans="2:21" s="216" customFormat="1" x14ac:dyDescent="0.25">
      <c r="B2457" s="262">
        <v>2459</v>
      </c>
      <c r="C2457" s="346">
        <v>45505</v>
      </c>
      <c r="D2457" s="217" t="s">
        <v>378</v>
      </c>
      <c r="E2457" s="218" t="s">
        <v>92</v>
      </c>
      <c r="F2457" s="218" t="s">
        <v>1</v>
      </c>
      <c r="G2457" s="218" t="s">
        <v>213</v>
      </c>
      <c r="H2457" s="218">
        <v>10</v>
      </c>
      <c r="I2457" s="218"/>
      <c r="J2457" s="218">
        <v>0</v>
      </c>
      <c r="K2457" s="218"/>
      <c r="L2457" s="218"/>
      <c r="M2457" s="218"/>
      <c r="N2457" s="218"/>
      <c r="O2457" s="218"/>
      <c r="P2457" s="218"/>
      <c r="Q2457" s="240">
        <f t="shared" si="84"/>
        <v>0</v>
      </c>
      <c r="R2457" s="240">
        <f t="shared" si="85"/>
        <v>0</v>
      </c>
      <c r="S2457" s="240">
        <f t="shared" si="86"/>
        <v>0</v>
      </c>
      <c r="T2457" s="272">
        <f t="shared" si="87"/>
        <v>0</v>
      </c>
      <c r="U2457" s="263"/>
    </row>
    <row r="2458" spans="2:21" s="216" customFormat="1" x14ac:dyDescent="0.25">
      <c r="B2458" s="262">
        <v>2460</v>
      </c>
      <c r="C2458" s="346">
        <v>45505</v>
      </c>
      <c r="D2458" s="217" t="s">
        <v>91</v>
      </c>
      <c r="E2458" s="218" t="s">
        <v>92</v>
      </c>
      <c r="F2458" s="218" t="s">
        <v>1</v>
      </c>
      <c r="G2458" s="218" t="s">
        <v>213</v>
      </c>
      <c r="H2458" s="218">
        <v>6.65</v>
      </c>
      <c r="I2458" s="218" t="s">
        <v>220</v>
      </c>
      <c r="J2458" s="218">
        <v>12</v>
      </c>
      <c r="K2458" s="218">
        <v>723505</v>
      </c>
      <c r="L2458" s="218">
        <v>650</v>
      </c>
      <c r="M2458" s="218"/>
      <c r="N2458" s="218" t="s">
        <v>1</v>
      </c>
      <c r="O2458" s="218" t="s">
        <v>7</v>
      </c>
      <c r="P2458" s="218" t="s">
        <v>305</v>
      </c>
      <c r="Q2458" s="240">
        <f t="shared" si="84"/>
        <v>79.800000000000011</v>
      </c>
      <c r="R2458" s="240">
        <f t="shared" si="85"/>
        <v>0</v>
      </c>
      <c r="S2458" s="240">
        <f t="shared" si="86"/>
        <v>0</v>
      </c>
      <c r="T2458" s="272">
        <f t="shared" si="87"/>
        <v>0</v>
      </c>
      <c r="U2458" s="263"/>
    </row>
    <row r="2459" spans="2:21" s="216" customFormat="1" x14ac:dyDescent="0.25">
      <c r="B2459" s="261">
        <v>2461</v>
      </c>
      <c r="C2459" s="346">
        <v>45505</v>
      </c>
      <c r="D2459" s="217" t="s">
        <v>91</v>
      </c>
      <c r="E2459" s="218" t="s">
        <v>92</v>
      </c>
      <c r="F2459" s="218" t="s">
        <v>1</v>
      </c>
      <c r="G2459" s="218" t="s">
        <v>213</v>
      </c>
      <c r="H2459" s="218">
        <v>6.65</v>
      </c>
      <c r="I2459" s="458" t="s">
        <v>253</v>
      </c>
      <c r="J2459" s="218">
        <v>12</v>
      </c>
      <c r="K2459" s="218">
        <v>723505</v>
      </c>
      <c r="L2459" s="218">
        <v>650</v>
      </c>
      <c r="M2459" s="218"/>
      <c r="N2459" s="218" t="s">
        <v>1</v>
      </c>
      <c r="O2459" s="218" t="s">
        <v>7</v>
      </c>
      <c r="P2459" s="218" t="s">
        <v>305</v>
      </c>
      <c r="Q2459" s="240">
        <f t="shared" si="84"/>
        <v>0</v>
      </c>
      <c r="R2459" s="240">
        <f t="shared" si="85"/>
        <v>0</v>
      </c>
      <c r="S2459" s="240">
        <f t="shared" si="86"/>
        <v>0</v>
      </c>
      <c r="T2459" s="272">
        <f t="shared" si="87"/>
        <v>79.800000000000011</v>
      </c>
      <c r="U2459" s="263"/>
    </row>
    <row r="2460" spans="2:21" s="216" customFormat="1" x14ac:dyDescent="0.25">
      <c r="B2460" s="262">
        <v>2462</v>
      </c>
      <c r="C2460" s="346">
        <v>45505</v>
      </c>
      <c r="D2460" s="217" t="s">
        <v>117</v>
      </c>
      <c r="E2460" s="218" t="s">
        <v>92</v>
      </c>
      <c r="F2460" s="218" t="s">
        <v>1</v>
      </c>
      <c r="G2460" s="218" t="s">
        <v>213</v>
      </c>
      <c r="H2460" s="218">
        <v>6.65</v>
      </c>
      <c r="I2460" s="218"/>
      <c r="J2460" s="218">
        <v>0</v>
      </c>
      <c r="K2460" s="218"/>
      <c r="L2460" s="218"/>
      <c r="M2460" s="218"/>
      <c r="N2460" s="218"/>
      <c r="O2460" s="218"/>
      <c r="P2460" s="218"/>
      <c r="Q2460" s="240">
        <f t="shared" si="84"/>
        <v>0</v>
      </c>
      <c r="R2460" s="240">
        <f t="shared" si="85"/>
        <v>0</v>
      </c>
      <c r="S2460" s="240">
        <f t="shared" si="86"/>
        <v>0</v>
      </c>
      <c r="T2460" s="272">
        <f t="shared" si="87"/>
        <v>0</v>
      </c>
      <c r="U2460" s="263" t="s">
        <v>274</v>
      </c>
    </row>
    <row r="2461" spans="2:21" s="216" customFormat="1" x14ac:dyDescent="0.25">
      <c r="B2461" s="262">
        <v>2463</v>
      </c>
      <c r="C2461" s="346">
        <v>45505</v>
      </c>
      <c r="D2461" s="217" t="s">
        <v>302</v>
      </c>
      <c r="E2461" s="218" t="s">
        <v>92</v>
      </c>
      <c r="F2461" s="218" t="s">
        <v>62</v>
      </c>
      <c r="G2461" s="218" t="s">
        <v>214</v>
      </c>
      <c r="H2461" s="218">
        <v>4.1500000000000004</v>
      </c>
      <c r="I2461" s="218" t="s">
        <v>220</v>
      </c>
      <c r="J2461" s="218">
        <v>55</v>
      </c>
      <c r="K2461" s="218">
        <v>718875</v>
      </c>
      <c r="L2461" s="218">
        <v>800</v>
      </c>
      <c r="M2461" s="218"/>
      <c r="N2461" s="218" t="s">
        <v>62</v>
      </c>
      <c r="O2461" s="218">
        <v>717</v>
      </c>
      <c r="P2461" s="218" t="s">
        <v>305</v>
      </c>
      <c r="Q2461" s="240">
        <f t="shared" si="84"/>
        <v>228.25000000000003</v>
      </c>
      <c r="R2461" s="240">
        <f t="shared" si="85"/>
        <v>0</v>
      </c>
      <c r="S2461" s="240">
        <f t="shared" si="86"/>
        <v>0</v>
      </c>
      <c r="T2461" s="272">
        <f t="shared" si="87"/>
        <v>0</v>
      </c>
      <c r="U2461" s="263"/>
    </row>
    <row r="2462" spans="2:21" s="216" customFormat="1" x14ac:dyDescent="0.25">
      <c r="B2462" s="262">
        <v>2464</v>
      </c>
      <c r="C2462" s="346">
        <v>45505</v>
      </c>
      <c r="D2462" s="217" t="s">
        <v>157</v>
      </c>
      <c r="E2462" s="218" t="s">
        <v>92</v>
      </c>
      <c r="F2462" s="218" t="s">
        <v>62</v>
      </c>
      <c r="G2462" s="218" t="s">
        <v>214</v>
      </c>
      <c r="H2462" s="218">
        <v>4.1500000000000004</v>
      </c>
      <c r="I2462" s="218" t="s">
        <v>220</v>
      </c>
      <c r="J2462" s="218">
        <v>0</v>
      </c>
      <c r="K2462" s="218">
        <v>718875</v>
      </c>
      <c r="L2462" s="218">
        <v>800</v>
      </c>
      <c r="M2462" s="218"/>
      <c r="N2462" s="218" t="s">
        <v>62</v>
      </c>
      <c r="O2462" s="218">
        <v>717</v>
      </c>
      <c r="P2462" s="218" t="s">
        <v>305</v>
      </c>
      <c r="Q2462" s="240">
        <f t="shared" si="84"/>
        <v>0</v>
      </c>
      <c r="R2462" s="240">
        <f t="shared" si="85"/>
        <v>0</v>
      </c>
      <c r="S2462" s="240">
        <f t="shared" si="86"/>
        <v>0</v>
      </c>
      <c r="T2462" s="272">
        <f t="shared" si="87"/>
        <v>0</v>
      </c>
      <c r="U2462" s="263" t="s">
        <v>274</v>
      </c>
    </row>
    <row r="2463" spans="2:21" s="216" customFormat="1" x14ac:dyDescent="0.25">
      <c r="B2463" s="262">
        <v>2465</v>
      </c>
      <c r="C2463" s="346">
        <v>45505</v>
      </c>
      <c r="D2463" s="217" t="s">
        <v>156</v>
      </c>
      <c r="E2463" s="218" t="s">
        <v>92</v>
      </c>
      <c r="F2463" s="218" t="s">
        <v>62</v>
      </c>
      <c r="G2463" s="218" t="s">
        <v>214</v>
      </c>
      <c r="H2463" s="218">
        <v>4.1500000000000004</v>
      </c>
      <c r="I2463" s="218" t="s">
        <v>220</v>
      </c>
      <c r="J2463" s="218">
        <v>55</v>
      </c>
      <c r="K2463" s="218">
        <v>718875</v>
      </c>
      <c r="L2463" s="218">
        <v>800</v>
      </c>
      <c r="M2463" s="218"/>
      <c r="N2463" s="218" t="s">
        <v>62</v>
      </c>
      <c r="O2463" s="218">
        <v>717</v>
      </c>
      <c r="P2463" s="218" t="s">
        <v>305</v>
      </c>
      <c r="Q2463" s="240">
        <f t="shared" si="84"/>
        <v>228.25000000000003</v>
      </c>
      <c r="R2463" s="240">
        <f t="shared" si="85"/>
        <v>0</v>
      </c>
      <c r="S2463" s="240">
        <f t="shared" si="86"/>
        <v>0</v>
      </c>
      <c r="T2463" s="272">
        <f t="shared" si="87"/>
        <v>0</v>
      </c>
      <c r="U2463" s="263"/>
    </row>
    <row r="2464" spans="2:21" s="216" customFormat="1" x14ac:dyDescent="0.25">
      <c r="B2464" s="262">
        <v>2466</v>
      </c>
      <c r="C2464" s="346">
        <v>45505</v>
      </c>
      <c r="D2464" s="217" t="s">
        <v>160</v>
      </c>
      <c r="E2464" s="218" t="s">
        <v>161</v>
      </c>
      <c r="F2464" s="218" t="s">
        <v>389</v>
      </c>
      <c r="G2464" s="218" t="s">
        <v>161</v>
      </c>
      <c r="H2464" s="218">
        <v>10</v>
      </c>
      <c r="I2464" s="218" t="s">
        <v>66</v>
      </c>
      <c r="J2464" s="218">
        <v>6</v>
      </c>
      <c r="K2464" s="218"/>
      <c r="L2464" s="218"/>
      <c r="M2464" s="218"/>
      <c r="N2464" s="218" t="s">
        <v>363</v>
      </c>
      <c r="O2464" s="218"/>
      <c r="P2464" s="218"/>
      <c r="Q2464" s="240">
        <f t="shared" si="84"/>
        <v>0</v>
      </c>
      <c r="R2464" s="240">
        <f t="shared" si="85"/>
        <v>0</v>
      </c>
      <c r="S2464" s="240">
        <f t="shared" si="86"/>
        <v>60</v>
      </c>
      <c r="T2464" s="272">
        <f t="shared" si="87"/>
        <v>0</v>
      </c>
      <c r="U2464" s="263"/>
    </row>
    <row r="2465" spans="2:21" s="216" customFormat="1" x14ac:dyDescent="0.25">
      <c r="B2465" s="262">
        <v>2467</v>
      </c>
      <c r="C2465" s="346">
        <v>45505</v>
      </c>
      <c r="D2465" s="217" t="s">
        <v>284</v>
      </c>
      <c r="E2465" s="218" t="s">
        <v>178</v>
      </c>
      <c r="F2465" s="218" t="s">
        <v>7</v>
      </c>
      <c r="G2465" s="218" t="s">
        <v>213</v>
      </c>
      <c r="H2465" s="218">
        <v>7</v>
      </c>
      <c r="I2465" s="218" t="s">
        <v>220</v>
      </c>
      <c r="J2465" s="218">
        <v>34</v>
      </c>
      <c r="K2465" s="218">
        <v>722300</v>
      </c>
      <c r="L2465" s="218">
        <v>2700</v>
      </c>
      <c r="M2465" s="218"/>
      <c r="N2465" s="218" t="s">
        <v>7</v>
      </c>
      <c r="O2465" s="218">
        <v>723</v>
      </c>
      <c r="P2465" s="218" t="s">
        <v>305</v>
      </c>
      <c r="Q2465" s="240">
        <f t="shared" si="84"/>
        <v>238</v>
      </c>
      <c r="R2465" s="240">
        <f t="shared" si="85"/>
        <v>0</v>
      </c>
      <c r="S2465" s="240">
        <f t="shared" si="86"/>
        <v>0</v>
      </c>
      <c r="T2465" s="272">
        <f t="shared" si="87"/>
        <v>0</v>
      </c>
      <c r="U2465" s="263"/>
    </row>
    <row r="2466" spans="2:21" s="216" customFormat="1" x14ac:dyDescent="0.25">
      <c r="B2466" s="262">
        <v>2468</v>
      </c>
      <c r="C2466" s="346">
        <v>45505</v>
      </c>
      <c r="D2466" s="217" t="s">
        <v>268</v>
      </c>
      <c r="E2466" s="218" t="s">
        <v>276</v>
      </c>
      <c r="F2466" s="218" t="s">
        <v>7</v>
      </c>
      <c r="G2466" s="218" t="s">
        <v>214</v>
      </c>
      <c r="H2466" s="218">
        <v>5</v>
      </c>
      <c r="I2466" s="218" t="s">
        <v>220</v>
      </c>
      <c r="J2466" s="218">
        <v>14</v>
      </c>
      <c r="K2466" s="218">
        <v>722300</v>
      </c>
      <c r="L2466" s="218">
        <v>2700</v>
      </c>
      <c r="M2466" s="218"/>
      <c r="N2466" s="218" t="s">
        <v>7</v>
      </c>
      <c r="O2466" s="218">
        <v>723</v>
      </c>
      <c r="P2466" s="218" t="s">
        <v>305</v>
      </c>
      <c r="Q2466" s="240">
        <f t="shared" si="84"/>
        <v>70</v>
      </c>
      <c r="R2466" s="240">
        <f t="shared" si="85"/>
        <v>0</v>
      </c>
      <c r="S2466" s="240">
        <f t="shared" si="86"/>
        <v>0</v>
      </c>
      <c r="T2466" s="272">
        <f t="shared" si="87"/>
        <v>0</v>
      </c>
      <c r="U2466" s="263"/>
    </row>
    <row r="2467" spans="2:21" s="216" customFormat="1" x14ac:dyDescent="0.25">
      <c r="B2467" s="261">
        <v>2469</v>
      </c>
      <c r="C2467" s="346">
        <v>45505</v>
      </c>
      <c r="D2467" s="217" t="s">
        <v>268</v>
      </c>
      <c r="E2467" s="218" t="s">
        <v>276</v>
      </c>
      <c r="F2467" s="218" t="s">
        <v>7</v>
      </c>
      <c r="G2467" s="218" t="s">
        <v>214</v>
      </c>
      <c r="H2467" s="218">
        <v>5</v>
      </c>
      <c r="I2467" s="218" t="s">
        <v>220</v>
      </c>
      <c r="J2467" s="218">
        <v>19</v>
      </c>
      <c r="K2467" s="218">
        <v>723505</v>
      </c>
      <c r="L2467" s="218">
        <v>650</v>
      </c>
      <c r="M2467" s="218"/>
      <c r="N2467" s="218" t="s">
        <v>1</v>
      </c>
      <c r="O2467" s="218" t="s">
        <v>7</v>
      </c>
      <c r="P2467" s="218" t="s">
        <v>305</v>
      </c>
      <c r="Q2467" s="240">
        <f t="shared" si="84"/>
        <v>95</v>
      </c>
      <c r="R2467" s="240">
        <f t="shared" si="85"/>
        <v>0</v>
      </c>
      <c r="S2467" s="240">
        <f t="shared" si="86"/>
        <v>0</v>
      </c>
      <c r="T2467" s="272">
        <f t="shared" si="87"/>
        <v>0</v>
      </c>
      <c r="U2467" s="263" t="s">
        <v>401</v>
      </c>
    </row>
    <row r="2468" spans="2:21" s="216" customFormat="1" x14ac:dyDescent="0.25">
      <c r="B2468" s="262">
        <v>2470</v>
      </c>
      <c r="C2468" s="346">
        <v>45505</v>
      </c>
      <c r="D2468" s="217" t="s">
        <v>260</v>
      </c>
      <c r="E2468" s="218" t="s">
        <v>161</v>
      </c>
      <c r="F2468" s="218" t="s">
        <v>7</v>
      </c>
      <c r="G2468" s="218" t="s">
        <v>161</v>
      </c>
      <c r="H2468" s="218">
        <v>10</v>
      </c>
      <c r="I2468" s="218" t="s">
        <v>66</v>
      </c>
      <c r="J2468" s="218">
        <v>9</v>
      </c>
      <c r="K2468" s="218"/>
      <c r="L2468" s="218"/>
      <c r="M2468" s="218"/>
      <c r="N2468" s="218" t="s">
        <v>363</v>
      </c>
      <c r="O2468" s="218"/>
      <c r="P2468" s="218"/>
      <c r="Q2468" s="240">
        <f t="shared" si="84"/>
        <v>0</v>
      </c>
      <c r="R2468" s="240">
        <f t="shared" si="85"/>
        <v>0</v>
      </c>
      <c r="S2468" s="240">
        <f t="shared" si="86"/>
        <v>90</v>
      </c>
      <c r="T2468" s="272">
        <f t="shared" si="87"/>
        <v>0</v>
      </c>
      <c r="U2468" s="263"/>
    </row>
    <row r="2469" spans="2:21" s="216" customFormat="1" x14ac:dyDescent="0.25">
      <c r="B2469" s="262">
        <v>2471</v>
      </c>
      <c r="C2469" s="346">
        <v>45505</v>
      </c>
      <c r="D2469" s="217" t="s">
        <v>359</v>
      </c>
      <c r="E2469" s="218" t="s">
        <v>178</v>
      </c>
      <c r="F2469" s="218" t="s">
        <v>7</v>
      </c>
      <c r="G2469" s="218" t="s">
        <v>213</v>
      </c>
      <c r="H2469" s="218">
        <v>7</v>
      </c>
      <c r="I2469" s="218" t="s">
        <v>220</v>
      </c>
      <c r="J2469" s="218">
        <v>33</v>
      </c>
      <c r="K2469" s="218">
        <v>722300</v>
      </c>
      <c r="L2469" s="218">
        <v>2700</v>
      </c>
      <c r="M2469" s="218"/>
      <c r="N2469" s="218" t="s">
        <v>7</v>
      </c>
      <c r="O2469" s="218">
        <v>723</v>
      </c>
      <c r="P2469" s="218" t="s">
        <v>305</v>
      </c>
      <c r="Q2469" s="240">
        <f t="shared" si="84"/>
        <v>231</v>
      </c>
      <c r="R2469" s="240">
        <f t="shared" si="85"/>
        <v>0</v>
      </c>
      <c r="S2469" s="240">
        <f t="shared" si="86"/>
        <v>0</v>
      </c>
      <c r="T2469" s="272">
        <f t="shared" si="87"/>
        <v>0</v>
      </c>
      <c r="U2469" s="263"/>
    </row>
    <row r="2470" spans="2:21" s="216" customFormat="1" x14ac:dyDescent="0.25">
      <c r="B2470" s="262">
        <v>2472</v>
      </c>
      <c r="C2470" s="346">
        <v>45505</v>
      </c>
      <c r="D2470" s="217" t="s">
        <v>177</v>
      </c>
      <c r="E2470" s="218" t="s">
        <v>178</v>
      </c>
      <c r="F2470" s="218" t="s">
        <v>7</v>
      </c>
      <c r="G2470" s="218" t="s">
        <v>213</v>
      </c>
      <c r="H2470" s="218">
        <v>7</v>
      </c>
      <c r="I2470" s="218" t="s">
        <v>220</v>
      </c>
      <c r="J2470" s="218">
        <v>18</v>
      </c>
      <c r="K2470" s="218">
        <v>722300</v>
      </c>
      <c r="L2470" s="218">
        <v>2700</v>
      </c>
      <c r="M2470" s="218"/>
      <c r="N2470" s="218" t="s">
        <v>7</v>
      </c>
      <c r="O2470" s="218">
        <v>723</v>
      </c>
      <c r="P2470" s="218" t="s">
        <v>305</v>
      </c>
      <c r="Q2470" s="240">
        <f t="shared" si="84"/>
        <v>126</v>
      </c>
      <c r="R2470" s="240">
        <f t="shared" si="85"/>
        <v>0</v>
      </c>
      <c r="S2470" s="240">
        <f t="shared" si="86"/>
        <v>0</v>
      </c>
      <c r="T2470" s="272">
        <f t="shared" si="87"/>
        <v>0</v>
      </c>
      <c r="U2470" s="263"/>
    </row>
    <row r="2471" spans="2:21" s="216" customFormat="1" x14ac:dyDescent="0.25">
      <c r="B2471" s="262">
        <v>2473</v>
      </c>
      <c r="C2471" s="346">
        <v>45505</v>
      </c>
      <c r="D2471" s="217" t="s">
        <v>173</v>
      </c>
      <c r="E2471" s="218" t="s">
        <v>161</v>
      </c>
      <c r="F2471" s="218" t="s">
        <v>7</v>
      </c>
      <c r="G2471" s="218" t="s">
        <v>161</v>
      </c>
      <c r="H2471" s="218">
        <v>11.2</v>
      </c>
      <c r="I2471" s="218" t="s">
        <v>66</v>
      </c>
      <c r="J2471" s="218">
        <v>0</v>
      </c>
      <c r="K2471" s="218"/>
      <c r="L2471" s="218"/>
      <c r="M2471" s="218"/>
      <c r="N2471" s="218"/>
      <c r="O2471" s="218"/>
      <c r="P2471" s="218"/>
      <c r="Q2471" s="240">
        <f t="shared" si="84"/>
        <v>0</v>
      </c>
      <c r="R2471" s="240">
        <f t="shared" si="85"/>
        <v>0</v>
      </c>
      <c r="S2471" s="240">
        <f t="shared" si="86"/>
        <v>0</v>
      </c>
      <c r="T2471" s="272">
        <f t="shared" si="87"/>
        <v>0</v>
      </c>
      <c r="U2471" s="263"/>
    </row>
    <row r="2472" spans="2:21" s="216" customFormat="1" x14ac:dyDescent="0.25">
      <c r="B2472" s="262">
        <v>2474</v>
      </c>
      <c r="C2472" s="346">
        <v>45505</v>
      </c>
      <c r="D2472" s="217" t="s">
        <v>153</v>
      </c>
      <c r="E2472" s="218" t="s">
        <v>92</v>
      </c>
      <c r="F2472" s="218" t="s">
        <v>63</v>
      </c>
      <c r="G2472" s="218" t="s">
        <v>213</v>
      </c>
      <c r="H2472" s="218">
        <v>6.65</v>
      </c>
      <c r="I2472" s="218"/>
      <c r="J2472" s="218">
        <v>0</v>
      </c>
      <c r="K2472" s="218"/>
      <c r="L2472" s="218"/>
      <c r="M2472" s="218"/>
      <c r="N2472" s="218"/>
      <c r="O2472" s="218"/>
      <c r="P2472" s="218"/>
      <c r="Q2472" s="240">
        <f t="shared" si="84"/>
        <v>0</v>
      </c>
      <c r="R2472" s="240">
        <f t="shared" si="85"/>
        <v>0</v>
      </c>
      <c r="S2472" s="240">
        <f t="shared" si="86"/>
        <v>0</v>
      </c>
      <c r="T2472" s="272">
        <f t="shared" si="87"/>
        <v>0</v>
      </c>
      <c r="U2472" s="263"/>
    </row>
    <row r="2473" spans="2:21" s="216" customFormat="1" x14ac:dyDescent="0.25">
      <c r="B2473" s="262">
        <v>2475</v>
      </c>
      <c r="C2473" s="346">
        <v>45505</v>
      </c>
      <c r="D2473" s="217" t="s">
        <v>152</v>
      </c>
      <c r="E2473" s="218" t="s">
        <v>92</v>
      </c>
      <c r="F2473" s="218" t="s">
        <v>63</v>
      </c>
      <c r="G2473" s="218" t="s">
        <v>214</v>
      </c>
      <c r="H2473" s="218">
        <v>4.1500000000000004</v>
      </c>
      <c r="I2473" s="218" t="s">
        <v>221</v>
      </c>
      <c r="J2473" s="218">
        <v>33</v>
      </c>
      <c r="K2473" s="218">
        <v>718875</v>
      </c>
      <c r="L2473" s="218">
        <v>600</v>
      </c>
      <c r="M2473" s="218"/>
      <c r="N2473" s="218" t="s">
        <v>63</v>
      </c>
      <c r="O2473" s="218">
        <v>714</v>
      </c>
      <c r="P2473" s="218" t="s">
        <v>305</v>
      </c>
      <c r="Q2473" s="240">
        <f t="shared" si="84"/>
        <v>0</v>
      </c>
      <c r="R2473" s="240">
        <f t="shared" si="85"/>
        <v>157.49250000000001</v>
      </c>
      <c r="S2473" s="240">
        <f t="shared" si="86"/>
        <v>0</v>
      </c>
      <c r="T2473" s="272">
        <f t="shared" si="87"/>
        <v>0</v>
      </c>
      <c r="U2473" s="263"/>
    </row>
    <row r="2474" spans="2:21" s="216" customFormat="1" x14ac:dyDescent="0.25">
      <c r="B2474" s="262">
        <v>2476</v>
      </c>
      <c r="C2474" s="346">
        <v>45505</v>
      </c>
      <c r="D2474" s="217" t="s">
        <v>150</v>
      </c>
      <c r="E2474" s="218" t="s">
        <v>92</v>
      </c>
      <c r="F2474" s="218" t="s">
        <v>63</v>
      </c>
      <c r="G2474" s="218" t="s">
        <v>214</v>
      </c>
      <c r="H2474" s="218">
        <v>4.1500000000000004</v>
      </c>
      <c r="I2474" s="218" t="s">
        <v>221</v>
      </c>
      <c r="J2474" s="218">
        <v>32</v>
      </c>
      <c r="K2474" s="218">
        <v>718875</v>
      </c>
      <c r="L2474" s="218">
        <v>600</v>
      </c>
      <c r="M2474" s="218"/>
      <c r="N2474" s="218" t="s">
        <v>63</v>
      </c>
      <c r="O2474" s="218">
        <v>714</v>
      </c>
      <c r="P2474" s="218" t="s">
        <v>305</v>
      </c>
      <c r="Q2474" s="240">
        <f t="shared" si="84"/>
        <v>0</v>
      </c>
      <c r="R2474" s="240">
        <f t="shared" si="85"/>
        <v>152.72</v>
      </c>
      <c r="S2474" s="240">
        <f t="shared" si="86"/>
        <v>0</v>
      </c>
      <c r="T2474" s="272">
        <f t="shared" si="87"/>
        <v>0</v>
      </c>
      <c r="U2474" s="263"/>
    </row>
    <row r="2475" spans="2:21" s="216" customFormat="1" x14ac:dyDescent="0.25">
      <c r="B2475" s="262">
        <v>2477</v>
      </c>
      <c r="C2475" s="346">
        <v>45505</v>
      </c>
      <c r="D2475" s="217" t="s">
        <v>179</v>
      </c>
      <c r="E2475" s="218" t="s">
        <v>161</v>
      </c>
      <c r="F2475" s="218" t="s">
        <v>8</v>
      </c>
      <c r="G2475" s="218" t="s">
        <v>161</v>
      </c>
      <c r="H2475" s="218">
        <v>11.6</v>
      </c>
      <c r="I2475" s="218" t="s">
        <v>66</v>
      </c>
      <c r="J2475" s="218">
        <v>2</v>
      </c>
      <c r="K2475" s="218"/>
      <c r="L2475" s="218"/>
      <c r="M2475" s="218"/>
      <c r="N2475" s="218" t="s">
        <v>363</v>
      </c>
      <c r="O2475" s="218"/>
      <c r="P2475" s="218"/>
      <c r="Q2475" s="240">
        <f t="shared" si="84"/>
        <v>0</v>
      </c>
      <c r="R2475" s="240">
        <f t="shared" si="85"/>
        <v>0</v>
      </c>
      <c r="S2475" s="240">
        <f t="shared" si="86"/>
        <v>23.2</v>
      </c>
      <c r="T2475" s="272">
        <f t="shared" si="87"/>
        <v>0</v>
      </c>
      <c r="U2475" s="263"/>
    </row>
    <row r="2476" spans="2:21" s="216" customFormat="1" x14ac:dyDescent="0.25">
      <c r="B2476" s="262">
        <v>2478</v>
      </c>
      <c r="C2476" s="346">
        <v>45505</v>
      </c>
      <c r="D2476" s="217" t="s">
        <v>141</v>
      </c>
      <c r="E2476" s="218" t="s">
        <v>92</v>
      </c>
      <c r="F2476" s="218" t="s">
        <v>2</v>
      </c>
      <c r="G2476" s="218" t="s">
        <v>213</v>
      </c>
      <c r="H2476" s="218">
        <v>7</v>
      </c>
      <c r="I2476" s="218" t="s">
        <v>220</v>
      </c>
      <c r="J2476" s="218">
        <v>15</v>
      </c>
      <c r="K2476" s="218">
        <v>12650</v>
      </c>
      <c r="L2476" s="218">
        <v>450</v>
      </c>
      <c r="M2476" s="218"/>
      <c r="N2476" s="218" t="s">
        <v>2</v>
      </c>
      <c r="O2476" s="218">
        <v>713</v>
      </c>
      <c r="P2476" s="218" t="s">
        <v>305</v>
      </c>
      <c r="Q2476" s="240">
        <f t="shared" si="84"/>
        <v>105</v>
      </c>
      <c r="R2476" s="240">
        <f t="shared" si="85"/>
        <v>0</v>
      </c>
      <c r="S2476" s="240">
        <f t="shared" si="86"/>
        <v>0</v>
      </c>
      <c r="T2476" s="272">
        <f t="shared" si="87"/>
        <v>0</v>
      </c>
      <c r="U2476" s="263"/>
    </row>
    <row r="2477" spans="2:21" s="216" customFormat="1" x14ac:dyDescent="0.25">
      <c r="B2477" s="262">
        <v>2479</v>
      </c>
      <c r="C2477" s="346">
        <v>45505</v>
      </c>
      <c r="D2477" s="217" t="s">
        <v>142</v>
      </c>
      <c r="E2477" s="218" t="s">
        <v>92</v>
      </c>
      <c r="F2477" s="218" t="s">
        <v>2</v>
      </c>
      <c r="G2477" s="218" t="s">
        <v>213</v>
      </c>
      <c r="H2477" s="218">
        <v>7</v>
      </c>
      <c r="I2477" s="218" t="s">
        <v>220</v>
      </c>
      <c r="J2477" s="218">
        <v>15</v>
      </c>
      <c r="K2477" s="218">
        <v>12650</v>
      </c>
      <c r="L2477" s="218">
        <v>450</v>
      </c>
      <c r="M2477" s="218"/>
      <c r="N2477" s="218" t="s">
        <v>2</v>
      </c>
      <c r="O2477" s="218">
        <v>713</v>
      </c>
      <c r="P2477" s="218" t="s">
        <v>305</v>
      </c>
      <c r="Q2477" s="240">
        <f t="shared" si="84"/>
        <v>105</v>
      </c>
      <c r="R2477" s="240">
        <f t="shared" si="85"/>
        <v>0</v>
      </c>
      <c r="S2477" s="240">
        <f t="shared" si="86"/>
        <v>0</v>
      </c>
      <c r="T2477" s="272">
        <f t="shared" si="87"/>
        <v>0</v>
      </c>
      <c r="U2477" s="263"/>
    </row>
    <row r="2478" spans="2:21" s="216" customFormat="1" x14ac:dyDescent="0.25">
      <c r="B2478" s="262">
        <v>2480</v>
      </c>
      <c r="C2478" s="346">
        <v>45505</v>
      </c>
      <c r="D2478" s="217" t="s">
        <v>143</v>
      </c>
      <c r="E2478" s="218" t="s">
        <v>92</v>
      </c>
      <c r="F2478" s="218" t="s">
        <v>2</v>
      </c>
      <c r="G2478" s="218" t="s">
        <v>213</v>
      </c>
      <c r="H2478" s="218">
        <v>7</v>
      </c>
      <c r="I2478" s="218" t="s">
        <v>220</v>
      </c>
      <c r="J2478" s="218">
        <v>14</v>
      </c>
      <c r="K2478" s="218">
        <v>12650</v>
      </c>
      <c r="L2478" s="218">
        <v>450</v>
      </c>
      <c r="M2478" s="218"/>
      <c r="N2478" s="218" t="s">
        <v>2</v>
      </c>
      <c r="O2478" s="218">
        <v>713</v>
      </c>
      <c r="P2478" s="218" t="s">
        <v>305</v>
      </c>
      <c r="Q2478" s="240">
        <f t="shared" si="84"/>
        <v>98</v>
      </c>
      <c r="R2478" s="240">
        <f t="shared" si="85"/>
        <v>0</v>
      </c>
      <c r="S2478" s="240">
        <f t="shared" si="86"/>
        <v>0</v>
      </c>
      <c r="T2478" s="272">
        <f t="shared" si="87"/>
        <v>0</v>
      </c>
      <c r="U2478" s="263"/>
    </row>
    <row r="2479" spans="2:21" s="216" customFormat="1" x14ac:dyDescent="0.25">
      <c r="B2479" s="262">
        <v>2481</v>
      </c>
      <c r="C2479" s="346">
        <v>45505</v>
      </c>
      <c r="D2479" s="217" t="s">
        <v>258</v>
      </c>
      <c r="E2479" s="218" t="s">
        <v>92</v>
      </c>
      <c r="F2479" s="218" t="s">
        <v>2</v>
      </c>
      <c r="G2479" s="218" t="s">
        <v>213</v>
      </c>
      <c r="H2479" s="218">
        <v>7</v>
      </c>
      <c r="I2479" s="218" t="s">
        <v>220</v>
      </c>
      <c r="J2479" s="218">
        <v>32</v>
      </c>
      <c r="K2479" s="218">
        <v>12650</v>
      </c>
      <c r="L2479" s="218">
        <v>450</v>
      </c>
      <c r="M2479" s="218"/>
      <c r="N2479" s="218" t="s">
        <v>2</v>
      </c>
      <c r="O2479" s="218">
        <v>713</v>
      </c>
      <c r="P2479" s="218" t="s">
        <v>305</v>
      </c>
      <c r="Q2479" s="240">
        <f t="shared" si="84"/>
        <v>224</v>
      </c>
      <c r="R2479" s="240">
        <f t="shared" si="85"/>
        <v>0</v>
      </c>
      <c r="S2479" s="240">
        <f t="shared" si="86"/>
        <v>0</v>
      </c>
      <c r="T2479" s="272">
        <f t="shared" si="87"/>
        <v>0</v>
      </c>
      <c r="U2479" s="263"/>
    </row>
    <row r="2480" spans="2:21" s="216" customFormat="1" x14ac:dyDescent="0.25">
      <c r="B2480" s="262">
        <v>2482</v>
      </c>
      <c r="C2480" s="346">
        <v>45505</v>
      </c>
      <c r="D2480" s="217" t="s">
        <v>266</v>
      </c>
      <c r="E2480" s="218" t="s">
        <v>92</v>
      </c>
      <c r="F2480" s="218" t="s">
        <v>2</v>
      </c>
      <c r="G2480" s="218" t="s">
        <v>213</v>
      </c>
      <c r="H2480" s="218">
        <v>7</v>
      </c>
      <c r="I2480" s="218" t="s">
        <v>220</v>
      </c>
      <c r="J2480" s="218">
        <v>32</v>
      </c>
      <c r="K2480" s="218">
        <v>12650</v>
      </c>
      <c r="L2480" s="218">
        <v>450</v>
      </c>
      <c r="M2480" s="218"/>
      <c r="N2480" s="218" t="s">
        <v>2</v>
      </c>
      <c r="O2480" s="218">
        <v>713</v>
      </c>
      <c r="P2480" s="218" t="s">
        <v>305</v>
      </c>
      <c r="Q2480" s="240">
        <f t="shared" si="84"/>
        <v>224</v>
      </c>
      <c r="R2480" s="240">
        <f t="shared" si="85"/>
        <v>0</v>
      </c>
      <c r="S2480" s="240">
        <f t="shared" si="86"/>
        <v>0</v>
      </c>
      <c r="T2480" s="272">
        <f t="shared" si="87"/>
        <v>0</v>
      </c>
      <c r="U2480" s="263"/>
    </row>
    <row r="2481" spans="2:21" s="216" customFormat="1" x14ac:dyDescent="0.25">
      <c r="B2481" s="262">
        <v>2483</v>
      </c>
      <c r="C2481" s="346">
        <v>45505</v>
      </c>
      <c r="D2481" s="217" t="s">
        <v>267</v>
      </c>
      <c r="E2481" s="218" t="s">
        <v>92</v>
      </c>
      <c r="F2481" s="218" t="s">
        <v>2</v>
      </c>
      <c r="G2481" s="218" t="s">
        <v>213</v>
      </c>
      <c r="H2481" s="218">
        <v>7</v>
      </c>
      <c r="I2481" s="218" t="s">
        <v>220</v>
      </c>
      <c r="J2481" s="218">
        <v>32</v>
      </c>
      <c r="K2481" s="218">
        <v>12650</v>
      </c>
      <c r="L2481" s="218">
        <v>450</v>
      </c>
      <c r="M2481" s="218"/>
      <c r="N2481" s="218" t="s">
        <v>2</v>
      </c>
      <c r="O2481" s="218">
        <v>713</v>
      </c>
      <c r="P2481" s="218" t="s">
        <v>305</v>
      </c>
      <c r="Q2481" s="240">
        <f t="shared" si="84"/>
        <v>224</v>
      </c>
      <c r="R2481" s="240">
        <f t="shared" si="85"/>
        <v>0</v>
      </c>
      <c r="S2481" s="240">
        <f t="shared" si="86"/>
        <v>0</v>
      </c>
      <c r="T2481" s="272">
        <f t="shared" si="87"/>
        <v>0</v>
      </c>
      <c r="U2481" s="263"/>
    </row>
    <row r="2482" spans="2:21" s="216" customFormat="1" x14ac:dyDescent="0.25">
      <c r="B2482" s="262">
        <v>2484</v>
      </c>
      <c r="C2482" s="346">
        <v>45505</v>
      </c>
      <c r="D2482" s="217" t="s">
        <v>387</v>
      </c>
      <c r="E2482" s="218" t="s">
        <v>276</v>
      </c>
      <c r="F2482" s="218" t="s">
        <v>389</v>
      </c>
      <c r="G2482" s="218" t="s">
        <v>214</v>
      </c>
      <c r="H2482" s="218">
        <v>4.1500000000000004</v>
      </c>
      <c r="I2482" s="218" t="s">
        <v>221</v>
      </c>
      <c r="J2482" s="218">
        <v>24</v>
      </c>
      <c r="K2482" s="218">
        <v>715750</v>
      </c>
      <c r="L2482" s="218">
        <v>1400</v>
      </c>
      <c r="M2482" s="218"/>
      <c r="N2482" s="218" t="s">
        <v>389</v>
      </c>
      <c r="O2482" s="218">
        <v>717</v>
      </c>
      <c r="P2482" s="218" t="s">
        <v>305</v>
      </c>
      <c r="Q2482" s="240">
        <f t="shared" si="84"/>
        <v>0</v>
      </c>
      <c r="R2482" s="240">
        <f t="shared" si="85"/>
        <v>114.54</v>
      </c>
      <c r="S2482" s="240">
        <f t="shared" si="86"/>
        <v>0</v>
      </c>
      <c r="T2482" s="272">
        <f t="shared" si="87"/>
        <v>0</v>
      </c>
      <c r="U2482" s="263"/>
    </row>
    <row r="2483" spans="2:21" s="216" customFormat="1" x14ac:dyDescent="0.25">
      <c r="B2483" s="262">
        <v>2485</v>
      </c>
      <c r="C2483" s="346">
        <v>45505</v>
      </c>
      <c r="D2483" s="217" t="s">
        <v>388</v>
      </c>
      <c r="E2483" s="218" t="s">
        <v>276</v>
      </c>
      <c r="F2483" s="218" t="s">
        <v>389</v>
      </c>
      <c r="G2483" s="218" t="s">
        <v>214</v>
      </c>
      <c r="H2483" s="218">
        <v>4.1500000000000004</v>
      </c>
      <c r="I2483" s="218" t="s">
        <v>221</v>
      </c>
      <c r="J2483" s="218">
        <v>24</v>
      </c>
      <c r="K2483" s="218">
        <v>715750</v>
      </c>
      <c r="L2483" s="218">
        <v>1400</v>
      </c>
      <c r="M2483" s="218"/>
      <c r="N2483" s="218" t="s">
        <v>389</v>
      </c>
      <c r="O2483" s="218">
        <v>717</v>
      </c>
      <c r="P2483" s="218" t="s">
        <v>305</v>
      </c>
      <c r="Q2483" s="240">
        <f t="shared" ref="Q2483:Q2546" si="88">IF(I2483=$Q$5,J2483*H2483,0)</f>
        <v>0</v>
      </c>
      <c r="R2483" s="240">
        <f t="shared" ref="R2483:R2546" si="89">IF(I2483=$R$5,J2483*H2483,0)*1.15</f>
        <v>114.54</v>
      </c>
      <c r="S2483" s="240">
        <f t="shared" ref="S2483:S2546" si="90">IF(I2483=$S$5,J2483*H2483,0)</f>
        <v>0</v>
      </c>
      <c r="T2483" s="272">
        <f t="shared" ref="T2483:T2546" si="91">IF(I2483=$T$5,J2483*H2483,0)</f>
        <v>0</v>
      </c>
      <c r="U2483" s="263"/>
    </row>
    <row r="2484" spans="2:21" s="216" customFormat="1" x14ac:dyDescent="0.25">
      <c r="B2484" s="262">
        <v>2486</v>
      </c>
      <c r="C2484" s="346">
        <v>45505</v>
      </c>
      <c r="D2484" s="217" t="s">
        <v>96</v>
      </c>
      <c r="E2484" s="218" t="s">
        <v>161</v>
      </c>
      <c r="F2484" s="218" t="s">
        <v>1</v>
      </c>
      <c r="G2484" s="218" t="s">
        <v>161</v>
      </c>
      <c r="H2484" s="218">
        <v>11.8</v>
      </c>
      <c r="I2484" s="218"/>
      <c r="J2484" s="218">
        <v>0</v>
      </c>
      <c r="K2484" s="218"/>
      <c r="L2484" s="218"/>
      <c r="M2484" s="218"/>
      <c r="N2484" s="218"/>
      <c r="O2484" s="218"/>
      <c r="P2484" s="218"/>
      <c r="Q2484" s="240">
        <f t="shared" si="88"/>
        <v>0</v>
      </c>
      <c r="R2484" s="240">
        <f t="shared" si="89"/>
        <v>0</v>
      </c>
      <c r="S2484" s="240">
        <f t="shared" si="90"/>
        <v>0</v>
      </c>
      <c r="T2484" s="272">
        <f t="shared" si="91"/>
        <v>0</v>
      </c>
      <c r="U2484" s="263"/>
    </row>
    <row r="2485" spans="2:21" s="216" customFormat="1" x14ac:dyDescent="0.25">
      <c r="B2485" s="262">
        <v>2487</v>
      </c>
      <c r="C2485" s="346">
        <v>45505</v>
      </c>
      <c r="D2485" s="217" t="s">
        <v>130</v>
      </c>
      <c r="E2485" s="218" t="s">
        <v>161</v>
      </c>
      <c r="F2485" s="218" t="s">
        <v>1</v>
      </c>
      <c r="G2485" s="218" t="s">
        <v>161</v>
      </c>
      <c r="H2485" s="218">
        <v>11.8</v>
      </c>
      <c r="I2485" s="218" t="s">
        <v>66</v>
      </c>
      <c r="J2485" s="218">
        <v>4</v>
      </c>
      <c r="K2485" s="218"/>
      <c r="L2485" s="218"/>
      <c r="M2485" s="218"/>
      <c r="N2485" s="218" t="s">
        <v>363</v>
      </c>
      <c r="O2485" s="218"/>
      <c r="P2485" s="218"/>
      <c r="Q2485" s="240">
        <f t="shared" si="88"/>
        <v>0</v>
      </c>
      <c r="R2485" s="240">
        <f t="shared" si="89"/>
        <v>0</v>
      </c>
      <c r="S2485" s="240">
        <f t="shared" si="90"/>
        <v>47.2</v>
      </c>
      <c r="T2485" s="272">
        <f t="shared" si="91"/>
        <v>0</v>
      </c>
      <c r="U2485" s="263"/>
    </row>
    <row r="2486" spans="2:21" s="216" customFormat="1" x14ac:dyDescent="0.25">
      <c r="B2486" s="262">
        <v>2488</v>
      </c>
      <c r="C2486" s="346">
        <v>45505</v>
      </c>
      <c r="D2486" s="217" t="s">
        <v>120</v>
      </c>
      <c r="E2486" s="218" t="s">
        <v>263</v>
      </c>
      <c r="F2486" s="218" t="s">
        <v>1</v>
      </c>
      <c r="G2486" s="218" t="s">
        <v>307</v>
      </c>
      <c r="H2486" s="218">
        <v>6</v>
      </c>
      <c r="I2486" s="218"/>
      <c r="J2486" s="218">
        <v>0</v>
      </c>
      <c r="K2486" s="218"/>
      <c r="L2486" s="218"/>
      <c r="M2486" s="218"/>
      <c r="N2486" s="218"/>
      <c r="O2486" s="218"/>
      <c r="P2486" s="218"/>
      <c r="Q2486" s="240">
        <f t="shared" si="88"/>
        <v>0</v>
      </c>
      <c r="R2486" s="240">
        <f t="shared" si="89"/>
        <v>0</v>
      </c>
      <c r="S2486" s="240">
        <f t="shared" si="90"/>
        <v>0</v>
      </c>
      <c r="T2486" s="272">
        <f t="shared" si="91"/>
        <v>0</v>
      </c>
      <c r="U2486" s="263"/>
    </row>
    <row r="2487" spans="2:21" s="216" customFormat="1" x14ac:dyDescent="0.25">
      <c r="B2487" s="262">
        <v>2489</v>
      </c>
      <c r="C2487" s="346">
        <v>45505</v>
      </c>
      <c r="D2487" s="217" t="s">
        <v>122</v>
      </c>
      <c r="E2487" s="218" t="s">
        <v>264</v>
      </c>
      <c r="F2487" s="218" t="s">
        <v>1</v>
      </c>
      <c r="G2487" s="218" t="s">
        <v>307</v>
      </c>
      <c r="H2487" s="218">
        <v>6</v>
      </c>
      <c r="I2487" s="218"/>
      <c r="J2487" s="218">
        <v>0</v>
      </c>
      <c r="K2487" s="218"/>
      <c r="L2487" s="218"/>
      <c r="M2487" s="218"/>
      <c r="N2487" s="218"/>
      <c r="O2487" s="218"/>
      <c r="P2487" s="218"/>
      <c r="Q2487" s="240">
        <f t="shared" si="88"/>
        <v>0</v>
      </c>
      <c r="R2487" s="240">
        <f t="shared" si="89"/>
        <v>0</v>
      </c>
      <c r="S2487" s="240">
        <f t="shared" si="90"/>
        <v>0</v>
      </c>
      <c r="T2487" s="272">
        <f t="shared" si="91"/>
        <v>0</v>
      </c>
      <c r="U2487" s="263"/>
    </row>
    <row r="2488" spans="2:21" s="216" customFormat="1" x14ac:dyDescent="0.25">
      <c r="B2488" s="262">
        <v>2490</v>
      </c>
      <c r="C2488" s="346">
        <v>45505</v>
      </c>
      <c r="D2488" s="217" t="s">
        <v>356</v>
      </c>
      <c r="E2488" s="218" t="s">
        <v>264</v>
      </c>
      <c r="F2488" s="218" t="s">
        <v>1</v>
      </c>
      <c r="G2488" s="218" t="s">
        <v>307</v>
      </c>
      <c r="H2488" s="218">
        <v>6</v>
      </c>
      <c r="I2488" s="218"/>
      <c r="J2488" s="218">
        <v>0</v>
      </c>
      <c r="K2488" s="218"/>
      <c r="L2488" s="218"/>
      <c r="M2488" s="218"/>
      <c r="N2488" s="218"/>
      <c r="O2488" s="218"/>
      <c r="P2488" s="218"/>
      <c r="Q2488" s="240">
        <f t="shared" si="88"/>
        <v>0</v>
      </c>
      <c r="R2488" s="240">
        <f t="shared" si="89"/>
        <v>0</v>
      </c>
      <c r="S2488" s="240">
        <f t="shared" si="90"/>
        <v>0</v>
      </c>
      <c r="T2488" s="272">
        <f t="shared" si="91"/>
        <v>0</v>
      </c>
      <c r="U2488" s="263"/>
    </row>
    <row r="2489" spans="2:21" s="216" customFormat="1" x14ac:dyDescent="0.25">
      <c r="B2489" s="262">
        <v>2491</v>
      </c>
      <c r="C2489" s="346">
        <v>45505</v>
      </c>
      <c r="D2489" s="217" t="s">
        <v>376</v>
      </c>
      <c r="E2489" s="218" t="s">
        <v>183</v>
      </c>
      <c r="F2489" s="218" t="s">
        <v>309</v>
      </c>
      <c r="G2489" s="218">
        <v>0</v>
      </c>
      <c r="H2489" s="218">
        <v>6</v>
      </c>
      <c r="I2489" s="218"/>
      <c r="J2489" s="218">
        <v>0</v>
      </c>
      <c r="K2489" s="218"/>
      <c r="L2489" s="218"/>
      <c r="M2489" s="218"/>
      <c r="N2489" s="218"/>
      <c r="O2489" s="218"/>
      <c r="P2489" s="218"/>
      <c r="Q2489" s="240">
        <f t="shared" si="88"/>
        <v>0</v>
      </c>
      <c r="R2489" s="240">
        <f t="shared" si="89"/>
        <v>0</v>
      </c>
      <c r="S2489" s="240">
        <f t="shared" si="90"/>
        <v>0</v>
      </c>
      <c r="T2489" s="272">
        <f t="shared" si="91"/>
        <v>0</v>
      </c>
      <c r="U2489" s="263"/>
    </row>
    <row r="2490" spans="2:21" s="216" customFormat="1" x14ac:dyDescent="0.25">
      <c r="B2490" s="262">
        <v>2492</v>
      </c>
      <c r="C2490" s="346">
        <v>45506</v>
      </c>
      <c r="D2490" s="217" t="s">
        <v>379</v>
      </c>
      <c r="E2490" s="218" t="s">
        <v>92</v>
      </c>
      <c r="F2490" s="218" t="s">
        <v>64</v>
      </c>
      <c r="G2490" s="218" t="s">
        <v>214</v>
      </c>
      <c r="H2490" s="218">
        <v>5</v>
      </c>
      <c r="I2490" s="218"/>
      <c r="J2490" s="218"/>
      <c r="K2490" s="218"/>
      <c r="L2490" s="218"/>
      <c r="M2490" s="218"/>
      <c r="N2490" s="218"/>
      <c r="O2490" s="218"/>
      <c r="P2490" s="218"/>
      <c r="Q2490" s="240">
        <f t="shared" si="88"/>
        <v>0</v>
      </c>
      <c r="R2490" s="240">
        <f t="shared" si="89"/>
        <v>0</v>
      </c>
      <c r="S2490" s="240">
        <f t="shared" si="90"/>
        <v>0</v>
      </c>
      <c r="T2490" s="272">
        <f t="shared" si="91"/>
        <v>0</v>
      </c>
      <c r="U2490" s="263"/>
    </row>
    <row r="2491" spans="2:21" s="216" customFormat="1" x14ac:dyDescent="0.25">
      <c r="B2491" s="262">
        <v>2493</v>
      </c>
      <c r="C2491" s="346">
        <v>45506</v>
      </c>
      <c r="D2491" s="217" t="s">
        <v>378</v>
      </c>
      <c r="E2491" s="218" t="s">
        <v>92</v>
      </c>
      <c r="F2491" s="218" t="s">
        <v>1</v>
      </c>
      <c r="G2491" s="218" t="s">
        <v>213</v>
      </c>
      <c r="H2491" s="218">
        <v>10</v>
      </c>
      <c r="I2491" s="218"/>
      <c r="J2491" s="218"/>
      <c r="K2491" s="218"/>
      <c r="L2491" s="218"/>
      <c r="M2491" s="218"/>
      <c r="N2491" s="218"/>
      <c r="O2491" s="218"/>
      <c r="P2491" s="218"/>
      <c r="Q2491" s="240">
        <f t="shared" si="88"/>
        <v>0</v>
      </c>
      <c r="R2491" s="240">
        <f t="shared" si="89"/>
        <v>0</v>
      </c>
      <c r="S2491" s="240">
        <f t="shared" si="90"/>
        <v>0</v>
      </c>
      <c r="T2491" s="272">
        <f t="shared" si="91"/>
        <v>0</v>
      </c>
      <c r="U2491" s="263" t="s">
        <v>405</v>
      </c>
    </row>
    <row r="2492" spans="2:21" s="216" customFormat="1" x14ac:dyDescent="0.25">
      <c r="B2492" s="262">
        <v>2494</v>
      </c>
      <c r="C2492" s="346">
        <v>45506</v>
      </c>
      <c r="D2492" s="217" t="s">
        <v>378</v>
      </c>
      <c r="E2492" s="218" t="s">
        <v>92</v>
      </c>
      <c r="F2492" s="218" t="s">
        <v>1</v>
      </c>
      <c r="G2492" s="218" t="s">
        <v>213</v>
      </c>
      <c r="H2492" s="218">
        <v>10</v>
      </c>
      <c r="I2492" s="218"/>
      <c r="J2492" s="218"/>
      <c r="K2492" s="218"/>
      <c r="L2492" s="218"/>
      <c r="M2492" s="218"/>
      <c r="N2492" s="218"/>
      <c r="O2492" s="218"/>
      <c r="P2492" s="218"/>
      <c r="Q2492" s="240">
        <f t="shared" si="88"/>
        <v>0</v>
      </c>
      <c r="R2492" s="240">
        <f t="shared" si="89"/>
        <v>0</v>
      </c>
      <c r="S2492" s="240">
        <f t="shared" si="90"/>
        <v>0</v>
      </c>
      <c r="T2492" s="272">
        <f t="shared" si="91"/>
        <v>0</v>
      </c>
      <c r="U2492" s="263" t="s">
        <v>405</v>
      </c>
    </row>
    <row r="2493" spans="2:21" s="216" customFormat="1" x14ac:dyDescent="0.25">
      <c r="B2493" s="262">
        <v>2495</v>
      </c>
      <c r="C2493" s="346">
        <v>45506</v>
      </c>
      <c r="D2493" s="217" t="s">
        <v>91</v>
      </c>
      <c r="E2493" s="218" t="s">
        <v>92</v>
      </c>
      <c r="F2493" s="218" t="s">
        <v>1</v>
      </c>
      <c r="G2493" s="218" t="s">
        <v>213</v>
      </c>
      <c r="H2493" s="218">
        <v>6.65</v>
      </c>
      <c r="I2493" s="218" t="s">
        <v>220</v>
      </c>
      <c r="J2493" s="218">
        <v>9</v>
      </c>
      <c r="K2493" s="218">
        <v>723505</v>
      </c>
      <c r="L2493" s="218">
        <v>650</v>
      </c>
      <c r="M2493" s="218"/>
      <c r="N2493" s="218" t="s">
        <v>1</v>
      </c>
      <c r="O2493" s="218" t="s">
        <v>7</v>
      </c>
      <c r="P2493" s="218" t="s">
        <v>305</v>
      </c>
      <c r="Q2493" s="240">
        <f t="shared" si="88"/>
        <v>59.85</v>
      </c>
      <c r="R2493" s="240">
        <f t="shared" si="89"/>
        <v>0</v>
      </c>
      <c r="S2493" s="240">
        <f t="shared" si="90"/>
        <v>0</v>
      </c>
      <c r="T2493" s="272">
        <f t="shared" si="91"/>
        <v>0</v>
      </c>
      <c r="U2493" s="263"/>
    </row>
    <row r="2494" spans="2:21" s="216" customFormat="1" x14ac:dyDescent="0.25">
      <c r="B2494" s="262">
        <v>2496</v>
      </c>
      <c r="C2494" s="346">
        <v>45506</v>
      </c>
      <c r="D2494" s="217" t="s">
        <v>91</v>
      </c>
      <c r="E2494" s="218" t="s">
        <v>92</v>
      </c>
      <c r="F2494" s="218" t="s">
        <v>1</v>
      </c>
      <c r="G2494" s="218" t="s">
        <v>213</v>
      </c>
      <c r="H2494" s="218">
        <v>6.65</v>
      </c>
      <c r="I2494" s="458" t="s">
        <v>253</v>
      </c>
      <c r="J2494" s="218">
        <v>9</v>
      </c>
      <c r="K2494" s="218">
        <v>723505</v>
      </c>
      <c r="L2494" s="218">
        <v>650</v>
      </c>
      <c r="M2494" s="218"/>
      <c r="N2494" s="218" t="s">
        <v>1</v>
      </c>
      <c r="O2494" s="218" t="s">
        <v>7</v>
      </c>
      <c r="P2494" s="218" t="s">
        <v>305</v>
      </c>
      <c r="Q2494" s="240">
        <f t="shared" si="88"/>
        <v>0</v>
      </c>
      <c r="R2494" s="240">
        <f t="shared" si="89"/>
        <v>0</v>
      </c>
      <c r="S2494" s="240">
        <f t="shared" si="90"/>
        <v>0</v>
      </c>
      <c r="T2494" s="272">
        <f t="shared" si="91"/>
        <v>59.85</v>
      </c>
      <c r="U2494" s="263"/>
    </row>
    <row r="2495" spans="2:21" s="216" customFormat="1" x14ac:dyDescent="0.25">
      <c r="B2495" s="262">
        <v>2497</v>
      </c>
      <c r="C2495" s="346">
        <v>45506</v>
      </c>
      <c r="D2495" s="217" t="s">
        <v>117</v>
      </c>
      <c r="E2495" s="218" t="s">
        <v>92</v>
      </c>
      <c r="F2495" s="218" t="s">
        <v>1</v>
      </c>
      <c r="G2495" s="218" t="s">
        <v>213</v>
      </c>
      <c r="H2495" s="218">
        <v>6.65</v>
      </c>
      <c r="I2495" s="218"/>
      <c r="J2495" s="218">
        <v>0</v>
      </c>
      <c r="K2495" s="218"/>
      <c r="L2495" s="218"/>
      <c r="M2495" s="218"/>
      <c r="N2495" s="218"/>
      <c r="O2495" s="218"/>
      <c r="P2495" s="218"/>
      <c r="Q2495" s="240">
        <f t="shared" si="88"/>
        <v>0</v>
      </c>
      <c r="R2495" s="240">
        <f t="shared" si="89"/>
        <v>0</v>
      </c>
      <c r="S2495" s="240">
        <f t="shared" si="90"/>
        <v>0</v>
      </c>
      <c r="T2495" s="272">
        <f t="shared" si="91"/>
        <v>0</v>
      </c>
      <c r="U2495" s="263" t="s">
        <v>274</v>
      </c>
    </row>
    <row r="2496" spans="2:21" s="216" customFormat="1" x14ac:dyDescent="0.25">
      <c r="B2496" s="262">
        <v>2498</v>
      </c>
      <c r="C2496" s="346">
        <v>45506</v>
      </c>
      <c r="D2496" s="217" t="s">
        <v>302</v>
      </c>
      <c r="E2496" s="218" t="s">
        <v>92</v>
      </c>
      <c r="F2496" s="218" t="s">
        <v>62</v>
      </c>
      <c r="G2496" s="218" t="s">
        <v>214</v>
      </c>
      <c r="H2496" s="218">
        <v>4.1500000000000004</v>
      </c>
      <c r="I2496" s="218"/>
      <c r="J2496" s="218">
        <v>0</v>
      </c>
      <c r="K2496" s="218"/>
      <c r="L2496" s="218"/>
      <c r="M2496" s="218"/>
      <c r="N2496" s="218"/>
      <c r="O2496" s="218"/>
      <c r="P2496" s="218"/>
      <c r="Q2496" s="240">
        <f t="shared" si="88"/>
        <v>0</v>
      </c>
      <c r="R2496" s="240">
        <f t="shared" si="89"/>
        <v>0</v>
      </c>
      <c r="S2496" s="240">
        <f t="shared" si="90"/>
        <v>0</v>
      </c>
      <c r="T2496" s="272">
        <f t="shared" si="91"/>
        <v>0</v>
      </c>
      <c r="U2496" s="263" t="s">
        <v>404</v>
      </c>
    </row>
    <row r="2497" spans="2:21" s="216" customFormat="1" x14ac:dyDescent="0.25">
      <c r="B2497" s="262">
        <v>2499</v>
      </c>
      <c r="C2497" s="346">
        <v>45506</v>
      </c>
      <c r="D2497" s="217" t="s">
        <v>157</v>
      </c>
      <c r="E2497" s="218" t="s">
        <v>92</v>
      </c>
      <c r="F2497" s="218" t="s">
        <v>62</v>
      </c>
      <c r="G2497" s="218" t="s">
        <v>214</v>
      </c>
      <c r="H2497" s="218">
        <v>4.1500000000000004</v>
      </c>
      <c r="I2497" s="218"/>
      <c r="J2497" s="218">
        <v>0</v>
      </c>
      <c r="K2497" s="218"/>
      <c r="L2497" s="218"/>
      <c r="M2497" s="218"/>
      <c r="N2497" s="218"/>
      <c r="O2497" s="218"/>
      <c r="P2497" s="218"/>
      <c r="Q2497" s="240">
        <f t="shared" si="88"/>
        <v>0</v>
      </c>
      <c r="R2497" s="240">
        <f t="shared" si="89"/>
        <v>0</v>
      </c>
      <c r="S2497" s="240">
        <f t="shared" si="90"/>
        <v>0</v>
      </c>
      <c r="T2497" s="272">
        <f t="shared" si="91"/>
        <v>0</v>
      </c>
      <c r="U2497" s="263" t="s">
        <v>404</v>
      </c>
    </row>
    <row r="2498" spans="2:21" s="216" customFormat="1" x14ac:dyDescent="0.25">
      <c r="B2498" s="262">
        <v>2500</v>
      </c>
      <c r="C2498" s="346">
        <v>45506</v>
      </c>
      <c r="D2498" s="217" t="s">
        <v>156</v>
      </c>
      <c r="E2498" s="218" t="s">
        <v>92</v>
      </c>
      <c r="F2498" s="218" t="s">
        <v>62</v>
      </c>
      <c r="G2498" s="218" t="s">
        <v>214</v>
      </c>
      <c r="H2498" s="218">
        <v>4.1500000000000004</v>
      </c>
      <c r="I2498" s="218"/>
      <c r="J2498" s="218">
        <v>0</v>
      </c>
      <c r="K2498" s="218"/>
      <c r="L2498" s="218"/>
      <c r="M2498" s="218"/>
      <c r="N2498" s="218"/>
      <c r="O2498" s="218"/>
      <c r="P2498" s="218"/>
      <c r="Q2498" s="240">
        <f t="shared" si="88"/>
        <v>0</v>
      </c>
      <c r="R2498" s="240">
        <f t="shared" si="89"/>
        <v>0</v>
      </c>
      <c r="S2498" s="240">
        <f t="shared" si="90"/>
        <v>0</v>
      </c>
      <c r="T2498" s="272">
        <f t="shared" si="91"/>
        <v>0</v>
      </c>
      <c r="U2498" s="263" t="s">
        <v>404</v>
      </c>
    </row>
    <row r="2499" spans="2:21" s="216" customFormat="1" x14ac:dyDescent="0.25">
      <c r="B2499" s="262">
        <v>2501</v>
      </c>
      <c r="C2499" s="346">
        <v>45506</v>
      </c>
      <c r="D2499" s="217" t="s">
        <v>160</v>
      </c>
      <c r="E2499" s="218" t="s">
        <v>161</v>
      </c>
      <c r="F2499" s="218" t="s">
        <v>389</v>
      </c>
      <c r="G2499" s="218" t="s">
        <v>161</v>
      </c>
      <c r="H2499" s="218">
        <v>10</v>
      </c>
      <c r="I2499" s="218" t="s">
        <v>66</v>
      </c>
      <c r="J2499" s="218">
        <v>5</v>
      </c>
      <c r="K2499" s="218"/>
      <c r="L2499" s="218"/>
      <c r="M2499" s="218"/>
      <c r="N2499" s="218" t="s">
        <v>363</v>
      </c>
      <c r="O2499" s="218"/>
      <c r="P2499" s="218"/>
      <c r="Q2499" s="240">
        <f t="shared" si="88"/>
        <v>0</v>
      </c>
      <c r="R2499" s="240">
        <f t="shared" si="89"/>
        <v>0</v>
      </c>
      <c r="S2499" s="240">
        <f t="shared" si="90"/>
        <v>50</v>
      </c>
      <c r="T2499" s="272">
        <f t="shared" si="91"/>
        <v>0</v>
      </c>
      <c r="U2499" s="263"/>
    </row>
    <row r="2500" spans="2:21" s="216" customFormat="1" x14ac:dyDescent="0.25">
      <c r="B2500" s="262">
        <v>2502</v>
      </c>
      <c r="C2500" s="346">
        <v>45506</v>
      </c>
      <c r="D2500" s="217" t="s">
        <v>284</v>
      </c>
      <c r="E2500" s="218" t="s">
        <v>178</v>
      </c>
      <c r="F2500" s="218" t="s">
        <v>7</v>
      </c>
      <c r="G2500" s="218" t="s">
        <v>213</v>
      </c>
      <c r="H2500" s="218">
        <v>7</v>
      </c>
      <c r="I2500" s="218" t="s">
        <v>220</v>
      </c>
      <c r="J2500" s="218">
        <v>20</v>
      </c>
      <c r="K2500" s="218">
        <v>722725</v>
      </c>
      <c r="L2500" s="218">
        <v>3700</v>
      </c>
      <c r="M2500" s="218"/>
      <c r="N2500" s="218" t="s">
        <v>7</v>
      </c>
      <c r="O2500" s="218">
        <v>723</v>
      </c>
      <c r="P2500" s="218" t="s">
        <v>305</v>
      </c>
      <c r="Q2500" s="240">
        <f t="shared" si="88"/>
        <v>140</v>
      </c>
      <c r="R2500" s="240">
        <f t="shared" si="89"/>
        <v>0</v>
      </c>
      <c r="S2500" s="240">
        <f t="shared" si="90"/>
        <v>0</v>
      </c>
      <c r="T2500" s="272">
        <f t="shared" si="91"/>
        <v>0</v>
      </c>
      <c r="U2500" s="263"/>
    </row>
    <row r="2501" spans="2:21" s="216" customFormat="1" x14ac:dyDescent="0.25">
      <c r="B2501" s="262">
        <v>2503</v>
      </c>
      <c r="C2501" s="346">
        <v>45506</v>
      </c>
      <c r="D2501" s="217" t="s">
        <v>268</v>
      </c>
      <c r="E2501" s="218" t="s">
        <v>276</v>
      </c>
      <c r="F2501" s="218" t="s">
        <v>7</v>
      </c>
      <c r="G2501" s="218" t="s">
        <v>214</v>
      </c>
      <c r="H2501" s="218">
        <v>5</v>
      </c>
      <c r="I2501" s="218" t="s">
        <v>220</v>
      </c>
      <c r="J2501" s="218">
        <v>26</v>
      </c>
      <c r="K2501" s="218">
        <v>722725</v>
      </c>
      <c r="L2501" s="218">
        <v>3700</v>
      </c>
      <c r="M2501" s="218"/>
      <c r="N2501" s="218" t="s">
        <v>7</v>
      </c>
      <c r="O2501" s="218">
        <v>723</v>
      </c>
      <c r="P2501" s="218" t="s">
        <v>305</v>
      </c>
      <c r="Q2501" s="240">
        <f t="shared" si="88"/>
        <v>130</v>
      </c>
      <c r="R2501" s="240">
        <f t="shared" si="89"/>
        <v>0</v>
      </c>
      <c r="S2501" s="240">
        <f t="shared" si="90"/>
        <v>0</v>
      </c>
      <c r="T2501" s="272">
        <f t="shared" si="91"/>
        <v>0</v>
      </c>
      <c r="U2501" s="263"/>
    </row>
    <row r="2502" spans="2:21" s="216" customFormat="1" x14ac:dyDescent="0.25">
      <c r="B2502" s="262">
        <v>2504</v>
      </c>
      <c r="C2502" s="346">
        <v>45506</v>
      </c>
      <c r="D2502" s="217" t="s">
        <v>260</v>
      </c>
      <c r="E2502" s="218" t="s">
        <v>161</v>
      </c>
      <c r="F2502" s="218" t="s">
        <v>7</v>
      </c>
      <c r="G2502" s="218" t="s">
        <v>161</v>
      </c>
      <c r="H2502" s="218">
        <v>10</v>
      </c>
      <c r="I2502" s="218" t="s">
        <v>66</v>
      </c>
      <c r="J2502" s="218">
        <v>7</v>
      </c>
      <c r="K2502" s="218"/>
      <c r="L2502" s="218"/>
      <c r="M2502" s="218"/>
      <c r="N2502" s="218" t="s">
        <v>363</v>
      </c>
      <c r="O2502" s="218"/>
      <c r="P2502" s="218"/>
      <c r="Q2502" s="240">
        <f t="shared" si="88"/>
        <v>0</v>
      </c>
      <c r="R2502" s="240">
        <f t="shared" si="89"/>
        <v>0</v>
      </c>
      <c r="S2502" s="240">
        <f t="shared" si="90"/>
        <v>70</v>
      </c>
      <c r="T2502" s="272">
        <f t="shared" si="91"/>
        <v>0</v>
      </c>
      <c r="U2502" s="263"/>
    </row>
    <row r="2503" spans="2:21" s="216" customFormat="1" x14ac:dyDescent="0.25">
      <c r="B2503" s="262">
        <v>2505</v>
      </c>
      <c r="C2503" s="346">
        <v>45506</v>
      </c>
      <c r="D2503" s="217" t="s">
        <v>359</v>
      </c>
      <c r="E2503" s="218" t="s">
        <v>178</v>
      </c>
      <c r="F2503" s="218" t="s">
        <v>7</v>
      </c>
      <c r="G2503" s="218" t="s">
        <v>213</v>
      </c>
      <c r="H2503" s="218">
        <v>7</v>
      </c>
      <c r="I2503" s="218" t="s">
        <v>220</v>
      </c>
      <c r="J2503" s="218">
        <v>20</v>
      </c>
      <c r="K2503" s="218">
        <v>722725</v>
      </c>
      <c r="L2503" s="218">
        <v>3700</v>
      </c>
      <c r="M2503" s="218"/>
      <c r="N2503" s="218" t="s">
        <v>7</v>
      </c>
      <c r="O2503" s="218">
        <v>723</v>
      </c>
      <c r="P2503" s="218" t="s">
        <v>305</v>
      </c>
      <c r="Q2503" s="240">
        <f t="shared" si="88"/>
        <v>140</v>
      </c>
      <c r="R2503" s="240">
        <f t="shared" si="89"/>
        <v>0</v>
      </c>
      <c r="S2503" s="240">
        <f t="shared" si="90"/>
        <v>0</v>
      </c>
      <c r="T2503" s="272">
        <f t="shared" si="91"/>
        <v>0</v>
      </c>
      <c r="U2503" s="263"/>
    </row>
    <row r="2504" spans="2:21" s="216" customFormat="1" x14ac:dyDescent="0.25">
      <c r="B2504" s="262">
        <v>2506</v>
      </c>
      <c r="C2504" s="346">
        <v>45506</v>
      </c>
      <c r="D2504" s="217" t="s">
        <v>177</v>
      </c>
      <c r="E2504" s="218" t="s">
        <v>178</v>
      </c>
      <c r="F2504" s="218" t="s">
        <v>7</v>
      </c>
      <c r="G2504" s="218" t="s">
        <v>213</v>
      </c>
      <c r="H2504" s="218">
        <v>7</v>
      </c>
      <c r="I2504" s="218" t="s">
        <v>220</v>
      </c>
      <c r="J2504" s="218">
        <v>22</v>
      </c>
      <c r="K2504" s="218">
        <v>722725</v>
      </c>
      <c r="L2504" s="218">
        <v>3700</v>
      </c>
      <c r="M2504" s="218"/>
      <c r="N2504" s="218" t="s">
        <v>7</v>
      </c>
      <c r="O2504" s="218">
        <v>723</v>
      </c>
      <c r="P2504" s="218" t="s">
        <v>305</v>
      </c>
      <c r="Q2504" s="240">
        <f t="shared" si="88"/>
        <v>154</v>
      </c>
      <c r="R2504" s="240">
        <f t="shared" si="89"/>
        <v>0</v>
      </c>
      <c r="S2504" s="240">
        <f t="shared" si="90"/>
        <v>0</v>
      </c>
      <c r="T2504" s="272">
        <f t="shared" si="91"/>
        <v>0</v>
      </c>
      <c r="U2504" s="263"/>
    </row>
    <row r="2505" spans="2:21" s="216" customFormat="1" x14ac:dyDescent="0.25">
      <c r="B2505" s="262">
        <v>2507</v>
      </c>
      <c r="C2505" s="346">
        <v>45506</v>
      </c>
      <c r="D2505" s="217" t="s">
        <v>173</v>
      </c>
      <c r="E2505" s="218" t="s">
        <v>161</v>
      </c>
      <c r="F2505" s="218" t="s">
        <v>7</v>
      </c>
      <c r="G2505" s="218" t="s">
        <v>161</v>
      </c>
      <c r="H2505" s="218">
        <v>11.2</v>
      </c>
      <c r="I2505" s="218"/>
      <c r="J2505" s="218">
        <v>0</v>
      </c>
      <c r="K2505" s="218"/>
      <c r="L2505" s="218"/>
      <c r="M2505" s="218"/>
      <c r="N2505" s="218"/>
      <c r="O2505" s="218"/>
      <c r="P2505" s="218"/>
      <c r="Q2505" s="240">
        <f t="shared" si="88"/>
        <v>0</v>
      </c>
      <c r="R2505" s="240">
        <f t="shared" si="89"/>
        <v>0</v>
      </c>
      <c r="S2505" s="240">
        <f t="shared" si="90"/>
        <v>0</v>
      </c>
      <c r="T2505" s="272">
        <f t="shared" si="91"/>
        <v>0</v>
      </c>
      <c r="U2505" s="263"/>
    </row>
    <row r="2506" spans="2:21" s="216" customFormat="1" x14ac:dyDescent="0.25">
      <c r="B2506" s="262">
        <v>2508</v>
      </c>
      <c r="C2506" s="346">
        <v>45506</v>
      </c>
      <c r="D2506" s="217" t="s">
        <v>153</v>
      </c>
      <c r="E2506" s="218" t="s">
        <v>92</v>
      </c>
      <c r="F2506" s="218" t="s">
        <v>63</v>
      </c>
      <c r="G2506" s="218" t="s">
        <v>213</v>
      </c>
      <c r="H2506" s="218">
        <v>6.65</v>
      </c>
      <c r="I2506" s="218"/>
      <c r="J2506" s="218">
        <v>0</v>
      </c>
      <c r="K2506" s="218"/>
      <c r="L2506" s="218"/>
      <c r="M2506" s="218"/>
      <c r="N2506" s="218"/>
      <c r="O2506" s="218"/>
      <c r="P2506" s="218"/>
      <c r="Q2506" s="240">
        <f t="shared" si="88"/>
        <v>0</v>
      </c>
      <c r="R2506" s="240">
        <f t="shared" si="89"/>
        <v>0</v>
      </c>
      <c r="S2506" s="240">
        <f t="shared" si="90"/>
        <v>0</v>
      </c>
      <c r="T2506" s="272">
        <f t="shared" si="91"/>
        <v>0</v>
      </c>
      <c r="U2506" s="263" t="s">
        <v>404</v>
      </c>
    </row>
    <row r="2507" spans="2:21" s="216" customFormat="1" x14ac:dyDescent="0.25">
      <c r="B2507" s="262">
        <v>2509</v>
      </c>
      <c r="C2507" s="346">
        <v>45506</v>
      </c>
      <c r="D2507" s="217" t="s">
        <v>152</v>
      </c>
      <c r="E2507" s="218" t="s">
        <v>92</v>
      </c>
      <c r="F2507" s="218" t="s">
        <v>63</v>
      </c>
      <c r="G2507" s="218" t="s">
        <v>214</v>
      </c>
      <c r="H2507" s="218">
        <v>4.1500000000000004</v>
      </c>
      <c r="I2507" s="218"/>
      <c r="J2507" s="218">
        <v>0</v>
      </c>
      <c r="K2507" s="218"/>
      <c r="L2507" s="218"/>
      <c r="M2507" s="218"/>
      <c r="N2507" s="218"/>
      <c r="O2507" s="218"/>
      <c r="P2507" s="218"/>
      <c r="Q2507" s="240">
        <f t="shared" si="88"/>
        <v>0</v>
      </c>
      <c r="R2507" s="240">
        <f t="shared" si="89"/>
        <v>0</v>
      </c>
      <c r="S2507" s="240">
        <f t="shared" si="90"/>
        <v>0</v>
      </c>
      <c r="T2507" s="272">
        <f t="shared" si="91"/>
        <v>0</v>
      </c>
      <c r="U2507" s="263" t="s">
        <v>404</v>
      </c>
    </row>
    <row r="2508" spans="2:21" s="216" customFormat="1" x14ac:dyDescent="0.25">
      <c r="B2508" s="262">
        <v>2510</v>
      </c>
      <c r="C2508" s="346">
        <v>45506</v>
      </c>
      <c r="D2508" s="217" t="s">
        <v>150</v>
      </c>
      <c r="E2508" s="218" t="s">
        <v>92</v>
      </c>
      <c r="F2508" s="218" t="s">
        <v>63</v>
      </c>
      <c r="G2508" s="218" t="s">
        <v>214</v>
      </c>
      <c r="H2508" s="218">
        <v>4.1500000000000004</v>
      </c>
      <c r="I2508" s="218"/>
      <c r="J2508" s="218">
        <v>0</v>
      </c>
      <c r="K2508" s="218"/>
      <c r="L2508" s="218"/>
      <c r="M2508" s="218"/>
      <c r="N2508" s="218"/>
      <c r="O2508" s="218"/>
      <c r="P2508" s="218"/>
      <c r="Q2508" s="240">
        <f t="shared" si="88"/>
        <v>0</v>
      </c>
      <c r="R2508" s="240">
        <f t="shared" si="89"/>
        <v>0</v>
      </c>
      <c r="S2508" s="240">
        <f t="shared" si="90"/>
        <v>0</v>
      </c>
      <c r="T2508" s="272">
        <f t="shared" si="91"/>
        <v>0</v>
      </c>
      <c r="U2508" s="263" t="s">
        <v>404</v>
      </c>
    </row>
    <row r="2509" spans="2:21" s="216" customFormat="1" x14ac:dyDescent="0.25">
      <c r="B2509" s="262">
        <v>2511</v>
      </c>
      <c r="C2509" s="346">
        <v>45506</v>
      </c>
      <c r="D2509" s="217" t="s">
        <v>179</v>
      </c>
      <c r="E2509" s="218" t="s">
        <v>161</v>
      </c>
      <c r="F2509" s="218" t="s">
        <v>8</v>
      </c>
      <c r="G2509" s="218" t="s">
        <v>161</v>
      </c>
      <c r="H2509" s="218">
        <v>11.6</v>
      </c>
      <c r="I2509" s="218" t="s">
        <v>66</v>
      </c>
      <c r="J2509" s="218">
        <v>6</v>
      </c>
      <c r="K2509" s="218"/>
      <c r="L2509" s="218"/>
      <c r="M2509" s="218"/>
      <c r="N2509" s="218" t="s">
        <v>363</v>
      </c>
      <c r="O2509" s="218"/>
      <c r="P2509" s="218"/>
      <c r="Q2509" s="240">
        <f t="shared" si="88"/>
        <v>0</v>
      </c>
      <c r="R2509" s="240">
        <f t="shared" si="89"/>
        <v>0</v>
      </c>
      <c r="S2509" s="240">
        <f t="shared" si="90"/>
        <v>69.599999999999994</v>
      </c>
      <c r="T2509" s="272">
        <f t="shared" si="91"/>
        <v>0</v>
      </c>
      <c r="U2509" s="263"/>
    </row>
    <row r="2510" spans="2:21" s="216" customFormat="1" x14ac:dyDescent="0.25">
      <c r="B2510" s="262">
        <v>2512</v>
      </c>
      <c r="C2510" s="346">
        <v>45506</v>
      </c>
      <c r="D2510" s="217" t="s">
        <v>141</v>
      </c>
      <c r="E2510" s="218" t="s">
        <v>92</v>
      </c>
      <c r="F2510" s="218" t="s">
        <v>2</v>
      </c>
      <c r="G2510" s="218" t="s">
        <v>213</v>
      </c>
      <c r="H2510" s="218">
        <v>7</v>
      </c>
      <c r="I2510" s="218" t="s">
        <v>220</v>
      </c>
      <c r="J2510" s="218">
        <v>12</v>
      </c>
      <c r="K2510" s="218">
        <v>712650</v>
      </c>
      <c r="L2510" s="218">
        <v>300</v>
      </c>
      <c r="M2510" s="218"/>
      <c r="N2510" s="218" t="s">
        <v>2</v>
      </c>
      <c r="O2510" s="218">
        <v>712</v>
      </c>
      <c r="P2510" s="218" t="s">
        <v>304</v>
      </c>
      <c r="Q2510" s="240">
        <f t="shared" si="88"/>
        <v>84</v>
      </c>
      <c r="R2510" s="240">
        <f t="shared" si="89"/>
        <v>0</v>
      </c>
      <c r="S2510" s="240">
        <f t="shared" si="90"/>
        <v>0</v>
      </c>
      <c r="T2510" s="272">
        <f t="shared" si="91"/>
        <v>0</v>
      </c>
      <c r="U2510" s="263"/>
    </row>
    <row r="2511" spans="2:21" s="216" customFormat="1" x14ac:dyDescent="0.25">
      <c r="B2511" s="262">
        <v>2513</v>
      </c>
      <c r="C2511" s="346">
        <v>45506</v>
      </c>
      <c r="D2511" s="217" t="s">
        <v>142</v>
      </c>
      <c r="E2511" s="218" t="s">
        <v>92</v>
      </c>
      <c r="F2511" s="218" t="s">
        <v>2</v>
      </c>
      <c r="G2511" s="218" t="s">
        <v>213</v>
      </c>
      <c r="H2511" s="218">
        <v>7</v>
      </c>
      <c r="I2511" s="218" t="s">
        <v>220</v>
      </c>
      <c r="J2511" s="218">
        <v>12</v>
      </c>
      <c r="K2511" s="218">
        <v>712650</v>
      </c>
      <c r="L2511" s="218">
        <v>300</v>
      </c>
      <c r="M2511" s="218"/>
      <c r="N2511" s="218" t="s">
        <v>2</v>
      </c>
      <c r="O2511" s="218">
        <v>712</v>
      </c>
      <c r="P2511" s="218" t="s">
        <v>304</v>
      </c>
      <c r="Q2511" s="240">
        <f t="shared" si="88"/>
        <v>84</v>
      </c>
      <c r="R2511" s="240">
        <f t="shared" si="89"/>
        <v>0</v>
      </c>
      <c r="S2511" s="240">
        <f t="shared" si="90"/>
        <v>0</v>
      </c>
      <c r="T2511" s="272">
        <f t="shared" si="91"/>
        <v>0</v>
      </c>
      <c r="U2511" s="263"/>
    </row>
    <row r="2512" spans="2:21" s="216" customFormat="1" x14ac:dyDescent="0.25">
      <c r="B2512" s="262">
        <v>2514</v>
      </c>
      <c r="C2512" s="346">
        <v>45506</v>
      </c>
      <c r="D2512" s="217" t="s">
        <v>143</v>
      </c>
      <c r="E2512" s="218" t="s">
        <v>92</v>
      </c>
      <c r="F2512" s="218" t="s">
        <v>2</v>
      </c>
      <c r="G2512" s="218" t="s">
        <v>213</v>
      </c>
      <c r="H2512" s="218">
        <v>7</v>
      </c>
      <c r="I2512" s="218" t="s">
        <v>220</v>
      </c>
      <c r="J2512" s="218">
        <v>11</v>
      </c>
      <c r="K2512" s="218">
        <v>712650</v>
      </c>
      <c r="L2512" s="218">
        <v>300</v>
      </c>
      <c r="M2512" s="218"/>
      <c r="N2512" s="218" t="s">
        <v>2</v>
      </c>
      <c r="O2512" s="218">
        <v>712</v>
      </c>
      <c r="P2512" s="218" t="s">
        <v>304</v>
      </c>
      <c r="Q2512" s="240">
        <f t="shared" si="88"/>
        <v>77</v>
      </c>
      <c r="R2512" s="240">
        <f t="shared" si="89"/>
        <v>0</v>
      </c>
      <c r="S2512" s="240">
        <f t="shared" si="90"/>
        <v>0</v>
      </c>
      <c r="T2512" s="272">
        <f t="shared" si="91"/>
        <v>0</v>
      </c>
      <c r="U2512" s="263"/>
    </row>
    <row r="2513" spans="2:21" s="216" customFormat="1" x14ac:dyDescent="0.25">
      <c r="B2513" s="262">
        <v>2515</v>
      </c>
      <c r="C2513" s="346">
        <v>45506</v>
      </c>
      <c r="D2513" s="217" t="s">
        <v>258</v>
      </c>
      <c r="E2513" s="218" t="s">
        <v>92</v>
      </c>
      <c r="F2513" s="218" t="s">
        <v>2</v>
      </c>
      <c r="G2513" s="218" t="s">
        <v>213</v>
      </c>
      <c r="H2513" s="218">
        <v>7</v>
      </c>
      <c r="I2513" s="218" t="s">
        <v>220</v>
      </c>
      <c r="J2513" s="218">
        <v>25</v>
      </c>
      <c r="K2513" s="218">
        <v>712650</v>
      </c>
      <c r="L2513" s="218">
        <v>300</v>
      </c>
      <c r="M2513" s="218"/>
      <c r="N2513" s="218" t="s">
        <v>2</v>
      </c>
      <c r="O2513" s="218">
        <v>712</v>
      </c>
      <c r="P2513" s="218" t="s">
        <v>304</v>
      </c>
      <c r="Q2513" s="240">
        <f t="shared" si="88"/>
        <v>175</v>
      </c>
      <c r="R2513" s="240">
        <f t="shared" si="89"/>
        <v>0</v>
      </c>
      <c r="S2513" s="240">
        <f t="shared" si="90"/>
        <v>0</v>
      </c>
      <c r="T2513" s="272">
        <f t="shared" si="91"/>
        <v>0</v>
      </c>
      <c r="U2513" s="263"/>
    </row>
    <row r="2514" spans="2:21" s="216" customFormat="1" x14ac:dyDescent="0.25">
      <c r="B2514" s="262">
        <v>2516</v>
      </c>
      <c r="C2514" s="346">
        <v>45506</v>
      </c>
      <c r="D2514" s="217" t="s">
        <v>266</v>
      </c>
      <c r="E2514" s="218" t="s">
        <v>92</v>
      </c>
      <c r="F2514" s="218" t="s">
        <v>2</v>
      </c>
      <c r="G2514" s="218" t="s">
        <v>213</v>
      </c>
      <c r="H2514" s="218">
        <v>7</v>
      </c>
      <c r="I2514" s="218" t="s">
        <v>220</v>
      </c>
      <c r="J2514" s="218">
        <v>25</v>
      </c>
      <c r="K2514" s="218">
        <v>712650</v>
      </c>
      <c r="L2514" s="218">
        <v>300</v>
      </c>
      <c r="M2514" s="218"/>
      <c r="N2514" s="218" t="s">
        <v>2</v>
      </c>
      <c r="O2514" s="218">
        <v>712</v>
      </c>
      <c r="P2514" s="218" t="s">
        <v>304</v>
      </c>
      <c r="Q2514" s="240">
        <f t="shared" si="88"/>
        <v>175</v>
      </c>
      <c r="R2514" s="240">
        <f t="shared" si="89"/>
        <v>0</v>
      </c>
      <c r="S2514" s="240">
        <f t="shared" si="90"/>
        <v>0</v>
      </c>
      <c r="T2514" s="272">
        <f t="shared" si="91"/>
        <v>0</v>
      </c>
      <c r="U2514" s="263"/>
    </row>
    <row r="2515" spans="2:21" s="216" customFormat="1" x14ac:dyDescent="0.25">
      <c r="B2515" s="262">
        <v>2517</v>
      </c>
      <c r="C2515" s="346">
        <v>45506</v>
      </c>
      <c r="D2515" s="217" t="s">
        <v>267</v>
      </c>
      <c r="E2515" s="218" t="s">
        <v>92</v>
      </c>
      <c r="F2515" s="218" t="s">
        <v>2</v>
      </c>
      <c r="G2515" s="218" t="s">
        <v>213</v>
      </c>
      <c r="H2515" s="218">
        <v>7</v>
      </c>
      <c r="I2515" s="218" t="s">
        <v>220</v>
      </c>
      <c r="J2515" s="218">
        <v>25</v>
      </c>
      <c r="K2515" s="218">
        <v>712650</v>
      </c>
      <c r="L2515" s="218">
        <v>300</v>
      </c>
      <c r="M2515" s="218"/>
      <c r="N2515" s="218" t="s">
        <v>2</v>
      </c>
      <c r="O2515" s="218">
        <v>712</v>
      </c>
      <c r="P2515" s="218" t="s">
        <v>304</v>
      </c>
      <c r="Q2515" s="240">
        <f t="shared" si="88"/>
        <v>175</v>
      </c>
      <c r="R2515" s="240">
        <f t="shared" si="89"/>
        <v>0</v>
      </c>
      <c r="S2515" s="240">
        <f t="shared" si="90"/>
        <v>0</v>
      </c>
      <c r="T2515" s="272">
        <f t="shared" si="91"/>
        <v>0</v>
      </c>
      <c r="U2515" s="263"/>
    </row>
    <row r="2516" spans="2:21" s="216" customFormat="1" x14ac:dyDescent="0.25">
      <c r="B2516" s="262">
        <v>2518</v>
      </c>
      <c r="C2516" s="346">
        <v>45506</v>
      </c>
      <c r="D2516" s="217" t="s">
        <v>387</v>
      </c>
      <c r="E2516" s="218" t="s">
        <v>276</v>
      </c>
      <c r="F2516" s="218" t="s">
        <v>389</v>
      </c>
      <c r="G2516" s="218" t="s">
        <v>214</v>
      </c>
      <c r="H2516" s="218">
        <v>4.1500000000000004</v>
      </c>
      <c r="I2516" s="218" t="s">
        <v>221</v>
      </c>
      <c r="J2516" s="218">
        <v>10</v>
      </c>
      <c r="K2516" s="218">
        <v>715750</v>
      </c>
      <c r="L2516" s="218">
        <v>1400</v>
      </c>
      <c r="M2516" s="218"/>
      <c r="N2516" s="218" t="s">
        <v>389</v>
      </c>
      <c r="O2516" s="218">
        <v>717</v>
      </c>
      <c r="P2516" s="218" t="s">
        <v>305</v>
      </c>
      <c r="Q2516" s="240">
        <f t="shared" si="88"/>
        <v>0</v>
      </c>
      <c r="R2516" s="240">
        <f t="shared" si="89"/>
        <v>47.724999999999994</v>
      </c>
      <c r="S2516" s="240">
        <f t="shared" si="90"/>
        <v>0</v>
      </c>
      <c r="T2516" s="272">
        <f t="shared" si="91"/>
        <v>0</v>
      </c>
      <c r="U2516" s="263"/>
    </row>
    <row r="2517" spans="2:21" s="216" customFormat="1" x14ac:dyDescent="0.25">
      <c r="B2517" s="262">
        <v>2519</v>
      </c>
      <c r="C2517" s="346">
        <v>45506</v>
      </c>
      <c r="D2517" s="217" t="s">
        <v>388</v>
      </c>
      <c r="E2517" s="218" t="s">
        <v>276</v>
      </c>
      <c r="F2517" s="218" t="s">
        <v>389</v>
      </c>
      <c r="G2517" s="218" t="s">
        <v>214</v>
      </c>
      <c r="H2517" s="218">
        <v>4.1500000000000004</v>
      </c>
      <c r="I2517" s="218" t="s">
        <v>221</v>
      </c>
      <c r="J2517" s="218">
        <v>10</v>
      </c>
      <c r="K2517" s="218">
        <v>715750</v>
      </c>
      <c r="L2517" s="218">
        <v>1400</v>
      </c>
      <c r="M2517" s="218"/>
      <c r="N2517" s="218" t="s">
        <v>389</v>
      </c>
      <c r="O2517" s="218">
        <v>717</v>
      </c>
      <c r="P2517" s="218" t="s">
        <v>305</v>
      </c>
      <c r="Q2517" s="240">
        <f t="shared" si="88"/>
        <v>0</v>
      </c>
      <c r="R2517" s="240">
        <f t="shared" si="89"/>
        <v>47.724999999999994</v>
      </c>
      <c r="S2517" s="240">
        <f t="shared" si="90"/>
        <v>0</v>
      </c>
      <c r="T2517" s="272">
        <f t="shared" si="91"/>
        <v>0</v>
      </c>
      <c r="U2517" s="263"/>
    </row>
    <row r="2518" spans="2:21" s="216" customFormat="1" x14ac:dyDescent="0.25">
      <c r="B2518" s="262">
        <v>2520</v>
      </c>
      <c r="C2518" s="346">
        <v>45506</v>
      </c>
      <c r="D2518" s="217" t="s">
        <v>96</v>
      </c>
      <c r="E2518" s="218" t="s">
        <v>161</v>
      </c>
      <c r="F2518" s="218" t="s">
        <v>1</v>
      </c>
      <c r="G2518" s="218" t="s">
        <v>161</v>
      </c>
      <c r="H2518" s="218">
        <v>11.8</v>
      </c>
      <c r="I2518" s="218" t="s">
        <v>66</v>
      </c>
      <c r="J2518" s="218">
        <v>4</v>
      </c>
      <c r="K2518" s="218"/>
      <c r="L2518" s="218"/>
      <c r="M2518" s="218"/>
      <c r="N2518" s="218" t="s">
        <v>363</v>
      </c>
      <c r="O2518" s="218"/>
      <c r="P2518" s="218"/>
      <c r="Q2518" s="240">
        <f t="shared" si="88"/>
        <v>0</v>
      </c>
      <c r="R2518" s="240">
        <f t="shared" si="89"/>
        <v>0</v>
      </c>
      <c r="S2518" s="240">
        <f t="shared" si="90"/>
        <v>47.2</v>
      </c>
      <c r="T2518" s="272">
        <f t="shared" si="91"/>
        <v>0</v>
      </c>
      <c r="U2518" s="263"/>
    </row>
    <row r="2519" spans="2:21" s="216" customFormat="1" x14ac:dyDescent="0.25">
      <c r="B2519" s="262">
        <v>2521</v>
      </c>
      <c r="C2519" s="346">
        <v>45506</v>
      </c>
      <c r="D2519" s="217" t="s">
        <v>130</v>
      </c>
      <c r="E2519" s="218" t="s">
        <v>161</v>
      </c>
      <c r="F2519" s="218" t="s">
        <v>1</v>
      </c>
      <c r="G2519" s="218" t="s">
        <v>161</v>
      </c>
      <c r="H2519" s="218">
        <v>11.8</v>
      </c>
      <c r="I2519" s="218" t="s">
        <v>66</v>
      </c>
      <c r="J2519" s="218">
        <v>2</v>
      </c>
      <c r="K2519" s="218"/>
      <c r="L2519" s="218"/>
      <c r="M2519" s="218"/>
      <c r="N2519" s="218" t="s">
        <v>363</v>
      </c>
      <c r="O2519" s="218"/>
      <c r="P2519" s="218"/>
      <c r="Q2519" s="240">
        <f t="shared" si="88"/>
        <v>0</v>
      </c>
      <c r="R2519" s="240">
        <f t="shared" si="89"/>
        <v>0</v>
      </c>
      <c r="S2519" s="240">
        <f t="shared" si="90"/>
        <v>23.6</v>
      </c>
      <c r="T2519" s="272">
        <f t="shared" si="91"/>
        <v>0</v>
      </c>
      <c r="U2519" s="263"/>
    </row>
    <row r="2520" spans="2:21" s="216" customFormat="1" x14ac:dyDescent="0.25">
      <c r="B2520" s="262">
        <v>2522</v>
      </c>
      <c r="C2520" s="346">
        <v>45506</v>
      </c>
      <c r="D2520" s="217" t="s">
        <v>120</v>
      </c>
      <c r="E2520" s="218" t="s">
        <v>263</v>
      </c>
      <c r="F2520" s="218" t="s">
        <v>1</v>
      </c>
      <c r="G2520" s="218" t="s">
        <v>307</v>
      </c>
      <c r="H2520" s="218">
        <v>6</v>
      </c>
      <c r="I2520" s="218"/>
      <c r="J2520" s="218"/>
      <c r="K2520" s="218"/>
      <c r="L2520" s="218"/>
      <c r="M2520" s="218"/>
      <c r="N2520" s="218"/>
      <c r="O2520" s="218"/>
      <c r="P2520" s="218"/>
      <c r="Q2520" s="240">
        <f t="shared" si="88"/>
        <v>0</v>
      </c>
      <c r="R2520" s="240">
        <f t="shared" si="89"/>
        <v>0</v>
      </c>
      <c r="S2520" s="240">
        <f t="shared" si="90"/>
        <v>0</v>
      </c>
      <c r="T2520" s="272">
        <f t="shared" si="91"/>
        <v>0</v>
      </c>
      <c r="U2520" s="263"/>
    </row>
    <row r="2521" spans="2:21" s="216" customFormat="1" x14ac:dyDescent="0.25">
      <c r="B2521" s="262">
        <v>2523</v>
      </c>
      <c r="C2521" s="346">
        <v>45506</v>
      </c>
      <c r="D2521" s="217" t="s">
        <v>122</v>
      </c>
      <c r="E2521" s="218" t="s">
        <v>264</v>
      </c>
      <c r="F2521" s="218" t="s">
        <v>1</v>
      </c>
      <c r="G2521" s="218" t="s">
        <v>307</v>
      </c>
      <c r="H2521" s="218">
        <v>6</v>
      </c>
      <c r="I2521" s="218"/>
      <c r="J2521" s="218"/>
      <c r="K2521" s="218"/>
      <c r="L2521" s="218"/>
      <c r="M2521" s="218"/>
      <c r="N2521" s="218"/>
      <c r="O2521" s="218"/>
      <c r="P2521" s="218"/>
      <c r="Q2521" s="240">
        <f t="shared" si="88"/>
        <v>0</v>
      </c>
      <c r="R2521" s="240">
        <f t="shared" si="89"/>
        <v>0</v>
      </c>
      <c r="S2521" s="240">
        <f t="shared" si="90"/>
        <v>0</v>
      </c>
      <c r="T2521" s="272">
        <f t="shared" si="91"/>
        <v>0</v>
      </c>
      <c r="U2521" s="263"/>
    </row>
    <row r="2522" spans="2:21" s="216" customFormat="1" x14ac:dyDescent="0.25">
      <c r="B2522" s="262">
        <v>2524</v>
      </c>
      <c r="C2522" s="346">
        <v>45506</v>
      </c>
      <c r="D2522" s="217" t="s">
        <v>356</v>
      </c>
      <c r="E2522" s="218" t="s">
        <v>264</v>
      </c>
      <c r="F2522" s="218" t="s">
        <v>1</v>
      </c>
      <c r="G2522" s="218" t="s">
        <v>307</v>
      </c>
      <c r="H2522" s="218">
        <v>6</v>
      </c>
      <c r="I2522" s="218"/>
      <c r="J2522" s="218"/>
      <c r="K2522" s="218"/>
      <c r="L2522" s="218"/>
      <c r="M2522" s="218"/>
      <c r="N2522" s="218"/>
      <c r="O2522" s="218"/>
      <c r="P2522" s="218"/>
      <c r="Q2522" s="240">
        <f t="shared" si="88"/>
        <v>0</v>
      </c>
      <c r="R2522" s="240">
        <f t="shared" si="89"/>
        <v>0</v>
      </c>
      <c r="S2522" s="240">
        <f t="shared" si="90"/>
        <v>0</v>
      </c>
      <c r="T2522" s="272">
        <f t="shared" si="91"/>
        <v>0</v>
      </c>
      <c r="U2522" s="263"/>
    </row>
    <row r="2523" spans="2:21" s="216" customFormat="1" x14ac:dyDescent="0.25">
      <c r="B2523" s="262">
        <v>2525</v>
      </c>
      <c r="C2523" s="346">
        <v>45506</v>
      </c>
      <c r="D2523" s="217" t="s">
        <v>376</v>
      </c>
      <c r="E2523" s="218" t="s">
        <v>183</v>
      </c>
      <c r="F2523" s="218" t="s">
        <v>309</v>
      </c>
      <c r="G2523" s="218">
        <v>0</v>
      </c>
      <c r="H2523" s="218">
        <v>6</v>
      </c>
      <c r="I2523" s="218"/>
      <c r="J2523" s="218"/>
      <c r="K2523" s="218"/>
      <c r="L2523" s="218"/>
      <c r="M2523" s="218"/>
      <c r="N2523" s="218"/>
      <c r="O2523" s="218"/>
      <c r="P2523" s="218"/>
      <c r="Q2523" s="240">
        <f t="shared" si="88"/>
        <v>0</v>
      </c>
      <c r="R2523" s="240">
        <f t="shared" si="89"/>
        <v>0</v>
      </c>
      <c r="S2523" s="240">
        <f t="shared" si="90"/>
        <v>0</v>
      </c>
      <c r="T2523" s="272">
        <f t="shared" si="91"/>
        <v>0</v>
      </c>
      <c r="U2523" s="263"/>
    </row>
    <row r="2524" spans="2:21" s="216" customFormat="1" x14ac:dyDescent="0.25">
      <c r="B2524" s="262">
        <v>2526</v>
      </c>
      <c r="C2524" s="346">
        <v>45507</v>
      </c>
      <c r="D2524" s="217" t="s">
        <v>379</v>
      </c>
      <c r="E2524" s="218" t="s">
        <v>92</v>
      </c>
      <c r="F2524" s="218" t="s">
        <v>64</v>
      </c>
      <c r="G2524" s="218" t="s">
        <v>214</v>
      </c>
      <c r="H2524" s="218">
        <v>5</v>
      </c>
      <c r="I2524" s="218"/>
      <c r="J2524" s="218">
        <v>2</v>
      </c>
      <c r="K2524" s="218"/>
      <c r="L2524" s="218"/>
      <c r="M2524" s="218"/>
      <c r="N2524" s="218" t="s">
        <v>64</v>
      </c>
      <c r="O2524" s="218" t="s">
        <v>311</v>
      </c>
      <c r="P2524" s="218"/>
      <c r="Q2524" s="240">
        <f t="shared" si="88"/>
        <v>0</v>
      </c>
      <c r="R2524" s="240">
        <f t="shared" si="89"/>
        <v>0</v>
      </c>
      <c r="S2524" s="240">
        <f t="shared" si="90"/>
        <v>0</v>
      </c>
      <c r="T2524" s="272">
        <f t="shared" si="91"/>
        <v>0</v>
      </c>
      <c r="U2524" s="263"/>
    </row>
    <row r="2525" spans="2:21" s="216" customFormat="1" x14ac:dyDescent="0.25">
      <c r="B2525" s="262">
        <v>2527</v>
      </c>
      <c r="C2525" s="346">
        <v>45507</v>
      </c>
      <c r="D2525" s="217" t="s">
        <v>378</v>
      </c>
      <c r="E2525" s="218" t="s">
        <v>92</v>
      </c>
      <c r="F2525" s="218" t="s">
        <v>1</v>
      </c>
      <c r="G2525" s="218" t="s">
        <v>213</v>
      </c>
      <c r="H2525" s="218">
        <v>10</v>
      </c>
      <c r="I2525" s="218"/>
      <c r="J2525" s="218">
        <v>0</v>
      </c>
      <c r="K2525" s="218"/>
      <c r="L2525" s="218"/>
      <c r="M2525" s="218"/>
      <c r="N2525" s="218"/>
      <c r="O2525" s="218"/>
      <c r="P2525" s="218"/>
      <c r="Q2525" s="240">
        <f t="shared" si="88"/>
        <v>0</v>
      </c>
      <c r="R2525" s="240">
        <f t="shared" si="89"/>
        <v>0</v>
      </c>
      <c r="S2525" s="240">
        <f t="shared" si="90"/>
        <v>0</v>
      </c>
      <c r="T2525" s="272">
        <f t="shared" si="91"/>
        <v>0</v>
      </c>
      <c r="U2525" s="263"/>
    </row>
    <row r="2526" spans="2:21" s="216" customFormat="1" x14ac:dyDescent="0.25">
      <c r="B2526" s="262">
        <v>2528</v>
      </c>
      <c r="C2526" s="346">
        <v>45507</v>
      </c>
      <c r="D2526" s="217" t="s">
        <v>91</v>
      </c>
      <c r="E2526" s="218" t="s">
        <v>92</v>
      </c>
      <c r="F2526" s="218" t="s">
        <v>1</v>
      </c>
      <c r="G2526" s="218" t="s">
        <v>213</v>
      </c>
      <c r="H2526" s="218">
        <v>6.65</v>
      </c>
      <c r="I2526" s="218" t="s">
        <v>253</v>
      </c>
      <c r="J2526" s="218">
        <v>28</v>
      </c>
      <c r="K2526" s="218">
        <v>723505</v>
      </c>
      <c r="L2526" s="218">
        <v>650</v>
      </c>
      <c r="M2526" s="218"/>
      <c r="N2526" s="218" t="s">
        <v>1</v>
      </c>
      <c r="O2526" s="218" t="s">
        <v>7</v>
      </c>
      <c r="P2526" s="218" t="s">
        <v>305</v>
      </c>
      <c r="Q2526" s="240">
        <f t="shared" si="88"/>
        <v>0</v>
      </c>
      <c r="R2526" s="240">
        <f t="shared" si="89"/>
        <v>0</v>
      </c>
      <c r="S2526" s="240">
        <f t="shared" si="90"/>
        <v>0</v>
      </c>
      <c r="T2526" s="272">
        <f t="shared" si="91"/>
        <v>186.20000000000002</v>
      </c>
      <c r="U2526" s="263"/>
    </row>
    <row r="2527" spans="2:21" s="216" customFormat="1" x14ac:dyDescent="0.25">
      <c r="B2527" s="262">
        <v>2529</v>
      </c>
      <c r="C2527" s="346">
        <v>45507</v>
      </c>
      <c r="D2527" s="217" t="s">
        <v>91</v>
      </c>
      <c r="E2527" s="218" t="s">
        <v>92</v>
      </c>
      <c r="F2527" s="218" t="s">
        <v>1</v>
      </c>
      <c r="G2527" s="218" t="s">
        <v>213</v>
      </c>
      <c r="H2527" s="218">
        <v>6.65</v>
      </c>
      <c r="I2527" s="218" t="s">
        <v>220</v>
      </c>
      <c r="J2527" s="218">
        <v>28</v>
      </c>
      <c r="K2527" s="218">
        <v>723505</v>
      </c>
      <c r="L2527" s="218">
        <v>650</v>
      </c>
      <c r="M2527" s="218"/>
      <c r="N2527" s="218" t="s">
        <v>1</v>
      </c>
      <c r="O2527" s="218" t="s">
        <v>7</v>
      </c>
      <c r="P2527" s="218" t="s">
        <v>305</v>
      </c>
      <c r="Q2527" s="240">
        <f t="shared" si="88"/>
        <v>186.20000000000002</v>
      </c>
      <c r="R2527" s="240">
        <f t="shared" si="89"/>
        <v>0</v>
      </c>
      <c r="S2527" s="240">
        <f t="shared" si="90"/>
        <v>0</v>
      </c>
      <c r="T2527" s="272">
        <f t="shared" si="91"/>
        <v>0</v>
      </c>
      <c r="U2527" s="263"/>
    </row>
    <row r="2528" spans="2:21" s="216" customFormat="1" x14ac:dyDescent="0.25">
      <c r="B2528" s="262">
        <v>2530</v>
      </c>
      <c r="C2528" s="346">
        <v>45507</v>
      </c>
      <c r="D2528" s="217" t="s">
        <v>117</v>
      </c>
      <c r="E2528" s="218" t="s">
        <v>92</v>
      </c>
      <c r="F2528" s="218" t="s">
        <v>1</v>
      </c>
      <c r="G2528" s="218" t="s">
        <v>213</v>
      </c>
      <c r="H2528" s="218">
        <v>6.65</v>
      </c>
      <c r="I2528" s="218"/>
      <c r="J2528" s="218">
        <v>0</v>
      </c>
      <c r="K2528" s="218"/>
      <c r="L2528" s="218"/>
      <c r="M2528" s="218"/>
      <c r="N2528" s="218"/>
      <c r="O2528" s="218"/>
      <c r="P2528" s="218"/>
      <c r="Q2528" s="240">
        <f t="shared" si="88"/>
        <v>0</v>
      </c>
      <c r="R2528" s="240">
        <f t="shared" si="89"/>
        <v>0</v>
      </c>
      <c r="S2528" s="240">
        <f t="shared" si="90"/>
        <v>0</v>
      </c>
      <c r="T2528" s="272">
        <f t="shared" si="91"/>
        <v>0</v>
      </c>
      <c r="U2528" s="263" t="s">
        <v>274</v>
      </c>
    </row>
    <row r="2529" spans="2:21" s="216" customFormat="1" x14ac:dyDescent="0.25">
      <c r="B2529" s="262">
        <v>2531</v>
      </c>
      <c r="C2529" s="346">
        <v>45507</v>
      </c>
      <c r="D2529" s="217" t="s">
        <v>302</v>
      </c>
      <c r="E2529" s="218" t="s">
        <v>92</v>
      </c>
      <c r="F2529" s="218" t="s">
        <v>62</v>
      </c>
      <c r="G2529" s="218" t="s">
        <v>214</v>
      </c>
      <c r="H2529" s="218">
        <v>4.1500000000000004</v>
      </c>
      <c r="I2529" s="218" t="s">
        <v>220</v>
      </c>
      <c r="J2529" s="218">
        <v>23</v>
      </c>
      <c r="K2529" s="218">
        <v>718875</v>
      </c>
      <c r="L2529" s="218">
        <v>2200</v>
      </c>
      <c r="M2529" s="218"/>
      <c r="N2529" s="218" t="s">
        <v>62</v>
      </c>
      <c r="O2529" s="218">
        <v>717</v>
      </c>
      <c r="P2529" s="218" t="s">
        <v>305</v>
      </c>
      <c r="Q2529" s="240">
        <f t="shared" si="88"/>
        <v>95.45</v>
      </c>
      <c r="R2529" s="240">
        <f t="shared" si="89"/>
        <v>0</v>
      </c>
      <c r="S2529" s="240">
        <f t="shared" si="90"/>
        <v>0</v>
      </c>
      <c r="T2529" s="272">
        <f t="shared" si="91"/>
        <v>0</v>
      </c>
      <c r="U2529" s="263"/>
    </row>
    <row r="2530" spans="2:21" s="216" customFormat="1" x14ac:dyDescent="0.25">
      <c r="B2530" s="262">
        <v>2532</v>
      </c>
      <c r="C2530" s="346">
        <v>45507</v>
      </c>
      <c r="D2530" s="217" t="s">
        <v>157</v>
      </c>
      <c r="E2530" s="218" t="s">
        <v>92</v>
      </c>
      <c r="F2530" s="218" t="s">
        <v>62</v>
      </c>
      <c r="G2530" s="218" t="s">
        <v>214</v>
      </c>
      <c r="H2530" s="218">
        <v>4.1500000000000004</v>
      </c>
      <c r="I2530" s="218"/>
      <c r="J2530" s="218">
        <v>0</v>
      </c>
      <c r="K2530" s="218"/>
      <c r="L2530" s="218"/>
      <c r="M2530" s="218"/>
      <c r="N2530" s="218"/>
      <c r="O2530" s="218"/>
      <c r="P2530" s="218"/>
      <c r="Q2530" s="240">
        <f t="shared" si="88"/>
        <v>0</v>
      </c>
      <c r="R2530" s="240">
        <f t="shared" si="89"/>
        <v>0</v>
      </c>
      <c r="S2530" s="240">
        <f t="shared" si="90"/>
        <v>0</v>
      </c>
      <c r="T2530" s="272">
        <f t="shared" si="91"/>
        <v>0</v>
      </c>
      <c r="U2530" s="263" t="s">
        <v>274</v>
      </c>
    </row>
    <row r="2531" spans="2:21" s="216" customFormat="1" x14ac:dyDescent="0.25">
      <c r="B2531" s="262">
        <v>2533</v>
      </c>
      <c r="C2531" s="346">
        <v>45507</v>
      </c>
      <c r="D2531" s="217" t="s">
        <v>156</v>
      </c>
      <c r="E2531" s="218" t="s">
        <v>92</v>
      </c>
      <c r="F2531" s="218" t="s">
        <v>62</v>
      </c>
      <c r="G2531" s="218" t="s">
        <v>214</v>
      </c>
      <c r="H2531" s="218">
        <v>4.1500000000000004</v>
      </c>
      <c r="I2531" s="218" t="s">
        <v>220</v>
      </c>
      <c r="J2531" s="218">
        <v>9</v>
      </c>
      <c r="K2531" s="218">
        <v>718875</v>
      </c>
      <c r="L2531" s="218">
        <v>2200</v>
      </c>
      <c r="M2531" s="218"/>
      <c r="N2531" s="218" t="s">
        <v>62</v>
      </c>
      <c r="O2531" s="218">
        <v>717</v>
      </c>
      <c r="P2531" s="218" t="s">
        <v>305</v>
      </c>
      <c r="Q2531" s="240">
        <f t="shared" si="88"/>
        <v>37.35</v>
      </c>
      <c r="R2531" s="240">
        <f t="shared" si="89"/>
        <v>0</v>
      </c>
      <c r="S2531" s="240">
        <f t="shared" si="90"/>
        <v>0</v>
      </c>
      <c r="T2531" s="272">
        <f t="shared" si="91"/>
        <v>0</v>
      </c>
      <c r="U2531" s="263"/>
    </row>
    <row r="2532" spans="2:21" s="216" customFormat="1" x14ac:dyDescent="0.25">
      <c r="B2532" s="262">
        <v>2534</v>
      </c>
      <c r="C2532" s="346">
        <v>45507</v>
      </c>
      <c r="D2532" s="217" t="s">
        <v>302</v>
      </c>
      <c r="E2532" s="218" t="s">
        <v>92</v>
      </c>
      <c r="F2532" s="218" t="s">
        <v>62</v>
      </c>
      <c r="G2532" s="218" t="s">
        <v>214</v>
      </c>
      <c r="H2532" s="218">
        <v>4.1500000000000004</v>
      </c>
      <c r="I2532" s="218" t="s">
        <v>221</v>
      </c>
      <c r="J2532" s="218">
        <v>23</v>
      </c>
      <c r="K2532" s="218">
        <v>715800</v>
      </c>
      <c r="L2532" s="218">
        <v>800</v>
      </c>
      <c r="M2532" s="218"/>
      <c r="N2532" s="218" t="s">
        <v>62</v>
      </c>
      <c r="O2532" s="218">
        <v>716</v>
      </c>
      <c r="P2532" s="218" t="s">
        <v>305</v>
      </c>
      <c r="Q2532" s="240">
        <f t="shared" si="88"/>
        <v>0</v>
      </c>
      <c r="R2532" s="240">
        <f t="shared" si="89"/>
        <v>109.7675</v>
      </c>
      <c r="S2532" s="240">
        <f t="shared" si="90"/>
        <v>0</v>
      </c>
      <c r="T2532" s="272">
        <f t="shared" si="91"/>
        <v>0</v>
      </c>
      <c r="U2532" s="263"/>
    </row>
    <row r="2533" spans="2:21" s="216" customFormat="1" x14ac:dyDescent="0.25">
      <c r="B2533" s="262">
        <v>2535</v>
      </c>
      <c r="C2533" s="346">
        <v>45507</v>
      </c>
      <c r="D2533" s="217" t="s">
        <v>157</v>
      </c>
      <c r="E2533" s="218" t="s">
        <v>92</v>
      </c>
      <c r="F2533" s="218" t="s">
        <v>62</v>
      </c>
      <c r="G2533" s="218" t="s">
        <v>214</v>
      </c>
      <c r="H2533" s="218">
        <v>4.1500000000000004</v>
      </c>
      <c r="I2533" s="218" t="s">
        <v>220</v>
      </c>
      <c r="J2533" s="218">
        <v>0</v>
      </c>
      <c r="K2533" s="218"/>
      <c r="L2533" s="218"/>
      <c r="M2533" s="218"/>
      <c r="N2533" s="218"/>
      <c r="O2533" s="218"/>
      <c r="P2533" s="218"/>
      <c r="Q2533" s="240">
        <f t="shared" si="88"/>
        <v>0</v>
      </c>
      <c r="R2533" s="240">
        <f t="shared" si="89"/>
        <v>0</v>
      </c>
      <c r="S2533" s="240">
        <f t="shared" si="90"/>
        <v>0</v>
      </c>
      <c r="T2533" s="272">
        <f t="shared" si="91"/>
        <v>0</v>
      </c>
      <c r="U2533" s="263"/>
    </row>
    <row r="2534" spans="2:21" s="216" customFormat="1" x14ac:dyDescent="0.25">
      <c r="B2534" s="262">
        <v>2536</v>
      </c>
      <c r="C2534" s="346">
        <v>45507</v>
      </c>
      <c r="D2534" s="217" t="s">
        <v>156</v>
      </c>
      <c r="E2534" s="218" t="s">
        <v>92</v>
      </c>
      <c r="F2534" s="218" t="s">
        <v>62</v>
      </c>
      <c r="G2534" s="218" t="s">
        <v>214</v>
      </c>
      <c r="H2534" s="218">
        <v>4.1500000000000004</v>
      </c>
      <c r="I2534" s="218" t="s">
        <v>221</v>
      </c>
      <c r="J2534" s="218">
        <v>9</v>
      </c>
      <c r="K2534" s="218">
        <v>715800</v>
      </c>
      <c r="L2534" s="218">
        <v>800</v>
      </c>
      <c r="M2534" s="218"/>
      <c r="N2534" s="218" t="s">
        <v>62</v>
      </c>
      <c r="O2534" s="218">
        <v>716</v>
      </c>
      <c r="P2534" s="218" t="s">
        <v>305</v>
      </c>
      <c r="Q2534" s="240">
        <f t="shared" si="88"/>
        <v>0</v>
      </c>
      <c r="R2534" s="240">
        <f t="shared" si="89"/>
        <v>42.952500000000001</v>
      </c>
      <c r="S2534" s="240">
        <f t="shared" si="90"/>
        <v>0</v>
      </c>
      <c r="T2534" s="272">
        <f t="shared" si="91"/>
        <v>0</v>
      </c>
      <c r="U2534" s="263"/>
    </row>
    <row r="2535" spans="2:21" s="216" customFormat="1" x14ac:dyDescent="0.25">
      <c r="B2535" s="262">
        <v>2537</v>
      </c>
      <c r="C2535" s="346">
        <v>45507</v>
      </c>
      <c r="D2535" s="217" t="s">
        <v>160</v>
      </c>
      <c r="E2535" s="218" t="s">
        <v>161</v>
      </c>
      <c r="F2535" s="218" t="s">
        <v>389</v>
      </c>
      <c r="G2535" s="218" t="s">
        <v>161</v>
      </c>
      <c r="H2535" s="218">
        <v>10</v>
      </c>
      <c r="I2535" s="218" t="s">
        <v>66</v>
      </c>
      <c r="J2535" s="218">
        <v>5</v>
      </c>
      <c r="K2535" s="218"/>
      <c r="L2535" s="218"/>
      <c r="M2535" s="218"/>
      <c r="N2535" s="218" t="s">
        <v>363</v>
      </c>
      <c r="O2535" s="218"/>
      <c r="P2535" s="218"/>
      <c r="Q2535" s="240">
        <f t="shared" si="88"/>
        <v>0</v>
      </c>
      <c r="R2535" s="240">
        <f t="shared" si="89"/>
        <v>0</v>
      </c>
      <c r="S2535" s="240">
        <f t="shared" si="90"/>
        <v>50</v>
      </c>
      <c r="T2535" s="272">
        <f t="shared" si="91"/>
        <v>0</v>
      </c>
      <c r="U2535" s="263"/>
    </row>
    <row r="2536" spans="2:21" s="216" customFormat="1" x14ac:dyDescent="0.25">
      <c r="B2536" s="262">
        <v>2538</v>
      </c>
      <c r="C2536" s="346">
        <v>45507</v>
      </c>
      <c r="D2536" s="217" t="s">
        <v>284</v>
      </c>
      <c r="E2536" s="218" t="s">
        <v>178</v>
      </c>
      <c r="F2536" s="218" t="s">
        <v>7</v>
      </c>
      <c r="G2536" s="218" t="s">
        <v>213</v>
      </c>
      <c r="H2536" s="218">
        <v>7</v>
      </c>
      <c r="I2536" s="218" t="s">
        <v>220</v>
      </c>
      <c r="J2536" s="218">
        <v>37</v>
      </c>
      <c r="K2536" s="218">
        <v>723</v>
      </c>
      <c r="L2536" s="218">
        <v>2400</v>
      </c>
      <c r="M2536" s="218"/>
      <c r="N2536" s="218" t="s">
        <v>7</v>
      </c>
      <c r="O2536" s="218">
        <v>723</v>
      </c>
      <c r="P2536" s="218" t="s">
        <v>305</v>
      </c>
      <c r="Q2536" s="240">
        <f t="shared" si="88"/>
        <v>259</v>
      </c>
      <c r="R2536" s="240">
        <f t="shared" si="89"/>
        <v>0</v>
      </c>
      <c r="S2536" s="240">
        <f t="shared" si="90"/>
        <v>0</v>
      </c>
      <c r="T2536" s="272">
        <f t="shared" si="91"/>
        <v>0</v>
      </c>
      <c r="U2536" s="263" t="s">
        <v>406</v>
      </c>
    </row>
    <row r="2537" spans="2:21" s="216" customFormat="1" x14ac:dyDescent="0.25">
      <c r="B2537" s="262">
        <v>2539</v>
      </c>
      <c r="C2537" s="346">
        <v>45507</v>
      </c>
      <c r="D2537" s="217" t="s">
        <v>268</v>
      </c>
      <c r="E2537" s="218" t="s">
        <v>276</v>
      </c>
      <c r="F2537" s="218" t="s">
        <v>7</v>
      </c>
      <c r="G2537" s="218" t="s">
        <v>214</v>
      </c>
      <c r="H2537" s="218">
        <v>5</v>
      </c>
      <c r="I2537" s="218"/>
      <c r="J2537" s="218">
        <v>3</v>
      </c>
      <c r="K2537" s="218">
        <v>723</v>
      </c>
      <c r="L2537" s="218">
        <v>2400</v>
      </c>
      <c r="M2537" s="218"/>
      <c r="N2537" s="218" t="s">
        <v>7</v>
      </c>
      <c r="O2537" s="218">
        <v>723</v>
      </c>
      <c r="P2537" s="218" t="s">
        <v>305</v>
      </c>
      <c r="Q2537" s="240">
        <f t="shared" si="88"/>
        <v>0</v>
      </c>
      <c r="R2537" s="240">
        <f t="shared" si="89"/>
        <v>0</v>
      </c>
      <c r="S2537" s="240">
        <f t="shared" si="90"/>
        <v>0</v>
      </c>
      <c r="T2537" s="272">
        <f t="shared" si="91"/>
        <v>0</v>
      </c>
      <c r="U2537" s="263"/>
    </row>
    <row r="2538" spans="2:21" s="216" customFormat="1" x14ac:dyDescent="0.25">
      <c r="B2538" s="262">
        <v>2540</v>
      </c>
      <c r="C2538" s="346">
        <v>45507</v>
      </c>
      <c r="D2538" s="217" t="s">
        <v>260</v>
      </c>
      <c r="E2538" s="218" t="s">
        <v>161</v>
      </c>
      <c r="F2538" s="218" t="s">
        <v>7</v>
      </c>
      <c r="G2538" s="218" t="s">
        <v>161</v>
      </c>
      <c r="H2538" s="218">
        <v>10</v>
      </c>
      <c r="I2538" s="218" t="s">
        <v>66</v>
      </c>
      <c r="J2538" s="218">
        <v>5</v>
      </c>
      <c r="K2538" s="218"/>
      <c r="L2538" s="218"/>
      <c r="M2538" s="218"/>
      <c r="N2538" s="218" t="s">
        <v>363</v>
      </c>
      <c r="O2538" s="218"/>
      <c r="P2538" s="218"/>
      <c r="Q2538" s="240">
        <f t="shared" si="88"/>
        <v>0</v>
      </c>
      <c r="R2538" s="240">
        <f t="shared" si="89"/>
        <v>0</v>
      </c>
      <c r="S2538" s="240">
        <f t="shared" si="90"/>
        <v>50</v>
      </c>
      <c r="T2538" s="272">
        <f t="shared" si="91"/>
        <v>0</v>
      </c>
      <c r="U2538" s="263"/>
    </row>
    <row r="2539" spans="2:21" s="216" customFormat="1" x14ac:dyDescent="0.25">
      <c r="B2539" s="262">
        <v>2541</v>
      </c>
      <c r="C2539" s="346">
        <v>45507</v>
      </c>
      <c r="D2539" s="217" t="s">
        <v>359</v>
      </c>
      <c r="E2539" s="218" t="s">
        <v>178</v>
      </c>
      <c r="F2539" s="218" t="s">
        <v>7</v>
      </c>
      <c r="G2539" s="218" t="s">
        <v>213</v>
      </c>
      <c r="H2539" s="218">
        <v>7</v>
      </c>
      <c r="I2539" s="218" t="s">
        <v>220</v>
      </c>
      <c r="J2539" s="218">
        <v>26</v>
      </c>
      <c r="K2539" s="218">
        <v>723</v>
      </c>
      <c r="L2539" s="218">
        <v>2400</v>
      </c>
      <c r="M2539" s="218"/>
      <c r="N2539" s="218" t="s">
        <v>7</v>
      </c>
      <c r="O2539" s="218">
        <v>723</v>
      </c>
      <c r="P2539" s="218" t="s">
        <v>305</v>
      </c>
      <c r="Q2539" s="240">
        <f t="shared" si="88"/>
        <v>182</v>
      </c>
      <c r="R2539" s="240">
        <f t="shared" si="89"/>
        <v>0</v>
      </c>
      <c r="S2539" s="240">
        <f t="shared" si="90"/>
        <v>0</v>
      </c>
      <c r="T2539" s="272">
        <f t="shared" si="91"/>
        <v>0</v>
      </c>
      <c r="U2539" s="263" t="s">
        <v>406</v>
      </c>
    </row>
    <row r="2540" spans="2:21" s="216" customFormat="1" x14ac:dyDescent="0.25">
      <c r="B2540" s="262">
        <v>2542</v>
      </c>
      <c r="C2540" s="346">
        <v>45507</v>
      </c>
      <c r="D2540" s="217" t="s">
        <v>177</v>
      </c>
      <c r="E2540" s="218" t="s">
        <v>178</v>
      </c>
      <c r="F2540" s="218" t="s">
        <v>7</v>
      </c>
      <c r="G2540" s="218" t="s">
        <v>213</v>
      </c>
      <c r="H2540" s="218">
        <v>7</v>
      </c>
      <c r="I2540" s="218" t="s">
        <v>220</v>
      </c>
      <c r="J2540" s="218">
        <v>28</v>
      </c>
      <c r="K2540" s="218">
        <v>723</v>
      </c>
      <c r="L2540" s="218">
        <v>2400</v>
      </c>
      <c r="M2540" s="218"/>
      <c r="N2540" s="218" t="s">
        <v>7</v>
      </c>
      <c r="O2540" s="218">
        <v>723</v>
      </c>
      <c r="P2540" s="218" t="s">
        <v>305</v>
      </c>
      <c r="Q2540" s="240">
        <f t="shared" si="88"/>
        <v>196</v>
      </c>
      <c r="R2540" s="240">
        <f t="shared" si="89"/>
        <v>0</v>
      </c>
      <c r="S2540" s="240">
        <f t="shared" si="90"/>
        <v>0</v>
      </c>
      <c r="T2540" s="272">
        <f t="shared" si="91"/>
        <v>0</v>
      </c>
      <c r="U2540" s="263" t="s">
        <v>406</v>
      </c>
    </row>
    <row r="2541" spans="2:21" s="216" customFormat="1" x14ac:dyDescent="0.25">
      <c r="B2541" s="262">
        <v>2543</v>
      </c>
      <c r="C2541" s="346">
        <v>45507</v>
      </c>
      <c r="D2541" s="217" t="s">
        <v>173</v>
      </c>
      <c r="E2541" s="218" t="s">
        <v>161</v>
      </c>
      <c r="F2541" s="218" t="s">
        <v>7</v>
      </c>
      <c r="G2541" s="218" t="s">
        <v>161</v>
      </c>
      <c r="H2541" s="218">
        <v>11.2</v>
      </c>
      <c r="I2541" s="218"/>
      <c r="J2541" s="218">
        <v>0</v>
      </c>
      <c r="K2541" s="218"/>
      <c r="L2541" s="218"/>
      <c r="M2541" s="218"/>
      <c r="N2541" s="218"/>
      <c r="O2541" s="218"/>
      <c r="P2541" s="218"/>
      <c r="Q2541" s="240">
        <f t="shared" si="88"/>
        <v>0</v>
      </c>
      <c r="R2541" s="240">
        <f t="shared" si="89"/>
        <v>0</v>
      </c>
      <c r="S2541" s="240">
        <f t="shared" si="90"/>
        <v>0</v>
      </c>
      <c r="T2541" s="272">
        <f t="shared" si="91"/>
        <v>0</v>
      </c>
      <c r="U2541" s="263"/>
    </row>
    <row r="2542" spans="2:21" s="216" customFormat="1" x14ac:dyDescent="0.25">
      <c r="B2542" s="262">
        <v>2544</v>
      </c>
      <c r="C2542" s="346">
        <v>45507</v>
      </c>
      <c r="D2542" s="217" t="s">
        <v>153</v>
      </c>
      <c r="E2542" s="218" t="s">
        <v>92</v>
      </c>
      <c r="F2542" s="218" t="s">
        <v>63</v>
      </c>
      <c r="G2542" s="218" t="s">
        <v>213</v>
      </c>
      <c r="H2542" s="218">
        <v>6.65</v>
      </c>
      <c r="I2542" s="218"/>
      <c r="J2542" s="218">
        <v>0</v>
      </c>
      <c r="K2542" s="218"/>
      <c r="L2542" s="218"/>
      <c r="M2542" s="218"/>
      <c r="N2542" s="218"/>
      <c r="O2542" s="218"/>
      <c r="P2542" s="218"/>
      <c r="Q2542" s="240">
        <f t="shared" si="88"/>
        <v>0</v>
      </c>
      <c r="R2542" s="240">
        <f t="shared" si="89"/>
        <v>0</v>
      </c>
      <c r="S2542" s="240">
        <f t="shared" si="90"/>
        <v>0</v>
      </c>
      <c r="T2542" s="272">
        <f t="shared" si="91"/>
        <v>0</v>
      </c>
      <c r="U2542" s="263"/>
    </row>
    <row r="2543" spans="2:21" s="216" customFormat="1" x14ac:dyDescent="0.25">
      <c r="B2543" s="262">
        <v>2545</v>
      </c>
      <c r="C2543" s="346">
        <v>45507</v>
      </c>
      <c r="D2543" s="217" t="s">
        <v>152</v>
      </c>
      <c r="E2543" s="218" t="s">
        <v>92</v>
      </c>
      <c r="F2543" s="218" t="s">
        <v>63</v>
      </c>
      <c r="G2543" s="218" t="s">
        <v>214</v>
      </c>
      <c r="H2543" s="218">
        <v>4.1500000000000004</v>
      </c>
      <c r="I2543" s="218" t="s">
        <v>221</v>
      </c>
      <c r="J2543" s="218">
        <v>36</v>
      </c>
      <c r="K2543" s="218">
        <v>715</v>
      </c>
      <c r="L2543" s="218">
        <v>640</v>
      </c>
      <c r="M2543" s="218"/>
      <c r="N2543" s="218" t="s">
        <v>63</v>
      </c>
      <c r="O2543" s="218">
        <v>714</v>
      </c>
      <c r="P2543" s="218" t="s">
        <v>305</v>
      </c>
      <c r="Q2543" s="240">
        <f t="shared" si="88"/>
        <v>0</v>
      </c>
      <c r="R2543" s="240">
        <f t="shared" si="89"/>
        <v>171.81</v>
      </c>
      <c r="S2543" s="240">
        <f t="shared" si="90"/>
        <v>0</v>
      </c>
      <c r="T2543" s="272">
        <f t="shared" si="91"/>
        <v>0</v>
      </c>
      <c r="U2543" s="263"/>
    </row>
    <row r="2544" spans="2:21" s="216" customFormat="1" x14ac:dyDescent="0.25">
      <c r="B2544" s="262">
        <v>2546</v>
      </c>
      <c r="C2544" s="346">
        <v>45507</v>
      </c>
      <c r="D2544" s="217" t="s">
        <v>150</v>
      </c>
      <c r="E2544" s="218" t="s">
        <v>92</v>
      </c>
      <c r="F2544" s="218" t="s">
        <v>63</v>
      </c>
      <c r="G2544" s="218" t="s">
        <v>214</v>
      </c>
      <c r="H2544" s="218">
        <v>4.1500000000000004</v>
      </c>
      <c r="I2544" s="218" t="s">
        <v>221</v>
      </c>
      <c r="J2544" s="218">
        <v>37</v>
      </c>
      <c r="K2544" s="218">
        <v>715</v>
      </c>
      <c r="L2544" s="218">
        <v>640</v>
      </c>
      <c r="M2544" s="218"/>
      <c r="N2544" s="218" t="s">
        <v>63</v>
      </c>
      <c r="O2544" s="218">
        <v>714</v>
      </c>
      <c r="P2544" s="218" t="s">
        <v>305</v>
      </c>
      <c r="Q2544" s="240">
        <f t="shared" si="88"/>
        <v>0</v>
      </c>
      <c r="R2544" s="240">
        <f t="shared" si="89"/>
        <v>176.58250000000001</v>
      </c>
      <c r="S2544" s="240">
        <f t="shared" si="90"/>
        <v>0</v>
      </c>
      <c r="T2544" s="272">
        <f t="shared" si="91"/>
        <v>0</v>
      </c>
      <c r="U2544" s="263"/>
    </row>
    <row r="2545" spans="2:21" s="216" customFormat="1" x14ac:dyDescent="0.25">
      <c r="B2545" s="262">
        <v>2547</v>
      </c>
      <c r="C2545" s="346">
        <v>45507</v>
      </c>
      <c r="D2545" s="217" t="s">
        <v>179</v>
      </c>
      <c r="E2545" s="218" t="s">
        <v>161</v>
      </c>
      <c r="F2545" s="218" t="s">
        <v>8</v>
      </c>
      <c r="G2545" s="218" t="s">
        <v>161</v>
      </c>
      <c r="H2545" s="218">
        <v>11.6</v>
      </c>
      <c r="I2545" s="218" t="s">
        <v>66</v>
      </c>
      <c r="J2545" s="218">
        <v>0</v>
      </c>
      <c r="K2545" s="218"/>
      <c r="L2545" s="218"/>
      <c r="M2545" s="218"/>
      <c r="N2545" s="218" t="s">
        <v>363</v>
      </c>
      <c r="O2545" s="218"/>
      <c r="P2545" s="218"/>
      <c r="Q2545" s="240">
        <f t="shared" si="88"/>
        <v>0</v>
      </c>
      <c r="R2545" s="240">
        <f t="shared" si="89"/>
        <v>0</v>
      </c>
      <c r="S2545" s="240">
        <f t="shared" si="90"/>
        <v>0</v>
      </c>
      <c r="T2545" s="272">
        <f t="shared" si="91"/>
        <v>0</v>
      </c>
      <c r="U2545" s="263"/>
    </row>
    <row r="2546" spans="2:21" s="216" customFormat="1" x14ac:dyDescent="0.25">
      <c r="B2546" s="262">
        <v>2548</v>
      </c>
      <c r="C2546" s="346">
        <v>45507</v>
      </c>
      <c r="D2546" s="217" t="s">
        <v>141</v>
      </c>
      <c r="E2546" s="218" t="s">
        <v>92</v>
      </c>
      <c r="F2546" s="218" t="s">
        <v>2</v>
      </c>
      <c r="G2546" s="218" t="s">
        <v>213</v>
      </c>
      <c r="H2546" s="218">
        <v>7</v>
      </c>
      <c r="I2546" s="218" t="s">
        <v>221</v>
      </c>
      <c r="J2546" s="218">
        <v>13</v>
      </c>
      <c r="K2546" s="218">
        <v>715800</v>
      </c>
      <c r="L2546" s="218">
        <v>1500</v>
      </c>
      <c r="M2546" s="218"/>
      <c r="N2546" s="218" t="s">
        <v>62</v>
      </c>
      <c r="O2546" s="218">
        <v>717</v>
      </c>
      <c r="P2546" s="218" t="s">
        <v>305</v>
      </c>
      <c r="Q2546" s="240">
        <f t="shared" si="88"/>
        <v>0</v>
      </c>
      <c r="R2546" s="240">
        <f t="shared" si="89"/>
        <v>104.64999999999999</v>
      </c>
      <c r="S2546" s="240">
        <f t="shared" si="90"/>
        <v>0</v>
      </c>
      <c r="T2546" s="272">
        <f t="shared" si="91"/>
        <v>0</v>
      </c>
      <c r="U2546" s="263"/>
    </row>
    <row r="2547" spans="2:21" s="216" customFormat="1" x14ac:dyDescent="0.25">
      <c r="B2547" s="262">
        <v>2549</v>
      </c>
      <c r="C2547" s="346">
        <v>45507</v>
      </c>
      <c r="D2547" s="217" t="s">
        <v>142</v>
      </c>
      <c r="E2547" s="218" t="s">
        <v>92</v>
      </c>
      <c r="F2547" s="218" t="s">
        <v>2</v>
      </c>
      <c r="G2547" s="218" t="s">
        <v>213</v>
      </c>
      <c r="H2547" s="218">
        <v>7</v>
      </c>
      <c r="I2547" s="218" t="s">
        <v>221</v>
      </c>
      <c r="J2547" s="218">
        <v>0</v>
      </c>
      <c r="K2547" s="218">
        <v>715800</v>
      </c>
      <c r="L2547" s="218">
        <v>1500</v>
      </c>
      <c r="M2547" s="218"/>
      <c r="N2547" s="218" t="s">
        <v>62</v>
      </c>
      <c r="O2547" s="218">
        <v>717</v>
      </c>
      <c r="P2547" s="218" t="s">
        <v>305</v>
      </c>
      <c r="Q2547" s="240">
        <f t="shared" ref="Q2547:Q2610" si="92">IF(I2547=$Q$5,J2547*H2547,0)</f>
        <v>0</v>
      </c>
      <c r="R2547" s="240">
        <f t="shared" ref="R2547:R2610" si="93">IF(I2547=$R$5,J2547*H2547,0)*1.15</f>
        <v>0</v>
      </c>
      <c r="S2547" s="240">
        <f t="shared" ref="S2547:S2610" si="94">IF(I2547=$S$5,J2547*H2547,0)</f>
        <v>0</v>
      </c>
      <c r="T2547" s="272">
        <f t="shared" ref="T2547:T2610" si="95">IF(I2547=$T$5,J2547*H2547,0)</f>
        <v>0</v>
      </c>
      <c r="U2547" s="263"/>
    </row>
    <row r="2548" spans="2:21" s="216" customFormat="1" x14ac:dyDescent="0.25">
      <c r="B2548" s="262">
        <v>2550</v>
      </c>
      <c r="C2548" s="346">
        <v>45507</v>
      </c>
      <c r="D2548" s="217" t="s">
        <v>143</v>
      </c>
      <c r="E2548" s="218" t="s">
        <v>92</v>
      </c>
      <c r="F2548" s="218" t="s">
        <v>2</v>
      </c>
      <c r="G2548" s="218" t="s">
        <v>213</v>
      </c>
      <c r="H2548" s="218">
        <v>7</v>
      </c>
      <c r="I2548" s="218" t="s">
        <v>221</v>
      </c>
      <c r="J2548" s="218">
        <v>11</v>
      </c>
      <c r="K2548" s="218">
        <v>715800</v>
      </c>
      <c r="L2548" s="218">
        <v>1500</v>
      </c>
      <c r="M2548" s="218"/>
      <c r="N2548" s="218" t="s">
        <v>62</v>
      </c>
      <c r="O2548" s="218">
        <v>717</v>
      </c>
      <c r="P2548" s="218" t="s">
        <v>305</v>
      </c>
      <c r="Q2548" s="240">
        <f t="shared" si="92"/>
        <v>0</v>
      </c>
      <c r="R2548" s="240">
        <f t="shared" si="93"/>
        <v>88.55</v>
      </c>
      <c r="S2548" s="240">
        <f t="shared" si="94"/>
        <v>0</v>
      </c>
      <c r="T2548" s="272">
        <f t="shared" si="95"/>
        <v>0</v>
      </c>
      <c r="U2548" s="263"/>
    </row>
    <row r="2549" spans="2:21" s="216" customFormat="1" x14ac:dyDescent="0.25">
      <c r="B2549" s="262">
        <v>2551</v>
      </c>
      <c r="C2549" s="346">
        <v>45507</v>
      </c>
      <c r="D2549" s="217" t="s">
        <v>258</v>
      </c>
      <c r="E2549" s="218" t="s">
        <v>92</v>
      </c>
      <c r="F2549" s="218" t="s">
        <v>2</v>
      </c>
      <c r="G2549" s="218" t="s">
        <v>213</v>
      </c>
      <c r="H2549" s="218">
        <v>7</v>
      </c>
      <c r="I2549" s="218" t="s">
        <v>221</v>
      </c>
      <c r="J2549" s="218">
        <v>20</v>
      </c>
      <c r="K2549" s="218">
        <v>715800</v>
      </c>
      <c r="L2549" s="218">
        <v>1500</v>
      </c>
      <c r="M2549" s="218"/>
      <c r="N2549" s="218" t="s">
        <v>62</v>
      </c>
      <c r="O2549" s="218">
        <v>717</v>
      </c>
      <c r="P2549" s="218" t="s">
        <v>305</v>
      </c>
      <c r="Q2549" s="240">
        <f t="shared" si="92"/>
        <v>0</v>
      </c>
      <c r="R2549" s="240">
        <f t="shared" si="93"/>
        <v>161</v>
      </c>
      <c r="S2549" s="240">
        <f t="shared" si="94"/>
        <v>0</v>
      </c>
      <c r="T2549" s="272">
        <f t="shared" si="95"/>
        <v>0</v>
      </c>
      <c r="U2549" s="263"/>
    </row>
    <row r="2550" spans="2:21" s="216" customFormat="1" x14ac:dyDescent="0.25">
      <c r="B2550" s="262">
        <v>2552</v>
      </c>
      <c r="C2550" s="346">
        <v>45507</v>
      </c>
      <c r="D2550" s="217" t="s">
        <v>266</v>
      </c>
      <c r="E2550" s="218" t="s">
        <v>92</v>
      </c>
      <c r="F2550" s="218" t="s">
        <v>2</v>
      </c>
      <c r="G2550" s="218" t="s">
        <v>213</v>
      </c>
      <c r="H2550" s="218">
        <v>7</v>
      </c>
      <c r="I2550" s="218" t="s">
        <v>221</v>
      </c>
      <c r="J2550" s="218">
        <v>14</v>
      </c>
      <c r="K2550" s="218">
        <v>715750</v>
      </c>
      <c r="L2550" s="218">
        <v>1000</v>
      </c>
      <c r="M2550" s="218"/>
      <c r="N2550" s="218" t="s">
        <v>64</v>
      </c>
      <c r="O2550" s="218">
        <v>717</v>
      </c>
      <c r="P2550" s="218" t="s">
        <v>305</v>
      </c>
      <c r="Q2550" s="240">
        <f t="shared" si="92"/>
        <v>0</v>
      </c>
      <c r="R2550" s="240">
        <f t="shared" si="93"/>
        <v>112.69999999999999</v>
      </c>
      <c r="S2550" s="240">
        <f t="shared" si="94"/>
        <v>0</v>
      </c>
      <c r="T2550" s="272">
        <f t="shared" si="95"/>
        <v>0</v>
      </c>
      <c r="U2550" s="263" t="s">
        <v>407</v>
      </c>
    </row>
    <row r="2551" spans="2:21" s="216" customFormat="1" x14ac:dyDescent="0.25">
      <c r="B2551" s="262">
        <v>2553</v>
      </c>
      <c r="C2551" s="346">
        <v>45507</v>
      </c>
      <c r="D2551" s="217" t="s">
        <v>267</v>
      </c>
      <c r="E2551" s="218" t="s">
        <v>92</v>
      </c>
      <c r="F2551" s="218" t="s">
        <v>2</v>
      </c>
      <c r="G2551" s="218" t="s">
        <v>213</v>
      </c>
      <c r="H2551" s="218">
        <v>7</v>
      </c>
      <c r="I2551" s="218" t="s">
        <v>221</v>
      </c>
      <c r="J2551" s="218">
        <v>14</v>
      </c>
      <c r="K2551" s="218">
        <v>715750</v>
      </c>
      <c r="L2551" s="218">
        <v>1000</v>
      </c>
      <c r="M2551" s="218"/>
      <c r="N2551" s="218" t="s">
        <v>64</v>
      </c>
      <c r="O2551" s="218">
        <v>717</v>
      </c>
      <c r="P2551" s="218" t="s">
        <v>305</v>
      </c>
      <c r="Q2551" s="240">
        <f t="shared" si="92"/>
        <v>0</v>
      </c>
      <c r="R2551" s="240">
        <f t="shared" si="93"/>
        <v>112.69999999999999</v>
      </c>
      <c r="S2551" s="240">
        <f t="shared" si="94"/>
        <v>0</v>
      </c>
      <c r="T2551" s="272">
        <f t="shared" si="95"/>
        <v>0</v>
      </c>
      <c r="U2551" s="263"/>
    </row>
    <row r="2552" spans="2:21" s="216" customFormat="1" x14ac:dyDescent="0.25">
      <c r="B2552" s="262">
        <v>2554</v>
      </c>
      <c r="C2552" s="346">
        <v>45507</v>
      </c>
      <c r="D2552" s="217" t="s">
        <v>387</v>
      </c>
      <c r="E2552" s="218" t="s">
        <v>276</v>
      </c>
      <c r="F2552" s="218" t="s">
        <v>389</v>
      </c>
      <c r="G2552" s="218" t="s">
        <v>214</v>
      </c>
      <c r="H2552" s="218">
        <v>4.1500000000000004</v>
      </c>
      <c r="I2552" s="218" t="s">
        <v>221</v>
      </c>
      <c r="J2552" s="218">
        <v>23</v>
      </c>
      <c r="K2552" s="218">
        <v>715750</v>
      </c>
      <c r="L2552" s="218">
        <v>1000</v>
      </c>
      <c r="M2552" s="218"/>
      <c r="N2552" s="218" t="s">
        <v>64</v>
      </c>
      <c r="O2552" s="218">
        <v>717</v>
      </c>
      <c r="P2552" s="218" t="s">
        <v>305</v>
      </c>
      <c r="Q2552" s="240">
        <f t="shared" si="92"/>
        <v>0</v>
      </c>
      <c r="R2552" s="240">
        <f t="shared" si="93"/>
        <v>109.7675</v>
      </c>
      <c r="S2552" s="240">
        <f t="shared" si="94"/>
        <v>0</v>
      </c>
      <c r="T2552" s="272">
        <f t="shared" si="95"/>
        <v>0</v>
      </c>
      <c r="U2552" s="263" t="s">
        <v>408</v>
      </c>
    </row>
    <row r="2553" spans="2:21" s="216" customFormat="1" x14ac:dyDescent="0.25">
      <c r="B2553" s="262">
        <v>2555</v>
      </c>
      <c r="C2553" s="346">
        <v>45507</v>
      </c>
      <c r="D2553" s="217" t="s">
        <v>388</v>
      </c>
      <c r="E2553" s="218" t="s">
        <v>276</v>
      </c>
      <c r="F2553" s="218" t="s">
        <v>389</v>
      </c>
      <c r="G2553" s="218" t="s">
        <v>214</v>
      </c>
      <c r="H2553" s="218">
        <v>4.1500000000000004</v>
      </c>
      <c r="I2553" s="218" t="s">
        <v>221</v>
      </c>
      <c r="J2553" s="218">
        <v>23</v>
      </c>
      <c r="K2553" s="218">
        <v>715750</v>
      </c>
      <c r="L2553" s="218">
        <v>1000</v>
      </c>
      <c r="M2553" s="218"/>
      <c r="N2553" s="218" t="s">
        <v>64</v>
      </c>
      <c r="O2553" s="218">
        <v>717</v>
      </c>
      <c r="P2553" s="218" t="s">
        <v>305</v>
      </c>
      <c r="Q2553" s="240">
        <f t="shared" si="92"/>
        <v>0</v>
      </c>
      <c r="R2553" s="240">
        <f t="shared" si="93"/>
        <v>109.7675</v>
      </c>
      <c r="S2553" s="240">
        <f t="shared" si="94"/>
        <v>0</v>
      </c>
      <c r="T2553" s="272">
        <f t="shared" si="95"/>
        <v>0</v>
      </c>
      <c r="U2553" s="263"/>
    </row>
    <row r="2554" spans="2:21" s="216" customFormat="1" x14ac:dyDescent="0.25">
      <c r="B2554" s="262">
        <v>2556</v>
      </c>
      <c r="C2554" s="346">
        <v>45507</v>
      </c>
      <c r="D2554" s="217" t="s">
        <v>96</v>
      </c>
      <c r="E2554" s="218" t="s">
        <v>161</v>
      </c>
      <c r="F2554" s="218" t="s">
        <v>1</v>
      </c>
      <c r="G2554" s="218" t="s">
        <v>161</v>
      </c>
      <c r="H2554" s="218">
        <v>11.8</v>
      </c>
      <c r="I2554" s="218" t="s">
        <v>66</v>
      </c>
      <c r="J2554" s="218">
        <v>4</v>
      </c>
      <c r="K2554" s="218"/>
      <c r="L2554" s="218"/>
      <c r="M2554" s="218"/>
      <c r="N2554" s="218" t="s">
        <v>363</v>
      </c>
      <c r="O2554" s="218"/>
      <c r="P2554" s="218"/>
      <c r="Q2554" s="240">
        <f t="shared" si="92"/>
        <v>0</v>
      </c>
      <c r="R2554" s="240">
        <f t="shared" si="93"/>
        <v>0</v>
      </c>
      <c r="S2554" s="240">
        <f t="shared" si="94"/>
        <v>47.2</v>
      </c>
      <c r="T2554" s="272">
        <f t="shared" si="95"/>
        <v>0</v>
      </c>
      <c r="U2554" s="263"/>
    </row>
    <row r="2555" spans="2:21" s="216" customFormat="1" x14ac:dyDescent="0.25">
      <c r="B2555" s="262">
        <v>2557</v>
      </c>
      <c r="C2555" s="346">
        <v>45507</v>
      </c>
      <c r="D2555" s="217" t="s">
        <v>130</v>
      </c>
      <c r="E2555" s="218" t="s">
        <v>161</v>
      </c>
      <c r="F2555" s="218" t="s">
        <v>1</v>
      </c>
      <c r="G2555" s="218" t="s">
        <v>161</v>
      </c>
      <c r="H2555" s="218">
        <v>11.8</v>
      </c>
      <c r="I2555" s="218" t="s">
        <v>66</v>
      </c>
      <c r="J2555" s="218">
        <v>0</v>
      </c>
      <c r="K2555" s="218"/>
      <c r="L2555" s="218"/>
      <c r="M2555" s="218"/>
      <c r="N2555" s="218" t="s">
        <v>363</v>
      </c>
      <c r="O2555" s="218"/>
      <c r="P2555" s="218"/>
      <c r="Q2555" s="240">
        <f t="shared" si="92"/>
        <v>0</v>
      </c>
      <c r="R2555" s="240">
        <f t="shared" si="93"/>
        <v>0</v>
      </c>
      <c r="S2555" s="240">
        <f t="shared" si="94"/>
        <v>0</v>
      </c>
      <c r="T2555" s="272">
        <f t="shared" si="95"/>
        <v>0</v>
      </c>
      <c r="U2555" s="263"/>
    </row>
    <row r="2556" spans="2:21" s="216" customFormat="1" x14ac:dyDescent="0.25">
      <c r="B2556" s="262">
        <v>2558</v>
      </c>
      <c r="C2556" s="346">
        <v>45507</v>
      </c>
      <c r="D2556" s="217" t="s">
        <v>120</v>
      </c>
      <c r="E2556" s="218" t="s">
        <v>263</v>
      </c>
      <c r="F2556" s="218" t="s">
        <v>1</v>
      </c>
      <c r="G2556" s="218" t="s">
        <v>307</v>
      </c>
      <c r="H2556" s="218">
        <v>6</v>
      </c>
      <c r="I2556" s="218" t="s">
        <v>310</v>
      </c>
      <c r="J2556" s="218">
        <v>0</v>
      </c>
      <c r="K2556" s="218"/>
      <c r="L2556" s="218"/>
      <c r="M2556" s="218"/>
      <c r="N2556" s="218"/>
      <c r="O2556" s="218"/>
      <c r="P2556" s="218"/>
      <c r="Q2556" s="240">
        <f t="shared" si="92"/>
        <v>0</v>
      </c>
      <c r="R2556" s="240">
        <f t="shared" si="93"/>
        <v>0</v>
      </c>
      <c r="S2556" s="240">
        <f t="shared" si="94"/>
        <v>0</v>
      </c>
      <c r="T2556" s="272">
        <f t="shared" si="95"/>
        <v>0</v>
      </c>
      <c r="U2556" s="263"/>
    </row>
    <row r="2557" spans="2:21" s="216" customFormat="1" x14ac:dyDescent="0.25">
      <c r="B2557" s="262">
        <v>2559</v>
      </c>
      <c r="C2557" s="346">
        <v>45507</v>
      </c>
      <c r="D2557" s="217" t="s">
        <v>122</v>
      </c>
      <c r="E2557" s="218" t="s">
        <v>264</v>
      </c>
      <c r="F2557" s="218" t="s">
        <v>1</v>
      </c>
      <c r="G2557" s="218" t="s">
        <v>307</v>
      </c>
      <c r="H2557" s="218">
        <v>6</v>
      </c>
      <c r="I2557" s="218" t="s">
        <v>310</v>
      </c>
      <c r="J2557" s="218">
        <v>0</v>
      </c>
      <c r="K2557" s="218"/>
      <c r="L2557" s="218"/>
      <c r="M2557" s="218"/>
      <c r="N2557" s="218"/>
      <c r="O2557" s="218"/>
      <c r="P2557" s="218"/>
      <c r="Q2557" s="240">
        <f t="shared" si="92"/>
        <v>0</v>
      </c>
      <c r="R2557" s="240">
        <f t="shared" si="93"/>
        <v>0</v>
      </c>
      <c r="S2557" s="240">
        <f t="shared" si="94"/>
        <v>0</v>
      </c>
      <c r="T2557" s="272">
        <f t="shared" si="95"/>
        <v>0</v>
      </c>
      <c r="U2557" s="263"/>
    </row>
    <row r="2558" spans="2:21" s="216" customFormat="1" x14ac:dyDescent="0.25">
      <c r="B2558" s="262">
        <v>2560</v>
      </c>
      <c r="C2558" s="346">
        <v>45507</v>
      </c>
      <c r="D2558" s="217" t="s">
        <v>356</v>
      </c>
      <c r="E2558" s="218" t="s">
        <v>264</v>
      </c>
      <c r="F2558" s="218" t="s">
        <v>1</v>
      </c>
      <c r="G2558" s="218" t="s">
        <v>307</v>
      </c>
      <c r="H2558" s="218">
        <v>6</v>
      </c>
      <c r="I2558" s="218" t="s">
        <v>310</v>
      </c>
      <c r="J2558" s="218">
        <v>0</v>
      </c>
      <c r="K2558" s="218"/>
      <c r="L2558" s="218"/>
      <c r="M2558" s="218"/>
      <c r="N2558" s="218"/>
      <c r="O2558" s="218"/>
      <c r="P2558" s="218"/>
      <c r="Q2558" s="240">
        <f t="shared" si="92"/>
        <v>0</v>
      </c>
      <c r="R2558" s="240">
        <f t="shared" si="93"/>
        <v>0</v>
      </c>
      <c r="S2558" s="240">
        <f t="shared" si="94"/>
        <v>0</v>
      </c>
      <c r="T2558" s="272">
        <f t="shared" si="95"/>
        <v>0</v>
      </c>
      <c r="U2558" s="263"/>
    </row>
    <row r="2559" spans="2:21" s="216" customFormat="1" x14ac:dyDescent="0.25">
      <c r="B2559" s="262">
        <v>2561</v>
      </c>
      <c r="C2559" s="346">
        <v>45507</v>
      </c>
      <c r="D2559" s="217" t="s">
        <v>376</v>
      </c>
      <c r="E2559" s="218" t="s">
        <v>183</v>
      </c>
      <c r="F2559" s="218" t="s">
        <v>309</v>
      </c>
      <c r="G2559" s="218">
        <v>0</v>
      </c>
      <c r="H2559" s="218">
        <v>6</v>
      </c>
      <c r="I2559" s="218" t="s">
        <v>310</v>
      </c>
      <c r="J2559" s="218">
        <v>0</v>
      </c>
      <c r="K2559" s="218"/>
      <c r="L2559" s="218"/>
      <c r="M2559" s="218"/>
      <c r="N2559" s="218"/>
      <c r="O2559" s="218"/>
      <c r="P2559" s="218"/>
      <c r="Q2559" s="240">
        <f t="shared" si="92"/>
        <v>0</v>
      </c>
      <c r="R2559" s="240">
        <f t="shared" si="93"/>
        <v>0</v>
      </c>
      <c r="S2559" s="240">
        <f t="shared" si="94"/>
        <v>0</v>
      </c>
      <c r="T2559" s="272">
        <f t="shared" si="95"/>
        <v>0</v>
      </c>
      <c r="U2559" s="263"/>
    </row>
    <row r="2560" spans="2:21" s="216" customFormat="1" x14ac:dyDescent="0.25">
      <c r="B2560" s="262">
        <v>2562</v>
      </c>
      <c r="C2560" s="346">
        <v>45508</v>
      </c>
      <c r="D2560" s="217" t="s">
        <v>379</v>
      </c>
      <c r="E2560" s="218" t="s">
        <v>92</v>
      </c>
      <c r="F2560" s="218" t="s">
        <v>64</v>
      </c>
      <c r="G2560" s="218" t="s">
        <v>214</v>
      </c>
      <c r="H2560" s="218">
        <v>5</v>
      </c>
      <c r="I2560" s="218"/>
      <c r="J2560" s="218">
        <v>0</v>
      </c>
      <c r="K2560" s="218"/>
      <c r="L2560" s="218"/>
      <c r="M2560" s="218"/>
      <c r="N2560" s="218"/>
      <c r="O2560" s="218"/>
      <c r="P2560" s="218"/>
      <c r="Q2560" s="240">
        <f t="shared" si="92"/>
        <v>0</v>
      </c>
      <c r="R2560" s="240">
        <f t="shared" si="93"/>
        <v>0</v>
      </c>
      <c r="S2560" s="240">
        <f t="shared" si="94"/>
        <v>0</v>
      </c>
      <c r="T2560" s="272">
        <f t="shared" si="95"/>
        <v>0</v>
      </c>
      <c r="U2560" s="263"/>
    </row>
    <row r="2561" spans="2:21" s="216" customFormat="1" x14ac:dyDescent="0.25">
      <c r="B2561" s="262">
        <v>2563</v>
      </c>
      <c r="C2561" s="346">
        <v>45508</v>
      </c>
      <c r="D2561" s="217" t="s">
        <v>378</v>
      </c>
      <c r="E2561" s="218" t="s">
        <v>92</v>
      </c>
      <c r="F2561" s="218" t="s">
        <v>1</v>
      </c>
      <c r="G2561" s="218" t="s">
        <v>213</v>
      </c>
      <c r="H2561" s="218">
        <v>10</v>
      </c>
      <c r="I2561" s="218"/>
      <c r="J2561" s="218">
        <v>0</v>
      </c>
      <c r="K2561" s="218"/>
      <c r="L2561" s="218"/>
      <c r="M2561" s="218"/>
      <c r="N2561" s="218"/>
      <c r="O2561" s="218"/>
      <c r="P2561" s="218"/>
      <c r="Q2561" s="240">
        <f t="shared" si="92"/>
        <v>0</v>
      </c>
      <c r="R2561" s="240">
        <f t="shared" si="93"/>
        <v>0</v>
      </c>
      <c r="S2561" s="240">
        <f t="shared" si="94"/>
        <v>0</v>
      </c>
      <c r="T2561" s="272">
        <f t="shared" si="95"/>
        <v>0</v>
      </c>
      <c r="U2561" s="263"/>
    </row>
    <row r="2562" spans="2:21" s="216" customFormat="1" x14ac:dyDescent="0.25">
      <c r="B2562" s="262">
        <v>2564</v>
      </c>
      <c r="C2562" s="346">
        <v>45508</v>
      </c>
      <c r="D2562" s="217" t="s">
        <v>91</v>
      </c>
      <c r="E2562" s="218" t="s">
        <v>92</v>
      </c>
      <c r="F2562" s="218" t="s">
        <v>1</v>
      </c>
      <c r="G2562" s="218" t="s">
        <v>213</v>
      </c>
      <c r="H2562" s="218">
        <v>6.65</v>
      </c>
      <c r="I2562" s="458" t="s">
        <v>253</v>
      </c>
      <c r="J2562" s="218">
        <v>4</v>
      </c>
      <c r="K2562" s="218">
        <v>723505</v>
      </c>
      <c r="L2562" s="218">
        <v>650</v>
      </c>
      <c r="M2562" s="218"/>
      <c r="N2562" s="218" t="s">
        <v>1</v>
      </c>
      <c r="O2562" s="218" t="s">
        <v>7</v>
      </c>
      <c r="P2562" s="218" t="s">
        <v>305</v>
      </c>
      <c r="Q2562" s="240">
        <f t="shared" si="92"/>
        <v>0</v>
      </c>
      <c r="R2562" s="240">
        <f t="shared" si="93"/>
        <v>0</v>
      </c>
      <c r="S2562" s="240">
        <f t="shared" si="94"/>
        <v>0</v>
      </c>
      <c r="T2562" s="272">
        <f t="shared" si="95"/>
        <v>26.6</v>
      </c>
      <c r="U2562" s="263"/>
    </row>
    <row r="2563" spans="2:21" s="216" customFormat="1" x14ac:dyDescent="0.25">
      <c r="B2563" s="262">
        <v>2565</v>
      </c>
      <c r="C2563" s="346">
        <v>45508</v>
      </c>
      <c r="D2563" s="217" t="s">
        <v>91</v>
      </c>
      <c r="E2563" s="218" t="s">
        <v>92</v>
      </c>
      <c r="F2563" s="218" t="s">
        <v>1</v>
      </c>
      <c r="G2563" s="218" t="s">
        <v>213</v>
      </c>
      <c r="H2563" s="218">
        <v>6.65</v>
      </c>
      <c r="I2563" s="218" t="s">
        <v>220</v>
      </c>
      <c r="J2563" s="218">
        <v>4</v>
      </c>
      <c r="K2563" s="218">
        <v>723505</v>
      </c>
      <c r="L2563" s="218">
        <v>650</v>
      </c>
      <c r="M2563" s="218"/>
      <c r="N2563" s="218" t="s">
        <v>1</v>
      </c>
      <c r="O2563" s="218" t="s">
        <v>7</v>
      </c>
      <c r="P2563" s="218" t="s">
        <v>305</v>
      </c>
      <c r="Q2563" s="240">
        <f t="shared" si="92"/>
        <v>26.6</v>
      </c>
      <c r="R2563" s="240">
        <f t="shared" si="93"/>
        <v>0</v>
      </c>
      <c r="S2563" s="240">
        <f t="shared" si="94"/>
        <v>0</v>
      </c>
      <c r="T2563" s="272">
        <f t="shared" si="95"/>
        <v>0</v>
      </c>
      <c r="U2563" s="263"/>
    </row>
    <row r="2564" spans="2:21" s="216" customFormat="1" x14ac:dyDescent="0.25">
      <c r="B2564" s="261">
        <v>2566</v>
      </c>
      <c r="C2564" s="346">
        <v>45508</v>
      </c>
      <c r="D2564" s="217" t="s">
        <v>91</v>
      </c>
      <c r="E2564" s="218" t="s">
        <v>92</v>
      </c>
      <c r="F2564" s="218" t="s">
        <v>1</v>
      </c>
      <c r="G2564" s="218" t="s">
        <v>213</v>
      </c>
      <c r="H2564" s="218">
        <v>6.65</v>
      </c>
      <c r="I2564" s="218" t="s">
        <v>221</v>
      </c>
      <c r="J2564" s="218">
        <v>9</v>
      </c>
      <c r="K2564" s="218">
        <v>715800</v>
      </c>
      <c r="L2564" s="218">
        <v>600</v>
      </c>
      <c r="M2564" s="218"/>
      <c r="N2564" s="218" t="s">
        <v>62</v>
      </c>
      <c r="O2564" s="218">
        <v>716</v>
      </c>
      <c r="P2564" s="218" t="s">
        <v>305</v>
      </c>
      <c r="Q2564" s="240">
        <f t="shared" si="92"/>
        <v>0</v>
      </c>
      <c r="R2564" s="240">
        <f t="shared" si="93"/>
        <v>68.827500000000001</v>
      </c>
      <c r="S2564" s="240">
        <f t="shared" si="94"/>
        <v>0</v>
      </c>
      <c r="T2564" s="272">
        <f t="shared" si="95"/>
        <v>0</v>
      </c>
      <c r="U2564" s="263" t="s">
        <v>434</v>
      </c>
    </row>
    <row r="2565" spans="2:21" s="216" customFormat="1" x14ac:dyDescent="0.25">
      <c r="B2565" s="262">
        <v>2567</v>
      </c>
      <c r="C2565" s="346">
        <v>45508</v>
      </c>
      <c r="D2565" s="217" t="s">
        <v>117</v>
      </c>
      <c r="E2565" s="218" t="s">
        <v>92</v>
      </c>
      <c r="F2565" s="218" t="s">
        <v>1</v>
      </c>
      <c r="G2565" s="218" t="s">
        <v>213</v>
      </c>
      <c r="H2565" s="218">
        <v>6.65</v>
      </c>
      <c r="I2565" s="218"/>
      <c r="J2565" s="218">
        <v>0</v>
      </c>
      <c r="K2565" s="218"/>
      <c r="L2565" s="218"/>
      <c r="M2565" s="218"/>
      <c r="N2565" s="218"/>
      <c r="O2565" s="218"/>
      <c r="P2565" s="218"/>
      <c r="Q2565" s="240">
        <f t="shared" si="92"/>
        <v>0</v>
      </c>
      <c r="R2565" s="240">
        <f t="shared" si="93"/>
        <v>0</v>
      </c>
      <c r="S2565" s="240">
        <f t="shared" si="94"/>
        <v>0</v>
      </c>
      <c r="T2565" s="272">
        <f t="shared" si="95"/>
        <v>0</v>
      </c>
      <c r="U2565" s="263" t="s">
        <v>274</v>
      </c>
    </row>
    <row r="2566" spans="2:21" s="216" customFormat="1" x14ac:dyDescent="0.25">
      <c r="B2566" s="262">
        <v>2568</v>
      </c>
      <c r="C2566" s="346">
        <v>45508</v>
      </c>
      <c r="D2566" s="217" t="s">
        <v>302</v>
      </c>
      <c r="E2566" s="218" t="s">
        <v>92</v>
      </c>
      <c r="F2566" s="218" t="s">
        <v>62</v>
      </c>
      <c r="G2566" s="218" t="s">
        <v>214</v>
      </c>
      <c r="H2566" s="218">
        <v>4.1500000000000004</v>
      </c>
      <c r="I2566" s="218" t="s">
        <v>221</v>
      </c>
      <c r="J2566" s="218">
        <v>19</v>
      </c>
      <c r="K2566" s="218">
        <v>715800</v>
      </c>
      <c r="L2566" s="218">
        <v>600</v>
      </c>
      <c r="M2566" s="218"/>
      <c r="N2566" s="218" t="s">
        <v>62</v>
      </c>
      <c r="O2566" s="218">
        <v>716</v>
      </c>
      <c r="P2566" s="218" t="s">
        <v>305</v>
      </c>
      <c r="Q2566" s="240">
        <f t="shared" si="92"/>
        <v>0</v>
      </c>
      <c r="R2566" s="240">
        <f t="shared" si="93"/>
        <v>90.677500000000009</v>
      </c>
      <c r="S2566" s="240">
        <f t="shared" si="94"/>
        <v>0</v>
      </c>
      <c r="T2566" s="272">
        <f t="shared" si="95"/>
        <v>0</v>
      </c>
      <c r="U2566" s="263"/>
    </row>
    <row r="2567" spans="2:21" s="216" customFormat="1" x14ac:dyDescent="0.25">
      <c r="B2567" s="262">
        <v>2569</v>
      </c>
      <c r="C2567" s="346">
        <v>45508</v>
      </c>
      <c r="D2567" s="217" t="s">
        <v>157</v>
      </c>
      <c r="E2567" s="218" t="s">
        <v>92</v>
      </c>
      <c r="F2567" s="218" t="s">
        <v>62</v>
      </c>
      <c r="G2567" s="218" t="s">
        <v>214</v>
      </c>
      <c r="H2567" s="218">
        <v>4.1500000000000004</v>
      </c>
      <c r="I2567" s="218"/>
      <c r="J2567" s="218">
        <v>0</v>
      </c>
      <c r="K2567" s="218"/>
      <c r="L2567" s="218"/>
      <c r="M2567" s="218"/>
      <c r="N2567" s="218"/>
      <c r="O2567" s="218"/>
      <c r="P2567" s="218"/>
      <c r="Q2567" s="240">
        <f t="shared" si="92"/>
        <v>0</v>
      </c>
      <c r="R2567" s="240">
        <f t="shared" si="93"/>
        <v>0</v>
      </c>
      <c r="S2567" s="240">
        <f t="shared" si="94"/>
        <v>0</v>
      </c>
      <c r="T2567" s="272">
        <f t="shared" si="95"/>
        <v>0</v>
      </c>
      <c r="U2567" s="263" t="s">
        <v>274</v>
      </c>
    </row>
    <row r="2568" spans="2:21" s="216" customFormat="1" x14ac:dyDescent="0.25">
      <c r="B2568" s="262">
        <v>2570</v>
      </c>
      <c r="C2568" s="346">
        <v>45508</v>
      </c>
      <c r="D2568" s="217" t="s">
        <v>156</v>
      </c>
      <c r="E2568" s="218" t="s">
        <v>92</v>
      </c>
      <c r="F2568" s="218" t="s">
        <v>62</v>
      </c>
      <c r="G2568" s="218" t="s">
        <v>214</v>
      </c>
      <c r="H2568" s="218">
        <v>4.1500000000000004</v>
      </c>
      <c r="I2568" s="218" t="s">
        <v>221</v>
      </c>
      <c r="J2568" s="218">
        <v>37</v>
      </c>
      <c r="K2568" s="218">
        <v>715800</v>
      </c>
      <c r="L2568" s="218">
        <v>600</v>
      </c>
      <c r="M2568" s="218"/>
      <c r="N2568" s="218" t="s">
        <v>62</v>
      </c>
      <c r="O2568" s="218">
        <v>716</v>
      </c>
      <c r="P2568" s="218" t="s">
        <v>305</v>
      </c>
      <c r="Q2568" s="240">
        <f t="shared" si="92"/>
        <v>0</v>
      </c>
      <c r="R2568" s="240">
        <f t="shared" si="93"/>
        <v>176.58250000000001</v>
      </c>
      <c r="S2568" s="240">
        <f t="shared" si="94"/>
        <v>0</v>
      </c>
      <c r="T2568" s="272">
        <f t="shared" si="95"/>
        <v>0</v>
      </c>
      <c r="U2568" s="263"/>
    </row>
    <row r="2569" spans="2:21" s="216" customFormat="1" x14ac:dyDescent="0.25">
      <c r="B2569" s="262">
        <v>2571</v>
      </c>
      <c r="C2569" s="346">
        <v>45508</v>
      </c>
      <c r="D2569" s="217" t="s">
        <v>160</v>
      </c>
      <c r="E2569" s="218" t="s">
        <v>161</v>
      </c>
      <c r="F2569" s="218" t="s">
        <v>389</v>
      </c>
      <c r="G2569" s="218" t="s">
        <v>161</v>
      </c>
      <c r="H2569" s="218">
        <v>10</v>
      </c>
      <c r="I2569" s="218" t="s">
        <v>66</v>
      </c>
      <c r="J2569" s="218">
        <v>4</v>
      </c>
      <c r="K2569" s="218"/>
      <c r="L2569" s="218"/>
      <c r="M2569" s="218"/>
      <c r="N2569" s="218" t="s">
        <v>363</v>
      </c>
      <c r="O2569" s="218"/>
      <c r="P2569" s="218"/>
      <c r="Q2569" s="240">
        <f t="shared" si="92"/>
        <v>0</v>
      </c>
      <c r="R2569" s="240">
        <f t="shared" si="93"/>
        <v>0</v>
      </c>
      <c r="S2569" s="240">
        <f t="shared" si="94"/>
        <v>40</v>
      </c>
      <c r="T2569" s="272">
        <f t="shared" si="95"/>
        <v>0</v>
      </c>
      <c r="U2569" s="263"/>
    </row>
    <row r="2570" spans="2:21" s="216" customFormat="1" x14ac:dyDescent="0.25">
      <c r="B2570" s="262">
        <v>2572</v>
      </c>
      <c r="C2570" s="346">
        <v>45508</v>
      </c>
      <c r="D2570" s="217" t="s">
        <v>284</v>
      </c>
      <c r="E2570" s="218" t="s">
        <v>178</v>
      </c>
      <c r="F2570" s="218" t="s">
        <v>7</v>
      </c>
      <c r="G2570" s="218" t="s">
        <v>213</v>
      </c>
      <c r="H2570" s="218">
        <v>7</v>
      </c>
      <c r="I2570" s="218" t="s">
        <v>220</v>
      </c>
      <c r="J2570" s="218">
        <v>37</v>
      </c>
      <c r="K2570" s="218">
        <v>723300</v>
      </c>
      <c r="L2570" s="218">
        <v>3000</v>
      </c>
      <c r="M2570" s="218"/>
      <c r="N2570" s="218" t="s">
        <v>7</v>
      </c>
      <c r="O2570" s="218">
        <v>723</v>
      </c>
      <c r="P2570" s="218" t="s">
        <v>305</v>
      </c>
      <c r="Q2570" s="240">
        <f t="shared" si="92"/>
        <v>259</v>
      </c>
      <c r="R2570" s="240">
        <f t="shared" si="93"/>
        <v>0</v>
      </c>
      <c r="S2570" s="240">
        <f t="shared" si="94"/>
        <v>0</v>
      </c>
      <c r="T2570" s="272">
        <f t="shared" si="95"/>
        <v>0</v>
      </c>
      <c r="U2570" s="263"/>
    </row>
    <row r="2571" spans="2:21" s="216" customFormat="1" x14ac:dyDescent="0.25">
      <c r="B2571" s="262">
        <v>2573</v>
      </c>
      <c r="C2571" s="346">
        <v>45508</v>
      </c>
      <c r="D2571" s="217" t="s">
        <v>268</v>
      </c>
      <c r="E2571" s="218" t="s">
        <v>276</v>
      </c>
      <c r="F2571" s="218" t="s">
        <v>7</v>
      </c>
      <c r="G2571" s="218" t="s">
        <v>214</v>
      </c>
      <c r="H2571" s="218">
        <v>5</v>
      </c>
      <c r="I2571" s="218" t="s">
        <v>220</v>
      </c>
      <c r="J2571" s="218">
        <v>23</v>
      </c>
      <c r="K2571" s="218">
        <v>723300</v>
      </c>
      <c r="L2571" s="218">
        <v>3000</v>
      </c>
      <c r="M2571" s="218"/>
      <c r="N2571" s="218" t="s">
        <v>7</v>
      </c>
      <c r="O2571" s="218">
        <v>723</v>
      </c>
      <c r="P2571" s="218" t="s">
        <v>305</v>
      </c>
      <c r="Q2571" s="240">
        <f t="shared" si="92"/>
        <v>115</v>
      </c>
      <c r="R2571" s="240">
        <f t="shared" si="93"/>
        <v>0</v>
      </c>
      <c r="S2571" s="240">
        <f t="shared" si="94"/>
        <v>0</v>
      </c>
      <c r="T2571" s="272">
        <f t="shared" si="95"/>
        <v>0</v>
      </c>
      <c r="U2571" s="263"/>
    </row>
    <row r="2572" spans="2:21" s="216" customFormat="1" x14ac:dyDescent="0.25">
      <c r="B2572" s="262">
        <v>2574</v>
      </c>
      <c r="C2572" s="346">
        <v>45508</v>
      </c>
      <c r="D2572" s="217" t="s">
        <v>260</v>
      </c>
      <c r="E2572" s="218" t="s">
        <v>161</v>
      </c>
      <c r="F2572" s="218" t="s">
        <v>7</v>
      </c>
      <c r="G2572" s="218" t="s">
        <v>161</v>
      </c>
      <c r="H2572" s="218">
        <v>10</v>
      </c>
      <c r="I2572" s="218" t="s">
        <v>66</v>
      </c>
      <c r="J2572" s="218">
        <v>4</v>
      </c>
      <c r="K2572" s="218"/>
      <c r="L2572" s="218"/>
      <c r="M2572" s="218"/>
      <c r="N2572" s="218" t="s">
        <v>363</v>
      </c>
      <c r="O2572" s="218"/>
      <c r="P2572" s="218"/>
      <c r="Q2572" s="240">
        <f t="shared" si="92"/>
        <v>0</v>
      </c>
      <c r="R2572" s="240">
        <f t="shared" si="93"/>
        <v>0</v>
      </c>
      <c r="S2572" s="240">
        <f t="shared" si="94"/>
        <v>40</v>
      </c>
      <c r="T2572" s="272">
        <f t="shared" si="95"/>
        <v>0</v>
      </c>
      <c r="U2572" s="263"/>
    </row>
    <row r="2573" spans="2:21" s="216" customFormat="1" x14ac:dyDescent="0.25">
      <c r="B2573" s="262">
        <v>2575</v>
      </c>
      <c r="C2573" s="346">
        <v>45508</v>
      </c>
      <c r="D2573" s="217" t="s">
        <v>359</v>
      </c>
      <c r="E2573" s="218" t="s">
        <v>178</v>
      </c>
      <c r="F2573" s="218" t="s">
        <v>7</v>
      </c>
      <c r="G2573" s="218" t="s">
        <v>213</v>
      </c>
      <c r="H2573" s="218">
        <v>7</v>
      </c>
      <c r="I2573" s="218" t="s">
        <v>220</v>
      </c>
      <c r="J2573" s="218">
        <v>36</v>
      </c>
      <c r="K2573" s="218">
        <v>723300</v>
      </c>
      <c r="L2573" s="218">
        <v>3000</v>
      </c>
      <c r="M2573" s="218"/>
      <c r="N2573" s="218" t="s">
        <v>7</v>
      </c>
      <c r="O2573" s="218">
        <v>723</v>
      </c>
      <c r="P2573" s="218" t="s">
        <v>305</v>
      </c>
      <c r="Q2573" s="240">
        <f t="shared" si="92"/>
        <v>252</v>
      </c>
      <c r="R2573" s="240">
        <f t="shared" si="93"/>
        <v>0</v>
      </c>
      <c r="S2573" s="240">
        <f t="shared" si="94"/>
        <v>0</v>
      </c>
      <c r="T2573" s="272">
        <f t="shared" si="95"/>
        <v>0</v>
      </c>
      <c r="U2573" s="263"/>
    </row>
    <row r="2574" spans="2:21" s="216" customFormat="1" x14ac:dyDescent="0.25">
      <c r="B2574" s="262">
        <v>2576</v>
      </c>
      <c r="C2574" s="346">
        <v>45508</v>
      </c>
      <c r="D2574" s="217" t="s">
        <v>177</v>
      </c>
      <c r="E2574" s="218" t="s">
        <v>178</v>
      </c>
      <c r="F2574" s="218" t="s">
        <v>7</v>
      </c>
      <c r="G2574" s="218" t="s">
        <v>213</v>
      </c>
      <c r="H2574" s="218">
        <v>7</v>
      </c>
      <c r="I2574" s="218" t="s">
        <v>220</v>
      </c>
      <c r="J2574" s="218">
        <v>15</v>
      </c>
      <c r="K2574" s="218">
        <v>723300</v>
      </c>
      <c r="L2574" s="218">
        <v>3000</v>
      </c>
      <c r="M2574" s="218"/>
      <c r="N2574" s="218" t="s">
        <v>7</v>
      </c>
      <c r="O2574" s="218">
        <v>723</v>
      </c>
      <c r="P2574" s="218" t="s">
        <v>305</v>
      </c>
      <c r="Q2574" s="240">
        <f t="shared" si="92"/>
        <v>105</v>
      </c>
      <c r="R2574" s="240">
        <f t="shared" si="93"/>
        <v>0</v>
      </c>
      <c r="S2574" s="240">
        <f t="shared" si="94"/>
        <v>0</v>
      </c>
      <c r="T2574" s="272">
        <f t="shared" si="95"/>
        <v>0</v>
      </c>
      <c r="U2574" s="263"/>
    </row>
    <row r="2575" spans="2:21" s="216" customFormat="1" x14ac:dyDescent="0.25">
      <c r="B2575" s="262">
        <v>2577</v>
      </c>
      <c r="C2575" s="346">
        <v>45508</v>
      </c>
      <c r="D2575" s="217" t="s">
        <v>173</v>
      </c>
      <c r="E2575" s="218" t="s">
        <v>161</v>
      </c>
      <c r="F2575" s="218" t="s">
        <v>7</v>
      </c>
      <c r="G2575" s="218" t="s">
        <v>161</v>
      </c>
      <c r="H2575" s="218">
        <v>11.2</v>
      </c>
      <c r="I2575" s="218" t="s">
        <v>66</v>
      </c>
      <c r="J2575" s="218">
        <v>4</v>
      </c>
      <c r="K2575" s="218"/>
      <c r="L2575" s="218"/>
      <c r="M2575" s="218"/>
      <c r="N2575" s="218" t="s">
        <v>363</v>
      </c>
      <c r="O2575" s="218"/>
      <c r="P2575" s="218"/>
      <c r="Q2575" s="240">
        <f t="shared" si="92"/>
        <v>0</v>
      </c>
      <c r="R2575" s="240">
        <f t="shared" si="93"/>
        <v>0</v>
      </c>
      <c r="S2575" s="240">
        <f t="shared" si="94"/>
        <v>44.8</v>
      </c>
      <c r="T2575" s="272">
        <f t="shared" si="95"/>
        <v>0</v>
      </c>
      <c r="U2575" s="263"/>
    </row>
    <row r="2576" spans="2:21" s="216" customFormat="1" x14ac:dyDescent="0.25">
      <c r="B2576" s="262">
        <v>2578</v>
      </c>
      <c r="C2576" s="346">
        <v>45508</v>
      </c>
      <c r="D2576" s="217" t="s">
        <v>153</v>
      </c>
      <c r="E2576" s="218" t="s">
        <v>92</v>
      </c>
      <c r="F2576" s="218" t="s">
        <v>63</v>
      </c>
      <c r="G2576" s="218" t="s">
        <v>213</v>
      </c>
      <c r="H2576" s="218">
        <v>6.65</v>
      </c>
      <c r="I2576" s="218"/>
      <c r="J2576" s="218"/>
      <c r="K2576" s="218"/>
      <c r="L2576" s="218"/>
      <c r="M2576" s="218"/>
      <c r="N2576" s="218"/>
      <c r="O2576" s="218"/>
      <c r="P2576" s="218"/>
      <c r="Q2576" s="240">
        <f t="shared" si="92"/>
        <v>0</v>
      </c>
      <c r="R2576" s="240">
        <f t="shared" si="93"/>
        <v>0</v>
      </c>
      <c r="S2576" s="240">
        <f t="shared" si="94"/>
        <v>0</v>
      </c>
      <c r="T2576" s="272">
        <f t="shared" si="95"/>
        <v>0</v>
      </c>
      <c r="U2576" s="263"/>
    </row>
    <row r="2577" spans="2:21" s="216" customFormat="1" x14ac:dyDescent="0.25">
      <c r="B2577" s="262">
        <v>2579</v>
      </c>
      <c r="C2577" s="346">
        <v>45508</v>
      </c>
      <c r="D2577" s="217" t="s">
        <v>152</v>
      </c>
      <c r="E2577" s="218" t="s">
        <v>92</v>
      </c>
      <c r="F2577" s="218" t="s">
        <v>63</v>
      </c>
      <c r="G2577" s="218" t="s">
        <v>214</v>
      </c>
      <c r="H2577" s="218">
        <v>4.1500000000000004</v>
      </c>
      <c r="I2577" s="218" t="s">
        <v>221</v>
      </c>
      <c r="J2577" s="218">
        <v>20</v>
      </c>
      <c r="K2577" s="218">
        <v>715800</v>
      </c>
      <c r="L2577" s="218">
        <v>1800</v>
      </c>
      <c r="M2577" s="218"/>
      <c r="N2577" s="218" t="s">
        <v>63</v>
      </c>
      <c r="O2577" s="218">
        <v>716</v>
      </c>
      <c r="P2577" s="218" t="s">
        <v>305</v>
      </c>
      <c r="Q2577" s="240">
        <f t="shared" si="92"/>
        <v>0</v>
      </c>
      <c r="R2577" s="240">
        <f t="shared" si="93"/>
        <v>95.449999999999989</v>
      </c>
      <c r="S2577" s="240">
        <f t="shared" si="94"/>
        <v>0</v>
      </c>
      <c r="T2577" s="272">
        <f t="shared" si="95"/>
        <v>0</v>
      </c>
      <c r="U2577" s="263"/>
    </row>
    <row r="2578" spans="2:21" s="216" customFormat="1" x14ac:dyDescent="0.25">
      <c r="B2578" s="262">
        <v>2580</v>
      </c>
      <c r="C2578" s="346">
        <v>45508</v>
      </c>
      <c r="D2578" s="217" t="s">
        <v>150</v>
      </c>
      <c r="E2578" s="218" t="s">
        <v>92</v>
      </c>
      <c r="F2578" s="218" t="s">
        <v>63</v>
      </c>
      <c r="G2578" s="218" t="s">
        <v>214</v>
      </c>
      <c r="H2578" s="218">
        <v>4.1500000000000004</v>
      </c>
      <c r="I2578" s="218" t="s">
        <v>221</v>
      </c>
      <c r="J2578" s="218">
        <v>23</v>
      </c>
      <c r="K2578" s="218">
        <v>715800</v>
      </c>
      <c r="L2578" s="218">
        <v>1800</v>
      </c>
      <c r="M2578" s="218"/>
      <c r="N2578" s="218" t="s">
        <v>63</v>
      </c>
      <c r="O2578" s="218">
        <v>716</v>
      </c>
      <c r="P2578" s="218" t="s">
        <v>305</v>
      </c>
      <c r="Q2578" s="240">
        <f t="shared" si="92"/>
        <v>0</v>
      </c>
      <c r="R2578" s="240">
        <f t="shared" si="93"/>
        <v>109.7675</v>
      </c>
      <c r="S2578" s="240">
        <f t="shared" si="94"/>
        <v>0</v>
      </c>
      <c r="T2578" s="272">
        <f t="shared" si="95"/>
        <v>0</v>
      </c>
      <c r="U2578" s="263"/>
    </row>
    <row r="2579" spans="2:21" s="216" customFormat="1" x14ac:dyDescent="0.25">
      <c r="B2579" s="262">
        <v>2581</v>
      </c>
      <c r="C2579" s="346">
        <v>45508</v>
      </c>
      <c r="D2579" s="217" t="s">
        <v>179</v>
      </c>
      <c r="E2579" s="218" t="s">
        <v>161</v>
      </c>
      <c r="F2579" s="218" t="s">
        <v>8</v>
      </c>
      <c r="G2579" s="218" t="s">
        <v>161</v>
      </c>
      <c r="H2579" s="218">
        <v>11.6</v>
      </c>
      <c r="I2579" s="218"/>
      <c r="J2579" s="218"/>
      <c r="K2579" s="218"/>
      <c r="L2579" s="218"/>
      <c r="M2579" s="218"/>
      <c r="N2579" s="218"/>
      <c r="O2579" s="218"/>
      <c r="P2579" s="218"/>
      <c r="Q2579" s="240">
        <f t="shared" si="92"/>
        <v>0</v>
      </c>
      <c r="R2579" s="240">
        <f t="shared" si="93"/>
        <v>0</v>
      </c>
      <c r="S2579" s="240">
        <f t="shared" si="94"/>
        <v>0</v>
      </c>
      <c r="T2579" s="272">
        <f t="shared" si="95"/>
        <v>0</v>
      </c>
      <c r="U2579" s="263"/>
    </row>
    <row r="2580" spans="2:21" s="216" customFormat="1" x14ac:dyDescent="0.25">
      <c r="B2580" s="262">
        <v>2582</v>
      </c>
      <c r="C2580" s="346">
        <v>45508</v>
      </c>
      <c r="D2580" s="217" t="s">
        <v>141</v>
      </c>
      <c r="E2580" s="218" t="s">
        <v>92</v>
      </c>
      <c r="F2580" s="218" t="s">
        <v>2</v>
      </c>
      <c r="G2580" s="218" t="s">
        <v>213</v>
      </c>
      <c r="H2580" s="218">
        <v>7</v>
      </c>
      <c r="I2580" s="218" t="s">
        <v>221</v>
      </c>
      <c r="J2580" s="218">
        <v>16</v>
      </c>
      <c r="K2580" s="218">
        <v>715800</v>
      </c>
      <c r="L2580" s="218">
        <v>1800</v>
      </c>
      <c r="M2580" s="218"/>
      <c r="N2580" s="218" t="s">
        <v>63</v>
      </c>
      <c r="O2580" s="218">
        <v>716</v>
      </c>
      <c r="P2580" s="218" t="s">
        <v>305</v>
      </c>
      <c r="Q2580" s="240">
        <f t="shared" si="92"/>
        <v>0</v>
      </c>
      <c r="R2580" s="240">
        <f t="shared" si="93"/>
        <v>128.79999999999998</v>
      </c>
      <c r="S2580" s="240">
        <f t="shared" si="94"/>
        <v>0</v>
      </c>
      <c r="T2580" s="272">
        <f t="shared" si="95"/>
        <v>0</v>
      </c>
      <c r="U2580" s="263"/>
    </row>
    <row r="2581" spans="2:21" s="216" customFormat="1" x14ac:dyDescent="0.25">
      <c r="B2581" s="262">
        <v>2583</v>
      </c>
      <c r="C2581" s="346">
        <v>45508</v>
      </c>
      <c r="D2581" s="217" t="s">
        <v>142</v>
      </c>
      <c r="E2581" s="218" t="s">
        <v>92</v>
      </c>
      <c r="F2581" s="218" t="s">
        <v>2</v>
      </c>
      <c r="G2581" s="218" t="s">
        <v>213</v>
      </c>
      <c r="H2581" s="218">
        <v>7</v>
      </c>
      <c r="I2581" s="218"/>
      <c r="J2581" s="218"/>
      <c r="K2581" s="218"/>
      <c r="L2581" s="218"/>
      <c r="M2581" s="218"/>
      <c r="N2581" s="218"/>
      <c r="O2581" s="218"/>
      <c r="P2581" s="218"/>
      <c r="Q2581" s="240">
        <f t="shared" si="92"/>
        <v>0</v>
      </c>
      <c r="R2581" s="240">
        <f t="shared" si="93"/>
        <v>0</v>
      </c>
      <c r="S2581" s="240">
        <f t="shared" si="94"/>
        <v>0</v>
      </c>
      <c r="T2581" s="272">
        <f t="shared" si="95"/>
        <v>0</v>
      </c>
      <c r="U2581" s="263"/>
    </row>
    <row r="2582" spans="2:21" s="216" customFormat="1" x14ac:dyDescent="0.25">
      <c r="B2582" s="262">
        <v>2584</v>
      </c>
      <c r="C2582" s="346">
        <v>45508</v>
      </c>
      <c r="D2582" s="217" t="s">
        <v>143</v>
      </c>
      <c r="E2582" s="218" t="s">
        <v>92</v>
      </c>
      <c r="F2582" s="218" t="s">
        <v>2</v>
      </c>
      <c r="G2582" s="218" t="s">
        <v>213</v>
      </c>
      <c r="H2582" s="218">
        <v>7</v>
      </c>
      <c r="I2582" s="218" t="s">
        <v>221</v>
      </c>
      <c r="J2582" s="218">
        <v>15</v>
      </c>
      <c r="K2582" s="218">
        <v>715800</v>
      </c>
      <c r="L2582" s="218">
        <v>1800</v>
      </c>
      <c r="M2582" s="218"/>
      <c r="N2582" s="218" t="s">
        <v>63</v>
      </c>
      <c r="O2582" s="218">
        <v>716</v>
      </c>
      <c r="P2582" s="218" t="s">
        <v>305</v>
      </c>
      <c r="Q2582" s="240">
        <f t="shared" si="92"/>
        <v>0</v>
      </c>
      <c r="R2582" s="240">
        <f t="shared" si="93"/>
        <v>120.74999999999999</v>
      </c>
      <c r="S2582" s="240">
        <f t="shared" si="94"/>
        <v>0</v>
      </c>
      <c r="T2582" s="272">
        <f t="shared" si="95"/>
        <v>0</v>
      </c>
      <c r="U2582" s="263"/>
    </row>
    <row r="2583" spans="2:21" s="216" customFormat="1" x14ac:dyDescent="0.25">
      <c r="B2583" s="262">
        <v>2585</v>
      </c>
      <c r="C2583" s="346">
        <v>45508</v>
      </c>
      <c r="D2583" s="217" t="s">
        <v>258</v>
      </c>
      <c r="E2583" s="218" t="s">
        <v>92</v>
      </c>
      <c r="F2583" s="218" t="s">
        <v>2</v>
      </c>
      <c r="G2583" s="218" t="s">
        <v>213</v>
      </c>
      <c r="H2583" s="218">
        <v>7</v>
      </c>
      <c r="I2583" s="218" t="s">
        <v>221</v>
      </c>
      <c r="J2583" s="218">
        <v>34</v>
      </c>
      <c r="K2583" s="218">
        <v>715800</v>
      </c>
      <c r="L2583" s="218">
        <v>600</v>
      </c>
      <c r="M2583" s="218"/>
      <c r="N2583" s="218" t="s">
        <v>62</v>
      </c>
      <c r="O2583" s="218">
        <v>716</v>
      </c>
      <c r="P2583" s="218" t="s">
        <v>305</v>
      </c>
      <c r="Q2583" s="240">
        <f t="shared" si="92"/>
        <v>0</v>
      </c>
      <c r="R2583" s="240">
        <f t="shared" si="93"/>
        <v>273.7</v>
      </c>
      <c r="S2583" s="240">
        <f t="shared" si="94"/>
        <v>0</v>
      </c>
      <c r="T2583" s="272">
        <f t="shared" si="95"/>
        <v>0</v>
      </c>
      <c r="U2583" s="263"/>
    </row>
    <row r="2584" spans="2:21" s="216" customFormat="1" x14ac:dyDescent="0.25">
      <c r="B2584" s="262">
        <v>2586</v>
      </c>
      <c r="C2584" s="346">
        <v>45508</v>
      </c>
      <c r="D2584" s="217" t="s">
        <v>266</v>
      </c>
      <c r="E2584" s="218" t="s">
        <v>92</v>
      </c>
      <c r="F2584" s="218" t="s">
        <v>2</v>
      </c>
      <c r="G2584" s="218" t="s">
        <v>213</v>
      </c>
      <c r="H2584" s="218">
        <v>7</v>
      </c>
      <c r="I2584" s="218" t="s">
        <v>221</v>
      </c>
      <c r="J2584" s="218">
        <v>33</v>
      </c>
      <c r="K2584" s="218">
        <v>715800</v>
      </c>
      <c r="L2584" s="218">
        <v>600</v>
      </c>
      <c r="M2584" s="218"/>
      <c r="N2584" s="218" t="s">
        <v>62</v>
      </c>
      <c r="O2584" s="218">
        <v>716</v>
      </c>
      <c r="P2584" s="218" t="s">
        <v>305</v>
      </c>
      <c r="Q2584" s="240">
        <f t="shared" si="92"/>
        <v>0</v>
      </c>
      <c r="R2584" s="240">
        <f t="shared" si="93"/>
        <v>265.64999999999998</v>
      </c>
      <c r="S2584" s="240">
        <f t="shared" si="94"/>
        <v>0</v>
      </c>
      <c r="T2584" s="272">
        <f t="shared" si="95"/>
        <v>0</v>
      </c>
      <c r="U2584" s="263"/>
    </row>
    <row r="2585" spans="2:21" s="216" customFormat="1" x14ac:dyDescent="0.25">
      <c r="B2585" s="262">
        <v>2587</v>
      </c>
      <c r="C2585" s="346">
        <v>45508</v>
      </c>
      <c r="D2585" s="217" t="s">
        <v>267</v>
      </c>
      <c r="E2585" s="218" t="s">
        <v>92</v>
      </c>
      <c r="F2585" s="218" t="s">
        <v>2</v>
      </c>
      <c r="G2585" s="218" t="s">
        <v>213</v>
      </c>
      <c r="H2585" s="218">
        <v>7</v>
      </c>
      <c r="I2585" s="218" t="s">
        <v>221</v>
      </c>
      <c r="J2585" s="218">
        <v>21</v>
      </c>
      <c r="K2585" s="218">
        <v>715750</v>
      </c>
      <c r="L2585" s="218">
        <v>1850</v>
      </c>
      <c r="M2585" s="218"/>
      <c r="N2585" s="218" t="s">
        <v>389</v>
      </c>
      <c r="O2585" s="218">
        <v>717</v>
      </c>
      <c r="P2585" s="218" t="s">
        <v>305</v>
      </c>
      <c r="Q2585" s="240">
        <f t="shared" si="92"/>
        <v>0</v>
      </c>
      <c r="R2585" s="240">
        <f t="shared" si="93"/>
        <v>169.04999999999998</v>
      </c>
      <c r="S2585" s="240">
        <f t="shared" si="94"/>
        <v>0</v>
      </c>
      <c r="T2585" s="272">
        <f t="shared" si="95"/>
        <v>0</v>
      </c>
      <c r="U2585" s="263"/>
    </row>
    <row r="2586" spans="2:21" s="216" customFormat="1" x14ac:dyDescent="0.25">
      <c r="B2586" s="262">
        <v>2588</v>
      </c>
      <c r="C2586" s="346">
        <v>45508</v>
      </c>
      <c r="D2586" s="217" t="s">
        <v>387</v>
      </c>
      <c r="E2586" s="218" t="s">
        <v>276</v>
      </c>
      <c r="F2586" s="218" t="s">
        <v>389</v>
      </c>
      <c r="G2586" s="218" t="s">
        <v>214</v>
      </c>
      <c r="H2586" s="218">
        <v>4.1500000000000004</v>
      </c>
      <c r="I2586" s="218" t="s">
        <v>221</v>
      </c>
      <c r="J2586" s="218">
        <v>20</v>
      </c>
      <c r="K2586" s="218">
        <v>715750</v>
      </c>
      <c r="L2586" s="218">
        <v>1850</v>
      </c>
      <c r="M2586" s="218"/>
      <c r="N2586" s="218" t="s">
        <v>389</v>
      </c>
      <c r="O2586" s="218">
        <v>717</v>
      </c>
      <c r="P2586" s="218" t="s">
        <v>305</v>
      </c>
      <c r="Q2586" s="240">
        <f t="shared" si="92"/>
        <v>0</v>
      </c>
      <c r="R2586" s="240">
        <f t="shared" si="93"/>
        <v>95.449999999999989</v>
      </c>
      <c r="S2586" s="240">
        <f t="shared" si="94"/>
        <v>0</v>
      </c>
      <c r="T2586" s="272">
        <f t="shared" si="95"/>
        <v>0</v>
      </c>
      <c r="U2586" s="263"/>
    </row>
    <row r="2587" spans="2:21" s="216" customFormat="1" x14ac:dyDescent="0.25">
      <c r="B2587" s="262">
        <v>2589</v>
      </c>
      <c r="C2587" s="346">
        <v>45508</v>
      </c>
      <c r="D2587" s="217" t="s">
        <v>388</v>
      </c>
      <c r="E2587" s="218" t="s">
        <v>276</v>
      </c>
      <c r="F2587" s="218" t="s">
        <v>389</v>
      </c>
      <c r="G2587" s="218" t="s">
        <v>214</v>
      </c>
      <c r="H2587" s="218">
        <v>4.1500000000000004</v>
      </c>
      <c r="I2587" s="218" t="s">
        <v>221</v>
      </c>
      <c r="J2587" s="218">
        <v>20</v>
      </c>
      <c r="K2587" s="218">
        <v>715750</v>
      </c>
      <c r="L2587" s="218">
        <v>1850</v>
      </c>
      <c r="M2587" s="218"/>
      <c r="N2587" s="218" t="s">
        <v>389</v>
      </c>
      <c r="O2587" s="218">
        <v>717</v>
      </c>
      <c r="P2587" s="218" t="s">
        <v>305</v>
      </c>
      <c r="Q2587" s="240">
        <f t="shared" si="92"/>
        <v>0</v>
      </c>
      <c r="R2587" s="240">
        <f t="shared" si="93"/>
        <v>95.449999999999989</v>
      </c>
      <c r="S2587" s="240">
        <f t="shared" si="94"/>
        <v>0</v>
      </c>
      <c r="T2587" s="272">
        <f t="shared" si="95"/>
        <v>0</v>
      </c>
      <c r="U2587" s="263"/>
    </row>
    <row r="2588" spans="2:21" s="216" customFormat="1" x14ac:dyDescent="0.25">
      <c r="B2588" s="262">
        <v>2590</v>
      </c>
      <c r="C2588" s="346">
        <v>45508</v>
      </c>
      <c r="D2588" s="217" t="s">
        <v>96</v>
      </c>
      <c r="E2588" s="218" t="s">
        <v>161</v>
      </c>
      <c r="F2588" s="218" t="s">
        <v>1</v>
      </c>
      <c r="G2588" s="218" t="s">
        <v>161</v>
      </c>
      <c r="H2588" s="218">
        <v>11.8</v>
      </c>
      <c r="I2588" s="218" t="s">
        <v>66</v>
      </c>
      <c r="J2588" s="218">
        <v>4</v>
      </c>
      <c r="K2588" s="218"/>
      <c r="L2588" s="218"/>
      <c r="M2588" s="218"/>
      <c r="N2588" s="218" t="s">
        <v>363</v>
      </c>
      <c r="O2588" s="218"/>
      <c r="P2588" s="218"/>
      <c r="Q2588" s="240">
        <f t="shared" si="92"/>
        <v>0</v>
      </c>
      <c r="R2588" s="240">
        <f t="shared" si="93"/>
        <v>0</v>
      </c>
      <c r="S2588" s="240">
        <f t="shared" si="94"/>
        <v>47.2</v>
      </c>
      <c r="T2588" s="272">
        <f t="shared" si="95"/>
        <v>0</v>
      </c>
      <c r="U2588" s="263"/>
    </row>
    <row r="2589" spans="2:21" s="216" customFormat="1" x14ac:dyDescent="0.25">
      <c r="B2589" s="262">
        <v>2591</v>
      </c>
      <c r="C2589" s="346">
        <v>45508</v>
      </c>
      <c r="D2589" s="217" t="s">
        <v>130</v>
      </c>
      <c r="E2589" s="218" t="s">
        <v>161</v>
      </c>
      <c r="F2589" s="218" t="s">
        <v>1</v>
      </c>
      <c r="G2589" s="218" t="s">
        <v>161</v>
      </c>
      <c r="H2589" s="218">
        <v>11.8</v>
      </c>
      <c r="I2589" s="218" t="s">
        <v>66</v>
      </c>
      <c r="J2589" s="218">
        <v>3</v>
      </c>
      <c r="K2589" s="218"/>
      <c r="L2589" s="218"/>
      <c r="M2589" s="218"/>
      <c r="N2589" s="218" t="s">
        <v>363</v>
      </c>
      <c r="O2589" s="218"/>
      <c r="P2589" s="218"/>
      <c r="Q2589" s="240">
        <f t="shared" si="92"/>
        <v>0</v>
      </c>
      <c r="R2589" s="240">
        <f t="shared" si="93"/>
        <v>0</v>
      </c>
      <c r="S2589" s="240">
        <f t="shared" si="94"/>
        <v>35.400000000000006</v>
      </c>
      <c r="T2589" s="272">
        <f t="shared" si="95"/>
        <v>0</v>
      </c>
      <c r="U2589" s="263"/>
    </row>
    <row r="2590" spans="2:21" s="216" customFormat="1" x14ac:dyDescent="0.25">
      <c r="B2590" s="261">
        <v>2592</v>
      </c>
      <c r="C2590" s="346">
        <v>45508</v>
      </c>
      <c r="D2590" s="217" t="s">
        <v>261</v>
      </c>
      <c r="E2590" s="218" t="s">
        <v>161</v>
      </c>
      <c r="F2590" s="218" t="s">
        <v>65</v>
      </c>
      <c r="G2590" s="218" t="s">
        <v>161</v>
      </c>
      <c r="H2590" s="218">
        <v>30.5</v>
      </c>
      <c r="I2590" s="218" t="s">
        <v>66</v>
      </c>
      <c r="J2590" s="218">
        <v>4</v>
      </c>
      <c r="K2590" s="218"/>
      <c r="L2590" s="218"/>
      <c r="M2590" s="218"/>
      <c r="N2590" s="218" t="s">
        <v>363</v>
      </c>
      <c r="O2590" s="218"/>
      <c r="P2590" s="218"/>
      <c r="Q2590" s="240">
        <f t="shared" si="92"/>
        <v>0</v>
      </c>
      <c r="R2590" s="240">
        <f t="shared" si="93"/>
        <v>0</v>
      </c>
      <c r="S2590" s="240">
        <f t="shared" si="94"/>
        <v>122</v>
      </c>
      <c r="T2590" s="272">
        <f t="shared" si="95"/>
        <v>0</v>
      </c>
      <c r="U2590" s="263"/>
    </row>
    <row r="2591" spans="2:21" s="216" customFormat="1" x14ac:dyDescent="0.25">
      <c r="B2591" s="262">
        <v>2593</v>
      </c>
      <c r="C2591" s="346">
        <v>45508</v>
      </c>
      <c r="D2591" s="217" t="s">
        <v>120</v>
      </c>
      <c r="E2591" s="218" t="s">
        <v>263</v>
      </c>
      <c r="F2591" s="218" t="s">
        <v>1</v>
      </c>
      <c r="G2591" s="218" t="s">
        <v>307</v>
      </c>
      <c r="H2591" s="218">
        <v>6</v>
      </c>
      <c r="I2591" s="218"/>
      <c r="J2591" s="218">
        <v>0</v>
      </c>
      <c r="K2591" s="218"/>
      <c r="L2591" s="218"/>
      <c r="M2591" s="218"/>
      <c r="N2591" s="218"/>
      <c r="O2591" s="218"/>
      <c r="P2591" s="218"/>
      <c r="Q2591" s="240">
        <f t="shared" si="92"/>
        <v>0</v>
      </c>
      <c r="R2591" s="240">
        <f t="shared" si="93"/>
        <v>0</v>
      </c>
      <c r="S2591" s="240">
        <f t="shared" si="94"/>
        <v>0</v>
      </c>
      <c r="T2591" s="272">
        <f t="shared" si="95"/>
        <v>0</v>
      </c>
      <c r="U2591" s="263"/>
    </row>
    <row r="2592" spans="2:21" s="216" customFormat="1" x14ac:dyDescent="0.25">
      <c r="B2592" s="262">
        <v>2594</v>
      </c>
      <c r="C2592" s="346">
        <v>45508</v>
      </c>
      <c r="D2592" s="217" t="s">
        <v>122</v>
      </c>
      <c r="E2592" s="218" t="s">
        <v>264</v>
      </c>
      <c r="F2592" s="218" t="s">
        <v>1</v>
      </c>
      <c r="G2592" s="218" t="s">
        <v>307</v>
      </c>
      <c r="H2592" s="218">
        <v>6</v>
      </c>
      <c r="I2592" s="218"/>
      <c r="J2592" s="218">
        <v>0</v>
      </c>
      <c r="K2592" s="218"/>
      <c r="L2592" s="218"/>
      <c r="M2592" s="218"/>
      <c r="N2592" s="218"/>
      <c r="O2592" s="218"/>
      <c r="P2592" s="218"/>
      <c r="Q2592" s="240">
        <f t="shared" si="92"/>
        <v>0</v>
      </c>
      <c r="R2592" s="240">
        <f t="shared" si="93"/>
        <v>0</v>
      </c>
      <c r="S2592" s="240">
        <f t="shared" si="94"/>
        <v>0</v>
      </c>
      <c r="T2592" s="272">
        <f t="shared" si="95"/>
        <v>0</v>
      </c>
      <c r="U2592" s="263"/>
    </row>
    <row r="2593" spans="2:21" s="216" customFormat="1" x14ac:dyDescent="0.25">
      <c r="B2593" s="262">
        <v>2595</v>
      </c>
      <c r="C2593" s="346">
        <v>45508</v>
      </c>
      <c r="D2593" s="217" t="s">
        <v>356</v>
      </c>
      <c r="E2593" s="218" t="s">
        <v>264</v>
      </c>
      <c r="F2593" s="218" t="s">
        <v>1</v>
      </c>
      <c r="G2593" s="218" t="s">
        <v>307</v>
      </c>
      <c r="H2593" s="218">
        <v>6</v>
      </c>
      <c r="I2593" s="218"/>
      <c r="J2593" s="218">
        <v>0</v>
      </c>
      <c r="K2593" s="218"/>
      <c r="L2593" s="218"/>
      <c r="M2593" s="218"/>
      <c r="N2593" s="218"/>
      <c r="O2593" s="218"/>
      <c r="P2593" s="218"/>
      <c r="Q2593" s="240">
        <f t="shared" si="92"/>
        <v>0</v>
      </c>
      <c r="R2593" s="240">
        <f t="shared" si="93"/>
        <v>0</v>
      </c>
      <c r="S2593" s="240">
        <f t="shared" si="94"/>
        <v>0</v>
      </c>
      <c r="T2593" s="272">
        <f t="shared" si="95"/>
        <v>0</v>
      </c>
      <c r="U2593" s="263"/>
    </row>
    <row r="2594" spans="2:21" s="216" customFormat="1" x14ac:dyDescent="0.25">
      <c r="B2594" s="262">
        <v>2596</v>
      </c>
      <c r="C2594" s="346">
        <v>45508</v>
      </c>
      <c r="D2594" s="217" t="s">
        <v>376</v>
      </c>
      <c r="E2594" s="218" t="s">
        <v>183</v>
      </c>
      <c r="F2594" s="218" t="s">
        <v>309</v>
      </c>
      <c r="G2594" s="218">
        <v>0</v>
      </c>
      <c r="H2594" s="218">
        <v>6</v>
      </c>
      <c r="I2594" s="218"/>
      <c r="J2594" s="218">
        <v>0</v>
      </c>
      <c r="K2594" s="218"/>
      <c r="L2594" s="218"/>
      <c r="M2594" s="218"/>
      <c r="N2594" s="218"/>
      <c r="O2594" s="218"/>
      <c r="P2594" s="218"/>
      <c r="Q2594" s="240">
        <f t="shared" si="92"/>
        <v>0</v>
      </c>
      <c r="R2594" s="240">
        <f t="shared" si="93"/>
        <v>0</v>
      </c>
      <c r="S2594" s="240">
        <f t="shared" si="94"/>
        <v>0</v>
      </c>
      <c r="T2594" s="272">
        <f t="shared" si="95"/>
        <v>0</v>
      </c>
      <c r="U2594" s="263"/>
    </row>
    <row r="2595" spans="2:21" s="216" customFormat="1" x14ac:dyDescent="0.25">
      <c r="B2595" s="262">
        <v>2597</v>
      </c>
      <c r="C2595" s="346">
        <v>45509</v>
      </c>
      <c r="D2595" s="217" t="s">
        <v>379</v>
      </c>
      <c r="E2595" s="218" t="s">
        <v>92</v>
      </c>
      <c r="F2595" s="218" t="s">
        <v>64</v>
      </c>
      <c r="G2595" s="218" t="s">
        <v>214</v>
      </c>
      <c r="H2595" s="218">
        <v>5</v>
      </c>
      <c r="I2595" s="218"/>
      <c r="J2595" s="218">
        <v>0</v>
      </c>
      <c r="K2595" s="218"/>
      <c r="L2595" s="218"/>
      <c r="M2595" s="218"/>
      <c r="N2595" s="218"/>
      <c r="O2595" s="218"/>
      <c r="P2595" s="218"/>
      <c r="Q2595" s="240">
        <f t="shared" si="92"/>
        <v>0</v>
      </c>
      <c r="R2595" s="240">
        <f t="shared" si="93"/>
        <v>0</v>
      </c>
      <c r="S2595" s="240">
        <f t="shared" si="94"/>
        <v>0</v>
      </c>
      <c r="T2595" s="272">
        <f t="shared" si="95"/>
        <v>0</v>
      </c>
      <c r="U2595" s="263"/>
    </row>
    <row r="2596" spans="2:21" s="216" customFormat="1" x14ac:dyDescent="0.25">
      <c r="B2596" s="262">
        <v>2598</v>
      </c>
      <c r="C2596" s="346">
        <v>45509</v>
      </c>
      <c r="D2596" s="217" t="s">
        <v>378</v>
      </c>
      <c r="E2596" s="218" t="s">
        <v>92</v>
      </c>
      <c r="F2596" s="218" t="s">
        <v>1</v>
      </c>
      <c r="G2596" s="218" t="s">
        <v>213</v>
      </c>
      <c r="H2596" s="218">
        <v>10</v>
      </c>
      <c r="I2596" s="218"/>
      <c r="J2596" s="218">
        <v>0</v>
      </c>
      <c r="K2596" s="218"/>
      <c r="L2596" s="218"/>
      <c r="M2596" s="218"/>
      <c r="N2596" s="218"/>
      <c r="O2596" s="218"/>
      <c r="P2596" s="218"/>
      <c r="Q2596" s="240">
        <f t="shared" si="92"/>
        <v>0</v>
      </c>
      <c r="R2596" s="240">
        <f t="shared" si="93"/>
        <v>0</v>
      </c>
      <c r="S2596" s="240">
        <f t="shared" si="94"/>
        <v>0</v>
      </c>
      <c r="T2596" s="272">
        <f t="shared" si="95"/>
        <v>0</v>
      </c>
      <c r="U2596" s="263"/>
    </row>
    <row r="2597" spans="2:21" s="216" customFormat="1" x14ac:dyDescent="0.25">
      <c r="B2597" s="262">
        <v>2599</v>
      </c>
      <c r="C2597" s="346">
        <v>45509</v>
      </c>
      <c r="D2597" s="217" t="s">
        <v>91</v>
      </c>
      <c r="E2597" s="218" t="s">
        <v>92</v>
      </c>
      <c r="F2597" s="218" t="s">
        <v>1</v>
      </c>
      <c r="G2597" s="218" t="s">
        <v>213</v>
      </c>
      <c r="H2597" s="218">
        <v>6.65</v>
      </c>
      <c r="I2597" s="218" t="s">
        <v>221</v>
      </c>
      <c r="J2597" s="218">
        <v>21</v>
      </c>
      <c r="K2597" s="218">
        <v>715800</v>
      </c>
      <c r="L2597" s="218">
        <v>2000</v>
      </c>
      <c r="M2597" s="218"/>
      <c r="N2597" s="218" t="s">
        <v>62</v>
      </c>
      <c r="O2597" s="218">
        <v>717</v>
      </c>
      <c r="P2597" s="218" t="s">
        <v>305</v>
      </c>
      <c r="Q2597" s="240">
        <f t="shared" si="92"/>
        <v>0</v>
      </c>
      <c r="R2597" s="240">
        <f t="shared" si="93"/>
        <v>160.5975</v>
      </c>
      <c r="S2597" s="240">
        <f t="shared" si="94"/>
        <v>0</v>
      </c>
      <c r="T2597" s="272">
        <f t="shared" si="95"/>
        <v>0</v>
      </c>
      <c r="U2597" s="263"/>
    </row>
    <row r="2598" spans="2:21" s="216" customFormat="1" x14ac:dyDescent="0.25">
      <c r="B2598" s="262">
        <v>2600</v>
      </c>
      <c r="C2598" s="346">
        <v>45509</v>
      </c>
      <c r="D2598" s="217" t="s">
        <v>117</v>
      </c>
      <c r="E2598" s="218" t="s">
        <v>92</v>
      </c>
      <c r="F2598" s="218" t="s">
        <v>1</v>
      </c>
      <c r="G2598" s="218" t="s">
        <v>213</v>
      </c>
      <c r="H2598" s="218">
        <v>6.65</v>
      </c>
      <c r="I2598" s="218"/>
      <c r="J2598" s="218">
        <v>0</v>
      </c>
      <c r="K2598" s="218"/>
      <c r="L2598" s="218"/>
      <c r="M2598" s="218"/>
      <c r="N2598" s="218"/>
      <c r="O2598" s="218"/>
      <c r="P2598" s="218"/>
      <c r="Q2598" s="240">
        <f t="shared" si="92"/>
        <v>0</v>
      </c>
      <c r="R2598" s="240">
        <f t="shared" si="93"/>
        <v>0</v>
      </c>
      <c r="S2598" s="240">
        <f t="shared" si="94"/>
        <v>0</v>
      </c>
      <c r="T2598" s="272">
        <f t="shared" si="95"/>
        <v>0</v>
      </c>
      <c r="U2598" s="263" t="s">
        <v>274</v>
      </c>
    </row>
    <row r="2599" spans="2:21" s="216" customFormat="1" x14ac:dyDescent="0.25">
      <c r="B2599" s="261">
        <v>2601</v>
      </c>
      <c r="C2599" s="346">
        <v>45509</v>
      </c>
      <c r="D2599" s="217" t="s">
        <v>302</v>
      </c>
      <c r="E2599" s="218" t="s">
        <v>92</v>
      </c>
      <c r="F2599" s="218" t="s">
        <v>62</v>
      </c>
      <c r="G2599" s="218" t="s">
        <v>214</v>
      </c>
      <c r="H2599" s="218">
        <v>4.1500000000000004</v>
      </c>
      <c r="I2599" s="218" t="s">
        <v>221</v>
      </c>
      <c r="J2599" s="218">
        <v>18</v>
      </c>
      <c r="K2599" s="218">
        <v>715800</v>
      </c>
      <c r="L2599" s="218">
        <v>2000</v>
      </c>
      <c r="M2599" s="218"/>
      <c r="N2599" s="218" t="s">
        <v>62</v>
      </c>
      <c r="O2599" s="218">
        <v>717</v>
      </c>
      <c r="P2599" s="218" t="s">
        <v>305</v>
      </c>
      <c r="Q2599" s="240">
        <f t="shared" si="92"/>
        <v>0</v>
      </c>
      <c r="R2599" s="240">
        <f t="shared" si="93"/>
        <v>85.905000000000001</v>
      </c>
      <c r="S2599" s="240">
        <f t="shared" si="94"/>
        <v>0</v>
      </c>
      <c r="T2599" s="272">
        <f t="shared" si="95"/>
        <v>0</v>
      </c>
      <c r="U2599" s="263" t="s">
        <v>439</v>
      </c>
    </row>
    <row r="2600" spans="2:21" s="216" customFormat="1" x14ac:dyDescent="0.25">
      <c r="B2600" s="262">
        <v>2602</v>
      </c>
      <c r="C2600" s="346">
        <v>45509</v>
      </c>
      <c r="D2600" s="217" t="s">
        <v>302</v>
      </c>
      <c r="E2600" s="218" t="s">
        <v>92</v>
      </c>
      <c r="F2600" s="218" t="s">
        <v>62</v>
      </c>
      <c r="G2600" s="218" t="s">
        <v>214</v>
      </c>
      <c r="H2600" s="218">
        <v>4.1500000000000004</v>
      </c>
      <c r="I2600" s="218" t="s">
        <v>221</v>
      </c>
      <c r="J2600" s="218">
        <v>19</v>
      </c>
      <c r="K2600" s="218">
        <v>715800</v>
      </c>
      <c r="L2600" s="218">
        <v>2000</v>
      </c>
      <c r="M2600" s="218"/>
      <c r="N2600" s="218" t="s">
        <v>62</v>
      </c>
      <c r="O2600" s="218">
        <v>717</v>
      </c>
      <c r="P2600" s="218" t="s">
        <v>305</v>
      </c>
      <c r="Q2600" s="240">
        <f t="shared" si="92"/>
        <v>0</v>
      </c>
      <c r="R2600" s="240">
        <f t="shared" si="93"/>
        <v>90.677500000000009</v>
      </c>
      <c r="S2600" s="240">
        <f t="shared" si="94"/>
        <v>0</v>
      </c>
      <c r="T2600" s="272">
        <f t="shared" si="95"/>
        <v>0</v>
      </c>
      <c r="U2600" s="263"/>
    </row>
    <row r="2601" spans="2:21" s="216" customFormat="1" x14ac:dyDescent="0.25">
      <c r="B2601" s="262">
        <v>2603</v>
      </c>
      <c r="C2601" s="346">
        <v>45509</v>
      </c>
      <c r="D2601" s="217" t="s">
        <v>157</v>
      </c>
      <c r="E2601" s="218" t="s">
        <v>92</v>
      </c>
      <c r="F2601" s="218" t="s">
        <v>62</v>
      </c>
      <c r="G2601" s="218" t="s">
        <v>214</v>
      </c>
      <c r="H2601" s="218">
        <v>4.1500000000000004</v>
      </c>
      <c r="I2601" s="218"/>
      <c r="J2601" s="218">
        <v>0</v>
      </c>
      <c r="K2601" s="218"/>
      <c r="L2601" s="218"/>
      <c r="M2601" s="218"/>
      <c r="N2601" s="218"/>
      <c r="O2601" s="218"/>
      <c r="P2601" s="218"/>
      <c r="Q2601" s="240">
        <f t="shared" si="92"/>
        <v>0</v>
      </c>
      <c r="R2601" s="240">
        <f t="shared" si="93"/>
        <v>0</v>
      </c>
      <c r="S2601" s="240">
        <f t="shared" si="94"/>
        <v>0</v>
      </c>
      <c r="T2601" s="272">
        <f t="shared" si="95"/>
        <v>0</v>
      </c>
      <c r="U2601" s="263"/>
    </row>
    <row r="2602" spans="2:21" s="216" customFormat="1" x14ac:dyDescent="0.25">
      <c r="B2602" s="262">
        <v>2604</v>
      </c>
      <c r="C2602" s="346">
        <v>45509</v>
      </c>
      <c r="D2602" s="217" t="s">
        <v>156</v>
      </c>
      <c r="E2602" s="218" t="s">
        <v>92</v>
      </c>
      <c r="F2602" s="218" t="s">
        <v>62</v>
      </c>
      <c r="G2602" s="218" t="s">
        <v>214</v>
      </c>
      <c r="H2602" s="218">
        <v>4.1500000000000004</v>
      </c>
      <c r="I2602" s="218" t="s">
        <v>221</v>
      </c>
      <c r="J2602" s="218">
        <v>19</v>
      </c>
      <c r="K2602" s="218">
        <v>715800</v>
      </c>
      <c r="L2602" s="218">
        <v>2000</v>
      </c>
      <c r="M2602" s="218"/>
      <c r="N2602" s="218" t="s">
        <v>62</v>
      </c>
      <c r="O2602" s="218">
        <v>717</v>
      </c>
      <c r="P2602" s="218" t="s">
        <v>305</v>
      </c>
      <c r="Q2602" s="240">
        <f t="shared" si="92"/>
        <v>0</v>
      </c>
      <c r="R2602" s="240">
        <f t="shared" si="93"/>
        <v>90.677500000000009</v>
      </c>
      <c r="S2602" s="240">
        <f t="shared" si="94"/>
        <v>0</v>
      </c>
      <c r="T2602" s="272">
        <f t="shared" si="95"/>
        <v>0</v>
      </c>
      <c r="U2602" s="263"/>
    </row>
    <row r="2603" spans="2:21" s="216" customFormat="1" x14ac:dyDescent="0.25">
      <c r="B2603" s="262">
        <v>2605</v>
      </c>
      <c r="C2603" s="346">
        <v>45509</v>
      </c>
      <c r="D2603" s="217" t="s">
        <v>160</v>
      </c>
      <c r="E2603" s="218" t="s">
        <v>161</v>
      </c>
      <c r="F2603" s="218" t="s">
        <v>389</v>
      </c>
      <c r="G2603" s="218" t="s">
        <v>161</v>
      </c>
      <c r="H2603" s="218">
        <v>10</v>
      </c>
      <c r="I2603" s="218" t="s">
        <v>66</v>
      </c>
      <c r="J2603" s="218">
        <v>4</v>
      </c>
      <c r="K2603" s="218"/>
      <c r="L2603" s="218"/>
      <c r="M2603" s="218"/>
      <c r="N2603" s="218" t="s">
        <v>363</v>
      </c>
      <c r="O2603" s="218"/>
      <c r="P2603" s="218"/>
      <c r="Q2603" s="240">
        <f t="shared" si="92"/>
        <v>0</v>
      </c>
      <c r="R2603" s="240">
        <f t="shared" si="93"/>
        <v>0</v>
      </c>
      <c r="S2603" s="240">
        <f t="shared" si="94"/>
        <v>40</v>
      </c>
      <c r="T2603" s="272">
        <f t="shared" si="95"/>
        <v>0</v>
      </c>
      <c r="U2603" s="263"/>
    </row>
    <row r="2604" spans="2:21" s="216" customFormat="1" x14ac:dyDescent="0.25">
      <c r="B2604" s="262">
        <v>2606</v>
      </c>
      <c r="C2604" s="346">
        <v>45509</v>
      </c>
      <c r="D2604" s="217" t="s">
        <v>284</v>
      </c>
      <c r="E2604" s="218" t="s">
        <v>178</v>
      </c>
      <c r="F2604" s="218" t="s">
        <v>7</v>
      </c>
      <c r="G2604" s="218" t="s">
        <v>213</v>
      </c>
      <c r="H2604" s="218">
        <v>7</v>
      </c>
      <c r="I2604" s="218" t="s">
        <v>220</v>
      </c>
      <c r="J2604" s="218">
        <v>37</v>
      </c>
      <c r="K2604" s="218">
        <v>723900</v>
      </c>
      <c r="L2604" s="218">
        <v>3000</v>
      </c>
      <c r="M2604" s="218"/>
      <c r="N2604" s="218" t="s">
        <v>7</v>
      </c>
      <c r="O2604" s="218">
        <v>722</v>
      </c>
      <c r="P2604" s="218" t="s">
        <v>305</v>
      </c>
      <c r="Q2604" s="240">
        <f t="shared" si="92"/>
        <v>259</v>
      </c>
      <c r="R2604" s="240">
        <f t="shared" si="93"/>
        <v>0</v>
      </c>
      <c r="S2604" s="240">
        <f t="shared" si="94"/>
        <v>0</v>
      </c>
      <c r="T2604" s="272">
        <f t="shared" si="95"/>
        <v>0</v>
      </c>
      <c r="U2604" s="263"/>
    </row>
    <row r="2605" spans="2:21" s="216" customFormat="1" x14ac:dyDescent="0.25">
      <c r="B2605" s="262">
        <v>2607</v>
      </c>
      <c r="C2605" s="346">
        <v>45509</v>
      </c>
      <c r="D2605" s="217" t="s">
        <v>268</v>
      </c>
      <c r="E2605" s="218" t="s">
        <v>276</v>
      </c>
      <c r="F2605" s="218" t="s">
        <v>7</v>
      </c>
      <c r="G2605" s="218" t="s">
        <v>214</v>
      </c>
      <c r="H2605" s="218">
        <v>5</v>
      </c>
      <c r="I2605" s="218" t="s">
        <v>220</v>
      </c>
      <c r="J2605" s="218">
        <v>32</v>
      </c>
      <c r="K2605" s="218">
        <v>723900</v>
      </c>
      <c r="L2605" s="218">
        <v>3000</v>
      </c>
      <c r="M2605" s="218"/>
      <c r="N2605" s="218" t="s">
        <v>7</v>
      </c>
      <c r="O2605" s="218">
        <v>722</v>
      </c>
      <c r="P2605" s="218" t="s">
        <v>305</v>
      </c>
      <c r="Q2605" s="240">
        <f t="shared" si="92"/>
        <v>160</v>
      </c>
      <c r="R2605" s="240">
        <f t="shared" si="93"/>
        <v>0</v>
      </c>
      <c r="S2605" s="240">
        <f t="shared" si="94"/>
        <v>0</v>
      </c>
      <c r="T2605" s="272">
        <f t="shared" si="95"/>
        <v>0</v>
      </c>
      <c r="U2605" s="263"/>
    </row>
    <row r="2606" spans="2:21" s="216" customFormat="1" x14ac:dyDescent="0.25">
      <c r="B2606" s="262">
        <v>2608</v>
      </c>
      <c r="C2606" s="346">
        <v>45509</v>
      </c>
      <c r="D2606" s="217" t="s">
        <v>260</v>
      </c>
      <c r="E2606" s="218" t="s">
        <v>161</v>
      </c>
      <c r="F2606" s="218" t="s">
        <v>7</v>
      </c>
      <c r="G2606" s="218" t="s">
        <v>161</v>
      </c>
      <c r="H2606" s="218">
        <v>10</v>
      </c>
      <c r="I2606" s="218" t="s">
        <v>66</v>
      </c>
      <c r="J2606" s="218">
        <v>7</v>
      </c>
      <c r="K2606" s="218">
        <v>723900</v>
      </c>
      <c r="L2606" s="218"/>
      <c r="M2606" s="218"/>
      <c r="N2606" s="218" t="s">
        <v>363</v>
      </c>
      <c r="O2606" s="218"/>
      <c r="P2606" s="218"/>
      <c r="Q2606" s="240">
        <f t="shared" si="92"/>
        <v>0</v>
      </c>
      <c r="R2606" s="240">
        <f t="shared" si="93"/>
        <v>0</v>
      </c>
      <c r="S2606" s="240">
        <f t="shared" si="94"/>
        <v>70</v>
      </c>
      <c r="T2606" s="272">
        <f t="shared" si="95"/>
        <v>0</v>
      </c>
      <c r="U2606" s="263"/>
    </row>
    <row r="2607" spans="2:21" s="216" customFormat="1" x14ac:dyDescent="0.25">
      <c r="B2607" s="262">
        <v>2609</v>
      </c>
      <c r="C2607" s="346">
        <v>45509</v>
      </c>
      <c r="D2607" s="217" t="s">
        <v>359</v>
      </c>
      <c r="E2607" s="218" t="s">
        <v>178</v>
      </c>
      <c r="F2607" s="218" t="s">
        <v>7</v>
      </c>
      <c r="G2607" s="218" t="s">
        <v>213</v>
      </c>
      <c r="H2607" s="218">
        <v>7</v>
      </c>
      <c r="I2607" s="218" t="s">
        <v>220</v>
      </c>
      <c r="J2607" s="218">
        <v>23</v>
      </c>
      <c r="K2607" s="218">
        <v>723900</v>
      </c>
      <c r="L2607" s="218">
        <v>3000</v>
      </c>
      <c r="M2607" s="218"/>
      <c r="N2607" s="218" t="s">
        <v>7</v>
      </c>
      <c r="O2607" s="218">
        <v>722</v>
      </c>
      <c r="P2607" s="218" t="s">
        <v>305</v>
      </c>
      <c r="Q2607" s="240">
        <f t="shared" si="92"/>
        <v>161</v>
      </c>
      <c r="R2607" s="240">
        <f t="shared" si="93"/>
        <v>0</v>
      </c>
      <c r="S2607" s="240">
        <f t="shared" si="94"/>
        <v>0</v>
      </c>
      <c r="T2607" s="272">
        <f t="shared" si="95"/>
        <v>0</v>
      </c>
      <c r="U2607" s="263"/>
    </row>
    <row r="2608" spans="2:21" s="216" customFormat="1" x14ac:dyDescent="0.25">
      <c r="B2608" s="262">
        <v>2610</v>
      </c>
      <c r="C2608" s="346">
        <v>45509</v>
      </c>
      <c r="D2608" s="217" t="s">
        <v>177</v>
      </c>
      <c r="E2608" s="218" t="s">
        <v>178</v>
      </c>
      <c r="F2608" s="218" t="s">
        <v>7</v>
      </c>
      <c r="G2608" s="218" t="s">
        <v>213</v>
      </c>
      <c r="H2608" s="218">
        <v>7</v>
      </c>
      <c r="I2608" s="218" t="s">
        <v>220</v>
      </c>
      <c r="J2608" s="218">
        <v>0</v>
      </c>
      <c r="K2608" s="218"/>
      <c r="L2608" s="218"/>
      <c r="M2608" s="218"/>
      <c r="N2608" s="218"/>
      <c r="O2608" s="218"/>
      <c r="P2608" s="218"/>
      <c r="Q2608" s="240">
        <f t="shared" si="92"/>
        <v>0</v>
      </c>
      <c r="R2608" s="240">
        <f t="shared" si="93"/>
        <v>0</v>
      </c>
      <c r="S2608" s="240">
        <f t="shared" si="94"/>
        <v>0</v>
      </c>
      <c r="T2608" s="272">
        <f t="shared" si="95"/>
        <v>0</v>
      </c>
      <c r="U2608" s="263"/>
    </row>
    <row r="2609" spans="2:21" s="216" customFormat="1" x14ac:dyDescent="0.25">
      <c r="B2609" s="262">
        <v>2611</v>
      </c>
      <c r="C2609" s="346">
        <v>45509</v>
      </c>
      <c r="D2609" s="217" t="s">
        <v>173</v>
      </c>
      <c r="E2609" s="218" t="s">
        <v>161</v>
      </c>
      <c r="F2609" s="218" t="s">
        <v>7</v>
      </c>
      <c r="G2609" s="218" t="s">
        <v>161</v>
      </c>
      <c r="H2609" s="218">
        <v>11.2</v>
      </c>
      <c r="I2609" s="218"/>
      <c r="J2609" s="218">
        <v>0</v>
      </c>
      <c r="K2609" s="218"/>
      <c r="L2609" s="218"/>
      <c r="M2609" s="218"/>
      <c r="N2609" s="218"/>
      <c r="O2609" s="218"/>
      <c r="P2609" s="218"/>
      <c r="Q2609" s="240">
        <f t="shared" si="92"/>
        <v>0</v>
      </c>
      <c r="R2609" s="240">
        <f t="shared" si="93"/>
        <v>0</v>
      </c>
      <c r="S2609" s="240">
        <f t="shared" si="94"/>
        <v>0</v>
      </c>
      <c r="T2609" s="272">
        <f t="shared" si="95"/>
        <v>0</v>
      </c>
      <c r="U2609" s="263"/>
    </row>
    <row r="2610" spans="2:21" s="216" customFormat="1" x14ac:dyDescent="0.25">
      <c r="B2610" s="262">
        <v>2612</v>
      </c>
      <c r="C2610" s="346">
        <v>45509</v>
      </c>
      <c r="D2610" s="217" t="s">
        <v>153</v>
      </c>
      <c r="E2610" s="218" t="s">
        <v>92</v>
      </c>
      <c r="F2610" s="218" t="s">
        <v>63</v>
      </c>
      <c r="G2610" s="218" t="s">
        <v>213</v>
      </c>
      <c r="H2610" s="218">
        <v>6.65</v>
      </c>
      <c r="I2610" s="218"/>
      <c r="J2610" s="218">
        <v>0</v>
      </c>
      <c r="K2610" s="218"/>
      <c r="L2610" s="218"/>
      <c r="M2610" s="218"/>
      <c r="N2610" s="218"/>
      <c r="O2610" s="218"/>
      <c r="P2610" s="218"/>
      <c r="Q2610" s="240">
        <f t="shared" si="92"/>
        <v>0</v>
      </c>
      <c r="R2610" s="240">
        <f t="shared" si="93"/>
        <v>0</v>
      </c>
      <c r="S2610" s="240">
        <f t="shared" si="94"/>
        <v>0</v>
      </c>
      <c r="T2610" s="272">
        <f t="shared" si="95"/>
        <v>0</v>
      </c>
      <c r="U2610" s="263"/>
    </row>
    <row r="2611" spans="2:21" s="216" customFormat="1" x14ac:dyDescent="0.25">
      <c r="B2611" s="261">
        <v>2613</v>
      </c>
      <c r="C2611" s="346">
        <v>45509</v>
      </c>
      <c r="D2611" s="217" t="s">
        <v>152</v>
      </c>
      <c r="E2611" s="218" t="s">
        <v>92</v>
      </c>
      <c r="F2611" s="218" t="s">
        <v>63</v>
      </c>
      <c r="G2611" s="218" t="s">
        <v>214</v>
      </c>
      <c r="H2611" s="218">
        <v>4.1500000000000004</v>
      </c>
      <c r="I2611" s="218" t="s">
        <v>221</v>
      </c>
      <c r="J2611" s="218">
        <v>11</v>
      </c>
      <c r="K2611" s="218">
        <v>715300</v>
      </c>
      <c r="L2611" s="218">
        <v>2475</v>
      </c>
      <c r="M2611" s="218"/>
      <c r="N2611" s="218" t="s">
        <v>63</v>
      </c>
      <c r="O2611" s="218">
        <v>717</v>
      </c>
      <c r="P2611" s="218" t="s">
        <v>304</v>
      </c>
      <c r="Q2611" s="240">
        <f t="shared" ref="Q2611:Q2674" si="96">IF(I2611=$Q$5,J2611*H2611,0)</f>
        <v>0</v>
      </c>
      <c r="R2611" s="240">
        <f t="shared" ref="R2611:R2674" si="97">IF(I2611=$R$5,J2611*H2611,0)*1.15</f>
        <v>52.497500000000002</v>
      </c>
      <c r="S2611" s="240">
        <f t="shared" ref="S2611:S2674" si="98">IF(I2611=$S$5,J2611*H2611,0)</f>
        <v>0</v>
      </c>
      <c r="T2611" s="272">
        <f t="shared" ref="T2611:T2674" si="99">IF(I2611=$T$5,J2611*H2611,0)</f>
        <v>0</v>
      </c>
      <c r="U2611" s="263"/>
    </row>
    <row r="2612" spans="2:21" s="216" customFormat="1" x14ac:dyDescent="0.25">
      <c r="B2612" s="262">
        <v>2614</v>
      </c>
      <c r="C2612" s="346">
        <v>45509</v>
      </c>
      <c r="D2612" s="217" t="s">
        <v>152</v>
      </c>
      <c r="E2612" s="218" t="s">
        <v>92</v>
      </c>
      <c r="F2612" s="218" t="s">
        <v>63</v>
      </c>
      <c r="G2612" s="218" t="s">
        <v>214</v>
      </c>
      <c r="H2612" s="218">
        <v>4.1500000000000004</v>
      </c>
      <c r="I2612" s="218" t="s">
        <v>221</v>
      </c>
      <c r="J2612" s="218">
        <v>12</v>
      </c>
      <c r="K2612" s="218">
        <v>715300</v>
      </c>
      <c r="L2612" s="218">
        <v>1700</v>
      </c>
      <c r="M2612" s="218"/>
      <c r="N2612" s="218" t="s">
        <v>63</v>
      </c>
      <c r="O2612" s="218">
        <v>717</v>
      </c>
      <c r="P2612" s="218" t="s">
        <v>304</v>
      </c>
      <c r="Q2612" s="240">
        <f t="shared" si="96"/>
        <v>0</v>
      </c>
      <c r="R2612" s="240">
        <f t="shared" si="97"/>
        <v>57.27</v>
      </c>
      <c r="S2612" s="240">
        <f t="shared" si="98"/>
        <v>0</v>
      </c>
      <c r="T2612" s="272">
        <f t="shared" si="99"/>
        <v>0</v>
      </c>
      <c r="U2612" s="263"/>
    </row>
    <row r="2613" spans="2:21" s="216" customFormat="1" x14ac:dyDescent="0.25">
      <c r="B2613" s="261">
        <v>2615</v>
      </c>
      <c r="C2613" s="346">
        <v>45509</v>
      </c>
      <c r="D2613" s="217" t="s">
        <v>150</v>
      </c>
      <c r="E2613" s="218" t="s">
        <v>92</v>
      </c>
      <c r="F2613" s="218" t="s">
        <v>63</v>
      </c>
      <c r="G2613" s="218" t="s">
        <v>214</v>
      </c>
      <c r="H2613" s="218">
        <v>4.1500000000000004</v>
      </c>
      <c r="I2613" s="218" t="s">
        <v>221</v>
      </c>
      <c r="J2613" s="218">
        <v>11</v>
      </c>
      <c r="K2613" s="218">
        <v>715300</v>
      </c>
      <c r="L2613" s="218">
        <v>2475</v>
      </c>
      <c r="M2613" s="218"/>
      <c r="N2613" s="218" t="s">
        <v>63</v>
      </c>
      <c r="O2613" s="218">
        <v>717</v>
      </c>
      <c r="P2613" s="218" t="s">
        <v>304</v>
      </c>
      <c r="Q2613" s="240">
        <f t="shared" si="96"/>
        <v>0</v>
      </c>
      <c r="R2613" s="240">
        <f t="shared" si="97"/>
        <v>52.497500000000002</v>
      </c>
      <c r="S2613" s="240">
        <f t="shared" si="98"/>
        <v>0</v>
      </c>
      <c r="T2613" s="272">
        <f t="shared" si="99"/>
        <v>0</v>
      </c>
      <c r="U2613" s="263"/>
    </row>
    <row r="2614" spans="2:21" s="216" customFormat="1" x14ac:dyDescent="0.25">
      <c r="B2614" s="262">
        <v>2616</v>
      </c>
      <c r="C2614" s="346">
        <v>45509</v>
      </c>
      <c r="D2614" s="217" t="s">
        <v>150</v>
      </c>
      <c r="E2614" s="218" t="s">
        <v>92</v>
      </c>
      <c r="F2614" s="218" t="s">
        <v>63</v>
      </c>
      <c r="G2614" s="218" t="s">
        <v>214</v>
      </c>
      <c r="H2614" s="218">
        <v>4.1500000000000004</v>
      </c>
      <c r="I2614" s="218" t="s">
        <v>221</v>
      </c>
      <c r="J2614" s="218">
        <v>12</v>
      </c>
      <c r="K2614" s="218">
        <v>715300</v>
      </c>
      <c r="L2614" s="218">
        <v>1700</v>
      </c>
      <c r="M2614" s="218"/>
      <c r="N2614" s="218" t="s">
        <v>63</v>
      </c>
      <c r="O2614" s="218">
        <v>717</v>
      </c>
      <c r="P2614" s="218" t="s">
        <v>304</v>
      </c>
      <c r="Q2614" s="240">
        <f t="shared" si="96"/>
        <v>0</v>
      </c>
      <c r="R2614" s="240">
        <f t="shared" si="97"/>
        <v>57.27</v>
      </c>
      <c r="S2614" s="240">
        <f t="shared" si="98"/>
        <v>0</v>
      </c>
      <c r="T2614" s="272">
        <f t="shared" si="99"/>
        <v>0</v>
      </c>
      <c r="U2614" s="263"/>
    </row>
    <row r="2615" spans="2:21" s="216" customFormat="1" x14ac:dyDescent="0.25">
      <c r="B2615" s="262">
        <v>2617</v>
      </c>
      <c r="C2615" s="346">
        <v>45509</v>
      </c>
      <c r="D2615" s="217" t="s">
        <v>179</v>
      </c>
      <c r="E2615" s="218" t="s">
        <v>161</v>
      </c>
      <c r="F2615" s="218" t="s">
        <v>8</v>
      </c>
      <c r="G2615" s="218" t="s">
        <v>161</v>
      </c>
      <c r="H2615" s="218">
        <v>11.6</v>
      </c>
      <c r="I2615" s="218" t="s">
        <v>66</v>
      </c>
      <c r="J2615" s="218">
        <v>5</v>
      </c>
      <c r="K2615" s="218"/>
      <c r="L2615" s="218"/>
      <c r="M2615" s="218"/>
      <c r="N2615" s="218" t="s">
        <v>363</v>
      </c>
      <c r="O2615" s="218"/>
      <c r="P2615" s="218"/>
      <c r="Q2615" s="240">
        <f t="shared" si="96"/>
        <v>0</v>
      </c>
      <c r="R2615" s="240">
        <f t="shared" si="97"/>
        <v>0</v>
      </c>
      <c r="S2615" s="240">
        <f t="shared" si="98"/>
        <v>58</v>
      </c>
      <c r="T2615" s="272">
        <f t="shared" si="99"/>
        <v>0</v>
      </c>
      <c r="U2615" s="263"/>
    </row>
    <row r="2616" spans="2:21" s="216" customFormat="1" x14ac:dyDescent="0.25">
      <c r="B2616" s="262">
        <v>2618</v>
      </c>
      <c r="C2616" s="346">
        <v>45509</v>
      </c>
      <c r="D2616" s="217" t="s">
        <v>141</v>
      </c>
      <c r="E2616" s="218" t="s">
        <v>92</v>
      </c>
      <c r="F2616" s="218" t="s">
        <v>2</v>
      </c>
      <c r="G2616" s="218" t="s">
        <v>213</v>
      </c>
      <c r="H2616" s="218">
        <v>7</v>
      </c>
      <c r="I2616" s="218" t="s">
        <v>220</v>
      </c>
      <c r="J2616" s="218">
        <v>14</v>
      </c>
      <c r="K2616" s="218">
        <v>712650</v>
      </c>
      <c r="L2616" s="218">
        <v>700</v>
      </c>
      <c r="M2616" s="218"/>
      <c r="N2616" s="218" t="s">
        <v>2</v>
      </c>
      <c r="O2616" s="218">
        <v>713</v>
      </c>
      <c r="P2616" s="218" t="s">
        <v>305</v>
      </c>
      <c r="Q2616" s="240">
        <f t="shared" si="96"/>
        <v>98</v>
      </c>
      <c r="R2616" s="240">
        <f t="shared" si="97"/>
        <v>0</v>
      </c>
      <c r="S2616" s="240">
        <f t="shared" si="98"/>
        <v>0</v>
      </c>
      <c r="T2616" s="272">
        <f t="shared" si="99"/>
        <v>0</v>
      </c>
      <c r="U2616" s="263"/>
    </row>
    <row r="2617" spans="2:21" s="216" customFormat="1" x14ac:dyDescent="0.25">
      <c r="B2617" s="262">
        <v>2619</v>
      </c>
      <c r="C2617" s="346">
        <v>45509</v>
      </c>
      <c r="D2617" s="217" t="s">
        <v>142</v>
      </c>
      <c r="E2617" s="218" t="s">
        <v>92</v>
      </c>
      <c r="F2617" s="218" t="s">
        <v>2</v>
      </c>
      <c r="G2617" s="218" t="s">
        <v>213</v>
      </c>
      <c r="H2617" s="218">
        <v>7</v>
      </c>
      <c r="I2617" s="218" t="s">
        <v>220</v>
      </c>
      <c r="J2617" s="218">
        <v>14</v>
      </c>
      <c r="K2617" s="218">
        <v>712650</v>
      </c>
      <c r="L2617" s="218">
        <v>700</v>
      </c>
      <c r="M2617" s="218"/>
      <c r="N2617" s="218" t="s">
        <v>2</v>
      </c>
      <c r="O2617" s="218">
        <v>713</v>
      </c>
      <c r="P2617" s="218" t="s">
        <v>305</v>
      </c>
      <c r="Q2617" s="240">
        <f t="shared" si="96"/>
        <v>98</v>
      </c>
      <c r="R2617" s="240">
        <f t="shared" si="97"/>
        <v>0</v>
      </c>
      <c r="S2617" s="240">
        <f t="shared" si="98"/>
        <v>0</v>
      </c>
      <c r="T2617" s="272">
        <f t="shared" si="99"/>
        <v>0</v>
      </c>
      <c r="U2617" s="263"/>
    </row>
    <row r="2618" spans="2:21" s="216" customFormat="1" x14ac:dyDescent="0.25">
      <c r="B2618" s="262">
        <v>2620</v>
      </c>
      <c r="C2618" s="346">
        <v>45509</v>
      </c>
      <c r="D2618" s="217" t="s">
        <v>143</v>
      </c>
      <c r="E2618" s="218" t="s">
        <v>92</v>
      </c>
      <c r="F2618" s="218" t="s">
        <v>2</v>
      </c>
      <c r="G2618" s="218" t="s">
        <v>213</v>
      </c>
      <c r="H2618" s="218">
        <v>7</v>
      </c>
      <c r="I2618" s="218"/>
      <c r="J2618" s="218">
        <v>0</v>
      </c>
      <c r="K2618" s="218"/>
      <c r="L2618" s="218"/>
      <c r="M2618" s="218"/>
      <c r="N2618" s="218"/>
      <c r="O2618" s="218"/>
      <c r="P2618" s="218"/>
      <c r="Q2618" s="240">
        <f t="shared" si="96"/>
        <v>0</v>
      </c>
      <c r="R2618" s="240">
        <f t="shared" si="97"/>
        <v>0</v>
      </c>
      <c r="S2618" s="240">
        <f t="shared" si="98"/>
        <v>0</v>
      </c>
      <c r="T2618" s="272">
        <f t="shared" si="99"/>
        <v>0</v>
      </c>
      <c r="U2618" s="263"/>
    </row>
    <row r="2619" spans="2:21" s="216" customFormat="1" x14ac:dyDescent="0.25">
      <c r="B2619" s="262">
        <v>2621</v>
      </c>
      <c r="C2619" s="346">
        <v>45509</v>
      </c>
      <c r="D2619" s="217" t="s">
        <v>258</v>
      </c>
      <c r="E2619" s="218" t="s">
        <v>92</v>
      </c>
      <c r="F2619" s="218" t="s">
        <v>2</v>
      </c>
      <c r="G2619" s="218" t="s">
        <v>213</v>
      </c>
      <c r="H2619" s="218">
        <v>7</v>
      </c>
      <c r="I2619" s="218" t="s">
        <v>220</v>
      </c>
      <c r="J2619" s="218">
        <v>27</v>
      </c>
      <c r="K2619" s="218">
        <v>712650</v>
      </c>
      <c r="L2619" s="218">
        <v>700</v>
      </c>
      <c r="M2619" s="218"/>
      <c r="N2619" s="218" t="s">
        <v>2</v>
      </c>
      <c r="O2619" s="218">
        <v>713</v>
      </c>
      <c r="P2619" s="218" t="s">
        <v>305</v>
      </c>
      <c r="Q2619" s="240">
        <f t="shared" si="96"/>
        <v>189</v>
      </c>
      <c r="R2619" s="240">
        <f t="shared" si="97"/>
        <v>0</v>
      </c>
      <c r="S2619" s="240">
        <f t="shared" si="98"/>
        <v>0</v>
      </c>
      <c r="T2619" s="272">
        <f t="shared" si="99"/>
        <v>0</v>
      </c>
      <c r="U2619" s="263"/>
    </row>
    <row r="2620" spans="2:21" s="216" customFormat="1" x14ac:dyDescent="0.25">
      <c r="B2620" s="262">
        <v>2622</v>
      </c>
      <c r="C2620" s="346">
        <v>45509</v>
      </c>
      <c r="D2620" s="217" t="s">
        <v>266</v>
      </c>
      <c r="E2620" s="218" t="s">
        <v>92</v>
      </c>
      <c r="F2620" s="218" t="s">
        <v>2</v>
      </c>
      <c r="G2620" s="218" t="s">
        <v>213</v>
      </c>
      <c r="H2620" s="218">
        <v>7</v>
      </c>
      <c r="I2620" s="218" t="s">
        <v>220</v>
      </c>
      <c r="J2620" s="218">
        <v>27</v>
      </c>
      <c r="K2620" s="218">
        <v>712650</v>
      </c>
      <c r="L2620" s="218">
        <v>700</v>
      </c>
      <c r="M2620" s="218"/>
      <c r="N2620" s="218" t="s">
        <v>2</v>
      </c>
      <c r="O2620" s="218">
        <v>713</v>
      </c>
      <c r="P2620" s="218" t="s">
        <v>305</v>
      </c>
      <c r="Q2620" s="240">
        <f t="shared" si="96"/>
        <v>189</v>
      </c>
      <c r="R2620" s="240">
        <f t="shared" si="97"/>
        <v>0</v>
      </c>
      <c r="S2620" s="240">
        <f t="shared" si="98"/>
        <v>0</v>
      </c>
      <c r="T2620" s="272">
        <f t="shared" si="99"/>
        <v>0</v>
      </c>
      <c r="U2620" s="263"/>
    </row>
    <row r="2621" spans="2:21" s="216" customFormat="1" x14ac:dyDescent="0.25">
      <c r="B2621" s="262">
        <v>2623</v>
      </c>
      <c r="C2621" s="346">
        <v>45509</v>
      </c>
      <c r="D2621" s="217" t="s">
        <v>267</v>
      </c>
      <c r="E2621" s="218" t="s">
        <v>92</v>
      </c>
      <c r="F2621" s="218" t="s">
        <v>2</v>
      </c>
      <c r="G2621" s="218" t="s">
        <v>213</v>
      </c>
      <c r="H2621" s="218">
        <v>7</v>
      </c>
      <c r="I2621" s="218" t="s">
        <v>220</v>
      </c>
      <c r="J2621" s="218">
        <v>27</v>
      </c>
      <c r="K2621" s="218">
        <v>712650</v>
      </c>
      <c r="L2621" s="218">
        <v>700</v>
      </c>
      <c r="M2621" s="218"/>
      <c r="N2621" s="218" t="s">
        <v>2</v>
      </c>
      <c r="O2621" s="218">
        <v>713</v>
      </c>
      <c r="P2621" s="218" t="s">
        <v>305</v>
      </c>
      <c r="Q2621" s="240">
        <f t="shared" si="96"/>
        <v>189</v>
      </c>
      <c r="R2621" s="240">
        <f t="shared" si="97"/>
        <v>0</v>
      </c>
      <c r="S2621" s="240">
        <f t="shared" si="98"/>
        <v>0</v>
      </c>
      <c r="T2621" s="272">
        <f t="shared" si="99"/>
        <v>0</v>
      </c>
      <c r="U2621" s="263"/>
    </row>
    <row r="2622" spans="2:21" s="216" customFormat="1" x14ac:dyDescent="0.25">
      <c r="B2622" s="261">
        <v>2624</v>
      </c>
      <c r="C2622" s="346">
        <v>45509</v>
      </c>
      <c r="D2622" s="217" t="s">
        <v>387</v>
      </c>
      <c r="E2622" s="218" t="s">
        <v>276</v>
      </c>
      <c r="F2622" s="218" t="s">
        <v>389</v>
      </c>
      <c r="G2622" s="218" t="s">
        <v>214</v>
      </c>
      <c r="H2622" s="218">
        <v>4.1500000000000004</v>
      </c>
      <c r="I2622" s="218" t="s">
        <v>221</v>
      </c>
      <c r="J2622" s="218">
        <v>12</v>
      </c>
      <c r="K2622" s="218">
        <v>715750</v>
      </c>
      <c r="L2622" s="218">
        <v>2025</v>
      </c>
      <c r="M2622" s="218"/>
      <c r="N2622" s="218" t="s">
        <v>389</v>
      </c>
      <c r="O2622" s="218">
        <v>717</v>
      </c>
      <c r="P2622" s="218" t="s">
        <v>305</v>
      </c>
      <c r="Q2622" s="240">
        <f t="shared" si="96"/>
        <v>0</v>
      </c>
      <c r="R2622" s="240">
        <f t="shared" si="97"/>
        <v>57.27</v>
      </c>
      <c r="S2622" s="240">
        <f t="shared" si="98"/>
        <v>0</v>
      </c>
      <c r="T2622" s="272">
        <f t="shared" si="99"/>
        <v>0</v>
      </c>
      <c r="U2622" s="263"/>
    </row>
    <row r="2623" spans="2:21" s="216" customFormat="1" x14ac:dyDescent="0.25">
      <c r="B2623" s="262">
        <v>2625</v>
      </c>
      <c r="C2623" s="346">
        <v>45509</v>
      </c>
      <c r="D2623" s="217" t="s">
        <v>387</v>
      </c>
      <c r="E2623" s="218" t="s">
        <v>276</v>
      </c>
      <c r="F2623" s="218" t="s">
        <v>389</v>
      </c>
      <c r="G2623" s="218" t="s">
        <v>214</v>
      </c>
      <c r="H2623" s="218">
        <v>4.1500000000000004</v>
      </c>
      <c r="I2623" s="218" t="s">
        <v>221</v>
      </c>
      <c r="J2623" s="218">
        <v>11</v>
      </c>
      <c r="K2623" s="218">
        <v>715750</v>
      </c>
      <c r="L2623" s="218">
        <v>1400</v>
      </c>
      <c r="M2623" s="218"/>
      <c r="N2623" s="218" t="s">
        <v>389</v>
      </c>
      <c r="O2623" s="218">
        <v>717</v>
      </c>
      <c r="P2623" s="218" t="s">
        <v>305</v>
      </c>
      <c r="Q2623" s="240">
        <f t="shared" si="96"/>
        <v>0</v>
      </c>
      <c r="R2623" s="240">
        <f t="shared" si="97"/>
        <v>52.497500000000002</v>
      </c>
      <c r="S2623" s="240">
        <f t="shared" si="98"/>
        <v>0</v>
      </c>
      <c r="T2623" s="272">
        <f t="shared" si="99"/>
        <v>0</v>
      </c>
      <c r="U2623" s="263"/>
    </row>
    <row r="2624" spans="2:21" s="216" customFormat="1" x14ac:dyDescent="0.25">
      <c r="B2624" s="261">
        <v>2626</v>
      </c>
      <c r="C2624" s="346">
        <v>45509</v>
      </c>
      <c r="D2624" s="217" t="s">
        <v>388</v>
      </c>
      <c r="E2624" s="218" t="s">
        <v>276</v>
      </c>
      <c r="F2624" s="218" t="s">
        <v>389</v>
      </c>
      <c r="G2624" s="218" t="s">
        <v>214</v>
      </c>
      <c r="H2624" s="218">
        <v>4.1500000000000004</v>
      </c>
      <c r="I2624" s="218" t="s">
        <v>221</v>
      </c>
      <c r="J2624" s="218">
        <v>11</v>
      </c>
      <c r="K2624" s="218">
        <v>715750</v>
      </c>
      <c r="L2624" s="218">
        <v>2025</v>
      </c>
      <c r="M2624" s="218"/>
      <c r="N2624" s="218" t="s">
        <v>389</v>
      </c>
      <c r="O2624" s="218">
        <v>717</v>
      </c>
      <c r="P2624" s="218" t="s">
        <v>305</v>
      </c>
      <c r="Q2624" s="240">
        <f t="shared" si="96"/>
        <v>0</v>
      </c>
      <c r="R2624" s="240">
        <f t="shared" si="97"/>
        <v>52.497500000000002</v>
      </c>
      <c r="S2624" s="240">
        <f t="shared" si="98"/>
        <v>0</v>
      </c>
      <c r="T2624" s="272">
        <f t="shared" si="99"/>
        <v>0</v>
      </c>
      <c r="U2624" s="263"/>
    </row>
    <row r="2625" spans="2:21" s="216" customFormat="1" x14ac:dyDescent="0.25">
      <c r="B2625" s="262">
        <v>2627</v>
      </c>
      <c r="C2625" s="346">
        <v>45509</v>
      </c>
      <c r="D2625" s="217" t="s">
        <v>388</v>
      </c>
      <c r="E2625" s="218" t="s">
        <v>276</v>
      </c>
      <c r="F2625" s="218" t="s">
        <v>389</v>
      </c>
      <c r="G2625" s="218" t="s">
        <v>214</v>
      </c>
      <c r="H2625" s="218">
        <v>4.1500000000000004</v>
      </c>
      <c r="I2625" s="218" t="s">
        <v>221</v>
      </c>
      <c r="J2625" s="218">
        <v>12</v>
      </c>
      <c r="K2625" s="218">
        <v>715750</v>
      </c>
      <c r="L2625" s="218">
        <v>1400</v>
      </c>
      <c r="M2625" s="218"/>
      <c r="N2625" s="218" t="s">
        <v>389</v>
      </c>
      <c r="O2625" s="218">
        <v>717</v>
      </c>
      <c r="P2625" s="218" t="s">
        <v>305</v>
      </c>
      <c r="Q2625" s="240">
        <f t="shared" si="96"/>
        <v>0</v>
      </c>
      <c r="R2625" s="240">
        <f t="shared" si="97"/>
        <v>57.27</v>
      </c>
      <c r="S2625" s="240">
        <f t="shared" si="98"/>
        <v>0</v>
      </c>
      <c r="T2625" s="272">
        <f t="shared" si="99"/>
        <v>0</v>
      </c>
      <c r="U2625" s="263"/>
    </row>
    <row r="2626" spans="2:21" s="216" customFormat="1" x14ac:dyDescent="0.25">
      <c r="B2626" s="262">
        <v>2628</v>
      </c>
      <c r="C2626" s="346">
        <v>45509</v>
      </c>
      <c r="D2626" s="217" t="s">
        <v>96</v>
      </c>
      <c r="E2626" s="218" t="s">
        <v>161</v>
      </c>
      <c r="F2626" s="218" t="s">
        <v>1</v>
      </c>
      <c r="G2626" s="218" t="s">
        <v>161</v>
      </c>
      <c r="H2626" s="218">
        <v>11.8</v>
      </c>
      <c r="I2626" s="218" t="s">
        <v>66</v>
      </c>
      <c r="J2626" s="218">
        <v>4</v>
      </c>
      <c r="K2626" s="218"/>
      <c r="L2626" s="218"/>
      <c r="M2626" s="218"/>
      <c r="N2626" s="218" t="s">
        <v>363</v>
      </c>
      <c r="O2626" s="218"/>
      <c r="P2626" s="218"/>
      <c r="Q2626" s="240">
        <f t="shared" si="96"/>
        <v>0</v>
      </c>
      <c r="R2626" s="240">
        <f t="shared" si="97"/>
        <v>0</v>
      </c>
      <c r="S2626" s="240">
        <f t="shared" si="98"/>
        <v>47.2</v>
      </c>
      <c r="T2626" s="272">
        <f t="shared" si="99"/>
        <v>0</v>
      </c>
      <c r="U2626" s="263"/>
    </row>
    <row r="2627" spans="2:21" s="216" customFormat="1" x14ac:dyDescent="0.25">
      <c r="B2627" s="262">
        <v>2629</v>
      </c>
      <c r="C2627" s="346">
        <v>45509</v>
      </c>
      <c r="D2627" s="217" t="s">
        <v>130</v>
      </c>
      <c r="E2627" s="218" t="s">
        <v>161</v>
      </c>
      <c r="F2627" s="218" t="s">
        <v>1</v>
      </c>
      <c r="G2627" s="218" t="s">
        <v>161</v>
      </c>
      <c r="H2627" s="218">
        <v>11.8</v>
      </c>
      <c r="I2627" s="218" t="s">
        <v>66</v>
      </c>
      <c r="J2627" s="218">
        <v>4</v>
      </c>
      <c r="K2627" s="218"/>
      <c r="L2627" s="218"/>
      <c r="M2627" s="218"/>
      <c r="N2627" s="218" t="s">
        <v>363</v>
      </c>
      <c r="O2627" s="218"/>
      <c r="P2627" s="218"/>
      <c r="Q2627" s="240">
        <f t="shared" si="96"/>
        <v>0</v>
      </c>
      <c r="R2627" s="240">
        <f t="shared" si="97"/>
        <v>0</v>
      </c>
      <c r="S2627" s="240">
        <f t="shared" si="98"/>
        <v>47.2</v>
      </c>
      <c r="T2627" s="272">
        <f t="shared" si="99"/>
        <v>0</v>
      </c>
      <c r="U2627" s="263"/>
    </row>
    <row r="2628" spans="2:21" s="216" customFormat="1" x14ac:dyDescent="0.25">
      <c r="B2628" s="262">
        <v>2630</v>
      </c>
      <c r="C2628" s="346">
        <v>45509</v>
      </c>
      <c r="D2628" s="217" t="s">
        <v>120</v>
      </c>
      <c r="E2628" s="218" t="s">
        <v>263</v>
      </c>
      <c r="F2628" s="218" t="s">
        <v>1</v>
      </c>
      <c r="G2628" s="218" t="s">
        <v>307</v>
      </c>
      <c r="H2628" s="218">
        <v>6</v>
      </c>
      <c r="I2628" s="218"/>
      <c r="J2628" s="218">
        <v>0</v>
      </c>
      <c r="K2628" s="218"/>
      <c r="L2628" s="218"/>
      <c r="M2628" s="218"/>
      <c r="N2628" s="218"/>
      <c r="O2628" s="218"/>
      <c r="P2628" s="218"/>
      <c r="Q2628" s="240">
        <f t="shared" si="96"/>
        <v>0</v>
      </c>
      <c r="R2628" s="240">
        <f t="shared" si="97"/>
        <v>0</v>
      </c>
      <c r="S2628" s="240">
        <f t="shared" si="98"/>
        <v>0</v>
      </c>
      <c r="T2628" s="272">
        <f t="shared" si="99"/>
        <v>0</v>
      </c>
      <c r="U2628" s="263"/>
    </row>
    <row r="2629" spans="2:21" s="216" customFormat="1" x14ac:dyDescent="0.25">
      <c r="B2629" s="262">
        <v>2631</v>
      </c>
      <c r="C2629" s="346">
        <v>45509</v>
      </c>
      <c r="D2629" s="217" t="s">
        <v>122</v>
      </c>
      <c r="E2629" s="218" t="s">
        <v>264</v>
      </c>
      <c r="F2629" s="218" t="s">
        <v>1</v>
      </c>
      <c r="G2629" s="218" t="s">
        <v>307</v>
      </c>
      <c r="H2629" s="218">
        <v>6</v>
      </c>
      <c r="I2629" s="218"/>
      <c r="J2629" s="218">
        <v>0</v>
      </c>
      <c r="K2629" s="218"/>
      <c r="L2629" s="218"/>
      <c r="M2629" s="218"/>
      <c r="N2629" s="218"/>
      <c r="O2629" s="218"/>
      <c r="P2629" s="218"/>
      <c r="Q2629" s="240">
        <f t="shared" si="96"/>
        <v>0</v>
      </c>
      <c r="R2629" s="240">
        <f t="shared" si="97"/>
        <v>0</v>
      </c>
      <c r="S2629" s="240">
        <f t="shared" si="98"/>
        <v>0</v>
      </c>
      <c r="T2629" s="272">
        <f t="shared" si="99"/>
        <v>0</v>
      </c>
      <c r="U2629" s="263"/>
    </row>
    <row r="2630" spans="2:21" s="216" customFormat="1" x14ac:dyDescent="0.25">
      <c r="B2630" s="262">
        <v>2632</v>
      </c>
      <c r="C2630" s="346">
        <v>45509</v>
      </c>
      <c r="D2630" s="217" t="s">
        <v>356</v>
      </c>
      <c r="E2630" s="218" t="s">
        <v>264</v>
      </c>
      <c r="F2630" s="218" t="s">
        <v>1</v>
      </c>
      <c r="G2630" s="218" t="s">
        <v>307</v>
      </c>
      <c r="H2630" s="218">
        <v>6</v>
      </c>
      <c r="I2630" s="218"/>
      <c r="J2630" s="218">
        <v>0</v>
      </c>
      <c r="K2630" s="218"/>
      <c r="L2630" s="218"/>
      <c r="M2630" s="218"/>
      <c r="N2630" s="218"/>
      <c r="O2630" s="218"/>
      <c r="P2630" s="218"/>
      <c r="Q2630" s="240">
        <f t="shared" si="96"/>
        <v>0</v>
      </c>
      <c r="R2630" s="240">
        <f t="shared" si="97"/>
        <v>0</v>
      </c>
      <c r="S2630" s="240">
        <f t="shared" si="98"/>
        <v>0</v>
      </c>
      <c r="T2630" s="272">
        <f t="shared" si="99"/>
        <v>0</v>
      </c>
      <c r="U2630" s="263"/>
    </row>
    <row r="2631" spans="2:21" s="216" customFormat="1" x14ac:dyDescent="0.25">
      <c r="B2631" s="262">
        <v>2633</v>
      </c>
      <c r="C2631" s="346">
        <v>45509</v>
      </c>
      <c r="D2631" s="217" t="s">
        <v>376</v>
      </c>
      <c r="E2631" s="218" t="s">
        <v>183</v>
      </c>
      <c r="F2631" s="218" t="s">
        <v>309</v>
      </c>
      <c r="G2631" s="218">
        <v>0</v>
      </c>
      <c r="H2631" s="218">
        <v>6</v>
      </c>
      <c r="I2631" s="218"/>
      <c r="J2631" s="218">
        <v>0</v>
      </c>
      <c r="K2631" s="218"/>
      <c r="L2631" s="218"/>
      <c r="M2631" s="218"/>
      <c r="N2631" s="218"/>
      <c r="O2631" s="218"/>
      <c r="P2631" s="218"/>
      <c r="Q2631" s="240">
        <f t="shared" si="96"/>
        <v>0</v>
      </c>
      <c r="R2631" s="240">
        <f t="shared" si="97"/>
        <v>0</v>
      </c>
      <c r="S2631" s="240">
        <f t="shared" si="98"/>
        <v>0</v>
      </c>
      <c r="T2631" s="272">
        <f t="shared" si="99"/>
        <v>0</v>
      </c>
      <c r="U2631" s="263"/>
    </row>
    <row r="2632" spans="2:21" s="216" customFormat="1" x14ac:dyDescent="0.25">
      <c r="B2632" s="262">
        <v>2634</v>
      </c>
      <c r="C2632" s="346">
        <v>45510</v>
      </c>
      <c r="D2632" s="217" t="s">
        <v>379</v>
      </c>
      <c r="E2632" s="218" t="s">
        <v>92</v>
      </c>
      <c r="F2632" s="218" t="s">
        <v>64</v>
      </c>
      <c r="G2632" s="218" t="s">
        <v>214</v>
      </c>
      <c r="H2632" s="218">
        <v>5</v>
      </c>
      <c r="I2632" s="218"/>
      <c r="J2632" s="218">
        <v>0</v>
      </c>
      <c r="K2632" s="218"/>
      <c r="L2632" s="218"/>
      <c r="M2632" s="218"/>
      <c r="N2632" s="218"/>
      <c r="O2632" s="218"/>
      <c r="P2632" s="218"/>
      <c r="Q2632" s="240">
        <f t="shared" si="96"/>
        <v>0</v>
      </c>
      <c r="R2632" s="240">
        <f t="shared" si="97"/>
        <v>0</v>
      </c>
      <c r="S2632" s="240">
        <f t="shared" si="98"/>
        <v>0</v>
      </c>
      <c r="T2632" s="272">
        <f t="shared" si="99"/>
        <v>0</v>
      </c>
      <c r="U2632" s="263"/>
    </row>
    <row r="2633" spans="2:21" s="216" customFormat="1" x14ac:dyDescent="0.25">
      <c r="B2633" s="262">
        <v>2635</v>
      </c>
      <c r="C2633" s="346">
        <v>45510</v>
      </c>
      <c r="D2633" s="217" t="s">
        <v>378</v>
      </c>
      <c r="E2633" s="218" t="s">
        <v>92</v>
      </c>
      <c r="F2633" s="218" t="s">
        <v>1</v>
      </c>
      <c r="G2633" s="218" t="s">
        <v>213</v>
      </c>
      <c r="H2633" s="218">
        <v>10</v>
      </c>
      <c r="I2633" s="218"/>
      <c r="J2633" s="218">
        <v>0</v>
      </c>
      <c r="K2633" s="218"/>
      <c r="L2633" s="218"/>
      <c r="M2633" s="218"/>
      <c r="N2633" s="218"/>
      <c r="O2633" s="218"/>
      <c r="P2633" s="218"/>
      <c r="Q2633" s="240">
        <f t="shared" si="96"/>
        <v>0</v>
      </c>
      <c r="R2633" s="240">
        <f t="shared" si="97"/>
        <v>0</v>
      </c>
      <c r="S2633" s="240">
        <f t="shared" si="98"/>
        <v>0</v>
      </c>
      <c r="T2633" s="272">
        <f t="shared" si="99"/>
        <v>0</v>
      </c>
      <c r="U2633" s="263"/>
    </row>
    <row r="2634" spans="2:21" s="216" customFormat="1" x14ac:dyDescent="0.25">
      <c r="B2634" s="262">
        <v>2636</v>
      </c>
      <c r="C2634" s="346">
        <v>45510</v>
      </c>
      <c r="D2634" s="217" t="s">
        <v>378</v>
      </c>
      <c r="E2634" s="218" t="s">
        <v>92</v>
      </c>
      <c r="F2634" s="218" t="s">
        <v>1</v>
      </c>
      <c r="G2634" s="218" t="s">
        <v>213</v>
      </c>
      <c r="H2634" s="218">
        <v>10</v>
      </c>
      <c r="I2634" s="218"/>
      <c r="J2634" s="218">
        <v>0</v>
      </c>
      <c r="K2634" s="218"/>
      <c r="L2634" s="218"/>
      <c r="M2634" s="218"/>
      <c r="N2634" s="218"/>
      <c r="O2634" s="218"/>
      <c r="P2634" s="218"/>
      <c r="Q2634" s="240">
        <f t="shared" si="96"/>
        <v>0</v>
      </c>
      <c r="R2634" s="240">
        <f t="shared" si="97"/>
        <v>0</v>
      </c>
      <c r="S2634" s="240">
        <f t="shared" si="98"/>
        <v>0</v>
      </c>
      <c r="T2634" s="272">
        <f t="shared" si="99"/>
        <v>0</v>
      </c>
      <c r="U2634" s="263"/>
    </row>
    <row r="2635" spans="2:21" s="216" customFormat="1" x14ac:dyDescent="0.25">
      <c r="B2635" s="262">
        <v>2637</v>
      </c>
      <c r="C2635" s="346">
        <v>45510</v>
      </c>
      <c r="D2635" s="217" t="s">
        <v>91</v>
      </c>
      <c r="E2635" s="218" t="s">
        <v>92</v>
      </c>
      <c r="F2635" s="218" t="s">
        <v>1</v>
      </c>
      <c r="G2635" s="218" t="s">
        <v>213</v>
      </c>
      <c r="H2635" s="218">
        <v>6.65</v>
      </c>
      <c r="I2635" s="218"/>
      <c r="J2635" s="218">
        <v>0</v>
      </c>
      <c r="K2635" s="218"/>
      <c r="L2635" s="218"/>
      <c r="M2635" s="218"/>
      <c r="N2635" s="218"/>
      <c r="O2635" s="218"/>
      <c r="P2635" s="218"/>
      <c r="Q2635" s="240">
        <f t="shared" si="96"/>
        <v>0</v>
      </c>
      <c r="R2635" s="240">
        <f t="shared" si="97"/>
        <v>0</v>
      </c>
      <c r="S2635" s="240">
        <f t="shared" si="98"/>
        <v>0</v>
      </c>
      <c r="T2635" s="272">
        <f t="shared" si="99"/>
        <v>0</v>
      </c>
      <c r="U2635" s="263"/>
    </row>
    <row r="2636" spans="2:21" s="216" customFormat="1" x14ac:dyDescent="0.25">
      <c r="B2636" s="262">
        <v>2638</v>
      </c>
      <c r="C2636" s="346">
        <v>45510</v>
      </c>
      <c r="D2636" s="217" t="s">
        <v>91</v>
      </c>
      <c r="E2636" s="218" t="s">
        <v>92</v>
      </c>
      <c r="F2636" s="218" t="s">
        <v>1</v>
      </c>
      <c r="G2636" s="218" t="s">
        <v>213</v>
      </c>
      <c r="H2636" s="218">
        <v>6.65</v>
      </c>
      <c r="I2636" s="218"/>
      <c r="J2636" s="218">
        <v>0</v>
      </c>
      <c r="K2636" s="218"/>
      <c r="L2636" s="218"/>
      <c r="M2636" s="218"/>
      <c r="N2636" s="218"/>
      <c r="O2636" s="218"/>
      <c r="P2636" s="218"/>
      <c r="Q2636" s="240">
        <f t="shared" si="96"/>
        <v>0</v>
      </c>
      <c r="R2636" s="240">
        <f t="shared" si="97"/>
        <v>0</v>
      </c>
      <c r="S2636" s="240">
        <f t="shared" si="98"/>
        <v>0</v>
      </c>
      <c r="T2636" s="272">
        <f t="shared" si="99"/>
        <v>0</v>
      </c>
      <c r="U2636" s="263"/>
    </row>
    <row r="2637" spans="2:21" s="216" customFormat="1" x14ac:dyDescent="0.25">
      <c r="B2637" s="262">
        <v>2639</v>
      </c>
      <c r="C2637" s="346">
        <v>45510</v>
      </c>
      <c r="D2637" s="217" t="s">
        <v>91</v>
      </c>
      <c r="E2637" s="218" t="s">
        <v>92</v>
      </c>
      <c r="F2637" s="218" t="s">
        <v>1</v>
      </c>
      <c r="G2637" s="218" t="s">
        <v>213</v>
      </c>
      <c r="H2637" s="218">
        <v>6.65</v>
      </c>
      <c r="I2637" s="218" t="s">
        <v>221</v>
      </c>
      <c r="J2637" s="218">
        <v>18</v>
      </c>
      <c r="K2637" s="218">
        <v>715650</v>
      </c>
      <c r="L2637" s="218">
        <v>1800</v>
      </c>
      <c r="M2637" s="218"/>
      <c r="N2637" s="218" t="s">
        <v>1</v>
      </c>
      <c r="O2637" s="218">
        <v>717</v>
      </c>
      <c r="P2637" s="218" t="s">
        <v>305</v>
      </c>
      <c r="Q2637" s="240">
        <f t="shared" si="96"/>
        <v>0</v>
      </c>
      <c r="R2637" s="240">
        <f t="shared" si="97"/>
        <v>137.655</v>
      </c>
      <c r="S2637" s="240">
        <f t="shared" si="98"/>
        <v>0</v>
      </c>
      <c r="T2637" s="272">
        <f t="shared" si="99"/>
        <v>0</v>
      </c>
      <c r="U2637" s="263"/>
    </row>
    <row r="2638" spans="2:21" s="216" customFormat="1" x14ac:dyDescent="0.25">
      <c r="B2638" s="261">
        <v>2640</v>
      </c>
      <c r="C2638" s="346">
        <v>45510</v>
      </c>
      <c r="D2638" s="217" t="s">
        <v>94</v>
      </c>
      <c r="E2638" s="218" t="s">
        <v>92</v>
      </c>
      <c r="F2638" s="218" t="s">
        <v>1</v>
      </c>
      <c r="G2638" s="218" t="s">
        <v>213</v>
      </c>
      <c r="H2638" s="218">
        <v>6.65</v>
      </c>
      <c r="I2638" s="218" t="s">
        <v>221</v>
      </c>
      <c r="J2638" s="218">
        <v>17</v>
      </c>
      <c r="K2638" s="218">
        <v>715800</v>
      </c>
      <c r="L2638" s="218">
        <v>2000</v>
      </c>
      <c r="M2638" s="218"/>
      <c r="N2638" s="218" t="s">
        <v>1</v>
      </c>
      <c r="O2638" s="218">
        <v>717</v>
      </c>
      <c r="P2638" s="218" t="s">
        <v>305</v>
      </c>
      <c r="Q2638" s="240">
        <f t="shared" si="96"/>
        <v>0</v>
      </c>
      <c r="R2638" s="240">
        <f t="shared" si="97"/>
        <v>130.00749999999999</v>
      </c>
      <c r="S2638" s="240">
        <f t="shared" si="98"/>
        <v>0</v>
      </c>
      <c r="T2638" s="272">
        <f t="shared" si="99"/>
        <v>0</v>
      </c>
      <c r="U2638" s="263"/>
    </row>
    <row r="2639" spans="2:21" s="216" customFormat="1" x14ac:dyDescent="0.25">
      <c r="B2639" s="262">
        <v>2641</v>
      </c>
      <c r="C2639" s="346">
        <v>45510</v>
      </c>
      <c r="D2639" s="217" t="s">
        <v>117</v>
      </c>
      <c r="E2639" s="218" t="s">
        <v>92</v>
      </c>
      <c r="F2639" s="218" t="s">
        <v>1</v>
      </c>
      <c r="G2639" s="218" t="s">
        <v>213</v>
      </c>
      <c r="H2639" s="218">
        <v>6.65</v>
      </c>
      <c r="I2639" s="218"/>
      <c r="J2639" s="218">
        <v>0</v>
      </c>
      <c r="K2639" s="218"/>
      <c r="L2639" s="218"/>
      <c r="M2639" s="218"/>
      <c r="N2639" s="218"/>
      <c r="O2639" s="218"/>
      <c r="P2639" s="218"/>
      <c r="Q2639" s="240">
        <f t="shared" si="96"/>
        <v>0</v>
      </c>
      <c r="R2639" s="240">
        <f t="shared" si="97"/>
        <v>0</v>
      </c>
      <c r="S2639" s="240">
        <f t="shared" si="98"/>
        <v>0</v>
      </c>
      <c r="T2639" s="272">
        <f t="shared" si="99"/>
        <v>0</v>
      </c>
      <c r="U2639" s="263"/>
    </row>
    <row r="2640" spans="2:21" s="216" customFormat="1" x14ac:dyDescent="0.25">
      <c r="B2640" s="262">
        <v>2642</v>
      </c>
      <c r="C2640" s="346">
        <v>45510</v>
      </c>
      <c r="D2640" s="217" t="s">
        <v>302</v>
      </c>
      <c r="E2640" s="218" t="s">
        <v>92</v>
      </c>
      <c r="F2640" s="218" t="s">
        <v>62</v>
      </c>
      <c r="G2640" s="218" t="s">
        <v>214</v>
      </c>
      <c r="H2640" s="218">
        <v>4.1500000000000004</v>
      </c>
      <c r="I2640" s="218"/>
      <c r="J2640" s="218">
        <v>0</v>
      </c>
      <c r="K2640" s="218"/>
      <c r="L2640" s="218"/>
      <c r="M2640" s="218"/>
      <c r="N2640" s="218"/>
      <c r="O2640" s="218"/>
      <c r="P2640" s="218"/>
      <c r="Q2640" s="240">
        <f t="shared" si="96"/>
        <v>0</v>
      </c>
      <c r="R2640" s="240">
        <f t="shared" si="97"/>
        <v>0</v>
      </c>
      <c r="S2640" s="240">
        <f t="shared" si="98"/>
        <v>0</v>
      </c>
      <c r="T2640" s="272">
        <f t="shared" si="99"/>
        <v>0</v>
      </c>
      <c r="U2640" s="263"/>
    </row>
    <row r="2641" spans="2:21" s="216" customFormat="1" x14ac:dyDescent="0.25">
      <c r="B2641" s="262">
        <v>2643</v>
      </c>
      <c r="C2641" s="346">
        <v>45510</v>
      </c>
      <c r="D2641" s="217" t="s">
        <v>157</v>
      </c>
      <c r="E2641" s="218" t="s">
        <v>92</v>
      </c>
      <c r="F2641" s="218" t="s">
        <v>62</v>
      </c>
      <c r="G2641" s="218" t="s">
        <v>214</v>
      </c>
      <c r="H2641" s="218">
        <v>4.1500000000000004</v>
      </c>
      <c r="I2641" s="218" t="s">
        <v>221</v>
      </c>
      <c r="J2641" s="218">
        <v>25</v>
      </c>
      <c r="K2641" s="218">
        <v>715650</v>
      </c>
      <c r="L2641" s="218">
        <v>1800</v>
      </c>
      <c r="M2641" s="218"/>
      <c r="N2641" s="218" t="s">
        <v>62</v>
      </c>
      <c r="O2641" s="218">
        <v>717</v>
      </c>
      <c r="P2641" s="218" t="s">
        <v>305</v>
      </c>
      <c r="Q2641" s="240">
        <f t="shared" si="96"/>
        <v>0</v>
      </c>
      <c r="R2641" s="240">
        <f t="shared" si="97"/>
        <v>119.31250000000001</v>
      </c>
      <c r="S2641" s="240">
        <f t="shared" si="98"/>
        <v>0</v>
      </c>
      <c r="T2641" s="272">
        <f t="shared" si="99"/>
        <v>0</v>
      </c>
      <c r="U2641" s="263"/>
    </row>
    <row r="2642" spans="2:21" s="216" customFormat="1" x14ac:dyDescent="0.25">
      <c r="B2642" s="262">
        <v>2644</v>
      </c>
      <c r="C2642" s="346">
        <v>45510</v>
      </c>
      <c r="D2642" s="217" t="s">
        <v>156</v>
      </c>
      <c r="E2642" s="218" t="s">
        <v>92</v>
      </c>
      <c r="F2642" s="218" t="s">
        <v>62</v>
      </c>
      <c r="G2642" s="218" t="s">
        <v>214</v>
      </c>
      <c r="H2642" s="218">
        <v>4.1500000000000004</v>
      </c>
      <c r="I2642" s="218" t="s">
        <v>221</v>
      </c>
      <c r="J2642" s="218">
        <v>27</v>
      </c>
      <c r="K2642" s="218">
        <v>715650</v>
      </c>
      <c r="L2642" s="218">
        <v>1800</v>
      </c>
      <c r="M2642" s="218"/>
      <c r="N2642" s="218" t="s">
        <v>62</v>
      </c>
      <c r="O2642" s="218">
        <v>717</v>
      </c>
      <c r="P2642" s="218" t="s">
        <v>305</v>
      </c>
      <c r="Q2642" s="240">
        <f t="shared" si="96"/>
        <v>0</v>
      </c>
      <c r="R2642" s="240">
        <f t="shared" si="97"/>
        <v>128.85750000000002</v>
      </c>
      <c r="S2642" s="240">
        <f t="shared" si="98"/>
        <v>0</v>
      </c>
      <c r="T2642" s="272">
        <f t="shared" si="99"/>
        <v>0</v>
      </c>
      <c r="U2642" s="263"/>
    </row>
    <row r="2643" spans="2:21" s="216" customFormat="1" x14ac:dyDescent="0.25">
      <c r="B2643" s="262">
        <v>2645</v>
      </c>
      <c r="C2643" s="346">
        <v>45510</v>
      </c>
      <c r="D2643" s="217" t="s">
        <v>160</v>
      </c>
      <c r="E2643" s="218" t="s">
        <v>161</v>
      </c>
      <c r="F2643" s="218" t="s">
        <v>389</v>
      </c>
      <c r="G2643" s="218" t="s">
        <v>161</v>
      </c>
      <c r="H2643" s="218">
        <v>10</v>
      </c>
      <c r="I2643" s="218" t="s">
        <v>66</v>
      </c>
      <c r="J2643" s="218">
        <v>4</v>
      </c>
      <c r="K2643" s="218"/>
      <c r="L2643" s="218"/>
      <c r="M2643" s="218"/>
      <c r="N2643" s="218" t="s">
        <v>363</v>
      </c>
      <c r="O2643" s="218"/>
      <c r="P2643" s="218"/>
      <c r="Q2643" s="240">
        <f t="shared" si="96"/>
        <v>0</v>
      </c>
      <c r="R2643" s="240">
        <f t="shared" si="97"/>
        <v>0</v>
      </c>
      <c r="S2643" s="240">
        <f t="shared" si="98"/>
        <v>40</v>
      </c>
      <c r="T2643" s="272">
        <f t="shared" si="99"/>
        <v>0</v>
      </c>
      <c r="U2643" s="263"/>
    </row>
    <row r="2644" spans="2:21" s="216" customFormat="1" x14ac:dyDescent="0.25">
      <c r="B2644" s="262">
        <v>2646</v>
      </c>
      <c r="C2644" s="346">
        <v>45510</v>
      </c>
      <c r="D2644" s="217" t="s">
        <v>284</v>
      </c>
      <c r="E2644" s="218" t="s">
        <v>178</v>
      </c>
      <c r="F2644" s="218" t="s">
        <v>7</v>
      </c>
      <c r="G2644" s="218" t="s">
        <v>213</v>
      </c>
      <c r="H2644" s="218">
        <v>7</v>
      </c>
      <c r="I2644" s="218" t="s">
        <v>220</v>
      </c>
      <c r="J2644" s="218">
        <v>34</v>
      </c>
      <c r="K2644" s="218">
        <v>723325</v>
      </c>
      <c r="L2644" s="218">
        <v>3000</v>
      </c>
      <c r="M2644" s="218"/>
      <c r="N2644" s="218" t="s">
        <v>7</v>
      </c>
      <c r="O2644" s="218">
        <v>722</v>
      </c>
      <c r="P2644" s="218" t="s">
        <v>305</v>
      </c>
      <c r="Q2644" s="240">
        <f t="shared" si="96"/>
        <v>238</v>
      </c>
      <c r="R2644" s="240">
        <f t="shared" si="97"/>
        <v>0</v>
      </c>
      <c r="S2644" s="240">
        <f t="shared" si="98"/>
        <v>0</v>
      </c>
      <c r="T2644" s="272">
        <f t="shared" si="99"/>
        <v>0</v>
      </c>
      <c r="U2644" s="263"/>
    </row>
    <row r="2645" spans="2:21" s="216" customFormat="1" x14ac:dyDescent="0.25">
      <c r="B2645" s="262">
        <v>2647</v>
      </c>
      <c r="C2645" s="346">
        <v>45510</v>
      </c>
      <c r="D2645" s="217" t="s">
        <v>268</v>
      </c>
      <c r="E2645" s="218" t="s">
        <v>276</v>
      </c>
      <c r="F2645" s="218" t="s">
        <v>7</v>
      </c>
      <c r="G2645" s="218" t="s">
        <v>214</v>
      </c>
      <c r="H2645" s="218">
        <v>5</v>
      </c>
      <c r="I2645" s="218" t="s">
        <v>220</v>
      </c>
      <c r="J2645" s="218">
        <v>30</v>
      </c>
      <c r="K2645" s="218">
        <v>723325</v>
      </c>
      <c r="L2645" s="218">
        <v>3000</v>
      </c>
      <c r="M2645" s="218"/>
      <c r="N2645" s="218" t="s">
        <v>7</v>
      </c>
      <c r="O2645" s="218">
        <v>722</v>
      </c>
      <c r="P2645" s="218" t="s">
        <v>305</v>
      </c>
      <c r="Q2645" s="240">
        <f t="shared" si="96"/>
        <v>150</v>
      </c>
      <c r="R2645" s="240">
        <f t="shared" si="97"/>
        <v>0</v>
      </c>
      <c r="S2645" s="240">
        <f t="shared" si="98"/>
        <v>0</v>
      </c>
      <c r="T2645" s="272">
        <f t="shared" si="99"/>
        <v>0</v>
      </c>
      <c r="U2645" s="263"/>
    </row>
    <row r="2646" spans="2:21" s="216" customFormat="1" x14ac:dyDescent="0.25">
      <c r="B2646" s="262">
        <v>2648</v>
      </c>
      <c r="C2646" s="346">
        <v>45510</v>
      </c>
      <c r="D2646" s="217" t="s">
        <v>260</v>
      </c>
      <c r="E2646" s="218" t="s">
        <v>161</v>
      </c>
      <c r="F2646" s="218" t="s">
        <v>7</v>
      </c>
      <c r="G2646" s="218" t="s">
        <v>161</v>
      </c>
      <c r="H2646" s="218">
        <v>10</v>
      </c>
      <c r="I2646" s="218" t="s">
        <v>66</v>
      </c>
      <c r="J2646" s="218">
        <v>8</v>
      </c>
      <c r="K2646" s="218"/>
      <c r="L2646" s="218"/>
      <c r="M2646" s="218"/>
      <c r="N2646" s="218" t="s">
        <v>363</v>
      </c>
      <c r="O2646" s="218"/>
      <c r="P2646" s="218"/>
      <c r="Q2646" s="240">
        <f t="shared" si="96"/>
        <v>0</v>
      </c>
      <c r="R2646" s="240">
        <f t="shared" si="97"/>
        <v>0</v>
      </c>
      <c r="S2646" s="240">
        <f t="shared" si="98"/>
        <v>80</v>
      </c>
      <c r="T2646" s="272">
        <f t="shared" si="99"/>
        <v>0</v>
      </c>
      <c r="U2646" s="263"/>
    </row>
    <row r="2647" spans="2:21" s="216" customFormat="1" x14ac:dyDescent="0.25">
      <c r="B2647" s="262">
        <v>2649</v>
      </c>
      <c r="C2647" s="346">
        <v>45510</v>
      </c>
      <c r="D2647" s="217" t="s">
        <v>359</v>
      </c>
      <c r="E2647" s="218" t="s">
        <v>178</v>
      </c>
      <c r="F2647" s="218" t="s">
        <v>7</v>
      </c>
      <c r="G2647" s="218" t="s">
        <v>213</v>
      </c>
      <c r="H2647" s="218">
        <v>7</v>
      </c>
      <c r="I2647" s="218" t="s">
        <v>220</v>
      </c>
      <c r="J2647" s="218">
        <v>36</v>
      </c>
      <c r="K2647" s="218">
        <v>723325</v>
      </c>
      <c r="L2647" s="218">
        <v>3000</v>
      </c>
      <c r="M2647" s="218"/>
      <c r="N2647" s="218" t="s">
        <v>7</v>
      </c>
      <c r="O2647" s="218">
        <v>722</v>
      </c>
      <c r="P2647" s="218" t="s">
        <v>305</v>
      </c>
      <c r="Q2647" s="240">
        <f t="shared" si="96"/>
        <v>252</v>
      </c>
      <c r="R2647" s="240">
        <f t="shared" si="97"/>
        <v>0</v>
      </c>
      <c r="S2647" s="240">
        <f t="shared" si="98"/>
        <v>0</v>
      </c>
      <c r="T2647" s="272">
        <f t="shared" si="99"/>
        <v>0</v>
      </c>
      <c r="U2647" s="263"/>
    </row>
    <row r="2648" spans="2:21" s="216" customFormat="1" x14ac:dyDescent="0.25">
      <c r="B2648" s="262">
        <v>2650</v>
      </c>
      <c r="C2648" s="346">
        <v>45510</v>
      </c>
      <c r="D2648" s="217" t="s">
        <v>177</v>
      </c>
      <c r="E2648" s="218" t="s">
        <v>178</v>
      </c>
      <c r="F2648" s="218" t="s">
        <v>7</v>
      </c>
      <c r="G2648" s="218" t="s">
        <v>213</v>
      </c>
      <c r="H2648" s="218">
        <v>7</v>
      </c>
      <c r="I2648" s="218"/>
      <c r="J2648" s="218">
        <v>0</v>
      </c>
      <c r="K2648" s="218"/>
      <c r="L2648" s="218"/>
      <c r="M2648" s="218"/>
      <c r="N2648" s="218"/>
      <c r="O2648" s="218"/>
      <c r="P2648" s="218"/>
      <c r="Q2648" s="240">
        <f t="shared" si="96"/>
        <v>0</v>
      </c>
      <c r="R2648" s="240">
        <f t="shared" si="97"/>
        <v>0</v>
      </c>
      <c r="S2648" s="240">
        <f t="shared" si="98"/>
        <v>0</v>
      </c>
      <c r="T2648" s="272">
        <f t="shared" si="99"/>
        <v>0</v>
      </c>
      <c r="U2648" s="263"/>
    </row>
    <row r="2649" spans="2:21" s="216" customFormat="1" x14ac:dyDescent="0.25">
      <c r="B2649" s="262">
        <v>2651</v>
      </c>
      <c r="C2649" s="346">
        <v>45510</v>
      </c>
      <c r="D2649" s="217" t="s">
        <v>173</v>
      </c>
      <c r="E2649" s="218" t="s">
        <v>161</v>
      </c>
      <c r="F2649" s="218" t="s">
        <v>7</v>
      </c>
      <c r="G2649" s="218" t="s">
        <v>161</v>
      </c>
      <c r="H2649" s="218">
        <v>11.2</v>
      </c>
      <c r="I2649" s="218"/>
      <c r="J2649" s="218">
        <v>0</v>
      </c>
      <c r="K2649" s="218"/>
      <c r="L2649" s="218"/>
      <c r="M2649" s="218"/>
      <c r="N2649" s="218"/>
      <c r="O2649" s="218"/>
      <c r="P2649" s="218"/>
      <c r="Q2649" s="240">
        <f t="shared" si="96"/>
        <v>0</v>
      </c>
      <c r="R2649" s="240">
        <f t="shared" si="97"/>
        <v>0</v>
      </c>
      <c r="S2649" s="240">
        <f t="shared" si="98"/>
        <v>0</v>
      </c>
      <c r="T2649" s="272">
        <f t="shared" si="99"/>
        <v>0</v>
      </c>
      <c r="U2649" s="263"/>
    </row>
    <row r="2650" spans="2:21" s="216" customFormat="1" x14ac:dyDescent="0.25">
      <c r="B2650" s="262">
        <v>2652</v>
      </c>
      <c r="C2650" s="346">
        <v>45510</v>
      </c>
      <c r="D2650" s="217" t="s">
        <v>153</v>
      </c>
      <c r="E2650" s="218" t="s">
        <v>92</v>
      </c>
      <c r="F2650" s="218" t="s">
        <v>63</v>
      </c>
      <c r="G2650" s="218" t="s">
        <v>213</v>
      </c>
      <c r="H2650" s="218">
        <v>6.65</v>
      </c>
      <c r="I2650" s="218"/>
      <c r="J2650" s="218">
        <v>0</v>
      </c>
      <c r="K2650" s="218"/>
      <c r="L2650" s="218"/>
      <c r="M2650" s="218"/>
      <c r="N2650" s="218"/>
      <c r="O2650" s="218"/>
      <c r="P2650" s="218"/>
      <c r="Q2650" s="240">
        <f t="shared" si="96"/>
        <v>0</v>
      </c>
      <c r="R2650" s="240">
        <f t="shared" si="97"/>
        <v>0</v>
      </c>
      <c r="S2650" s="240">
        <f t="shared" si="98"/>
        <v>0</v>
      </c>
      <c r="T2650" s="272">
        <f t="shared" si="99"/>
        <v>0</v>
      </c>
      <c r="U2650" s="263"/>
    </row>
    <row r="2651" spans="2:21" s="216" customFormat="1" x14ac:dyDescent="0.25">
      <c r="B2651" s="262">
        <v>2653</v>
      </c>
      <c r="C2651" s="346">
        <v>45510</v>
      </c>
      <c r="D2651" s="217" t="s">
        <v>152</v>
      </c>
      <c r="E2651" s="218" t="s">
        <v>92</v>
      </c>
      <c r="F2651" s="218" t="s">
        <v>63</v>
      </c>
      <c r="G2651" s="218" t="s">
        <v>214</v>
      </c>
      <c r="H2651" s="218">
        <v>4.1500000000000004</v>
      </c>
      <c r="I2651" s="218" t="s">
        <v>221</v>
      </c>
      <c r="J2651" s="218">
        <v>17</v>
      </c>
      <c r="K2651" s="218">
        <v>715800</v>
      </c>
      <c r="L2651" s="218">
        <v>2000</v>
      </c>
      <c r="M2651" s="218"/>
      <c r="N2651" s="218" t="s">
        <v>63</v>
      </c>
      <c r="O2651" s="218">
        <v>717</v>
      </c>
      <c r="P2651" s="218" t="s">
        <v>305</v>
      </c>
      <c r="Q2651" s="240">
        <f t="shared" si="96"/>
        <v>0</v>
      </c>
      <c r="R2651" s="240">
        <f t="shared" si="97"/>
        <v>81.132500000000007</v>
      </c>
      <c r="S2651" s="240">
        <f t="shared" si="98"/>
        <v>0</v>
      </c>
      <c r="T2651" s="272">
        <f t="shared" si="99"/>
        <v>0</v>
      </c>
      <c r="U2651" s="263"/>
    </row>
    <row r="2652" spans="2:21" s="216" customFormat="1" x14ac:dyDescent="0.25">
      <c r="B2652" s="262">
        <v>2654</v>
      </c>
      <c r="C2652" s="346">
        <v>45510</v>
      </c>
      <c r="D2652" s="217" t="s">
        <v>150</v>
      </c>
      <c r="E2652" s="218" t="s">
        <v>92</v>
      </c>
      <c r="F2652" s="218" t="s">
        <v>63</v>
      </c>
      <c r="G2652" s="218" t="s">
        <v>214</v>
      </c>
      <c r="H2652" s="218">
        <v>4.1500000000000004</v>
      </c>
      <c r="I2652" s="218" t="s">
        <v>221</v>
      </c>
      <c r="J2652" s="218">
        <v>20</v>
      </c>
      <c r="K2652" s="218">
        <v>715800</v>
      </c>
      <c r="L2652" s="218">
        <v>2000</v>
      </c>
      <c r="M2652" s="218"/>
      <c r="N2652" s="218" t="s">
        <v>63</v>
      </c>
      <c r="O2652" s="218">
        <v>717</v>
      </c>
      <c r="P2652" s="218" t="s">
        <v>305</v>
      </c>
      <c r="Q2652" s="240">
        <f t="shared" si="96"/>
        <v>0</v>
      </c>
      <c r="R2652" s="240">
        <f t="shared" si="97"/>
        <v>95.449999999999989</v>
      </c>
      <c r="S2652" s="240">
        <f t="shared" si="98"/>
        <v>0</v>
      </c>
      <c r="T2652" s="272">
        <f t="shared" si="99"/>
        <v>0</v>
      </c>
      <c r="U2652" s="263"/>
    </row>
    <row r="2653" spans="2:21" s="216" customFormat="1" x14ac:dyDescent="0.25">
      <c r="B2653" s="262">
        <v>2655</v>
      </c>
      <c r="C2653" s="346">
        <v>45510</v>
      </c>
      <c r="D2653" s="217" t="s">
        <v>179</v>
      </c>
      <c r="E2653" s="218" t="s">
        <v>161</v>
      </c>
      <c r="F2653" s="218" t="s">
        <v>8</v>
      </c>
      <c r="G2653" s="218" t="s">
        <v>161</v>
      </c>
      <c r="H2653" s="218">
        <v>11.6</v>
      </c>
      <c r="I2653" s="218" t="s">
        <v>66</v>
      </c>
      <c r="J2653" s="218">
        <v>5</v>
      </c>
      <c r="K2653" s="218"/>
      <c r="L2653" s="218"/>
      <c r="M2653" s="218"/>
      <c r="N2653" s="218" t="s">
        <v>363</v>
      </c>
      <c r="O2653" s="218"/>
      <c r="P2653" s="218"/>
      <c r="Q2653" s="240">
        <f t="shared" si="96"/>
        <v>0</v>
      </c>
      <c r="R2653" s="240">
        <f t="shared" si="97"/>
        <v>0</v>
      </c>
      <c r="S2653" s="240">
        <f t="shared" si="98"/>
        <v>58</v>
      </c>
      <c r="T2653" s="272">
        <f t="shared" si="99"/>
        <v>0</v>
      </c>
      <c r="U2653" s="263"/>
    </row>
    <row r="2654" spans="2:21" s="216" customFormat="1" x14ac:dyDescent="0.25">
      <c r="B2654" s="262">
        <v>2656</v>
      </c>
      <c r="C2654" s="346">
        <v>45510</v>
      </c>
      <c r="D2654" s="217" t="s">
        <v>141</v>
      </c>
      <c r="E2654" s="218" t="s">
        <v>92</v>
      </c>
      <c r="F2654" s="218" t="s">
        <v>2</v>
      </c>
      <c r="G2654" s="218" t="s">
        <v>213</v>
      </c>
      <c r="H2654" s="218">
        <v>7</v>
      </c>
      <c r="I2654" s="218" t="s">
        <v>220</v>
      </c>
      <c r="J2654" s="218">
        <v>11</v>
      </c>
      <c r="K2654" s="218">
        <v>712650</v>
      </c>
      <c r="L2654" s="218">
        <v>650</v>
      </c>
      <c r="M2654" s="218"/>
      <c r="N2654" s="218" t="s">
        <v>2</v>
      </c>
      <c r="O2654" s="218">
        <v>713</v>
      </c>
      <c r="P2654" s="218" t="s">
        <v>305</v>
      </c>
      <c r="Q2654" s="240">
        <f t="shared" si="96"/>
        <v>77</v>
      </c>
      <c r="R2654" s="240">
        <f t="shared" si="97"/>
        <v>0</v>
      </c>
      <c r="S2654" s="240">
        <f t="shared" si="98"/>
        <v>0</v>
      </c>
      <c r="T2654" s="272">
        <f t="shared" si="99"/>
        <v>0</v>
      </c>
      <c r="U2654" s="263"/>
    </row>
    <row r="2655" spans="2:21" s="216" customFormat="1" x14ac:dyDescent="0.25">
      <c r="B2655" s="262">
        <v>2657</v>
      </c>
      <c r="C2655" s="346">
        <v>45510</v>
      </c>
      <c r="D2655" s="217" t="s">
        <v>142</v>
      </c>
      <c r="E2655" s="218" t="s">
        <v>92</v>
      </c>
      <c r="F2655" s="218" t="s">
        <v>2</v>
      </c>
      <c r="G2655" s="218" t="s">
        <v>213</v>
      </c>
      <c r="H2655" s="218">
        <v>7</v>
      </c>
      <c r="I2655" s="218" t="s">
        <v>220</v>
      </c>
      <c r="J2655" s="218">
        <v>10</v>
      </c>
      <c r="K2655" s="218">
        <v>712650</v>
      </c>
      <c r="L2655" s="218">
        <v>650</v>
      </c>
      <c r="M2655" s="218"/>
      <c r="N2655" s="218" t="s">
        <v>2</v>
      </c>
      <c r="O2655" s="218">
        <v>713</v>
      </c>
      <c r="P2655" s="218" t="s">
        <v>305</v>
      </c>
      <c r="Q2655" s="240">
        <f t="shared" si="96"/>
        <v>70</v>
      </c>
      <c r="R2655" s="240">
        <f t="shared" si="97"/>
        <v>0</v>
      </c>
      <c r="S2655" s="240">
        <f t="shared" si="98"/>
        <v>0</v>
      </c>
      <c r="T2655" s="272">
        <f t="shared" si="99"/>
        <v>0</v>
      </c>
      <c r="U2655" s="263"/>
    </row>
    <row r="2656" spans="2:21" s="216" customFormat="1" x14ac:dyDescent="0.25">
      <c r="B2656" s="262">
        <v>2658</v>
      </c>
      <c r="C2656" s="346">
        <v>45510</v>
      </c>
      <c r="D2656" s="217" t="s">
        <v>143</v>
      </c>
      <c r="E2656" s="218" t="s">
        <v>92</v>
      </c>
      <c r="F2656" s="218" t="s">
        <v>2</v>
      </c>
      <c r="G2656" s="218" t="s">
        <v>213</v>
      </c>
      <c r="H2656" s="218">
        <v>7</v>
      </c>
      <c r="I2656" s="218"/>
      <c r="J2656" s="218">
        <v>0</v>
      </c>
      <c r="K2656" s="218"/>
      <c r="L2656" s="218"/>
      <c r="M2656" s="218"/>
      <c r="N2656" s="218"/>
      <c r="O2656" s="218"/>
      <c r="P2656" s="218"/>
      <c r="Q2656" s="240">
        <f t="shared" si="96"/>
        <v>0</v>
      </c>
      <c r="R2656" s="240">
        <f t="shared" si="97"/>
        <v>0</v>
      </c>
      <c r="S2656" s="240">
        <f t="shared" si="98"/>
        <v>0</v>
      </c>
      <c r="T2656" s="272">
        <f t="shared" si="99"/>
        <v>0</v>
      </c>
      <c r="U2656" s="263"/>
    </row>
    <row r="2657" spans="2:21" s="216" customFormat="1" x14ac:dyDescent="0.25">
      <c r="B2657" s="262">
        <v>2659</v>
      </c>
      <c r="C2657" s="346">
        <v>45510</v>
      </c>
      <c r="D2657" s="217" t="s">
        <v>258</v>
      </c>
      <c r="E2657" s="218" t="s">
        <v>92</v>
      </c>
      <c r="F2657" s="218" t="s">
        <v>2</v>
      </c>
      <c r="G2657" s="218" t="s">
        <v>213</v>
      </c>
      <c r="H2657" s="218">
        <v>7</v>
      </c>
      <c r="I2657" s="218" t="s">
        <v>220</v>
      </c>
      <c r="J2657" s="218">
        <v>28</v>
      </c>
      <c r="K2657" s="218">
        <v>712650</v>
      </c>
      <c r="L2657" s="218">
        <v>650</v>
      </c>
      <c r="M2657" s="218"/>
      <c r="N2657" s="218" t="s">
        <v>2</v>
      </c>
      <c r="O2657" s="218">
        <v>713</v>
      </c>
      <c r="P2657" s="218" t="s">
        <v>305</v>
      </c>
      <c r="Q2657" s="240">
        <f t="shared" si="96"/>
        <v>196</v>
      </c>
      <c r="R2657" s="240">
        <f t="shared" si="97"/>
        <v>0</v>
      </c>
      <c r="S2657" s="240">
        <f t="shared" si="98"/>
        <v>0</v>
      </c>
      <c r="T2657" s="272">
        <f t="shared" si="99"/>
        <v>0</v>
      </c>
      <c r="U2657" s="263"/>
    </row>
    <row r="2658" spans="2:21" s="216" customFormat="1" x14ac:dyDescent="0.25">
      <c r="B2658" s="262">
        <v>2660</v>
      </c>
      <c r="C2658" s="346">
        <v>45510</v>
      </c>
      <c r="D2658" s="217" t="s">
        <v>266</v>
      </c>
      <c r="E2658" s="218" t="s">
        <v>92</v>
      </c>
      <c r="F2658" s="218" t="s">
        <v>2</v>
      </c>
      <c r="G2658" s="218" t="s">
        <v>213</v>
      </c>
      <c r="H2658" s="218">
        <v>7</v>
      </c>
      <c r="I2658" s="218" t="s">
        <v>220</v>
      </c>
      <c r="J2658" s="218">
        <v>28</v>
      </c>
      <c r="K2658" s="218">
        <v>712650</v>
      </c>
      <c r="L2658" s="218">
        <v>650</v>
      </c>
      <c r="M2658" s="218"/>
      <c r="N2658" s="218" t="s">
        <v>2</v>
      </c>
      <c r="O2658" s="218">
        <v>713</v>
      </c>
      <c r="P2658" s="218" t="s">
        <v>305</v>
      </c>
      <c r="Q2658" s="240">
        <f t="shared" si="96"/>
        <v>196</v>
      </c>
      <c r="R2658" s="240">
        <f t="shared" si="97"/>
        <v>0</v>
      </c>
      <c r="S2658" s="240">
        <f t="shared" si="98"/>
        <v>0</v>
      </c>
      <c r="T2658" s="272">
        <f t="shared" si="99"/>
        <v>0</v>
      </c>
      <c r="U2658" s="263"/>
    </row>
    <row r="2659" spans="2:21" s="216" customFormat="1" x14ac:dyDescent="0.25">
      <c r="B2659" s="262">
        <v>2661</v>
      </c>
      <c r="C2659" s="346">
        <v>45510</v>
      </c>
      <c r="D2659" s="217" t="s">
        <v>267</v>
      </c>
      <c r="E2659" s="218" t="s">
        <v>92</v>
      </c>
      <c r="F2659" s="218" t="s">
        <v>2</v>
      </c>
      <c r="G2659" s="218" t="s">
        <v>213</v>
      </c>
      <c r="H2659" s="218">
        <v>7</v>
      </c>
      <c r="I2659" s="218" t="s">
        <v>220</v>
      </c>
      <c r="J2659" s="218">
        <v>28</v>
      </c>
      <c r="K2659" s="218">
        <v>712650</v>
      </c>
      <c r="L2659" s="218">
        <v>650</v>
      </c>
      <c r="M2659" s="218"/>
      <c r="N2659" s="218" t="s">
        <v>2</v>
      </c>
      <c r="O2659" s="218">
        <v>713</v>
      </c>
      <c r="P2659" s="218" t="s">
        <v>305</v>
      </c>
      <c r="Q2659" s="240">
        <f t="shared" si="96"/>
        <v>196</v>
      </c>
      <c r="R2659" s="240">
        <f t="shared" si="97"/>
        <v>0</v>
      </c>
      <c r="S2659" s="240">
        <f t="shared" si="98"/>
        <v>0</v>
      </c>
      <c r="T2659" s="272">
        <f t="shared" si="99"/>
        <v>0</v>
      </c>
      <c r="U2659" s="263"/>
    </row>
    <row r="2660" spans="2:21" s="216" customFormat="1" x14ac:dyDescent="0.25">
      <c r="B2660" s="262">
        <v>2662</v>
      </c>
      <c r="C2660" s="346">
        <v>45510</v>
      </c>
      <c r="D2660" s="217" t="s">
        <v>387</v>
      </c>
      <c r="E2660" s="218" t="s">
        <v>276</v>
      </c>
      <c r="F2660" s="218" t="s">
        <v>389</v>
      </c>
      <c r="G2660" s="218" t="s">
        <v>214</v>
      </c>
      <c r="H2660" s="218">
        <v>4.1500000000000004</v>
      </c>
      <c r="I2660" s="218" t="s">
        <v>221</v>
      </c>
      <c r="J2660" s="218">
        <v>19</v>
      </c>
      <c r="K2660" s="218">
        <v>715750</v>
      </c>
      <c r="L2660" s="218">
        <v>2050</v>
      </c>
      <c r="M2660" s="218"/>
      <c r="N2660" s="218" t="s">
        <v>389</v>
      </c>
      <c r="O2660" s="218">
        <v>718</v>
      </c>
      <c r="P2660" s="218" t="s">
        <v>305</v>
      </c>
      <c r="Q2660" s="240">
        <f t="shared" si="96"/>
        <v>0</v>
      </c>
      <c r="R2660" s="240">
        <f t="shared" si="97"/>
        <v>90.677500000000009</v>
      </c>
      <c r="S2660" s="240">
        <f t="shared" si="98"/>
        <v>0</v>
      </c>
      <c r="T2660" s="272">
        <f t="shared" si="99"/>
        <v>0</v>
      </c>
      <c r="U2660" s="263"/>
    </row>
    <row r="2661" spans="2:21" s="216" customFormat="1" x14ac:dyDescent="0.25">
      <c r="B2661" s="262">
        <v>2663</v>
      </c>
      <c r="C2661" s="346">
        <v>45510</v>
      </c>
      <c r="D2661" s="217" t="s">
        <v>388</v>
      </c>
      <c r="E2661" s="218" t="s">
        <v>276</v>
      </c>
      <c r="F2661" s="218" t="s">
        <v>389</v>
      </c>
      <c r="G2661" s="218" t="s">
        <v>214</v>
      </c>
      <c r="H2661" s="218">
        <v>4.1500000000000004</v>
      </c>
      <c r="I2661" s="218" t="s">
        <v>221</v>
      </c>
      <c r="J2661" s="218">
        <v>19</v>
      </c>
      <c r="K2661" s="218">
        <v>715750</v>
      </c>
      <c r="L2661" s="218">
        <v>2050</v>
      </c>
      <c r="M2661" s="218"/>
      <c r="N2661" s="218" t="s">
        <v>389</v>
      </c>
      <c r="O2661" s="218">
        <v>718</v>
      </c>
      <c r="P2661" s="218" t="s">
        <v>305</v>
      </c>
      <c r="Q2661" s="240">
        <f t="shared" si="96"/>
        <v>0</v>
      </c>
      <c r="R2661" s="240">
        <f t="shared" si="97"/>
        <v>90.677500000000009</v>
      </c>
      <c r="S2661" s="240">
        <f t="shared" si="98"/>
        <v>0</v>
      </c>
      <c r="T2661" s="272">
        <f t="shared" si="99"/>
        <v>0</v>
      </c>
      <c r="U2661" s="263"/>
    </row>
    <row r="2662" spans="2:21" s="216" customFormat="1" x14ac:dyDescent="0.25">
      <c r="B2662" s="262">
        <v>2664</v>
      </c>
      <c r="C2662" s="346">
        <v>45510</v>
      </c>
      <c r="D2662" s="217" t="s">
        <v>96</v>
      </c>
      <c r="E2662" s="218" t="s">
        <v>161</v>
      </c>
      <c r="F2662" s="218" t="s">
        <v>1</v>
      </c>
      <c r="G2662" s="218" t="s">
        <v>161</v>
      </c>
      <c r="H2662" s="218">
        <v>11.8</v>
      </c>
      <c r="I2662" s="218" t="s">
        <v>66</v>
      </c>
      <c r="J2662" s="218">
        <v>4</v>
      </c>
      <c r="K2662" s="218"/>
      <c r="L2662" s="218"/>
      <c r="M2662" s="218"/>
      <c r="N2662" s="218" t="s">
        <v>363</v>
      </c>
      <c r="O2662" s="218"/>
      <c r="P2662" s="218"/>
      <c r="Q2662" s="240">
        <f t="shared" si="96"/>
        <v>0</v>
      </c>
      <c r="R2662" s="240">
        <f t="shared" si="97"/>
        <v>0</v>
      </c>
      <c r="S2662" s="240">
        <f t="shared" si="98"/>
        <v>47.2</v>
      </c>
      <c r="T2662" s="272">
        <f t="shared" si="99"/>
        <v>0</v>
      </c>
      <c r="U2662" s="263"/>
    </row>
    <row r="2663" spans="2:21" s="216" customFormat="1" x14ac:dyDescent="0.25">
      <c r="B2663" s="262">
        <v>2665</v>
      </c>
      <c r="C2663" s="346">
        <v>45510</v>
      </c>
      <c r="D2663" s="217" t="s">
        <v>130</v>
      </c>
      <c r="E2663" s="218" t="s">
        <v>161</v>
      </c>
      <c r="F2663" s="218" t="s">
        <v>1</v>
      </c>
      <c r="G2663" s="218" t="s">
        <v>161</v>
      </c>
      <c r="H2663" s="218">
        <v>11.8</v>
      </c>
      <c r="I2663" s="218" t="s">
        <v>66</v>
      </c>
      <c r="J2663" s="218">
        <v>3</v>
      </c>
      <c r="K2663" s="218"/>
      <c r="L2663" s="218"/>
      <c r="M2663" s="218"/>
      <c r="N2663" s="218" t="s">
        <v>363</v>
      </c>
      <c r="O2663" s="218"/>
      <c r="P2663" s="218"/>
      <c r="Q2663" s="240">
        <f t="shared" si="96"/>
        <v>0</v>
      </c>
      <c r="R2663" s="240">
        <f t="shared" si="97"/>
        <v>0</v>
      </c>
      <c r="S2663" s="240">
        <f t="shared" si="98"/>
        <v>35.400000000000006</v>
      </c>
      <c r="T2663" s="272">
        <f t="shared" si="99"/>
        <v>0</v>
      </c>
      <c r="U2663" s="263"/>
    </row>
    <row r="2664" spans="2:21" s="216" customFormat="1" x14ac:dyDescent="0.25">
      <c r="B2664" s="262">
        <v>2666</v>
      </c>
      <c r="C2664" s="346">
        <v>45510</v>
      </c>
      <c r="D2664" s="217" t="s">
        <v>261</v>
      </c>
      <c r="E2664" s="218" t="s">
        <v>161</v>
      </c>
      <c r="F2664" s="218" t="s">
        <v>65</v>
      </c>
      <c r="G2664" s="218" t="s">
        <v>161</v>
      </c>
      <c r="H2664" s="218">
        <v>30.5</v>
      </c>
      <c r="I2664" s="218" t="s">
        <v>66</v>
      </c>
      <c r="J2664" s="218">
        <v>1</v>
      </c>
      <c r="K2664" s="218"/>
      <c r="L2664" s="218"/>
      <c r="M2664" s="218"/>
      <c r="N2664" s="218" t="s">
        <v>363</v>
      </c>
      <c r="O2664" s="218"/>
      <c r="P2664" s="218"/>
      <c r="Q2664" s="240">
        <f t="shared" si="96"/>
        <v>0</v>
      </c>
      <c r="R2664" s="240">
        <f t="shared" si="97"/>
        <v>0</v>
      </c>
      <c r="S2664" s="240">
        <f t="shared" si="98"/>
        <v>30.5</v>
      </c>
      <c r="T2664" s="272">
        <f t="shared" si="99"/>
        <v>0</v>
      </c>
      <c r="U2664" s="263"/>
    </row>
    <row r="2665" spans="2:21" s="216" customFormat="1" x14ac:dyDescent="0.25">
      <c r="B2665" s="262">
        <v>2667</v>
      </c>
      <c r="C2665" s="346">
        <v>45510</v>
      </c>
      <c r="D2665" s="217" t="s">
        <v>120</v>
      </c>
      <c r="E2665" s="218" t="s">
        <v>263</v>
      </c>
      <c r="F2665" s="218" t="s">
        <v>1</v>
      </c>
      <c r="G2665" s="218" t="s">
        <v>307</v>
      </c>
      <c r="H2665" s="218">
        <v>6</v>
      </c>
      <c r="I2665" s="218"/>
      <c r="J2665" s="218">
        <v>0</v>
      </c>
      <c r="K2665" s="218"/>
      <c r="L2665" s="218"/>
      <c r="M2665" s="218"/>
      <c r="N2665" s="218"/>
      <c r="O2665" s="218"/>
      <c r="P2665" s="218"/>
      <c r="Q2665" s="240">
        <f t="shared" si="96"/>
        <v>0</v>
      </c>
      <c r="R2665" s="240">
        <f t="shared" si="97"/>
        <v>0</v>
      </c>
      <c r="S2665" s="240">
        <f t="shared" si="98"/>
        <v>0</v>
      </c>
      <c r="T2665" s="272">
        <f t="shared" si="99"/>
        <v>0</v>
      </c>
      <c r="U2665" s="263"/>
    </row>
    <row r="2666" spans="2:21" s="216" customFormat="1" x14ac:dyDescent="0.25">
      <c r="B2666" s="262">
        <v>2668</v>
      </c>
      <c r="C2666" s="346">
        <v>45510</v>
      </c>
      <c r="D2666" s="217" t="s">
        <v>122</v>
      </c>
      <c r="E2666" s="218" t="s">
        <v>264</v>
      </c>
      <c r="F2666" s="218" t="s">
        <v>1</v>
      </c>
      <c r="G2666" s="218" t="s">
        <v>307</v>
      </c>
      <c r="H2666" s="218">
        <v>6</v>
      </c>
      <c r="I2666" s="218"/>
      <c r="J2666" s="218">
        <v>0</v>
      </c>
      <c r="K2666" s="218"/>
      <c r="L2666" s="218"/>
      <c r="M2666" s="218"/>
      <c r="N2666" s="218"/>
      <c r="O2666" s="218"/>
      <c r="P2666" s="218"/>
      <c r="Q2666" s="240">
        <f t="shared" si="96"/>
        <v>0</v>
      </c>
      <c r="R2666" s="240">
        <f t="shared" si="97"/>
        <v>0</v>
      </c>
      <c r="S2666" s="240">
        <f t="shared" si="98"/>
        <v>0</v>
      </c>
      <c r="T2666" s="272">
        <f t="shared" si="99"/>
        <v>0</v>
      </c>
      <c r="U2666" s="263"/>
    </row>
    <row r="2667" spans="2:21" s="216" customFormat="1" x14ac:dyDescent="0.25">
      <c r="B2667" s="262">
        <v>2669</v>
      </c>
      <c r="C2667" s="346">
        <v>45510</v>
      </c>
      <c r="D2667" s="217" t="s">
        <v>356</v>
      </c>
      <c r="E2667" s="218" t="s">
        <v>264</v>
      </c>
      <c r="F2667" s="218" t="s">
        <v>1</v>
      </c>
      <c r="G2667" s="218" t="s">
        <v>307</v>
      </c>
      <c r="H2667" s="218">
        <v>6</v>
      </c>
      <c r="I2667" s="218"/>
      <c r="J2667" s="218">
        <v>0</v>
      </c>
      <c r="K2667" s="218"/>
      <c r="L2667" s="218"/>
      <c r="M2667" s="218"/>
      <c r="N2667" s="218"/>
      <c r="O2667" s="218"/>
      <c r="P2667" s="218"/>
      <c r="Q2667" s="240">
        <f t="shared" si="96"/>
        <v>0</v>
      </c>
      <c r="R2667" s="240">
        <f t="shared" si="97"/>
        <v>0</v>
      </c>
      <c r="S2667" s="240">
        <f t="shared" si="98"/>
        <v>0</v>
      </c>
      <c r="T2667" s="272">
        <f t="shared" si="99"/>
        <v>0</v>
      </c>
      <c r="U2667" s="263"/>
    </row>
    <row r="2668" spans="2:21" s="216" customFormat="1" x14ac:dyDescent="0.25">
      <c r="B2668" s="262">
        <v>2670</v>
      </c>
      <c r="C2668" s="346">
        <v>45510</v>
      </c>
      <c r="D2668" s="217" t="s">
        <v>376</v>
      </c>
      <c r="E2668" s="218" t="s">
        <v>183</v>
      </c>
      <c r="F2668" s="218" t="s">
        <v>309</v>
      </c>
      <c r="G2668" s="218">
        <v>0</v>
      </c>
      <c r="H2668" s="218">
        <v>6</v>
      </c>
      <c r="I2668" s="218"/>
      <c r="J2668" s="218">
        <v>0</v>
      </c>
      <c r="K2668" s="218"/>
      <c r="L2668" s="218"/>
      <c r="M2668" s="218"/>
      <c r="N2668" s="218"/>
      <c r="O2668" s="218"/>
      <c r="P2668" s="218"/>
      <c r="Q2668" s="240">
        <f t="shared" si="96"/>
        <v>0</v>
      </c>
      <c r="R2668" s="240">
        <f t="shared" si="97"/>
        <v>0</v>
      </c>
      <c r="S2668" s="240">
        <f t="shared" si="98"/>
        <v>0</v>
      </c>
      <c r="T2668" s="272">
        <f t="shared" si="99"/>
        <v>0</v>
      </c>
      <c r="U2668" s="263"/>
    </row>
    <row r="2669" spans="2:21" s="216" customFormat="1" x14ac:dyDescent="0.25">
      <c r="B2669" s="262">
        <v>2671</v>
      </c>
      <c r="C2669" s="346">
        <v>45511</v>
      </c>
      <c r="D2669" s="217" t="s">
        <v>379</v>
      </c>
      <c r="E2669" s="218" t="s">
        <v>92</v>
      </c>
      <c r="F2669" s="218" t="s">
        <v>64</v>
      </c>
      <c r="G2669" s="218" t="s">
        <v>214</v>
      </c>
      <c r="H2669" s="218">
        <v>5</v>
      </c>
      <c r="I2669" s="218"/>
      <c r="J2669" s="218">
        <v>0</v>
      </c>
      <c r="K2669" s="218"/>
      <c r="L2669" s="218"/>
      <c r="M2669" s="218"/>
      <c r="N2669" s="218"/>
      <c r="O2669" s="218"/>
      <c r="P2669" s="218"/>
      <c r="Q2669" s="240">
        <f t="shared" si="96"/>
        <v>0</v>
      </c>
      <c r="R2669" s="240">
        <f t="shared" si="97"/>
        <v>0</v>
      </c>
      <c r="S2669" s="240">
        <f t="shared" si="98"/>
        <v>0</v>
      </c>
      <c r="T2669" s="272">
        <f t="shared" si="99"/>
        <v>0</v>
      </c>
      <c r="U2669" s="263"/>
    </row>
    <row r="2670" spans="2:21" s="216" customFormat="1" x14ac:dyDescent="0.25">
      <c r="B2670" s="262">
        <v>2672</v>
      </c>
      <c r="C2670" s="346">
        <v>45511</v>
      </c>
      <c r="D2670" s="217" t="s">
        <v>378</v>
      </c>
      <c r="E2670" s="218" t="s">
        <v>92</v>
      </c>
      <c r="F2670" s="218" t="s">
        <v>1</v>
      </c>
      <c r="G2670" s="218" t="s">
        <v>213</v>
      </c>
      <c r="H2670" s="218">
        <v>10</v>
      </c>
      <c r="I2670" s="218"/>
      <c r="J2670" s="218">
        <v>0</v>
      </c>
      <c r="K2670" s="218"/>
      <c r="L2670" s="218"/>
      <c r="M2670" s="218"/>
      <c r="N2670" s="218"/>
      <c r="O2670" s="218"/>
      <c r="P2670" s="218"/>
      <c r="Q2670" s="240">
        <f t="shared" si="96"/>
        <v>0</v>
      </c>
      <c r="R2670" s="240">
        <f t="shared" si="97"/>
        <v>0</v>
      </c>
      <c r="S2670" s="240">
        <f t="shared" si="98"/>
        <v>0</v>
      </c>
      <c r="T2670" s="272">
        <f t="shared" si="99"/>
        <v>0</v>
      </c>
      <c r="U2670" s="263"/>
    </row>
    <row r="2671" spans="2:21" s="216" customFormat="1" x14ac:dyDescent="0.25">
      <c r="B2671" s="262">
        <v>2673</v>
      </c>
      <c r="C2671" s="346">
        <v>45511</v>
      </c>
      <c r="D2671" s="217" t="s">
        <v>378</v>
      </c>
      <c r="E2671" s="218" t="s">
        <v>92</v>
      </c>
      <c r="F2671" s="218" t="s">
        <v>1</v>
      </c>
      <c r="G2671" s="218" t="s">
        <v>213</v>
      </c>
      <c r="H2671" s="218">
        <v>10</v>
      </c>
      <c r="I2671" s="218"/>
      <c r="J2671" s="218">
        <v>0</v>
      </c>
      <c r="K2671" s="218"/>
      <c r="L2671" s="218"/>
      <c r="M2671" s="218"/>
      <c r="N2671" s="218"/>
      <c r="O2671" s="218"/>
      <c r="P2671" s="218"/>
      <c r="Q2671" s="240">
        <f t="shared" si="96"/>
        <v>0</v>
      </c>
      <c r="R2671" s="240">
        <f t="shared" si="97"/>
        <v>0</v>
      </c>
      <c r="S2671" s="240">
        <f t="shared" si="98"/>
        <v>0</v>
      </c>
      <c r="T2671" s="272">
        <f t="shared" si="99"/>
        <v>0</v>
      </c>
      <c r="U2671" s="263"/>
    </row>
    <row r="2672" spans="2:21" s="216" customFormat="1" x14ac:dyDescent="0.25">
      <c r="B2672" s="262">
        <v>2674</v>
      </c>
      <c r="C2672" s="346">
        <v>45511</v>
      </c>
      <c r="D2672" s="217" t="s">
        <v>91</v>
      </c>
      <c r="E2672" s="218" t="s">
        <v>92</v>
      </c>
      <c r="F2672" s="218" t="s">
        <v>1</v>
      </c>
      <c r="G2672" s="218" t="s">
        <v>213</v>
      </c>
      <c r="H2672" s="218">
        <v>6.65</v>
      </c>
      <c r="I2672" s="218"/>
      <c r="J2672" s="218">
        <v>0</v>
      </c>
      <c r="K2672" s="218"/>
      <c r="L2672" s="218"/>
      <c r="M2672" s="218"/>
      <c r="N2672" s="218"/>
      <c r="O2672" s="218"/>
      <c r="P2672" s="218"/>
      <c r="Q2672" s="240">
        <f t="shared" si="96"/>
        <v>0</v>
      </c>
      <c r="R2672" s="240">
        <f t="shared" si="97"/>
        <v>0</v>
      </c>
      <c r="S2672" s="240">
        <f t="shared" si="98"/>
        <v>0</v>
      </c>
      <c r="T2672" s="272">
        <f t="shared" si="99"/>
        <v>0</v>
      </c>
      <c r="U2672" s="263"/>
    </row>
    <row r="2673" spans="2:21" s="216" customFormat="1" x14ac:dyDescent="0.25">
      <c r="B2673" s="262">
        <v>2675</v>
      </c>
      <c r="C2673" s="346">
        <v>45511</v>
      </c>
      <c r="D2673" s="217" t="s">
        <v>91</v>
      </c>
      <c r="E2673" s="218" t="s">
        <v>92</v>
      </c>
      <c r="F2673" s="218" t="s">
        <v>1</v>
      </c>
      <c r="G2673" s="218" t="s">
        <v>213</v>
      </c>
      <c r="H2673" s="218">
        <v>6.65</v>
      </c>
      <c r="I2673" s="218"/>
      <c r="J2673" s="218">
        <v>0</v>
      </c>
      <c r="K2673" s="218"/>
      <c r="L2673" s="218"/>
      <c r="M2673" s="218"/>
      <c r="N2673" s="218"/>
      <c r="O2673" s="218"/>
      <c r="P2673" s="218"/>
      <c r="Q2673" s="240">
        <f t="shared" si="96"/>
        <v>0</v>
      </c>
      <c r="R2673" s="240">
        <f t="shared" si="97"/>
        <v>0</v>
      </c>
      <c r="S2673" s="240">
        <f t="shared" si="98"/>
        <v>0</v>
      </c>
      <c r="T2673" s="272">
        <f t="shared" si="99"/>
        <v>0</v>
      </c>
      <c r="U2673" s="263"/>
    </row>
    <row r="2674" spans="2:21" s="216" customFormat="1" x14ac:dyDescent="0.25">
      <c r="B2674" s="262">
        <v>2676</v>
      </c>
      <c r="C2674" s="346">
        <v>45511</v>
      </c>
      <c r="D2674" s="217" t="s">
        <v>91</v>
      </c>
      <c r="E2674" s="218" t="s">
        <v>92</v>
      </c>
      <c r="F2674" s="218" t="s">
        <v>1</v>
      </c>
      <c r="G2674" s="218" t="s">
        <v>213</v>
      </c>
      <c r="H2674" s="218">
        <v>6.65</v>
      </c>
      <c r="I2674" s="218" t="s">
        <v>221</v>
      </c>
      <c r="J2674" s="218">
        <v>20</v>
      </c>
      <c r="K2674" s="218">
        <v>715650</v>
      </c>
      <c r="L2674" s="218">
        <v>1650</v>
      </c>
      <c r="M2674" s="218"/>
      <c r="N2674" s="218" t="s">
        <v>62</v>
      </c>
      <c r="O2674" s="218">
        <v>717</v>
      </c>
      <c r="P2674" s="218" t="s">
        <v>305</v>
      </c>
      <c r="Q2674" s="240">
        <f t="shared" si="96"/>
        <v>0</v>
      </c>
      <c r="R2674" s="240">
        <f t="shared" si="97"/>
        <v>152.94999999999999</v>
      </c>
      <c r="S2674" s="240">
        <f t="shared" si="98"/>
        <v>0</v>
      </c>
      <c r="T2674" s="272">
        <f t="shared" si="99"/>
        <v>0</v>
      </c>
      <c r="U2674" s="263"/>
    </row>
    <row r="2675" spans="2:21" s="216" customFormat="1" x14ac:dyDescent="0.25">
      <c r="B2675" s="262">
        <v>2677</v>
      </c>
      <c r="C2675" s="346">
        <v>45511</v>
      </c>
      <c r="D2675" s="217" t="s">
        <v>94</v>
      </c>
      <c r="E2675" s="218" t="s">
        <v>92</v>
      </c>
      <c r="F2675" s="218" t="s">
        <v>1</v>
      </c>
      <c r="G2675" s="218" t="s">
        <v>213</v>
      </c>
      <c r="H2675" s="218">
        <v>6.65</v>
      </c>
      <c r="I2675" s="218" t="s">
        <v>221</v>
      </c>
      <c r="J2675" s="218">
        <v>20</v>
      </c>
      <c r="K2675" s="218">
        <v>715600</v>
      </c>
      <c r="L2675" s="218">
        <v>1850</v>
      </c>
      <c r="M2675" s="218"/>
      <c r="N2675" s="218" t="s">
        <v>63</v>
      </c>
      <c r="O2675" s="218">
        <v>717</v>
      </c>
      <c r="P2675" s="218" t="s">
        <v>305</v>
      </c>
      <c r="Q2675" s="240">
        <f t="shared" ref="Q2675:Q2738" si="100">IF(I2675=$Q$5,J2675*H2675,0)</f>
        <v>0</v>
      </c>
      <c r="R2675" s="240">
        <f t="shared" ref="R2675:R2738" si="101">IF(I2675=$R$5,J2675*H2675,0)*1.15</f>
        <v>152.94999999999999</v>
      </c>
      <c r="S2675" s="240">
        <f t="shared" ref="S2675:S2738" si="102">IF(I2675=$S$5,J2675*H2675,0)</f>
        <v>0</v>
      </c>
      <c r="T2675" s="272">
        <f t="shared" ref="T2675:T2738" si="103">IF(I2675=$T$5,J2675*H2675,0)</f>
        <v>0</v>
      </c>
      <c r="U2675" s="263"/>
    </row>
    <row r="2676" spans="2:21" s="216" customFormat="1" x14ac:dyDescent="0.25">
      <c r="B2676" s="262">
        <v>2678</v>
      </c>
      <c r="C2676" s="346">
        <v>45511</v>
      </c>
      <c r="D2676" s="217" t="s">
        <v>117</v>
      </c>
      <c r="E2676" s="218" t="s">
        <v>92</v>
      </c>
      <c r="F2676" s="218" t="s">
        <v>1</v>
      </c>
      <c r="G2676" s="218" t="s">
        <v>213</v>
      </c>
      <c r="H2676" s="218">
        <v>6.65</v>
      </c>
      <c r="I2676" s="218" t="s">
        <v>221</v>
      </c>
      <c r="J2676" s="218">
        <v>0</v>
      </c>
      <c r="K2676" s="218"/>
      <c r="L2676" s="218"/>
      <c r="M2676" s="218"/>
      <c r="N2676" s="218"/>
      <c r="O2676" s="218"/>
      <c r="P2676" s="218"/>
      <c r="Q2676" s="240">
        <f t="shared" si="100"/>
        <v>0</v>
      </c>
      <c r="R2676" s="240">
        <f t="shared" si="101"/>
        <v>0</v>
      </c>
      <c r="S2676" s="240">
        <f t="shared" si="102"/>
        <v>0</v>
      </c>
      <c r="T2676" s="272">
        <f t="shared" si="103"/>
        <v>0</v>
      </c>
      <c r="U2676" s="263"/>
    </row>
    <row r="2677" spans="2:21" s="216" customFormat="1" x14ac:dyDescent="0.25">
      <c r="B2677" s="262">
        <v>2679</v>
      </c>
      <c r="C2677" s="346">
        <v>45511</v>
      </c>
      <c r="D2677" s="217" t="s">
        <v>302</v>
      </c>
      <c r="E2677" s="218" t="s">
        <v>92</v>
      </c>
      <c r="F2677" s="218" t="s">
        <v>62</v>
      </c>
      <c r="G2677" s="218" t="s">
        <v>214</v>
      </c>
      <c r="H2677" s="218">
        <v>4.1500000000000004</v>
      </c>
      <c r="I2677" s="218" t="s">
        <v>221</v>
      </c>
      <c r="J2677" s="218">
        <v>0</v>
      </c>
      <c r="K2677" s="218"/>
      <c r="L2677" s="218"/>
      <c r="M2677" s="218"/>
      <c r="N2677" s="218"/>
      <c r="O2677" s="218"/>
      <c r="P2677" s="218"/>
      <c r="Q2677" s="240">
        <f t="shared" si="100"/>
        <v>0</v>
      </c>
      <c r="R2677" s="240">
        <f t="shared" si="101"/>
        <v>0</v>
      </c>
      <c r="S2677" s="240">
        <f t="shared" si="102"/>
        <v>0</v>
      </c>
      <c r="T2677" s="272">
        <f t="shared" si="103"/>
        <v>0</v>
      </c>
      <c r="U2677" s="263" t="s">
        <v>274</v>
      </c>
    </row>
    <row r="2678" spans="2:21" s="216" customFormat="1" x14ac:dyDescent="0.25">
      <c r="B2678" s="262">
        <v>2680</v>
      </c>
      <c r="C2678" s="346">
        <v>45511</v>
      </c>
      <c r="D2678" s="217" t="s">
        <v>157</v>
      </c>
      <c r="E2678" s="218" t="s">
        <v>92</v>
      </c>
      <c r="F2678" s="218" t="s">
        <v>62</v>
      </c>
      <c r="G2678" s="218" t="s">
        <v>214</v>
      </c>
      <c r="H2678" s="218">
        <v>4.1500000000000004</v>
      </c>
      <c r="I2678" s="218" t="s">
        <v>221</v>
      </c>
      <c r="J2678" s="218">
        <v>20</v>
      </c>
      <c r="K2678" s="218">
        <v>715650</v>
      </c>
      <c r="L2678" s="218">
        <v>1650</v>
      </c>
      <c r="M2678" s="218"/>
      <c r="N2678" s="218" t="s">
        <v>62</v>
      </c>
      <c r="O2678" s="218">
        <v>717</v>
      </c>
      <c r="P2678" s="218" t="s">
        <v>305</v>
      </c>
      <c r="Q2678" s="240">
        <f t="shared" si="100"/>
        <v>0</v>
      </c>
      <c r="R2678" s="240">
        <f t="shared" si="101"/>
        <v>95.449999999999989</v>
      </c>
      <c r="S2678" s="240">
        <f t="shared" si="102"/>
        <v>0</v>
      </c>
      <c r="T2678" s="272">
        <f t="shared" si="103"/>
        <v>0</v>
      </c>
      <c r="U2678" s="263" t="s">
        <v>274</v>
      </c>
    </row>
    <row r="2679" spans="2:21" s="216" customFormat="1" x14ac:dyDescent="0.25">
      <c r="B2679" s="262">
        <v>2681</v>
      </c>
      <c r="C2679" s="346">
        <v>45511</v>
      </c>
      <c r="D2679" s="217" t="s">
        <v>156</v>
      </c>
      <c r="E2679" s="218" t="s">
        <v>92</v>
      </c>
      <c r="F2679" s="218" t="s">
        <v>62</v>
      </c>
      <c r="G2679" s="218" t="s">
        <v>214</v>
      </c>
      <c r="H2679" s="218">
        <v>4.1500000000000004</v>
      </c>
      <c r="I2679" s="218" t="s">
        <v>221</v>
      </c>
      <c r="J2679" s="218">
        <v>28</v>
      </c>
      <c r="K2679" s="218">
        <v>715650</v>
      </c>
      <c r="L2679" s="218">
        <v>1650</v>
      </c>
      <c r="M2679" s="218"/>
      <c r="N2679" s="218" t="s">
        <v>62</v>
      </c>
      <c r="O2679" s="218">
        <v>717</v>
      </c>
      <c r="P2679" s="218" t="s">
        <v>305</v>
      </c>
      <c r="Q2679" s="240">
        <f t="shared" si="100"/>
        <v>0</v>
      </c>
      <c r="R2679" s="240">
        <f t="shared" si="101"/>
        <v>133.63</v>
      </c>
      <c r="S2679" s="240">
        <f t="shared" si="102"/>
        <v>0</v>
      </c>
      <c r="T2679" s="272">
        <f t="shared" si="103"/>
        <v>0</v>
      </c>
      <c r="U2679" s="263"/>
    </row>
    <row r="2680" spans="2:21" s="216" customFormat="1" x14ac:dyDescent="0.25">
      <c r="B2680" s="262">
        <v>2682</v>
      </c>
      <c r="C2680" s="346">
        <v>45511</v>
      </c>
      <c r="D2680" s="217" t="s">
        <v>160</v>
      </c>
      <c r="E2680" s="218" t="s">
        <v>161</v>
      </c>
      <c r="F2680" s="218" t="s">
        <v>389</v>
      </c>
      <c r="G2680" s="218" t="s">
        <v>161</v>
      </c>
      <c r="H2680" s="218">
        <v>10</v>
      </c>
      <c r="I2680" s="218" t="s">
        <v>66</v>
      </c>
      <c r="J2680" s="218">
        <v>4</v>
      </c>
      <c r="K2680" s="218"/>
      <c r="L2680" s="218"/>
      <c r="M2680" s="218"/>
      <c r="N2680" s="218" t="s">
        <v>363</v>
      </c>
      <c r="O2680" s="218"/>
      <c r="P2680" s="218"/>
      <c r="Q2680" s="240">
        <f t="shared" si="100"/>
        <v>0</v>
      </c>
      <c r="R2680" s="240">
        <f t="shared" si="101"/>
        <v>0</v>
      </c>
      <c r="S2680" s="240">
        <f t="shared" si="102"/>
        <v>40</v>
      </c>
      <c r="T2680" s="272">
        <f t="shared" si="103"/>
        <v>0</v>
      </c>
      <c r="U2680" s="263"/>
    </row>
    <row r="2681" spans="2:21" s="216" customFormat="1" x14ac:dyDescent="0.25">
      <c r="B2681" s="262">
        <v>2683</v>
      </c>
      <c r="C2681" s="346">
        <v>45511</v>
      </c>
      <c r="D2681" s="217" t="s">
        <v>284</v>
      </c>
      <c r="E2681" s="218" t="s">
        <v>178</v>
      </c>
      <c r="F2681" s="218" t="s">
        <v>7</v>
      </c>
      <c r="G2681" s="218" t="s">
        <v>213</v>
      </c>
      <c r="H2681" s="218">
        <v>7</v>
      </c>
      <c r="I2681" s="218" t="s">
        <v>220</v>
      </c>
      <c r="J2681" s="218">
        <v>36</v>
      </c>
      <c r="K2681" s="218">
        <v>723800</v>
      </c>
      <c r="L2681" s="218">
        <v>2800</v>
      </c>
      <c r="M2681" s="218"/>
      <c r="N2681" s="218" t="s">
        <v>7</v>
      </c>
      <c r="O2681" s="218">
        <v>723</v>
      </c>
      <c r="P2681" s="218" t="s">
        <v>305</v>
      </c>
      <c r="Q2681" s="240">
        <f t="shared" si="100"/>
        <v>252</v>
      </c>
      <c r="R2681" s="240">
        <f t="shared" si="101"/>
        <v>0</v>
      </c>
      <c r="S2681" s="240">
        <f t="shared" si="102"/>
        <v>0</v>
      </c>
      <c r="T2681" s="272">
        <f t="shared" si="103"/>
        <v>0</v>
      </c>
      <c r="U2681" s="263"/>
    </row>
    <row r="2682" spans="2:21" s="216" customFormat="1" x14ac:dyDescent="0.25">
      <c r="B2682" s="262">
        <v>2684</v>
      </c>
      <c r="C2682" s="346">
        <v>45511</v>
      </c>
      <c r="D2682" s="217" t="s">
        <v>268</v>
      </c>
      <c r="E2682" s="218" t="s">
        <v>276</v>
      </c>
      <c r="F2682" s="218" t="s">
        <v>7</v>
      </c>
      <c r="G2682" s="218" t="s">
        <v>214</v>
      </c>
      <c r="H2682" s="218">
        <v>5</v>
      </c>
      <c r="I2682" s="218"/>
      <c r="J2682" s="218">
        <v>0</v>
      </c>
      <c r="K2682" s="218"/>
      <c r="L2682" s="218"/>
      <c r="M2682" s="218"/>
      <c r="N2682" s="218"/>
      <c r="O2682" s="218"/>
      <c r="P2682" s="218"/>
      <c r="Q2682" s="240">
        <f t="shared" si="100"/>
        <v>0</v>
      </c>
      <c r="R2682" s="240">
        <f t="shared" si="101"/>
        <v>0</v>
      </c>
      <c r="S2682" s="240">
        <f t="shared" si="102"/>
        <v>0</v>
      </c>
      <c r="T2682" s="272">
        <f t="shared" si="103"/>
        <v>0</v>
      </c>
      <c r="U2682" s="263"/>
    </row>
    <row r="2683" spans="2:21" s="216" customFormat="1" x14ac:dyDescent="0.25">
      <c r="B2683" s="262">
        <v>2685</v>
      </c>
      <c r="C2683" s="346">
        <v>45511</v>
      </c>
      <c r="D2683" s="217" t="s">
        <v>260</v>
      </c>
      <c r="E2683" s="218" t="s">
        <v>161</v>
      </c>
      <c r="F2683" s="218" t="s">
        <v>7</v>
      </c>
      <c r="G2683" s="218" t="s">
        <v>161</v>
      </c>
      <c r="H2683" s="218">
        <v>10</v>
      </c>
      <c r="I2683" s="218"/>
      <c r="J2683" s="218">
        <v>0</v>
      </c>
      <c r="K2683" s="218"/>
      <c r="L2683" s="218"/>
      <c r="M2683" s="218"/>
      <c r="N2683" s="218"/>
      <c r="O2683" s="218"/>
      <c r="P2683" s="218"/>
      <c r="Q2683" s="240">
        <f t="shared" si="100"/>
        <v>0</v>
      </c>
      <c r="R2683" s="240">
        <f t="shared" si="101"/>
        <v>0</v>
      </c>
      <c r="S2683" s="240">
        <f t="shared" si="102"/>
        <v>0</v>
      </c>
      <c r="T2683" s="272">
        <f t="shared" si="103"/>
        <v>0</v>
      </c>
      <c r="U2683" s="263"/>
    </row>
    <row r="2684" spans="2:21" s="216" customFormat="1" x14ac:dyDescent="0.25">
      <c r="B2684" s="262">
        <v>2686</v>
      </c>
      <c r="C2684" s="346">
        <v>45511</v>
      </c>
      <c r="D2684" s="217" t="s">
        <v>359</v>
      </c>
      <c r="E2684" s="218" t="s">
        <v>178</v>
      </c>
      <c r="F2684" s="218" t="s">
        <v>7</v>
      </c>
      <c r="G2684" s="218" t="s">
        <v>213</v>
      </c>
      <c r="H2684" s="218">
        <v>7</v>
      </c>
      <c r="I2684" s="218" t="s">
        <v>220</v>
      </c>
      <c r="J2684" s="218">
        <v>34</v>
      </c>
      <c r="K2684" s="218">
        <v>723800</v>
      </c>
      <c r="L2684" s="218">
        <v>2800</v>
      </c>
      <c r="M2684" s="218"/>
      <c r="N2684" s="218" t="s">
        <v>7</v>
      </c>
      <c r="O2684" s="218">
        <v>723</v>
      </c>
      <c r="P2684" s="218" t="s">
        <v>305</v>
      </c>
      <c r="Q2684" s="240">
        <f t="shared" si="100"/>
        <v>238</v>
      </c>
      <c r="R2684" s="240">
        <f t="shared" si="101"/>
        <v>0</v>
      </c>
      <c r="S2684" s="240">
        <f t="shared" si="102"/>
        <v>0</v>
      </c>
      <c r="T2684" s="272">
        <f t="shared" si="103"/>
        <v>0</v>
      </c>
      <c r="U2684" s="263"/>
    </row>
    <row r="2685" spans="2:21" s="216" customFormat="1" x14ac:dyDescent="0.25">
      <c r="B2685" s="262">
        <v>2687</v>
      </c>
      <c r="C2685" s="346">
        <v>45511</v>
      </c>
      <c r="D2685" s="217" t="s">
        <v>177</v>
      </c>
      <c r="E2685" s="218" t="s">
        <v>178</v>
      </c>
      <c r="F2685" s="218" t="s">
        <v>7</v>
      </c>
      <c r="G2685" s="218" t="s">
        <v>213</v>
      </c>
      <c r="H2685" s="218">
        <v>7</v>
      </c>
      <c r="I2685" s="218" t="s">
        <v>220</v>
      </c>
      <c r="J2685" s="218">
        <v>12</v>
      </c>
      <c r="K2685" s="218">
        <v>723800</v>
      </c>
      <c r="L2685" s="218">
        <v>2800</v>
      </c>
      <c r="M2685" s="218"/>
      <c r="N2685" s="218" t="s">
        <v>7</v>
      </c>
      <c r="O2685" s="218">
        <v>723</v>
      </c>
      <c r="P2685" s="218" t="s">
        <v>305</v>
      </c>
      <c r="Q2685" s="240">
        <f t="shared" si="100"/>
        <v>84</v>
      </c>
      <c r="R2685" s="240">
        <f t="shared" si="101"/>
        <v>0</v>
      </c>
      <c r="S2685" s="240">
        <f t="shared" si="102"/>
        <v>0</v>
      </c>
      <c r="T2685" s="272">
        <f t="shared" si="103"/>
        <v>0</v>
      </c>
      <c r="U2685" s="263"/>
    </row>
    <row r="2686" spans="2:21" s="216" customFormat="1" x14ac:dyDescent="0.25">
      <c r="B2686" s="262">
        <v>2688</v>
      </c>
      <c r="C2686" s="346">
        <v>45511</v>
      </c>
      <c r="D2686" s="217" t="s">
        <v>173</v>
      </c>
      <c r="E2686" s="218" t="s">
        <v>161</v>
      </c>
      <c r="F2686" s="218" t="s">
        <v>7</v>
      </c>
      <c r="G2686" s="218" t="s">
        <v>161</v>
      </c>
      <c r="H2686" s="218">
        <v>11.2</v>
      </c>
      <c r="I2686" s="218" t="s">
        <v>66</v>
      </c>
      <c r="J2686" s="218">
        <v>8</v>
      </c>
      <c r="K2686" s="218"/>
      <c r="L2686" s="218"/>
      <c r="M2686" s="218"/>
      <c r="N2686" s="218" t="s">
        <v>363</v>
      </c>
      <c r="O2686" s="218"/>
      <c r="P2686" s="218"/>
      <c r="Q2686" s="240">
        <f t="shared" si="100"/>
        <v>0</v>
      </c>
      <c r="R2686" s="240">
        <f t="shared" si="101"/>
        <v>0</v>
      </c>
      <c r="S2686" s="240">
        <f t="shared" si="102"/>
        <v>89.6</v>
      </c>
      <c r="T2686" s="272">
        <f t="shared" si="103"/>
        <v>0</v>
      </c>
      <c r="U2686" s="263"/>
    </row>
    <row r="2687" spans="2:21" s="216" customFormat="1" x14ac:dyDescent="0.25">
      <c r="B2687" s="262">
        <v>2689</v>
      </c>
      <c r="C2687" s="346">
        <v>45511</v>
      </c>
      <c r="D2687" s="217" t="s">
        <v>153</v>
      </c>
      <c r="E2687" s="218" t="s">
        <v>92</v>
      </c>
      <c r="F2687" s="218" t="s">
        <v>63</v>
      </c>
      <c r="G2687" s="218" t="s">
        <v>213</v>
      </c>
      <c r="H2687" s="218">
        <v>6.65</v>
      </c>
      <c r="I2687" s="218"/>
      <c r="J2687" s="218">
        <v>0</v>
      </c>
      <c r="K2687" s="218"/>
      <c r="L2687" s="218"/>
      <c r="M2687" s="218"/>
      <c r="N2687" s="218"/>
      <c r="O2687" s="218"/>
      <c r="P2687" s="218"/>
      <c r="Q2687" s="240">
        <f t="shared" si="100"/>
        <v>0</v>
      </c>
      <c r="R2687" s="240">
        <f t="shared" si="101"/>
        <v>0</v>
      </c>
      <c r="S2687" s="240">
        <f t="shared" si="102"/>
        <v>0</v>
      </c>
      <c r="T2687" s="272">
        <f t="shared" si="103"/>
        <v>0</v>
      </c>
      <c r="U2687" s="263"/>
    </row>
    <row r="2688" spans="2:21" s="216" customFormat="1" x14ac:dyDescent="0.25">
      <c r="B2688" s="262">
        <v>2690</v>
      </c>
      <c r="C2688" s="346">
        <v>45511</v>
      </c>
      <c r="D2688" s="217" t="s">
        <v>152</v>
      </c>
      <c r="E2688" s="218" t="s">
        <v>92</v>
      </c>
      <c r="F2688" s="218" t="s">
        <v>63</v>
      </c>
      <c r="G2688" s="218" t="s">
        <v>214</v>
      </c>
      <c r="H2688" s="218">
        <v>4.1500000000000004</v>
      </c>
      <c r="I2688" s="218" t="s">
        <v>221</v>
      </c>
      <c r="J2688" s="218">
        <v>22</v>
      </c>
      <c r="K2688" s="218">
        <v>715600</v>
      </c>
      <c r="L2688" s="218">
        <v>1850</v>
      </c>
      <c r="M2688" s="218"/>
      <c r="N2688" s="218" t="s">
        <v>63</v>
      </c>
      <c r="O2688" s="218">
        <v>717</v>
      </c>
      <c r="P2688" s="218" t="s">
        <v>305</v>
      </c>
      <c r="Q2688" s="240">
        <f t="shared" si="100"/>
        <v>0</v>
      </c>
      <c r="R2688" s="240">
        <f t="shared" si="101"/>
        <v>104.995</v>
      </c>
      <c r="S2688" s="240">
        <f t="shared" si="102"/>
        <v>0</v>
      </c>
      <c r="T2688" s="272">
        <f t="shared" si="103"/>
        <v>0</v>
      </c>
      <c r="U2688" s="263"/>
    </row>
    <row r="2689" spans="2:21" s="216" customFormat="1" x14ac:dyDescent="0.25">
      <c r="B2689" s="262">
        <v>2691</v>
      </c>
      <c r="C2689" s="346">
        <v>45511</v>
      </c>
      <c r="D2689" s="217" t="s">
        <v>150</v>
      </c>
      <c r="E2689" s="218" t="s">
        <v>92</v>
      </c>
      <c r="F2689" s="218" t="s">
        <v>63</v>
      </c>
      <c r="G2689" s="218" t="s">
        <v>214</v>
      </c>
      <c r="H2689" s="218">
        <v>4.1500000000000004</v>
      </c>
      <c r="I2689" s="218" t="s">
        <v>221</v>
      </c>
      <c r="J2689" s="218">
        <v>24</v>
      </c>
      <c r="K2689" s="218">
        <v>715600</v>
      </c>
      <c r="L2689" s="218">
        <v>1850</v>
      </c>
      <c r="M2689" s="218"/>
      <c r="N2689" s="218" t="s">
        <v>63</v>
      </c>
      <c r="O2689" s="218">
        <v>717</v>
      </c>
      <c r="P2689" s="218" t="s">
        <v>305</v>
      </c>
      <c r="Q2689" s="240">
        <f t="shared" si="100"/>
        <v>0</v>
      </c>
      <c r="R2689" s="240">
        <f t="shared" si="101"/>
        <v>114.54</v>
      </c>
      <c r="S2689" s="240">
        <f t="shared" si="102"/>
        <v>0</v>
      </c>
      <c r="T2689" s="272">
        <f t="shared" si="103"/>
        <v>0</v>
      </c>
      <c r="U2689" s="263"/>
    </row>
    <row r="2690" spans="2:21" s="216" customFormat="1" x14ac:dyDescent="0.25">
      <c r="B2690" s="262">
        <v>2692</v>
      </c>
      <c r="C2690" s="346">
        <v>45511</v>
      </c>
      <c r="D2690" s="217" t="s">
        <v>179</v>
      </c>
      <c r="E2690" s="218" t="s">
        <v>161</v>
      </c>
      <c r="F2690" s="218" t="s">
        <v>8</v>
      </c>
      <c r="G2690" s="218" t="s">
        <v>161</v>
      </c>
      <c r="H2690" s="218">
        <v>11.6</v>
      </c>
      <c r="I2690" s="218" t="s">
        <v>66</v>
      </c>
      <c r="J2690" s="218">
        <v>5</v>
      </c>
      <c r="K2690" s="218"/>
      <c r="L2690" s="218"/>
      <c r="M2690" s="218"/>
      <c r="N2690" s="218" t="s">
        <v>363</v>
      </c>
      <c r="O2690" s="218"/>
      <c r="P2690" s="218"/>
      <c r="Q2690" s="240">
        <f t="shared" si="100"/>
        <v>0</v>
      </c>
      <c r="R2690" s="240">
        <f t="shared" si="101"/>
        <v>0</v>
      </c>
      <c r="S2690" s="240">
        <f t="shared" si="102"/>
        <v>58</v>
      </c>
      <c r="T2690" s="272">
        <f t="shared" si="103"/>
        <v>0</v>
      </c>
      <c r="U2690" s="263"/>
    </row>
    <row r="2691" spans="2:21" s="216" customFormat="1" x14ac:dyDescent="0.25">
      <c r="B2691" s="262">
        <v>2693</v>
      </c>
      <c r="C2691" s="346">
        <v>45511</v>
      </c>
      <c r="D2691" s="217" t="s">
        <v>141</v>
      </c>
      <c r="E2691" s="218" t="s">
        <v>92</v>
      </c>
      <c r="F2691" s="218" t="s">
        <v>2</v>
      </c>
      <c r="G2691" s="218" t="s">
        <v>213</v>
      </c>
      <c r="H2691" s="218">
        <v>7</v>
      </c>
      <c r="I2691" s="218" t="s">
        <v>220</v>
      </c>
      <c r="J2691" s="218">
        <v>12</v>
      </c>
      <c r="K2691" s="218">
        <v>712650</v>
      </c>
      <c r="L2691" s="218">
        <v>425</v>
      </c>
      <c r="M2691" s="218"/>
      <c r="N2691" s="218" t="s">
        <v>2</v>
      </c>
      <c r="O2691" s="218">
        <v>712</v>
      </c>
      <c r="P2691" s="218" t="s">
        <v>305</v>
      </c>
      <c r="Q2691" s="240">
        <f t="shared" si="100"/>
        <v>84</v>
      </c>
      <c r="R2691" s="240">
        <f t="shared" si="101"/>
        <v>0</v>
      </c>
      <c r="S2691" s="240">
        <f t="shared" si="102"/>
        <v>0</v>
      </c>
      <c r="T2691" s="272">
        <f t="shared" si="103"/>
        <v>0</v>
      </c>
      <c r="U2691" s="263"/>
    </row>
    <row r="2692" spans="2:21" s="216" customFormat="1" x14ac:dyDescent="0.25">
      <c r="B2692" s="262">
        <v>2694</v>
      </c>
      <c r="C2692" s="346">
        <v>45511</v>
      </c>
      <c r="D2692" s="217" t="s">
        <v>142</v>
      </c>
      <c r="E2692" s="218" t="s">
        <v>92</v>
      </c>
      <c r="F2692" s="218" t="s">
        <v>2</v>
      </c>
      <c r="G2692" s="218" t="s">
        <v>213</v>
      </c>
      <c r="H2692" s="218">
        <v>7</v>
      </c>
      <c r="I2692" s="218" t="s">
        <v>220</v>
      </c>
      <c r="J2692" s="218">
        <v>12</v>
      </c>
      <c r="K2692" s="218">
        <v>712650</v>
      </c>
      <c r="L2692" s="218">
        <v>425</v>
      </c>
      <c r="M2692" s="218"/>
      <c r="N2692" s="218" t="s">
        <v>2</v>
      </c>
      <c r="O2692" s="218">
        <v>712</v>
      </c>
      <c r="P2692" s="218" t="s">
        <v>305</v>
      </c>
      <c r="Q2692" s="240">
        <f t="shared" si="100"/>
        <v>84</v>
      </c>
      <c r="R2692" s="240">
        <f t="shared" si="101"/>
        <v>0</v>
      </c>
      <c r="S2692" s="240">
        <f t="shared" si="102"/>
        <v>0</v>
      </c>
      <c r="T2692" s="272">
        <f t="shared" si="103"/>
        <v>0</v>
      </c>
      <c r="U2692" s="263"/>
    </row>
    <row r="2693" spans="2:21" s="216" customFormat="1" x14ac:dyDescent="0.25">
      <c r="B2693" s="262">
        <v>2695</v>
      </c>
      <c r="C2693" s="346">
        <v>45511</v>
      </c>
      <c r="D2693" s="217" t="s">
        <v>143</v>
      </c>
      <c r="E2693" s="218" t="s">
        <v>92</v>
      </c>
      <c r="F2693" s="218" t="s">
        <v>2</v>
      </c>
      <c r="G2693" s="218" t="s">
        <v>213</v>
      </c>
      <c r="H2693" s="218">
        <v>7</v>
      </c>
      <c r="I2693" s="218"/>
      <c r="J2693" s="218">
        <v>0</v>
      </c>
      <c r="K2693" s="218"/>
      <c r="L2693" s="218"/>
      <c r="M2693" s="218"/>
      <c r="N2693" s="218"/>
      <c r="O2693" s="218"/>
      <c r="P2693" s="218"/>
      <c r="Q2693" s="240">
        <f t="shared" si="100"/>
        <v>0</v>
      </c>
      <c r="R2693" s="240">
        <f t="shared" si="101"/>
        <v>0</v>
      </c>
      <c r="S2693" s="240">
        <f t="shared" si="102"/>
        <v>0</v>
      </c>
      <c r="T2693" s="272">
        <f t="shared" si="103"/>
        <v>0</v>
      </c>
      <c r="U2693" s="263"/>
    </row>
    <row r="2694" spans="2:21" s="216" customFormat="1" x14ac:dyDescent="0.25">
      <c r="B2694" s="262">
        <v>2696</v>
      </c>
      <c r="C2694" s="346">
        <v>45511</v>
      </c>
      <c r="D2694" s="217" t="s">
        <v>258</v>
      </c>
      <c r="E2694" s="218" t="s">
        <v>92</v>
      </c>
      <c r="F2694" s="218" t="s">
        <v>2</v>
      </c>
      <c r="G2694" s="218" t="s">
        <v>213</v>
      </c>
      <c r="H2694" s="218">
        <v>7</v>
      </c>
      <c r="I2694" s="218" t="s">
        <v>220</v>
      </c>
      <c r="J2694" s="218">
        <v>22</v>
      </c>
      <c r="K2694" s="218">
        <v>712650</v>
      </c>
      <c r="L2694" s="218">
        <v>425</v>
      </c>
      <c r="M2694" s="218"/>
      <c r="N2694" s="218" t="s">
        <v>2</v>
      </c>
      <c r="O2694" s="218">
        <v>712</v>
      </c>
      <c r="P2694" s="218" t="s">
        <v>305</v>
      </c>
      <c r="Q2694" s="240">
        <f t="shared" si="100"/>
        <v>154</v>
      </c>
      <c r="R2694" s="240">
        <f t="shared" si="101"/>
        <v>0</v>
      </c>
      <c r="S2694" s="240">
        <f t="shared" si="102"/>
        <v>0</v>
      </c>
      <c r="T2694" s="272">
        <f t="shared" si="103"/>
        <v>0</v>
      </c>
      <c r="U2694" s="263"/>
    </row>
    <row r="2695" spans="2:21" s="216" customFormat="1" x14ac:dyDescent="0.25">
      <c r="B2695" s="262">
        <v>2697</v>
      </c>
      <c r="C2695" s="346">
        <v>45511</v>
      </c>
      <c r="D2695" s="217" t="s">
        <v>266</v>
      </c>
      <c r="E2695" s="218" t="s">
        <v>92</v>
      </c>
      <c r="F2695" s="218" t="s">
        <v>2</v>
      </c>
      <c r="G2695" s="218" t="s">
        <v>213</v>
      </c>
      <c r="H2695" s="218">
        <v>7</v>
      </c>
      <c r="I2695" s="218" t="s">
        <v>220</v>
      </c>
      <c r="J2695" s="218">
        <v>22</v>
      </c>
      <c r="K2695" s="218">
        <v>712650</v>
      </c>
      <c r="L2695" s="218">
        <v>425</v>
      </c>
      <c r="M2695" s="218"/>
      <c r="N2695" s="218" t="s">
        <v>2</v>
      </c>
      <c r="O2695" s="218">
        <v>712</v>
      </c>
      <c r="P2695" s="218" t="s">
        <v>305</v>
      </c>
      <c r="Q2695" s="240">
        <f t="shared" si="100"/>
        <v>154</v>
      </c>
      <c r="R2695" s="240">
        <f t="shared" si="101"/>
        <v>0</v>
      </c>
      <c r="S2695" s="240">
        <f t="shared" si="102"/>
        <v>0</v>
      </c>
      <c r="T2695" s="272">
        <f t="shared" si="103"/>
        <v>0</v>
      </c>
      <c r="U2695" s="263"/>
    </row>
    <row r="2696" spans="2:21" s="216" customFormat="1" x14ac:dyDescent="0.25">
      <c r="B2696" s="262">
        <v>2698</v>
      </c>
      <c r="C2696" s="346">
        <v>45511</v>
      </c>
      <c r="D2696" s="217" t="s">
        <v>267</v>
      </c>
      <c r="E2696" s="218" t="s">
        <v>92</v>
      </c>
      <c r="F2696" s="218" t="s">
        <v>2</v>
      </c>
      <c r="G2696" s="218" t="s">
        <v>213</v>
      </c>
      <c r="H2696" s="218">
        <v>7</v>
      </c>
      <c r="I2696" s="218" t="s">
        <v>220</v>
      </c>
      <c r="J2696" s="218">
        <v>22</v>
      </c>
      <c r="K2696" s="218">
        <v>712650</v>
      </c>
      <c r="L2696" s="218">
        <v>425</v>
      </c>
      <c r="M2696" s="218"/>
      <c r="N2696" s="218" t="s">
        <v>2</v>
      </c>
      <c r="O2696" s="218">
        <v>712</v>
      </c>
      <c r="P2696" s="218" t="s">
        <v>305</v>
      </c>
      <c r="Q2696" s="240">
        <f t="shared" si="100"/>
        <v>154</v>
      </c>
      <c r="R2696" s="240">
        <f t="shared" si="101"/>
        <v>0</v>
      </c>
      <c r="S2696" s="240">
        <f t="shared" si="102"/>
        <v>0</v>
      </c>
      <c r="T2696" s="272">
        <f t="shared" si="103"/>
        <v>0</v>
      </c>
      <c r="U2696" s="263"/>
    </row>
    <row r="2697" spans="2:21" s="216" customFormat="1" x14ac:dyDescent="0.25">
      <c r="B2697" s="262">
        <v>2699</v>
      </c>
      <c r="C2697" s="346">
        <v>45511</v>
      </c>
      <c r="D2697" s="217" t="s">
        <v>387</v>
      </c>
      <c r="E2697" s="218" t="s">
        <v>276</v>
      </c>
      <c r="F2697" s="218" t="s">
        <v>389</v>
      </c>
      <c r="G2697" s="218" t="s">
        <v>214</v>
      </c>
      <c r="H2697" s="218">
        <v>4.1500000000000004</v>
      </c>
      <c r="I2697" s="218" t="s">
        <v>221</v>
      </c>
      <c r="J2697" s="218">
        <v>22</v>
      </c>
      <c r="K2697" s="218">
        <v>715750</v>
      </c>
      <c r="L2697" s="218">
        <v>1600</v>
      </c>
      <c r="M2697" s="218"/>
      <c r="N2697" s="218" t="s">
        <v>389</v>
      </c>
      <c r="O2697" s="218">
        <v>717</v>
      </c>
      <c r="P2697" s="218" t="s">
        <v>305</v>
      </c>
      <c r="Q2697" s="240">
        <f t="shared" si="100"/>
        <v>0</v>
      </c>
      <c r="R2697" s="240">
        <f t="shared" si="101"/>
        <v>104.995</v>
      </c>
      <c r="S2697" s="240">
        <f t="shared" si="102"/>
        <v>0</v>
      </c>
      <c r="T2697" s="272">
        <f t="shared" si="103"/>
        <v>0</v>
      </c>
      <c r="U2697" s="263"/>
    </row>
    <row r="2698" spans="2:21" s="216" customFormat="1" x14ac:dyDescent="0.25">
      <c r="B2698" s="262">
        <v>2700</v>
      </c>
      <c r="C2698" s="346">
        <v>45511</v>
      </c>
      <c r="D2698" s="217" t="s">
        <v>388</v>
      </c>
      <c r="E2698" s="218" t="s">
        <v>276</v>
      </c>
      <c r="F2698" s="218" t="s">
        <v>389</v>
      </c>
      <c r="G2698" s="218" t="s">
        <v>214</v>
      </c>
      <c r="H2698" s="218">
        <v>4.1500000000000004</v>
      </c>
      <c r="I2698" s="218" t="s">
        <v>221</v>
      </c>
      <c r="J2698" s="218">
        <v>22</v>
      </c>
      <c r="K2698" s="218">
        <v>715750</v>
      </c>
      <c r="L2698" s="218">
        <v>1600</v>
      </c>
      <c r="M2698" s="218"/>
      <c r="N2698" s="218" t="s">
        <v>389</v>
      </c>
      <c r="O2698" s="218">
        <v>717</v>
      </c>
      <c r="P2698" s="218" t="s">
        <v>305</v>
      </c>
      <c r="Q2698" s="240">
        <f t="shared" si="100"/>
        <v>0</v>
      </c>
      <c r="R2698" s="240">
        <f t="shared" si="101"/>
        <v>104.995</v>
      </c>
      <c r="S2698" s="240">
        <f t="shared" si="102"/>
        <v>0</v>
      </c>
      <c r="T2698" s="272">
        <f t="shared" si="103"/>
        <v>0</v>
      </c>
      <c r="U2698" s="263"/>
    </row>
    <row r="2699" spans="2:21" s="216" customFormat="1" x14ac:dyDescent="0.25">
      <c r="B2699" s="262">
        <v>2701</v>
      </c>
      <c r="C2699" s="346">
        <v>45511</v>
      </c>
      <c r="D2699" s="217" t="s">
        <v>96</v>
      </c>
      <c r="E2699" s="218" t="s">
        <v>161</v>
      </c>
      <c r="F2699" s="218" t="s">
        <v>1</v>
      </c>
      <c r="G2699" s="218" t="s">
        <v>161</v>
      </c>
      <c r="H2699" s="218">
        <v>11.8</v>
      </c>
      <c r="I2699" s="218" t="s">
        <v>66</v>
      </c>
      <c r="J2699" s="218">
        <v>4</v>
      </c>
      <c r="K2699" s="218"/>
      <c r="L2699" s="218"/>
      <c r="M2699" s="218"/>
      <c r="N2699" s="218" t="s">
        <v>363</v>
      </c>
      <c r="O2699" s="218"/>
      <c r="P2699" s="218"/>
      <c r="Q2699" s="240">
        <f t="shared" si="100"/>
        <v>0</v>
      </c>
      <c r="R2699" s="240">
        <f t="shared" si="101"/>
        <v>0</v>
      </c>
      <c r="S2699" s="240">
        <f t="shared" si="102"/>
        <v>47.2</v>
      </c>
      <c r="T2699" s="272">
        <f t="shared" si="103"/>
        <v>0</v>
      </c>
      <c r="U2699" s="263"/>
    </row>
    <row r="2700" spans="2:21" s="216" customFormat="1" x14ac:dyDescent="0.25">
      <c r="B2700" s="262">
        <v>2702</v>
      </c>
      <c r="C2700" s="346">
        <v>45511</v>
      </c>
      <c r="D2700" s="217" t="s">
        <v>130</v>
      </c>
      <c r="E2700" s="218" t="s">
        <v>161</v>
      </c>
      <c r="F2700" s="218" t="s">
        <v>1</v>
      </c>
      <c r="G2700" s="218" t="s">
        <v>161</v>
      </c>
      <c r="H2700" s="218">
        <v>11.8</v>
      </c>
      <c r="I2700" s="218" t="s">
        <v>66</v>
      </c>
      <c r="J2700" s="218">
        <v>4</v>
      </c>
      <c r="K2700" s="218"/>
      <c r="L2700" s="218"/>
      <c r="M2700" s="218"/>
      <c r="N2700" s="218" t="s">
        <v>363</v>
      </c>
      <c r="O2700" s="218"/>
      <c r="P2700" s="218"/>
      <c r="Q2700" s="240">
        <f t="shared" si="100"/>
        <v>0</v>
      </c>
      <c r="R2700" s="240">
        <f t="shared" si="101"/>
        <v>0</v>
      </c>
      <c r="S2700" s="240">
        <f t="shared" si="102"/>
        <v>47.2</v>
      </c>
      <c r="T2700" s="272">
        <f t="shared" si="103"/>
        <v>0</v>
      </c>
      <c r="U2700" s="263"/>
    </row>
    <row r="2701" spans="2:21" s="216" customFormat="1" x14ac:dyDescent="0.25">
      <c r="B2701" s="262">
        <v>2703</v>
      </c>
      <c r="C2701" s="346">
        <v>45511</v>
      </c>
      <c r="D2701" s="217" t="s">
        <v>261</v>
      </c>
      <c r="E2701" s="218" t="s">
        <v>161</v>
      </c>
      <c r="F2701" s="218" t="s">
        <v>65</v>
      </c>
      <c r="G2701" s="218" t="s">
        <v>161</v>
      </c>
      <c r="H2701" s="218">
        <v>30.5</v>
      </c>
      <c r="I2701" s="218"/>
      <c r="J2701" s="218">
        <v>0</v>
      </c>
      <c r="K2701" s="218"/>
      <c r="L2701" s="218"/>
      <c r="M2701" s="218"/>
      <c r="N2701" s="218"/>
      <c r="O2701" s="218"/>
      <c r="P2701" s="218"/>
      <c r="Q2701" s="240">
        <f t="shared" si="100"/>
        <v>0</v>
      </c>
      <c r="R2701" s="240">
        <f t="shared" si="101"/>
        <v>0</v>
      </c>
      <c r="S2701" s="240">
        <f t="shared" si="102"/>
        <v>0</v>
      </c>
      <c r="T2701" s="272">
        <f t="shared" si="103"/>
        <v>0</v>
      </c>
      <c r="U2701" s="263"/>
    </row>
    <row r="2702" spans="2:21" s="216" customFormat="1" x14ac:dyDescent="0.25">
      <c r="B2702" s="262">
        <v>2704</v>
      </c>
      <c r="C2702" s="346">
        <v>45511</v>
      </c>
      <c r="D2702" s="217" t="s">
        <v>120</v>
      </c>
      <c r="E2702" s="218" t="s">
        <v>263</v>
      </c>
      <c r="F2702" s="218" t="s">
        <v>1</v>
      </c>
      <c r="G2702" s="218" t="s">
        <v>307</v>
      </c>
      <c r="H2702" s="218">
        <v>6</v>
      </c>
      <c r="I2702" s="218"/>
      <c r="J2702" s="218">
        <v>0</v>
      </c>
      <c r="K2702" s="218"/>
      <c r="L2702" s="218"/>
      <c r="M2702" s="218"/>
      <c r="N2702" s="218"/>
      <c r="O2702" s="218"/>
      <c r="P2702" s="218"/>
      <c r="Q2702" s="240">
        <f t="shared" si="100"/>
        <v>0</v>
      </c>
      <c r="R2702" s="240">
        <f t="shared" si="101"/>
        <v>0</v>
      </c>
      <c r="S2702" s="240">
        <f t="shared" si="102"/>
        <v>0</v>
      </c>
      <c r="T2702" s="272">
        <f t="shared" si="103"/>
        <v>0</v>
      </c>
      <c r="U2702" s="263"/>
    </row>
    <row r="2703" spans="2:21" s="216" customFormat="1" x14ac:dyDescent="0.25">
      <c r="B2703" s="262">
        <v>2705</v>
      </c>
      <c r="C2703" s="346">
        <v>45511</v>
      </c>
      <c r="D2703" s="217" t="s">
        <v>122</v>
      </c>
      <c r="E2703" s="218" t="s">
        <v>264</v>
      </c>
      <c r="F2703" s="218" t="s">
        <v>1</v>
      </c>
      <c r="G2703" s="218" t="s">
        <v>307</v>
      </c>
      <c r="H2703" s="218">
        <v>6</v>
      </c>
      <c r="I2703" s="218"/>
      <c r="J2703" s="218">
        <v>0</v>
      </c>
      <c r="K2703" s="218"/>
      <c r="L2703" s="218"/>
      <c r="M2703" s="218"/>
      <c r="N2703" s="218"/>
      <c r="O2703" s="218"/>
      <c r="P2703" s="218"/>
      <c r="Q2703" s="240">
        <f t="shared" si="100"/>
        <v>0</v>
      </c>
      <c r="R2703" s="240">
        <f t="shared" si="101"/>
        <v>0</v>
      </c>
      <c r="S2703" s="240">
        <f t="shared" si="102"/>
        <v>0</v>
      </c>
      <c r="T2703" s="272">
        <f t="shared" si="103"/>
        <v>0</v>
      </c>
      <c r="U2703" s="263"/>
    </row>
    <row r="2704" spans="2:21" s="216" customFormat="1" x14ac:dyDescent="0.25">
      <c r="B2704" s="262">
        <v>2706</v>
      </c>
      <c r="C2704" s="346">
        <v>45511</v>
      </c>
      <c r="D2704" s="217" t="s">
        <v>356</v>
      </c>
      <c r="E2704" s="218" t="s">
        <v>264</v>
      </c>
      <c r="F2704" s="218" t="s">
        <v>1</v>
      </c>
      <c r="G2704" s="218" t="s">
        <v>307</v>
      </c>
      <c r="H2704" s="218">
        <v>6</v>
      </c>
      <c r="I2704" s="218"/>
      <c r="J2704" s="218">
        <v>0</v>
      </c>
      <c r="K2704" s="218"/>
      <c r="L2704" s="218"/>
      <c r="M2704" s="218"/>
      <c r="N2704" s="218"/>
      <c r="O2704" s="218"/>
      <c r="P2704" s="218"/>
      <c r="Q2704" s="240">
        <f t="shared" si="100"/>
        <v>0</v>
      </c>
      <c r="R2704" s="240">
        <f t="shared" si="101"/>
        <v>0</v>
      </c>
      <c r="S2704" s="240">
        <f t="shared" si="102"/>
        <v>0</v>
      </c>
      <c r="T2704" s="272">
        <f t="shared" si="103"/>
        <v>0</v>
      </c>
      <c r="U2704" s="263"/>
    </row>
    <row r="2705" spans="2:21" s="216" customFormat="1" x14ac:dyDescent="0.25">
      <c r="B2705" s="262">
        <v>2707</v>
      </c>
      <c r="C2705" s="346">
        <v>45511</v>
      </c>
      <c r="D2705" s="217" t="s">
        <v>376</v>
      </c>
      <c r="E2705" s="218" t="s">
        <v>183</v>
      </c>
      <c r="F2705" s="218" t="s">
        <v>309</v>
      </c>
      <c r="G2705" s="218">
        <v>0</v>
      </c>
      <c r="H2705" s="218">
        <v>6</v>
      </c>
      <c r="I2705" s="218"/>
      <c r="J2705" s="218">
        <v>0</v>
      </c>
      <c r="K2705" s="218"/>
      <c r="L2705" s="218"/>
      <c r="M2705" s="218"/>
      <c r="N2705" s="218"/>
      <c r="O2705" s="218"/>
      <c r="P2705" s="218"/>
      <c r="Q2705" s="240">
        <f t="shared" si="100"/>
        <v>0</v>
      </c>
      <c r="R2705" s="240">
        <f t="shared" si="101"/>
        <v>0</v>
      </c>
      <c r="S2705" s="240">
        <f t="shared" si="102"/>
        <v>0</v>
      </c>
      <c r="T2705" s="272">
        <f t="shared" si="103"/>
        <v>0</v>
      </c>
      <c r="U2705" s="263"/>
    </row>
    <row r="2706" spans="2:21" s="216" customFormat="1" x14ac:dyDescent="0.25">
      <c r="B2706" s="262">
        <v>2708</v>
      </c>
      <c r="C2706" s="346">
        <v>45512</v>
      </c>
      <c r="D2706" s="217" t="s">
        <v>379</v>
      </c>
      <c r="E2706" s="218" t="s">
        <v>92</v>
      </c>
      <c r="F2706" s="218" t="s">
        <v>64</v>
      </c>
      <c r="G2706" s="218" t="s">
        <v>214</v>
      </c>
      <c r="H2706" s="218">
        <v>5</v>
      </c>
      <c r="I2706" s="218"/>
      <c r="J2706" s="218">
        <v>0</v>
      </c>
      <c r="K2706" s="218"/>
      <c r="L2706" s="218"/>
      <c r="M2706" s="218"/>
      <c r="N2706" s="218"/>
      <c r="O2706" s="218"/>
      <c r="P2706" s="218"/>
      <c r="Q2706" s="240">
        <f t="shared" si="100"/>
        <v>0</v>
      </c>
      <c r="R2706" s="240">
        <f t="shared" si="101"/>
        <v>0</v>
      </c>
      <c r="S2706" s="240">
        <f t="shared" si="102"/>
        <v>0</v>
      </c>
      <c r="T2706" s="272">
        <f t="shared" si="103"/>
        <v>0</v>
      </c>
      <c r="U2706" s="263"/>
    </row>
    <row r="2707" spans="2:21" s="216" customFormat="1" x14ac:dyDescent="0.25">
      <c r="B2707" s="262">
        <v>2709</v>
      </c>
      <c r="C2707" s="346">
        <v>45512</v>
      </c>
      <c r="D2707" s="217" t="s">
        <v>378</v>
      </c>
      <c r="E2707" s="218" t="s">
        <v>92</v>
      </c>
      <c r="F2707" s="218" t="s">
        <v>1</v>
      </c>
      <c r="G2707" s="218" t="s">
        <v>213</v>
      </c>
      <c r="H2707" s="218">
        <v>10</v>
      </c>
      <c r="I2707" s="218"/>
      <c r="J2707" s="218">
        <v>0</v>
      </c>
      <c r="K2707" s="218"/>
      <c r="L2707" s="218"/>
      <c r="M2707" s="218"/>
      <c r="N2707" s="218"/>
      <c r="O2707" s="218"/>
      <c r="P2707" s="218"/>
      <c r="Q2707" s="240">
        <f t="shared" si="100"/>
        <v>0</v>
      </c>
      <c r="R2707" s="240">
        <f t="shared" si="101"/>
        <v>0</v>
      </c>
      <c r="S2707" s="240">
        <f t="shared" si="102"/>
        <v>0</v>
      </c>
      <c r="T2707" s="272">
        <f t="shared" si="103"/>
        <v>0</v>
      </c>
      <c r="U2707" s="263"/>
    </row>
    <row r="2708" spans="2:21" s="216" customFormat="1" x14ac:dyDescent="0.25">
      <c r="B2708" s="262">
        <v>2710</v>
      </c>
      <c r="C2708" s="346">
        <v>45512</v>
      </c>
      <c r="D2708" s="217" t="s">
        <v>378</v>
      </c>
      <c r="E2708" s="218" t="s">
        <v>92</v>
      </c>
      <c r="F2708" s="218" t="s">
        <v>1</v>
      </c>
      <c r="G2708" s="218" t="s">
        <v>213</v>
      </c>
      <c r="H2708" s="218">
        <v>10</v>
      </c>
      <c r="I2708" s="218"/>
      <c r="J2708" s="218">
        <v>0</v>
      </c>
      <c r="K2708" s="218"/>
      <c r="L2708" s="218"/>
      <c r="M2708" s="218"/>
      <c r="N2708" s="218"/>
      <c r="O2708" s="218"/>
      <c r="P2708" s="218"/>
      <c r="Q2708" s="240">
        <f t="shared" si="100"/>
        <v>0</v>
      </c>
      <c r="R2708" s="240">
        <f t="shared" si="101"/>
        <v>0</v>
      </c>
      <c r="S2708" s="240">
        <f t="shared" si="102"/>
        <v>0</v>
      </c>
      <c r="T2708" s="272">
        <f t="shared" si="103"/>
        <v>0</v>
      </c>
      <c r="U2708" s="263"/>
    </row>
    <row r="2709" spans="2:21" s="216" customFormat="1" x14ac:dyDescent="0.25">
      <c r="B2709" s="262">
        <v>2711</v>
      </c>
      <c r="C2709" s="346">
        <v>45512</v>
      </c>
      <c r="D2709" s="217" t="s">
        <v>91</v>
      </c>
      <c r="E2709" s="218" t="s">
        <v>92</v>
      </c>
      <c r="F2709" s="218" t="s">
        <v>1</v>
      </c>
      <c r="G2709" s="218" t="s">
        <v>213</v>
      </c>
      <c r="H2709" s="218">
        <v>6.65</v>
      </c>
      <c r="I2709" s="218" t="s">
        <v>221</v>
      </c>
      <c r="J2709" s="218">
        <v>23</v>
      </c>
      <c r="K2709" s="218">
        <v>715650</v>
      </c>
      <c r="L2709" s="218">
        <v>1800</v>
      </c>
      <c r="M2709" s="218"/>
      <c r="N2709" s="218" t="s">
        <v>62</v>
      </c>
      <c r="O2709" s="218">
        <v>717</v>
      </c>
      <c r="P2709" s="218" t="s">
        <v>305</v>
      </c>
      <c r="Q2709" s="240">
        <f t="shared" si="100"/>
        <v>0</v>
      </c>
      <c r="R2709" s="240">
        <f t="shared" si="101"/>
        <v>175.89250000000001</v>
      </c>
      <c r="S2709" s="240">
        <f t="shared" si="102"/>
        <v>0</v>
      </c>
      <c r="T2709" s="272">
        <f t="shared" si="103"/>
        <v>0</v>
      </c>
      <c r="U2709" s="263"/>
    </row>
    <row r="2710" spans="2:21" s="216" customFormat="1" x14ac:dyDescent="0.25">
      <c r="B2710" s="262">
        <v>2712</v>
      </c>
      <c r="C2710" s="346">
        <v>45512</v>
      </c>
      <c r="D2710" s="217" t="s">
        <v>94</v>
      </c>
      <c r="E2710" s="218" t="s">
        <v>92</v>
      </c>
      <c r="F2710" s="218" t="s">
        <v>1</v>
      </c>
      <c r="G2710" s="218" t="s">
        <v>213</v>
      </c>
      <c r="H2710" s="218">
        <v>6.65</v>
      </c>
      <c r="I2710" s="218" t="s">
        <v>221</v>
      </c>
      <c r="J2710" s="218">
        <v>9</v>
      </c>
      <c r="K2710" s="218">
        <v>715600</v>
      </c>
      <c r="L2710" s="218">
        <v>1850</v>
      </c>
      <c r="M2710" s="218"/>
      <c r="N2710" s="218" t="s">
        <v>63</v>
      </c>
      <c r="O2710" s="218">
        <v>717</v>
      </c>
      <c r="P2710" s="218" t="s">
        <v>305</v>
      </c>
      <c r="Q2710" s="240">
        <f t="shared" si="100"/>
        <v>0</v>
      </c>
      <c r="R2710" s="240">
        <f t="shared" si="101"/>
        <v>68.827500000000001</v>
      </c>
      <c r="S2710" s="240">
        <f t="shared" si="102"/>
        <v>0</v>
      </c>
      <c r="T2710" s="272">
        <f t="shared" si="103"/>
        <v>0</v>
      </c>
      <c r="U2710" s="263"/>
    </row>
    <row r="2711" spans="2:21" s="216" customFormat="1" x14ac:dyDescent="0.25">
      <c r="B2711" s="262">
        <v>2713</v>
      </c>
      <c r="C2711" s="346">
        <v>45512</v>
      </c>
      <c r="D2711" s="217" t="s">
        <v>117</v>
      </c>
      <c r="E2711" s="218" t="s">
        <v>92</v>
      </c>
      <c r="F2711" s="218" t="s">
        <v>1</v>
      </c>
      <c r="G2711" s="218" t="s">
        <v>213</v>
      </c>
      <c r="H2711" s="218">
        <v>6.65</v>
      </c>
      <c r="I2711" s="218"/>
      <c r="J2711" s="218">
        <v>0</v>
      </c>
      <c r="K2711" s="218"/>
      <c r="L2711" s="218"/>
      <c r="M2711" s="218"/>
      <c r="N2711" s="218"/>
      <c r="O2711" s="218"/>
      <c r="P2711" s="218"/>
      <c r="Q2711" s="240">
        <f t="shared" si="100"/>
        <v>0</v>
      </c>
      <c r="R2711" s="240">
        <f t="shared" si="101"/>
        <v>0</v>
      </c>
      <c r="S2711" s="240">
        <f t="shared" si="102"/>
        <v>0</v>
      </c>
      <c r="T2711" s="272">
        <f t="shared" si="103"/>
        <v>0</v>
      </c>
      <c r="U2711" s="263" t="s">
        <v>274</v>
      </c>
    </row>
    <row r="2712" spans="2:21" s="216" customFormat="1" ht="20.25" customHeight="1" x14ac:dyDescent="0.25">
      <c r="B2712" s="262">
        <v>2714</v>
      </c>
      <c r="C2712" s="346">
        <v>45512</v>
      </c>
      <c r="D2712" s="217" t="s">
        <v>302</v>
      </c>
      <c r="E2712" s="218" t="s">
        <v>92</v>
      </c>
      <c r="F2712" s="218" t="s">
        <v>62</v>
      </c>
      <c r="G2712" s="218" t="s">
        <v>214</v>
      </c>
      <c r="H2712" s="218">
        <v>4.1500000000000004</v>
      </c>
      <c r="I2712" s="218"/>
      <c r="J2712" s="218">
        <v>0</v>
      </c>
      <c r="K2712" s="218"/>
      <c r="L2712" s="218"/>
      <c r="M2712" s="218"/>
      <c r="N2712" s="218"/>
      <c r="O2712" s="218"/>
      <c r="P2712" s="218"/>
      <c r="Q2712" s="240">
        <f t="shared" si="100"/>
        <v>0</v>
      </c>
      <c r="R2712" s="240">
        <f t="shared" si="101"/>
        <v>0</v>
      </c>
      <c r="S2712" s="240">
        <f t="shared" si="102"/>
        <v>0</v>
      </c>
      <c r="T2712" s="272">
        <f t="shared" si="103"/>
        <v>0</v>
      </c>
      <c r="U2712" s="263" t="s">
        <v>274</v>
      </c>
    </row>
    <row r="2713" spans="2:21" s="216" customFormat="1" ht="20.25" customHeight="1" x14ac:dyDescent="0.25">
      <c r="B2713" s="262">
        <v>2715</v>
      </c>
      <c r="C2713" s="346">
        <v>45512</v>
      </c>
      <c r="D2713" s="217" t="s">
        <v>157</v>
      </c>
      <c r="E2713" s="218" t="s">
        <v>92</v>
      </c>
      <c r="F2713" s="218" t="s">
        <v>62</v>
      </c>
      <c r="G2713" s="218" t="s">
        <v>214</v>
      </c>
      <c r="H2713" s="218">
        <v>4.1500000000000004</v>
      </c>
      <c r="I2713" s="218" t="s">
        <v>221</v>
      </c>
      <c r="J2713" s="218">
        <v>31</v>
      </c>
      <c r="K2713" s="218">
        <v>715650</v>
      </c>
      <c r="L2713" s="218">
        <v>1000</v>
      </c>
      <c r="M2713" s="218"/>
      <c r="N2713" s="218" t="s">
        <v>62</v>
      </c>
      <c r="O2713" s="218">
        <v>717</v>
      </c>
      <c r="P2713" s="218" t="s">
        <v>305</v>
      </c>
      <c r="Q2713" s="240">
        <f t="shared" si="100"/>
        <v>0</v>
      </c>
      <c r="R2713" s="240">
        <f t="shared" si="101"/>
        <v>147.94749999999999</v>
      </c>
      <c r="S2713" s="240">
        <f t="shared" si="102"/>
        <v>0</v>
      </c>
      <c r="T2713" s="272">
        <f t="shared" si="103"/>
        <v>0</v>
      </c>
      <c r="U2713" s="263" t="s">
        <v>446</v>
      </c>
    </row>
    <row r="2714" spans="2:21" s="216" customFormat="1" x14ac:dyDescent="0.25">
      <c r="B2714" s="262">
        <v>2716</v>
      </c>
      <c r="C2714" s="346">
        <v>45512</v>
      </c>
      <c r="D2714" s="217" t="s">
        <v>156</v>
      </c>
      <c r="E2714" s="218" t="s">
        <v>92</v>
      </c>
      <c r="F2714" s="218" t="s">
        <v>62</v>
      </c>
      <c r="G2714" s="218" t="s">
        <v>214</v>
      </c>
      <c r="H2714" s="218">
        <v>4.1500000000000004</v>
      </c>
      <c r="I2714" s="218" t="s">
        <v>221</v>
      </c>
      <c r="J2714" s="218">
        <v>31</v>
      </c>
      <c r="K2714" s="218">
        <v>715650</v>
      </c>
      <c r="L2714" s="218">
        <v>1000</v>
      </c>
      <c r="M2714" s="218"/>
      <c r="N2714" s="218" t="s">
        <v>62</v>
      </c>
      <c r="O2714" s="218">
        <v>717</v>
      </c>
      <c r="P2714" s="218" t="s">
        <v>305</v>
      </c>
      <c r="Q2714" s="240">
        <f t="shared" si="100"/>
        <v>0</v>
      </c>
      <c r="R2714" s="240">
        <f t="shared" si="101"/>
        <v>147.94749999999999</v>
      </c>
      <c r="S2714" s="240">
        <f t="shared" si="102"/>
        <v>0</v>
      </c>
      <c r="T2714" s="272">
        <f t="shared" si="103"/>
        <v>0</v>
      </c>
      <c r="U2714" s="263" t="s">
        <v>446</v>
      </c>
    </row>
    <row r="2715" spans="2:21" s="216" customFormat="1" x14ac:dyDescent="0.25">
      <c r="B2715" s="262">
        <v>2717</v>
      </c>
      <c r="C2715" s="346">
        <v>45512</v>
      </c>
      <c r="D2715" s="217" t="s">
        <v>436</v>
      </c>
      <c r="E2715" s="218" t="s">
        <v>161</v>
      </c>
      <c r="F2715" s="218" t="s">
        <v>389</v>
      </c>
      <c r="G2715" s="218" t="s">
        <v>161</v>
      </c>
      <c r="H2715" s="218">
        <v>10</v>
      </c>
      <c r="I2715" s="218"/>
      <c r="J2715" s="218">
        <v>0</v>
      </c>
      <c r="K2715" s="218"/>
      <c r="L2715" s="218"/>
      <c r="M2715" s="218"/>
      <c r="N2715" s="218"/>
      <c r="O2715" s="218"/>
      <c r="P2715" s="218"/>
      <c r="Q2715" s="240">
        <f t="shared" si="100"/>
        <v>0</v>
      </c>
      <c r="R2715" s="240">
        <f t="shared" si="101"/>
        <v>0</v>
      </c>
      <c r="S2715" s="240">
        <f t="shared" si="102"/>
        <v>0</v>
      </c>
      <c r="T2715" s="272">
        <f t="shared" si="103"/>
        <v>0</v>
      </c>
      <c r="U2715" s="263"/>
    </row>
    <row r="2716" spans="2:21" s="216" customFormat="1" x14ac:dyDescent="0.25">
      <c r="B2716" s="262">
        <v>2718</v>
      </c>
      <c r="C2716" s="346">
        <v>45512</v>
      </c>
      <c r="D2716" s="217" t="s">
        <v>284</v>
      </c>
      <c r="E2716" s="218" t="s">
        <v>178</v>
      </c>
      <c r="F2716" s="218" t="s">
        <v>7</v>
      </c>
      <c r="G2716" s="218" t="s">
        <v>213</v>
      </c>
      <c r="H2716" s="218">
        <v>7</v>
      </c>
      <c r="I2716" s="218" t="s">
        <v>220</v>
      </c>
      <c r="J2716" s="218">
        <v>33</v>
      </c>
      <c r="K2716" s="218">
        <v>723280</v>
      </c>
      <c r="L2716" s="218">
        <v>2600</v>
      </c>
      <c r="M2716" s="218"/>
      <c r="N2716" s="218" t="s">
        <v>7</v>
      </c>
      <c r="O2716" s="218">
        <v>723</v>
      </c>
      <c r="P2716" s="218" t="s">
        <v>305</v>
      </c>
      <c r="Q2716" s="240">
        <f t="shared" si="100"/>
        <v>231</v>
      </c>
      <c r="R2716" s="240">
        <f t="shared" si="101"/>
        <v>0</v>
      </c>
      <c r="S2716" s="240">
        <f t="shared" si="102"/>
        <v>0</v>
      </c>
      <c r="T2716" s="272">
        <f t="shared" si="103"/>
        <v>0</v>
      </c>
      <c r="U2716" s="263"/>
    </row>
    <row r="2717" spans="2:21" s="216" customFormat="1" x14ac:dyDescent="0.25">
      <c r="B2717" s="262">
        <v>2719</v>
      </c>
      <c r="C2717" s="346">
        <v>45512</v>
      </c>
      <c r="D2717" s="217" t="s">
        <v>268</v>
      </c>
      <c r="E2717" s="218" t="s">
        <v>276</v>
      </c>
      <c r="F2717" s="218" t="s">
        <v>7</v>
      </c>
      <c r="G2717" s="218" t="s">
        <v>214</v>
      </c>
      <c r="H2717" s="218">
        <v>5</v>
      </c>
      <c r="I2717" s="218" t="s">
        <v>220</v>
      </c>
      <c r="J2717" s="218">
        <v>9</v>
      </c>
      <c r="K2717" s="218">
        <v>723280</v>
      </c>
      <c r="L2717" s="218">
        <v>2600</v>
      </c>
      <c r="M2717" s="218"/>
      <c r="N2717" s="218" t="s">
        <v>7</v>
      </c>
      <c r="O2717" s="218">
        <v>723</v>
      </c>
      <c r="P2717" s="218" t="s">
        <v>305</v>
      </c>
      <c r="Q2717" s="240">
        <f t="shared" si="100"/>
        <v>45</v>
      </c>
      <c r="R2717" s="240">
        <f t="shared" si="101"/>
        <v>0</v>
      </c>
      <c r="S2717" s="240">
        <f t="shared" si="102"/>
        <v>0</v>
      </c>
      <c r="T2717" s="272">
        <f t="shared" si="103"/>
        <v>0</v>
      </c>
      <c r="U2717" s="263"/>
    </row>
    <row r="2718" spans="2:21" s="216" customFormat="1" x14ac:dyDescent="0.25">
      <c r="B2718" s="262">
        <v>2720</v>
      </c>
      <c r="C2718" s="346">
        <v>45512</v>
      </c>
      <c r="D2718" s="217" t="s">
        <v>260</v>
      </c>
      <c r="E2718" s="218" t="s">
        <v>161</v>
      </c>
      <c r="F2718" s="218" t="s">
        <v>7</v>
      </c>
      <c r="G2718" s="218" t="s">
        <v>161</v>
      </c>
      <c r="H2718" s="218">
        <v>10</v>
      </c>
      <c r="I2718" s="218"/>
      <c r="J2718" s="218">
        <v>0</v>
      </c>
      <c r="K2718" s="218"/>
      <c r="L2718" s="218"/>
      <c r="M2718" s="218"/>
      <c r="N2718" s="218"/>
      <c r="O2718" s="218"/>
      <c r="P2718" s="218"/>
      <c r="Q2718" s="240">
        <f t="shared" si="100"/>
        <v>0</v>
      </c>
      <c r="R2718" s="240">
        <f t="shared" si="101"/>
        <v>0</v>
      </c>
      <c r="S2718" s="240">
        <f t="shared" si="102"/>
        <v>0</v>
      </c>
      <c r="T2718" s="272">
        <f t="shared" si="103"/>
        <v>0</v>
      </c>
      <c r="U2718" s="263"/>
    </row>
    <row r="2719" spans="2:21" s="216" customFormat="1" x14ac:dyDescent="0.25">
      <c r="B2719" s="262">
        <v>2721</v>
      </c>
      <c r="C2719" s="346">
        <v>45512</v>
      </c>
      <c r="D2719" s="217" t="s">
        <v>359</v>
      </c>
      <c r="E2719" s="218" t="s">
        <v>178</v>
      </c>
      <c r="F2719" s="218" t="s">
        <v>7</v>
      </c>
      <c r="G2719" s="218" t="s">
        <v>213</v>
      </c>
      <c r="H2719" s="218">
        <v>7</v>
      </c>
      <c r="I2719" s="218" t="s">
        <v>220</v>
      </c>
      <c r="J2719" s="218">
        <v>34</v>
      </c>
      <c r="K2719" s="218">
        <v>723280</v>
      </c>
      <c r="L2719" s="218">
        <v>2600</v>
      </c>
      <c r="M2719" s="218"/>
      <c r="N2719" s="218" t="s">
        <v>7</v>
      </c>
      <c r="O2719" s="218">
        <v>723</v>
      </c>
      <c r="P2719" s="218" t="s">
        <v>305</v>
      </c>
      <c r="Q2719" s="240">
        <f t="shared" si="100"/>
        <v>238</v>
      </c>
      <c r="R2719" s="240">
        <f t="shared" si="101"/>
        <v>0</v>
      </c>
      <c r="S2719" s="240">
        <f t="shared" si="102"/>
        <v>0</v>
      </c>
      <c r="T2719" s="272">
        <f t="shared" si="103"/>
        <v>0</v>
      </c>
      <c r="U2719" s="263"/>
    </row>
    <row r="2720" spans="2:21" s="216" customFormat="1" x14ac:dyDescent="0.25">
      <c r="B2720" s="262">
        <v>2722</v>
      </c>
      <c r="C2720" s="346">
        <v>45512</v>
      </c>
      <c r="D2720" s="217" t="s">
        <v>177</v>
      </c>
      <c r="E2720" s="218" t="s">
        <v>178</v>
      </c>
      <c r="F2720" s="218" t="s">
        <v>7</v>
      </c>
      <c r="G2720" s="218" t="s">
        <v>213</v>
      </c>
      <c r="H2720" s="218">
        <v>7</v>
      </c>
      <c r="I2720" s="218" t="s">
        <v>220</v>
      </c>
      <c r="J2720" s="218">
        <v>26</v>
      </c>
      <c r="K2720" s="218">
        <v>723280</v>
      </c>
      <c r="L2720" s="218">
        <v>2600</v>
      </c>
      <c r="M2720" s="218"/>
      <c r="N2720" s="218" t="s">
        <v>7</v>
      </c>
      <c r="O2720" s="218">
        <v>723</v>
      </c>
      <c r="P2720" s="218" t="s">
        <v>305</v>
      </c>
      <c r="Q2720" s="240">
        <f t="shared" si="100"/>
        <v>182</v>
      </c>
      <c r="R2720" s="240">
        <f t="shared" si="101"/>
        <v>0</v>
      </c>
      <c r="S2720" s="240">
        <f t="shared" si="102"/>
        <v>0</v>
      </c>
      <c r="T2720" s="272">
        <f t="shared" si="103"/>
        <v>0</v>
      </c>
      <c r="U2720" s="263"/>
    </row>
    <row r="2721" spans="2:21" s="216" customFormat="1" x14ac:dyDescent="0.25">
      <c r="B2721" s="262">
        <v>2723</v>
      </c>
      <c r="C2721" s="346">
        <v>45512</v>
      </c>
      <c r="D2721" s="217" t="s">
        <v>173</v>
      </c>
      <c r="E2721" s="218" t="s">
        <v>161</v>
      </c>
      <c r="F2721" s="218" t="s">
        <v>7</v>
      </c>
      <c r="G2721" s="218" t="s">
        <v>161</v>
      </c>
      <c r="H2721" s="218">
        <v>11.2</v>
      </c>
      <c r="I2721" s="218" t="s">
        <v>66</v>
      </c>
      <c r="J2721" s="218">
        <v>7</v>
      </c>
      <c r="K2721" s="218"/>
      <c r="L2721" s="218"/>
      <c r="M2721" s="218"/>
      <c r="N2721" s="218" t="s">
        <v>363</v>
      </c>
      <c r="O2721" s="218"/>
      <c r="P2721" s="218"/>
      <c r="Q2721" s="240">
        <f t="shared" si="100"/>
        <v>0</v>
      </c>
      <c r="R2721" s="240">
        <f t="shared" si="101"/>
        <v>0</v>
      </c>
      <c r="S2721" s="240">
        <f t="shared" si="102"/>
        <v>78.399999999999991</v>
      </c>
      <c r="T2721" s="272">
        <f t="shared" si="103"/>
        <v>0</v>
      </c>
      <c r="U2721" s="263"/>
    </row>
    <row r="2722" spans="2:21" s="216" customFormat="1" x14ac:dyDescent="0.25">
      <c r="B2722" s="262">
        <v>2724</v>
      </c>
      <c r="C2722" s="346">
        <v>45512</v>
      </c>
      <c r="D2722" s="217" t="s">
        <v>153</v>
      </c>
      <c r="E2722" s="218" t="s">
        <v>92</v>
      </c>
      <c r="F2722" s="218" t="s">
        <v>63</v>
      </c>
      <c r="G2722" s="218" t="s">
        <v>213</v>
      </c>
      <c r="H2722" s="218">
        <v>6.65</v>
      </c>
      <c r="I2722" s="218"/>
      <c r="J2722" s="218">
        <v>0</v>
      </c>
      <c r="K2722" s="218"/>
      <c r="L2722" s="218"/>
      <c r="M2722" s="218"/>
      <c r="N2722" s="218"/>
      <c r="O2722" s="218"/>
      <c r="P2722" s="218"/>
      <c r="Q2722" s="240">
        <f t="shared" si="100"/>
        <v>0</v>
      </c>
      <c r="R2722" s="240">
        <f t="shared" si="101"/>
        <v>0</v>
      </c>
      <c r="S2722" s="240">
        <f t="shared" si="102"/>
        <v>0</v>
      </c>
      <c r="T2722" s="272">
        <f t="shared" si="103"/>
        <v>0</v>
      </c>
      <c r="U2722" s="263"/>
    </row>
    <row r="2723" spans="2:21" s="216" customFormat="1" x14ac:dyDescent="0.25">
      <c r="B2723" s="262">
        <v>2725</v>
      </c>
      <c r="C2723" s="346">
        <v>45512</v>
      </c>
      <c r="D2723" s="217" t="s">
        <v>152</v>
      </c>
      <c r="E2723" s="218" t="s">
        <v>92</v>
      </c>
      <c r="F2723" s="218" t="s">
        <v>63</v>
      </c>
      <c r="G2723" s="218" t="s">
        <v>214</v>
      </c>
      <c r="H2723" s="218">
        <v>4.1500000000000004</v>
      </c>
      <c r="I2723" s="218" t="s">
        <v>221</v>
      </c>
      <c r="J2723" s="218">
        <v>17</v>
      </c>
      <c r="K2723" s="218">
        <v>715600</v>
      </c>
      <c r="L2723" s="218">
        <v>1850</v>
      </c>
      <c r="M2723" s="218"/>
      <c r="N2723" s="218" t="s">
        <v>63</v>
      </c>
      <c r="O2723" s="218">
        <v>717</v>
      </c>
      <c r="P2723" s="218" t="s">
        <v>305</v>
      </c>
      <c r="Q2723" s="240">
        <f t="shared" si="100"/>
        <v>0</v>
      </c>
      <c r="R2723" s="240">
        <f t="shared" si="101"/>
        <v>81.132500000000007</v>
      </c>
      <c r="S2723" s="240">
        <f t="shared" si="102"/>
        <v>0</v>
      </c>
      <c r="T2723" s="272">
        <f t="shared" si="103"/>
        <v>0</v>
      </c>
      <c r="U2723" s="263"/>
    </row>
    <row r="2724" spans="2:21" s="216" customFormat="1" x14ac:dyDescent="0.25">
      <c r="B2724" s="262">
        <v>2726</v>
      </c>
      <c r="C2724" s="346">
        <v>45512</v>
      </c>
      <c r="D2724" s="217" t="s">
        <v>150</v>
      </c>
      <c r="E2724" s="218" t="s">
        <v>92</v>
      </c>
      <c r="F2724" s="218" t="s">
        <v>63</v>
      </c>
      <c r="G2724" s="218" t="s">
        <v>214</v>
      </c>
      <c r="H2724" s="218">
        <v>4.1500000000000004</v>
      </c>
      <c r="I2724" s="218" t="s">
        <v>221</v>
      </c>
      <c r="J2724" s="218">
        <v>19</v>
      </c>
      <c r="K2724" s="218">
        <v>715600</v>
      </c>
      <c r="L2724" s="218">
        <v>1850</v>
      </c>
      <c r="M2724" s="218"/>
      <c r="N2724" s="218" t="s">
        <v>63</v>
      </c>
      <c r="O2724" s="218">
        <v>717</v>
      </c>
      <c r="P2724" s="218" t="s">
        <v>305</v>
      </c>
      <c r="Q2724" s="240">
        <f t="shared" si="100"/>
        <v>0</v>
      </c>
      <c r="R2724" s="240">
        <f t="shared" si="101"/>
        <v>90.677500000000009</v>
      </c>
      <c r="S2724" s="240">
        <f t="shared" si="102"/>
        <v>0</v>
      </c>
      <c r="T2724" s="272">
        <f t="shared" si="103"/>
        <v>0</v>
      </c>
      <c r="U2724" s="263"/>
    </row>
    <row r="2725" spans="2:21" s="216" customFormat="1" x14ac:dyDescent="0.25">
      <c r="B2725" s="262">
        <v>2727</v>
      </c>
      <c r="C2725" s="346">
        <v>45512</v>
      </c>
      <c r="D2725" s="217" t="s">
        <v>179</v>
      </c>
      <c r="E2725" s="218" t="s">
        <v>161</v>
      </c>
      <c r="F2725" s="218" t="s">
        <v>8</v>
      </c>
      <c r="G2725" s="218" t="s">
        <v>161</v>
      </c>
      <c r="H2725" s="218">
        <v>11.6</v>
      </c>
      <c r="I2725" s="218" t="s">
        <v>66</v>
      </c>
      <c r="J2725" s="218">
        <v>3</v>
      </c>
      <c r="K2725" s="218"/>
      <c r="L2725" s="218"/>
      <c r="M2725" s="218"/>
      <c r="N2725" s="218" t="s">
        <v>363</v>
      </c>
      <c r="O2725" s="218"/>
      <c r="P2725" s="218"/>
      <c r="Q2725" s="240">
        <f t="shared" si="100"/>
        <v>0</v>
      </c>
      <c r="R2725" s="240">
        <f t="shared" si="101"/>
        <v>0</v>
      </c>
      <c r="S2725" s="240">
        <f t="shared" si="102"/>
        <v>34.799999999999997</v>
      </c>
      <c r="T2725" s="272">
        <f t="shared" si="103"/>
        <v>0</v>
      </c>
      <c r="U2725" s="263"/>
    </row>
    <row r="2726" spans="2:21" s="216" customFormat="1" x14ac:dyDescent="0.25">
      <c r="B2726" s="262">
        <v>2728</v>
      </c>
      <c r="C2726" s="346">
        <v>45512</v>
      </c>
      <c r="D2726" s="217" t="s">
        <v>141</v>
      </c>
      <c r="E2726" s="218" t="s">
        <v>92</v>
      </c>
      <c r="F2726" s="218" t="s">
        <v>2</v>
      </c>
      <c r="G2726" s="218" t="s">
        <v>213</v>
      </c>
      <c r="H2726" s="218">
        <v>7</v>
      </c>
      <c r="I2726" s="218" t="s">
        <v>220</v>
      </c>
      <c r="J2726" s="218">
        <v>10</v>
      </c>
      <c r="K2726" s="218">
        <v>712650</v>
      </c>
      <c r="L2726" s="218">
        <v>450</v>
      </c>
      <c r="M2726" s="218"/>
      <c r="N2726" s="218" t="s">
        <v>2</v>
      </c>
      <c r="O2726" s="218">
        <v>712</v>
      </c>
      <c r="P2726" s="218" t="s">
        <v>305</v>
      </c>
      <c r="Q2726" s="240">
        <f t="shared" si="100"/>
        <v>70</v>
      </c>
      <c r="R2726" s="240">
        <f t="shared" si="101"/>
        <v>0</v>
      </c>
      <c r="S2726" s="240">
        <f t="shared" si="102"/>
        <v>0</v>
      </c>
      <c r="T2726" s="272">
        <f t="shared" si="103"/>
        <v>0</v>
      </c>
      <c r="U2726" s="263"/>
    </row>
    <row r="2727" spans="2:21" s="216" customFormat="1" x14ac:dyDescent="0.25">
      <c r="B2727" s="262">
        <v>2729</v>
      </c>
      <c r="C2727" s="346">
        <v>45512</v>
      </c>
      <c r="D2727" s="217" t="s">
        <v>142</v>
      </c>
      <c r="E2727" s="218" t="s">
        <v>92</v>
      </c>
      <c r="F2727" s="218" t="s">
        <v>2</v>
      </c>
      <c r="G2727" s="218" t="s">
        <v>213</v>
      </c>
      <c r="H2727" s="218">
        <v>7</v>
      </c>
      <c r="I2727" s="218" t="s">
        <v>220</v>
      </c>
      <c r="J2727" s="218">
        <v>9</v>
      </c>
      <c r="K2727" s="218">
        <v>712650</v>
      </c>
      <c r="L2727" s="218">
        <v>450</v>
      </c>
      <c r="M2727" s="218"/>
      <c r="N2727" s="218" t="s">
        <v>2</v>
      </c>
      <c r="O2727" s="218">
        <v>712</v>
      </c>
      <c r="P2727" s="218" t="s">
        <v>305</v>
      </c>
      <c r="Q2727" s="240">
        <f t="shared" si="100"/>
        <v>63</v>
      </c>
      <c r="R2727" s="240">
        <f t="shared" si="101"/>
        <v>0</v>
      </c>
      <c r="S2727" s="240">
        <f t="shared" si="102"/>
        <v>0</v>
      </c>
      <c r="T2727" s="272">
        <f t="shared" si="103"/>
        <v>0</v>
      </c>
      <c r="U2727" s="263"/>
    </row>
    <row r="2728" spans="2:21" s="216" customFormat="1" x14ac:dyDescent="0.25">
      <c r="B2728" s="262">
        <v>2730</v>
      </c>
      <c r="C2728" s="346">
        <v>45512</v>
      </c>
      <c r="D2728" s="217" t="s">
        <v>143</v>
      </c>
      <c r="E2728" s="218" t="s">
        <v>92</v>
      </c>
      <c r="F2728" s="218" t="s">
        <v>2</v>
      </c>
      <c r="G2728" s="218" t="s">
        <v>213</v>
      </c>
      <c r="H2728" s="218">
        <v>7</v>
      </c>
      <c r="I2728" s="218" t="s">
        <v>220</v>
      </c>
      <c r="J2728" s="218">
        <v>9</v>
      </c>
      <c r="K2728" s="218">
        <v>712650</v>
      </c>
      <c r="L2728" s="218">
        <v>450</v>
      </c>
      <c r="M2728" s="218"/>
      <c r="N2728" s="218" t="s">
        <v>2</v>
      </c>
      <c r="O2728" s="218">
        <v>712</v>
      </c>
      <c r="P2728" s="218" t="s">
        <v>305</v>
      </c>
      <c r="Q2728" s="240">
        <f t="shared" si="100"/>
        <v>63</v>
      </c>
      <c r="R2728" s="240">
        <f t="shared" si="101"/>
        <v>0</v>
      </c>
      <c r="S2728" s="240">
        <f t="shared" si="102"/>
        <v>0</v>
      </c>
      <c r="T2728" s="272">
        <f t="shared" si="103"/>
        <v>0</v>
      </c>
      <c r="U2728" s="263"/>
    </row>
    <row r="2729" spans="2:21" s="216" customFormat="1" x14ac:dyDescent="0.25">
      <c r="B2729" s="262">
        <v>2731</v>
      </c>
      <c r="C2729" s="346">
        <v>45512</v>
      </c>
      <c r="D2729" s="217" t="s">
        <v>258</v>
      </c>
      <c r="E2729" s="218" t="s">
        <v>92</v>
      </c>
      <c r="F2729" s="218" t="s">
        <v>2</v>
      </c>
      <c r="G2729" s="218" t="s">
        <v>213</v>
      </c>
      <c r="H2729" s="218">
        <v>7</v>
      </c>
      <c r="I2729" s="218" t="s">
        <v>220</v>
      </c>
      <c r="J2729" s="218">
        <v>18</v>
      </c>
      <c r="K2729" s="218">
        <v>712650</v>
      </c>
      <c r="L2729" s="218">
        <v>450</v>
      </c>
      <c r="M2729" s="218"/>
      <c r="N2729" s="218" t="s">
        <v>2</v>
      </c>
      <c r="O2729" s="218">
        <v>712</v>
      </c>
      <c r="P2729" s="218" t="s">
        <v>305</v>
      </c>
      <c r="Q2729" s="240">
        <f t="shared" si="100"/>
        <v>126</v>
      </c>
      <c r="R2729" s="240">
        <f t="shared" si="101"/>
        <v>0</v>
      </c>
      <c r="S2729" s="240">
        <f t="shared" si="102"/>
        <v>0</v>
      </c>
      <c r="T2729" s="272">
        <f t="shared" si="103"/>
        <v>0</v>
      </c>
      <c r="U2729" s="263"/>
    </row>
    <row r="2730" spans="2:21" s="216" customFormat="1" x14ac:dyDescent="0.25">
      <c r="B2730" s="262">
        <v>2732</v>
      </c>
      <c r="C2730" s="346">
        <v>45512</v>
      </c>
      <c r="D2730" s="217" t="s">
        <v>266</v>
      </c>
      <c r="E2730" s="218" t="s">
        <v>92</v>
      </c>
      <c r="F2730" s="218" t="s">
        <v>2</v>
      </c>
      <c r="G2730" s="218" t="s">
        <v>213</v>
      </c>
      <c r="H2730" s="218">
        <v>7</v>
      </c>
      <c r="I2730" s="218" t="s">
        <v>220</v>
      </c>
      <c r="J2730" s="218">
        <v>18</v>
      </c>
      <c r="K2730" s="218">
        <v>712650</v>
      </c>
      <c r="L2730" s="218">
        <v>450</v>
      </c>
      <c r="M2730" s="218"/>
      <c r="N2730" s="218" t="s">
        <v>2</v>
      </c>
      <c r="O2730" s="218">
        <v>712</v>
      </c>
      <c r="P2730" s="218" t="s">
        <v>305</v>
      </c>
      <c r="Q2730" s="240">
        <f t="shared" si="100"/>
        <v>126</v>
      </c>
      <c r="R2730" s="240">
        <f t="shared" si="101"/>
        <v>0</v>
      </c>
      <c r="S2730" s="240">
        <f t="shared" si="102"/>
        <v>0</v>
      </c>
      <c r="T2730" s="272">
        <f t="shared" si="103"/>
        <v>0</v>
      </c>
      <c r="U2730" s="263"/>
    </row>
    <row r="2731" spans="2:21" s="216" customFormat="1" x14ac:dyDescent="0.25">
      <c r="B2731" s="262">
        <v>2733</v>
      </c>
      <c r="C2731" s="346">
        <v>45512</v>
      </c>
      <c r="D2731" s="217" t="s">
        <v>267</v>
      </c>
      <c r="E2731" s="218" t="s">
        <v>92</v>
      </c>
      <c r="F2731" s="218" t="s">
        <v>2</v>
      </c>
      <c r="G2731" s="218" t="s">
        <v>213</v>
      </c>
      <c r="H2731" s="218">
        <v>7</v>
      </c>
      <c r="I2731" s="218" t="s">
        <v>220</v>
      </c>
      <c r="J2731" s="218">
        <v>18</v>
      </c>
      <c r="K2731" s="218">
        <v>712650</v>
      </c>
      <c r="L2731" s="218">
        <v>450</v>
      </c>
      <c r="M2731" s="218"/>
      <c r="N2731" s="218" t="s">
        <v>2</v>
      </c>
      <c r="O2731" s="218">
        <v>712</v>
      </c>
      <c r="P2731" s="218" t="s">
        <v>305</v>
      </c>
      <c r="Q2731" s="240">
        <f t="shared" si="100"/>
        <v>126</v>
      </c>
      <c r="R2731" s="240">
        <f t="shared" si="101"/>
        <v>0</v>
      </c>
      <c r="S2731" s="240">
        <f t="shared" si="102"/>
        <v>0</v>
      </c>
      <c r="T2731" s="272">
        <f t="shared" si="103"/>
        <v>0</v>
      </c>
      <c r="U2731" s="263"/>
    </row>
    <row r="2732" spans="2:21" s="216" customFormat="1" x14ac:dyDescent="0.25">
      <c r="B2732" s="262">
        <v>2734</v>
      </c>
      <c r="C2732" s="346">
        <v>45512</v>
      </c>
      <c r="D2732" s="217" t="s">
        <v>387</v>
      </c>
      <c r="E2732" s="218" t="s">
        <v>276</v>
      </c>
      <c r="F2732" s="218" t="s">
        <v>389</v>
      </c>
      <c r="G2732" s="218" t="s">
        <v>214</v>
      </c>
      <c r="H2732" s="218">
        <v>4.1500000000000004</v>
      </c>
      <c r="I2732" s="218" t="s">
        <v>221</v>
      </c>
      <c r="J2732" s="218">
        <v>8</v>
      </c>
      <c r="K2732" s="218">
        <v>715750</v>
      </c>
      <c r="L2732" s="218">
        <v>2000</v>
      </c>
      <c r="M2732" s="218"/>
      <c r="N2732" s="218" t="s">
        <v>389</v>
      </c>
      <c r="O2732" s="218">
        <v>717</v>
      </c>
      <c r="P2732" s="218" t="s">
        <v>305</v>
      </c>
      <c r="Q2732" s="240">
        <f t="shared" si="100"/>
        <v>0</v>
      </c>
      <c r="R2732" s="240">
        <f t="shared" si="101"/>
        <v>38.18</v>
      </c>
      <c r="S2732" s="240">
        <f t="shared" si="102"/>
        <v>0</v>
      </c>
      <c r="T2732" s="272">
        <f t="shared" si="103"/>
        <v>0</v>
      </c>
      <c r="U2732" s="263"/>
    </row>
    <row r="2733" spans="2:21" s="216" customFormat="1" x14ac:dyDescent="0.25">
      <c r="B2733" s="262">
        <v>2735</v>
      </c>
      <c r="C2733" s="346">
        <v>45512</v>
      </c>
      <c r="D2733" s="217" t="s">
        <v>387</v>
      </c>
      <c r="E2733" s="218" t="s">
        <v>276</v>
      </c>
      <c r="F2733" s="218" t="s">
        <v>389</v>
      </c>
      <c r="G2733" s="218" t="s">
        <v>214</v>
      </c>
      <c r="H2733" s="218">
        <v>4.1500000000000004</v>
      </c>
      <c r="I2733" s="218" t="s">
        <v>357</v>
      </c>
      <c r="J2733" s="218">
        <v>15</v>
      </c>
      <c r="K2733" s="218">
        <v>717300</v>
      </c>
      <c r="L2733" s="218">
        <v>850</v>
      </c>
      <c r="M2733" s="218"/>
      <c r="N2733" s="218" t="s">
        <v>389</v>
      </c>
      <c r="O2733" s="218">
        <v>717</v>
      </c>
      <c r="P2733" s="218" t="s">
        <v>305</v>
      </c>
      <c r="Q2733" s="240">
        <f t="shared" si="100"/>
        <v>0</v>
      </c>
      <c r="R2733" s="240">
        <f t="shared" si="101"/>
        <v>0</v>
      </c>
      <c r="S2733" s="240">
        <f t="shared" si="102"/>
        <v>0</v>
      </c>
      <c r="T2733" s="272">
        <f t="shared" si="103"/>
        <v>0</v>
      </c>
      <c r="U2733" s="263" t="s">
        <v>451</v>
      </c>
    </row>
    <row r="2734" spans="2:21" s="216" customFormat="1" x14ac:dyDescent="0.25">
      <c r="B2734" s="262">
        <v>2736</v>
      </c>
      <c r="C2734" s="346">
        <v>45512</v>
      </c>
      <c r="D2734" s="217" t="s">
        <v>388</v>
      </c>
      <c r="E2734" s="218" t="s">
        <v>276</v>
      </c>
      <c r="F2734" s="218" t="s">
        <v>389</v>
      </c>
      <c r="G2734" s="218" t="s">
        <v>214</v>
      </c>
      <c r="H2734" s="218">
        <v>4.1500000000000004</v>
      </c>
      <c r="I2734" s="218" t="s">
        <v>221</v>
      </c>
      <c r="J2734" s="218">
        <v>7</v>
      </c>
      <c r="K2734" s="218">
        <v>715750</v>
      </c>
      <c r="L2734" s="218">
        <v>2000</v>
      </c>
      <c r="M2734" s="218"/>
      <c r="N2734" s="218" t="s">
        <v>389</v>
      </c>
      <c r="O2734" s="218">
        <v>717</v>
      </c>
      <c r="P2734" s="218" t="s">
        <v>305</v>
      </c>
      <c r="Q2734" s="240">
        <f t="shared" si="100"/>
        <v>0</v>
      </c>
      <c r="R2734" s="240">
        <f t="shared" si="101"/>
        <v>33.407499999999999</v>
      </c>
      <c r="S2734" s="240">
        <f t="shared" si="102"/>
        <v>0</v>
      </c>
      <c r="T2734" s="272">
        <f t="shared" si="103"/>
        <v>0</v>
      </c>
      <c r="U2734" s="263"/>
    </row>
    <row r="2735" spans="2:21" s="216" customFormat="1" x14ac:dyDescent="0.25">
      <c r="B2735" s="262">
        <v>2737</v>
      </c>
      <c r="C2735" s="346">
        <v>45512</v>
      </c>
      <c r="D2735" s="217" t="s">
        <v>388</v>
      </c>
      <c r="E2735" s="218" t="s">
        <v>276</v>
      </c>
      <c r="F2735" s="218" t="s">
        <v>389</v>
      </c>
      <c r="G2735" s="218" t="s">
        <v>214</v>
      </c>
      <c r="H2735" s="218">
        <v>4.1500000000000004</v>
      </c>
      <c r="I2735" s="218" t="s">
        <v>357</v>
      </c>
      <c r="J2735" s="218">
        <v>19</v>
      </c>
      <c r="K2735" s="218">
        <v>717300</v>
      </c>
      <c r="L2735" s="218">
        <v>850</v>
      </c>
      <c r="M2735" s="218"/>
      <c r="N2735" s="218" t="s">
        <v>389</v>
      </c>
      <c r="O2735" s="218">
        <v>717</v>
      </c>
      <c r="P2735" s="218" t="s">
        <v>305</v>
      </c>
      <c r="Q2735" s="240">
        <f t="shared" si="100"/>
        <v>0</v>
      </c>
      <c r="R2735" s="240">
        <f t="shared" si="101"/>
        <v>0</v>
      </c>
      <c r="S2735" s="240">
        <f t="shared" si="102"/>
        <v>0</v>
      </c>
      <c r="T2735" s="272">
        <f t="shared" si="103"/>
        <v>0</v>
      </c>
      <c r="U2735" s="263" t="s">
        <v>451</v>
      </c>
    </row>
    <row r="2736" spans="2:21" s="216" customFormat="1" x14ac:dyDescent="0.25">
      <c r="B2736" s="262">
        <v>2738</v>
      </c>
      <c r="C2736" s="346">
        <v>45512</v>
      </c>
      <c r="D2736" s="217" t="s">
        <v>96</v>
      </c>
      <c r="E2736" s="218" t="s">
        <v>161</v>
      </c>
      <c r="F2736" s="218" t="s">
        <v>1</v>
      </c>
      <c r="G2736" s="218" t="s">
        <v>161</v>
      </c>
      <c r="H2736" s="218">
        <v>11.8</v>
      </c>
      <c r="I2736" s="218" t="s">
        <v>66</v>
      </c>
      <c r="J2736" s="218">
        <v>4</v>
      </c>
      <c r="K2736" s="218"/>
      <c r="L2736" s="218"/>
      <c r="M2736" s="218"/>
      <c r="N2736" s="218" t="s">
        <v>363</v>
      </c>
      <c r="O2736" s="218"/>
      <c r="P2736" s="218"/>
      <c r="Q2736" s="240">
        <f t="shared" si="100"/>
        <v>0</v>
      </c>
      <c r="R2736" s="240">
        <f t="shared" si="101"/>
        <v>0</v>
      </c>
      <c r="S2736" s="240">
        <f t="shared" si="102"/>
        <v>47.2</v>
      </c>
      <c r="T2736" s="272">
        <f t="shared" si="103"/>
        <v>0</v>
      </c>
      <c r="U2736" s="263"/>
    </row>
    <row r="2737" spans="2:21" s="216" customFormat="1" x14ac:dyDescent="0.25">
      <c r="B2737" s="262">
        <v>2739</v>
      </c>
      <c r="C2737" s="346">
        <v>45512</v>
      </c>
      <c r="D2737" s="217" t="s">
        <v>130</v>
      </c>
      <c r="E2737" s="218" t="s">
        <v>161</v>
      </c>
      <c r="F2737" s="218" t="s">
        <v>1</v>
      </c>
      <c r="G2737" s="218" t="s">
        <v>161</v>
      </c>
      <c r="H2737" s="218">
        <v>11.8</v>
      </c>
      <c r="I2737" s="218" t="s">
        <v>66</v>
      </c>
      <c r="J2737" s="218">
        <v>4</v>
      </c>
      <c r="K2737" s="218"/>
      <c r="L2737" s="218"/>
      <c r="M2737" s="218"/>
      <c r="N2737" s="218" t="s">
        <v>363</v>
      </c>
      <c r="O2737" s="218"/>
      <c r="P2737" s="218"/>
      <c r="Q2737" s="240">
        <f t="shared" si="100"/>
        <v>0</v>
      </c>
      <c r="R2737" s="240">
        <f t="shared" si="101"/>
        <v>0</v>
      </c>
      <c r="S2737" s="240">
        <f t="shared" si="102"/>
        <v>47.2</v>
      </c>
      <c r="T2737" s="272">
        <f t="shared" si="103"/>
        <v>0</v>
      </c>
      <c r="U2737" s="263"/>
    </row>
    <row r="2738" spans="2:21" s="216" customFormat="1" x14ac:dyDescent="0.25">
      <c r="B2738" s="262">
        <v>2740</v>
      </c>
      <c r="C2738" s="346">
        <v>45512</v>
      </c>
      <c r="D2738" s="217" t="s">
        <v>261</v>
      </c>
      <c r="E2738" s="218" t="s">
        <v>161</v>
      </c>
      <c r="F2738" s="218" t="s">
        <v>65</v>
      </c>
      <c r="G2738" s="218" t="s">
        <v>161</v>
      </c>
      <c r="H2738" s="218">
        <v>30.5</v>
      </c>
      <c r="I2738" s="218"/>
      <c r="J2738" s="218">
        <v>0</v>
      </c>
      <c r="K2738" s="218"/>
      <c r="L2738" s="218"/>
      <c r="M2738" s="218"/>
      <c r="N2738" s="218"/>
      <c r="O2738" s="218"/>
      <c r="P2738" s="218"/>
      <c r="Q2738" s="240">
        <f t="shared" si="100"/>
        <v>0</v>
      </c>
      <c r="R2738" s="240">
        <f t="shared" si="101"/>
        <v>0</v>
      </c>
      <c r="S2738" s="240">
        <f t="shared" si="102"/>
        <v>0</v>
      </c>
      <c r="T2738" s="272">
        <f t="shared" si="103"/>
        <v>0</v>
      </c>
      <c r="U2738" s="263"/>
    </row>
    <row r="2739" spans="2:21" s="216" customFormat="1" x14ac:dyDescent="0.25">
      <c r="B2739" s="262">
        <v>2741</v>
      </c>
      <c r="C2739" s="346">
        <v>45512</v>
      </c>
      <c r="D2739" s="217" t="s">
        <v>120</v>
      </c>
      <c r="E2739" s="218" t="s">
        <v>263</v>
      </c>
      <c r="F2739" s="218" t="s">
        <v>1</v>
      </c>
      <c r="G2739" s="218" t="s">
        <v>307</v>
      </c>
      <c r="H2739" s="218">
        <v>6</v>
      </c>
      <c r="I2739" s="218"/>
      <c r="J2739" s="218">
        <v>0</v>
      </c>
      <c r="K2739" s="218"/>
      <c r="L2739" s="218"/>
      <c r="M2739" s="218"/>
      <c r="N2739" s="218"/>
      <c r="O2739" s="218"/>
      <c r="P2739" s="218"/>
      <c r="Q2739" s="240">
        <f t="shared" ref="Q2739:Q2802" si="104">IF(I2739=$Q$5,J2739*H2739,0)</f>
        <v>0</v>
      </c>
      <c r="R2739" s="240">
        <f t="shared" ref="R2739:R2802" si="105">IF(I2739=$R$5,J2739*H2739,0)*1.15</f>
        <v>0</v>
      </c>
      <c r="S2739" s="240">
        <f t="shared" ref="S2739:S2802" si="106">IF(I2739=$S$5,J2739*H2739,0)</f>
        <v>0</v>
      </c>
      <c r="T2739" s="272">
        <f t="shared" ref="T2739:T2802" si="107">IF(I2739=$T$5,J2739*H2739,0)</f>
        <v>0</v>
      </c>
      <c r="U2739" s="263"/>
    </row>
    <row r="2740" spans="2:21" s="216" customFormat="1" x14ac:dyDescent="0.25">
      <c r="B2740" s="262">
        <v>2742</v>
      </c>
      <c r="C2740" s="346">
        <v>45512</v>
      </c>
      <c r="D2740" s="217" t="s">
        <v>122</v>
      </c>
      <c r="E2740" s="218" t="s">
        <v>264</v>
      </c>
      <c r="F2740" s="218" t="s">
        <v>1</v>
      </c>
      <c r="G2740" s="218" t="s">
        <v>307</v>
      </c>
      <c r="H2740" s="218">
        <v>6</v>
      </c>
      <c r="I2740" s="218"/>
      <c r="J2740" s="218">
        <v>0</v>
      </c>
      <c r="K2740" s="218"/>
      <c r="L2740" s="218"/>
      <c r="M2740" s="218"/>
      <c r="N2740" s="218"/>
      <c r="O2740" s="218"/>
      <c r="P2740" s="218"/>
      <c r="Q2740" s="240">
        <f t="shared" si="104"/>
        <v>0</v>
      </c>
      <c r="R2740" s="240">
        <f t="shared" si="105"/>
        <v>0</v>
      </c>
      <c r="S2740" s="240">
        <f t="shared" si="106"/>
        <v>0</v>
      </c>
      <c r="T2740" s="272">
        <f t="shared" si="107"/>
        <v>0</v>
      </c>
      <c r="U2740" s="263"/>
    </row>
    <row r="2741" spans="2:21" s="216" customFormat="1" x14ac:dyDescent="0.25">
      <c r="B2741" s="262">
        <v>2743</v>
      </c>
      <c r="C2741" s="346">
        <v>45512</v>
      </c>
      <c r="D2741" s="217" t="s">
        <v>356</v>
      </c>
      <c r="E2741" s="218" t="s">
        <v>264</v>
      </c>
      <c r="F2741" s="218" t="s">
        <v>1</v>
      </c>
      <c r="G2741" s="218" t="s">
        <v>307</v>
      </c>
      <c r="H2741" s="218">
        <v>6</v>
      </c>
      <c r="I2741" s="218"/>
      <c r="J2741" s="218">
        <v>0</v>
      </c>
      <c r="K2741" s="218"/>
      <c r="L2741" s="218"/>
      <c r="M2741" s="218"/>
      <c r="N2741" s="218"/>
      <c r="O2741" s="218"/>
      <c r="P2741" s="218"/>
      <c r="Q2741" s="240">
        <f t="shared" si="104"/>
        <v>0</v>
      </c>
      <c r="R2741" s="240">
        <f t="shared" si="105"/>
        <v>0</v>
      </c>
      <c r="S2741" s="240">
        <f t="shared" si="106"/>
        <v>0</v>
      </c>
      <c r="T2741" s="272">
        <f t="shared" si="107"/>
        <v>0</v>
      </c>
      <c r="U2741" s="263"/>
    </row>
    <row r="2742" spans="2:21" s="216" customFormat="1" x14ac:dyDescent="0.25">
      <c r="B2742" s="262">
        <v>2744</v>
      </c>
      <c r="C2742" s="346">
        <v>45512</v>
      </c>
      <c r="D2742" s="217" t="s">
        <v>376</v>
      </c>
      <c r="E2742" s="218" t="s">
        <v>183</v>
      </c>
      <c r="F2742" s="218" t="s">
        <v>309</v>
      </c>
      <c r="G2742" s="218">
        <v>0</v>
      </c>
      <c r="H2742" s="218">
        <v>6</v>
      </c>
      <c r="I2742" s="218"/>
      <c r="J2742" s="218">
        <v>0</v>
      </c>
      <c r="K2742" s="218"/>
      <c r="L2742" s="218"/>
      <c r="M2742" s="218"/>
      <c r="N2742" s="218"/>
      <c r="O2742" s="218"/>
      <c r="P2742" s="218"/>
      <c r="Q2742" s="240">
        <f t="shared" si="104"/>
        <v>0</v>
      </c>
      <c r="R2742" s="240">
        <f t="shared" si="105"/>
        <v>0</v>
      </c>
      <c r="S2742" s="240">
        <f t="shared" si="106"/>
        <v>0</v>
      </c>
      <c r="T2742" s="272">
        <f t="shared" si="107"/>
        <v>0</v>
      </c>
      <c r="U2742" s="263"/>
    </row>
    <row r="2743" spans="2:21" s="216" customFormat="1" x14ac:dyDescent="0.25">
      <c r="B2743" s="262">
        <v>2745</v>
      </c>
      <c r="C2743" s="346">
        <v>45513</v>
      </c>
      <c r="D2743" s="217" t="s">
        <v>284</v>
      </c>
      <c r="E2743" s="218" t="s">
        <v>178</v>
      </c>
      <c r="F2743" s="218" t="s">
        <v>7</v>
      </c>
      <c r="G2743" s="218" t="s">
        <v>213</v>
      </c>
      <c r="H2743" s="218">
        <v>7</v>
      </c>
      <c r="I2743" s="218" t="s">
        <v>220</v>
      </c>
      <c r="J2743" s="218">
        <v>37</v>
      </c>
      <c r="K2743" s="218">
        <v>723</v>
      </c>
      <c r="L2743" s="218">
        <v>2600</v>
      </c>
      <c r="M2743" s="218"/>
      <c r="N2743" s="218" t="s">
        <v>7</v>
      </c>
      <c r="O2743" s="218">
        <v>723</v>
      </c>
      <c r="P2743" s="218" t="s">
        <v>305</v>
      </c>
      <c r="Q2743" s="240">
        <f t="shared" si="104"/>
        <v>259</v>
      </c>
      <c r="R2743" s="240">
        <f t="shared" si="105"/>
        <v>0</v>
      </c>
      <c r="S2743" s="240">
        <f t="shared" si="106"/>
        <v>0</v>
      </c>
      <c r="T2743" s="272">
        <f t="shared" si="107"/>
        <v>0</v>
      </c>
      <c r="U2743" s="263"/>
    </row>
    <row r="2744" spans="2:21" s="216" customFormat="1" x14ac:dyDescent="0.25">
      <c r="B2744" s="262">
        <v>2746</v>
      </c>
      <c r="C2744" s="346">
        <v>45513</v>
      </c>
      <c r="D2744" s="217" t="s">
        <v>268</v>
      </c>
      <c r="E2744" s="218" t="s">
        <v>276</v>
      </c>
      <c r="F2744" s="218" t="s">
        <v>7</v>
      </c>
      <c r="G2744" s="218" t="s">
        <v>214</v>
      </c>
      <c r="H2744" s="218">
        <v>5</v>
      </c>
      <c r="I2744" s="218" t="s">
        <v>220</v>
      </c>
      <c r="J2744" s="218">
        <v>30</v>
      </c>
      <c r="K2744" s="218">
        <v>723</v>
      </c>
      <c r="L2744" s="218">
        <v>2600</v>
      </c>
      <c r="M2744" s="218"/>
      <c r="N2744" s="218" t="s">
        <v>7</v>
      </c>
      <c r="O2744" s="218">
        <v>723</v>
      </c>
      <c r="P2744" s="218" t="s">
        <v>305</v>
      </c>
      <c r="Q2744" s="240">
        <f t="shared" si="104"/>
        <v>150</v>
      </c>
      <c r="R2744" s="240">
        <f t="shared" si="105"/>
        <v>0</v>
      </c>
      <c r="S2744" s="240">
        <f t="shared" si="106"/>
        <v>0</v>
      </c>
      <c r="T2744" s="272">
        <f t="shared" si="107"/>
        <v>0</v>
      </c>
      <c r="U2744" s="263"/>
    </row>
    <row r="2745" spans="2:21" s="216" customFormat="1" x14ac:dyDescent="0.25">
      <c r="B2745" s="262">
        <v>2747</v>
      </c>
      <c r="C2745" s="346">
        <v>45513</v>
      </c>
      <c r="D2745" s="217" t="s">
        <v>260</v>
      </c>
      <c r="E2745" s="218" t="s">
        <v>161</v>
      </c>
      <c r="F2745" s="218" t="s">
        <v>7</v>
      </c>
      <c r="G2745" s="218" t="s">
        <v>161</v>
      </c>
      <c r="H2745" s="218">
        <v>10</v>
      </c>
      <c r="I2745" s="218" t="s">
        <v>66</v>
      </c>
      <c r="J2745" s="218">
        <v>0</v>
      </c>
      <c r="K2745" s="218"/>
      <c r="L2745" s="218"/>
      <c r="M2745" s="218"/>
      <c r="N2745" s="218" t="s">
        <v>363</v>
      </c>
      <c r="O2745" s="218"/>
      <c r="P2745" s="218"/>
      <c r="Q2745" s="240">
        <f t="shared" si="104"/>
        <v>0</v>
      </c>
      <c r="R2745" s="240">
        <f t="shared" si="105"/>
        <v>0</v>
      </c>
      <c r="S2745" s="240">
        <f t="shared" si="106"/>
        <v>0</v>
      </c>
      <c r="T2745" s="272">
        <f t="shared" si="107"/>
        <v>0</v>
      </c>
      <c r="U2745" s="263"/>
    </row>
    <row r="2746" spans="2:21" s="216" customFormat="1" x14ac:dyDescent="0.25">
      <c r="B2746" s="262">
        <v>2748</v>
      </c>
      <c r="C2746" s="346">
        <v>45513</v>
      </c>
      <c r="D2746" s="217" t="s">
        <v>359</v>
      </c>
      <c r="E2746" s="218" t="s">
        <v>178</v>
      </c>
      <c r="F2746" s="218" t="s">
        <v>7</v>
      </c>
      <c r="G2746" s="218" t="s">
        <v>213</v>
      </c>
      <c r="H2746" s="218">
        <v>7</v>
      </c>
      <c r="I2746" s="218" t="s">
        <v>220</v>
      </c>
      <c r="J2746" s="218">
        <v>40</v>
      </c>
      <c r="K2746" s="218">
        <v>723</v>
      </c>
      <c r="L2746" s="218">
        <v>2600</v>
      </c>
      <c r="M2746" s="218"/>
      <c r="N2746" s="218" t="s">
        <v>7</v>
      </c>
      <c r="O2746" s="218">
        <v>723</v>
      </c>
      <c r="P2746" s="218" t="s">
        <v>305</v>
      </c>
      <c r="Q2746" s="240">
        <f t="shared" si="104"/>
        <v>280</v>
      </c>
      <c r="R2746" s="240">
        <f t="shared" si="105"/>
        <v>0</v>
      </c>
      <c r="S2746" s="240">
        <f t="shared" si="106"/>
        <v>0</v>
      </c>
      <c r="T2746" s="272">
        <f t="shared" si="107"/>
        <v>0</v>
      </c>
      <c r="U2746" s="263"/>
    </row>
    <row r="2747" spans="2:21" s="216" customFormat="1" x14ac:dyDescent="0.25">
      <c r="B2747" s="262">
        <v>2749</v>
      </c>
      <c r="C2747" s="346">
        <v>45513</v>
      </c>
      <c r="D2747" s="217" t="s">
        <v>177</v>
      </c>
      <c r="E2747" s="218" t="s">
        <v>178</v>
      </c>
      <c r="F2747" s="218" t="s">
        <v>7</v>
      </c>
      <c r="G2747" s="218" t="s">
        <v>213</v>
      </c>
      <c r="H2747" s="218">
        <v>7</v>
      </c>
      <c r="I2747" s="218" t="s">
        <v>220</v>
      </c>
      <c r="J2747" s="218">
        <v>36</v>
      </c>
      <c r="K2747" s="218">
        <v>723</v>
      </c>
      <c r="L2747" s="218">
        <v>2600</v>
      </c>
      <c r="M2747" s="218"/>
      <c r="N2747" s="218" t="s">
        <v>7</v>
      </c>
      <c r="O2747" s="218">
        <v>723</v>
      </c>
      <c r="P2747" s="218" t="s">
        <v>305</v>
      </c>
      <c r="Q2747" s="240">
        <f t="shared" si="104"/>
        <v>252</v>
      </c>
      <c r="R2747" s="240">
        <f t="shared" si="105"/>
        <v>0</v>
      </c>
      <c r="S2747" s="240">
        <f t="shared" si="106"/>
        <v>0</v>
      </c>
      <c r="T2747" s="272">
        <f t="shared" si="107"/>
        <v>0</v>
      </c>
      <c r="U2747" s="263"/>
    </row>
    <row r="2748" spans="2:21" s="216" customFormat="1" x14ac:dyDescent="0.25">
      <c r="B2748" s="262">
        <v>2750</v>
      </c>
      <c r="C2748" s="346">
        <v>45513</v>
      </c>
      <c r="D2748" s="217" t="s">
        <v>173</v>
      </c>
      <c r="E2748" s="218" t="s">
        <v>161</v>
      </c>
      <c r="F2748" s="218" t="s">
        <v>7</v>
      </c>
      <c r="G2748" s="218" t="s">
        <v>161</v>
      </c>
      <c r="H2748" s="218">
        <v>11.2</v>
      </c>
      <c r="I2748" s="218" t="s">
        <v>66</v>
      </c>
      <c r="J2748" s="218">
        <v>6</v>
      </c>
      <c r="K2748" s="218"/>
      <c r="L2748" s="218"/>
      <c r="M2748" s="218"/>
      <c r="N2748" s="218" t="s">
        <v>363</v>
      </c>
      <c r="O2748" s="218"/>
      <c r="P2748" s="218"/>
      <c r="Q2748" s="240">
        <f t="shared" si="104"/>
        <v>0</v>
      </c>
      <c r="R2748" s="240">
        <f t="shared" si="105"/>
        <v>0</v>
      </c>
      <c r="S2748" s="240">
        <f t="shared" si="106"/>
        <v>67.199999999999989</v>
      </c>
      <c r="T2748" s="272">
        <f t="shared" si="107"/>
        <v>0</v>
      </c>
      <c r="U2748" s="263"/>
    </row>
    <row r="2749" spans="2:21" s="216" customFormat="1" x14ac:dyDescent="0.25">
      <c r="B2749" s="348">
        <v>2751</v>
      </c>
      <c r="C2749" s="346">
        <v>45513</v>
      </c>
      <c r="D2749" s="217" t="s">
        <v>117</v>
      </c>
      <c r="E2749" s="218" t="s">
        <v>92</v>
      </c>
      <c r="F2749" s="218" t="s">
        <v>1</v>
      </c>
      <c r="G2749" s="218" t="s">
        <v>213</v>
      </c>
      <c r="H2749" s="218">
        <v>6.65</v>
      </c>
      <c r="I2749" s="218" t="s">
        <v>449</v>
      </c>
      <c r="J2749" s="218">
        <v>15</v>
      </c>
      <c r="K2749" s="218"/>
      <c r="L2749" s="218"/>
      <c r="M2749" s="218"/>
      <c r="N2749" s="218" t="s">
        <v>1</v>
      </c>
      <c r="O2749" s="218" t="s">
        <v>377</v>
      </c>
      <c r="P2749" s="218"/>
      <c r="Q2749" s="240">
        <f t="shared" si="104"/>
        <v>0</v>
      </c>
      <c r="R2749" s="240">
        <f t="shared" si="105"/>
        <v>0</v>
      </c>
      <c r="S2749" s="240">
        <f t="shared" si="106"/>
        <v>0</v>
      </c>
      <c r="T2749" s="273">
        <f t="shared" si="107"/>
        <v>0</v>
      </c>
      <c r="U2749" s="263" t="s">
        <v>450</v>
      </c>
    </row>
    <row r="2750" spans="2:21" s="216" customFormat="1" x14ac:dyDescent="0.25">
      <c r="B2750" s="262">
        <v>2752</v>
      </c>
      <c r="C2750" s="346">
        <v>45514</v>
      </c>
      <c r="D2750" s="217" t="s">
        <v>379</v>
      </c>
      <c r="E2750" s="218" t="s">
        <v>92</v>
      </c>
      <c r="F2750" s="218" t="s">
        <v>64</v>
      </c>
      <c r="G2750" s="218" t="s">
        <v>214</v>
      </c>
      <c r="H2750" s="218">
        <v>5</v>
      </c>
      <c r="I2750" s="218"/>
      <c r="J2750" s="218">
        <v>0</v>
      </c>
      <c r="K2750" s="218"/>
      <c r="L2750" s="218"/>
      <c r="M2750" s="218"/>
      <c r="N2750" s="218"/>
      <c r="O2750" s="218"/>
      <c r="P2750" s="218"/>
      <c r="Q2750" s="240">
        <f t="shared" si="104"/>
        <v>0</v>
      </c>
      <c r="R2750" s="240">
        <f t="shared" si="105"/>
        <v>0</v>
      </c>
      <c r="S2750" s="240">
        <f t="shared" si="106"/>
        <v>0</v>
      </c>
      <c r="T2750" s="272">
        <f t="shared" si="107"/>
        <v>0</v>
      </c>
      <c r="U2750" s="263"/>
    </row>
    <row r="2751" spans="2:21" s="216" customFormat="1" x14ac:dyDescent="0.25">
      <c r="B2751" s="262">
        <v>2753</v>
      </c>
      <c r="C2751" s="346">
        <v>45514</v>
      </c>
      <c r="D2751" s="217" t="s">
        <v>91</v>
      </c>
      <c r="E2751" s="218" t="s">
        <v>92</v>
      </c>
      <c r="F2751" s="218" t="s">
        <v>1</v>
      </c>
      <c r="G2751" s="218" t="s">
        <v>213</v>
      </c>
      <c r="H2751" s="218">
        <v>6.65</v>
      </c>
      <c r="I2751" s="218" t="s">
        <v>221</v>
      </c>
      <c r="J2751" s="218">
        <v>8</v>
      </c>
      <c r="K2751" s="218">
        <v>715650</v>
      </c>
      <c r="L2751" s="218">
        <v>2000</v>
      </c>
      <c r="M2751" s="218"/>
      <c r="N2751" s="218" t="s">
        <v>62</v>
      </c>
      <c r="O2751" s="218">
        <v>717</v>
      </c>
      <c r="P2751" s="218" t="s">
        <v>305</v>
      </c>
      <c r="Q2751" s="240">
        <f t="shared" si="104"/>
        <v>0</v>
      </c>
      <c r="R2751" s="240">
        <f t="shared" si="105"/>
        <v>61.18</v>
      </c>
      <c r="S2751" s="240">
        <f t="shared" si="106"/>
        <v>0</v>
      </c>
      <c r="T2751" s="272">
        <f t="shared" si="107"/>
        <v>0</v>
      </c>
      <c r="U2751" s="263"/>
    </row>
    <row r="2752" spans="2:21" s="216" customFormat="1" x14ac:dyDescent="0.25">
      <c r="B2752" s="261">
        <v>2754</v>
      </c>
      <c r="C2752" s="346">
        <v>45514</v>
      </c>
      <c r="D2752" s="217" t="s">
        <v>91</v>
      </c>
      <c r="E2752" s="218" t="s">
        <v>92</v>
      </c>
      <c r="F2752" s="218" t="s">
        <v>1</v>
      </c>
      <c r="G2752" s="218" t="s">
        <v>213</v>
      </c>
      <c r="H2752" s="218">
        <v>6.65</v>
      </c>
      <c r="I2752" s="218" t="s">
        <v>221</v>
      </c>
      <c r="J2752" s="218">
        <v>8</v>
      </c>
      <c r="K2752" s="218">
        <v>715400</v>
      </c>
      <c r="L2752" s="218">
        <v>1400</v>
      </c>
      <c r="M2752" s="218"/>
      <c r="N2752" s="218" t="s">
        <v>1</v>
      </c>
      <c r="O2752" s="218">
        <v>716800</v>
      </c>
      <c r="P2752" s="218" t="s">
        <v>304</v>
      </c>
      <c r="Q2752" s="240">
        <f t="shared" si="104"/>
        <v>0</v>
      </c>
      <c r="R2752" s="240">
        <f t="shared" si="105"/>
        <v>61.18</v>
      </c>
      <c r="S2752" s="240">
        <f t="shared" si="106"/>
        <v>0</v>
      </c>
      <c r="T2752" s="272">
        <f t="shared" si="107"/>
        <v>0</v>
      </c>
      <c r="U2752" s="263"/>
    </row>
    <row r="2753" spans="2:21" s="216" customFormat="1" x14ac:dyDescent="0.25">
      <c r="B2753" s="262">
        <v>2755</v>
      </c>
      <c r="C2753" s="346">
        <v>45514</v>
      </c>
      <c r="D2753" s="217" t="s">
        <v>94</v>
      </c>
      <c r="E2753" s="218" t="s">
        <v>92</v>
      </c>
      <c r="F2753" s="218" t="s">
        <v>1</v>
      </c>
      <c r="G2753" s="218" t="s">
        <v>213</v>
      </c>
      <c r="H2753" s="218">
        <v>6.65</v>
      </c>
      <c r="I2753" s="218" t="s">
        <v>449</v>
      </c>
      <c r="J2753" s="218">
        <v>14</v>
      </c>
      <c r="K2753" s="218" t="s">
        <v>449</v>
      </c>
      <c r="L2753" s="218" t="s">
        <v>449</v>
      </c>
      <c r="M2753" s="218"/>
      <c r="N2753" s="218" t="s">
        <v>377</v>
      </c>
      <c r="O2753" s="218" t="s">
        <v>377</v>
      </c>
      <c r="P2753" s="218"/>
      <c r="Q2753" s="240">
        <f t="shared" si="104"/>
        <v>0</v>
      </c>
      <c r="R2753" s="240">
        <f t="shared" si="105"/>
        <v>0</v>
      </c>
      <c r="S2753" s="240">
        <f t="shared" si="106"/>
        <v>0</v>
      </c>
      <c r="T2753" s="272">
        <f t="shared" si="107"/>
        <v>0</v>
      </c>
      <c r="U2753" s="263" t="s">
        <v>450</v>
      </c>
    </row>
    <row r="2754" spans="2:21" s="216" customFormat="1" x14ac:dyDescent="0.25">
      <c r="B2754" s="262">
        <v>2756</v>
      </c>
      <c r="C2754" s="346">
        <v>45514</v>
      </c>
      <c r="D2754" s="217" t="s">
        <v>117</v>
      </c>
      <c r="E2754" s="218" t="s">
        <v>92</v>
      </c>
      <c r="F2754" s="218" t="s">
        <v>1</v>
      </c>
      <c r="G2754" s="218" t="s">
        <v>213</v>
      </c>
      <c r="H2754" s="218">
        <v>6.65</v>
      </c>
      <c r="I2754" s="218" t="s">
        <v>449</v>
      </c>
      <c r="J2754" s="218">
        <v>11</v>
      </c>
      <c r="K2754" s="218" t="s">
        <v>449</v>
      </c>
      <c r="L2754" s="218" t="s">
        <v>449</v>
      </c>
      <c r="M2754" s="218"/>
      <c r="N2754" s="218" t="s">
        <v>377</v>
      </c>
      <c r="O2754" s="218" t="s">
        <v>377</v>
      </c>
      <c r="P2754" s="218"/>
      <c r="Q2754" s="240">
        <f t="shared" si="104"/>
        <v>0</v>
      </c>
      <c r="R2754" s="240">
        <f t="shared" si="105"/>
        <v>0</v>
      </c>
      <c r="S2754" s="240">
        <f t="shared" si="106"/>
        <v>0</v>
      </c>
      <c r="T2754" s="272">
        <f t="shared" si="107"/>
        <v>0</v>
      </c>
      <c r="U2754" s="263" t="s">
        <v>450</v>
      </c>
    </row>
    <row r="2755" spans="2:21" s="216" customFormat="1" x14ac:dyDescent="0.25">
      <c r="B2755" s="262">
        <v>2757</v>
      </c>
      <c r="C2755" s="346">
        <v>45514</v>
      </c>
      <c r="D2755" s="217" t="s">
        <v>302</v>
      </c>
      <c r="E2755" s="218" t="s">
        <v>92</v>
      </c>
      <c r="F2755" s="218" t="s">
        <v>62</v>
      </c>
      <c r="G2755" s="218" t="s">
        <v>214</v>
      </c>
      <c r="H2755" s="218">
        <v>4.1500000000000004</v>
      </c>
      <c r="I2755" s="218"/>
      <c r="J2755" s="218">
        <v>0</v>
      </c>
      <c r="K2755" s="218"/>
      <c r="L2755" s="218"/>
      <c r="M2755" s="218"/>
      <c r="N2755" s="218"/>
      <c r="O2755" s="218"/>
      <c r="P2755" s="218"/>
      <c r="Q2755" s="240">
        <f t="shared" si="104"/>
        <v>0</v>
      </c>
      <c r="R2755" s="240">
        <f t="shared" si="105"/>
        <v>0</v>
      </c>
      <c r="S2755" s="240">
        <f t="shared" si="106"/>
        <v>0</v>
      </c>
      <c r="T2755" s="272">
        <f t="shared" si="107"/>
        <v>0</v>
      </c>
      <c r="U2755" s="263"/>
    </row>
    <row r="2756" spans="2:21" s="216" customFormat="1" x14ac:dyDescent="0.25">
      <c r="B2756" s="262">
        <v>2758</v>
      </c>
      <c r="C2756" s="346">
        <v>45514</v>
      </c>
      <c r="D2756" s="217" t="s">
        <v>157</v>
      </c>
      <c r="E2756" s="218" t="s">
        <v>92</v>
      </c>
      <c r="F2756" s="218" t="s">
        <v>62</v>
      </c>
      <c r="G2756" s="218" t="s">
        <v>214</v>
      </c>
      <c r="H2756" s="218">
        <v>4.1500000000000004</v>
      </c>
      <c r="I2756" s="218" t="s">
        <v>221</v>
      </c>
      <c r="J2756" s="218">
        <v>19</v>
      </c>
      <c r="K2756" s="218">
        <v>715650</v>
      </c>
      <c r="L2756" s="218">
        <v>2000</v>
      </c>
      <c r="M2756" s="218"/>
      <c r="N2756" s="218" t="s">
        <v>62</v>
      </c>
      <c r="O2756" s="218">
        <v>717</v>
      </c>
      <c r="P2756" s="218" t="s">
        <v>305</v>
      </c>
      <c r="Q2756" s="240">
        <f t="shared" si="104"/>
        <v>0</v>
      </c>
      <c r="R2756" s="240">
        <f t="shared" si="105"/>
        <v>90.677500000000009</v>
      </c>
      <c r="S2756" s="240">
        <f t="shared" si="106"/>
        <v>0</v>
      </c>
      <c r="T2756" s="272">
        <f t="shared" si="107"/>
        <v>0</v>
      </c>
      <c r="U2756" s="263"/>
    </row>
    <row r="2757" spans="2:21" s="216" customFormat="1" x14ac:dyDescent="0.25">
      <c r="B2757" s="262">
        <v>2759</v>
      </c>
      <c r="C2757" s="346">
        <v>45514</v>
      </c>
      <c r="D2757" s="217" t="s">
        <v>156</v>
      </c>
      <c r="E2757" s="218" t="s">
        <v>92</v>
      </c>
      <c r="F2757" s="218" t="s">
        <v>62</v>
      </c>
      <c r="G2757" s="218" t="s">
        <v>214</v>
      </c>
      <c r="H2757" s="218">
        <v>4.1500000000000004</v>
      </c>
      <c r="I2757" s="218" t="s">
        <v>221</v>
      </c>
      <c r="J2757" s="218">
        <v>24</v>
      </c>
      <c r="K2757" s="218">
        <v>715650</v>
      </c>
      <c r="L2757" s="218">
        <v>2000</v>
      </c>
      <c r="M2757" s="218"/>
      <c r="N2757" s="218" t="s">
        <v>62</v>
      </c>
      <c r="O2757" s="218">
        <v>717</v>
      </c>
      <c r="P2757" s="218" t="s">
        <v>305</v>
      </c>
      <c r="Q2757" s="240">
        <f t="shared" si="104"/>
        <v>0</v>
      </c>
      <c r="R2757" s="240">
        <f t="shared" si="105"/>
        <v>114.54</v>
      </c>
      <c r="S2757" s="240">
        <f t="shared" si="106"/>
        <v>0</v>
      </c>
      <c r="T2757" s="272">
        <f t="shared" si="107"/>
        <v>0</v>
      </c>
      <c r="U2757" s="263"/>
    </row>
    <row r="2758" spans="2:21" s="216" customFormat="1" x14ac:dyDescent="0.25">
      <c r="B2758" s="262">
        <v>2760</v>
      </c>
      <c r="C2758" s="346">
        <v>45514</v>
      </c>
      <c r="D2758" s="217" t="s">
        <v>436</v>
      </c>
      <c r="E2758" s="218" t="s">
        <v>161</v>
      </c>
      <c r="F2758" s="218" t="s">
        <v>389</v>
      </c>
      <c r="G2758" s="218" t="s">
        <v>161</v>
      </c>
      <c r="H2758" s="218">
        <v>10</v>
      </c>
      <c r="I2758" s="218" t="s">
        <v>66</v>
      </c>
      <c r="J2758" s="218">
        <v>5</v>
      </c>
      <c r="K2758" s="218"/>
      <c r="L2758" s="218"/>
      <c r="M2758" s="218"/>
      <c r="N2758" s="218" t="s">
        <v>363</v>
      </c>
      <c r="O2758" s="218"/>
      <c r="P2758" s="218"/>
      <c r="Q2758" s="240">
        <f t="shared" si="104"/>
        <v>0</v>
      </c>
      <c r="R2758" s="240">
        <f t="shared" si="105"/>
        <v>0</v>
      </c>
      <c r="S2758" s="240">
        <f t="shared" si="106"/>
        <v>50</v>
      </c>
      <c r="T2758" s="272">
        <f t="shared" si="107"/>
        <v>0</v>
      </c>
      <c r="U2758" s="263"/>
    </row>
    <row r="2759" spans="2:21" s="216" customFormat="1" x14ac:dyDescent="0.25">
      <c r="B2759" s="262">
        <v>2761</v>
      </c>
      <c r="C2759" s="346">
        <v>45514</v>
      </c>
      <c r="D2759" s="217" t="s">
        <v>284</v>
      </c>
      <c r="E2759" s="218" t="s">
        <v>178</v>
      </c>
      <c r="F2759" s="218" t="s">
        <v>7</v>
      </c>
      <c r="G2759" s="218" t="s">
        <v>213</v>
      </c>
      <c r="H2759" s="218">
        <v>7</v>
      </c>
      <c r="I2759" s="218" t="s">
        <v>220</v>
      </c>
      <c r="J2759" s="218">
        <v>30</v>
      </c>
      <c r="K2759" s="218">
        <v>724100</v>
      </c>
      <c r="L2759" s="218">
        <v>3000</v>
      </c>
      <c r="M2759" s="218"/>
      <c r="N2759" s="218" t="s">
        <v>7</v>
      </c>
      <c r="O2759" s="218">
        <v>724</v>
      </c>
      <c r="P2759" s="218" t="s">
        <v>305</v>
      </c>
      <c r="Q2759" s="240">
        <f t="shared" si="104"/>
        <v>210</v>
      </c>
      <c r="R2759" s="240">
        <f t="shared" si="105"/>
        <v>0</v>
      </c>
      <c r="S2759" s="240">
        <f t="shared" si="106"/>
        <v>0</v>
      </c>
      <c r="T2759" s="272">
        <f t="shared" si="107"/>
        <v>0</v>
      </c>
      <c r="U2759" s="263"/>
    </row>
    <row r="2760" spans="2:21" s="216" customFormat="1" x14ac:dyDescent="0.25">
      <c r="B2760" s="262">
        <v>2762</v>
      </c>
      <c r="C2760" s="346">
        <v>45514</v>
      </c>
      <c r="D2760" s="217" t="s">
        <v>268</v>
      </c>
      <c r="E2760" s="218" t="s">
        <v>276</v>
      </c>
      <c r="F2760" s="218" t="s">
        <v>7</v>
      </c>
      <c r="G2760" s="218" t="s">
        <v>214</v>
      </c>
      <c r="H2760" s="218">
        <v>5</v>
      </c>
      <c r="I2760" s="218"/>
      <c r="J2760" s="218">
        <v>0</v>
      </c>
      <c r="K2760" s="218"/>
      <c r="L2760" s="218"/>
      <c r="M2760" s="218"/>
      <c r="N2760" s="218"/>
      <c r="O2760" s="218"/>
      <c r="P2760" s="218"/>
      <c r="Q2760" s="240">
        <f t="shared" si="104"/>
        <v>0</v>
      </c>
      <c r="R2760" s="240">
        <f t="shared" si="105"/>
        <v>0</v>
      </c>
      <c r="S2760" s="240">
        <f t="shared" si="106"/>
        <v>0</v>
      </c>
      <c r="T2760" s="272">
        <f t="shared" si="107"/>
        <v>0</v>
      </c>
      <c r="U2760" s="263"/>
    </row>
    <row r="2761" spans="2:21" s="216" customFormat="1" x14ac:dyDescent="0.25">
      <c r="B2761" s="262">
        <v>2763</v>
      </c>
      <c r="C2761" s="346">
        <v>45514</v>
      </c>
      <c r="D2761" s="217" t="s">
        <v>260</v>
      </c>
      <c r="E2761" s="218" t="s">
        <v>161</v>
      </c>
      <c r="F2761" s="218" t="s">
        <v>7</v>
      </c>
      <c r="G2761" s="218" t="s">
        <v>161</v>
      </c>
      <c r="H2761" s="218">
        <v>10</v>
      </c>
      <c r="I2761" s="218"/>
      <c r="J2761" s="218">
        <v>0</v>
      </c>
      <c r="K2761" s="218"/>
      <c r="L2761" s="218"/>
      <c r="M2761" s="218"/>
      <c r="N2761" s="218"/>
      <c r="O2761" s="218"/>
      <c r="P2761" s="218"/>
      <c r="Q2761" s="240">
        <f t="shared" si="104"/>
        <v>0</v>
      </c>
      <c r="R2761" s="240">
        <f t="shared" si="105"/>
        <v>0</v>
      </c>
      <c r="S2761" s="240">
        <f t="shared" si="106"/>
        <v>0</v>
      </c>
      <c r="T2761" s="272">
        <f t="shared" si="107"/>
        <v>0</v>
      </c>
      <c r="U2761" s="263"/>
    </row>
    <row r="2762" spans="2:21" s="216" customFormat="1" x14ac:dyDescent="0.25">
      <c r="B2762" s="262">
        <v>2764</v>
      </c>
      <c r="C2762" s="346">
        <v>45514</v>
      </c>
      <c r="D2762" s="217" t="s">
        <v>359</v>
      </c>
      <c r="E2762" s="218" t="s">
        <v>178</v>
      </c>
      <c r="F2762" s="218" t="s">
        <v>7</v>
      </c>
      <c r="G2762" s="218" t="s">
        <v>213</v>
      </c>
      <c r="H2762" s="218">
        <v>7</v>
      </c>
      <c r="I2762" s="218" t="s">
        <v>220</v>
      </c>
      <c r="J2762" s="218">
        <v>27</v>
      </c>
      <c r="K2762" s="218">
        <v>724100</v>
      </c>
      <c r="L2762" s="218">
        <v>3000</v>
      </c>
      <c r="M2762" s="218"/>
      <c r="N2762" s="218" t="s">
        <v>7</v>
      </c>
      <c r="O2762" s="218">
        <v>724</v>
      </c>
      <c r="P2762" s="218" t="s">
        <v>305</v>
      </c>
      <c r="Q2762" s="240">
        <f t="shared" si="104"/>
        <v>189</v>
      </c>
      <c r="R2762" s="240">
        <f t="shared" si="105"/>
        <v>0</v>
      </c>
      <c r="S2762" s="240">
        <f t="shared" si="106"/>
        <v>0</v>
      </c>
      <c r="T2762" s="272">
        <f t="shared" si="107"/>
        <v>0</v>
      </c>
      <c r="U2762" s="263"/>
    </row>
    <row r="2763" spans="2:21" s="216" customFormat="1" x14ac:dyDescent="0.25">
      <c r="B2763" s="262">
        <v>2765</v>
      </c>
      <c r="C2763" s="346">
        <v>45514</v>
      </c>
      <c r="D2763" s="217" t="s">
        <v>177</v>
      </c>
      <c r="E2763" s="218" t="s">
        <v>178</v>
      </c>
      <c r="F2763" s="218" t="s">
        <v>7</v>
      </c>
      <c r="G2763" s="218" t="s">
        <v>213</v>
      </c>
      <c r="H2763" s="218">
        <v>7</v>
      </c>
      <c r="I2763" s="218" t="s">
        <v>220</v>
      </c>
      <c r="J2763" s="218">
        <v>23</v>
      </c>
      <c r="K2763" s="218">
        <v>724100</v>
      </c>
      <c r="L2763" s="218">
        <v>3000</v>
      </c>
      <c r="M2763" s="218"/>
      <c r="N2763" s="218" t="s">
        <v>7</v>
      </c>
      <c r="O2763" s="218">
        <v>724</v>
      </c>
      <c r="P2763" s="218" t="s">
        <v>305</v>
      </c>
      <c r="Q2763" s="240">
        <f t="shared" si="104"/>
        <v>161</v>
      </c>
      <c r="R2763" s="240">
        <f t="shared" si="105"/>
        <v>0</v>
      </c>
      <c r="S2763" s="240">
        <f t="shared" si="106"/>
        <v>0</v>
      </c>
      <c r="T2763" s="272">
        <f t="shared" si="107"/>
        <v>0</v>
      </c>
      <c r="U2763" s="263"/>
    </row>
    <row r="2764" spans="2:21" s="216" customFormat="1" x14ac:dyDescent="0.25">
      <c r="B2764" s="262">
        <v>2766</v>
      </c>
      <c r="C2764" s="346">
        <v>45514</v>
      </c>
      <c r="D2764" s="217" t="s">
        <v>173</v>
      </c>
      <c r="E2764" s="218" t="s">
        <v>161</v>
      </c>
      <c r="F2764" s="218" t="s">
        <v>7</v>
      </c>
      <c r="G2764" s="218" t="s">
        <v>161</v>
      </c>
      <c r="H2764" s="218">
        <v>11.2</v>
      </c>
      <c r="I2764" s="218" t="s">
        <v>66</v>
      </c>
      <c r="J2764" s="218">
        <v>5</v>
      </c>
      <c r="K2764" s="218"/>
      <c r="L2764" s="218"/>
      <c r="M2764" s="218"/>
      <c r="N2764" s="218" t="s">
        <v>363</v>
      </c>
      <c r="O2764" s="218"/>
      <c r="P2764" s="218"/>
      <c r="Q2764" s="240">
        <f t="shared" si="104"/>
        <v>0</v>
      </c>
      <c r="R2764" s="240">
        <f t="shared" si="105"/>
        <v>0</v>
      </c>
      <c r="S2764" s="240">
        <f t="shared" si="106"/>
        <v>56</v>
      </c>
      <c r="T2764" s="272">
        <f t="shared" si="107"/>
        <v>0</v>
      </c>
      <c r="U2764" s="263"/>
    </row>
    <row r="2765" spans="2:21" s="216" customFormat="1" x14ac:dyDescent="0.25">
      <c r="B2765" s="262">
        <v>2767</v>
      </c>
      <c r="C2765" s="346">
        <v>45514</v>
      </c>
      <c r="D2765" s="217" t="s">
        <v>153</v>
      </c>
      <c r="E2765" s="218" t="s">
        <v>92</v>
      </c>
      <c r="F2765" s="218" t="s">
        <v>63</v>
      </c>
      <c r="G2765" s="218" t="s">
        <v>213</v>
      </c>
      <c r="H2765" s="218">
        <v>6.65</v>
      </c>
      <c r="I2765" s="218"/>
      <c r="J2765" s="218">
        <v>0</v>
      </c>
      <c r="K2765" s="218"/>
      <c r="L2765" s="218"/>
      <c r="M2765" s="218"/>
      <c r="N2765" s="218"/>
      <c r="O2765" s="218"/>
      <c r="P2765" s="218"/>
      <c r="Q2765" s="240">
        <f t="shared" si="104"/>
        <v>0</v>
      </c>
      <c r="R2765" s="240">
        <f t="shared" si="105"/>
        <v>0</v>
      </c>
      <c r="S2765" s="240">
        <f t="shared" si="106"/>
        <v>0</v>
      </c>
      <c r="T2765" s="272">
        <f t="shared" si="107"/>
        <v>0</v>
      </c>
      <c r="U2765" s="263"/>
    </row>
    <row r="2766" spans="2:21" s="216" customFormat="1" x14ac:dyDescent="0.25">
      <c r="B2766" s="262">
        <v>2768</v>
      </c>
      <c r="C2766" s="346">
        <v>45514</v>
      </c>
      <c r="D2766" s="217" t="s">
        <v>152</v>
      </c>
      <c r="E2766" s="218" t="s">
        <v>92</v>
      </c>
      <c r="F2766" s="218" t="s">
        <v>63</v>
      </c>
      <c r="G2766" s="218" t="s">
        <v>214</v>
      </c>
      <c r="H2766" s="218">
        <v>4.1500000000000004</v>
      </c>
      <c r="I2766" s="218" t="s">
        <v>221</v>
      </c>
      <c r="J2766" s="218">
        <v>19</v>
      </c>
      <c r="K2766" s="218">
        <v>715600</v>
      </c>
      <c r="L2766" s="218">
        <v>2000</v>
      </c>
      <c r="M2766" s="218"/>
      <c r="N2766" s="218" t="s">
        <v>63</v>
      </c>
      <c r="O2766" s="218">
        <v>717600</v>
      </c>
      <c r="P2766" s="218" t="s">
        <v>305</v>
      </c>
      <c r="Q2766" s="240">
        <f t="shared" si="104"/>
        <v>0</v>
      </c>
      <c r="R2766" s="240">
        <f t="shared" si="105"/>
        <v>90.677500000000009</v>
      </c>
      <c r="S2766" s="240">
        <f t="shared" si="106"/>
        <v>0</v>
      </c>
      <c r="T2766" s="272">
        <f t="shared" si="107"/>
        <v>0</v>
      </c>
      <c r="U2766" s="263"/>
    </row>
    <row r="2767" spans="2:21" s="216" customFormat="1" x14ac:dyDescent="0.25">
      <c r="B2767" s="262">
        <v>2769</v>
      </c>
      <c r="C2767" s="346">
        <v>45514</v>
      </c>
      <c r="D2767" s="217" t="s">
        <v>150</v>
      </c>
      <c r="E2767" s="218" t="s">
        <v>92</v>
      </c>
      <c r="F2767" s="218" t="s">
        <v>63</v>
      </c>
      <c r="G2767" s="218" t="s">
        <v>214</v>
      </c>
      <c r="H2767" s="218">
        <v>4.1500000000000004</v>
      </c>
      <c r="I2767" s="218" t="s">
        <v>221</v>
      </c>
      <c r="J2767" s="218">
        <v>18</v>
      </c>
      <c r="K2767" s="218">
        <v>715600</v>
      </c>
      <c r="L2767" s="218">
        <v>2000</v>
      </c>
      <c r="M2767" s="218"/>
      <c r="N2767" s="218" t="s">
        <v>63</v>
      </c>
      <c r="O2767" s="218">
        <v>717600</v>
      </c>
      <c r="P2767" s="218" t="s">
        <v>305</v>
      </c>
      <c r="Q2767" s="240">
        <f t="shared" si="104"/>
        <v>0</v>
      </c>
      <c r="R2767" s="240">
        <f t="shared" si="105"/>
        <v>85.905000000000001</v>
      </c>
      <c r="S2767" s="240">
        <f t="shared" si="106"/>
        <v>0</v>
      </c>
      <c r="T2767" s="272">
        <f t="shared" si="107"/>
        <v>0</v>
      </c>
      <c r="U2767" s="263"/>
    </row>
    <row r="2768" spans="2:21" s="216" customFormat="1" x14ac:dyDescent="0.25">
      <c r="B2768" s="262">
        <v>2770</v>
      </c>
      <c r="C2768" s="346">
        <v>45514</v>
      </c>
      <c r="D2768" s="217" t="s">
        <v>179</v>
      </c>
      <c r="E2768" s="218" t="s">
        <v>161</v>
      </c>
      <c r="F2768" s="218" t="s">
        <v>8</v>
      </c>
      <c r="G2768" s="218" t="s">
        <v>161</v>
      </c>
      <c r="H2768" s="218">
        <v>11.6</v>
      </c>
      <c r="I2768" s="218" t="s">
        <v>66</v>
      </c>
      <c r="J2768" s="218">
        <v>7</v>
      </c>
      <c r="K2768" s="218"/>
      <c r="L2768" s="218"/>
      <c r="M2768" s="218"/>
      <c r="N2768" s="218" t="s">
        <v>363</v>
      </c>
      <c r="O2768" s="218"/>
      <c r="P2768" s="218"/>
      <c r="Q2768" s="240">
        <f t="shared" si="104"/>
        <v>0</v>
      </c>
      <c r="R2768" s="240">
        <f t="shared" si="105"/>
        <v>0</v>
      </c>
      <c r="S2768" s="240">
        <f t="shared" si="106"/>
        <v>81.2</v>
      </c>
      <c r="T2768" s="272">
        <f t="shared" si="107"/>
        <v>0</v>
      </c>
      <c r="U2768" s="263"/>
    </row>
    <row r="2769" spans="2:21" s="216" customFormat="1" x14ac:dyDescent="0.25">
      <c r="B2769" s="262">
        <v>2771</v>
      </c>
      <c r="C2769" s="346">
        <v>45514</v>
      </c>
      <c r="D2769" s="217" t="s">
        <v>141</v>
      </c>
      <c r="E2769" s="218" t="s">
        <v>92</v>
      </c>
      <c r="F2769" s="218" t="s">
        <v>2</v>
      </c>
      <c r="G2769" s="218" t="s">
        <v>213</v>
      </c>
      <c r="H2769" s="218">
        <v>7</v>
      </c>
      <c r="I2769" s="218" t="s">
        <v>221</v>
      </c>
      <c r="J2769" s="218">
        <v>4</v>
      </c>
      <c r="K2769" s="218">
        <v>715650</v>
      </c>
      <c r="L2769" s="218">
        <v>2000</v>
      </c>
      <c r="M2769" s="218"/>
      <c r="N2769" s="218" t="s">
        <v>62</v>
      </c>
      <c r="O2769" s="218">
        <v>717</v>
      </c>
      <c r="P2769" s="218" t="s">
        <v>305</v>
      </c>
      <c r="Q2769" s="240">
        <f t="shared" si="104"/>
        <v>0</v>
      </c>
      <c r="R2769" s="240">
        <f t="shared" si="105"/>
        <v>32.199999999999996</v>
      </c>
      <c r="S2769" s="240">
        <f t="shared" si="106"/>
        <v>0</v>
      </c>
      <c r="T2769" s="272">
        <f t="shared" si="107"/>
        <v>0</v>
      </c>
      <c r="U2769" s="263"/>
    </row>
    <row r="2770" spans="2:21" s="216" customFormat="1" x14ac:dyDescent="0.25">
      <c r="B2770" s="261">
        <v>2772</v>
      </c>
      <c r="C2770" s="346">
        <v>45514</v>
      </c>
      <c r="D2770" s="217" t="s">
        <v>141</v>
      </c>
      <c r="E2770" s="218" t="s">
        <v>92</v>
      </c>
      <c r="F2770" s="218" t="s">
        <v>2</v>
      </c>
      <c r="G2770" s="218" t="s">
        <v>213</v>
      </c>
      <c r="H2770" s="218">
        <v>7</v>
      </c>
      <c r="I2770" s="218" t="s">
        <v>220</v>
      </c>
      <c r="J2770" s="218">
        <v>25</v>
      </c>
      <c r="K2770" s="218">
        <v>712650</v>
      </c>
      <c r="L2770" s="218">
        <v>500</v>
      </c>
      <c r="M2770" s="218"/>
      <c r="N2770" s="218" t="s">
        <v>2</v>
      </c>
      <c r="O2770" s="218">
        <v>712</v>
      </c>
      <c r="P2770" s="218" t="s">
        <v>304</v>
      </c>
      <c r="Q2770" s="240">
        <f t="shared" si="104"/>
        <v>175</v>
      </c>
      <c r="R2770" s="240">
        <f t="shared" si="105"/>
        <v>0</v>
      </c>
      <c r="S2770" s="240">
        <f t="shared" si="106"/>
        <v>0</v>
      </c>
      <c r="T2770" s="272">
        <f t="shared" si="107"/>
        <v>0</v>
      </c>
      <c r="U2770" s="263"/>
    </row>
    <row r="2771" spans="2:21" s="216" customFormat="1" x14ac:dyDescent="0.25">
      <c r="B2771" s="262">
        <v>2773</v>
      </c>
      <c r="C2771" s="346">
        <v>45514</v>
      </c>
      <c r="D2771" s="217" t="s">
        <v>142</v>
      </c>
      <c r="E2771" s="218" t="s">
        <v>92</v>
      </c>
      <c r="F2771" s="218" t="s">
        <v>2</v>
      </c>
      <c r="G2771" s="218" t="s">
        <v>213</v>
      </c>
      <c r="H2771" s="218">
        <v>7</v>
      </c>
      <c r="I2771" s="218" t="s">
        <v>220</v>
      </c>
      <c r="J2771" s="218">
        <v>25</v>
      </c>
      <c r="K2771" s="218">
        <v>712650</v>
      </c>
      <c r="L2771" s="218">
        <v>500</v>
      </c>
      <c r="M2771" s="218"/>
      <c r="N2771" s="218" t="s">
        <v>2</v>
      </c>
      <c r="O2771" s="218">
        <v>712</v>
      </c>
      <c r="P2771" s="218" t="s">
        <v>304</v>
      </c>
      <c r="Q2771" s="240">
        <f t="shared" si="104"/>
        <v>175</v>
      </c>
      <c r="R2771" s="240">
        <f t="shared" si="105"/>
        <v>0</v>
      </c>
      <c r="S2771" s="240">
        <f t="shared" si="106"/>
        <v>0</v>
      </c>
      <c r="T2771" s="272">
        <f t="shared" si="107"/>
        <v>0</v>
      </c>
      <c r="U2771" s="263"/>
    </row>
    <row r="2772" spans="2:21" s="216" customFormat="1" x14ac:dyDescent="0.25">
      <c r="B2772" s="262">
        <v>2774</v>
      </c>
      <c r="C2772" s="346">
        <v>45514</v>
      </c>
      <c r="D2772" s="217" t="s">
        <v>143</v>
      </c>
      <c r="E2772" s="218" t="s">
        <v>92</v>
      </c>
      <c r="F2772" s="218" t="s">
        <v>2</v>
      </c>
      <c r="G2772" s="218" t="s">
        <v>213</v>
      </c>
      <c r="H2772" s="218">
        <v>7</v>
      </c>
      <c r="I2772" s="218" t="s">
        <v>220</v>
      </c>
      <c r="J2772" s="218">
        <v>25</v>
      </c>
      <c r="K2772" s="218">
        <v>712650</v>
      </c>
      <c r="L2772" s="218">
        <v>500</v>
      </c>
      <c r="M2772" s="218"/>
      <c r="N2772" s="218" t="s">
        <v>2</v>
      </c>
      <c r="O2772" s="218">
        <v>712</v>
      </c>
      <c r="P2772" s="218" t="s">
        <v>304</v>
      </c>
      <c r="Q2772" s="240">
        <f t="shared" si="104"/>
        <v>175</v>
      </c>
      <c r="R2772" s="240">
        <f t="shared" si="105"/>
        <v>0</v>
      </c>
      <c r="S2772" s="240">
        <f t="shared" si="106"/>
        <v>0</v>
      </c>
      <c r="T2772" s="272">
        <f t="shared" si="107"/>
        <v>0</v>
      </c>
      <c r="U2772" s="263"/>
    </row>
    <row r="2773" spans="2:21" s="216" customFormat="1" x14ac:dyDescent="0.25">
      <c r="B2773" s="262">
        <v>2775</v>
      </c>
      <c r="C2773" s="346">
        <v>45514</v>
      </c>
      <c r="D2773" s="217" t="s">
        <v>258</v>
      </c>
      <c r="E2773" s="218" t="s">
        <v>92</v>
      </c>
      <c r="F2773" s="218" t="s">
        <v>2</v>
      </c>
      <c r="G2773" s="218" t="s">
        <v>213</v>
      </c>
      <c r="H2773" s="218">
        <v>7</v>
      </c>
      <c r="I2773" s="218" t="s">
        <v>221</v>
      </c>
      <c r="J2773" s="218">
        <v>15</v>
      </c>
      <c r="K2773" s="218">
        <v>715400</v>
      </c>
      <c r="L2773" s="218">
        <v>1400</v>
      </c>
      <c r="M2773" s="218"/>
      <c r="N2773" s="218" t="s">
        <v>1</v>
      </c>
      <c r="O2773" s="218">
        <v>716800</v>
      </c>
      <c r="P2773" s="218" t="s">
        <v>304</v>
      </c>
      <c r="Q2773" s="240">
        <f t="shared" si="104"/>
        <v>0</v>
      </c>
      <c r="R2773" s="240">
        <f t="shared" si="105"/>
        <v>120.74999999999999</v>
      </c>
      <c r="S2773" s="240">
        <f t="shared" si="106"/>
        <v>0</v>
      </c>
      <c r="T2773" s="272">
        <f t="shared" si="107"/>
        <v>0</v>
      </c>
      <c r="U2773" s="263"/>
    </row>
    <row r="2774" spans="2:21" s="216" customFormat="1" x14ac:dyDescent="0.25">
      <c r="B2774" s="262">
        <v>2776</v>
      </c>
      <c r="C2774" s="346">
        <v>45514</v>
      </c>
      <c r="D2774" s="217" t="s">
        <v>266</v>
      </c>
      <c r="E2774" s="218" t="s">
        <v>92</v>
      </c>
      <c r="F2774" s="218" t="s">
        <v>2</v>
      </c>
      <c r="G2774" s="218" t="s">
        <v>213</v>
      </c>
      <c r="H2774" s="218">
        <v>7</v>
      </c>
      <c r="I2774" s="218" t="s">
        <v>221</v>
      </c>
      <c r="J2774" s="218">
        <v>20</v>
      </c>
      <c r="K2774" s="218">
        <v>715400</v>
      </c>
      <c r="L2774" s="218">
        <v>1400</v>
      </c>
      <c r="M2774" s="218"/>
      <c r="N2774" s="218" t="s">
        <v>1</v>
      </c>
      <c r="O2774" s="218">
        <v>716800</v>
      </c>
      <c r="P2774" s="218" t="s">
        <v>304</v>
      </c>
      <c r="Q2774" s="240">
        <f t="shared" si="104"/>
        <v>0</v>
      </c>
      <c r="R2774" s="240">
        <f t="shared" si="105"/>
        <v>161</v>
      </c>
      <c r="S2774" s="240">
        <f t="shared" si="106"/>
        <v>0</v>
      </c>
      <c r="T2774" s="272">
        <f t="shared" si="107"/>
        <v>0</v>
      </c>
      <c r="U2774" s="263"/>
    </row>
    <row r="2775" spans="2:21" s="216" customFormat="1" x14ac:dyDescent="0.25">
      <c r="B2775" s="262">
        <v>2777</v>
      </c>
      <c r="C2775" s="346">
        <v>45514</v>
      </c>
      <c r="D2775" s="217" t="s">
        <v>267</v>
      </c>
      <c r="E2775" s="218" t="s">
        <v>92</v>
      </c>
      <c r="F2775" s="218" t="s">
        <v>2</v>
      </c>
      <c r="G2775" s="218" t="s">
        <v>213</v>
      </c>
      <c r="H2775" s="218">
        <v>7</v>
      </c>
      <c r="I2775" s="218" t="s">
        <v>221</v>
      </c>
      <c r="J2775" s="218">
        <v>20</v>
      </c>
      <c r="K2775" s="218">
        <v>715400</v>
      </c>
      <c r="L2775" s="218">
        <v>1400</v>
      </c>
      <c r="M2775" s="218"/>
      <c r="N2775" s="218" t="s">
        <v>1</v>
      </c>
      <c r="O2775" s="218">
        <v>716800</v>
      </c>
      <c r="P2775" s="218" t="s">
        <v>304</v>
      </c>
      <c r="Q2775" s="240">
        <f t="shared" si="104"/>
        <v>0</v>
      </c>
      <c r="R2775" s="240">
        <f t="shared" si="105"/>
        <v>161</v>
      </c>
      <c r="S2775" s="240">
        <f t="shared" si="106"/>
        <v>0</v>
      </c>
      <c r="T2775" s="272">
        <f t="shared" si="107"/>
        <v>0</v>
      </c>
      <c r="U2775" s="263"/>
    </row>
    <row r="2776" spans="2:21" s="216" customFormat="1" x14ac:dyDescent="0.25">
      <c r="B2776" s="262">
        <v>2778</v>
      </c>
      <c r="C2776" s="346">
        <v>45514</v>
      </c>
      <c r="D2776" s="217" t="s">
        <v>387</v>
      </c>
      <c r="E2776" s="218" t="s">
        <v>276</v>
      </c>
      <c r="F2776" s="218" t="s">
        <v>389</v>
      </c>
      <c r="G2776" s="218" t="s">
        <v>214</v>
      </c>
      <c r="H2776" s="218">
        <v>4.1500000000000004</v>
      </c>
      <c r="I2776" s="218" t="s">
        <v>220</v>
      </c>
      <c r="J2776" s="218">
        <v>26</v>
      </c>
      <c r="K2776" s="218">
        <v>717100</v>
      </c>
      <c r="L2776" s="218">
        <v>1000</v>
      </c>
      <c r="M2776" s="218"/>
      <c r="N2776" s="218" t="s">
        <v>389</v>
      </c>
      <c r="O2776" s="218" t="s">
        <v>357</v>
      </c>
      <c r="P2776" s="218" t="s">
        <v>305</v>
      </c>
      <c r="Q2776" s="240">
        <f t="shared" si="104"/>
        <v>107.9</v>
      </c>
      <c r="R2776" s="240">
        <f t="shared" si="105"/>
        <v>0</v>
      </c>
      <c r="S2776" s="240">
        <f t="shared" si="106"/>
        <v>0</v>
      </c>
      <c r="T2776" s="272">
        <f t="shared" si="107"/>
        <v>0</v>
      </c>
      <c r="U2776" s="263" t="s">
        <v>452</v>
      </c>
    </row>
    <row r="2777" spans="2:21" s="216" customFormat="1" x14ac:dyDescent="0.25">
      <c r="B2777" s="262">
        <v>2779</v>
      </c>
      <c r="C2777" s="346">
        <v>45514</v>
      </c>
      <c r="D2777" s="217" t="s">
        <v>388</v>
      </c>
      <c r="E2777" s="218" t="s">
        <v>276</v>
      </c>
      <c r="F2777" s="218" t="s">
        <v>389</v>
      </c>
      <c r="G2777" s="218" t="s">
        <v>214</v>
      </c>
      <c r="H2777" s="218">
        <v>4.1500000000000004</v>
      </c>
      <c r="I2777" s="218" t="s">
        <v>220</v>
      </c>
      <c r="J2777" s="218">
        <v>28</v>
      </c>
      <c r="K2777" s="218">
        <v>717100</v>
      </c>
      <c r="L2777" s="218">
        <v>1000</v>
      </c>
      <c r="M2777" s="218"/>
      <c r="N2777" s="218" t="s">
        <v>389</v>
      </c>
      <c r="O2777" s="218" t="s">
        <v>357</v>
      </c>
      <c r="P2777" s="218" t="s">
        <v>305</v>
      </c>
      <c r="Q2777" s="240">
        <f t="shared" si="104"/>
        <v>116.20000000000002</v>
      </c>
      <c r="R2777" s="240">
        <f t="shared" si="105"/>
        <v>0</v>
      </c>
      <c r="S2777" s="240">
        <f t="shared" si="106"/>
        <v>0</v>
      </c>
      <c r="T2777" s="272">
        <f t="shared" si="107"/>
        <v>0</v>
      </c>
      <c r="U2777" s="263" t="s">
        <v>452</v>
      </c>
    </row>
    <row r="2778" spans="2:21" s="216" customFormat="1" x14ac:dyDescent="0.25">
      <c r="B2778" s="262">
        <v>2780</v>
      </c>
      <c r="C2778" s="346">
        <v>45514</v>
      </c>
      <c r="D2778" s="217" t="s">
        <v>96</v>
      </c>
      <c r="E2778" s="218" t="s">
        <v>161</v>
      </c>
      <c r="F2778" s="218" t="s">
        <v>1</v>
      </c>
      <c r="G2778" s="218" t="s">
        <v>161</v>
      </c>
      <c r="H2778" s="218">
        <v>11.8</v>
      </c>
      <c r="I2778" s="218" t="s">
        <v>66</v>
      </c>
      <c r="J2778" s="218">
        <v>4</v>
      </c>
      <c r="K2778" s="218"/>
      <c r="L2778" s="218"/>
      <c r="M2778" s="218"/>
      <c r="N2778" s="218" t="s">
        <v>363</v>
      </c>
      <c r="O2778" s="218"/>
      <c r="P2778" s="218"/>
      <c r="Q2778" s="240">
        <f t="shared" si="104"/>
        <v>0</v>
      </c>
      <c r="R2778" s="240">
        <f t="shared" si="105"/>
        <v>0</v>
      </c>
      <c r="S2778" s="240">
        <f t="shared" si="106"/>
        <v>47.2</v>
      </c>
      <c r="T2778" s="272">
        <f t="shared" si="107"/>
        <v>0</v>
      </c>
      <c r="U2778" s="263"/>
    </row>
    <row r="2779" spans="2:21" s="216" customFormat="1" x14ac:dyDescent="0.25">
      <c r="B2779" s="262">
        <v>2781</v>
      </c>
      <c r="C2779" s="346">
        <v>45514</v>
      </c>
      <c r="D2779" s="217" t="s">
        <v>130</v>
      </c>
      <c r="E2779" s="218" t="s">
        <v>161</v>
      </c>
      <c r="F2779" s="218" t="s">
        <v>1</v>
      </c>
      <c r="G2779" s="218" t="s">
        <v>161</v>
      </c>
      <c r="H2779" s="218">
        <v>11.8</v>
      </c>
      <c r="I2779" s="218" t="s">
        <v>66</v>
      </c>
      <c r="J2779" s="218">
        <v>4</v>
      </c>
      <c r="K2779" s="218"/>
      <c r="L2779" s="218"/>
      <c r="M2779" s="218"/>
      <c r="N2779" s="218" t="s">
        <v>363</v>
      </c>
      <c r="O2779" s="218"/>
      <c r="P2779" s="218"/>
      <c r="Q2779" s="240">
        <f t="shared" si="104"/>
        <v>0</v>
      </c>
      <c r="R2779" s="240">
        <f t="shared" si="105"/>
        <v>0</v>
      </c>
      <c r="S2779" s="240">
        <f t="shared" si="106"/>
        <v>47.2</v>
      </c>
      <c r="T2779" s="272">
        <f t="shared" si="107"/>
        <v>0</v>
      </c>
      <c r="U2779" s="263"/>
    </row>
    <row r="2780" spans="2:21" s="216" customFormat="1" x14ac:dyDescent="0.25">
      <c r="B2780" s="262">
        <v>2782</v>
      </c>
      <c r="C2780" s="346">
        <v>45514</v>
      </c>
      <c r="D2780" s="217" t="s">
        <v>261</v>
      </c>
      <c r="E2780" s="218" t="s">
        <v>161</v>
      </c>
      <c r="F2780" s="218" t="s">
        <v>65</v>
      </c>
      <c r="G2780" s="218" t="s">
        <v>161</v>
      </c>
      <c r="H2780" s="218">
        <v>30.5</v>
      </c>
      <c r="I2780" s="218"/>
      <c r="J2780" s="218">
        <v>0</v>
      </c>
      <c r="K2780" s="218"/>
      <c r="L2780" s="218"/>
      <c r="M2780" s="218"/>
      <c r="N2780" s="218"/>
      <c r="O2780" s="218"/>
      <c r="P2780" s="218"/>
      <c r="Q2780" s="240">
        <f t="shared" si="104"/>
        <v>0</v>
      </c>
      <c r="R2780" s="240">
        <f t="shared" si="105"/>
        <v>0</v>
      </c>
      <c r="S2780" s="240">
        <f t="shared" si="106"/>
        <v>0</v>
      </c>
      <c r="T2780" s="272">
        <f t="shared" si="107"/>
        <v>0</v>
      </c>
      <c r="U2780" s="263"/>
    </row>
    <row r="2781" spans="2:21" s="216" customFormat="1" x14ac:dyDescent="0.25">
      <c r="B2781" s="262">
        <v>2783</v>
      </c>
      <c r="C2781" s="346">
        <v>45514</v>
      </c>
      <c r="D2781" s="217" t="s">
        <v>120</v>
      </c>
      <c r="E2781" s="218" t="s">
        <v>263</v>
      </c>
      <c r="F2781" s="218" t="s">
        <v>1</v>
      </c>
      <c r="G2781" s="218" t="s">
        <v>307</v>
      </c>
      <c r="H2781" s="218">
        <v>6</v>
      </c>
      <c r="I2781" s="218"/>
      <c r="J2781" s="218">
        <v>0</v>
      </c>
      <c r="K2781" s="218"/>
      <c r="L2781" s="218"/>
      <c r="M2781" s="218"/>
      <c r="N2781" s="218"/>
      <c r="O2781" s="218"/>
      <c r="P2781" s="218"/>
      <c r="Q2781" s="240">
        <f t="shared" si="104"/>
        <v>0</v>
      </c>
      <c r="R2781" s="240">
        <f t="shared" si="105"/>
        <v>0</v>
      </c>
      <c r="S2781" s="240">
        <f t="shared" si="106"/>
        <v>0</v>
      </c>
      <c r="T2781" s="272">
        <f t="shared" si="107"/>
        <v>0</v>
      </c>
      <c r="U2781" s="263"/>
    </row>
    <row r="2782" spans="2:21" s="216" customFormat="1" x14ac:dyDescent="0.25">
      <c r="B2782" s="262">
        <v>2784</v>
      </c>
      <c r="C2782" s="346">
        <v>45514</v>
      </c>
      <c r="D2782" s="217" t="s">
        <v>122</v>
      </c>
      <c r="E2782" s="218" t="s">
        <v>264</v>
      </c>
      <c r="F2782" s="218" t="s">
        <v>1</v>
      </c>
      <c r="G2782" s="218" t="s">
        <v>307</v>
      </c>
      <c r="H2782" s="218">
        <v>6</v>
      </c>
      <c r="I2782" s="218"/>
      <c r="J2782" s="218">
        <v>0</v>
      </c>
      <c r="K2782" s="218"/>
      <c r="L2782" s="218"/>
      <c r="M2782" s="218"/>
      <c r="N2782" s="218"/>
      <c r="O2782" s="218"/>
      <c r="P2782" s="218"/>
      <c r="Q2782" s="240">
        <f t="shared" si="104"/>
        <v>0</v>
      </c>
      <c r="R2782" s="240">
        <f t="shared" si="105"/>
        <v>0</v>
      </c>
      <c r="S2782" s="240">
        <f t="shared" si="106"/>
        <v>0</v>
      </c>
      <c r="T2782" s="272">
        <f t="shared" si="107"/>
        <v>0</v>
      </c>
      <c r="U2782" s="263"/>
    </row>
    <row r="2783" spans="2:21" s="216" customFormat="1" x14ac:dyDescent="0.25">
      <c r="B2783" s="262">
        <v>2785</v>
      </c>
      <c r="C2783" s="346">
        <v>45514</v>
      </c>
      <c r="D2783" s="217" t="s">
        <v>356</v>
      </c>
      <c r="E2783" s="218" t="s">
        <v>264</v>
      </c>
      <c r="F2783" s="218" t="s">
        <v>1</v>
      </c>
      <c r="G2783" s="218" t="s">
        <v>307</v>
      </c>
      <c r="H2783" s="218">
        <v>6</v>
      </c>
      <c r="I2783" s="218"/>
      <c r="J2783" s="218">
        <v>0</v>
      </c>
      <c r="K2783" s="218"/>
      <c r="L2783" s="218"/>
      <c r="M2783" s="218"/>
      <c r="N2783" s="218"/>
      <c r="O2783" s="218"/>
      <c r="P2783" s="218"/>
      <c r="Q2783" s="240">
        <f t="shared" si="104"/>
        <v>0</v>
      </c>
      <c r="R2783" s="240">
        <f t="shared" si="105"/>
        <v>0</v>
      </c>
      <c r="S2783" s="240">
        <f t="shared" si="106"/>
        <v>0</v>
      </c>
      <c r="T2783" s="272">
        <f t="shared" si="107"/>
        <v>0</v>
      </c>
      <c r="U2783" s="263"/>
    </row>
    <row r="2784" spans="2:21" s="216" customFormat="1" x14ac:dyDescent="0.25">
      <c r="B2784" s="262">
        <v>2786</v>
      </c>
      <c r="C2784" s="346">
        <v>45514</v>
      </c>
      <c r="D2784" s="217" t="s">
        <v>376</v>
      </c>
      <c r="E2784" s="218" t="s">
        <v>183</v>
      </c>
      <c r="F2784" s="218" t="s">
        <v>309</v>
      </c>
      <c r="G2784" s="218">
        <v>0</v>
      </c>
      <c r="H2784" s="218">
        <v>6</v>
      </c>
      <c r="I2784" s="218"/>
      <c r="J2784" s="218">
        <v>0</v>
      </c>
      <c r="K2784" s="218"/>
      <c r="L2784" s="218"/>
      <c r="M2784" s="218"/>
      <c r="N2784" s="218"/>
      <c r="O2784" s="218"/>
      <c r="P2784" s="218"/>
      <c r="Q2784" s="240">
        <f t="shared" si="104"/>
        <v>0</v>
      </c>
      <c r="R2784" s="240">
        <f t="shared" si="105"/>
        <v>0</v>
      </c>
      <c r="S2784" s="240">
        <f t="shared" si="106"/>
        <v>0</v>
      </c>
      <c r="T2784" s="272">
        <f t="shared" si="107"/>
        <v>0</v>
      </c>
      <c r="U2784" s="263"/>
    </row>
    <row r="2785" spans="2:21" s="216" customFormat="1" x14ac:dyDescent="0.25">
      <c r="B2785" s="262">
        <v>2787</v>
      </c>
      <c r="C2785" s="346">
        <v>45515</v>
      </c>
      <c r="D2785" s="217" t="s">
        <v>379</v>
      </c>
      <c r="E2785" s="218" t="s">
        <v>92</v>
      </c>
      <c r="F2785" s="218" t="s">
        <v>64</v>
      </c>
      <c r="G2785" s="218" t="s">
        <v>214</v>
      </c>
      <c r="H2785" s="218">
        <v>5</v>
      </c>
      <c r="I2785" s="218"/>
      <c r="J2785" s="218">
        <v>0</v>
      </c>
      <c r="K2785" s="218"/>
      <c r="L2785" s="218"/>
      <c r="M2785" s="218"/>
      <c r="N2785" s="218"/>
      <c r="O2785" s="218"/>
      <c r="P2785" s="218"/>
      <c r="Q2785" s="240">
        <f t="shared" si="104"/>
        <v>0</v>
      </c>
      <c r="R2785" s="240">
        <f t="shared" si="105"/>
        <v>0</v>
      </c>
      <c r="S2785" s="240">
        <f t="shared" si="106"/>
        <v>0</v>
      </c>
      <c r="T2785" s="272">
        <f t="shared" si="107"/>
        <v>0</v>
      </c>
      <c r="U2785" s="263"/>
    </row>
    <row r="2786" spans="2:21" s="216" customFormat="1" x14ac:dyDescent="0.25">
      <c r="B2786" s="262">
        <v>2788</v>
      </c>
      <c r="C2786" s="346">
        <v>45515</v>
      </c>
      <c r="D2786" s="217" t="s">
        <v>378</v>
      </c>
      <c r="E2786" s="218" t="s">
        <v>92</v>
      </c>
      <c r="F2786" s="218" t="s">
        <v>1</v>
      </c>
      <c r="G2786" s="218" t="s">
        <v>213</v>
      </c>
      <c r="H2786" s="218">
        <v>10</v>
      </c>
      <c r="I2786" s="218"/>
      <c r="J2786" s="218">
        <v>0</v>
      </c>
      <c r="K2786" s="218"/>
      <c r="L2786" s="218"/>
      <c r="M2786" s="218"/>
      <c r="N2786" s="218"/>
      <c r="O2786" s="218"/>
      <c r="P2786" s="218"/>
      <c r="Q2786" s="240">
        <f t="shared" si="104"/>
        <v>0</v>
      </c>
      <c r="R2786" s="240">
        <f t="shared" si="105"/>
        <v>0</v>
      </c>
      <c r="S2786" s="240">
        <f t="shared" si="106"/>
        <v>0</v>
      </c>
      <c r="T2786" s="272">
        <f t="shared" si="107"/>
        <v>0</v>
      </c>
      <c r="U2786" s="263"/>
    </row>
    <row r="2787" spans="2:21" s="216" customFormat="1" x14ac:dyDescent="0.25">
      <c r="B2787" s="262">
        <v>2789</v>
      </c>
      <c r="C2787" s="346">
        <v>45515</v>
      </c>
      <c r="D2787" s="217" t="s">
        <v>91</v>
      </c>
      <c r="E2787" s="218" t="s">
        <v>92</v>
      </c>
      <c r="F2787" s="218" t="s">
        <v>1</v>
      </c>
      <c r="G2787" s="218" t="s">
        <v>213</v>
      </c>
      <c r="H2787" s="218">
        <v>6.65</v>
      </c>
      <c r="I2787" s="218" t="s">
        <v>221</v>
      </c>
      <c r="J2787" s="218">
        <v>11</v>
      </c>
      <c r="K2787" s="218">
        <v>715650</v>
      </c>
      <c r="L2787" s="218">
        <v>2000</v>
      </c>
      <c r="M2787" s="218"/>
      <c r="N2787" s="218" t="s">
        <v>62</v>
      </c>
      <c r="O2787" s="218">
        <v>717</v>
      </c>
      <c r="P2787" s="218" t="s">
        <v>305</v>
      </c>
      <c r="Q2787" s="240">
        <f t="shared" si="104"/>
        <v>0</v>
      </c>
      <c r="R2787" s="240">
        <f t="shared" si="105"/>
        <v>84.122500000000002</v>
      </c>
      <c r="S2787" s="240">
        <f t="shared" si="106"/>
        <v>0</v>
      </c>
      <c r="T2787" s="272">
        <f t="shared" si="107"/>
        <v>0</v>
      </c>
      <c r="U2787" s="263"/>
    </row>
    <row r="2788" spans="2:21" s="216" customFormat="1" x14ac:dyDescent="0.25">
      <c r="B2788" s="262">
        <v>2790</v>
      </c>
      <c r="C2788" s="346">
        <v>45515</v>
      </c>
      <c r="D2788" s="217" t="s">
        <v>94</v>
      </c>
      <c r="E2788" s="218" t="s">
        <v>92</v>
      </c>
      <c r="F2788" s="218" t="s">
        <v>1</v>
      </c>
      <c r="G2788" s="218" t="s">
        <v>213</v>
      </c>
      <c r="H2788" s="218">
        <v>6.65</v>
      </c>
      <c r="I2788" s="218"/>
      <c r="J2788" s="218">
        <v>0</v>
      </c>
      <c r="K2788" s="218"/>
      <c r="L2788" s="218"/>
      <c r="M2788" s="218"/>
      <c r="N2788" s="218"/>
      <c r="O2788" s="218"/>
      <c r="P2788" s="218"/>
      <c r="Q2788" s="240">
        <f t="shared" si="104"/>
        <v>0</v>
      </c>
      <c r="R2788" s="240">
        <f t="shared" si="105"/>
        <v>0</v>
      </c>
      <c r="S2788" s="240">
        <f t="shared" si="106"/>
        <v>0</v>
      </c>
      <c r="T2788" s="272">
        <f t="shared" si="107"/>
        <v>0</v>
      </c>
      <c r="U2788" s="263"/>
    </row>
    <row r="2789" spans="2:21" s="216" customFormat="1" x14ac:dyDescent="0.25">
      <c r="B2789" s="262">
        <v>2791</v>
      </c>
      <c r="C2789" s="346">
        <v>45515</v>
      </c>
      <c r="D2789" s="217" t="s">
        <v>117</v>
      </c>
      <c r="E2789" s="218" t="s">
        <v>92</v>
      </c>
      <c r="F2789" s="218" t="s">
        <v>1</v>
      </c>
      <c r="G2789" s="218" t="s">
        <v>213</v>
      </c>
      <c r="H2789" s="218">
        <v>6.65</v>
      </c>
      <c r="I2789" s="218"/>
      <c r="J2789" s="218">
        <v>0</v>
      </c>
      <c r="K2789" s="218"/>
      <c r="L2789" s="218"/>
      <c r="M2789" s="218"/>
      <c r="N2789" s="218"/>
      <c r="O2789" s="218"/>
      <c r="P2789" s="218"/>
      <c r="Q2789" s="240">
        <f t="shared" si="104"/>
        <v>0</v>
      </c>
      <c r="R2789" s="240">
        <f t="shared" si="105"/>
        <v>0</v>
      </c>
      <c r="S2789" s="240">
        <f t="shared" si="106"/>
        <v>0</v>
      </c>
      <c r="T2789" s="272">
        <f t="shared" si="107"/>
        <v>0</v>
      </c>
      <c r="U2789" s="263" t="s">
        <v>274</v>
      </c>
    </row>
    <row r="2790" spans="2:21" s="216" customFormat="1" x14ac:dyDescent="0.25">
      <c r="B2790" s="262">
        <v>2792</v>
      </c>
      <c r="C2790" s="346">
        <v>45515</v>
      </c>
      <c r="D2790" s="217" t="s">
        <v>302</v>
      </c>
      <c r="E2790" s="218" t="s">
        <v>92</v>
      </c>
      <c r="F2790" s="218" t="s">
        <v>62</v>
      </c>
      <c r="G2790" s="218" t="s">
        <v>214</v>
      </c>
      <c r="H2790" s="218">
        <v>4.1500000000000004</v>
      </c>
      <c r="I2790" s="218"/>
      <c r="J2790" s="218">
        <v>0</v>
      </c>
      <c r="K2790" s="218"/>
      <c r="L2790" s="218"/>
      <c r="M2790" s="218"/>
      <c r="N2790" s="218"/>
      <c r="O2790" s="218"/>
      <c r="P2790" s="218"/>
      <c r="Q2790" s="240">
        <f t="shared" si="104"/>
        <v>0</v>
      </c>
      <c r="R2790" s="240">
        <f t="shared" si="105"/>
        <v>0</v>
      </c>
      <c r="S2790" s="240">
        <f t="shared" si="106"/>
        <v>0</v>
      </c>
      <c r="T2790" s="272">
        <f t="shared" si="107"/>
        <v>0</v>
      </c>
      <c r="U2790" s="263"/>
    </row>
    <row r="2791" spans="2:21" s="216" customFormat="1" x14ac:dyDescent="0.25">
      <c r="B2791" s="262">
        <v>2793</v>
      </c>
      <c r="C2791" s="346">
        <v>45515</v>
      </c>
      <c r="D2791" s="217" t="s">
        <v>157</v>
      </c>
      <c r="E2791" s="218" t="s">
        <v>92</v>
      </c>
      <c r="F2791" s="218" t="s">
        <v>62</v>
      </c>
      <c r="G2791" s="218" t="s">
        <v>214</v>
      </c>
      <c r="H2791" s="218">
        <v>4.1500000000000004</v>
      </c>
      <c r="I2791" s="218" t="s">
        <v>221</v>
      </c>
      <c r="J2791" s="218">
        <v>20</v>
      </c>
      <c r="K2791" s="218">
        <v>715650</v>
      </c>
      <c r="L2791" s="218">
        <v>2000</v>
      </c>
      <c r="M2791" s="218"/>
      <c r="N2791" s="218" t="s">
        <v>62</v>
      </c>
      <c r="O2791" s="218">
        <v>717</v>
      </c>
      <c r="P2791" s="218" t="s">
        <v>305</v>
      </c>
      <c r="Q2791" s="240">
        <f t="shared" si="104"/>
        <v>0</v>
      </c>
      <c r="R2791" s="240">
        <f t="shared" si="105"/>
        <v>95.449999999999989</v>
      </c>
      <c r="S2791" s="240">
        <f t="shared" si="106"/>
        <v>0</v>
      </c>
      <c r="T2791" s="272">
        <f t="shared" si="107"/>
        <v>0</v>
      </c>
      <c r="U2791" s="263"/>
    </row>
    <row r="2792" spans="2:21" s="216" customFormat="1" x14ac:dyDescent="0.25">
      <c r="B2792" s="262">
        <v>2794</v>
      </c>
      <c r="C2792" s="346">
        <v>45515</v>
      </c>
      <c r="D2792" s="217" t="s">
        <v>156</v>
      </c>
      <c r="E2792" s="218" t="s">
        <v>92</v>
      </c>
      <c r="F2792" s="218" t="s">
        <v>62</v>
      </c>
      <c r="G2792" s="218" t="s">
        <v>214</v>
      </c>
      <c r="H2792" s="218">
        <v>4.1500000000000004</v>
      </c>
      <c r="I2792" s="218" t="s">
        <v>221</v>
      </c>
      <c r="J2792" s="218">
        <v>15</v>
      </c>
      <c r="K2792" s="218">
        <v>715650</v>
      </c>
      <c r="L2792" s="218">
        <v>2000</v>
      </c>
      <c r="M2792" s="218"/>
      <c r="N2792" s="218" t="s">
        <v>62</v>
      </c>
      <c r="O2792" s="218">
        <v>717</v>
      </c>
      <c r="P2792" s="218" t="s">
        <v>305</v>
      </c>
      <c r="Q2792" s="240">
        <f t="shared" si="104"/>
        <v>0</v>
      </c>
      <c r="R2792" s="240">
        <f t="shared" si="105"/>
        <v>71.587500000000006</v>
      </c>
      <c r="S2792" s="240">
        <f t="shared" si="106"/>
        <v>0</v>
      </c>
      <c r="T2792" s="272">
        <f t="shared" si="107"/>
        <v>0</v>
      </c>
      <c r="U2792" s="263"/>
    </row>
    <row r="2793" spans="2:21" s="216" customFormat="1" x14ac:dyDescent="0.25">
      <c r="B2793" s="262">
        <v>2795</v>
      </c>
      <c r="C2793" s="346">
        <v>45515</v>
      </c>
      <c r="D2793" s="217" t="s">
        <v>436</v>
      </c>
      <c r="E2793" s="218" t="s">
        <v>161</v>
      </c>
      <c r="F2793" s="218" t="s">
        <v>389</v>
      </c>
      <c r="G2793" s="218" t="s">
        <v>161</v>
      </c>
      <c r="H2793" s="218">
        <v>10</v>
      </c>
      <c r="I2793" s="218"/>
      <c r="J2793" s="218">
        <v>5</v>
      </c>
      <c r="K2793" s="218"/>
      <c r="L2793" s="218"/>
      <c r="M2793" s="218"/>
      <c r="N2793" s="218"/>
      <c r="O2793" s="218"/>
      <c r="P2793" s="218"/>
      <c r="Q2793" s="240">
        <f t="shared" si="104"/>
        <v>0</v>
      </c>
      <c r="R2793" s="240">
        <f t="shared" si="105"/>
        <v>0</v>
      </c>
      <c r="S2793" s="240">
        <f t="shared" si="106"/>
        <v>0</v>
      </c>
      <c r="T2793" s="272">
        <f t="shared" si="107"/>
        <v>0</v>
      </c>
      <c r="U2793" s="263"/>
    </row>
    <row r="2794" spans="2:21" s="216" customFormat="1" x14ac:dyDescent="0.25">
      <c r="B2794" s="262">
        <v>2796</v>
      </c>
      <c r="C2794" s="346">
        <v>45515</v>
      </c>
      <c r="D2794" s="217" t="s">
        <v>284</v>
      </c>
      <c r="E2794" s="218" t="s">
        <v>178</v>
      </c>
      <c r="F2794" s="218" t="s">
        <v>7</v>
      </c>
      <c r="G2794" s="218" t="s">
        <v>213</v>
      </c>
      <c r="H2794" s="218">
        <v>7</v>
      </c>
      <c r="I2794" s="218" t="s">
        <v>220</v>
      </c>
      <c r="J2794" s="218">
        <v>37</v>
      </c>
      <c r="K2794" s="218">
        <v>723300</v>
      </c>
      <c r="L2794" s="218">
        <v>3000</v>
      </c>
      <c r="M2794" s="218"/>
      <c r="N2794" s="218" t="s">
        <v>7</v>
      </c>
      <c r="O2794" s="218">
        <v>724</v>
      </c>
      <c r="P2794" s="218" t="s">
        <v>305</v>
      </c>
      <c r="Q2794" s="240">
        <f t="shared" si="104"/>
        <v>259</v>
      </c>
      <c r="R2794" s="240">
        <f t="shared" si="105"/>
        <v>0</v>
      </c>
      <c r="S2794" s="240">
        <f t="shared" si="106"/>
        <v>0</v>
      </c>
      <c r="T2794" s="272">
        <f t="shared" si="107"/>
        <v>0</v>
      </c>
      <c r="U2794" s="263"/>
    </row>
    <row r="2795" spans="2:21" s="216" customFormat="1" x14ac:dyDescent="0.25">
      <c r="B2795" s="262">
        <v>2797</v>
      </c>
      <c r="C2795" s="346">
        <v>45515</v>
      </c>
      <c r="D2795" s="217" t="s">
        <v>268</v>
      </c>
      <c r="E2795" s="218" t="s">
        <v>276</v>
      </c>
      <c r="F2795" s="218" t="s">
        <v>7</v>
      </c>
      <c r="G2795" s="218" t="s">
        <v>214</v>
      </c>
      <c r="H2795" s="218">
        <v>5</v>
      </c>
      <c r="I2795" s="218"/>
      <c r="J2795" s="218">
        <v>0</v>
      </c>
      <c r="K2795" s="218"/>
      <c r="L2795" s="218"/>
      <c r="M2795" s="218"/>
      <c r="N2795" s="218"/>
      <c r="O2795" s="218"/>
      <c r="P2795" s="218"/>
      <c r="Q2795" s="240">
        <f t="shared" si="104"/>
        <v>0</v>
      </c>
      <c r="R2795" s="240">
        <f t="shared" si="105"/>
        <v>0</v>
      </c>
      <c r="S2795" s="240">
        <f t="shared" si="106"/>
        <v>0</v>
      </c>
      <c r="T2795" s="272">
        <f t="shared" si="107"/>
        <v>0</v>
      </c>
      <c r="U2795" s="263"/>
    </row>
    <row r="2796" spans="2:21" s="216" customFormat="1" x14ac:dyDescent="0.25">
      <c r="B2796" s="262">
        <v>2798</v>
      </c>
      <c r="C2796" s="346">
        <v>45515</v>
      </c>
      <c r="D2796" s="217" t="s">
        <v>260</v>
      </c>
      <c r="E2796" s="218" t="s">
        <v>161</v>
      </c>
      <c r="F2796" s="218" t="s">
        <v>7</v>
      </c>
      <c r="G2796" s="218" t="s">
        <v>161</v>
      </c>
      <c r="H2796" s="218">
        <v>10</v>
      </c>
      <c r="I2796" s="218"/>
      <c r="J2796" s="218">
        <v>0</v>
      </c>
      <c r="K2796" s="218"/>
      <c r="L2796" s="218"/>
      <c r="M2796" s="218"/>
      <c r="N2796" s="218"/>
      <c r="O2796" s="218"/>
      <c r="P2796" s="218"/>
      <c r="Q2796" s="240">
        <f t="shared" si="104"/>
        <v>0</v>
      </c>
      <c r="R2796" s="240">
        <f t="shared" si="105"/>
        <v>0</v>
      </c>
      <c r="S2796" s="240">
        <f t="shared" si="106"/>
        <v>0</v>
      </c>
      <c r="T2796" s="272">
        <f t="shared" si="107"/>
        <v>0</v>
      </c>
      <c r="U2796" s="263"/>
    </row>
    <row r="2797" spans="2:21" s="216" customFormat="1" x14ac:dyDescent="0.25">
      <c r="B2797" s="262">
        <v>2799</v>
      </c>
      <c r="C2797" s="346">
        <v>45515</v>
      </c>
      <c r="D2797" s="217" t="s">
        <v>359</v>
      </c>
      <c r="E2797" s="218" t="s">
        <v>178</v>
      </c>
      <c r="F2797" s="218" t="s">
        <v>7</v>
      </c>
      <c r="G2797" s="218" t="s">
        <v>213</v>
      </c>
      <c r="H2797" s="218">
        <v>7</v>
      </c>
      <c r="I2797" s="218"/>
      <c r="J2797" s="218">
        <v>0</v>
      </c>
      <c r="K2797" s="218"/>
      <c r="L2797" s="218"/>
      <c r="M2797" s="218"/>
      <c r="N2797" s="218"/>
      <c r="O2797" s="218"/>
      <c r="P2797" s="218"/>
      <c r="Q2797" s="240">
        <f t="shared" si="104"/>
        <v>0</v>
      </c>
      <c r="R2797" s="240">
        <f t="shared" si="105"/>
        <v>0</v>
      </c>
      <c r="S2797" s="240">
        <f t="shared" si="106"/>
        <v>0</v>
      </c>
      <c r="T2797" s="272">
        <f t="shared" si="107"/>
        <v>0</v>
      </c>
      <c r="U2797" s="263"/>
    </row>
    <row r="2798" spans="2:21" s="216" customFormat="1" x14ac:dyDescent="0.25">
      <c r="B2798" s="262">
        <v>2800</v>
      </c>
      <c r="C2798" s="346">
        <v>45515</v>
      </c>
      <c r="D2798" s="217" t="s">
        <v>177</v>
      </c>
      <c r="E2798" s="218" t="s">
        <v>178</v>
      </c>
      <c r="F2798" s="218" t="s">
        <v>7</v>
      </c>
      <c r="G2798" s="218" t="s">
        <v>213</v>
      </c>
      <c r="H2798" s="218">
        <v>7</v>
      </c>
      <c r="I2798" s="218" t="s">
        <v>220</v>
      </c>
      <c r="J2798" s="218">
        <v>41</v>
      </c>
      <c r="K2798" s="218">
        <v>723300</v>
      </c>
      <c r="L2798" s="218">
        <v>3000</v>
      </c>
      <c r="M2798" s="218"/>
      <c r="N2798" s="218" t="s">
        <v>7</v>
      </c>
      <c r="O2798" s="218">
        <v>724</v>
      </c>
      <c r="P2798" s="218" t="s">
        <v>305</v>
      </c>
      <c r="Q2798" s="240">
        <f t="shared" si="104"/>
        <v>287</v>
      </c>
      <c r="R2798" s="240">
        <f t="shared" si="105"/>
        <v>0</v>
      </c>
      <c r="S2798" s="240">
        <f t="shared" si="106"/>
        <v>0</v>
      </c>
      <c r="T2798" s="272">
        <f t="shared" si="107"/>
        <v>0</v>
      </c>
      <c r="U2798" s="263"/>
    </row>
    <row r="2799" spans="2:21" s="216" customFormat="1" x14ac:dyDescent="0.25">
      <c r="B2799" s="262">
        <v>2801</v>
      </c>
      <c r="C2799" s="346">
        <v>45515</v>
      </c>
      <c r="D2799" s="217" t="s">
        <v>173</v>
      </c>
      <c r="E2799" s="218" t="s">
        <v>161</v>
      </c>
      <c r="F2799" s="218" t="s">
        <v>7</v>
      </c>
      <c r="G2799" s="218" t="s">
        <v>161</v>
      </c>
      <c r="H2799" s="218">
        <v>11.2</v>
      </c>
      <c r="I2799" s="218" t="s">
        <v>66</v>
      </c>
      <c r="J2799" s="218">
        <v>7</v>
      </c>
      <c r="K2799" s="218"/>
      <c r="L2799" s="218"/>
      <c r="M2799" s="218"/>
      <c r="N2799" s="218" t="s">
        <v>363</v>
      </c>
      <c r="O2799" s="218"/>
      <c r="P2799" s="218"/>
      <c r="Q2799" s="240">
        <f t="shared" si="104"/>
        <v>0</v>
      </c>
      <c r="R2799" s="240">
        <f t="shared" si="105"/>
        <v>0</v>
      </c>
      <c r="S2799" s="240">
        <f t="shared" si="106"/>
        <v>78.399999999999991</v>
      </c>
      <c r="T2799" s="272">
        <f t="shared" si="107"/>
        <v>0</v>
      </c>
      <c r="U2799" s="263"/>
    </row>
    <row r="2800" spans="2:21" s="216" customFormat="1" x14ac:dyDescent="0.25">
      <c r="B2800" s="262">
        <v>2802</v>
      </c>
      <c r="C2800" s="346">
        <v>45515</v>
      </c>
      <c r="D2800" s="217" t="s">
        <v>153</v>
      </c>
      <c r="E2800" s="218" t="s">
        <v>92</v>
      </c>
      <c r="F2800" s="218" t="s">
        <v>63</v>
      </c>
      <c r="G2800" s="218" t="s">
        <v>213</v>
      </c>
      <c r="H2800" s="218">
        <v>6.65</v>
      </c>
      <c r="I2800" s="218"/>
      <c r="J2800" s="218">
        <v>0</v>
      </c>
      <c r="K2800" s="218"/>
      <c r="L2800" s="218"/>
      <c r="M2800" s="218"/>
      <c r="N2800" s="218"/>
      <c r="O2800" s="218"/>
      <c r="P2800" s="218"/>
      <c r="Q2800" s="240">
        <f t="shared" si="104"/>
        <v>0</v>
      </c>
      <c r="R2800" s="240">
        <f t="shared" si="105"/>
        <v>0</v>
      </c>
      <c r="S2800" s="240">
        <f t="shared" si="106"/>
        <v>0</v>
      </c>
      <c r="T2800" s="272">
        <f t="shared" si="107"/>
        <v>0</v>
      </c>
      <c r="U2800" s="263"/>
    </row>
    <row r="2801" spans="2:21" s="216" customFormat="1" x14ac:dyDescent="0.25">
      <c r="B2801" s="262">
        <v>2803</v>
      </c>
      <c r="C2801" s="346">
        <v>45515</v>
      </c>
      <c r="D2801" s="217" t="s">
        <v>152</v>
      </c>
      <c r="E2801" s="218" t="s">
        <v>92</v>
      </c>
      <c r="F2801" s="218" t="s">
        <v>63</v>
      </c>
      <c r="G2801" s="218" t="s">
        <v>214</v>
      </c>
      <c r="H2801" s="218">
        <v>4.1500000000000004</v>
      </c>
      <c r="I2801" s="218" t="s">
        <v>221</v>
      </c>
      <c r="J2801" s="218">
        <v>17</v>
      </c>
      <c r="K2801" s="218">
        <v>715600</v>
      </c>
      <c r="L2801" s="218">
        <v>2030</v>
      </c>
      <c r="M2801" s="218"/>
      <c r="N2801" s="218" t="s">
        <v>63</v>
      </c>
      <c r="O2801" s="218">
        <v>717</v>
      </c>
      <c r="P2801" s="218" t="s">
        <v>305</v>
      </c>
      <c r="Q2801" s="240">
        <f t="shared" si="104"/>
        <v>0</v>
      </c>
      <c r="R2801" s="240">
        <f t="shared" si="105"/>
        <v>81.132500000000007</v>
      </c>
      <c r="S2801" s="240">
        <f t="shared" si="106"/>
        <v>0</v>
      </c>
      <c r="T2801" s="272">
        <f t="shared" si="107"/>
        <v>0</v>
      </c>
      <c r="U2801" s="263"/>
    </row>
    <row r="2802" spans="2:21" s="216" customFormat="1" x14ac:dyDescent="0.25">
      <c r="B2802" s="262">
        <v>2804</v>
      </c>
      <c r="C2802" s="346">
        <v>45515</v>
      </c>
      <c r="D2802" s="217" t="s">
        <v>150</v>
      </c>
      <c r="E2802" s="218" t="s">
        <v>92</v>
      </c>
      <c r="F2802" s="218" t="s">
        <v>63</v>
      </c>
      <c r="G2802" s="218" t="s">
        <v>214</v>
      </c>
      <c r="H2802" s="218">
        <v>4.1500000000000004</v>
      </c>
      <c r="I2802" s="218" t="s">
        <v>221</v>
      </c>
      <c r="J2802" s="218">
        <v>19</v>
      </c>
      <c r="K2802" s="218">
        <v>715600</v>
      </c>
      <c r="L2802" s="218">
        <v>2030</v>
      </c>
      <c r="M2802" s="218"/>
      <c r="N2802" s="218" t="s">
        <v>63</v>
      </c>
      <c r="O2802" s="218">
        <v>717</v>
      </c>
      <c r="P2802" s="218" t="s">
        <v>305</v>
      </c>
      <c r="Q2802" s="240">
        <f t="shared" si="104"/>
        <v>0</v>
      </c>
      <c r="R2802" s="240">
        <f t="shared" si="105"/>
        <v>90.677500000000009</v>
      </c>
      <c r="S2802" s="240">
        <f t="shared" si="106"/>
        <v>0</v>
      </c>
      <c r="T2802" s="272">
        <f t="shared" si="107"/>
        <v>0</v>
      </c>
      <c r="U2802" s="263"/>
    </row>
    <row r="2803" spans="2:21" s="216" customFormat="1" x14ac:dyDescent="0.25">
      <c r="B2803" s="262">
        <v>2805</v>
      </c>
      <c r="C2803" s="346">
        <v>45515</v>
      </c>
      <c r="D2803" s="217" t="s">
        <v>179</v>
      </c>
      <c r="E2803" s="218" t="s">
        <v>161</v>
      </c>
      <c r="F2803" s="218" t="s">
        <v>8</v>
      </c>
      <c r="G2803" s="218" t="s">
        <v>161</v>
      </c>
      <c r="H2803" s="218">
        <v>11.6</v>
      </c>
      <c r="I2803" s="218" t="s">
        <v>66</v>
      </c>
      <c r="J2803" s="218">
        <v>7</v>
      </c>
      <c r="K2803" s="218"/>
      <c r="L2803" s="218"/>
      <c r="M2803" s="218"/>
      <c r="N2803" s="218" t="s">
        <v>363</v>
      </c>
      <c r="O2803" s="218"/>
      <c r="P2803" s="218"/>
      <c r="Q2803" s="240">
        <f t="shared" ref="Q2803:Q2867" si="108">IF(I2803=$Q$5,J2803*H2803,0)</f>
        <v>0</v>
      </c>
      <c r="R2803" s="240">
        <f t="shared" ref="R2803:R2867" si="109">IF(I2803=$R$5,J2803*H2803,0)*1.15</f>
        <v>0</v>
      </c>
      <c r="S2803" s="240">
        <f t="shared" ref="S2803:S2867" si="110">IF(I2803=$S$5,J2803*H2803,0)</f>
        <v>81.2</v>
      </c>
      <c r="T2803" s="272">
        <f t="shared" ref="T2803:T2866" si="111">IF(I2803=$T$5,J2803*H2803,0)</f>
        <v>0</v>
      </c>
      <c r="U2803" s="263"/>
    </row>
    <row r="2804" spans="2:21" s="216" customFormat="1" x14ac:dyDescent="0.25">
      <c r="B2804" s="262">
        <v>2806</v>
      </c>
      <c r="C2804" s="346">
        <v>45515</v>
      </c>
      <c r="D2804" s="217" t="s">
        <v>141</v>
      </c>
      <c r="E2804" s="218" t="s">
        <v>92</v>
      </c>
      <c r="F2804" s="218" t="s">
        <v>2</v>
      </c>
      <c r="G2804" s="218" t="s">
        <v>213</v>
      </c>
      <c r="H2804" s="218">
        <v>7</v>
      </c>
      <c r="I2804" s="218" t="s">
        <v>220</v>
      </c>
      <c r="J2804" s="218">
        <v>32</v>
      </c>
      <c r="K2804" s="218">
        <v>712650</v>
      </c>
      <c r="L2804" s="218">
        <v>550</v>
      </c>
      <c r="M2804" s="218"/>
      <c r="N2804" s="218" t="s">
        <v>2</v>
      </c>
      <c r="O2804" s="218">
        <v>713</v>
      </c>
      <c r="P2804" s="218" t="s">
        <v>305</v>
      </c>
      <c r="Q2804" s="240">
        <f t="shared" si="108"/>
        <v>224</v>
      </c>
      <c r="R2804" s="240">
        <f t="shared" si="109"/>
        <v>0</v>
      </c>
      <c r="S2804" s="240">
        <f t="shared" si="110"/>
        <v>0</v>
      </c>
      <c r="T2804" s="272">
        <f t="shared" si="111"/>
        <v>0</v>
      </c>
      <c r="U2804" s="263"/>
    </row>
    <row r="2805" spans="2:21" s="216" customFormat="1" x14ac:dyDescent="0.25">
      <c r="B2805" s="262">
        <v>2807</v>
      </c>
      <c r="C2805" s="346">
        <v>45515</v>
      </c>
      <c r="D2805" s="217" t="s">
        <v>142</v>
      </c>
      <c r="E2805" s="218" t="s">
        <v>92</v>
      </c>
      <c r="F2805" s="218" t="s">
        <v>2</v>
      </c>
      <c r="G2805" s="218" t="s">
        <v>213</v>
      </c>
      <c r="H2805" s="218">
        <v>7</v>
      </c>
      <c r="I2805" s="218" t="s">
        <v>220</v>
      </c>
      <c r="J2805" s="218">
        <v>32</v>
      </c>
      <c r="K2805" s="218">
        <v>712650</v>
      </c>
      <c r="L2805" s="218">
        <v>550</v>
      </c>
      <c r="M2805" s="218"/>
      <c r="N2805" s="218" t="s">
        <v>2</v>
      </c>
      <c r="O2805" s="218">
        <v>713</v>
      </c>
      <c r="P2805" s="218" t="s">
        <v>305</v>
      </c>
      <c r="Q2805" s="240">
        <f t="shared" si="108"/>
        <v>224</v>
      </c>
      <c r="R2805" s="240">
        <f t="shared" si="109"/>
        <v>0</v>
      </c>
      <c r="S2805" s="240">
        <f t="shared" si="110"/>
        <v>0</v>
      </c>
      <c r="T2805" s="272">
        <f t="shared" si="111"/>
        <v>0</v>
      </c>
      <c r="U2805" s="263"/>
    </row>
    <row r="2806" spans="2:21" s="216" customFormat="1" x14ac:dyDescent="0.25">
      <c r="B2806" s="262">
        <v>2808</v>
      </c>
      <c r="C2806" s="346">
        <v>45515</v>
      </c>
      <c r="D2806" s="217" t="s">
        <v>143</v>
      </c>
      <c r="E2806" s="218" t="s">
        <v>92</v>
      </c>
      <c r="F2806" s="218" t="s">
        <v>2</v>
      </c>
      <c r="G2806" s="218" t="s">
        <v>213</v>
      </c>
      <c r="H2806" s="218">
        <v>7</v>
      </c>
      <c r="I2806" s="218" t="s">
        <v>220</v>
      </c>
      <c r="J2806" s="218">
        <v>32</v>
      </c>
      <c r="K2806" s="218">
        <v>712650</v>
      </c>
      <c r="L2806" s="218">
        <v>550</v>
      </c>
      <c r="M2806" s="218"/>
      <c r="N2806" s="218" t="s">
        <v>2</v>
      </c>
      <c r="O2806" s="218">
        <v>713</v>
      </c>
      <c r="P2806" s="218" t="s">
        <v>305</v>
      </c>
      <c r="Q2806" s="240">
        <f t="shared" si="108"/>
        <v>224</v>
      </c>
      <c r="R2806" s="240">
        <f t="shared" si="109"/>
        <v>0</v>
      </c>
      <c r="S2806" s="240">
        <f t="shared" si="110"/>
        <v>0</v>
      </c>
      <c r="T2806" s="272">
        <f t="shared" si="111"/>
        <v>0</v>
      </c>
      <c r="U2806" s="263"/>
    </row>
    <row r="2807" spans="2:21" s="216" customFormat="1" x14ac:dyDescent="0.25">
      <c r="B2807" s="262">
        <v>2809</v>
      </c>
      <c r="C2807" s="346">
        <v>45515</v>
      </c>
      <c r="D2807" s="217" t="s">
        <v>258</v>
      </c>
      <c r="E2807" s="218" t="s">
        <v>92</v>
      </c>
      <c r="F2807" s="218" t="s">
        <v>2</v>
      </c>
      <c r="G2807" s="218" t="s">
        <v>213</v>
      </c>
      <c r="H2807" s="218">
        <v>7</v>
      </c>
      <c r="I2807" s="218" t="s">
        <v>220</v>
      </c>
      <c r="J2807" s="218">
        <v>32</v>
      </c>
      <c r="K2807" s="218">
        <v>712650</v>
      </c>
      <c r="L2807" s="218">
        <v>550</v>
      </c>
      <c r="M2807" s="218"/>
      <c r="N2807" s="218" t="s">
        <v>2</v>
      </c>
      <c r="O2807" s="218">
        <v>713</v>
      </c>
      <c r="P2807" s="218" t="s">
        <v>305</v>
      </c>
      <c r="Q2807" s="240">
        <f t="shared" si="108"/>
        <v>224</v>
      </c>
      <c r="R2807" s="240">
        <f t="shared" si="109"/>
        <v>0</v>
      </c>
      <c r="S2807" s="240">
        <f t="shared" si="110"/>
        <v>0</v>
      </c>
      <c r="T2807" s="272">
        <f t="shared" si="111"/>
        <v>0</v>
      </c>
      <c r="U2807" s="263"/>
    </row>
    <row r="2808" spans="2:21" s="216" customFormat="1" x14ac:dyDescent="0.25">
      <c r="B2808" s="262">
        <v>2810</v>
      </c>
      <c r="C2808" s="346">
        <v>45515</v>
      </c>
      <c r="D2808" s="217" t="s">
        <v>266</v>
      </c>
      <c r="E2808" s="218" t="s">
        <v>92</v>
      </c>
      <c r="F2808" s="218" t="s">
        <v>2</v>
      </c>
      <c r="G2808" s="218" t="s">
        <v>213</v>
      </c>
      <c r="H2808" s="218">
        <v>7</v>
      </c>
      <c r="I2808" s="218" t="s">
        <v>220</v>
      </c>
      <c r="J2808" s="218">
        <v>32</v>
      </c>
      <c r="K2808" s="218">
        <v>712650</v>
      </c>
      <c r="L2808" s="218">
        <v>550</v>
      </c>
      <c r="M2808" s="218"/>
      <c r="N2808" s="218" t="s">
        <v>2</v>
      </c>
      <c r="O2808" s="218">
        <v>713</v>
      </c>
      <c r="P2808" s="218" t="s">
        <v>305</v>
      </c>
      <c r="Q2808" s="240">
        <f t="shared" si="108"/>
        <v>224</v>
      </c>
      <c r="R2808" s="240">
        <f t="shared" si="109"/>
        <v>0</v>
      </c>
      <c r="S2808" s="240">
        <f t="shared" si="110"/>
        <v>0</v>
      </c>
      <c r="T2808" s="272">
        <f t="shared" si="111"/>
        <v>0</v>
      </c>
      <c r="U2808" s="263"/>
    </row>
    <row r="2809" spans="2:21" s="216" customFormat="1" x14ac:dyDescent="0.25">
      <c r="B2809" s="262">
        <v>2811</v>
      </c>
      <c r="C2809" s="346">
        <v>45515</v>
      </c>
      <c r="D2809" s="217" t="s">
        <v>267</v>
      </c>
      <c r="E2809" s="218" t="s">
        <v>92</v>
      </c>
      <c r="F2809" s="218" t="s">
        <v>2</v>
      </c>
      <c r="G2809" s="218" t="s">
        <v>213</v>
      </c>
      <c r="H2809" s="218">
        <v>7</v>
      </c>
      <c r="I2809" s="218" t="s">
        <v>220</v>
      </c>
      <c r="J2809" s="218">
        <v>32</v>
      </c>
      <c r="K2809" s="218">
        <v>712650</v>
      </c>
      <c r="L2809" s="218">
        <v>550</v>
      </c>
      <c r="M2809" s="218"/>
      <c r="N2809" s="218" t="s">
        <v>2</v>
      </c>
      <c r="O2809" s="218">
        <v>713</v>
      </c>
      <c r="P2809" s="218" t="s">
        <v>305</v>
      </c>
      <c r="Q2809" s="240">
        <f t="shared" si="108"/>
        <v>224</v>
      </c>
      <c r="R2809" s="240">
        <f t="shared" si="109"/>
        <v>0</v>
      </c>
      <c r="S2809" s="240">
        <f t="shared" si="110"/>
        <v>0</v>
      </c>
      <c r="T2809" s="272">
        <f t="shared" si="111"/>
        <v>0</v>
      </c>
      <c r="U2809" s="263"/>
    </row>
    <row r="2810" spans="2:21" s="216" customFormat="1" x14ac:dyDescent="0.25">
      <c r="B2810" s="262">
        <v>2812</v>
      </c>
      <c r="C2810" s="346">
        <v>45515</v>
      </c>
      <c r="D2810" s="217" t="s">
        <v>387</v>
      </c>
      <c r="E2810" s="218" t="s">
        <v>276</v>
      </c>
      <c r="F2810" s="218" t="s">
        <v>389</v>
      </c>
      <c r="G2810" s="218" t="s">
        <v>214</v>
      </c>
      <c r="H2810" s="218">
        <v>4.1500000000000004</v>
      </c>
      <c r="I2810" s="218" t="s">
        <v>220</v>
      </c>
      <c r="J2810" s="218">
        <v>19</v>
      </c>
      <c r="K2810" s="218">
        <v>717100</v>
      </c>
      <c r="L2810" s="218">
        <v>1000</v>
      </c>
      <c r="M2810" s="218"/>
      <c r="N2810" s="218" t="s">
        <v>389</v>
      </c>
      <c r="O2810" s="218" t="s">
        <v>357</v>
      </c>
      <c r="P2810" s="218" t="s">
        <v>305</v>
      </c>
      <c r="Q2810" s="240">
        <f t="shared" si="108"/>
        <v>78.850000000000009</v>
      </c>
      <c r="R2810" s="240">
        <f t="shared" si="109"/>
        <v>0</v>
      </c>
      <c r="S2810" s="240">
        <f t="shared" si="110"/>
        <v>0</v>
      </c>
      <c r="T2810" s="272">
        <f t="shared" si="111"/>
        <v>0</v>
      </c>
      <c r="U2810" s="263" t="s">
        <v>454</v>
      </c>
    </row>
    <row r="2811" spans="2:21" s="216" customFormat="1" x14ac:dyDescent="0.25">
      <c r="B2811" s="262">
        <v>2813</v>
      </c>
      <c r="C2811" s="346">
        <v>45515</v>
      </c>
      <c r="D2811" s="217" t="s">
        <v>388</v>
      </c>
      <c r="E2811" s="218" t="s">
        <v>276</v>
      </c>
      <c r="F2811" s="218" t="s">
        <v>389</v>
      </c>
      <c r="G2811" s="218" t="s">
        <v>214</v>
      </c>
      <c r="H2811" s="218">
        <v>4.1500000000000004</v>
      </c>
      <c r="I2811" s="218" t="s">
        <v>220</v>
      </c>
      <c r="J2811" s="218">
        <v>21</v>
      </c>
      <c r="K2811" s="218">
        <v>717100</v>
      </c>
      <c r="L2811" s="218">
        <v>1000</v>
      </c>
      <c r="M2811" s="218"/>
      <c r="N2811" s="218" t="s">
        <v>389</v>
      </c>
      <c r="O2811" s="218" t="s">
        <v>357</v>
      </c>
      <c r="P2811" s="218" t="s">
        <v>305</v>
      </c>
      <c r="Q2811" s="240">
        <f t="shared" si="108"/>
        <v>87.15</v>
      </c>
      <c r="R2811" s="240">
        <f t="shared" si="109"/>
        <v>0</v>
      </c>
      <c r="S2811" s="240">
        <f t="shared" si="110"/>
        <v>0</v>
      </c>
      <c r="T2811" s="272">
        <f t="shared" si="111"/>
        <v>0</v>
      </c>
      <c r="U2811" s="263" t="s">
        <v>454</v>
      </c>
    </row>
    <row r="2812" spans="2:21" s="216" customFormat="1" x14ac:dyDescent="0.25">
      <c r="B2812" s="262">
        <v>2814</v>
      </c>
      <c r="C2812" s="346">
        <v>45515</v>
      </c>
      <c r="D2812" s="217" t="s">
        <v>96</v>
      </c>
      <c r="E2812" s="218" t="s">
        <v>161</v>
      </c>
      <c r="F2812" s="218" t="s">
        <v>1</v>
      </c>
      <c r="G2812" s="218" t="s">
        <v>161</v>
      </c>
      <c r="H2812" s="218">
        <v>11.8</v>
      </c>
      <c r="I2812" s="218" t="s">
        <v>66</v>
      </c>
      <c r="J2812" s="218">
        <v>4</v>
      </c>
      <c r="K2812" s="218"/>
      <c r="L2812" s="218"/>
      <c r="M2812" s="218"/>
      <c r="N2812" s="218" t="s">
        <v>363</v>
      </c>
      <c r="O2812" s="218"/>
      <c r="P2812" s="218"/>
      <c r="Q2812" s="240">
        <f t="shared" si="108"/>
        <v>0</v>
      </c>
      <c r="R2812" s="240">
        <f t="shared" si="109"/>
        <v>0</v>
      </c>
      <c r="S2812" s="240">
        <f t="shared" si="110"/>
        <v>47.2</v>
      </c>
      <c r="T2812" s="272">
        <f t="shared" si="111"/>
        <v>0</v>
      </c>
      <c r="U2812" s="263"/>
    </row>
    <row r="2813" spans="2:21" s="216" customFormat="1" x14ac:dyDescent="0.25">
      <c r="B2813" s="262">
        <v>2815</v>
      </c>
      <c r="C2813" s="346">
        <v>45515</v>
      </c>
      <c r="D2813" s="217" t="s">
        <v>130</v>
      </c>
      <c r="E2813" s="218" t="s">
        <v>161</v>
      </c>
      <c r="F2813" s="218" t="s">
        <v>1</v>
      </c>
      <c r="G2813" s="218" t="s">
        <v>161</v>
      </c>
      <c r="H2813" s="218">
        <v>11.8</v>
      </c>
      <c r="I2813" s="218" t="s">
        <v>66</v>
      </c>
      <c r="J2813" s="218">
        <v>2</v>
      </c>
      <c r="K2813" s="218"/>
      <c r="L2813" s="218"/>
      <c r="M2813" s="218"/>
      <c r="N2813" s="218" t="s">
        <v>363</v>
      </c>
      <c r="O2813" s="218"/>
      <c r="P2813" s="218"/>
      <c r="Q2813" s="240">
        <f t="shared" si="108"/>
        <v>0</v>
      </c>
      <c r="R2813" s="240">
        <f t="shared" si="109"/>
        <v>0</v>
      </c>
      <c r="S2813" s="240">
        <f t="shared" si="110"/>
        <v>23.6</v>
      </c>
      <c r="T2813" s="272">
        <f t="shared" si="111"/>
        <v>0</v>
      </c>
      <c r="U2813" s="263"/>
    </row>
    <row r="2814" spans="2:21" s="216" customFormat="1" x14ac:dyDescent="0.25">
      <c r="B2814" s="262">
        <v>2816</v>
      </c>
      <c r="C2814" s="346">
        <v>45515</v>
      </c>
      <c r="D2814" s="217" t="s">
        <v>261</v>
      </c>
      <c r="E2814" s="218" t="s">
        <v>161</v>
      </c>
      <c r="F2814" s="218" t="s">
        <v>65</v>
      </c>
      <c r="G2814" s="218" t="s">
        <v>161</v>
      </c>
      <c r="H2814" s="218">
        <v>30.5</v>
      </c>
      <c r="I2814" s="218" t="s">
        <v>66</v>
      </c>
      <c r="J2814" s="218">
        <v>3</v>
      </c>
      <c r="K2814" s="218"/>
      <c r="L2814" s="218"/>
      <c r="M2814" s="218"/>
      <c r="N2814" s="218" t="s">
        <v>363</v>
      </c>
      <c r="O2814" s="218"/>
      <c r="P2814" s="218"/>
      <c r="Q2814" s="240">
        <f t="shared" si="108"/>
        <v>0</v>
      </c>
      <c r="R2814" s="240">
        <f t="shared" si="109"/>
        <v>0</v>
      </c>
      <c r="S2814" s="240">
        <f t="shared" si="110"/>
        <v>91.5</v>
      </c>
      <c r="T2814" s="272">
        <f t="shared" si="111"/>
        <v>0</v>
      </c>
      <c r="U2814" s="263"/>
    </row>
    <row r="2815" spans="2:21" s="216" customFormat="1" x14ac:dyDescent="0.25">
      <c r="B2815" s="262">
        <v>2817</v>
      </c>
      <c r="C2815" s="346">
        <v>45515</v>
      </c>
      <c r="D2815" s="217" t="s">
        <v>120</v>
      </c>
      <c r="E2815" s="218" t="s">
        <v>263</v>
      </c>
      <c r="F2815" s="218" t="s">
        <v>1</v>
      </c>
      <c r="G2815" s="218" t="s">
        <v>307</v>
      </c>
      <c r="H2815" s="218">
        <v>6</v>
      </c>
      <c r="I2815" s="218"/>
      <c r="J2815" s="218">
        <v>0</v>
      </c>
      <c r="K2815" s="218"/>
      <c r="L2815" s="218"/>
      <c r="M2815" s="218"/>
      <c r="N2815" s="218"/>
      <c r="O2815" s="218"/>
      <c r="P2815" s="218"/>
      <c r="Q2815" s="240">
        <f t="shared" si="108"/>
        <v>0</v>
      </c>
      <c r="R2815" s="240">
        <f t="shared" si="109"/>
        <v>0</v>
      </c>
      <c r="S2815" s="240">
        <f t="shared" si="110"/>
        <v>0</v>
      </c>
      <c r="T2815" s="272">
        <f t="shared" si="111"/>
        <v>0</v>
      </c>
      <c r="U2815" s="263"/>
    </row>
    <row r="2816" spans="2:21" s="216" customFormat="1" x14ac:dyDescent="0.25">
      <c r="B2816" s="262">
        <v>2818</v>
      </c>
      <c r="C2816" s="346">
        <v>45515</v>
      </c>
      <c r="D2816" s="217" t="s">
        <v>122</v>
      </c>
      <c r="E2816" s="218" t="s">
        <v>264</v>
      </c>
      <c r="F2816" s="218" t="s">
        <v>1</v>
      </c>
      <c r="G2816" s="218" t="s">
        <v>307</v>
      </c>
      <c r="H2816" s="218">
        <v>6</v>
      </c>
      <c r="I2816" s="218"/>
      <c r="J2816" s="218">
        <v>0</v>
      </c>
      <c r="K2816" s="218"/>
      <c r="L2816" s="218"/>
      <c r="M2816" s="218"/>
      <c r="N2816" s="218"/>
      <c r="O2816" s="218"/>
      <c r="P2816" s="218"/>
      <c r="Q2816" s="240">
        <f t="shared" si="108"/>
        <v>0</v>
      </c>
      <c r="R2816" s="240">
        <f t="shared" si="109"/>
        <v>0</v>
      </c>
      <c r="S2816" s="240">
        <f t="shared" si="110"/>
        <v>0</v>
      </c>
      <c r="T2816" s="272">
        <f t="shared" si="111"/>
        <v>0</v>
      </c>
      <c r="U2816" s="263"/>
    </row>
    <row r="2817" spans="2:21" s="216" customFormat="1" x14ac:dyDescent="0.25">
      <c r="B2817" s="262">
        <v>2819</v>
      </c>
      <c r="C2817" s="346">
        <v>45515</v>
      </c>
      <c r="D2817" s="217" t="s">
        <v>356</v>
      </c>
      <c r="E2817" s="218" t="s">
        <v>264</v>
      </c>
      <c r="F2817" s="218" t="s">
        <v>1</v>
      </c>
      <c r="G2817" s="218" t="s">
        <v>307</v>
      </c>
      <c r="H2817" s="218">
        <v>6</v>
      </c>
      <c r="I2817" s="218"/>
      <c r="J2817" s="218">
        <v>0</v>
      </c>
      <c r="K2817" s="218"/>
      <c r="L2817" s="218"/>
      <c r="M2817" s="218"/>
      <c r="N2817" s="218"/>
      <c r="O2817" s="218"/>
      <c r="P2817" s="218"/>
      <c r="Q2817" s="240">
        <f t="shared" si="108"/>
        <v>0</v>
      </c>
      <c r="R2817" s="240">
        <f t="shared" si="109"/>
        <v>0</v>
      </c>
      <c r="S2817" s="240">
        <f t="shared" si="110"/>
        <v>0</v>
      </c>
      <c r="T2817" s="272">
        <f t="shared" si="111"/>
        <v>0</v>
      </c>
      <c r="U2817" s="263"/>
    </row>
    <row r="2818" spans="2:21" s="216" customFormat="1" x14ac:dyDescent="0.25">
      <c r="B2818" s="262">
        <v>2820</v>
      </c>
      <c r="C2818" s="346">
        <v>45515</v>
      </c>
      <c r="D2818" s="217" t="s">
        <v>376</v>
      </c>
      <c r="E2818" s="218" t="s">
        <v>183</v>
      </c>
      <c r="F2818" s="218" t="s">
        <v>309</v>
      </c>
      <c r="G2818" s="218">
        <v>0</v>
      </c>
      <c r="H2818" s="218">
        <v>6</v>
      </c>
      <c r="I2818" s="218"/>
      <c r="J2818" s="218">
        <v>0</v>
      </c>
      <c r="K2818" s="218"/>
      <c r="L2818" s="218"/>
      <c r="M2818" s="218"/>
      <c r="N2818" s="218"/>
      <c r="O2818" s="218"/>
      <c r="P2818" s="218"/>
      <c r="Q2818" s="240">
        <f t="shared" si="108"/>
        <v>0</v>
      </c>
      <c r="R2818" s="240">
        <f t="shared" si="109"/>
        <v>0</v>
      </c>
      <c r="S2818" s="240">
        <f t="shared" si="110"/>
        <v>0</v>
      </c>
      <c r="T2818" s="272">
        <f t="shared" si="111"/>
        <v>0</v>
      </c>
      <c r="U2818" s="263"/>
    </row>
    <row r="2819" spans="2:21" s="216" customFormat="1" x14ac:dyDescent="0.25">
      <c r="B2819" s="262">
        <v>2821</v>
      </c>
      <c r="C2819" s="346">
        <v>45516</v>
      </c>
      <c r="D2819" s="217" t="s">
        <v>120</v>
      </c>
      <c r="E2819" s="218" t="s">
        <v>263</v>
      </c>
      <c r="F2819" s="218" t="s">
        <v>1</v>
      </c>
      <c r="G2819" s="218" t="s">
        <v>307</v>
      </c>
      <c r="H2819" s="218">
        <v>6</v>
      </c>
      <c r="I2819" s="218" t="s">
        <v>310</v>
      </c>
      <c r="J2819" s="218">
        <v>0</v>
      </c>
      <c r="K2819" s="218"/>
      <c r="L2819" s="218"/>
      <c r="M2819" s="218"/>
      <c r="N2819" s="218"/>
      <c r="O2819" s="218"/>
      <c r="P2819" s="218"/>
      <c r="Q2819" s="240">
        <f t="shared" si="108"/>
        <v>0</v>
      </c>
      <c r="R2819" s="240">
        <f t="shared" si="109"/>
        <v>0</v>
      </c>
      <c r="S2819" s="240">
        <f t="shared" si="110"/>
        <v>0</v>
      </c>
      <c r="T2819" s="272">
        <f t="shared" si="111"/>
        <v>0</v>
      </c>
      <c r="U2819" s="263" t="s">
        <v>274</v>
      </c>
    </row>
    <row r="2820" spans="2:21" s="547" customFormat="1" x14ac:dyDescent="0.25">
      <c r="B2820" s="445">
        <f>ROW()-5</f>
        <v>2815</v>
      </c>
      <c r="C2820" s="346">
        <v>45516</v>
      </c>
      <c r="D2820" s="467" t="s">
        <v>522</v>
      </c>
      <c r="E2820" s="468" t="str">
        <f>IFERROR(VLOOKUP(D2820,V:Z,2,FALSE),"")</f>
        <v>_</v>
      </c>
      <c r="F2820" s="468" t="str">
        <f>IFERROR(VLOOKUP(D2820,V:Z,3,FALSE),"")</f>
        <v>_</v>
      </c>
      <c r="G2820" s="468" t="str">
        <f>IFERROR(VLOOKUP(D2820,V:Z,4,FALSE),"")</f>
        <v>بچینگ</v>
      </c>
      <c r="H2820" s="468">
        <f>IFERROR(VLOOKUP(D2820,V:Z,5,FALSE),"")</f>
        <v>1</v>
      </c>
      <c r="I2820" s="458" t="s">
        <v>310</v>
      </c>
      <c r="J2820" s="468">
        <v>44</v>
      </c>
      <c r="K2820" s="468"/>
      <c r="L2820" s="468"/>
      <c r="M2820" s="458"/>
      <c r="N2820" s="468"/>
      <c r="O2820" s="468">
        <v>712250</v>
      </c>
      <c r="P2820" s="468" t="s">
        <v>531</v>
      </c>
      <c r="Q2820" s="469">
        <f>IF(I2820=$Q$5,J2820*H2820,0)</f>
        <v>0</v>
      </c>
      <c r="R2820" s="469">
        <f>IF(I2820=$R$5,J2820*H2820,0)*1.15</f>
        <v>0</v>
      </c>
      <c r="S2820" s="469">
        <f>IF(I2820=$S$5,J2820*H2820,0)</f>
        <v>0</v>
      </c>
      <c r="T2820" s="273">
        <f t="shared" si="111"/>
        <v>0</v>
      </c>
      <c r="U2820" s="446"/>
    </row>
    <row r="2821" spans="2:21" s="216" customFormat="1" x14ac:dyDescent="0.25">
      <c r="B2821" s="262">
        <v>2822</v>
      </c>
      <c r="C2821" s="346">
        <v>45516</v>
      </c>
      <c r="D2821" s="467" t="s">
        <v>522</v>
      </c>
      <c r="E2821" s="468" t="str">
        <f>IFERROR(VLOOKUP(D2821,V:Z,2,FALSE),"")</f>
        <v>_</v>
      </c>
      <c r="F2821" s="468" t="str">
        <f>IFERROR(VLOOKUP(D2821,V:Z,3,FALSE),"")</f>
        <v>_</v>
      </c>
      <c r="G2821" s="468" t="str">
        <f>IFERROR(VLOOKUP(D2821,V:Z,4,FALSE),"")</f>
        <v>بچینگ</v>
      </c>
      <c r="H2821" s="468">
        <f>IFERROR(VLOOKUP(D2821,V:Z,5,FALSE),"")</f>
        <v>1</v>
      </c>
      <c r="I2821" s="218" t="s">
        <v>310</v>
      </c>
      <c r="J2821" s="218">
        <v>12</v>
      </c>
      <c r="K2821" s="218"/>
      <c r="L2821" s="218"/>
      <c r="M2821" s="218"/>
      <c r="N2821" s="218"/>
      <c r="O2821" s="218">
        <v>723505</v>
      </c>
      <c r="P2821" s="458" t="s">
        <v>498</v>
      </c>
      <c r="Q2821" s="240">
        <f t="shared" si="108"/>
        <v>0</v>
      </c>
      <c r="R2821" s="240">
        <f t="shared" si="109"/>
        <v>0</v>
      </c>
      <c r="S2821" s="240">
        <f t="shared" si="110"/>
        <v>0</v>
      </c>
      <c r="T2821" s="272">
        <f t="shared" si="111"/>
        <v>0</v>
      </c>
      <c r="U2821" s="263" t="s">
        <v>457</v>
      </c>
    </row>
    <row r="2822" spans="2:21" s="216" customFormat="1" x14ac:dyDescent="0.25">
      <c r="B2822" s="262">
        <v>2826</v>
      </c>
      <c r="C2822" s="346">
        <v>45516</v>
      </c>
      <c r="D2822" s="217" t="s">
        <v>376</v>
      </c>
      <c r="E2822" s="218" t="s">
        <v>183</v>
      </c>
      <c r="F2822" s="218" t="s">
        <v>309</v>
      </c>
      <c r="G2822" s="218">
        <v>0</v>
      </c>
      <c r="H2822" s="218">
        <v>6</v>
      </c>
      <c r="I2822" s="218" t="s">
        <v>310</v>
      </c>
      <c r="J2822" s="218">
        <v>0</v>
      </c>
      <c r="K2822" s="218"/>
      <c r="L2822" s="218"/>
      <c r="M2822" s="218"/>
      <c r="N2822" s="218"/>
      <c r="O2822" s="218"/>
      <c r="P2822" s="218"/>
      <c r="Q2822" s="240">
        <f t="shared" si="108"/>
        <v>0</v>
      </c>
      <c r="R2822" s="240">
        <f t="shared" si="109"/>
        <v>0</v>
      </c>
      <c r="S2822" s="240">
        <f t="shared" si="110"/>
        <v>0</v>
      </c>
      <c r="T2822" s="272">
        <f t="shared" si="111"/>
        <v>0</v>
      </c>
      <c r="U2822" s="263"/>
    </row>
    <row r="2823" spans="2:21" s="216" customFormat="1" x14ac:dyDescent="0.25">
      <c r="B2823" s="262">
        <v>2827</v>
      </c>
      <c r="C2823" s="346">
        <v>45516</v>
      </c>
      <c r="D2823" s="217" t="s">
        <v>379</v>
      </c>
      <c r="E2823" s="218" t="s">
        <v>92</v>
      </c>
      <c r="F2823" s="218" t="s">
        <v>64</v>
      </c>
      <c r="G2823" s="218" t="s">
        <v>214</v>
      </c>
      <c r="H2823" s="218">
        <v>5</v>
      </c>
      <c r="I2823" s="218"/>
      <c r="J2823" s="218">
        <v>0</v>
      </c>
      <c r="K2823" s="218"/>
      <c r="L2823" s="218"/>
      <c r="M2823" s="218"/>
      <c r="N2823" s="218"/>
      <c r="O2823" s="218"/>
      <c r="P2823" s="218"/>
      <c r="Q2823" s="240">
        <f t="shared" si="108"/>
        <v>0</v>
      </c>
      <c r="R2823" s="240">
        <f t="shared" si="109"/>
        <v>0</v>
      </c>
      <c r="S2823" s="240">
        <f t="shared" si="110"/>
        <v>0</v>
      </c>
      <c r="T2823" s="272">
        <f t="shared" si="111"/>
        <v>0</v>
      </c>
      <c r="U2823" s="263"/>
    </row>
    <row r="2824" spans="2:21" s="216" customFormat="1" x14ac:dyDescent="0.25">
      <c r="B2824" s="262">
        <v>2828</v>
      </c>
      <c r="C2824" s="346">
        <v>45516</v>
      </c>
      <c r="D2824" s="217" t="s">
        <v>378</v>
      </c>
      <c r="E2824" s="218" t="s">
        <v>92</v>
      </c>
      <c r="F2824" s="218" t="s">
        <v>1</v>
      </c>
      <c r="G2824" s="218" t="s">
        <v>213</v>
      </c>
      <c r="H2824" s="218">
        <v>10</v>
      </c>
      <c r="I2824" s="218"/>
      <c r="J2824" s="218">
        <v>0</v>
      </c>
      <c r="K2824" s="218"/>
      <c r="L2824" s="218"/>
      <c r="M2824" s="218"/>
      <c r="N2824" s="218"/>
      <c r="O2824" s="218"/>
      <c r="P2824" s="218"/>
      <c r="Q2824" s="240">
        <f t="shared" si="108"/>
        <v>0</v>
      </c>
      <c r="R2824" s="240">
        <f t="shared" si="109"/>
        <v>0</v>
      </c>
      <c r="S2824" s="240">
        <f t="shared" si="110"/>
        <v>0</v>
      </c>
      <c r="T2824" s="272">
        <f t="shared" si="111"/>
        <v>0</v>
      </c>
      <c r="U2824" s="263"/>
    </row>
    <row r="2825" spans="2:21" s="216" customFormat="1" x14ac:dyDescent="0.25">
      <c r="B2825" s="262">
        <v>2829</v>
      </c>
      <c r="C2825" s="346">
        <v>45516</v>
      </c>
      <c r="D2825" s="217" t="s">
        <v>91</v>
      </c>
      <c r="E2825" s="218" t="s">
        <v>92</v>
      </c>
      <c r="F2825" s="218" t="s">
        <v>1</v>
      </c>
      <c r="G2825" s="218" t="s">
        <v>213</v>
      </c>
      <c r="H2825" s="218">
        <v>6.65</v>
      </c>
      <c r="I2825" s="218" t="s">
        <v>221</v>
      </c>
      <c r="J2825" s="218">
        <v>27</v>
      </c>
      <c r="K2825" s="218">
        <v>715650</v>
      </c>
      <c r="L2825" s="218">
        <v>1960</v>
      </c>
      <c r="M2825" s="218"/>
      <c r="N2825" s="218" t="s">
        <v>62</v>
      </c>
      <c r="O2825" s="218">
        <v>717</v>
      </c>
      <c r="P2825" s="218" t="s">
        <v>305</v>
      </c>
      <c r="Q2825" s="240">
        <f t="shared" si="108"/>
        <v>0</v>
      </c>
      <c r="R2825" s="240">
        <f t="shared" si="109"/>
        <v>206.48249999999999</v>
      </c>
      <c r="S2825" s="240">
        <f t="shared" si="110"/>
        <v>0</v>
      </c>
      <c r="T2825" s="272">
        <f t="shared" si="111"/>
        <v>0</v>
      </c>
      <c r="U2825" s="263"/>
    </row>
    <row r="2826" spans="2:21" s="216" customFormat="1" x14ac:dyDescent="0.25">
      <c r="B2826" s="262">
        <v>2830</v>
      </c>
      <c r="C2826" s="346">
        <v>45516</v>
      </c>
      <c r="D2826" s="217" t="s">
        <v>94</v>
      </c>
      <c r="E2826" s="218" t="s">
        <v>92</v>
      </c>
      <c r="F2826" s="218" t="s">
        <v>1</v>
      </c>
      <c r="G2826" s="218" t="s">
        <v>213</v>
      </c>
      <c r="H2826" s="218">
        <v>6.65</v>
      </c>
      <c r="I2826" s="218"/>
      <c r="J2826" s="218">
        <v>0</v>
      </c>
      <c r="K2826" s="218"/>
      <c r="L2826" s="218"/>
      <c r="M2826" s="218"/>
      <c r="N2826" s="218"/>
      <c r="O2826" s="218"/>
      <c r="P2826" s="218"/>
      <c r="Q2826" s="240">
        <f t="shared" si="108"/>
        <v>0</v>
      </c>
      <c r="R2826" s="240">
        <f t="shared" si="109"/>
        <v>0</v>
      </c>
      <c r="S2826" s="240">
        <f t="shared" si="110"/>
        <v>0</v>
      </c>
      <c r="T2826" s="272">
        <f t="shared" si="111"/>
        <v>0</v>
      </c>
      <c r="U2826" s="263"/>
    </row>
    <row r="2827" spans="2:21" s="216" customFormat="1" x14ac:dyDescent="0.25">
      <c r="B2827" s="262">
        <v>2831</v>
      </c>
      <c r="C2827" s="346">
        <v>45516</v>
      </c>
      <c r="D2827" s="217" t="s">
        <v>302</v>
      </c>
      <c r="E2827" s="218" t="s">
        <v>92</v>
      </c>
      <c r="F2827" s="218" t="s">
        <v>62</v>
      </c>
      <c r="G2827" s="218" t="s">
        <v>214</v>
      </c>
      <c r="H2827" s="218">
        <v>4.1500000000000004</v>
      </c>
      <c r="I2827" s="218"/>
      <c r="J2827" s="218">
        <v>0</v>
      </c>
      <c r="K2827" s="218"/>
      <c r="L2827" s="218"/>
      <c r="M2827" s="218"/>
      <c r="N2827" s="218"/>
      <c r="O2827" s="218"/>
      <c r="P2827" s="218"/>
      <c r="Q2827" s="240">
        <f t="shared" si="108"/>
        <v>0</v>
      </c>
      <c r="R2827" s="240">
        <f t="shared" si="109"/>
        <v>0</v>
      </c>
      <c r="S2827" s="240">
        <f t="shared" si="110"/>
        <v>0</v>
      </c>
      <c r="T2827" s="272">
        <f t="shared" si="111"/>
        <v>0</v>
      </c>
      <c r="U2827" s="263"/>
    </row>
    <row r="2828" spans="2:21" s="216" customFormat="1" x14ac:dyDescent="0.25">
      <c r="B2828" s="262">
        <v>2832</v>
      </c>
      <c r="C2828" s="346">
        <v>45516</v>
      </c>
      <c r="D2828" s="217" t="s">
        <v>157</v>
      </c>
      <c r="E2828" s="218" t="s">
        <v>92</v>
      </c>
      <c r="F2828" s="218" t="s">
        <v>62</v>
      </c>
      <c r="G2828" s="218" t="s">
        <v>214</v>
      </c>
      <c r="H2828" s="218">
        <v>4.1500000000000004</v>
      </c>
      <c r="I2828" s="218" t="s">
        <v>221</v>
      </c>
      <c r="J2828" s="218">
        <v>37</v>
      </c>
      <c r="K2828" s="218">
        <v>715650</v>
      </c>
      <c r="L2828" s="218">
        <v>1960</v>
      </c>
      <c r="M2828" s="218"/>
      <c r="N2828" s="218" t="s">
        <v>62</v>
      </c>
      <c r="O2828" s="218">
        <v>717</v>
      </c>
      <c r="P2828" s="218" t="s">
        <v>305</v>
      </c>
      <c r="Q2828" s="240">
        <f t="shared" si="108"/>
        <v>0</v>
      </c>
      <c r="R2828" s="240">
        <f t="shared" si="109"/>
        <v>176.58250000000001</v>
      </c>
      <c r="S2828" s="240">
        <f t="shared" si="110"/>
        <v>0</v>
      </c>
      <c r="T2828" s="272">
        <f t="shared" si="111"/>
        <v>0</v>
      </c>
      <c r="U2828" s="263"/>
    </row>
    <row r="2829" spans="2:21" s="216" customFormat="1" x14ac:dyDescent="0.25">
      <c r="B2829" s="262">
        <v>2833</v>
      </c>
      <c r="C2829" s="346">
        <v>45516</v>
      </c>
      <c r="D2829" s="217" t="s">
        <v>156</v>
      </c>
      <c r="E2829" s="218" t="s">
        <v>92</v>
      </c>
      <c r="F2829" s="218" t="s">
        <v>62</v>
      </c>
      <c r="G2829" s="218" t="s">
        <v>214</v>
      </c>
      <c r="H2829" s="218">
        <v>4.1500000000000004</v>
      </c>
      <c r="I2829" s="218" t="s">
        <v>221</v>
      </c>
      <c r="J2829" s="218">
        <v>37</v>
      </c>
      <c r="K2829" s="218">
        <v>715650</v>
      </c>
      <c r="L2829" s="218">
        <v>1960</v>
      </c>
      <c r="M2829" s="218"/>
      <c r="N2829" s="218" t="s">
        <v>62</v>
      </c>
      <c r="O2829" s="218">
        <v>717</v>
      </c>
      <c r="P2829" s="218" t="s">
        <v>305</v>
      </c>
      <c r="Q2829" s="240">
        <f t="shared" si="108"/>
        <v>0</v>
      </c>
      <c r="R2829" s="240">
        <f t="shared" si="109"/>
        <v>176.58250000000001</v>
      </c>
      <c r="S2829" s="240">
        <f t="shared" si="110"/>
        <v>0</v>
      </c>
      <c r="T2829" s="272">
        <f t="shared" si="111"/>
        <v>0</v>
      </c>
      <c r="U2829" s="263"/>
    </row>
    <row r="2830" spans="2:21" s="216" customFormat="1" x14ac:dyDescent="0.25">
      <c r="B2830" s="262">
        <v>2834</v>
      </c>
      <c r="C2830" s="346">
        <v>45516</v>
      </c>
      <c r="D2830" s="217" t="s">
        <v>436</v>
      </c>
      <c r="E2830" s="218" t="s">
        <v>161</v>
      </c>
      <c r="F2830" s="218" t="s">
        <v>389</v>
      </c>
      <c r="G2830" s="218" t="s">
        <v>161</v>
      </c>
      <c r="H2830" s="218">
        <v>10</v>
      </c>
      <c r="I2830" s="218" t="s">
        <v>66</v>
      </c>
      <c r="J2830" s="218">
        <v>5</v>
      </c>
      <c r="K2830" s="218"/>
      <c r="L2830" s="218"/>
      <c r="M2830" s="218"/>
      <c r="N2830" s="218" t="s">
        <v>363</v>
      </c>
      <c r="O2830" s="218"/>
      <c r="P2830" s="218"/>
      <c r="Q2830" s="240">
        <f t="shared" si="108"/>
        <v>0</v>
      </c>
      <c r="R2830" s="240">
        <f t="shared" si="109"/>
        <v>0</v>
      </c>
      <c r="S2830" s="240">
        <f t="shared" si="110"/>
        <v>50</v>
      </c>
      <c r="T2830" s="272">
        <f t="shared" si="111"/>
        <v>0</v>
      </c>
      <c r="U2830" s="263"/>
    </row>
    <row r="2831" spans="2:21" s="216" customFormat="1" x14ac:dyDescent="0.25">
      <c r="B2831" s="262">
        <v>2835</v>
      </c>
      <c r="C2831" s="346">
        <v>45516</v>
      </c>
      <c r="D2831" s="217" t="s">
        <v>284</v>
      </c>
      <c r="E2831" s="218" t="s">
        <v>178</v>
      </c>
      <c r="F2831" s="218" t="s">
        <v>7</v>
      </c>
      <c r="G2831" s="218" t="s">
        <v>213</v>
      </c>
      <c r="H2831" s="218">
        <v>7</v>
      </c>
      <c r="I2831" s="218" t="s">
        <v>220</v>
      </c>
      <c r="J2831" s="218">
        <v>52</v>
      </c>
      <c r="K2831" s="218">
        <v>723300</v>
      </c>
      <c r="L2831" s="218">
        <v>2500</v>
      </c>
      <c r="M2831" s="218"/>
      <c r="N2831" s="218" t="s">
        <v>7</v>
      </c>
      <c r="O2831" s="218">
        <v>723</v>
      </c>
      <c r="P2831" s="218" t="s">
        <v>305</v>
      </c>
      <c r="Q2831" s="240">
        <f t="shared" si="108"/>
        <v>364</v>
      </c>
      <c r="R2831" s="240">
        <f t="shared" si="109"/>
        <v>0</v>
      </c>
      <c r="S2831" s="240">
        <f t="shared" si="110"/>
        <v>0</v>
      </c>
      <c r="T2831" s="272">
        <f t="shared" si="111"/>
        <v>0</v>
      </c>
      <c r="U2831" s="263"/>
    </row>
    <row r="2832" spans="2:21" s="216" customFormat="1" x14ac:dyDescent="0.25">
      <c r="B2832" s="262">
        <v>2836</v>
      </c>
      <c r="C2832" s="346">
        <v>45516</v>
      </c>
      <c r="D2832" s="217" t="s">
        <v>268</v>
      </c>
      <c r="E2832" s="218" t="s">
        <v>276</v>
      </c>
      <c r="F2832" s="218" t="s">
        <v>7</v>
      </c>
      <c r="G2832" s="218" t="s">
        <v>214</v>
      </c>
      <c r="H2832" s="218">
        <v>5</v>
      </c>
      <c r="I2832" s="218"/>
      <c r="J2832" s="218">
        <v>0</v>
      </c>
      <c r="K2832" s="218"/>
      <c r="L2832" s="218"/>
      <c r="M2832" s="218"/>
      <c r="N2832" s="218"/>
      <c r="O2832" s="218"/>
      <c r="P2832" s="218"/>
      <c r="Q2832" s="240">
        <f t="shared" si="108"/>
        <v>0</v>
      </c>
      <c r="R2832" s="240">
        <f t="shared" si="109"/>
        <v>0</v>
      </c>
      <c r="S2832" s="240">
        <f t="shared" si="110"/>
        <v>0</v>
      </c>
      <c r="T2832" s="272">
        <f t="shared" si="111"/>
        <v>0</v>
      </c>
      <c r="U2832" s="263"/>
    </row>
    <row r="2833" spans="2:21" s="216" customFormat="1" x14ac:dyDescent="0.25">
      <c r="B2833" s="262">
        <v>2837</v>
      </c>
      <c r="C2833" s="346">
        <v>45516</v>
      </c>
      <c r="D2833" s="217" t="s">
        <v>260</v>
      </c>
      <c r="E2833" s="218" t="s">
        <v>161</v>
      </c>
      <c r="F2833" s="218" t="s">
        <v>7</v>
      </c>
      <c r="G2833" s="218" t="s">
        <v>161</v>
      </c>
      <c r="H2833" s="218">
        <v>10</v>
      </c>
      <c r="I2833" s="218"/>
      <c r="J2833" s="218">
        <v>0</v>
      </c>
      <c r="K2833" s="218"/>
      <c r="L2833" s="218"/>
      <c r="M2833" s="218"/>
      <c r="N2833" s="218"/>
      <c r="O2833" s="218"/>
      <c r="P2833" s="218"/>
      <c r="Q2833" s="240">
        <f t="shared" si="108"/>
        <v>0</v>
      </c>
      <c r="R2833" s="240">
        <f t="shared" si="109"/>
        <v>0</v>
      </c>
      <c r="S2833" s="240">
        <f t="shared" si="110"/>
        <v>0</v>
      </c>
      <c r="T2833" s="272">
        <f t="shared" si="111"/>
        <v>0</v>
      </c>
      <c r="U2833" s="263"/>
    </row>
    <row r="2834" spans="2:21" s="216" customFormat="1" x14ac:dyDescent="0.25">
      <c r="B2834" s="262">
        <v>2838</v>
      </c>
      <c r="C2834" s="346">
        <v>45516</v>
      </c>
      <c r="D2834" s="217" t="s">
        <v>359</v>
      </c>
      <c r="E2834" s="218" t="s">
        <v>178</v>
      </c>
      <c r="F2834" s="218" t="s">
        <v>7</v>
      </c>
      <c r="G2834" s="218" t="s">
        <v>213</v>
      </c>
      <c r="H2834" s="218">
        <v>7</v>
      </c>
      <c r="I2834" s="218"/>
      <c r="J2834" s="218">
        <v>0</v>
      </c>
      <c r="K2834" s="218"/>
      <c r="L2834" s="218"/>
      <c r="M2834" s="218"/>
      <c r="N2834" s="218"/>
      <c r="O2834" s="218"/>
      <c r="P2834" s="218"/>
      <c r="Q2834" s="240">
        <f t="shared" si="108"/>
        <v>0</v>
      </c>
      <c r="R2834" s="240">
        <f t="shared" si="109"/>
        <v>0</v>
      </c>
      <c r="S2834" s="240">
        <f t="shared" si="110"/>
        <v>0</v>
      </c>
      <c r="T2834" s="272">
        <f t="shared" si="111"/>
        <v>0</v>
      </c>
      <c r="U2834" s="263"/>
    </row>
    <row r="2835" spans="2:21" s="216" customFormat="1" x14ac:dyDescent="0.25">
      <c r="B2835" s="262">
        <v>2839</v>
      </c>
      <c r="C2835" s="346">
        <v>45516</v>
      </c>
      <c r="D2835" s="217" t="s">
        <v>177</v>
      </c>
      <c r="E2835" s="218" t="s">
        <v>178</v>
      </c>
      <c r="F2835" s="218" t="s">
        <v>7</v>
      </c>
      <c r="G2835" s="218" t="s">
        <v>213</v>
      </c>
      <c r="H2835" s="218">
        <v>7</v>
      </c>
      <c r="I2835" s="218" t="s">
        <v>220</v>
      </c>
      <c r="J2835" s="218">
        <v>48</v>
      </c>
      <c r="K2835" s="218">
        <v>723300</v>
      </c>
      <c r="L2835" s="218">
        <v>2500</v>
      </c>
      <c r="M2835" s="218"/>
      <c r="N2835" s="218" t="s">
        <v>7</v>
      </c>
      <c r="O2835" s="218">
        <v>723</v>
      </c>
      <c r="P2835" s="218" t="s">
        <v>305</v>
      </c>
      <c r="Q2835" s="240">
        <f t="shared" si="108"/>
        <v>336</v>
      </c>
      <c r="R2835" s="240">
        <f t="shared" si="109"/>
        <v>0</v>
      </c>
      <c r="S2835" s="240">
        <f t="shared" si="110"/>
        <v>0</v>
      </c>
      <c r="T2835" s="272">
        <f t="shared" si="111"/>
        <v>0</v>
      </c>
      <c r="U2835" s="263"/>
    </row>
    <row r="2836" spans="2:21" s="216" customFormat="1" x14ac:dyDescent="0.25">
      <c r="B2836" s="262">
        <v>2840</v>
      </c>
      <c r="C2836" s="346">
        <v>45516</v>
      </c>
      <c r="D2836" s="217" t="s">
        <v>173</v>
      </c>
      <c r="E2836" s="218" t="s">
        <v>161</v>
      </c>
      <c r="F2836" s="218" t="s">
        <v>7</v>
      </c>
      <c r="G2836" s="218" t="s">
        <v>161</v>
      </c>
      <c r="H2836" s="218">
        <v>11.2</v>
      </c>
      <c r="I2836" s="218" t="s">
        <v>66</v>
      </c>
      <c r="J2836" s="218">
        <v>6</v>
      </c>
      <c r="K2836" s="218"/>
      <c r="L2836" s="218"/>
      <c r="M2836" s="218"/>
      <c r="N2836" s="218" t="s">
        <v>363</v>
      </c>
      <c r="O2836" s="218"/>
      <c r="P2836" s="218"/>
      <c r="Q2836" s="240">
        <f t="shared" si="108"/>
        <v>0</v>
      </c>
      <c r="R2836" s="240">
        <f t="shared" si="109"/>
        <v>0</v>
      </c>
      <c r="S2836" s="240">
        <f t="shared" si="110"/>
        <v>67.199999999999989</v>
      </c>
      <c r="T2836" s="272">
        <f t="shared" si="111"/>
        <v>0</v>
      </c>
      <c r="U2836" s="263"/>
    </row>
    <row r="2837" spans="2:21" s="216" customFormat="1" x14ac:dyDescent="0.25">
      <c r="B2837" s="262">
        <v>2841</v>
      </c>
      <c r="C2837" s="346">
        <v>45516</v>
      </c>
      <c r="D2837" s="217" t="s">
        <v>153</v>
      </c>
      <c r="E2837" s="218" t="s">
        <v>92</v>
      </c>
      <c r="F2837" s="218" t="s">
        <v>63</v>
      </c>
      <c r="G2837" s="218" t="s">
        <v>213</v>
      </c>
      <c r="H2837" s="218">
        <v>6.65</v>
      </c>
      <c r="I2837" s="218"/>
      <c r="J2837" s="218">
        <v>0</v>
      </c>
      <c r="K2837" s="218"/>
      <c r="L2837" s="218"/>
      <c r="M2837" s="218"/>
      <c r="N2837" s="218"/>
      <c r="O2837" s="218"/>
      <c r="P2837" s="218"/>
      <c r="Q2837" s="240">
        <f t="shared" si="108"/>
        <v>0</v>
      </c>
      <c r="R2837" s="240">
        <f t="shared" si="109"/>
        <v>0</v>
      </c>
      <c r="S2837" s="240">
        <f t="shared" si="110"/>
        <v>0</v>
      </c>
      <c r="T2837" s="272">
        <f t="shared" si="111"/>
        <v>0</v>
      </c>
      <c r="U2837" s="263"/>
    </row>
    <row r="2838" spans="2:21" s="216" customFormat="1" x14ac:dyDescent="0.25">
      <c r="B2838" s="262">
        <v>2842</v>
      </c>
      <c r="C2838" s="346">
        <v>45516</v>
      </c>
      <c r="D2838" s="217" t="s">
        <v>152</v>
      </c>
      <c r="E2838" s="218" t="s">
        <v>92</v>
      </c>
      <c r="F2838" s="218" t="s">
        <v>63</v>
      </c>
      <c r="G2838" s="218" t="s">
        <v>214</v>
      </c>
      <c r="H2838" s="218">
        <v>4.1500000000000004</v>
      </c>
      <c r="I2838" s="218" t="s">
        <v>221</v>
      </c>
      <c r="J2838" s="218">
        <v>19</v>
      </c>
      <c r="K2838" s="218">
        <v>715600</v>
      </c>
      <c r="L2838" s="218">
        <v>1000</v>
      </c>
      <c r="M2838" s="218"/>
      <c r="N2838" s="218" t="s">
        <v>63</v>
      </c>
      <c r="O2838" s="218">
        <v>714</v>
      </c>
      <c r="P2838" s="218" t="s">
        <v>305</v>
      </c>
      <c r="Q2838" s="240">
        <f t="shared" si="108"/>
        <v>0</v>
      </c>
      <c r="R2838" s="240">
        <f t="shared" si="109"/>
        <v>90.677500000000009</v>
      </c>
      <c r="S2838" s="240">
        <f t="shared" si="110"/>
        <v>0</v>
      </c>
      <c r="T2838" s="272">
        <f t="shared" si="111"/>
        <v>0</v>
      </c>
      <c r="U2838" s="263"/>
    </row>
    <row r="2839" spans="2:21" s="216" customFormat="1" x14ac:dyDescent="0.25">
      <c r="B2839" s="262">
        <v>2843</v>
      </c>
      <c r="C2839" s="346">
        <v>45516</v>
      </c>
      <c r="D2839" s="217" t="s">
        <v>152</v>
      </c>
      <c r="E2839" s="218" t="s">
        <v>92</v>
      </c>
      <c r="F2839" s="218" t="s">
        <v>63</v>
      </c>
      <c r="G2839" s="218" t="s">
        <v>214</v>
      </c>
      <c r="H2839" s="218">
        <v>4.1500000000000004</v>
      </c>
      <c r="I2839" s="218" t="s">
        <v>221</v>
      </c>
      <c r="J2839" s="218">
        <v>10</v>
      </c>
      <c r="K2839" s="218">
        <v>715600</v>
      </c>
      <c r="L2839" s="218">
        <v>2000</v>
      </c>
      <c r="M2839" s="218"/>
      <c r="N2839" s="218" t="s">
        <v>63</v>
      </c>
      <c r="O2839" s="218">
        <v>717</v>
      </c>
      <c r="P2839" s="218" t="s">
        <v>305</v>
      </c>
      <c r="Q2839" s="240">
        <f t="shared" si="108"/>
        <v>0</v>
      </c>
      <c r="R2839" s="240">
        <f t="shared" si="109"/>
        <v>47.724999999999994</v>
      </c>
      <c r="S2839" s="240">
        <f t="shared" si="110"/>
        <v>0</v>
      </c>
      <c r="T2839" s="272">
        <f t="shared" si="111"/>
        <v>0</v>
      </c>
      <c r="U2839" s="263"/>
    </row>
    <row r="2840" spans="2:21" s="216" customFormat="1" x14ac:dyDescent="0.25">
      <c r="B2840" s="262">
        <v>2844</v>
      </c>
      <c r="C2840" s="346">
        <v>45516</v>
      </c>
      <c r="D2840" s="217" t="s">
        <v>150</v>
      </c>
      <c r="E2840" s="218" t="s">
        <v>92</v>
      </c>
      <c r="F2840" s="218" t="s">
        <v>63</v>
      </c>
      <c r="G2840" s="218" t="s">
        <v>214</v>
      </c>
      <c r="H2840" s="218">
        <v>4.1500000000000004</v>
      </c>
      <c r="I2840" s="218" t="s">
        <v>221</v>
      </c>
      <c r="J2840" s="218">
        <v>20</v>
      </c>
      <c r="K2840" s="218">
        <v>715600</v>
      </c>
      <c r="L2840" s="218">
        <v>1000</v>
      </c>
      <c r="M2840" s="218"/>
      <c r="N2840" s="218" t="s">
        <v>63</v>
      </c>
      <c r="O2840" s="218">
        <v>714</v>
      </c>
      <c r="P2840" s="218" t="s">
        <v>305</v>
      </c>
      <c r="Q2840" s="240">
        <f t="shared" si="108"/>
        <v>0</v>
      </c>
      <c r="R2840" s="240">
        <f t="shared" si="109"/>
        <v>95.449999999999989</v>
      </c>
      <c r="S2840" s="240">
        <f t="shared" si="110"/>
        <v>0</v>
      </c>
      <c r="T2840" s="272">
        <f t="shared" si="111"/>
        <v>0</v>
      </c>
      <c r="U2840" s="263"/>
    </row>
    <row r="2841" spans="2:21" s="216" customFormat="1" x14ac:dyDescent="0.25">
      <c r="B2841" s="262">
        <v>2845</v>
      </c>
      <c r="C2841" s="346">
        <v>45516</v>
      </c>
      <c r="D2841" s="217" t="s">
        <v>150</v>
      </c>
      <c r="E2841" s="218" t="s">
        <v>92</v>
      </c>
      <c r="F2841" s="218" t="s">
        <v>63</v>
      </c>
      <c r="G2841" s="218" t="s">
        <v>214</v>
      </c>
      <c r="H2841" s="218">
        <v>4.1500000000000004</v>
      </c>
      <c r="I2841" s="218" t="s">
        <v>221</v>
      </c>
      <c r="J2841" s="218">
        <v>11</v>
      </c>
      <c r="K2841" s="218">
        <v>715600</v>
      </c>
      <c r="L2841" s="218">
        <v>2000</v>
      </c>
      <c r="M2841" s="218"/>
      <c r="N2841" s="218" t="s">
        <v>63</v>
      </c>
      <c r="O2841" s="218">
        <v>717</v>
      </c>
      <c r="P2841" s="218" t="s">
        <v>305</v>
      </c>
      <c r="Q2841" s="240">
        <f t="shared" si="108"/>
        <v>0</v>
      </c>
      <c r="R2841" s="240">
        <f t="shared" si="109"/>
        <v>52.497500000000002</v>
      </c>
      <c r="S2841" s="240">
        <f t="shared" si="110"/>
        <v>0</v>
      </c>
      <c r="T2841" s="272">
        <f t="shared" si="111"/>
        <v>0</v>
      </c>
      <c r="U2841" s="263"/>
    </row>
    <row r="2842" spans="2:21" s="216" customFormat="1" x14ac:dyDescent="0.25">
      <c r="B2842" s="262">
        <v>2846</v>
      </c>
      <c r="C2842" s="346">
        <v>45516</v>
      </c>
      <c r="D2842" s="217" t="s">
        <v>179</v>
      </c>
      <c r="E2842" s="218" t="s">
        <v>161</v>
      </c>
      <c r="F2842" s="218" t="s">
        <v>8</v>
      </c>
      <c r="G2842" s="218" t="s">
        <v>161</v>
      </c>
      <c r="H2842" s="218">
        <v>11.6</v>
      </c>
      <c r="I2842" s="218" t="s">
        <v>66</v>
      </c>
      <c r="J2842" s="218">
        <v>4</v>
      </c>
      <c r="K2842" s="218"/>
      <c r="L2842" s="218"/>
      <c r="M2842" s="218"/>
      <c r="N2842" s="218" t="s">
        <v>363</v>
      </c>
      <c r="O2842" s="218"/>
      <c r="P2842" s="218"/>
      <c r="Q2842" s="240">
        <f t="shared" si="108"/>
        <v>0</v>
      </c>
      <c r="R2842" s="240">
        <f t="shared" si="109"/>
        <v>0</v>
      </c>
      <c r="S2842" s="240">
        <f t="shared" si="110"/>
        <v>46.4</v>
      </c>
      <c r="T2842" s="272">
        <f t="shared" si="111"/>
        <v>0</v>
      </c>
      <c r="U2842" s="263"/>
    </row>
    <row r="2843" spans="2:21" s="216" customFormat="1" x14ac:dyDescent="0.25">
      <c r="B2843" s="262">
        <v>2847</v>
      </c>
      <c r="C2843" s="346">
        <v>45516</v>
      </c>
      <c r="D2843" s="217" t="s">
        <v>141</v>
      </c>
      <c r="E2843" s="218" t="s">
        <v>92</v>
      </c>
      <c r="F2843" s="218" t="s">
        <v>2</v>
      </c>
      <c r="G2843" s="218" t="s">
        <v>213</v>
      </c>
      <c r="H2843" s="218">
        <v>7</v>
      </c>
      <c r="I2843" s="218" t="s">
        <v>220</v>
      </c>
      <c r="J2843" s="218">
        <v>35</v>
      </c>
      <c r="K2843" s="218">
        <v>712650</v>
      </c>
      <c r="L2843" s="218">
        <v>350</v>
      </c>
      <c r="M2843" s="218"/>
      <c r="N2843" s="218" t="s">
        <v>2</v>
      </c>
      <c r="O2843" s="218">
        <v>712</v>
      </c>
      <c r="P2843" s="218" t="s">
        <v>305</v>
      </c>
      <c r="Q2843" s="240">
        <f t="shared" si="108"/>
        <v>245</v>
      </c>
      <c r="R2843" s="240">
        <f t="shared" si="109"/>
        <v>0</v>
      </c>
      <c r="S2843" s="240">
        <f t="shared" si="110"/>
        <v>0</v>
      </c>
      <c r="T2843" s="272">
        <f t="shared" si="111"/>
        <v>0</v>
      </c>
      <c r="U2843" s="263"/>
    </row>
    <row r="2844" spans="2:21" s="216" customFormat="1" x14ac:dyDescent="0.25">
      <c r="B2844" s="262">
        <v>2848</v>
      </c>
      <c r="C2844" s="346">
        <v>45516</v>
      </c>
      <c r="D2844" s="217" t="s">
        <v>142</v>
      </c>
      <c r="E2844" s="218" t="s">
        <v>92</v>
      </c>
      <c r="F2844" s="218" t="s">
        <v>2</v>
      </c>
      <c r="G2844" s="218" t="s">
        <v>213</v>
      </c>
      <c r="H2844" s="218">
        <v>7</v>
      </c>
      <c r="I2844" s="218" t="s">
        <v>220</v>
      </c>
      <c r="J2844" s="218">
        <v>35</v>
      </c>
      <c r="K2844" s="218">
        <v>712650</v>
      </c>
      <c r="L2844" s="218">
        <v>350</v>
      </c>
      <c r="M2844" s="218"/>
      <c r="N2844" s="218" t="s">
        <v>2</v>
      </c>
      <c r="O2844" s="218">
        <v>712</v>
      </c>
      <c r="P2844" s="218" t="s">
        <v>305</v>
      </c>
      <c r="Q2844" s="240">
        <f t="shared" si="108"/>
        <v>245</v>
      </c>
      <c r="R2844" s="240">
        <f t="shared" si="109"/>
        <v>0</v>
      </c>
      <c r="S2844" s="240">
        <f t="shared" si="110"/>
        <v>0</v>
      </c>
      <c r="T2844" s="272">
        <f t="shared" si="111"/>
        <v>0</v>
      </c>
      <c r="U2844" s="263"/>
    </row>
    <row r="2845" spans="2:21" s="216" customFormat="1" x14ac:dyDescent="0.25">
      <c r="B2845" s="262">
        <v>2849</v>
      </c>
      <c r="C2845" s="346">
        <v>45516</v>
      </c>
      <c r="D2845" s="217" t="s">
        <v>143</v>
      </c>
      <c r="E2845" s="218" t="s">
        <v>92</v>
      </c>
      <c r="F2845" s="218" t="s">
        <v>2</v>
      </c>
      <c r="G2845" s="218" t="s">
        <v>213</v>
      </c>
      <c r="H2845" s="218">
        <v>7</v>
      </c>
      <c r="I2845" s="218" t="s">
        <v>220</v>
      </c>
      <c r="J2845" s="218">
        <v>35</v>
      </c>
      <c r="K2845" s="218">
        <v>712650</v>
      </c>
      <c r="L2845" s="218">
        <v>350</v>
      </c>
      <c r="M2845" s="218"/>
      <c r="N2845" s="218" t="s">
        <v>2</v>
      </c>
      <c r="O2845" s="218">
        <v>712</v>
      </c>
      <c r="P2845" s="218" t="s">
        <v>305</v>
      </c>
      <c r="Q2845" s="240">
        <f t="shared" si="108"/>
        <v>245</v>
      </c>
      <c r="R2845" s="240">
        <f t="shared" si="109"/>
        <v>0</v>
      </c>
      <c r="S2845" s="240">
        <f t="shared" si="110"/>
        <v>0</v>
      </c>
      <c r="T2845" s="272">
        <f t="shared" si="111"/>
        <v>0</v>
      </c>
      <c r="U2845" s="263"/>
    </row>
    <row r="2846" spans="2:21" s="216" customFormat="1" x14ac:dyDescent="0.25">
      <c r="B2846" s="262">
        <v>2850</v>
      </c>
      <c r="C2846" s="346">
        <v>45516</v>
      </c>
      <c r="D2846" s="217" t="s">
        <v>258</v>
      </c>
      <c r="E2846" s="218" t="s">
        <v>92</v>
      </c>
      <c r="F2846" s="218" t="s">
        <v>2</v>
      </c>
      <c r="G2846" s="218" t="s">
        <v>213</v>
      </c>
      <c r="H2846" s="218">
        <v>7</v>
      </c>
      <c r="I2846" s="218" t="s">
        <v>220</v>
      </c>
      <c r="J2846" s="218">
        <v>35</v>
      </c>
      <c r="K2846" s="218">
        <v>712650</v>
      </c>
      <c r="L2846" s="218">
        <v>350</v>
      </c>
      <c r="M2846" s="218"/>
      <c r="N2846" s="218" t="s">
        <v>2</v>
      </c>
      <c r="O2846" s="218">
        <v>712</v>
      </c>
      <c r="P2846" s="218" t="s">
        <v>305</v>
      </c>
      <c r="Q2846" s="240">
        <f t="shared" si="108"/>
        <v>245</v>
      </c>
      <c r="R2846" s="240">
        <f t="shared" si="109"/>
        <v>0</v>
      </c>
      <c r="S2846" s="240">
        <f t="shared" si="110"/>
        <v>0</v>
      </c>
      <c r="T2846" s="272">
        <f t="shared" si="111"/>
        <v>0</v>
      </c>
      <c r="U2846" s="263"/>
    </row>
    <row r="2847" spans="2:21" s="216" customFormat="1" x14ac:dyDescent="0.25">
      <c r="B2847" s="262">
        <v>2851</v>
      </c>
      <c r="C2847" s="346">
        <v>45516</v>
      </c>
      <c r="D2847" s="217" t="s">
        <v>266</v>
      </c>
      <c r="E2847" s="218" t="s">
        <v>92</v>
      </c>
      <c r="F2847" s="218" t="s">
        <v>2</v>
      </c>
      <c r="G2847" s="218" t="s">
        <v>213</v>
      </c>
      <c r="H2847" s="218">
        <v>7</v>
      </c>
      <c r="I2847" s="218" t="s">
        <v>220</v>
      </c>
      <c r="J2847" s="218">
        <v>35</v>
      </c>
      <c r="K2847" s="218">
        <v>712650</v>
      </c>
      <c r="L2847" s="218">
        <v>350</v>
      </c>
      <c r="M2847" s="218"/>
      <c r="N2847" s="218" t="s">
        <v>2</v>
      </c>
      <c r="O2847" s="218">
        <v>712</v>
      </c>
      <c r="P2847" s="218" t="s">
        <v>305</v>
      </c>
      <c r="Q2847" s="240">
        <f t="shared" si="108"/>
        <v>245</v>
      </c>
      <c r="R2847" s="240">
        <f t="shared" si="109"/>
        <v>0</v>
      </c>
      <c r="S2847" s="240">
        <f t="shared" si="110"/>
        <v>0</v>
      </c>
      <c r="T2847" s="272">
        <f t="shared" si="111"/>
        <v>0</v>
      </c>
      <c r="U2847" s="263"/>
    </row>
    <row r="2848" spans="2:21" s="216" customFormat="1" x14ac:dyDescent="0.25">
      <c r="B2848" s="262">
        <v>2852</v>
      </c>
      <c r="C2848" s="346">
        <v>45516</v>
      </c>
      <c r="D2848" s="217" t="s">
        <v>267</v>
      </c>
      <c r="E2848" s="218" t="s">
        <v>92</v>
      </c>
      <c r="F2848" s="218" t="s">
        <v>2</v>
      </c>
      <c r="G2848" s="218" t="s">
        <v>213</v>
      </c>
      <c r="H2848" s="218">
        <v>7</v>
      </c>
      <c r="I2848" s="218" t="s">
        <v>220</v>
      </c>
      <c r="J2848" s="218">
        <v>35</v>
      </c>
      <c r="K2848" s="218">
        <v>712650</v>
      </c>
      <c r="L2848" s="218">
        <v>350</v>
      </c>
      <c r="M2848" s="218"/>
      <c r="N2848" s="218" t="s">
        <v>2</v>
      </c>
      <c r="O2848" s="218">
        <v>712</v>
      </c>
      <c r="P2848" s="218" t="s">
        <v>305</v>
      </c>
      <c r="Q2848" s="240">
        <f t="shared" si="108"/>
        <v>245</v>
      </c>
      <c r="R2848" s="240">
        <f t="shared" si="109"/>
        <v>0</v>
      </c>
      <c r="S2848" s="240">
        <f t="shared" si="110"/>
        <v>0</v>
      </c>
      <c r="T2848" s="272">
        <f t="shared" si="111"/>
        <v>0</v>
      </c>
      <c r="U2848" s="263"/>
    </row>
    <row r="2849" spans="2:21" s="216" customFormat="1" x14ac:dyDescent="0.25">
      <c r="B2849" s="262">
        <v>2853</v>
      </c>
      <c r="C2849" s="346">
        <v>45516</v>
      </c>
      <c r="D2849" s="217" t="s">
        <v>387</v>
      </c>
      <c r="E2849" s="218" t="s">
        <v>276</v>
      </c>
      <c r="F2849" s="218" t="s">
        <v>389</v>
      </c>
      <c r="G2849" s="218" t="s">
        <v>214</v>
      </c>
      <c r="H2849" s="218">
        <v>4.1500000000000004</v>
      </c>
      <c r="I2849" s="218" t="s">
        <v>220</v>
      </c>
      <c r="J2849" s="218">
        <v>22</v>
      </c>
      <c r="K2849" s="218">
        <v>717100</v>
      </c>
      <c r="L2849" s="218">
        <v>1000</v>
      </c>
      <c r="M2849" s="218"/>
      <c r="N2849" s="218" t="s">
        <v>389</v>
      </c>
      <c r="O2849" s="218" t="s">
        <v>357</v>
      </c>
      <c r="P2849" s="218" t="s">
        <v>305</v>
      </c>
      <c r="Q2849" s="240">
        <f t="shared" si="108"/>
        <v>91.300000000000011</v>
      </c>
      <c r="R2849" s="240">
        <f t="shared" si="109"/>
        <v>0</v>
      </c>
      <c r="S2849" s="240">
        <f t="shared" si="110"/>
        <v>0</v>
      </c>
      <c r="T2849" s="272">
        <f t="shared" si="111"/>
        <v>0</v>
      </c>
      <c r="U2849" s="263" t="s">
        <v>454</v>
      </c>
    </row>
    <row r="2850" spans="2:21" s="216" customFormat="1" x14ac:dyDescent="0.25">
      <c r="B2850" s="262">
        <v>2854</v>
      </c>
      <c r="C2850" s="346">
        <v>45516</v>
      </c>
      <c r="D2850" s="217" t="s">
        <v>388</v>
      </c>
      <c r="E2850" s="218" t="s">
        <v>276</v>
      </c>
      <c r="F2850" s="218" t="s">
        <v>389</v>
      </c>
      <c r="G2850" s="218" t="s">
        <v>214</v>
      </c>
      <c r="H2850" s="218">
        <v>4.1500000000000004</v>
      </c>
      <c r="I2850" s="218" t="s">
        <v>220</v>
      </c>
      <c r="J2850" s="218">
        <v>23</v>
      </c>
      <c r="K2850" s="218">
        <v>717100</v>
      </c>
      <c r="L2850" s="218">
        <v>1000</v>
      </c>
      <c r="M2850" s="218"/>
      <c r="N2850" s="218" t="s">
        <v>389</v>
      </c>
      <c r="O2850" s="218" t="s">
        <v>357</v>
      </c>
      <c r="P2850" s="218" t="s">
        <v>305</v>
      </c>
      <c r="Q2850" s="240">
        <f t="shared" si="108"/>
        <v>95.45</v>
      </c>
      <c r="R2850" s="240">
        <f t="shared" si="109"/>
        <v>0</v>
      </c>
      <c r="S2850" s="240">
        <f t="shared" si="110"/>
        <v>0</v>
      </c>
      <c r="T2850" s="272">
        <f t="shared" si="111"/>
        <v>0</v>
      </c>
      <c r="U2850" s="263" t="s">
        <v>454</v>
      </c>
    </row>
    <row r="2851" spans="2:21" s="216" customFormat="1" x14ac:dyDescent="0.25">
      <c r="B2851" s="262">
        <v>2855</v>
      </c>
      <c r="C2851" s="346">
        <v>45516</v>
      </c>
      <c r="D2851" s="217" t="s">
        <v>96</v>
      </c>
      <c r="E2851" s="218" t="s">
        <v>161</v>
      </c>
      <c r="F2851" s="218" t="s">
        <v>1</v>
      </c>
      <c r="G2851" s="218" t="s">
        <v>161</v>
      </c>
      <c r="H2851" s="218">
        <v>11.8</v>
      </c>
      <c r="I2851" s="218" t="s">
        <v>66</v>
      </c>
      <c r="J2851" s="218">
        <v>4</v>
      </c>
      <c r="K2851" s="218"/>
      <c r="L2851" s="218"/>
      <c r="M2851" s="218"/>
      <c r="N2851" s="218" t="s">
        <v>363</v>
      </c>
      <c r="O2851" s="218"/>
      <c r="P2851" s="218"/>
      <c r="Q2851" s="240">
        <f t="shared" si="108"/>
        <v>0</v>
      </c>
      <c r="R2851" s="240">
        <f t="shared" si="109"/>
        <v>0</v>
      </c>
      <c r="S2851" s="240">
        <f t="shared" si="110"/>
        <v>47.2</v>
      </c>
      <c r="T2851" s="272">
        <f t="shared" si="111"/>
        <v>0</v>
      </c>
      <c r="U2851" s="263"/>
    </row>
    <row r="2852" spans="2:21" s="216" customFormat="1" x14ac:dyDescent="0.25">
      <c r="B2852" s="262">
        <v>2856</v>
      </c>
      <c r="C2852" s="346">
        <v>45516</v>
      </c>
      <c r="D2852" s="217" t="s">
        <v>130</v>
      </c>
      <c r="E2852" s="218" t="s">
        <v>161</v>
      </c>
      <c r="F2852" s="218" t="s">
        <v>1</v>
      </c>
      <c r="G2852" s="218" t="s">
        <v>161</v>
      </c>
      <c r="H2852" s="218">
        <v>11.8</v>
      </c>
      <c r="I2852" s="218" t="s">
        <v>66</v>
      </c>
      <c r="J2852" s="218">
        <v>3</v>
      </c>
      <c r="K2852" s="218"/>
      <c r="L2852" s="218"/>
      <c r="M2852" s="218"/>
      <c r="N2852" s="218" t="s">
        <v>363</v>
      </c>
      <c r="O2852" s="218"/>
      <c r="P2852" s="218"/>
      <c r="Q2852" s="240">
        <f t="shared" si="108"/>
        <v>0</v>
      </c>
      <c r="R2852" s="240">
        <f t="shared" si="109"/>
        <v>0</v>
      </c>
      <c r="S2852" s="240">
        <f t="shared" si="110"/>
        <v>35.400000000000006</v>
      </c>
      <c r="T2852" s="272">
        <f t="shared" si="111"/>
        <v>0</v>
      </c>
      <c r="U2852" s="263"/>
    </row>
    <row r="2853" spans="2:21" s="216" customFormat="1" x14ac:dyDescent="0.25">
      <c r="B2853" s="262">
        <v>2857</v>
      </c>
      <c r="C2853" s="346">
        <v>45516</v>
      </c>
      <c r="D2853" s="217" t="s">
        <v>261</v>
      </c>
      <c r="E2853" s="218" t="s">
        <v>161</v>
      </c>
      <c r="F2853" s="218" t="s">
        <v>65</v>
      </c>
      <c r="G2853" s="218" t="s">
        <v>161</v>
      </c>
      <c r="H2853" s="218">
        <v>30.5</v>
      </c>
      <c r="I2853" s="218" t="s">
        <v>66</v>
      </c>
      <c r="J2853" s="218">
        <v>0</v>
      </c>
      <c r="K2853" s="218"/>
      <c r="L2853" s="218"/>
      <c r="M2853" s="218"/>
      <c r="N2853" s="218" t="s">
        <v>363</v>
      </c>
      <c r="O2853" s="218"/>
      <c r="P2853" s="218"/>
      <c r="Q2853" s="240">
        <f t="shared" si="108"/>
        <v>0</v>
      </c>
      <c r="R2853" s="240">
        <f t="shared" si="109"/>
        <v>0</v>
      </c>
      <c r="S2853" s="240">
        <f t="shared" si="110"/>
        <v>0</v>
      </c>
      <c r="T2853" s="272">
        <f t="shared" si="111"/>
        <v>0</v>
      </c>
      <c r="U2853" s="263"/>
    </row>
    <row r="2854" spans="2:21" s="216" customFormat="1" x14ac:dyDescent="0.25">
      <c r="B2854" s="262">
        <v>2858</v>
      </c>
      <c r="C2854" s="346">
        <v>45517</v>
      </c>
      <c r="D2854" s="217" t="s">
        <v>120</v>
      </c>
      <c r="E2854" s="218" t="s">
        <v>263</v>
      </c>
      <c r="F2854" s="218" t="s">
        <v>1</v>
      </c>
      <c r="G2854" s="218" t="s">
        <v>307</v>
      </c>
      <c r="H2854" s="218">
        <v>6</v>
      </c>
      <c r="I2854" s="218" t="s">
        <v>310</v>
      </c>
      <c r="J2854" s="218">
        <v>0</v>
      </c>
      <c r="K2854" s="218"/>
      <c r="L2854" s="218"/>
      <c r="M2854" s="218"/>
      <c r="N2854" s="218"/>
      <c r="O2854" s="218"/>
      <c r="P2854" s="218"/>
      <c r="Q2854" s="240">
        <f t="shared" si="108"/>
        <v>0</v>
      </c>
      <c r="R2854" s="240">
        <f t="shared" si="109"/>
        <v>0</v>
      </c>
      <c r="S2854" s="240">
        <f t="shared" si="110"/>
        <v>0</v>
      </c>
      <c r="T2854" s="272">
        <f t="shared" si="111"/>
        <v>0</v>
      </c>
      <c r="U2854" s="263"/>
    </row>
    <row r="2855" spans="2:21" s="216" customFormat="1" x14ac:dyDescent="0.25">
      <c r="B2855" s="262">
        <v>2859</v>
      </c>
      <c r="C2855" s="346">
        <v>45517</v>
      </c>
      <c r="D2855" s="467" t="s">
        <v>522</v>
      </c>
      <c r="E2855" s="468" t="str">
        <f>IFERROR(VLOOKUP(D2855,V:Z,2,FALSE),"")</f>
        <v>_</v>
      </c>
      <c r="F2855" s="468" t="str">
        <f>IFERROR(VLOOKUP(D2855,V:Z,3,FALSE),"")</f>
        <v>_</v>
      </c>
      <c r="G2855" s="468" t="str">
        <f>IFERROR(VLOOKUP(D2855,V:Z,4,FALSE),"")</f>
        <v>بچینگ</v>
      </c>
      <c r="H2855" s="468">
        <f>IFERROR(VLOOKUP(D2855,V:Z,5,FALSE),"")</f>
        <v>1</v>
      </c>
      <c r="I2855" s="218" t="s">
        <v>310</v>
      </c>
      <c r="J2855" s="218">
        <v>63</v>
      </c>
      <c r="K2855" s="218"/>
      <c r="L2855" s="218"/>
      <c r="M2855" s="218"/>
      <c r="N2855" s="218"/>
      <c r="O2855" s="218">
        <v>712250</v>
      </c>
      <c r="P2855" s="458" t="s">
        <v>531</v>
      </c>
      <c r="Q2855" s="240">
        <f t="shared" si="108"/>
        <v>0</v>
      </c>
      <c r="R2855" s="240">
        <f t="shared" si="109"/>
        <v>0</v>
      </c>
      <c r="S2855" s="240">
        <f t="shared" si="110"/>
        <v>0</v>
      </c>
      <c r="T2855" s="272">
        <f t="shared" si="111"/>
        <v>0</v>
      </c>
      <c r="U2855" s="263"/>
    </row>
    <row r="2856" spans="2:21" s="216" customFormat="1" x14ac:dyDescent="0.25">
      <c r="B2856" s="262">
        <v>2862</v>
      </c>
      <c r="C2856" s="346">
        <v>45517</v>
      </c>
      <c r="D2856" s="217" t="s">
        <v>376</v>
      </c>
      <c r="E2856" s="218" t="s">
        <v>183</v>
      </c>
      <c r="F2856" s="218" t="s">
        <v>309</v>
      </c>
      <c r="G2856" s="218">
        <v>0</v>
      </c>
      <c r="H2856" s="218">
        <v>6</v>
      </c>
      <c r="I2856" s="218" t="s">
        <v>310</v>
      </c>
      <c r="J2856" s="218">
        <v>0</v>
      </c>
      <c r="K2856" s="218"/>
      <c r="L2856" s="218"/>
      <c r="M2856" s="218"/>
      <c r="N2856" s="218"/>
      <c r="O2856" s="218"/>
      <c r="P2856" s="218"/>
      <c r="Q2856" s="240">
        <f t="shared" si="108"/>
        <v>0</v>
      </c>
      <c r="R2856" s="240">
        <f t="shared" si="109"/>
        <v>0</v>
      </c>
      <c r="S2856" s="240">
        <f t="shared" si="110"/>
        <v>0</v>
      </c>
      <c r="T2856" s="272">
        <f t="shared" si="111"/>
        <v>0</v>
      </c>
      <c r="U2856" s="263"/>
    </row>
    <row r="2857" spans="2:21" s="216" customFormat="1" x14ac:dyDescent="0.25">
      <c r="B2857" s="262">
        <v>2863</v>
      </c>
      <c r="C2857" s="346">
        <v>45517</v>
      </c>
      <c r="D2857" s="217" t="s">
        <v>379</v>
      </c>
      <c r="E2857" s="218" t="s">
        <v>92</v>
      </c>
      <c r="F2857" s="218" t="s">
        <v>64</v>
      </c>
      <c r="G2857" s="218" t="s">
        <v>214</v>
      </c>
      <c r="H2857" s="218">
        <v>5</v>
      </c>
      <c r="I2857" s="218"/>
      <c r="J2857" s="218"/>
      <c r="K2857" s="218"/>
      <c r="L2857" s="218"/>
      <c r="M2857" s="218"/>
      <c r="N2857" s="218"/>
      <c r="O2857" s="218"/>
      <c r="P2857" s="218"/>
      <c r="Q2857" s="240">
        <f t="shared" si="108"/>
        <v>0</v>
      </c>
      <c r="R2857" s="240">
        <f t="shared" si="109"/>
        <v>0</v>
      </c>
      <c r="S2857" s="240">
        <f t="shared" si="110"/>
        <v>0</v>
      </c>
      <c r="T2857" s="272">
        <f t="shared" si="111"/>
        <v>0</v>
      </c>
      <c r="U2857" s="263"/>
    </row>
    <row r="2858" spans="2:21" s="216" customFormat="1" x14ac:dyDescent="0.25">
      <c r="B2858" s="262">
        <v>2864</v>
      </c>
      <c r="C2858" s="346">
        <v>45517</v>
      </c>
      <c r="D2858" s="217" t="s">
        <v>91</v>
      </c>
      <c r="E2858" s="218" t="s">
        <v>92</v>
      </c>
      <c r="F2858" s="218" t="s">
        <v>1</v>
      </c>
      <c r="G2858" s="218" t="s">
        <v>213</v>
      </c>
      <c r="H2858" s="218">
        <v>6.65</v>
      </c>
      <c r="I2858" s="218" t="s">
        <v>221</v>
      </c>
      <c r="J2858" s="218">
        <v>24</v>
      </c>
      <c r="K2858" s="218">
        <v>715650</v>
      </c>
      <c r="L2858" s="218">
        <v>1000</v>
      </c>
      <c r="M2858" s="218"/>
      <c r="N2858" s="218" t="s">
        <v>62</v>
      </c>
      <c r="O2858" s="218">
        <v>716900</v>
      </c>
      <c r="P2858" s="218" t="s">
        <v>305</v>
      </c>
      <c r="Q2858" s="240">
        <f t="shared" si="108"/>
        <v>0</v>
      </c>
      <c r="R2858" s="240">
        <f t="shared" si="109"/>
        <v>183.54000000000002</v>
      </c>
      <c r="S2858" s="240">
        <f t="shared" si="110"/>
        <v>0</v>
      </c>
      <c r="T2858" s="272">
        <f t="shared" si="111"/>
        <v>0</v>
      </c>
      <c r="U2858" s="263"/>
    </row>
    <row r="2859" spans="2:21" s="216" customFormat="1" x14ac:dyDescent="0.25">
      <c r="B2859" s="262">
        <v>2865</v>
      </c>
      <c r="C2859" s="346">
        <v>45517</v>
      </c>
      <c r="D2859" s="217" t="s">
        <v>94</v>
      </c>
      <c r="E2859" s="218" t="s">
        <v>92</v>
      </c>
      <c r="F2859" s="218" t="s">
        <v>1</v>
      </c>
      <c r="G2859" s="218" t="s">
        <v>213</v>
      </c>
      <c r="H2859" s="218">
        <v>6.65</v>
      </c>
      <c r="I2859" s="218"/>
      <c r="J2859" s="218"/>
      <c r="K2859" s="218"/>
      <c r="L2859" s="218"/>
      <c r="M2859" s="218"/>
      <c r="N2859" s="218"/>
      <c r="O2859" s="218"/>
      <c r="P2859" s="218"/>
      <c r="Q2859" s="240">
        <f t="shared" si="108"/>
        <v>0</v>
      </c>
      <c r="R2859" s="240">
        <f t="shared" si="109"/>
        <v>0</v>
      </c>
      <c r="S2859" s="240">
        <f t="shared" si="110"/>
        <v>0</v>
      </c>
      <c r="T2859" s="272">
        <f t="shared" si="111"/>
        <v>0</v>
      </c>
      <c r="U2859" s="263"/>
    </row>
    <row r="2860" spans="2:21" s="216" customFormat="1" x14ac:dyDescent="0.25">
      <c r="B2860" s="262">
        <v>2866</v>
      </c>
      <c r="C2860" s="346">
        <v>45517</v>
      </c>
      <c r="D2860" s="217" t="s">
        <v>117</v>
      </c>
      <c r="E2860" s="218" t="s">
        <v>92</v>
      </c>
      <c r="F2860" s="218" t="s">
        <v>1</v>
      </c>
      <c r="G2860" s="218" t="s">
        <v>213</v>
      </c>
      <c r="H2860" s="218">
        <v>6.65</v>
      </c>
      <c r="I2860" s="218"/>
      <c r="J2860" s="218"/>
      <c r="K2860" s="218"/>
      <c r="L2860" s="218"/>
      <c r="M2860" s="218"/>
      <c r="N2860" s="218"/>
      <c r="O2860" s="218"/>
      <c r="P2860" s="218"/>
      <c r="Q2860" s="240">
        <f t="shared" si="108"/>
        <v>0</v>
      </c>
      <c r="R2860" s="240">
        <f t="shared" si="109"/>
        <v>0</v>
      </c>
      <c r="S2860" s="240">
        <f t="shared" si="110"/>
        <v>0</v>
      </c>
      <c r="T2860" s="272">
        <f t="shared" si="111"/>
        <v>0</v>
      </c>
      <c r="U2860" s="263"/>
    </row>
    <row r="2861" spans="2:21" s="216" customFormat="1" x14ac:dyDescent="0.25">
      <c r="B2861" s="262">
        <v>2867</v>
      </c>
      <c r="C2861" s="346">
        <v>45517</v>
      </c>
      <c r="D2861" s="217" t="s">
        <v>302</v>
      </c>
      <c r="E2861" s="218" t="s">
        <v>92</v>
      </c>
      <c r="F2861" s="218" t="s">
        <v>62</v>
      </c>
      <c r="G2861" s="218" t="s">
        <v>214</v>
      </c>
      <c r="H2861" s="218">
        <v>4.1500000000000004</v>
      </c>
      <c r="I2861" s="218"/>
      <c r="J2861" s="218">
        <v>0</v>
      </c>
      <c r="K2861" s="218"/>
      <c r="L2861" s="218"/>
      <c r="M2861" s="218"/>
      <c r="N2861" s="218"/>
      <c r="O2861" s="218"/>
      <c r="P2861" s="218"/>
      <c r="Q2861" s="240">
        <f t="shared" si="108"/>
        <v>0</v>
      </c>
      <c r="R2861" s="240">
        <f t="shared" si="109"/>
        <v>0</v>
      </c>
      <c r="S2861" s="240">
        <f t="shared" si="110"/>
        <v>0</v>
      </c>
      <c r="T2861" s="272">
        <f t="shared" si="111"/>
        <v>0</v>
      </c>
      <c r="U2861" s="263"/>
    </row>
    <row r="2862" spans="2:21" s="216" customFormat="1" x14ac:dyDescent="0.25">
      <c r="B2862" s="262">
        <v>2868</v>
      </c>
      <c r="C2862" s="346">
        <v>45517</v>
      </c>
      <c r="D2862" s="217" t="s">
        <v>157</v>
      </c>
      <c r="E2862" s="218" t="s">
        <v>92</v>
      </c>
      <c r="F2862" s="218" t="s">
        <v>62</v>
      </c>
      <c r="G2862" s="218" t="s">
        <v>214</v>
      </c>
      <c r="H2862" s="218">
        <v>4.1500000000000004</v>
      </c>
      <c r="I2862" s="218" t="s">
        <v>221</v>
      </c>
      <c r="J2862" s="218">
        <v>42</v>
      </c>
      <c r="K2862" s="218">
        <v>715650</v>
      </c>
      <c r="L2862" s="218">
        <v>1000</v>
      </c>
      <c r="M2862" s="218"/>
      <c r="N2862" s="218" t="s">
        <v>62</v>
      </c>
      <c r="O2862" s="218">
        <v>716900</v>
      </c>
      <c r="P2862" s="218" t="s">
        <v>305</v>
      </c>
      <c r="Q2862" s="240">
        <f t="shared" si="108"/>
        <v>0</v>
      </c>
      <c r="R2862" s="240">
        <f t="shared" si="109"/>
        <v>200.44499999999999</v>
      </c>
      <c r="S2862" s="240">
        <f t="shared" si="110"/>
        <v>0</v>
      </c>
      <c r="T2862" s="272">
        <f t="shared" si="111"/>
        <v>0</v>
      </c>
      <c r="U2862" s="263"/>
    </row>
    <row r="2863" spans="2:21" s="216" customFormat="1" x14ac:dyDescent="0.25">
      <c r="B2863" s="262">
        <v>2869</v>
      </c>
      <c r="C2863" s="346">
        <v>45517</v>
      </c>
      <c r="D2863" s="217" t="s">
        <v>156</v>
      </c>
      <c r="E2863" s="218" t="s">
        <v>92</v>
      </c>
      <c r="F2863" s="218" t="s">
        <v>62</v>
      </c>
      <c r="G2863" s="218" t="s">
        <v>214</v>
      </c>
      <c r="H2863" s="218">
        <v>4.1500000000000004</v>
      </c>
      <c r="I2863" s="218" t="s">
        <v>221</v>
      </c>
      <c r="J2863" s="218">
        <v>42</v>
      </c>
      <c r="K2863" s="218">
        <v>715650</v>
      </c>
      <c r="L2863" s="218">
        <v>1000</v>
      </c>
      <c r="M2863" s="218"/>
      <c r="N2863" s="218" t="s">
        <v>62</v>
      </c>
      <c r="O2863" s="218">
        <v>716900</v>
      </c>
      <c r="P2863" s="218" t="s">
        <v>305</v>
      </c>
      <c r="Q2863" s="240">
        <f t="shared" si="108"/>
        <v>0</v>
      </c>
      <c r="R2863" s="240">
        <f t="shared" si="109"/>
        <v>200.44499999999999</v>
      </c>
      <c r="S2863" s="240">
        <f t="shared" si="110"/>
        <v>0</v>
      </c>
      <c r="T2863" s="272">
        <f t="shared" si="111"/>
        <v>0</v>
      </c>
      <c r="U2863" s="263"/>
    </row>
    <row r="2864" spans="2:21" s="216" customFormat="1" x14ac:dyDescent="0.25">
      <c r="B2864" s="262">
        <v>2870</v>
      </c>
      <c r="C2864" s="346">
        <v>45517</v>
      </c>
      <c r="D2864" s="217" t="s">
        <v>436</v>
      </c>
      <c r="E2864" s="218" t="s">
        <v>161</v>
      </c>
      <c r="F2864" s="218" t="s">
        <v>389</v>
      </c>
      <c r="G2864" s="218" t="s">
        <v>161</v>
      </c>
      <c r="H2864" s="218">
        <v>10</v>
      </c>
      <c r="I2864" s="218" t="s">
        <v>66</v>
      </c>
      <c r="J2864" s="218">
        <v>4</v>
      </c>
      <c r="K2864" s="218"/>
      <c r="L2864" s="218"/>
      <c r="M2864" s="218"/>
      <c r="N2864" s="218" t="s">
        <v>363</v>
      </c>
      <c r="O2864" s="218"/>
      <c r="P2864" s="218"/>
      <c r="Q2864" s="240">
        <f t="shared" si="108"/>
        <v>0</v>
      </c>
      <c r="R2864" s="240">
        <f t="shared" si="109"/>
        <v>0</v>
      </c>
      <c r="S2864" s="240">
        <f t="shared" si="110"/>
        <v>40</v>
      </c>
      <c r="T2864" s="272">
        <f t="shared" si="111"/>
        <v>0</v>
      </c>
      <c r="U2864" s="263"/>
    </row>
    <row r="2865" spans="2:21" s="216" customFormat="1" x14ac:dyDescent="0.25">
      <c r="B2865" s="262">
        <v>2871</v>
      </c>
      <c r="C2865" s="346">
        <v>45517</v>
      </c>
      <c r="D2865" s="217" t="s">
        <v>284</v>
      </c>
      <c r="E2865" s="218" t="s">
        <v>178</v>
      </c>
      <c r="F2865" s="218" t="s">
        <v>7</v>
      </c>
      <c r="G2865" s="218" t="s">
        <v>213</v>
      </c>
      <c r="H2865" s="218">
        <v>7</v>
      </c>
      <c r="I2865" s="218" t="s">
        <v>220</v>
      </c>
      <c r="J2865" s="218">
        <v>65</v>
      </c>
      <c r="K2865" s="218">
        <v>723</v>
      </c>
      <c r="L2865" s="218">
        <v>2700</v>
      </c>
      <c r="M2865" s="218"/>
      <c r="N2865" s="218" t="s">
        <v>7</v>
      </c>
      <c r="O2865" s="218">
        <v>723</v>
      </c>
      <c r="P2865" s="218" t="s">
        <v>305</v>
      </c>
      <c r="Q2865" s="240">
        <f t="shared" si="108"/>
        <v>455</v>
      </c>
      <c r="R2865" s="240">
        <f t="shared" si="109"/>
        <v>0</v>
      </c>
      <c r="S2865" s="240">
        <f t="shared" si="110"/>
        <v>0</v>
      </c>
      <c r="T2865" s="272">
        <f t="shared" si="111"/>
        <v>0</v>
      </c>
      <c r="U2865" s="263"/>
    </row>
    <row r="2866" spans="2:21" s="216" customFormat="1" x14ac:dyDescent="0.25">
      <c r="B2866" s="262">
        <v>2872</v>
      </c>
      <c r="C2866" s="346">
        <v>45517</v>
      </c>
      <c r="D2866" s="217" t="s">
        <v>268</v>
      </c>
      <c r="E2866" s="218" t="s">
        <v>276</v>
      </c>
      <c r="F2866" s="218" t="s">
        <v>7</v>
      </c>
      <c r="G2866" s="218" t="s">
        <v>214</v>
      </c>
      <c r="H2866" s="218">
        <v>5</v>
      </c>
      <c r="I2866" s="218"/>
      <c r="J2866" s="218">
        <v>0</v>
      </c>
      <c r="K2866" s="218"/>
      <c r="L2866" s="218"/>
      <c r="M2866" s="218"/>
      <c r="N2866" s="218"/>
      <c r="O2866" s="218"/>
      <c r="P2866" s="218"/>
      <c r="Q2866" s="240">
        <f t="shared" si="108"/>
        <v>0</v>
      </c>
      <c r="R2866" s="240">
        <f t="shared" si="109"/>
        <v>0</v>
      </c>
      <c r="S2866" s="240">
        <f t="shared" si="110"/>
        <v>0</v>
      </c>
      <c r="T2866" s="272">
        <f t="shared" si="111"/>
        <v>0</v>
      </c>
      <c r="U2866" s="263"/>
    </row>
    <row r="2867" spans="2:21" s="216" customFormat="1" x14ac:dyDescent="0.25">
      <c r="B2867" s="262">
        <v>2873</v>
      </c>
      <c r="C2867" s="346">
        <v>45517</v>
      </c>
      <c r="D2867" s="217" t="s">
        <v>260</v>
      </c>
      <c r="E2867" s="218" t="s">
        <v>161</v>
      </c>
      <c r="F2867" s="218" t="s">
        <v>7</v>
      </c>
      <c r="G2867" s="218" t="s">
        <v>161</v>
      </c>
      <c r="H2867" s="218">
        <v>10</v>
      </c>
      <c r="I2867" s="218"/>
      <c r="J2867" s="218">
        <v>0</v>
      </c>
      <c r="K2867" s="218"/>
      <c r="L2867" s="218"/>
      <c r="M2867" s="218"/>
      <c r="N2867" s="218"/>
      <c r="O2867" s="218"/>
      <c r="P2867" s="218"/>
      <c r="Q2867" s="240">
        <f t="shared" si="108"/>
        <v>0</v>
      </c>
      <c r="R2867" s="240">
        <f t="shared" si="109"/>
        <v>0</v>
      </c>
      <c r="S2867" s="240">
        <f t="shared" si="110"/>
        <v>0</v>
      </c>
      <c r="T2867" s="272">
        <f t="shared" ref="T2867:T2922" si="112">IF(I2867=$T$5,J2867*H2867,0)</f>
        <v>0</v>
      </c>
      <c r="U2867" s="263"/>
    </row>
    <row r="2868" spans="2:21" s="216" customFormat="1" x14ac:dyDescent="0.25">
      <c r="B2868" s="262">
        <v>2874</v>
      </c>
      <c r="C2868" s="346">
        <v>45517</v>
      </c>
      <c r="D2868" s="217" t="s">
        <v>359</v>
      </c>
      <c r="E2868" s="218" t="s">
        <v>178</v>
      </c>
      <c r="F2868" s="218" t="s">
        <v>7</v>
      </c>
      <c r="G2868" s="218" t="s">
        <v>213</v>
      </c>
      <c r="H2868" s="218">
        <v>7</v>
      </c>
      <c r="I2868" s="218"/>
      <c r="J2868" s="218">
        <v>0</v>
      </c>
      <c r="K2868" s="218"/>
      <c r="L2868" s="218"/>
      <c r="M2868" s="218"/>
      <c r="N2868" s="218"/>
      <c r="O2868" s="218"/>
      <c r="P2868" s="218"/>
      <c r="Q2868" s="240">
        <f t="shared" ref="Q2868:Q2922" si="113">IF(I2868=$Q$5,J2868*H2868,0)</f>
        <v>0</v>
      </c>
      <c r="R2868" s="240">
        <f t="shared" ref="R2868:R2922" si="114">IF(I2868=$R$5,J2868*H2868,0)*1.15</f>
        <v>0</v>
      </c>
      <c r="S2868" s="240">
        <f t="shared" ref="S2868:S2922" si="115">IF(I2868=$S$5,J2868*H2868,0)</f>
        <v>0</v>
      </c>
      <c r="T2868" s="272">
        <f t="shared" si="112"/>
        <v>0</v>
      </c>
      <c r="U2868" s="263"/>
    </row>
    <row r="2869" spans="2:21" s="216" customFormat="1" x14ac:dyDescent="0.25">
      <c r="B2869" s="262">
        <v>2875</v>
      </c>
      <c r="C2869" s="346">
        <v>45517</v>
      </c>
      <c r="D2869" s="217" t="s">
        <v>177</v>
      </c>
      <c r="E2869" s="218" t="s">
        <v>178</v>
      </c>
      <c r="F2869" s="218" t="s">
        <v>7</v>
      </c>
      <c r="G2869" s="218" t="s">
        <v>213</v>
      </c>
      <c r="H2869" s="218">
        <v>7</v>
      </c>
      <c r="I2869" s="218" t="s">
        <v>220</v>
      </c>
      <c r="J2869" s="218">
        <v>57</v>
      </c>
      <c r="K2869" s="218">
        <v>723</v>
      </c>
      <c r="L2869" s="218">
        <v>2700</v>
      </c>
      <c r="M2869" s="218"/>
      <c r="N2869" s="218" t="s">
        <v>7</v>
      </c>
      <c r="O2869" s="218">
        <v>723</v>
      </c>
      <c r="P2869" s="218" t="s">
        <v>305</v>
      </c>
      <c r="Q2869" s="240">
        <f t="shared" si="113"/>
        <v>399</v>
      </c>
      <c r="R2869" s="240">
        <f t="shared" si="114"/>
        <v>0</v>
      </c>
      <c r="S2869" s="240">
        <f t="shared" si="115"/>
        <v>0</v>
      </c>
      <c r="T2869" s="272">
        <f t="shared" si="112"/>
        <v>0</v>
      </c>
      <c r="U2869" s="263"/>
    </row>
    <row r="2870" spans="2:21" s="216" customFormat="1" x14ac:dyDescent="0.25">
      <c r="B2870" s="262">
        <v>2876</v>
      </c>
      <c r="C2870" s="346">
        <v>45517</v>
      </c>
      <c r="D2870" s="217" t="s">
        <v>173</v>
      </c>
      <c r="E2870" s="218" t="s">
        <v>161</v>
      </c>
      <c r="F2870" s="218" t="s">
        <v>7</v>
      </c>
      <c r="G2870" s="218" t="s">
        <v>161</v>
      </c>
      <c r="H2870" s="218">
        <v>11.2</v>
      </c>
      <c r="I2870" s="218" t="s">
        <v>66</v>
      </c>
      <c r="J2870" s="218">
        <v>8</v>
      </c>
      <c r="K2870" s="218"/>
      <c r="L2870" s="218"/>
      <c r="M2870" s="218"/>
      <c r="N2870" s="218"/>
      <c r="O2870" s="218"/>
      <c r="P2870" s="218"/>
      <c r="Q2870" s="240">
        <f t="shared" si="113"/>
        <v>0</v>
      </c>
      <c r="R2870" s="240">
        <f t="shared" si="114"/>
        <v>0</v>
      </c>
      <c r="S2870" s="240">
        <f t="shared" si="115"/>
        <v>89.6</v>
      </c>
      <c r="T2870" s="272">
        <f t="shared" si="112"/>
        <v>0</v>
      </c>
      <c r="U2870" s="263"/>
    </row>
    <row r="2871" spans="2:21" s="216" customFormat="1" x14ac:dyDescent="0.25">
      <c r="B2871" s="262">
        <v>2877</v>
      </c>
      <c r="C2871" s="346">
        <v>45517</v>
      </c>
      <c r="D2871" s="217" t="s">
        <v>153</v>
      </c>
      <c r="E2871" s="218" t="s">
        <v>92</v>
      </c>
      <c r="F2871" s="218" t="s">
        <v>63</v>
      </c>
      <c r="G2871" s="218" t="s">
        <v>213</v>
      </c>
      <c r="H2871" s="218">
        <v>6.65</v>
      </c>
      <c r="I2871" s="218"/>
      <c r="J2871" s="218">
        <v>0</v>
      </c>
      <c r="K2871" s="218"/>
      <c r="L2871" s="218"/>
      <c r="M2871" s="218"/>
      <c r="N2871" s="218"/>
      <c r="O2871" s="218"/>
      <c r="P2871" s="218"/>
      <c r="Q2871" s="240">
        <f t="shared" si="113"/>
        <v>0</v>
      </c>
      <c r="R2871" s="240">
        <f t="shared" si="114"/>
        <v>0</v>
      </c>
      <c r="S2871" s="240">
        <f t="shared" si="115"/>
        <v>0</v>
      </c>
      <c r="T2871" s="272">
        <f t="shared" si="112"/>
        <v>0</v>
      </c>
      <c r="U2871" s="263"/>
    </row>
    <row r="2872" spans="2:21" s="216" customFormat="1" x14ac:dyDescent="0.25">
      <c r="B2872" s="262">
        <v>2878</v>
      </c>
      <c r="C2872" s="346">
        <v>45517</v>
      </c>
      <c r="D2872" s="217" t="s">
        <v>152</v>
      </c>
      <c r="E2872" s="218" t="s">
        <v>92</v>
      </c>
      <c r="F2872" s="218" t="s">
        <v>63</v>
      </c>
      <c r="G2872" s="218" t="s">
        <v>214</v>
      </c>
      <c r="H2872" s="218">
        <v>4.1500000000000004</v>
      </c>
      <c r="I2872" s="218" t="s">
        <v>221</v>
      </c>
      <c r="J2872" s="218">
        <v>39</v>
      </c>
      <c r="K2872" s="218">
        <v>715600</v>
      </c>
      <c r="L2872" s="218">
        <v>1000</v>
      </c>
      <c r="M2872" s="218"/>
      <c r="N2872" s="218" t="s">
        <v>63</v>
      </c>
      <c r="O2872" s="218">
        <v>714500</v>
      </c>
      <c r="P2872" s="218" t="s">
        <v>305</v>
      </c>
      <c r="Q2872" s="240">
        <f t="shared" si="113"/>
        <v>0</v>
      </c>
      <c r="R2872" s="240">
        <f t="shared" si="114"/>
        <v>186.1275</v>
      </c>
      <c r="S2872" s="240">
        <f t="shared" si="115"/>
        <v>0</v>
      </c>
      <c r="T2872" s="272">
        <f t="shared" si="112"/>
        <v>0</v>
      </c>
      <c r="U2872" s="263"/>
    </row>
    <row r="2873" spans="2:21" s="216" customFormat="1" x14ac:dyDescent="0.25">
      <c r="B2873" s="262">
        <v>2879</v>
      </c>
      <c r="C2873" s="346">
        <v>45517</v>
      </c>
      <c r="D2873" s="217" t="s">
        <v>150</v>
      </c>
      <c r="E2873" s="218" t="s">
        <v>92</v>
      </c>
      <c r="F2873" s="218" t="s">
        <v>63</v>
      </c>
      <c r="G2873" s="218" t="s">
        <v>214</v>
      </c>
      <c r="H2873" s="218">
        <v>4.1500000000000004</v>
      </c>
      <c r="I2873" s="218" t="s">
        <v>221</v>
      </c>
      <c r="J2873" s="218">
        <v>41</v>
      </c>
      <c r="K2873" s="218">
        <v>715600</v>
      </c>
      <c r="L2873" s="218">
        <v>1000</v>
      </c>
      <c r="M2873" s="218"/>
      <c r="N2873" s="218" t="s">
        <v>63</v>
      </c>
      <c r="O2873" s="218">
        <v>714500</v>
      </c>
      <c r="P2873" s="218" t="s">
        <v>305</v>
      </c>
      <c r="Q2873" s="240">
        <f t="shared" si="113"/>
        <v>0</v>
      </c>
      <c r="R2873" s="240">
        <f t="shared" si="114"/>
        <v>195.67249999999999</v>
      </c>
      <c r="S2873" s="240">
        <f t="shared" si="115"/>
        <v>0</v>
      </c>
      <c r="T2873" s="272">
        <f t="shared" si="112"/>
        <v>0</v>
      </c>
      <c r="U2873" s="263"/>
    </row>
    <row r="2874" spans="2:21" s="216" customFormat="1" x14ac:dyDescent="0.25">
      <c r="B2874" s="262">
        <v>2880</v>
      </c>
      <c r="C2874" s="346">
        <v>45517</v>
      </c>
      <c r="D2874" s="217" t="s">
        <v>179</v>
      </c>
      <c r="E2874" s="218" t="s">
        <v>161</v>
      </c>
      <c r="F2874" s="218" t="s">
        <v>8</v>
      </c>
      <c r="G2874" s="218" t="s">
        <v>161</v>
      </c>
      <c r="H2874" s="218">
        <v>11.6</v>
      </c>
      <c r="I2874" s="218" t="s">
        <v>66</v>
      </c>
      <c r="J2874" s="218">
        <v>7</v>
      </c>
      <c r="K2874" s="218"/>
      <c r="L2874" s="218"/>
      <c r="M2874" s="218"/>
      <c r="N2874" s="218" t="s">
        <v>363</v>
      </c>
      <c r="O2874" s="218"/>
      <c r="P2874" s="218"/>
      <c r="Q2874" s="240">
        <f t="shared" si="113"/>
        <v>0</v>
      </c>
      <c r="R2874" s="240">
        <f t="shared" si="114"/>
        <v>0</v>
      </c>
      <c r="S2874" s="240">
        <f t="shared" si="115"/>
        <v>81.2</v>
      </c>
      <c r="T2874" s="272">
        <f t="shared" si="112"/>
        <v>0</v>
      </c>
      <c r="U2874" s="263"/>
    </row>
    <row r="2875" spans="2:21" s="216" customFormat="1" x14ac:dyDescent="0.25">
      <c r="B2875" s="262">
        <v>2881</v>
      </c>
      <c r="C2875" s="346">
        <v>45517</v>
      </c>
      <c r="D2875" s="217" t="s">
        <v>141</v>
      </c>
      <c r="E2875" s="218" t="s">
        <v>92</v>
      </c>
      <c r="F2875" s="218" t="s">
        <v>2</v>
      </c>
      <c r="G2875" s="218" t="s">
        <v>213</v>
      </c>
      <c r="H2875" s="218">
        <v>7</v>
      </c>
      <c r="I2875" s="218" t="s">
        <v>220</v>
      </c>
      <c r="J2875" s="218">
        <v>35</v>
      </c>
      <c r="K2875" s="218">
        <v>712650</v>
      </c>
      <c r="L2875" s="218">
        <v>550</v>
      </c>
      <c r="M2875" s="218"/>
      <c r="N2875" s="218" t="s">
        <v>2</v>
      </c>
      <c r="O2875" s="218">
        <v>712450</v>
      </c>
      <c r="P2875" s="218" t="s">
        <v>304</v>
      </c>
      <c r="Q2875" s="240">
        <f t="shared" si="113"/>
        <v>245</v>
      </c>
      <c r="R2875" s="240">
        <f t="shared" si="114"/>
        <v>0</v>
      </c>
      <c r="S2875" s="240">
        <f t="shared" si="115"/>
        <v>0</v>
      </c>
      <c r="T2875" s="272">
        <f t="shared" si="112"/>
        <v>0</v>
      </c>
      <c r="U2875" s="263"/>
    </row>
    <row r="2876" spans="2:21" s="216" customFormat="1" x14ac:dyDescent="0.25">
      <c r="B2876" s="262">
        <v>2882</v>
      </c>
      <c r="C2876" s="346">
        <v>45517</v>
      </c>
      <c r="D2876" s="217" t="s">
        <v>142</v>
      </c>
      <c r="E2876" s="218" t="s">
        <v>92</v>
      </c>
      <c r="F2876" s="218" t="s">
        <v>2</v>
      </c>
      <c r="G2876" s="218" t="s">
        <v>213</v>
      </c>
      <c r="H2876" s="218">
        <v>7</v>
      </c>
      <c r="I2876" s="218" t="s">
        <v>220</v>
      </c>
      <c r="J2876" s="218">
        <v>35</v>
      </c>
      <c r="K2876" s="218">
        <v>712650</v>
      </c>
      <c r="L2876" s="218">
        <v>550</v>
      </c>
      <c r="M2876" s="218"/>
      <c r="N2876" s="218" t="s">
        <v>2</v>
      </c>
      <c r="O2876" s="218">
        <v>712450</v>
      </c>
      <c r="P2876" s="218" t="s">
        <v>304</v>
      </c>
      <c r="Q2876" s="240">
        <f t="shared" si="113"/>
        <v>245</v>
      </c>
      <c r="R2876" s="240">
        <f t="shared" si="114"/>
        <v>0</v>
      </c>
      <c r="S2876" s="240">
        <f t="shared" si="115"/>
        <v>0</v>
      </c>
      <c r="T2876" s="272">
        <f t="shared" si="112"/>
        <v>0</v>
      </c>
      <c r="U2876" s="263"/>
    </row>
    <row r="2877" spans="2:21" s="216" customFormat="1" x14ac:dyDescent="0.25">
      <c r="B2877" s="262">
        <v>2883</v>
      </c>
      <c r="C2877" s="346">
        <v>45517</v>
      </c>
      <c r="D2877" s="217" t="s">
        <v>143</v>
      </c>
      <c r="E2877" s="218" t="s">
        <v>92</v>
      </c>
      <c r="F2877" s="218" t="s">
        <v>2</v>
      </c>
      <c r="G2877" s="218" t="s">
        <v>213</v>
      </c>
      <c r="H2877" s="218">
        <v>7</v>
      </c>
      <c r="I2877" s="218" t="s">
        <v>220</v>
      </c>
      <c r="J2877" s="218">
        <v>35</v>
      </c>
      <c r="K2877" s="218">
        <v>712650</v>
      </c>
      <c r="L2877" s="218">
        <v>550</v>
      </c>
      <c r="M2877" s="218"/>
      <c r="N2877" s="218" t="s">
        <v>2</v>
      </c>
      <c r="O2877" s="218">
        <v>712450</v>
      </c>
      <c r="P2877" s="218" t="s">
        <v>304</v>
      </c>
      <c r="Q2877" s="240">
        <f t="shared" si="113"/>
        <v>245</v>
      </c>
      <c r="R2877" s="240">
        <f t="shared" si="114"/>
        <v>0</v>
      </c>
      <c r="S2877" s="240">
        <f t="shared" si="115"/>
        <v>0</v>
      </c>
      <c r="T2877" s="272">
        <f t="shared" si="112"/>
        <v>0</v>
      </c>
      <c r="U2877" s="263"/>
    </row>
    <row r="2878" spans="2:21" s="216" customFormat="1" x14ac:dyDescent="0.25">
      <c r="B2878" s="262">
        <v>2884</v>
      </c>
      <c r="C2878" s="346">
        <v>45517</v>
      </c>
      <c r="D2878" s="217" t="s">
        <v>258</v>
      </c>
      <c r="E2878" s="218" t="s">
        <v>92</v>
      </c>
      <c r="F2878" s="218" t="s">
        <v>2</v>
      </c>
      <c r="G2878" s="218" t="s">
        <v>213</v>
      </c>
      <c r="H2878" s="218">
        <v>7</v>
      </c>
      <c r="I2878" s="218" t="s">
        <v>220</v>
      </c>
      <c r="J2878" s="218">
        <v>35</v>
      </c>
      <c r="K2878" s="218">
        <v>712650</v>
      </c>
      <c r="L2878" s="218">
        <v>550</v>
      </c>
      <c r="M2878" s="218"/>
      <c r="N2878" s="218" t="s">
        <v>2</v>
      </c>
      <c r="O2878" s="218">
        <v>712450</v>
      </c>
      <c r="P2878" s="218" t="s">
        <v>304</v>
      </c>
      <c r="Q2878" s="240">
        <f t="shared" si="113"/>
        <v>245</v>
      </c>
      <c r="R2878" s="240">
        <f t="shared" si="114"/>
        <v>0</v>
      </c>
      <c r="S2878" s="240">
        <f t="shared" si="115"/>
        <v>0</v>
      </c>
      <c r="T2878" s="272">
        <f t="shared" si="112"/>
        <v>0</v>
      </c>
      <c r="U2878" s="263"/>
    </row>
    <row r="2879" spans="2:21" s="216" customFormat="1" x14ac:dyDescent="0.25">
      <c r="B2879" s="262">
        <v>2885</v>
      </c>
      <c r="C2879" s="346">
        <v>45517</v>
      </c>
      <c r="D2879" s="217" t="s">
        <v>266</v>
      </c>
      <c r="E2879" s="218" t="s">
        <v>92</v>
      </c>
      <c r="F2879" s="218" t="s">
        <v>2</v>
      </c>
      <c r="G2879" s="218" t="s">
        <v>213</v>
      </c>
      <c r="H2879" s="218">
        <v>7</v>
      </c>
      <c r="I2879" s="218" t="s">
        <v>220</v>
      </c>
      <c r="J2879" s="218">
        <v>35</v>
      </c>
      <c r="K2879" s="218">
        <v>712650</v>
      </c>
      <c r="L2879" s="218">
        <v>550</v>
      </c>
      <c r="M2879" s="218"/>
      <c r="N2879" s="218" t="s">
        <v>2</v>
      </c>
      <c r="O2879" s="218">
        <v>712450</v>
      </c>
      <c r="P2879" s="218" t="s">
        <v>304</v>
      </c>
      <c r="Q2879" s="240">
        <f t="shared" si="113"/>
        <v>245</v>
      </c>
      <c r="R2879" s="240">
        <f t="shared" si="114"/>
        <v>0</v>
      </c>
      <c r="S2879" s="240">
        <f t="shared" si="115"/>
        <v>0</v>
      </c>
      <c r="T2879" s="272">
        <f t="shared" si="112"/>
        <v>0</v>
      </c>
      <c r="U2879" s="263"/>
    </row>
    <row r="2880" spans="2:21" s="216" customFormat="1" x14ac:dyDescent="0.25">
      <c r="B2880" s="262">
        <v>2886</v>
      </c>
      <c r="C2880" s="346">
        <v>45517</v>
      </c>
      <c r="D2880" s="217" t="s">
        <v>267</v>
      </c>
      <c r="E2880" s="218" t="s">
        <v>92</v>
      </c>
      <c r="F2880" s="218" t="s">
        <v>2</v>
      </c>
      <c r="G2880" s="218" t="s">
        <v>213</v>
      </c>
      <c r="H2880" s="218">
        <v>7</v>
      </c>
      <c r="I2880" s="218" t="s">
        <v>220</v>
      </c>
      <c r="J2880" s="218">
        <v>37</v>
      </c>
      <c r="K2880" s="218">
        <v>712650</v>
      </c>
      <c r="L2880" s="218">
        <v>550</v>
      </c>
      <c r="M2880" s="218"/>
      <c r="N2880" s="218" t="s">
        <v>2</v>
      </c>
      <c r="O2880" s="218">
        <v>712450</v>
      </c>
      <c r="P2880" s="218" t="s">
        <v>304</v>
      </c>
      <c r="Q2880" s="240">
        <f t="shared" si="113"/>
        <v>259</v>
      </c>
      <c r="R2880" s="240">
        <f t="shared" si="114"/>
        <v>0</v>
      </c>
      <c r="S2880" s="240">
        <f t="shared" si="115"/>
        <v>0</v>
      </c>
      <c r="T2880" s="272">
        <f t="shared" si="112"/>
        <v>0</v>
      </c>
      <c r="U2880" s="263"/>
    </row>
    <row r="2881" spans="2:21" s="216" customFormat="1" x14ac:dyDescent="0.25">
      <c r="B2881" s="262">
        <v>2887</v>
      </c>
      <c r="C2881" s="346">
        <v>45517</v>
      </c>
      <c r="D2881" s="217" t="s">
        <v>387</v>
      </c>
      <c r="E2881" s="218" t="s">
        <v>276</v>
      </c>
      <c r="F2881" s="218" t="s">
        <v>389</v>
      </c>
      <c r="G2881" s="218" t="s">
        <v>214</v>
      </c>
      <c r="H2881" s="218">
        <v>4.1500000000000004</v>
      </c>
      <c r="I2881" s="218" t="s">
        <v>220</v>
      </c>
      <c r="J2881" s="218">
        <v>12</v>
      </c>
      <c r="K2881" s="218">
        <v>717100</v>
      </c>
      <c r="L2881" s="218">
        <v>1000</v>
      </c>
      <c r="M2881" s="218"/>
      <c r="N2881" s="218" t="s">
        <v>389</v>
      </c>
      <c r="O2881" s="218" t="s">
        <v>357</v>
      </c>
      <c r="P2881" s="218" t="s">
        <v>305</v>
      </c>
      <c r="Q2881" s="240">
        <f t="shared" si="113"/>
        <v>49.800000000000004</v>
      </c>
      <c r="R2881" s="240">
        <f t="shared" si="114"/>
        <v>0</v>
      </c>
      <c r="S2881" s="240">
        <f t="shared" si="115"/>
        <v>0</v>
      </c>
      <c r="T2881" s="272">
        <f t="shared" si="112"/>
        <v>0</v>
      </c>
      <c r="U2881" s="263"/>
    </row>
    <row r="2882" spans="2:21" s="216" customFormat="1" x14ac:dyDescent="0.25">
      <c r="B2882" s="262">
        <v>2888</v>
      </c>
      <c r="C2882" s="346">
        <v>45517</v>
      </c>
      <c r="D2882" s="217" t="s">
        <v>388</v>
      </c>
      <c r="E2882" s="218" t="s">
        <v>276</v>
      </c>
      <c r="F2882" s="218" t="s">
        <v>389</v>
      </c>
      <c r="G2882" s="218" t="s">
        <v>214</v>
      </c>
      <c r="H2882" s="218">
        <v>4.1500000000000004</v>
      </c>
      <c r="I2882" s="218" t="s">
        <v>220</v>
      </c>
      <c r="J2882" s="218">
        <v>13</v>
      </c>
      <c r="K2882" s="218">
        <v>717100</v>
      </c>
      <c r="L2882" s="218">
        <v>1000</v>
      </c>
      <c r="M2882" s="218"/>
      <c r="N2882" s="218" t="s">
        <v>389</v>
      </c>
      <c r="O2882" s="218" t="s">
        <v>357</v>
      </c>
      <c r="P2882" s="218" t="s">
        <v>305</v>
      </c>
      <c r="Q2882" s="240">
        <f t="shared" si="113"/>
        <v>53.95</v>
      </c>
      <c r="R2882" s="240">
        <f t="shared" si="114"/>
        <v>0</v>
      </c>
      <c r="S2882" s="240">
        <f t="shared" si="115"/>
        <v>0</v>
      </c>
      <c r="T2882" s="272">
        <f t="shared" si="112"/>
        <v>0</v>
      </c>
      <c r="U2882" s="263"/>
    </row>
    <row r="2883" spans="2:21" s="216" customFormat="1" x14ac:dyDescent="0.25">
      <c r="B2883" s="262">
        <v>2889</v>
      </c>
      <c r="C2883" s="346">
        <v>45517</v>
      </c>
      <c r="D2883" s="217" t="s">
        <v>387</v>
      </c>
      <c r="E2883" s="218" t="s">
        <v>276</v>
      </c>
      <c r="F2883" s="218" t="s">
        <v>389</v>
      </c>
      <c r="G2883" s="218" t="s">
        <v>214</v>
      </c>
      <c r="H2883" s="218">
        <v>4.1500000000000004</v>
      </c>
      <c r="I2883" s="218" t="s">
        <v>220</v>
      </c>
      <c r="J2883" s="218">
        <v>16</v>
      </c>
      <c r="K2883" s="218">
        <v>717100</v>
      </c>
      <c r="L2883" s="218">
        <v>1000</v>
      </c>
      <c r="M2883" s="218"/>
      <c r="N2883" s="218" t="s">
        <v>389</v>
      </c>
      <c r="O2883" s="218" t="s">
        <v>357</v>
      </c>
      <c r="P2883" s="218" t="s">
        <v>305</v>
      </c>
      <c r="Q2883" s="240">
        <f t="shared" si="113"/>
        <v>66.400000000000006</v>
      </c>
      <c r="R2883" s="240">
        <f t="shared" si="114"/>
        <v>0</v>
      </c>
      <c r="S2883" s="240">
        <f t="shared" si="115"/>
        <v>0</v>
      </c>
      <c r="T2883" s="272">
        <f t="shared" si="112"/>
        <v>0</v>
      </c>
      <c r="U2883" s="263"/>
    </row>
    <row r="2884" spans="2:21" s="216" customFormat="1" x14ac:dyDescent="0.25">
      <c r="B2884" s="261">
        <v>2890</v>
      </c>
      <c r="C2884" s="346">
        <v>45517</v>
      </c>
      <c r="D2884" s="217" t="s">
        <v>388</v>
      </c>
      <c r="E2884" s="218" t="s">
        <v>276</v>
      </c>
      <c r="F2884" s="218" t="s">
        <v>389</v>
      </c>
      <c r="G2884" s="218" t="s">
        <v>214</v>
      </c>
      <c r="H2884" s="218">
        <v>4.1500000000000004</v>
      </c>
      <c r="I2884" s="218" t="s">
        <v>220</v>
      </c>
      <c r="J2884" s="218">
        <v>16</v>
      </c>
      <c r="K2884" s="218">
        <v>717100</v>
      </c>
      <c r="L2884" s="218">
        <v>1000</v>
      </c>
      <c r="M2884" s="218"/>
      <c r="N2884" s="218" t="s">
        <v>389</v>
      </c>
      <c r="O2884" s="218" t="s">
        <v>357</v>
      </c>
      <c r="P2884" s="218" t="s">
        <v>305</v>
      </c>
      <c r="Q2884" s="240">
        <f t="shared" si="113"/>
        <v>66.400000000000006</v>
      </c>
      <c r="R2884" s="240">
        <f t="shared" si="114"/>
        <v>0</v>
      </c>
      <c r="S2884" s="240">
        <f t="shared" si="115"/>
        <v>0</v>
      </c>
      <c r="T2884" s="272">
        <f t="shared" si="112"/>
        <v>0</v>
      </c>
      <c r="U2884" s="263"/>
    </row>
    <row r="2885" spans="2:21" s="216" customFormat="1" x14ac:dyDescent="0.25">
      <c r="B2885" s="262">
        <v>2891</v>
      </c>
      <c r="C2885" s="346">
        <v>45517</v>
      </c>
      <c r="D2885" s="217" t="s">
        <v>96</v>
      </c>
      <c r="E2885" s="218" t="s">
        <v>161</v>
      </c>
      <c r="F2885" s="218" t="s">
        <v>1</v>
      </c>
      <c r="G2885" s="218" t="s">
        <v>161</v>
      </c>
      <c r="H2885" s="218">
        <v>11.8</v>
      </c>
      <c r="I2885" s="218" t="s">
        <v>66</v>
      </c>
      <c r="J2885" s="218">
        <v>5</v>
      </c>
      <c r="K2885" s="218"/>
      <c r="L2885" s="218"/>
      <c r="M2885" s="218"/>
      <c r="N2885" s="218" t="s">
        <v>363</v>
      </c>
      <c r="O2885" s="218"/>
      <c r="P2885" s="218"/>
      <c r="Q2885" s="240">
        <f t="shared" si="113"/>
        <v>0</v>
      </c>
      <c r="R2885" s="240">
        <f t="shared" si="114"/>
        <v>0</v>
      </c>
      <c r="S2885" s="240">
        <f t="shared" si="115"/>
        <v>59</v>
      </c>
      <c r="T2885" s="272">
        <f t="shared" si="112"/>
        <v>0</v>
      </c>
      <c r="U2885" s="263"/>
    </row>
    <row r="2886" spans="2:21" s="216" customFormat="1" x14ac:dyDescent="0.25">
      <c r="B2886" s="262">
        <v>2892</v>
      </c>
      <c r="C2886" s="346">
        <v>45517</v>
      </c>
      <c r="D2886" s="217" t="s">
        <v>130</v>
      </c>
      <c r="E2886" s="218" t="s">
        <v>161</v>
      </c>
      <c r="F2886" s="218" t="s">
        <v>1</v>
      </c>
      <c r="G2886" s="218" t="s">
        <v>161</v>
      </c>
      <c r="H2886" s="218">
        <v>11.8</v>
      </c>
      <c r="I2886" s="218" t="s">
        <v>66</v>
      </c>
      <c r="J2886" s="218">
        <v>3</v>
      </c>
      <c r="K2886" s="218"/>
      <c r="L2886" s="218"/>
      <c r="M2886" s="218"/>
      <c r="N2886" s="218" t="s">
        <v>363</v>
      </c>
      <c r="O2886" s="218"/>
      <c r="P2886" s="218"/>
      <c r="Q2886" s="240">
        <f t="shared" si="113"/>
        <v>0</v>
      </c>
      <c r="R2886" s="240">
        <f t="shared" si="114"/>
        <v>0</v>
      </c>
      <c r="S2886" s="240">
        <f t="shared" si="115"/>
        <v>35.400000000000006</v>
      </c>
      <c r="T2886" s="272">
        <f t="shared" si="112"/>
        <v>0</v>
      </c>
      <c r="U2886" s="263"/>
    </row>
    <row r="2887" spans="2:21" s="216" customFormat="1" x14ac:dyDescent="0.25">
      <c r="B2887" s="262">
        <v>2893</v>
      </c>
      <c r="C2887" s="346">
        <v>45517</v>
      </c>
      <c r="D2887" s="217" t="s">
        <v>261</v>
      </c>
      <c r="E2887" s="218" t="s">
        <v>161</v>
      </c>
      <c r="F2887" s="218" t="s">
        <v>65</v>
      </c>
      <c r="G2887" s="218" t="s">
        <v>161</v>
      </c>
      <c r="H2887" s="218">
        <v>30.5</v>
      </c>
      <c r="I2887" s="218" t="s">
        <v>66</v>
      </c>
      <c r="J2887" s="218">
        <v>0</v>
      </c>
      <c r="K2887" s="218"/>
      <c r="L2887" s="218"/>
      <c r="M2887" s="218"/>
      <c r="N2887" s="218"/>
      <c r="O2887" s="218"/>
      <c r="P2887" s="218"/>
      <c r="Q2887" s="240">
        <f t="shared" si="113"/>
        <v>0</v>
      </c>
      <c r="R2887" s="240">
        <f t="shared" si="114"/>
        <v>0</v>
      </c>
      <c r="S2887" s="240">
        <f t="shared" si="115"/>
        <v>0</v>
      </c>
      <c r="T2887" s="272">
        <f t="shared" si="112"/>
        <v>0</v>
      </c>
      <c r="U2887" s="263"/>
    </row>
    <row r="2888" spans="2:21" s="216" customFormat="1" x14ac:dyDescent="0.25">
      <c r="B2888" s="262">
        <v>2894</v>
      </c>
      <c r="C2888" s="346">
        <v>45518</v>
      </c>
      <c r="D2888" s="217" t="s">
        <v>120</v>
      </c>
      <c r="E2888" s="218" t="s">
        <v>263</v>
      </c>
      <c r="F2888" s="218" t="s">
        <v>1</v>
      </c>
      <c r="G2888" s="218" t="s">
        <v>307</v>
      </c>
      <c r="H2888" s="218">
        <v>6</v>
      </c>
      <c r="I2888" s="218" t="s">
        <v>310</v>
      </c>
      <c r="J2888" s="218">
        <v>0</v>
      </c>
      <c r="K2888" s="218"/>
      <c r="L2888" s="218"/>
      <c r="M2888" s="218"/>
      <c r="N2888" s="218"/>
      <c r="O2888" s="218"/>
      <c r="P2888" s="218"/>
      <c r="Q2888" s="240">
        <f t="shared" si="113"/>
        <v>0</v>
      </c>
      <c r="R2888" s="240">
        <f t="shared" si="114"/>
        <v>0</v>
      </c>
      <c r="S2888" s="240">
        <f t="shared" si="115"/>
        <v>0</v>
      </c>
      <c r="T2888" s="272">
        <f t="shared" si="112"/>
        <v>0</v>
      </c>
      <c r="U2888" s="263"/>
    </row>
    <row r="2889" spans="2:21" s="216" customFormat="1" x14ac:dyDescent="0.25">
      <c r="B2889" s="262">
        <v>2895</v>
      </c>
      <c r="C2889" s="346">
        <v>45518</v>
      </c>
      <c r="D2889" s="217" t="s">
        <v>122</v>
      </c>
      <c r="E2889" s="218" t="s">
        <v>264</v>
      </c>
      <c r="F2889" s="218" t="s">
        <v>1</v>
      </c>
      <c r="G2889" s="218" t="s">
        <v>307</v>
      </c>
      <c r="H2889" s="218">
        <v>6</v>
      </c>
      <c r="I2889" s="218" t="s">
        <v>310</v>
      </c>
      <c r="J2889" s="218">
        <v>3</v>
      </c>
      <c r="K2889" s="218"/>
      <c r="L2889" s="218"/>
      <c r="M2889" s="218"/>
      <c r="N2889" s="218"/>
      <c r="O2889" s="218"/>
      <c r="P2889" s="218"/>
      <c r="Q2889" s="240">
        <f t="shared" si="113"/>
        <v>0</v>
      </c>
      <c r="R2889" s="240">
        <f t="shared" si="114"/>
        <v>0</v>
      </c>
      <c r="S2889" s="240">
        <f t="shared" si="115"/>
        <v>0</v>
      </c>
      <c r="T2889" s="272">
        <f t="shared" si="112"/>
        <v>0</v>
      </c>
      <c r="U2889" s="263"/>
    </row>
    <row r="2890" spans="2:21" s="216" customFormat="1" x14ac:dyDescent="0.25">
      <c r="B2890" s="262">
        <v>2896</v>
      </c>
      <c r="C2890" s="346">
        <v>45518</v>
      </c>
      <c r="D2890" s="217" t="s">
        <v>356</v>
      </c>
      <c r="E2890" s="218" t="s">
        <v>264</v>
      </c>
      <c r="F2890" s="218" t="s">
        <v>1</v>
      </c>
      <c r="G2890" s="218" t="s">
        <v>307</v>
      </c>
      <c r="H2890" s="218">
        <v>6</v>
      </c>
      <c r="I2890" s="218" t="s">
        <v>310</v>
      </c>
      <c r="J2890" s="218">
        <v>3</v>
      </c>
      <c r="K2890" s="218"/>
      <c r="L2890" s="218"/>
      <c r="M2890" s="218"/>
      <c r="N2890" s="218"/>
      <c r="O2890" s="218"/>
      <c r="P2890" s="218"/>
      <c r="Q2890" s="240">
        <f t="shared" si="113"/>
        <v>0</v>
      </c>
      <c r="R2890" s="240">
        <f t="shared" si="114"/>
        <v>0</v>
      </c>
      <c r="S2890" s="240">
        <f t="shared" si="115"/>
        <v>0</v>
      </c>
      <c r="T2890" s="272">
        <f t="shared" si="112"/>
        <v>0</v>
      </c>
      <c r="U2890" s="263"/>
    </row>
    <row r="2891" spans="2:21" s="216" customFormat="1" x14ac:dyDescent="0.25">
      <c r="B2891" s="262">
        <v>2897</v>
      </c>
      <c r="C2891" s="346">
        <v>45518</v>
      </c>
      <c r="D2891" s="326" t="s">
        <v>460</v>
      </c>
      <c r="E2891" s="218" t="s">
        <v>264</v>
      </c>
      <c r="F2891" s="218" t="s">
        <v>1</v>
      </c>
      <c r="G2891" s="218" t="s">
        <v>307</v>
      </c>
      <c r="H2891" s="218">
        <v>6</v>
      </c>
      <c r="I2891" s="218" t="s">
        <v>310</v>
      </c>
      <c r="J2891" s="218">
        <v>3</v>
      </c>
      <c r="K2891" s="218"/>
      <c r="L2891" s="218"/>
      <c r="M2891" s="218"/>
      <c r="N2891" s="218"/>
      <c r="O2891" s="218"/>
      <c r="P2891" s="218"/>
      <c r="Q2891" s="240">
        <f t="shared" si="113"/>
        <v>0</v>
      </c>
      <c r="R2891" s="240">
        <f t="shared" si="114"/>
        <v>0</v>
      </c>
      <c r="S2891" s="240">
        <f t="shared" si="115"/>
        <v>0</v>
      </c>
      <c r="T2891" s="272">
        <f t="shared" si="112"/>
        <v>0</v>
      </c>
      <c r="U2891" s="263"/>
    </row>
    <row r="2892" spans="2:21" s="216" customFormat="1" x14ac:dyDescent="0.25">
      <c r="B2892" s="262">
        <v>2899</v>
      </c>
      <c r="C2892" s="346">
        <v>45518</v>
      </c>
      <c r="D2892" s="217" t="s">
        <v>376</v>
      </c>
      <c r="E2892" s="218" t="s">
        <v>183</v>
      </c>
      <c r="F2892" s="218" t="s">
        <v>309</v>
      </c>
      <c r="G2892" s="218">
        <v>0</v>
      </c>
      <c r="H2892" s="218">
        <v>6</v>
      </c>
      <c r="I2892" s="218"/>
      <c r="J2892" s="218">
        <v>0</v>
      </c>
      <c r="K2892" s="218"/>
      <c r="L2892" s="218"/>
      <c r="M2892" s="218"/>
      <c r="N2892" s="218"/>
      <c r="O2892" s="218"/>
      <c r="P2892" s="218"/>
      <c r="Q2892" s="240">
        <f t="shared" si="113"/>
        <v>0</v>
      </c>
      <c r="R2892" s="240">
        <f t="shared" si="114"/>
        <v>0</v>
      </c>
      <c r="S2892" s="240">
        <f t="shared" si="115"/>
        <v>0</v>
      </c>
      <c r="T2892" s="272">
        <f t="shared" si="112"/>
        <v>0</v>
      </c>
      <c r="U2892" s="263"/>
    </row>
    <row r="2893" spans="2:21" s="216" customFormat="1" x14ac:dyDescent="0.25">
      <c r="B2893" s="262">
        <v>2900</v>
      </c>
      <c r="C2893" s="346">
        <v>45518</v>
      </c>
      <c r="D2893" s="217" t="s">
        <v>379</v>
      </c>
      <c r="E2893" s="218" t="s">
        <v>92</v>
      </c>
      <c r="F2893" s="218" t="s">
        <v>64</v>
      </c>
      <c r="G2893" s="218" t="s">
        <v>214</v>
      </c>
      <c r="H2893" s="218">
        <v>5</v>
      </c>
      <c r="I2893" s="218"/>
      <c r="J2893" s="218">
        <v>0</v>
      </c>
      <c r="K2893" s="218"/>
      <c r="L2893" s="218"/>
      <c r="M2893" s="218"/>
      <c r="N2893" s="218"/>
      <c r="O2893" s="218"/>
      <c r="P2893" s="218"/>
      <c r="Q2893" s="240">
        <f t="shared" si="113"/>
        <v>0</v>
      </c>
      <c r="R2893" s="240">
        <f t="shared" si="114"/>
        <v>0</v>
      </c>
      <c r="S2893" s="240">
        <f t="shared" si="115"/>
        <v>0</v>
      </c>
      <c r="T2893" s="272">
        <f t="shared" si="112"/>
        <v>0</v>
      </c>
      <c r="U2893" s="263"/>
    </row>
    <row r="2894" spans="2:21" s="216" customFormat="1" x14ac:dyDescent="0.25">
      <c r="B2894" s="262">
        <v>2901</v>
      </c>
      <c r="C2894" s="346">
        <v>45518</v>
      </c>
      <c r="D2894" s="217" t="s">
        <v>91</v>
      </c>
      <c r="E2894" s="218" t="s">
        <v>92</v>
      </c>
      <c r="F2894" s="218" t="s">
        <v>1</v>
      </c>
      <c r="G2894" s="218" t="s">
        <v>213</v>
      </c>
      <c r="H2894" s="218">
        <v>6.65</v>
      </c>
      <c r="I2894" s="218" t="s">
        <v>221</v>
      </c>
      <c r="J2894" s="218">
        <v>24</v>
      </c>
      <c r="K2894" s="218">
        <v>715650</v>
      </c>
      <c r="L2894" s="218">
        <v>1800</v>
      </c>
      <c r="M2894" s="218"/>
      <c r="N2894" s="218" t="s">
        <v>62</v>
      </c>
      <c r="O2894" s="218">
        <v>716</v>
      </c>
      <c r="P2894" s="218" t="s">
        <v>305</v>
      </c>
      <c r="Q2894" s="240">
        <f t="shared" si="113"/>
        <v>0</v>
      </c>
      <c r="R2894" s="240">
        <f t="shared" si="114"/>
        <v>183.54000000000002</v>
      </c>
      <c r="S2894" s="240">
        <f t="shared" si="115"/>
        <v>0</v>
      </c>
      <c r="T2894" s="272">
        <f t="shared" si="112"/>
        <v>0</v>
      </c>
      <c r="U2894" s="263"/>
    </row>
    <row r="2895" spans="2:21" s="216" customFormat="1" x14ac:dyDescent="0.25">
      <c r="B2895" s="262">
        <v>2902</v>
      </c>
      <c r="C2895" s="346">
        <v>45518</v>
      </c>
      <c r="D2895" s="217" t="s">
        <v>94</v>
      </c>
      <c r="E2895" s="218" t="s">
        <v>92</v>
      </c>
      <c r="F2895" s="218" t="s">
        <v>1</v>
      </c>
      <c r="G2895" s="218" t="s">
        <v>213</v>
      </c>
      <c r="H2895" s="218">
        <v>6.65</v>
      </c>
      <c r="I2895" s="218"/>
      <c r="J2895" s="218">
        <v>0</v>
      </c>
      <c r="K2895" s="218"/>
      <c r="L2895" s="218"/>
      <c r="M2895" s="218"/>
      <c r="N2895" s="218"/>
      <c r="O2895" s="218"/>
      <c r="P2895" s="218"/>
      <c r="Q2895" s="240">
        <f t="shared" si="113"/>
        <v>0</v>
      </c>
      <c r="R2895" s="240">
        <f t="shared" si="114"/>
        <v>0</v>
      </c>
      <c r="S2895" s="240">
        <f t="shared" si="115"/>
        <v>0</v>
      </c>
      <c r="T2895" s="272">
        <f t="shared" si="112"/>
        <v>0</v>
      </c>
      <c r="U2895" s="263"/>
    </row>
    <row r="2896" spans="2:21" s="216" customFormat="1" x14ac:dyDescent="0.25">
      <c r="B2896" s="262">
        <v>2903</v>
      </c>
      <c r="C2896" s="346">
        <v>45518</v>
      </c>
      <c r="D2896" s="217" t="s">
        <v>117</v>
      </c>
      <c r="E2896" s="218" t="s">
        <v>92</v>
      </c>
      <c r="F2896" s="218" t="s">
        <v>1</v>
      </c>
      <c r="G2896" s="218" t="s">
        <v>213</v>
      </c>
      <c r="H2896" s="218">
        <v>6.65</v>
      </c>
      <c r="I2896" s="218"/>
      <c r="J2896" s="218">
        <v>0</v>
      </c>
      <c r="K2896" s="218"/>
      <c r="L2896" s="218"/>
      <c r="M2896" s="218"/>
      <c r="N2896" s="218"/>
      <c r="O2896" s="218"/>
      <c r="P2896" s="218"/>
      <c r="Q2896" s="240">
        <f t="shared" si="113"/>
        <v>0</v>
      </c>
      <c r="R2896" s="240">
        <f t="shared" si="114"/>
        <v>0</v>
      </c>
      <c r="S2896" s="240">
        <f t="shared" si="115"/>
        <v>0</v>
      </c>
      <c r="T2896" s="272">
        <f t="shared" si="112"/>
        <v>0</v>
      </c>
      <c r="U2896" s="263"/>
    </row>
    <row r="2897" spans="2:21" s="216" customFormat="1" x14ac:dyDescent="0.25">
      <c r="B2897" s="262">
        <v>2904</v>
      </c>
      <c r="C2897" s="346">
        <v>45518</v>
      </c>
      <c r="D2897" s="217" t="s">
        <v>302</v>
      </c>
      <c r="E2897" s="218" t="s">
        <v>92</v>
      </c>
      <c r="F2897" s="218" t="s">
        <v>62</v>
      </c>
      <c r="G2897" s="218" t="s">
        <v>214</v>
      </c>
      <c r="H2897" s="218">
        <v>4.1500000000000004</v>
      </c>
      <c r="I2897" s="218"/>
      <c r="J2897" s="218">
        <v>0</v>
      </c>
      <c r="K2897" s="218"/>
      <c r="L2897" s="218"/>
      <c r="M2897" s="218"/>
      <c r="N2897" s="218"/>
      <c r="O2897" s="218"/>
      <c r="P2897" s="218"/>
      <c r="Q2897" s="240">
        <f t="shared" si="113"/>
        <v>0</v>
      </c>
      <c r="R2897" s="240">
        <f t="shared" si="114"/>
        <v>0</v>
      </c>
      <c r="S2897" s="240">
        <f t="shared" si="115"/>
        <v>0</v>
      </c>
      <c r="T2897" s="272">
        <f t="shared" si="112"/>
        <v>0</v>
      </c>
      <c r="U2897" s="263"/>
    </row>
    <row r="2898" spans="2:21" s="216" customFormat="1" x14ac:dyDescent="0.25">
      <c r="B2898" s="262">
        <v>2905</v>
      </c>
      <c r="C2898" s="346">
        <v>45518</v>
      </c>
      <c r="D2898" s="217" t="s">
        <v>157</v>
      </c>
      <c r="E2898" s="218" t="s">
        <v>92</v>
      </c>
      <c r="F2898" s="218" t="s">
        <v>62</v>
      </c>
      <c r="G2898" s="218" t="s">
        <v>214</v>
      </c>
      <c r="H2898" s="218">
        <v>4.1500000000000004</v>
      </c>
      <c r="I2898" s="218" t="s">
        <v>221</v>
      </c>
      <c r="J2898" s="218">
        <v>35</v>
      </c>
      <c r="K2898" s="218">
        <v>715650</v>
      </c>
      <c r="L2898" s="218">
        <v>1800</v>
      </c>
      <c r="M2898" s="218"/>
      <c r="N2898" s="218" t="s">
        <v>62</v>
      </c>
      <c r="O2898" s="218">
        <v>716</v>
      </c>
      <c r="P2898" s="218" t="s">
        <v>305</v>
      </c>
      <c r="Q2898" s="240">
        <f t="shared" si="113"/>
        <v>0</v>
      </c>
      <c r="R2898" s="240">
        <f t="shared" si="114"/>
        <v>167.03749999999999</v>
      </c>
      <c r="S2898" s="240">
        <f t="shared" si="115"/>
        <v>0</v>
      </c>
      <c r="T2898" s="272">
        <f t="shared" si="112"/>
        <v>0</v>
      </c>
      <c r="U2898" s="263"/>
    </row>
    <row r="2899" spans="2:21" s="216" customFormat="1" x14ac:dyDescent="0.25">
      <c r="B2899" s="262">
        <v>2906</v>
      </c>
      <c r="C2899" s="346">
        <v>45518</v>
      </c>
      <c r="D2899" s="217" t="s">
        <v>156</v>
      </c>
      <c r="E2899" s="218" t="s">
        <v>92</v>
      </c>
      <c r="F2899" s="218" t="s">
        <v>62</v>
      </c>
      <c r="G2899" s="218" t="s">
        <v>214</v>
      </c>
      <c r="H2899" s="218">
        <v>4.1500000000000004</v>
      </c>
      <c r="I2899" s="218" t="s">
        <v>221</v>
      </c>
      <c r="J2899" s="218">
        <v>36</v>
      </c>
      <c r="K2899" s="218">
        <v>715650</v>
      </c>
      <c r="L2899" s="218">
        <v>1800</v>
      </c>
      <c r="M2899" s="218"/>
      <c r="N2899" s="218" t="s">
        <v>62</v>
      </c>
      <c r="O2899" s="218">
        <v>716</v>
      </c>
      <c r="P2899" s="218" t="s">
        <v>305</v>
      </c>
      <c r="Q2899" s="240">
        <f t="shared" si="113"/>
        <v>0</v>
      </c>
      <c r="R2899" s="240">
        <f t="shared" si="114"/>
        <v>171.81</v>
      </c>
      <c r="S2899" s="240">
        <f t="shared" si="115"/>
        <v>0</v>
      </c>
      <c r="T2899" s="272">
        <f t="shared" si="112"/>
        <v>0</v>
      </c>
      <c r="U2899" s="263"/>
    </row>
    <row r="2900" spans="2:21" s="216" customFormat="1" x14ac:dyDescent="0.25">
      <c r="B2900" s="262">
        <v>2907</v>
      </c>
      <c r="C2900" s="346">
        <v>45518</v>
      </c>
      <c r="D2900" s="217" t="s">
        <v>436</v>
      </c>
      <c r="E2900" s="218" t="s">
        <v>161</v>
      </c>
      <c r="F2900" s="218" t="s">
        <v>389</v>
      </c>
      <c r="G2900" s="218" t="s">
        <v>161</v>
      </c>
      <c r="H2900" s="218">
        <v>10</v>
      </c>
      <c r="I2900" s="218" t="s">
        <v>66</v>
      </c>
      <c r="J2900" s="218">
        <v>5</v>
      </c>
      <c r="K2900" s="218"/>
      <c r="L2900" s="218"/>
      <c r="M2900" s="218"/>
      <c r="N2900" s="218" t="s">
        <v>363</v>
      </c>
      <c r="O2900" s="218"/>
      <c r="P2900" s="218"/>
      <c r="Q2900" s="240">
        <f t="shared" si="113"/>
        <v>0</v>
      </c>
      <c r="R2900" s="240">
        <f t="shared" si="114"/>
        <v>0</v>
      </c>
      <c r="S2900" s="240">
        <f t="shared" si="115"/>
        <v>50</v>
      </c>
      <c r="T2900" s="272">
        <f t="shared" si="112"/>
        <v>0</v>
      </c>
      <c r="U2900" s="263"/>
    </row>
    <row r="2901" spans="2:21" s="216" customFormat="1" x14ac:dyDescent="0.25">
      <c r="B2901" s="262">
        <v>2908</v>
      </c>
      <c r="C2901" s="346">
        <v>45518</v>
      </c>
      <c r="D2901" s="217" t="s">
        <v>284</v>
      </c>
      <c r="E2901" s="218" t="s">
        <v>178</v>
      </c>
      <c r="F2901" s="218" t="s">
        <v>7</v>
      </c>
      <c r="G2901" s="218" t="s">
        <v>213</v>
      </c>
      <c r="H2901" s="218">
        <v>7</v>
      </c>
      <c r="I2901" s="218" t="s">
        <v>220</v>
      </c>
      <c r="J2901" s="218">
        <v>46</v>
      </c>
      <c r="K2901" s="218">
        <v>723300</v>
      </c>
      <c r="L2901" s="218">
        <v>3100</v>
      </c>
      <c r="M2901" s="218"/>
      <c r="N2901" s="218" t="s">
        <v>7</v>
      </c>
      <c r="O2901" s="218">
        <v>722</v>
      </c>
      <c r="P2901" s="218" t="s">
        <v>305</v>
      </c>
      <c r="Q2901" s="240">
        <f t="shared" si="113"/>
        <v>322</v>
      </c>
      <c r="R2901" s="240">
        <f t="shared" si="114"/>
        <v>0</v>
      </c>
      <c r="S2901" s="240">
        <f t="shared" si="115"/>
        <v>0</v>
      </c>
      <c r="T2901" s="272">
        <f t="shared" si="112"/>
        <v>0</v>
      </c>
      <c r="U2901" s="263"/>
    </row>
    <row r="2902" spans="2:21" s="216" customFormat="1" x14ac:dyDescent="0.25">
      <c r="B2902" s="262">
        <v>2909</v>
      </c>
      <c r="C2902" s="346">
        <v>45518</v>
      </c>
      <c r="D2902" s="217" t="s">
        <v>268</v>
      </c>
      <c r="E2902" s="218" t="s">
        <v>276</v>
      </c>
      <c r="F2902" s="218" t="s">
        <v>7</v>
      </c>
      <c r="G2902" s="218" t="s">
        <v>214</v>
      </c>
      <c r="H2902" s="218">
        <v>5</v>
      </c>
      <c r="I2902" s="218"/>
      <c r="J2902" s="218">
        <v>0</v>
      </c>
      <c r="K2902" s="218"/>
      <c r="L2902" s="218"/>
      <c r="M2902" s="218"/>
      <c r="N2902" s="218"/>
      <c r="O2902" s="218"/>
      <c r="P2902" s="218"/>
      <c r="Q2902" s="240">
        <f t="shared" si="113"/>
        <v>0</v>
      </c>
      <c r="R2902" s="240">
        <f t="shared" si="114"/>
        <v>0</v>
      </c>
      <c r="S2902" s="240">
        <f t="shared" si="115"/>
        <v>0</v>
      </c>
      <c r="T2902" s="272">
        <f t="shared" si="112"/>
        <v>0</v>
      </c>
      <c r="U2902" s="263"/>
    </row>
    <row r="2903" spans="2:21" s="216" customFormat="1" x14ac:dyDescent="0.25">
      <c r="B2903" s="262">
        <v>2910</v>
      </c>
      <c r="C2903" s="346">
        <v>45518</v>
      </c>
      <c r="D2903" s="217" t="s">
        <v>260</v>
      </c>
      <c r="E2903" s="218" t="s">
        <v>161</v>
      </c>
      <c r="F2903" s="218" t="s">
        <v>7</v>
      </c>
      <c r="G2903" s="218" t="s">
        <v>161</v>
      </c>
      <c r="H2903" s="218">
        <v>10</v>
      </c>
      <c r="I2903" s="218"/>
      <c r="J2903" s="218">
        <v>0</v>
      </c>
      <c r="K2903" s="218"/>
      <c r="L2903" s="218"/>
      <c r="M2903" s="218"/>
      <c r="N2903" s="218"/>
      <c r="O2903" s="218"/>
      <c r="P2903" s="218"/>
      <c r="Q2903" s="240">
        <f t="shared" si="113"/>
        <v>0</v>
      </c>
      <c r="R2903" s="240">
        <f t="shared" si="114"/>
        <v>0</v>
      </c>
      <c r="S2903" s="240">
        <f t="shared" si="115"/>
        <v>0</v>
      </c>
      <c r="T2903" s="272">
        <f t="shared" si="112"/>
        <v>0</v>
      </c>
      <c r="U2903" s="263"/>
    </row>
    <row r="2904" spans="2:21" s="216" customFormat="1" x14ac:dyDescent="0.25">
      <c r="B2904" s="262">
        <v>2911</v>
      </c>
      <c r="C2904" s="346">
        <v>45518</v>
      </c>
      <c r="D2904" s="217" t="s">
        <v>359</v>
      </c>
      <c r="E2904" s="218" t="s">
        <v>178</v>
      </c>
      <c r="F2904" s="218" t="s">
        <v>7</v>
      </c>
      <c r="G2904" s="218" t="s">
        <v>213</v>
      </c>
      <c r="H2904" s="218">
        <v>7</v>
      </c>
      <c r="I2904" s="218"/>
      <c r="J2904" s="218">
        <v>0</v>
      </c>
      <c r="K2904" s="218"/>
      <c r="L2904" s="218"/>
      <c r="M2904" s="218"/>
      <c r="N2904" s="218"/>
      <c r="O2904" s="218"/>
      <c r="P2904" s="218"/>
      <c r="Q2904" s="240">
        <f t="shared" si="113"/>
        <v>0</v>
      </c>
      <c r="R2904" s="240">
        <f t="shared" si="114"/>
        <v>0</v>
      </c>
      <c r="S2904" s="240">
        <f t="shared" si="115"/>
        <v>0</v>
      </c>
      <c r="T2904" s="272">
        <f t="shared" si="112"/>
        <v>0</v>
      </c>
      <c r="U2904" s="263"/>
    </row>
    <row r="2905" spans="2:21" s="216" customFormat="1" x14ac:dyDescent="0.25">
      <c r="B2905" s="262">
        <v>2912</v>
      </c>
      <c r="C2905" s="346">
        <v>45518</v>
      </c>
      <c r="D2905" s="217" t="s">
        <v>177</v>
      </c>
      <c r="E2905" s="218" t="s">
        <v>178</v>
      </c>
      <c r="F2905" s="218" t="s">
        <v>7</v>
      </c>
      <c r="G2905" s="218" t="s">
        <v>213</v>
      </c>
      <c r="H2905" s="218">
        <v>7</v>
      </c>
      <c r="I2905" s="218" t="s">
        <v>220</v>
      </c>
      <c r="J2905" s="218">
        <v>51</v>
      </c>
      <c r="K2905" s="218">
        <v>723300</v>
      </c>
      <c r="L2905" s="218">
        <v>3100</v>
      </c>
      <c r="M2905" s="218"/>
      <c r="N2905" s="218" t="s">
        <v>7</v>
      </c>
      <c r="O2905" s="218">
        <v>722</v>
      </c>
      <c r="P2905" s="218" t="s">
        <v>305</v>
      </c>
      <c r="Q2905" s="240">
        <f t="shared" si="113"/>
        <v>357</v>
      </c>
      <c r="R2905" s="240">
        <f t="shared" si="114"/>
        <v>0</v>
      </c>
      <c r="S2905" s="240">
        <f t="shared" si="115"/>
        <v>0</v>
      </c>
      <c r="T2905" s="272">
        <f t="shared" si="112"/>
        <v>0</v>
      </c>
      <c r="U2905" s="263"/>
    </row>
    <row r="2906" spans="2:21" s="216" customFormat="1" x14ac:dyDescent="0.25">
      <c r="B2906" s="262">
        <v>2913</v>
      </c>
      <c r="C2906" s="346">
        <v>45518</v>
      </c>
      <c r="D2906" s="217" t="s">
        <v>173</v>
      </c>
      <c r="E2906" s="218" t="s">
        <v>161</v>
      </c>
      <c r="F2906" s="218" t="s">
        <v>7</v>
      </c>
      <c r="G2906" s="218" t="s">
        <v>161</v>
      </c>
      <c r="H2906" s="218">
        <v>11.2</v>
      </c>
      <c r="I2906" s="218" t="s">
        <v>66</v>
      </c>
      <c r="J2906" s="218">
        <v>9</v>
      </c>
      <c r="K2906" s="218"/>
      <c r="L2906" s="218"/>
      <c r="M2906" s="218"/>
      <c r="N2906" s="218" t="s">
        <v>363</v>
      </c>
      <c r="O2906" s="218"/>
      <c r="P2906" s="218"/>
      <c r="Q2906" s="240">
        <f t="shared" si="113"/>
        <v>0</v>
      </c>
      <c r="R2906" s="240">
        <f t="shared" si="114"/>
        <v>0</v>
      </c>
      <c r="S2906" s="240">
        <f t="shared" si="115"/>
        <v>100.8</v>
      </c>
      <c r="T2906" s="272">
        <f t="shared" si="112"/>
        <v>0</v>
      </c>
      <c r="U2906" s="263"/>
    </row>
    <row r="2907" spans="2:21" s="216" customFormat="1" x14ac:dyDescent="0.25">
      <c r="B2907" s="262">
        <v>2914</v>
      </c>
      <c r="C2907" s="346">
        <v>45518</v>
      </c>
      <c r="D2907" s="217" t="s">
        <v>153</v>
      </c>
      <c r="E2907" s="218" t="s">
        <v>92</v>
      </c>
      <c r="F2907" s="218" t="s">
        <v>63</v>
      </c>
      <c r="G2907" s="218" t="s">
        <v>213</v>
      </c>
      <c r="H2907" s="218">
        <v>6.65</v>
      </c>
      <c r="I2907" s="218"/>
      <c r="J2907" s="218">
        <v>0</v>
      </c>
      <c r="K2907" s="218"/>
      <c r="L2907" s="218"/>
      <c r="M2907" s="218"/>
      <c r="N2907" s="218"/>
      <c r="O2907" s="218"/>
      <c r="P2907" s="218"/>
      <c r="Q2907" s="240">
        <f t="shared" si="113"/>
        <v>0</v>
      </c>
      <c r="R2907" s="240">
        <f t="shared" si="114"/>
        <v>0</v>
      </c>
      <c r="S2907" s="240">
        <f t="shared" si="115"/>
        <v>0</v>
      </c>
      <c r="T2907" s="272">
        <f t="shared" si="112"/>
        <v>0</v>
      </c>
      <c r="U2907" s="263"/>
    </row>
    <row r="2908" spans="2:21" s="216" customFormat="1" x14ac:dyDescent="0.25">
      <c r="B2908" s="262">
        <v>2915</v>
      </c>
      <c r="C2908" s="346">
        <v>45518</v>
      </c>
      <c r="D2908" s="217" t="s">
        <v>152</v>
      </c>
      <c r="E2908" s="218" t="s">
        <v>92</v>
      </c>
      <c r="F2908" s="218" t="s">
        <v>63</v>
      </c>
      <c r="G2908" s="218" t="s">
        <v>214</v>
      </c>
      <c r="H2908" s="218">
        <v>4.1500000000000004</v>
      </c>
      <c r="I2908" s="218" t="s">
        <v>221</v>
      </c>
      <c r="J2908" s="218">
        <v>35</v>
      </c>
      <c r="K2908" s="218">
        <v>715620</v>
      </c>
      <c r="L2908" s="218">
        <v>1220</v>
      </c>
      <c r="M2908" s="218"/>
      <c r="N2908" s="218" t="s">
        <v>63</v>
      </c>
      <c r="O2908" s="218">
        <v>714</v>
      </c>
      <c r="P2908" s="218" t="s">
        <v>305</v>
      </c>
      <c r="Q2908" s="240">
        <f t="shared" si="113"/>
        <v>0</v>
      </c>
      <c r="R2908" s="240">
        <f t="shared" si="114"/>
        <v>167.03749999999999</v>
      </c>
      <c r="S2908" s="240">
        <f t="shared" si="115"/>
        <v>0</v>
      </c>
      <c r="T2908" s="272">
        <f t="shared" si="112"/>
        <v>0</v>
      </c>
      <c r="U2908" s="263"/>
    </row>
    <row r="2909" spans="2:21" s="216" customFormat="1" x14ac:dyDescent="0.25">
      <c r="B2909" s="262">
        <v>2916</v>
      </c>
      <c r="C2909" s="346">
        <v>45518</v>
      </c>
      <c r="D2909" s="217" t="s">
        <v>150</v>
      </c>
      <c r="E2909" s="218" t="s">
        <v>92</v>
      </c>
      <c r="F2909" s="218" t="s">
        <v>63</v>
      </c>
      <c r="G2909" s="218" t="s">
        <v>214</v>
      </c>
      <c r="H2909" s="218">
        <v>4.1500000000000004</v>
      </c>
      <c r="I2909" s="218" t="s">
        <v>221</v>
      </c>
      <c r="J2909" s="218">
        <v>39</v>
      </c>
      <c r="K2909" s="218">
        <v>715620</v>
      </c>
      <c r="L2909" s="218">
        <v>1220</v>
      </c>
      <c r="M2909" s="218"/>
      <c r="N2909" s="218" t="s">
        <v>63</v>
      </c>
      <c r="O2909" s="218">
        <v>714</v>
      </c>
      <c r="P2909" s="218" t="s">
        <v>305</v>
      </c>
      <c r="Q2909" s="240">
        <f t="shared" si="113"/>
        <v>0</v>
      </c>
      <c r="R2909" s="240">
        <f t="shared" si="114"/>
        <v>186.1275</v>
      </c>
      <c r="S2909" s="240">
        <f t="shared" si="115"/>
        <v>0</v>
      </c>
      <c r="T2909" s="272">
        <f t="shared" si="112"/>
        <v>0</v>
      </c>
      <c r="U2909" s="263"/>
    </row>
    <row r="2910" spans="2:21" s="216" customFormat="1" x14ac:dyDescent="0.25">
      <c r="B2910" s="262">
        <v>2917</v>
      </c>
      <c r="C2910" s="346">
        <v>45518</v>
      </c>
      <c r="D2910" s="217" t="s">
        <v>179</v>
      </c>
      <c r="E2910" s="218" t="s">
        <v>161</v>
      </c>
      <c r="F2910" s="218" t="s">
        <v>8</v>
      </c>
      <c r="G2910" s="218" t="s">
        <v>161</v>
      </c>
      <c r="H2910" s="218">
        <v>11.6</v>
      </c>
      <c r="I2910" s="218" t="s">
        <v>66</v>
      </c>
      <c r="J2910" s="218">
        <v>6</v>
      </c>
      <c r="K2910" s="218"/>
      <c r="L2910" s="218"/>
      <c r="M2910" s="218"/>
      <c r="N2910" s="218" t="s">
        <v>363</v>
      </c>
      <c r="O2910" s="218"/>
      <c r="P2910" s="218"/>
      <c r="Q2910" s="240">
        <f t="shared" si="113"/>
        <v>0</v>
      </c>
      <c r="R2910" s="240">
        <f t="shared" si="114"/>
        <v>0</v>
      </c>
      <c r="S2910" s="240">
        <f t="shared" si="115"/>
        <v>69.599999999999994</v>
      </c>
      <c r="T2910" s="272">
        <f t="shared" si="112"/>
        <v>0</v>
      </c>
      <c r="U2910" s="263"/>
    </row>
    <row r="2911" spans="2:21" s="216" customFormat="1" x14ac:dyDescent="0.25">
      <c r="B2911" s="262">
        <v>2918</v>
      </c>
      <c r="C2911" s="346">
        <v>45518</v>
      </c>
      <c r="D2911" s="217" t="s">
        <v>141</v>
      </c>
      <c r="E2911" s="218" t="s">
        <v>92</v>
      </c>
      <c r="F2911" s="218" t="s">
        <v>2</v>
      </c>
      <c r="G2911" s="218" t="s">
        <v>213</v>
      </c>
      <c r="H2911" s="218">
        <v>7</v>
      </c>
      <c r="I2911" s="218" t="s">
        <v>221</v>
      </c>
      <c r="J2911" s="218">
        <v>20</v>
      </c>
      <c r="K2911" s="218">
        <v>715600</v>
      </c>
      <c r="L2911" s="218">
        <v>1100</v>
      </c>
      <c r="M2911" s="218"/>
      <c r="N2911" s="218" t="s">
        <v>1</v>
      </c>
      <c r="O2911" s="218">
        <v>716</v>
      </c>
      <c r="P2911" s="218" t="s">
        <v>305</v>
      </c>
      <c r="Q2911" s="240">
        <f t="shared" si="113"/>
        <v>0</v>
      </c>
      <c r="R2911" s="240">
        <f t="shared" si="114"/>
        <v>161</v>
      </c>
      <c r="S2911" s="240">
        <f t="shared" si="115"/>
        <v>0</v>
      </c>
      <c r="T2911" s="272">
        <f t="shared" si="112"/>
        <v>0</v>
      </c>
      <c r="U2911" s="263"/>
    </row>
    <row r="2912" spans="2:21" s="216" customFormat="1" x14ac:dyDescent="0.25">
      <c r="B2912" s="262">
        <v>2919</v>
      </c>
      <c r="C2912" s="346">
        <v>45518</v>
      </c>
      <c r="D2912" s="217" t="s">
        <v>142</v>
      </c>
      <c r="E2912" s="218" t="s">
        <v>92</v>
      </c>
      <c r="F2912" s="218" t="s">
        <v>2</v>
      </c>
      <c r="G2912" s="218" t="s">
        <v>213</v>
      </c>
      <c r="H2912" s="218">
        <v>7</v>
      </c>
      <c r="I2912" s="218" t="s">
        <v>221</v>
      </c>
      <c r="J2912" s="218">
        <v>20</v>
      </c>
      <c r="K2912" s="218">
        <v>715600</v>
      </c>
      <c r="L2912" s="218">
        <v>1100</v>
      </c>
      <c r="M2912" s="218"/>
      <c r="N2912" s="218" t="s">
        <v>1</v>
      </c>
      <c r="O2912" s="218">
        <v>716</v>
      </c>
      <c r="P2912" s="218" t="s">
        <v>305</v>
      </c>
      <c r="Q2912" s="240">
        <f t="shared" si="113"/>
        <v>0</v>
      </c>
      <c r="R2912" s="240">
        <f t="shared" si="114"/>
        <v>161</v>
      </c>
      <c r="S2912" s="240">
        <f t="shared" si="115"/>
        <v>0</v>
      </c>
      <c r="T2912" s="272">
        <f t="shared" si="112"/>
        <v>0</v>
      </c>
      <c r="U2912" s="263"/>
    </row>
    <row r="2913" spans="2:21" s="216" customFormat="1" x14ac:dyDescent="0.25">
      <c r="B2913" s="262">
        <v>2920</v>
      </c>
      <c r="C2913" s="346">
        <v>45518</v>
      </c>
      <c r="D2913" s="217" t="s">
        <v>143</v>
      </c>
      <c r="E2913" s="218" t="s">
        <v>92</v>
      </c>
      <c r="F2913" s="218" t="s">
        <v>2</v>
      </c>
      <c r="G2913" s="218" t="s">
        <v>213</v>
      </c>
      <c r="H2913" s="218">
        <v>7</v>
      </c>
      <c r="I2913" s="218" t="s">
        <v>221</v>
      </c>
      <c r="J2913" s="218">
        <v>20</v>
      </c>
      <c r="K2913" s="218">
        <v>715600</v>
      </c>
      <c r="L2913" s="218">
        <v>1100</v>
      </c>
      <c r="M2913" s="218"/>
      <c r="N2913" s="218" t="s">
        <v>1</v>
      </c>
      <c r="O2913" s="218">
        <v>716</v>
      </c>
      <c r="P2913" s="218" t="s">
        <v>305</v>
      </c>
      <c r="Q2913" s="240">
        <f t="shared" si="113"/>
        <v>0</v>
      </c>
      <c r="R2913" s="240">
        <f t="shared" si="114"/>
        <v>161</v>
      </c>
      <c r="S2913" s="240">
        <f t="shared" si="115"/>
        <v>0</v>
      </c>
      <c r="T2913" s="272">
        <f t="shared" si="112"/>
        <v>0</v>
      </c>
      <c r="U2913" s="263"/>
    </row>
    <row r="2914" spans="2:21" s="216" customFormat="1" x14ac:dyDescent="0.25">
      <c r="B2914" s="262">
        <v>2921</v>
      </c>
      <c r="C2914" s="346">
        <v>45518</v>
      </c>
      <c r="D2914" s="217" t="s">
        <v>258</v>
      </c>
      <c r="E2914" s="218" t="s">
        <v>92</v>
      </c>
      <c r="F2914" s="218" t="s">
        <v>2</v>
      </c>
      <c r="G2914" s="218" t="s">
        <v>213</v>
      </c>
      <c r="H2914" s="218">
        <v>7</v>
      </c>
      <c r="I2914" s="218" t="s">
        <v>220</v>
      </c>
      <c r="J2914" s="218">
        <v>34</v>
      </c>
      <c r="K2914" s="218">
        <v>712650</v>
      </c>
      <c r="L2914" s="218">
        <v>450</v>
      </c>
      <c r="M2914" s="218"/>
      <c r="N2914" s="218" t="s">
        <v>62</v>
      </c>
      <c r="O2914" s="218">
        <v>713</v>
      </c>
      <c r="P2914" s="218" t="s">
        <v>305</v>
      </c>
      <c r="Q2914" s="240">
        <f t="shared" si="113"/>
        <v>238</v>
      </c>
      <c r="R2914" s="240">
        <f t="shared" si="114"/>
        <v>0</v>
      </c>
      <c r="S2914" s="240">
        <f t="shared" si="115"/>
        <v>0</v>
      </c>
      <c r="T2914" s="272">
        <f t="shared" si="112"/>
        <v>0</v>
      </c>
      <c r="U2914" s="263"/>
    </row>
    <row r="2915" spans="2:21" s="216" customFormat="1" x14ac:dyDescent="0.25">
      <c r="B2915" s="262">
        <v>2922</v>
      </c>
      <c r="C2915" s="346">
        <v>45518</v>
      </c>
      <c r="D2915" s="217" t="s">
        <v>266</v>
      </c>
      <c r="E2915" s="218" t="s">
        <v>92</v>
      </c>
      <c r="F2915" s="218" t="s">
        <v>2</v>
      </c>
      <c r="G2915" s="218" t="s">
        <v>213</v>
      </c>
      <c r="H2915" s="218">
        <v>7</v>
      </c>
      <c r="I2915" s="218" t="s">
        <v>220</v>
      </c>
      <c r="J2915" s="218">
        <v>34</v>
      </c>
      <c r="K2915" s="218">
        <v>712650</v>
      </c>
      <c r="L2915" s="218">
        <v>450</v>
      </c>
      <c r="M2915" s="218"/>
      <c r="N2915" s="218" t="s">
        <v>62</v>
      </c>
      <c r="O2915" s="218">
        <v>713</v>
      </c>
      <c r="P2915" s="218" t="s">
        <v>305</v>
      </c>
      <c r="Q2915" s="240">
        <f t="shared" si="113"/>
        <v>238</v>
      </c>
      <c r="R2915" s="240">
        <f t="shared" si="114"/>
        <v>0</v>
      </c>
      <c r="S2915" s="240">
        <f t="shared" si="115"/>
        <v>0</v>
      </c>
      <c r="T2915" s="272">
        <f t="shared" si="112"/>
        <v>0</v>
      </c>
      <c r="U2915" s="263"/>
    </row>
    <row r="2916" spans="2:21" s="216" customFormat="1" x14ac:dyDescent="0.25">
      <c r="B2916" s="262">
        <v>2923</v>
      </c>
      <c r="C2916" s="346">
        <v>45518</v>
      </c>
      <c r="D2916" s="217" t="s">
        <v>267</v>
      </c>
      <c r="E2916" s="218" t="s">
        <v>92</v>
      </c>
      <c r="F2916" s="218" t="s">
        <v>2</v>
      </c>
      <c r="G2916" s="218" t="s">
        <v>213</v>
      </c>
      <c r="H2916" s="218">
        <v>7</v>
      </c>
      <c r="I2916" s="218" t="s">
        <v>220</v>
      </c>
      <c r="J2916" s="218">
        <v>34</v>
      </c>
      <c r="K2916" s="218">
        <v>712650</v>
      </c>
      <c r="L2916" s="218">
        <v>450</v>
      </c>
      <c r="M2916" s="218"/>
      <c r="N2916" s="218" t="s">
        <v>62</v>
      </c>
      <c r="O2916" s="218">
        <v>713</v>
      </c>
      <c r="P2916" s="218" t="s">
        <v>305</v>
      </c>
      <c r="Q2916" s="240">
        <f t="shared" si="113"/>
        <v>238</v>
      </c>
      <c r="R2916" s="240">
        <f t="shared" si="114"/>
        <v>0</v>
      </c>
      <c r="S2916" s="240">
        <f t="shared" si="115"/>
        <v>0</v>
      </c>
      <c r="T2916" s="272">
        <f t="shared" si="112"/>
        <v>0</v>
      </c>
      <c r="U2916" s="263"/>
    </row>
    <row r="2917" spans="2:21" s="216" customFormat="1" x14ac:dyDescent="0.25">
      <c r="B2917" s="262">
        <v>2924</v>
      </c>
      <c r="C2917" s="346">
        <v>45518</v>
      </c>
      <c r="D2917" s="217" t="s">
        <v>387</v>
      </c>
      <c r="E2917" s="218" t="s">
        <v>276</v>
      </c>
      <c r="F2917" s="218" t="s">
        <v>389</v>
      </c>
      <c r="G2917" s="218" t="s">
        <v>214</v>
      </c>
      <c r="H2917" s="218">
        <v>4.1500000000000004</v>
      </c>
      <c r="I2917" s="218" t="s">
        <v>221</v>
      </c>
      <c r="J2917" s="218">
        <v>28</v>
      </c>
      <c r="K2917" s="218">
        <v>715600</v>
      </c>
      <c r="L2917" s="218">
        <v>1200</v>
      </c>
      <c r="M2917" s="218"/>
      <c r="N2917" s="218" t="s">
        <v>389</v>
      </c>
      <c r="O2917" s="218">
        <v>716</v>
      </c>
      <c r="P2917" s="218" t="s">
        <v>305</v>
      </c>
      <c r="Q2917" s="240">
        <f t="shared" si="113"/>
        <v>0</v>
      </c>
      <c r="R2917" s="240">
        <f t="shared" si="114"/>
        <v>133.63</v>
      </c>
      <c r="S2917" s="240">
        <f t="shared" si="115"/>
        <v>0</v>
      </c>
      <c r="T2917" s="272">
        <f t="shared" si="112"/>
        <v>0</v>
      </c>
      <c r="U2917" s="263"/>
    </row>
    <row r="2918" spans="2:21" s="216" customFormat="1" x14ac:dyDescent="0.25">
      <c r="B2918" s="262">
        <v>2925</v>
      </c>
      <c r="C2918" s="346">
        <v>45518</v>
      </c>
      <c r="D2918" s="217" t="s">
        <v>388</v>
      </c>
      <c r="E2918" s="218" t="s">
        <v>276</v>
      </c>
      <c r="F2918" s="218" t="s">
        <v>389</v>
      </c>
      <c r="G2918" s="218" t="s">
        <v>214</v>
      </c>
      <c r="H2918" s="218">
        <v>4.1500000000000004</v>
      </c>
      <c r="I2918" s="218" t="s">
        <v>221</v>
      </c>
      <c r="J2918" s="218">
        <v>28</v>
      </c>
      <c r="K2918" s="218">
        <v>715600</v>
      </c>
      <c r="L2918" s="218">
        <v>1200</v>
      </c>
      <c r="M2918" s="218"/>
      <c r="N2918" s="218" t="s">
        <v>389</v>
      </c>
      <c r="O2918" s="218">
        <v>716</v>
      </c>
      <c r="P2918" s="218" t="s">
        <v>305</v>
      </c>
      <c r="Q2918" s="240">
        <f t="shared" si="113"/>
        <v>0</v>
      </c>
      <c r="R2918" s="240">
        <f t="shared" si="114"/>
        <v>133.63</v>
      </c>
      <c r="S2918" s="240">
        <f t="shared" si="115"/>
        <v>0</v>
      </c>
      <c r="T2918" s="272">
        <f t="shared" si="112"/>
        <v>0</v>
      </c>
      <c r="U2918" s="263"/>
    </row>
    <row r="2919" spans="2:21" s="216" customFormat="1" x14ac:dyDescent="0.25">
      <c r="B2919" s="262">
        <v>2926</v>
      </c>
      <c r="C2919" s="346">
        <v>45518</v>
      </c>
      <c r="D2919" s="217" t="s">
        <v>96</v>
      </c>
      <c r="E2919" s="218" t="s">
        <v>161</v>
      </c>
      <c r="F2919" s="218" t="s">
        <v>1</v>
      </c>
      <c r="G2919" s="218" t="s">
        <v>161</v>
      </c>
      <c r="H2919" s="218">
        <v>11.8</v>
      </c>
      <c r="I2919" s="218" t="s">
        <v>66</v>
      </c>
      <c r="J2919" s="218">
        <v>3</v>
      </c>
      <c r="K2919" s="218"/>
      <c r="L2919" s="218"/>
      <c r="M2919" s="218"/>
      <c r="N2919" s="218" t="s">
        <v>363</v>
      </c>
      <c r="O2919" s="218"/>
      <c r="P2919" s="218"/>
      <c r="Q2919" s="240">
        <f t="shared" si="113"/>
        <v>0</v>
      </c>
      <c r="R2919" s="240">
        <f t="shared" si="114"/>
        <v>0</v>
      </c>
      <c r="S2919" s="240">
        <f t="shared" si="115"/>
        <v>35.400000000000006</v>
      </c>
      <c r="T2919" s="272">
        <f t="shared" si="112"/>
        <v>0</v>
      </c>
      <c r="U2919" s="263"/>
    </row>
    <row r="2920" spans="2:21" s="216" customFormat="1" x14ac:dyDescent="0.25">
      <c r="B2920" s="262">
        <v>2927</v>
      </c>
      <c r="C2920" s="346">
        <v>45518</v>
      </c>
      <c r="D2920" s="217" t="s">
        <v>130</v>
      </c>
      <c r="E2920" s="218" t="s">
        <v>161</v>
      </c>
      <c r="F2920" s="218" t="s">
        <v>1</v>
      </c>
      <c r="G2920" s="218" t="s">
        <v>161</v>
      </c>
      <c r="H2920" s="218">
        <v>11.8</v>
      </c>
      <c r="I2920" s="218" t="s">
        <v>66</v>
      </c>
      <c r="J2920" s="218">
        <v>1</v>
      </c>
      <c r="K2920" s="218"/>
      <c r="L2920" s="218"/>
      <c r="M2920" s="218"/>
      <c r="N2920" s="218" t="s">
        <v>363</v>
      </c>
      <c r="O2920" s="218"/>
      <c r="P2920" s="218"/>
      <c r="Q2920" s="240">
        <f t="shared" si="113"/>
        <v>0</v>
      </c>
      <c r="R2920" s="240">
        <f t="shared" si="114"/>
        <v>0</v>
      </c>
      <c r="S2920" s="240">
        <f t="shared" si="115"/>
        <v>11.8</v>
      </c>
      <c r="T2920" s="272">
        <f t="shared" si="112"/>
        <v>0</v>
      </c>
      <c r="U2920" s="263"/>
    </row>
    <row r="2921" spans="2:21" s="216" customFormat="1" x14ac:dyDescent="0.25">
      <c r="B2921" s="262">
        <v>2928</v>
      </c>
      <c r="C2921" s="346">
        <v>45518</v>
      </c>
      <c r="D2921" s="217" t="s">
        <v>261</v>
      </c>
      <c r="E2921" s="218" t="s">
        <v>161</v>
      </c>
      <c r="F2921" s="218" t="s">
        <v>65</v>
      </c>
      <c r="G2921" s="218" t="s">
        <v>161</v>
      </c>
      <c r="H2921" s="218">
        <v>30.5</v>
      </c>
      <c r="I2921" s="218"/>
      <c r="J2921" s="218">
        <v>0</v>
      </c>
      <c r="K2921" s="218"/>
      <c r="L2921" s="218"/>
      <c r="M2921" s="218"/>
      <c r="N2921" s="218"/>
      <c r="O2921" s="218"/>
      <c r="P2921" s="218"/>
      <c r="Q2921" s="240">
        <f t="shared" si="113"/>
        <v>0</v>
      </c>
      <c r="R2921" s="240">
        <f t="shared" si="114"/>
        <v>0</v>
      </c>
      <c r="S2921" s="240">
        <f t="shared" si="115"/>
        <v>0</v>
      </c>
      <c r="T2921" s="272">
        <f t="shared" si="112"/>
        <v>0</v>
      </c>
      <c r="U2921" s="263"/>
    </row>
    <row r="2922" spans="2:21" s="216" customFormat="1" x14ac:dyDescent="0.25">
      <c r="B2922" s="262">
        <v>2929</v>
      </c>
      <c r="C2922" s="346">
        <v>45519</v>
      </c>
      <c r="D2922" s="467" t="s">
        <v>522</v>
      </c>
      <c r="E2922" s="468" t="str">
        <f>IFERROR(VLOOKUP(D2922,V:Z,2,FALSE),"")</f>
        <v>_</v>
      </c>
      <c r="F2922" s="468" t="str">
        <f>IFERROR(VLOOKUP(D2922,V:Z,3,FALSE),"")</f>
        <v>_</v>
      </c>
      <c r="G2922" s="468" t="str">
        <f>IFERROR(VLOOKUP(D2922,V:Z,4,FALSE),"")</f>
        <v>بچینگ</v>
      </c>
      <c r="H2922" s="468">
        <f>IFERROR(VLOOKUP(D2922,V:Z,5,FALSE),"")</f>
        <v>1</v>
      </c>
      <c r="I2922" s="218" t="s">
        <v>310</v>
      </c>
      <c r="J2922" s="218">
        <v>43</v>
      </c>
      <c r="K2922" s="218"/>
      <c r="L2922" s="218"/>
      <c r="M2922" s="218"/>
      <c r="N2922" s="218"/>
      <c r="O2922" s="218">
        <v>712250</v>
      </c>
      <c r="P2922" s="458" t="s">
        <v>531</v>
      </c>
      <c r="Q2922" s="240">
        <f t="shared" si="113"/>
        <v>0</v>
      </c>
      <c r="R2922" s="240">
        <f t="shared" si="114"/>
        <v>0</v>
      </c>
      <c r="S2922" s="240">
        <f t="shared" si="115"/>
        <v>0</v>
      </c>
      <c r="T2922" s="272">
        <f t="shared" si="112"/>
        <v>0</v>
      </c>
      <c r="U2922" s="263"/>
    </row>
    <row r="2923" spans="2:21" s="216" customFormat="1" x14ac:dyDescent="0.25">
      <c r="B2923" s="262">
        <v>2930</v>
      </c>
      <c r="C2923" s="346">
        <v>45519</v>
      </c>
      <c r="D2923" s="217" t="s">
        <v>122</v>
      </c>
      <c r="E2923" s="218" t="s">
        <v>264</v>
      </c>
      <c r="F2923" s="218" t="s">
        <v>1</v>
      </c>
      <c r="G2923" s="218" t="s">
        <v>307</v>
      </c>
      <c r="H2923" s="218">
        <v>6</v>
      </c>
      <c r="I2923" s="218" t="s">
        <v>310</v>
      </c>
      <c r="J2923" s="218">
        <v>0</v>
      </c>
      <c r="K2923" s="218"/>
      <c r="L2923" s="218"/>
      <c r="M2923" s="218"/>
      <c r="N2923" s="218"/>
      <c r="O2923" s="218"/>
      <c r="P2923" s="218"/>
      <c r="Q2923" s="240">
        <v>0</v>
      </c>
      <c r="R2923" s="240">
        <v>0</v>
      </c>
      <c r="S2923" s="240">
        <v>0</v>
      </c>
      <c r="T2923" s="272">
        <v>0</v>
      </c>
      <c r="U2923" s="263"/>
    </row>
    <row r="2924" spans="2:21" s="216" customFormat="1" x14ac:dyDescent="0.25">
      <c r="B2924" s="262">
        <v>2933</v>
      </c>
      <c r="C2924" s="346">
        <v>45519</v>
      </c>
      <c r="D2924" s="217" t="s">
        <v>376</v>
      </c>
      <c r="E2924" s="218" t="s">
        <v>183</v>
      </c>
      <c r="F2924" s="218" t="s">
        <v>309</v>
      </c>
      <c r="G2924" s="218">
        <v>0</v>
      </c>
      <c r="H2924" s="218">
        <v>6</v>
      </c>
      <c r="I2924" s="218"/>
      <c r="J2924" s="218">
        <v>0</v>
      </c>
      <c r="K2924" s="218"/>
      <c r="L2924" s="218"/>
      <c r="M2924" s="218"/>
      <c r="N2924" s="218"/>
      <c r="O2924" s="218"/>
      <c r="P2924" s="218"/>
      <c r="Q2924" s="240">
        <v>0</v>
      </c>
      <c r="R2924" s="240">
        <v>0</v>
      </c>
      <c r="S2924" s="240">
        <v>0</v>
      </c>
      <c r="T2924" s="272">
        <v>0</v>
      </c>
      <c r="U2924" s="263"/>
    </row>
    <row r="2925" spans="2:21" s="216" customFormat="1" x14ac:dyDescent="0.25">
      <c r="B2925" s="262">
        <v>2934</v>
      </c>
      <c r="C2925" s="346">
        <v>45519</v>
      </c>
      <c r="D2925" s="217" t="s">
        <v>379</v>
      </c>
      <c r="E2925" s="218" t="s">
        <v>92</v>
      </c>
      <c r="F2925" s="218" t="s">
        <v>64</v>
      </c>
      <c r="G2925" s="218" t="s">
        <v>214</v>
      </c>
      <c r="H2925" s="218">
        <v>5</v>
      </c>
      <c r="I2925" s="220"/>
      <c r="J2925" s="220">
        <v>0</v>
      </c>
      <c r="K2925" s="220"/>
      <c r="L2925" s="220"/>
      <c r="M2925" s="220"/>
      <c r="N2925" s="220"/>
      <c r="O2925" s="220"/>
      <c r="P2925" s="220"/>
      <c r="Q2925" s="242">
        <v>0</v>
      </c>
      <c r="R2925" s="242">
        <v>0</v>
      </c>
      <c r="S2925" s="240">
        <v>0</v>
      </c>
      <c r="T2925" s="272">
        <v>0</v>
      </c>
      <c r="U2925" s="263"/>
    </row>
    <row r="2926" spans="2:21" s="216" customFormat="1" x14ac:dyDescent="0.25">
      <c r="B2926" s="262">
        <v>2935</v>
      </c>
      <c r="C2926" s="346">
        <v>45519</v>
      </c>
      <c r="D2926" s="217" t="s">
        <v>91</v>
      </c>
      <c r="E2926" s="218" t="s">
        <v>92</v>
      </c>
      <c r="F2926" s="218" t="s">
        <v>1</v>
      </c>
      <c r="G2926" s="218" t="s">
        <v>213</v>
      </c>
      <c r="H2926" s="218">
        <v>6.65</v>
      </c>
      <c r="I2926" s="218" t="s">
        <v>221</v>
      </c>
      <c r="J2926" s="218">
        <v>3</v>
      </c>
      <c r="K2926" s="218">
        <v>715600</v>
      </c>
      <c r="L2926" s="218">
        <v>1900</v>
      </c>
      <c r="M2926" s="218"/>
      <c r="N2926" s="218" t="s">
        <v>62</v>
      </c>
      <c r="O2926" s="218">
        <v>717</v>
      </c>
      <c r="P2926" s="218" t="s">
        <v>305</v>
      </c>
      <c r="Q2926" s="240">
        <v>0</v>
      </c>
      <c r="R2926" s="240">
        <v>22.942500000000003</v>
      </c>
      <c r="S2926" s="240">
        <v>0</v>
      </c>
      <c r="T2926" s="272">
        <v>0</v>
      </c>
      <c r="U2926" s="263"/>
    </row>
    <row r="2927" spans="2:21" s="216" customFormat="1" x14ac:dyDescent="0.25">
      <c r="B2927" s="262">
        <v>2936</v>
      </c>
      <c r="C2927" s="346">
        <v>45519</v>
      </c>
      <c r="D2927" s="217" t="s">
        <v>91</v>
      </c>
      <c r="E2927" s="218" t="s">
        <v>92</v>
      </c>
      <c r="F2927" s="218" t="s">
        <v>1</v>
      </c>
      <c r="G2927" s="218" t="s">
        <v>213</v>
      </c>
      <c r="H2927" s="218">
        <v>6.65</v>
      </c>
      <c r="I2927" s="218" t="s">
        <v>221</v>
      </c>
      <c r="J2927" s="218">
        <v>18</v>
      </c>
      <c r="K2927" s="218">
        <v>715620</v>
      </c>
      <c r="L2927" s="218">
        <v>1320</v>
      </c>
      <c r="M2927" s="218"/>
      <c r="N2927" s="218" t="s">
        <v>63</v>
      </c>
      <c r="O2927" s="218">
        <v>714</v>
      </c>
      <c r="P2927" s="218" t="s">
        <v>305</v>
      </c>
      <c r="Q2927" s="240">
        <v>0</v>
      </c>
      <c r="R2927" s="240">
        <v>137.655</v>
      </c>
      <c r="S2927" s="240">
        <v>0</v>
      </c>
      <c r="T2927" s="272">
        <v>0</v>
      </c>
      <c r="U2927" s="263"/>
    </row>
    <row r="2928" spans="2:21" s="216" customFormat="1" x14ac:dyDescent="0.25">
      <c r="B2928" s="261">
        <v>2937</v>
      </c>
      <c r="C2928" s="346">
        <v>45519</v>
      </c>
      <c r="D2928" s="217" t="s">
        <v>91</v>
      </c>
      <c r="E2928" s="218" t="s">
        <v>92</v>
      </c>
      <c r="F2928" s="218" t="s">
        <v>1</v>
      </c>
      <c r="G2928" s="218" t="s">
        <v>213</v>
      </c>
      <c r="H2928" s="218">
        <v>6.65</v>
      </c>
      <c r="I2928" s="218" t="s">
        <v>291</v>
      </c>
      <c r="J2928" s="218">
        <v>18</v>
      </c>
      <c r="K2928" s="218">
        <v>713750</v>
      </c>
      <c r="L2928" s="218">
        <v>150</v>
      </c>
      <c r="M2928" s="218"/>
      <c r="N2928" s="218" t="s">
        <v>1</v>
      </c>
      <c r="O2928" s="218">
        <v>713700</v>
      </c>
      <c r="P2928" s="218" t="s">
        <v>305</v>
      </c>
      <c r="Q2928" s="240">
        <v>0</v>
      </c>
      <c r="R2928" s="240">
        <v>0</v>
      </c>
      <c r="S2928" s="240">
        <v>0</v>
      </c>
      <c r="T2928" s="272">
        <v>0</v>
      </c>
      <c r="U2928" s="263"/>
    </row>
    <row r="2929" spans="2:21" s="216" customFormat="1" x14ac:dyDescent="0.25">
      <c r="B2929" s="261">
        <v>2938</v>
      </c>
      <c r="C2929" s="346">
        <v>45519</v>
      </c>
      <c r="D2929" s="217" t="s">
        <v>91</v>
      </c>
      <c r="E2929" s="218" t="s">
        <v>92</v>
      </c>
      <c r="F2929" s="218" t="s">
        <v>1</v>
      </c>
      <c r="G2929" s="218" t="s">
        <v>213</v>
      </c>
      <c r="H2929" s="218">
        <v>6.65</v>
      </c>
      <c r="I2929" s="218" t="s">
        <v>220</v>
      </c>
      <c r="J2929" s="218">
        <v>18</v>
      </c>
      <c r="K2929" s="218">
        <v>713750</v>
      </c>
      <c r="L2929" s="218">
        <v>150</v>
      </c>
      <c r="M2929" s="218"/>
      <c r="N2929" s="218" t="s">
        <v>1</v>
      </c>
      <c r="O2929" s="218">
        <v>713700</v>
      </c>
      <c r="P2929" s="218" t="s">
        <v>305</v>
      </c>
      <c r="Q2929" s="240">
        <v>119.7</v>
      </c>
      <c r="R2929" s="240">
        <v>0</v>
      </c>
      <c r="S2929" s="240">
        <v>0</v>
      </c>
      <c r="T2929" s="272">
        <v>0</v>
      </c>
      <c r="U2929" s="263"/>
    </row>
    <row r="2930" spans="2:21" s="216" customFormat="1" x14ac:dyDescent="0.25">
      <c r="B2930" s="262">
        <v>2939</v>
      </c>
      <c r="C2930" s="346">
        <v>45519</v>
      </c>
      <c r="D2930" s="217" t="s">
        <v>94</v>
      </c>
      <c r="E2930" s="218" t="s">
        <v>92</v>
      </c>
      <c r="F2930" s="218" t="s">
        <v>1</v>
      </c>
      <c r="G2930" s="218" t="s">
        <v>213</v>
      </c>
      <c r="H2930" s="218">
        <v>6.65</v>
      </c>
      <c r="I2930" s="218"/>
      <c r="J2930" s="218">
        <v>0</v>
      </c>
      <c r="K2930" s="218"/>
      <c r="L2930" s="218"/>
      <c r="M2930" s="218"/>
      <c r="N2930" s="218"/>
      <c r="O2930" s="218"/>
      <c r="P2930" s="218"/>
      <c r="Q2930" s="240">
        <v>0</v>
      </c>
      <c r="R2930" s="240">
        <v>0</v>
      </c>
      <c r="S2930" s="240">
        <v>0</v>
      </c>
      <c r="T2930" s="272">
        <v>0</v>
      </c>
      <c r="U2930" s="263"/>
    </row>
    <row r="2931" spans="2:21" s="216" customFormat="1" x14ac:dyDescent="0.25">
      <c r="B2931" s="262">
        <v>2940</v>
      </c>
      <c r="C2931" s="346">
        <v>45519</v>
      </c>
      <c r="D2931" s="217" t="s">
        <v>302</v>
      </c>
      <c r="E2931" s="218" t="s">
        <v>92</v>
      </c>
      <c r="F2931" s="218" t="s">
        <v>62</v>
      </c>
      <c r="G2931" s="218" t="s">
        <v>214</v>
      </c>
      <c r="H2931" s="218">
        <v>4.1500000000000004</v>
      </c>
      <c r="I2931" s="218"/>
      <c r="J2931" s="218">
        <v>0</v>
      </c>
      <c r="K2931" s="218"/>
      <c r="L2931" s="218"/>
      <c r="M2931" s="218"/>
      <c r="N2931" s="218"/>
      <c r="O2931" s="218"/>
      <c r="P2931" s="218"/>
      <c r="Q2931" s="240">
        <v>0</v>
      </c>
      <c r="R2931" s="240">
        <v>0</v>
      </c>
      <c r="S2931" s="240">
        <v>0</v>
      </c>
      <c r="T2931" s="272">
        <v>0</v>
      </c>
      <c r="U2931" s="263"/>
    </row>
    <row r="2932" spans="2:21" s="216" customFormat="1" x14ac:dyDescent="0.25">
      <c r="B2932" s="262">
        <v>2941</v>
      </c>
      <c r="C2932" s="346">
        <v>45519</v>
      </c>
      <c r="D2932" s="217" t="s">
        <v>157</v>
      </c>
      <c r="E2932" s="218" t="s">
        <v>92</v>
      </c>
      <c r="F2932" s="218" t="s">
        <v>62</v>
      </c>
      <c r="G2932" s="218" t="s">
        <v>214</v>
      </c>
      <c r="H2932" s="218">
        <v>4.1500000000000004</v>
      </c>
      <c r="I2932" s="218" t="s">
        <v>221</v>
      </c>
      <c r="J2932" s="218">
        <v>20</v>
      </c>
      <c r="K2932" s="218">
        <v>715600</v>
      </c>
      <c r="L2932" s="218">
        <v>1900</v>
      </c>
      <c r="M2932" s="218"/>
      <c r="N2932" s="218" t="s">
        <v>62</v>
      </c>
      <c r="O2932" s="218">
        <v>717</v>
      </c>
      <c r="P2932" s="218" t="s">
        <v>305</v>
      </c>
      <c r="Q2932" s="240">
        <v>0</v>
      </c>
      <c r="R2932" s="240">
        <v>95.449999999999989</v>
      </c>
      <c r="S2932" s="240">
        <v>0</v>
      </c>
      <c r="T2932" s="272">
        <v>0</v>
      </c>
      <c r="U2932" s="263"/>
    </row>
    <row r="2933" spans="2:21" s="216" customFormat="1" x14ac:dyDescent="0.25">
      <c r="B2933" s="262">
        <v>2942</v>
      </c>
      <c r="C2933" s="346">
        <v>45519</v>
      </c>
      <c r="D2933" s="217" t="s">
        <v>157</v>
      </c>
      <c r="E2933" s="218" t="s">
        <v>92</v>
      </c>
      <c r="F2933" s="218" t="s">
        <v>62</v>
      </c>
      <c r="G2933" s="218" t="s">
        <v>214</v>
      </c>
      <c r="H2933" s="218">
        <v>4.1500000000000004</v>
      </c>
      <c r="I2933" s="218" t="s">
        <v>221</v>
      </c>
      <c r="J2933" s="218">
        <v>16</v>
      </c>
      <c r="K2933" s="218">
        <v>715600</v>
      </c>
      <c r="L2933" s="218">
        <v>2300</v>
      </c>
      <c r="M2933" s="218"/>
      <c r="N2933" s="218" t="s">
        <v>62</v>
      </c>
      <c r="O2933" s="218">
        <v>717</v>
      </c>
      <c r="P2933" s="218" t="s">
        <v>305</v>
      </c>
      <c r="Q2933" s="240">
        <v>0</v>
      </c>
      <c r="R2933" s="240">
        <v>76.36</v>
      </c>
      <c r="S2933" s="240">
        <v>0</v>
      </c>
      <c r="T2933" s="272">
        <v>0</v>
      </c>
      <c r="U2933" s="263"/>
    </row>
    <row r="2934" spans="2:21" s="216" customFormat="1" x14ac:dyDescent="0.25">
      <c r="B2934" s="262">
        <v>2943</v>
      </c>
      <c r="C2934" s="346">
        <v>45519</v>
      </c>
      <c r="D2934" s="217" t="s">
        <v>156</v>
      </c>
      <c r="E2934" s="218" t="s">
        <v>92</v>
      </c>
      <c r="F2934" s="218" t="s">
        <v>62</v>
      </c>
      <c r="G2934" s="218" t="s">
        <v>214</v>
      </c>
      <c r="H2934" s="218">
        <v>4.1500000000000004</v>
      </c>
      <c r="I2934" s="218" t="s">
        <v>221</v>
      </c>
      <c r="J2934" s="218">
        <v>20</v>
      </c>
      <c r="K2934" s="218">
        <v>715600</v>
      </c>
      <c r="L2934" s="218">
        <v>1900</v>
      </c>
      <c r="M2934" s="218"/>
      <c r="N2934" s="218" t="s">
        <v>62</v>
      </c>
      <c r="O2934" s="218">
        <v>717</v>
      </c>
      <c r="P2934" s="218" t="s">
        <v>305</v>
      </c>
      <c r="Q2934" s="240">
        <v>0</v>
      </c>
      <c r="R2934" s="240">
        <v>95.449999999999989</v>
      </c>
      <c r="S2934" s="240">
        <v>0</v>
      </c>
      <c r="T2934" s="272">
        <v>0</v>
      </c>
      <c r="U2934" s="263"/>
    </row>
    <row r="2935" spans="2:21" s="216" customFormat="1" x14ac:dyDescent="0.25">
      <c r="B2935" s="262">
        <v>2944</v>
      </c>
      <c r="C2935" s="346">
        <v>45519</v>
      </c>
      <c r="D2935" s="217" t="s">
        <v>156</v>
      </c>
      <c r="E2935" s="218" t="s">
        <v>92</v>
      </c>
      <c r="F2935" s="218" t="s">
        <v>62</v>
      </c>
      <c r="G2935" s="218" t="s">
        <v>214</v>
      </c>
      <c r="H2935" s="218">
        <v>4.1500000000000004</v>
      </c>
      <c r="I2935" s="218" t="s">
        <v>221</v>
      </c>
      <c r="J2935" s="218">
        <v>16</v>
      </c>
      <c r="K2935" s="218">
        <v>715600</v>
      </c>
      <c r="L2935" s="218">
        <v>2300</v>
      </c>
      <c r="M2935" s="218"/>
      <c r="N2935" s="218" t="s">
        <v>62</v>
      </c>
      <c r="O2935" s="218">
        <v>717</v>
      </c>
      <c r="P2935" s="218" t="s">
        <v>305</v>
      </c>
      <c r="Q2935" s="240">
        <v>0</v>
      </c>
      <c r="R2935" s="240">
        <v>76.36</v>
      </c>
      <c r="S2935" s="240">
        <v>0</v>
      </c>
      <c r="T2935" s="272">
        <v>0</v>
      </c>
      <c r="U2935" s="263"/>
    </row>
    <row r="2936" spans="2:21" s="216" customFormat="1" x14ac:dyDescent="0.25">
      <c r="B2936" s="262">
        <v>2945</v>
      </c>
      <c r="C2936" s="346">
        <v>45519</v>
      </c>
      <c r="D2936" s="217" t="s">
        <v>436</v>
      </c>
      <c r="E2936" s="218" t="s">
        <v>161</v>
      </c>
      <c r="F2936" s="218" t="s">
        <v>389</v>
      </c>
      <c r="G2936" s="218" t="s">
        <v>161</v>
      </c>
      <c r="H2936" s="218">
        <v>10</v>
      </c>
      <c r="I2936" s="218" t="s">
        <v>66</v>
      </c>
      <c r="J2936" s="218">
        <v>5</v>
      </c>
      <c r="K2936" s="218"/>
      <c r="L2936" s="218"/>
      <c r="M2936" s="218"/>
      <c r="N2936" s="218" t="s">
        <v>363</v>
      </c>
      <c r="O2936" s="218"/>
      <c r="P2936" s="218"/>
      <c r="Q2936" s="240">
        <v>0</v>
      </c>
      <c r="R2936" s="240">
        <v>0</v>
      </c>
      <c r="S2936" s="240">
        <v>50</v>
      </c>
      <c r="T2936" s="272">
        <v>0</v>
      </c>
      <c r="U2936" s="263"/>
    </row>
    <row r="2937" spans="2:21" s="216" customFormat="1" x14ac:dyDescent="0.25">
      <c r="B2937" s="262">
        <v>2946</v>
      </c>
      <c r="C2937" s="346">
        <v>45519</v>
      </c>
      <c r="D2937" s="217" t="s">
        <v>284</v>
      </c>
      <c r="E2937" s="218" t="s">
        <v>178</v>
      </c>
      <c r="F2937" s="218" t="s">
        <v>7</v>
      </c>
      <c r="G2937" s="218" t="s">
        <v>213</v>
      </c>
      <c r="H2937" s="218">
        <v>7</v>
      </c>
      <c r="I2937" s="218" t="s">
        <v>220</v>
      </c>
      <c r="J2937" s="218">
        <v>52</v>
      </c>
      <c r="K2937" s="218">
        <v>723300</v>
      </c>
      <c r="L2937" s="218">
        <v>3100</v>
      </c>
      <c r="M2937" s="218"/>
      <c r="N2937" s="218" t="s">
        <v>7</v>
      </c>
      <c r="O2937" s="218">
        <v>722</v>
      </c>
      <c r="P2937" s="218" t="s">
        <v>305</v>
      </c>
      <c r="Q2937" s="240">
        <v>364</v>
      </c>
      <c r="R2937" s="240">
        <v>0</v>
      </c>
      <c r="S2937" s="240">
        <v>0</v>
      </c>
      <c r="T2937" s="272">
        <v>0</v>
      </c>
      <c r="U2937" s="263"/>
    </row>
    <row r="2938" spans="2:21" s="216" customFormat="1" x14ac:dyDescent="0.25">
      <c r="B2938" s="262">
        <v>2947</v>
      </c>
      <c r="C2938" s="346">
        <v>45519</v>
      </c>
      <c r="D2938" s="217" t="s">
        <v>268</v>
      </c>
      <c r="E2938" s="218" t="s">
        <v>276</v>
      </c>
      <c r="F2938" s="218" t="s">
        <v>7</v>
      </c>
      <c r="G2938" s="218" t="s">
        <v>214</v>
      </c>
      <c r="H2938" s="218">
        <v>5</v>
      </c>
      <c r="I2938" s="218" t="s">
        <v>220</v>
      </c>
      <c r="J2938" s="218">
        <v>42</v>
      </c>
      <c r="K2938" s="218">
        <v>723300</v>
      </c>
      <c r="L2938" s="218">
        <v>3100</v>
      </c>
      <c r="M2938" s="218"/>
      <c r="N2938" s="218" t="s">
        <v>7</v>
      </c>
      <c r="O2938" s="218">
        <v>722</v>
      </c>
      <c r="P2938" s="218" t="s">
        <v>305</v>
      </c>
      <c r="Q2938" s="240">
        <v>210</v>
      </c>
      <c r="R2938" s="240">
        <v>0</v>
      </c>
      <c r="S2938" s="240">
        <v>0</v>
      </c>
      <c r="T2938" s="272">
        <v>0</v>
      </c>
      <c r="U2938" s="263"/>
    </row>
    <row r="2939" spans="2:21" s="216" customFormat="1" x14ac:dyDescent="0.25">
      <c r="B2939" s="262">
        <v>2948</v>
      </c>
      <c r="C2939" s="346">
        <v>45519</v>
      </c>
      <c r="D2939" s="217" t="s">
        <v>260</v>
      </c>
      <c r="E2939" s="218" t="s">
        <v>161</v>
      </c>
      <c r="F2939" s="218" t="s">
        <v>7</v>
      </c>
      <c r="G2939" s="218" t="s">
        <v>161</v>
      </c>
      <c r="H2939" s="218">
        <v>10</v>
      </c>
      <c r="I2939" s="218"/>
      <c r="J2939" s="218">
        <v>0</v>
      </c>
      <c r="K2939" s="218"/>
      <c r="L2939" s="218"/>
      <c r="M2939" s="218"/>
      <c r="N2939" s="218"/>
      <c r="O2939" s="218"/>
      <c r="P2939" s="218"/>
      <c r="Q2939" s="240">
        <v>0</v>
      </c>
      <c r="R2939" s="240">
        <v>0</v>
      </c>
      <c r="S2939" s="240">
        <v>0</v>
      </c>
      <c r="T2939" s="272">
        <v>0</v>
      </c>
      <c r="U2939" s="263"/>
    </row>
    <row r="2940" spans="2:21" s="216" customFormat="1" x14ac:dyDescent="0.25">
      <c r="B2940" s="262">
        <v>2949</v>
      </c>
      <c r="C2940" s="346">
        <v>45519</v>
      </c>
      <c r="D2940" s="217" t="s">
        <v>359</v>
      </c>
      <c r="E2940" s="218" t="s">
        <v>178</v>
      </c>
      <c r="F2940" s="218" t="s">
        <v>7</v>
      </c>
      <c r="G2940" s="218" t="s">
        <v>213</v>
      </c>
      <c r="H2940" s="218">
        <v>7</v>
      </c>
      <c r="I2940" s="218"/>
      <c r="J2940" s="218">
        <v>0</v>
      </c>
      <c r="K2940" s="218"/>
      <c r="L2940" s="218"/>
      <c r="M2940" s="218"/>
      <c r="N2940" s="218"/>
      <c r="O2940" s="218"/>
      <c r="P2940" s="218"/>
      <c r="Q2940" s="240">
        <v>0</v>
      </c>
      <c r="R2940" s="240">
        <v>0</v>
      </c>
      <c r="S2940" s="240">
        <v>0</v>
      </c>
      <c r="T2940" s="272">
        <v>0</v>
      </c>
      <c r="U2940" s="263"/>
    </row>
    <row r="2941" spans="2:21" s="216" customFormat="1" x14ac:dyDescent="0.25">
      <c r="B2941" s="262">
        <v>2950</v>
      </c>
      <c r="C2941" s="346">
        <v>45519</v>
      </c>
      <c r="D2941" s="217" t="s">
        <v>177</v>
      </c>
      <c r="E2941" s="218" t="s">
        <v>178</v>
      </c>
      <c r="F2941" s="218" t="s">
        <v>7</v>
      </c>
      <c r="G2941" s="218" t="s">
        <v>213</v>
      </c>
      <c r="H2941" s="218">
        <v>7</v>
      </c>
      <c r="I2941" s="218" t="s">
        <v>220</v>
      </c>
      <c r="J2941" s="218">
        <v>32</v>
      </c>
      <c r="K2941" s="218">
        <v>723300</v>
      </c>
      <c r="L2941" s="218">
        <v>3100</v>
      </c>
      <c r="M2941" s="218"/>
      <c r="N2941" s="218" t="s">
        <v>7</v>
      </c>
      <c r="O2941" s="218">
        <v>722</v>
      </c>
      <c r="P2941" s="218" t="s">
        <v>305</v>
      </c>
      <c r="Q2941" s="240">
        <v>224</v>
      </c>
      <c r="R2941" s="240">
        <v>0</v>
      </c>
      <c r="S2941" s="240">
        <v>0</v>
      </c>
      <c r="T2941" s="272">
        <v>0</v>
      </c>
      <c r="U2941" s="263"/>
    </row>
    <row r="2942" spans="2:21" s="216" customFormat="1" x14ac:dyDescent="0.25">
      <c r="B2942" s="262">
        <v>2951</v>
      </c>
      <c r="C2942" s="346">
        <v>45519</v>
      </c>
      <c r="D2942" s="217" t="s">
        <v>173</v>
      </c>
      <c r="E2942" s="218" t="s">
        <v>161</v>
      </c>
      <c r="F2942" s="218" t="s">
        <v>7</v>
      </c>
      <c r="G2942" s="218" t="s">
        <v>161</v>
      </c>
      <c r="H2942" s="218">
        <v>11.2</v>
      </c>
      <c r="I2942" s="218" t="s">
        <v>66</v>
      </c>
      <c r="J2942" s="218">
        <v>6</v>
      </c>
      <c r="K2942" s="218"/>
      <c r="L2942" s="218"/>
      <c r="M2942" s="218"/>
      <c r="N2942" s="218" t="s">
        <v>363</v>
      </c>
      <c r="O2942" s="218"/>
      <c r="P2942" s="218"/>
      <c r="Q2942" s="240">
        <v>0</v>
      </c>
      <c r="R2942" s="240">
        <v>0</v>
      </c>
      <c r="S2942" s="240">
        <v>67.199999999999989</v>
      </c>
      <c r="T2942" s="272">
        <v>0</v>
      </c>
      <c r="U2942" s="263"/>
    </row>
    <row r="2943" spans="2:21" s="216" customFormat="1" x14ac:dyDescent="0.25">
      <c r="B2943" s="262">
        <v>2952</v>
      </c>
      <c r="C2943" s="346">
        <v>45519</v>
      </c>
      <c r="D2943" s="217" t="s">
        <v>478</v>
      </c>
      <c r="E2943" s="218" t="s">
        <v>161</v>
      </c>
      <c r="F2943" s="218" t="s">
        <v>63</v>
      </c>
      <c r="G2943" s="218" t="s">
        <v>161</v>
      </c>
      <c r="H2943" s="218">
        <v>13</v>
      </c>
      <c r="I2943" s="218" t="s">
        <v>66</v>
      </c>
      <c r="J2943" s="218">
        <v>2</v>
      </c>
      <c r="K2943" s="218"/>
      <c r="L2943" s="218"/>
      <c r="M2943" s="218"/>
      <c r="N2943" s="218"/>
      <c r="O2943" s="218"/>
      <c r="P2943" s="218"/>
      <c r="Q2943" s="240">
        <v>0</v>
      </c>
      <c r="R2943" s="240">
        <v>0</v>
      </c>
      <c r="S2943" s="240">
        <v>26</v>
      </c>
      <c r="T2943" s="272">
        <v>0</v>
      </c>
      <c r="U2943" s="263"/>
    </row>
    <row r="2944" spans="2:21" s="216" customFormat="1" x14ac:dyDescent="0.25">
      <c r="B2944" s="262">
        <v>2953</v>
      </c>
      <c r="C2944" s="346">
        <v>45519</v>
      </c>
      <c r="D2944" s="217" t="s">
        <v>152</v>
      </c>
      <c r="E2944" s="218" t="s">
        <v>92</v>
      </c>
      <c r="F2944" s="218" t="s">
        <v>63</v>
      </c>
      <c r="G2944" s="218" t="s">
        <v>214</v>
      </c>
      <c r="H2944" s="218">
        <v>4.1500000000000004</v>
      </c>
      <c r="I2944" s="218" t="s">
        <v>221</v>
      </c>
      <c r="J2944" s="218">
        <v>34</v>
      </c>
      <c r="K2944" s="218">
        <v>715620</v>
      </c>
      <c r="L2944" s="218">
        <v>1320</v>
      </c>
      <c r="M2944" s="218"/>
      <c r="N2944" s="218" t="s">
        <v>63</v>
      </c>
      <c r="O2944" s="218">
        <v>714</v>
      </c>
      <c r="P2944" s="218" t="s">
        <v>305</v>
      </c>
      <c r="Q2944" s="240">
        <v>0</v>
      </c>
      <c r="R2944" s="240">
        <v>162.26500000000001</v>
      </c>
      <c r="S2944" s="240">
        <v>0</v>
      </c>
      <c r="T2944" s="272">
        <v>0</v>
      </c>
      <c r="U2944" s="263"/>
    </row>
    <row r="2945" spans="2:21" s="216" customFormat="1" x14ac:dyDescent="0.25">
      <c r="B2945" s="262">
        <v>2954</v>
      </c>
      <c r="C2945" s="346">
        <v>45519</v>
      </c>
      <c r="D2945" s="217" t="s">
        <v>150</v>
      </c>
      <c r="E2945" s="218" t="s">
        <v>92</v>
      </c>
      <c r="F2945" s="218" t="s">
        <v>63</v>
      </c>
      <c r="G2945" s="218" t="s">
        <v>214</v>
      </c>
      <c r="H2945" s="218">
        <v>4.1500000000000004</v>
      </c>
      <c r="I2945" s="218" t="s">
        <v>221</v>
      </c>
      <c r="J2945" s="218">
        <v>34</v>
      </c>
      <c r="K2945" s="218">
        <v>715620</v>
      </c>
      <c r="L2945" s="218">
        <v>1320</v>
      </c>
      <c r="M2945" s="218"/>
      <c r="N2945" s="218" t="s">
        <v>63</v>
      </c>
      <c r="O2945" s="218">
        <v>714</v>
      </c>
      <c r="P2945" s="218" t="s">
        <v>305</v>
      </c>
      <c r="Q2945" s="240">
        <v>0</v>
      </c>
      <c r="R2945" s="240">
        <v>162.26500000000001</v>
      </c>
      <c r="S2945" s="240">
        <v>0</v>
      </c>
      <c r="T2945" s="272">
        <v>0</v>
      </c>
      <c r="U2945" s="263"/>
    </row>
    <row r="2946" spans="2:21" s="216" customFormat="1" x14ac:dyDescent="0.25">
      <c r="B2946" s="262">
        <v>2955</v>
      </c>
      <c r="C2946" s="346">
        <v>45519</v>
      </c>
      <c r="D2946" s="217" t="s">
        <v>179</v>
      </c>
      <c r="E2946" s="218" t="s">
        <v>161</v>
      </c>
      <c r="F2946" s="218" t="s">
        <v>8</v>
      </c>
      <c r="G2946" s="218" t="s">
        <v>161</v>
      </c>
      <c r="H2946" s="218">
        <v>11.6</v>
      </c>
      <c r="I2946" s="218" t="s">
        <v>66</v>
      </c>
      <c r="J2946" s="218">
        <v>5</v>
      </c>
      <c r="K2946" s="218"/>
      <c r="L2946" s="218"/>
      <c r="M2946" s="218"/>
      <c r="N2946" s="218" t="s">
        <v>363</v>
      </c>
      <c r="O2946" s="218"/>
      <c r="P2946" s="218"/>
      <c r="Q2946" s="240">
        <v>0</v>
      </c>
      <c r="R2946" s="240">
        <v>0</v>
      </c>
      <c r="S2946" s="240">
        <v>58</v>
      </c>
      <c r="T2946" s="272">
        <v>0</v>
      </c>
      <c r="U2946" s="263"/>
    </row>
    <row r="2947" spans="2:21" s="216" customFormat="1" x14ac:dyDescent="0.25">
      <c r="B2947" s="262">
        <v>2956</v>
      </c>
      <c r="C2947" s="346">
        <v>45519</v>
      </c>
      <c r="D2947" s="217" t="s">
        <v>141</v>
      </c>
      <c r="E2947" s="218" t="s">
        <v>92</v>
      </c>
      <c r="F2947" s="218" t="s">
        <v>2</v>
      </c>
      <c r="G2947" s="218" t="s">
        <v>213</v>
      </c>
      <c r="H2947" s="218">
        <v>7</v>
      </c>
      <c r="I2947" s="218" t="s">
        <v>221</v>
      </c>
      <c r="J2947" s="218">
        <v>24</v>
      </c>
      <c r="K2947" s="218">
        <v>715400</v>
      </c>
      <c r="L2947" s="218">
        <v>1800</v>
      </c>
      <c r="M2947" s="218"/>
      <c r="N2947" s="218" t="s">
        <v>1</v>
      </c>
      <c r="O2947" s="218">
        <v>716</v>
      </c>
      <c r="P2947" s="218" t="s">
        <v>304</v>
      </c>
      <c r="Q2947" s="240">
        <v>0</v>
      </c>
      <c r="R2947" s="240">
        <v>193.2</v>
      </c>
      <c r="S2947" s="240">
        <v>0</v>
      </c>
      <c r="T2947" s="272">
        <v>0</v>
      </c>
      <c r="U2947" s="263"/>
    </row>
    <row r="2948" spans="2:21" s="216" customFormat="1" x14ac:dyDescent="0.25">
      <c r="B2948" s="262">
        <v>2957</v>
      </c>
      <c r="C2948" s="346">
        <v>45519</v>
      </c>
      <c r="D2948" s="217" t="s">
        <v>142</v>
      </c>
      <c r="E2948" s="218" t="s">
        <v>92</v>
      </c>
      <c r="F2948" s="218" t="s">
        <v>2</v>
      </c>
      <c r="G2948" s="218" t="s">
        <v>213</v>
      </c>
      <c r="H2948" s="218">
        <v>7</v>
      </c>
      <c r="I2948" s="218" t="s">
        <v>221</v>
      </c>
      <c r="J2948" s="218">
        <v>12</v>
      </c>
      <c r="K2948" s="218">
        <v>715400</v>
      </c>
      <c r="L2948" s="218">
        <v>1800</v>
      </c>
      <c r="M2948" s="218"/>
      <c r="N2948" s="218" t="s">
        <v>1</v>
      </c>
      <c r="O2948" s="218">
        <v>716</v>
      </c>
      <c r="P2948" s="218" t="s">
        <v>304</v>
      </c>
      <c r="Q2948" s="240">
        <v>0</v>
      </c>
      <c r="R2948" s="240">
        <v>96.6</v>
      </c>
      <c r="S2948" s="240">
        <v>0</v>
      </c>
      <c r="T2948" s="272">
        <v>0</v>
      </c>
      <c r="U2948" s="263"/>
    </row>
    <row r="2949" spans="2:21" s="216" customFormat="1" x14ac:dyDescent="0.25">
      <c r="B2949" s="262">
        <v>2958</v>
      </c>
      <c r="C2949" s="346">
        <v>45519</v>
      </c>
      <c r="D2949" s="217" t="s">
        <v>143</v>
      </c>
      <c r="E2949" s="218" t="s">
        <v>92</v>
      </c>
      <c r="F2949" s="218" t="s">
        <v>2</v>
      </c>
      <c r="G2949" s="218" t="s">
        <v>213</v>
      </c>
      <c r="H2949" s="218">
        <v>7</v>
      </c>
      <c r="I2949" s="218" t="s">
        <v>221</v>
      </c>
      <c r="J2949" s="218">
        <v>26</v>
      </c>
      <c r="K2949" s="218">
        <v>715400</v>
      </c>
      <c r="L2949" s="218">
        <v>1800</v>
      </c>
      <c r="M2949" s="218"/>
      <c r="N2949" s="218" t="s">
        <v>1</v>
      </c>
      <c r="O2949" s="218">
        <v>716</v>
      </c>
      <c r="P2949" s="218" t="s">
        <v>304</v>
      </c>
      <c r="Q2949" s="240">
        <v>0</v>
      </c>
      <c r="R2949" s="240">
        <v>209.29999999999998</v>
      </c>
      <c r="S2949" s="240">
        <v>0</v>
      </c>
      <c r="T2949" s="272">
        <v>0</v>
      </c>
      <c r="U2949" s="263"/>
    </row>
    <row r="2950" spans="2:21" s="216" customFormat="1" x14ac:dyDescent="0.25">
      <c r="B2950" s="262">
        <v>2959</v>
      </c>
      <c r="C2950" s="346">
        <v>45519</v>
      </c>
      <c r="D2950" s="217" t="s">
        <v>258</v>
      </c>
      <c r="E2950" s="218" t="s">
        <v>92</v>
      </c>
      <c r="F2950" s="218" t="s">
        <v>2</v>
      </c>
      <c r="G2950" s="218" t="s">
        <v>213</v>
      </c>
      <c r="H2950" s="218">
        <v>7</v>
      </c>
      <c r="I2950" s="218" t="s">
        <v>220</v>
      </c>
      <c r="J2950" s="218">
        <v>33</v>
      </c>
      <c r="K2950" s="218">
        <v>712650</v>
      </c>
      <c r="L2950" s="218">
        <v>700</v>
      </c>
      <c r="M2950" s="218"/>
      <c r="N2950" s="218" t="s">
        <v>2</v>
      </c>
      <c r="O2950" s="218">
        <v>713</v>
      </c>
      <c r="P2950" s="218" t="s">
        <v>305</v>
      </c>
      <c r="Q2950" s="240">
        <v>231</v>
      </c>
      <c r="R2950" s="240">
        <v>0</v>
      </c>
      <c r="S2950" s="240">
        <v>0</v>
      </c>
      <c r="T2950" s="272">
        <v>0</v>
      </c>
      <c r="U2950" s="263"/>
    </row>
    <row r="2951" spans="2:21" s="216" customFormat="1" x14ac:dyDescent="0.25">
      <c r="B2951" s="262">
        <v>2960</v>
      </c>
      <c r="C2951" s="346">
        <v>45519</v>
      </c>
      <c r="D2951" s="217" t="s">
        <v>266</v>
      </c>
      <c r="E2951" s="218" t="s">
        <v>92</v>
      </c>
      <c r="F2951" s="218" t="s">
        <v>2</v>
      </c>
      <c r="G2951" s="218" t="s">
        <v>213</v>
      </c>
      <c r="H2951" s="218">
        <v>7</v>
      </c>
      <c r="I2951" s="218" t="s">
        <v>220</v>
      </c>
      <c r="J2951" s="218">
        <v>33</v>
      </c>
      <c r="K2951" s="218">
        <v>712650</v>
      </c>
      <c r="L2951" s="218">
        <v>700</v>
      </c>
      <c r="M2951" s="218"/>
      <c r="N2951" s="218" t="s">
        <v>2</v>
      </c>
      <c r="O2951" s="218">
        <v>714</v>
      </c>
      <c r="P2951" s="218" t="s">
        <v>305</v>
      </c>
      <c r="Q2951" s="240">
        <v>231</v>
      </c>
      <c r="R2951" s="240">
        <v>0</v>
      </c>
      <c r="S2951" s="240">
        <v>0</v>
      </c>
      <c r="T2951" s="272">
        <v>0</v>
      </c>
      <c r="U2951" s="263"/>
    </row>
    <row r="2952" spans="2:21" s="216" customFormat="1" x14ac:dyDescent="0.25">
      <c r="B2952" s="262">
        <v>2961</v>
      </c>
      <c r="C2952" s="346">
        <v>45519</v>
      </c>
      <c r="D2952" s="217" t="s">
        <v>267</v>
      </c>
      <c r="E2952" s="218" t="s">
        <v>92</v>
      </c>
      <c r="F2952" s="218" t="s">
        <v>2</v>
      </c>
      <c r="G2952" s="218" t="s">
        <v>213</v>
      </c>
      <c r="H2952" s="218">
        <v>7</v>
      </c>
      <c r="I2952" s="218" t="s">
        <v>220</v>
      </c>
      <c r="J2952" s="218">
        <v>33</v>
      </c>
      <c r="K2952" s="218">
        <v>712650</v>
      </c>
      <c r="L2952" s="218">
        <v>700</v>
      </c>
      <c r="M2952" s="218"/>
      <c r="N2952" s="218" t="s">
        <v>2</v>
      </c>
      <c r="O2952" s="218">
        <v>715</v>
      </c>
      <c r="P2952" s="218" t="s">
        <v>305</v>
      </c>
      <c r="Q2952" s="240">
        <v>231</v>
      </c>
      <c r="R2952" s="240">
        <v>0</v>
      </c>
      <c r="S2952" s="240">
        <v>0</v>
      </c>
      <c r="T2952" s="272">
        <v>0</v>
      </c>
      <c r="U2952" s="263"/>
    </row>
    <row r="2953" spans="2:21" s="216" customFormat="1" x14ac:dyDescent="0.25">
      <c r="B2953" s="262">
        <v>2962</v>
      </c>
      <c r="C2953" s="346">
        <v>45519</v>
      </c>
      <c r="D2953" s="217" t="s">
        <v>387</v>
      </c>
      <c r="E2953" s="218" t="s">
        <v>276</v>
      </c>
      <c r="F2953" s="218" t="s">
        <v>389</v>
      </c>
      <c r="G2953" s="218" t="s">
        <v>214</v>
      </c>
      <c r="H2953" s="218">
        <v>4.1500000000000004</v>
      </c>
      <c r="I2953" s="218" t="s">
        <v>221</v>
      </c>
      <c r="J2953" s="218">
        <v>27</v>
      </c>
      <c r="K2953" s="218">
        <v>715600</v>
      </c>
      <c r="L2953" s="218">
        <v>1750</v>
      </c>
      <c r="M2953" s="218"/>
      <c r="N2953" s="218" t="s">
        <v>389</v>
      </c>
      <c r="O2953" s="218">
        <v>717</v>
      </c>
      <c r="P2953" s="218" t="s">
        <v>305</v>
      </c>
      <c r="Q2953" s="240">
        <v>0</v>
      </c>
      <c r="R2953" s="240">
        <v>128.85750000000002</v>
      </c>
      <c r="S2953" s="240">
        <v>0</v>
      </c>
      <c r="T2953" s="272">
        <v>0</v>
      </c>
      <c r="U2953" s="263"/>
    </row>
    <row r="2954" spans="2:21" s="216" customFormat="1" x14ac:dyDescent="0.25">
      <c r="B2954" s="262">
        <v>2963</v>
      </c>
      <c r="C2954" s="346">
        <v>45519</v>
      </c>
      <c r="D2954" s="217" t="s">
        <v>388</v>
      </c>
      <c r="E2954" s="218" t="s">
        <v>276</v>
      </c>
      <c r="F2954" s="218" t="s">
        <v>389</v>
      </c>
      <c r="G2954" s="218" t="s">
        <v>214</v>
      </c>
      <c r="H2954" s="218">
        <v>4.1500000000000004</v>
      </c>
      <c r="I2954" s="218" t="s">
        <v>221</v>
      </c>
      <c r="J2954" s="218">
        <v>28</v>
      </c>
      <c r="K2954" s="218">
        <v>715600</v>
      </c>
      <c r="L2954" s="218">
        <v>1750</v>
      </c>
      <c r="M2954" s="218"/>
      <c r="N2954" s="218" t="s">
        <v>389</v>
      </c>
      <c r="O2954" s="218">
        <v>717</v>
      </c>
      <c r="P2954" s="218" t="s">
        <v>305</v>
      </c>
      <c r="Q2954" s="240">
        <v>0</v>
      </c>
      <c r="R2954" s="240">
        <v>133.63</v>
      </c>
      <c r="S2954" s="240">
        <v>0</v>
      </c>
      <c r="T2954" s="272">
        <v>0</v>
      </c>
      <c r="U2954" s="263"/>
    </row>
    <row r="2955" spans="2:21" s="216" customFormat="1" x14ac:dyDescent="0.25">
      <c r="B2955" s="262">
        <v>2964</v>
      </c>
      <c r="C2955" s="346">
        <v>45519</v>
      </c>
      <c r="D2955" s="217" t="s">
        <v>96</v>
      </c>
      <c r="E2955" s="218" t="s">
        <v>161</v>
      </c>
      <c r="F2955" s="218" t="s">
        <v>1</v>
      </c>
      <c r="G2955" s="218" t="s">
        <v>161</v>
      </c>
      <c r="H2955" s="218">
        <v>11.8</v>
      </c>
      <c r="I2955" s="218" t="s">
        <v>66</v>
      </c>
      <c r="J2955" s="218">
        <v>4</v>
      </c>
      <c r="K2955" s="218"/>
      <c r="L2955" s="218"/>
      <c r="M2955" s="218"/>
      <c r="N2955" s="218" t="s">
        <v>363</v>
      </c>
      <c r="O2955" s="218"/>
      <c r="P2955" s="218"/>
      <c r="Q2955" s="240">
        <v>0</v>
      </c>
      <c r="R2955" s="240">
        <v>0</v>
      </c>
      <c r="S2955" s="240">
        <v>47.2</v>
      </c>
      <c r="T2955" s="272">
        <v>0</v>
      </c>
      <c r="U2955" s="263"/>
    </row>
    <row r="2956" spans="2:21" s="216" customFormat="1" x14ac:dyDescent="0.25">
      <c r="B2956" s="262">
        <v>2965</v>
      </c>
      <c r="C2956" s="346">
        <v>45519</v>
      </c>
      <c r="D2956" s="217" t="s">
        <v>130</v>
      </c>
      <c r="E2956" s="218" t="s">
        <v>161</v>
      </c>
      <c r="F2956" s="218" t="s">
        <v>1</v>
      </c>
      <c r="G2956" s="218" t="s">
        <v>161</v>
      </c>
      <c r="H2956" s="218">
        <v>11.8</v>
      </c>
      <c r="I2956" s="218" t="s">
        <v>66</v>
      </c>
      <c r="J2956" s="218">
        <v>3</v>
      </c>
      <c r="K2956" s="218"/>
      <c r="L2956" s="218"/>
      <c r="M2956" s="218"/>
      <c r="N2956" s="218" t="s">
        <v>363</v>
      </c>
      <c r="O2956" s="218"/>
      <c r="P2956" s="218"/>
      <c r="Q2956" s="240">
        <v>0</v>
      </c>
      <c r="R2956" s="240">
        <v>0</v>
      </c>
      <c r="S2956" s="240">
        <v>35.400000000000006</v>
      </c>
      <c r="T2956" s="272">
        <v>0</v>
      </c>
      <c r="U2956" s="263"/>
    </row>
    <row r="2957" spans="2:21" s="216" customFormat="1" x14ac:dyDescent="0.25">
      <c r="B2957" s="262">
        <v>2966</v>
      </c>
      <c r="C2957" s="346">
        <v>45519</v>
      </c>
      <c r="D2957" s="217" t="s">
        <v>261</v>
      </c>
      <c r="E2957" s="218" t="s">
        <v>161</v>
      </c>
      <c r="F2957" s="218" t="s">
        <v>65</v>
      </c>
      <c r="G2957" s="218" t="s">
        <v>161</v>
      </c>
      <c r="H2957" s="218">
        <v>30.5</v>
      </c>
      <c r="I2957" s="218"/>
      <c r="J2957" s="218">
        <v>0</v>
      </c>
      <c r="K2957" s="218"/>
      <c r="L2957" s="218"/>
      <c r="M2957" s="218"/>
      <c r="N2957" s="218"/>
      <c r="O2957" s="218"/>
      <c r="P2957" s="218"/>
      <c r="Q2957" s="240">
        <v>0</v>
      </c>
      <c r="R2957" s="240">
        <v>0</v>
      </c>
      <c r="S2957" s="240">
        <v>0</v>
      </c>
      <c r="T2957" s="272">
        <v>0</v>
      </c>
      <c r="U2957" s="263"/>
    </row>
    <row r="2958" spans="2:21" s="216" customFormat="1" x14ac:dyDescent="0.25">
      <c r="B2958" s="262">
        <v>2967</v>
      </c>
      <c r="C2958" s="346">
        <v>45520</v>
      </c>
      <c r="D2958" s="217" t="s">
        <v>120</v>
      </c>
      <c r="E2958" s="218" t="s">
        <v>263</v>
      </c>
      <c r="F2958" s="218" t="s">
        <v>1</v>
      </c>
      <c r="G2958" s="218" t="s">
        <v>307</v>
      </c>
      <c r="H2958" s="218">
        <v>6</v>
      </c>
      <c r="I2958" s="218"/>
      <c r="J2958" s="218">
        <v>0</v>
      </c>
      <c r="K2958" s="218"/>
      <c r="L2958" s="218"/>
      <c r="M2958" s="218"/>
      <c r="N2958" s="218"/>
      <c r="O2958" s="218"/>
      <c r="P2958" s="218"/>
      <c r="Q2958" s="240">
        <v>0</v>
      </c>
      <c r="R2958" s="240">
        <v>0</v>
      </c>
      <c r="S2958" s="240">
        <v>0</v>
      </c>
      <c r="T2958" s="272">
        <v>0</v>
      </c>
      <c r="U2958" s="263"/>
    </row>
    <row r="2959" spans="2:21" s="216" customFormat="1" x14ac:dyDescent="0.25">
      <c r="B2959" s="262">
        <v>2968</v>
      </c>
      <c r="C2959" s="346">
        <v>45520</v>
      </c>
      <c r="D2959" s="217" t="s">
        <v>122</v>
      </c>
      <c r="E2959" s="218" t="s">
        <v>264</v>
      </c>
      <c r="F2959" s="218" t="s">
        <v>1</v>
      </c>
      <c r="G2959" s="218" t="s">
        <v>307</v>
      </c>
      <c r="H2959" s="218">
        <v>6</v>
      </c>
      <c r="I2959" s="218"/>
      <c r="J2959" s="218">
        <v>0</v>
      </c>
      <c r="K2959" s="218"/>
      <c r="L2959" s="218"/>
      <c r="M2959" s="218"/>
      <c r="N2959" s="218"/>
      <c r="O2959" s="218"/>
      <c r="P2959" s="218"/>
      <c r="Q2959" s="240">
        <v>0</v>
      </c>
      <c r="R2959" s="240">
        <v>0</v>
      </c>
      <c r="S2959" s="240">
        <v>0</v>
      </c>
      <c r="T2959" s="272">
        <v>0</v>
      </c>
      <c r="U2959" s="263"/>
    </row>
    <row r="2960" spans="2:21" s="216" customFormat="1" x14ac:dyDescent="0.25">
      <c r="B2960" s="262">
        <v>2969</v>
      </c>
      <c r="C2960" s="346">
        <v>45520</v>
      </c>
      <c r="D2960" s="217" t="s">
        <v>356</v>
      </c>
      <c r="E2960" s="218" t="s">
        <v>264</v>
      </c>
      <c r="F2960" s="218" t="s">
        <v>1</v>
      </c>
      <c r="G2960" s="218" t="s">
        <v>307</v>
      </c>
      <c r="H2960" s="218">
        <v>6</v>
      </c>
      <c r="I2960" s="218"/>
      <c r="J2960" s="218">
        <v>0</v>
      </c>
      <c r="K2960" s="218"/>
      <c r="L2960" s="218"/>
      <c r="M2960" s="218"/>
      <c r="N2960" s="218"/>
      <c r="O2960" s="218"/>
      <c r="P2960" s="218"/>
      <c r="Q2960" s="240">
        <v>0</v>
      </c>
      <c r="R2960" s="240">
        <v>0</v>
      </c>
      <c r="S2960" s="240">
        <v>0</v>
      </c>
      <c r="T2960" s="272">
        <v>0</v>
      </c>
      <c r="U2960" s="263"/>
    </row>
    <row r="2961" spans="2:21" s="216" customFormat="1" x14ac:dyDescent="0.25">
      <c r="B2961" s="262">
        <v>2970</v>
      </c>
      <c r="C2961" s="346">
        <v>45520</v>
      </c>
      <c r="D2961" s="217" t="s">
        <v>460</v>
      </c>
      <c r="E2961" s="218" t="s">
        <v>264</v>
      </c>
      <c r="F2961" s="218" t="s">
        <v>1</v>
      </c>
      <c r="G2961" s="218" t="s">
        <v>307</v>
      </c>
      <c r="H2961" s="218">
        <v>6</v>
      </c>
      <c r="I2961" s="218"/>
      <c r="J2961" s="218">
        <v>0</v>
      </c>
      <c r="K2961" s="218"/>
      <c r="L2961" s="218"/>
      <c r="M2961" s="218"/>
      <c r="N2961" s="218"/>
      <c r="O2961" s="218"/>
      <c r="P2961" s="218"/>
      <c r="Q2961" s="240">
        <v>0</v>
      </c>
      <c r="R2961" s="240">
        <v>0</v>
      </c>
      <c r="S2961" s="240">
        <v>0</v>
      </c>
      <c r="T2961" s="272">
        <v>0</v>
      </c>
      <c r="U2961" s="263"/>
    </row>
    <row r="2962" spans="2:21" s="216" customFormat="1" x14ac:dyDescent="0.25">
      <c r="B2962" s="262">
        <v>2971</v>
      </c>
      <c r="C2962" s="346">
        <v>45520</v>
      </c>
      <c r="D2962" s="217" t="s">
        <v>376</v>
      </c>
      <c r="E2962" s="218" t="s">
        <v>183</v>
      </c>
      <c r="F2962" s="218" t="s">
        <v>309</v>
      </c>
      <c r="G2962" s="218">
        <v>0</v>
      </c>
      <c r="H2962" s="218">
        <v>6</v>
      </c>
      <c r="I2962" s="218"/>
      <c r="J2962" s="218">
        <v>0</v>
      </c>
      <c r="K2962" s="218"/>
      <c r="L2962" s="218"/>
      <c r="M2962" s="218"/>
      <c r="N2962" s="218"/>
      <c r="O2962" s="218"/>
      <c r="P2962" s="218"/>
      <c r="Q2962" s="240">
        <v>0</v>
      </c>
      <c r="R2962" s="240">
        <v>0</v>
      </c>
      <c r="S2962" s="240">
        <v>0</v>
      </c>
      <c r="T2962" s="272">
        <v>0</v>
      </c>
      <c r="U2962" s="263"/>
    </row>
    <row r="2963" spans="2:21" s="216" customFormat="1" x14ac:dyDescent="0.25">
      <c r="B2963" s="262">
        <v>2972</v>
      </c>
      <c r="C2963" s="346">
        <v>45520</v>
      </c>
      <c r="D2963" s="217" t="s">
        <v>379</v>
      </c>
      <c r="E2963" s="218" t="s">
        <v>92</v>
      </c>
      <c r="F2963" s="218" t="s">
        <v>64</v>
      </c>
      <c r="G2963" s="218" t="s">
        <v>214</v>
      </c>
      <c r="H2963" s="218">
        <v>5</v>
      </c>
      <c r="I2963" s="218"/>
      <c r="J2963" s="218">
        <v>0</v>
      </c>
      <c r="K2963" s="218"/>
      <c r="L2963" s="218"/>
      <c r="M2963" s="218"/>
      <c r="N2963" s="218"/>
      <c r="O2963" s="218"/>
      <c r="P2963" s="218"/>
      <c r="Q2963" s="240">
        <v>0</v>
      </c>
      <c r="R2963" s="240">
        <v>0</v>
      </c>
      <c r="S2963" s="240">
        <v>0</v>
      </c>
      <c r="T2963" s="272">
        <v>0</v>
      </c>
      <c r="U2963" s="263"/>
    </row>
    <row r="2964" spans="2:21" s="216" customFormat="1" x14ac:dyDescent="0.25">
      <c r="B2964" s="262">
        <v>2973</v>
      </c>
      <c r="C2964" s="346">
        <v>45520</v>
      </c>
      <c r="D2964" s="217" t="s">
        <v>378</v>
      </c>
      <c r="E2964" s="218" t="s">
        <v>92</v>
      </c>
      <c r="F2964" s="218" t="s">
        <v>1</v>
      </c>
      <c r="G2964" s="218" t="s">
        <v>213</v>
      </c>
      <c r="H2964" s="218">
        <v>10</v>
      </c>
      <c r="I2964" s="218"/>
      <c r="J2964" s="218">
        <v>0</v>
      </c>
      <c r="K2964" s="218"/>
      <c r="L2964" s="218"/>
      <c r="M2964" s="218"/>
      <c r="N2964" s="218"/>
      <c r="O2964" s="218"/>
      <c r="P2964" s="218"/>
      <c r="Q2964" s="240">
        <v>0</v>
      </c>
      <c r="R2964" s="240">
        <v>0</v>
      </c>
      <c r="S2964" s="240">
        <v>0</v>
      </c>
      <c r="T2964" s="272">
        <v>0</v>
      </c>
      <c r="U2964" s="263"/>
    </row>
    <row r="2965" spans="2:21" s="216" customFormat="1" x14ac:dyDescent="0.25">
      <c r="B2965" s="262">
        <v>2974</v>
      </c>
      <c r="C2965" s="346">
        <v>45520</v>
      </c>
      <c r="D2965" s="217" t="s">
        <v>378</v>
      </c>
      <c r="E2965" s="218" t="s">
        <v>92</v>
      </c>
      <c r="F2965" s="218" t="s">
        <v>1</v>
      </c>
      <c r="G2965" s="218" t="s">
        <v>213</v>
      </c>
      <c r="H2965" s="218">
        <v>10</v>
      </c>
      <c r="I2965" s="218"/>
      <c r="J2965" s="218">
        <v>0</v>
      </c>
      <c r="K2965" s="218"/>
      <c r="L2965" s="218"/>
      <c r="M2965" s="218"/>
      <c r="N2965" s="218"/>
      <c r="O2965" s="218"/>
      <c r="P2965" s="218"/>
      <c r="Q2965" s="240">
        <v>0</v>
      </c>
      <c r="R2965" s="240">
        <v>0</v>
      </c>
      <c r="S2965" s="240">
        <v>0</v>
      </c>
      <c r="T2965" s="272">
        <v>0</v>
      </c>
      <c r="U2965" s="263"/>
    </row>
    <row r="2966" spans="2:21" s="216" customFormat="1" x14ac:dyDescent="0.25">
      <c r="B2966" s="262">
        <v>2975</v>
      </c>
      <c r="C2966" s="346">
        <v>45520</v>
      </c>
      <c r="D2966" s="217" t="s">
        <v>91</v>
      </c>
      <c r="E2966" s="218" t="s">
        <v>92</v>
      </c>
      <c r="F2966" s="218" t="s">
        <v>1</v>
      </c>
      <c r="G2966" s="218" t="s">
        <v>213</v>
      </c>
      <c r="H2966" s="218">
        <v>6.65</v>
      </c>
      <c r="I2966" s="218" t="s">
        <v>253</v>
      </c>
      <c r="J2966" s="218">
        <v>28</v>
      </c>
      <c r="K2966" s="218">
        <v>713820</v>
      </c>
      <c r="L2966" s="218">
        <v>150</v>
      </c>
      <c r="M2966" s="218"/>
      <c r="N2966" s="218" t="s">
        <v>1</v>
      </c>
      <c r="O2966" s="218">
        <v>713700</v>
      </c>
      <c r="P2966" s="218" t="s">
        <v>305</v>
      </c>
      <c r="Q2966" s="240">
        <v>0</v>
      </c>
      <c r="R2966" s="240">
        <v>0</v>
      </c>
      <c r="S2966" s="240">
        <v>0</v>
      </c>
      <c r="T2966" s="272">
        <v>186.20000000000002</v>
      </c>
      <c r="U2966" s="263"/>
    </row>
    <row r="2967" spans="2:21" s="216" customFormat="1" x14ac:dyDescent="0.25">
      <c r="B2967" s="261">
        <v>2976</v>
      </c>
      <c r="C2967" s="346">
        <v>45520</v>
      </c>
      <c r="D2967" s="217" t="s">
        <v>91</v>
      </c>
      <c r="E2967" s="218" t="s">
        <v>92</v>
      </c>
      <c r="F2967" s="218" t="s">
        <v>1</v>
      </c>
      <c r="G2967" s="218" t="s">
        <v>213</v>
      </c>
      <c r="H2967" s="218">
        <v>6.65</v>
      </c>
      <c r="I2967" s="218" t="s">
        <v>220</v>
      </c>
      <c r="J2967" s="218">
        <v>28</v>
      </c>
      <c r="K2967" s="218">
        <v>713820</v>
      </c>
      <c r="L2967" s="218">
        <v>150</v>
      </c>
      <c r="M2967" s="218"/>
      <c r="N2967" s="218" t="s">
        <v>1</v>
      </c>
      <c r="O2967" s="218">
        <v>713700</v>
      </c>
      <c r="P2967" s="218" t="s">
        <v>305</v>
      </c>
      <c r="Q2967" s="240">
        <v>186.20000000000002</v>
      </c>
      <c r="R2967" s="240">
        <v>0</v>
      </c>
      <c r="S2967" s="240">
        <v>0</v>
      </c>
      <c r="T2967" s="272">
        <v>0</v>
      </c>
      <c r="U2967" s="263"/>
    </row>
    <row r="2968" spans="2:21" s="216" customFormat="1" x14ac:dyDescent="0.25">
      <c r="B2968" s="262">
        <v>2977</v>
      </c>
      <c r="C2968" s="346">
        <v>45520</v>
      </c>
      <c r="D2968" s="217" t="s">
        <v>302</v>
      </c>
      <c r="E2968" s="218" t="s">
        <v>92</v>
      </c>
      <c r="F2968" s="218" t="s">
        <v>62</v>
      </c>
      <c r="G2968" s="218" t="s">
        <v>214</v>
      </c>
      <c r="H2968" s="218">
        <v>4.1500000000000004</v>
      </c>
      <c r="I2968" s="218"/>
      <c r="J2968" s="218">
        <v>0</v>
      </c>
      <c r="K2968" s="218"/>
      <c r="L2968" s="218"/>
      <c r="M2968" s="218"/>
      <c r="N2968" s="218"/>
      <c r="O2968" s="218"/>
      <c r="P2968" s="218"/>
      <c r="Q2968" s="240">
        <v>0</v>
      </c>
      <c r="R2968" s="240">
        <v>0</v>
      </c>
      <c r="S2968" s="240">
        <v>0</v>
      </c>
      <c r="T2968" s="272">
        <v>0</v>
      </c>
      <c r="U2968" s="263"/>
    </row>
    <row r="2969" spans="2:21" s="216" customFormat="1" x14ac:dyDescent="0.25">
      <c r="B2969" s="262">
        <v>2978</v>
      </c>
      <c r="C2969" s="346">
        <v>45520</v>
      </c>
      <c r="D2969" s="217" t="s">
        <v>157</v>
      </c>
      <c r="E2969" s="218" t="s">
        <v>92</v>
      </c>
      <c r="F2969" s="218" t="s">
        <v>62</v>
      </c>
      <c r="G2969" s="218" t="s">
        <v>214</v>
      </c>
      <c r="H2969" s="218">
        <v>4.1500000000000004</v>
      </c>
      <c r="I2969" s="218"/>
      <c r="J2969" s="218">
        <v>0</v>
      </c>
      <c r="K2969" s="218"/>
      <c r="L2969" s="218"/>
      <c r="M2969" s="218"/>
      <c r="N2969" s="218"/>
      <c r="O2969" s="218"/>
      <c r="P2969" s="218"/>
      <c r="Q2969" s="240">
        <v>0</v>
      </c>
      <c r="R2969" s="240">
        <v>0</v>
      </c>
      <c r="S2969" s="240">
        <v>0</v>
      </c>
      <c r="T2969" s="272">
        <v>0</v>
      </c>
      <c r="U2969" s="263"/>
    </row>
    <row r="2970" spans="2:21" s="216" customFormat="1" x14ac:dyDescent="0.25">
      <c r="B2970" s="262">
        <v>2979</v>
      </c>
      <c r="C2970" s="346">
        <v>45520</v>
      </c>
      <c r="D2970" s="217" t="s">
        <v>157</v>
      </c>
      <c r="E2970" s="218" t="s">
        <v>92</v>
      </c>
      <c r="F2970" s="218" t="s">
        <v>62</v>
      </c>
      <c r="G2970" s="218" t="s">
        <v>214</v>
      </c>
      <c r="H2970" s="218">
        <v>4.1500000000000004</v>
      </c>
      <c r="I2970" s="218"/>
      <c r="J2970" s="218">
        <v>0</v>
      </c>
      <c r="K2970" s="218"/>
      <c r="L2970" s="218"/>
      <c r="M2970" s="218"/>
      <c r="N2970" s="218"/>
      <c r="O2970" s="218"/>
      <c r="P2970" s="218"/>
      <c r="Q2970" s="240">
        <v>0</v>
      </c>
      <c r="R2970" s="240">
        <v>0</v>
      </c>
      <c r="S2970" s="240">
        <v>0</v>
      </c>
      <c r="T2970" s="272">
        <v>0</v>
      </c>
      <c r="U2970" s="263"/>
    </row>
    <row r="2971" spans="2:21" s="216" customFormat="1" x14ac:dyDescent="0.25">
      <c r="B2971" s="262">
        <v>2980</v>
      </c>
      <c r="C2971" s="346">
        <v>45520</v>
      </c>
      <c r="D2971" s="217" t="s">
        <v>156</v>
      </c>
      <c r="E2971" s="218" t="s">
        <v>92</v>
      </c>
      <c r="F2971" s="218" t="s">
        <v>62</v>
      </c>
      <c r="G2971" s="218" t="s">
        <v>214</v>
      </c>
      <c r="H2971" s="218">
        <v>4.1500000000000004</v>
      </c>
      <c r="I2971" s="218"/>
      <c r="J2971" s="218">
        <v>0</v>
      </c>
      <c r="K2971" s="218"/>
      <c r="L2971" s="218"/>
      <c r="M2971" s="218"/>
      <c r="N2971" s="218"/>
      <c r="O2971" s="218"/>
      <c r="P2971" s="218"/>
      <c r="Q2971" s="240">
        <v>0</v>
      </c>
      <c r="R2971" s="240">
        <v>0</v>
      </c>
      <c r="S2971" s="240">
        <v>0</v>
      </c>
      <c r="T2971" s="272">
        <v>0</v>
      </c>
      <c r="U2971" s="263"/>
    </row>
    <row r="2972" spans="2:21" s="216" customFormat="1" x14ac:dyDescent="0.25">
      <c r="B2972" s="262">
        <v>2981</v>
      </c>
      <c r="C2972" s="346">
        <v>45520</v>
      </c>
      <c r="D2972" s="217" t="s">
        <v>156</v>
      </c>
      <c r="E2972" s="218" t="s">
        <v>92</v>
      </c>
      <c r="F2972" s="218" t="s">
        <v>62</v>
      </c>
      <c r="G2972" s="218" t="s">
        <v>214</v>
      </c>
      <c r="H2972" s="218">
        <v>4.1500000000000004</v>
      </c>
      <c r="I2972" s="218"/>
      <c r="J2972" s="218">
        <v>0</v>
      </c>
      <c r="K2972" s="218"/>
      <c r="L2972" s="218"/>
      <c r="M2972" s="218"/>
      <c r="N2972" s="218"/>
      <c r="O2972" s="218"/>
      <c r="P2972" s="218"/>
      <c r="Q2972" s="240">
        <v>0</v>
      </c>
      <c r="R2972" s="240">
        <v>0</v>
      </c>
      <c r="S2972" s="240">
        <v>0</v>
      </c>
      <c r="T2972" s="272">
        <v>0</v>
      </c>
      <c r="U2972" s="263"/>
    </row>
    <row r="2973" spans="2:21" s="216" customFormat="1" x14ac:dyDescent="0.25">
      <c r="B2973" s="262">
        <v>2982</v>
      </c>
      <c r="C2973" s="346">
        <v>45520</v>
      </c>
      <c r="D2973" s="217" t="s">
        <v>436</v>
      </c>
      <c r="E2973" s="218" t="s">
        <v>161</v>
      </c>
      <c r="F2973" s="218" t="s">
        <v>389</v>
      </c>
      <c r="G2973" s="218" t="s">
        <v>161</v>
      </c>
      <c r="H2973" s="218">
        <v>10</v>
      </c>
      <c r="I2973" s="218" t="s">
        <v>66</v>
      </c>
      <c r="J2973" s="218">
        <v>4</v>
      </c>
      <c r="K2973" s="218"/>
      <c r="L2973" s="218"/>
      <c r="M2973" s="218"/>
      <c r="N2973" s="218" t="s">
        <v>363</v>
      </c>
      <c r="O2973" s="218"/>
      <c r="P2973" s="218"/>
      <c r="Q2973" s="240">
        <v>0</v>
      </c>
      <c r="R2973" s="240">
        <v>0</v>
      </c>
      <c r="S2973" s="240">
        <v>40</v>
      </c>
      <c r="T2973" s="272">
        <v>0</v>
      </c>
      <c r="U2973" s="263"/>
    </row>
    <row r="2974" spans="2:21" s="216" customFormat="1" x14ac:dyDescent="0.25">
      <c r="B2974" s="262">
        <v>2983</v>
      </c>
      <c r="C2974" s="346">
        <v>45520</v>
      </c>
      <c r="D2974" s="217" t="s">
        <v>284</v>
      </c>
      <c r="E2974" s="218" t="s">
        <v>178</v>
      </c>
      <c r="F2974" s="218" t="s">
        <v>7</v>
      </c>
      <c r="G2974" s="218" t="s">
        <v>213</v>
      </c>
      <c r="H2974" s="218">
        <v>7</v>
      </c>
      <c r="I2974" s="218" t="s">
        <v>220</v>
      </c>
      <c r="J2974" s="218">
        <v>50</v>
      </c>
      <c r="K2974" s="218">
        <v>723</v>
      </c>
      <c r="L2974" s="218">
        <v>3400</v>
      </c>
      <c r="M2974" s="218"/>
      <c r="N2974" s="218" t="s">
        <v>7</v>
      </c>
      <c r="O2974" s="218">
        <v>721</v>
      </c>
      <c r="P2974" s="218" t="s">
        <v>305</v>
      </c>
      <c r="Q2974" s="240">
        <v>350</v>
      </c>
      <c r="R2974" s="240">
        <v>0</v>
      </c>
      <c r="S2974" s="240">
        <v>0</v>
      </c>
      <c r="T2974" s="272">
        <v>0</v>
      </c>
      <c r="U2974" s="263"/>
    </row>
    <row r="2975" spans="2:21" s="216" customFormat="1" x14ac:dyDescent="0.25">
      <c r="B2975" s="262">
        <v>2984</v>
      </c>
      <c r="C2975" s="346">
        <v>45520</v>
      </c>
      <c r="D2975" s="217" t="s">
        <v>268</v>
      </c>
      <c r="E2975" s="218" t="s">
        <v>276</v>
      </c>
      <c r="F2975" s="218" t="s">
        <v>7</v>
      </c>
      <c r="G2975" s="218" t="s">
        <v>214</v>
      </c>
      <c r="H2975" s="218">
        <v>5</v>
      </c>
      <c r="I2975" s="218" t="s">
        <v>220</v>
      </c>
      <c r="J2975" s="218">
        <v>23</v>
      </c>
      <c r="K2975" s="218">
        <v>723</v>
      </c>
      <c r="L2975" s="218">
        <v>3400</v>
      </c>
      <c r="M2975" s="218"/>
      <c r="N2975" s="218" t="s">
        <v>7</v>
      </c>
      <c r="O2975" s="218">
        <v>721</v>
      </c>
      <c r="P2975" s="218" t="s">
        <v>305</v>
      </c>
      <c r="Q2975" s="240">
        <v>115</v>
      </c>
      <c r="R2975" s="240">
        <v>0</v>
      </c>
      <c r="S2975" s="240">
        <v>0</v>
      </c>
      <c r="T2975" s="272">
        <v>0</v>
      </c>
      <c r="U2975" s="263"/>
    </row>
    <row r="2976" spans="2:21" s="216" customFormat="1" x14ac:dyDescent="0.25">
      <c r="B2976" s="262">
        <v>2985</v>
      </c>
      <c r="C2976" s="346">
        <v>45520</v>
      </c>
      <c r="D2976" s="217" t="s">
        <v>260</v>
      </c>
      <c r="E2976" s="218" t="s">
        <v>161</v>
      </c>
      <c r="F2976" s="218" t="s">
        <v>7</v>
      </c>
      <c r="G2976" s="218" t="s">
        <v>161</v>
      </c>
      <c r="H2976" s="218">
        <v>10</v>
      </c>
      <c r="I2976" s="218"/>
      <c r="J2976" s="218">
        <v>0</v>
      </c>
      <c r="K2976" s="218"/>
      <c r="L2976" s="218"/>
      <c r="M2976" s="218"/>
      <c r="N2976" s="218"/>
      <c r="O2976" s="218"/>
      <c r="P2976" s="218"/>
      <c r="Q2976" s="240">
        <v>0</v>
      </c>
      <c r="R2976" s="240">
        <v>0</v>
      </c>
      <c r="S2976" s="240">
        <v>0</v>
      </c>
      <c r="T2976" s="272">
        <v>0</v>
      </c>
      <c r="U2976" s="263"/>
    </row>
    <row r="2977" spans="2:21" s="216" customFormat="1" x14ac:dyDescent="0.25">
      <c r="B2977" s="262">
        <v>2986</v>
      </c>
      <c r="C2977" s="346">
        <v>45520</v>
      </c>
      <c r="D2977" s="217" t="s">
        <v>359</v>
      </c>
      <c r="E2977" s="218" t="s">
        <v>178</v>
      </c>
      <c r="F2977" s="218" t="s">
        <v>7</v>
      </c>
      <c r="G2977" s="218" t="s">
        <v>213</v>
      </c>
      <c r="H2977" s="218">
        <v>7</v>
      </c>
      <c r="I2977" s="218"/>
      <c r="J2977" s="218">
        <v>0</v>
      </c>
      <c r="K2977" s="218"/>
      <c r="L2977" s="218"/>
      <c r="M2977" s="218"/>
      <c r="N2977" s="218"/>
      <c r="O2977" s="218"/>
      <c r="P2977" s="218"/>
      <c r="Q2977" s="240">
        <v>0</v>
      </c>
      <c r="R2977" s="240">
        <v>0</v>
      </c>
      <c r="S2977" s="240">
        <v>0</v>
      </c>
      <c r="T2977" s="272">
        <v>0</v>
      </c>
      <c r="U2977" s="263"/>
    </row>
    <row r="2978" spans="2:21" s="216" customFormat="1" x14ac:dyDescent="0.25">
      <c r="B2978" s="262">
        <v>2987</v>
      </c>
      <c r="C2978" s="346">
        <v>45520</v>
      </c>
      <c r="D2978" s="217" t="s">
        <v>177</v>
      </c>
      <c r="E2978" s="218" t="s">
        <v>178</v>
      </c>
      <c r="F2978" s="218" t="s">
        <v>7</v>
      </c>
      <c r="G2978" s="218" t="s">
        <v>213</v>
      </c>
      <c r="H2978" s="218">
        <v>7</v>
      </c>
      <c r="I2978" s="218" t="s">
        <v>220</v>
      </c>
      <c r="J2978" s="218">
        <v>37</v>
      </c>
      <c r="K2978" s="218">
        <v>723</v>
      </c>
      <c r="L2978" s="218">
        <v>3400</v>
      </c>
      <c r="M2978" s="218"/>
      <c r="N2978" s="218" t="s">
        <v>7</v>
      </c>
      <c r="O2978" s="218">
        <v>721</v>
      </c>
      <c r="P2978" s="218" t="s">
        <v>305</v>
      </c>
      <c r="Q2978" s="240">
        <v>259</v>
      </c>
      <c r="R2978" s="240">
        <v>0</v>
      </c>
      <c r="S2978" s="240">
        <v>0</v>
      </c>
      <c r="T2978" s="272">
        <v>0</v>
      </c>
      <c r="U2978" s="263"/>
    </row>
    <row r="2979" spans="2:21" s="216" customFormat="1" x14ac:dyDescent="0.25">
      <c r="B2979" s="262">
        <v>2988</v>
      </c>
      <c r="C2979" s="346">
        <v>45520</v>
      </c>
      <c r="D2979" s="217" t="s">
        <v>173</v>
      </c>
      <c r="E2979" s="218" t="s">
        <v>161</v>
      </c>
      <c r="F2979" s="218" t="s">
        <v>7</v>
      </c>
      <c r="G2979" s="218" t="s">
        <v>161</v>
      </c>
      <c r="H2979" s="218">
        <v>11.2</v>
      </c>
      <c r="I2979" s="218" t="s">
        <v>66</v>
      </c>
      <c r="J2979" s="218">
        <v>4</v>
      </c>
      <c r="K2979" s="218"/>
      <c r="L2979" s="218"/>
      <c r="M2979" s="218"/>
      <c r="N2979" s="218" t="s">
        <v>363</v>
      </c>
      <c r="O2979" s="218"/>
      <c r="P2979" s="218"/>
      <c r="Q2979" s="240">
        <v>0</v>
      </c>
      <c r="R2979" s="240">
        <v>0</v>
      </c>
      <c r="S2979" s="240">
        <v>44.8</v>
      </c>
      <c r="T2979" s="272">
        <v>0</v>
      </c>
      <c r="U2979" s="263"/>
    </row>
    <row r="2980" spans="2:21" s="216" customFormat="1" x14ac:dyDescent="0.25">
      <c r="B2980" s="262">
        <v>2989</v>
      </c>
      <c r="C2980" s="346">
        <v>45520</v>
      </c>
      <c r="D2980" s="217" t="s">
        <v>153</v>
      </c>
      <c r="E2980" s="218" t="s">
        <v>92</v>
      </c>
      <c r="F2980" s="218" t="s">
        <v>63</v>
      </c>
      <c r="G2980" s="218" t="s">
        <v>213</v>
      </c>
      <c r="H2980" s="218">
        <v>6.65</v>
      </c>
      <c r="I2980" s="218"/>
      <c r="J2980" s="218">
        <v>0</v>
      </c>
      <c r="K2980" s="218"/>
      <c r="L2980" s="218"/>
      <c r="M2980" s="218"/>
      <c r="N2980" s="218"/>
      <c r="O2980" s="218"/>
      <c r="P2980" s="218"/>
      <c r="Q2980" s="240">
        <v>0</v>
      </c>
      <c r="R2980" s="240">
        <v>0</v>
      </c>
      <c r="S2980" s="240">
        <v>0</v>
      </c>
      <c r="T2980" s="272">
        <v>0</v>
      </c>
      <c r="U2980" s="263"/>
    </row>
    <row r="2981" spans="2:21" s="216" customFormat="1" x14ac:dyDescent="0.25">
      <c r="B2981" s="262">
        <v>2990</v>
      </c>
      <c r="C2981" s="346">
        <v>45520</v>
      </c>
      <c r="D2981" s="217" t="s">
        <v>152</v>
      </c>
      <c r="E2981" s="218" t="s">
        <v>92</v>
      </c>
      <c r="F2981" s="218" t="s">
        <v>63</v>
      </c>
      <c r="G2981" s="218" t="s">
        <v>214</v>
      </c>
      <c r="H2981" s="218">
        <v>4.1500000000000004</v>
      </c>
      <c r="I2981" s="218"/>
      <c r="J2981" s="218">
        <v>0</v>
      </c>
      <c r="K2981" s="218"/>
      <c r="L2981" s="218"/>
      <c r="M2981" s="218"/>
      <c r="N2981" s="218"/>
      <c r="O2981" s="218"/>
      <c r="P2981" s="218"/>
      <c r="Q2981" s="240">
        <v>0</v>
      </c>
      <c r="R2981" s="240">
        <v>0</v>
      </c>
      <c r="S2981" s="240">
        <v>0</v>
      </c>
      <c r="T2981" s="272">
        <v>0</v>
      </c>
      <c r="U2981" s="263"/>
    </row>
    <row r="2982" spans="2:21" s="216" customFormat="1" x14ac:dyDescent="0.25">
      <c r="B2982" s="262">
        <v>2991</v>
      </c>
      <c r="C2982" s="346">
        <v>45520</v>
      </c>
      <c r="D2982" s="217" t="s">
        <v>150</v>
      </c>
      <c r="E2982" s="218" t="s">
        <v>92</v>
      </c>
      <c r="F2982" s="218" t="s">
        <v>63</v>
      </c>
      <c r="G2982" s="218" t="s">
        <v>214</v>
      </c>
      <c r="H2982" s="218">
        <v>4.1500000000000004</v>
      </c>
      <c r="I2982" s="218"/>
      <c r="J2982" s="218">
        <v>0</v>
      </c>
      <c r="K2982" s="218"/>
      <c r="L2982" s="218"/>
      <c r="M2982" s="218"/>
      <c r="N2982" s="218"/>
      <c r="O2982" s="218"/>
      <c r="P2982" s="218"/>
      <c r="Q2982" s="240">
        <v>0</v>
      </c>
      <c r="R2982" s="240">
        <v>0</v>
      </c>
      <c r="S2982" s="240">
        <v>0</v>
      </c>
      <c r="T2982" s="272">
        <v>0</v>
      </c>
      <c r="U2982" s="263"/>
    </row>
    <row r="2983" spans="2:21" s="216" customFormat="1" x14ac:dyDescent="0.25">
      <c r="B2983" s="262">
        <v>2992</v>
      </c>
      <c r="C2983" s="346">
        <v>45520</v>
      </c>
      <c r="D2983" s="217" t="s">
        <v>179</v>
      </c>
      <c r="E2983" s="218" t="s">
        <v>161</v>
      </c>
      <c r="F2983" s="218" t="s">
        <v>8</v>
      </c>
      <c r="G2983" s="218" t="s">
        <v>161</v>
      </c>
      <c r="H2983" s="218">
        <v>11.6</v>
      </c>
      <c r="I2983" s="218" t="s">
        <v>66</v>
      </c>
      <c r="J2983" s="218">
        <v>3</v>
      </c>
      <c r="K2983" s="218"/>
      <c r="L2983" s="218"/>
      <c r="M2983" s="218"/>
      <c r="N2983" s="218" t="s">
        <v>363</v>
      </c>
      <c r="O2983" s="218"/>
      <c r="P2983" s="218"/>
      <c r="Q2983" s="240">
        <v>0</v>
      </c>
      <c r="R2983" s="240">
        <v>0</v>
      </c>
      <c r="S2983" s="240">
        <v>34.799999999999997</v>
      </c>
      <c r="T2983" s="272">
        <v>0</v>
      </c>
      <c r="U2983" s="263"/>
    </row>
    <row r="2984" spans="2:21" s="216" customFormat="1" x14ac:dyDescent="0.25">
      <c r="B2984" s="262">
        <v>2993</v>
      </c>
      <c r="C2984" s="346">
        <v>45520</v>
      </c>
      <c r="D2984" s="217" t="s">
        <v>141</v>
      </c>
      <c r="E2984" s="218" t="s">
        <v>92</v>
      </c>
      <c r="F2984" s="218" t="s">
        <v>2</v>
      </c>
      <c r="G2984" s="218" t="s">
        <v>213</v>
      </c>
      <c r="H2984" s="218">
        <v>7</v>
      </c>
      <c r="I2984" s="218" t="s">
        <v>221</v>
      </c>
      <c r="J2984" s="218">
        <v>22</v>
      </c>
      <c r="K2984" s="218">
        <v>71540</v>
      </c>
      <c r="L2984" s="218">
        <v>1150</v>
      </c>
      <c r="M2984" s="218"/>
      <c r="N2984" s="218" t="s">
        <v>1</v>
      </c>
      <c r="O2984" s="218">
        <v>716</v>
      </c>
      <c r="P2984" s="218" t="s">
        <v>304</v>
      </c>
      <c r="Q2984" s="240">
        <v>0</v>
      </c>
      <c r="R2984" s="240">
        <v>177.1</v>
      </c>
      <c r="S2984" s="240">
        <v>0</v>
      </c>
      <c r="T2984" s="272">
        <v>0</v>
      </c>
      <c r="U2984" s="263"/>
    </row>
    <row r="2985" spans="2:21" s="216" customFormat="1" x14ac:dyDescent="0.25">
      <c r="B2985" s="262">
        <v>2994</v>
      </c>
      <c r="C2985" s="346">
        <v>45520</v>
      </c>
      <c r="D2985" s="217" t="s">
        <v>142</v>
      </c>
      <c r="E2985" s="218" t="s">
        <v>92</v>
      </c>
      <c r="F2985" s="218" t="s">
        <v>2</v>
      </c>
      <c r="G2985" s="218" t="s">
        <v>213</v>
      </c>
      <c r="H2985" s="218">
        <v>7</v>
      </c>
      <c r="I2985" s="218"/>
      <c r="J2985" s="218">
        <v>0</v>
      </c>
      <c r="K2985" s="218"/>
      <c r="L2985" s="218"/>
      <c r="M2985" s="218"/>
      <c r="N2985" s="218"/>
      <c r="O2985" s="218"/>
      <c r="P2985" s="218"/>
      <c r="Q2985" s="240">
        <v>0</v>
      </c>
      <c r="R2985" s="240">
        <v>0</v>
      </c>
      <c r="S2985" s="240">
        <v>0</v>
      </c>
      <c r="T2985" s="272">
        <v>0</v>
      </c>
      <c r="U2985" s="263"/>
    </row>
    <row r="2986" spans="2:21" s="216" customFormat="1" x14ac:dyDescent="0.25">
      <c r="B2986" s="262">
        <v>2995</v>
      </c>
      <c r="C2986" s="346">
        <v>45520</v>
      </c>
      <c r="D2986" s="217" t="s">
        <v>143</v>
      </c>
      <c r="E2986" s="218" t="s">
        <v>92</v>
      </c>
      <c r="F2986" s="218" t="s">
        <v>2</v>
      </c>
      <c r="G2986" s="218" t="s">
        <v>213</v>
      </c>
      <c r="H2986" s="218">
        <v>7</v>
      </c>
      <c r="I2986" s="218" t="s">
        <v>221</v>
      </c>
      <c r="J2986" s="218">
        <v>24</v>
      </c>
      <c r="K2986" s="218">
        <v>715400</v>
      </c>
      <c r="L2986" s="218">
        <v>1150</v>
      </c>
      <c r="M2986" s="218"/>
      <c r="N2986" s="218" t="s">
        <v>1</v>
      </c>
      <c r="O2986" s="218">
        <v>716</v>
      </c>
      <c r="P2986" s="218" t="s">
        <v>304</v>
      </c>
      <c r="Q2986" s="240">
        <v>0</v>
      </c>
      <c r="R2986" s="240">
        <v>193.2</v>
      </c>
      <c r="S2986" s="240">
        <v>0</v>
      </c>
      <c r="T2986" s="272">
        <v>0</v>
      </c>
      <c r="U2986" s="263"/>
    </row>
    <row r="2987" spans="2:21" s="216" customFormat="1" x14ac:dyDescent="0.25">
      <c r="B2987" s="262">
        <v>2996</v>
      </c>
      <c r="C2987" s="346">
        <v>45520</v>
      </c>
      <c r="D2987" s="217" t="s">
        <v>258</v>
      </c>
      <c r="E2987" s="218" t="s">
        <v>92</v>
      </c>
      <c r="F2987" s="218" t="s">
        <v>2</v>
      </c>
      <c r="G2987" s="218" t="s">
        <v>213</v>
      </c>
      <c r="H2987" s="218">
        <v>7</v>
      </c>
      <c r="I2987" s="218" t="s">
        <v>220</v>
      </c>
      <c r="J2987" s="218">
        <v>25</v>
      </c>
      <c r="K2987" s="218">
        <v>712650</v>
      </c>
      <c r="L2987" s="218">
        <v>550</v>
      </c>
      <c r="M2987" s="218"/>
      <c r="N2987" s="218" t="s">
        <v>2</v>
      </c>
      <c r="O2987" s="218">
        <v>713</v>
      </c>
      <c r="P2987" s="218" t="s">
        <v>480</v>
      </c>
      <c r="Q2987" s="240">
        <v>175</v>
      </c>
      <c r="R2987" s="240">
        <v>0</v>
      </c>
      <c r="S2987" s="240">
        <v>0</v>
      </c>
      <c r="T2987" s="272">
        <v>0</v>
      </c>
      <c r="U2987" s="263"/>
    </row>
    <row r="2988" spans="2:21" s="216" customFormat="1" x14ac:dyDescent="0.25">
      <c r="B2988" s="262">
        <v>2997</v>
      </c>
      <c r="C2988" s="346">
        <v>45520</v>
      </c>
      <c r="D2988" s="217" t="s">
        <v>266</v>
      </c>
      <c r="E2988" s="218" t="s">
        <v>92</v>
      </c>
      <c r="F2988" s="218" t="s">
        <v>2</v>
      </c>
      <c r="G2988" s="218" t="s">
        <v>213</v>
      </c>
      <c r="H2988" s="218">
        <v>7</v>
      </c>
      <c r="I2988" s="218" t="s">
        <v>220</v>
      </c>
      <c r="J2988" s="218">
        <v>25</v>
      </c>
      <c r="K2988" s="218">
        <v>712650</v>
      </c>
      <c r="L2988" s="218">
        <v>550</v>
      </c>
      <c r="M2988" s="218"/>
      <c r="N2988" s="218" t="s">
        <v>2</v>
      </c>
      <c r="O2988" s="218">
        <v>713</v>
      </c>
      <c r="P2988" s="218" t="s">
        <v>480</v>
      </c>
      <c r="Q2988" s="240">
        <v>175</v>
      </c>
      <c r="R2988" s="240">
        <v>0</v>
      </c>
      <c r="S2988" s="240">
        <v>0</v>
      </c>
      <c r="T2988" s="272">
        <v>0</v>
      </c>
      <c r="U2988" s="263"/>
    </row>
    <row r="2989" spans="2:21" s="216" customFormat="1" x14ac:dyDescent="0.25">
      <c r="B2989" s="262">
        <v>2998</v>
      </c>
      <c r="C2989" s="346">
        <v>45520</v>
      </c>
      <c r="D2989" s="217" t="s">
        <v>267</v>
      </c>
      <c r="E2989" s="218" t="s">
        <v>92</v>
      </c>
      <c r="F2989" s="218" t="s">
        <v>2</v>
      </c>
      <c r="G2989" s="218" t="s">
        <v>213</v>
      </c>
      <c r="H2989" s="218">
        <v>7</v>
      </c>
      <c r="I2989" s="218" t="s">
        <v>220</v>
      </c>
      <c r="J2989" s="218">
        <v>26</v>
      </c>
      <c r="K2989" s="218">
        <v>712650</v>
      </c>
      <c r="L2989" s="218">
        <v>550</v>
      </c>
      <c r="M2989" s="218"/>
      <c r="N2989" s="218" t="s">
        <v>2</v>
      </c>
      <c r="O2989" s="218">
        <v>713</v>
      </c>
      <c r="P2989" s="218" t="s">
        <v>480</v>
      </c>
      <c r="Q2989" s="240">
        <v>182</v>
      </c>
      <c r="R2989" s="240">
        <v>0</v>
      </c>
      <c r="S2989" s="240">
        <v>0</v>
      </c>
      <c r="T2989" s="272">
        <v>0</v>
      </c>
      <c r="U2989" s="263"/>
    </row>
    <row r="2990" spans="2:21" s="216" customFormat="1" x14ac:dyDescent="0.25">
      <c r="B2990" s="262">
        <v>2999</v>
      </c>
      <c r="C2990" s="346">
        <v>45520</v>
      </c>
      <c r="D2990" s="217" t="s">
        <v>387</v>
      </c>
      <c r="E2990" s="218" t="s">
        <v>276</v>
      </c>
      <c r="F2990" s="218" t="s">
        <v>389</v>
      </c>
      <c r="G2990" s="218" t="s">
        <v>214</v>
      </c>
      <c r="H2990" s="218">
        <v>4.1500000000000004</v>
      </c>
      <c r="I2990" s="218"/>
      <c r="J2990" s="218">
        <v>0</v>
      </c>
      <c r="K2990" s="218"/>
      <c r="L2990" s="218"/>
      <c r="M2990" s="218"/>
      <c r="N2990" s="218"/>
      <c r="O2990" s="218"/>
      <c r="P2990" s="218"/>
      <c r="Q2990" s="240">
        <v>0</v>
      </c>
      <c r="R2990" s="240">
        <v>0</v>
      </c>
      <c r="S2990" s="240">
        <v>0</v>
      </c>
      <c r="T2990" s="272">
        <v>0</v>
      </c>
      <c r="U2990" s="263"/>
    </row>
    <row r="2991" spans="2:21" s="216" customFormat="1" x14ac:dyDescent="0.25">
      <c r="B2991" s="262">
        <v>3000</v>
      </c>
      <c r="C2991" s="346">
        <v>45520</v>
      </c>
      <c r="D2991" s="217" t="s">
        <v>388</v>
      </c>
      <c r="E2991" s="218" t="s">
        <v>276</v>
      </c>
      <c r="F2991" s="218" t="s">
        <v>389</v>
      </c>
      <c r="G2991" s="218" t="s">
        <v>214</v>
      </c>
      <c r="H2991" s="218">
        <v>4.1500000000000004</v>
      </c>
      <c r="I2991" s="218"/>
      <c r="J2991" s="218">
        <v>0</v>
      </c>
      <c r="K2991" s="218"/>
      <c r="L2991" s="218"/>
      <c r="M2991" s="218"/>
      <c r="N2991" s="218"/>
      <c r="O2991" s="218"/>
      <c r="P2991" s="218"/>
      <c r="Q2991" s="240">
        <v>0</v>
      </c>
      <c r="R2991" s="240">
        <v>0</v>
      </c>
      <c r="S2991" s="240">
        <v>0</v>
      </c>
      <c r="T2991" s="272">
        <v>0</v>
      </c>
      <c r="U2991" s="263"/>
    </row>
    <row r="2992" spans="2:21" s="216" customFormat="1" x14ac:dyDescent="0.25">
      <c r="B2992" s="262">
        <v>3001</v>
      </c>
      <c r="C2992" s="346">
        <v>45520</v>
      </c>
      <c r="D2992" s="217" t="s">
        <v>96</v>
      </c>
      <c r="E2992" s="218" t="s">
        <v>161</v>
      </c>
      <c r="F2992" s="218" t="s">
        <v>1</v>
      </c>
      <c r="G2992" s="218" t="s">
        <v>161</v>
      </c>
      <c r="H2992" s="218">
        <v>11.8</v>
      </c>
      <c r="I2992" s="218" t="s">
        <v>66</v>
      </c>
      <c r="J2992" s="218">
        <v>4</v>
      </c>
      <c r="K2992" s="218"/>
      <c r="L2992" s="218"/>
      <c r="M2992" s="218"/>
      <c r="N2992" s="218" t="s">
        <v>363</v>
      </c>
      <c r="O2992" s="218"/>
      <c r="P2992" s="218"/>
      <c r="Q2992" s="240">
        <v>0</v>
      </c>
      <c r="R2992" s="240">
        <v>0</v>
      </c>
      <c r="S2992" s="240">
        <v>47.2</v>
      </c>
      <c r="T2992" s="272">
        <v>0</v>
      </c>
      <c r="U2992" s="263"/>
    </row>
    <row r="2993" spans="2:21" s="216" customFormat="1" x14ac:dyDescent="0.25">
      <c r="B2993" s="262">
        <v>3002</v>
      </c>
      <c r="C2993" s="346">
        <v>45520</v>
      </c>
      <c r="D2993" s="217" t="s">
        <v>130</v>
      </c>
      <c r="E2993" s="218" t="s">
        <v>161</v>
      </c>
      <c r="F2993" s="218" t="s">
        <v>1</v>
      </c>
      <c r="G2993" s="218" t="s">
        <v>161</v>
      </c>
      <c r="H2993" s="218">
        <v>11.8</v>
      </c>
      <c r="I2993" s="218" t="s">
        <v>66</v>
      </c>
      <c r="J2993" s="218">
        <v>2</v>
      </c>
      <c r="K2993" s="218"/>
      <c r="L2993" s="218"/>
      <c r="M2993" s="218"/>
      <c r="N2993" s="218" t="s">
        <v>363</v>
      </c>
      <c r="O2993" s="218"/>
      <c r="P2993" s="218"/>
      <c r="Q2993" s="240">
        <v>0</v>
      </c>
      <c r="R2993" s="240">
        <v>0</v>
      </c>
      <c r="S2993" s="240">
        <v>23.6</v>
      </c>
      <c r="T2993" s="272">
        <v>0</v>
      </c>
      <c r="U2993" s="263"/>
    </row>
    <row r="2994" spans="2:21" s="216" customFormat="1" x14ac:dyDescent="0.25">
      <c r="B2994" s="262">
        <v>3003</v>
      </c>
      <c r="C2994" s="346">
        <v>45520</v>
      </c>
      <c r="D2994" s="217" t="s">
        <v>261</v>
      </c>
      <c r="E2994" s="218" t="s">
        <v>161</v>
      </c>
      <c r="F2994" s="218" t="s">
        <v>65</v>
      </c>
      <c r="G2994" s="218" t="s">
        <v>161</v>
      </c>
      <c r="H2994" s="218">
        <v>30.5</v>
      </c>
      <c r="I2994" s="218"/>
      <c r="J2994" s="218">
        <v>0</v>
      </c>
      <c r="K2994" s="218"/>
      <c r="L2994" s="218"/>
      <c r="M2994" s="218"/>
      <c r="N2994" s="218"/>
      <c r="O2994" s="218"/>
      <c r="P2994" s="218"/>
      <c r="Q2994" s="240">
        <v>0</v>
      </c>
      <c r="R2994" s="240">
        <v>0</v>
      </c>
      <c r="S2994" s="240">
        <v>0</v>
      </c>
      <c r="T2994" s="272">
        <v>0</v>
      </c>
      <c r="U2994" s="263"/>
    </row>
    <row r="2995" spans="2:21" s="216" customFormat="1" x14ac:dyDescent="0.25">
      <c r="B2995" s="262">
        <v>3004</v>
      </c>
      <c r="C2995" s="346">
        <v>45521</v>
      </c>
      <c r="D2995" s="217" t="s">
        <v>120</v>
      </c>
      <c r="E2995" s="218" t="s">
        <v>263</v>
      </c>
      <c r="F2995" s="218" t="s">
        <v>1</v>
      </c>
      <c r="G2995" s="218" t="s">
        <v>307</v>
      </c>
      <c r="H2995" s="218">
        <v>6</v>
      </c>
      <c r="I2995" s="218" t="s">
        <v>310</v>
      </c>
      <c r="J2995" s="218">
        <v>0</v>
      </c>
      <c r="K2995" s="218"/>
      <c r="L2995" s="218"/>
      <c r="M2995" s="218"/>
      <c r="N2995" s="218"/>
      <c r="O2995" s="218"/>
      <c r="P2995" s="218"/>
      <c r="Q2995" s="240">
        <v>0</v>
      </c>
      <c r="R2995" s="240">
        <v>0</v>
      </c>
      <c r="S2995" s="240">
        <v>0</v>
      </c>
      <c r="T2995" s="272">
        <v>0</v>
      </c>
      <c r="U2995" s="263"/>
    </row>
    <row r="2996" spans="2:21" s="216" customFormat="1" x14ac:dyDescent="0.25">
      <c r="B2996" s="262">
        <v>3005</v>
      </c>
      <c r="C2996" s="346">
        <v>45521</v>
      </c>
      <c r="D2996" s="217" t="s">
        <v>122</v>
      </c>
      <c r="E2996" s="218" t="s">
        <v>264</v>
      </c>
      <c r="F2996" s="218" t="s">
        <v>1</v>
      </c>
      <c r="G2996" s="218" t="s">
        <v>307</v>
      </c>
      <c r="H2996" s="218">
        <v>6</v>
      </c>
      <c r="I2996" s="218" t="s">
        <v>310</v>
      </c>
      <c r="J2996" s="218">
        <v>0</v>
      </c>
      <c r="K2996" s="218"/>
      <c r="L2996" s="218"/>
      <c r="M2996" s="218"/>
      <c r="N2996" s="218"/>
      <c r="O2996" s="218"/>
      <c r="P2996" s="218"/>
      <c r="Q2996" s="240">
        <v>0</v>
      </c>
      <c r="R2996" s="240">
        <v>0</v>
      </c>
      <c r="S2996" s="240">
        <v>0</v>
      </c>
      <c r="T2996" s="272">
        <v>0</v>
      </c>
      <c r="U2996" s="263"/>
    </row>
    <row r="2997" spans="2:21" s="216" customFormat="1" x14ac:dyDescent="0.25">
      <c r="B2997" s="262">
        <v>3006</v>
      </c>
      <c r="C2997" s="346">
        <v>45521</v>
      </c>
      <c r="D2997" s="217" t="s">
        <v>356</v>
      </c>
      <c r="E2997" s="218" t="s">
        <v>264</v>
      </c>
      <c r="F2997" s="218" t="s">
        <v>1</v>
      </c>
      <c r="G2997" s="218" t="s">
        <v>307</v>
      </c>
      <c r="H2997" s="218">
        <v>6</v>
      </c>
      <c r="I2997" s="218" t="s">
        <v>310</v>
      </c>
      <c r="J2997" s="218">
        <v>0</v>
      </c>
      <c r="K2997" s="218"/>
      <c r="L2997" s="218"/>
      <c r="M2997" s="218"/>
      <c r="N2997" s="218"/>
      <c r="O2997" s="218"/>
      <c r="P2997" s="218"/>
      <c r="Q2997" s="240">
        <v>0</v>
      </c>
      <c r="R2997" s="240">
        <v>0</v>
      </c>
      <c r="S2997" s="240">
        <v>0</v>
      </c>
      <c r="T2997" s="272">
        <v>0</v>
      </c>
      <c r="U2997" s="263"/>
    </row>
    <row r="2998" spans="2:21" s="216" customFormat="1" x14ac:dyDescent="0.25">
      <c r="B2998" s="262">
        <v>3007</v>
      </c>
      <c r="C2998" s="346">
        <v>45521</v>
      </c>
      <c r="D2998" s="217" t="s">
        <v>460</v>
      </c>
      <c r="E2998" s="218" t="s">
        <v>264</v>
      </c>
      <c r="F2998" s="218" t="s">
        <v>1</v>
      </c>
      <c r="G2998" s="218" t="s">
        <v>307</v>
      </c>
      <c r="H2998" s="218">
        <v>6</v>
      </c>
      <c r="I2998" s="218" t="s">
        <v>310</v>
      </c>
      <c r="J2998" s="218">
        <v>0</v>
      </c>
      <c r="K2998" s="218"/>
      <c r="L2998" s="218"/>
      <c r="M2998" s="218"/>
      <c r="N2998" s="218"/>
      <c r="O2998" s="218"/>
      <c r="P2998" s="218"/>
      <c r="Q2998" s="240">
        <v>0</v>
      </c>
      <c r="R2998" s="240">
        <v>0</v>
      </c>
      <c r="S2998" s="240">
        <v>0</v>
      </c>
      <c r="T2998" s="272">
        <v>0</v>
      </c>
      <c r="U2998" s="263"/>
    </row>
    <row r="2999" spans="2:21" s="216" customFormat="1" x14ac:dyDescent="0.25">
      <c r="B2999" s="262">
        <v>3008</v>
      </c>
      <c r="C2999" s="346">
        <v>45521</v>
      </c>
      <c r="D2999" s="217" t="s">
        <v>376</v>
      </c>
      <c r="E2999" s="218" t="s">
        <v>183</v>
      </c>
      <c r="F2999" s="218" t="s">
        <v>309</v>
      </c>
      <c r="G2999" s="218">
        <v>0</v>
      </c>
      <c r="H2999" s="218">
        <v>6</v>
      </c>
      <c r="I2999" s="218"/>
      <c r="J2999" s="218">
        <v>0</v>
      </c>
      <c r="K2999" s="218"/>
      <c r="L2999" s="218"/>
      <c r="M2999" s="218"/>
      <c r="N2999" s="218"/>
      <c r="O2999" s="218"/>
      <c r="P2999" s="218"/>
      <c r="Q2999" s="240">
        <v>0</v>
      </c>
      <c r="R2999" s="240">
        <v>0</v>
      </c>
      <c r="S2999" s="240">
        <v>0</v>
      </c>
      <c r="T2999" s="272">
        <v>0</v>
      </c>
      <c r="U2999" s="263"/>
    </row>
    <row r="3000" spans="2:21" s="216" customFormat="1" x14ac:dyDescent="0.25">
      <c r="B3000" s="262">
        <v>3009</v>
      </c>
      <c r="C3000" s="346">
        <v>45521</v>
      </c>
      <c r="D3000" s="217" t="s">
        <v>379</v>
      </c>
      <c r="E3000" s="218" t="s">
        <v>92</v>
      </c>
      <c r="F3000" s="218" t="s">
        <v>64</v>
      </c>
      <c r="G3000" s="218" t="s">
        <v>214</v>
      </c>
      <c r="H3000" s="218">
        <v>5</v>
      </c>
      <c r="I3000" s="218"/>
      <c r="J3000" s="218">
        <v>0</v>
      </c>
      <c r="K3000" s="218"/>
      <c r="L3000" s="218"/>
      <c r="M3000" s="218"/>
      <c r="N3000" s="218"/>
      <c r="O3000" s="218"/>
      <c r="P3000" s="218"/>
      <c r="Q3000" s="240">
        <v>0</v>
      </c>
      <c r="R3000" s="240">
        <v>0</v>
      </c>
      <c r="S3000" s="240">
        <v>0</v>
      </c>
      <c r="T3000" s="272">
        <v>0</v>
      </c>
      <c r="U3000" s="263"/>
    </row>
    <row r="3001" spans="2:21" s="216" customFormat="1" x14ac:dyDescent="0.25">
      <c r="B3001" s="262">
        <v>3010</v>
      </c>
      <c r="C3001" s="346">
        <v>45521</v>
      </c>
      <c r="D3001" s="217" t="s">
        <v>117</v>
      </c>
      <c r="E3001" s="218" t="s">
        <v>92</v>
      </c>
      <c r="F3001" s="218" t="s">
        <v>1</v>
      </c>
      <c r="G3001" s="218" t="s">
        <v>213</v>
      </c>
      <c r="H3001" s="218">
        <v>6.65</v>
      </c>
      <c r="I3001" s="218" t="s">
        <v>221</v>
      </c>
      <c r="J3001" s="218">
        <v>15</v>
      </c>
      <c r="K3001" s="218">
        <v>715400</v>
      </c>
      <c r="L3001" s="218">
        <v>1200</v>
      </c>
      <c r="M3001" s="218"/>
      <c r="N3001" s="218" t="s">
        <v>1</v>
      </c>
      <c r="O3001" s="218">
        <v>716570</v>
      </c>
      <c r="P3001" s="218" t="s">
        <v>304</v>
      </c>
      <c r="Q3001" s="240">
        <v>0</v>
      </c>
      <c r="R3001" s="240">
        <v>114.71249999999999</v>
      </c>
      <c r="S3001" s="240">
        <v>0</v>
      </c>
      <c r="T3001" s="272">
        <v>0</v>
      </c>
      <c r="U3001" s="263"/>
    </row>
    <row r="3002" spans="2:21" s="216" customFormat="1" x14ac:dyDescent="0.25">
      <c r="B3002" s="262">
        <v>3011</v>
      </c>
      <c r="C3002" s="346">
        <v>45521</v>
      </c>
      <c r="D3002" s="217" t="s">
        <v>94</v>
      </c>
      <c r="E3002" s="218" t="s">
        <v>92</v>
      </c>
      <c r="F3002" s="218" t="s">
        <v>1</v>
      </c>
      <c r="G3002" s="218" t="s">
        <v>213</v>
      </c>
      <c r="H3002" s="218">
        <v>6.65</v>
      </c>
      <c r="I3002" s="218" t="s">
        <v>220</v>
      </c>
      <c r="J3002" s="218">
        <v>21</v>
      </c>
      <c r="K3002" s="218">
        <v>713820</v>
      </c>
      <c r="L3002" s="218">
        <v>150</v>
      </c>
      <c r="M3002" s="218"/>
      <c r="N3002" s="218" t="s">
        <v>1</v>
      </c>
      <c r="O3002" s="218">
        <v>713700</v>
      </c>
      <c r="P3002" s="218" t="s">
        <v>305</v>
      </c>
      <c r="Q3002" s="240">
        <v>139.65</v>
      </c>
      <c r="R3002" s="240">
        <v>0</v>
      </c>
      <c r="S3002" s="240">
        <v>0</v>
      </c>
      <c r="T3002" s="272">
        <v>0</v>
      </c>
      <c r="U3002" s="263"/>
    </row>
    <row r="3003" spans="2:21" s="216" customFormat="1" x14ac:dyDescent="0.25">
      <c r="B3003" s="262">
        <v>3012</v>
      </c>
      <c r="C3003" s="346">
        <v>45521</v>
      </c>
      <c r="D3003" s="217" t="s">
        <v>91</v>
      </c>
      <c r="E3003" s="218" t="s">
        <v>92</v>
      </c>
      <c r="F3003" s="218" t="s">
        <v>1</v>
      </c>
      <c r="G3003" s="218" t="s">
        <v>213</v>
      </c>
      <c r="H3003" s="218">
        <v>6.65</v>
      </c>
      <c r="I3003" s="218" t="s">
        <v>220</v>
      </c>
      <c r="J3003" s="218">
        <v>21</v>
      </c>
      <c r="K3003" s="218">
        <v>713820</v>
      </c>
      <c r="L3003" s="218">
        <v>150</v>
      </c>
      <c r="M3003" s="218"/>
      <c r="N3003" s="218" t="s">
        <v>1</v>
      </c>
      <c r="O3003" s="218">
        <v>713700</v>
      </c>
      <c r="P3003" s="218" t="s">
        <v>305</v>
      </c>
      <c r="Q3003" s="240">
        <v>139.65</v>
      </c>
      <c r="R3003" s="240">
        <v>0</v>
      </c>
      <c r="S3003" s="240">
        <v>0</v>
      </c>
      <c r="T3003" s="272">
        <v>0</v>
      </c>
      <c r="U3003" s="263"/>
    </row>
    <row r="3004" spans="2:21" s="216" customFormat="1" x14ac:dyDescent="0.25">
      <c r="B3004" s="262">
        <v>3013</v>
      </c>
      <c r="C3004" s="346">
        <v>45521</v>
      </c>
      <c r="D3004" s="217" t="s">
        <v>94</v>
      </c>
      <c r="E3004" s="218" t="s">
        <v>92</v>
      </c>
      <c r="F3004" s="218" t="s">
        <v>1</v>
      </c>
      <c r="G3004" s="218" t="s">
        <v>213</v>
      </c>
      <c r="H3004" s="218">
        <v>6.65</v>
      </c>
      <c r="I3004" s="218" t="s">
        <v>291</v>
      </c>
      <c r="J3004" s="218">
        <v>21</v>
      </c>
      <c r="K3004" s="218">
        <v>713820</v>
      </c>
      <c r="L3004" s="218">
        <v>150</v>
      </c>
      <c r="M3004" s="218"/>
      <c r="N3004" s="218" t="s">
        <v>1</v>
      </c>
      <c r="O3004" s="218">
        <v>713700</v>
      </c>
      <c r="P3004" s="218" t="s">
        <v>305</v>
      </c>
      <c r="Q3004" s="240">
        <v>0</v>
      </c>
      <c r="R3004" s="240">
        <v>0</v>
      </c>
      <c r="S3004" s="240">
        <v>0</v>
      </c>
      <c r="T3004" s="272">
        <v>0</v>
      </c>
      <c r="U3004" s="263"/>
    </row>
    <row r="3005" spans="2:21" s="216" customFormat="1" x14ac:dyDescent="0.25">
      <c r="B3005" s="261">
        <v>3014</v>
      </c>
      <c r="C3005" s="346">
        <v>45521</v>
      </c>
      <c r="D3005" s="217" t="s">
        <v>117</v>
      </c>
      <c r="E3005" s="218" t="s">
        <v>92</v>
      </c>
      <c r="F3005" s="218" t="s">
        <v>1</v>
      </c>
      <c r="G3005" s="218" t="s">
        <v>213</v>
      </c>
      <c r="H3005" s="218">
        <v>6.65</v>
      </c>
      <c r="I3005" s="218" t="s">
        <v>253</v>
      </c>
      <c r="J3005" s="218">
        <v>21</v>
      </c>
      <c r="K3005" s="218">
        <v>713820</v>
      </c>
      <c r="L3005" s="218">
        <v>150</v>
      </c>
      <c r="M3005" s="218"/>
      <c r="N3005" s="218" t="s">
        <v>1</v>
      </c>
      <c r="O3005" s="218">
        <v>713700</v>
      </c>
      <c r="P3005" s="218" t="s">
        <v>305</v>
      </c>
      <c r="Q3005" s="240">
        <v>0</v>
      </c>
      <c r="R3005" s="240">
        <v>0</v>
      </c>
      <c r="S3005" s="240">
        <v>0</v>
      </c>
      <c r="T3005" s="272">
        <v>139.65</v>
      </c>
      <c r="U3005" s="263"/>
    </row>
    <row r="3006" spans="2:21" s="216" customFormat="1" x14ac:dyDescent="0.25">
      <c r="B3006" s="262">
        <v>3015</v>
      </c>
      <c r="C3006" s="346">
        <v>45521</v>
      </c>
      <c r="D3006" s="217" t="s">
        <v>302</v>
      </c>
      <c r="E3006" s="218" t="s">
        <v>92</v>
      </c>
      <c r="F3006" s="218" t="s">
        <v>62</v>
      </c>
      <c r="G3006" s="218" t="s">
        <v>214</v>
      </c>
      <c r="H3006" s="218">
        <v>4.1500000000000004</v>
      </c>
      <c r="I3006" s="218"/>
      <c r="J3006" s="218">
        <v>0</v>
      </c>
      <c r="K3006" s="218"/>
      <c r="L3006" s="218"/>
      <c r="M3006" s="218"/>
      <c r="N3006" s="218"/>
      <c r="O3006" s="218"/>
      <c r="P3006" s="218"/>
      <c r="Q3006" s="240">
        <v>0</v>
      </c>
      <c r="R3006" s="240">
        <v>0</v>
      </c>
      <c r="S3006" s="240">
        <v>0</v>
      </c>
      <c r="T3006" s="272">
        <v>0</v>
      </c>
      <c r="U3006" s="263"/>
    </row>
    <row r="3007" spans="2:21" s="216" customFormat="1" x14ac:dyDescent="0.25">
      <c r="B3007" s="262">
        <v>3016</v>
      </c>
      <c r="C3007" s="346">
        <v>45521</v>
      </c>
      <c r="D3007" s="217" t="s">
        <v>157</v>
      </c>
      <c r="E3007" s="218" t="s">
        <v>92</v>
      </c>
      <c r="F3007" s="218" t="s">
        <v>62</v>
      </c>
      <c r="G3007" s="218" t="s">
        <v>214</v>
      </c>
      <c r="H3007" s="218">
        <v>4.1500000000000004</v>
      </c>
      <c r="I3007" s="218" t="s">
        <v>221</v>
      </c>
      <c r="J3007" s="218">
        <v>12</v>
      </c>
      <c r="K3007" s="218">
        <v>715600</v>
      </c>
      <c r="L3007" s="218">
        <v>2000</v>
      </c>
      <c r="M3007" s="218"/>
      <c r="N3007" s="218" t="s">
        <v>62</v>
      </c>
      <c r="O3007" s="218">
        <v>717600</v>
      </c>
      <c r="P3007" s="218" t="s">
        <v>305</v>
      </c>
      <c r="Q3007" s="240">
        <v>0</v>
      </c>
      <c r="R3007" s="240">
        <v>57.27</v>
      </c>
      <c r="S3007" s="240">
        <v>0</v>
      </c>
      <c r="T3007" s="272">
        <v>0</v>
      </c>
      <c r="U3007" s="263"/>
    </row>
    <row r="3008" spans="2:21" s="216" customFormat="1" x14ac:dyDescent="0.25">
      <c r="B3008" s="262">
        <v>3017</v>
      </c>
      <c r="C3008" s="346">
        <v>45521</v>
      </c>
      <c r="D3008" s="217" t="s">
        <v>156</v>
      </c>
      <c r="E3008" s="218" t="s">
        <v>92</v>
      </c>
      <c r="F3008" s="218" t="s">
        <v>62</v>
      </c>
      <c r="G3008" s="218" t="s">
        <v>214</v>
      </c>
      <c r="H3008" s="218">
        <v>4.1500000000000004</v>
      </c>
      <c r="I3008" s="218" t="s">
        <v>221</v>
      </c>
      <c r="J3008" s="218">
        <v>17</v>
      </c>
      <c r="K3008" s="218">
        <v>715600</v>
      </c>
      <c r="L3008" s="218">
        <v>2000</v>
      </c>
      <c r="M3008" s="218"/>
      <c r="N3008" s="218" t="s">
        <v>62</v>
      </c>
      <c r="O3008" s="218">
        <v>717600</v>
      </c>
      <c r="P3008" s="218" t="s">
        <v>305</v>
      </c>
      <c r="Q3008" s="240">
        <v>0</v>
      </c>
      <c r="R3008" s="240">
        <v>81.132500000000007</v>
      </c>
      <c r="S3008" s="240">
        <v>0</v>
      </c>
      <c r="T3008" s="272">
        <v>0</v>
      </c>
      <c r="U3008" s="263"/>
    </row>
    <row r="3009" spans="2:21" s="216" customFormat="1" x14ac:dyDescent="0.25">
      <c r="B3009" s="262">
        <v>3018</v>
      </c>
      <c r="C3009" s="346">
        <v>45521</v>
      </c>
      <c r="D3009" s="217" t="s">
        <v>436</v>
      </c>
      <c r="E3009" s="218" t="s">
        <v>161</v>
      </c>
      <c r="F3009" s="218" t="s">
        <v>389</v>
      </c>
      <c r="G3009" s="218" t="s">
        <v>161</v>
      </c>
      <c r="H3009" s="218">
        <v>10</v>
      </c>
      <c r="I3009" s="218" t="s">
        <v>66</v>
      </c>
      <c r="J3009" s="218">
        <v>4</v>
      </c>
      <c r="K3009" s="218"/>
      <c r="L3009" s="218"/>
      <c r="M3009" s="218"/>
      <c r="N3009" s="218"/>
      <c r="O3009" s="218"/>
      <c r="P3009" s="218"/>
      <c r="Q3009" s="240">
        <v>0</v>
      </c>
      <c r="R3009" s="240">
        <v>0</v>
      </c>
      <c r="S3009" s="240">
        <v>40</v>
      </c>
      <c r="T3009" s="272">
        <v>0</v>
      </c>
      <c r="U3009" s="263"/>
    </row>
    <row r="3010" spans="2:21" s="216" customFormat="1" x14ac:dyDescent="0.25">
      <c r="B3010" s="262">
        <v>3019</v>
      </c>
      <c r="C3010" s="346">
        <v>45521</v>
      </c>
      <c r="D3010" s="217" t="s">
        <v>284</v>
      </c>
      <c r="E3010" s="218" t="s">
        <v>178</v>
      </c>
      <c r="F3010" s="218" t="s">
        <v>7</v>
      </c>
      <c r="G3010" s="218" t="s">
        <v>213</v>
      </c>
      <c r="H3010" s="218">
        <v>7</v>
      </c>
      <c r="I3010" s="218" t="s">
        <v>220</v>
      </c>
      <c r="J3010" s="218">
        <v>52</v>
      </c>
      <c r="K3010" s="218">
        <v>723</v>
      </c>
      <c r="L3010" s="218">
        <v>3250</v>
      </c>
      <c r="M3010" s="218"/>
      <c r="N3010" s="218" t="s">
        <v>7</v>
      </c>
      <c r="O3010" s="218">
        <v>723650</v>
      </c>
      <c r="P3010" s="218" t="s">
        <v>305</v>
      </c>
      <c r="Q3010" s="240">
        <v>364</v>
      </c>
      <c r="R3010" s="240">
        <v>0</v>
      </c>
      <c r="S3010" s="240">
        <v>0</v>
      </c>
      <c r="T3010" s="272">
        <v>0</v>
      </c>
      <c r="U3010" s="263"/>
    </row>
    <row r="3011" spans="2:21" s="216" customFormat="1" x14ac:dyDescent="0.25">
      <c r="B3011" s="262">
        <v>3020</v>
      </c>
      <c r="C3011" s="346">
        <v>45521</v>
      </c>
      <c r="D3011" s="217" t="s">
        <v>268</v>
      </c>
      <c r="E3011" s="218" t="s">
        <v>276</v>
      </c>
      <c r="F3011" s="218" t="s">
        <v>7</v>
      </c>
      <c r="G3011" s="218" t="s">
        <v>214</v>
      </c>
      <c r="H3011" s="218">
        <v>5</v>
      </c>
      <c r="I3011" s="218" t="s">
        <v>220</v>
      </c>
      <c r="J3011" s="218">
        <v>2</v>
      </c>
      <c r="K3011" s="218">
        <v>723</v>
      </c>
      <c r="L3011" s="218">
        <v>3250</v>
      </c>
      <c r="M3011" s="218"/>
      <c r="N3011" s="218" t="s">
        <v>7</v>
      </c>
      <c r="O3011" s="218">
        <v>723650</v>
      </c>
      <c r="P3011" s="218" t="s">
        <v>305</v>
      </c>
      <c r="Q3011" s="240">
        <v>10</v>
      </c>
      <c r="R3011" s="240">
        <v>0</v>
      </c>
      <c r="S3011" s="240">
        <v>0</v>
      </c>
      <c r="T3011" s="272">
        <v>0</v>
      </c>
      <c r="U3011" s="263"/>
    </row>
    <row r="3012" spans="2:21" s="216" customFormat="1" x14ac:dyDescent="0.25">
      <c r="B3012" s="262">
        <v>3021</v>
      </c>
      <c r="C3012" s="346">
        <v>45521</v>
      </c>
      <c r="D3012" s="217" t="s">
        <v>260</v>
      </c>
      <c r="E3012" s="218" t="s">
        <v>161</v>
      </c>
      <c r="F3012" s="218" t="s">
        <v>7</v>
      </c>
      <c r="G3012" s="218" t="s">
        <v>161</v>
      </c>
      <c r="H3012" s="218">
        <v>10</v>
      </c>
      <c r="I3012" s="218"/>
      <c r="J3012" s="218">
        <v>0</v>
      </c>
      <c r="K3012" s="218"/>
      <c r="L3012" s="218"/>
      <c r="M3012" s="218"/>
      <c r="N3012" s="218"/>
      <c r="O3012" s="218"/>
      <c r="P3012" s="218"/>
      <c r="Q3012" s="240">
        <v>0</v>
      </c>
      <c r="R3012" s="240">
        <v>0</v>
      </c>
      <c r="S3012" s="240">
        <v>0</v>
      </c>
      <c r="T3012" s="272">
        <v>0</v>
      </c>
      <c r="U3012" s="263"/>
    </row>
    <row r="3013" spans="2:21" s="216" customFormat="1" x14ac:dyDescent="0.25">
      <c r="B3013" s="262">
        <v>3022</v>
      </c>
      <c r="C3013" s="346">
        <v>45521</v>
      </c>
      <c r="D3013" s="217" t="s">
        <v>359</v>
      </c>
      <c r="E3013" s="218" t="s">
        <v>178</v>
      </c>
      <c r="F3013" s="218" t="s">
        <v>7</v>
      </c>
      <c r="G3013" s="218" t="s">
        <v>213</v>
      </c>
      <c r="H3013" s="218">
        <v>7</v>
      </c>
      <c r="I3013" s="218" t="s">
        <v>220</v>
      </c>
      <c r="J3013" s="218">
        <v>0</v>
      </c>
      <c r="K3013" s="218"/>
      <c r="L3013" s="218"/>
      <c r="M3013" s="218"/>
      <c r="N3013" s="218"/>
      <c r="O3013" s="218"/>
      <c r="P3013" s="218"/>
      <c r="Q3013" s="240">
        <v>0</v>
      </c>
      <c r="R3013" s="240">
        <v>0</v>
      </c>
      <c r="S3013" s="240">
        <v>0</v>
      </c>
      <c r="T3013" s="272">
        <v>0</v>
      </c>
      <c r="U3013" s="263"/>
    </row>
    <row r="3014" spans="2:21" s="216" customFormat="1" x14ac:dyDescent="0.25">
      <c r="B3014" s="262">
        <v>3023</v>
      </c>
      <c r="C3014" s="346">
        <v>45521</v>
      </c>
      <c r="D3014" s="217" t="s">
        <v>177</v>
      </c>
      <c r="E3014" s="218" t="s">
        <v>178</v>
      </c>
      <c r="F3014" s="218" t="s">
        <v>7</v>
      </c>
      <c r="G3014" s="218" t="s">
        <v>213</v>
      </c>
      <c r="H3014" s="218">
        <v>7</v>
      </c>
      <c r="I3014" s="218" t="s">
        <v>220</v>
      </c>
      <c r="J3014" s="218">
        <v>51</v>
      </c>
      <c r="K3014" s="218">
        <v>723</v>
      </c>
      <c r="L3014" s="218">
        <v>3250</v>
      </c>
      <c r="M3014" s="218"/>
      <c r="N3014" s="218" t="s">
        <v>7</v>
      </c>
      <c r="O3014" s="218">
        <v>723650</v>
      </c>
      <c r="P3014" s="218" t="s">
        <v>305</v>
      </c>
      <c r="Q3014" s="240">
        <v>357</v>
      </c>
      <c r="R3014" s="240">
        <v>0</v>
      </c>
      <c r="S3014" s="240">
        <v>0</v>
      </c>
      <c r="T3014" s="272">
        <v>0</v>
      </c>
      <c r="U3014" s="263"/>
    </row>
    <row r="3015" spans="2:21" s="216" customFormat="1" x14ac:dyDescent="0.25">
      <c r="B3015" s="262">
        <v>3024</v>
      </c>
      <c r="C3015" s="346">
        <v>45521</v>
      </c>
      <c r="D3015" s="217" t="s">
        <v>173</v>
      </c>
      <c r="E3015" s="218" t="s">
        <v>161</v>
      </c>
      <c r="F3015" s="218" t="s">
        <v>7</v>
      </c>
      <c r="G3015" s="218" t="s">
        <v>161</v>
      </c>
      <c r="H3015" s="218">
        <v>11.2</v>
      </c>
      <c r="I3015" s="218" t="s">
        <v>66</v>
      </c>
      <c r="J3015" s="218">
        <v>6</v>
      </c>
      <c r="K3015" s="218"/>
      <c r="L3015" s="218"/>
      <c r="M3015" s="218"/>
      <c r="N3015" s="218"/>
      <c r="O3015" s="218"/>
      <c r="P3015" s="218"/>
      <c r="Q3015" s="240">
        <v>0</v>
      </c>
      <c r="R3015" s="240">
        <v>0</v>
      </c>
      <c r="S3015" s="240">
        <v>67.199999999999989</v>
      </c>
      <c r="T3015" s="272">
        <v>0</v>
      </c>
      <c r="U3015" s="263"/>
    </row>
    <row r="3016" spans="2:21" s="216" customFormat="1" x14ac:dyDescent="0.25">
      <c r="B3016" s="262">
        <v>3025</v>
      </c>
      <c r="C3016" s="346">
        <v>45521</v>
      </c>
      <c r="D3016" s="217" t="s">
        <v>152</v>
      </c>
      <c r="E3016" s="218" t="s">
        <v>92</v>
      </c>
      <c r="F3016" s="218" t="s">
        <v>63</v>
      </c>
      <c r="G3016" s="218" t="s">
        <v>214</v>
      </c>
      <c r="H3016" s="218">
        <v>4.1500000000000004</v>
      </c>
      <c r="I3016" s="218" t="s">
        <v>221</v>
      </c>
      <c r="J3016" s="218">
        <v>30</v>
      </c>
      <c r="K3016" s="218">
        <v>715230</v>
      </c>
      <c r="L3016" s="218">
        <v>1120</v>
      </c>
      <c r="M3016" s="218"/>
      <c r="N3016" s="218" t="s">
        <v>63</v>
      </c>
      <c r="O3016" s="218">
        <v>714100</v>
      </c>
      <c r="P3016" s="218" t="s">
        <v>305</v>
      </c>
      <c r="Q3016" s="240">
        <v>0</v>
      </c>
      <c r="R3016" s="240">
        <v>143.17500000000001</v>
      </c>
      <c r="S3016" s="240">
        <v>0</v>
      </c>
      <c r="T3016" s="272">
        <v>0</v>
      </c>
      <c r="U3016" s="263"/>
    </row>
    <row r="3017" spans="2:21" s="216" customFormat="1" x14ac:dyDescent="0.25">
      <c r="B3017" s="262">
        <v>3026</v>
      </c>
      <c r="C3017" s="346">
        <v>45521</v>
      </c>
      <c r="D3017" s="217" t="s">
        <v>150</v>
      </c>
      <c r="E3017" s="218" t="s">
        <v>92</v>
      </c>
      <c r="F3017" s="218" t="s">
        <v>63</v>
      </c>
      <c r="G3017" s="218" t="s">
        <v>214</v>
      </c>
      <c r="H3017" s="218">
        <v>4.1500000000000004</v>
      </c>
      <c r="I3017" s="218" t="s">
        <v>221</v>
      </c>
      <c r="J3017" s="218">
        <v>33</v>
      </c>
      <c r="K3017" s="218">
        <v>715230</v>
      </c>
      <c r="L3017" s="218">
        <v>1120</v>
      </c>
      <c r="M3017" s="218"/>
      <c r="N3017" s="218" t="s">
        <v>63</v>
      </c>
      <c r="O3017" s="218">
        <v>714100</v>
      </c>
      <c r="P3017" s="218" t="s">
        <v>305</v>
      </c>
      <c r="Q3017" s="240">
        <v>0</v>
      </c>
      <c r="R3017" s="240">
        <v>157.49250000000001</v>
      </c>
      <c r="S3017" s="240">
        <v>0</v>
      </c>
      <c r="T3017" s="272">
        <v>0</v>
      </c>
      <c r="U3017" s="263"/>
    </row>
    <row r="3018" spans="2:21" s="216" customFormat="1" x14ac:dyDescent="0.25">
      <c r="B3018" s="262">
        <v>3027</v>
      </c>
      <c r="C3018" s="346">
        <v>45521</v>
      </c>
      <c r="D3018" s="217" t="s">
        <v>179</v>
      </c>
      <c r="E3018" s="218" t="s">
        <v>161</v>
      </c>
      <c r="F3018" s="218" t="s">
        <v>8</v>
      </c>
      <c r="G3018" s="218" t="s">
        <v>161</v>
      </c>
      <c r="H3018" s="218">
        <v>11.6</v>
      </c>
      <c r="I3018" s="218" t="s">
        <v>66</v>
      </c>
      <c r="J3018" s="218">
        <v>6</v>
      </c>
      <c r="K3018" s="218"/>
      <c r="L3018" s="218"/>
      <c r="M3018" s="218"/>
      <c r="N3018" s="218"/>
      <c r="O3018" s="218"/>
      <c r="P3018" s="218"/>
      <c r="Q3018" s="240">
        <v>0</v>
      </c>
      <c r="R3018" s="240">
        <v>0</v>
      </c>
      <c r="S3018" s="240">
        <v>69.599999999999994</v>
      </c>
      <c r="T3018" s="272">
        <v>0</v>
      </c>
      <c r="U3018" s="263"/>
    </row>
    <row r="3019" spans="2:21" s="216" customFormat="1" x14ac:dyDescent="0.25">
      <c r="B3019" s="262">
        <v>3028</v>
      </c>
      <c r="C3019" s="346">
        <v>45521</v>
      </c>
      <c r="D3019" s="217" t="s">
        <v>141</v>
      </c>
      <c r="E3019" s="218" t="s">
        <v>92</v>
      </c>
      <c r="F3019" s="218" t="s">
        <v>2</v>
      </c>
      <c r="G3019" s="218" t="s">
        <v>213</v>
      </c>
      <c r="H3019" s="218">
        <v>7</v>
      </c>
      <c r="I3019" s="218" t="s">
        <v>221</v>
      </c>
      <c r="J3019" s="218">
        <v>22</v>
      </c>
      <c r="K3019" s="218">
        <v>715400</v>
      </c>
      <c r="L3019" s="218">
        <v>1700</v>
      </c>
      <c r="M3019" s="218"/>
      <c r="N3019" s="218" t="s">
        <v>1</v>
      </c>
      <c r="O3019" s="218">
        <v>716570</v>
      </c>
      <c r="P3019" s="218" t="s">
        <v>304</v>
      </c>
      <c r="Q3019" s="240">
        <v>0</v>
      </c>
      <c r="R3019" s="240">
        <v>177.1</v>
      </c>
      <c r="S3019" s="240">
        <v>0</v>
      </c>
      <c r="T3019" s="272">
        <v>0</v>
      </c>
      <c r="U3019" s="263"/>
    </row>
    <row r="3020" spans="2:21" s="216" customFormat="1" x14ac:dyDescent="0.25">
      <c r="B3020" s="262">
        <v>3029</v>
      </c>
      <c r="C3020" s="346">
        <v>45521</v>
      </c>
      <c r="D3020" s="217" t="s">
        <v>142</v>
      </c>
      <c r="E3020" s="218" t="s">
        <v>92</v>
      </c>
      <c r="F3020" s="218" t="s">
        <v>2</v>
      </c>
      <c r="G3020" s="218" t="s">
        <v>213</v>
      </c>
      <c r="H3020" s="218">
        <v>7</v>
      </c>
      <c r="I3020" s="218" t="s">
        <v>221</v>
      </c>
      <c r="J3020" s="218">
        <v>5</v>
      </c>
      <c r="K3020" s="218">
        <v>715400</v>
      </c>
      <c r="L3020" s="218">
        <v>1700</v>
      </c>
      <c r="M3020" s="218"/>
      <c r="N3020" s="218" t="s">
        <v>1</v>
      </c>
      <c r="O3020" s="218">
        <v>716570</v>
      </c>
      <c r="P3020" s="218" t="s">
        <v>304</v>
      </c>
      <c r="Q3020" s="240">
        <v>0</v>
      </c>
      <c r="R3020" s="240">
        <v>40.25</v>
      </c>
      <c r="S3020" s="240">
        <v>0</v>
      </c>
      <c r="T3020" s="272">
        <v>0</v>
      </c>
      <c r="U3020" s="263"/>
    </row>
    <row r="3021" spans="2:21" s="216" customFormat="1" x14ac:dyDescent="0.25">
      <c r="B3021" s="262">
        <v>3030</v>
      </c>
      <c r="C3021" s="346">
        <v>45521</v>
      </c>
      <c r="D3021" s="217" t="s">
        <v>143</v>
      </c>
      <c r="E3021" s="218" t="s">
        <v>92</v>
      </c>
      <c r="F3021" s="218" t="s">
        <v>2</v>
      </c>
      <c r="G3021" s="218" t="s">
        <v>213</v>
      </c>
      <c r="H3021" s="218">
        <v>7</v>
      </c>
      <c r="I3021" s="218" t="s">
        <v>221</v>
      </c>
      <c r="J3021" s="218">
        <v>25</v>
      </c>
      <c r="K3021" s="218">
        <v>715400</v>
      </c>
      <c r="L3021" s="218">
        <v>1700</v>
      </c>
      <c r="M3021" s="218"/>
      <c r="N3021" s="218" t="s">
        <v>1</v>
      </c>
      <c r="O3021" s="218">
        <v>716570</v>
      </c>
      <c r="P3021" s="218" t="s">
        <v>304</v>
      </c>
      <c r="Q3021" s="240">
        <v>0</v>
      </c>
      <c r="R3021" s="240">
        <v>201.24999999999997</v>
      </c>
      <c r="S3021" s="240">
        <v>0</v>
      </c>
      <c r="T3021" s="272">
        <v>0</v>
      </c>
      <c r="U3021" s="263"/>
    </row>
    <row r="3022" spans="2:21" s="216" customFormat="1" x14ac:dyDescent="0.25">
      <c r="B3022" s="262">
        <v>3031</v>
      </c>
      <c r="C3022" s="346">
        <v>45521</v>
      </c>
      <c r="D3022" s="217" t="s">
        <v>258</v>
      </c>
      <c r="E3022" s="218" t="s">
        <v>92</v>
      </c>
      <c r="F3022" s="218" t="s">
        <v>2</v>
      </c>
      <c r="G3022" s="218" t="s">
        <v>213</v>
      </c>
      <c r="H3022" s="218">
        <v>7</v>
      </c>
      <c r="I3022" s="218" t="s">
        <v>220</v>
      </c>
      <c r="J3022" s="218">
        <v>25</v>
      </c>
      <c r="K3022" s="218">
        <v>712650</v>
      </c>
      <c r="L3022" s="218">
        <v>650</v>
      </c>
      <c r="M3022" s="218"/>
      <c r="N3022" s="218" t="s">
        <v>2</v>
      </c>
      <c r="O3022" s="218">
        <v>713200</v>
      </c>
      <c r="P3022" s="218" t="s">
        <v>304</v>
      </c>
      <c r="Q3022" s="240">
        <v>175</v>
      </c>
      <c r="R3022" s="240">
        <v>0</v>
      </c>
      <c r="S3022" s="240">
        <v>0</v>
      </c>
      <c r="T3022" s="272">
        <v>0</v>
      </c>
      <c r="U3022" s="263"/>
    </row>
    <row r="3023" spans="2:21" s="216" customFormat="1" x14ac:dyDescent="0.25">
      <c r="B3023" s="262">
        <v>3032</v>
      </c>
      <c r="C3023" s="346">
        <v>45521</v>
      </c>
      <c r="D3023" s="217" t="s">
        <v>266</v>
      </c>
      <c r="E3023" s="218" t="s">
        <v>92</v>
      </c>
      <c r="F3023" s="218" t="s">
        <v>2</v>
      </c>
      <c r="G3023" s="218" t="s">
        <v>213</v>
      </c>
      <c r="H3023" s="218">
        <v>7</v>
      </c>
      <c r="I3023" s="218" t="s">
        <v>220</v>
      </c>
      <c r="J3023" s="218">
        <v>25</v>
      </c>
      <c r="K3023" s="218">
        <v>712650</v>
      </c>
      <c r="L3023" s="218">
        <v>650</v>
      </c>
      <c r="M3023" s="218"/>
      <c r="N3023" s="218" t="s">
        <v>2</v>
      </c>
      <c r="O3023" s="218">
        <v>713200</v>
      </c>
      <c r="P3023" s="218" t="s">
        <v>304</v>
      </c>
      <c r="Q3023" s="240">
        <v>175</v>
      </c>
      <c r="R3023" s="240">
        <v>0</v>
      </c>
      <c r="S3023" s="240">
        <v>0</v>
      </c>
      <c r="T3023" s="272">
        <v>0</v>
      </c>
      <c r="U3023" s="263"/>
    </row>
    <row r="3024" spans="2:21" s="216" customFormat="1" x14ac:dyDescent="0.25">
      <c r="B3024" s="262">
        <v>3033</v>
      </c>
      <c r="C3024" s="346">
        <v>45521</v>
      </c>
      <c r="D3024" s="217" t="s">
        <v>267</v>
      </c>
      <c r="E3024" s="218" t="s">
        <v>92</v>
      </c>
      <c r="F3024" s="218" t="s">
        <v>2</v>
      </c>
      <c r="G3024" s="218" t="s">
        <v>213</v>
      </c>
      <c r="H3024" s="218">
        <v>7</v>
      </c>
      <c r="I3024" s="218" t="s">
        <v>220</v>
      </c>
      <c r="J3024" s="218">
        <v>30</v>
      </c>
      <c r="K3024" s="218">
        <v>712650</v>
      </c>
      <c r="L3024" s="218">
        <v>650</v>
      </c>
      <c r="M3024" s="218"/>
      <c r="N3024" s="218" t="s">
        <v>2</v>
      </c>
      <c r="O3024" s="218">
        <v>713200</v>
      </c>
      <c r="P3024" s="218" t="s">
        <v>304</v>
      </c>
      <c r="Q3024" s="240">
        <v>210</v>
      </c>
      <c r="R3024" s="240">
        <v>0</v>
      </c>
      <c r="S3024" s="240">
        <v>0</v>
      </c>
      <c r="T3024" s="272">
        <v>0</v>
      </c>
      <c r="U3024" s="263"/>
    </row>
    <row r="3025" spans="2:21" s="216" customFormat="1" x14ac:dyDescent="0.25">
      <c r="B3025" s="262">
        <v>3034</v>
      </c>
      <c r="C3025" s="346">
        <v>45521</v>
      </c>
      <c r="D3025" s="217" t="s">
        <v>387</v>
      </c>
      <c r="E3025" s="218" t="s">
        <v>276</v>
      </c>
      <c r="F3025" s="218" t="s">
        <v>389</v>
      </c>
      <c r="G3025" s="218" t="s">
        <v>214</v>
      </c>
      <c r="H3025" s="218">
        <v>4.1500000000000004</v>
      </c>
      <c r="I3025" s="218" t="s">
        <v>221</v>
      </c>
      <c r="J3025" s="218">
        <v>22</v>
      </c>
      <c r="K3025" s="218">
        <v>715600</v>
      </c>
      <c r="L3025" s="218">
        <v>2000</v>
      </c>
      <c r="M3025" s="218"/>
      <c r="N3025" s="218" t="s">
        <v>389</v>
      </c>
      <c r="O3025" s="218">
        <v>717600</v>
      </c>
      <c r="P3025" s="218" t="s">
        <v>305</v>
      </c>
      <c r="Q3025" s="240">
        <v>0</v>
      </c>
      <c r="R3025" s="240">
        <v>104.995</v>
      </c>
      <c r="S3025" s="240">
        <v>0</v>
      </c>
      <c r="T3025" s="272">
        <v>0</v>
      </c>
      <c r="U3025" s="263"/>
    </row>
    <row r="3026" spans="2:21" s="216" customFormat="1" x14ac:dyDescent="0.25">
      <c r="B3026" s="262">
        <v>3035</v>
      </c>
      <c r="C3026" s="346">
        <v>45521</v>
      </c>
      <c r="D3026" s="217" t="s">
        <v>388</v>
      </c>
      <c r="E3026" s="218" t="s">
        <v>276</v>
      </c>
      <c r="F3026" s="218" t="s">
        <v>389</v>
      </c>
      <c r="G3026" s="218" t="s">
        <v>214</v>
      </c>
      <c r="H3026" s="218">
        <v>4.1500000000000004</v>
      </c>
      <c r="I3026" s="218" t="s">
        <v>221</v>
      </c>
      <c r="J3026" s="218">
        <v>22</v>
      </c>
      <c r="K3026" s="218">
        <v>715600</v>
      </c>
      <c r="L3026" s="218">
        <v>2000</v>
      </c>
      <c r="M3026" s="218"/>
      <c r="N3026" s="218" t="s">
        <v>389</v>
      </c>
      <c r="O3026" s="218">
        <v>717600</v>
      </c>
      <c r="P3026" s="218" t="s">
        <v>305</v>
      </c>
      <c r="Q3026" s="240">
        <v>0</v>
      </c>
      <c r="R3026" s="240">
        <v>104.995</v>
      </c>
      <c r="S3026" s="240">
        <v>0</v>
      </c>
      <c r="T3026" s="272">
        <v>0</v>
      </c>
      <c r="U3026" s="263"/>
    </row>
    <row r="3027" spans="2:21" s="216" customFormat="1" x14ac:dyDescent="0.25">
      <c r="B3027" s="262">
        <v>3036</v>
      </c>
      <c r="C3027" s="346">
        <v>45521</v>
      </c>
      <c r="D3027" s="217" t="s">
        <v>96</v>
      </c>
      <c r="E3027" s="218" t="s">
        <v>161</v>
      </c>
      <c r="F3027" s="218" t="s">
        <v>1</v>
      </c>
      <c r="G3027" s="218" t="s">
        <v>161</v>
      </c>
      <c r="H3027" s="218">
        <v>11.8</v>
      </c>
      <c r="I3027" s="218" t="s">
        <v>66</v>
      </c>
      <c r="J3027" s="218">
        <v>1</v>
      </c>
      <c r="K3027" s="218"/>
      <c r="L3027" s="218"/>
      <c r="M3027" s="218"/>
      <c r="N3027" s="218"/>
      <c r="O3027" s="218"/>
      <c r="P3027" s="218"/>
      <c r="Q3027" s="240">
        <v>0</v>
      </c>
      <c r="R3027" s="240">
        <v>0</v>
      </c>
      <c r="S3027" s="240">
        <v>11.8</v>
      </c>
      <c r="T3027" s="272">
        <v>0</v>
      </c>
      <c r="U3027" s="263"/>
    </row>
    <row r="3028" spans="2:21" s="216" customFormat="1" x14ac:dyDescent="0.25">
      <c r="B3028" s="262">
        <v>3037</v>
      </c>
      <c r="C3028" s="346">
        <v>45521</v>
      </c>
      <c r="D3028" s="217" t="s">
        <v>130</v>
      </c>
      <c r="E3028" s="218" t="s">
        <v>161</v>
      </c>
      <c r="F3028" s="218" t="s">
        <v>1</v>
      </c>
      <c r="G3028" s="218" t="s">
        <v>161</v>
      </c>
      <c r="H3028" s="218">
        <v>11.8</v>
      </c>
      <c r="I3028" s="218" t="s">
        <v>66</v>
      </c>
      <c r="J3028" s="218">
        <v>2</v>
      </c>
      <c r="K3028" s="218"/>
      <c r="L3028" s="218"/>
      <c r="M3028" s="218"/>
      <c r="N3028" s="218"/>
      <c r="O3028" s="218"/>
      <c r="P3028" s="218"/>
      <c r="Q3028" s="240">
        <v>0</v>
      </c>
      <c r="R3028" s="240">
        <v>0</v>
      </c>
      <c r="S3028" s="240">
        <v>23.6</v>
      </c>
      <c r="T3028" s="272">
        <v>0</v>
      </c>
      <c r="U3028" s="263"/>
    </row>
    <row r="3029" spans="2:21" s="216" customFormat="1" x14ac:dyDescent="0.25">
      <c r="B3029" s="262">
        <v>3038</v>
      </c>
      <c r="C3029" s="346">
        <v>45521</v>
      </c>
      <c r="D3029" s="217" t="s">
        <v>261</v>
      </c>
      <c r="E3029" s="218" t="s">
        <v>161</v>
      </c>
      <c r="F3029" s="218" t="s">
        <v>65</v>
      </c>
      <c r="G3029" s="218" t="s">
        <v>161</v>
      </c>
      <c r="H3029" s="218">
        <v>30.5</v>
      </c>
      <c r="I3029" s="218"/>
      <c r="J3029" s="218">
        <v>0</v>
      </c>
      <c r="K3029" s="218"/>
      <c r="L3029" s="218"/>
      <c r="M3029" s="218"/>
      <c r="N3029" s="218"/>
      <c r="O3029" s="218"/>
      <c r="P3029" s="218"/>
      <c r="Q3029" s="240">
        <v>0</v>
      </c>
      <c r="R3029" s="240">
        <v>0</v>
      </c>
      <c r="S3029" s="240">
        <v>0</v>
      </c>
      <c r="T3029" s="272">
        <v>0</v>
      </c>
      <c r="U3029" s="263"/>
    </row>
    <row r="3030" spans="2:21" s="216" customFormat="1" x14ac:dyDescent="0.25">
      <c r="B3030" s="262">
        <v>3039</v>
      </c>
      <c r="C3030" s="346">
        <v>45522</v>
      </c>
      <c r="D3030" s="217" t="s">
        <v>120</v>
      </c>
      <c r="E3030" s="218" t="s">
        <v>263</v>
      </c>
      <c r="F3030" s="218" t="s">
        <v>1</v>
      </c>
      <c r="G3030" s="218" t="s">
        <v>307</v>
      </c>
      <c r="H3030" s="218">
        <v>6</v>
      </c>
      <c r="I3030" s="218" t="s">
        <v>310</v>
      </c>
      <c r="J3030" s="218">
        <v>0</v>
      </c>
      <c r="K3030" s="218"/>
      <c r="L3030" s="218"/>
      <c r="M3030" s="218"/>
      <c r="N3030" s="218"/>
      <c r="O3030" s="218"/>
      <c r="P3030" s="218"/>
      <c r="Q3030" s="240">
        <v>0</v>
      </c>
      <c r="R3030" s="240">
        <v>0</v>
      </c>
      <c r="S3030" s="240">
        <v>0</v>
      </c>
      <c r="T3030" s="272">
        <v>0</v>
      </c>
      <c r="U3030" s="263"/>
    </row>
    <row r="3031" spans="2:21" s="216" customFormat="1" x14ac:dyDescent="0.25">
      <c r="B3031" s="262">
        <v>3040</v>
      </c>
      <c r="C3031" s="346">
        <v>45522</v>
      </c>
      <c r="D3031" s="217" t="s">
        <v>122</v>
      </c>
      <c r="E3031" s="218" t="s">
        <v>264</v>
      </c>
      <c r="F3031" s="218" t="s">
        <v>1</v>
      </c>
      <c r="G3031" s="218" t="s">
        <v>307</v>
      </c>
      <c r="H3031" s="218">
        <v>6</v>
      </c>
      <c r="I3031" s="218" t="s">
        <v>310</v>
      </c>
      <c r="J3031" s="218">
        <v>0</v>
      </c>
      <c r="K3031" s="218"/>
      <c r="L3031" s="218"/>
      <c r="M3031" s="218"/>
      <c r="N3031" s="218"/>
      <c r="O3031" s="218"/>
      <c r="P3031" s="218"/>
      <c r="Q3031" s="240">
        <v>0</v>
      </c>
      <c r="R3031" s="240">
        <v>0</v>
      </c>
      <c r="S3031" s="240">
        <v>0</v>
      </c>
      <c r="T3031" s="272">
        <v>0</v>
      </c>
      <c r="U3031" s="263"/>
    </row>
    <row r="3032" spans="2:21" s="216" customFormat="1" x14ac:dyDescent="0.25">
      <c r="B3032" s="262">
        <v>3041</v>
      </c>
      <c r="C3032" s="346">
        <v>45522</v>
      </c>
      <c r="D3032" s="217" t="s">
        <v>356</v>
      </c>
      <c r="E3032" s="218" t="s">
        <v>264</v>
      </c>
      <c r="F3032" s="218" t="s">
        <v>1</v>
      </c>
      <c r="G3032" s="218" t="s">
        <v>307</v>
      </c>
      <c r="H3032" s="218">
        <v>6</v>
      </c>
      <c r="I3032" s="218" t="s">
        <v>310</v>
      </c>
      <c r="J3032" s="218">
        <v>0</v>
      </c>
      <c r="K3032" s="218"/>
      <c r="L3032" s="218"/>
      <c r="M3032" s="218"/>
      <c r="N3032" s="218"/>
      <c r="O3032" s="218"/>
      <c r="P3032" s="218"/>
      <c r="Q3032" s="240">
        <v>0</v>
      </c>
      <c r="R3032" s="240">
        <v>0</v>
      </c>
      <c r="S3032" s="240">
        <v>0</v>
      </c>
      <c r="T3032" s="272">
        <v>0</v>
      </c>
      <c r="U3032" s="263"/>
    </row>
    <row r="3033" spans="2:21" s="216" customFormat="1" x14ac:dyDescent="0.25">
      <c r="B3033" s="262">
        <v>3042</v>
      </c>
      <c r="C3033" s="346">
        <v>45522</v>
      </c>
      <c r="D3033" s="217" t="s">
        <v>460</v>
      </c>
      <c r="E3033" s="218" t="s">
        <v>264</v>
      </c>
      <c r="F3033" s="218" t="s">
        <v>1</v>
      </c>
      <c r="G3033" s="218" t="s">
        <v>307</v>
      </c>
      <c r="H3033" s="218">
        <v>6</v>
      </c>
      <c r="I3033" s="218" t="s">
        <v>310</v>
      </c>
      <c r="J3033" s="218">
        <v>0</v>
      </c>
      <c r="K3033" s="218"/>
      <c r="L3033" s="218"/>
      <c r="M3033" s="218"/>
      <c r="N3033" s="218"/>
      <c r="O3033" s="218"/>
      <c r="P3033" s="218"/>
      <c r="Q3033" s="240">
        <v>0</v>
      </c>
      <c r="R3033" s="240">
        <v>0</v>
      </c>
      <c r="S3033" s="240">
        <v>0</v>
      </c>
      <c r="T3033" s="272">
        <v>0</v>
      </c>
      <c r="U3033" s="263"/>
    </row>
    <row r="3034" spans="2:21" s="216" customFormat="1" x14ac:dyDescent="0.25">
      <c r="B3034" s="262">
        <v>3043</v>
      </c>
      <c r="C3034" s="346">
        <v>45522</v>
      </c>
      <c r="D3034" s="217" t="s">
        <v>376</v>
      </c>
      <c r="E3034" s="218" t="s">
        <v>183</v>
      </c>
      <c r="F3034" s="218" t="s">
        <v>309</v>
      </c>
      <c r="G3034" s="218">
        <v>0</v>
      </c>
      <c r="H3034" s="218">
        <v>6</v>
      </c>
      <c r="I3034" s="218"/>
      <c r="J3034" s="218">
        <v>0</v>
      </c>
      <c r="K3034" s="218"/>
      <c r="L3034" s="218"/>
      <c r="M3034" s="218"/>
      <c r="N3034" s="218"/>
      <c r="O3034" s="218"/>
      <c r="P3034" s="218"/>
      <c r="Q3034" s="240">
        <v>0</v>
      </c>
      <c r="R3034" s="240">
        <v>0</v>
      </c>
      <c r="S3034" s="240">
        <v>0</v>
      </c>
      <c r="T3034" s="272">
        <v>0</v>
      </c>
      <c r="U3034" s="263"/>
    </row>
    <row r="3035" spans="2:21" s="216" customFormat="1" x14ac:dyDescent="0.25">
      <c r="B3035" s="262">
        <v>3044</v>
      </c>
      <c r="C3035" s="346">
        <v>45522</v>
      </c>
      <c r="D3035" s="217" t="s">
        <v>379</v>
      </c>
      <c r="E3035" s="218" t="s">
        <v>92</v>
      </c>
      <c r="F3035" s="218" t="s">
        <v>64</v>
      </c>
      <c r="G3035" s="218" t="s">
        <v>214</v>
      </c>
      <c r="H3035" s="218">
        <v>5</v>
      </c>
      <c r="I3035" s="218"/>
      <c r="J3035" s="218">
        <v>0</v>
      </c>
      <c r="K3035" s="218"/>
      <c r="L3035" s="218"/>
      <c r="M3035" s="218"/>
      <c r="N3035" s="218"/>
      <c r="O3035" s="218"/>
      <c r="P3035" s="218"/>
      <c r="Q3035" s="240">
        <v>0</v>
      </c>
      <c r="R3035" s="240">
        <v>0</v>
      </c>
      <c r="S3035" s="240">
        <v>0</v>
      </c>
      <c r="T3035" s="272">
        <v>0</v>
      </c>
      <c r="U3035" s="263"/>
    </row>
    <row r="3036" spans="2:21" s="216" customFormat="1" x14ac:dyDescent="0.25">
      <c r="B3036" s="262">
        <v>3045</v>
      </c>
      <c r="C3036" s="346">
        <v>45522</v>
      </c>
      <c r="D3036" s="217" t="s">
        <v>487</v>
      </c>
      <c r="E3036" s="218" t="s">
        <v>92</v>
      </c>
      <c r="F3036" s="218" t="s">
        <v>481</v>
      </c>
      <c r="G3036" s="218" t="s">
        <v>214</v>
      </c>
      <c r="H3036" s="218">
        <v>4.1500000000000004</v>
      </c>
      <c r="I3036" s="218" t="s">
        <v>221</v>
      </c>
      <c r="J3036" s="218">
        <v>28</v>
      </c>
      <c r="K3036" s="218">
        <v>715800</v>
      </c>
      <c r="L3036" s="218">
        <v>2000</v>
      </c>
      <c r="M3036" s="218"/>
      <c r="N3036" s="218" t="s">
        <v>481</v>
      </c>
      <c r="O3036" s="218">
        <v>717700</v>
      </c>
      <c r="P3036" s="218" t="s">
        <v>305</v>
      </c>
      <c r="Q3036" s="240">
        <v>0</v>
      </c>
      <c r="R3036" s="240">
        <v>133.63</v>
      </c>
      <c r="S3036" s="240">
        <v>0</v>
      </c>
      <c r="T3036" s="272">
        <v>0</v>
      </c>
      <c r="U3036" s="263" t="s">
        <v>482</v>
      </c>
    </row>
    <row r="3037" spans="2:21" s="216" customFormat="1" x14ac:dyDescent="0.25">
      <c r="B3037" s="262">
        <v>3046</v>
      </c>
      <c r="C3037" s="346">
        <v>45522</v>
      </c>
      <c r="D3037" s="217" t="s">
        <v>488</v>
      </c>
      <c r="E3037" s="218" t="s">
        <v>92</v>
      </c>
      <c r="F3037" s="218" t="s">
        <v>481</v>
      </c>
      <c r="G3037" s="218" t="s">
        <v>214</v>
      </c>
      <c r="H3037" s="218">
        <v>4.1500000000000004</v>
      </c>
      <c r="I3037" s="218" t="s">
        <v>221</v>
      </c>
      <c r="J3037" s="218">
        <v>28</v>
      </c>
      <c r="K3037" s="218">
        <v>715800</v>
      </c>
      <c r="L3037" s="218">
        <v>2000</v>
      </c>
      <c r="M3037" s="218"/>
      <c r="N3037" s="218" t="s">
        <v>481</v>
      </c>
      <c r="O3037" s="218">
        <v>717700</v>
      </c>
      <c r="P3037" s="218" t="s">
        <v>305</v>
      </c>
      <c r="Q3037" s="240">
        <v>0</v>
      </c>
      <c r="R3037" s="240">
        <v>133.63</v>
      </c>
      <c r="S3037" s="240">
        <v>0</v>
      </c>
      <c r="T3037" s="272">
        <v>0</v>
      </c>
      <c r="U3037" s="263"/>
    </row>
    <row r="3038" spans="2:21" s="216" customFormat="1" x14ac:dyDescent="0.25">
      <c r="B3038" s="262">
        <v>3047</v>
      </c>
      <c r="C3038" s="346">
        <v>45522</v>
      </c>
      <c r="D3038" s="217" t="s">
        <v>489</v>
      </c>
      <c r="E3038" s="218" t="s">
        <v>92</v>
      </c>
      <c r="F3038" s="218" t="s">
        <v>481</v>
      </c>
      <c r="G3038" s="218" t="s">
        <v>214</v>
      </c>
      <c r="H3038" s="218">
        <v>4.1500000000000004</v>
      </c>
      <c r="I3038" s="218" t="s">
        <v>221</v>
      </c>
      <c r="J3038" s="218">
        <v>27</v>
      </c>
      <c r="K3038" s="218">
        <v>715800</v>
      </c>
      <c r="L3038" s="218">
        <v>2000</v>
      </c>
      <c r="M3038" s="218"/>
      <c r="N3038" s="218" t="s">
        <v>481</v>
      </c>
      <c r="O3038" s="218">
        <v>717700</v>
      </c>
      <c r="P3038" s="218" t="s">
        <v>305</v>
      </c>
      <c r="Q3038" s="240">
        <v>0</v>
      </c>
      <c r="R3038" s="240">
        <v>128.85750000000002</v>
      </c>
      <c r="S3038" s="240">
        <v>0</v>
      </c>
      <c r="T3038" s="272">
        <v>0</v>
      </c>
      <c r="U3038" s="263"/>
    </row>
    <row r="3039" spans="2:21" s="216" customFormat="1" x14ac:dyDescent="0.25">
      <c r="B3039" s="261">
        <v>3048</v>
      </c>
      <c r="C3039" s="346">
        <v>45522</v>
      </c>
      <c r="D3039" s="217" t="s">
        <v>490</v>
      </c>
      <c r="E3039" s="218" t="s">
        <v>92</v>
      </c>
      <c r="F3039" s="218" t="s">
        <v>481</v>
      </c>
      <c r="G3039" s="218" t="s">
        <v>214</v>
      </c>
      <c r="H3039" s="218">
        <v>4.1500000000000004</v>
      </c>
      <c r="I3039" s="218" t="s">
        <v>221</v>
      </c>
      <c r="J3039" s="218">
        <v>27</v>
      </c>
      <c r="K3039" s="218">
        <v>715800</v>
      </c>
      <c r="L3039" s="218">
        <v>2000</v>
      </c>
      <c r="M3039" s="218"/>
      <c r="N3039" s="218" t="s">
        <v>481</v>
      </c>
      <c r="O3039" s="218">
        <v>717700</v>
      </c>
      <c r="P3039" s="218" t="s">
        <v>305</v>
      </c>
      <c r="Q3039" s="240">
        <v>0</v>
      </c>
      <c r="R3039" s="240">
        <v>128.85750000000002</v>
      </c>
      <c r="S3039" s="240">
        <v>0</v>
      </c>
      <c r="T3039" s="272">
        <v>0</v>
      </c>
      <c r="U3039" s="263"/>
    </row>
    <row r="3040" spans="2:21" s="216" customFormat="1" x14ac:dyDescent="0.25">
      <c r="B3040" s="262">
        <v>3049</v>
      </c>
      <c r="C3040" s="346">
        <v>45522</v>
      </c>
      <c r="D3040" s="217" t="s">
        <v>117</v>
      </c>
      <c r="E3040" s="218" t="s">
        <v>92</v>
      </c>
      <c r="F3040" s="218" t="s">
        <v>1</v>
      </c>
      <c r="G3040" s="218" t="s">
        <v>213</v>
      </c>
      <c r="H3040" s="218">
        <v>6.65</v>
      </c>
      <c r="I3040" s="218" t="s">
        <v>220</v>
      </c>
      <c r="J3040" s="218">
        <v>33</v>
      </c>
      <c r="K3040" s="218">
        <v>713810</v>
      </c>
      <c r="L3040" s="218">
        <v>150</v>
      </c>
      <c r="M3040" s="218"/>
      <c r="N3040" s="218" t="s">
        <v>1</v>
      </c>
      <c r="O3040" s="218">
        <v>713700</v>
      </c>
      <c r="P3040" s="218" t="s">
        <v>305</v>
      </c>
      <c r="Q3040" s="240">
        <v>219.45000000000002</v>
      </c>
      <c r="R3040" s="240">
        <v>0</v>
      </c>
      <c r="S3040" s="240">
        <v>0</v>
      </c>
      <c r="T3040" s="272">
        <v>0</v>
      </c>
      <c r="U3040" s="263"/>
    </row>
    <row r="3041" spans="2:21" s="216" customFormat="1" x14ac:dyDescent="0.25">
      <c r="B3041" s="262">
        <v>3050</v>
      </c>
      <c r="C3041" s="346">
        <v>45522</v>
      </c>
      <c r="D3041" s="217" t="s">
        <v>94</v>
      </c>
      <c r="E3041" s="218" t="s">
        <v>92</v>
      </c>
      <c r="F3041" s="218" t="s">
        <v>1</v>
      </c>
      <c r="G3041" s="218" t="s">
        <v>213</v>
      </c>
      <c r="H3041" s="218">
        <v>6.65</v>
      </c>
      <c r="I3041" s="218" t="s">
        <v>220</v>
      </c>
      <c r="J3041" s="218">
        <v>33</v>
      </c>
      <c r="K3041" s="218">
        <v>713810</v>
      </c>
      <c r="L3041" s="218">
        <v>150</v>
      </c>
      <c r="M3041" s="218"/>
      <c r="N3041" s="218" t="s">
        <v>1</v>
      </c>
      <c r="O3041" s="218">
        <v>713700</v>
      </c>
      <c r="P3041" s="218" t="s">
        <v>305</v>
      </c>
      <c r="Q3041" s="240">
        <v>219.45000000000002</v>
      </c>
      <c r="R3041" s="240">
        <v>0</v>
      </c>
      <c r="S3041" s="240">
        <v>0</v>
      </c>
      <c r="T3041" s="272">
        <v>0</v>
      </c>
      <c r="U3041" s="263"/>
    </row>
    <row r="3042" spans="2:21" s="216" customFormat="1" x14ac:dyDescent="0.25">
      <c r="B3042" s="262">
        <v>3051</v>
      </c>
      <c r="C3042" s="346">
        <v>45522</v>
      </c>
      <c r="D3042" s="217" t="s">
        <v>117</v>
      </c>
      <c r="E3042" s="218" t="s">
        <v>92</v>
      </c>
      <c r="F3042" s="218" t="s">
        <v>1</v>
      </c>
      <c r="G3042" s="218" t="s">
        <v>213</v>
      </c>
      <c r="H3042" s="218">
        <v>6.65</v>
      </c>
      <c r="I3042" s="458" t="s">
        <v>291</v>
      </c>
      <c r="J3042" s="218">
        <v>33</v>
      </c>
      <c r="K3042" s="218">
        <v>713810</v>
      </c>
      <c r="L3042" s="218">
        <v>150</v>
      </c>
      <c r="M3042" s="218"/>
      <c r="N3042" s="218" t="s">
        <v>1</v>
      </c>
      <c r="O3042" s="218">
        <v>713700</v>
      </c>
      <c r="P3042" s="218" t="s">
        <v>305</v>
      </c>
      <c r="Q3042" s="240">
        <v>0</v>
      </c>
      <c r="R3042" s="240">
        <v>0</v>
      </c>
      <c r="S3042" s="240">
        <v>0</v>
      </c>
      <c r="T3042" s="272">
        <v>0</v>
      </c>
      <c r="U3042" s="263"/>
    </row>
    <row r="3043" spans="2:21" s="216" customFormat="1" x14ac:dyDescent="0.25">
      <c r="B3043" s="261">
        <v>3052</v>
      </c>
      <c r="C3043" s="346">
        <v>45522</v>
      </c>
      <c r="D3043" s="217" t="s">
        <v>94</v>
      </c>
      <c r="E3043" s="218" t="s">
        <v>92</v>
      </c>
      <c r="F3043" s="218" t="s">
        <v>1</v>
      </c>
      <c r="G3043" s="218" t="s">
        <v>213</v>
      </c>
      <c r="H3043" s="218">
        <v>6.65</v>
      </c>
      <c r="I3043" s="218" t="s">
        <v>291</v>
      </c>
      <c r="J3043" s="218">
        <v>33</v>
      </c>
      <c r="K3043" s="218">
        <v>713810</v>
      </c>
      <c r="L3043" s="218">
        <v>150</v>
      </c>
      <c r="M3043" s="218"/>
      <c r="N3043" s="218" t="s">
        <v>1</v>
      </c>
      <c r="O3043" s="218">
        <v>713700</v>
      </c>
      <c r="P3043" s="218" t="s">
        <v>305</v>
      </c>
      <c r="Q3043" s="240">
        <v>0</v>
      </c>
      <c r="R3043" s="240">
        <v>0</v>
      </c>
      <c r="S3043" s="240">
        <v>0</v>
      </c>
      <c r="T3043" s="272">
        <v>0</v>
      </c>
      <c r="U3043" s="263"/>
    </row>
    <row r="3044" spans="2:21" s="216" customFormat="1" x14ac:dyDescent="0.25">
      <c r="B3044" s="262">
        <v>3053</v>
      </c>
      <c r="C3044" s="346">
        <v>45522</v>
      </c>
      <c r="D3044" s="217" t="s">
        <v>91</v>
      </c>
      <c r="E3044" s="218" t="s">
        <v>92</v>
      </c>
      <c r="F3044" s="218" t="s">
        <v>1</v>
      </c>
      <c r="G3044" s="218" t="s">
        <v>213</v>
      </c>
      <c r="H3044" s="218">
        <v>6.65</v>
      </c>
      <c r="I3044" s="218" t="s">
        <v>221</v>
      </c>
      <c r="J3044" s="218">
        <v>25</v>
      </c>
      <c r="K3044" s="218">
        <v>715600</v>
      </c>
      <c r="L3044" s="218">
        <v>2000</v>
      </c>
      <c r="M3044" s="218"/>
      <c r="N3044" s="218" t="s">
        <v>62</v>
      </c>
      <c r="O3044" s="218">
        <v>717700</v>
      </c>
      <c r="P3044" s="218" t="s">
        <v>305</v>
      </c>
      <c r="Q3044" s="240">
        <v>0</v>
      </c>
      <c r="R3044" s="240">
        <v>191.18749999999997</v>
      </c>
      <c r="S3044" s="240">
        <v>0</v>
      </c>
      <c r="T3044" s="272">
        <v>0</v>
      </c>
      <c r="U3044" s="263"/>
    </row>
    <row r="3045" spans="2:21" s="216" customFormat="1" x14ac:dyDescent="0.25">
      <c r="B3045" s="262">
        <v>3054</v>
      </c>
      <c r="C3045" s="346">
        <v>45522</v>
      </c>
      <c r="D3045" s="217" t="s">
        <v>157</v>
      </c>
      <c r="E3045" s="218" t="s">
        <v>92</v>
      </c>
      <c r="F3045" s="218" t="s">
        <v>62</v>
      </c>
      <c r="G3045" s="218" t="s">
        <v>214</v>
      </c>
      <c r="H3045" s="218">
        <v>4.1500000000000004</v>
      </c>
      <c r="I3045" s="218" t="s">
        <v>221</v>
      </c>
      <c r="J3045" s="218">
        <v>32</v>
      </c>
      <c r="K3045" s="218">
        <v>715600</v>
      </c>
      <c r="L3045" s="218">
        <v>2000</v>
      </c>
      <c r="M3045" s="218"/>
      <c r="N3045" s="218" t="s">
        <v>62</v>
      </c>
      <c r="O3045" s="218">
        <v>717700</v>
      </c>
      <c r="P3045" s="218" t="s">
        <v>305</v>
      </c>
      <c r="Q3045" s="240">
        <v>0</v>
      </c>
      <c r="R3045" s="240">
        <v>152.72</v>
      </c>
      <c r="S3045" s="240">
        <v>0</v>
      </c>
      <c r="T3045" s="272">
        <v>0</v>
      </c>
      <c r="U3045" s="263"/>
    </row>
    <row r="3046" spans="2:21" s="216" customFormat="1" x14ac:dyDescent="0.25">
      <c r="B3046" s="262">
        <v>3055</v>
      </c>
      <c r="C3046" s="346">
        <v>45522</v>
      </c>
      <c r="D3046" s="217" t="s">
        <v>156</v>
      </c>
      <c r="E3046" s="218" t="s">
        <v>92</v>
      </c>
      <c r="F3046" s="218" t="s">
        <v>62</v>
      </c>
      <c r="G3046" s="218" t="s">
        <v>214</v>
      </c>
      <c r="H3046" s="218">
        <v>4.1500000000000004</v>
      </c>
      <c r="I3046" s="218" t="s">
        <v>221</v>
      </c>
      <c r="J3046" s="218">
        <v>32</v>
      </c>
      <c r="K3046" s="218">
        <v>715600</v>
      </c>
      <c r="L3046" s="218">
        <v>2000</v>
      </c>
      <c r="M3046" s="218"/>
      <c r="N3046" s="218" t="s">
        <v>62</v>
      </c>
      <c r="O3046" s="218">
        <v>717700</v>
      </c>
      <c r="P3046" s="218" t="s">
        <v>305</v>
      </c>
      <c r="Q3046" s="240">
        <v>0</v>
      </c>
      <c r="R3046" s="240">
        <v>152.72</v>
      </c>
      <c r="S3046" s="240">
        <v>0</v>
      </c>
      <c r="T3046" s="272">
        <v>0</v>
      </c>
      <c r="U3046" s="263"/>
    </row>
    <row r="3047" spans="2:21" s="216" customFormat="1" x14ac:dyDescent="0.25">
      <c r="B3047" s="262">
        <v>3056</v>
      </c>
      <c r="C3047" s="346">
        <v>45522</v>
      </c>
      <c r="D3047" s="217" t="s">
        <v>436</v>
      </c>
      <c r="E3047" s="218" t="s">
        <v>161</v>
      </c>
      <c r="F3047" s="218" t="s">
        <v>389</v>
      </c>
      <c r="G3047" s="218" t="s">
        <v>161</v>
      </c>
      <c r="H3047" s="218">
        <v>10</v>
      </c>
      <c r="I3047" s="218" t="s">
        <v>66</v>
      </c>
      <c r="J3047" s="218">
        <v>4</v>
      </c>
      <c r="K3047" s="218"/>
      <c r="L3047" s="218"/>
      <c r="M3047" s="218"/>
      <c r="N3047" s="218"/>
      <c r="O3047" s="218"/>
      <c r="P3047" s="218"/>
      <c r="Q3047" s="240">
        <v>0</v>
      </c>
      <c r="R3047" s="240">
        <v>0</v>
      </c>
      <c r="S3047" s="240">
        <v>40</v>
      </c>
      <c r="T3047" s="272">
        <v>0</v>
      </c>
      <c r="U3047" s="263"/>
    </row>
    <row r="3048" spans="2:21" s="216" customFormat="1" x14ac:dyDescent="0.25">
      <c r="B3048" s="262">
        <v>3057</v>
      </c>
      <c r="C3048" s="346">
        <v>45522</v>
      </c>
      <c r="D3048" s="217" t="s">
        <v>284</v>
      </c>
      <c r="E3048" s="218" t="s">
        <v>178</v>
      </c>
      <c r="F3048" s="218" t="s">
        <v>7</v>
      </c>
      <c r="G3048" s="218" t="s">
        <v>213</v>
      </c>
      <c r="H3048" s="218">
        <v>7</v>
      </c>
      <c r="I3048" s="218" t="s">
        <v>220</v>
      </c>
      <c r="J3048" s="218">
        <v>38</v>
      </c>
      <c r="K3048" s="218">
        <v>723300</v>
      </c>
      <c r="L3048" s="218">
        <v>3500</v>
      </c>
      <c r="M3048" s="218"/>
      <c r="N3048" s="218" t="s">
        <v>7</v>
      </c>
      <c r="O3048" s="218">
        <v>722</v>
      </c>
      <c r="P3048" s="218" t="s">
        <v>305</v>
      </c>
      <c r="Q3048" s="240">
        <v>266</v>
      </c>
      <c r="R3048" s="240">
        <v>0</v>
      </c>
      <c r="S3048" s="240">
        <v>0</v>
      </c>
      <c r="T3048" s="272">
        <v>0</v>
      </c>
      <c r="U3048" s="263"/>
    </row>
    <row r="3049" spans="2:21" s="216" customFormat="1" x14ac:dyDescent="0.25">
      <c r="B3049" s="262">
        <v>3058</v>
      </c>
      <c r="C3049" s="346">
        <v>45522</v>
      </c>
      <c r="D3049" s="217" t="s">
        <v>268</v>
      </c>
      <c r="E3049" s="218" t="s">
        <v>276</v>
      </c>
      <c r="F3049" s="218" t="s">
        <v>7</v>
      </c>
      <c r="G3049" s="218" t="s">
        <v>214</v>
      </c>
      <c r="H3049" s="218">
        <v>5</v>
      </c>
      <c r="I3049" s="218" t="s">
        <v>220</v>
      </c>
      <c r="J3049" s="218">
        <v>40</v>
      </c>
      <c r="K3049" s="218">
        <v>723300</v>
      </c>
      <c r="L3049" s="218">
        <v>3500</v>
      </c>
      <c r="M3049" s="218"/>
      <c r="N3049" s="218" t="s">
        <v>7</v>
      </c>
      <c r="O3049" s="218">
        <v>722</v>
      </c>
      <c r="P3049" s="218" t="s">
        <v>305</v>
      </c>
      <c r="Q3049" s="240">
        <v>200</v>
      </c>
      <c r="R3049" s="240">
        <v>0</v>
      </c>
      <c r="S3049" s="240">
        <v>0</v>
      </c>
      <c r="T3049" s="272">
        <v>0</v>
      </c>
      <c r="U3049" s="263"/>
    </row>
    <row r="3050" spans="2:21" s="216" customFormat="1" x14ac:dyDescent="0.25">
      <c r="B3050" s="262">
        <v>3059</v>
      </c>
      <c r="C3050" s="346">
        <v>45522</v>
      </c>
      <c r="D3050" s="217" t="s">
        <v>260</v>
      </c>
      <c r="E3050" s="218" t="s">
        <v>161</v>
      </c>
      <c r="F3050" s="218" t="s">
        <v>7</v>
      </c>
      <c r="G3050" s="218" t="s">
        <v>161</v>
      </c>
      <c r="H3050" s="218">
        <v>10</v>
      </c>
      <c r="I3050" s="218"/>
      <c r="J3050" s="218">
        <v>0</v>
      </c>
      <c r="K3050" s="218"/>
      <c r="L3050" s="218"/>
      <c r="M3050" s="218"/>
      <c r="N3050" s="218"/>
      <c r="O3050" s="218"/>
      <c r="P3050" s="218"/>
      <c r="Q3050" s="240">
        <v>0</v>
      </c>
      <c r="R3050" s="240">
        <v>0</v>
      </c>
      <c r="S3050" s="240">
        <v>0</v>
      </c>
      <c r="T3050" s="272">
        <v>0</v>
      </c>
      <c r="U3050" s="263"/>
    </row>
    <row r="3051" spans="2:21" s="216" customFormat="1" x14ac:dyDescent="0.25">
      <c r="B3051" s="262">
        <v>3060</v>
      </c>
      <c r="C3051" s="346">
        <v>45522</v>
      </c>
      <c r="D3051" s="217" t="s">
        <v>359</v>
      </c>
      <c r="E3051" s="218" t="s">
        <v>178</v>
      </c>
      <c r="F3051" s="218" t="s">
        <v>7</v>
      </c>
      <c r="G3051" s="218" t="s">
        <v>213</v>
      </c>
      <c r="H3051" s="218">
        <v>7</v>
      </c>
      <c r="I3051" s="218" t="s">
        <v>220</v>
      </c>
      <c r="J3051" s="218">
        <v>0</v>
      </c>
      <c r="K3051" s="218"/>
      <c r="L3051" s="218"/>
      <c r="M3051" s="218"/>
      <c r="N3051" s="218"/>
      <c r="O3051" s="218"/>
      <c r="P3051" s="218"/>
      <c r="Q3051" s="240">
        <v>0</v>
      </c>
      <c r="R3051" s="240">
        <v>0</v>
      </c>
      <c r="S3051" s="240">
        <v>0</v>
      </c>
      <c r="T3051" s="272">
        <v>0</v>
      </c>
      <c r="U3051" s="263"/>
    </row>
    <row r="3052" spans="2:21" s="216" customFormat="1" x14ac:dyDescent="0.25">
      <c r="B3052" s="262">
        <v>3061</v>
      </c>
      <c r="C3052" s="346">
        <v>45522</v>
      </c>
      <c r="D3052" s="217" t="s">
        <v>177</v>
      </c>
      <c r="E3052" s="218" t="s">
        <v>178</v>
      </c>
      <c r="F3052" s="218" t="s">
        <v>7</v>
      </c>
      <c r="G3052" s="218" t="s">
        <v>213</v>
      </c>
      <c r="H3052" s="218">
        <v>7</v>
      </c>
      <c r="I3052" s="218" t="s">
        <v>220</v>
      </c>
      <c r="J3052" s="218">
        <v>32</v>
      </c>
      <c r="K3052" s="218">
        <v>723300</v>
      </c>
      <c r="L3052" s="218">
        <v>3500</v>
      </c>
      <c r="M3052" s="218"/>
      <c r="N3052" s="218" t="s">
        <v>7</v>
      </c>
      <c r="O3052" s="218">
        <v>722</v>
      </c>
      <c r="P3052" s="218" t="s">
        <v>305</v>
      </c>
      <c r="Q3052" s="240">
        <v>224</v>
      </c>
      <c r="R3052" s="240">
        <v>0</v>
      </c>
      <c r="S3052" s="240">
        <v>0</v>
      </c>
      <c r="T3052" s="272">
        <v>0</v>
      </c>
      <c r="U3052" s="263"/>
    </row>
    <row r="3053" spans="2:21" s="216" customFormat="1" x14ac:dyDescent="0.25">
      <c r="B3053" s="262">
        <v>3062</v>
      </c>
      <c r="C3053" s="346">
        <v>45522</v>
      </c>
      <c r="D3053" s="217" t="s">
        <v>173</v>
      </c>
      <c r="E3053" s="218" t="s">
        <v>161</v>
      </c>
      <c r="F3053" s="218" t="s">
        <v>7</v>
      </c>
      <c r="G3053" s="218" t="s">
        <v>161</v>
      </c>
      <c r="H3053" s="218">
        <v>11.2</v>
      </c>
      <c r="I3053" s="218" t="s">
        <v>66</v>
      </c>
      <c r="J3053" s="218">
        <v>8</v>
      </c>
      <c r="K3053" s="218"/>
      <c r="L3053" s="218"/>
      <c r="M3053" s="218"/>
      <c r="N3053" s="218"/>
      <c r="O3053" s="218"/>
      <c r="P3053" s="218"/>
      <c r="Q3053" s="240">
        <v>0</v>
      </c>
      <c r="R3053" s="240">
        <v>0</v>
      </c>
      <c r="S3053" s="240">
        <v>89.6</v>
      </c>
      <c r="T3053" s="272">
        <v>0</v>
      </c>
      <c r="U3053" s="263"/>
    </row>
    <row r="3054" spans="2:21" s="216" customFormat="1" x14ac:dyDescent="0.25">
      <c r="B3054" s="262">
        <v>3063</v>
      </c>
      <c r="C3054" s="346">
        <v>45522</v>
      </c>
      <c r="D3054" s="217" t="s">
        <v>152</v>
      </c>
      <c r="E3054" s="218" t="s">
        <v>92</v>
      </c>
      <c r="F3054" s="218" t="s">
        <v>63</v>
      </c>
      <c r="G3054" s="218" t="s">
        <v>214</v>
      </c>
      <c r="H3054" s="218">
        <v>4.1500000000000004</v>
      </c>
      <c r="I3054" s="218" t="s">
        <v>221</v>
      </c>
      <c r="J3054" s="218">
        <v>16</v>
      </c>
      <c r="K3054" s="218">
        <v>715200</v>
      </c>
      <c r="L3054" s="218">
        <v>2000</v>
      </c>
      <c r="M3054" s="218"/>
      <c r="N3054" s="218" t="s">
        <v>63</v>
      </c>
      <c r="O3054" s="218">
        <v>714100</v>
      </c>
      <c r="P3054" s="218" t="s">
        <v>304</v>
      </c>
      <c r="Q3054" s="240">
        <v>0</v>
      </c>
      <c r="R3054" s="240">
        <v>76.36</v>
      </c>
      <c r="S3054" s="240">
        <v>0</v>
      </c>
      <c r="T3054" s="272">
        <v>0</v>
      </c>
      <c r="U3054" s="263"/>
    </row>
    <row r="3055" spans="2:21" s="216" customFormat="1" x14ac:dyDescent="0.25">
      <c r="B3055" s="262">
        <v>3064</v>
      </c>
      <c r="C3055" s="346">
        <v>45522</v>
      </c>
      <c r="D3055" s="217" t="s">
        <v>150</v>
      </c>
      <c r="E3055" s="218" t="s">
        <v>92</v>
      </c>
      <c r="F3055" s="218" t="s">
        <v>63</v>
      </c>
      <c r="G3055" s="218" t="s">
        <v>214</v>
      </c>
      <c r="H3055" s="218">
        <v>4.1500000000000004</v>
      </c>
      <c r="I3055" s="218" t="s">
        <v>221</v>
      </c>
      <c r="J3055" s="218">
        <v>15</v>
      </c>
      <c r="K3055" s="218">
        <v>715200</v>
      </c>
      <c r="L3055" s="218">
        <v>2000</v>
      </c>
      <c r="M3055" s="218"/>
      <c r="N3055" s="218" t="s">
        <v>63</v>
      </c>
      <c r="O3055" s="218">
        <v>714100</v>
      </c>
      <c r="P3055" s="218" t="s">
        <v>304</v>
      </c>
      <c r="Q3055" s="240">
        <v>0</v>
      </c>
      <c r="R3055" s="240">
        <v>71.587500000000006</v>
      </c>
      <c r="S3055" s="240">
        <v>0</v>
      </c>
      <c r="T3055" s="272">
        <v>0</v>
      </c>
      <c r="U3055" s="263"/>
    </row>
    <row r="3056" spans="2:21" s="216" customFormat="1" x14ac:dyDescent="0.25">
      <c r="B3056" s="262">
        <v>3065</v>
      </c>
      <c r="C3056" s="346">
        <v>45522</v>
      </c>
      <c r="D3056" s="217" t="s">
        <v>152</v>
      </c>
      <c r="E3056" s="218" t="s">
        <v>92</v>
      </c>
      <c r="F3056" s="218" t="s">
        <v>63</v>
      </c>
      <c r="G3056" s="218" t="s">
        <v>214</v>
      </c>
      <c r="H3056" s="218">
        <v>4.1500000000000004</v>
      </c>
      <c r="I3056" s="218" t="s">
        <v>221</v>
      </c>
      <c r="J3056" s="218">
        <v>9</v>
      </c>
      <c r="K3056" s="218">
        <v>715200</v>
      </c>
      <c r="L3056" s="218">
        <v>1000</v>
      </c>
      <c r="M3056" s="218"/>
      <c r="N3056" s="218" t="s">
        <v>63</v>
      </c>
      <c r="O3056" s="218">
        <v>715200</v>
      </c>
      <c r="P3056" s="218" t="s">
        <v>304</v>
      </c>
      <c r="Q3056" s="240">
        <v>0</v>
      </c>
      <c r="R3056" s="240">
        <v>42.952500000000001</v>
      </c>
      <c r="S3056" s="240">
        <v>0</v>
      </c>
      <c r="T3056" s="272">
        <v>0</v>
      </c>
      <c r="U3056" s="263"/>
    </row>
    <row r="3057" spans="2:21" s="216" customFormat="1" x14ac:dyDescent="0.25">
      <c r="B3057" s="262">
        <v>3066</v>
      </c>
      <c r="C3057" s="346">
        <v>45522</v>
      </c>
      <c r="D3057" s="217" t="s">
        <v>150</v>
      </c>
      <c r="E3057" s="218" t="s">
        <v>92</v>
      </c>
      <c r="F3057" s="218" t="s">
        <v>63</v>
      </c>
      <c r="G3057" s="218" t="s">
        <v>214</v>
      </c>
      <c r="H3057" s="218">
        <v>4.1500000000000004</v>
      </c>
      <c r="I3057" s="218" t="s">
        <v>221</v>
      </c>
      <c r="J3057" s="218">
        <v>9</v>
      </c>
      <c r="K3057" s="218">
        <v>715200</v>
      </c>
      <c r="L3057" s="218">
        <v>1000</v>
      </c>
      <c r="M3057" s="218"/>
      <c r="N3057" s="218" t="s">
        <v>63</v>
      </c>
      <c r="O3057" s="218">
        <v>715200</v>
      </c>
      <c r="P3057" s="218" t="s">
        <v>304</v>
      </c>
      <c r="Q3057" s="240">
        <v>0</v>
      </c>
      <c r="R3057" s="240">
        <v>42.952500000000001</v>
      </c>
      <c r="S3057" s="240">
        <v>0</v>
      </c>
      <c r="T3057" s="272">
        <v>0</v>
      </c>
      <c r="U3057" s="263"/>
    </row>
    <row r="3058" spans="2:21" s="216" customFormat="1" x14ac:dyDescent="0.25">
      <c r="B3058" s="262">
        <v>3067</v>
      </c>
      <c r="C3058" s="346">
        <v>45522</v>
      </c>
      <c r="D3058" s="217" t="s">
        <v>179</v>
      </c>
      <c r="E3058" s="218" t="s">
        <v>161</v>
      </c>
      <c r="F3058" s="218" t="s">
        <v>8</v>
      </c>
      <c r="G3058" s="218" t="s">
        <v>161</v>
      </c>
      <c r="H3058" s="218">
        <v>11.6</v>
      </c>
      <c r="I3058" s="218" t="s">
        <v>66</v>
      </c>
      <c r="J3058" s="218">
        <v>5</v>
      </c>
      <c r="K3058" s="218"/>
      <c r="L3058" s="218"/>
      <c r="M3058" s="218"/>
      <c r="N3058" s="218"/>
      <c r="O3058" s="218"/>
      <c r="P3058" s="218"/>
      <c r="Q3058" s="240">
        <v>0</v>
      </c>
      <c r="R3058" s="240">
        <v>0</v>
      </c>
      <c r="S3058" s="240">
        <v>58</v>
      </c>
      <c r="T3058" s="272">
        <v>0</v>
      </c>
      <c r="U3058" s="263"/>
    </row>
    <row r="3059" spans="2:21" s="216" customFormat="1" x14ac:dyDescent="0.25">
      <c r="B3059" s="262">
        <v>3068</v>
      </c>
      <c r="C3059" s="346">
        <v>45522</v>
      </c>
      <c r="D3059" s="217" t="s">
        <v>141</v>
      </c>
      <c r="E3059" s="218" t="s">
        <v>92</v>
      </c>
      <c r="F3059" s="218" t="s">
        <v>2</v>
      </c>
      <c r="G3059" s="218" t="s">
        <v>213</v>
      </c>
      <c r="H3059" s="218">
        <v>7</v>
      </c>
      <c r="I3059" s="218" t="s">
        <v>221</v>
      </c>
      <c r="J3059" s="218">
        <v>28</v>
      </c>
      <c r="K3059" s="218">
        <v>715400</v>
      </c>
      <c r="L3059" s="218">
        <v>1700</v>
      </c>
      <c r="M3059" s="218"/>
      <c r="N3059" s="218" t="s">
        <v>1</v>
      </c>
      <c r="O3059" s="218">
        <v>716600</v>
      </c>
      <c r="P3059" s="218" t="s">
        <v>304</v>
      </c>
      <c r="Q3059" s="240">
        <v>0</v>
      </c>
      <c r="R3059" s="240">
        <v>225.39999999999998</v>
      </c>
      <c r="S3059" s="240">
        <v>0</v>
      </c>
      <c r="T3059" s="272">
        <v>0</v>
      </c>
      <c r="U3059" s="263"/>
    </row>
    <row r="3060" spans="2:21" s="216" customFormat="1" x14ac:dyDescent="0.25">
      <c r="B3060" s="262">
        <v>3069</v>
      </c>
      <c r="C3060" s="346">
        <v>45522</v>
      </c>
      <c r="D3060" s="217" t="s">
        <v>142</v>
      </c>
      <c r="E3060" s="218" t="s">
        <v>92</v>
      </c>
      <c r="F3060" s="218" t="s">
        <v>2</v>
      </c>
      <c r="G3060" s="218" t="s">
        <v>213</v>
      </c>
      <c r="H3060" s="218">
        <v>7</v>
      </c>
      <c r="I3060" s="218" t="s">
        <v>221</v>
      </c>
      <c r="J3060" s="218">
        <v>29</v>
      </c>
      <c r="K3060" s="218">
        <v>715400</v>
      </c>
      <c r="L3060" s="218">
        <v>1700</v>
      </c>
      <c r="M3060" s="218"/>
      <c r="N3060" s="218" t="s">
        <v>1</v>
      </c>
      <c r="O3060" s="218">
        <v>716600</v>
      </c>
      <c r="P3060" s="218" t="s">
        <v>304</v>
      </c>
      <c r="Q3060" s="240">
        <v>0</v>
      </c>
      <c r="R3060" s="240">
        <v>233.45</v>
      </c>
      <c r="S3060" s="240">
        <v>0</v>
      </c>
      <c r="T3060" s="272">
        <v>0</v>
      </c>
      <c r="U3060" s="263"/>
    </row>
    <row r="3061" spans="2:21" s="216" customFormat="1" x14ac:dyDescent="0.25">
      <c r="B3061" s="262">
        <v>3070</v>
      </c>
      <c r="C3061" s="346">
        <v>45522</v>
      </c>
      <c r="D3061" s="217" t="s">
        <v>143</v>
      </c>
      <c r="E3061" s="218" t="s">
        <v>92</v>
      </c>
      <c r="F3061" s="218" t="s">
        <v>2</v>
      </c>
      <c r="G3061" s="218" t="s">
        <v>213</v>
      </c>
      <c r="H3061" s="218">
        <v>7</v>
      </c>
      <c r="I3061" s="218" t="s">
        <v>221</v>
      </c>
      <c r="J3061" s="218">
        <v>30</v>
      </c>
      <c r="K3061" s="218">
        <v>715400</v>
      </c>
      <c r="L3061" s="218">
        <v>1700</v>
      </c>
      <c r="M3061" s="218"/>
      <c r="N3061" s="218" t="s">
        <v>1</v>
      </c>
      <c r="O3061" s="218">
        <v>716600</v>
      </c>
      <c r="P3061" s="218" t="s">
        <v>304</v>
      </c>
      <c r="Q3061" s="240">
        <v>0</v>
      </c>
      <c r="R3061" s="240">
        <v>241.49999999999997</v>
      </c>
      <c r="S3061" s="240">
        <v>0</v>
      </c>
      <c r="T3061" s="272">
        <v>0</v>
      </c>
      <c r="U3061" s="263"/>
    </row>
    <row r="3062" spans="2:21" s="216" customFormat="1" x14ac:dyDescent="0.25">
      <c r="B3062" s="262">
        <v>3071</v>
      </c>
      <c r="C3062" s="346">
        <v>45522</v>
      </c>
      <c r="D3062" s="217" t="s">
        <v>258</v>
      </c>
      <c r="E3062" s="218" t="s">
        <v>92</v>
      </c>
      <c r="F3062" s="218" t="s">
        <v>2</v>
      </c>
      <c r="G3062" s="218" t="s">
        <v>213</v>
      </c>
      <c r="H3062" s="218">
        <v>7</v>
      </c>
      <c r="I3062" s="218" t="s">
        <v>220</v>
      </c>
      <c r="J3062" s="218">
        <v>30</v>
      </c>
      <c r="K3062" s="218">
        <v>712650</v>
      </c>
      <c r="L3062" s="218">
        <v>650</v>
      </c>
      <c r="M3062" s="218"/>
      <c r="N3062" s="218" t="s">
        <v>2</v>
      </c>
      <c r="O3062" s="218">
        <v>713100</v>
      </c>
      <c r="P3062" s="218" t="s">
        <v>304</v>
      </c>
      <c r="Q3062" s="240">
        <v>210</v>
      </c>
      <c r="R3062" s="240">
        <v>0</v>
      </c>
      <c r="S3062" s="240">
        <v>0</v>
      </c>
      <c r="T3062" s="272">
        <v>0</v>
      </c>
      <c r="U3062" s="263"/>
    </row>
    <row r="3063" spans="2:21" s="216" customFormat="1" x14ac:dyDescent="0.25">
      <c r="B3063" s="262">
        <v>3072</v>
      </c>
      <c r="C3063" s="346">
        <v>45522</v>
      </c>
      <c r="D3063" s="217" t="s">
        <v>266</v>
      </c>
      <c r="E3063" s="218" t="s">
        <v>92</v>
      </c>
      <c r="F3063" s="218" t="s">
        <v>2</v>
      </c>
      <c r="G3063" s="218" t="s">
        <v>213</v>
      </c>
      <c r="H3063" s="218">
        <v>7</v>
      </c>
      <c r="I3063" s="218" t="s">
        <v>220</v>
      </c>
      <c r="J3063" s="218">
        <v>30</v>
      </c>
      <c r="K3063" s="218">
        <v>712650</v>
      </c>
      <c r="L3063" s="218">
        <v>650</v>
      </c>
      <c r="M3063" s="218"/>
      <c r="N3063" s="218" t="s">
        <v>2</v>
      </c>
      <c r="O3063" s="218">
        <v>713100</v>
      </c>
      <c r="P3063" s="218" t="s">
        <v>304</v>
      </c>
      <c r="Q3063" s="240">
        <v>210</v>
      </c>
      <c r="R3063" s="240">
        <v>0</v>
      </c>
      <c r="S3063" s="240">
        <v>0</v>
      </c>
      <c r="T3063" s="272">
        <v>0</v>
      </c>
      <c r="U3063" s="263"/>
    </row>
    <row r="3064" spans="2:21" s="216" customFormat="1" x14ac:dyDescent="0.25">
      <c r="B3064" s="262">
        <v>3073</v>
      </c>
      <c r="C3064" s="346">
        <v>45522</v>
      </c>
      <c r="D3064" s="217" t="s">
        <v>267</v>
      </c>
      <c r="E3064" s="218" t="s">
        <v>92</v>
      </c>
      <c r="F3064" s="218" t="s">
        <v>2</v>
      </c>
      <c r="G3064" s="218" t="s">
        <v>213</v>
      </c>
      <c r="H3064" s="218">
        <v>7</v>
      </c>
      <c r="I3064" s="218" t="s">
        <v>220</v>
      </c>
      <c r="J3064" s="218">
        <v>30</v>
      </c>
      <c r="K3064" s="218">
        <v>712650</v>
      </c>
      <c r="L3064" s="218">
        <v>650</v>
      </c>
      <c r="M3064" s="218"/>
      <c r="N3064" s="218" t="s">
        <v>2</v>
      </c>
      <c r="O3064" s="218">
        <v>713100</v>
      </c>
      <c r="P3064" s="218" t="s">
        <v>304</v>
      </c>
      <c r="Q3064" s="240">
        <v>210</v>
      </c>
      <c r="R3064" s="240">
        <v>0</v>
      </c>
      <c r="S3064" s="240">
        <v>0</v>
      </c>
      <c r="T3064" s="272">
        <v>0</v>
      </c>
      <c r="U3064" s="263"/>
    </row>
    <row r="3065" spans="2:21" s="216" customFormat="1" x14ac:dyDescent="0.25">
      <c r="B3065" s="262">
        <v>3074</v>
      </c>
      <c r="C3065" s="346">
        <v>45522</v>
      </c>
      <c r="D3065" s="217" t="s">
        <v>387</v>
      </c>
      <c r="E3065" s="218" t="s">
        <v>276</v>
      </c>
      <c r="F3065" s="218" t="s">
        <v>389</v>
      </c>
      <c r="G3065" s="218" t="s">
        <v>214</v>
      </c>
      <c r="H3065" s="218">
        <v>4.1500000000000004</v>
      </c>
      <c r="I3065" s="218" t="s">
        <v>221</v>
      </c>
      <c r="J3065" s="218">
        <v>14</v>
      </c>
      <c r="K3065" s="218">
        <v>715600</v>
      </c>
      <c r="L3065" s="218">
        <v>2000</v>
      </c>
      <c r="M3065" s="218"/>
      <c r="N3065" s="218" t="s">
        <v>389</v>
      </c>
      <c r="O3065" s="218">
        <v>717700</v>
      </c>
      <c r="P3065" s="218" t="s">
        <v>305</v>
      </c>
      <c r="Q3065" s="240">
        <v>0</v>
      </c>
      <c r="R3065" s="240">
        <v>66.814999999999998</v>
      </c>
      <c r="S3065" s="240">
        <v>0</v>
      </c>
      <c r="T3065" s="272">
        <v>0</v>
      </c>
      <c r="U3065" s="263"/>
    </row>
    <row r="3066" spans="2:21" s="216" customFormat="1" x14ac:dyDescent="0.25">
      <c r="B3066" s="262">
        <v>3075</v>
      </c>
      <c r="C3066" s="346">
        <v>45522</v>
      </c>
      <c r="D3066" s="217" t="s">
        <v>388</v>
      </c>
      <c r="E3066" s="218" t="s">
        <v>276</v>
      </c>
      <c r="F3066" s="218" t="s">
        <v>389</v>
      </c>
      <c r="G3066" s="218" t="s">
        <v>214</v>
      </c>
      <c r="H3066" s="218">
        <v>4.1500000000000004</v>
      </c>
      <c r="I3066" s="218" t="s">
        <v>221</v>
      </c>
      <c r="J3066" s="218">
        <v>23</v>
      </c>
      <c r="K3066" s="218">
        <v>715600</v>
      </c>
      <c r="L3066" s="218">
        <v>2000</v>
      </c>
      <c r="M3066" s="218"/>
      <c r="N3066" s="218" t="s">
        <v>389</v>
      </c>
      <c r="O3066" s="218">
        <v>717700</v>
      </c>
      <c r="P3066" s="218" t="s">
        <v>305</v>
      </c>
      <c r="Q3066" s="240">
        <v>0</v>
      </c>
      <c r="R3066" s="240">
        <v>109.7675</v>
      </c>
      <c r="S3066" s="240">
        <v>0</v>
      </c>
      <c r="T3066" s="272">
        <v>0</v>
      </c>
      <c r="U3066" s="263"/>
    </row>
    <row r="3067" spans="2:21" s="216" customFormat="1" x14ac:dyDescent="0.25">
      <c r="B3067" s="262">
        <v>3076</v>
      </c>
      <c r="C3067" s="346">
        <v>45522</v>
      </c>
      <c r="D3067" s="217" t="s">
        <v>96</v>
      </c>
      <c r="E3067" s="218" t="s">
        <v>161</v>
      </c>
      <c r="F3067" s="218" t="s">
        <v>1</v>
      </c>
      <c r="G3067" s="218" t="s">
        <v>161</v>
      </c>
      <c r="H3067" s="218">
        <v>11.8</v>
      </c>
      <c r="I3067" s="218" t="s">
        <v>66</v>
      </c>
      <c r="J3067" s="218">
        <v>0</v>
      </c>
      <c r="K3067" s="218"/>
      <c r="L3067" s="218"/>
      <c r="M3067" s="218"/>
      <c r="N3067" s="218"/>
      <c r="O3067" s="218"/>
      <c r="P3067" s="218"/>
      <c r="Q3067" s="240">
        <v>0</v>
      </c>
      <c r="R3067" s="240">
        <v>0</v>
      </c>
      <c r="S3067" s="240">
        <v>0</v>
      </c>
      <c r="T3067" s="272">
        <v>0</v>
      </c>
      <c r="U3067" s="263"/>
    </row>
    <row r="3068" spans="2:21" s="216" customFormat="1" x14ac:dyDescent="0.25">
      <c r="B3068" s="262">
        <v>3077</v>
      </c>
      <c r="C3068" s="346">
        <v>45522</v>
      </c>
      <c r="D3068" s="217" t="s">
        <v>130</v>
      </c>
      <c r="E3068" s="218" t="s">
        <v>161</v>
      </c>
      <c r="F3068" s="218" t="s">
        <v>1</v>
      </c>
      <c r="G3068" s="218" t="s">
        <v>161</v>
      </c>
      <c r="H3068" s="218">
        <v>11.8</v>
      </c>
      <c r="I3068" s="218" t="s">
        <v>66</v>
      </c>
      <c r="J3068" s="218">
        <v>3</v>
      </c>
      <c r="K3068" s="218"/>
      <c r="L3068" s="218"/>
      <c r="M3068" s="218"/>
      <c r="N3068" s="218"/>
      <c r="O3068" s="218"/>
      <c r="P3068" s="218"/>
      <c r="Q3068" s="240">
        <v>0</v>
      </c>
      <c r="R3068" s="240">
        <v>0</v>
      </c>
      <c r="S3068" s="240">
        <v>35.400000000000006</v>
      </c>
      <c r="T3068" s="272">
        <v>0</v>
      </c>
      <c r="U3068" s="263"/>
    </row>
    <row r="3069" spans="2:21" s="216" customFormat="1" x14ac:dyDescent="0.25">
      <c r="B3069" s="262">
        <v>3078</v>
      </c>
      <c r="C3069" s="346">
        <v>45522</v>
      </c>
      <c r="D3069" s="217" t="s">
        <v>261</v>
      </c>
      <c r="E3069" s="218" t="s">
        <v>161</v>
      </c>
      <c r="F3069" s="218" t="s">
        <v>65</v>
      </c>
      <c r="G3069" s="218" t="s">
        <v>161</v>
      </c>
      <c r="H3069" s="218">
        <v>30.5</v>
      </c>
      <c r="I3069" s="218" t="s">
        <v>66</v>
      </c>
      <c r="J3069" s="218">
        <v>0</v>
      </c>
      <c r="K3069" s="218"/>
      <c r="L3069" s="218"/>
      <c r="M3069" s="218"/>
      <c r="N3069" s="218"/>
      <c r="O3069" s="218"/>
      <c r="P3069" s="218"/>
      <c r="Q3069" s="240">
        <v>0</v>
      </c>
      <c r="R3069" s="240">
        <v>0</v>
      </c>
      <c r="S3069" s="240">
        <v>0</v>
      </c>
      <c r="T3069" s="272">
        <v>0</v>
      </c>
      <c r="U3069" s="263"/>
    </row>
    <row r="3070" spans="2:21" s="216" customFormat="1" x14ac:dyDescent="0.25">
      <c r="B3070" s="262">
        <v>3079</v>
      </c>
      <c r="C3070" s="346">
        <v>45522</v>
      </c>
      <c r="D3070" s="217" t="s">
        <v>478</v>
      </c>
      <c r="E3070" s="218" t="s">
        <v>161</v>
      </c>
      <c r="F3070" s="218" t="s">
        <v>63</v>
      </c>
      <c r="G3070" s="218" t="s">
        <v>161</v>
      </c>
      <c r="H3070" s="218">
        <v>13</v>
      </c>
      <c r="I3070" s="218" t="s">
        <v>66</v>
      </c>
      <c r="J3070" s="218">
        <v>2</v>
      </c>
      <c r="K3070" s="218"/>
      <c r="L3070" s="218"/>
      <c r="M3070" s="218"/>
      <c r="N3070" s="218"/>
      <c r="O3070" s="218"/>
      <c r="P3070" s="218"/>
      <c r="Q3070" s="240">
        <v>0</v>
      </c>
      <c r="R3070" s="240">
        <v>0</v>
      </c>
      <c r="S3070" s="240">
        <v>26</v>
      </c>
      <c r="T3070" s="272">
        <v>0</v>
      </c>
      <c r="U3070" s="263"/>
    </row>
    <row r="3071" spans="2:21" s="216" customFormat="1" x14ac:dyDescent="0.25">
      <c r="B3071" s="262">
        <v>3080</v>
      </c>
      <c r="C3071" s="346">
        <v>45523</v>
      </c>
      <c r="D3071" s="217" t="s">
        <v>120</v>
      </c>
      <c r="E3071" s="218" t="s">
        <v>263</v>
      </c>
      <c r="F3071" s="218" t="s">
        <v>1</v>
      </c>
      <c r="G3071" s="218" t="s">
        <v>307</v>
      </c>
      <c r="H3071" s="218">
        <v>6</v>
      </c>
      <c r="I3071" s="218" t="s">
        <v>310</v>
      </c>
      <c r="J3071" s="218">
        <v>4</v>
      </c>
      <c r="K3071" s="218"/>
      <c r="L3071" s="218"/>
      <c r="M3071" s="218"/>
      <c r="N3071" s="218" t="s">
        <v>311</v>
      </c>
      <c r="O3071" s="218">
        <v>712250</v>
      </c>
      <c r="P3071" s="218" t="s">
        <v>531</v>
      </c>
      <c r="Q3071" s="240">
        <v>0</v>
      </c>
      <c r="R3071" s="240">
        <v>0</v>
      </c>
      <c r="S3071" s="240">
        <v>0</v>
      </c>
      <c r="T3071" s="272">
        <v>0</v>
      </c>
      <c r="U3071" s="263"/>
    </row>
    <row r="3072" spans="2:21" s="216" customFormat="1" x14ac:dyDescent="0.25">
      <c r="B3072" s="262">
        <v>3081</v>
      </c>
      <c r="C3072" s="346">
        <v>45523</v>
      </c>
      <c r="D3072" s="217" t="s">
        <v>122</v>
      </c>
      <c r="E3072" s="218" t="s">
        <v>264</v>
      </c>
      <c r="F3072" s="218" t="s">
        <v>1</v>
      </c>
      <c r="G3072" s="218" t="s">
        <v>307</v>
      </c>
      <c r="H3072" s="218">
        <v>5</v>
      </c>
      <c r="I3072" s="218" t="s">
        <v>310</v>
      </c>
      <c r="J3072" s="218">
        <v>3</v>
      </c>
      <c r="K3072" s="218"/>
      <c r="L3072" s="218"/>
      <c r="M3072" s="218"/>
      <c r="N3072" s="218" t="s">
        <v>311</v>
      </c>
      <c r="O3072" s="218">
        <v>712250</v>
      </c>
      <c r="P3072" s="458" t="s">
        <v>531</v>
      </c>
      <c r="Q3072" s="240">
        <v>0</v>
      </c>
      <c r="R3072" s="240">
        <v>0</v>
      </c>
      <c r="S3072" s="240">
        <v>0</v>
      </c>
      <c r="T3072" s="272">
        <v>0</v>
      </c>
      <c r="U3072" s="263"/>
    </row>
    <row r="3073" spans="2:21" s="216" customFormat="1" x14ac:dyDescent="0.25">
      <c r="B3073" s="262">
        <v>3082</v>
      </c>
      <c r="C3073" s="346">
        <v>45523</v>
      </c>
      <c r="D3073" s="217" t="s">
        <v>356</v>
      </c>
      <c r="E3073" s="218" t="s">
        <v>264</v>
      </c>
      <c r="F3073" s="218" t="s">
        <v>1</v>
      </c>
      <c r="G3073" s="218" t="s">
        <v>307</v>
      </c>
      <c r="H3073" s="218">
        <v>6</v>
      </c>
      <c r="I3073" s="218" t="s">
        <v>310</v>
      </c>
      <c r="J3073" s="218">
        <v>4</v>
      </c>
      <c r="K3073" s="218"/>
      <c r="L3073" s="218"/>
      <c r="M3073" s="218"/>
      <c r="N3073" s="218" t="s">
        <v>311</v>
      </c>
      <c r="O3073" s="218">
        <v>712250</v>
      </c>
      <c r="P3073" s="458" t="s">
        <v>531</v>
      </c>
      <c r="Q3073" s="240">
        <v>0</v>
      </c>
      <c r="R3073" s="240">
        <v>0</v>
      </c>
      <c r="S3073" s="240">
        <v>0</v>
      </c>
      <c r="T3073" s="272">
        <v>0</v>
      </c>
      <c r="U3073" s="263"/>
    </row>
    <row r="3074" spans="2:21" s="216" customFormat="1" x14ac:dyDescent="0.25">
      <c r="B3074" s="262">
        <v>3083</v>
      </c>
      <c r="C3074" s="346">
        <v>45523</v>
      </c>
      <c r="D3074" s="217" t="s">
        <v>460</v>
      </c>
      <c r="E3074" s="218" t="s">
        <v>264</v>
      </c>
      <c r="F3074" s="218" t="s">
        <v>1</v>
      </c>
      <c r="G3074" s="218" t="s">
        <v>307</v>
      </c>
      <c r="H3074" s="218">
        <v>6</v>
      </c>
      <c r="I3074" s="218" t="s">
        <v>310</v>
      </c>
      <c r="J3074" s="218">
        <v>4</v>
      </c>
      <c r="K3074" s="218"/>
      <c r="L3074" s="218"/>
      <c r="M3074" s="218"/>
      <c r="N3074" s="218" t="s">
        <v>311</v>
      </c>
      <c r="O3074" s="218">
        <v>712250</v>
      </c>
      <c r="P3074" s="458" t="s">
        <v>531</v>
      </c>
      <c r="Q3074" s="240">
        <v>0</v>
      </c>
      <c r="R3074" s="240">
        <v>0</v>
      </c>
      <c r="S3074" s="240">
        <v>0</v>
      </c>
      <c r="T3074" s="272">
        <v>0</v>
      </c>
      <c r="U3074" s="263"/>
    </row>
    <row r="3075" spans="2:21" s="216" customFormat="1" x14ac:dyDescent="0.25">
      <c r="B3075" s="262">
        <v>3084</v>
      </c>
      <c r="C3075" s="346">
        <v>45523</v>
      </c>
      <c r="D3075" s="217" t="s">
        <v>376</v>
      </c>
      <c r="E3075" s="218" t="s">
        <v>183</v>
      </c>
      <c r="F3075" s="218" t="s">
        <v>309</v>
      </c>
      <c r="G3075" s="218">
        <v>0</v>
      </c>
      <c r="H3075" s="218">
        <v>6</v>
      </c>
      <c r="I3075" s="218"/>
      <c r="J3075" s="218">
        <v>0</v>
      </c>
      <c r="K3075" s="218"/>
      <c r="L3075" s="218"/>
      <c r="M3075" s="218"/>
      <c r="N3075" s="218"/>
      <c r="O3075" s="218"/>
      <c r="P3075" s="218"/>
      <c r="Q3075" s="240">
        <v>0</v>
      </c>
      <c r="R3075" s="240">
        <v>0</v>
      </c>
      <c r="S3075" s="240">
        <v>0</v>
      </c>
      <c r="T3075" s="272">
        <v>0</v>
      </c>
      <c r="U3075" s="263"/>
    </row>
    <row r="3076" spans="2:21" s="216" customFormat="1" x14ac:dyDescent="0.25">
      <c r="B3076" s="262">
        <v>3085</v>
      </c>
      <c r="C3076" s="346">
        <v>45523</v>
      </c>
      <c r="D3076" s="217" t="s">
        <v>379</v>
      </c>
      <c r="E3076" s="218" t="s">
        <v>92</v>
      </c>
      <c r="F3076" s="218" t="s">
        <v>64</v>
      </c>
      <c r="G3076" s="218" t="s">
        <v>214</v>
      </c>
      <c r="H3076" s="218">
        <v>5</v>
      </c>
      <c r="I3076" s="218"/>
      <c r="J3076" s="218">
        <v>0</v>
      </c>
      <c r="K3076" s="218"/>
      <c r="L3076" s="218"/>
      <c r="M3076" s="218"/>
      <c r="N3076" s="218"/>
      <c r="O3076" s="218"/>
      <c r="P3076" s="218"/>
      <c r="Q3076" s="240">
        <v>0</v>
      </c>
      <c r="R3076" s="240">
        <v>0</v>
      </c>
      <c r="S3076" s="240">
        <v>0</v>
      </c>
      <c r="T3076" s="272">
        <v>0</v>
      </c>
      <c r="U3076" s="263"/>
    </row>
    <row r="3077" spans="2:21" s="216" customFormat="1" x14ac:dyDescent="0.25">
      <c r="B3077" s="262">
        <v>3086</v>
      </c>
      <c r="C3077" s="346">
        <v>45523</v>
      </c>
      <c r="D3077" s="217" t="s">
        <v>487</v>
      </c>
      <c r="E3077" s="218" t="s">
        <v>92</v>
      </c>
      <c r="F3077" s="218" t="s">
        <v>481</v>
      </c>
      <c r="G3077" s="218" t="s">
        <v>214</v>
      </c>
      <c r="H3077" s="218">
        <v>4.1500000000000004</v>
      </c>
      <c r="I3077" s="218" t="s">
        <v>221</v>
      </c>
      <c r="J3077" s="218">
        <v>17</v>
      </c>
      <c r="K3077" s="218">
        <v>715800</v>
      </c>
      <c r="L3077" s="218">
        <v>2050</v>
      </c>
      <c r="M3077" s="218"/>
      <c r="N3077" s="218" t="s">
        <v>481</v>
      </c>
      <c r="O3077" s="218">
        <v>717850</v>
      </c>
      <c r="P3077" s="218" t="s">
        <v>305</v>
      </c>
      <c r="Q3077" s="240">
        <v>0</v>
      </c>
      <c r="R3077" s="240">
        <v>81.132500000000007</v>
      </c>
      <c r="S3077" s="240">
        <v>0</v>
      </c>
      <c r="T3077" s="272">
        <v>0</v>
      </c>
      <c r="U3077" s="263"/>
    </row>
    <row r="3078" spans="2:21" s="216" customFormat="1" x14ac:dyDescent="0.25">
      <c r="B3078" s="262">
        <v>3087</v>
      </c>
      <c r="C3078" s="346">
        <v>45523</v>
      </c>
      <c r="D3078" s="217" t="s">
        <v>488</v>
      </c>
      <c r="E3078" s="218" t="s">
        <v>92</v>
      </c>
      <c r="F3078" s="218" t="s">
        <v>481</v>
      </c>
      <c r="G3078" s="218" t="s">
        <v>214</v>
      </c>
      <c r="H3078" s="218">
        <v>4.1500000000000004</v>
      </c>
      <c r="I3078" s="218" t="s">
        <v>221</v>
      </c>
      <c r="J3078" s="218">
        <v>16</v>
      </c>
      <c r="K3078" s="218">
        <v>715800</v>
      </c>
      <c r="L3078" s="218">
        <v>2050</v>
      </c>
      <c r="M3078" s="218"/>
      <c r="N3078" s="218" t="s">
        <v>481</v>
      </c>
      <c r="O3078" s="218">
        <v>717850</v>
      </c>
      <c r="P3078" s="218" t="s">
        <v>305</v>
      </c>
      <c r="Q3078" s="240">
        <v>0</v>
      </c>
      <c r="R3078" s="240">
        <v>76.36</v>
      </c>
      <c r="S3078" s="240">
        <v>0</v>
      </c>
      <c r="T3078" s="272">
        <v>0</v>
      </c>
      <c r="U3078" s="263"/>
    </row>
    <row r="3079" spans="2:21" s="216" customFormat="1" x14ac:dyDescent="0.25">
      <c r="B3079" s="262">
        <v>3088</v>
      </c>
      <c r="C3079" s="346">
        <v>45523</v>
      </c>
      <c r="D3079" s="217" t="s">
        <v>489</v>
      </c>
      <c r="E3079" s="218" t="s">
        <v>92</v>
      </c>
      <c r="F3079" s="218" t="s">
        <v>481</v>
      </c>
      <c r="G3079" s="218" t="s">
        <v>214</v>
      </c>
      <c r="H3079" s="218">
        <v>4.1500000000000004</v>
      </c>
      <c r="I3079" s="218" t="s">
        <v>221</v>
      </c>
      <c r="J3079" s="218">
        <v>18</v>
      </c>
      <c r="K3079" s="218">
        <v>715800</v>
      </c>
      <c r="L3079" s="218">
        <v>2050</v>
      </c>
      <c r="M3079" s="218"/>
      <c r="N3079" s="218" t="s">
        <v>481</v>
      </c>
      <c r="O3079" s="218">
        <v>717850</v>
      </c>
      <c r="P3079" s="218" t="s">
        <v>305</v>
      </c>
      <c r="Q3079" s="240">
        <v>0</v>
      </c>
      <c r="R3079" s="240">
        <v>85.905000000000001</v>
      </c>
      <c r="S3079" s="240">
        <v>0</v>
      </c>
      <c r="T3079" s="272">
        <v>0</v>
      </c>
      <c r="U3079" s="263"/>
    </row>
    <row r="3080" spans="2:21" s="216" customFormat="1" x14ac:dyDescent="0.25">
      <c r="B3080" s="262">
        <v>3089</v>
      </c>
      <c r="C3080" s="346">
        <v>45523</v>
      </c>
      <c r="D3080" s="217" t="s">
        <v>490</v>
      </c>
      <c r="E3080" s="218" t="s">
        <v>92</v>
      </c>
      <c r="F3080" s="218" t="s">
        <v>481</v>
      </c>
      <c r="G3080" s="218" t="s">
        <v>214</v>
      </c>
      <c r="H3080" s="218">
        <v>4.1500000000000004</v>
      </c>
      <c r="I3080" s="218" t="s">
        <v>221</v>
      </c>
      <c r="J3080" s="218">
        <v>18</v>
      </c>
      <c r="K3080" s="218">
        <v>715800</v>
      </c>
      <c r="L3080" s="218">
        <v>2050</v>
      </c>
      <c r="M3080" s="218"/>
      <c r="N3080" s="218" t="s">
        <v>481</v>
      </c>
      <c r="O3080" s="218">
        <v>717850</v>
      </c>
      <c r="P3080" s="218" t="s">
        <v>305</v>
      </c>
      <c r="Q3080" s="240">
        <v>0</v>
      </c>
      <c r="R3080" s="240">
        <v>85.905000000000001</v>
      </c>
      <c r="S3080" s="240">
        <v>0</v>
      </c>
      <c r="T3080" s="272">
        <v>0</v>
      </c>
      <c r="U3080" s="263"/>
    </row>
    <row r="3081" spans="2:21" s="216" customFormat="1" x14ac:dyDescent="0.25">
      <c r="B3081" s="262">
        <v>3090</v>
      </c>
      <c r="C3081" s="346">
        <v>45523</v>
      </c>
      <c r="D3081" s="217" t="s">
        <v>117</v>
      </c>
      <c r="E3081" s="218" t="s">
        <v>92</v>
      </c>
      <c r="F3081" s="218" t="s">
        <v>1</v>
      </c>
      <c r="G3081" s="218" t="s">
        <v>213</v>
      </c>
      <c r="H3081" s="218">
        <v>6.65</v>
      </c>
      <c r="I3081" s="218" t="s">
        <v>221</v>
      </c>
      <c r="J3081" s="218">
        <v>15</v>
      </c>
      <c r="K3081" s="218">
        <v>715600</v>
      </c>
      <c r="L3081" s="218">
        <v>2250</v>
      </c>
      <c r="M3081" s="218"/>
      <c r="N3081" s="218" t="s">
        <v>62</v>
      </c>
      <c r="O3081" s="218">
        <v>717850</v>
      </c>
      <c r="P3081" s="218" t="s">
        <v>305</v>
      </c>
      <c r="Q3081" s="240">
        <v>0</v>
      </c>
      <c r="R3081" s="240">
        <v>114.71249999999999</v>
      </c>
      <c r="S3081" s="240">
        <v>0</v>
      </c>
      <c r="T3081" s="272">
        <v>0</v>
      </c>
      <c r="U3081" s="263"/>
    </row>
    <row r="3082" spans="2:21" s="216" customFormat="1" x14ac:dyDescent="0.25">
      <c r="B3082" s="262">
        <v>3091</v>
      </c>
      <c r="C3082" s="346">
        <v>45523</v>
      </c>
      <c r="D3082" s="217" t="s">
        <v>94</v>
      </c>
      <c r="E3082" s="218" t="s">
        <v>92</v>
      </c>
      <c r="F3082" s="218" t="s">
        <v>1</v>
      </c>
      <c r="G3082" s="218" t="s">
        <v>213</v>
      </c>
      <c r="H3082" s="218">
        <v>6.65</v>
      </c>
      <c r="I3082" s="218" t="s">
        <v>220</v>
      </c>
      <c r="J3082" s="218">
        <v>16</v>
      </c>
      <c r="K3082" s="218">
        <v>713807</v>
      </c>
      <c r="L3082" s="218">
        <v>1582</v>
      </c>
      <c r="M3082" s="218"/>
      <c r="N3082" s="218" t="s">
        <v>1</v>
      </c>
      <c r="O3082" s="218">
        <v>712225</v>
      </c>
      <c r="P3082" s="218" t="s">
        <v>305</v>
      </c>
      <c r="Q3082" s="240">
        <v>106.4</v>
      </c>
      <c r="R3082" s="240">
        <v>0</v>
      </c>
      <c r="S3082" s="240">
        <v>0</v>
      </c>
      <c r="T3082" s="272">
        <v>0</v>
      </c>
      <c r="U3082" s="263"/>
    </row>
    <row r="3083" spans="2:21" s="216" customFormat="1" x14ac:dyDescent="0.25">
      <c r="B3083" s="262">
        <v>3092</v>
      </c>
      <c r="C3083" s="346">
        <v>45523</v>
      </c>
      <c r="D3083" s="217" t="s">
        <v>91</v>
      </c>
      <c r="E3083" s="218" t="s">
        <v>92</v>
      </c>
      <c r="F3083" s="218" t="s">
        <v>1</v>
      </c>
      <c r="G3083" s="218" t="s">
        <v>213</v>
      </c>
      <c r="H3083" s="218">
        <v>6.65</v>
      </c>
      <c r="I3083" s="218" t="s">
        <v>220</v>
      </c>
      <c r="J3083" s="218">
        <v>17</v>
      </c>
      <c r="K3083" s="218">
        <v>713807</v>
      </c>
      <c r="L3083" s="218">
        <v>1582</v>
      </c>
      <c r="M3083" s="218"/>
      <c r="N3083" s="218" t="s">
        <v>1</v>
      </c>
      <c r="O3083" s="218">
        <v>712225</v>
      </c>
      <c r="P3083" s="218" t="s">
        <v>305</v>
      </c>
      <c r="Q3083" s="240">
        <v>113.05000000000001</v>
      </c>
      <c r="R3083" s="240">
        <v>0</v>
      </c>
      <c r="S3083" s="240">
        <v>0</v>
      </c>
      <c r="T3083" s="272">
        <v>0</v>
      </c>
      <c r="U3083" s="263"/>
    </row>
    <row r="3084" spans="2:21" s="216" customFormat="1" x14ac:dyDescent="0.25">
      <c r="B3084" s="262">
        <v>3093</v>
      </c>
      <c r="C3084" s="346">
        <v>45523</v>
      </c>
      <c r="D3084" s="217" t="s">
        <v>157</v>
      </c>
      <c r="E3084" s="218" t="s">
        <v>92</v>
      </c>
      <c r="F3084" s="218" t="s">
        <v>62</v>
      </c>
      <c r="G3084" s="218" t="s">
        <v>214</v>
      </c>
      <c r="H3084" s="218">
        <v>4.1500000000000004</v>
      </c>
      <c r="I3084" s="218" t="s">
        <v>221</v>
      </c>
      <c r="J3084" s="218">
        <v>32</v>
      </c>
      <c r="K3084" s="218">
        <v>715600</v>
      </c>
      <c r="L3084" s="218">
        <v>2250</v>
      </c>
      <c r="M3084" s="218"/>
      <c r="N3084" s="218" t="s">
        <v>62</v>
      </c>
      <c r="O3084" s="218">
        <v>717850</v>
      </c>
      <c r="P3084" s="218" t="s">
        <v>305</v>
      </c>
      <c r="Q3084" s="240">
        <v>0</v>
      </c>
      <c r="R3084" s="240">
        <v>152.72</v>
      </c>
      <c r="S3084" s="240">
        <v>0</v>
      </c>
      <c r="T3084" s="272">
        <v>0</v>
      </c>
      <c r="U3084" s="263"/>
    </row>
    <row r="3085" spans="2:21" s="216" customFormat="1" x14ac:dyDescent="0.25">
      <c r="B3085" s="262">
        <v>3094</v>
      </c>
      <c r="C3085" s="346">
        <v>45523</v>
      </c>
      <c r="D3085" s="217" t="s">
        <v>156</v>
      </c>
      <c r="E3085" s="218" t="s">
        <v>92</v>
      </c>
      <c r="F3085" s="218" t="s">
        <v>62</v>
      </c>
      <c r="G3085" s="218" t="s">
        <v>214</v>
      </c>
      <c r="H3085" s="218">
        <v>4.1500000000000004</v>
      </c>
      <c r="I3085" s="218" t="s">
        <v>221</v>
      </c>
      <c r="J3085" s="218">
        <v>28</v>
      </c>
      <c r="K3085" s="218">
        <v>715600</v>
      </c>
      <c r="L3085" s="218">
        <v>2250</v>
      </c>
      <c r="M3085" s="218"/>
      <c r="N3085" s="218" t="s">
        <v>62</v>
      </c>
      <c r="O3085" s="218">
        <v>717850</v>
      </c>
      <c r="P3085" s="218" t="s">
        <v>305</v>
      </c>
      <c r="Q3085" s="240">
        <v>0</v>
      </c>
      <c r="R3085" s="240">
        <v>133.63</v>
      </c>
      <c r="S3085" s="240">
        <v>0</v>
      </c>
      <c r="T3085" s="272">
        <v>0</v>
      </c>
      <c r="U3085" s="263"/>
    </row>
    <row r="3086" spans="2:21" s="216" customFormat="1" x14ac:dyDescent="0.25">
      <c r="B3086" s="262">
        <v>3095</v>
      </c>
      <c r="C3086" s="346">
        <v>45523</v>
      </c>
      <c r="D3086" s="217" t="s">
        <v>436</v>
      </c>
      <c r="E3086" s="218" t="s">
        <v>161</v>
      </c>
      <c r="F3086" s="218" t="s">
        <v>389</v>
      </c>
      <c r="G3086" s="218" t="s">
        <v>161</v>
      </c>
      <c r="H3086" s="218">
        <v>10</v>
      </c>
      <c r="I3086" s="218" t="s">
        <v>66</v>
      </c>
      <c r="J3086" s="218">
        <v>5</v>
      </c>
      <c r="K3086" s="218"/>
      <c r="L3086" s="218"/>
      <c r="M3086" s="218"/>
      <c r="N3086" s="218"/>
      <c r="O3086" s="218"/>
      <c r="P3086" s="218"/>
      <c r="Q3086" s="240">
        <v>0</v>
      </c>
      <c r="R3086" s="240">
        <v>0</v>
      </c>
      <c r="S3086" s="240">
        <v>50</v>
      </c>
      <c r="T3086" s="272">
        <v>0</v>
      </c>
      <c r="U3086" s="263"/>
    </row>
    <row r="3087" spans="2:21" s="216" customFormat="1" x14ac:dyDescent="0.25">
      <c r="B3087" s="262">
        <v>3096</v>
      </c>
      <c r="C3087" s="346">
        <v>45523</v>
      </c>
      <c r="D3087" s="217" t="s">
        <v>284</v>
      </c>
      <c r="E3087" s="218" t="s">
        <v>178</v>
      </c>
      <c r="F3087" s="218" t="s">
        <v>7</v>
      </c>
      <c r="G3087" s="218" t="s">
        <v>213</v>
      </c>
      <c r="H3087" s="218">
        <v>7</v>
      </c>
      <c r="I3087" s="218" t="s">
        <v>220</v>
      </c>
      <c r="J3087" s="218">
        <v>48</v>
      </c>
      <c r="K3087" s="218">
        <v>723300</v>
      </c>
      <c r="L3087" s="218">
        <v>3700</v>
      </c>
      <c r="M3087" s="218"/>
      <c r="N3087" s="218" t="s">
        <v>7</v>
      </c>
      <c r="O3087" s="218">
        <v>722675</v>
      </c>
      <c r="P3087" s="218" t="s">
        <v>305</v>
      </c>
      <c r="Q3087" s="240">
        <v>336</v>
      </c>
      <c r="R3087" s="240">
        <v>0</v>
      </c>
      <c r="S3087" s="240">
        <v>0</v>
      </c>
      <c r="T3087" s="272">
        <v>0</v>
      </c>
      <c r="U3087" s="263"/>
    </row>
    <row r="3088" spans="2:21" s="216" customFormat="1" x14ac:dyDescent="0.25">
      <c r="B3088" s="262">
        <v>3097</v>
      </c>
      <c r="C3088" s="346">
        <v>45523</v>
      </c>
      <c r="D3088" s="217" t="s">
        <v>268</v>
      </c>
      <c r="E3088" s="218" t="s">
        <v>276</v>
      </c>
      <c r="F3088" s="218" t="s">
        <v>7</v>
      </c>
      <c r="G3088" s="218" t="s">
        <v>214</v>
      </c>
      <c r="H3088" s="218">
        <v>5</v>
      </c>
      <c r="I3088" s="218" t="s">
        <v>220</v>
      </c>
      <c r="J3088" s="218">
        <v>50</v>
      </c>
      <c r="K3088" s="218">
        <v>723300</v>
      </c>
      <c r="L3088" s="218">
        <v>3700</v>
      </c>
      <c r="M3088" s="218"/>
      <c r="N3088" s="218" t="s">
        <v>7</v>
      </c>
      <c r="O3088" s="218">
        <v>722675</v>
      </c>
      <c r="P3088" s="218" t="s">
        <v>305</v>
      </c>
      <c r="Q3088" s="240">
        <v>250</v>
      </c>
      <c r="R3088" s="240">
        <v>0</v>
      </c>
      <c r="S3088" s="240">
        <v>0</v>
      </c>
      <c r="T3088" s="272">
        <v>0</v>
      </c>
      <c r="U3088" s="263"/>
    </row>
    <row r="3089" spans="2:21" s="216" customFormat="1" x14ac:dyDescent="0.25">
      <c r="B3089" s="262">
        <v>3098</v>
      </c>
      <c r="C3089" s="346">
        <v>45523</v>
      </c>
      <c r="D3089" s="217" t="s">
        <v>260</v>
      </c>
      <c r="E3089" s="218" t="s">
        <v>161</v>
      </c>
      <c r="F3089" s="218" t="s">
        <v>7</v>
      </c>
      <c r="G3089" s="218" t="s">
        <v>161</v>
      </c>
      <c r="H3089" s="218">
        <v>10</v>
      </c>
      <c r="I3089" s="218" t="s">
        <v>66</v>
      </c>
      <c r="J3089" s="218">
        <v>0</v>
      </c>
      <c r="K3089" s="218"/>
      <c r="L3089" s="218"/>
      <c r="M3089" s="218"/>
      <c r="N3089" s="218"/>
      <c r="O3089" s="218"/>
      <c r="P3089" s="218"/>
      <c r="Q3089" s="240">
        <v>0</v>
      </c>
      <c r="R3089" s="240">
        <v>0</v>
      </c>
      <c r="S3089" s="240">
        <v>0</v>
      </c>
      <c r="T3089" s="272">
        <v>0</v>
      </c>
      <c r="U3089" s="263"/>
    </row>
    <row r="3090" spans="2:21" s="216" customFormat="1" x14ac:dyDescent="0.25">
      <c r="B3090" s="262">
        <v>3099</v>
      </c>
      <c r="C3090" s="346">
        <v>45523</v>
      </c>
      <c r="D3090" s="217" t="s">
        <v>359</v>
      </c>
      <c r="E3090" s="218" t="s">
        <v>178</v>
      </c>
      <c r="F3090" s="218" t="s">
        <v>7</v>
      </c>
      <c r="G3090" s="218" t="s">
        <v>213</v>
      </c>
      <c r="H3090" s="218">
        <v>7</v>
      </c>
      <c r="I3090" s="218" t="s">
        <v>220</v>
      </c>
      <c r="J3090" s="218">
        <v>0</v>
      </c>
      <c r="K3090" s="218"/>
      <c r="L3090" s="218"/>
      <c r="M3090" s="218"/>
      <c r="N3090" s="218"/>
      <c r="O3090" s="218"/>
      <c r="P3090" s="218"/>
      <c r="Q3090" s="240">
        <v>0</v>
      </c>
      <c r="R3090" s="240">
        <v>0</v>
      </c>
      <c r="S3090" s="240">
        <v>0</v>
      </c>
      <c r="T3090" s="272">
        <v>0</v>
      </c>
      <c r="U3090" s="263"/>
    </row>
    <row r="3091" spans="2:21" s="216" customFormat="1" x14ac:dyDescent="0.25">
      <c r="B3091" s="262">
        <v>3100</v>
      </c>
      <c r="C3091" s="346">
        <v>45523</v>
      </c>
      <c r="D3091" s="217" t="s">
        <v>177</v>
      </c>
      <c r="E3091" s="218" t="s">
        <v>178</v>
      </c>
      <c r="F3091" s="218" t="s">
        <v>7</v>
      </c>
      <c r="G3091" s="218" t="s">
        <v>213</v>
      </c>
      <c r="H3091" s="218">
        <v>7</v>
      </c>
      <c r="I3091" s="218" t="s">
        <v>220</v>
      </c>
      <c r="J3091" s="218">
        <v>31</v>
      </c>
      <c r="K3091" s="218">
        <v>723300</v>
      </c>
      <c r="L3091" s="218">
        <v>3700</v>
      </c>
      <c r="M3091" s="218"/>
      <c r="N3091" s="218" t="s">
        <v>7</v>
      </c>
      <c r="O3091" s="218">
        <v>722675</v>
      </c>
      <c r="P3091" s="218" t="s">
        <v>305</v>
      </c>
      <c r="Q3091" s="240">
        <v>217</v>
      </c>
      <c r="R3091" s="240">
        <v>0</v>
      </c>
      <c r="S3091" s="240">
        <v>0</v>
      </c>
      <c r="T3091" s="272">
        <v>0</v>
      </c>
      <c r="U3091" s="263"/>
    </row>
    <row r="3092" spans="2:21" s="216" customFormat="1" x14ac:dyDescent="0.25">
      <c r="B3092" s="262">
        <v>3101</v>
      </c>
      <c r="C3092" s="346">
        <v>45523</v>
      </c>
      <c r="D3092" s="217" t="s">
        <v>173</v>
      </c>
      <c r="E3092" s="218" t="s">
        <v>161</v>
      </c>
      <c r="F3092" s="218" t="s">
        <v>7</v>
      </c>
      <c r="G3092" s="218" t="s">
        <v>161</v>
      </c>
      <c r="H3092" s="218">
        <v>11.2</v>
      </c>
      <c r="I3092" s="218" t="s">
        <v>66</v>
      </c>
      <c r="J3092" s="218">
        <v>7</v>
      </c>
      <c r="K3092" s="218"/>
      <c r="L3092" s="218"/>
      <c r="M3092" s="218"/>
      <c r="N3092" s="218"/>
      <c r="O3092" s="218"/>
      <c r="P3092" s="218"/>
      <c r="Q3092" s="240">
        <v>0</v>
      </c>
      <c r="R3092" s="240">
        <v>0</v>
      </c>
      <c r="S3092" s="240">
        <v>78.399999999999991</v>
      </c>
      <c r="T3092" s="272">
        <v>0</v>
      </c>
      <c r="U3092" s="263"/>
    </row>
    <row r="3093" spans="2:21" s="216" customFormat="1" x14ac:dyDescent="0.25">
      <c r="B3093" s="262">
        <v>3102</v>
      </c>
      <c r="C3093" s="346">
        <v>45523</v>
      </c>
      <c r="D3093" s="217" t="s">
        <v>152</v>
      </c>
      <c r="E3093" s="218" t="s">
        <v>92</v>
      </c>
      <c r="F3093" s="218" t="s">
        <v>63</v>
      </c>
      <c r="G3093" s="218" t="s">
        <v>214</v>
      </c>
      <c r="H3093" s="218">
        <v>4.1500000000000004</v>
      </c>
      <c r="I3093" s="218" t="s">
        <v>221</v>
      </c>
      <c r="J3093" s="218">
        <v>21</v>
      </c>
      <c r="K3093" s="218">
        <v>715200</v>
      </c>
      <c r="L3093" s="218">
        <v>2650</v>
      </c>
      <c r="M3093" s="218"/>
      <c r="N3093" s="218" t="s">
        <v>63</v>
      </c>
      <c r="O3093" s="218">
        <v>717850</v>
      </c>
      <c r="P3093" s="218" t="s">
        <v>304</v>
      </c>
      <c r="Q3093" s="240">
        <v>0</v>
      </c>
      <c r="R3093" s="240">
        <v>100.2225</v>
      </c>
      <c r="S3093" s="240">
        <v>0</v>
      </c>
      <c r="T3093" s="272">
        <v>0</v>
      </c>
      <c r="U3093" s="263"/>
    </row>
    <row r="3094" spans="2:21" s="216" customFormat="1" x14ac:dyDescent="0.25">
      <c r="B3094" s="262">
        <v>3103</v>
      </c>
      <c r="C3094" s="346">
        <v>45523</v>
      </c>
      <c r="D3094" s="217" t="s">
        <v>150</v>
      </c>
      <c r="E3094" s="218" t="s">
        <v>92</v>
      </c>
      <c r="F3094" s="218" t="s">
        <v>63</v>
      </c>
      <c r="G3094" s="218" t="s">
        <v>214</v>
      </c>
      <c r="H3094" s="218">
        <v>4.1500000000000004</v>
      </c>
      <c r="I3094" s="218" t="s">
        <v>221</v>
      </c>
      <c r="J3094" s="218">
        <v>22</v>
      </c>
      <c r="K3094" s="218">
        <v>715200</v>
      </c>
      <c r="L3094" s="218">
        <v>2650</v>
      </c>
      <c r="M3094" s="218"/>
      <c r="N3094" s="218" t="s">
        <v>63</v>
      </c>
      <c r="O3094" s="218">
        <v>717850</v>
      </c>
      <c r="P3094" s="218" t="s">
        <v>304</v>
      </c>
      <c r="Q3094" s="240">
        <v>0</v>
      </c>
      <c r="R3094" s="240">
        <v>104.995</v>
      </c>
      <c r="S3094" s="240">
        <v>0</v>
      </c>
      <c r="T3094" s="272">
        <v>0</v>
      </c>
      <c r="U3094" s="263"/>
    </row>
    <row r="3095" spans="2:21" s="216" customFormat="1" x14ac:dyDescent="0.25">
      <c r="B3095" s="262">
        <v>3104</v>
      </c>
      <c r="C3095" s="346">
        <v>45523</v>
      </c>
      <c r="D3095" s="217" t="s">
        <v>179</v>
      </c>
      <c r="E3095" s="218" t="s">
        <v>161</v>
      </c>
      <c r="F3095" s="218" t="s">
        <v>8</v>
      </c>
      <c r="G3095" s="218" t="s">
        <v>161</v>
      </c>
      <c r="H3095" s="218">
        <v>11.6</v>
      </c>
      <c r="I3095" s="218" t="s">
        <v>66</v>
      </c>
      <c r="J3095" s="218">
        <v>4</v>
      </c>
      <c r="K3095" s="218"/>
      <c r="L3095" s="218"/>
      <c r="M3095" s="218"/>
      <c r="N3095" s="218"/>
      <c r="O3095" s="218"/>
      <c r="P3095" s="218"/>
      <c r="Q3095" s="240">
        <v>0</v>
      </c>
      <c r="R3095" s="240">
        <v>0</v>
      </c>
      <c r="S3095" s="240">
        <v>46.4</v>
      </c>
      <c r="T3095" s="272">
        <v>0</v>
      </c>
      <c r="U3095" s="263"/>
    </row>
    <row r="3096" spans="2:21" s="216" customFormat="1" x14ac:dyDescent="0.25">
      <c r="B3096" s="262">
        <v>3105</v>
      </c>
      <c r="C3096" s="346">
        <v>45523</v>
      </c>
      <c r="D3096" s="217" t="s">
        <v>141</v>
      </c>
      <c r="E3096" s="218" t="s">
        <v>92</v>
      </c>
      <c r="F3096" s="218" t="s">
        <v>2</v>
      </c>
      <c r="G3096" s="218" t="s">
        <v>213</v>
      </c>
      <c r="H3096" s="218">
        <v>7</v>
      </c>
      <c r="I3096" s="218"/>
      <c r="J3096" s="218">
        <v>0</v>
      </c>
      <c r="K3096" s="218"/>
      <c r="L3096" s="218"/>
      <c r="M3096" s="218"/>
      <c r="N3096" s="218"/>
      <c r="O3096" s="218"/>
      <c r="P3096" s="218"/>
      <c r="Q3096" s="240">
        <v>0</v>
      </c>
      <c r="R3096" s="240">
        <v>0</v>
      </c>
      <c r="S3096" s="240">
        <v>0</v>
      </c>
      <c r="T3096" s="272">
        <v>0</v>
      </c>
      <c r="U3096" s="263"/>
    </row>
    <row r="3097" spans="2:21" s="216" customFormat="1" x14ac:dyDescent="0.25">
      <c r="B3097" s="262">
        <v>3106</v>
      </c>
      <c r="C3097" s="346">
        <v>45523</v>
      </c>
      <c r="D3097" s="217" t="s">
        <v>142</v>
      </c>
      <c r="E3097" s="218" t="s">
        <v>92</v>
      </c>
      <c r="F3097" s="218" t="s">
        <v>2</v>
      </c>
      <c r="G3097" s="218" t="s">
        <v>213</v>
      </c>
      <c r="H3097" s="218">
        <v>7</v>
      </c>
      <c r="I3097" s="218" t="s">
        <v>221</v>
      </c>
      <c r="J3097" s="218">
        <v>31</v>
      </c>
      <c r="K3097" s="218">
        <v>715400</v>
      </c>
      <c r="L3097" s="218">
        <v>1350</v>
      </c>
      <c r="M3097" s="218"/>
      <c r="N3097" s="218" t="s">
        <v>1</v>
      </c>
      <c r="O3097" s="218">
        <v>716750</v>
      </c>
      <c r="P3097" s="218" t="s">
        <v>304</v>
      </c>
      <c r="Q3097" s="240">
        <v>0</v>
      </c>
      <c r="R3097" s="240">
        <v>249.54999999999998</v>
      </c>
      <c r="S3097" s="240">
        <v>0</v>
      </c>
      <c r="T3097" s="272">
        <v>0</v>
      </c>
      <c r="U3097" s="263"/>
    </row>
    <row r="3098" spans="2:21" s="216" customFormat="1" x14ac:dyDescent="0.25">
      <c r="B3098" s="262">
        <v>3107</v>
      </c>
      <c r="C3098" s="346">
        <v>45523</v>
      </c>
      <c r="D3098" s="217" t="s">
        <v>143</v>
      </c>
      <c r="E3098" s="218" t="s">
        <v>92</v>
      </c>
      <c r="F3098" s="218" t="s">
        <v>2</v>
      </c>
      <c r="G3098" s="218" t="s">
        <v>213</v>
      </c>
      <c r="H3098" s="218">
        <v>7</v>
      </c>
      <c r="I3098" s="218" t="s">
        <v>221</v>
      </c>
      <c r="J3098" s="218">
        <v>31</v>
      </c>
      <c r="K3098" s="218">
        <v>715400</v>
      </c>
      <c r="L3098" s="218">
        <v>1350</v>
      </c>
      <c r="M3098" s="218"/>
      <c r="N3098" s="218" t="s">
        <v>1</v>
      </c>
      <c r="O3098" s="218">
        <v>716750</v>
      </c>
      <c r="P3098" s="218" t="s">
        <v>304</v>
      </c>
      <c r="Q3098" s="240">
        <v>0</v>
      </c>
      <c r="R3098" s="240">
        <v>249.54999999999998</v>
      </c>
      <c r="S3098" s="240">
        <v>0</v>
      </c>
      <c r="T3098" s="272">
        <v>0</v>
      </c>
      <c r="U3098" s="263"/>
    </row>
    <row r="3099" spans="2:21" s="216" customFormat="1" x14ac:dyDescent="0.25">
      <c r="B3099" s="262">
        <v>3108</v>
      </c>
      <c r="C3099" s="346">
        <v>45523</v>
      </c>
      <c r="D3099" s="217" t="s">
        <v>258</v>
      </c>
      <c r="E3099" s="218" t="s">
        <v>92</v>
      </c>
      <c r="F3099" s="218" t="s">
        <v>2</v>
      </c>
      <c r="G3099" s="218" t="s">
        <v>213</v>
      </c>
      <c r="H3099" s="218">
        <v>7</v>
      </c>
      <c r="I3099" s="218" t="s">
        <v>220</v>
      </c>
      <c r="J3099" s="218">
        <v>25</v>
      </c>
      <c r="K3099" s="218">
        <v>712650</v>
      </c>
      <c r="L3099" s="218">
        <v>425</v>
      </c>
      <c r="M3099" s="218"/>
      <c r="N3099" s="218" t="s">
        <v>2</v>
      </c>
      <c r="O3099" s="218">
        <v>712225</v>
      </c>
      <c r="P3099" s="218" t="s">
        <v>304</v>
      </c>
      <c r="Q3099" s="240">
        <v>175</v>
      </c>
      <c r="R3099" s="240">
        <v>0</v>
      </c>
      <c r="S3099" s="240">
        <v>0</v>
      </c>
      <c r="T3099" s="272">
        <v>0</v>
      </c>
      <c r="U3099" s="263"/>
    </row>
    <row r="3100" spans="2:21" s="216" customFormat="1" x14ac:dyDescent="0.25">
      <c r="B3100" s="262">
        <v>3109</v>
      </c>
      <c r="C3100" s="346">
        <v>45523</v>
      </c>
      <c r="D3100" s="217" t="s">
        <v>266</v>
      </c>
      <c r="E3100" s="218" t="s">
        <v>92</v>
      </c>
      <c r="F3100" s="218" t="s">
        <v>2</v>
      </c>
      <c r="G3100" s="218" t="s">
        <v>213</v>
      </c>
      <c r="H3100" s="218">
        <v>7</v>
      </c>
      <c r="I3100" s="218" t="s">
        <v>220</v>
      </c>
      <c r="J3100" s="218">
        <v>25</v>
      </c>
      <c r="K3100" s="218">
        <v>712650</v>
      </c>
      <c r="L3100" s="218">
        <v>425</v>
      </c>
      <c r="M3100" s="218"/>
      <c r="N3100" s="218" t="s">
        <v>2</v>
      </c>
      <c r="O3100" s="218">
        <v>712225</v>
      </c>
      <c r="P3100" s="218" t="s">
        <v>304</v>
      </c>
      <c r="Q3100" s="240">
        <v>175</v>
      </c>
      <c r="R3100" s="240">
        <v>0</v>
      </c>
      <c r="S3100" s="240">
        <v>0</v>
      </c>
      <c r="T3100" s="272">
        <v>0</v>
      </c>
      <c r="U3100" s="263"/>
    </row>
    <row r="3101" spans="2:21" s="216" customFormat="1" x14ac:dyDescent="0.25">
      <c r="B3101" s="262">
        <v>3110</v>
      </c>
      <c r="C3101" s="346">
        <v>45523</v>
      </c>
      <c r="D3101" s="217" t="s">
        <v>267</v>
      </c>
      <c r="E3101" s="218" t="s">
        <v>92</v>
      </c>
      <c r="F3101" s="218" t="s">
        <v>2</v>
      </c>
      <c r="G3101" s="218" t="s">
        <v>213</v>
      </c>
      <c r="H3101" s="218">
        <v>7</v>
      </c>
      <c r="I3101" s="218" t="s">
        <v>220</v>
      </c>
      <c r="J3101" s="218">
        <v>30</v>
      </c>
      <c r="K3101" s="218">
        <v>712650</v>
      </c>
      <c r="L3101" s="218">
        <v>425</v>
      </c>
      <c r="M3101" s="218"/>
      <c r="N3101" s="218" t="s">
        <v>2</v>
      </c>
      <c r="O3101" s="218">
        <v>712225</v>
      </c>
      <c r="P3101" s="218" t="s">
        <v>304</v>
      </c>
      <c r="Q3101" s="240">
        <v>210</v>
      </c>
      <c r="R3101" s="240">
        <v>0</v>
      </c>
      <c r="S3101" s="240">
        <v>0</v>
      </c>
      <c r="T3101" s="272">
        <v>0</v>
      </c>
      <c r="U3101" s="263"/>
    </row>
    <row r="3102" spans="2:21" s="216" customFormat="1" x14ac:dyDescent="0.25">
      <c r="B3102" s="262">
        <v>3111</v>
      </c>
      <c r="C3102" s="346">
        <v>45523</v>
      </c>
      <c r="D3102" s="217" t="s">
        <v>387</v>
      </c>
      <c r="E3102" s="218" t="s">
        <v>276</v>
      </c>
      <c r="F3102" s="218" t="s">
        <v>389</v>
      </c>
      <c r="G3102" s="218" t="s">
        <v>214</v>
      </c>
      <c r="H3102" s="218">
        <v>4.1500000000000004</v>
      </c>
      <c r="I3102" s="218" t="s">
        <v>221</v>
      </c>
      <c r="J3102" s="218">
        <v>29</v>
      </c>
      <c r="K3102" s="218">
        <v>715600</v>
      </c>
      <c r="L3102" s="218">
        <v>2250</v>
      </c>
      <c r="M3102" s="218"/>
      <c r="N3102" s="218" t="s">
        <v>389</v>
      </c>
      <c r="O3102" s="218">
        <v>717850</v>
      </c>
      <c r="P3102" s="218" t="s">
        <v>305</v>
      </c>
      <c r="Q3102" s="240">
        <v>0</v>
      </c>
      <c r="R3102" s="240">
        <v>138.4025</v>
      </c>
      <c r="S3102" s="240">
        <v>0</v>
      </c>
      <c r="T3102" s="272">
        <v>0</v>
      </c>
      <c r="U3102" s="263"/>
    </row>
    <row r="3103" spans="2:21" s="216" customFormat="1" x14ac:dyDescent="0.25">
      <c r="B3103" s="262">
        <v>3112</v>
      </c>
      <c r="C3103" s="346">
        <v>45523</v>
      </c>
      <c r="D3103" s="217" t="s">
        <v>388</v>
      </c>
      <c r="E3103" s="218" t="s">
        <v>276</v>
      </c>
      <c r="F3103" s="218" t="s">
        <v>389</v>
      </c>
      <c r="G3103" s="218" t="s">
        <v>214</v>
      </c>
      <c r="H3103" s="218">
        <v>4.1500000000000004</v>
      </c>
      <c r="I3103" s="218" t="s">
        <v>221</v>
      </c>
      <c r="J3103" s="218">
        <v>29</v>
      </c>
      <c r="K3103" s="218">
        <v>715600</v>
      </c>
      <c r="L3103" s="218">
        <v>2250</v>
      </c>
      <c r="M3103" s="218"/>
      <c r="N3103" s="218" t="s">
        <v>389</v>
      </c>
      <c r="O3103" s="218">
        <v>717850</v>
      </c>
      <c r="P3103" s="218" t="s">
        <v>305</v>
      </c>
      <c r="Q3103" s="240">
        <v>0</v>
      </c>
      <c r="R3103" s="240">
        <v>138.4025</v>
      </c>
      <c r="S3103" s="240">
        <v>0</v>
      </c>
      <c r="T3103" s="272">
        <v>0</v>
      </c>
      <c r="U3103" s="263"/>
    </row>
    <row r="3104" spans="2:21" s="216" customFormat="1" x14ac:dyDescent="0.25">
      <c r="B3104" s="262">
        <v>3113</v>
      </c>
      <c r="C3104" s="346">
        <v>45523</v>
      </c>
      <c r="D3104" s="217" t="s">
        <v>96</v>
      </c>
      <c r="E3104" s="218" t="s">
        <v>161</v>
      </c>
      <c r="F3104" s="218" t="s">
        <v>1</v>
      </c>
      <c r="G3104" s="218" t="s">
        <v>161</v>
      </c>
      <c r="H3104" s="218">
        <v>11.8</v>
      </c>
      <c r="I3104" s="218"/>
      <c r="J3104" s="218">
        <v>0</v>
      </c>
      <c r="K3104" s="218"/>
      <c r="L3104" s="218"/>
      <c r="M3104" s="218"/>
      <c r="N3104" s="218"/>
      <c r="O3104" s="218"/>
      <c r="P3104" s="218"/>
      <c r="Q3104" s="240">
        <v>0</v>
      </c>
      <c r="R3104" s="240">
        <v>0</v>
      </c>
      <c r="S3104" s="240">
        <v>0</v>
      </c>
      <c r="T3104" s="272">
        <v>0</v>
      </c>
      <c r="U3104" s="263"/>
    </row>
    <row r="3105" spans="2:21" s="216" customFormat="1" x14ac:dyDescent="0.25">
      <c r="B3105" s="262">
        <v>3114</v>
      </c>
      <c r="C3105" s="346">
        <v>45523</v>
      </c>
      <c r="D3105" s="217" t="s">
        <v>130</v>
      </c>
      <c r="E3105" s="218" t="s">
        <v>161</v>
      </c>
      <c r="F3105" s="218" t="s">
        <v>1</v>
      </c>
      <c r="G3105" s="218" t="s">
        <v>161</v>
      </c>
      <c r="H3105" s="218">
        <v>11.8</v>
      </c>
      <c r="I3105" s="218" t="s">
        <v>66</v>
      </c>
      <c r="J3105" s="218">
        <v>1</v>
      </c>
      <c r="K3105" s="218"/>
      <c r="L3105" s="218"/>
      <c r="M3105" s="218"/>
      <c r="N3105" s="218"/>
      <c r="O3105" s="218"/>
      <c r="P3105" s="218"/>
      <c r="Q3105" s="240">
        <v>0</v>
      </c>
      <c r="R3105" s="240">
        <v>0</v>
      </c>
      <c r="S3105" s="240">
        <v>11.8</v>
      </c>
      <c r="T3105" s="272">
        <v>0</v>
      </c>
      <c r="U3105" s="263"/>
    </row>
    <row r="3106" spans="2:21" s="216" customFormat="1" x14ac:dyDescent="0.25">
      <c r="B3106" s="262">
        <v>3115</v>
      </c>
      <c r="C3106" s="346">
        <v>45523</v>
      </c>
      <c r="D3106" s="217" t="s">
        <v>261</v>
      </c>
      <c r="E3106" s="218" t="s">
        <v>161</v>
      </c>
      <c r="F3106" s="218" t="s">
        <v>65</v>
      </c>
      <c r="G3106" s="218" t="s">
        <v>161</v>
      </c>
      <c r="H3106" s="218">
        <v>30.5</v>
      </c>
      <c r="I3106" s="218"/>
      <c r="J3106" s="218">
        <v>0</v>
      </c>
      <c r="K3106" s="218"/>
      <c r="L3106" s="218"/>
      <c r="M3106" s="218"/>
      <c r="N3106" s="218"/>
      <c r="O3106" s="218"/>
      <c r="P3106" s="218"/>
      <c r="Q3106" s="240">
        <v>0</v>
      </c>
      <c r="R3106" s="240">
        <v>0</v>
      </c>
      <c r="S3106" s="240">
        <v>0</v>
      </c>
      <c r="T3106" s="272">
        <v>0</v>
      </c>
      <c r="U3106" s="263"/>
    </row>
    <row r="3107" spans="2:21" s="216" customFormat="1" x14ac:dyDescent="0.25">
      <c r="B3107" s="262">
        <v>3116</v>
      </c>
      <c r="C3107" s="346">
        <v>45523</v>
      </c>
      <c r="D3107" s="217" t="s">
        <v>478</v>
      </c>
      <c r="E3107" s="218" t="s">
        <v>161</v>
      </c>
      <c r="F3107" s="218" t="s">
        <v>63</v>
      </c>
      <c r="G3107" s="218" t="s">
        <v>161</v>
      </c>
      <c r="H3107" s="218">
        <v>13</v>
      </c>
      <c r="I3107" s="218" t="s">
        <v>66</v>
      </c>
      <c r="J3107" s="218">
        <v>3</v>
      </c>
      <c r="K3107" s="218"/>
      <c r="L3107" s="218"/>
      <c r="M3107" s="218"/>
      <c r="N3107" s="218"/>
      <c r="O3107" s="218"/>
      <c r="P3107" s="218"/>
      <c r="Q3107" s="240">
        <v>0</v>
      </c>
      <c r="R3107" s="240">
        <v>0</v>
      </c>
      <c r="S3107" s="240">
        <v>39</v>
      </c>
      <c r="T3107" s="272">
        <v>0</v>
      </c>
      <c r="U3107" s="263"/>
    </row>
    <row r="3108" spans="2:21" s="216" customFormat="1" x14ac:dyDescent="0.25">
      <c r="B3108" s="262">
        <v>3117</v>
      </c>
      <c r="C3108" s="346">
        <v>45524</v>
      </c>
      <c r="D3108" s="217" t="s">
        <v>120</v>
      </c>
      <c r="E3108" s="218" t="s">
        <v>263</v>
      </c>
      <c r="F3108" s="218" t="s">
        <v>1</v>
      </c>
      <c r="G3108" s="218" t="s">
        <v>307</v>
      </c>
      <c r="H3108" s="218">
        <v>6</v>
      </c>
      <c r="I3108" s="218" t="s">
        <v>310</v>
      </c>
      <c r="J3108" s="218">
        <v>3</v>
      </c>
      <c r="K3108" s="218"/>
      <c r="L3108" s="218"/>
      <c r="M3108" s="218"/>
      <c r="N3108" s="218"/>
      <c r="O3108" s="218">
        <v>712375</v>
      </c>
      <c r="P3108" s="458" t="s">
        <v>531</v>
      </c>
      <c r="Q3108" s="240">
        <v>0</v>
      </c>
      <c r="R3108" s="240">
        <v>0</v>
      </c>
      <c r="S3108" s="240">
        <v>0</v>
      </c>
      <c r="T3108" s="272">
        <v>0</v>
      </c>
      <c r="U3108" s="263"/>
    </row>
    <row r="3109" spans="2:21" s="216" customFormat="1" x14ac:dyDescent="0.25">
      <c r="B3109" s="262">
        <v>3118</v>
      </c>
      <c r="C3109" s="346">
        <v>45524</v>
      </c>
      <c r="D3109" s="217" t="s">
        <v>122</v>
      </c>
      <c r="E3109" s="218" t="s">
        <v>264</v>
      </c>
      <c r="F3109" s="218" t="s">
        <v>1</v>
      </c>
      <c r="G3109" s="218" t="s">
        <v>307</v>
      </c>
      <c r="H3109" s="218">
        <v>5</v>
      </c>
      <c r="I3109" s="218" t="s">
        <v>310</v>
      </c>
      <c r="J3109" s="218">
        <v>2</v>
      </c>
      <c r="K3109" s="218"/>
      <c r="L3109" s="218"/>
      <c r="M3109" s="218"/>
      <c r="N3109" s="218"/>
      <c r="O3109" s="218">
        <v>712375</v>
      </c>
      <c r="P3109" s="458" t="s">
        <v>531</v>
      </c>
      <c r="Q3109" s="240">
        <v>0</v>
      </c>
      <c r="R3109" s="240">
        <v>0</v>
      </c>
      <c r="S3109" s="240">
        <v>0</v>
      </c>
      <c r="T3109" s="272">
        <v>0</v>
      </c>
      <c r="U3109" s="263"/>
    </row>
    <row r="3110" spans="2:21" s="216" customFormat="1" x14ac:dyDescent="0.25">
      <c r="B3110" s="262">
        <v>3119</v>
      </c>
      <c r="C3110" s="346">
        <v>45524</v>
      </c>
      <c r="D3110" s="217" t="s">
        <v>356</v>
      </c>
      <c r="E3110" s="218" t="s">
        <v>264</v>
      </c>
      <c r="F3110" s="218" t="s">
        <v>1</v>
      </c>
      <c r="G3110" s="218" t="s">
        <v>307</v>
      </c>
      <c r="H3110" s="218">
        <v>6</v>
      </c>
      <c r="I3110" s="218" t="s">
        <v>310</v>
      </c>
      <c r="J3110" s="218">
        <v>2.2000000000000002</v>
      </c>
      <c r="K3110" s="218"/>
      <c r="L3110" s="218"/>
      <c r="M3110" s="218"/>
      <c r="N3110" s="218"/>
      <c r="O3110" s="218">
        <v>712375</v>
      </c>
      <c r="P3110" s="458" t="s">
        <v>531</v>
      </c>
      <c r="Q3110" s="240">
        <v>0</v>
      </c>
      <c r="R3110" s="240">
        <v>0</v>
      </c>
      <c r="S3110" s="240">
        <v>0</v>
      </c>
      <c r="T3110" s="272">
        <v>0</v>
      </c>
      <c r="U3110" s="263"/>
    </row>
    <row r="3111" spans="2:21" s="216" customFormat="1" x14ac:dyDescent="0.25">
      <c r="B3111" s="262">
        <v>3120</v>
      </c>
      <c r="C3111" s="346">
        <v>45524</v>
      </c>
      <c r="D3111" s="217" t="s">
        <v>460</v>
      </c>
      <c r="E3111" s="218" t="s">
        <v>264</v>
      </c>
      <c r="F3111" s="218" t="s">
        <v>1</v>
      </c>
      <c r="G3111" s="218" t="s">
        <v>307</v>
      </c>
      <c r="H3111" s="218">
        <v>6</v>
      </c>
      <c r="I3111" s="218" t="s">
        <v>310</v>
      </c>
      <c r="J3111" s="218">
        <v>3</v>
      </c>
      <c r="K3111" s="218"/>
      <c r="L3111" s="218"/>
      <c r="M3111" s="218"/>
      <c r="N3111" s="218"/>
      <c r="O3111" s="218">
        <v>712375</v>
      </c>
      <c r="P3111" s="458" t="s">
        <v>531</v>
      </c>
      <c r="Q3111" s="240">
        <v>0</v>
      </c>
      <c r="R3111" s="240">
        <v>0</v>
      </c>
      <c r="S3111" s="240">
        <v>0</v>
      </c>
      <c r="T3111" s="272">
        <v>0</v>
      </c>
      <c r="U3111" s="263"/>
    </row>
    <row r="3112" spans="2:21" s="216" customFormat="1" x14ac:dyDescent="0.25">
      <c r="B3112" s="262">
        <v>3121</v>
      </c>
      <c r="C3112" s="346">
        <v>45524</v>
      </c>
      <c r="D3112" s="217" t="s">
        <v>376</v>
      </c>
      <c r="E3112" s="218" t="s">
        <v>183</v>
      </c>
      <c r="F3112" s="218" t="s">
        <v>309</v>
      </c>
      <c r="G3112" s="218">
        <v>0</v>
      </c>
      <c r="H3112" s="218">
        <v>6</v>
      </c>
      <c r="I3112" s="218"/>
      <c r="J3112" s="218"/>
      <c r="K3112" s="218"/>
      <c r="L3112" s="218"/>
      <c r="M3112" s="218"/>
      <c r="N3112" s="218"/>
      <c r="O3112" s="218"/>
      <c r="P3112" s="218"/>
      <c r="Q3112" s="240">
        <v>0</v>
      </c>
      <c r="R3112" s="240">
        <v>0</v>
      </c>
      <c r="S3112" s="240">
        <v>0</v>
      </c>
      <c r="T3112" s="272">
        <v>0</v>
      </c>
      <c r="U3112" s="263"/>
    </row>
    <row r="3113" spans="2:21" s="216" customFormat="1" x14ac:dyDescent="0.25">
      <c r="B3113" s="262">
        <v>3122</v>
      </c>
      <c r="C3113" s="346">
        <v>45524</v>
      </c>
      <c r="D3113" s="217" t="s">
        <v>487</v>
      </c>
      <c r="E3113" s="218" t="s">
        <v>92</v>
      </c>
      <c r="F3113" s="218" t="s">
        <v>481</v>
      </c>
      <c r="G3113" s="218" t="s">
        <v>214</v>
      </c>
      <c r="H3113" s="218">
        <v>4.1500000000000004</v>
      </c>
      <c r="I3113" s="218" t="s">
        <v>221</v>
      </c>
      <c r="J3113" s="218">
        <v>21</v>
      </c>
      <c r="K3113" s="218">
        <v>715800</v>
      </c>
      <c r="L3113" s="218">
        <v>2150</v>
      </c>
      <c r="M3113" s="218"/>
      <c r="N3113" s="218" t="s">
        <v>481</v>
      </c>
      <c r="O3113" s="245">
        <v>717950</v>
      </c>
      <c r="P3113" s="218" t="s">
        <v>305</v>
      </c>
      <c r="Q3113" s="240">
        <v>0</v>
      </c>
      <c r="R3113" s="240">
        <v>100.2225</v>
      </c>
      <c r="S3113" s="240">
        <v>0</v>
      </c>
      <c r="T3113" s="272">
        <v>0</v>
      </c>
      <c r="U3113" s="263"/>
    </row>
    <row r="3114" spans="2:21" s="216" customFormat="1" x14ac:dyDescent="0.25">
      <c r="B3114" s="262">
        <v>3123</v>
      </c>
      <c r="C3114" s="346">
        <v>45524</v>
      </c>
      <c r="D3114" s="217" t="s">
        <v>488</v>
      </c>
      <c r="E3114" s="218" t="s">
        <v>92</v>
      </c>
      <c r="F3114" s="218" t="s">
        <v>481</v>
      </c>
      <c r="G3114" s="218" t="s">
        <v>214</v>
      </c>
      <c r="H3114" s="218">
        <v>4.1500000000000004</v>
      </c>
      <c r="I3114" s="218" t="s">
        <v>221</v>
      </c>
      <c r="J3114" s="218">
        <v>20</v>
      </c>
      <c r="K3114" s="218">
        <v>715800</v>
      </c>
      <c r="L3114" s="218">
        <v>2150</v>
      </c>
      <c r="M3114" s="218"/>
      <c r="N3114" s="218" t="s">
        <v>481</v>
      </c>
      <c r="O3114" s="245">
        <v>717950</v>
      </c>
      <c r="P3114" s="218" t="s">
        <v>305</v>
      </c>
      <c r="Q3114" s="240">
        <v>0</v>
      </c>
      <c r="R3114" s="240">
        <v>95.449999999999989</v>
      </c>
      <c r="S3114" s="240">
        <v>0</v>
      </c>
      <c r="T3114" s="272">
        <v>0</v>
      </c>
      <c r="U3114" s="263"/>
    </row>
    <row r="3115" spans="2:21" s="216" customFormat="1" x14ac:dyDescent="0.25">
      <c r="B3115" s="262">
        <v>3124</v>
      </c>
      <c r="C3115" s="346">
        <v>45524</v>
      </c>
      <c r="D3115" s="217" t="s">
        <v>117</v>
      </c>
      <c r="E3115" s="218" t="s">
        <v>92</v>
      </c>
      <c r="F3115" s="218" t="s">
        <v>1</v>
      </c>
      <c r="G3115" s="218" t="s">
        <v>213</v>
      </c>
      <c r="H3115" s="218">
        <v>6.65</v>
      </c>
      <c r="I3115" s="218" t="s">
        <v>291</v>
      </c>
      <c r="J3115" s="218">
        <v>25</v>
      </c>
      <c r="K3115" s="218">
        <v>714120</v>
      </c>
      <c r="L3115" s="218">
        <v>800</v>
      </c>
      <c r="M3115" s="218"/>
      <c r="N3115" s="218" t="s">
        <v>1</v>
      </c>
      <c r="O3115" s="218">
        <v>715000</v>
      </c>
      <c r="P3115" s="218" t="s">
        <v>305</v>
      </c>
      <c r="Q3115" s="240">
        <v>0</v>
      </c>
      <c r="R3115" s="240">
        <v>0</v>
      </c>
      <c r="S3115" s="240">
        <v>0</v>
      </c>
      <c r="T3115" s="272">
        <v>0</v>
      </c>
      <c r="U3115" s="263"/>
    </row>
    <row r="3116" spans="2:21" s="216" customFormat="1" x14ac:dyDescent="0.25">
      <c r="B3116" s="261">
        <v>3125</v>
      </c>
      <c r="C3116" s="346">
        <v>45524</v>
      </c>
      <c r="D3116" s="217" t="s">
        <v>117</v>
      </c>
      <c r="E3116" s="218" t="s">
        <v>92</v>
      </c>
      <c r="F3116" s="218" t="s">
        <v>1</v>
      </c>
      <c r="G3116" s="218" t="s">
        <v>213</v>
      </c>
      <c r="H3116" s="218">
        <v>6.65</v>
      </c>
      <c r="I3116" s="218" t="s">
        <v>220</v>
      </c>
      <c r="J3116" s="218">
        <v>25</v>
      </c>
      <c r="K3116" s="218">
        <v>714120</v>
      </c>
      <c r="L3116" s="218">
        <v>800</v>
      </c>
      <c r="M3116" s="218"/>
      <c r="N3116" s="218" t="s">
        <v>1</v>
      </c>
      <c r="O3116" s="218">
        <v>715000</v>
      </c>
      <c r="P3116" s="218" t="s">
        <v>305</v>
      </c>
      <c r="Q3116" s="240">
        <v>166.25</v>
      </c>
      <c r="R3116" s="240">
        <v>0</v>
      </c>
      <c r="S3116" s="240">
        <v>0</v>
      </c>
      <c r="T3116" s="272">
        <v>0</v>
      </c>
      <c r="U3116" s="263"/>
    </row>
    <row r="3117" spans="2:21" s="216" customFormat="1" x14ac:dyDescent="0.25">
      <c r="B3117" s="262">
        <v>3126</v>
      </c>
      <c r="C3117" s="346">
        <v>45524</v>
      </c>
      <c r="D3117" s="217" t="s">
        <v>94</v>
      </c>
      <c r="E3117" s="218" t="s">
        <v>92</v>
      </c>
      <c r="F3117" s="218" t="s">
        <v>1</v>
      </c>
      <c r="G3117" s="218" t="s">
        <v>213</v>
      </c>
      <c r="H3117" s="218">
        <v>6.65</v>
      </c>
      <c r="I3117" s="218" t="s">
        <v>221</v>
      </c>
      <c r="J3117" s="218">
        <v>6</v>
      </c>
      <c r="K3117" s="218">
        <v>715600</v>
      </c>
      <c r="L3117" s="218">
        <v>2300</v>
      </c>
      <c r="M3117" s="218" t="s">
        <v>148</v>
      </c>
      <c r="N3117" s="218" t="s">
        <v>62</v>
      </c>
      <c r="O3117" s="218">
        <v>717</v>
      </c>
      <c r="P3117" s="218" t="s">
        <v>305</v>
      </c>
      <c r="Q3117" s="240">
        <v>0</v>
      </c>
      <c r="R3117" s="240">
        <v>45.885000000000005</v>
      </c>
      <c r="S3117" s="240">
        <v>0</v>
      </c>
      <c r="T3117" s="272">
        <v>0</v>
      </c>
      <c r="U3117" s="263"/>
    </row>
    <row r="3118" spans="2:21" s="216" customFormat="1" x14ac:dyDescent="0.25">
      <c r="B3118" s="262">
        <v>3127</v>
      </c>
      <c r="C3118" s="346">
        <v>45524</v>
      </c>
      <c r="D3118" s="217" t="s">
        <v>91</v>
      </c>
      <c r="E3118" s="218" t="s">
        <v>92</v>
      </c>
      <c r="F3118" s="218" t="s">
        <v>1</v>
      </c>
      <c r="G3118" s="218" t="s">
        <v>213</v>
      </c>
      <c r="H3118" s="218">
        <v>6.65</v>
      </c>
      <c r="I3118" s="218" t="s">
        <v>291</v>
      </c>
      <c r="J3118" s="218">
        <v>26</v>
      </c>
      <c r="K3118" s="218">
        <v>714120</v>
      </c>
      <c r="L3118" s="218">
        <v>800</v>
      </c>
      <c r="M3118" s="218"/>
      <c r="N3118" s="218" t="s">
        <v>1</v>
      </c>
      <c r="O3118" s="218">
        <v>715000</v>
      </c>
      <c r="P3118" s="218" t="s">
        <v>305</v>
      </c>
      <c r="Q3118" s="240">
        <v>0</v>
      </c>
      <c r="R3118" s="240">
        <v>0</v>
      </c>
      <c r="S3118" s="240">
        <v>0</v>
      </c>
      <c r="T3118" s="272">
        <v>0</v>
      </c>
      <c r="U3118" s="263"/>
    </row>
    <row r="3119" spans="2:21" s="216" customFormat="1" x14ac:dyDescent="0.25">
      <c r="B3119" s="261">
        <v>3128</v>
      </c>
      <c r="C3119" s="346">
        <v>45524</v>
      </c>
      <c r="D3119" s="217" t="s">
        <v>117</v>
      </c>
      <c r="E3119" s="218" t="s">
        <v>92</v>
      </c>
      <c r="F3119" s="218" t="s">
        <v>1</v>
      </c>
      <c r="G3119" s="218" t="s">
        <v>213</v>
      </c>
      <c r="H3119" s="218">
        <v>6.65</v>
      </c>
      <c r="I3119" s="218" t="s">
        <v>220</v>
      </c>
      <c r="J3119" s="218">
        <v>26</v>
      </c>
      <c r="K3119" s="218">
        <v>714120</v>
      </c>
      <c r="L3119" s="218">
        <v>800</v>
      </c>
      <c r="M3119" s="218"/>
      <c r="N3119" s="218" t="s">
        <v>1</v>
      </c>
      <c r="O3119" s="218">
        <v>715000</v>
      </c>
      <c r="P3119" s="218" t="s">
        <v>305</v>
      </c>
      <c r="Q3119" s="240">
        <v>172.9</v>
      </c>
      <c r="R3119" s="240">
        <v>0</v>
      </c>
      <c r="S3119" s="240">
        <v>0</v>
      </c>
      <c r="T3119" s="272">
        <v>0</v>
      </c>
      <c r="U3119" s="263"/>
    </row>
    <row r="3120" spans="2:21" s="216" customFormat="1" x14ac:dyDescent="0.25">
      <c r="B3120" s="262">
        <v>3129</v>
      </c>
      <c r="C3120" s="346">
        <v>45524</v>
      </c>
      <c r="D3120" s="217" t="s">
        <v>157</v>
      </c>
      <c r="E3120" s="218" t="s">
        <v>92</v>
      </c>
      <c r="F3120" s="218" t="s">
        <v>62</v>
      </c>
      <c r="G3120" s="218" t="s">
        <v>214</v>
      </c>
      <c r="H3120" s="218">
        <v>4.1500000000000004</v>
      </c>
      <c r="I3120" s="218" t="s">
        <v>221</v>
      </c>
      <c r="J3120" s="218">
        <v>26</v>
      </c>
      <c r="K3120" s="218">
        <v>715600</v>
      </c>
      <c r="L3120" s="218">
        <v>2300</v>
      </c>
      <c r="M3120" s="218" t="s">
        <v>148</v>
      </c>
      <c r="N3120" s="218" t="s">
        <v>62</v>
      </c>
      <c r="O3120" s="218">
        <v>717</v>
      </c>
      <c r="P3120" s="218" t="s">
        <v>305</v>
      </c>
      <c r="Q3120" s="240">
        <v>0</v>
      </c>
      <c r="R3120" s="240">
        <v>124.08499999999999</v>
      </c>
      <c r="S3120" s="240">
        <v>0</v>
      </c>
      <c r="T3120" s="272">
        <v>0</v>
      </c>
      <c r="U3120" s="263"/>
    </row>
    <row r="3121" spans="2:21" s="216" customFormat="1" x14ac:dyDescent="0.25">
      <c r="B3121" s="262">
        <v>3130</v>
      </c>
      <c r="C3121" s="346">
        <v>45524</v>
      </c>
      <c r="D3121" s="217" t="s">
        <v>156</v>
      </c>
      <c r="E3121" s="218" t="s">
        <v>92</v>
      </c>
      <c r="F3121" s="218" t="s">
        <v>62</v>
      </c>
      <c r="G3121" s="218" t="s">
        <v>214</v>
      </c>
      <c r="H3121" s="218">
        <v>4.1500000000000004</v>
      </c>
      <c r="I3121" s="218" t="s">
        <v>221</v>
      </c>
      <c r="J3121" s="218">
        <v>26</v>
      </c>
      <c r="K3121" s="218">
        <v>715600</v>
      </c>
      <c r="L3121" s="218">
        <v>2300</v>
      </c>
      <c r="M3121" s="218" t="s">
        <v>148</v>
      </c>
      <c r="N3121" s="218" t="s">
        <v>62</v>
      </c>
      <c r="O3121" s="218">
        <v>717</v>
      </c>
      <c r="P3121" s="218" t="s">
        <v>305</v>
      </c>
      <c r="Q3121" s="240">
        <v>0</v>
      </c>
      <c r="R3121" s="240">
        <v>124.08499999999999</v>
      </c>
      <c r="S3121" s="240">
        <v>0</v>
      </c>
      <c r="T3121" s="272">
        <v>0</v>
      </c>
      <c r="U3121" s="263"/>
    </row>
    <row r="3122" spans="2:21" s="216" customFormat="1" x14ac:dyDescent="0.25">
      <c r="B3122" s="262">
        <v>3131</v>
      </c>
      <c r="C3122" s="346">
        <v>45524</v>
      </c>
      <c r="D3122" s="217" t="s">
        <v>436</v>
      </c>
      <c r="E3122" s="218" t="s">
        <v>161</v>
      </c>
      <c r="F3122" s="218" t="s">
        <v>389</v>
      </c>
      <c r="G3122" s="218" t="s">
        <v>161</v>
      </c>
      <c r="H3122" s="218">
        <v>10</v>
      </c>
      <c r="I3122" s="218" t="s">
        <v>66</v>
      </c>
      <c r="J3122" s="218">
        <v>5</v>
      </c>
      <c r="K3122" s="218"/>
      <c r="L3122" s="218"/>
      <c r="M3122" s="218"/>
      <c r="N3122" s="218" t="s">
        <v>363</v>
      </c>
      <c r="O3122" s="218"/>
      <c r="P3122" s="218"/>
      <c r="Q3122" s="240">
        <v>0</v>
      </c>
      <c r="R3122" s="240">
        <v>0</v>
      </c>
      <c r="S3122" s="240">
        <v>50</v>
      </c>
      <c r="T3122" s="272">
        <v>0</v>
      </c>
      <c r="U3122" s="263"/>
    </row>
    <row r="3123" spans="2:21" s="216" customFormat="1" x14ac:dyDescent="0.25">
      <c r="B3123" s="262">
        <v>3132</v>
      </c>
      <c r="C3123" s="346">
        <v>45524</v>
      </c>
      <c r="D3123" s="217" t="s">
        <v>284</v>
      </c>
      <c r="E3123" s="218" t="s">
        <v>178</v>
      </c>
      <c r="F3123" s="218" t="s">
        <v>7</v>
      </c>
      <c r="G3123" s="218" t="s">
        <v>213</v>
      </c>
      <c r="H3123" s="218">
        <v>7</v>
      </c>
      <c r="I3123" s="218" t="s">
        <v>220</v>
      </c>
      <c r="J3123" s="218">
        <v>53</v>
      </c>
      <c r="K3123" s="218">
        <v>723300</v>
      </c>
      <c r="L3123" s="218">
        <v>3700</v>
      </c>
      <c r="M3123" s="218"/>
      <c r="N3123" s="218" t="s">
        <v>7</v>
      </c>
      <c r="O3123" s="218">
        <v>722200</v>
      </c>
      <c r="P3123" s="218" t="s">
        <v>305</v>
      </c>
      <c r="Q3123" s="240">
        <v>371</v>
      </c>
      <c r="R3123" s="240">
        <v>0</v>
      </c>
      <c r="S3123" s="240">
        <v>0</v>
      </c>
      <c r="T3123" s="272">
        <v>0</v>
      </c>
      <c r="U3123" s="263"/>
    </row>
    <row r="3124" spans="2:21" s="216" customFormat="1" x14ac:dyDescent="0.25">
      <c r="B3124" s="262">
        <v>3133</v>
      </c>
      <c r="C3124" s="346">
        <v>45524</v>
      </c>
      <c r="D3124" s="217" t="s">
        <v>268</v>
      </c>
      <c r="E3124" s="218" t="s">
        <v>276</v>
      </c>
      <c r="F3124" s="218" t="s">
        <v>7</v>
      </c>
      <c r="G3124" s="218" t="s">
        <v>214</v>
      </c>
      <c r="H3124" s="218">
        <v>5</v>
      </c>
      <c r="I3124" s="218" t="s">
        <v>220</v>
      </c>
      <c r="J3124" s="218">
        <v>52</v>
      </c>
      <c r="K3124" s="218">
        <v>723300</v>
      </c>
      <c r="L3124" s="218">
        <v>3700</v>
      </c>
      <c r="M3124" s="218"/>
      <c r="N3124" s="218" t="s">
        <v>7</v>
      </c>
      <c r="O3124" s="218">
        <v>722200</v>
      </c>
      <c r="P3124" s="218" t="s">
        <v>305</v>
      </c>
      <c r="Q3124" s="240">
        <v>260</v>
      </c>
      <c r="R3124" s="240">
        <v>0</v>
      </c>
      <c r="S3124" s="240">
        <v>0</v>
      </c>
      <c r="T3124" s="272">
        <v>0</v>
      </c>
      <c r="U3124" s="263"/>
    </row>
    <row r="3125" spans="2:21" s="216" customFormat="1" x14ac:dyDescent="0.25">
      <c r="B3125" s="262">
        <v>3134</v>
      </c>
      <c r="C3125" s="346">
        <v>45524</v>
      </c>
      <c r="D3125" s="217" t="s">
        <v>260</v>
      </c>
      <c r="E3125" s="218" t="s">
        <v>161</v>
      </c>
      <c r="F3125" s="218" t="s">
        <v>7</v>
      </c>
      <c r="G3125" s="218" t="s">
        <v>161</v>
      </c>
      <c r="H3125" s="218">
        <v>10</v>
      </c>
      <c r="I3125" s="218"/>
      <c r="J3125" s="218">
        <v>0</v>
      </c>
      <c r="K3125" s="218"/>
      <c r="L3125" s="218"/>
      <c r="M3125" s="218"/>
      <c r="N3125" s="218"/>
      <c r="O3125" s="218"/>
      <c r="P3125" s="218"/>
      <c r="Q3125" s="240">
        <v>0</v>
      </c>
      <c r="R3125" s="240">
        <v>0</v>
      </c>
      <c r="S3125" s="240">
        <v>0</v>
      </c>
      <c r="T3125" s="272">
        <v>0</v>
      </c>
      <c r="U3125" s="263"/>
    </row>
    <row r="3126" spans="2:21" s="216" customFormat="1" x14ac:dyDescent="0.25">
      <c r="B3126" s="262">
        <v>3135</v>
      </c>
      <c r="C3126" s="346">
        <v>45524</v>
      </c>
      <c r="D3126" s="217" t="s">
        <v>359</v>
      </c>
      <c r="E3126" s="218" t="s">
        <v>178</v>
      </c>
      <c r="F3126" s="218" t="s">
        <v>7</v>
      </c>
      <c r="G3126" s="218" t="s">
        <v>213</v>
      </c>
      <c r="H3126" s="218">
        <v>7</v>
      </c>
      <c r="I3126" s="218"/>
      <c r="J3126" s="218">
        <v>0</v>
      </c>
      <c r="K3126" s="218"/>
      <c r="L3126" s="218"/>
      <c r="M3126" s="218"/>
      <c r="N3126" s="218"/>
      <c r="O3126" s="218"/>
      <c r="P3126" s="218"/>
      <c r="Q3126" s="240">
        <v>0</v>
      </c>
      <c r="R3126" s="240">
        <v>0</v>
      </c>
      <c r="S3126" s="240">
        <v>0</v>
      </c>
      <c r="T3126" s="272">
        <v>0</v>
      </c>
      <c r="U3126" s="263"/>
    </row>
    <row r="3127" spans="2:21" s="216" customFormat="1" x14ac:dyDescent="0.25">
      <c r="B3127" s="262">
        <v>3136</v>
      </c>
      <c r="C3127" s="346">
        <v>45524</v>
      </c>
      <c r="D3127" s="217" t="s">
        <v>177</v>
      </c>
      <c r="E3127" s="218" t="s">
        <v>178</v>
      </c>
      <c r="F3127" s="218" t="s">
        <v>7</v>
      </c>
      <c r="G3127" s="218" t="s">
        <v>213</v>
      </c>
      <c r="H3127" s="218">
        <v>7</v>
      </c>
      <c r="I3127" s="218" t="s">
        <v>220</v>
      </c>
      <c r="J3127" s="218">
        <v>54</v>
      </c>
      <c r="K3127" s="218">
        <v>723300</v>
      </c>
      <c r="L3127" s="218">
        <v>3700</v>
      </c>
      <c r="M3127" s="218"/>
      <c r="N3127" s="218" t="s">
        <v>7</v>
      </c>
      <c r="O3127" s="218">
        <v>722200</v>
      </c>
      <c r="P3127" s="218" t="s">
        <v>305</v>
      </c>
      <c r="Q3127" s="240">
        <v>378</v>
      </c>
      <c r="R3127" s="240">
        <v>0</v>
      </c>
      <c r="S3127" s="240">
        <v>0</v>
      </c>
      <c r="T3127" s="272">
        <v>0</v>
      </c>
      <c r="U3127" s="263"/>
    </row>
    <row r="3128" spans="2:21" s="216" customFormat="1" x14ac:dyDescent="0.25">
      <c r="B3128" s="262">
        <v>3137</v>
      </c>
      <c r="C3128" s="346">
        <v>45524</v>
      </c>
      <c r="D3128" s="217" t="s">
        <v>173</v>
      </c>
      <c r="E3128" s="218" t="s">
        <v>161</v>
      </c>
      <c r="F3128" s="218" t="s">
        <v>7</v>
      </c>
      <c r="G3128" s="218" t="s">
        <v>161</v>
      </c>
      <c r="H3128" s="218">
        <v>11.2</v>
      </c>
      <c r="I3128" s="218" t="s">
        <v>66</v>
      </c>
      <c r="J3128" s="218">
        <v>7</v>
      </c>
      <c r="K3128" s="218"/>
      <c r="L3128" s="218"/>
      <c r="M3128" s="218"/>
      <c r="N3128" s="218" t="s">
        <v>363</v>
      </c>
      <c r="O3128" s="218"/>
      <c r="P3128" s="218"/>
      <c r="Q3128" s="240">
        <v>0</v>
      </c>
      <c r="R3128" s="240">
        <v>0</v>
      </c>
      <c r="S3128" s="240">
        <v>78.399999999999991</v>
      </c>
      <c r="T3128" s="272">
        <v>0</v>
      </c>
      <c r="U3128" s="263"/>
    </row>
    <row r="3129" spans="2:21" s="216" customFormat="1" x14ac:dyDescent="0.25">
      <c r="B3129" s="261">
        <v>3138</v>
      </c>
      <c r="C3129" s="346">
        <v>45524</v>
      </c>
      <c r="D3129" s="217" t="s">
        <v>152</v>
      </c>
      <c r="E3129" s="218" t="s">
        <v>92</v>
      </c>
      <c r="F3129" s="218" t="s">
        <v>63</v>
      </c>
      <c r="G3129" s="218" t="s">
        <v>214</v>
      </c>
      <c r="H3129" s="218">
        <v>4.1500000000000004</v>
      </c>
      <c r="I3129" s="218" t="s">
        <v>221</v>
      </c>
      <c r="J3129" s="218">
        <v>9</v>
      </c>
      <c r="K3129" s="218">
        <v>715650</v>
      </c>
      <c r="L3129" s="218">
        <v>2200</v>
      </c>
      <c r="M3129" s="218" t="s">
        <v>148</v>
      </c>
      <c r="N3129" s="218" t="s">
        <v>63</v>
      </c>
      <c r="O3129" s="218">
        <v>717</v>
      </c>
      <c r="P3129" s="218" t="s">
        <v>305</v>
      </c>
      <c r="Q3129" s="240">
        <v>0</v>
      </c>
      <c r="R3129" s="240">
        <v>42.952500000000001</v>
      </c>
      <c r="S3129" s="240">
        <v>0</v>
      </c>
      <c r="T3129" s="272">
        <v>0</v>
      </c>
      <c r="U3129" s="263"/>
    </row>
    <row r="3130" spans="2:21" s="216" customFormat="1" x14ac:dyDescent="0.25">
      <c r="B3130" s="262">
        <v>3139</v>
      </c>
      <c r="C3130" s="346">
        <v>45524</v>
      </c>
      <c r="D3130" s="217" t="s">
        <v>152</v>
      </c>
      <c r="E3130" s="218" t="s">
        <v>92</v>
      </c>
      <c r="F3130" s="218" t="s">
        <v>63</v>
      </c>
      <c r="G3130" s="218" t="s">
        <v>214</v>
      </c>
      <c r="H3130" s="218">
        <v>4.1500000000000004</v>
      </c>
      <c r="I3130" s="218" t="s">
        <v>221</v>
      </c>
      <c r="J3130" s="218">
        <v>10</v>
      </c>
      <c r="K3130" s="218">
        <v>715650</v>
      </c>
      <c r="L3130" s="218">
        <v>1000</v>
      </c>
      <c r="M3130" s="218" t="s">
        <v>148</v>
      </c>
      <c r="N3130" s="218" t="s">
        <v>63</v>
      </c>
      <c r="O3130" s="218">
        <v>716</v>
      </c>
      <c r="P3130" s="218" t="s">
        <v>305</v>
      </c>
      <c r="Q3130" s="240">
        <v>0</v>
      </c>
      <c r="R3130" s="240">
        <v>47.724999999999994</v>
      </c>
      <c r="S3130" s="240">
        <v>0</v>
      </c>
      <c r="T3130" s="272">
        <v>0</v>
      </c>
      <c r="U3130" s="263"/>
    </row>
    <row r="3131" spans="2:21" s="216" customFormat="1" x14ac:dyDescent="0.25">
      <c r="B3131" s="261">
        <v>3140</v>
      </c>
      <c r="C3131" s="346">
        <v>45524</v>
      </c>
      <c r="D3131" s="217" t="s">
        <v>150</v>
      </c>
      <c r="E3131" s="218" t="s">
        <v>92</v>
      </c>
      <c r="F3131" s="218" t="s">
        <v>63</v>
      </c>
      <c r="G3131" s="218" t="s">
        <v>214</v>
      </c>
      <c r="H3131" s="218">
        <v>4.1500000000000004</v>
      </c>
      <c r="I3131" s="218" t="s">
        <v>221</v>
      </c>
      <c r="J3131" s="218">
        <v>9</v>
      </c>
      <c r="K3131" s="218">
        <v>715650</v>
      </c>
      <c r="L3131" s="218">
        <v>2200</v>
      </c>
      <c r="M3131" s="218" t="s">
        <v>148</v>
      </c>
      <c r="N3131" s="218" t="s">
        <v>63</v>
      </c>
      <c r="O3131" s="218">
        <v>717</v>
      </c>
      <c r="P3131" s="218" t="s">
        <v>305</v>
      </c>
      <c r="Q3131" s="240">
        <v>0</v>
      </c>
      <c r="R3131" s="240">
        <v>42.952500000000001</v>
      </c>
      <c r="S3131" s="240">
        <v>0</v>
      </c>
      <c r="T3131" s="272">
        <v>0</v>
      </c>
      <c r="U3131" s="263"/>
    </row>
    <row r="3132" spans="2:21" s="216" customFormat="1" x14ac:dyDescent="0.25">
      <c r="B3132" s="262">
        <v>3141</v>
      </c>
      <c r="C3132" s="346">
        <v>45524</v>
      </c>
      <c r="D3132" s="217" t="s">
        <v>150</v>
      </c>
      <c r="E3132" s="218" t="s">
        <v>92</v>
      </c>
      <c r="F3132" s="218" t="s">
        <v>63</v>
      </c>
      <c r="G3132" s="218" t="s">
        <v>214</v>
      </c>
      <c r="H3132" s="218">
        <v>4.1500000000000004</v>
      </c>
      <c r="I3132" s="218" t="s">
        <v>221</v>
      </c>
      <c r="J3132" s="218">
        <v>11</v>
      </c>
      <c r="K3132" s="218">
        <v>715650</v>
      </c>
      <c r="L3132" s="218">
        <v>1000</v>
      </c>
      <c r="M3132" s="218" t="s">
        <v>148</v>
      </c>
      <c r="N3132" s="218" t="s">
        <v>63</v>
      </c>
      <c r="O3132" s="218">
        <v>716</v>
      </c>
      <c r="P3132" s="218" t="s">
        <v>305</v>
      </c>
      <c r="Q3132" s="240">
        <v>0</v>
      </c>
      <c r="R3132" s="240">
        <v>52.497500000000002</v>
      </c>
      <c r="S3132" s="240">
        <v>0</v>
      </c>
      <c r="T3132" s="272">
        <v>0</v>
      </c>
      <c r="U3132" s="263"/>
    </row>
    <row r="3133" spans="2:21" s="216" customFormat="1" x14ac:dyDescent="0.25">
      <c r="B3133" s="262">
        <v>3142</v>
      </c>
      <c r="C3133" s="346">
        <v>45524</v>
      </c>
      <c r="D3133" s="217" t="s">
        <v>179</v>
      </c>
      <c r="E3133" s="218" t="s">
        <v>161</v>
      </c>
      <c r="F3133" s="218" t="s">
        <v>8</v>
      </c>
      <c r="G3133" s="218" t="s">
        <v>161</v>
      </c>
      <c r="H3133" s="218">
        <v>11.6</v>
      </c>
      <c r="I3133" s="218" t="s">
        <v>66</v>
      </c>
      <c r="J3133" s="218">
        <v>6</v>
      </c>
      <c r="K3133" s="218"/>
      <c r="L3133" s="218"/>
      <c r="M3133" s="218"/>
      <c r="N3133" s="218" t="s">
        <v>363</v>
      </c>
      <c r="O3133" s="218"/>
      <c r="P3133" s="218"/>
      <c r="Q3133" s="240">
        <v>0</v>
      </c>
      <c r="R3133" s="240">
        <v>0</v>
      </c>
      <c r="S3133" s="240">
        <v>69.599999999999994</v>
      </c>
      <c r="T3133" s="272">
        <v>0</v>
      </c>
      <c r="U3133" s="263"/>
    </row>
    <row r="3134" spans="2:21" s="216" customFormat="1" x14ac:dyDescent="0.25">
      <c r="B3134" s="262">
        <v>3143</v>
      </c>
      <c r="C3134" s="346">
        <v>45524</v>
      </c>
      <c r="D3134" s="217" t="s">
        <v>141</v>
      </c>
      <c r="E3134" s="218" t="s">
        <v>92</v>
      </c>
      <c r="F3134" s="218" t="s">
        <v>2</v>
      </c>
      <c r="G3134" s="218" t="s">
        <v>213</v>
      </c>
      <c r="H3134" s="218">
        <v>7</v>
      </c>
      <c r="I3134" s="218" t="s">
        <v>221</v>
      </c>
      <c r="J3134" s="218">
        <v>24</v>
      </c>
      <c r="K3134" s="218">
        <v>715400</v>
      </c>
      <c r="L3134" s="218">
        <v>1900</v>
      </c>
      <c r="M3134" s="218" t="s">
        <v>148</v>
      </c>
      <c r="N3134" s="218" t="s">
        <v>1</v>
      </c>
      <c r="O3134" s="218">
        <v>716</v>
      </c>
      <c r="P3134" s="218" t="s">
        <v>304</v>
      </c>
      <c r="Q3134" s="240">
        <v>0</v>
      </c>
      <c r="R3134" s="240">
        <v>193.2</v>
      </c>
      <c r="S3134" s="240">
        <v>0</v>
      </c>
      <c r="T3134" s="272">
        <v>0</v>
      </c>
      <c r="U3134" s="263"/>
    </row>
    <row r="3135" spans="2:21" s="216" customFormat="1" x14ac:dyDescent="0.25">
      <c r="B3135" s="262">
        <v>3144</v>
      </c>
      <c r="C3135" s="346">
        <v>45524</v>
      </c>
      <c r="D3135" s="217" t="s">
        <v>142</v>
      </c>
      <c r="E3135" s="218" t="s">
        <v>92</v>
      </c>
      <c r="F3135" s="218" t="s">
        <v>2</v>
      </c>
      <c r="G3135" s="218" t="s">
        <v>213</v>
      </c>
      <c r="H3135" s="218">
        <v>7</v>
      </c>
      <c r="I3135" s="218" t="s">
        <v>221</v>
      </c>
      <c r="J3135" s="218">
        <v>12</v>
      </c>
      <c r="K3135" s="218">
        <v>715400</v>
      </c>
      <c r="L3135" s="218">
        <v>1900</v>
      </c>
      <c r="M3135" s="218" t="s">
        <v>148</v>
      </c>
      <c r="N3135" s="218" t="s">
        <v>1</v>
      </c>
      <c r="O3135" s="218">
        <v>717</v>
      </c>
      <c r="P3135" s="218" t="s">
        <v>304</v>
      </c>
      <c r="Q3135" s="240">
        <v>0</v>
      </c>
      <c r="R3135" s="240">
        <v>96.6</v>
      </c>
      <c r="S3135" s="240">
        <v>0</v>
      </c>
      <c r="T3135" s="272">
        <v>0</v>
      </c>
      <c r="U3135" s="263"/>
    </row>
    <row r="3136" spans="2:21" s="216" customFormat="1" x14ac:dyDescent="0.25">
      <c r="B3136" s="262">
        <v>3145</v>
      </c>
      <c r="C3136" s="346">
        <v>45524</v>
      </c>
      <c r="D3136" s="217" t="s">
        <v>143</v>
      </c>
      <c r="E3136" s="218" t="s">
        <v>92</v>
      </c>
      <c r="F3136" s="218" t="s">
        <v>2</v>
      </c>
      <c r="G3136" s="218" t="s">
        <v>213</v>
      </c>
      <c r="H3136" s="218">
        <v>7</v>
      </c>
      <c r="I3136" s="218" t="s">
        <v>221</v>
      </c>
      <c r="J3136" s="218">
        <v>27</v>
      </c>
      <c r="K3136" s="218">
        <v>715400</v>
      </c>
      <c r="L3136" s="218">
        <v>1900</v>
      </c>
      <c r="M3136" s="218" t="s">
        <v>148</v>
      </c>
      <c r="N3136" s="218" t="s">
        <v>1</v>
      </c>
      <c r="O3136" s="218">
        <v>718</v>
      </c>
      <c r="P3136" s="218" t="s">
        <v>304</v>
      </c>
      <c r="Q3136" s="240">
        <v>0</v>
      </c>
      <c r="R3136" s="240">
        <v>217.35</v>
      </c>
      <c r="S3136" s="240">
        <v>0</v>
      </c>
      <c r="T3136" s="272">
        <v>0</v>
      </c>
      <c r="U3136" s="263"/>
    </row>
    <row r="3137" spans="2:21" s="216" customFormat="1" x14ac:dyDescent="0.25">
      <c r="B3137" s="262">
        <v>3146</v>
      </c>
      <c r="C3137" s="346">
        <v>45524</v>
      </c>
      <c r="D3137" s="217" t="s">
        <v>258</v>
      </c>
      <c r="E3137" s="218" t="s">
        <v>92</v>
      </c>
      <c r="F3137" s="218" t="s">
        <v>2</v>
      </c>
      <c r="G3137" s="218" t="s">
        <v>213</v>
      </c>
      <c r="H3137" s="218">
        <v>7</v>
      </c>
      <c r="I3137" s="218" t="s">
        <v>220</v>
      </c>
      <c r="J3137" s="218">
        <v>25</v>
      </c>
      <c r="K3137" s="218">
        <v>712650</v>
      </c>
      <c r="L3137" s="218">
        <v>470</v>
      </c>
      <c r="M3137" s="218" t="s">
        <v>492</v>
      </c>
      <c r="N3137" s="218" t="s">
        <v>2</v>
      </c>
      <c r="O3137" s="218">
        <v>712</v>
      </c>
      <c r="P3137" s="218" t="s">
        <v>305</v>
      </c>
      <c r="Q3137" s="240">
        <v>175</v>
      </c>
      <c r="R3137" s="240">
        <v>0</v>
      </c>
      <c r="S3137" s="240">
        <v>0</v>
      </c>
      <c r="T3137" s="272">
        <v>0</v>
      </c>
      <c r="U3137" s="263"/>
    </row>
    <row r="3138" spans="2:21" s="216" customFormat="1" x14ac:dyDescent="0.25">
      <c r="B3138" s="262">
        <v>3147</v>
      </c>
      <c r="C3138" s="346">
        <v>45524</v>
      </c>
      <c r="D3138" s="217" t="s">
        <v>266</v>
      </c>
      <c r="E3138" s="218" t="s">
        <v>92</v>
      </c>
      <c r="F3138" s="218" t="s">
        <v>2</v>
      </c>
      <c r="G3138" s="218" t="s">
        <v>213</v>
      </c>
      <c r="H3138" s="218">
        <v>7</v>
      </c>
      <c r="I3138" s="218" t="s">
        <v>220</v>
      </c>
      <c r="J3138" s="218">
        <v>24</v>
      </c>
      <c r="K3138" s="218">
        <v>712650</v>
      </c>
      <c r="L3138" s="218">
        <v>470</v>
      </c>
      <c r="M3138" s="218" t="s">
        <v>492</v>
      </c>
      <c r="N3138" s="218" t="s">
        <v>2</v>
      </c>
      <c r="O3138" s="218">
        <v>712</v>
      </c>
      <c r="P3138" s="218" t="s">
        <v>305</v>
      </c>
      <c r="Q3138" s="240">
        <v>168</v>
      </c>
      <c r="R3138" s="240">
        <v>0</v>
      </c>
      <c r="S3138" s="240">
        <v>0</v>
      </c>
      <c r="T3138" s="272">
        <v>0</v>
      </c>
      <c r="U3138" s="263"/>
    </row>
    <row r="3139" spans="2:21" s="216" customFormat="1" x14ac:dyDescent="0.25">
      <c r="B3139" s="262">
        <v>3148</v>
      </c>
      <c r="C3139" s="346">
        <v>45524</v>
      </c>
      <c r="D3139" s="217" t="s">
        <v>267</v>
      </c>
      <c r="E3139" s="218" t="s">
        <v>92</v>
      </c>
      <c r="F3139" s="218" t="s">
        <v>2</v>
      </c>
      <c r="G3139" s="218" t="s">
        <v>213</v>
      </c>
      <c r="H3139" s="218">
        <v>7</v>
      </c>
      <c r="I3139" s="218" t="s">
        <v>220</v>
      </c>
      <c r="J3139" s="218">
        <v>24</v>
      </c>
      <c r="K3139" s="218">
        <v>712650</v>
      </c>
      <c r="L3139" s="218">
        <v>470</v>
      </c>
      <c r="M3139" s="218" t="s">
        <v>492</v>
      </c>
      <c r="N3139" s="218" t="s">
        <v>2</v>
      </c>
      <c r="O3139" s="218">
        <v>712</v>
      </c>
      <c r="P3139" s="218" t="s">
        <v>305</v>
      </c>
      <c r="Q3139" s="240">
        <v>168</v>
      </c>
      <c r="R3139" s="240">
        <v>0</v>
      </c>
      <c r="S3139" s="240">
        <v>0</v>
      </c>
      <c r="T3139" s="272">
        <v>0</v>
      </c>
      <c r="U3139" s="263"/>
    </row>
    <row r="3140" spans="2:21" s="216" customFormat="1" x14ac:dyDescent="0.25">
      <c r="B3140" s="261">
        <v>3149</v>
      </c>
      <c r="C3140" s="346">
        <v>45524</v>
      </c>
      <c r="D3140" s="217" t="s">
        <v>387</v>
      </c>
      <c r="E3140" s="218" t="s">
        <v>276</v>
      </c>
      <c r="F3140" s="218" t="s">
        <v>389</v>
      </c>
      <c r="G3140" s="218" t="s">
        <v>214</v>
      </c>
      <c r="H3140" s="218">
        <v>4.1500000000000004</v>
      </c>
      <c r="I3140" s="218" t="s">
        <v>221</v>
      </c>
      <c r="J3140" s="218">
        <v>13</v>
      </c>
      <c r="K3140" s="218">
        <v>715600</v>
      </c>
      <c r="L3140" s="218">
        <v>2250</v>
      </c>
      <c r="M3140" s="218" t="s">
        <v>148</v>
      </c>
      <c r="N3140" s="218" t="s">
        <v>389</v>
      </c>
      <c r="O3140" s="218">
        <v>717</v>
      </c>
      <c r="P3140" s="218" t="s">
        <v>305</v>
      </c>
      <c r="Q3140" s="240">
        <v>0</v>
      </c>
      <c r="R3140" s="240">
        <v>62.042499999999997</v>
      </c>
      <c r="S3140" s="240">
        <v>0</v>
      </c>
      <c r="T3140" s="272">
        <v>0</v>
      </c>
      <c r="U3140" s="263"/>
    </row>
    <row r="3141" spans="2:21" s="216" customFormat="1" x14ac:dyDescent="0.25">
      <c r="B3141" s="262">
        <v>3150</v>
      </c>
      <c r="C3141" s="346">
        <v>45524</v>
      </c>
      <c r="D3141" s="217" t="s">
        <v>387</v>
      </c>
      <c r="E3141" s="218" t="s">
        <v>276</v>
      </c>
      <c r="F3141" s="218" t="s">
        <v>389</v>
      </c>
      <c r="G3141" s="218" t="s">
        <v>214</v>
      </c>
      <c r="H3141" s="218">
        <v>4.1500000000000004</v>
      </c>
      <c r="I3141" s="218" t="s">
        <v>221</v>
      </c>
      <c r="J3141" s="218">
        <v>12</v>
      </c>
      <c r="K3141" s="218">
        <v>715600</v>
      </c>
      <c r="L3141" s="218">
        <v>1050</v>
      </c>
      <c r="M3141" s="218" t="s">
        <v>148</v>
      </c>
      <c r="N3141" s="218" t="s">
        <v>389</v>
      </c>
      <c r="O3141" s="218">
        <v>716</v>
      </c>
      <c r="P3141" s="218" t="s">
        <v>305</v>
      </c>
      <c r="Q3141" s="240">
        <v>0</v>
      </c>
      <c r="R3141" s="240">
        <v>57.27</v>
      </c>
      <c r="S3141" s="240">
        <v>0</v>
      </c>
      <c r="T3141" s="272">
        <v>0</v>
      </c>
      <c r="U3141" s="263"/>
    </row>
    <row r="3142" spans="2:21" s="216" customFormat="1" x14ac:dyDescent="0.25">
      <c r="B3142" s="261">
        <v>3151</v>
      </c>
      <c r="C3142" s="346">
        <v>45524</v>
      </c>
      <c r="D3142" s="217" t="s">
        <v>388</v>
      </c>
      <c r="E3142" s="218" t="s">
        <v>276</v>
      </c>
      <c r="F3142" s="218" t="s">
        <v>389</v>
      </c>
      <c r="G3142" s="218" t="s">
        <v>214</v>
      </c>
      <c r="H3142" s="218">
        <v>4.1500000000000004</v>
      </c>
      <c r="I3142" s="218" t="s">
        <v>221</v>
      </c>
      <c r="J3142" s="218">
        <v>14</v>
      </c>
      <c r="K3142" s="218">
        <v>715600</v>
      </c>
      <c r="L3142" s="218">
        <v>2250</v>
      </c>
      <c r="M3142" s="218" t="s">
        <v>148</v>
      </c>
      <c r="N3142" s="218" t="s">
        <v>389</v>
      </c>
      <c r="O3142" s="218">
        <v>717</v>
      </c>
      <c r="P3142" s="218" t="s">
        <v>305</v>
      </c>
      <c r="Q3142" s="240">
        <v>0</v>
      </c>
      <c r="R3142" s="240">
        <v>66.814999999999998</v>
      </c>
      <c r="S3142" s="240">
        <v>0</v>
      </c>
      <c r="T3142" s="272">
        <v>0</v>
      </c>
      <c r="U3142" s="263"/>
    </row>
    <row r="3143" spans="2:21" s="216" customFormat="1" x14ac:dyDescent="0.25">
      <c r="B3143" s="262">
        <v>3152</v>
      </c>
      <c r="C3143" s="346">
        <v>45524</v>
      </c>
      <c r="D3143" s="217" t="s">
        <v>388</v>
      </c>
      <c r="E3143" s="218" t="s">
        <v>276</v>
      </c>
      <c r="F3143" s="218" t="s">
        <v>389</v>
      </c>
      <c r="G3143" s="218" t="s">
        <v>214</v>
      </c>
      <c r="H3143" s="218">
        <v>4.1500000000000004</v>
      </c>
      <c r="I3143" s="218" t="s">
        <v>221</v>
      </c>
      <c r="J3143" s="218">
        <v>12</v>
      </c>
      <c r="K3143" s="218">
        <v>715600</v>
      </c>
      <c r="L3143" s="218">
        <v>1050</v>
      </c>
      <c r="M3143" s="218" t="s">
        <v>148</v>
      </c>
      <c r="N3143" s="218" t="s">
        <v>389</v>
      </c>
      <c r="O3143" s="218">
        <v>716</v>
      </c>
      <c r="P3143" s="218" t="s">
        <v>305</v>
      </c>
      <c r="Q3143" s="240">
        <v>0</v>
      </c>
      <c r="R3143" s="240">
        <v>57.27</v>
      </c>
      <c r="S3143" s="240">
        <v>0</v>
      </c>
      <c r="T3143" s="272">
        <v>0</v>
      </c>
      <c r="U3143" s="263"/>
    </row>
    <row r="3144" spans="2:21" s="216" customFormat="1" x14ac:dyDescent="0.25">
      <c r="B3144" s="262">
        <v>3153</v>
      </c>
      <c r="C3144" s="346">
        <v>45524</v>
      </c>
      <c r="D3144" s="217" t="s">
        <v>96</v>
      </c>
      <c r="E3144" s="218" t="s">
        <v>161</v>
      </c>
      <c r="F3144" s="218" t="s">
        <v>1</v>
      </c>
      <c r="G3144" s="218" t="s">
        <v>161</v>
      </c>
      <c r="H3144" s="218">
        <v>11.8</v>
      </c>
      <c r="I3144" s="218"/>
      <c r="J3144" s="218">
        <v>0</v>
      </c>
      <c r="K3144" s="218"/>
      <c r="L3144" s="218"/>
      <c r="M3144" s="218"/>
      <c r="N3144" s="218"/>
      <c r="O3144" s="218"/>
      <c r="P3144" s="218"/>
      <c r="Q3144" s="240">
        <v>0</v>
      </c>
      <c r="R3144" s="240">
        <v>0</v>
      </c>
      <c r="S3144" s="240">
        <v>0</v>
      </c>
      <c r="T3144" s="272">
        <v>0</v>
      </c>
      <c r="U3144" s="263"/>
    </row>
    <row r="3145" spans="2:21" s="216" customFormat="1" x14ac:dyDescent="0.25">
      <c r="B3145" s="262">
        <v>3154</v>
      </c>
      <c r="C3145" s="346">
        <v>45524</v>
      </c>
      <c r="D3145" s="217" t="s">
        <v>130</v>
      </c>
      <c r="E3145" s="218" t="s">
        <v>161</v>
      </c>
      <c r="F3145" s="218" t="s">
        <v>1</v>
      </c>
      <c r="G3145" s="218" t="s">
        <v>161</v>
      </c>
      <c r="H3145" s="218">
        <v>11.8</v>
      </c>
      <c r="I3145" s="218" t="s">
        <v>66</v>
      </c>
      <c r="J3145" s="218">
        <v>3</v>
      </c>
      <c r="K3145" s="218"/>
      <c r="L3145" s="218"/>
      <c r="M3145" s="218"/>
      <c r="N3145" s="218"/>
      <c r="O3145" s="218"/>
      <c r="P3145" s="218"/>
      <c r="Q3145" s="240">
        <v>0</v>
      </c>
      <c r="R3145" s="240">
        <v>0</v>
      </c>
      <c r="S3145" s="240">
        <v>35.400000000000006</v>
      </c>
      <c r="T3145" s="272">
        <v>0</v>
      </c>
      <c r="U3145" s="263"/>
    </row>
    <row r="3146" spans="2:21" s="216" customFormat="1" x14ac:dyDescent="0.25">
      <c r="B3146" s="262">
        <v>3155</v>
      </c>
      <c r="C3146" s="346">
        <v>45524</v>
      </c>
      <c r="D3146" s="217" t="s">
        <v>261</v>
      </c>
      <c r="E3146" s="218" t="s">
        <v>161</v>
      </c>
      <c r="F3146" s="218" t="s">
        <v>65</v>
      </c>
      <c r="G3146" s="218" t="s">
        <v>161</v>
      </c>
      <c r="H3146" s="218">
        <v>30.5</v>
      </c>
      <c r="I3146" s="218"/>
      <c r="J3146" s="218">
        <v>0</v>
      </c>
      <c r="K3146" s="218"/>
      <c r="L3146" s="218"/>
      <c r="M3146" s="218"/>
      <c r="N3146" s="218"/>
      <c r="O3146" s="218"/>
      <c r="P3146" s="218"/>
      <c r="Q3146" s="240">
        <v>0</v>
      </c>
      <c r="R3146" s="240">
        <v>0</v>
      </c>
      <c r="S3146" s="240">
        <v>0</v>
      </c>
      <c r="T3146" s="272">
        <v>0</v>
      </c>
      <c r="U3146" s="263"/>
    </row>
    <row r="3147" spans="2:21" s="216" customFormat="1" x14ac:dyDescent="0.25">
      <c r="B3147" s="262">
        <v>3156</v>
      </c>
      <c r="C3147" s="346">
        <v>45524</v>
      </c>
      <c r="D3147" s="217" t="s">
        <v>478</v>
      </c>
      <c r="E3147" s="218" t="s">
        <v>161</v>
      </c>
      <c r="F3147" s="218" t="s">
        <v>63</v>
      </c>
      <c r="G3147" s="218" t="s">
        <v>161</v>
      </c>
      <c r="H3147" s="218">
        <v>13</v>
      </c>
      <c r="I3147" s="218" t="s">
        <v>66</v>
      </c>
      <c r="J3147" s="218">
        <v>4</v>
      </c>
      <c r="K3147" s="218"/>
      <c r="L3147" s="218"/>
      <c r="M3147" s="218"/>
      <c r="N3147" s="218" t="s">
        <v>363</v>
      </c>
      <c r="O3147" s="218"/>
      <c r="P3147" s="218"/>
      <c r="Q3147" s="240">
        <v>0</v>
      </c>
      <c r="R3147" s="240">
        <v>0</v>
      </c>
      <c r="S3147" s="240">
        <v>52</v>
      </c>
      <c r="T3147" s="272">
        <v>0</v>
      </c>
      <c r="U3147" s="263"/>
    </row>
    <row r="3148" spans="2:21" s="216" customFormat="1" x14ac:dyDescent="0.25">
      <c r="B3148" s="262">
        <v>3157</v>
      </c>
      <c r="C3148" s="346">
        <v>45525</v>
      </c>
      <c r="D3148" s="217" t="s">
        <v>120</v>
      </c>
      <c r="E3148" s="218" t="s">
        <v>263</v>
      </c>
      <c r="F3148" s="218" t="s">
        <v>1</v>
      </c>
      <c r="G3148" s="218" t="s">
        <v>307</v>
      </c>
      <c r="H3148" s="218">
        <v>6</v>
      </c>
      <c r="I3148" s="218" t="s">
        <v>310</v>
      </c>
      <c r="J3148" s="218">
        <v>2</v>
      </c>
      <c r="K3148" s="218"/>
      <c r="L3148" s="218"/>
      <c r="M3148" s="218"/>
      <c r="N3148" s="218"/>
      <c r="O3148" s="218">
        <v>712565</v>
      </c>
      <c r="P3148" s="218" t="s">
        <v>498</v>
      </c>
      <c r="Q3148" s="240">
        <v>0</v>
      </c>
      <c r="R3148" s="240">
        <v>0</v>
      </c>
      <c r="S3148" s="240">
        <v>0</v>
      </c>
      <c r="T3148" s="272">
        <v>0</v>
      </c>
      <c r="U3148" s="263"/>
    </row>
    <row r="3149" spans="2:21" s="216" customFormat="1" x14ac:dyDescent="0.25">
      <c r="B3149" s="262">
        <v>3158</v>
      </c>
      <c r="C3149" s="346">
        <v>45525</v>
      </c>
      <c r="D3149" s="217" t="s">
        <v>122</v>
      </c>
      <c r="E3149" s="218" t="s">
        <v>264</v>
      </c>
      <c r="F3149" s="218" t="s">
        <v>1</v>
      </c>
      <c r="G3149" s="218" t="s">
        <v>307</v>
      </c>
      <c r="H3149" s="218">
        <v>5</v>
      </c>
      <c r="I3149" s="218" t="s">
        <v>310</v>
      </c>
      <c r="J3149" s="218">
        <v>2</v>
      </c>
      <c r="K3149" s="218"/>
      <c r="L3149" s="218"/>
      <c r="M3149" s="218"/>
      <c r="N3149" s="218"/>
      <c r="O3149" s="218">
        <v>712565</v>
      </c>
      <c r="P3149" s="218" t="s">
        <v>498</v>
      </c>
      <c r="Q3149" s="240">
        <v>0</v>
      </c>
      <c r="R3149" s="240">
        <v>0</v>
      </c>
      <c r="S3149" s="240">
        <v>0</v>
      </c>
      <c r="T3149" s="272">
        <v>0</v>
      </c>
      <c r="U3149" s="263"/>
    </row>
    <row r="3150" spans="2:21" s="216" customFormat="1" x14ac:dyDescent="0.25">
      <c r="B3150" s="262">
        <v>3159</v>
      </c>
      <c r="C3150" s="346">
        <v>45525</v>
      </c>
      <c r="D3150" s="217" t="s">
        <v>356</v>
      </c>
      <c r="E3150" s="218" t="s">
        <v>264</v>
      </c>
      <c r="F3150" s="218" t="s">
        <v>1</v>
      </c>
      <c r="G3150" s="218" t="s">
        <v>307</v>
      </c>
      <c r="H3150" s="218">
        <v>6</v>
      </c>
      <c r="I3150" s="218" t="s">
        <v>310</v>
      </c>
      <c r="J3150" s="218">
        <v>1</v>
      </c>
      <c r="K3150" s="218"/>
      <c r="L3150" s="218"/>
      <c r="M3150" s="218"/>
      <c r="N3150" s="218"/>
      <c r="O3150" s="218">
        <v>712565</v>
      </c>
      <c r="P3150" s="218" t="s">
        <v>498</v>
      </c>
      <c r="Q3150" s="240">
        <v>0</v>
      </c>
      <c r="R3150" s="240">
        <v>0</v>
      </c>
      <c r="S3150" s="240">
        <v>0</v>
      </c>
      <c r="T3150" s="272">
        <v>0</v>
      </c>
      <c r="U3150" s="263"/>
    </row>
    <row r="3151" spans="2:21" s="216" customFormat="1" x14ac:dyDescent="0.25">
      <c r="B3151" s="262">
        <v>3160</v>
      </c>
      <c r="C3151" s="346">
        <v>45525</v>
      </c>
      <c r="D3151" s="217" t="s">
        <v>460</v>
      </c>
      <c r="E3151" s="218" t="s">
        <v>264</v>
      </c>
      <c r="F3151" s="218" t="s">
        <v>1</v>
      </c>
      <c r="G3151" s="218" t="s">
        <v>307</v>
      </c>
      <c r="H3151" s="218">
        <v>6</v>
      </c>
      <c r="I3151" s="218" t="s">
        <v>310</v>
      </c>
      <c r="J3151" s="218">
        <v>3</v>
      </c>
      <c r="K3151" s="218"/>
      <c r="L3151" s="218"/>
      <c r="M3151" s="218"/>
      <c r="N3151" s="218"/>
      <c r="O3151" s="218">
        <v>712565</v>
      </c>
      <c r="P3151" s="218" t="s">
        <v>498</v>
      </c>
      <c r="Q3151" s="240">
        <v>0</v>
      </c>
      <c r="R3151" s="240">
        <v>0</v>
      </c>
      <c r="S3151" s="240">
        <v>0</v>
      </c>
      <c r="T3151" s="272">
        <v>0</v>
      </c>
      <c r="U3151" s="263"/>
    </row>
    <row r="3152" spans="2:21" s="216" customFormat="1" x14ac:dyDescent="0.25">
      <c r="B3152" s="262">
        <v>3161</v>
      </c>
      <c r="C3152" s="346">
        <v>45525</v>
      </c>
      <c r="D3152" s="217" t="s">
        <v>487</v>
      </c>
      <c r="E3152" s="218" t="s">
        <v>92</v>
      </c>
      <c r="F3152" s="218" t="s">
        <v>481</v>
      </c>
      <c r="G3152" s="218" t="s">
        <v>214</v>
      </c>
      <c r="H3152" s="218">
        <v>4.1500000000000004</v>
      </c>
      <c r="I3152" s="218" t="s">
        <v>221</v>
      </c>
      <c r="J3152" s="218">
        <v>25</v>
      </c>
      <c r="K3152" s="218">
        <v>715800</v>
      </c>
      <c r="L3152" s="218">
        <v>2200</v>
      </c>
      <c r="M3152" s="218" t="s">
        <v>1</v>
      </c>
      <c r="N3152" s="218" t="s">
        <v>481</v>
      </c>
      <c r="O3152" s="218">
        <v>718</v>
      </c>
      <c r="P3152" s="218" t="s">
        <v>305</v>
      </c>
      <c r="Q3152" s="240">
        <v>0</v>
      </c>
      <c r="R3152" s="240">
        <v>119.31250000000001</v>
      </c>
      <c r="S3152" s="240">
        <v>0</v>
      </c>
      <c r="T3152" s="272">
        <v>0</v>
      </c>
      <c r="U3152" s="263"/>
    </row>
    <row r="3153" spans="2:21" s="216" customFormat="1" x14ac:dyDescent="0.25">
      <c r="B3153" s="262">
        <v>3162</v>
      </c>
      <c r="C3153" s="346">
        <v>45525</v>
      </c>
      <c r="D3153" s="217" t="s">
        <v>488</v>
      </c>
      <c r="E3153" s="218" t="s">
        <v>92</v>
      </c>
      <c r="F3153" s="218" t="s">
        <v>481</v>
      </c>
      <c r="G3153" s="218" t="s">
        <v>214</v>
      </c>
      <c r="H3153" s="218">
        <v>4.1500000000000004</v>
      </c>
      <c r="I3153" s="218" t="s">
        <v>221</v>
      </c>
      <c r="J3153" s="218">
        <v>26</v>
      </c>
      <c r="K3153" s="218">
        <v>715800</v>
      </c>
      <c r="L3153" s="218">
        <v>2200</v>
      </c>
      <c r="M3153" s="218" t="s">
        <v>1</v>
      </c>
      <c r="N3153" s="218" t="s">
        <v>481</v>
      </c>
      <c r="O3153" s="218">
        <v>718</v>
      </c>
      <c r="P3153" s="218" t="s">
        <v>305</v>
      </c>
      <c r="Q3153" s="240">
        <v>0</v>
      </c>
      <c r="R3153" s="240">
        <v>124.08499999999999</v>
      </c>
      <c r="S3153" s="240">
        <v>0</v>
      </c>
      <c r="T3153" s="272">
        <v>0</v>
      </c>
      <c r="U3153" s="263"/>
    </row>
    <row r="3154" spans="2:21" s="216" customFormat="1" x14ac:dyDescent="0.25">
      <c r="B3154" s="262">
        <v>3163</v>
      </c>
      <c r="C3154" s="346">
        <v>45525</v>
      </c>
      <c r="D3154" s="217" t="s">
        <v>117</v>
      </c>
      <c r="E3154" s="218" t="s">
        <v>92</v>
      </c>
      <c r="F3154" s="218" t="s">
        <v>1</v>
      </c>
      <c r="G3154" s="218" t="s">
        <v>213</v>
      </c>
      <c r="H3154" s="218">
        <v>6.65</v>
      </c>
      <c r="I3154" s="218" t="s">
        <v>291</v>
      </c>
      <c r="J3154" s="218">
        <v>20</v>
      </c>
      <c r="K3154" s="218">
        <v>714500</v>
      </c>
      <c r="L3154" s="218">
        <v>2500</v>
      </c>
      <c r="M3154" s="218" t="s">
        <v>1</v>
      </c>
      <c r="N3154" s="218" t="s">
        <v>1</v>
      </c>
      <c r="O3154" s="218">
        <v>717</v>
      </c>
      <c r="P3154" s="218" t="s">
        <v>305</v>
      </c>
      <c r="Q3154" s="240">
        <v>0</v>
      </c>
      <c r="R3154" s="240">
        <v>0</v>
      </c>
      <c r="S3154" s="240">
        <v>0</v>
      </c>
      <c r="T3154" s="272">
        <v>0</v>
      </c>
      <c r="U3154" s="263"/>
    </row>
    <row r="3155" spans="2:21" s="216" customFormat="1" x14ac:dyDescent="0.25">
      <c r="B3155" s="262">
        <v>3164</v>
      </c>
      <c r="C3155" s="346">
        <v>45525</v>
      </c>
      <c r="D3155" s="217" t="s">
        <v>94</v>
      </c>
      <c r="E3155" s="218" t="s">
        <v>92</v>
      </c>
      <c r="F3155" s="218" t="s">
        <v>1</v>
      </c>
      <c r="G3155" s="218" t="s">
        <v>213</v>
      </c>
      <c r="H3155" s="218">
        <v>6.65</v>
      </c>
      <c r="I3155" s="218" t="s">
        <v>221</v>
      </c>
      <c r="J3155" s="218">
        <v>12</v>
      </c>
      <c r="K3155" s="218">
        <v>715200</v>
      </c>
      <c r="L3155" s="218">
        <v>1800</v>
      </c>
      <c r="M3155" s="218" t="s">
        <v>1</v>
      </c>
      <c r="N3155" s="218" t="s">
        <v>63</v>
      </c>
      <c r="O3155" s="218">
        <v>717</v>
      </c>
      <c r="P3155" s="218" t="s">
        <v>305</v>
      </c>
      <c r="Q3155" s="240">
        <v>0</v>
      </c>
      <c r="R3155" s="240">
        <v>91.77000000000001</v>
      </c>
      <c r="S3155" s="240">
        <v>0</v>
      </c>
      <c r="T3155" s="272">
        <v>0</v>
      </c>
      <c r="U3155" s="263"/>
    </row>
    <row r="3156" spans="2:21" s="216" customFormat="1" x14ac:dyDescent="0.25">
      <c r="B3156" s="262">
        <v>3165</v>
      </c>
      <c r="C3156" s="346">
        <v>45525</v>
      </c>
      <c r="D3156" s="217" t="s">
        <v>94</v>
      </c>
      <c r="E3156" s="218" t="s">
        <v>92</v>
      </c>
      <c r="F3156" s="218" t="s">
        <v>1</v>
      </c>
      <c r="G3156" s="218" t="s">
        <v>213</v>
      </c>
      <c r="H3156" s="218">
        <v>6.65</v>
      </c>
      <c r="I3156" s="218" t="s">
        <v>221</v>
      </c>
      <c r="J3156" s="218">
        <v>1</v>
      </c>
      <c r="K3156" s="218">
        <v>715600</v>
      </c>
      <c r="L3156" s="218">
        <v>2400</v>
      </c>
      <c r="M3156" s="218" t="s">
        <v>493</v>
      </c>
      <c r="N3156" s="218" t="s">
        <v>62</v>
      </c>
      <c r="O3156" s="218">
        <v>718</v>
      </c>
      <c r="P3156" s="218" t="s">
        <v>305</v>
      </c>
      <c r="Q3156" s="240">
        <v>0</v>
      </c>
      <c r="R3156" s="240">
        <v>7.6475</v>
      </c>
      <c r="S3156" s="240">
        <v>0</v>
      </c>
      <c r="T3156" s="272">
        <v>0</v>
      </c>
      <c r="U3156" s="263"/>
    </row>
    <row r="3157" spans="2:21" s="216" customFormat="1" x14ac:dyDescent="0.25">
      <c r="B3157" s="262">
        <v>3166</v>
      </c>
      <c r="C3157" s="346">
        <v>45525</v>
      </c>
      <c r="D3157" s="217" t="s">
        <v>91</v>
      </c>
      <c r="E3157" s="218" t="s">
        <v>92</v>
      </c>
      <c r="F3157" s="218" t="s">
        <v>1</v>
      </c>
      <c r="G3157" s="218" t="s">
        <v>213</v>
      </c>
      <c r="H3157" s="218">
        <v>6.65</v>
      </c>
      <c r="I3157" s="218" t="s">
        <v>291</v>
      </c>
      <c r="J3157" s="218">
        <v>20</v>
      </c>
      <c r="K3157" s="218">
        <v>714500</v>
      </c>
      <c r="L3157" s="218">
        <v>2500</v>
      </c>
      <c r="M3157" s="218" t="s">
        <v>1</v>
      </c>
      <c r="N3157" s="218" t="s">
        <v>1</v>
      </c>
      <c r="O3157" s="218">
        <v>717</v>
      </c>
      <c r="P3157" s="218" t="s">
        <v>305</v>
      </c>
      <c r="Q3157" s="240">
        <v>0</v>
      </c>
      <c r="R3157" s="240">
        <v>0</v>
      </c>
      <c r="S3157" s="240">
        <v>0</v>
      </c>
      <c r="T3157" s="272">
        <v>0</v>
      </c>
      <c r="U3157" s="263"/>
    </row>
    <row r="3158" spans="2:21" s="216" customFormat="1" x14ac:dyDescent="0.25">
      <c r="B3158" s="262">
        <v>3167</v>
      </c>
      <c r="C3158" s="346">
        <v>45525</v>
      </c>
      <c r="D3158" s="217" t="s">
        <v>157</v>
      </c>
      <c r="E3158" s="218" t="s">
        <v>92</v>
      </c>
      <c r="F3158" s="218" t="s">
        <v>62</v>
      </c>
      <c r="G3158" s="218" t="s">
        <v>214</v>
      </c>
      <c r="H3158" s="218">
        <v>4.1500000000000004</v>
      </c>
      <c r="I3158" s="218" t="s">
        <v>221</v>
      </c>
      <c r="J3158" s="218">
        <v>30</v>
      </c>
      <c r="K3158" s="218">
        <v>715600</v>
      </c>
      <c r="L3158" s="218">
        <v>2400</v>
      </c>
      <c r="M3158" s="218" t="s">
        <v>148</v>
      </c>
      <c r="N3158" s="218" t="s">
        <v>62</v>
      </c>
      <c r="O3158" s="218">
        <v>718</v>
      </c>
      <c r="P3158" s="218" t="s">
        <v>305</v>
      </c>
      <c r="Q3158" s="240">
        <v>0</v>
      </c>
      <c r="R3158" s="240">
        <v>143.17500000000001</v>
      </c>
      <c r="S3158" s="240">
        <v>0</v>
      </c>
      <c r="T3158" s="272">
        <v>0</v>
      </c>
      <c r="U3158" s="263"/>
    </row>
    <row r="3159" spans="2:21" s="216" customFormat="1" x14ac:dyDescent="0.25">
      <c r="B3159" s="262">
        <v>3168</v>
      </c>
      <c r="C3159" s="346">
        <v>45525</v>
      </c>
      <c r="D3159" s="217" t="s">
        <v>156</v>
      </c>
      <c r="E3159" s="218" t="s">
        <v>92</v>
      </c>
      <c r="F3159" s="218" t="s">
        <v>62</v>
      </c>
      <c r="G3159" s="218" t="s">
        <v>214</v>
      </c>
      <c r="H3159" s="218">
        <v>4.1500000000000004</v>
      </c>
      <c r="I3159" s="218" t="s">
        <v>221</v>
      </c>
      <c r="J3159" s="218">
        <v>30</v>
      </c>
      <c r="K3159" s="218">
        <v>715600</v>
      </c>
      <c r="L3159" s="218">
        <v>2400</v>
      </c>
      <c r="M3159" s="218" t="s">
        <v>494</v>
      </c>
      <c r="N3159" s="218" t="s">
        <v>62</v>
      </c>
      <c r="O3159" s="218">
        <v>718</v>
      </c>
      <c r="P3159" s="218" t="s">
        <v>305</v>
      </c>
      <c r="Q3159" s="240">
        <v>0</v>
      </c>
      <c r="R3159" s="240">
        <v>143.17500000000001</v>
      </c>
      <c r="S3159" s="240">
        <v>0</v>
      </c>
      <c r="T3159" s="272">
        <v>0</v>
      </c>
      <c r="U3159" s="263"/>
    </row>
    <row r="3160" spans="2:21" s="216" customFormat="1" x14ac:dyDescent="0.25">
      <c r="B3160" s="262">
        <v>3169</v>
      </c>
      <c r="C3160" s="346">
        <v>45525</v>
      </c>
      <c r="D3160" s="217" t="s">
        <v>436</v>
      </c>
      <c r="E3160" s="218" t="s">
        <v>161</v>
      </c>
      <c r="F3160" s="218" t="s">
        <v>389</v>
      </c>
      <c r="G3160" s="218" t="s">
        <v>161</v>
      </c>
      <c r="H3160" s="218">
        <v>10</v>
      </c>
      <c r="I3160" s="218" t="s">
        <v>66</v>
      </c>
      <c r="J3160" s="218">
        <v>4</v>
      </c>
      <c r="K3160" s="218"/>
      <c r="L3160" s="218"/>
      <c r="M3160" s="218"/>
      <c r="N3160" s="218" t="s">
        <v>363</v>
      </c>
      <c r="O3160" s="218"/>
      <c r="P3160" s="218"/>
      <c r="Q3160" s="240">
        <v>0</v>
      </c>
      <c r="R3160" s="240">
        <v>0</v>
      </c>
      <c r="S3160" s="240">
        <v>40</v>
      </c>
      <c r="T3160" s="272">
        <v>0</v>
      </c>
      <c r="U3160" s="263"/>
    </row>
    <row r="3161" spans="2:21" s="216" customFormat="1" x14ac:dyDescent="0.25">
      <c r="B3161" s="262">
        <v>3170</v>
      </c>
      <c r="C3161" s="346">
        <v>45525</v>
      </c>
      <c r="D3161" s="217" t="s">
        <v>284</v>
      </c>
      <c r="E3161" s="218" t="s">
        <v>178</v>
      </c>
      <c r="F3161" s="218" t="s">
        <v>7</v>
      </c>
      <c r="G3161" s="218" t="s">
        <v>213</v>
      </c>
      <c r="H3161" s="218">
        <v>7</v>
      </c>
      <c r="I3161" s="218" t="s">
        <v>220</v>
      </c>
      <c r="J3161" s="218">
        <v>52</v>
      </c>
      <c r="K3161" s="218">
        <v>723950</v>
      </c>
      <c r="L3161" s="218">
        <v>3700</v>
      </c>
      <c r="M3161" s="218"/>
      <c r="N3161" s="218" t="s">
        <v>7</v>
      </c>
      <c r="O3161" s="218">
        <v>722070</v>
      </c>
      <c r="P3161" s="218" t="s">
        <v>305</v>
      </c>
      <c r="Q3161" s="240">
        <v>364</v>
      </c>
      <c r="R3161" s="240">
        <v>0</v>
      </c>
      <c r="S3161" s="240">
        <v>0</v>
      </c>
      <c r="T3161" s="272">
        <v>0</v>
      </c>
      <c r="U3161" s="263"/>
    </row>
    <row r="3162" spans="2:21" s="216" customFormat="1" x14ac:dyDescent="0.25">
      <c r="B3162" s="262">
        <v>3171</v>
      </c>
      <c r="C3162" s="346">
        <v>45525</v>
      </c>
      <c r="D3162" s="217" t="s">
        <v>268</v>
      </c>
      <c r="E3162" s="218" t="s">
        <v>276</v>
      </c>
      <c r="F3162" s="218" t="s">
        <v>7</v>
      </c>
      <c r="G3162" s="218" t="s">
        <v>214</v>
      </c>
      <c r="H3162" s="218">
        <v>5</v>
      </c>
      <c r="I3162" s="218" t="s">
        <v>220</v>
      </c>
      <c r="J3162" s="218">
        <v>44</v>
      </c>
      <c r="K3162" s="218">
        <v>723950</v>
      </c>
      <c r="L3162" s="218">
        <v>3700</v>
      </c>
      <c r="M3162" s="218"/>
      <c r="N3162" s="218" t="s">
        <v>7</v>
      </c>
      <c r="O3162" s="218">
        <v>722070</v>
      </c>
      <c r="P3162" s="218" t="s">
        <v>305</v>
      </c>
      <c r="Q3162" s="240">
        <v>220</v>
      </c>
      <c r="R3162" s="240">
        <v>0</v>
      </c>
      <c r="S3162" s="240">
        <v>0</v>
      </c>
      <c r="T3162" s="272">
        <v>0</v>
      </c>
      <c r="U3162" s="263"/>
    </row>
    <row r="3163" spans="2:21" s="216" customFormat="1" x14ac:dyDescent="0.25">
      <c r="B3163" s="262">
        <v>3172</v>
      </c>
      <c r="C3163" s="346">
        <v>45525</v>
      </c>
      <c r="D3163" s="217" t="s">
        <v>260</v>
      </c>
      <c r="E3163" s="218" t="s">
        <v>161</v>
      </c>
      <c r="F3163" s="218" t="s">
        <v>7</v>
      </c>
      <c r="G3163" s="218" t="s">
        <v>161</v>
      </c>
      <c r="H3163" s="218">
        <v>10</v>
      </c>
      <c r="I3163" s="218" t="s">
        <v>66</v>
      </c>
      <c r="J3163" s="218">
        <v>0</v>
      </c>
      <c r="K3163" s="218"/>
      <c r="L3163" s="218"/>
      <c r="M3163" s="218"/>
      <c r="N3163" s="218"/>
      <c r="O3163" s="218"/>
      <c r="P3163" s="218"/>
      <c r="Q3163" s="240">
        <v>0</v>
      </c>
      <c r="R3163" s="240">
        <v>0</v>
      </c>
      <c r="S3163" s="240">
        <v>0</v>
      </c>
      <c r="T3163" s="272">
        <v>0</v>
      </c>
      <c r="U3163" s="263"/>
    </row>
    <row r="3164" spans="2:21" s="216" customFormat="1" x14ac:dyDescent="0.25">
      <c r="B3164" s="262">
        <v>3173</v>
      </c>
      <c r="C3164" s="346">
        <v>45525</v>
      </c>
      <c r="D3164" s="217" t="s">
        <v>359</v>
      </c>
      <c r="E3164" s="218" t="s">
        <v>178</v>
      </c>
      <c r="F3164" s="218" t="s">
        <v>7</v>
      </c>
      <c r="G3164" s="218" t="s">
        <v>213</v>
      </c>
      <c r="H3164" s="218">
        <v>7</v>
      </c>
      <c r="I3164" s="218" t="s">
        <v>220</v>
      </c>
      <c r="J3164" s="218">
        <v>0</v>
      </c>
      <c r="K3164" s="218"/>
      <c r="L3164" s="218"/>
      <c r="M3164" s="218"/>
      <c r="N3164" s="218"/>
      <c r="O3164" s="218"/>
      <c r="P3164" s="218"/>
      <c r="Q3164" s="240">
        <v>0</v>
      </c>
      <c r="R3164" s="240">
        <v>0</v>
      </c>
      <c r="S3164" s="240">
        <v>0</v>
      </c>
      <c r="T3164" s="272">
        <v>0</v>
      </c>
      <c r="U3164" s="263"/>
    </row>
    <row r="3165" spans="2:21" s="216" customFormat="1" x14ac:dyDescent="0.25">
      <c r="B3165" s="262">
        <v>3174</v>
      </c>
      <c r="C3165" s="346">
        <v>45525</v>
      </c>
      <c r="D3165" s="217" t="s">
        <v>177</v>
      </c>
      <c r="E3165" s="218" t="s">
        <v>178</v>
      </c>
      <c r="F3165" s="218" t="s">
        <v>7</v>
      </c>
      <c r="G3165" s="218" t="s">
        <v>213</v>
      </c>
      <c r="H3165" s="218">
        <v>7</v>
      </c>
      <c r="I3165" s="218" t="s">
        <v>220</v>
      </c>
      <c r="J3165" s="218">
        <v>38</v>
      </c>
      <c r="K3165" s="218">
        <v>723950</v>
      </c>
      <c r="L3165" s="218">
        <v>3700</v>
      </c>
      <c r="M3165" s="218"/>
      <c r="N3165" s="218" t="s">
        <v>7</v>
      </c>
      <c r="O3165" s="218">
        <v>722070</v>
      </c>
      <c r="P3165" s="218" t="s">
        <v>305</v>
      </c>
      <c r="Q3165" s="240">
        <v>266</v>
      </c>
      <c r="R3165" s="240">
        <v>0</v>
      </c>
      <c r="S3165" s="240">
        <v>0</v>
      </c>
      <c r="T3165" s="272">
        <v>0</v>
      </c>
      <c r="U3165" s="263"/>
    </row>
    <row r="3166" spans="2:21" s="216" customFormat="1" x14ac:dyDescent="0.25">
      <c r="B3166" s="262">
        <v>3175</v>
      </c>
      <c r="C3166" s="346">
        <v>45525</v>
      </c>
      <c r="D3166" s="217" t="s">
        <v>173</v>
      </c>
      <c r="E3166" s="218" t="s">
        <v>161</v>
      </c>
      <c r="F3166" s="218" t="s">
        <v>7</v>
      </c>
      <c r="G3166" s="218" t="s">
        <v>161</v>
      </c>
      <c r="H3166" s="218">
        <v>11.2</v>
      </c>
      <c r="I3166" s="218" t="s">
        <v>66</v>
      </c>
      <c r="J3166" s="218">
        <v>7</v>
      </c>
      <c r="K3166" s="218"/>
      <c r="L3166" s="218"/>
      <c r="M3166" s="218"/>
      <c r="N3166" s="218" t="s">
        <v>363</v>
      </c>
      <c r="O3166" s="218"/>
      <c r="P3166" s="218"/>
      <c r="Q3166" s="240">
        <v>0</v>
      </c>
      <c r="R3166" s="240">
        <v>0</v>
      </c>
      <c r="S3166" s="240">
        <v>78.399999999999991</v>
      </c>
      <c r="T3166" s="272">
        <v>0</v>
      </c>
      <c r="U3166" s="263"/>
    </row>
    <row r="3167" spans="2:21" s="216" customFormat="1" x14ac:dyDescent="0.25">
      <c r="B3167" s="262">
        <v>3176</v>
      </c>
      <c r="C3167" s="346">
        <v>45525</v>
      </c>
      <c r="D3167" s="217" t="s">
        <v>152</v>
      </c>
      <c r="E3167" s="218" t="s">
        <v>92</v>
      </c>
      <c r="F3167" s="218" t="s">
        <v>63</v>
      </c>
      <c r="G3167" s="218" t="s">
        <v>214</v>
      </c>
      <c r="H3167" s="218">
        <v>4.1500000000000004</v>
      </c>
      <c r="I3167" s="218" t="s">
        <v>221</v>
      </c>
      <c r="J3167" s="218">
        <v>25</v>
      </c>
      <c r="K3167" s="218">
        <v>715200</v>
      </c>
      <c r="L3167" s="218">
        <v>1800</v>
      </c>
      <c r="M3167" s="218" t="s">
        <v>145</v>
      </c>
      <c r="N3167" s="218" t="s">
        <v>63</v>
      </c>
      <c r="O3167" s="218">
        <v>717000</v>
      </c>
      <c r="P3167" s="218" t="s">
        <v>304</v>
      </c>
      <c r="Q3167" s="240">
        <v>0</v>
      </c>
      <c r="R3167" s="240">
        <v>119.31250000000001</v>
      </c>
      <c r="S3167" s="240">
        <v>0</v>
      </c>
      <c r="T3167" s="272">
        <v>0</v>
      </c>
      <c r="U3167" s="263"/>
    </row>
    <row r="3168" spans="2:21" s="216" customFormat="1" x14ac:dyDescent="0.25">
      <c r="B3168" s="262">
        <v>3177</v>
      </c>
      <c r="C3168" s="346">
        <v>45525</v>
      </c>
      <c r="D3168" s="217" t="s">
        <v>150</v>
      </c>
      <c r="E3168" s="218" t="s">
        <v>92</v>
      </c>
      <c r="F3168" s="218" t="s">
        <v>63</v>
      </c>
      <c r="G3168" s="218" t="s">
        <v>214</v>
      </c>
      <c r="H3168" s="218">
        <v>4.1500000000000004</v>
      </c>
      <c r="I3168" s="218" t="s">
        <v>221</v>
      </c>
      <c r="J3168" s="218">
        <v>25</v>
      </c>
      <c r="K3168" s="218">
        <v>715200</v>
      </c>
      <c r="L3168" s="218">
        <v>1800</v>
      </c>
      <c r="M3168" s="218" t="s">
        <v>145</v>
      </c>
      <c r="N3168" s="218" t="s">
        <v>63</v>
      </c>
      <c r="O3168" s="218">
        <v>717000</v>
      </c>
      <c r="P3168" s="218" t="s">
        <v>304</v>
      </c>
      <c r="Q3168" s="240">
        <v>0</v>
      </c>
      <c r="R3168" s="240">
        <v>119.31250000000001</v>
      </c>
      <c r="S3168" s="240">
        <v>0</v>
      </c>
      <c r="T3168" s="272">
        <v>0</v>
      </c>
      <c r="U3168" s="263"/>
    </row>
    <row r="3169" spans="2:22" s="216" customFormat="1" x14ac:dyDescent="0.25">
      <c r="B3169" s="262">
        <v>3178</v>
      </c>
      <c r="C3169" s="346">
        <v>45525</v>
      </c>
      <c r="D3169" s="217" t="s">
        <v>179</v>
      </c>
      <c r="E3169" s="218" t="s">
        <v>161</v>
      </c>
      <c r="F3169" s="218" t="s">
        <v>8</v>
      </c>
      <c r="G3169" s="218" t="s">
        <v>161</v>
      </c>
      <c r="H3169" s="218">
        <v>11.6</v>
      </c>
      <c r="I3169" s="218" t="s">
        <v>66</v>
      </c>
      <c r="J3169" s="218">
        <v>2</v>
      </c>
      <c r="K3169" s="218"/>
      <c r="L3169" s="218"/>
      <c r="M3169" s="218"/>
      <c r="N3169" s="218" t="s">
        <v>363</v>
      </c>
      <c r="O3169" s="218"/>
      <c r="P3169" s="218"/>
      <c r="Q3169" s="240">
        <v>0</v>
      </c>
      <c r="R3169" s="240">
        <v>0</v>
      </c>
      <c r="S3169" s="240">
        <v>23.2</v>
      </c>
      <c r="T3169" s="272">
        <v>0</v>
      </c>
      <c r="U3169" s="263"/>
    </row>
    <row r="3170" spans="2:22" s="216" customFormat="1" x14ac:dyDescent="0.25">
      <c r="B3170" s="262">
        <v>3179</v>
      </c>
      <c r="C3170" s="346">
        <v>45525</v>
      </c>
      <c r="D3170" s="217" t="s">
        <v>141</v>
      </c>
      <c r="E3170" s="218" t="s">
        <v>92</v>
      </c>
      <c r="F3170" s="218" t="s">
        <v>2</v>
      </c>
      <c r="G3170" s="218" t="s">
        <v>213</v>
      </c>
      <c r="H3170" s="218">
        <v>7</v>
      </c>
      <c r="I3170" s="218" t="s">
        <v>221</v>
      </c>
      <c r="J3170" s="218">
        <v>26</v>
      </c>
      <c r="K3170" s="218">
        <v>715400</v>
      </c>
      <c r="L3170" s="218">
        <v>1300</v>
      </c>
      <c r="M3170" s="218" t="s">
        <v>492</v>
      </c>
      <c r="N3170" s="218" t="s">
        <v>1</v>
      </c>
      <c r="O3170" s="218">
        <v>716</v>
      </c>
      <c r="P3170" s="218" t="s">
        <v>304</v>
      </c>
      <c r="Q3170" s="240">
        <v>0</v>
      </c>
      <c r="R3170" s="240">
        <v>209.29999999999998</v>
      </c>
      <c r="S3170" s="240">
        <v>0</v>
      </c>
      <c r="T3170" s="272">
        <v>0</v>
      </c>
      <c r="U3170" s="263"/>
    </row>
    <row r="3171" spans="2:22" s="216" customFormat="1" x14ac:dyDescent="0.25">
      <c r="B3171" s="262">
        <v>3180</v>
      </c>
      <c r="C3171" s="346">
        <v>45525</v>
      </c>
      <c r="D3171" s="217" t="s">
        <v>142</v>
      </c>
      <c r="E3171" s="218" t="s">
        <v>92</v>
      </c>
      <c r="F3171" s="218" t="s">
        <v>2</v>
      </c>
      <c r="G3171" s="218" t="s">
        <v>213</v>
      </c>
      <c r="H3171" s="218">
        <v>7</v>
      </c>
      <c r="I3171" s="218" t="s">
        <v>221</v>
      </c>
      <c r="J3171" s="218">
        <v>20</v>
      </c>
      <c r="K3171" s="218">
        <v>715400</v>
      </c>
      <c r="L3171" s="218">
        <v>1300</v>
      </c>
      <c r="M3171" s="218" t="s">
        <v>492</v>
      </c>
      <c r="N3171" s="218" t="s">
        <v>1</v>
      </c>
      <c r="O3171" s="218">
        <v>716</v>
      </c>
      <c r="P3171" s="218" t="s">
        <v>304</v>
      </c>
      <c r="Q3171" s="240">
        <v>0</v>
      </c>
      <c r="R3171" s="240">
        <v>161</v>
      </c>
      <c r="S3171" s="240">
        <v>0</v>
      </c>
      <c r="T3171" s="272">
        <v>0</v>
      </c>
      <c r="U3171" s="263"/>
    </row>
    <row r="3172" spans="2:22" s="216" customFormat="1" x14ac:dyDescent="0.25">
      <c r="B3172" s="262">
        <v>3181</v>
      </c>
      <c r="C3172" s="346">
        <v>45525</v>
      </c>
      <c r="D3172" s="217" t="s">
        <v>143</v>
      </c>
      <c r="E3172" s="218" t="s">
        <v>92</v>
      </c>
      <c r="F3172" s="218" t="s">
        <v>2</v>
      </c>
      <c r="G3172" s="218" t="s">
        <v>213</v>
      </c>
      <c r="H3172" s="218">
        <v>7</v>
      </c>
      <c r="I3172" s="218" t="s">
        <v>221</v>
      </c>
      <c r="J3172" s="218">
        <v>30</v>
      </c>
      <c r="K3172" s="218">
        <v>715400</v>
      </c>
      <c r="L3172" s="218">
        <v>1300</v>
      </c>
      <c r="M3172" s="218" t="s">
        <v>492</v>
      </c>
      <c r="N3172" s="218" t="s">
        <v>1</v>
      </c>
      <c r="O3172" s="218">
        <v>716</v>
      </c>
      <c r="P3172" s="218" t="s">
        <v>304</v>
      </c>
      <c r="Q3172" s="240">
        <v>0</v>
      </c>
      <c r="R3172" s="240">
        <v>241.49999999999997</v>
      </c>
      <c r="S3172" s="240">
        <v>0</v>
      </c>
      <c r="T3172" s="272">
        <v>0</v>
      </c>
      <c r="U3172" s="263"/>
    </row>
    <row r="3173" spans="2:22" s="216" customFormat="1" x14ac:dyDescent="0.25">
      <c r="B3173" s="262">
        <v>3182</v>
      </c>
      <c r="C3173" s="346">
        <v>45525</v>
      </c>
      <c r="D3173" s="217" t="s">
        <v>258</v>
      </c>
      <c r="E3173" s="218" t="s">
        <v>92</v>
      </c>
      <c r="F3173" s="218" t="s">
        <v>2</v>
      </c>
      <c r="G3173" s="218" t="s">
        <v>213</v>
      </c>
      <c r="H3173" s="218">
        <v>7</v>
      </c>
      <c r="I3173" s="218" t="s">
        <v>221</v>
      </c>
      <c r="J3173" s="218">
        <v>28</v>
      </c>
      <c r="K3173" s="218">
        <v>715600</v>
      </c>
      <c r="L3173" s="218">
        <v>2400</v>
      </c>
      <c r="M3173" s="218" t="s">
        <v>148</v>
      </c>
      <c r="N3173" s="218" t="s">
        <v>62</v>
      </c>
      <c r="O3173" s="218">
        <v>718</v>
      </c>
      <c r="P3173" s="218" t="s">
        <v>305</v>
      </c>
      <c r="Q3173" s="240">
        <v>0</v>
      </c>
      <c r="R3173" s="240">
        <v>225.39999999999998</v>
      </c>
      <c r="S3173" s="240">
        <v>0</v>
      </c>
      <c r="T3173" s="272">
        <v>0</v>
      </c>
      <c r="U3173" s="263"/>
    </row>
    <row r="3174" spans="2:22" s="216" customFormat="1" x14ac:dyDescent="0.25">
      <c r="B3174" s="262">
        <v>3183</v>
      </c>
      <c r="C3174" s="346">
        <v>45525</v>
      </c>
      <c r="D3174" s="217" t="s">
        <v>266</v>
      </c>
      <c r="E3174" s="218" t="s">
        <v>92</v>
      </c>
      <c r="F3174" s="218" t="s">
        <v>2</v>
      </c>
      <c r="G3174" s="218" t="s">
        <v>213</v>
      </c>
      <c r="H3174" s="218">
        <v>7</v>
      </c>
      <c r="I3174" s="218" t="s">
        <v>221</v>
      </c>
      <c r="J3174" s="218">
        <v>28</v>
      </c>
      <c r="K3174" s="218">
        <v>715600</v>
      </c>
      <c r="L3174" s="218">
        <v>2400</v>
      </c>
      <c r="M3174" s="218" t="s">
        <v>494</v>
      </c>
      <c r="N3174" s="218" t="s">
        <v>62</v>
      </c>
      <c r="O3174" s="218">
        <v>718</v>
      </c>
      <c r="P3174" s="218" t="s">
        <v>305</v>
      </c>
      <c r="Q3174" s="240">
        <v>0</v>
      </c>
      <c r="R3174" s="240">
        <v>225.39999999999998</v>
      </c>
      <c r="S3174" s="240">
        <v>0</v>
      </c>
      <c r="T3174" s="272">
        <v>0</v>
      </c>
      <c r="U3174" s="263"/>
    </row>
    <row r="3175" spans="2:22" s="216" customFormat="1" x14ac:dyDescent="0.25">
      <c r="B3175" s="262">
        <v>3184</v>
      </c>
      <c r="C3175" s="346">
        <v>45525</v>
      </c>
      <c r="D3175" s="217" t="s">
        <v>267</v>
      </c>
      <c r="E3175" s="218" t="s">
        <v>92</v>
      </c>
      <c r="F3175" s="218" t="s">
        <v>2</v>
      </c>
      <c r="G3175" s="218" t="s">
        <v>213</v>
      </c>
      <c r="H3175" s="218">
        <v>7</v>
      </c>
      <c r="I3175" s="218"/>
      <c r="J3175" s="218">
        <v>0</v>
      </c>
      <c r="K3175" s="218"/>
      <c r="L3175" s="218"/>
      <c r="M3175" s="218"/>
      <c r="N3175" s="218"/>
      <c r="O3175" s="218"/>
      <c r="P3175" s="218"/>
      <c r="Q3175" s="240">
        <v>0</v>
      </c>
      <c r="R3175" s="240">
        <v>0</v>
      </c>
      <c r="S3175" s="240">
        <v>0</v>
      </c>
      <c r="T3175" s="272">
        <v>0</v>
      </c>
      <c r="U3175" s="263"/>
    </row>
    <row r="3176" spans="2:22" s="216" customFormat="1" x14ac:dyDescent="0.25">
      <c r="B3176" s="262">
        <v>3185</v>
      </c>
      <c r="C3176" s="346">
        <v>45525</v>
      </c>
      <c r="D3176" s="217" t="s">
        <v>387</v>
      </c>
      <c r="E3176" s="218" t="s">
        <v>276</v>
      </c>
      <c r="F3176" s="218" t="s">
        <v>389</v>
      </c>
      <c r="G3176" s="218" t="s">
        <v>214</v>
      </c>
      <c r="H3176" s="218">
        <v>4.1500000000000004</v>
      </c>
      <c r="I3176" s="218" t="s">
        <v>221</v>
      </c>
      <c r="J3176" s="218">
        <v>26</v>
      </c>
      <c r="K3176" s="218">
        <v>715650</v>
      </c>
      <c r="L3176" s="218">
        <v>2350</v>
      </c>
      <c r="M3176" s="218" t="s">
        <v>494</v>
      </c>
      <c r="N3176" s="218" t="s">
        <v>389</v>
      </c>
      <c r="O3176" s="218">
        <v>718</v>
      </c>
      <c r="P3176" s="218" t="s">
        <v>305</v>
      </c>
      <c r="Q3176" s="240">
        <v>0</v>
      </c>
      <c r="R3176" s="240">
        <v>124.08499999999999</v>
      </c>
      <c r="S3176" s="240">
        <v>0</v>
      </c>
      <c r="T3176" s="272">
        <v>0</v>
      </c>
      <c r="U3176" s="263"/>
    </row>
    <row r="3177" spans="2:22" s="216" customFormat="1" x14ac:dyDescent="0.25">
      <c r="B3177" s="262">
        <v>3186</v>
      </c>
      <c r="C3177" s="346">
        <v>45525</v>
      </c>
      <c r="D3177" s="217" t="s">
        <v>388</v>
      </c>
      <c r="E3177" s="218" t="s">
        <v>276</v>
      </c>
      <c r="F3177" s="218" t="s">
        <v>389</v>
      </c>
      <c r="G3177" s="218" t="s">
        <v>214</v>
      </c>
      <c r="H3177" s="218">
        <v>4.1500000000000004</v>
      </c>
      <c r="I3177" s="218" t="s">
        <v>221</v>
      </c>
      <c r="J3177" s="218">
        <v>26</v>
      </c>
      <c r="K3177" s="218">
        <v>715650</v>
      </c>
      <c r="L3177" s="218">
        <v>2350</v>
      </c>
      <c r="M3177" s="218" t="s">
        <v>148</v>
      </c>
      <c r="N3177" s="218" t="s">
        <v>389</v>
      </c>
      <c r="O3177" s="218">
        <v>718</v>
      </c>
      <c r="P3177" s="218" t="s">
        <v>305</v>
      </c>
      <c r="Q3177" s="240">
        <v>0</v>
      </c>
      <c r="R3177" s="240">
        <v>124.08499999999999</v>
      </c>
      <c r="S3177" s="240">
        <v>0</v>
      </c>
      <c r="T3177" s="272">
        <v>0</v>
      </c>
      <c r="U3177" s="263"/>
    </row>
    <row r="3178" spans="2:22" s="216" customFormat="1" x14ac:dyDescent="0.25">
      <c r="B3178" s="262">
        <v>3187</v>
      </c>
      <c r="C3178" s="346">
        <v>45525</v>
      </c>
      <c r="D3178" s="217" t="s">
        <v>96</v>
      </c>
      <c r="E3178" s="218" t="s">
        <v>161</v>
      </c>
      <c r="F3178" s="218" t="s">
        <v>1</v>
      </c>
      <c r="G3178" s="218" t="s">
        <v>161</v>
      </c>
      <c r="H3178" s="218">
        <v>11.8</v>
      </c>
      <c r="I3178" s="218" t="s">
        <v>66</v>
      </c>
      <c r="J3178" s="218">
        <v>3</v>
      </c>
      <c r="K3178" s="218"/>
      <c r="L3178" s="218"/>
      <c r="M3178" s="218"/>
      <c r="N3178" s="218" t="s">
        <v>363</v>
      </c>
      <c r="O3178" s="218"/>
      <c r="P3178" s="218"/>
      <c r="Q3178" s="240">
        <v>0</v>
      </c>
      <c r="R3178" s="240">
        <v>0</v>
      </c>
      <c r="S3178" s="240">
        <v>35.400000000000006</v>
      </c>
      <c r="T3178" s="272">
        <v>0</v>
      </c>
      <c r="U3178" s="263"/>
    </row>
    <row r="3179" spans="2:22" s="216" customFormat="1" x14ac:dyDescent="0.25">
      <c r="B3179" s="262">
        <v>3188</v>
      </c>
      <c r="C3179" s="346">
        <v>45525</v>
      </c>
      <c r="D3179" s="217" t="s">
        <v>130</v>
      </c>
      <c r="E3179" s="218" t="s">
        <v>161</v>
      </c>
      <c r="F3179" s="218" t="s">
        <v>1</v>
      </c>
      <c r="G3179" s="218" t="s">
        <v>161</v>
      </c>
      <c r="H3179" s="218">
        <v>11.8</v>
      </c>
      <c r="I3179" s="218" t="s">
        <v>66</v>
      </c>
      <c r="J3179" s="218">
        <v>3</v>
      </c>
      <c r="K3179" s="218"/>
      <c r="L3179" s="218"/>
      <c r="M3179" s="218"/>
      <c r="N3179" s="218" t="s">
        <v>363</v>
      </c>
      <c r="O3179" s="218"/>
      <c r="P3179" s="218"/>
      <c r="Q3179" s="240">
        <v>0</v>
      </c>
      <c r="R3179" s="240">
        <v>0</v>
      </c>
      <c r="S3179" s="240">
        <v>35.400000000000006</v>
      </c>
      <c r="T3179" s="272">
        <v>0</v>
      </c>
      <c r="U3179" s="263"/>
    </row>
    <row r="3180" spans="2:22" s="216" customFormat="1" x14ac:dyDescent="0.25">
      <c r="B3180" s="262">
        <v>3189</v>
      </c>
      <c r="C3180" s="346">
        <v>45525</v>
      </c>
      <c r="D3180" s="217" t="s">
        <v>261</v>
      </c>
      <c r="E3180" s="218" t="s">
        <v>161</v>
      </c>
      <c r="F3180" s="218" t="s">
        <v>65</v>
      </c>
      <c r="G3180" s="218" t="s">
        <v>161</v>
      </c>
      <c r="H3180" s="218">
        <v>30.5</v>
      </c>
      <c r="I3180" s="218"/>
      <c r="J3180" s="218">
        <v>0</v>
      </c>
      <c r="K3180" s="218"/>
      <c r="L3180" s="218"/>
      <c r="M3180" s="218"/>
      <c r="N3180" s="218"/>
      <c r="O3180" s="218"/>
      <c r="P3180" s="218"/>
      <c r="Q3180" s="240">
        <v>0</v>
      </c>
      <c r="R3180" s="240">
        <v>0</v>
      </c>
      <c r="S3180" s="240">
        <v>0</v>
      </c>
      <c r="T3180" s="272">
        <v>0</v>
      </c>
      <c r="U3180" s="263"/>
    </row>
    <row r="3181" spans="2:22" s="216" customFormat="1" x14ac:dyDescent="0.25">
      <c r="B3181" s="262">
        <v>3190</v>
      </c>
      <c r="C3181" s="346">
        <v>45525</v>
      </c>
      <c r="D3181" s="217" t="s">
        <v>478</v>
      </c>
      <c r="E3181" s="218" t="s">
        <v>161</v>
      </c>
      <c r="F3181" s="218" t="s">
        <v>63</v>
      </c>
      <c r="G3181" s="218" t="s">
        <v>161</v>
      </c>
      <c r="H3181" s="218">
        <v>13</v>
      </c>
      <c r="I3181" s="218" t="s">
        <v>66</v>
      </c>
      <c r="J3181" s="218">
        <v>2</v>
      </c>
      <c r="K3181" s="218"/>
      <c r="L3181" s="218"/>
      <c r="M3181" s="218"/>
      <c r="N3181" s="218" t="s">
        <v>363</v>
      </c>
      <c r="O3181" s="218"/>
      <c r="P3181" s="218"/>
      <c r="Q3181" s="240">
        <v>0</v>
      </c>
      <c r="R3181" s="240">
        <v>0</v>
      </c>
      <c r="S3181" s="240">
        <v>26</v>
      </c>
      <c r="T3181" s="272">
        <v>0</v>
      </c>
      <c r="U3181" s="263"/>
    </row>
    <row r="3182" spans="2:22" s="216" customFormat="1" x14ac:dyDescent="0.25">
      <c r="B3182" s="262">
        <v>3191</v>
      </c>
      <c r="C3182" s="346">
        <v>45526</v>
      </c>
      <c r="D3182" s="217" t="s">
        <v>522</v>
      </c>
      <c r="E3182" s="218" t="s">
        <v>132</v>
      </c>
      <c r="F3182" s="218" t="s">
        <v>132</v>
      </c>
      <c r="G3182" s="218" t="s">
        <v>311</v>
      </c>
      <c r="H3182" s="218">
        <v>1</v>
      </c>
      <c r="I3182" s="218" t="s">
        <v>310</v>
      </c>
      <c r="J3182" s="218">
        <v>60</v>
      </c>
      <c r="K3182" s="218"/>
      <c r="L3182" s="218"/>
      <c r="M3182" s="218"/>
      <c r="N3182" s="218"/>
      <c r="O3182" s="218">
        <v>712375</v>
      </c>
      <c r="P3182" s="458" t="s">
        <v>531</v>
      </c>
      <c r="Q3182" s="469">
        <f>IF(I3182=$Q$5,J3182*H3182,0)</f>
        <v>0</v>
      </c>
      <c r="R3182" s="469">
        <f>IF(I3182=$R$5,J3182*H3182,0)*1.15</f>
        <v>0</v>
      </c>
      <c r="S3182" s="469">
        <f>IF(I3182=$S$5,J3182*H3182,0)</f>
        <v>0</v>
      </c>
      <c r="T3182" s="462">
        <f>IF(I3182=$T$5,J3182*H3182,0)</f>
        <v>0</v>
      </c>
      <c r="U3182" s="263"/>
      <c r="V3182" s="346">
        <f>Transport_DB[[#This Row],[تاریخ]]</f>
        <v>45526</v>
      </c>
    </row>
    <row r="3183" spans="2:22" s="216" customFormat="1" x14ac:dyDescent="0.25">
      <c r="B3183" s="262">
        <v>3192</v>
      </c>
      <c r="C3183" s="346">
        <v>45526</v>
      </c>
      <c r="D3183" s="217" t="s">
        <v>487</v>
      </c>
      <c r="E3183" s="218" t="s">
        <v>92</v>
      </c>
      <c r="F3183" s="218" t="s">
        <v>481</v>
      </c>
      <c r="G3183" s="218" t="s">
        <v>214</v>
      </c>
      <c r="H3183" s="218">
        <v>4.1500000000000004</v>
      </c>
      <c r="I3183" s="218" t="s">
        <v>221</v>
      </c>
      <c r="J3183" s="218">
        <v>17</v>
      </c>
      <c r="K3183" s="218">
        <v>715500</v>
      </c>
      <c r="L3183" s="218">
        <v>2650</v>
      </c>
      <c r="M3183" s="218"/>
      <c r="N3183" s="218" t="s">
        <v>481</v>
      </c>
      <c r="O3183" s="218">
        <v>718150</v>
      </c>
      <c r="P3183" s="218" t="s">
        <v>304</v>
      </c>
      <c r="Q3183" s="240">
        <v>0</v>
      </c>
      <c r="R3183" s="240">
        <v>81.132500000000007</v>
      </c>
      <c r="S3183" s="240">
        <v>0</v>
      </c>
      <c r="T3183" s="272">
        <v>0</v>
      </c>
      <c r="U3183" s="263"/>
      <c r="V3183" s="346">
        <f>Transport_DB[[#This Row],[تاریخ]]</f>
        <v>45526</v>
      </c>
    </row>
    <row r="3184" spans="2:22" s="216" customFormat="1" x14ac:dyDescent="0.25">
      <c r="B3184" s="262">
        <v>3193</v>
      </c>
      <c r="C3184" s="346">
        <v>45526</v>
      </c>
      <c r="D3184" s="217" t="s">
        <v>488</v>
      </c>
      <c r="E3184" s="218" t="s">
        <v>92</v>
      </c>
      <c r="F3184" s="218" t="s">
        <v>481</v>
      </c>
      <c r="G3184" s="218" t="s">
        <v>214</v>
      </c>
      <c r="H3184" s="218">
        <v>4.1500000000000004</v>
      </c>
      <c r="I3184" s="218" t="s">
        <v>221</v>
      </c>
      <c r="J3184" s="218">
        <v>16</v>
      </c>
      <c r="K3184" s="218">
        <v>715500</v>
      </c>
      <c r="L3184" s="218">
        <v>2650</v>
      </c>
      <c r="M3184" s="218"/>
      <c r="N3184" s="218" t="s">
        <v>481</v>
      </c>
      <c r="O3184" s="218">
        <v>718150</v>
      </c>
      <c r="P3184" s="218" t="s">
        <v>304</v>
      </c>
      <c r="Q3184" s="240">
        <v>0</v>
      </c>
      <c r="R3184" s="240">
        <v>76.36</v>
      </c>
      <c r="S3184" s="240">
        <v>0</v>
      </c>
      <c r="T3184" s="272">
        <v>0</v>
      </c>
      <c r="U3184" s="263"/>
      <c r="V3184" s="346">
        <f>Transport_DB[[#This Row],[تاریخ]]</f>
        <v>45526</v>
      </c>
    </row>
    <row r="3185" spans="2:22" s="216" customFormat="1" x14ac:dyDescent="0.25">
      <c r="B3185" s="262">
        <v>3194</v>
      </c>
      <c r="C3185" s="346">
        <v>45526</v>
      </c>
      <c r="D3185" s="217" t="s">
        <v>487</v>
      </c>
      <c r="E3185" s="218" t="s">
        <v>92</v>
      </c>
      <c r="F3185" s="218" t="s">
        <v>481</v>
      </c>
      <c r="G3185" s="218" t="s">
        <v>214</v>
      </c>
      <c r="H3185" s="218">
        <v>4.1500000000000004</v>
      </c>
      <c r="I3185" s="218" t="s">
        <v>221</v>
      </c>
      <c r="J3185" s="218">
        <v>7</v>
      </c>
      <c r="K3185" s="218">
        <v>715500</v>
      </c>
      <c r="L3185" s="218">
        <v>1800</v>
      </c>
      <c r="M3185" s="218"/>
      <c r="N3185" s="218" t="s">
        <v>481</v>
      </c>
      <c r="O3185" s="218">
        <v>717300</v>
      </c>
      <c r="P3185" s="218" t="s">
        <v>304</v>
      </c>
      <c r="Q3185" s="240">
        <v>0</v>
      </c>
      <c r="R3185" s="240">
        <v>33.407499999999999</v>
      </c>
      <c r="S3185" s="240">
        <v>0</v>
      </c>
      <c r="T3185" s="272">
        <v>0</v>
      </c>
      <c r="U3185" s="263"/>
      <c r="V3185" s="346">
        <f>Transport_DB[[#This Row],[تاریخ]]</f>
        <v>45526</v>
      </c>
    </row>
    <row r="3186" spans="2:22" s="216" customFormat="1" x14ac:dyDescent="0.25">
      <c r="B3186" s="262">
        <v>3195</v>
      </c>
      <c r="C3186" s="346">
        <v>45526</v>
      </c>
      <c r="D3186" s="217" t="s">
        <v>488</v>
      </c>
      <c r="E3186" s="218" t="s">
        <v>92</v>
      </c>
      <c r="F3186" s="218" t="s">
        <v>481</v>
      </c>
      <c r="G3186" s="218" t="s">
        <v>214</v>
      </c>
      <c r="H3186" s="218">
        <v>4.1500000000000004</v>
      </c>
      <c r="I3186" s="218" t="s">
        <v>221</v>
      </c>
      <c r="J3186" s="218">
        <v>7</v>
      </c>
      <c r="K3186" s="218">
        <v>715500</v>
      </c>
      <c r="L3186" s="218">
        <v>1800</v>
      </c>
      <c r="M3186" s="218"/>
      <c r="N3186" s="218" t="s">
        <v>481</v>
      </c>
      <c r="O3186" s="218">
        <v>717300</v>
      </c>
      <c r="P3186" s="218" t="s">
        <v>304</v>
      </c>
      <c r="Q3186" s="240">
        <v>0</v>
      </c>
      <c r="R3186" s="240">
        <v>33.407499999999999</v>
      </c>
      <c r="S3186" s="240">
        <v>0</v>
      </c>
      <c r="T3186" s="272">
        <v>0</v>
      </c>
      <c r="U3186" s="263"/>
      <c r="V3186" s="346">
        <f>Transport_DB[[#This Row],[تاریخ]]</f>
        <v>45526</v>
      </c>
    </row>
    <row r="3187" spans="2:22" s="216" customFormat="1" x14ac:dyDescent="0.25">
      <c r="B3187" s="262">
        <v>3196</v>
      </c>
      <c r="C3187" s="346">
        <v>45526</v>
      </c>
      <c r="D3187" s="217" t="s">
        <v>117</v>
      </c>
      <c r="E3187" s="218" t="s">
        <v>92</v>
      </c>
      <c r="F3187" s="218" t="s">
        <v>1</v>
      </c>
      <c r="G3187" s="218" t="s">
        <v>213</v>
      </c>
      <c r="H3187" s="218">
        <v>6.65</v>
      </c>
      <c r="I3187" s="218" t="s">
        <v>221</v>
      </c>
      <c r="J3187" s="218">
        <v>13</v>
      </c>
      <c r="K3187" s="218">
        <v>713900</v>
      </c>
      <c r="L3187" s="218">
        <v>2950</v>
      </c>
      <c r="M3187" s="218"/>
      <c r="N3187" s="218" t="s">
        <v>1</v>
      </c>
      <c r="O3187" s="218">
        <v>716850</v>
      </c>
      <c r="P3187" s="218" t="s">
        <v>304</v>
      </c>
      <c r="Q3187" s="240">
        <v>0</v>
      </c>
      <c r="R3187" s="240">
        <v>99.41749999999999</v>
      </c>
      <c r="S3187" s="240">
        <v>0</v>
      </c>
      <c r="T3187" s="272">
        <v>0</v>
      </c>
      <c r="U3187" s="263"/>
      <c r="V3187" s="346">
        <f>Transport_DB[[#This Row],[تاریخ]]</f>
        <v>45526</v>
      </c>
    </row>
    <row r="3188" spans="2:22" s="216" customFormat="1" x14ac:dyDescent="0.25">
      <c r="B3188" s="262">
        <v>3197</v>
      </c>
      <c r="C3188" s="346">
        <v>45526</v>
      </c>
      <c r="D3188" s="217" t="s">
        <v>94</v>
      </c>
      <c r="E3188" s="218" t="s">
        <v>92</v>
      </c>
      <c r="F3188" s="218" t="s">
        <v>1</v>
      </c>
      <c r="G3188" s="218" t="s">
        <v>213</v>
      </c>
      <c r="H3188" s="218">
        <v>6.65</v>
      </c>
      <c r="I3188" s="218" t="s">
        <v>291</v>
      </c>
      <c r="J3188" s="218">
        <v>0</v>
      </c>
      <c r="K3188" s="218"/>
      <c r="L3188" s="218"/>
      <c r="M3188" s="218"/>
      <c r="N3188" s="218"/>
      <c r="O3188" s="218"/>
      <c r="P3188" s="218"/>
      <c r="Q3188" s="240">
        <v>0</v>
      </c>
      <c r="R3188" s="240">
        <v>0</v>
      </c>
      <c r="S3188" s="240">
        <v>0</v>
      </c>
      <c r="T3188" s="272">
        <v>0</v>
      </c>
      <c r="U3188" s="263"/>
      <c r="V3188" s="346">
        <f>Transport_DB[[#This Row],[تاریخ]]</f>
        <v>45526</v>
      </c>
    </row>
    <row r="3189" spans="2:22" s="216" customFormat="1" x14ac:dyDescent="0.25">
      <c r="B3189" s="262">
        <v>3198</v>
      </c>
      <c r="C3189" s="346">
        <v>45526</v>
      </c>
      <c r="D3189" s="217" t="s">
        <v>91</v>
      </c>
      <c r="E3189" s="218" t="s">
        <v>92</v>
      </c>
      <c r="F3189" s="218" t="s">
        <v>1</v>
      </c>
      <c r="G3189" s="218" t="s">
        <v>213</v>
      </c>
      <c r="H3189" s="218">
        <v>6.65</v>
      </c>
      <c r="I3189" s="218" t="s">
        <v>221</v>
      </c>
      <c r="J3189" s="218">
        <v>11</v>
      </c>
      <c r="K3189" s="218">
        <v>713900</v>
      </c>
      <c r="L3189" s="218">
        <v>2950</v>
      </c>
      <c r="M3189" s="218"/>
      <c r="N3189" s="218" t="s">
        <v>1</v>
      </c>
      <c r="O3189" s="218">
        <v>716850</v>
      </c>
      <c r="P3189" s="218" t="s">
        <v>304</v>
      </c>
      <c r="Q3189" s="240">
        <v>0</v>
      </c>
      <c r="R3189" s="240">
        <v>84.122500000000002</v>
      </c>
      <c r="S3189" s="240">
        <v>0</v>
      </c>
      <c r="T3189" s="272">
        <v>0</v>
      </c>
      <c r="U3189" s="263"/>
      <c r="V3189" s="346">
        <f>Transport_DB[[#This Row],[تاریخ]]</f>
        <v>45526</v>
      </c>
    </row>
    <row r="3190" spans="2:22" s="216" customFormat="1" x14ac:dyDescent="0.25">
      <c r="B3190" s="262">
        <v>3199</v>
      </c>
      <c r="C3190" s="346">
        <v>45526</v>
      </c>
      <c r="D3190" s="217" t="s">
        <v>157</v>
      </c>
      <c r="E3190" s="218" t="s">
        <v>92</v>
      </c>
      <c r="F3190" s="218" t="s">
        <v>62</v>
      </c>
      <c r="G3190" s="218" t="s">
        <v>214</v>
      </c>
      <c r="H3190" s="218">
        <v>4.1500000000000004</v>
      </c>
      <c r="I3190" s="218" t="s">
        <v>221</v>
      </c>
      <c r="J3190" s="218">
        <v>24</v>
      </c>
      <c r="K3190" s="218">
        <v>715600</v>
      </c>
      <c r="L3190" s="218">
        <v>2550</v>
      </c>
      <c r="M3190" s="218"/>
      <c r="N3190" s="218" t="s">
        <v>62</v>
      </c>
      <c r="O3190" s="218">
        <v>718150</v>
      </c>
      <c r="P3190" s="218" t="s">
        <v>305</v>
      </c>
      <c r="Q3190" s="240">
        <v>0</v>
      </c>
      <c r="R3190" s="240">
        <v>114.54</v>
      </c>
      <c r="S3190" s="240">
        <v>0</v>
      </c>
      <c r="T3190" s="272">
        <v>0</v>
      </c>
      <c r="U3190" s="263"/>
      <c r="V3190" s="346">
        <f>Transport_DB[[#This Row],[تاریخ]]</f>
        <v>45526</v>
      </c>
    </row>
    <row r="3191" spans="2:22" s="216" customFormat="1" x14ac:dyDescent="0.25">
      <c r="B3191" s="262">
        <v>3200</v>
      </c>
      <c r="C3191" s="346">
        <v>45526</v>
      </c>
      <c r="D3191" s="217" t="s">
        <v>156</v>
      </c>
      <c r="E3191" s="218" t="s">
        <v>92</v>
      </c>
      <c r="F3191" s="218" t="s">
        <v>62</v>
      </c>
      <c r="G3191" s="218" t="s">
        <v>214</v>
      </c>
      <c r="H3191" s="218">
        <v>4.1500000000000004</v>
      </c>
      <c r="I3191" s="218" t="s">
        <v>221</v>
      </c>
      <c r="J3191" s="218">
        <v>24</v>
      </c>
      <c r="K3191" s="218"/>
      <c r="L3191" s="218"/>
      <c r="M3191" s="218"/>
      <c r="N3191" s="218" t="s">
        <v>62</v>
      </c>
      <c r="O3191" s="218">
        <v>718150</v>
      </c>
      <c r="P3191" s="218" t="s">
        <v>305</v>
      </c>
      <c r="Q3191" s="240">
        <v>0</v>
      </c>
      <c r="R3191" s="240">
        <v>114.54</v>
      </c>
      <c r="S3191" s="240">
        <v>0</v>
      </c>
      <c r="T3191" s="272">
        <v>0</v>
      </c>
      <c r="U3191" s="263"/>
      <c r="V3191" s="346">
        <f>Transport_DB[[#This Row],[تاریخ]]</f>
        <v>45526</v>
      </c>
    </row>
    <row r="3192" spans="2:22" s="216" customFormat="1" x14ac:dyDescent="0.25">
      <c r="B3192" s="262">
        <v>3201</v>
      </c>
      <c r="C3192" s="346">
        <v>45526</v>
      </c>
      <c r="D3192" s="217" t="s">
        <v>157</v>
      </c>
      <c r="E3192" s="218" t="s">
        <v>92</v>
      </c>
      <c r="F3192" s="218" t="s">
        <v>62</v>
      </c>
      <c r="G3192" s="218" t="s">
        <v>214</v>
      </c>
      <c r="H3192" s="218">
        <v>4.1500000000000004</v>
      </c>
      <c r="I3192" s="218" t="s">
        <v>221</v>
      </c>
      <c r="J3192" s="218">
        <v>16</v>
      </c>
      <c r="K3192" s="218">
        <v>715600</v>
      </c>
      <c r="L3192" s="218">
        <v>2300</v>
      </c>
      <c r="M3192" s="218"/>
      <c r="N3192" s="218" t="s">
        <v>62</v>
      </c>
      <c r="O3192" s="218">
        <v>713300</v>
      </c>
      <c r="P3192" s="218" t="s">
        <v>305</v>
      </c>
      <c r="Q3192" s="240">
        <v>0</v>
      </c>
      <c r="R3192" s="240">
        <v>76.36</v>
      </c>
      <c r="S3192" s="240">
        <v>0</v>
      </c>
      <c r="T3192" s="272">
        <v>0</v>
      </c>
      <c r="U3192" s="263"/>
      <c r="V3192" s="346">
        <f>Transport_DB[[#This Row],[تاریخ]]</f>
        <v>45526</v>
      </c>
    </row>
    <row r="3193" spans="2:22" s="216" customFormat="1" x14ac:dyDescent="0.25">
      <c r="B3193" s="261">
        <v>3202</v>
      </c>
      <c r="C3193" s="346">
        <v>45526</v>
      </c>
      <c r="D3193" s="217" t="s">
        <v>156</v>
      </c>
      <c r="E3193" s="218" t="s">
        <v>92</v>
      </c>
      <c r="F3193" s="218" t="s">
        <v>62</v>
      </c>
      <c r="G3193" s="218" t="s">
        <v>214</v>
      </c>
      <c r="H3193" s="218">
        <v>4.1500000000000004</v>
      </c>
      <c r="I3193" s="218" t="s">
        <v>221</v>
      </c>
      <c r="J3193" s="218">
        <v>10</v>
      </c>
      <c r="K3193" s="218">
        <v>715600</v>
      </c>
      <c r="L3193" s="218">
        <v>2300</v>
      </c>
      <c r="M3193" s="218"/>
      <c r="N3193" s="218" t="s">
        <v>62</v>
      </c>
      <c r="O3193" s="218">
        <v>713300</v>
      </c>
      <c r="P3193" s="218" t="s">
        <v>305</v>
      </c>
      <c r="Q3193" s="240">
        <v>0</v>
      </c>
      <c r="R3193" s="240">
        <v>47.724999999999994</v>
      </c>
      <c r="S3193" s="240">
        <v>0</v>
      </c>
      <c r="T3193" s="272">
        <v>0</v>
      </c>
      <c r="U3193" s="263"/>
      <c r="V3193" s="346">
        <f>Transport_DB[[#This Row],[تاریخ]]</f>
        <v>45526</v>
      </c>
    </row>
    <row r="3194" spans="2:22" s="216" customFormat="1" x14ac:dyDescent="0.25">
      <c r="B3194" s="262">
        <v>3203</v>
      </c>
      <c r="C3194" s="346">
        <v>45526</v>
      </c>
      <c r="D3194" s="217" t="s">
        <v>436</v>
      </c>
      <c r="E3194" s="218" t="s">
        <v>161</v>
      </c>
      <c r="F3194" s="218" t="s">
        <v>389</v>
      </c>
      <c r="G3194" s="218" t="s">
        <v>161</v>
      </c>
      <c r="H3194" s="218">
        <v>10</v>
      </c>
      <c r="I3194" s="218" t="s">
        <v>66</v>
      </c>
      <c r="J3194" s="218">
        <v>4</v>
      </c>
      <c r="K3194" s="218"/>
      <c r="L3194" s="218"/>
      <c r="M3194" s="218"/>
      <c r="N3194" s="218" t="s">
        <v>363</v>
      </c>
      <c r="O3194" s="218"/>
      <c r="P3194" s="218"/>
      <c r="Q3194" s="240">
        <v>0</v>
      </c>
      <c r="R3194" s="240">
        <v>0</v>
      </c>
      <c r="S3194" s="240">
        <v>40</v>
      </c>
      <c r="T3194" s="272">
        <v>0</v>
      </c>
      <c r="U3194" s="263"/>
      <c r="V3194" s="346">
        <f>Transport_DB[[#This Row],[تاریخ]]</f>
        <v>45526</v>
      </c>
    </row>
    <row r="3195" spans="2:22" s="216" customFormat="1" x14ac:dyDescent="0.25">
      <c r="B3195" s="262">
        <v>3204</v>
      </c>
      <c r="C3195" s="346">
        <v>45526</v>
      </c>
      <c r="D3195" s="217" t="s">
        <v>284</v>
      </c>
      <c r="E3195" s="218" t="s">
        <v>178</v>
      </c>
      <c r="F3195" s="218" t="s">
        <v>7</v>
      </c>
      <c r="G3195" s="218" t="s">
        <v>213</v>
      </c>
      <c r="H3195" s="218">
        <v>7</v>
      </c>
      <c r="I3195" s="218" t="s">
        <v>220</v>
      </c>
      <c r="J3195" s="218">
        <v>53</v>
      </c>
      <c r="K3195" s="218"/>
      <c r="L3195" s="218"/>
      <c r="M3195" s="218"/>
      <c r="N3195" s="218"/>
      <c r="O3195" s="218"/>
      <c r="P3195" s="218"/>
      <c r="Q3195" s="240">
        <v>371</v>
      </c>
      <c r="R3195" s="240">
        <v>0</v>
      </c>
      <c r="S3195" s="240">
        <v>0</v>
      </c>
      <c r="T3195" s="272">
        <v>0</v>
      </c>
      <c r="U3195" s="263"/>
      <c r="V3195" s="346">
        <f>Transport_DB[[#This Row],[تاریخ]]</f>
        <v>45526</v>
      </c>
    </row>
    <row r="3196" spans="2:22" s="216" customFormat="1" x14ac:dyDescent="0.25">
      <c r="B3196" s="262">
        <v>3205</v>
      </c>
      <c r="C3196" s="346">
        <v>45526</v>
      </c>
      <c r="D3196" s="217" t="s">
        <v>268</v>
      </c>
      <c r="E3196" s="218" t="s">
        <v>276</v>
      </c>
      <c r="F3196" s="218" t="s">
        <v>7</v>
      </c>
      <c r="G3196" s="218" t="s">
        <v>214</v>
      </c>
      <c r="H3196" s="218">
        <v>5</v>
      </c>
      <c r="I3196" s="218" t="s">
        <v>220</v>
      </c>
      <c r="J3196" s="218">
        <v>41</v>
      </c>
      <c r="K3196" s="218"/>
      <c r="L3196" s="218"/>
      <c r="M3196" s="218"/>
      <c r="N3196" s="218"/>
      <c r="O3196" s="218"/>
      <c r="P3196" s="218"/>
      <c r="Q3196" s="240">
        <v>205</v>
      </c>
      <c r="R3196" s="240">
        <v>0</v>
      </c>
      <c r="S3196" s="240">
        <v>0</v>
      </c>
      <c r="T3196" s="272">
        <v>0</v>
      </c>
      <c r="U3196" s="263"/>
      <c r="V3196" s="346">
        <f>Transport_DB[[#This Row],[تاریخ]]</f>
        <v>45526</v>
      </c>
    </row>
    <row r="3197" spans="2:22" s="216" customFormat="1" x14ac:dyDescent="0.25">
      <c r="B3197" s="262">
        <v>3206</v>
      </c>
      <c r="C3197" s="346">
        <v>45526</v>
      </c>
      <c r="D3197" s="217" t="s">
        <v>260</v>
      </c>
      <c r="E3197" s="218" t="s">
        <v>161</v>
      </c>
      <c r="F3197" s="218" t="s">
        <v>7</v>
      </c>
      <c r="G3197" s="218" t="s">
        <v>161</v>
      </c>
      <c r="H3197" s="218">
        <v>10</v>
      </c>
      <c r="I3197" s="218"/>
      <c r="J3197" s="218">
        <v>0</v>
      </c>
      <c r="K3197" s="218"/>
      <c r="L3197" s="218"/>
      <c r="M3197" s="218"/>
      <c r="N3197" s="218"/>
      <c r="O3197" s="218"/>
      <c r="P3197" s="218"/>
      <c r="Q3197" s="240">
        <v>0</v>
      </c>
      <c r="R3197" s="240">
        <v>0</v>
      </c>
      <c r="S3197" s="240">
        <v>0</v>
      </c>
      <c r="T3197" s="272">
        <v>0</v>
      </c>
      <c r="U3197" s="263"/>
      <c r="V3197" s="346">
        <f>Transport_DB[[#This Row],[تاریخ]]</f>
        <v>45526</v>
      </c>
    </row>
    <row r="3198" spans="2:22" s="216" customFormat="1" x14ac:dyDescent="0.25">
      <c r="B3198" s="262">
        <v>3207</v>
      </c>
      <c r="C3198" s="346">
        <v>45526</v>
      </c>
      <c r="D3198" s="217" t="s">
        <v>359</v>
      </c>
      <c r="E3198" s="218" t="s">
        <v>178</v>
      </c>
      <c r="F3198" s="218" t="s">
        <v>7</v>
      </c>
      <c r="G3198" s="218" t="s">
        <v>213</v>
      </c>
      <c r="H3198" s="218">
        <v>7</v>
      </c>
      <c r="I3198" s="218"/>
      <c r="J3198" s="218">
        <v>0</v>
      </c>
      <c r="K3198" s="218"/>
      <c r="L3198" s="218"/>
      <c r="M3198" s="218"/>
      <c r="N3198" s="218"/>
      <c r="O3198" s="218"/>
      <c r="P3198" s="218"/>
      <c r="Q3198" s="240">
        <v>0</v>
      </c>
      <c r="R3198" s="240">
        <v>0</v>
      </c>
      <c r="S3198" s="240">
        <v>0</v>
      </c>
      <c r="T3198" s="272">
        <v>0</v>
      </c>
      <c r="U3198" s="263"/>
      <c r="V3198" s="346">
        <f>Transport_DB[[#This Row],[تاریخ]]</f>
        <v>45526</v>
      </c>
    </row>
    <row r="3199" spans="2:22" s="216" customFormat="1" x14ac:dyDescent="0.25">
      <c r="B3199" s="262">
        <v>3208</v>
      </c>
      <c r="C3199" s="346">
        <v>45526</v>
      </c>
      <c r="D3199" s="217" t="s">
        <v>177</v>
      </c>
      <c r="E3199" s="218" t="s">
        <v>178</v>
      </c>
      <c r="F3199" s="218" t="s">
        <v>7</v>
      </c>
      <c r="G3199" s="218" t="s">
        <v>213</v>
      </c>
      <c r="H3199" s="218">
        <v>7</v>
      </c>
      <c r="I3199" s="218" t="s">
        <v>220</v>
      </c>
      <c r="J3199" s="218">
        <v>52</v>
      </c>
      <c r="K3199" s="218"/>
      <c r="L3199" s="218"/>
      <c r="M3199" s="218"/>
      <c r="N3199" s="218"/>
      <c r="O3199" s="218"/>
      <c r="P3199" s="218"/>
      <c r="Q3199" s="240">
        <v>364</v>
      </c>
      <c r="R3199" s="240">
        <v>0</v>
      </c>
      <c r="S3199" s="240">
        <v>0</v>
      </c>
      <c r="T3199" s="272">
        <v>0</v>
      </c>
      <c r="U3199" s="263"/>
      <c r="V3199" s="346">
        <f>Transport_DB[[#This Row],[تاریخ]]</f>
        <v>45526</v>
      </c>
    </row>
    <row r="3200" spans="2:22" s="216" customFormat="1" x14ac:dyDescent="0.25">
      <c r="B3200" s="262">
        <v>3209</v>
      </c>
      <c r="C3200" s="346">
        <v>45526</v>
      </c>
      <c r="D3200" s="217" t="s">
        <v>173</v>
      </c>
      <c r="E3200" s="218" t="s">
        <v>161</v>
      </c>
      <c r="F3200" s="218" t="s">
        <v>7</v>
      </c>
      <c r="G3200" s="218" t="s">
        <v>161</v>
      </c>
      <c r="H3200" s="218">
        <v>11.2</v>
      </c>
      <c r="I3200" s="218" t="s">
        <v>66</v>
      </c>
      <c r="J3200" s="218">
        <v>7</v>
      </c>
      <c r="K3200" s="218"/>
      <c r="L3200" s="218"/>
      <c r="M3200" s="218"/>
      <c r="N3200" s="218" t="s">
        <v>363</v>
      </c>
      <c r="O3200" s="218"/>
      <c r="P3200" s="218"/>
      <c r="Q3200" s="240">
        <v>0</v>
      </c>
      <c r="R3200" s="240">
        <v>0</v>
      </c>
      <c r="S3200" s="240">
        <v>78.399999999999991</v>
      </c>
      <c r="T3200" s="272">
        <v>0</v>
      </c>
      <c r="U3200" s="263"/>
      <c r="V3200" s="346">
        <f>Transport_DB[[#This Row],[تاریخ]]</f>
        <v>45526</v>
      </c>
    </row>
    <row r="3201" spans="2:22" s="216" customFormat="1" x14ac:dyDescent="0.25">
      <c r="B3201" s="262">
        <v>3210</v>
      </c>
      <c r="C3201" s="346">
        <v>45526</v>
      </c>
      <c r="D3201" s="217" t="s">
        <v>152</v>
      </c>
      <c r="E3201" s="218" t="s">
        <v>92</v>
      </c>
      <c r="F3201" s="218" t="s">
        <v>63</v>
      </c>
      <c r="G3201" s="218" t="s">
        <v>214</v>
      </c>
      <c r="H3201" s="218">
        <v>4.1500000000000004</v>
      </c>
      <c r="I3201" s="218" t="s">
        <v>221</v>
      </c>
      <c r="J3201" s="218">
        <v>33</v>
      </c>
      <c r="K3201" s="218">
        <v>715170</v>
      </c>
      <c r="L3201" s="218">
        <v>1630</v>
      </c>
      <c r="M3201" s="218"/>
      <c r="N3201" s="218" t="s">
        <v>63</v>
      </c>
      <c r="O3201" s="218">
        <v>716800</v>
      </c>
      <c r="P3201" s="218" t="s">
        <v>305</v>
      </c>
      <c r="Q3201" s="240">
        <v>0</v>
      </c>
      <c r="R3201" s="240">
        <v>157.49250000000001</v>
      </c>
      <c r="S3201" s="240">
        <v>0</v>
      </c>
      <c r="T3201" s="272">
        <v>0</v>
      </c>
      <c r="U3201" s="263"/>
      <c r="V3201" s="346">
        <f>Transport_DB[[#This Row],[تاریخ]]</f>
        <v>45526</v>
      </c>
    </row>
    <row r="3202" spans="2:22" s="216" customFormat="1" x14ac:dyDescent="0.25">
      <c r="B3202" s="262">
        <v>3211</v>
      </c>
      <c r="C3202" s="346">
        <v>45526</v>
      </c>
      <c r="D3202" s="217" t="s">
        <v>150</v>
      </c>
      <c r="E3202" s="218" t="s">
        <v>92</v>
      </c>
      <c r="F3202" s="218" t="s">
        <v>63</v>
      </c>
      <c r="G3202" s="218" t="s">
        <v>214</v>
      </c>
      <c r="H3202" s="218">
        <v>4.1500000000000004</v>
      </c>
      <c r="I3202" s="218" t="s">
        <v>221</v>
      </c>
      <c r="J3202" s="218">
        <v>35</v>
      </c>
      <c r="K3202" s="218">
        <v>715170</v>
      </c>
      <c r="L3202" s="218">
        <v>1630</v>
      </c>
      <c r="M3202" s="218"/>
      <c r="N3202" s="218" t="s">
        <v>63</v>
      </c>
      <c r="O3202" s="218">
        <v>716800</v>
      </c>
      <c r="P3202" s="218" t="s">
        <v>305</v>
      </c>
      <c r="Q3202" s="240">
        <v>0</v>
      </c>
      <c r="R3202" s="240">
        <v>167.03749999999999</v>
      </c>
      <c r="S3202" s="240">
        <v>0</v>
      </c>
      <c r="T3202" s="272">
        <v>0</v>
      </c>
      <c r="U3202" s="263"/>
      <c r="V3202" s="346">
        <f>Transport_DB[[#This Row],[تاریخ]]</f>
        <v>45526</v>
      </c>
    </row>
    <row r="3203" spans="2:22" s="216" customFormat="1" x14ac:dyDescent="0.25">
      <c r="B3203" s="262">
        <v>3212</v>
      </c>
      <c r="C3203" s="346">
        <v>45526</v>
      </c>
      <c r="D3203" s="217" t="s">
        <v>179</v>
      </c>
      <c r="E3203" s="218" t="s">
        <v>161</v>
      </c>
      <c r="F3203" s="218" t="s">
        <v>8</v>
      </c>
      <c r="G3203" s="218" t="s">
        <v>161</v>
      </c>
      <c r="H3203" s="218">
        <v>11.6</v>
      </c>
      <c r="I3203" s="218" t="s">
        <v>66</v>
      </c>
      <c r="J3203" s="218">
        <v>4</v>
      </c>
      <c r="K3203" s="218"/>
      <c r="L3203" s="218"/>
      <c r="M3203" s="218"/>
      <c r="N3203" s="218" t="s">
        <v>363</v>
      </c>
      <c r="O3203" s="218"/>
      <c r="P3203" s="218"/>
      <c r="Q3203" s="240">
        <v>0</v>
      </c>
      <c r="R3203" s="240">
        <v>0</v>
      </c>
      <c r="S3203" s="240">
        <v>46.4</v>
      </c>
      <c r="T3203" s="272">
        <v>0</v>
      </c>
      <c r="U3203" s="263"/>
      <c r="V3203" s="346">
        <f>Transport_DB[[#This Row],[تاریخ]]</f>
        <v>45526</v>
      </c>
    </row>
    <row r="3204" spans="2:22" s="216" customFormat="1" x14ac:dyDescent="0.25">
      <c r="B3204" s="262">
        <v>3213</v>
      </c>
      <c r="C3204" s="346">
        <v>45526</v>
      </c>
      <c r="D3204" s="217" t="s">
        <v>141</v>
      </c>
      <c r="E3204" s="218" t="s">
        <v>92</v>
      </c>
      <c r="F3204" s="218" t="s">
        <v>2</v>
      </c>
      <c r="G3204" s="218" t="s">
        <v>213</v>
      </c>
      <c r="H3204" s="218">
        <v>7</v>
      </c>
      <c r="I3204" s="218" t="s">
        <v>221</v>
      </c>
      <c r="J3204" s="218">
        <v>4</v>
      </c>
      <c r="K3204" s="218">
        <v>715400</v>
      </c>
      <c r="L3204" s="218">
        <v>1100</v>
      </c>
      <c r="M3204" s="218"/>
      <c r="N3204" s="218" t="s">
        <v>1</v>
      </c>
      <c r="O3204" s="218">
        <v>716500</v>
      </c>
      <c r="P3204" s="218" t="s">
        <v>304</v>
      </c>
      <c r="Q3204" s="240">
        <v>0</v>
      </c>
      <c r="R3204" s="240">
        <v>32.199999999999996</v>
      </c>
      <c r="S3204" s="240">
        <v>0</v>
      </c>
      <c r="T3204" s="272">
        <v>0</v>
      </c>
      <c r="U3204" s="263"/>
      <c r="V3204" s="346">
        <f>Transport_DB[[#This Row],[تاریخ]]</f>
        <v>45526</v>
      </c>
    </row>
    <row r="3205" spans="2:22" s="216" customFormat="1" x14ac:dyDescent="0.25">
      <c r="B3205" s="262">
        <v>3214</v>
      </c>
      <c r="C3205" s="346">
        <v>45526</v>
      </c>
      <c r="D3205" s="217" t="s">
        <v>142</v>
      </c>
      <c r="E3205" s="218" t="s">
        <v>92</v>
      </c>
      <c r="F3205" s="218" t="s">
        <v>2</v>
      </c>
      <c r="G3205" s="218" t="s">
        <v>213</v>
      </c>
      <c r="H3205" s="218">
        <v>7</v>
      </c>
      <c r="I3205" s="218" t="s">
        <v>221</v>
      </c>
      <c r="J3205" s="218">
        <v>6</v>
      </c>
      <c r="K3205" s="218">
        <v>715400</v>
      </c>
      <c r="L3205" s="218">
        <v>1100</v>
      </c>
      <c r="M3205" s="218"/>
      <c r="N3205" s="218" t="s">
        <v>1</v>
      </c>
      <c r="O3205" s="218">
        <v>716500</v>
      </c>
      <c r="P3205" s="218" t="s">
        <v>304</v>
      </c>
      <c r="Q3205" s="240">
        <v>0</v>
      </c>
      <c r="R3205" s="240">
        <v>48.3</v>
      </c>
      <c r="S3205" s="240">
        <v>0</v>
      </c>
      <c r="T3205" s="272">
        <v>0</v>
      </c>
      <c r="U3205" s="263"/>
      <c r="V3205" s="346">
        <f>Transport_DB[[#This Row],[تاریخ]]</f>
        <v>45526</v>
      </c>
    </row>
    <row r="3206" spans="2:22" s="216" customFormat="1" x14ac:dyDescent="0.25">
      <c r="B3206" s="262">
        <v>3215</v>
      </c>
      <c r="C3206" s="346">
        <v>45526</v>
      </c>
      <c r="D3206" s="217" t="s">
        <v>143</v>
      </c>
      <c r="E3206" s="218" t="s">
        <v>92</v>
      </c>
      <c r="F3206" s="218" t="s">
        <v>2</v>
      </c>
      <c r="G3206" s="218" t="s">
        <v>213</v>
      </c>
      <c r="H3206" s="218">
        <v>7</v>
      </c>
      <c r="I3206" s="218" t="s">
        <v>221</v>
      </c>
      <c r="J3206" s="218">
        <v>3</v>
      </c>
      <c r="K3206" s="218">
        <v>715400</v>
      </c>
      <c r="L3206" s="218">
        <v>1100</v>
      </c>
      <c r="M3206" s="218"/>
      <c r="N3206" s="218" t="s">
        <v>1</v>
      </c>
      <c r="O3206" s="218">
        <v>716500</v>
      </c>
      <c r="P3206" s="218" t="s">
        <v>304</v>
      </c>
      <c r="Q3206" s="240">
        <v>0</v>
      </c>
      <c r="R3206" s="240">
        <v>24.15</v>
      </c>
      <c r="S3206" s="240">
        <v>0</v>
      </c>
      <c r="T3206" s="272">
        <v>0</v>
      </c>
      <c r="U3206" s="263"/>
      <c r="V3206" s="346">
        <f>Transport_DB[[#This Row],[تاریخ]]</f>
        <v>45526</v>
      </c>
    </row>
    <row r="3207" spans="2:22" s="216" customFormat="1" x14ac:dyDescent="0.25">
      <c r="B3207" s="262">
        <v>3216</v>
      </c>
      <c r="C3207" s="346">
        <v>45526</v>
      </c>
      <c r="D3207" s="217" t="s">
        <v>141</v>
      </c>
      <c r="E3207" s="218" t="s">
        <v>92</v>
      </c>
      <c r="F3207" s="218" t="s">
        <v>2</v>
      </c>
      <c r="G3207" s="218" t="s">
        <v>213</v>
      </c>
      <c r="H3207" s="218">
        <v>7</v>
      </c>
      <c r="I3207" s="218" t="s">
        <v>221</v>
      </c>
      <c r="J3207" s="218">
        <v>26</v>
      </c>
      <c r="K3207" s="218">
        <v>715400</v>
      </c>
      <c r="L3207" s="218">
        <v>1100</v>
      </c>
      <c r="M3207" s="218"/>
      <c r="N3207" s="218" t="s">
        <v>1</v>
      </c>
      <c r="O3207" s="218">
        <v>716500</v>
      </c>
      <c r="P3207" s="218" t="s">
        <v>304</v>
      </c>
      <c r="Q3207" s="240">
        <v>0</v>
      </c>
      <c r="R3207" s="240">
        <v>209.29999999999998</v>
      </c>
      <c r="S3207" s="240">
        <v>0</v>
      </c>
      <c r="T3207" s="272">
        <v>0</v>
      </c>
      <c r="U3207" s="263"/>
      <c r="V3207" s="346">
        <f>Transport_DB[[#This Row],[تاریخ]]</f>
        <v>45526</v>
      </c>
    </row>
    <row r="3208" spans="2:22" s="216" customFormat="1" x14ac:dyDescent="0.25">
      <c r="B3208" s="262">
        <v>3217</v>
      </c>
      <c r="C3208" s="346">
        <v>45526</v>
      </c>
      <c r="D3208" s="217" t="s">
        <v>142</v>
      </c>
      <c r="E3208" s="218" t="s">
        <v>92</v>
      </c>
      <c r="F3208" s="218" t="s">
        <v>2</v>
      </c>
      <c r="G3208" s="218" t="s">
        <v>213</v>
      </c>
      <c r="H3208" s="218">
        <v>7</v>
      </c>
      <c r="I3208" s="218" t="s">
        <v>221</v>
      </c>
      <c r="J3208" s="218">
        <v>26</v>
      </c>
      <c r="K3208" s="218">
        <v>715400</v>
      </c>
      <c r="L3208" s="218">
        <v>1100</v>
      </c>
      <c r="M3208" s="218"/>
      <c r="N3208" s="218" t="s">
        <v>1</v>
      </c>
      <c r="O3208" s="218">
        <v>716500</v>
      </c>
      <c r="P3208" s="218" t="s">
        <v>304</v>
      </c>
      <c r="Q3208" s="240">
        <v>0</v>
      </c>
      <c r="R3208" s="240">
        <v>209.29999999999998</v>
      </c>
      <c r="S3208" s="240">
        <v>0</v>
      </c>
      <c r="T3208" s="272">
        <v>0</v>
      </c>
      <c r="U3208" s="263"/>
      <c r="V3208" s="346">
        <f>Transport_DB[[#This Row],[تاریخ]]</f>
        <v>45526</v>
      </c>
    </row>
    <row r="3209" spans="2:22" s="216" customFormat="1" x14ac:dyDescent="0.25">
      <c r="B3209" s="261">
        <v>3218</v>
      </c>
      <c r="C3209" s="346">
        <v>45526</v>
      </c>
      <c r="D3209" s="217" t="s">
        <v>143</v>
      </c>
      <c r="E3209" s="218" t="s">
        <v>92</v>
      </c>
      <c r="F3209" s="218" t="s">
        <v>2</v>
      </c>
      <c r="G3209" s="218" t="s">
        <v>213</v>
      </c>
      <c r="H3209" s="218">
        <v>7</v>
      </c>
      <c r="I3209" s="218" t="s">
        <v>221</v>
      </c>
      <c r="J3209" s="218">
        <v>27</v>
      </c>
      <c r="K3209" s="218">
        <v>715400</v>
      </c>
      <c r="L3209" s="218">
        <v>1100</v>
      </c>
      <c r="M3209" s="218"/>
      <c r="N3209" s="218" t="s">
        <v>1</v>
      </c>
      <c r="O3209" s="218">
        <v>716500</v>
      </c>
      <c r="P3209" s="218" t="s">
        <v>304</v>
      </c>
      <c r="Q3209" s="240">
        <v>0</v>
      </c>
      <c r="R3209" s="240">
        <v>217.35</v>
      </c>
      <c r="S3209" s="240">
        <v>0</v>
      </c>
      <c r="T3209" s="272">
        <v>0</v>
      </c>
      <c r="U3209" s="263"/>
      <c r="V3209" s="346">
        <f>Transport_DB[[#This Row],[تاریخ]]</f>
        <v>45526</v>
      </c>
    </row>
    <row r="3210" spans="2:22" s="216" customFormat="1" x14ac:dyDescent="0.25">
      <c r="B3210" s="262">
        <v>3219</v>
      </c>
      <c r="C3210" s="346">
        <v>45526</v>
      </c>
      <c r="D3210" s="217" t="s">
        <v>258</v>
      </c>
      <c r="E3210" s="218" t="s">
        <v>92</v>
      </c>
      <c r="F3210" s="218" t="s">
        <v>2</v>
      </c>
      <c r="G3210" s="218" t="s">
        <v>213</v>
      </c>
      <c r="H3210" s="218">
        <v>7</v>
      </c>
      <c r="I3210" s="218" t="s">
        <v>221</v>
      </c>
      <c r="J3210" s="218">
        <v>20</v>
      </c>
      <c r="K3210" s="218">
        <v>715600</v>
      </c>
      <c r="L3210" s="218"/>
      <c r="M3210" s="218"/>
      <c r="N3210" s="218"/>
      <c r="O3210" s="218">
        <v>717</v>
      </c>
      <c r="P3210" s="218"/>
      <c r="Q3210" s="240">
        <v>0</v>
      </c>
      <c r="R3210" s="240">
        <v>161</v>
      </c>
      <c r="S3210" s="240">
        <v>0</v>
      </c>
      <c r="T3210" s="272">
        <v>0</v>
      </c>
      <c r="U3210" s="263"/>
      <c r="V3210" s="346">
        <f>Transport_DB[[#This Row],[تاریخ]]</f>
        <v>45526</v>
      </c>
    </row>
    <row r="3211" spans="2:22" s="216" customFormat="1" x14ac:dyDescent="0.25">
      <c r="B3211" s="262">
        <v>3220</v>
      </c>
      <c r="C3211" s="346">
        <v>45526</v>
      </c>
      <c r="D3211" s="217" t="s">
        <v>266</v>
      </c>
      <c r="E3211" s="218" t="s">
        <v>92</v>
      </c>
      <c r="F3211" s="218" t="s">
        <v>2</v>
      </c>
      <c r="G3211" s="218" t="s">
        <v>213</v>
      </c>
      <c r="H3211" s="218">
        <v>7</v>
      </c>
      <c r="I3211" s="218" t="s">
        <v>221</v>
      </c>
      <c r="J3211" s="218">
        <v>20</v>
      </c>
      <c r="K3211" s="218">
        <v>715600</v>
      </c>
      <c r="L3211" s="218"/>
      <c r="M3211" s="218"/>
      <c r="N3211" s="218"/>
      <c r="O3211" s="218"/>
      <c r="P3211" s="218"/>
      <c r="Q3211" s="240">
        <v>0</v>
      </c>
      <c r="R3211" s="240">
        <v>161</v>
      </c>
      <c r="S3211" s="240">
        <v>0</v>
      </c>
      <c r="T3211" s="272">
        <v>0</v>
      </c>
      <c r="U3211" s="263"/>
      <c r="V3211" s="346">
        <f>Transport_DB[[#This Row],[تاریخ]]</f>
        <v>45526</v>
      </c>
    </row>
    <row r="3212" spans="2:22" s="216" customFormat="1" x14ac:dyDescent="0.25">
      <c r="B3212" s="262">
        <v>3221</v>
      </c>
      <c r="C3212" s="346">
        <v>45526</v>
      </c>
      <c r="D3212" s="217" t="s">
        <v>267</v>
      </c>
      <c r="E3212" s="218" t="s">
        <v>92</v>
      </c>
      <c r="F3212" s="218" t="s">
        <v>2</v>
      </c>
      <c r="G3212" s="218" t="s">
        <v>213</v>
      </c>
      <c r="H3212" s="218">
        <v>7</v>
      </c>
      <c r="I3212" s="218" t="s">
        <v>221</v>
      </c>
      <c r="J3212" s="218">
        <v>0</v>
      </c>
      <c r="K3212" s="218"/>
      <c r="L3212" s="218"/>
      <c r="M3212" s="218"/>
      <c r="N3212" s="218"/>
      <c r="O3212" s="218"/>
      <c r="P3212" s="218"/>
      <c r="Q3212" s="240">
        <v>0</v>
      </c>
      <c r="R3212" s="240">
        <v>0</v>
      </c>
      <c r="S3212" s="240">
        <v>0</v>
      </c>
      <c r="T3212" s="272">
        <v>0</v>
      </c>
      <c r="U3212" s="263"/>
      <c r="V3212" s="346">
        <f>Transport_DB[[#This Row],[تاریخ]]</f>
        <v>45526</v>
      </c>
    </row>
    <row r="3213" spans="2:22" s="216" customFormat="1" x14ac:dyDescent="0.25">
      <c r="B3213" s="262">
        <v>3222</v>
      </c>
      <c r="C3213" s="346">
        <v>45526</v>
      </c>
      <c r="D3213" s="217" t="s">
        <v>258</v>
      </c>
      <c r="E3213" s="218" t="s">
        <v>92</v>
      </c>
      <c r="F3213" s="218" t="s">
        <v>2</v>
      </c>
      <c r="G3213" s="218" t="s">
        <v>213</v>
      </c>
      <c r="H3213" s="218">
        <v>7</v>
      </c>
      <c r="I3213" s="218" t="s">
        <v>221</v>
      </c>
      <c r="J3213" s="218">
        <v>6</v>
      </c>
      <c r="K3213" s="218"/>
      <c r="L3213" s="218"/>
      <c r="M3213" s="218"/>
      <c r="N3213" s="218"/>
      <c r="O3213" s="218"/>
      <c r="P3213" s="218"/>
      <c r="Q3213" s="240">
        <v>0</v>
      </c>
      <c r="R3213" s="240">
        <v>48.3</v>
      </c>
      <c r="S3213" s="240">
        <v>0</v>
      </c>
      <c r="T3213" s="272">
        <v>0</v>
      </c>
      <c r="U3213" s="263"/>
      <c r="V3213" s="346">
        <f>Transport_DB[[#This Row],[تاریخ]]</f>
        <v>45526</v>
      </c>
    </row>
    <row r="3214" spans="2:22" s="216" customFormat="1" x14ac:dyDescent="0.25">
      <c r="B3214" s="262">
        <v>3223</v>
      </c>
      <c r="C3214" s="346">
        <v>45526</v>
      </c>
      <c r="D3214" s="217" t="s">
        <v>266</v>
      </c>
      <c r="E3214" s="218" t="s">
        <v>92</v>
      </c>
      <c r="F3214" s="218" t="s">
        <v>2</v>
      </c>
      <c r="G3214" s="218" t="s">
        <v>213</v>
      </c>
      <c r="H3214" s="218">
        <v>7</v>
      </c>
      <c r="I3214" s="218" t="s">
        <v>221</v>
      </c>
      <c r="J3214" s="218">
        <v>5</v>
      </c>
      <c r="K3214" s="218"/>
      <c r="L3214" s="218"/>
      <c r="M3214" s="218"/>
      <c r="N3214" s="218"/>
      <c r="O3214" s="218"/>
      <c r="P3214" s="218"/>
      <c r="Q3214" s="240">
        <v>0</v>
      </c>
      <c r="R3214" s="240">
        <v>40.25</v>
      </c>
      <c r="S3214" s="240">
        <v>0</v>
      </c>
      <c r="T3214" s="272">
        <v>0</v>
      </c>
      <c r="U3214" s="263"/>
      <c r="V3214" s="346">
        <f>Transport_DB[[#This Row],[تاریخ]]</f>
        <v>45526</v>
      </c>
    </row>
    <row r="3215" spans="2:22" s="216" customFormat="1" x14ac:dyDescent="0.25">
      <c r="B3215" s="261">
        <v>3224</v>
      </c>
      <c r="C3215" s="346">
        <v>45526</v>
      </c>
      <c r="D3215" s="217" t="s">
        <v>267</v>
      </c>
      <c r="E3215" s="218" t="s">
        <v>92</v>
      </c>
      <c r="F3215" s="218" t="s">
        <v>2</v>
      </c>
      <c r="G3215" s="218" t="s">
        <v>213</v>
      </c>
      <c r="H3215" s="218">
        <v>7</v>
      </c>
      <c r="I3215" s="218" t="s">
        <v>221</v>
      </c>
      <c r="J3215" s="218">
        <v>0</v>
      </c>
      <c r="K3215" s="218"/>
      <c r="L3215" s="218"/>
      <c r="M3215" s="218"/>
      <c r="N3215" s="218"/>
      <c r="O3215" s="218"/>
      <c r="P3215" s="218"/>
      <c r="Q3215" s="240">
        <v>0</v>
      </c>
      <c r="R3215" s="240">
        <v>0</v>
      </c>
      <c r="S3215" s="240">
        <v>0</v>
      </c>
      <c r="T3215" s="272">
        <v>0</v>
      </c>
      <c r="U3215" s="263"/>
      <c r="V3215" s="346">
        <f>Transport_DB[[#This Row],[تاریخ]]</f>
        <v>45526</v>
      </c>
    </row>
    <row r="3216" spans="2:22" s="216" customFormat="1" x14ac:dyDescent="0.25">
      <c r="B3216" s="262">
        <v>3225</v>
      </c>
      <c r="C3216" s="346">
        <v>45526</v>
      </c>
      <c r="D3216" s="217" t="s">
        <v>387</v>
      </c>
      <c r="E3216" s="218" t="s">
        <v>276</v>
      </c>
      <c r="F3216" s="218" t="s">
        <v>389</v>
      </c>
      <c r="G3216" s="218" t="s">
        <v>214</v>
      </c>
      <c r="H3216" s="218">
        <v>4.1500000000000004</v>
      </c>
      <c r="I3216" s="218" t="s">
        <v>221</v>
      </c>
      <c r="J3216" s="218">
        <v>10</v>
      </c>
      <c r="K3216" s="218">
        <v>715600</v>
      </c>
      <c r="L3216" s="218">
        <v>1700</v>
      </c>
      <c r="M3216" s="218"/>
      <c r="N3216" s="218" t="s">
        <v>389</v>
      </c>
      <c r="O3216" s="218">
        <v>717300</v>
      </c>
      <c r="P3216" s="218" t="s">
        <v>305</v>
      </c>
      <c r="Q3216" s="240">
        <v>0</v>
      </c>
      <c r="R3216" s="240">
        <v>47.724999999999994</v>
      </c>
      <c r="S3216" s="240">
        <v>0</v>
      </c>
      <c r="T3216" s="272">
        <v>0</v>
      </c>
      <c r="U3216" s="263"/>
      <c r="V3216" s="346">
        <f>Transport_DB[[#This Row],[تاریخ]]</f>
        <v>45526</v>
      </c>
    </row>
    <row r="3217" spans="2:22" s="216" customFormat="1" ht="20.25" customHeight="1" x14ac:dyDescent="0.25">
      <c r="B3217" s="262">
        <v>3226</v>
      </c>
      <c r="C3217" s="346">
        <v>45526</v>
      </c>
      <c r="D3217" s="217" t="s">
        <v>388</v>
      </c>
      <c r="E3217" s="218" t="s">
        <v>276</v>
      </c>
      <c r="F3217" s="218" t="s">
        <v>389</v>
      </c>
      <c r="G3217" s="218" t="s">
        <v>214</v>
      </c>
      <c r="H3217" s="218">
        <v>4.1500000000000004</v>
      </c>
      <c r="I3217" s="218" t="s">
        <v>221</v>
      </c>
      <c r="J3217" s="218">
        <v>10</v>
      </c>
      <c r="K3217" s="218">
        <v>715600</v>
      </c>
      <c r="L3217" s="218">
        <v>1700</v>
      </c>
      <c r="M3217" s="218"/>
      <c r="N3217" s="218" t="s">
        <v>389</v>
      </c>
      <c r="O3217" s="218">
        <v>717300</v>
      </c>
      <c r="P3217" s="218" t="s">
        <v>305</v>
      </c>
      <c r="Q3217" s="240">
        <v>0</v>
      </c>
      <c r="R3217" s="240">
        <v>47.724999999999994</v>
      </c>
      <c r="S3217" s="240">
        <v>0</v>
      </c>
      <c r="T3217" s="272">
        <v>0</v>
      </c>
      <c r="U3217" s="263"/>
      <c r="V3217" s="346">
        <f>Transport_DB[[#This Row],[تاریخ]]</f>
        <v>45526</v>
      </c>
    </row>
    <row r="3218" spans="2:22" s="216" customFormat="1" ht="20.25" customHeight="1" x14ac:dyDescent="0.25">
      <c r="B3218" s="262">
        <v>3227</v>
      </c>
      <c r="C3218" s="346">
        <v>45526</v>
      </c>
      <c r="D3218" s="217" t="s">
        <v>387</v>
      </c>
      <c r="E3218" s="218" t="s">
        <v>276</v>
      </c>
      <c r="F3218" s="218" t="s">
        <v>389</v>
      </c>
      <c r="G3218" s="218" t="s">
        <v>214</v>
      </c>
      <c r="H3218" s="218">
        <v>4.1500000000000004</v>
      </c>
      <c r="I3218" s="218" t="s">
        <v>221</v>
      </c>
      <c r="J3218" s="218">
        <v>17</v>
      </c>
      <c r="K3218" s="218">
        <v>715600</v>
      </c>
      <c r="L3218" s="218">
        <v>2550</v>
      </c>
      <c r="M3218" s="218"/>
      <c r="N3218" s="218" t="s">
        <v>389</v>
      </c>
      <c r="O3218" s="218">
        <v>718150</v>
      </c>
      <c r="P3218" s="218" t="s">
        <v>305</v>
      </c>
      <c r="Q3218" s="240">
        <v>0</v>
      </c>
      <c r="R3218" s="240">
        <v>81.132500000000007</v>
      </c>
      <c r="S3218" s="240">
        <v>0</v>
      </c>
      <c r="T3218" s="272">
        <v>0</v>
      </c>
      <c r="U3218" s="263"/>
      <c r="V3218" s="346">
        <f>Transport_DB[[#This Row],[تاریخ]]</f>
        <v>45526</v>
      </c>
    </row>
    <row r="3219" spans="2:22" s="216" customFormat="1" ht="20.25" customHeight="1" x14ac:dyDescent="0.25">
      <c r="B3219" s="261">
        <v>3228</v>
      </c>
      <c r="C3219" s="346">
        <v>45526</v>
      </c>
      <c r="D3219" s="217" t="s">
        <v>388</v>
      </c>
      <c r="E3219" s="218" t="s">
        <v>276</v>
      </c>
      <c r="F3219" s="218" t="s">
        <v>389</v>
      </c>
      <c r="G3219" s="218" t="s">
        <v>214</v>
      </c>
      <c r="H3219" s="218">
        <v>4.1500000000000004</v>
      </c>
      <c r="I3219" s="218" t="s">
        <v>221</v>
      </c>
      <c r="J3219" s="218">
        <v>17</v>
      </c>
      <c r="K3219" s="218">
        <v>715600</v>
      </c>
      <c r="L3219" s="218">
        <v>2550</v>
      </c>
      <c r="M3219" s="218"/>
      <c r="N3219" s="218" t="s">
        <v>389</v>
      </c>
      <c r="O3219" s="218">
        <v>718150</v>
      </c>
      <c r="P3219" s="218" t="s">
        <v>305</v>
      </c>
      <c r="Q3219" s="240">
        <v>0</v>
      </c>
      <c r="R3219" s="240">
        <v>81.132500000000007</v>
      </c>
      <c r="S3219" s="240">
        <v>0</v>
      </c>
      <c r="T3219" s="272">
        <v>0</v>
      </c>
      <c r="U3219" s="263"/>
      <c r="V3219" s="346">
        <f>Transport_DB[[#This Row],[تاریخ]]</f>
        <v>45526</v>
      </c>
    </row>
    <row r="3220" spans="2:22" s="216" customFormat="1" x14ac:dyDescent="0.25">
      <c r="B3220" s="262">
        <v>3229</v>
      </c>
      <c r="C3220" s="346">
        <v>45526</v>
      </c>
      <c r="D3220" s="217" t="s">
        <v>96</v>
      </c>
      <c r="E3220" s="218" t="s">
        <v>161</v>
      </c>
      <c r="F3220" s="218" t="s">
        <v>1</v>
      </c>
      <c r="G3220" s="218" t="s">
        <v>161</v>
      </c>
      <c r="H3220" s="218">
        <v>11.8</v>
      </c>
      <c r="I3220" s="218"/>
      <c r="J3220" s="218">
        <v>0</v>
      </c>
      <c r="K3220" s="218"/>
      <c r="L3220" s="218"/>
      <c r="M3220" s="218"/>
      <c r="N3220" s="218"/>
      <c r="O3220" s="218"/>
      <c r="P3220" s="218"/>
      <c r="Q3220" s="240">
        <v>0</v>
      </c>
      <c r="R3220" s="240">
        <v>0</v>
      </c>
      <c r="S3220" s="240">
        <v>0</v>
      </c>
      <c r="T3220" s="272">
        <v>0</v>
      </c>
      <c r="U3220" s="263"/>
      <c r="V3220" s="346">
        <f>Transport_DB[[#This Row],[تاریخ]]</f>
        <v>45526</v>
      </c>
    </row>
    <row r="3221" spans="2:22" s="216" customFormat="1" x14ac:dyDescent="0.25">
      <c r="B3221" s="262">
        <v>3230</v>
      </c>
      <c r="C3221" s="346">
        <v>45526</v>
      </c>
      <c r="D3221" s="217" t="s">
        <v>130</v>
      </c>
      <c r="E3221" s="218" t="s">
        <v>161</v>
      </c>
      <c r="F3221" s="218" t="s">
        <v>1</v>
      </c>
      <c r="G3221" s="218" t="s">
        <v>161</v>
      </c>
      <c r="H3221" s="218">
        <v>11.8</v>
      </c>
      <c r="I3221" s="218" t="s">
        <v>66</v>
      </c>
      <c r="J3221" s="218">
        <v>3</v>
      </c>
      <c r="K3221" s="218"/>
      <c r="L3221" s="218"/>
      <c r="M3221" s="218"/>
      <c r="N3221" s="218" t="s">
        <v>363</v>
      </c>
      <c r="O3221" s="218"/>
      <c r="P3221" s="218"/>
      <c r="Q3221" s="240">
        <v>0</v>
      </c>
      <c r="R3221" s="240">
        <v>0</v>
      </c>
      <c r="S3221" s="240">
        <v>35.400000000000006</v>
      </c>
      <c r="T3221" s="272">
        <v>0</v>
      </c>
      <c r="U3221" s="263"/>
      <c r="V3221" s="346">
        <f>Transport_DB[[#This Row],[تاریخ]]</f>
        <v>45526</v>
      </c>
    </row>
    <row r="3222" spans="2:22" s="216" customFormat="1" x14ac:dyDescent="0.25">
      <c r="B3222" s="262">
        <v>3231</v>
      </c>
      <c r="C3222" s="346">
        <v>45526</v>
      </c>
      <c r="D3222" s="217" t="s">
        <v>261</v>
      </c>
      <c r="E3222" s="218" t="s">
        <v>161</v>
      </c>
      <c r="F3222" s="218" t="s">
        <v>65</v>
      </c>
      <c r="G3222" s="218" t="s">
        <v>161</v>
      </c>
      <c r="H3222" s="218">
        <v>30.5</v>
      </c>
      <c r="I3222" s="218"/>
      <c r="J3222" s="218">
        <v>0</v>
      </c>
      <c r="K3222" s="218"/>
      <c r="L3222" s="218"/>
      <c r="M3222" s="218"/>
      <c r="N3222" s="218"/>
      <c r="O3222" s="218"/>
      <c r="P3222" s="218"/>
      <c r="Q3222" s="240">
        <v>0</v>
      </c>
      <c r="R3222" s="240">
        <v>0</v>
      </c>
      <c r="S3222" s="240">
        <v>0</v>
      </c>
      <c r="T3222" s="272">
        <v>0</v>
      </c>
      <c r="U3222" s="263"/>
      <c r="V3222" s="346">
        <f>Transport_DB[[#This Row],[تاریخ]]</f>
        <v>45526</v>
      </c>
    </row>
    <row r="3223" spans="2:22" s="216" customFormat="1" x14ac:dyDescent="0.25">
      <c r="B3223" s="262">
        <v>3232</v>
      </c>
      <c r="C3223" s="346">
        <v>45526</v>
      </c>
      <c r="D3223" s="217" t="s">
        <v>478</v>
      </c>
      <c r="E3223" s="218" t="s">
        <v>161</v>
      </c>
      <c r="F3223" s="218" t="s">
        <v>63</v>
      </c>
      <c r="G3223" s="218" t="s">
        <v>161</v>
      </c>
      <c r="H3223" s="218">
        <v>13</v>
      </c>
      <c r="I3223" s="218" t="s">
        <v>66</v>
      </c>
      <c r="J3223" s="218">
        <v>4</v>
      </c>
      <c r="K3223" s="218"/>
      <c r="L3223" s="218"/>
      <c r="M3223" s="218"/>
      <c r="N3223" s="218" t="s">
        <v>363</v>
      </c>
      <c r="O3223" s="218"/>
      <c r="P3223" s="218"/>
      <c r="Q3223" s="240">
        <v>0</v>
      </c>
      <c r="R3223" s="240">
        <v>0</v>
      </c>
      <c r="S3223" s="240">
        <v>52</v>
      </c>
      <c r="T3223" s="272">
        <v>0</v>
      </c>
      <c r="U3223" s="263"/>
      <c r="V3223" s="346">
        <f>Transport_DB[[#This Row],[تاریخ]]</f>
        <v>45526</v>
      </c>
    </row>
    <row r="3224" spans="2:22" s="216" customFormat="1" x14ac:dyDescent="0.25">
      <c r="B3224" s="262">
        <v>3233</v>
      </c>
      <c r="C3224" s="346">
        <v>45527</v>
      </c>
      <c r="D3224" s="217" t="s">
        <v>522</v>
      </c>
      <c r="E3224" s="218" t="s">
        <v>132</v>
      </c>
      <c r="F3224" s="218" t="s">
        <v>132</v>
      </c>
      <c r="G3224" s="218" t="s">
        <v>311</v>
      </c>
      <c r="H3224" s="218">
        <v>1</v>
      </c>
      <c r="I3224" s="218" t="s">
        <v>310</v>
      </c>
      <c r="J3224" s="218">
        <v>0</v>
      </c>
      <c r="K3224" s="218"/>
      <c r="L3224" s="218"/>
      <c r="M3224" s="218"/>
      <c r="N3224" s="218"/>
      <c r="O3224" s="218"/>
      <c r="P3224" s="218"/>
      <c r="Q3224" s="469">
        <f>IF(I3224=$Q$5,J3224*H3224,0)</f>
        <v>0</v>
      </c>
      <c r="R3224" s="469">
        <f>IF(I3224=$R$5,J3224*H3224,0)*1.15</f>
        <v>0</v>
      </c>
      <c r="S3224" s="469">
        <f>IF(I3224=$S$5,J3224*H3224,0)</f>
        <v>0</v>
      </c>
      <c r="T3224" s="462">
        <f>IF(I3224=$T$5,J3224*H3224,0)</f>
        <v>0</v>
      </c>
      <c r="U3224" s="263"/>
      <c r="V3224" s="346">
        <f>Transport_DB[[#This Row],[تاریخ]]</f>
        <v>45527</v>
      </c>
    </row>
    <row r="3225" spans="2:22" s="216" customFormat="1" x14ac:dyDescent="0.25">
      <c r="B3225" s="262">
        <v>3234</v>
      </c>
      <c r="C3225" s="346">
        <v>45527</v>
      </c>
      <c r="D3225" s="217" t="s">
        <v>376</v>
      </c>
      <c r="E3225" s="218" t="s">
        <v>183</v>
      </c>
      <c r="F3225" s="218" t="s">
        <v>309</v>
      </c>
      <c r="G3225" s="218">
        <v>0</v>
      </c>
      <c r="H3225" s="218">
        <v>6</v>
      </c>
      <c r="I3225" s="218" t="s">
        <v>310</v>
      </c>
      <c r="J3225" s="218"/>
      <c r="K3225" s="218"/>
      <c r="L3225" s="218"/>
      <c r="M3225" s="218"/>
      <c r="N3225" s="218"/>
      <c r="O3225" s="218"/>
      <c r="P3225" s="218"/>
      <c r="Q3225" s="240">
        <v>0</v>
      </c>
      <c r="R3225" s="240">
        <v>0</v>
      </c>
      <c r="S3225" s="240">
        <v>0</v>
      </c>
      <c r="T3225" s="272">
        <v>0</v>
      </c>
      <c r="U3225" s="263"/>
      <c r="V3225" s="346">
        <f>Transport_DB[[#This Row],[تاریخ]]</f>
        <v>45527</v>
      </c>
    </row>
    <row r="3226" spans="2:22" s="216" customFormat="1" x14ac:dyDescent="0.25">
      <c r="B3226" s="262">
        <v>3235</v>
      </c>
      <c r="C3226" s="346">
        <v>45527</v>
      </c>
      <c r="D3226" s="217" t="s">
        <v>379</v>
      </c>
      <c r="E3226" s="218" t="s">
        <v>92</v>
      </c>
      <c r="F3226" s="218" t="s">
        <v>64</v>
      </c>
      <c r="G3226" s="218" t="s">
        <v>214</v>
      </c>
      <c r="H3226" s="218">
        <v>5</v>
      </c>
      <c r="I3226" s="218"/>
      <c r="J3226" s="218"/>
      <c r="K3226" s="218"/>
      <c r="L3226" s="218"/>
      <c r="M3226" s="218"/>
      <c r="N3226" s="218"/>
      <c r="O3226" s="218"/>
      <c r="P3226" s="218"/>
      <c r="Q3226" s="240">
        <v>0</v>
      </c>
      <c r="R3226" s="240">
        <v>0</v>
      </c>
      <c r="S3226" s="240">
        <v>0</v>
      </c>
      <c r="T3226" s="272">
        <v>0</v>
      </c>
      <c r="U3226" s="263"/>
      <c r="V3226" s="346">
        <f>Transport_DB[[#This Row],[تاریخ]]</f>
        <v>45527</v>
      </c>
    </row>
    <row r="3227" spans="2:22" s="216" customFormat="1" x14ac:dyDescent="0.25">
      <c r="B3227" s="262">
        <v>3236</v>
      </c>
      <c r="C3227" s="346">
        <v>45527</v>
      </c>
      <c r="D3227" s="217" t="s">
        <v>487</v>
      </c>
      <c r="E3227" s="218" t="s">
        <v>92</v>
      </c>
      <c r="F3227" s="218" t="s">
        <v>481</v>
      </c>
      <c r="G3227" s="218" t="s">
        <v>214</v>
      </c>
      <c r="H3227" s="218">
        <v>4.1500000000000004</v>
      </c>
      <c r="I3227" s="218" t="s">
        <v>221</v>
      </c>
      <c r="J3227" s="218">
        <v>23</v>
      </c>
      <c r="K3227" s="218">
        <v>715500</v>
      </c>
      <c r="L3227" s="218">
        <v>1840</v>
      </c>
      <c r="M3227" s="218"/>
      <c r="N3227" s="218" t="s">
        <v>481</v>
      </c>
      <c r="O3227" s="218">
        <v>717340</v>
      </c>
      <c r="P3227" s="218" t="s">
        <v>305</v>
      </c>
      <c r="Q3227" s="240">
        <v>0</v>
      </c>
      <c r="R3227" s="240">
        <v>109.7675</v>
      </c>
      <c r="S3227" s="240">
        <v>0</v>
      </c>
      <c r="T3227" s="272">
        <v>0</v>
      </c>
      <c r="U3227" s="263"/>
      <c r="V3227" s="346">
        <f>Transport_DB[[#This Row],[تاریخ]]</f>
        <v>45527</v>
      </c>
    </row>
    <row r="3228" spans="2:22" s="216" customFormat="1" x14ac:dyDescent="0.25">
      <c r="B3228" s="262">
        <v>3237</v>
      </c>
      <c r="C3228" s="346">
        <v>45527</v>
      </c>
      <c r="D3228" s="217" t="s">
        <v>488</v>
      </c>
      <c r="E3228" s="218" t="s">
        <v>92</v>
      </c>
      <c r="F3228" s="218" t="s">
        <v>481</v>
      </c>
      <c r="G3228" s="218" t="s">
        <v>214</v>
      </c>
      <c r="H3228" s="218">
        <v>4.1500000000000004</v>
      </c>
      <c r="I3228" s="218" t="s">
        <v>221</v>
      </c>
      <c r="J3228" s="218">
        <v>22</v>
      </c>
      <c r="K3228" s="218">
        <v>715500</v>
      </c>
      <c r="L3228" s="218">
        <v>1840</v>
      </c>
      <c r="M3228" s="218"/>
      <c r="N3228" s="218" t="s">
        <v>481</v>
      </c>
      <c r="O3228" s="218">
        <v>717340</v>
      </c>
      <c r="P3228" s="218" t="s">
        <v>305</v>
      </c>
      <c r="Q3228" s="240">
        <v>0</v>
      </c>
      <c r="R3228" s="240">
        <v>104.995</v>
      </c>
      <c r="S3228" s="240">
        <v>0</v>
      </c>
      <c r="T3228" s="272">
        <v>0</v>
      </c>
      <c r="U3228" s="263"/>
      <c r="V3228" s="346">
        <f>Transport_DB[[#This Row],[تاریخ]]</f>
        <v>45527</v>
      </c>
    </row>
    <row r="3229" spans="2:22" s="216" customFormat="1" x14ac:dyDescent="0.25">
      <c r="B3229" s="262">
        <v>3238</v>
      </c>
      <c r="C3229" s="346">
        <v>45527</v>
      </c>
      <c r="D3229" s="217" t="s">
        <v>489</v>
      </c>
      <c r="E3229" s="218" t="s">
        <v>92</v>
      </c>
      <c r="F3229" s="218" t="s">
        <v>481</v>
      </c>
      <c r="G3229" s="218" t="s">
        <v>214</v>
      </c>
      <c r="H3229" s="218">
        <v>4.1500000000000004</v>
      </c>
      <c r="I3229" s="218"/>
      <c r="J3229" s="218">
        <v>0</v>
      </c>
      <c r="K3229" s="218"/>
      <c r="L3229" s="218"/>
      <c r="M3229" s="218"/>
      <c r="N3229" s="218"/>
      <c r="O3229" s="218"/>
      <c r="P3229" s="218"/>
      <c r="Q3229" s="240">
        <v>0</v>
      </c>
      <c r="R3229" s="240">
        <v>0</v>
      </c>
      <c r="S3229" s="240">
        <v>0</v>
      </c>
      <c r="T3229" s="272">
        <v>0</v>
      </c>
      <c r="U3229" s="263"/>
      <c r="V3229" s="346">
        <f>Transport_DB[[#This Row],[تاریخ]]</f>
        <v>45527</v>
      </c>
    </row>
    <row r="3230" spans="2:22" s="216" customFormat="1" x14ac:dyDescent="0.25">
      <c r="B3230" s="262">
        <v>3239</v>
      </c>
      <c r="C3230" s="346">
        <v>45527</v>
      </c>
      <c r="D3230" s="217" t="s">
        <v>490</v>
      </c>
      <c r="E3230" s="218" t="s">
        <v>92</v>
      </c>
      <c r="F3230" s="218" t="s">
        <v>481</v>
      </c>
      <c r="G3230" s="218" t="s">
        <v>214</v>
      </c>
      <c r="H3230" s="218">
        <v>4.1500000000000004</v>
      </c>
      <c r="I3230" s="218"/>
      <c r="J3230" s="218">
        <v>0</v>
      </c>
      <c r="K3230" s="218"/>
      <c r="L3230" s="218"/>
      <c r="M3230" s="218"/>
      <c r="N3230" s="218"/>
      <c r="O3230" s="218"/>
      <c r="P3230" s="218"/>
      <c r="Q3230" s="240">
        <v>0</v>
      </c>
      <c r="R3230" s="240">
        <v>0</v>
      </c>
      <c r="S3230" s="240">
        <v>0</v>
      </c>
      <c r="T3230" s="272">
        <v>0</v>
      </c>
      <c r="U3230" s="263"/>
      <c r="V3230" s="346">
        <f>Transport_DB[[#This Row],[تاریخ]]</f>
        <v>45527</v>
      </c>
    </row>
    <row r="3231" spans="2:22" s="216" customFormat="1" x14ac:dyDescent="0.25">
      <c r="B3231" s="262">
        <v>3240</v>
      </c>
      <c r="C3231" s="346">
        <v>45527</v>
      </c>
      <c r="D3231" s="217" t="s">
        <v>117</v>
      </c>
      <c r="E3231" s="218" t="s">
        <v>92</v>
      </c>
      <c r="F3231" s="218" t="s">
        <v>1</v>
      </c>
      <c r="G3231" s="218" t="s">
        <v>213</v>
      </c>
      <c r="H3231" s="218">
        <v>6.65</v>
      </c>
      <c r="I3231" s="218" t="s">
        <v>221</v>
      </c>
      <c r="J3231" s="218">
        <v>13</v>
      </c>
      <c r="K3231" s="218">
        <v>715600</v>
      </c>
      <c r="L3231" s="218">
        <v>1740</v>
      </c>
      <c r="M3231" s="218"/>
      <c r="N3231" s="218" t="s">
        <v>389</v>
      </c>
      <c r="O3231" s="218">
        <v>717340</v>
      </c>
      <c r="P3231" s="218" t="s">
        <v>305</v>
      </c>
      <c r="Q3231" s="240">
        <v>0</v>
      </c>
      <c r="R3231" s="240">
        <v>99.41749999999999</v>
      </c>
      <c r="S3231" s="240">
        <v>0</v>
      </c>
      <c r="T3231" s="272">
        <v>0</v>
      </c>
      <c r="U3231" s="263"/>
      <c r="V3231" s="346">
        <f>Transport_DB[[#This Row],[تاریخ]]</f>
        <v>45527</v>
      </c>
    </row>
    <row r="3232" spans="2:22" s="216" customFormat="1" x14ac:dyDescent="0.25">
      <c r="B3232" s="262">
        <v>3241</v>
      </c>
      <c r="C3232" s="346">
        <v>45527</v>
      </c>
      <c r="D3232" s="217" t="s">
        <v>94</v>
      </c>
      <c r="E3232" s="218" t="s">
        <v>92</v>
      </c>
      <c r="F3232" s="218" t="s">
        <v>1</v>
      </c>
      <c r="G3232" s="218" t="s">
        <v>213</v>
      </c>
      <c r="H3232" s="218">
        <v>6.65</v>
      </c>
      <c r="I3232" s="218"/>
      <c r="J3232" s="218">
        <v>0</v>
      </c>
      <c r="K3232" s="218"/>
      <c r="L3232" s="218"/>
      <c r="M3232" s="218"/>
      <c r="N3232" s="218"/>
      <c r="O3232" s="218"/>
      <c r="P3232" s="218"/>
      <c r="Q3232" s="240">
        <v>0</v>
      </c>
      <c r="R3232" s="240">
        <v>0</v>
      </c>
      <c r="S3232" s="240">
        <v>0</v>
      </c>
      <c r="T3232" s="272">
        <v>0</v>
      </c>
      <c r="U3232" s="263"/>
      <c r="V3232" s="346">
        <f>Transport_DB[[#This Row],[تاریخ]]</f>
        <v>45527</v>
      </c>
    </row>
    <row r="3233" spans="2:22" s="216" customFormat="1" x14ac:dyDescent="0.25">
      <c r="B3233" s="262">
        <v>3242</v>
      </c>
      <c r="C3233" s="346">
        <v>45527</v>
      </c>
      <c r="D3233" s="217" t="s">
        <v>91</v>
      </c>
      <c r="E3233" s="218" t="s">
        <v>92</v>
      </c>
      <c r="F3233" s="218" t="s">
        <v>1</v>
      </c>
      <c r="G3233" s="218" t="s">
        <v>213</v>
      </c>
      <c r="H3233" s="218">
        <v>6.65</v>
      </c>
      <c r="I3233" s="218" t="s">
        <v>221</v>
      </c>
      <c r="J3233" s="218">
        <v>16</v>
      </c>
      <c r="K3233" s="218">
        <v>715500</v>
      </c>
      <c r="L3233" s="218">
        <v>1840</v>
      </c>
      <c r="M3233" s="218"/>
      <c r="N3233" s="218" t="s">
        <v>481</v>
      </c>
      <c r="O3233" s="218">
        <v>717339</v>
      </c>
      <c r="P3233" s="218" t="s">
        <v>305</v>
      </c>
      <c r="Q3233" s="240">
        <v>0</v>
      </c>
      <c r="R3233" s="240">
        <v>122.36</v>
      </c>
      <c r="S3233" s="240">
        <v>0</v>
      </c>
      <c r="T3233" s="272">
        <v>0</v>
      </c>
      <c r="U3233" s="263"/>
      <c r="V3233" s="346">
        <f>Transport_DB[[#This Row],[تاریخ]]</f>
        <v>45527</v>
      </c>
    </row>
    <row r="3234" spans="2:22" s="216" customFormat="1" x14ac:dyDescent="0.25">
      <c r="B3234" s="262">
        <v>3243</v>
      </c>
      <c r="C3234" s="346">
        <v>45527</v>
      </c>
      <c r="D3234" s="217" t="s">
        <v>117</v>
      </c>
      <c r="E3234" s="218" t="s">
        <v>92</v>
      </c>
      <c r="F3234" s="218" t="s">
        <v>1</v>
      </c>
      <c r="G3234" s="218" t="s">
        <v>213</v>
      </c>
      <c r="H3234" s="218">
        <v>6.65</v>
      </c>
      <c r="I3234" s="218" t="s">
        <v>221</v>
      </c>
      <c r="J3234" s="218">
        <v>6</v>
      </c>
      <c r="K3234" s="218">
        <v>715500</v>
      </c>
      <c r="L3234" s="218">
        <v>1840</v>
      </c>
      <c r="M3234" s="218"/>
      <c r="N3234" s="218" t="s">
        <v>62</v>
      </c>
      <c r="O3234" s="218">
        <v>717340</v>
      </c>
      <c r="P3234" s="218" t="s">
        <v>305</v>
      </c>
      <c r="Q3234" s="240">
        <v>0</v>
      </c>
      <c r="R3234" s="240">
        <v>45.885000000000005</v>
      </c>
      <c r="S3234" s="240">
        <v>0</v>
      </c>
      <c r="T3234" s="272">
        <v>0</v>
      </c>
      <c r="U3234" s="263"/>
      <c r="V3234" s="346">
        <f>Transport_DB[[#This Row],[تاریخ]]</f>
        <v>45527</v>
      </c>
    </row>
    <row r="3235" spans="2:22" s="216" customFormat="1" x14ac:dyDescent="0.25">
      <c r="B3235" s="261">
        <v>3244</v>
      </c>
      <c r="C3235" s="346">
        <v>45527</v>
      </c>
      <c r="D3235" s="217" t="s">
        <v>91</v>
      </c>
      <c r="E3235" s="218" t="s">
        <v>92</v>
      </c>
      <c r="F3235" s="218" t="s">
        <v>1</v>
      </c>
      <c r="G3235" s="218" t="s">
        <v>213</v>
      </c>
      <c r="H3235" s="218">
        <v>6.65</v>
      </c>
      <c r="I3235" s="218" t="s">
        <v>221</v>
      </c>
      <c r="J3235" s="218">
        <v>2</v>
      </c>
      <c r="K3235" s="218">
        <v>715500</v>
      </c>
      <c r="L3235" s="218">
        <v>1840</v>
      </c>
      <c r="M3235" s="218"/>
      <c r="N3235" s="218" t="s">
        <v>62</v>
      </c>
      <c r="O3235" s="218">
        <v>717340</v>
      </c>
      <c r="P3235" s="218" t="s">
        <v>305</v>
      </c>
      <c r="Q3235" s="240">
        <v>0</v>
      </c>
      <c r="R3235" s="240">
        <v>15.295</v>
      </c>
      <c r="S3235" s="240">
        <v>0</v>
      </c>
      <c r="T3235" s="272">
        <v>0</v>
      </c>
      <c r="U3235" s="263"/>
      <c r="V3235" s="346">
        <f>Transport_DB[[#This Row],[تاریخ]]</f>
        <v>45527</v>
      </c>
    </row>
    <row r="3236" spans="2:22" s="216" customFormat="1" x14ac:dyDescent="0.25">
      <c r="B3236" s="262">
        <v>3245</v>
      </c>
      <c r="C3236" s="346">
        <v>45527</v>
      </c>
      <c r="D3236" s="217" t="s">
        <v>157</v>
      </c>
      <c r="E3236" s="218" t="s">
        <v>92</v>
      </c>
      <c r="F3236" s="218" t="s">
        <v>62</v>
      </c>
      <c r="G3236" s="218" t="s">
        <v>214</v>
      </c>
      <c r="H3236" s="218">
        <v>4.1500000000000004</v>
      </c>
      <c r="I3236" s="218"/>
      <c r="J3236" s="218">
        <v>0</v>
      </c>
      <c r="K3236" s="218"/>
      <c r="L3236" s="218"/>
      <c r="M3236" s="218"/>
      <c r="N3236" s="218"/>
      <c r="O3236" s="218"/>
      <c r="P3236" s="218"/>
      <c r="Q3236" s="240">
        <v>0</v>
      </c>
      <c r="R3236" s="240">
        <v>0</v>
      </c>
      <c r="S3236" s="240">
        <v>0</v>
      </c>
      <c r="T3236" s="272">
        <v>0</v>
      </c>
      <c r="U3236" s="263"/>
      <c r="V3236" s="346">
        <f>Transport_DB[[#This Row],[تاریخ]]</f>
        <v>45527</v>
      </c>
    </row>
    <row r="3237" spans="2:22" s="216" customFormat="1" x14ac:dyDescent="0.25">
      <c r="B3237" s="262">
        <v>3246</v>
      </c>
      <c r="C3237" s="346">
        <v>45527</v>
      </c>
      <c r="D3237" s="217" t="s">
        <v>156</v>
      </c>
      <c r="E3237" s="218" t="s">
        <v>92</v>
      </c>
      <c r="F3237" s="218" t="s">
        <v>62</v>
      </c>
      <c r="G3237" s="218" t="s">
        <v>214</v>
      </c>
      <c r="H3237" s="218">
        <v>4.1500000000000004</v>
      </c>
      <c r="I3237" s="218" t="s">
        <v>221</v>
      </c>
      <c r="J3237" s="218">
        <v>17</v>
      </c>
      <c r="K3237" s="218"/>
      <c r="L3237" s="218"/>
      <c r="M3237" s="218"/>
      <c r="N3237" s="218"/>
      <c r="O3237" s="218"/>
      <c r="P3237" s="218"/>
      <c r="Q3237" s="240">
        <v>0</v>
      </c>
      <c r="R3237" s="240">
        <v>81.132500000000007</v>
      </c>
      <c r="S3237" s="240">
        <v>0</v>
      </c>
      <c r="T3237" s="272">
        <v>0</v>
      </c>
      <c r="U3237" s="263"/>
      <c r="V3237" s="346">
        <f>Transport_DB[[#This Row],[تاریخ]]</f>
        <v>45527</v>
      </c>
    </row>
    <row r="3238" spans="2:22" s="216" customFormat="1" x14ac:dyDescent="0.25">
      <c r="B3238" s="262">
        <v>3247</v>
      </c>
      <c r="C3238" s="346">
        <v>45527</v>
      </c>
      <c r="D3238" s="217" t="s">
        <v>156</v>
      </c>
      <c r="E3238" s="218" t="s">
        <v>92</v>
      </c>
      <c r="F3238" s="218" t="s">
        <v>62</v>
      </c>
      <c r="G3238" s="218" t="s">
        <v>214</v>
      </c>
      <c r="H3238" s="218">
        <v>4.1500000000000004</v>
      </c>
      <c r="I3238" s="218" t="s">
        <v>221</v>
      </c>
      <c r="J3238" s="218">
        <v>17</v>
      </c>
      <c r="K3238" s="218"/>
      <c r="L3238" s="218"/>
      <c r="M3238" s="218"/>
      <c r="N3238" s="218"/>
      <c r="O3238" s="218"/>
      <c r="P3238" s="218"/>
      <c r="Q3238" s="240">
        <v>0</v>
      </c>
      <c r="R3238" s="240">
        <v>81.132500000000007</v>
      </c>
      <c r="S3238" s="240">
        <v>0</v>
      </c>
      <c r="T3238" s="272">
        <v>0</v>
      </c>
      <c r="U3238" s="263"/>
      <c r="V3238" s="346">
        <f>Transport_DB[[#This Row],[تاریخ]]</f>
        <v>45527</v>
      </c>
    </row>
    <row r="3239" spans="2:22" s="216" customFormat="1" x14ac:dyDescent="0.25">
      <c r="B3239" s="262">
        <v>3248</v>
      </c>
      <c r="C3239" s="346">
        <v>45527</v>
      </c>
      <c r="D3239" s="217" t="s">
        <v>156</v>
      </c>
      <c r="E3239" s="218" t="s">
        <v>92</v>
      </c>
      <c r="F3239" s="218" t="s">
        <v>62</v>
      </c>
      <c r="G3239" s="218" t="s">
        <v>214</v>
      </c>
      <c r="H3239" s="218">
        <v>4.1500000000000004</v>
      </c>
      <c r="I3239" s="218" t="s">
        <v>221</v>
      </c>
      <c r="J3239" s="218">
        <v>34</v>
      </c>
      <c r="K3239" s="218"/>
      <c r="L3239" s="218"/>
      <c r="M3239" s="218"/>
      <c r="N3239" s="218"/>
      <c r="O3239" s="218"/>
      <c r="P3239" s="218"/>
      <c r="Q3239" s="240">
        <v>0</v>
      </c>
      <c r="R3239" s="240">
        <v>162.26500000000001</v>
      </c>
      <c r="S3239" s="240">
        <v>0</v>
      </c>
      <c r="T3239" s="272">
        <v>0</v>
      </c>
      <c r="U3239" s="263"/>
      <c r="V3239" s="346">
        <f>Transport_DB[[#This Row],[تاریخ]]</f>
        <v>45527</v>
      </c>
    </row>
    <row r="3240" spans="2:22" s="216" customFormat="1" x14ac:dyDescent="0.25">
      <c r="B3240" s="262">
        <v>3249</v>
      </c>
      <c r="C3240" s="346">
        <v>45527</v>
      </c>
      <c r="D3240" s="217" t="s">
        <v>436</v>
      </c>
      <c r="E3240" s="218" t="s">
        <v>161</v>
      </c>
      <c r="F3240" s="218" t="s">
        <v>389</v>
      </c>
      <c r="G3240" s="218" t="s">
        <v>161</v>
      </c>
      <c r="H3240" s="218">
        <v>10</v>
      </c>
      <c r="I3240" s="218" t="s">
        <v>66</v>
      </c>
      <c r="J3240" s="218">
        <v>2</v>
      </c>
      <c r="K3240" s="218"/>
      <c r="L3240" s="218"/>
      <c r="M3240" s="218"/>
      <c r="N3240" s="218"/>
      <c r="O3240" s="218"/>
      <c r="P3240" s="218"/>
      <c r="Q3240" s="240">
        <v>0</v>
      </c>
      <c r="R3240" s="240">
        <v>0</v>
      </c>
      <c r="S3240" s="240">
        <v>20</v>
      </c>
      <c r="T3240" s="272">
        <v>0</v>
      </c>
      <c r="U3240" s="263"/>
      <c r="V3240" s="346">
        <f>Transport_DB[[#This Row],[تاریخ]]</f>
        <v>45527</v>
      </c>
    </row>
    <row r="3241" spans="2:22" s="216" customFormat="1" x14ac:dyDescent="0.25">
      <c r="B3241" s="262">
        <v>3250</v>
      </c>
      <c r="C3241" s="346">
        <v>45527</v>
      </c>
      <c r="D3241" s="217" t="s">
        <v>284</v>
      </c>
      <c r="E3241" s="218" t="s">
        <v>178</v>
      </c>
      <c r="F3241" s="218" t="s">
        <v>7</v>
      </c>
      <c r="G3241" s="218" t="s">
        <v>213</v>
      </c>
      <c r="H3241" s="218">
        <v>7</v>
      </c>
      <c r="I3241" s="218" t="s">
        <v>220</v>
      </c>
      <c r="J3241" s="218">
        <v>55</v>
      </c>
      <c r="K3241" s="218"/>
      <c r="L3241" s="218"/>
      <c r="M3241" s="218"/>
      <c r="N3241" s="218"/>
      <c r="O3241" s="218"/>
      <c r="P3241" s="218"/>
      <c r="Q3241" s="240">
        <v>385</v>
      </c>
      <c r="R3241" s="240">
        <v>0</v>
      </c>
      <c r="S3241" s="240">
        <v>0</v>
      </c>
      <c r="T3241" s="272">
        <v>0</v>
      </c>
      <c r="U3241" s="263"/>
      <c r="V3241" s="346">
        <f>Transport_DB[[#This Row],[تاریخ]]</f>
        <v>45527</v>
      </c>
    </row>
    <row r="3242" spans="2:22" s="216" customFormat="1" x14ac:dyDescent="0.25">
      <c r="B3242" s="262">
        <v>3251</v>
      </c>
      <c r="C3242" s="346">
        <v>45527</v>
      </c>
      <c r="D3242" s="217" t="s">
        <v>268</v>
      </c>
      <c r="E3242" s="218" t="s">
        <v>276</v>
      </c>
      <c r="F3242" s="218" t="s">
        <v>7</v>
      </c>
      <c r="G3242" s="218" t="s">
        <v>214</v>
      </c>
      <c r="H3242" s="218">
        <v>5</v>
      </c>
      <c r="I3242" s="218" t="s">
        <v>220</v>
      </c>
      <c r="J3242" s="218">
        <v>58</v>
      </c>
      <c r="K3242" s="218"/>
      <c r="L3242" s="218"/>
      <c r="M3242" s="218"/>
      <c r="N3242" s="218"/>
      <c r="O3242" s="218"/>
      <c r="P3242" s="218"/>
      <c r="Q3242" s="240">
        <v>290</v>
      </c>
      <c r="R3242" s="240">
        <v>0</v>
      </c>
      <c r="S3242" s="240">
        <v>0</v>
      </c>
      <c r="T3242" s="272">
        <v>0</v>
      </c>
      <c r="U3242" s="263"/>
      <c r="V3242" s="346">
        <f>Transport_DB[[#This Row],[تاریخ]]</f>
        <v>45527</v>
      </c>
    </row>
    <row r="3243" spans="2:22" s="216" customFormat="1" x14ac:dyDescent="0.25">
      <c r="B3243" s="262">
        <v>3252</v>
      </c>
      <c r="C3243" s="346">
        <v>45527</v>
      </c>
      <c r="D3243" s="217" t="s">
        <v>260</v>
      </c>
      <c r="E3243" s="218" t="s">
        <v>161</v>
      </c>
      <c r="F3243" s="218" t="s">
        <v>7</v>
      </c>
      <c r="G3243" s="218" t="s">
        <v>161</v>
      </c>
      <c r="H3243" s="218">
        <v>10</v>
      </c>
      <c r="I3243" s="218"/>
      <c r="J3243" s="218">
        <v>0</v>
      </c>
      <c r="K3243" s="218"/>
      <c r="L3243" s="218"/>
      <c r="M3243" s="218"/>
      <c r="N3243" s="218"/>
      <c r="O3243" s="218"/>
      <c r="P3243" s="218"/>
      <c r="Q3243" s="240">
        <v>0</v>
      </c>
      <c r="R3243" s="240">
        <v>0</v>
      </c>
      <c r="S3243" s="240">
        <v>0</v>
      </c>
      <c r="T3243" s="272">
        <v>0</v>
      </c>
      <c r="U3243" s="263"/>
      <c r="V3243" s="346">
        <f>Transport_DB[[#This Row],[تاریخ]]</f>
        <v>45527</v>
      </c>
    </row>
    <row r="3244" spans="2:22" s="216" customFormat="1" x14ac:dyDescent="0.25">
      <c r="B3244" s="262">
        <v>3253</v>
      </c>
      <c r="C3244" s="346">
        <v>45527</v>
      </c>
      <c r="D3244" s="217" t="s">
        <v>359</v>
      </c>
      <c r="E3244" s="218" t="s">
        <v>178</v>
      </c>
      <c r="F3244" s="218" t="s">
        <v>7</v>
      </c>
      <c r="G3244" s="218" t="s">
        <v>213</v>
      </c>
      <c r="H3244" s="218">
        <v>7</v>
      </c>
      <c r="I3244" s="218" t="s">
        <v>220</v>
      </c>
      <c r="J3244" s="218">
        <v>0</v>
      </c>
      <c r="K3244" s="218"/>
      <c r="L3244" s="218"/>
      <c r="M3244" s="218"/>
      <c r="N3244" s="218"/>
      <c r="O3244" s="218"/>
      <c r="P3244" s="218"/>
      <c r="Q3244" s="240">
        <v>0</v>
      </c>
      <c r="R3244" s="240">
        <v>0</v>
      </c>
      <c r="S3244" s="240">
        <v>0</v>
      </c>
      <c r="T3244" s="272">
        <v>0</v>
      </c>
      <c r="U3244" s="263"/>
      <c r="V3244" s="346">
        <f>Transport_DB[[#This Row],[تاریخ]]</f>
        <v>45527</v>
      </c>
    </row>
    <row r="3245" spans="2:22" s="216" customFormat="1" x14ac:dyDescent="0.25">
      <c r="B3245" s="262">
        <v>3254</v>
      </c>
      <c r="C3245" s="346">
        <v>45527</v>
      </c>
      <c r="D3245" s="217" t="s">
        <v>177</v>
      </c>
      <c r="E3245" s="218" t="s">
        <v>178</v>
      </c>
      <c r="F3245" s="218" t="s">
        <v>7</v>
      </c>
      <c r="G3245" s="218" t="s">
        <v>213</v>
      </c>
      <c r="H3245" s="218">
        <v>7</v>
      </c>
      <c r="I3245" s="218" t="s">
        <v>220</v>
      </c>
      <c r="J3245" s="218">
        <v>11</v>
      </c>
      <c r="K3245" s="218"/>
      <c r="L3245" s="218"/>
      <c r="M3245" s="218"/>
      <c r="N3245" s="218"/>
      <c r="O3245" s="218"/>
      <c r="P3245" s="218"/>
      <c r="Q3245" s="240">
        <v>77</v>
      </c>
      <c r="R3245" s="240">
        <v>0</v>
      </c>
      <c r="S3245" s="240">
        <v>0</v>
      </c>
      <c r="T3245" s="272">
        <v>0</v>
      </c>
      <c r="U3245" s="263"/>
      <c r="V3245" s="346">
        <f>Transport_DB[[#This Row],[تاریخ]]</f>
        <v>45527</v>
      </c>
    </row>
    <row r="3246" spans="2:22" s="216" customFormat="1" x14ac:dyDescent="0.25">
      <c r="B3246" s="262">
        <v>3255</v>
      </c>
      <c r="C3246" s="346">
        <v>45527</v>
      </c>
      <c r="D3246" s="217" t="s">
        <v>173</v>
      </c>
      <c r="E3246" s="218" t="s">
        <v>161</v>
      </c>
      <c r="F3246" s="218" t="s">
        <v>7</v>
      </c>
      <c r="G3246" s="218" t="s">
        <v>161</v>
      </c>
      <c r="H3246" s="218">
        <v>11.2</v>
      </c>
      <c r="I3246" s="218" t="s">
        <v>66</v>
      </c>
      <c r="J3246" s="218">
        <v>7</v>
      </c>
      <c r="K3246" s="218"/>
      <c r="L3246" s="218"/>
      <c r="M3246" s="218"/>
      <c r="N3246" s="218"/>
      <c r="O3246" s="218"/>
      <c r="P3246" s="218"/>
      <c r="Q3246" s="240">
        <v>0</v>
      </c>
      <c r="R3246" s="240">
        <v>0</v>
      </c>
      <c r="S3246" s="240">
        <v>78.399999999999991</v>
      </c>
      <c r="T3246" s="272">
        <v>0</v>
      </c>
      <c r="U3246" s="263"/>
      <c r="V3246" s="346">
        <f>Transport_DB[[#This Row],[تاریخ]]</f>
        <v>45527</v>
      </c>
    </row>
    <row r="3247" spans="2:22" s="216" customFormat="1" x14ac:dyDescent="0.25">
      <c r="B3247" s="262">
        <v>3256</v>
      </c>
      <c r="C3247" s="346">
        <v>45527</v>
      </c>
      <c r="D3247" s="217" t="s">
        <v>152</v>
      </c>
      <c r="E3247" s="218" t="s">
        <v>92</v>
      </c>
      <c r="F3247" s="218" t="s">
        <v>63</v>
      </c>
      <c r="G3247" s="218" t="s">
        <v>214</v>
      </c>
      <c r="H3247" s="218">
        <v>4.1500000000000004</v>
      </c>
      <c r="I3247" s="218"/>
      <c r="J3247" s="218">
        <v>0</v>
      </c>
      <c r="K3247" s="218"/>
      <c r="L3247" s="218"/>
      <c r="M3247" s="218"/>
      <c r="N3247" s="218"/>
      <c r="O3247" s="218"/>
      <c r="P3247" s="218"/>
      <c r="Q3247" s="240">
        <v>0</v>
      </c>
      <c r="R3247" s="240">
        <v>0</v>
      </c>
      <c r="S3247" s="240">
        <v>0</v>
      </c>
      <c r="T3247" s="272">
        <v>0</v>
      </c>
      <c r="U3247" s="263"/>
      <c r="V3247" s="346">
        <f>Transport_DB[[#This Row],[تاریخ]]</f>
        <v>45527</v>
      </c>
    </row>
    <row r="3248" spans="2:22" s="216" customFormat="1" x14ac:dyDescent="0.25">
      <c r="B3248" s="262">
        <v>3257</v>
      </c>
      <c r="C3248" s="346">
        <v>45527</v>
      </c>
      <c r="D3248" s="217" t="s">
        <v>150</v>
      </c>
      <c r="E3248" s="218" t="s">
        <v>92</v>
      </c>
      <c r="F3248" s="218" t="s">
        <v>63</v>
      </c>
      <c r="G3248" s="218" t="s">
        <v>214</v>
      </c>
      <c r="H3248" s="218">
        <v>4.1500000000000004</v>
      </c>
      <c r="I3248" s="218"/>
      <c r="J3248" s="218">
        <v>0</v>
      </c>
      <c r="K3248" s="218"/>
      <c r="L3248" s="218"/>
      <c r="M3248" s="218"/>
      <c r="N3248" s="218"/>
      <c r="O3248" s="218"/>
      <c r="P3248" s="218"/>
      <c r="Q3248" s="240">
        <v>0</v>
      </c>
      <c r="R3248" s="240">
        <v>0</v>
      </c>
      <c r="S3248" s="240">
        <v>0</v>
      </c>
      <c r="T3248" s="272">
        <v>0</v>
      </c>
      <c r="U3248" s="263"/>
      <c r="V3248" s="346">
        <f>Transport_DB[[#This Row],[تاریخ]]</f>
        <v>45527</v>
      </c>
    </row>
    <row r="3249" spans="2:22" s="216" customFormat="1" x14ac:dyDescent="0.25">
      <c r="B3249" s="262">
        <v>3258</v>
      </c>
      <c r="C3249" s="346">
        <v>45527</v>
      </c>
      <c r="D3249" s="217" t="s">
        <v>179</v>
      </c>
      <c r="E3249" s="218" t="s">
        <v>161</v>
      </c>
      <c r="F3249" s="218" t="s">
        <v>8</v>
      </c>
      <c r="G3249" s="218" t="s">
        <v>161</v>
      </c>
      <c r="H3249" s="218">
        <v>11.6</v>
      </c>
      <c r="I3249" s="218" t="s">
        <v>66</v>
      </c>
      <c r="J3249" s="218">
        <v>2</v>
      </c>
      <c r="K3249" s="218"/>
      <c r="L3249" s="218"/>
      <c r="M3249" s="218"/>
      <c r="N3249" s="218"/>
      <c r="O3249" s="218"/>
      <c r="P3249" s="218"/>
      <c r="Q3249" s="240">
        <v>0</v>
      </c>
      <c r="R3249" s="240">
        <v>0</v>
      </c>
      <c r="S3249" s="240">
        <v>23.2</v>
      </c>
      <c r="T3249" s="272">
        <v>0</v>
      </c>
      <c r="U3249" s="263"/>
      <c r="V3249" s="346">
        <f>Transport_DB[[#This Row],[تاریخ]]</f>
        <v>45527</v>
      </c>
    </row>
    <row r="3250" spans="2:22" s="216" customFormat="1" x14ac:dyDescent="0.25">
      <c r="B3250" s="262">
        <v>3259</v>
      </c>
      <c r="C3250" s="346">
        <v>45527</v>
      </c>
      <c r="D3250" s="217" t="s">
        <v>141</v>
      </c>
      <c r="E3250" s="218" t="s">
        <v>92</v>
      </c>
      <c r="F3250" s="218" t="s">
        <v>2</v>
      </c>
      <c r="G3250" s="218" t="s">
        <v>213</v>
      </c>
      <c r="H3250" s="218">
        <v>7</v>
      </c>
      <c r="I3250" s="218" t="s">
        <v>221</v>
      </c>
      <c r="J3250" s="218">
        <v>25</v>
      </c>
      <c r="K3250" s="218"/>
      <c r="L3250" s="218"/>
      <c r="M3250" s="218"/>
      <c r="N3250" s="218"/>
      <c r="O3250" s="218"/>
      <c r="P3250" s="218"/>
      <c r="Q3250" s="240">
        <v>0</v>
      </c>
      <c r="R3250" s="240">
        <v>201.24999999999997</v>
      </c>
      <c r="S3250" s="240">
        <v>0</v>
      </c>
      <c r="T3250" s="272">
        <v>0</v>
      </c>
      <c r="U3250" s="263"/>
      <c r="V3250" s="346">
        <f>Transport_DB[[#This Row],[تاریخ]]</f>
        <v>45527</v>
      </c>
    </row>
    <row r="3251" spans="2:22" s="216" customFormat="1" x14ac:dyDescent="0.25">
      <c r="B3251" s="262">
        <v>3260</v>
      </c>
      <c r="C3251" s="346">
        <v>45527</v>
      </c>
      <c r="D3251" s="217" t="s">
        <v>142</v>
      </c>
      <c r="E3251" s="218" t="s">
        <v>92</v>
      </c>
      <c r="F3251" s="218" t="s">
        <v>2</v>
      </c>
      <c r="G3251" s="218" t="s">
        <v>213</v>
      </c>
      <c r="H3251" s="218">
        <v>7</v>
      </c>
      <c r="I3251" s="218" t="s">
        <v>221</v>
      </c>
      <c r="J3251" s="218">
        <v>25</v>
      </c>
      <c r="K3251" s="218"/>
      <c r="L3251" s="218"/>
      <c r="M3251" s="218"/>
      <c r="N3251" s="218"/>
      <c r="O3251" s="218"/>
      <c r="P3251" s="218"/>
      <c r="Q3251" s="240">
        <v>0</v>
      </c>
      <c r="R3251" s="240">
        <v>201.24999999999997</v>
      </c>
      <c r="S3251" s="240">
        <v>0</v>
      </c>
      <c r="T3251" s="272">
        <v>0</v>
      </c>
      <c r="U3251" s="263"/>
      <c r="V3251" s="346">
        <f>Transport_DB[[#This Row],[تاریخ]]</f>
        <v>45527</v>
      </c>
    </row>
    <row r="3252" spans="2:22" s="216" customFormat="1" x14ac:dyDescent="0.25">
      <c r="B3252" s="262">
        <v>3261</v>
      </c>
      <c r="C3252" s="346">
        <v>45527</v>
      </c>
      <c r="D3252" s="217" t="s">
        <v>143</v>
      </c>
      <c r="E3252" s="218" t="s">
        <v>92</v>
      </c>
      <c r="F3252" s="218" t="s">
        <v>2</v>
      </c>
      <c r="G3252" s="218" t="s">
        <v>213</v>
      </c>
      <c r="H3252" s="218">
        <v>7</v>
      </c>
      <c r="I3252" s="218" t="s">
        <v>221</v>
      </c>
      <c r="J3252" s="218">
        <v>33</v>
      </c>
      <c r="K3252" s="218"/>
      <c r="L3252" s="218"/>
      <c r="M3252" s="218"/>
      <c r="N3252" s="218"/>
      <c r="O3252" s="218"/>
      <c r="P3252" s="218"/>
      <c r="Q3252" s="240">
        <v>0</v>
      </c>
      <c r="R3252" s="240">
        <v>265.64999999999998</v>
      </c>
      <c r="S3252" s="240">
        <v>0</v>
      </c>
      <c r="T3252" s="272">
        <v>0</v>
      </c>
      <c r="U3252" s="263"/>
      <c r="V3252" s="346">
        <f>Transport_DB[[#This Row],[تاریخ]]</f>
        <v>45527</v>
      </c>
    </row>
    <row r="3253" spans="2:22" s="216" customFormat="1" x14ac:dyDescent="0.25">
      <c r="B3253" s="262">
        <v>3262</v>
      </c>
      <c r="C3253" s="346">
        <v>45527</v>
      </c>
      <c r="D3253" s="217" t="s">
        <v>258</v>
      </c>
      <c r="E3253" s="218" t="s">
        <v>92</v>
      </c>
      <c r="F3253" s="218" t="s">
        <v>2</v>
      </c>
      <c r="G3253" s="218" t="s">
        <v>213</v>
      </c>
      <c r="H3253" s="218">
        <v>7</v>
      </c>
      <c r="I3253" s="218" t="s">
        <v>221</v>
      </c>
      <c r="J3253" s="218">
        <v>28</v>
      </c>
      <c r="K3253" s="218"/>
      <c r="L3253" s="218"/>
      <c r="M3253" s="218"/>
      <c r="N3253" s="218"/>
      <c r="O3253" s="218"/>
      <c r="P3253" s="218"/>
      <c r="Q3253" s="240">
        <v>0</v>
      </c>
      <c r="R3253" s="240">
        <v>225.39999999999998</v>
      </c>
      <c r="S3253" s="240">
        <v>0</v>
      </c>
      <c r="T3253" s="272">
        <v>0</v>
      </c>
      <c r="U3253" s="263"/>
      <c r="V3253" s="346">
        <f>Transport_DB[[#This Row],[تاریخ]]</f>
        <v>45527</v>
      </c>
    </row>
    <row r="3254" spans="2:22" s="216" customFormat="1" x14ac:dyDescent="0.25">
      <c r="B3254" s="262">
        <v>3263</v>
      </c>
      <c r="C3254" s="346">
        <v>45527</v>
      </c>
      <c r="D3254" s="217" t="s">
        <v>266</v>
      </c>
      <c r="E3254" s="218" t="s">
        <v>92</v>
      </c>
      <c r="F3254" s="218" t="s">
        <v>2</v>
      </c>
      <c r="G3254" s="218" t="s">
        <v>213</v>
      </c>
      <c r="H3254" s="218">
        <v>7</v>
      </c>
      <c r="I3254" s="218" t="s">
        <v>221</v>
      </c>
      <c r="J3254" s="218">
        <v>27</v>
      </c>
      <c r="K3254" s="218"/>
      <c r="L3254" s="218"/>
      <c r="M3254" s="218"/>
      <c r="N3254" s="218"/>
      <c r="O3254" s="218"/>
      <c r="P3254" s="218"/>
      <c r="Q3254" s="240">
        <v>0</v>
      </c>
      <c r="R3254" s="240">
        <v>217.35</v>
      </c>
      <c r="S3254" s="240">
        <v>0</v>
      </c>
      <c r="T3254" s="272">
        <v>0</v>
      </c>
      <c r="U3254" s="263"/>
      <c r="V3254" s="346">
        <f>Transport_DB[[#This Row],[تاریخ]]</f>
        <v>45527</v>
      </c>
    </row>
    <row r="3255" spans="2:22" s="216" customFormat="1" x14ac:dyDescent="0.25">
      <c r="B3255" s="262">
        <v>3264</v>
      </c>
      <c r="C3255" s="346">
        <v>45527</v>
      </c>
      <c r="D3255" s="217" t="s">
        <v>267</v>
      </c>
      <c r="E3255" s="218" t="s">
        <v>92</v>
      </c>
      <c r="F3255" s="218" t="s">
        <v>2</v>
      </c>
      <c r="G3255" s="218" t="s">
        <v>213</v>
      </c>
      <c r="H3255" s="218">
        <v>7</v>
      </c>
      <c r="I3255" s="218"/>
      <c r="J3255" s="218">
        <v>0</v>
      </c>
      <c r="K3255" s="218"/>
      <c r="L3255" s="218"/>
      <c r="M3255" s="218"/>
      <c r="N3255" s="218"/>
      <c r="O3255" s="218"/>
      <c r="P3255" s="218"/>
      <c r="Q3255" s="240">
        <v>0</v>
      </c>
      <c r="R3255" s="240">
        <v>0</v>
      </c>
      <c r="S3255" s="240">
        <v>0</v>
      </c>
      <c r="T3255" s="272">
        <v>0</v>
      </c>
      <c r="U3255" s="263"/>
      <c r="V3255" s="346">
        <f>Transport_DB[[#This Row],[تاریخ]]</f>
        <v>45527</v>
      </c>
    </row>
    <row r="3256" spans="2:22" s="216" customFormat="1" x14ac:dyDescent="0.25">
      <c r="B3256" s="262">
        <v>3265</v>
      </c>
      <c r="C3256" s="346">
        <v>45527</v>
      </c>
      <c r="D3256" s="217" t="s">
        <v>387</v>
      </c>
      <c r="E3256" s="218" t="s">
        <v>276</v>
      </c>
      <c r="F3256" s="218" t="s">
        <v>389</v>
      </c>
      <c r="G3256" s="218" t="s">
        <v>214</v>
      </c>
      <c r="H3256" s="218">
        <v>4.1500000000000004</v>
      </c>
      <c r="I3256" s="218" t="s">
        <v>221</v>
      </c>
      <c r="J3256" s="218">
        <v>22</v>
      </c>
      <c r="K3256" s="218"/>
      <c r="L3256" s="218"/>
      <c r="M3256" s="218"/>
      <c r="N3256" s="218"/>
      <c r="O3256" s="218"/>
      <c r="P3256" s="218"/>
      <c r="Q3256" s="240">
        <v>0</v>
      </c>
      <c r="R3256" s="240">
        <v>104.995</v>
      </c>
      <c r="S3256" s="240">
        <v>0</v>
      </c>
      <c r="T3256" s="272">
        <v>0</v>
      </c>
      <c r="U3256" s="263"/>
      <c r="V3256" s="346">
        <f>Transport_DB[[#This Row],[تاریخ]]</f>
        <v>45527</v>
      </c>
    </row>
    <row r="3257" spans="2:22" s="216" customFormat="1" x14ac:dyDescent="0.25">
      <c r="B3257" s="262">
        <v>3266</v>
      </c>
      <c r="C3257" s="346">
        <v>45527</v>
      </c>
      <c r="D3257" s="217" t="s">
        <v>388</v>
      </c>
      <c r="E3257" s="218" t="s">
        <v>276</v>
      </c>
      <c r="F3257" s="218" t="s">
        <v>389</v>
      </c>
      <c r="G3257" s="218" t="s">
        <v>214</v>
      </c>
      <c r="H3257" s="218">
        <v>4.1500000000000004</v>
      </c>
      <c r="I3257" s="218" t="s">
        <v>221</v>
      </c>
      <c r="J3257" s="218">
        <v>22</v>
      </c>
      <c r="K3257" s="218"/>
      <c r="L3257" s="218"/>
      <c r="M3257" s="218"/>
      <c r="N3257" s="218"/>
      <c r="O3257" s="218"/>
      <c r="P3257" s="218"/>
      <c r="Q3257" s="240">
        <v>0</v>
      </c>
      <c r="R3257" s="240">
        <v>104.995</v>
      </c>
      <c r="S3257" s="240">
        <v>0</v>
      </c>
      <c r="T3257" s="272">
        <v>0</v>
      </c>
      <c r="U3257" s="263"/>
      <c r="V3257" s="346">
        <f>Transport_DB[[#This Row],[تاریخ]]</f>
        <v>45527</v>
      </c>
    </row>
    <row r="3258" spans="2:22" s="216" customFormat="1" x14ac:dyDescent="0.25">
      <c r="B3258" s="262">
        <v>3267</v>
      </c>
      <c r="C3258" s="346">
        <v>45527</v>
      </c>
      <c r="D3258" s="217" t="s">
        <v>96</v>
      </c>
      <c r="E3258" s="218" t="s">
        <v>161</v>
      </c>
      <c r="F3258" s="218" t="s">
        <v>1</v>
      </c>
      <c r="G3258" s="218" t="s">
        <v>161</v>
      </c>
      <c r="H3258" s="218">
        <v>11.8</v>
      </c>
      <c r="I3258" s="218" t="s">
        <v>66</v>
      </c>
      <c r="J3258" s="218">
        <v>0</v>
      </c>
      <c r="K3258" s="218"/>
      <c r="L3258" s="218"/>
      <c r="M3258" s="218"/>
      <c r="N3258" s="218"/>
      <c r="O3258" s="218"/>
      <c r="P3258" s="218"/>
      <c r="Q3258" s="240">
        <v>0</v>
      </c>
      <c r="R3258" s="240">
        <v>0</v>
      </c>
      <c r="S3258" s="240">
        <v>0</v>
      </c>
      <c r="T3258" s="272">
        <v>0</v>
      </c>
      <c r="U3258" s="263"/>
      <c r="V3258" s="346">
        <f>Transport_DB[[#This Row],[تاریخ]]</f>
        <v>45527</v>
      </c>
    </row>
    <row r="3259" spans="2:22" s="216" customFormat="1" x14ac:dyDescent="0.25">
      <c r="B3259" s="262">
        <v>3268</v>
      </c>
      <c r="C3259" s="346">
        <v>45527</v>
      </c>
      <c r="D3259" s="217" t="s">
        <v>130</v>
      </c>
      <c r="E3259" s="218" t="s">
        <v>161</v>
      </c>
      <c r="F3259" s="218" t="s">
        <v>1</v>
      </c>
      <c r="G3259" s="218" t="s">
        <v>161</v>
      </c>
      <c r="H3259" s="218">
        <v>11.8</v>
      </c>
      <c r="I3259" s="218" t="s">
        <v>66</v>
      </c>
      <c r="J3259" s="218">
        <v>3</v>
      </c>
      <c r="K3259" s="218"/>
      <c r="L3259" s="218"/>
      <c r="M3259" s="218"/>
      <c r="N3259" s="218"/>
      <c r="O3259" s="218"/>
      <c r="P3259" s="218"/>
      <c r="Q3259" s="240">
        <v>0</v>
      </c>
      <c r="R3259" s="240">
        <v>0</v>
      </c>
      <c r="S3259" s="240">
        <v>35.400000000000006</v>
      </c>
      <c r="T3259" s="272">
        <v>0</v>
      </c>
      <c r="U3259" s="263"/>
      <c r="V3259" s="346">
        <f>Transport_DB[[#This Row],[تاریخ]]</f>
        <v>45527</v>
      </c>
    </row>
    <row r="3260" spans="2:22" s="216" customFormat="1" x14ac:dyDescent="0.25">
      <c r="B3260" s="262">
        <v>3269</v>
      </c>
      <c r="C3260" s="346">
        <v>45527</v>
      </c>
      <c r="D3260" s="217" t="s">
        <v>261</v>
      </c>
      <c r="E3260" s="218" t="s">
        <v>161</v>
      </c>
      <c r="F3260" s="218" t="s">
        <v>65</v>
      </c>
      <c r="G3260" s="218" t="s">
        <v>161</v>
      </c>
      <c r="H3260" s="218">
        <v>30.5</v>
      </c>
      <c r="I3260" s="218"/>
      <c r="J3260" s="218">
        <v>0</v>
      </c>
      <c r="K3260" s="218"/>
      <c r="L3260" s="218"/>
      <c r="M3260" s="218"/>
      <c r="N3260" s="218"/>
      <c r="O3260" s="218"/>
      <c r="P3260" s="218"/>
      <c r="Q3260" s="240">
        <v>0</v>
      </c>
      <c r="R3260" s="240">
        <v>0</v>
      </c>
      <c r="S3260" s="240">
        <v>0</v>
      </c>
      <c r="T3260" s="272">
        <v>0</v>
      </c>
      <c r="U3260" s="263"/>
      <c r="V3260" s="346">
        <f>Transport_DB[[#This Row],[تاریخ]]</f>
        <v>45527</v>
      </c>
    </row>
    <row r="3261" spans="2:22" s="216" customFormat="1" x14ac:dyDescent="0.25">
      <c r="B3261" s="262">
        <v>3270</v>
      </c>
      <c r="C3261" s="346">
        <v>45527</v>
      </c>
      <c r="D3261" s="217" t="s">
        <v>478</v>
      </c>
      <c r="E3261" s="218" t="s">
        <v>161</v>
      </c>
      <c r="F3261" s="218" t="s">
        <v>63</v>
      </c>
      <c r="G3261" s="218" t="s">
        <v>161</v>
      </c>
      <c r="H3261" s="218">
        <v>13</v>
      </c>
      <c r="I3261" s="218"/>
      <c r="J3261" s="218">
        <v>0</v>
      </c>
      <c r="K3261" s="218"/>
      <c r="L3261" s="218"/>
      <c r="M3261" s="218"/>
      <c r="N3261" s="218"/>
      <c r="O3261" s="218"/>
      <c r="P3261" s="218"/>
      <c r="Q3261" s="240">
        <v>0</v>
      </c>
      <c r="R3261" s="240">
        <v>0</v>
      </c>
      <c r="S3261" s="240">
        <v>0</v>
      </c>
      <c r="T3261" s="272">
        <v>0</v>
      </c>
      <c r="U3261" s="263"/>
      <c r="V3261" s="346">
        <f>Transport_DB[[#This Row],[تاریخ]]</f>
        <v>45527</v>
      </c>
    </row>
    <row r="3262" spans="2:22" s="216" customFormat="1" x14ac:dyDescent="0.25">
      <c r="B3262" s="262">
        <v>3271</v>
      </c>
      <c r="C3262" s="346">
        <v>45528</v>
      </c>
      <c r="D3262" s="217" t="s">
        <v>522</v>
      </c>
      <c r="E3262" s="218" t="s">
        <v>132</v>
      </c>
      <c r="F3262" s="218" t="s">
        <v>132</v>
      </c>
      <c r="G3262" s="218" t="s">
        <v>311</v>
      </c>
      <c r="H3262" s="218">
        <v>1</v>
      </c>
      <c r="I3262" s="218" t="s">
        <v>310</v>
      </c>
      <c r="J3262" s="218">
        <v>0</v>
      </c>
      <c r="K3262" s="218"/>
      <c r="L3262" s="218"/>
      <c r="M3262" s="218"/>
      <c r="N3262" s="218"/>
      <c r="O3262" s="218"/>
      <c r="P3262" s="218"/>
      <c r="Q3262" s="469">
        <f>IF(I3262=$Q$5,J3262*H3262,0)</f>
        <v>0</v>
      </c>
      <c r="R3262" s="469">
        <f>IF(I3262=$R$5,J3262*H3262,0)*1.15</f>
        <v>0</v>
      </c>
      <c r="S3262" s="469">
        <f>IF(I3262=$S$5,J3262*H3262,0)</f>
        <v>0</v>
      </c>
      <c r="T3262" s="462">
        <f>IF(I3262=$T$5,J3262*H3262,0)</f>
        <v>0</v>
      </c>
      <c r="U3262" s="263"/>
      <c r="V3262" s="346">
        <f>Transport_DB[[#This Row],[تاریخ]]</f>
        <v>45528</v>
      </c>
    </row>
    <row r="3263" spans="2:22" s="216" customFormat="1" x14ac:dyDescent="0.25">
      <c r="B3263" s="262">
        <v>3272</v>
      </c>
      <c r="C3263" s="346">
        <v>45528</v>
      </c>
      <c r="D3263" s="217" t="s">
        <v>487</v>
      </c>
      <c r="E3263" s="218" t="s">
        <v>92</v>
      </c>
      <c r="F3263" s="218" t="s">
        <v>481</v>
      </c>
      <c r="G3263" s="218" t="s">
        <v>214</v>
      </c>
      <c r="H3263" s="218">
        <v>4.1500000000000004</v>
      </c>
      <c r="I3263" s="218" t="s">
        <v>221</v>
      </c>
      <c r="J3263" s="218">
        <v>26</v>
      </c>
      <c r="K3263" s="218"/>
      <c r="L3263" s="218"/>
      <c r="M3263" s="218"/>
      <c r="N3263" s="218"/>
      <c r="O3263" s="218"/>
      <c r="P3263" s="218"/>
      <c r="Q3263" s="240">
        <v>0</v>
      </c>
      <c r="R3263" s="240">
        <v>124.08499999999999</v>
      </c>
      <c r="S3263" s="240">
        <v>0</v>
      </c>
      <c r="T3263" s="272">
        <v>0</v>
      </c>
      <c r="U3263" s="263"/>
      <c r="V3263" s="346">
        <f>Transport_DB[[#This Row],[تاریخ]]</f>
        <v>45528</v>
      </c>
    </row>
    <row r="3264" spans="2:22" s="216" customFormat="1" x14ac:dyDescent="0.25">
      <c r="B3264" s="262">
        <v>3273</v>
      </c>
      <c r="C3264" s="346">
        <v>45528</v>
      </c>
      <c r="D3264" s="217" t="s">
        <v>488</v>
      </c>
      <c r="E3264" s="218" t="s">
        <v>92</v>
      </c>
      <c r="F3264" s="218" t="s">
        <v>481</v>
      </c>
      <c r="G3264" s="218" t="s">
        <v>214</v>
      </c>
      <c r="H3264" s="218">
        <v>4.1500000000000004</v>
      </c>
      <c r="I3264" s="218" t="s">
        <v>221</v>
      </c>
      <c r="J3264" s="218">
        <v>26</v>
      </c>
      <c r="K3264" s="218"/>
      <c r="L3264" s="218"/>
      <c r="M3264" s="218"/>
      <c r="N3264" s="218"/>
      <c r="O3264" s="218"/>
      <c r="P3264" s="218"/>
      <c r="Q3264" s="240">
        <v>0</v>
      </c>
      <c r="R3264" s="240">
        <v>124.08499999999999</v>
      </c>
      <c r="S3264" s="240">
        <v>0</v>
      </c>
      <c r="T3264" s="272">
        <v>0</v>
      </c>
      <c r="U3264" s="263"/>
      <c r="V3264" s="346">
        <f>Transport_DB[[#This Row],[تاریخ]]</f>
        <v>45528</v>
      </c>
    </row>
    <row r="3265" spans="2:22" s="216" customFormat="1" x14ac:dyDescent="0.25">
      <c r="B3265" s="262">
        <v>3274</v>
      </c>
      <c r="C3265" s="346">
        <v>45528</v>
      </c>
      <c r="D3265" s="217" t="s">
        <v>117</v>
      </c>
      <c r="E3265" s="218" t="s">
        <v>92</v>
      </c>
      <c r="F3265" s="218" t="s">
        <v>1</v>
      </c>
      <c r="G3265" s="218" t="s">
        <v>213</v>
      </c>
      <c r="H3265" s="218">
        <v>6.65</v>
      </c>
      <c r="I3265" s="218" t="s">
        <v>221</v>
      </c>
      <c r="J3265" s="218">
        <v>13</v>
      </c>
      <c r="K3265" s="218"/>
      <c r="L3265" s="218"/>
      <c r="M3265" s="218"/>
      <c r="N3265" s="218"/>
      <c r="O3265" s="218"/>
      <c r="P3265" s="218"/>
      <c r="Q3265" s="240">
        <v>0</v>
      </c>
      <c r="R3265" s="240">
        <v>99.41749999999999</v>
      </c>
      <c r="S3265" s="240">
        <v>0</v>
      </c>
      <c r="T3265" s="272">
        <v>0</v>
      </c>
      <c r="U3265" s="263"/>
      <c r="V3265" s="346">
        <f>Transport_DB[[#This Row],[تاریخ]]</f>
        <v>45528</v>
      </c>
    </row>
    <row r="3266" spans="2:22" s="216" customFormat="1" x14ac:dyDescent="0.25">
      <c r="B3266" s="262">
        <v>3275</v>
      </c>
      <c r="C3266" s="346">
        <v>45528</v>
      </c>
      <c r="D3266" s="217" t="s">
        <v>94</v>
      </c>
      <c r="E3266" s="218" t="s">
        <v>92</v>
      </c>
      <c r="F3266" s="218" t="s">
        <v>1</v>
      </c>
      <c r="G3266" s="218" t="s">
        <v>213</v>
      </c>
      <c r="H3266" s="218">
        <v>6.65</v>
      </c>
      <c r="I3266" s="218"/>
      <c r="J3266" s="218">
        <v>0</v>
      </c>
      <c r="K3266" s="218"/>
      <c r="L3266" s="218"/>
      <c r="M3266" s="218"/>
      <c r="N3266" s="218"/>
      <c r="O3266" s="218"/>
      <c r="P3266" s="218"/>
      <c r="Q3266" s="240">
        <v>0</v>
      </c>
      <c r="R3266" s="240">
        <v>0</v>
      </c>
      <c r="S3266" s="240">
        <v>0</v>
      </c>
      <c r="T3266" s="272">
        <v>0</v>
      </c>
      <c r="U3266" s="263"/>
      <c r="V3266" s="346">
        <f>Transport_DB[[#This Row],[تاریخ]]</f>
        <v>45528</v>
      </c>
    </row>
    <row r="3267" spans="2:22" s="216" customFormat="1" x14ac:dyDescent="0.25">
      <c r="B3267" s="262">
        <v>3276</v>
      </c>
      <c r="C3267" s="346">
        <v>45528</v>
      </c>
      <c r="D3267" s="217" t="s">
        <v>91</v>
      </c>
      <c r="E3267" s="218" t="s">
        <v>92</v>
      </c>
      <c r="F3267" s="218" t="s">
        <v>1</v>
      </c>
      <c r="G3267" s="218" t="s">
        <v>213</v>
      </c>
      <c r="H3267" s="218">
        <v>6.65</v>
      </c>
      <c r="I3267" s="218" t="s">
        <v>221</v>
      </c>
      <c r="J3267" s="218">
        <v>13</v>
      </c>
      <c r="K3267" s="218"/>
      <c r="L3267" s="218"/>
      <c r="M3267" s="218"/>
      <c r="N3267" s="218"/>
      <c r="O3267" s="218"/>
      <c r="P3267" s="218"/>
      <c r="Q3267" s="240">
        <v>0</v>
      </c>
      <c r="R3267" s="240">
        <v>99.41749999999999</v>
      </c>
      <c r="S3267" s="240">
        <v>0</v>
      </c>
      <c r="T3267" s="272">
        <v>0</v>
      </c>
      <c r="U3267" s="263"/>
      <c r="V3267" s="346">
        <f>Transport_DB[[#This Row],[تاریخ]]</f>
        <v>45528</v>
      </c>
    </row>
    <row r="3268" spans="2:22" s="216" customFormat="1" x14ac:dyDescent="0.25">
      <c r="B3268" s="262">
        <v>3277</v>
      </c>
      <c r="C3268" s="346">
        <v>45528</v>
      </c>
      <c r="D3268" s="217" t="s">
        <v>117</v>
      </c>
      <c r="E3268" s="218" t="s">
        <v>92</v>
      </c>
      <c r="F3268" s="218" t="s">
        <v>1</v>
      </c>
      <c r="G3268" s="218" t="s">
        <v>213</v>
      </c>
      <c r="H3268" s="218">
        <v>6.65</v>
      </c>
      <c r="I3268" s="218"/>
      <c r="J3268" s="218"/>
      <c r="K3268" s="218"/>
      <c r="L3268" s="218"/>
      <c r="M3268" s="218"/>
      <c r="N3268" s="218"/>
      <c r="O3268" s="218"/>
      <c r="P3268" s="218"/>
      <c r="Q3268" s="240">
        <v>0</v>
      </c>
      <c r="R3268" s="240">
        <v>0</v>
      </c>
      <c r="S3268" s="240">
        <v>0</v>
      </c>
      <c r="T3268" s="272">
        <v>0</v>
      </c>
      <c r="U3268" s="263"/>
      <c r="V3268" s="346">
        <f>Transport_DB[[#This Row],[تاریخ]]</f>
        <v>45528</v>
      </c>
    </row>
    <row r="3269" spans="2:22" s="216" customFormat="1" x14ac:dyDescent="0.25">
      <c r="B3269" s="262">
        <v>3278</v>
      </c>
      <c r="C3269" s="346">
        <v>45528</v>
      </c>
      <c r="D3269" s="217" t="s">
        <v>91</v>
      </c>
      <c r="E3269" s="218" t="s">
        <v>92</v>
      </c>
      <c r="F3269" s="218" t="s">
        <v>1</v>
      </c>
      <c r="G3269" s="218" t="s">
        <v>213</v>
      </c>
      <c r="H3269" s="218">
        <v>6.65</v>
      </c>
      <c r="I3269" s="218"/>
      <c r="J3269" s="218"/>
      <c r="K3269" s="218"/>
      <c r="L3269" s="218"/>
      <c r="M3269" s="218"/>
      <c r="N3269" s="218"/>
      <c r="O3269" s="218"/>
      <c r="P3269" s="218"/>
      <c r="Q3269" s="240">
        <v>0</v>
      </c>
      <c r="R3269" s="240">
        <v>0</v>
      </c>
      <c r="S3269" s="240">
        <v>0</v>
      </c>
      <c r="T3269" s="272">
        <v>0</v>
      </c>
      <c r="U3269" s="263"/>
      <c r="V3269" s="346">
        <f>Transport_DB[[#This Row],[تاریخ]]</f>
        <v>45528</v>
      </c>
    </row>
    <row r="3270" spans="2:22" s="216" customFormat="1" x14ac:dyDescent="0.25">
      <c r="B3270" s="262">
        <v>3279</v>
      </c>
      <c r="C3270" s="346">
        <v>45528</v>
      </c>
      <c r="D3270" s="217" t="s">
        <v>156</v>
      </c>
      <c r="E3270" s="218" t="s">
        <v>92</v>
      </c>
      <c r="F3270" s="218" t="s">
        <v>62</v>
      </c>
      <c r="G3270" s="218" t="s">
        <v>214</v>
      </c>
      <c r="H3270" s="218">
        <v>4.1500000000000004</v>
      </c>
      <c r="I3270" s="218"/>
      <c r="J3270" s="218">
        <v>0</v>
      </c>
      <c r="K3270" s="218"/>
      <c r="L3270" s="218"/>
      <c r="M3270" s="218"/>
      <c r="N3270" s="218"/>
      <c r="O3270" s="218"/>
      <c r="P3270" s="218"/>
      <c r="Q3270" s="240">
        <v>0</v>
      </c>
      <c r="R3270" s="240">
        <v>0</v>
      </c>
      <c r="S3270" s="240">
        <v>0</v>
      </c>
      <c r="T3270" s="272">
        <v>0</v>
      </c>
      <c r="U3270" s="263"/>
      <c r="V3270" s="346">
        <f>Transport_DB[[#This Row],[تاریخ]]</f>
        <v>45528</v>
      </c>
    </row>
    <row r="3271" spans="2:22" s="216" customFormat="1" x14ac:dyDescent="0.25">
      <c r="B3271" s="262">
        <v>3280</v>
      </c>
      <c r="C3271" s="346">
        <v>45528</v>
      </c>
      <c r="D3271" s="217" t="s">
        <v>156</v>
      </c>
      <c r="E3271" s="218" t="s">
        <v>92</v>
      </c>
      <c r="F3271" s="218" t="s">
        <v>62</v>
      </c>
      <c r="G3271" s="218" t="s">
        <v>214</v>
      </c>
      <c r="H3271" s="218">
        <v>4.1500000000000004</v>
      </c>
      <c r="I3271" s="218"/>
      <c r="J3271" s="218">
        <v>0</v>
      </c>
      <c r="K3271" s="218"/>
      <c r="L3271" s="218"/>
      <c r="M3271" s="218"/>
      <c r="N3271" s="218"/>
      <c r="O3271" s="218"/>
      <c r="P3271" s="218"/>
      <c r="Q3271" s="240">
        <v>0</v>
      </c>
      <c r="R3271" s="240">
        <v>0</v>
      </c>
      <c r="S3271" s="240">
        <v>0</v>
      </c>
      <c r="T3271" s="272">
        <v>0</v>
      </c>
      <c r="U3271" s="263"/>
      <c r="V3271" s="346">
        <f>Transport_DB[[#This Row],[تاریخ]]</f>
        <v>45528</v>
      </c>
    </row>
    <row r="3272" spans="2:22" s="216" customFormat="1" x14ac:dyDescent="0.25">
      <c r="B3272" s="262">
        <v>3281</v>
      </c>
      <c r="C3272" s="346">
        <v>45528</v>
      </c>
      <c r="D3272" s="217" t="s">
        <v>436</v>
      </c>
      <c r="E3272" s="218" t="s">
        <v>161</v>
      </c>
      <c r="F3272" s="218" t="s">
        <v>389</v>
      </c>
      <c r="G3272" s="218" t="s">
        <v>161</v>
      </c>
      <c r="H3272" s="218">
        <v>10</v>
      </c>
      <c r="I3272" s="218" t="s">
        <v>66</v>
      </c>
      <c r="J3272" s="218">
        <v>5</v>
      </c>
      <c r="K3272" s="218"/>
      <c r="L3272" s="218"/>
      <c r="M3272" s="218"/>
      <c r="N3272" s="218"/>
      <c r="O3272" s="218"/>
      <c r="P3272" s="218"/>
      <c r="Q3272" s="240">
        <v>0</v>
      </c>
      <c r="R3272" s="240">
        <v>0</v>
      </c>
      <c r="S3272" s="240">
        <v>50</v>
      </c>
      <c r="T3272" s="272">
        <v>0</v>
      </c>
      <c r="U3272" s="263"/>
      <c r="V3272" s="346">
        <f>Transport_DB[[#This Row],[تاریخ]]</f>
        <v>45528</v>
      </c>
    </row>
    <row r="3273" spans="2:22" s="216" customFormat="1" x14ac:dyDescent="0.25">
      <c r="B3273" s="262">
        <v>3282</v>
      </c>
      <c r="C3273" s="346">
        <v>45528</v>
      </c>
      <c r="D3273" s="217" t="s">
        <v>284</v>
      </c>
      <c r="E3273" s="218" t="s">
        <v>178</v>
      </c>
      <c r="F3273" s="218" t="s">
        <v>7</v>
      </c>
      <c r="G3273" s="218" t="s">
        <v>213</v>
      </c>
      <c r="H3273" s="218">
        <v>7</v>
      </c>
      <c r="I3273" s="218" t="s">
        <v>220</v>
      </c>
      <c r="J3273" s="218">
        <v>51</v>
      </c>
      <c r="K3273" s="218">
        <v>723300</v>
      </c>
      <c r="L3273" s="218">
        <v>3300</v>
      </c>
      <c r="M3273" s="218"/>
      <c r="N3273" s="218" t="s">
        <v>7</v>
      </c>
      <c r="O3273" s="218" t="s">
        <v>7</v>
      </c>
      <c r="P3273" s="218" t="s">
        <v>305</v>
      </c>
      <c r="Q3273" s="240">
        <v>357</v>
      </c>
      <c r="R3273" s="240">
        <v>0</v>
      </c>
      <c r="S3273" s="240">
        <v>0</v>
      </c>
      <c r="T3273" s="272">
        <v>0</v>
      </c>
      <c r="U3273" s="263"/>
      <c r="V3273" s="346">
        <f>Transport_DB[[#This Row],[تاریخ]]</f>
        <v>45528</v>
      </c>
    </row>
    <row r="3274" spans="2:22" s="216" customFormat="1" x14ac:dyDescent="0.25">
      <c r="B3274" s="262">
        <v>3283</v>
      </c>
      <c r="C3274" s="346">
        <v>45528</v>
      </c>
      <c r="D3274" s="217" t="s">
        <v>268</v>
      </c>
      <c r="E3274" s="218" t="s">
        <v>276</v>
      </c>
      <c r="F3274" s="218" t="s">
        <v>7</v>
      </c>
      <c r="G3274" s="218" t="s">
        <v>214</v>
      </c>
      <c r="H3274" s="218">
        <v>5</v>
      </c>
      <c r="I3274" s="218" t="s">
        <v>220</v>
      </c>
      <c r="J3274" s="218">
        <v>50</v>
      </c>
      <c r="K3274" s="218">
        <v>723300</v>
      </c>
      <c r="L3274" s="218">
        <v>3300</v>
      </c>
      <c r="M3274" s="218"/>
      <c r="N3274" s="218" t="s">
        <v>7</v>
      </c>
      <c r="O3274" s="218" t="s">
        <v>7</v>
      </c>
      <c r="P3274" s="218" t="s">
        <v>305</v>
      </c>
      <c r="Q3274" s="240">
        <v>250</v>
      </c>
      <c r="R3274" s="240">
        <v>0</v>
      </c>
      <c r="S3274" s="240">
        <v>0</v>
      </c>
      <c r="T3274" s="272">
        <v>0</v>
      </c>
      <c r="U3274" s="263"/>
      <c r="V3274" s="346">
        <f>Transport_DB[[#This Row],[تاریخ]]</f>
        <v>45528</v>
      </c>
    </row>
    <row r="3275" spans="2:22" s="216" customFormat="1" x14ac:dyDescent="0.25">
      <c r="B3275" s="262">
        <v>3284</v>
      </c>
      <c r="C3275" s="346">
        <v>45528</v>
      </c>
      <c r="D3275" s="217" t="s">
        <v>260</v>
      </c>
      <c r="E3275" s="218" t="s">
        <v>161</v>
      </c>
      <c r="F3275" s="218" t="s">
        <v>7</v>
      </c>
      <c r="G3275" s="218" t="s">
        <v>161</v>
      </c>
      <c r="H3275" s="218">
        <v>10</v>
      </c>
      <c r="I3275" s="218"/>
      <c r="J3275" s="218">
        <v>0</v>
      </c>
      <c r="K3275" s="218"/>
      <c r="L3275" s="218"/>
      <c r="M3275" s="218"/>
      <c r="N3275" s="218"/>
      <c r="O3275" s="218"/>
      <c r="P3275" s="218"/>
      <c r="Q3275" s="240">
        <v>0</v>
      </c>
      <c r="R3275" s="240">
        <v>0</v>
      </c>
      <c r="S3275" s="240">
        <v>0</v>
      </c>
      <c r="T3275" s="272">
        <v>0</v>
      </c>
      <c r="U3275" s="263"/>
      <c r="V3275" s="346">
        <f>Transport_DB[[#This Row],[تاریخ]]</f>
        <v>45528</v>
      </c>
    </row>
    <row r="3276" spans="2:22" s="216" customFormat="1" x14ac:dyDescent="0.25">
      <c r="B3276" s="262">
        <v>3285</v>
      </c>
      <c r="C3276" s="346">
        <v>45528</v>
      </c>
      <c r="D3276" s="217" t="s">
        <v>359</v>
      </c>
      <c r="E3276" s="218" t="s">
        <v>178</v>
      </c>
      <c r="F3276" s="218" t="s">
        <v>7</v>
      </c>
      <c r="G3276" s="218" t="s">
        <v>213</v>
      </c>
      <c r="H3276" s="218">
        <v>7</v>
      </c>
      <c r="I3276" s="218"/>
      <c r="J3276" s="218">
        <v>0</v>
      </c>
      <c r="K3276" s="218"/>
      <c r="L3276" s="218"/>
      <c r="M3276" s="218"/>
      <c r="N3276" s="218"/>
      <c r="O3276" s="218"/>
      <c r="P3276" s="218"/>
      <c r="Q3276" s="240">
        <v>0</v>
      </c>
      <c r="R3276" s="240">
        <v>0</v>
      </c>
      <c r="S3276" s="240">
        <v>0</v>
      </c>
      <c r="T3276" s="272">
        <v>0</v>
      </c>
      <c r="U3276" s="263"/>
      <c r="V3276" s="346">
        <f>Transport_DB[[#This Row],[تاریخ]]</f>
        <v>45528</v>
      </c>
    </row>
    <row r="3277" spans="2:22" s="216" customFormat="1" x14ac:dyDescent="0.25">
      <c r="B3277" s="262">
        <v>3286</v>
      </c>
      <c r="C3277" s="346">
        <v>45528</v>
      </c>
      <c r="D3277" s="217" t="s">
        <v>177</v>
      </c>
      <c r="E3277" s="218" t="s">
        <v>178</v>
      </c>
      <c r="F3277" s="218" t="s">
        <v>7</v>
      </c>
      <c r="G3277" s="218" t="s">
        <v>213</v>
      </c>
      <c r="H3277" s="218">
        <v>7</v>
      </c>
      <c r="I3277" s="218" t="s">
        <v>220</v>
      </c>
      <c r="J3277" s="218">
        <v>51</v>
      </c>
      <c r="K3277" s="218">
        <v>723300</v>
      </c>
      <c r="L3277" s="218">
        <v>3300</v>
      </c>
      <c r="M3277" s="218"/>
      <c r="N3277" s="218" t="s">
        <v>7</v>
      </c>
      <c r="O3277" s="218" t="s">
        <v>7</v>
      </c>
      <c r="P3277" s="218" t="s">
        <v>305</v>
      </c>
      <c r="Q3277" s="240">
        <v>357</v>
      </c>
      <c r="R3277" s="240">
        <v>0</v>
      </c>
      <c r="S3277" s="240">
        <v>0</v>
      </c>
      <c r="T3277" s="272">
        <v>0</v>
      </c>
      <c r="U3277" s="263"/>
      <c r="V3277" s="346">
        <f>Transport_DB[[#This Row],[تاریخ]]</f>
        <v>45528</v>
      </c>
    </row>
    <row r="3278" spans="2:22" s="216" customFormat="1" x14ac:dyDescent="0.25">
      <c r="B3278" s="262">
        <v>3287</v>
      </c>
      <c r="C3278" s="346">
        <v>45528</v>
      </c>
      <c r="D3278" s="217" t="s">
        <v>173</v>
      </c>
      <c r="E3278" s="218" t="s">
        <v>161</v>
      </c>
      <c r="F3278" s="218" t="s">
        <v>7</v>
      </c>
      <c r="G3278" s="218" t="s">
        <v>161</v>
      </c>
      <c r="H3278" s="218">
        <v>11.2</v>
      </c>
      <c r="I3278" s="218" t="s">
        <v>66</v>
      </c>
      <c r="J3278" s="218">
        <v>7</v>
      </c>
      <c r="K3278" s="218"/>
      <c r="L3278" s="218"/>
      <c r="M3278" s="218"/>
      <c r="N3278" s="218" t="s">
        <v>363</v>
      </c>
      <c r="O3278" s="218"/>
      <c r="P3278" s="218"/>
      <c r="Q3278" s="240">
        <v>0</v>
      </c>
      <c r="R3278" s="240">
        <v>0</v>
      </c>
      <c r="S3278" s="240">
        <v>78.399999999999991</v>
      </c>
      <c r="T3278" s="272">
        <v>0</v>
      </c>
      <c r="U3278" s="263"/>
      <c r="V3278" s="346">
        <f>Transport_DB[[#This Row],[تاریخ]]</f>
        <v>45528</v>
      </c>
    </row>
    <row r="3279" spans="2:22" s="216" customFormat="1" x14ac:dyDescent="0.25">
      <c r="B3279" s="262">
        <v>3288</v>
      </c>
      <c r="C3279" s="346">
        <v>45528</v>
      </c>
      <c r="D3279" s="217" t="s">
        <v>152</v>
      </c>
      <c r="E3279" s="218" t="s">
        <v>92</v>
      </c>
      <c r="F3279" s="218" t="s">
        <v>63</v>
      </c>
      <c r="G3279" s="218" t="s">
        <v>214</v>
      </c>
      <c r="H3279" s="218">
        <v>4.1500000000000004</v>
      </c>
      <c r="I3279" s="218" t="s">
        <v>221</v>
      </c>
      <c r="J3279" s="218">
        <v>26</v>
      </c>
      <c r="K3279" s="218">
        <v>715170</v>
      </c>
      <c r="L3279" s="218">
        <v>1805</v>
      </c>
      <c r="M3279" s="218"/>
      <c r="N3279" s="218" t="s">
        <v>63</v>
      </c>
      <c r="O3279" s="218">
        <v>716975</v>
      </c>
      <c r="P3279" s="218" t="s">
        <v>304</v>
      </c>
      <c r="Q3279" s="240">
        <v>0</v>
      </c>
      <c r="R3279" s="240">
        <v>124.08499999999999</v>
      </c>
      <c r="S3279" s="240">
        <v>0</v>
      </c>
      <c r="T3279" s="272">
        <v>0</v>
      </c>
      <c r="U3279" s="263"/>
      <c r="V3279" s="346">
        <f>Transport_DB[[#This Row],[تاریخ]]</f>
        <v>45528</v>
      </c>
    </row>
    <row r="3280" spans="2:22" s="216" customFormat="1" x14ac:dyDescent="0.25">
      <c r="B3280" s="262">
        <v>3289</v>
      </c>
      <c r="C3280" s="346">
        <v>45528</v>
      </c>
      <c r="D3280" s="217" t="s">
        <v>150</v>
      </c>
      <c r="E3280" s="218" t="s">
        <v>92</v>
      </c>
      <c r="F3280" s="218" t="s">
        <v>63</v>
      </c>
      <c r="G3280" s="218" t="s">
        <v>214</v>
      </c>
      <c r="H3280" s="218">
        <v>4.1500000000000004</v>
      </c>
      <c r="I3280" s="218" t="s">
        <v>221</v>
      </c>
      <c r="J3280" s="218">
        <v>23</v>
      </c>
      <c r="K3280" s="218"/>
      <c r="L3280" s="218"/>
      <c r="M3280" s="218"/>
      <c r="N3280" s="218"/>
      <c r="O3280" s="218"/>
      <c r="P3280" s="218"/>
      <c r="Q3280" s="240">
        <v>0</v>
      </c>
      <c r="R3280" s="240">
        <v>109.7675</v>
      </c>
      <c r="S3280" s="240">
        <v>0</v>
      </c>
      <c r="T3280" s="272">
        <v>0</v>
      </c>
      <c r="U3280" s="263"/>
      <c r="V3280" s="346">
        <f>Transport_DB[[#This Row],[تاریخ]]</f>
        <v>45528</v>
      </c>
    </row>
    <row r="3281" spans="2:22" s="216" customFormat="1" x14ac:dyDescent="0.25">
      <c r="B3281" s="262">
        <v>3290</v>
      </c>
      <c r="C3281" s="346">
        <v>45528</v>
      </c>
      <c r="D3281" s="217" t="s">
        <v>179</v>
      </c>
      <c r="E3281" s="218" t="s">
        <v>161</v>
      </c>
      <c r="F3281" s="218" t="s">
        <v>8</v>
      </c>
      <c r="G3281" s="218" t="s">
        <v>161</v>
      </c>
      <c r="H3281" s="218">
        <v>11.6</v>
      </c>
      <c r="I3281" s="218" t="s">
        <v>66</v>
      </c>
      <c r="J3281" s="218">
        <v>3</v>
      </c>
      <c r="K3281" s="218"/>
      <c r="L3281" s="218"/>
      <c r="M3281" s="218"/>
      <c r="N3281" s="218"/>
      <c r="O3281" s="218"/>
      <c r="P3281" s="218"/>
      <c r="Q3281" s="240">
        <v>0</v>
      </c>
      <c r="R3281" s="240">
        <v>0</v>
      </c>
      <c r="S3281" s="240">
        <v>34.799999999999997</v>
      </c>
      <c r="T3281" s="272">
        <v>0</v>
      </c>
      <c r="U3281" s="263"/>
      <c r="V3281" s="346">
        <f>Transport_DB[[#This Row],[تاریخ]]</f>
        <v>45528</v>
      </c>
    </row>
    <row r="3282" spans="2:22" s="216" customFormat="1" x14ac:dyDescent="0.25">
      <c r="B3282" s="262">
        <v>3291</v>
      </c>
      <c r="C3282" s="346">
        <v>45528</v>
      </c>
      <c r="D3282" s="217" t="s">
        <v>141</v>
      </c>
      <c r="E3282" s="218" t="s">
        <v>92</v>
      </c>
      <c r="F3282" s="218" t="s">
        <v>2</v>
      </c>
      <c r="G3282" s="218" t="s">
        <v>213</v>
      </c>
      <c r="H3282" s="218">
        <v>7</v>
      </c>
      <c r="I3282" s="218"/>
      <c r="J3282" s="218"/>
      <c r="K3282" s="218"/>
      <c r="L3282" s="218"/>
      <c r="M3282" s="218"/>
      <c r="N3282" s="218"/>
      <c r="O3282" s="218"/>
      <c r="P3282" s="218"/>
      <c r="Q3282" s="240">
        <v>0</v>
      </c>
      <c r="R3282" s="240">
        <v>0</v>
      </c>
      <c r="S3282" s="240">
        <v>0</v>
      </c>
      <c r="T3282" s="272">
        <v>0</v>
      </c>
      <c r="U3282" s="263"/>
      <c r="V3282" s="346">
        <f>Transport_DB[[#This Row],[تاریخ]]</f>
        <v>45528</v>
      </c>
    </row>
    <row r="3283" spans="2:22" s="216" customFormat="1" x14ac:dyDescent="0.25">
      <c r="B3283" s="262">
        <v>3292</v>
      </c>
      <c r="C3283" s="346">
        <v>45528</v>
      </c>
      <c r="D3283" s="217" t="s">
        <v>142</v>
      </c>
      <c r="E3283" s="218" t="s">
        <v>92</v>
      </c>
      <c r="F3283" s="218" t="s">
        <v>2</v>
      </c>
      <c r="G3283" s="218" t="s">
        <v>213</v>
      </c>
      <c r="H3283" s="218">
        <v>7</v>
      </c>
      <c r="I3283" s="218" t="s">
        <v>221</v>
      </c>
      <c r="J3283" s="218">
        <v>35</v>
      </c>
      <c r="K3283" s="218"/>
      <c r="L3283" s="218"/>
      <c r="M3283" s="218"/>
      <c r="N3283" s="218"/>
      <c r="O3283" s="218">
        <v>716600</v>
      </c>
      <c r="P3283" s="218" t="s">
        <v>305</v>
      </c>
      <c r="Q3283" s="240">
        <v>0</v>
      </c>
      <c r="R3283" s="240">
        <v>281.75</v>
      </c>
      <c r="S3283" s="240">
        <v>0</v>
      </c>
      <c r="T3283" s="272">
        <v>0</v>
      </c>
      <c r="U3283" s="263"/>
      <c r="V3283" s="346">
        <f>Transport_DB[[#This Row],[تاریخ]]</f>
        <v>45528</v>
      </c>
    </row>
    <row r="3284" spans="2:22" s="216" customFormat="1" x14ac:dyDescent="0.25">
      <c r="B3284" s="262">
        <v>3293</v>
      </c>
      <c r="C3284" s="346">
        <v>45528</v>
      </c>
      <c r="D3284" s="217" t="s">
        <v>143</v>
      </c>
      <c r="E3284" s="218" t="s">
        <v>92</v>
      </c>
      <c r="F3284" s="218" t="s">
        <v>2</v>
      </c>
      <c r="G3284" s="218" t="s">
        <v>213</v>
      </c>
      <c r="H3284" s="218">
        <v>7</v>
      </c>
      <c r="I3284" s="218" t="s">
        <v>221</v>
      </c>
      <c r="J3284" s="218">
        <v>35</v>
      </c>
      <c r="K3284" s="218"/>
      <c r="L3284" s="218"/>
      <c r="M3284" s="218"/>
      <c r="N3284" s="218"/>
      <c r="O3284" s="218">
        <v>716600</v>
      </c>
      <c r="P3284" s="218" t="s">
        <v>305</v>
      </c>
      <c r="Q3284" s="240">
        <v>0</v>
      </c>
      <c r="R3284" s="240">
        <v>281.75</v>
      </c>
      <c r="S3284" s="240">
        <v>0</v>
      </c>
      <c r="T3284" s="272">
        <v>0</v>
      </c>
      <c r="U3284" s="263"/>
      <c r="V3284" s="346">
        <f>Transport_DB[[#This Row],[تاریخ]]</f>
        <v>45528</v>
      </c>
    </row>
    <row r="3285" spans="2:22" s="216" customFormat="1" x14ac:dyDescent="0.25">
      <c r="B3285" s="262">
        <v>3294</v>
      </c>
      <c r="C3285" s="346">
        <v>45528</v>
      </c>
      <c r="D3285" s="217" t="s">
        <v>258</v>
      </c>
      <c r="E3285" s="218" t="s">
        <v>92</v>
      </c>
      <c r="F3285" s="218" t="s">
        <v>2</v>
      </c>
      <c r="G3285" s="218" t="s">
        <v>213</v>
      </c>
      <c r="H3285" s="218">
        <v>7</v>
      </c>
      <c r="I3285" s="218" t="s">
        <v>220</v>
      </c>
      <c r="J3285" s="218">
        <v>30</v>
      </c>
      <c r="K3285" s="218"/>
      <c r="L3285" s="218"/>
      <c r="M3285" s="218"/>
      <c r="N3285" s="218"/>
      <c r="O3285" s="218"/>
      <c r="P3285" s="218"/>
      <c r="Q3285" s="240">
        <v>210</v>
      </c>
      <c r="R3285" s="240">
        <v>0</v>
      </c>
      <c r="S3285" s="240">
        <v>0</v>
      </c>
      <c r="T3285" s="272">
        <v>0</v>
      </c>
      <c r="U3285" s="263"/>
      <c r="V3285" s="346">
        <f>Transport_DB[[#This Row],[تاریخ]]</f>
        <v>45528</v>
      </c>
    </row>
    <row r="3286" spans="2:22" s="216" customFormat="1" x14ac:dyDescent="0.25">
      <c r="B3286" s="262">
        <v>3295</v>
      </c>
      <c r="C3286" s="346">
        <v>45528</v>
      </c>
      <c r="D3286" s="217" t="s">
        <v>266</v>
      </c>
      <c r="E3286" s="218" t="s">
        <v>92</v>
      </c>
      <c r="F3286" s="218" t="s">
        <v>2</v>
      </c>
      <c r="G3286" s="218" t="s">
        <v>213</v>
      </c>
      <c r="H3286" s="218">
        <v>7</v>
      </c>
      <c r="I3286" s="218" t="s">
        <v>220</v>
      </c>
      <c r="J3286" s="218">
        <v>30</v>
      </c>
      <c r="K3286" s="218"/>
      <c r="L3286" s="218"/>
      <c r="M3286" s="218"/>
      <c r="N3286" s="218"/>
      <c r="O3286" s="218"/>
      <c r="P3286" s="218"/>
      <c r="Q3286" s="240">
        <v>210</v>
      </c>
      <c r="R3286" s="240">
        <v>0</v>
      </c>
      <c r="S3286" s="240">
        <v>0</v>
      </c>
      <c r="T3286" s="272">
        <v>0</v>
      </c>
      <c r="U3286" s="263"/>
      <c r="V3286" s="346">
        <f>Transport_DB[[#This Row],[تاریخ]]</f>
        <v>45528</v>
      </c>
    </row>
    <row r="3287" spans="2:22" s="216" customFormat="1" x14ac:dyDescent="0.25">
      <c r="B3287" s="262">
        <v>3296</v>
      </c>
      <c r="C3287" s="346">
        <v>45528</v>
      </c>
      <c r="D3287" s="217" t="s">
        <v>267</v>
      </c>
      <c r="E3287" s="218" t="s">
        <v>92</v>
      </c>
      <c r="F3287" s="218" t="s">
        <v>2</v>
      </c>
      <c r="G3287" s="218" t="s">
        <v>213</v>
      </c>
      <c r="H3287" s="218">
        <v>7</v>
      </c>
      <c r="I3287" s="218" t="s">
        <v>220</v>
      </c>
      <c r="J3287" s="218">
        <v>30</v>
      </c>
      <c r="K3287" s="218"/>
      <c r="L3287" s="218"/>
      <c r="M3287" s="218"/>
      <c r="N3287" s="218"/>
      <c r="O3287" s="218"/>
      <c r="P3287" s="218"/>
      <c r="Q3287" s="240">
        <v>210</v>
      </c>
      <c r="R3287" s="240">
        <v>0</v>
      </c>
      <c r="S3287" s="240">
        <v>0</v>
      </c>
      <c r="T3287" s="272">
        <v>0</v>
      </c>
      <c r="U3287" s="263"/>
      <c r="V3287" s="346">
        <f>Transport_DB[[#This Row],[تاریخ]]</f>
        <v>45528</v>
      </c>
    </row>
    <row r="3288" spans="2:22" s="216" customFormat="1" x14ac:dyDescent="0.25">
      <c r="B3288" s="262">
        <v>3297</v>
      </c>
      <c r="C3288" s="346">
        <v>45528</v>
      </c>
      <c r="D3288" s="217" t="s">
        <v>387</v>
      </c>
      <c r="E3288" s="218" t="s">
        <v>276</v>
      </c>
      <c r="F3288" s="218" t="s">
        <v>389</v>
      </c>
      <c r="G3288" s="218" t="s">
        <v>214</v>
      </c>
      <c r="H3288" s="218">
        <v>4.1500000000000004</v>
      </c>
      <c r="I3288" s="218" t="s">
        <v>221</v>
      </c>
      <c r="J3288" s="218">
        <v>27</v>
      </c>
      <c r="K3288" s="218"/>
      <c r="L3288" s="218"/>
      <c r="M3288" s="218"/>
      <c r="N3288" s="218"/>
      <c r="O3288" s="218"/>
      <c r="P3288" s="218"/>
      <c r="Q3288" s="240">
        <v>0</v>
      </c>
      <c r="R3288" s="240">
        <v>128.85750000000002</v>
      </c>
      <c r="S3288" s="240">
        <v>0</v>
      </c>
      <c r="T3288" s="272">
        <v>0</v>
      </c>
      <c r="U3288" s="263"/>
      <c r="V3288" s="346">
        <f>Transport_DB[[#This Row],[تاریخ]]</f>
        <v>45528</v>
      </c>
    </row>
    <row r="3289" spans="2:22" s="216" customFormat="1" x14ac:dyDescent="0.25">
      <c r="B3289" s="262">
        <v>3298</v>
      </c>
      <c r="C3289" s="346">
        <v>45528</v>
      </c>
      <c r="D3289" s="217" t="s">
        <v>388</v>
      </c>
      <c r="E3289" s="218" t="s">
        <v>276</v>
      </c>
      <c r="F3289" s="218" t="s">
        <v>389</v>
      </c>
      <c r="G3289" s="218" t="s">
        <v>214</v>
      </c>
      <c r="H3289" s="218">
        <v>4.1500000000000004</v>
      </c>
      <c r="I3289" s="218" t="s">
        <v>221</v>
      </c>
      <c r="J3289" s="218">
        <v>27</v>
      </c>
      <c r="K3289" s="218"/>
      <c r="L3289" s="218"/>
      <c r="M3289" s="218"/>
      <c r="N3289" s="218"/>
      <c r="O3289" s="218"/>
      <c r="P3289" s="218"/>
      <c r="Q3289" s="240">
        <v>0</v>
      </c>
      <c r="R3289" s="240">
        <v>128.85750000000002</v>
      </c>
      <c r="S3289" s="240">
        <v>0</v>
      </c>
      <c r="T3289" s="272">
        <v>0</v>
      </c>
      <c r="U3289" s="263"/>
      <c r="V3289" s="346">
        <f>Transport_DB[[#This Row],[تاریخ]]</f>
        <v>45528</v>
      </c>
    </row>
    <row r="3290" spans="2:22" s="216" customFormat="1" x14ac:dyDescent="0.25">
      <c r="B3290" s="262">
        <v>3299</v>
      </c>
      <c r="C3290" s="346">
        <v>45528</v>
      </c>
      <c r="D3290" s="217" t="s">
        <v>96</v>
      </c>
      <c r="E3290" s="218" t="s">
        <v>161</v>
      </c>
      <c r="F3290" s="218" t="s">
        <v>1</v>
      </c>
      <c r="G3290" s="218" t="s">
        <v>161</v>
      </c>
      <c r="H3290" s="218">
        <v>11.8</v>
      </c>
      <c r="I3290" s="218" t="s">
        <v>66</v>
      </c>
      <c r="J3290" s="218">
        <v>2</v>
      </c>
      <c r="K3290" s="218"/>
      <c r="L3290" s="218"/>
      <c r="M3290" s="218"/>
      <c r="N3290" s="218"/>
      <c r="O3290" s="218"/>
      <c r="P3290" s="218"/>
      <c r="Q3290" s="240">
        <v>0</v>
      </c>
      <c r="R3290" s="240">
        <v>0</v>
      </c>
      <c r="S3290" s="240">
        <v>23.6</v>
      </c>
      <c r="T3290" s="272">
        <v>0</v>
      </c>
      <c r="U3290" s="263"/>
      <c r="V3290" s="346">
        <f>Transport_DB[[#This Row],[تاریخ]]</f>
        <v>45528</v>
      </c>
    </row>
    <row r="3291" spans="2:22" s="216" customFormat="1" x14ac:dyDescent="0.25">
      <c r="B3291" s="262">
        <v>3300</v>
      </c>
      <c r="C3291" s="346">
        <v>45528</v>
      </c>
      <c r="D3291" s="217" t="s">
        <v>130</v>
      </c>
      <c r="E3291" s="218" t="s">
        <v>161</v>
      </c>
      <c r="F3291" s="218" t="s">
        <v>1</v>
      </c>
      <c r="G3291" s="218" t="s">
        <v>161</v>
      </c>
      <c r="H3291" s="218">
        <v>11.8</v>
      </c>
      <c r="I3291" s="218" t="s">
        <v>66</v>
      </c>
      <c r="J3291" s="218">
        <v>2</v>
      </c>
      <c r="K3291" s="218"/>
      <c r="L3291" s="218"/>
      <c r="M3291" s="218"/>
      <c r="N3291" s="218"/>
      <c r="O3291" s="218"/>
      <c r="P3291" s="218"/>
      <c r="Q3291" s="240">
        <v>0</v>
      </c>
      <c r="R3291" s="240">
        <v>0</v>
      </c>
      <c r="S3291" s="240">
        <v>23.6</v>
      </c>
      <c r="T3291" s="272">
        <v>0</v>
      </c>
      <c r="U3291" s="263"/>
      <c r="V3291" s="346">
        <f>Transport_DB[[#This Row],[تاریخ]]</f>
        <v>45528</v>
      </c>
    </row>
    <row r="3292" spans="2:22" s="216" customFormat="1" x14ac:dyDescent="0.25">
      <c r="B3292" s="262">
        <v>3301</v>
      </c>
      <c r="C3292" s="346">
        <v>45528</v>
      </c>
      <c r="D3292" s="217" t="s">
        <v>261</v>
      </c>
      <c r="E3292" s="218" t="s">
        <v>161</v>
      </c>
      <c r="F3292" s="218" t="s">
        <v>65</v>
      </c>
      <c r="G3292" s="218" t="s">
        <v>161</v>
      </c>
      <c r="H3292" s="218">
        <v>30.5</v>
      </c>
      <c r="I3292" s="218" t="s">
        <v>66</v>
      </c>
      <c r="J3292" s="218"/>
      <c r="K3292" s="218"/>
      <c r="L3292" s="218"/>
      <c r="M3292" s="218"/>
      <c r="N3292" s="218"/>
      <c r="O3292" s="218"/>
      <c r="P3292" s="218"/>
      <c r="Q3292" s="240">
        <v>0</v>
      </c>
      <c r="R3292" s="240">
        <v>0</v>
      </c>
      <c r="S3292" s="240">
        <v>0</v>
      </c>
      <c r="T3292" s="272">
        <v>0</v>
      </c>
      <c r="U3292" s="263"/>
      <c r="V3292" s="346">
        <f>Transport_DB[[#This Row],[تاریخ]]</f>
        <v>45528</v>
      </c>
    </row>
    <row r="3293" spans="2:22" s="216" customFormat="1" x14ac:dyDescent="0.25">
      <c r="B3293" s="262">
        <v>3302</v>
      </c>
      <c r="C3293" s="346">
        <v>45528</v>
      </c>
      <c r="D3293" s="217" t="s">
        <v>478</v>
      </c>
      <c r="E3293" s="218" t="s">
        <v>161</v>
      </c>
      <c r="F3293" s="218" t="s">
        <v>63</v>
      </c>
      <c r="G3293" s="218" t="s">
        <v>161</v>
      </c>
      <c r="H3293" s="218">
        <v>13</v>
      </c>
      <c r="I3293" s="218" t="s">
        <v>66</v>
      </c>
      <c r="J3293" s="218">
        <v>3</v>
      </c>
      <c r="K3293" s="218"/>
      <c r="L3293" s="218"/>
      <c r="M3293" s="218"/>
      <c r="N3293" s="218"/>
      <c r="O3293" s="218"/>
      <c r="P3293" s="218"/>
      <c r="Q3293" s="240">
        <v>0</v>
      </c>
      <c r="R3293" s="240">
        <v>0</v>
      </c>
      <c r="S3293" s="240">
        <v>39</v>
      </c>
      <c r="T3293" s="272">
        <v>0</v>
      </c>
      <c r="U3293" s="263"/>
      <c r="V3293" s="346">
        <f>Transport_DB[[#This Row],[تاریخ]]</f>
        <v>45528</v>
      </c>
    </row>
    <row r="3294" spans="2:22" s="216" customFormat="1" x14ac:dyDescent="0.25">
      <c r="B3294" s="262">
        <v>3303</v>
      </c>
      <c r="C3294" s="346">
        <v>45528</v>
      </c>
      <c r="D3294" s="217" t="s">
        <v>284</v>
      </c>
      <c r="E3294" s="218" t="s">
        <v>178</v>
      </c>
      <c r="F3294" s="218" t="s">
        <v>7</v>
      </c>
      <c r="G3294" s="218" t="s">
        <v>213</v>
      </c>
      <c r="H3294" s="218">
        <v>7</v>
      </c>
      <c r="I3294" s="218" t="s">
        <v>220</v>
      </c>
      <c r="J3294" s="218">
        <v>49</v>
      </c>
      <c r="K3294" s="218"/>
      <c r="L3294" s="218"/>
      <c r="M3294" s="218"/>
      <c r="N3294" s="218"/>
      <c r="O3294" s="218"/>
      <c r="P3294" s="218"/>
      <c r="Q3294" s="240">
        <v>343</v>
      </c>
      <c r="R3294" s="240">
        <v>0</v>
      </c>
      <c r="S3294" s="240">
        <v>0</v>
      </c>
      <c r="T3294" s="272">
        <v>0</v>
      </c>
      <c r="U3294" s="263"/>
      <c r="V3294" s="346">
        <f>Transport_DB[[#This Row],[تاریخ]]</f>
        <v>45528</v>
      </c>
    </row>
    <row r="3295" spans="2:22" s="216" customFormat="1" x14ac:dyDescent="0.25">
      <c r="B3295" s="262">
        <v>3304</v>
      </c>
      <c r="C3295" s="346">
        <v>45528</v>
      </c>
      <c r="D3295" s="217" t="s">
        <v>268</v>
      </c>
      <c r="E3295" s="218" t="s">
        <v>276</v>
      </c>
      <c r="F3295" s="218" t="s">
        <v>7</v>
      </c>
      <c r="G3295" s="218" t="s">
        <v>214</v>
      </c>
      <c r="H3295" s="218">
        <v>5</v>
      </c>
      <c r="I3295" s="218" t="s">
        <v>220</v>
      </c>
      <c r="J3295" s="218">
        <v>53</v>
      </c>
      <c r="K3295" s="218"/>
      <c r="L3295" s="218"/>
      <c r="M3295" s="218"/>
      <c r="N3295" s="218"/>
      <c r="O3295" s="218"/>
      <c r="P3295" s="218"/>
      <c r="Q3295" s="240">
        <v>265</v>
      </c>
      <c r="R3295" s="240">
        <v>0</v>
      </c>
      <c r="S3295" s="240">
        <v>0</v>
      </c>
      <c r="T3295" s="272">
        <v>0</v>
      </c>
      <c r="U3295" s="263"/>
      <c r="V3295" s="346">
        <f>Transport_DB[[#This Row],[تاریخ]]</f>
        <v>45528</v>
      </c>
    </row>
    <row r="3296" spans="2:22" s="216" customFormat="1" x14ac:dyDescent="0.25">
      <c r="B3296" s="262">
        <v>3305</v>
      </c>
      <c r="C3296" s="346">
        <v>45528</v>
      </c>
      <c r="D3296" s="217" t="s">
        <v>260</v>
      </c>
      <c r="E3296" s="218" t="s">
        <v>161</v>
      </c>
      <c r="F3296" s="218" t="s">
        <v>7</v>
      </c>
      <c r="G3296" s="218" t="s">
        <v>161</v>
      </c>
      <c r="H3296" s="218">
        <v>10</v>
      </c>
      <c r="I3296" s="218" t="s">
        <v>66</v>
      </c>
      <c r="J3296" s="218">
        <v>0</v>
      </c>
      <c r="K3296" s="218"/>
      <c r="L3296" s="218"/>
      <c r="M3296" s="218"/>
      <c r="N3296" s="218"/>
      <c r="O3296" s="218"/>
      <c r="P3296" s="218"/>
      <c r="Q3296" s="240">
        <v>0</v>
      </c>
      <c r="R3296" s="240">
        <v>0</v>
      </c>
      <c r="S3296" s="240">
        <v>0</v>
      </c>
      <c r="T3296" s="272">
        <v>0</v>
      </c>
      <c r="U3296" s="263"/>
      <c r="V3296" s="346">
        <f>Transport_DB[[#This Row],[تاریخ]]</f>
        <v>45528</v>
      </c>
    </row>
    <row r="3297" spans="2:22" s="216" customFormat="1" x14ac:dyDescent="0.25">
      <c r="B3297" s="262">
        <v>3306</v>
      </c>
      <c r="C3297" s="346">
        <v>45528</v>
      </c>
      <c r="D3297" s="217" t="s">
        <v>359</v>
      </c>
      <c r="E3297" s="218" t="s">
        <v>178</v>
      </c>
      <c r="F3297" s="218" t="s">
        <v>7</v>
      </c>
      <c r="G3297" s="218" t="s">
        <v>213</v>
      </c>
      <c r="H3297" s="218">
        <v>7</v>
      </c>
      <c r="I3297" s="218" t="s">
        <v>220</v>
      </c>
      <c r="J3297" s="218">
        <v>0</v>
      </c>
      <c r="K3297" s="218"/>
      <c r="L3297" s="218"/>
      <c r="M3297" s="218"/>
      <c r="N3297" s="218"/>
      <c r="O3297" s="218"/>
      <c r="P3297" s="218"/>
      <c r="Q3297" s="240">
        <v>0</v>
      </c>
      <c r="R3297" s="240">
        <v>0</v>
      </c>
      <c r="S3297" s="240">
        <v>0</v>
      </c>
      <c r="T3297" s="272">
        <v>0</v>
      </c>
      <c r="U3297" s="263"/>
      <c r="V3297" s="346">
        <f>Transport_DB[[#This Row],[تاریخ]]</f>
        <v>45528</v>
      </c>
    </row>
    <row r="3298" spans="2:22" s="216" customFormat="1" x14ac:dyDescent="0.25">
      <c r="B3298" s="262">
        <v>3307</v>
      </c>
      <c r="C3298" s="346">
        <v>45528</v>
      </c>
      <c r="D3298" s="217" t="s">
        <v>177</v>
      </c>
      <c r="E3298" s="218" t="s">
        <v>178</v>
      </c>
      <c r="F3298" s="218" t="s">
        <v>7</v>
      </c>
      <c r="G3298" s="218" t="s">
        <v>213</v>
      </c>
      <c r="H3298" s="218">
        <v>7</v>
      </c>
      <c r="I3298" s="218" t="s">
        <v>220</v>
      </c>
      <c r="J3298" s="218">
        <v>55</v>
      </c>
      <c r="K3298" s="218"/>
      <c r="L3298" s="218"/>
      <c r="M3298" s="218"/>
      <c r="N3298" s="218"/>
      <c r="O3298" s="218"/>
      <c r="P3298" s="218"/>
      <c r="Q3298" s="240">
        <v>385</v>
      </c>
      <c r="R3298" s="240">
        <v>0</v>
      </c>
      <c r="S3298" s="240">
        <v>0</v>
      </c>
      <c r="T3298" s="272">
        <v>0</v>
      </c>
      <c r="U3298" s="263"/>
      <c r="V3298" s="346">
        <f>Transport_DB[[#This Row],[تاریخ]]</f>
        <v>45528</v>
      </c>
    </row>
    <row r="3299" spans="2:22" s="216" customFormat="1" x14ac:dyDescent="0.25">
      <c r="B3299" s="262">
        <v>3308</v>
      </c>
      <c r="C3299" s="346">
        <v>45528</v>
      </c>
      <c r="D3299" s="217" t="s">
        <v>173</v>
      </c>
      <c r="E3299" s="218" t="s">
        <v>161</v>
      </c>
      <c r="F3299" s="218" t="s">
        <v>7</v>
      </c>
      <c r="G3299" s="218" t="s">
        <v>161</v>
      </c>
      <c r="H3299" s="218">
        <v>11.2</v>
      </c>
      <c r="I3299" s="218" t="s">
        <v>66</v>
      </c>
      <c r="J3299" s="218">
        <v>0</v>
      </c>
      <c r="K3299" s="218"/>
      <c r="L3299" s="218"/>
      <c r="M3299" s="218"/>
      <c r="N3299" s="218"/>
      <c r="O3299" s="218"/>
      <c r="P3299" s="218"/>
      <c r="Q3299" s="240">
        <v>0</v>
      </c>
      <c r="R3299" s="240">
        <v>0</v>
      </c>
      <c r="S3299" s="240">
        <v>0</v>
      </c>
      <c r="T3299" s="272">
        <v>0</v>
      </c>
      <c r="U3299" s="263"/>
      <c r="V3299" s="346">
        <f>Transport_DB[[#This Row],[تاریخ]]</f>
        <v>45528</v>
      </c>
    </row>
    <row r="3300" spans="2:22" s="547" customFormat="1" x14ac:dyDescent="0.25">
      <c r="B3300" s="262">
        <f>ROW()-5</f>
        <v>3295</v>
      </c>
      <c r="C3300" s="346">
        <v>45530</v>
      </c>
      <c r="D3300" s="217" t="s">
        <v>522</v>
      </c>
      <c r="E3300" s="458" t="s">
        <v>132</v>
      </c>
      <c r="F3300" s="458" t="s">
        <v>132</v>
      </c>
      <c r="G3300" s="458" t="s">
        <v>311</v>
      </c>
      <c r="H3300" s="458">
        <v>1</v>
      </c>
      <c r="I3300" s="458" t="s">
        <v>310</v>
      </c>
      <c r="J3300" s="458">
        <v>71</v>
      </c>
      <c r="K3300" s="458"/>
      <c r="L3300" s="458"/>
      <c r="M3300" s="458"/>
      <c r="N3300" s="458"/>
      <c r="O3300" s="458">
        <v>712565</v>
      </c>
      <c r="P3300" s="458" t="s">
        <v>531</v>
      </c>
      <c r="Q3300" s="240">
        <f>IF(I3300=$Q$5,J3300*H3300,0)</f>
        <v>0</v>
      </c>
      <c r="R3300" s="240">
        <f>IF(I3300=$R$5,J3300*H3300,0)*1.15</f>
        <v>0</v>
      </c>
      <c r="S3300" s="240">
        <f>IF(I3300=$S$5,J3300*H3300,0)</f>
        <v>0</v>
      </c>
      <c r="T3300" s="462">
        <f>IF(I3300=$T$5,J3300*H3300,0)</f>
        <v>0</v>
      </c>
      <c r="U3300" s="263"/>
      <c r="V3300" s="346"/>
    </row>
    <row r="3301" spans="2:22" s="216" customFormat="1" x14ac:dyDescent="0.25">
      <c r="B3301" s="262">
        <v>3309</v>
      </c>
      <c r="C3301" s="346">
        <v>45530</v>
      </c>
      <c r="D3301" s="217" t="s">
        <v>522</v>
      </c>
      <c r="E3301" s="458" t="s">
        <v>132</v>
      </c>
      <c r="F3301" s="458" t="s">
        <v>132</v>
      </c>
      <c r="G3301" s="458" t="s">
        <v>311</v>
      </c>
      <c r="H3301" s="458">
        <v>1</v>
      </c>
      <c r="I3301" s="458" t="s">
        <v>310</v>
      </c>
      <c r="J3301" s="218">
        <v>48</v>
      </c>
      <c r="K3301" s="218"/>
      <c r="L3301" s="218"/>
      <c r="M3301" s="218"/>
      <c r="N3301" s="218"/>
      <c r="O3301" s="218">
        <v>713145</v>
      </c>
      <c r="P3301" s="218" t="s">
        <v>498</v>
      </c>
      <c r="Q3301" s="469">
        <f>IF(I3301=$Q$5,J3301*H3301,0)</f>
        <v>0</v>
      </c>
      <c r="R3301" s="469">
        <f>IF(I3301=$R$5,J3301*H3301,0)*1.15</f>
        <v>0</v>
      </c>
      <c r="S3301" s="469">
        <f>IF(I3301=$S$5,J3301*H3301,0)</f>
        <v>0</v>
      </c>
      <c r="T3301" s="462">
        <f>IF(I3301=$T$5,J3301*H3301,0)</f>
        <v>0</v>
      </c>
      <c r="U3301" s="263"/>
      <c r="V3301" s="346">
        <f>Transport_DB[[#This Row],[تاریخ]]</f>
        <v>45530</v>
      </c>
    </row>
    <row r="3302" spans="2:22" s="216" customFormat="1" x14ac:dyDescent="0.25">
      <c r="B3302" s="262">
        <v>3310</v>
      </c>
      <c r="C3302" s="346">
        <v>45530</v>
      </c>
      <c r="D3302" s="217" t="s">
        <v>487</v>
      </c>
      <c r="E3302" s="218" t="s">
        <v>92</v>
      </c>
      <c r="F3302" s="218" t="s">
        <v>481</v>
      </c>
      <c r="G3302" s="218" t="s">
        <v>214</v>
      </c>
      <c r="H3302" s="218">
        <v>4.1500000000000004</v>
      </c>
      <c r="I3302" s="218" t="s">
        <v>221</v>
      </c>
      <c r="J3302" s="218">
        <v>20</v>
      </c>
      <c r="K3302" s="218"/>
      <c r="L3302" s="218"/>
      <c r="M3302" s="218"/>
      <c r="N3302" s="218"/>
      <c r="O3302" s="218"/>
      <c r="P3302" s="218"/>
      <c r="Q3302" s="240">
        <v>0</v>
      </c>
      <c r="R3302" s="240">
        <v>95.449999999999989</v>
      </c>
      <c r="S3302" s="240">
        <v>0</v>
      </c>
      <c r="T3302" s="272">
        <v>0</v>
      </c>
      <c r="U3302" s="263"/>
      <c r="V3302" s="346">
        <f>Transport_DB[[#This Row],[تاریخ]]</f>
        <v>45530</v>
      </c>
    </row>
    <row r="3303" spans="2:22" s="216" customFormat="1" x14ac:dyDescent="0.25">
      <c r="B3303" s="262">
        <v>3311</v>
      </c>
      <c r="C3303" s="346">
        <v>45530</v>
      </c>
      <c r="D3303" s="217" t="s">
        <v>488</v>
      </c>
      <c r="E3303" s="218" t="s">
        <v>92</v>
      </c>
      <c r="F3303" s="218" t="s">
        <v>481</v>
      </c>
      <c r="G3303" s="218" t="s">
        <v>214</v>
      </c>
      <c r="H3303" s="218">
        <v>4.1500000000000004</v>
      </c>
      <c r="I3303" s="218" t="s">
        <v>221</v>
      </c>
      <c r="J3303" s="218">
        <v>20</v>
      </c>
      <c r="K3303" s="218"/>
      <c r="L3303" s="218"/>
      <c r="M3303" s="218"/>
      <c r="N3303" s="218"/>
      <c r="O3303" s="218"/>
      <c r="P3303" s="218"/>
      <c r="Q3303" s="240">
        <v>0</v>
      </c>
      <c r="R3303" s="240">
        <v>95.449999999999989</v>
      </c>
      <c r="S3303" s="240">
        <v>0</v>
      </c>
      <c r="T3303" s="272">
        <v>0</v>
      </c>
      <c r="U3303" s="263"/>
      <c r="V3303" s="346">
        <f>Transport_DB[[#This Row],[تاریخ]]</f>
        <v>45530</v>
      </c>
    </row>
    <row r="3304" spans="2:22" s="216" customFormat="1" x14ac:dyDescent="0.25">
      <c r="B3304" s="262">
        <v>3312</v>
      </c>
      <c r="C3304" s="346">
        <v>45530</v>
      </c>
      <c r="D3304" s="217" t="s">
        <v>489</v>
      </c>
      <c r="E3304" s="218" t="s">
        <v>92</v>
      </c>
      <c r="F3304" s="218" t="s">
        <v>481</v>
      </c>
      <c r="G3304" s="218" t="s">
        <v>214</v>
      </c>
      <c r="H3304" s="218">
        <v>4.1500000000000004</v>
      </c>
      <c r="I3304" s="218" t="s">
        <v>221</v>
      </c>
      <c r="J3304" s="218">
        <v>18</v>
      </c>
      <c r="K3304" s="218"/>
      <c r="L3304" s="218"/>
      <c r="M3304" s="218"/>
      <c r="N3304" s="218"/>
      <c r="O3304" s="218"/>
      <c r="P3304" s="218"/>
      <c r="Q3304" s="240">
        <v>0</v>
      </c>
      <c r="R3304" s="240">
        <v>85.905000000000001</v>
      </c>
      <c r="S3304" s="240">
        <v>0</v>
      </c>
      <c r="T3304" s="272">
        <v>0</v>
      </c>
      <c r="U3304" s="263"/>
      <c r="V3304" s="346">
        <f>Transport_DB[[#This Row],[تاریخ]]</f>
        <v>45530</v>
      </c>
    </row>
    <row r="3305" spans="2:22" s="216" customFormat="1" x14ac:dyDescent="0.25">
      <c r="B3305" s="262">
        <v>3313</v>
      </c>
      <c r="C3305" s="346">
        <v>45530</v>
      </c>
      <c r="D3305" s="217" t="s">
        <v>490</v>
      </c>
      <c r="E3305" s="218" t="s">
        <v>92</v>
      </c>
      <c r="F3305" s="218" t="s">
        <v>481</v>
      </c>
      <c r="G3305" s="218" t="s">
        <v>214</v>
      </c>
      <c r="H3305" s="218">
        <v>4.1500000000000004</v>
      </c>
      <c r="I3305" s="218" t="s">
        <v>221</v>
      </c>
      <c r="J3305" s="218">
        <v>17</v>
      </c>
      <c r="K3305" s="218"/>
      <c r="L3305" s="218"/>
      <c r="M3305" s="218"/>
      <c r="N3305" s="218"/>
      <c r="O3305" s="218"/>
      <c r="P3305" s="218"/>
      <c r="Q3305" s="240">
        <v>0</v>
      </c>
      <c r="R3305" s="240">
        <v>81.132500000000007</v>
      </c>
      <c r="S3305" s="240">
        <v>0</v>
      </c>
      <c r="T3305" s="272">
        <v>0</v>
      </c>
      <c r="U3305" s="263"/>
      <c r="V3305" s="346">
        <f>Transport_DB[[#This Row],[تاریخ]]</f>
        <v>45530</v>
      </c>
    </row>
    <row r="3306" spans="2:22" s="216" customFormat="1" x14ac:dyDescent="0.25">
      <c r="B3306" s="261">
        <v>3314</v>
      </c>
      <c r="C3306" s="346">
        <v>45530</v>
      </c>
      <c r="D3306" s="217" t="s">
        <v>117</v>
      </c>
      <c r="E3306" s="218" t="s">
        <v>92</v>
      </c>
      <c r="F3306" s="218" t="s">
        <v>1</v>
      </c>
      <c r="G3306" s="218" t="s">
        <v>213</v>
      </c>
      <c r="H3306" s="218">
        <v>6.65</v>
      </c>
      <c r="I3306" s="218" t="s">
        <v>221</v>
      </c>
      <c r="J3306" s="218">
        <v>19</v>
      </c>
      <c r="K3306" s="218">
        <v>715400</v>
      </c>
      <c r="L3306" s="218">
        <v>2100</v>
      </c>
      <c r="M3306" s="218"/>
      <c r="N3306" s="218" t="s">
        <v>62</v>
      </c>
      <c r="O3306" s="218">
        <v>717500</v>
      </c>
      <c r="P3306" s="218" t="s">
        <v>304</v>
      </c>
      <c r="Q3306" s="240">
        <v>0</v>
      </c>
      <c r="R3306" s="240">
        <v>145.30250000000001</v>
      </c>
      <c r="S3306" s="240">
        <v>0</v>
      </c>
      <c r="T3306" s="272">
        <v>0</v>
      </c>
      <c r="U3306" s="263"/>
      <c r="V3306" s="346">
        <f>Transport_DB[[#This Row],[تاریخ]]</f>
        <v>45530</v>
      </c>
    </row>
    <row r="3307" spans="2:22" s="216" customFormat="1" x14ac:dyDescent="0.25">
      <c r="B3307" s="262">
        <v>3315</v>
      </c>
      <c r="C3307" s="346">
        <v>45530</v>
      </c>
      <c r="D3307" s="217" t="s">
        <v>117</v>
      </c>
      <c r="E3307" s="218" t="s">
        <v>92</v>
      </c>
      <c r="F3307" s="218" t="s">
        <v>1</v>
      </c>
      <c r="G3307" s="218" t="s">
        <v>213</v>
      </c>
      <c r="H3307" s="218">
        <v>6.65</v>
      </c>
      <c r="I3307" s="218" t="s">
        <v>221</v>
      </c>
      <c r="J3307" s="218">
        <v>3</v>
      </c>
      <c r="K3307" s="218">
        <v>715500</v>
      </c>
      <c r="L3307" s="218">
        <v>1800</v>
      </c>
      <c r="M3307" s="218"/>
      <c r="N3307" s="218" t="s">
        <v>62</v>
      </c>
      <c r="O3307" s="218">
        <v>717300</v>
      </c>
      <c r="P3307" s="218" t="s">
        <v>305</v>
      </c>
      <c r="Q3307" s="240">
        <v>0</v>
      </c>
      <c r="R3307" s="240">
        <v>22.942500000000003</v>
      </c>
      <c r="S3307" s="240">
        <v>0</v>
      </c>
      <c r="T3307" s="272">
        <v>0</v>
      </c>
      <c r="U3307" s="263"/>
      <c r="V3307" s="346">
        <f>Transport_DB[[#This Row],[تاریخ]]</f>
        <v>45530</v>
      </c>
    </row>
    <row r="3308" spans="2:22" s="216" customFormat="1" x14ac:dyDescent="0.25">
      <c r="B3308" s="262">
        <v>3316</v>
      </c>
      <c r="C3308" s="346">
        <v>45530</v>
      </c>
      <c r="D3308" s="217" t="s">
        <v>94</v>
      </c>
      <c r="E3308" s="218" t="s">
        <v>92</v>
      </c>
      <c r="F3308" s="218" t="s">
        <v>1</v>
      </c>
      <c r="G3308" s="218" t="s">
        <v>213</v>
      </c>
      <c r="H3308" s="218">
        <v>6.65</v>
      </c>
      <c r="I3308" s="218"/>
      <c r="J3308" s="218">
        <v>0</v>
      </c>
      <c r="K3308" s="218"/>
      <c r="L3308" s="218"/>
      <c r="M3308" s="218"/>
      <c r="N3308" s="218"/>
      <c r="O3308" s="218"/>
      <c r="P3308" s="218"/>
      <c r="Q3308" s="240">
        <v>0</v>
      </c>
      <c r="R3308" s="240">
        <v>0</v>
      </c>
      <c r="S3308" s="240">
        <v>0</v>
      </c>
      <c r="T3308" s="272">
        <v>0</v>
      </c>
      <c r="U3308" s="263"/>
      <c r="V3308" s="346">
        <f>Transport_DB[[#This Row],[تاریخ]]</f>
        <v>45530</v>
      </c>
    </row>
    <row r="3309" spans="2:22" s="216" customFormat="1" x14ac:dyDescent="0.25">
      <c r="B3309" s="262">
        <v>3317</v>
      </c>
      <c r="C3309" s="346">
        <v>45530</v>
      </c>
      <c r="D3309" s="217" t="s">
        <v>91</v>
      </c>
      <c r="E3309" s="218" t="s">
        <v>92</v>
      </c>
      <c r="F3309" s="218" t="s">
        <v>1</v>
      </c>
      <c r="G3309" s="218" t="s">
        <v>213</v>
      </c>
      <c r="H3309" s="218">
        <v>6.65</v>
      </c>
      <c r="I3309" s="218" t="s">
        <v>221</v>
      </c>
      <c r="J3309" s="218">
        <v>15</v>
      </c>
      <c r="K3309" s="218">
        <v>715170</v>
      </c>
      <c r="L3309" s="218">
        <v>1680</v>
      </c>
      <c r="M3309" s="218"/>
      <c r="N3309" s="218" t="s">
        <v>63</v>
      </c>
      <c r="O3309" s="218">
        <v>716851</v>
      </c>
      <c r="P3309" s="218" t="s">
        <v>305</v>
      </c>
      <c r="Q3309" s="240">
        <v>0</v>
      </c>
      <c r="R3309" s="240">
        <v>114.71249999999999</v>
      </c>
      <c r="S3309" s="240">
        <v>0</v>
      </c>
      <c r="T3309" s="272">
        <v>0</v>
      </c>
      <c r="U3309" s="263"/>
      <c r="V3309" s="346">
        <f>Transport_DB[[#This Row],[تاریخ]]</f>
        <v>45530</v>
      </c>
    </row>
    <row r="3310" spans="2:22" s="216" customFormat="1" x14ac:dyDescent="0.25">
      <c r="B3310" s="262">
        <v>3318</v>
      </c>
      <c r="C3310" s="346">
        <v>45530</v>
      </c>
      <c r="D3310" s="217" t="s">
        <v>156</v>
      </c>
      <c r="E3310" s="218" t="s">
        <v>92</v>
      </c>
      <c r="F3310" s="218" t="s">
        <v>62</v>
      </c>
      <c r="G3310" s="218" t="s">
        <v>214</v>
      </c>
      <c r="H3310" s="218">
        <v>4.1500000000000004</v>
      </c>
      <c r="I3310" s="218" t="s">
        <v>221</v>
      </c>
      <c r="J3310" s="218">
        <v>25</v>
      </c>
      <c r="K3310" s="218">
        <v>715400</v>
      </c>
      <c r="L3310" s="218">
        <v>2100</v>
      </c>
      <c r="M3310" s="218"/>
      <c r="N3310" s="218" t="s">
        <v>62</v>
      </c>
      <c r="O3310" s="218">
        <v>717500</v>
      </c>
      <c r="P3310" s="218" t="s">
        <v>304</v>
      </c>
      <c r="Q3310" s="240">
        <v>0</v>
      </c>
      <c r="R3310" s="240">
        <v>119.31250000000001</v>
      </c>
      <c r="S3310" s="240">
        <v>0</v>
      </c>
      <c r="T3310" s="272">
        <v>0</v>
      </c>
      <c r="U3310" s="263"/>
      <c r="V3310" s="346">
        <f>Transport_DB[[#This Row],[تاریخ]]</f>
        <v>45530</v>
      </c>
    </row>
    <row r="3311" spans="2:22" s="216" customFormat="1" x14ac:dyDescent="0.25">
      <c r="B3311" s="262">
        <v>3319</v>
      </c>
      <c r="C3311" s="346">
        <v>45530</v>
      </c>
      <c r="D3311" s="217" t="s">
        <v>157</v>
      </c>
      <c r="E3311" s="218" t="s">
        <v>92</v>
      </c>
      <c r="F3311" s="218" t="s">
        <v>62</v>
      </c>
      <c r="G3311" s="218" t="s">
        <v>214</v>
      </c>
      <c r="H3311" s="218">
        <v>4.1500000000000004</v>
      </c>
      <c r="I3311" s="218" t="s">
        <v>221</v>
      </c>
      <c r="J3311" s="218">
        <v>25</v>
      </c>
      <c r="K3311" s="218">
        <v>715400</v>
      </c>
      <c r="L3311" s="218">
        <v>2100</v>
      </c>
      <c r="M3311" s="218"/>
      <c r="N3311" s="218" t="s">
        <v>62</v>
      </c>
      <c r="O3311" s="218">
        <v>717500</v>
      </c>
      <c r="P3311" s="218" t="s">
        <v>304</v>
      </c>
      <c r="Q3311" s="240">
        <v>0</v>
      </c>
      <c r="R3311" s="240">
        <v>119.31250000000001</v>
      </c>
      <c r="S3311" s="240">
        <v>0</v>
      </c>
      <c r="T3311" s="272">
        <v>0</v>
      </c>
      <c r="U3311" s="263"/>
      <c r="V3311" s="346">
        <f>Transport_DB[[#This Row],[تاریخ]]</f>
        <v>45530</v>
      </c>
    </row>
    <row r="3312" spans="2:22" s="216" customFormat="1" x14ac:dyDescent="0.25">
      <c r="B3312" s="262">
        <v>3320</v>
      </c>
      <c r="C3312" s="346">
        <v>45530</v>
      </c>
      <c r="D3312" s="217" t="s">
        <v>156</v>
      </c>
      <c r="E3312" s="218" t="s">
        <v>92</v>
      </c>
      <c r="F3312" s="218" t="s">
        <v>62</v>
      </c>
      <c r="G3312" s="218" t="s">
        <v>214</v>
      </c>
      <c r="H3312" s="218">
        <v>4.1500000000000004</v>
      </c>
      <c r="I3312" s="218" t="s">
        <v>221</v>
      </c>
      <c r="J3312" s="218">
        <v>3</v>
      </c>
      <c r="K3312" s="218">
        <v>715500</v>
      </c>
      <c r="L3312" s="218">
        <v>1800</v>
      </c>
      <c r="M3312" s="218"/>
      <c r="N3312" s="218" t="s">
        <v>62</v>
      </c>
      <c r="O3312" s="218">
        <v>717300</v>
      </c>
      <c r="P3312" s="218" t="s">
        <v>305</v>
      </c>
      <c r="Q3312" s="240">
        <v>0</v>
      </c>
      <c r="R3312" s="240">
        <v>14.317500000000001</v>
      </c>
      <c r="S3312" s="240">
        <v>0</v>
      </c>
      <c r="T3312" s="272">
        <v>0</v>
      </c>
      <c r="U3312" s="263"/>
      <c r="V3312" s="346">
        <f>Transport_DB[[#This Row],[تاریخ]]</f>
        <v>45530</v>
      </c>
    </row>
    <row r="3313" spans="2:22" s="216" customFormat="1" x14ac:dyDescent="0.25">
      <c r="B3313" s="261">
        <v>3321</v>
      </c>
      <c r="C3313" s="346">
        <v>45530</v>
      </c>
      <c r="D3313" s="217" t="s">
        <v>157</v>
      </c>
      <c r="E3313" s="218" t="s">
        <v>92</v>
      </c>
      <c r="F3313" s="218" t="s">
        <v>62</v>
      </c>
      <c r="G3313" s="218" t="s">
        <v>214</v>
      </c>
      <c r="H3313" s="218">
        <v>4.1500000000000004</v>
      </c>
      <c r="I3313" s="218" t="s">
        <v>221</v>
      </c>
      <c r="J3313" s="218">
        <v>3</v>
      </c>
      <c r="K3313" s="218">
        <v>715500</v>
      </c>
      <c r="L3313" s="218">
        <v>1800</v>
      </c>
      <c r="M3313" s="218"/>
      <c r="N3313" s="218" t="s">
        <v>62</v>
      </c>
      <c r="O3313" s="218">
        <v>717300</v>
      </c>
      <c r="P3313" s="218" t="s">
        <v>305</v>
      </c>
      <c r="Q3313" s="240">
        <v>0</v>
      </c>
      <c r="R3313" s="240">
        <v>14.317500000000001</v>
      </c>
      <c r="S3313" s="240">
        <v>0</v>
      </c>
      <c r="T3313" s="272">
        <v>0</v>
      </c>
      <c r="U3313" s="263"/>
      <c r="V3313" s="346">
        <f>Transport_DB[[#This Row],[تاریخ]]</f>
        <v>45530</v>
      </c>
    </row>
    <row r="3314" spans="2:22" s="216" customFormat="1" x14ac:dyDescent="0.25">
      <c r="B3314" s="262">
        <v>3322</v>
      </c>
      <c r="C3314" s="346">
        <v>45530</v>
      </c>
      <c r="D3314" s="217" t="s">
        <v>436</v>
      </c>
      <c r="E3314" s="218" t="s">
        <v>161</v>
      </c>
      <c r="F3314" s="218" t="s">
        <v>389</v>
      </c>
      <c r="G3314" s="218" t="s">
        <v>161</v>
      </c>
      <c r="H3314" s="218">
        <v>10</v>
      </c>
      <c r="I3314" s="218" t="s">
        <v>66</v>
      </c>
      <c r="J3314" s="218">
        <v>5</v>
      </c>
      <c r="K3314" s="218"/>
      <c r="L3314" s="218"/>
      <c r="M3314" s="218"/>
      <c r="N3314" s="218" t="s">
        <v>363</v>
      </c>
      <c r="O3314" s="218"/>
      <c r="P3314" s="218"/>
      <c r="Q3314" s="240">
        <v>0</v>
      </c>
      <c r="R3314" s="240">
        <v>0</v>
      </c>
      <c r="S3314" s="240">
        <v>50</v>
      </c>
      <c r="T3314" s="272">
        <v>0</v>
      </c>
      <c r="U3314" s="263"/>
      <c r="V3314" s="346">
        <f>Transport_DB[[#This Row],[تاریخ]]</f>
        <v>45530</v>
      </c>
    </row>
    <row r="3315" spans="2:22" s="216" customFormat="1" x14ac:dyDescent="0.25">
      <c r="B3315" s="262">
        <v>3323</v>
      </c>
      <c r="C3315" s="346">
        <v>45530</v>
      </c>
      <c r="D3315" s="217" t="s">
        <v>284</v>
      </c>
      <c r="E3315" s="218" t="s">
        <v>178</v>
      </c>
      <c r="F3315" s="218" t="s">
        <v>7</v>
      </c>
      <c r="G3315" s="218" t="s">
        <v>213</v>
      </c>
      <c r="H3315" s="218">
        <v>7</v>
      </c>
      <c r="I3315" s="218" t="s">
        <v>220</v>
      </c>
      <c r="J3315" s="218">
        <v>49</v>
      </c>
      <c r="K3315" s="218">
        <v>723300</v>
      </c>
      <c r="L3315" s="218">
        <v>2900</v>
      </c>
      <c r="M3315" s="218"/>
      <c r="N3315" s="218" t="s">
        <v>7</v>
      </c>
      <c r="O3315" s="218">
        <v>722500</v>
      </c>
      <c r="P3315" s="218" t="s">
        <v>305</v>
      </c>
      <c r="Q3315" s="240">
        <v>343</v>
      </c>
      <c r="R3315" s="240">
        <v>0</v>
      </c>
      <c r="S3315" s="240">
        <v>0</v>
      </c>
      <c r="T3315" s="272">
        <v>0</v>
      </c>
      <c r="U3315" s="263"/>
      <c r="V3315" s="346">
        <f>Transport_DB[[#This Row],[تاریخ]]</f>
        <v>45530</v>
      </c>
    </row>
    <row r="3316" spans="2:22" s="216" customFormat="1" x14ac:dyDescent="0.25">
      <c r="B3316" s="262">
        <v>3324</v>
      </c>
      <c r="C3316" s="346">
        <v>45530</v>
      </c>
      <c r="D3316" s="217" t="s">
        <v>268</v>
      </c>
      <c r="E3316" s="218" t="s">
        <v>276</v>
      </c>
      <c r="F3316" s="218" t="s">
        <v>7</v>
      </c>
      <c r="G3316" s="218" t="s">
        <v>214</v>
      </c>
      <c r="H3316" s="218">
        <v>5</v>
      </c>
      <c r="I3316" s="218" t="s">
        <v>220</v>
      </c>
      <c r="J3316" s="218">
        <v>53</v>
      </c>
      <c r="K3316" s="218">
        <v>723300</v>
      </c>
      <c r="L3316" s="218">
        <v>2900</v>
      </c>
      <c r="M3316" s="218"/>
      <c r="N3316" s="218" t="s">
        <v>7</v>
      </c>
      <c r="O3316" s="218">
        <v>722500</v>
      </c>
      <c r="P3316" s="218" t="s">
        <v>305</v>
      </c>
      <c r="Q3316" s="240">
        <v>265</v>
      </c>
      <c r="R3316" s="240">
        <v>0</v>
      </c>
      <c r="S3316" s="240">
        <v>0</v>
      </c>
      <c r="T3316" s="272">
        <v>0</v>
      </c>
      <c r="U3316" s="263"/>
      <c r="V3316" s="346">
        <f>Transport_DB[[#This Row],[تاریخ]]</f>
        <v>45530</v>
      </c>
    </row>
    <row r="3317" spans="2:22" s="216" customFormat="1" x14ac:dyDescent="0.25">
      <c r="B3317" s="262">
        <v>3325</v>
      </c>
      <c r="C3317" s="346">
        <v>45530</v>
      </c>
      <c r="D3317" s="217" t="s">
        <v>260</v>
      </c>
      <c r="E3317" s="218" t="s">
        <v>161</v>
      </c>
      <c r="F3317" s="218" t="s">
        <v>7</v>
      </c>
      <c r="G3317" s="218" t="s">
        <v>161</v>
      </c>
      <c r="H3317" s="218">
        <v>10</v>
      </c>
      <c r="I3317" s="218"/>
      <c r="J3317" s="218">
        <v>0</v>
      </c>
      <c r="K3317" s="218"/>
      <c r="L3317" s="218"/>
      <c r="M3317" s="218"/>
      <c r="N3317" s="218"/>
      <c r="O3317" s="218"/>
      <c r="P3317" s="218"/>
      <c r="Q3317" s="240">
        <v>0</v>
      </c>
      <c r="R3317" s="240">
        <v>0</v>
      </c>
      <c r="S3317" s="240">
        <v>0</v>
      </c>
      <c r="T3317" s="272">
        <v>0</v>
      </c>
      <c r="U3317" s="263"/>
      <c r="V3317" s="346">
        <f>Transport_DB[[#This Row],[تاریخ]]</f>
        <v>45530</v>
      </c>
    </row>
    <row r="3318" spans="2:22" s="216" customFormat="1" x14ac:dyDescent="0.25">
      <c r="B3318" s="262">
        <v>3326</v>
      </c>
      <c r="C3318" s="346">
        <v>45530</v>
      </c>
      <c r="D3318" s="217" t="s">
        <v>359</v>
      </c>
      <c r="E3318" s="218" t="s">
        <v>178</v>
      </c>
      <c r="F3318" s="218" t="s">
        <v>7</v>
      </c>
      <c r="G3318" s="218" t="s">
        <v>213</v>
      </c>
      <c r="H3318" s="218">
        <v>7</v>
      </c>
      <c r="I3318" s="218"/>
      <c r="J3318" s="218">
        <v>0</v>
      </c>
      <c r="K3318" s="218"/>
      <c r="L3318" s="218"/>
      <c r="M3318" s="218"/>
      <c r="N3318" s="218"/>
      <c r="O3318" s="218"/>
      <c r="P3318" s="218"/>
      <c r="Q3318" s="240">
        <v>0</v>
      </c>
      <c r="R3318" s="240">
        <v>0</v>
      </c>
      <c r="S3318" s="240">
        <v>0</v>
      </c>
      <c r="T3318" s="272">
        <v>0</v>
      </c>
      <c r="U3318" s="263"/>
      <c r="V3318" s="346">
        <f>Transport_DB[[#This Row],[تاریخ]]</f>
        <v>45530</v>
      </c>
    </row>
    <row r="3319" spans="2:22" s="216" customFormat="1" x14ac:dyDescent="0.25">
      <c r="B3319" s="262">
        <v>3327</v>
      </c>
      <c r="C3319" s="346">
        <v>45530</v>
      </c>
      <c r="D3319" s="217" t="s">
        <v>177</v>
      </c>
      <c r="E3319" s="218" t="s">
        <v>178</v>
      </c>
      <c r="F3319" s="218" t="s">
        <v>7</v>
      </c>
      <c r="G3319" s="218" t="s">
        <v>213</v>
      </c>
      <c r="H3319" s="218">
        <v>7</v>
      </c>
      <c r="I3319" s="218" t="s">
        <v>220</v>
      </c>
      <c r="J3319" s="218">
        <v>55</v>
      </c>
      <c r="K3319" s="218">
        <v>723300</v>
      </c>
      <c r="L3319" s="218">
        <v>2900</v>
      </c>
      <c r="M3319" s="218"/>
      <c r="N3319" s="218" t="s">
        <v>7</v>
      </c>
      <c r="O3319" s="218">
        <v>722500</v>
      </c>
      <c r="P3319" s="218" t="s">
        <v>305</v>
      </c>
      <c r="Q3319" s="240">
        <v>385</v>
      </c>
      <c r="R3319" s="240">
        <v>0</v>
      </c>
      <c r="S3319" s="240">
        <v>0</v>
      </c>
      <c r="T3319" s="272">
        <v>0</v>
      </c>
      <c r="U3319" s="263"/>
      <c r="V3319" s="346">
        <f>Transport_DB[[#This Row],[تاریخ]]</f>
        <v>45530</v>
      </c>
    </row>
    <row r="3320" spans="2:22" s="216" customFormat="1" x14ac:dyDescent="0.25">
      <c r="B3320" s="262">
        <v>3328</v>
      </c>
      <c r="C3320" s="346">
        <v>45530</v>
      </c>
      <c r="D3320" s="217" t="s">
        <v>173</v>
      </c>
      <c r="E3320" s="218" t="s">
        <v>161</v>
      </c>
      <c r="F3320" s="218" t="s">
        <v>7</v>
      </c>
      <c r="G3320" s="218" t="s">
        <v>161</v>
      </c>
      <c r="H3320" s="218">
        <v>11.2</v>
      </c>
      <c r="I3320" s="218" t="s">
        <v>66</v>
      </c>
      <c r="J3320" s="218">
        <v>7</v>
      </c>
      <c r="K3320" s="218"/>
      <c r="L3320" s="218"/>
      <c r="M3320" s="218"/>
      <c r="N3320" s="218" t="s">
        <v>363</v>
      </c>
      <c r="O3320" s="218"/>
      <c r="P3320" s="218"/>
      <c r="Q3320" s="240">
        <v>0</v>
      </c>
      <c r="R3320" s="240">
        <v>0</v>
      </c>
      <c r="S3320" s="240">
        <v>78.399999999999991</v>
      </c>
      <c r="T3320" s="272">
        <v>0</v>
      </c>
      <c r="U3320" s="263"/>
      <c r="V3320" s="346">
        <f>Transport_DB[[#This Row],[تاریخ]]</f>
        <v>45530</v>
      </c>
    </row>
    <row r="3321" spans="2:22" s="216" customFormat="1" x14ac:dyDescent="0.25">
      <c r="B3321" s="262">
        <v>3329</v>
      </c>
      <c r="C3321" s="346">
        <v>45530</v>
      </c>
      <c r="D3321" s="217" t="s">
        <v>152</v>
      </c>
      <c r="E3321" s="218" t="s">
        <v>92</v>
      </c>
      <c r="F3321" s="218" t="s">
        <v>63</v>
      </c>
      <c r="G3321" s="218" t="s">
        <v>214</v>
      </c>
      <c r="H3321" s="218">
        <v>4.1500000000000004</v>
      </c>
      <c r="I3321" s="218" t="s">
        <v>221</v>
      </c>
      <c r="J3321" s="218">
        <v>25</v>
      </c>
      <c r="K3321" s="218">
        <v>715170</v>
      </c>
      <c r="L3321" s="218">
        <v>1680</v>
      </c>
      <c r="M3321" s="218"/>
      <c r="N3321" s="218" t="s">
        <v>63</v>
      </c>
      <c r="O3321" s="218">
        <v>716850</v>
      </c>
      <c r="P3321" s="218" t="s">
        <v>305</v>
      </c>
      <c r="Q3321" s="240">
        <v>0</v>
      </c>
      <c r="R3321" s="240">
        <v>119.31250000000001</v>
      </c>
      <c r="S3321" s="240">
        <v>0</v>
      </c>
      <c r="T3321" s="272">
        <v>0</v>
      </c>
      <c r="U3321" s="263"/>
      <c r="V3321" s="346">
        <f>Transport_DB[[#This Row],[تاریخ]]</f>
        <v>45530</v>
      </c>
    </row>
    <row r="3322" spans="2:22" s="216" customFormat="1" x14ac:dyDescent="0.25">
      <c r="B3322" s="262">
        <v>3330</v>
      </c>
      <c r="C3322" s="346">
        <v>45530</v>
      </c>
      <c r="D3322" s="217" t="s">
        <v>150</v>
      </c>
      <c r="E3322" s="218" t="s">
        <v>92</v>
      </c>
      <c r="F3322" s="218" t="s">
        <v>63</v>
      </c>
      <c r="G3322" s="218" t="s">
        <v>214</v>
      </c>
      <c r="H3322" s="218">
        <v>4.1500000000000004</v>
      </c>
      <c r="I3322" s="218" t="s">
        <v>221</v>
      </c>
      <c r="J3322" s="218">
        <v>23</v>
      </c>
      <c r="K3322" s="218">
        <v>715170</v>
      </c>
      <c r="L3322" s="218">
        <v>1680</v>
      </c>
      <c r="M3322" s="218"/>
      <c r="N3322" s="218" t="s">
        <v>63</v>
      </c>
      <c r="O3322" s="218">
        <v>716851</v>
      </c>
      <c r="P3322" s="218" t="s">
        <v>305</v>
      </c>
      <c r="Q3322" s="240">
        <v>0</v>
      </c>
      <c r="R3322" s="240">
        <v>109.7675</v>
      </c>
      <c r="S3322" s="240">
        <v>0</v>
      </c>
      <c r="T3322" s="272">
        <v>0</v>
      </c>
      <c r="U3322" s="263"/>
      <c r="V3322" s="346">
        <f>Transport_DB[[#This Row],[تاریخ]]</f>
        <v>45530</v>
      </c>
    </row>
    <row r="3323" spans="2:22" s="216" customFormat="1" x14ac:dyDescent="0.25">
      <c r="B3323" s="262">
        <v>3331</v>
      </c>
      <c r="C3323" s="346">
        <v>45530</v>
      </c>
      <c r="D3323" s="217" t="s">
        <v>179</v>
      </c>
      <c r="E3323" s="218" t="s">
        <v>161</v>
      </c>
      <c r="F3323" s="218" t="s">
        <v>8</v>
      </c>
      <c r="G3323" s="218" t="s">
        <v>161</v>
      </c>
      <c r="H3323" s="218">
        <v>11.6</v>
      </c>
      <c r="I3323" s="218" t="s">
        <v>66</v>
      </c>
      <c r="J3323" s="218">
        <v>0</v>
      </c>
      <c r="K3323" s="218"/>
      <c r="L3323" s="218"/>
      <c r="M3323" s="218"/>
      <c r="N3323" s="218"/>
      <c r="O3323" s="218"/>
      <c r="P3323" s="218"/>
      <c r="Q3323" s="240">
        <v>0</v>
      </c>
      <c r="R3323" s="240">
        <v>0</v>
      </c>
      <c r="S3323" s="240">
        <v>0</v>
      </c>
      <c r="T3323" s="272">
        <v>0</v>
      </c>
      <c r="U3323" s="263"/>
      <c r="V3323" s="346">
        <f>Transport_DB[[#This Row],[تاریخ]]</f>
        <v>45530</v>
      </c>
    </row>
    <row r="3324" spans="2:22" s="216" customFormat="1" x14ac:dyDescent="0.25">
      <c r="B3324" s="262">
        <v>3332</v>
      </c>
      <c r="C3324" s="346">
        <v>45530</v>
      </c>
      <c r="D3324" s="217" t="s">
        <v>141</v>
      </c>
      <c r="E3324" s="218" t="s">
        <v>92</v>
      </c>
      <c r="F3324" s="218" t="s">
        <v>2</v>
      </c>
      <c r="G3324" s="218" t="s">
        <v>213</v>
      </c>
      <c r="H3324" s="218">
        <v>7</v>
      </c>
      <c r="I3324" s="218"/>
      <c r="J3324" s="218">
        <v>0</v>
      </c>
      <c r="K3324" s="218"/>
      <c r="L3324" s="218"/>
      <c r="M3324" s="218"/>
      <c r="N3324" s="218"/>
      <c r="O3324" s="218"/>
      <c r="P3324" s="218"/>
      <c r="Q3324" s="240">
        <v>0</v>
      </c>
      <c r="R3324" s="240">
        <v>0</v>
      </c>
      <c r="S3324" s="240">
        <v>0</v>
      </c>
      <c r="T3324" s="272">
        <v>0</v>
      </c>
      <c r="U3324" s="263"/>
      <c r="V3324" s="346">
        <f>Transport_DB[[#This Row],[تاریخ]]</f>
        <v>45530</v>
      </c>
    </row>
    <row r="3325" spans="2:22" s="216" customFormat="1" x14ac:dyDescent="0.25">
      <c r="B3325" s="262">
        <v>3333</v>
      </c>
      <c r="C3325" s="346">
        <v>45530</v>
      </c>
      <c r="D3325" s="217" t="s">
        <v>142</v>
      </c>
      <c r="E3325" s="218" t="s">
        <v>92</v>
      </c>
      <c r="F3325" s="218" t="s">
        <v>2</v>
      </c>
      <c r="G3325" s="218" t="s">
        <v>213</v>
      </c>
      <c r="H3325" s="218">
        <v>7</v>
      </c>
      <c r="I3325" s="218" t="s">
        <v>221</v>
      </c>
      <c r="J3325" s="218">
        <v>35</v>
      </c>
      <c r="K3325" s="218">
        <v>715800</v>
      </c>
      <c r="L3325" s="218">
        <v>1000</v>
      </c>
      <c r="M3325" s="218"/>
      <c r="N3325" s="218" t="s">
        <v>1</v>
      </c>
      <c r="O3325" s="218">
        <v>716650</v>
      </c>
      <c r="P3325" s="218" t="s">
        <v>305</v>
      </c>
      <c r="Q3325" s="240">
        <v>0</v>
      </c>
      <c r="R3325" s="240">
        <v>281.75</v>
      </c>
      <c r="S3325" s="240">
        <v>0</v>
      </c>
      <c r="T3325" s="272">
        <v>0</v>
      </c>
      <c r="U3325" s="263"/>
      <c r="V3325" s="346">
        <f>Transport_DB[[#This Row],[تاریخ]]</f>
        <v>45530</v>
      </c>
    </row>
    <row r="3326" spans="2:22" s="216" customFormat="1" x14ac:dyDescent="0.25">
      <c r="B3326" s="262">
        <v>3334</v>
      </c>
      <c r="C3326" s="346">
        <v>45530</v>
      </c>
      <c r="D3326" s="217" t="s">
        <v>143</v>
      </c>
      <c r="E3326" s="218" t="s">
        <v>92</v>
      </c>
      <c r="F3326" s="218" t="s">
        <v>2</v>
      </c>
      <c r="G3326" s="218" t="s">
        <v>213</v>
      </c>
      <c r="H3326" s="218">
        <v>7</v>
      </c>
      <c r="I3326" s="218" t="s">
        <v>221</v>
      </c>
      <c r="J3326" s="218">
        <v>35</v>
      </c>
      <c r="K3326" s="218">
        <v>715800</v>
      </c>
      <c r="L3326" s="218">
        <v>1000</v>
      </c>
      <c r="M3326" s="218"/>
      <c r="N3326" s="218" t="s">
        <v>1</v>
      </c>
      <c r="O3326" s="218">
        <v>716650</v>
      </c>
      <c r="P3326" s="218" t="s">
        <v>305</v>
      </c>
      <c r="Q3326" s="240">
        <v>0</v>
      </c>
      <c r="R3326" s="240">
        <v>281.75</v>
      </c>
      <c r="S3326" s="240">
        <v>0</v>
      </c>
      <c r="T3326" s="272">
        <v>0</v>
      </c>
      <c r="U3326" s="263"/>
      <c r="V3326" s="346">
        <f>Transport_DB[[#This Row],[تاریخ]]</f>
        <v>45530</v>
      </c>
    </row>
    <row r="3327" spans="2:22" s="216" customFormat="1" x14ac:dyDescent="0.25">
      <c r="B3327" s="262">
        <v>3335</v>
      </c>
      <c r="C3327" s="346">
        <v>45530</v>
      </c>
      <c r="D3327" s="217" t="s">
        <v>258</v>
      </c>
      <c r="E3327" s="218" t="s">
        <v>92</v>
      </c>
      <c r="F3327" s="218" t="s">
        <v>2</v>
      </c>
      <c r="G3327" s="218" t="s">
        <v>213</v>
      </c>
      <c r="H3327" s="218">
        <v>7</v>
      </c>
      <c r="I3327" s="218" t="s">
        <v>220</v>
      </c>
      <c r="J3327" s="218">
        <v>35</v>
      </c>
      <c r="K3327" s="218">
        <v>712650</v>
      </c>
      <c r="L3327" s="218">
        <v>300</v>
      </c>
      <c r="M3327" s="218"/>
      <c r="N3327" s="218" t="s">
        <v>2</v>
      </c>
      <c r="O3327" s="218">
        <v>712400</v>
      </c>
      <c r="P3327" s="218" t="s">
        <v>305</v>
      </c>
      <c r="Q3327" s="240">
        <v>245</v>
      </c>
      <c r="R3327" s="240">
        <v>0</v>
      </c>
      <c r="S3327" s="240">
        <v>0</v>
      </c>
      <c r="T3327" s="272">
        <v>0</v>
      </c>
      <c r="U3327" s="263"/>
      <c r="V3327" s="346">
        <f>Transport_DB[[#This Row],[تاریخ]]</f>
        <v>45530</v>
      </c>
    </row>
    <row r="3328" spans="2:22" s="216" customFormat="1" x14ac:dyDescent="0.25">
      <c r="B3328" s="262">
        <v>3336</v>
      </c>
      <c r="C3328" s="346">
        <v>45530</v>
      </c>
      <c r="D3328" s="217" t="s">
        <v>266</v>
      </c>
      <c r="E3328" s="218" t="s">
        <v>92</v>
      </c>
      <c r="F3328" s="218" t="s">
        <v>2</v>
      </c>
      <c r="G3328" s="218" t="s">
        <v>213</v>
      </c>
      <c r="H3328" s="218">
        <v>7</v>
      </c>
      <c r="I3328" s="218" t="s">
        <v>220</v>
      </c>
      <c r="J3328" s="218">
        <v>35</v>
      </c>
      <c r="K3328" s="218">
        <v>712650</v>
      </c>
      <c r="L3328" s="218">
        <v>300</v>
      </c>
      <c r="M3328" s="218"/>
      <c r="N3328" s="218" t="s">
        <v>2</v>
      </c>
      <c r="O3328" s="218">
        <v>712400</v>
      </c>
      <c r="P3328" s="218" t="s">
        <v>305</v>
      </c>
      <c r="Q3328" s="240">
        <v>245</v>
      </c>
      <c r="R3328" s="240">
        <v>0</v>
      </c>
      <c r="S3328" s="240">
        <v>0</v>
      </c>
      <c r="T3328" s="272">
        <v>0</v>
      </c>
      <c r="U3328" s="263"/>
      <c r="V3328" s="346">
        <f>Transport_DB[[#This Row],[تاریخ]]</f>
        <v>45530</v>
      </c>
    </row>
    <row r="3329" spans="2:22" s="216" customFormat="1" x14ac:dyDescent="0.25">
      <c r="B3329" s="262">
        <v>3337</v>
      </c>
      <c r="C3329" s="346">
        <v>45530</v>
      </c>
      <c r="D3329" s="217" t="s">
        <v>267</v>
      </c>
      <c r="E3329" s="218" t="s">
        <v>92</v>
      </c>
      <c r="F3329" s="218" t="s">
        <v>2</v>
      </c>
      <c r="G3329" s="218" t="s">
        <v>213</v>
      </c>
      <c r="H3329" s="218">
        <v>7</v>
      </c>
      <c r="I3329" s="218" t="s">
        <v>220</v>
      </c>
      <c r="J3329" s="218">
        <v>40</v>
      </c>
      <c r="K3329" s="218">
        <v>712650</v>
      </c>
      <c r="L3329" s="218">
        <v>300</v>
      </c>
      <c r="M3329" s="218"/>
      <c r="N3329" s="218" t="s">
        <v>2</v>
      </c>
      <c r="O3329" s="218">
        <v>712400</v>
      </c>
      <c r="P3329" s="218" t="s">
        <v>305</v>
      </c>
      <c r="Q3329" s="240">
        <v>280</v>
      </c>
      <c r="R3329" s="240">
        <v>0</v>
      </c>
      <c r="S3329" s="240">
        <v>0</v>
      </c>
      <c r="T3329" s="272">
        <v>0</v>
      </c>
      <c r="U3329" s="263"/>
      <c r="V3329" s="346">
        <f>Transport_DB[[#This Row],[تاریخ]]</f>
        <v>45530</v>
      </c>
    </row>
    <row r="3330" spans="2:22" s="216" customFormat="1" x14ac:dyDescent="0.25">
      <c r="B3330" s="262">
        <v>3338</v>
      </c>
      <c r="C3330" s="346">
        <v>45530</v>
      </c>
      <c r="D3330" s="217" t="s">
        <v>387</v>
      </c>
      <c r="E3330" s="218" t="s">
        <v>276</v>
      </c>
      <c r="F3330" s="218" t="s">
        <v>389</v>
      </c>
      <c r="G3330" s="218" t="s">
        <v>214</v>
      </c>
      <c r="H3330" s="218">
        <v>4.1500000000000004</v>
      </c>
      <c r="I3330" s="218" t="s">
        <v>220</v>
      </c>
      <c r="J3330" s="218">
        <v>35</v>
      </c>
      <c r="K3330" s="218">
        <v>717200</v>
      </c>
      <c r="L3330" s="218">
        <v>1700</v>
      </c>
      <c r="M3330" s="218"/>
      <c r="N3330" s="218" t="s">
        <v>389</v>
      </c>
      <c r="O3330" s="218">
        <v>715500</v>
      </c>
      <c r="P3330" s="218" t="s">
        <v>305</v>
      </c>
      <c r="Q3330" s="240">
        <v>145.25</v>
      </c>
      <c r="R3330" s="240">
        <v>0</v>
      </c>
      <c r="S3330" s="240">
        <v>0</v>
      </c>
      <c r="T3330" s="272">
        <v>0</v>
      </c>
      <c r="U3330" s="263"/>
      <c r="V3330" s="346">
        <f>Transport_DB[[#This Row],[تاریخ]]</f>
        <v>45530</v>
      </c>
    </row>
    <row r="3331" spans="2:22" s="216" customFormat="1" x14ac:dyDescent="0.25">
      <c r="B3331" s="262">
        <v>3339</v>
      </c>
      <c r="C3331" s="346">
        <v>45530</v>
      </c>
      <c r="D3331" s="217" t="s">
        <v>388</v>
      </c>
      <c r="E3331" s="218" t="s">
        <v>276</v>
      </c>
      <c r="F3331" s="218" t="s">
        <v>389</v>
      </c>
      <c r="G3331" s="218" t="s">
        <v>214</v>
      </c>
      <c r="H3331" s="218">
        <v>4.1500000000000004</v>
      </c>
      <c r="I3331" s="218" t="s">
        <v>220</v>
      </c>
      <c r="J3331" s="218">
        <v>35</v>
      </c>
      <c r="K3331" s="218">
        <v>717200</v>
      </c>
      <c r="L3331" s="218">
        <v>1700</v>
      </c>
      <c r="M3331" s="218"/>
      <c r="N3331" s="218" t="s">
        <v>389</v>
      </c>
      <c r="O3331" s="218">
        <v>715500</v>
      </c>
      <c r="P3331" s="218" t="s">
        <v>305</v>
      </c>
      <c r="Q3331" s="240">
        <v>145.25</v>
      </c>
      <c r="R3331" s="240">
        <v>0</v>
      </c>
      <c r="S3331" s="240">
        <v>0</v>
      </c>
      <c r="T3331" s="272">
        <v>0</v>
      </c>
      <c r="U3331" s="263"/>
      <c r="V3331" s="346">
        <f>Transport_DB[[#This Row],[تاریخ]]</f>
        <v>45530</v>
      </c>
    </row>
    <row r="3332" spans="2:22" s="216" customFormat="1" x14ac:dyDescent="0.25">
      <c r="B3332" s="262">
        <v>3340</v>
      </c>
      <c r="C3332" s="346">
        <v>45530</v>
      </c>
      <c r="D3332" s="217" t="s">
        <v>96</v>
      </c>
      <c r="E3332" s="218" t="s">
        <v>161</v>
      </c>
      <c r="F3332" s="218" t="s">
        <v>1</v>
      </c>
      <c r="G3332" s="218" t="s">
        <v>161</v>
      </c>
      <c r="H3332" s="218">
        <v>11.8</v>
      </c>
      <c r="I3332" s="218" t="s">
        <v>66</v>
      </c>
      <c r="J3332" s="218">
        <v>4</v>
      </c>
      <c r="K3332" s="218"/>
      <c r="L3332" s="218"/>
      <c r="M3332" s="218"/>
      <c r="N3332" s="218" t="s">
        <v>363</v>
      </c>
      <c r="O3332" s="218"/>
      <c r="P3332" s="218"/>
      <c r="Q3332" s="240">
        <v>0</v>
      </c>
      <c r="R3332" s="240">
        <v>0</v>
      </c>
      <c r="S3332" s="240">
        <v>47.2</v>
      </c>
      <c r="T3332" s="272">
        <v>0</v>
      </c>
      <c r="U3332" s="263"/>
      <c r="V3332" s="346">
        <f>Transport_DB[[#This Row],[تاریخ]]</f>
        <v>45530</v>
      </c>
    </row>
    <row r="3333" spans="2:22" s="216" customFormat="1" x14ac:dyDescent="0.25">
      <c r="B3333" s="262">
        <v>3341</v>
      </c>
      <c r="C3333" s="346">
        <v>45530</v>
      </c>
      <c r="D3333" s="217" t="s">
        <v>130</v>
      </c>
      <c r="E3333" s="218" t="s">
        <v>161</v>
      </c>
      <c r="F3333" s="218" t="s">
        <v>1</v>
      </c>
      <c r="G3333" s="218" t="s">
        <v>161</v>
      </c>
      <c r="H3333" s="218">
        <v>11.8</v>
      </c>
      <c r="I3333" s="218" t="s">
        <v>66</v>
      </c>
      <c r="J3333" s="218">
        <v>3</v>
      </c>
      <c r="K3333" s="218"/>
      <c r="L3333" s="218"/>
      <c r="M3333" s="218"/>
      <c r="N3333" s="218" t="s">
        <v>363</v>
      </c>
      <c r="O3333" s="218"/>
      <c r="P3333" s="218"/>
      <c r="Q3333" s="240">
        <v>0</v>
      </c>
      <c r="R3333" s="240">
        <v>0</v>
      </c>
      <c r="S3333" s="240">
        <v>35.400000000000006</v>
      </c>
      <c r="T3333" s="272">
        <v>0</v>
      </c>
      <c r="U3333" s="263"/>
      <c r="V3333" s="346">
        <f>Transport_DB[[#This Row],[تاریخ]]</f>
        <v>45530</v>
      </c>
    </row>
    <row r="3334" spans="2:22" s="216" customFormat="1" x14ac:dyDescent="0.25">
      <c r="B3334" s="262">
        <v>3342</v>
      </c>
      <c r="C3334" s="346">
        <v>45530</v>
      </c>
      <c r="D3334" s="217" t="s">
        <v>261</v>
      </c>
      <c r="E3334" s="218" t="s">
        <v>161</v>
      </c>
      <c r="F3334" s="218" t="s">
        <v>65</v>
      </c>
      <c r="G3334" s="218" t="s">
        <v>161</v>
      </c>
      <c r="H3334" s="218">
        <v>30.5</v>
      </c>
      <c r="I3334" s="218" t="s">
        <v>66</v>
      </c>
      <c r="J3334" s="218">
        <v>0</v>
      </c>
      <c r="K3334" s="218"/>
      <c r="L3334" s="218"/>
      <c r="M3334" s="218"/>
      <c r="N3334" s="218"/>
      <c r="O3334" s="218"/>
      <c r="P3334" s="218"/>
      <c r="Q3334" s="240">
        <v>0</v>
      </c>
      <c r="R3334" s="240">
        <v>0</v>
      </c>
      <c r="S3334" s="240">
        <v>0</v>
      </c>
      <c r="T3334" s="272">
        <v>0</v>
      </c>
      <c r="U3334" s="263"/>
      <c r="V3334" s="346">
        <f>Transport_DB[[#This Row],[تاریخ]]</f>
        <v>45530</v>
      </c>
    </row>
    <row r="3335" spans="2:22" s="216" customFormat="1" x14ac:dyDescent="0.25">
      <c r="B3335" s="262">
        <v>3343</v>
      </c>
      <c r="C3335" s="346">
        <v>45530</v>
      </c>
      <c r="D3335" s="217" t="s">
        <v>478</v>
      </c>
      <c r="E3335" s="218" t="s">
        <v>161</v>
      </c>
      <c r="F3335" s="218" t="s">
        <v>63</v>
      </c>
      <c r="G3335" s="218" t="s">
        <v>161</v>
      </c>
      <c r="H3335" s="218">
        <v>13</v>
      </c>
      <c r="I3335" s="218" t="s">
        <v>66</v>
      </c>
      <c r="J3335" s="218">
        <v>3</v>
      </c>
      <c r="K3335" s="218"/>
      <c r="L3335" s="218"/>
      <c r="M3335" s="218"/>
      <c r="N3335" s="218" t="s">
        <v>363</v>
      </c>
      <c r="O3335" s="218"/>
      <c r="P3335" s="218"/>
      <c r="Q3335" s="240">
        <v>0</v>
      </c>
      <c r="R3335" s="240">
        <v>0</v>
      </c>
      <c r="S3335" s="240">
        <v>39</v>
      </c>
      <c r="T3335" s="272">
        <v>0</v>
      </c>
      <c r="U3335" s="263"/>
      <c r="V3335" s="346">
        <f>Transport_DB[[#This Row],[تاریخ]]</f>
        <v>45530</v>
      </c>
    </row>
    <row r="3336" spans="2:22" s="216" customFormat="1" x14ac:dyDescent="0.25">
      <c r="B3336" s="262">
        <v>3344</v>
      </c>
      <c r="C3336" s="346">
        <v>45531</v>
      </c>
      <c r="D3336" s="217" t="s">
        <v>522</v>
      </c>
      <c r="E3336" s="458" t="s">
        <v>132</v>
      </c>
      <c r="F3336" s="458" t="s">
        <v>132</v>
      </c>
      <c r="G3336" s="458" t="s">
        <v>311</v>
      </c>
      <c r="H3336" s="458">
        <v>1</v>
      </c>
      <c r="I3336" s="458" t="s">
        <v>310</v>
      </c>
      <c r="J3336" s="218">
        <v>72</v>
      </c>
      <c r="K3336" s="218"/>
      <c r="L3336" s="218"/>
      <c r="M3336" s="218"/>
      <c r="N3336" s="218"/>
      <c r="O3336" s="218">
        <v>712375</v>
      </c>
      <c r="P3336" s="218" t="s">
        <v>531</v>
      </c>
      <c r="Q3336" s="469">
        <f>IF(I3336=$Q$5,J3336*H3336,0)</f>
        <v>0</v>
      </c>
      <c r="R3336" s="469">
        <f>IF(I3336=$R$5,J3336*H3336,0)*1.15</f>
        <v>0</v>
      </c>
      <c r="S3336" s="469">
        <f>IF(I3336=$S$5,J3336*H3336,0)</f>
        <v>0</v>
      </c>
      <c r="T3336" s="462">
        <f>IF(I3336=$T$5,J3336*H3336,0)</f>
        <v>0</v>
      </c>
      <c r="U3336" s="263"/>
      <c r="V3336" s="346">
        <f>Transport_DB[[#This Row],[تاریخ]]</f>
        <v>45531</v>
      </c>
    </row>
    <row r="3337" spans="2:22" s="216" customFormat="1" x14ac:dyDescent="0.25">
      <c r="B3337" s="262">
        <v>3345</v>
      </c>
      <c r="C3337" s="346">
        <v>45531</v>
      </c>
      <c r="D3337" s="217" t="s">
        <v>487</v>
      </c>
      <c r="E3337" s="218" t="s">
        <v>92</v>
      </c>
      <c r="F3337" s="218" t="s">
        <v>481</v>
      </c>
      <c r="G3337" s="218" t="s">
        <v>214</v>
      </c>
      <c r="H3337" s="218">
        <v>4.1500000000000004</v>
      </c>
      <c r="I3337" s="218" t="s">
        <v>221</v>
      </c>
      <c r="J3337" s="218">
        <v>28</v>
      </c>
      <c r="K3337" s="218">
        <v>715500</v>
      </c>
      <c r="L3337" s="218">
        <v>1750</v>
      </c>
      <c r="M3337" s="218"/>
      <c r="N3337" s="218" t="s">
        <v>481</v>
      </c>
      <c r="O3337" s="218">
        <v>717250</v>
      </c>
      <c r="P3337" s="218" t="s">
        <v>305</v>
      </c>
      <c r="Q3337" s="240">
        <v>0</v>
      </c>
      <c r="R3337" s="240">
        <v>133.63</v>
      </c>
      <c r="S3337" s="240">
        <v>0</v>
      </c>
      <c r="T3337" s="272">
        <v>0</v>
      </c>
      <c r="U3337" s="263"/>
      <c r="V3337" s="346">
        <f>Transport_DB[[#This Row],[تاریخ]]</f>
        <v>45531</v>
      </c>
    </row>
    <row r="3338" spans="2:22" s="216" customFormat="1" x14ac:dyDescent="0.25">
      <c r="B3338" s="262">
        <v>3346</v>
      </c>
      <c r="C3338" s="346">
        <v>45531</v>
      </c>
      <c r="D3338" s="217" t="s">
        <v>488</v>
      </c>
      <c r="E3338" s="218" t="s">
        <v>92</v>
      </c>
      <c r="F3338" s="218" t="s">
        <v>481</v>
      </c>
      <c r="G3338" s="218" t="s">
        <v>214</v>
      </c>
      <c r="H3338" s="218">
        <v>4.1500000000000004</v>
      </c>
      <c r="I3338" s="218" t="s">
        <v>221</v>
      </c>
      <c r="J3338" s="218">
        <v>31</v>
      </c>
      <c r="K3338" s="218">
        <v>715500</v>
      </c>
      <c r="L3338" s="218">
        <v>1750</v>
      </c>
      <c r="M3338" s="218"/>
      <c r="N3338" s="218" t="s">
        <v>481</v>
      </c>
      <c r="O3338" s="218">
        <v>717250</v>
      </c>
      <c r="P3338" s="218" t="s">
        <v>305</v>
      </c>
      <c r="Q3338" s="240">
        <v>0</v>
      </c>
      <c r="R3338" s="240">
        <v>147.94749999999999</v>
      </c>
      <c r="S3338" s="240">
        <v>0</v>
      </c>
      <c r="T3338" s="272">
        <v>0</v>
      </c>
      <c r="U3338" s="263"/>
      <c r="V3338" s="346">
        <f>Transport_DB[[#This Row],[تاریخ]]</f>
        <v>45531</v>
      </c>
    </row>
    <row r="3339" spans="2:22" s="216" customFormat="1" x14ac:dyDescent="0.25">
      <c r="B3339" s="262">
        <v>3347</v>
      </c>
      <c r="C3339" s="346">
        <v>45531</v>
      </c>
      <c r="D3339" s="217" t="s">
        <v>489</v>
      </c>
      <c r="E3339" s="218" t="s">
        <v>92</v>
      </c>
      <c r="F3339" s="218" t="s">
        <v>481</v>
      </c>
      <c r="G3339" s="218" t="s">
        <v>214</v>
      </c>
      <c r="H3339" s="218">
        <v>4.1500000000000004</v>
      </c>
      <c r="I3339" s="218"/>
      <c r="J3339" s="218">
        <v>0</v>
      </c>
      <c r="K3339" s="218"/>
      <c r="L3339" s="218"/>
      <c r="M3339" s="218"/>
      <c r="N3339" s="218"/>
      <c r="O3339" s="218"/>
      <c r="P3339" s="218"/>
      <c r="Q3339" s="240">
        <v>0</v>
      </c>
      <c r="R3339" s="240">
        <v>0</v>
      </c>
      <c r="S3339" s="240">
        <v>0</v>
      </c>
      <c r="T3339" s="272">
        <v>0</v>
      </c>
      <c r="U3339" s="263"/>
      <c r="V3339" s="346">
        <f>Transport_DB[[#This Row],[تاریخ]]</f>
        <v>45531</v>
      </c>
    </row>
    <row r="3340" spans="2:22" s="216" customFormat="1" x14ac:dyDescent="0.25">
      <c r="B3340" s="262">
        <v>3348</v>
      </c>
      <c r="C3340" s="346">
        <v>45531</v>
      </c>
      <c r="D3340" s="217" t="s">
        <v>490</v>
      </c>
      <c r="E3340" s="218" t="s">
        <v>92</v>
      </c>
      <c r="F3340" s="218" t="s">
        <v>481</v>
      </c>
      <c r="G3340" s="218" t="s">
        <v>214</v>
      </c>
      <c r="H3340" s="218">
        <v>4.1500000000000004</v>
      </c>
      <c r="I3340" s="218"/>
      <c r="J3340" s="218">
        <v>0</v>
      </c>
      <c r="K3340" s="218"/>
      <c r="L3340" s="218"/>
      <c r="M3340" s="218"/>
      <c r="N3340" s="218"/>
      <c r="O3340" s="218"/>
      <c r="P3340" s="218"/>
      <c r="Q3340" s="240">
        <v>0</v>
      </c>
      <c r="R3340" s="240">
        <v>0</v>
      </c>
      <c r="S3340" s="240">
        <v>0</v>
      </c>
      <c r="T3340" s="272">
        <v>0</v>
      </c>
      <c r="U3340" s="263"/>
      <c r="V3340" s="346">
        <f>Transport_DB[[#This Row],[تاریخ]]</f>
        <v>45531</v>
      </c>
    </row>
    <row r="3341" spans="2:22" s="216" customFormat="1" x14ac:dyDescent="0.25">
      <c r="B3341" s="262">
        <v>3349</v>
      </c>
      <c r="C3341" s="346">
        <v>45531</v>
      </c>
      <c r="D3341" s="217" t="s">
        <v>117</v>
      </c>
      <c r="E3341" s="218" t="s">
        <v>92</v>
      </c>
      <c r="F3341" s="218" t="s">
        <v>1</v>
      </c>
      <c r="G3341" s="218" t="s">
        <v>213</v>
      </c>
      <c r="H3341" s="218">
        <v>6.65</v>
      </c>
      <c r="I3341" s="218" t="s">
        <v>221</v>
      </c>
      <c r="J3341" s="218">
        <v>24</v>
      </c>
      <c r="K3341" s="218">
        <v>715800</v>
      </c>
      <c r="L3341" s="218">
        <v>1000</v>
      </c>
      <c r="M3341" s="218"/>
      <c r="N3341" s="218" t="s">
        <v>1</v>
      </c>
      <c r="O3341" s="218">
        <v>716700</v>
      </c>
      <c r="P3341" s="218" t="s">
        <v>305</v>
      </c>
      <c r="Q3341" s="240">
        <v>0</v>
      </c>
      <c r="R3341" s="240">
        <v>183.54000000000002</v>
      </c>
      <c r="S3341" s="240">
        <v>0</v>
      </c>
      <c r="T3341" s="272">
        <v>0</v>
      </c>
      <c r="U3341" s="263"/>
      <c r="V3341" s="346">
        <f>Transport_DB[[#This Row],[تاریخ]]</f>
        <v>45531</v>
      </c>
    </row>
    <row r="3342" spans="2:22" s="216" customFormat="1" x14ac:dyDescent="0.25">
      <c r="B3342" s="262">
        <v>3350</v>
      </c>
      <c r="C3342" s="346">
        <v>45531</v>
      </c>
      <c r="D3342" s="217" t="s">
        <v>94</v>
      </c>
      <c r="E3342" s="218" t="s">
        <v>92</v>
      </c>
      <c r="F3342" s="218" t="s">
        <v>1</v>
      </c>
      <c r="G3342" s="218" t="s">
        <v>213</v>
      </c>
      <c r="H3342" s="218">
        <v>6.65</v>
      </c>
      <c r="I3342" s="218"/>
      <c r="J3342" s="218">
        <v>0</v>
      </c>
      <c r="K3342" s="218"/>
      <c r="L3342" s="218"/>
      <c r="M3342" s="218"/>
      <c r="N3342" s="218"/>
      <c r="O3342" s="218"/>
      <c r="P3342" s="218"/>
      <c r="Q3342" s="240">
        <v>0</v>
      </c>
      <c r="R3342" s="240">
        <v>0</v>
      </c>
      <c r="S3342" s="240">
        <v>0</v>
      </c>
      <c r="T3342" s="272">
        <v>0</v>
      </c>
      <c r="U3342" s="263"/>
      <c r="V3342" s="346">
        <f>Transport_DB[[#This Row],[تاریخ]]</f>
        <v>45531</v>
      </c>
    </row>
    <row r="3343" spans="2:22" s="216" customFormat="1" x14ac:dyDescent="0.25">
      <c r="B3343" s="262">
        <v>3351</v>
      </c>
      <c r="C3343" s="346">
        <v>45531</v>
      </c>
      <c r="D3343" s="217" t="s">
        <v>91</v>
      </c>
      <c r="E3343" s="218" t="s">
        <v>92</v>
      </c>
      <c r="F3343" s="218" t="s">
        <v>1</v>
      </c>
      <c r="G3343" s="218" t="s">
        <v>213</v>
      </c>
      <c r="H3343" s="218">
        <v>6.65</v>
      </c>
      <c r="I3343" s="218" t="s">
        <v>221</v>
      </c>
      <c r="J3343" s="218">
        <v>17</v>
      </c>
      <c r="K3343" s="218">
        <v>715180</v>
      </c>
      <c r="L3343" s="218">
        <v>1645</v>
      </c>
      <c r="M3343" s="218"/>
      <c r="N3343" s="218" t="s">
        <v>63</v>
      </c>
      <c r="O3343" s="218">
        <v>716825</v>
      </c>
      <c r="P3343" s="218" t="s">
        <v>305</v>
      </c>
      <c r="Q3343" s="240">
        <v>0</v>
      </c>
      <c r="R3343" s="240">
        <v>130.00749999999999</v>
      </c>
      <c r="S3343" s="240">
        <v>0</v>
      </c>
      <c r="T3343" s="272">
        <v>0</v>
      </c>
      <c r="U3343" s="263"/>
      <c r="V3343" s="346">
        <f>Transport_DB[[#This Row],[تاریخ]]</f>
        <v>45531</v>
      </c>
    </row>
    <row r="3344" spans="2:22" s="216" customFormat="1" x14ac:dyDescent="0.25">
      <c r="B3344" s="262">
        <v>3352</v>
      </c>
      <c r="C3344" s="346">
        <v>45531</v>
      </c>
      <c r="D3344" s="217" t="s">
        <v>156</v>
      </c>
      <c r="E3344" s="218" t="s">
        <v>92</v>
      </c>
      <c r="F3344" s="218" t="s">
        <v>62</v>
      </c>
      <c r="G3344" s="218" t="s">
        <v>214</v>
      </c>
      <c r="H3344" s="218">
        <v>4.1500000000000004</v>
      </c>
      <c r="I3344" s="218" t="s">
        <v>221</v>
      </c>
      <c r="J3344" s="218">
        <v>30</v>
      </c>
      <c r="K3344" s="218">
        <v>715400</v>
      </c>
      <c r="L3344" s="218">
        <v>2025</v>
      </c>
      <c r="M3344" s="218"/>
      <c r="N3344" s="218" t="s">
        <v>62</v>
      </c>
      <c r="O3344" s="218">
        <v>717425</v>
      </c>
      <c r="P3344" s="218" t="s">
        <v>305</v>
      </c>
      <c r="Q3344" s="240">
        <v>0</v>
      </c>
      <c r="R3344" s="240">
        <v>143.17500000000001</v>
      </c>
      <c r="S3344" s="240">
        <v>0</v>
      </c>
      <c r="T3344" s="272">
        <v>0</v>
      </c>
      <c r="U3344" s="263"/>
      <c r="V3344" s="346">
        <f>Transport_DB[[#This Row],[تاریخ]]</f>
        <v>45531</v>
      </c>
    </row>
    <row r="3345" spans="2:22" s="216" customFormat="1" x14ac:dyDescent="0.25">
      <c r="B3345" s="262">
        <v>3353</v>
      </c>
      <c r="C3345" s="346">
        <v>45531</v>
      </c>
      <c r="D3345" s="217" t="s">
        <v>157</v>
      </c>
      <c r="E3345" s="218" t="s">
        <v>92</v>
      </c>
      <c r="F3345" s="218" t="s">
        <v>62</v>
      </c>
      <c r="G3345" s="218" t="s">
        <v>214</v>
      </c>
      <c r="H3345" s="218">
        <v>4.1500000000000004</v>
      </c>
      <c r="I3345" s="218" t="s">
        <v>221</v>
      </c>
      <c r="J3345" s="218">
        <v>30</v>
      </c>
      <c r="K3345" s="218">
        <v>715400</v>
      </c>
      <c r="L3345" s="218">
        <v>2025</v>
      </c>
      <c r="M3345" s="218"/>
      <c r="N3345" s="218" t="s">
        <v>62</v>
      </c>
      <c r="O3345" s="218">
        <v>717425</v>
      </c>
      <c r="P3345" s="218" t="s">
        <v>305</v>
      </c>
      <c r="Q3345" s="240">
        <v>0</v>
      </c>
      <c r="R3345" s="240">
        <v>143.17500000000001</v>
      </c>
      <c r="S3345" s="240">
        <v>0</v>
      </c>
      <c r="T3345" s="272">
        <v>0</v>
      </c>
      <c r="U3345" s="263"/>
      <c r="V3345" s="346">
        <f>Transport_DB[[#This Row],[تاریخ]]</f>
        <v>45531</v>
      </c>
    </row>
    <row r="3346" spans="2:22" s="216" customFormat="1" x14ac:dyDescent="0.25">
      <c r="B3346" s="262">
        <v>3354</v>
      </c>
      <c r="C3346" s="346">
        <v>45531</v>
      </c>
      <c r="D3346" s="217" t="s">
        <v>436</v>
      </c>
      <c r="E3346" s="218" t="s">
        <v>161</v>
      </c>
      <c r="F3346" s="218" t="s">
        <v>389</v>
      </c>
      <c r="G3346" s="218" t="s">
        <v>161</v>
      </c>
      <c r="H3346" s="218">
        <v>10</v>
      </c>
      <c r="I3346" s="218" t="s">
        <v>66</v>
      </c>
      <c r="J3346" s="218">
        <v>5</v>
      </c>
      <c r="K3346" s="218"/>
      <c r="L3346" s="218"/>
      <c r="M3346" s="218"/>
      <c r="N3346" s="218"/>
      <c r="O3346" s="218"/>
      <c r="P3346" s="218"/>
      <c r="Q3346" s="240">
        <v>0</v>
      </c>
      <c r="R3346" s="240">
        <v>0</v>
      </c>
      <c r="S3346" s="240">
        <v>50</v>
      </c>
      <c r="T3346" s="272">
        <v>0</v>
      </c>
      <c r="U3346" s="263"/>
      <c r="V3346" s="346">
        <f>Transport_DB[[#This Row],[تاریخ]]</f>
        <v>45531</v>
      </c>
    </row>
    <row r="3347" spans="2:22" s="216" customFormat="1" x14ac:dyDescent="0.25">
      <c r="B3347" s="262">
        <v>3355</v>
      </c>
      <c r="C3347" s="346">
        <v>45531</v>
      </c>
      <c r="D3347" s="217" t="s">
        <v>284</v>
      </c>
      <c r="E3347" s="218" t="s">
        <v>178</v>
      </c>
      <c r="F3347" s="218" t="s">
        <v>7</v>
      </c>
      <c r="G3347" s="218" t="s">
        <v>213</v>
      </c>
      <c r="H3347" s="218">
        <v>7</v>
      </c>
      <c r="I3347" s="218" t="s">
        <v>220</v>
      </c>
      <c r="J3347" s="218">
        <v>50</v>
      </c>
      <c r="K3347" s="218"/>
      <c r="L3347" s="218"/>
      <c r="M3347" s="218"/>
      <c r="N3347" s="218"/>
      <c r="O3347" s="218"/>
      <c r="P3347" s="218"/>
      <c r="Q3347" s="240">
        <v>350</v>
      </c>
      <c r="R3347" s="240">
        <v>0</v>
      </c>
      <c r="S3347" s="240">
        <v>0</v>
      </c>
      <c r="T3347" s="272">
        <v>0</v>
      </c>
      <c r="U3347" s="263"/>
      <c r="V3347" s="346">
        <f>Transport_DB[[#This Row],[تاریخ]]</f>
        <v>45531</v>
      </c>
    </row>
    <row r="3348" spans="2:22" s="216" customFormat="1" x14ac:dyDescent="0.25">
      <c r="B3348" s="262">
        <v>3356</v>
      </c>
      <c r="C3348" s="346">
        <v>45531</v>
      </c>
      <c r="D3348" s="217" t="s">
        <v>268</v>
      </c>
      <c r="E3348" s="218" t="s">
        <v>276</v>
      </c>
      <c r="F3348" s="218" t="s">
        <v>7</v>
      </c>
      <c r="G3348" s="218" t="s">
        <v>214</v>
      </c>
      <c r="H3348" s="218">
        <v>5</v>
      </c>
      <c r="I3348" s="218" t="s">
        <v>220</v>
      </c>
      <c r="J3348" s="218">
        <v>45</v>
      </c>
      <c r="K3348" s="218"/>
      <c r="L3348" s="218"/>
      <c r="M3348" s="218"/>
      <c r="N3348" s="218"/>
      <c r="O3348" s="218"/>
      <c r="P3348" s="218"/>
      <c r="Q3348" s="240">
        <v>225</v>
      </c>
      <c r="R3348" s="240">
        <v>0</v>
      </c>
      <c r="S3348" s="240">
        <v>0</v>
      </c>
      <c r="T3348" s="272">
        <v>0</v>
      </c>
      <c r="U3348" s="263"/>
      <c r="V3348" s="346">
        <f>Transport_DB[[#This Row],[تاریخ]]</f>
        <v>45531</v>
      </c>
    </row>
    <row r="3349" spans="2:22" s="216" customFormat="1" x14ac:dyDescent="0.25">
      <c r="B3349" s="262">
        <v>3357</v>
      </c>
      <c r="C3349" s="346">
        <v>45531</v>
      </c>
      <c r="D3349" s="217" t="s">
        <v>260</v>
      </c>
      <c r="E3349" s="218" t="s">
        <v>161</v>
      </c>
      <c r="F3349" s="218" t="s">
        <v>7</v>
      </c>
      <c r="G3349" s="218" t="s">
        <v>161</v>
      </c>
      <c r="H3349" s="218">
        <v>10</v>
      </c>
      <c r="I3349" s="218"/>
      <c r="J3349" s="218">
        <v>0</v>
      </c>
      <c r="K3349" s="218"/>
      <c r="L3349" s="218"/>
      <c r="M3349" s="218"/>
      <c r="N3349" s="218"/>
      <c r="O3349" s="218"/>
      <c r="P3349" s="218"/>
      <c r="Q3349" s="240">
        <v>0</v>
      </c>
      <c r="R3349" s="240">
        <v>0</v>
      </c>
      <c r="S3349" s="240">
        <v>0</v>
      </c>
      <c r="T3349" s="272">
        <v>0</v>
      </c>
      <c r="U3349" s="263"/>
      <c r="V3349" s="346">
        <f>Transport_DB[[#This Row],[تاریخ]]</f>
        <v>45531</v>
      </c>
    </row>
    <row r="3350" spans="2:22" s="216" customFormat="1" x14ac:dyDescent="0.25">
      <c r="B3350" s="262">
        <v>3358</v>
      </c>
      <c r="C3350" s="346">
        <v>45531</v>
      </c>
      <c r="D3350" s="217" t="s">
        <v>359</v>
      </c>
      <c r="E3350" s="218" t="s">
        <v>178</v>
      </c>
      <c r="F3350" s="218" t="s">
        <v>7</v>
      </c>
      <c r="G3350" s="218" t="s">
        <v>213</v>
      </c>
      <c r="H3350" s="218">
        <v>7</v>
      </c>
      <c r="I3350" s="218"/>
      <c r="J3350" s="218">
        <v>0</v>
      </c>
      <c r="K3350" s="218"/>
      <c r="L3350" s="218"/>
      <c r="M3350" s="218"/>
      <c r="N3350" s="218"/>
      <c r="O3350" s="218"/>
      <c r="P3350" s="218"/>
      <c r="Q3350" s="240">
        <v>0</v>
      </c>
      <c r="R3350" s="240">
        <v>0</v>
      </c>
      <c r="S3350" s="240">
        <v>0</v>
      </c>
      <c r="T3350" s="272">
        <v>0</v>
      </c>
      <c r="U3350" s="263"/>
      <c r="V3350" s="346">
        <f>Transport_DB[[#This Row],[تاریخ]]</f>
        <v>45531</v>
      </c>
    </row>
    <row r="3351" spans="2:22" s="216" customFormat="1" x14ac:dyDescent="0.25">
      <c r="B3351" s="262">
        <v>3359</v>
      </c>
      <c r="C3351" s="346">
        <v>45531</v>
      </c>
      <c r="D3351" s="217" t="s">
        <v>177</v>
      </c>
      <c r="E3351" s="218" t="s">
        <v>178</v>
      </c>
      <c r="F3351" s="218" t="s">
        <v>7</v>
      </c>
      <c r="G3351" s="218" t="s">
        <v>213</v>
      </c>
      <c r="H3351" s="218">
        <v>7</v>
      </c>
      <c r="I3351" s="218" t="s">
        <v>220</v>
      </c>
      <c r="J3351" s="218">
        <v>48</v>
      </c>
      <c r="K3351" s="218"/>
      <c r="L3351" s="218"/>
      <c r="M3351" s="218"/>
      <c r="N3351" s="218"/>
      <c r="O3351" s="218"/>
      <c r="P3351" s="218"/>
      <c r="Q3351" s="240">
        <v>336</v>
      </c>
      <c r="R3351" s="240">
        <v>0</v>
      </c>
      <c r="S3351" s="240">
        <v>0</v>
      </c>
      <c r="T3351" s="272">
        <v>0</v>
      </c>
      <c r="U3351" s="263"/>
      <c r="V3351" s="346">
        <f>Transport_DB[[#This Row],[تاریخ]]</f>
        <v>45531</v>
      </c>
    </row>
    <row r="3352" spans="2:22" s="216" customFormat="1" x14ac:dyDescent="0.25">
      <c r="B3352" s="262">
        <v>3360</v>
      </c>
      <c r="C3352" s="346">
        <v>45531</v>
      </c>
      <c r="D3352" s="217" t="s">
        <v>173</v>
      </c>
      <c r="E3352" s="218" t="s">
        <v>161</v>
      </c>
      <c r="F3352" s="218" t="s">
        <v>7</v>
      </c>
      <c r="G3352" s="218" t="s">
        <v>161</v>
      </c>
      <c r="H3352" s="218">
        <v>11.2</v>
      </c>
      <c r="I3352" s="218" t="s">
        <v>66</v>
      </c>
      <c r="J3352" s="218">
        <v>9</v>
      </c>
      <c r="K3352" s="218"/>
      <c r="L3352" s="218"/>
      <c r="M3352" s="218"/>
      <c r="N3352" s="218"/>
      <c r="O3352" s="218"/>
      <c r="P3352" s="218"/>
      <c r="Q3352" s="240">
        <v>0</v>
      </c>
      <c r="R3352" s="240">
        <v>0</v>
      </c>
      <c r="S3352" s="240">
        <v>100.8</v>
      </c>
      <c r="T3352" s="272">
        <v>0</v>
      </c>
      <c r="U3352" s="263"/>
      <c r="V3352" s="346">
        <f>Transport_DB[[#This Row],[تاریخ]]</f>
        <v>45531</v>
      </c>
    </row>
    <row r="3353" spans="2:22" s="216" customFormat="1" x14ac:dyDescent="0.25">
      <c r="B3353" s="262">
        <v>3361</v>
      </c>
      <c r="C3353" s="346">
        <v>45531</v>
      </c>
      <c r="D3353" s="217" t="s">
        <v>152</v>
      </c>
      <c r="E3353" s="218" t="s">
        <v>92</v>
      </c>
      <c r="F3353" s="218" t="s">
        <v>63</v>
      </c>
      <c r="G3353" s="218" t="s">
        <v>214</v>
      </c>
      <c r="H3353" s="218">
        <v>4.1500000000000004</v>
      </c>
      <c r="I3353" s="218" t="s">
        <v>221</v>
      </c>
      <c r="J3353" s="218">
        <v>25</v>
      </c>
      <c r="K3353" s="218">
        <v>715180</v>
      </c>
      <c r="L3353" s="218">
        <v>1645</v>
      </c>
      <c r="M3353" s="218"/>
      <c r="N3353" s="218" t="s">
        <v>63</v>
      </c>
      <c r="O3353" s="218">
        <v>716825</v>
      </c>
      <c r="P3353" s="218" t="s">
        <v>305</v>
      </c>
      <c r="Q3353" s="240">
        <v>0</v>
      </c>
      <c r="R3353" s="240">
        <v>119.31250000000001</v>
      </c>
      <c r="S3353" s="240">
        <v>0</v>
      </c>
      <c r="T3353" s="272">
        <v>0</v>
      </c>
      <c r="U3353" s="263"/>
      <c r="V3353" s="346">
        <f>Transport_DB[[#This Row],[تاریخ]]</f>
        <v>45531</v>
      </c>
    </row>
    <row r="3354" spans="2:22" s="216" customFormat="1" x14ac:dyDescent="0.25">
      <c r="B3354" s="262">
        <v>3362</v>
      </c>
      <c r="C3354" s="346">
        <v>45531</v>
      </c>
      <c r="D3354" s="217" t="s">
        <v>150</v>
      </c>
      <c r="E3354" s="218" t="s">
        <v>92</v>
      </c>
      <c r="F3354" s="218" t="s">
        <v>63</v>
      </c>
      <c r="G3354" s="218" t="s">
        <v>214</v>
      </c>
      <c r="H3354" s="218">
        <v>4.1500000000000004</v>
      </c>
      <c r="I3354" s="218" t="s">
        <v>221</v>
      </c>
      <c r="J3354" s="218">
        <v>27</v>
      </c>
      <c r="K3354" s="218">
        <v>715180</v>
      </c>
      <c r="L3354" s="218">
        <v>1645</v>
      </c>
      <c r="M3354" s="218"/>
      <c r="N3354" s="218" t="s">
        <v>63</v>
      </c>
      <c r="O3354" s="218">
        <v>716825</v>
      </c>
      <c r="P3354" s="218" t="s">
        <v>305</v>
      </c>
      <c r="Q3354" s="240">
        <v>0</v>
      </c>
      <c r="R3354" s="240">
        <v>128.85750000000002</v>
      </c>
      <c r="S3354" s="240">
        <v>0</v>
      </c>
      <c r="T3354" s="272">
        <v>0</v>
      </c>
      <c r="U3354" s="263"/>
      <c r="V3354" s="346">
        <f>Transport_DB[[#This Row],[تاریخ]]</f>
        <v>45531</v>
      </c>
    </row>
    <row r="3355" spans="2:22" s="216" customFormat="1" x14ac:dyDescent="0.25">
      <c r="B3355" s="262">
        <v>3363</v>
      </c>
      <c r="C3355" s="346">
        <v>45531</v>
      </c>
      <c r="D3355" s="217" t="s">
        <v>179</v>
      </c>
      <c r="E3355" s="218" t="s">
        <v>161</v>
      </c>
      <c r="F3355" s="218" t="s">
        <v>8</v>
      </c>
      <c r="G3355" s="218" t="s">
        <v>161</v>
      </c>
      <c r="H3355" s="218">
        <v>11.6</v>
      </c>
      <c r="I3355" s="218" t="s">
        <v>66</v>
      </c>
      <c r="J3355" s="218">
        <v>3</v>
      </c>
      <c r="K3355" s="218"/>
      <c r="L3355" s="218"/>
      <c r="M3355" s="218"/>
      <c r="N3355" s="218" t="s">
        <v>363</v>
      </c>
      <c r="O3355" s="218"/>
      <c r="P3355" s="218"/>
      <c r="Q3355" s="240">
        <v>0</v>
      </c>
      <c r="R3355" s="240">
        <v>0</v>
      </c>
      <c r="S3355" s="240">
        <v>34.799999999999997</v>
      </c>
      <c r="T3355" s="272">
        <v>0</v>
      </c>
      <c r="U3355" s="263"/>
      <c r="V3355" s="346">
        <f>Transport_DB[[#This Row],[تاریخ]]</f>
        <v>45531</v>
      </c>
    </row>
    <row r="3356" spans="2:22" s="216" customFormat="1" x14ac:dyDescent="0.25">
      <c r="B3356" s="262">
        <v>3364</v>
      </c>
      <c r="C3356" s="346">
        <v>45531</v>
      </c>
      <c r="D3356" s="217" t="s">
        <v>141</v>
      </c>
      <c r="E3356" s="218" t="s">
        <v>92</v>
      </c>
      <c r="F3356" s="218" t="s">
        <v>2</v>
      </c>
      <c r="G3356" s="218" t="s">
        <v>213</v>
      </c>
      <c r="H3356" s="218">
        <v>7</v>
      </c>
      <c r="I3356" s="218" t="s">
        <v>220</v>
      </c>
      <c r="J3356" s="218">
        <v>35</v>
      </c>
      <c r="K3356" s="218">
        <v>712650</v>
      </c>
      <c r="L3356" s="218">
        <v>300</v>
      </c>
      <c r="M3356" s="218"/>
      <c r="N3356" s="218" t="s">
        <v>2</v>
      </c>
      <c r="O3356" s="218">
        <v>712525</v>
      </c>
      <c r="P3356" s="218" t="s">
        <v>305</v>
      </c>
      <c r="Q3356" s="240">
        <v>245</v>
      </c>
      <c r="R3356" s="240">
        <v>0</v>
      </c>
      <c r="S3356" s="240">
        <v>0</v>
      </c>
      <c r="T3356" s="272">
        <v>0</v>
      </c>
      <c r="U3356" s="263"/>
      <c r="V3356" s="346">
        <f>Transport_DB[[#This Row],[تاریخ]]</f>
        <v>45531</v>
      </c>
    </row>
    <row r="3357" spans="2:22" s="216" customFormat="1" x14ac:dyDescent="0.25">
      <c r="B3357" s="262">
        <v>3365</v>
      </c>
      <c r="C3357" s="346">
        <v>45531</v>
      </c>
      <c r="D3357" s="217" t="s">
        <v>142</v>
      </c>
      <c r="E3357" s="218" t="s">
        <v>92</v>
      </c>
      <c r="F3357" s="218" t="s">
        <v>2</v>
      </c>
      <c r="G3357" s="218" t="s">
        <v>213</v>
      </c>
      <c r="H3357" s="218">
        <v>7</v>
      </c>
      <c r="I3357" s="218" t="s">
        <v>220</v>
      </c>
      <c r="J3357" s="218">
        <v>35</v>
      </c>
      <c r="K3357" s="218">
        <v>712650</v>
      </c>
      <c r="L3357" s="218">
        <v>300</v>
      </c>
      <c r="M3357" s="218"/>
      <c r="N3357" s="218" t="s">
        <v>2</v>
      </c>
      <c r="O3357" s="218">
        <v>712525</v>
      </c>
      <c r="P3357" s="218" t="s">
        <v>305</v>
      </c>
      <c r="Q3357" s="240">
        <v>245</v>
      </c>
      <c r="R3357" s="240">
        <v>0</v>
      </c>
      <c r="S3357" s="240">
        <v>0</v>
      </c>
      <c r="T3357" s="272">
        <v>0</v>
      </c>
      <c r="U3357" s="263"/>
      <c r="V3357" s="346">
        <f>Transport_DB[[#This Row],[تاریخ]]</f>
        <v>45531</v>
      </c>
    </row>
    <row r="3358" spans="2:22" s="216" customFormat="1" x14ac:dyDescent="0.25">
      <c r="B3358" s="262">
        <v>3366</v>
      </c>
      <c r="C3358" s="346">
        <v>45531</v>
      </c>
      <c r="D3358" s="217" t="s">
        <v>143</v>
      </c>
      <c r="E3358" s="218" t="s">
        <v>92</v>
      </c>
      <c r="F3358" s="218" t="s">
        <v>2</v>
      </c>
      <c r="G3358" s="218" t="s">
        <v>213</v>
      </c>
      <c r="H3358" s="218">
        <v>7</v>
      </c>
      <c r="I3358" s="218" t="s">
        <v>221</v>
      </c>
      <c r="J3358" s="218">
        <v>35</v>
      </c>
      <c r="K3358" s="218">
        <v>715800</v>
      </c>
      <c r="L3358" s="218">
        <v>1000</v>
      </c>
      <c r="M3358" s="218"/>
      <c r="N3358" s="218" t="s">
        <v>1</v>
      </c>
      <c r="O3358" s="218">
        <v>716700</v>
      </c>
      <c r="P3358" s="218" t="s">
        <v>305</v>
      </c>
      <c r="Q3358" s="240">
        <v>0</v>
      </c>
      <c r="R3358" s="240">
        <v>281.75</v>
      </c>
      <c r="S3358" s="240">
        <v>0</v>
      </c>
      <c r="T3358" s="272">
        <v>0</v>
      </c>
      <c r="U3358" s="263"/>
      <c r="V3358" s="346">
        <f>Transport_DB[[#This Row],[تاریخ]]</f>
        <v>45531</v>
      </c>
    </row>
    <row r="3359" spans="2:22" s="216" customFormat="1" x14ac:dyDescent="0.25">
      <c r="B3359" s="262">
        <v>3367</v>
      </c>
      <c r="C3359" s="346">
        <v>45531</v>
      </c>
      <c r="D3359" s="217" t="s">
        <v>258</v>
      </c>
      <c r="E3359" s="218" t="s">
        <v>92</v>
      </c>
      <c r="F3359" s="218" t="s">
        <v>2</v>
      </c>
      <c r="G3359" s="218" t="s">
        <v>213</v>
      </c>
      <c r="H3359" s="218">
        <v>7</v>
      </c>
      <c r="I3359" s="218" t="s">
        <v>220</v>
      </c>
      <c r="J3359" s="218">
        <v>30</v>
      </c>
      <c r="K3359" s="218">
        <v>712650</v>
      </c>
      <c r="L3359" s="218">
        <v>300</v>
      </c>
      <c r="M3359" s="218"/>
      <c r="N3359" s="218" t="s">
        <v>2</v>
      </c>
      <c r="O3359" s="218">
        <v>712525</v>
      </c>
      <c r="P3359" s="218" t="s">
        <v>305</v>
      </c>
      <c r="Q3359" s="240">
        <v>210</v>
      </c>
      <c r="R3359" s="240">
        <v>0</v>
      </c>
      <c r="S3359" s="240">
        <v>0</v>
      </c>
      <c r="T3359" s="272">
        <v>0</v>
      </c>
      <c r="U3359" s="263"/>
      <c r="V3359" s="346">
        <f>Transport_DB[[#This Row],[تاریخ]]</f>
        <v>45531</v>
      </c>
    </row>
    <row r="3360" spans="2:22" s="216" customFormat="1" x14ac:dyDescent="0.25">
      <c r="B3360" s="262">
        <v>3368</v>
      </c>
      <c r="C3360" s="346">
        <v>45531</v>
      </c>
      <c r="D3360" s="217" t="s">
        <v>266</v>
      </c>
      <c r="E3360" s="218" t="s">
        <v>92</v>
      </c>
      <c r="F3360" s="218" t="s">
        <v>2</v>
      </c>
      <c r="G3360" s="218" t="s">
        <v>213</v>
      </c>
      <c r="H3360" s="218">
        <v>7</v>
      </c>
      <c r="I3360" s="218" t="s">
        <v>220</v>
      </c>
      <c r="J3360" s="218">
        <v>30</v>
      </c>
      <c r="K3360" s="218">
        <v>712650</v>
      </c>
      <c r="L3360" s="218">
        <v>300</v>
      </c>
      <c r="M3360" s="218"/>
      <c r="N3360" s="218" t="s">
        <v>2</v>
      </c>
      <c r="O3360" s="218">
        <v>712525</v>
      </c>
      <c r="P3360" s="218" t="s">
        <v>305</v>
      </c>
      <c r="Q3360" s="240">
        <v>210</v>
      </c>
      <c r="R3360" s="240">
        <v>0</v>
      </c>
      <c r="S3360" s="240">
        <v>0</v>
      </c>
      <c r="T3360" s="272">
        <v>0</v>
      </c>
      <c r="U3360" s="263"/>
      <c r="V3360" s="346">
        <f>Transport_DB[[#This Row],[تاریخ]]</f>
        <v>45531</v>
      </c>
    </row>
    <row r="3361" spans="2:22" s="216" customFormat="1" x14ac:dyDescent="0.25">
      <c r="B3361" s="262">
        <v>3369</v>
      </c>
      <c r="C3361" s="346">
        <v>45531</v>
      </c>
      <c r="D3361" s="217" t="s">
        <v>267</v>
      </c>
      <c r="E3361" s="218" t="s">
        <v>92</v>
      </c>
      <c r="F3361" s="218" t="s">
        <v>2</v>
      </c>
      <c r="G3361" s="218" t="s">
        <v>213</v>
      </c>
      <c r="H3361" s="218">
        <v>7</v>
      </c>
      <c r="I3361" s="218"/>
      <c r="J3361" s="218">
        <v>0</v>
      </c>
      <c r="K3361" s="218"/>
      <c r="L3361" s="218"/>
      <c r="M3361" s="218"/>
      <c r="N3361" s="218"/>
      <c r="O3361" s="218"/>
      <c r="P3361" s="218"/>
      <c r="Q3361" s="240">
        <v>0</v>
      </c>
      <c r="R3361" s="240">
        <v>0</v>
      </c>
      <c r="S3361" s="240">
        <v>0</v>
      </c>
      <c r="T3361" s="272">
        <v>0</v>
      </c>
      <c r="U3361" s="263"/>
      <c r="V3361" s="346">
        <f>Transport_DB[[#This Row],[تاریخ]]</f>
        <v>45531</v>
      </c>
    </row>
    <row r="3362" spans="2:22" s="216" customFormat="1" x14ac:dyDescent="0.25">
      <c r="B3362" s="262">
        <v>3370</v>
      </c>
      <c r="C3362" s="346">
        <v>45531</v>
      </c>
      <c r="D3362" s="217" t="s">
        <v>387</v>
      </c>
      <c r="E3362" s="218" t="s">
        <v>276</v>
      </c>
      <c r="F3362" s="218" t="s">
        <v>389</v>
      </c>
      <c r="G3362" s="218" t="s">
        <v>214</v>
      </c>
      <c r="H3362" s="218">
        <v>4.1500000000000004</v>
      </c>
      <c r="I3362" s="218" t="s">
        <v>221</v>
      </c>
      <c r="J3362" s="218">
        <v>28</v>
      </c>
      <c r="K3362" s="218">
        <v>715650</v>
      </c>
      <c r="L3362" s="218">
        <v>1625</v>
      </c>
      <c r="M3362" s="218"/>
      <c r="N3362" s="218" t="s">
        <v>389</v>
      </c>
      <c r="O3362" s="218">
        <v>717275</v>
      </c>
      <c r="P3362" s="218" t="s">
        <v>305</v>
      </c>
      <c r="Q3362" s="240">
        <v>0</v>
      </c>
      <c r="R3362" s="240">
        <v>133.63</v>
      </c>
      <c r="S3362" s="240">
        <v>0</v>
      </c>
      <c r="T3362" s="272">
        <v>0</v>
      </c>
      <c r="U3362" s="263"/>
      <c r="V3362" s="346">
        <f>Transport_DB[[#This Row],[تاریخ]]</f>
        <v>45531</v>
      </c>
    </row>
    <row r="3363" spans="2:22" s="216" customFormat="1" x14ac:dyDescent="0.25">
      <c r="B3363" s="262">
        <v>3371</v>
      </c>
      <c r="C3363" s="346">
        <v>45531</v>
      </c>
      <c r="D3363" s="217" t="s">
        <v>388</v>
      </c>
      <c r="E3363" s="218" t="s">
        <v>276</v>
      </c>
      <c r="F3363" s="218" t="s">
        <v>389</v>
      </c>
      <c r="G3363" s="218" t="s">
        <v>214</v>
      </c>
      <c r="H3363" s="218">
        <v>4.1500000000000004</v>
      </c>
      <c r="I3363" s="218" t="s">
        <v>221</v>
      </c>
      <c r="J3363" s="218">
        <v>28</v>
      </c>
      <c r="K3363" s="218">
        <v>715650</v>
      </c>
      <c r="L3363" s="218">
        <v>1625</v>
      </c>
      <c r="M3363" s="218"/>
      <c r="N3363" s="218" t="s">
        <v>389</v>
      </c>
      <c r="O3363" s="218">
        <v>717275</v>
      </c>
      <c r="P3363" s="218" t="s">
        <v>305</v>
      </c>
      <c r="Q3363" s="240">
        <v>0</v>
      </c>
      <c r="R3363" s="240">
        <v>133.63</v>
      </c>
      <c r="S3363" s="240">
        <v>0</v>
      </c>
      <c r="T3363" s="272">
        <v>0</v>
      </c>
      <c r="U3363" s="263"/>
      <c r="V3363" s="346">
        <f>Transport_DB[[#This Row],[تاریخ]]</f>
        <v>45531</v>
      </c>
    </row>
    <row r="3364" spans="2:22" s="216" customFormat="1" x14ac:dyDescent="0.25">
      <c r="B3364" s="262">
        <v>3372</v>
      </c>
      <c r="C3364" s="346">
        <v>45531</v>
      </c>
      <c r="D3364" s="217" t="s">
        <v>96</v>
      </c>
      <c r="E3364" s="218" t="s">
        <v>161</v>
      </c>
      <c r="F3364" s="218" t="s">
        <v>1</v>
      </c>
      <c r="G3364" s="218" t="s">
        <v>161</v>
      </c>
      <c r="H3364" s="218">
        <v>11.8</v>
      </c>
      <c r="I3364" s="218" t="s">
        <v>66</v>
      </c>
      <c r="J3364" s="218">
        <v>3</v>
      </c>
      <c r="K3364" s="218"/>
      <c r="L3364" s="218"/>
      <c r="M3364" s="218"/>
      <c r="N3364" s="218" t="s">
        <v>363</v>
      </c>
      <c r="O3364" s="218"/>
      <c r="P3364" s="218"/>
      <c r="Q3364" s="240">
        <v>0</v>
      </c>
      <c r="R3364" s="240">
        <v>0</v>
      </c>
      <c r="S3364" s="240">
        <v>35.400000000000006</v>
      </c>
      <c r="T3364" s="272">
        <v>0</v>
      </c>
      <c r="U3364" s="263"/>
      <c r="V3364" s="346">
        <f>Transport_DB[[#This Row],[تاریخ]]</f>
        <v>45531</v>
      </c>
    </row>
    <row r="3365" spans="2:22" s="216" customFormat="1" x14ac:dyDescent="0.25">
      <c r="B3365" s="262">
        <v>3373</v>
      </c>
      <c r="C3365" s="346">
        <v>45531</v>
      </c>
      <c r="D3365" s="217" t="s">
        <v>130</v>
      </c>
      <c r="E3365" s="218" t="s">
        <v>161</v>
      </c>
      <c r="F3365" s="218" t="s">
        <v>1</v>
      </c>
      <c r="G3365" s="218" t="s">
        <v>161</v>
      </c>
      <c r="H3365" s="218">
        <v>11.8</v>
      </c>
      <c r="I3365" s="218" t="s">
        <v>66</v>
      </c>
      <c r="J3365" s="218">
        <v>4</v>
      </c>
      <c r="K3365" s="218"/>
      <c r="L3365" s="218"/>
      <c r="M3365" s="218"/>
      <c r="N3365" s="218" t="s">
        <v>363</v>
      </c>
      <c r="O3365" s="218"/>
      <c r="P3365" s="218"/>
      <c r="Q3365" s="240">
        <v>0</v>
      </c>
      <c r="R3365" s="240">
        <v>0</v>
      </c>
      <c r="S3365" s="240">
        <v>47.2</v>
      </c>
      <c r="T3365" s="272">
        <v>0</v>
      </c>
      <c r="U3365" s="263"/>
      <c r="V3365" s="346">
        <f>Transport_DB[[#This Row],[تاریخ]]</f>
        <v>45531</v>
      </c>
    </row>
    <row r="3366" spans="2:22" s="216" customFormat="1" x14ac:dyDescent="0.25">
      <c r="B3366" s="262">
        <v>3374</v>
      </c>
      <c r="C3366" s="346">
        <v>45531</v>
      </c>
      <c r="D3366" s="217" t="s">
        <v>261</v>
      </c>
      <c r="E3366" s="218" t="s">
        <v>161</v>
      </c>
      <c r="F3366" s="218" t="s">
        <v>65</v>
      </c>
      <c r="G3366" s="218" t="s">
        <v>161</v>
      </c>
      <c r="H3366" s="218">
        <v>30.5</v>
      </c>
      <c r="I3366" s="218"/>
      <c r="J3366" s="218"/>
      <c r="K3366" s="218"/>
      <c r="L3366" s="218"/>
      <c r="M3366" s="218"/>
      <c r="N3366" s="218"/>
      <c r="O3366" s="218"/>
      <c r="P3366" s="218"/>
      <c r="Q3366" s="240">
        <v>0</v>
      </c>
      <c r="R3366" s="240">
        <v>0</v>
      </c>
      <c r="S3366" s="240">
        <v>0</v>
      </c>
      <c r="T3366" s="272">
        <v>0</v>
      </c>
      <c r="U3366" s="263"/>
      <c r="V3366" s="346">
        <f>Transport_DB[[#This Row],[تاریخ]]</f>
        <v>45531</v>
      </c>
    </row>
    <row r="3367" spans="2:22" s="216" customFormat="1" x14ac:dyDescent="0.25">
      <c r="B3367" s="262">
        <v>3375</v>
      </c>
      <c r="C3367" s="346">
        <v>45531</v>
      </c>
      <c r="D3367" s="217" t="s">
        <v>478</v>
      </c>
      <c r="E3367" s="218" t="s">
        <v>161</v>
      </c>
      <c r="F3367" s="218" t="s">
        <v>63</v>
      </c>
      <c r="G3367" s="218" t="s">
        <v>161</v>
      </c>
      <c r="H3367" s="218">
        <v>13</v>
      </c>
      <c r="I3367" s="218" t="s">
        <v>66</v>
      </c>
      <c r="J3367" s="218">
        <v>4</v>
      </c>
      <c r="K3367" s="218"/>
      <c r="L3367" s="218"/>
      <c r="M3367" s="218"/>
      <c r="N3367" s="218" t="s">
        <v>363</v>
      </c>
      <c r="O3367" s="218"/>
      <c r="P3367" s="218"/>
      <c r="Q3367" s="240">
        <v>0</v>
      </c>
      <c r="R3367" s="240">
        <v>0</v>
      </c>
      <c r="S3367" s="240">
        <v>52</v>
      </c>
      <c r="T3367" s="272">
        <v>0</v>
      </c>
      <c r="U3367" s="263"/>
      <c r="V3367" s="346">
        <f>Transport_DB[[#This Row],[تاریخ]]</f>
        <v>45531</v>
      </c>
    </row>
    <row r="3368" spans="2:22" s="547" customFormat="1" x14ac:dyDescent="0.25">
      <c r="B3368" s="262">
        <f>ROW()-5</f>
        <v>3363</v>
      </c>
      <c r="C3368" s="346">
        <v>45532</v>
      </c>
      <c r="D3368" s="217" t="s">
        <v>522</v>
      </c>
      <c r="E3368" s="458" t="s">
        <v>132</v>
      </c>
      <c r="F3368" s="458" t="s">
        <v>132</v>
      </c>
      <c r="G3368" s="458" t="s">
        <v>311</v>
      </c>
      <c r="H3368" s="458">
        <v>1</v>
      </c>
      <c r="I3368" s="458" t="s">
        <v>310</v>
      </c>
      <c r="J3368" s="458">
        <v>56</v>
      </c>
      <c r="K3368" s="458"/>
      <c r="L3368" s="458"/>
      <c r="M3368" s="458"/>
      <c r="N3368" s="458"/>
      <c r="O3368" s="458">
        <v>712375</v>
      </c>
      <c r="P3368" s="458" t="s">
        <v>531</v>
      </c>
      <c r="Q3368" s="240">
        <f>IF(I3368=$Q$5,J3368*H3368,0)</f>
        <v>0</v>
      </c>
      <c r="R3368" s="240">
        <f>IF(I3368=$R$5,J3368*H3368,0)*1.15</f>
        <v>0</v>
      </c>
      <c r="S3368" s="240">
        <f>IF(I3368=$S$5,J3368*H3368,0)</f>
        <v>0</v>
      </c>
      <c r="T3368" s="462">
        <f>IF(I3368=$T$5,J3368*H3368,0)</f>
        <v>0</v>
      </c>
      <c r="U3368" s="263"/>
      <c r="V3368" s="346"/>
    </row>
    <row r="3369" spans="2:22" s="216" customFormat="1" x14ac:dyDescent="0.25">
      <c r="B3369" s="262">
        <v>3376</v>
      </c>
      <c r="C3369" s="346">
        <v>45532</v>
      </c>
      <c r="D3369" s="217" t="s">
        <v>522</v>
      </c>
      <c r="E3369" s="458" t="s">
        <v>132</v>
      </c>
      <c r="F3369" s="458" t="s">
        <v>132</v>
      </c>
      <c r="G3369" s="458" t="s">
        <v>311</v>
      </c>
      <c r="H3369" s="458">
        <v>1</v>
      </c>
      <c r="I3369" s="458" t="s">
        <v>310</v>
      </c>
      <c r="J3369" s="218">
        <v>20</v>
      </c>
      <c r="K3369" s="218"/>
      <c r="L3369" s="218"/>
      <c r="M3369" s="218"/>
      <c r="N3369" s="218"/>
      <c r="O3369" s="218">
        <v>723505</v>
      </c>
      <c r="P3369" s="218" t="s">
        <v>498</v>
      </c>
      <c r="Q3369" s="469">
        <f>IF(I3369=$Q$5,J3369*H3369,0)</f>
        <v>0</v>
      </c>
      <c r="R3369" s="469">
        <f>IF(I3369=$R$5,J3369*H3369,0)*1.15</f>
        <v>0</v>
      </c>
      <c r="S3369" s="469">
        <f>IF(I3369=$S$5,J3369*H3369,0)</f>
        <v>0</v>
      </c>
      <c r="T3369" s="462">
        <f>IF(I3369=$T$5,J3369*H3369,0)</f>
        <v>0</v>
      </c>
      <c r="U3369" s="263"/>
      <c r="V3369" s="346">
        <f>Transport_DB[[#This Row],[تاریخ]]</f>
        <v>45532</v>
      </c>
    </row>
    <row r="3370" spans="2:22" s="216" customFormat="1" x14ac:dyDescent="0.25">
      <c r="B3370" s="262">
        <v>3377</v>
      </c>
      <c r="C3370" s="346">
        <v>45532</v>
      </c>
      <c r="D3370" s="217" t="s">
        <v>487</v>
      </c>
      <c r="E3370" s="218" t="s">
        <v>92</v>
      </c>
      <c r="F3370" s="218" t="s">
        <v>481</v>
      </c>
      <c r="G3370" s="218" t="s">
        <v>214</v>
      </c>
      <c r="H3370" s="218">
        <v>4.1500000000000004</v>
      </c>
      <c r="I3370" s="218" t="s">
        <v>221</v>
      </c>
      <c r="J3370" s="218">
        <v>26</v>
      </c>
      <c r="K3370" s="218">
        <v>715750</v>
      </c>
      <c r="L3370" s="218">
        <v>1600</v>
      </c>
      <c r="M3370" s="218"/>
      <c r="N3370" s="218" t="s">
        <v>481</v>
      </c>
      <c r="O3370" s="218">
        <v>717350</v>
      </c>
      <c r="P3370" s="218" t="s">
        <v>305</v>
      </c>
      <c r="Q3370" s="240">
        <v>0</v>
      </c>
      <c r="R3370" s="240">
        <v>124.08499999999999</v>
      </c>
      <c r="S3370" s="240">
        <v>0</v>
      </c>
      <c r="T3370" s="272">
        <v>0</v>
      </c>
      <c r="U3370" s="263"/>
      <c r="V3370" s="346">
        <f>Transport_DB[[#This Row],[تاریخ]]</f>
        <v>45532</v>
      </c>
    </row>
    <row r="3371" spans="2:22" s="216" customFormat="1" x14ac:dyDescent="0.25">
      <c r="B3371" s="262">
        <v>3378</v>
      </c>
      <c r="C3371" s="346">
        <v>45532</v>
      </c>
      <c r="D3371" s="217" t="s">
        <v>488</v>
      </c>
      <c r="E3371" s="218" t="s">
        <v>92</v>
      </c>
      <c r="F3371" s="218" t="s">
        <v>481</v>
      </c>
      <c r="G3371" s="218" t="s">
        <v>214</v>
      </c>
      <c r="H3371" s="218">
        <v>4.1500000000000004</v>
      </c>
      <c r="I3371" s="218" t="s">
        <v>221</v>
      </c>
      <c r="J3371" s="218">
        <v>26</v>
      </c>
      <c r="K3371" s="218">
        <v>715750</v>
      </c>
      <c r="L3371" s="218">
        <v>1600</v>
      </c>
      <c r="M3371" s="218"/>
      <c r="N3371" s="218" t="s">
        <v>481</v>
      </c>
      <c r="O3371" s="218">
        <v>717350</v>
      </c>
      <c r="P3371" s="218" t="s">
        <v>305</v>
      </c>
      <c r="Q3371" s="240">
        <v>0</v>
      </c>
      <c r="R3371" s="240">
        <v>124.08499999999999</v>
      </c>
      <c r="S3371" s="240">
        <v>0</v>
      </c>
      <c r="T3371" s="272">
        <v>0</v>
      </c>
      <c r="U3371" s="263"/>
      <c r="V3371" s="346">
        <f>Transport_DB[[#This Row],[تاریخ]]</f>
        <v>45532</v>
      </c>
    </row>
    <row r="3372" spans="2:22" s="216" customFormat="1" x14ac:dyDescent="0.25">
      <c r="B3372" s="262">
        <v>3379</v>
      </c>
      <c r="C3372" s="346">
        <v>45532</v>
      </c>
      <c r="D3372" s="217" t="s">
        <v>489</v>
      </c>
      <c r="E3372" s="218" t="s">
        <v>92</v>
      </c>
      <c r="F3372" s="218" t="s">
        <v>481</v>
      </c>
      <c r="G3372" s="218" t="s">
        <v>214</v>
      </c>
      <c r="H3372" s="218">
        <v>4.1500000000000004</v>
      </c>
      <c r="I3372" s="218" t="s">
        <v>221</v>
      </c>
      <c r="J3372" s="218">
        <v>13</v>
      </c>
      <c r="K3372" s="218">
        <v>715750</v>
      </c>
      <c r="L3372" s="218">
        <v>1600</v>
      </c>
      <c r="M3372" s="218"/>
      <c r="N3372" s="218" t="s">
        <v>481</v>
      </c>
      <c r="O3372" s="218">
        <v>717350</v>
      </c>
      <c r="P3372" s="218" t="s">
        <v>305</v>
      </c>
      <c r="Q3372" s="240">
        <v>0</v>
      </c>
      <c r="R3372" s="240">
        <v>62.042499999999997</v>
      </c>
      <c r="S3372" s="240">
        <v>0</v>
      </c>
      <c r="T3372" s="272">
        <v>0</v>
      </c>
      <c r="U3372" s="263"/>
      <c r="V3372" s="346">
        <f>Transport_DB[[#This Row],[تاریخ]]</f>
        <v>45532</v>
      </c>
    </row>
    <row r="3373" spans="2:22" s="216" customFormat="1" x14ac:dyDescent="0.25">
      <c r="B3373" s="262">
        <v>3380</v>
      </c>
      <c r="C3373" s="346">
        <v>45532</v>
      </c>
      <c r="D3373" s="217" t="s">
        <v>490</v>
      </c>
      <c r="E3373" s="218" t="s">
        <v>92</v>
      </c>
      <c r="F3373" s="218" t="s">
        <v>481</v>
      </c>
      <c r="G3373" s="218" t="s">
        <v>214</v>
      </c>
      <c r="H3373" s="218">
        <v>4.1500000000000004</v>
      </c>
      <c r="I3373" s="218"/>
      <c r="J3373" s="218">
        <v>0</v>
      </c>
      <c r="K3373" s="218"/>
      <c r="L3373" s="218"/>
      <c r="M3373" s="218"/>
      <c r="N3373" s="218"/>
      <c r="O3373" s="218"/>
      <c r="P3373" s="218"/>
      <c r="Q3373" s="240">
        <v>0</v>
      </c>
      <c r="R3373" s="240">
        <v>0</v>
      </c>
      <c r="S3373" s="240">
        <v>0</v>
      </c>
      <c r="T3373" s="272">
        <v>0</v>
      </c>
      <c r="U3373" s="263"/>
      <c r="V3373" s="346">
        <f>Transport_DB[[#This Row],[تاریخ]]</f>
        <v>45532</v>
      </c>
    </row>
    <row r="3374" spans="2:22" s="216" customFormat="1" x14ac:dyDescent="0.25">
      <c r="B3374" s="262">
        <v>3381</v>
      </c>
      <c r="C3374" s="346">
        <v>45532</v>
      </c>
      <c r="D3374" s="217" t="s">
        <v>117</v>
      </c>
      <c r="E3374" s="218" t="s">
        <v>92</v>
      </c>
      <c r="F3374" s="218" t="s">
        <v>1</v>
      </c>
      <c r="G3374" s="218" t="s">
        <v>213</v>
      </c>
      <c r="H3374" s="218">
        <v>6.65</v>
      </c>
      <c r="I3374" s="218" t="s">
        <v>221</v>
      </c>
      <c r="J3374" s="218">
        <v>15</v>
      </c>
      <c r="K3374" s="218">
        <v>715400</v>
      </c>
      <c r="L3374" s="218">
        <v>2100</v>
      </c>
      <c r="M3374" s="218"/>
      <c r="N3374" s="218" t="s">
        <v>62</v>
      </c>
      <c r="O3374" s="218">
        <v>717501</v>
      </c>
      <c r="P3374" s="218" t="s">
        <v>304</v>
      </c>
      <c r="Q3374" s="240">
        <v>0</v>
      </c>
      <c r="R3374" s="240">
        <v>114.71249999999999</v>
      </c>
      <c r="S3374" s="240">
        <v>0</v>
      </c>
      <c r="T3374" s="272">
        <v>0</v>
      </c>
      <c r="U3374" s="263"/>
      <c r="V3374" s="346">
        <f>Transport_DB[[#This Row],[تاریخ]]</f>
        <v>45532</v>
      </c>
    </row>
    <row r="3375" spans="2:22" s="216" customFormat="1" x14ac:dyDescent="0.25">
      <c r="B3375" s="262">
        <v>3382</v>
      </c>
      <c r="C3375" s="346">
        <v>45532</v>
      </c>
      <c r="D3375" s="217" t="s">
        <v>94</v>
      </c>
      <c r="E3375" s="218" t="s">
        <v>92</v>
      </c>
      <c r="F3375" s="218" t="s">
        <v>1</v>
      </c>
      <c r="G3375" s="218" t="s">
        <v>213</v>
      </c>
      <c r="H3375" s="218">
        <v>6.65</v>
      </c>
      <c r="I3375" s="218" t="s">
        <v>221</v>
      </c>
      <c r="J3375" s="218">
        <v>17</v>
      </c>
      <c r="K3375" s="218">
        <v>715400</v>
      </c>
      <c r="L3375" s="218">
        <v>2100</v>
      </c>
      <c r="M3375" s="218"/>
      <c r="N3375" s="218" t="s">
        <v>62</v>
      </c>
      <c r="O3375" s="218">
        <v>717501</v>
      </c>
      <c r="P3375" s="218" t="s">
        <v>304</v>
      </c>
      <c r="Q3375" s="240">
        <v>0</v>
      </c>
      <c r="R3375" s="240">
        <v>130.00749999999999</v>
      </c>
      <c r="S3375" s="240">
        <v>0</v>
      </c>
      <c r="T3375" s="272">
        <v>0</v>
      </c>
      <c r="U3375" s="263"/>
      <c r="V3375" s="346">
        <f>Transport_DB[[#This Row],[تاریخ]]</f>
        <v>45532</v>
      </c>
    </row>
    <row r="3376" spans="2:22" s="216" customFormat="1" x14ac:dyDescent="0.25">
      <c r="B3376" s="262">
        <v>3383</v>
      </c>
      <c r="C3376" s="346">
        <v>45532</v>
      </c>
      <c r="D3376" s="217" t="s">
        <v>91</v>
      </c>
      <c r="E3376" s="218" t="s">
        <v>92</v>
      </c>
      <c r="F3376" s="218" t="s">
        <v>1</v>
      </c>
      <c r="G3376" s="218" t="s">
        <v>213</v>
      </c>
      <c r="H3376" s="218">
        <v>6.65</v>
      </c>
      <c r="I3376" s="218" t="s">
        <v>221</v>
      </c>
      <c r="J3376" s="218">
        <v>9</v>
      </c>
      <c r="K3376" s="218">
        <v>715300</v>
      </c>
      <c r="L3376" s="218">
        <v>2250</v>
      </c>
      <c r="M3376" s="218"/>
      <c r="N3376" s="218" t="s">
        <v>63</v>
      </c>
      <c r="O3376" s="218">
        <v>717550</v>
      </c>
      <c r="P3376" s="218" t="s">
        <v>305</v>
      </c>
      <c r="Q3376" s="240">
        <v>0</v>
      </c>
      <c r="R3376" s="240">
        <v>68.827500000000001</v>
      </c>
      <c r="S3376" s="240">
        <v>0</v>
      </c>
      <c r="T3376" s="272">
        <v>0</v>
      </c>
      <c r="U3376" s="263"/>
      <c r="V3376" s="346">
        <f>Transport_DB[[#This Row],[تاریخ]]</f>
        <v>45532</v>
      </c>
    </row>
    <row r="3377" spans="2:22" s="216" customFormat="1" x14ac:dyDescent="0.25">
      <c r="B3377" s="262">
        <v>3384</v>
      </c>
      <c r="C3377" s="346">
        <v>45532</v>
      </c>
      <c r="D3377" s="217" t="s">
        <v>156</v>
      </c>
      <c r="E3377" s="218" t="s">
        <v>92</v>
      </c>
      <c r="F3377" s="218" t="s">
        <v>62</v>
      </c>
      <c r="G3377" s="218" t="s">
        <v>214</v>
      </c>
      <c r="H3377" s="218">
        <v>4.1500000000000004</v>
      </c>
      <c r="I3377" s="218" t="s">
        <v>221</v>
      </c>
      <c r="J3377" s="218">
        <v>30</v>
      </c>
      <c r="K3377" s="218">
        <v>715400</v>
      </c>
      <c r="L3377" s="218">
        <v>2100</v>
      </c>
      <c r="M3377" s="218"/>
      <c r="N3377" s="218" t="s">
        <v>62</v>
      </c>
      <c r="O3377" s="218">
        <v>717500</v>
      </c>
      <c r="P3377" s="218" t="s">
        <v>304</v>
      </c>
      <c r="Q3377" s="240">
        <v>0</v>
      </c>
      <c r="R3377" s="240">
        <v>143.17500000000001</v>
      </c>
      <c r="S3377" s="240">
        <v>0</v>
      </c>
      <c r="T3377" s="272">
        <v>0</v>
      </c>
      <c r="U3377" s="263"/>
      <c r="V3377" s="346">
        <f>Transport_DB[[#This Row],[تاریخ]]</f>
        <v>45532</v>
      </c>
    </row>
    <row r="3378" spans="2:22" s="216" customFormat="1" x14ac:dyDescent="0.25">
      <c r="B3378" s="262">
        <v>3385</v>
      </c>
      <c r="C3378" s="346">
        <v>45532</v>
      </c>
      <c r="D3378" s="217" t="s">
        <v>157</v>
      </c>
      <c r="E3378" s="218" t="s">
        <v>92</v>
      </c>
      <c r="F3378" s="218" t="s">
        <v>62</v>
      </c>
      <c r="G3378" s="218" t="s">
        <v>214</v>
      </c>
      <c r="H3378" s="218">
        <v>4.1500000000000004</v>
      </c>
      <c r="I3378" s="218" t="s">
        <v>221</v>
      </c>
      <c r="J3378" s="218">
        <v>30</v>
      </c>
      <c r="K3378" s="218">
        <v>715400</v>
      </c>
      <c r="L3378" s="218">
        <v>2100</v>
      </c>
      <c r="M3378" s="218"/>
      <c r="N3378" s="218" t="s">
        <v>62</v>
      </c>
      <c r="O3378" s="218">
        <v>717501</v>
      </c>
      <c r="P3378" s="218" t="s">
        <v>304</v>
      </c>
      <c r="Q3378" s="240">
        <v>0</v>
      </c>
      <c r="R3378" s="240">
        <v>143.17500000000001</v>
      </c>
      <c r="S3378" s="240">
        <v>0</v>
      </c>
      <c r="T3378" s="272">
        <v>0</v>
      </c>
      <c r="U3378" s="263"/>
      <c r="V3378" s="346">
        <f>Transport_DB[[#This Row],[تاریخ]]</f>
        <v>45532</v>
      </c>
    </row>
    <row r="3379" spans="2:22" s="216" customFormat="1" x14ac:dyDescent="0.25">
      <c r="B3379" s="262">
        <v>3386</v>
      </c>
      <c r="C3379" s="346">
        <v>45532</v>
      </c>
      <c r="D3379" s="217" t="s">
        <v>436</v>
      </c>
      <c r="E3379" s="218" t="s">
        <v>161</v>
      </c>
      <c r="F3379" s="218" t="s">
        <v>389</v>
      </c>
      <c r="G3379" s="218" t="s">
        <v>161</v>
      </c>
      <c r="H3379" s="218">
        <v>10</v>
      </c>
      <c r="I3379" s="218" t="s">
        <v>66</v>
      </c>
      <c r="J3379" s="218">
        <v>4</v>
      </c>
      <c r="K3379" s="218"/>
      <c r="L3379" s="218"/>
      <c r="M3379" s="218"/>
      <c r="N3379" s="218" t="s">
        <v>363</v>
      </c>
      <c r="O3379" s="218"/>
      <c r="P3379" s="218"/>
      <c r="Q3379" s="240">
        <v>0</v>
      </c>
      <c r="R3379" s="240">
        <v>0</v>
      </c>
      <c r="S3379" s="240">
        <v>40</v>
      </c>
      <c r="T3379" s="272">
        <v>0</v>
      </c>
      <c r="U3379" s="263"/>
      <c r="V3379" s="346">
        <f>Transport_DB[[#This Row],[تاریخ]]</f>
        <v>45532</v>
      </c>
    </row>
    <row r="3380" spans="2:22" s="216" customFormat="1" x14ac:dyDescent="0.25">
      <c r="B3380" s="262">
        <v>3387</v>
      </c>
      <c r="C3380" s="346">
        <v>45532</v>
      </c>
      <c r="D3380" s="217" t="s">
        <v>284</v>
      </c>
      <c r="E3380" s="218" t="s">
        <v>178</v>
      </c>
      <c r="F3380" s="218" t="s">
        <v>7</v>
      </c>
      <c r="G3380" s="218" t="s">
        <v>213</v>
      </c>
      <c r="H3380" s="218">
        <v>7</v>
      </c>
      <c r="I3380" s="218" t="s">
        <v>220</v>
      </c>
      <c r="J3380" s="218">
        <v>48</v>
      </c>
      <c r="K3380" s="218">
        <v>723300</v>
      </c>
      <c r="L3380" s="218">
        <v>2940</v>
      </c>
      <c r="M3380" s="218"/>
      <c r="N3380" s="218" t="s">
        <v>7</v>
      </c>
      <c r="O3380" s="218">
        <v>721800</v>
      </c>
      <c r="P3380" s="218" t="s">
        <v>305</v>
      </c>
      <c r="Q3380" s="240">
        <v>336</v>
      </c>
      <c r="R3380" s="240">
        <v>0</v>
      </c>
      <c r="S3380" s="240">
        <v>0</v>
      </c>
      <c r="T3380" s="272">
        <v>0</v>
      </c>
      <c r="U3380" s="263"/>
      <c r="V3380" s="346">
        <f>Transport_DB[[#This Row],[تاریخ]]</f>
        <v>45532</v>
      </c>
    </row>
    <row r="3381" spans="2:22" s="216" customFormat="1" x14ac:dyDescent="0.25">
      <c r="B3381" s="262">
        <v>3388</v>
      </c>
      <c r="C3381" s="346">
        <v>45532</v>
      </c>
      <c r="D3381" s="217" t="s">
        <v>268</v>
      </c>
      <c r="E3381" s="218" t="s">
        <v>276</v>
      </c>
      <c r="F3381" s="218" t="s">
        <v>7</v>
      </c>
      <c r="G3381" s="218" t="s">
        <v>214</v>
      </c>
      <c r="H3381" s="218">
        <v>5</v>
      </c>
      <c r="I3381" s="218" t="s">
        <v>220</v>
      </c>
      <c r="J3381" s="218">
        <v>36</v>
      </c>
      <c r="K3381" s="218">
        <v>723300</v>
      </c>
      <c r="L3381" s="218">
        <v>2940</v>
      </c>
      <c r="M3381" s="218"/>
      <c r="N3381" s="218" t="s">
        <v>7</v>
      </c>
      <c r="O3381" s="218">
        <v>721800</v>
      </c>
      <c r="P3381" s="218" t="s">
        <v>305</v>
      </c>
      <c r="Q3381" s="240">
        <v>180</v>
      </c>
      <c r="R3381" s="240">
        <v>0</v>
      </c>
      <c r="S3381" s="240">
        <v>0</v>
      </c>
      <c r="T3381" s="272">
        <v>0</v>
      </c>
      <c r="U3381" s="263"/>
      <c r="V3381" s="346">
        <f>Transport_DB[[#This Row],[تاریخ]]</f>
        <v>45532</v>
      </c>
    </row>
    <row r="3382" spans="2:22" s="216" customFormat="1" x14ac:dyDescent="0.25">
      <c r="B3382" s="262">
        <v>3389</v>
      </c>
      <c r="C3382" s="346">
        <v>45532</v>
      </c>
      <c r="D3382" s="217" t="s">
        <v>260</v>
      </c>
      <c r="E3382" s="218" t="s">
        <v>161</v>
      </c>
      <c r="F3382" s="218" t="s">
        <v>7</v>
      </c>
      <c r="G3382" s="218" t="s">
        <v>161</v>
      </c>
      <c r="H3382" s="218">
        <v>10</v>
      </c>
      <c r="I3382" s="218"/>
      <c r="J3382" s="218">
        <v>0</v>
      </c>
      <c r="K3382" s="218"/>
      <c r="L3382" s="218"/>
      <c r="M3382" s="218"/>
      <c r="N3382" s="218"/>
      <c r="O3382" s="218"/>
      <c r="P3382" s="218"/>
      <c r="Q3382" s="240">
        <v>0</v>
      </c>
      <c r="R3382" s="240">
        <v>0</v>
      </c>
      <c r="S3382" s="240">
        <v>0</v>
      </c>
      <c r="T3382" s="272">
        <v>0</v>
      </c>
      <c r="U3382" s="263"/>
      <c r="V3382" s="346">
        <f>Transport_DB[[#This Row],[تاریخ]]</f>
        <v>45532</v>
      </c>
    </row>
    <row r="3383" spans="2:22" s="216" customFormat="1" x14ac:dyDescent="0.25">
      <c r="B3383" s="262">
        <v>3390</v>
      </c>
      <c r="C3383" s="346">
        <v>45532</v>
      </c>
      <c r="D3383" s="217" t="s">
        <v>359</v>
      </c>
      <c r="E3383" s="218" t="s">
        <v>178</v>
      </c>
      <c r="F3383" s="218" t="s">
        <v>7</v>
      </c>
      <c r="G3383" s="218" t="s">
        <v>213</v>
      </c>
      <c r="H3383" s="218">
        <v>7</v>
      </c>
      <c r="I3383" s="218"/>
      <c r="J3383" s="218">
        <v>0</v>
      </c>
      <c r="K3383" s="218"/>
      <c r="L3383" s="218"/>
      <c r="M3383" s="218"/>
      <c r="N3383" s="218"/>
      <c r="O3383" s="218"/>
      <c r="P3383" s="218"/>
      <c r="Q3383" s="240">
        <v>0</v>
      </c>
      <c r="R3383" s="240">
        <v>0</v>
      </c>
      <c r="S3383" s="240">
        <v>0</v>
      </c>
      <c r="T3383" s="272">
        <v>0</v>
      </c>
      <c r="U3383" s="263"/>
      <c r="V3383" s="346">
        <f>Transport_DB[[#This Row],[تاریخ]]</f>
        <v>45532</v>
      </c>
    </row>
    <row r="3384" spans="2:22" s="216" customFormat="1" x14ac:dyDescent="0.25">
      <c r="B3384" s="262">
        <v>3391</v>
      </c>
      <c r="C3384" s="346">
        <v>45532</v>
      </c>
      <c r="D3384" s="217" t="s">
        <v>177</v>
      </c>
      <c r="E3384" s="218" t="s">
        <v>178</v>
      </c>
      <c r="F3384" s="218" t="s">
        <v>7</v>
      </c>
      <c r="G3384" s="218" t="s">
        <v>213</v>
      </c>
      <c r="H3384" s="218">
        <v>7</v>
      </c>
      <c r="I3384" s="218" t="s">
        <v>220</v>
      </c>
      <c r="J3384" s="218">
        <v>22</v>
      </c>
      <c r="K3384" s="218">
        <v>723300</v>
      </c>
      <c r="L3384" s="218">
        <v>2940</v>
      </c>
      <c r="M3384" s="218"/>
      <c r="N3384" s="218" t="s">
        <v>7</v>
      </c>
      <c r="O3384" s="218">
        <v>721800</v>
      </c>
      <c r="P3384" s="218" t="s">
        <v>305</v>
      </c>
      <c r="Q3384" s="240">
        <v>154</v>
      </c>
      <c r="R3384" s="240">
        <v>0</v>
      </c>
      <c r="S3384" s="240">
        <v>0</v>
      </c>
      <c r="T3384" s="272">
        <v>0</v>
      </c>
      <c r="U3384" s="263"/>
      <c r="V3384" s="346">
        <f>Transport_DB[[#This Row],[تاریخ]]</f>
        <v>45532</v>
      </c>
    </row>
    <row r="3385" spans="2:22" s="216" customFormat="1" x14ac:dyDescent="0.25">
      <c r="B3385" s="262">
        <v>3392</v>
      </c>
      <c r="C3385" s="346">
        <v>45532</v>
      </c>
      <c r="D3385" s="217" t="s">
        <v>173</v>
      </c>
      <c r="E3385" s="218" t="s">
        <v>161</v>
      </c>
      <c r="F3385" s="218" t="s">
        <v>7</v>
      </c>
      <c r="G3385" s="218" t="s">
        <v>161</v>
      </c>
      <c r="H3385" s="218">
        <v>11.2</v>
      </c>
      <c r="I3385" s="218" t="s">
        <v>66</v>
      </c>
      <c r="J3385" s="218">
        <v>0</v>
      </c>
      <c r="K3385" s="218"/>
      <c r="L3385" s="218"/>
      <c r="M3385" s="218"/>
      <c r="N3385" s="218"/>
      <c r="O3385" s="218"/>
      <c r="P3385" s="218"/>
      <c r="Q3385" s="240">
        <v>0</v>
      </c>
      <c r="R3385" s="240">
        <v>0</v>
      </c>
      <c r="S3385" s="240">
        <v>0</v>
      </c>
      <c r="T3385" s="272">
        <v>0</v>
      </c>
      <c r="U3385" s="263"/>
      <c r="V3385" s="346">
        <f>Transport_DB[[#This Row],[تاریخ]]</f>
        <v>45532</v>
      </c>
    </row>
    <row r="3386" spans="2:22" s="216" customFormat="1" x14ac:dyDescent="0.25">
      <c r="B3386" s="262">
        <v>3393</v>
      </c>
      <c r="C3386" s="346">
        <v>45532</v>
      </c>
      <c r="D3386" s="217" t="s">
        <v>152</v>
      </c>
      <c r="E3386" s="218" t="s">
        <v>92</v>
      </c>
      <c r="F3386" s="218" t="s">
        <v>63</v>
      </c>
      <c r="G3386" s="218" t="s">
        <v>214</v>
      </c>
      <c r="H3386" s="218">
        <v>4.1500000000000004</v>
      </c>
      <c r="I3386" s="218" t="s">
        <v>221</v>
      </c>
      <c r="J3386" s="218">
        <v>23</v>
      </c>
      <c r="K3386" s="218">
        <v>715300</v>
      </c>
      <c r="L3386" s="218">
        <v>2250</v>
      </c>
      <c r="M3386" s="218"/>
      <c r="N3386" s="218" t="s">
        <v>63</v>
      </c>
      <c r="O3386" s="218">
        <v>717550</v>
      </c>
      <c r="P3386" s="218" t="s">
        <v>305</v>
      </c>
      <c r="Q3386" s="240">
        <v>0</v>
      </c>
      <c r="R3386" s="240">
        <v>109.7675</v>
      </c>
      <c r="S3386" s="240">
        <v>0</v>
      </c>
      <c r="T3386" s="272">
        <v>0</v>
      </c>
      <c r="U3386" s="263"/>
      <c r="V3386" s="346">
        <f>Transport_DB[[#This Row],[تاریخ]]</f>
        <v>45532</v>
      </c>
    </row>
    <row r="3387" spans="2:22" s="216" customFormat="1" x14ac:dyDescent="0.25">
      <c r="B3387" s="262">
        <v>3394</v>
      </c>
      <c r="C3387" s="346">
        <v>45532</v>
      </c>
      <c r="D3387" s="217" t="s">
        <v>150</v>
      </c>
      <c r="E3387" s="218" t="s">
        <v>92</v>
      </c>
      <c r="F3387" s="218" t="s">
        <v>63</v>
      </c>
      <c r="G3387" s="218" t="s">
        <v>214</v>
      </c>
      <c r="H3387" s="218">
        <v>4.1500000000000004</v>
      </c>
      <c r="I3387" s="218" t="s">
        <v>221</v>
      </c>
      <c r="J3387" s="218">
        <v>24</v>
      </c>
      <c r="K3387" s="218">
        <v>715300</v>
      </c>
      <c r="L3387" s="218">
        <v>2250</v>
      </c>
      <c r="M3387" s="218"/>
      <c r="N3387" s="218" t="s">
        <v>63</v>
      </c>
      <c r="O3387" s="218">
        <v>717550</v>
      </c>
      <c r="P3387" s="218" t="s">
        <v>305</v>
      </c>
      <c r="Q3387" s="240">
        <v>0</v>
      </c>
      <c r="R3387" s="240">
        <v>114.54</v>
      </c>
      <c r="S3387" s="240">
        <v>0</v>
      </c>
      <c r="T3387" s="272">
        <v>0</v>
      </c>
      <c r="U3387" s="263"/>
      <c r="V3387" s="346">
        <f>Transport_DB[[#This Row],[تاریخ]]</f>
        <v>45532</v>
      </c>
    </row>
    <row r="3388" spans="2:22" s="216" customFormat="1" x14ac:dyDescent="0.25">
      <c r="B3388" s="262">
        <v>3395</v>
      </c>
      <c r="C3388" s="346">
        <v>45532</v>
      </c>
      <c r="D3388" s="217" t="s">
        <v>179</v>
      </c>
      <c r="E3388" s="218" t="s">
        <v>161</v>
      </c>
      <c r="F3388" s="218" t="s">
        <v>8</v>
      </c>
      <c r="G3388" s="218" t="s">
        <v>161</v>
      </c>
      <c r="H3388" s="218">
        <v>11.6</v>
      </c>
      <c r="I3388" s="218" t="s">
        <v>66</v>
      </c>
      <c r="J3388" s="218">
        <v>1</v>
      </c>
      <c r="K3388" s="218"/>
      <c r="L3388" s="218"/>
      <c r="M3388" s="218"/>
      <c r="N3388" s="218" t="s">
        <v>363</v>
      </c>
      <c r="O3388" s="218"/>
      <c r="P3388" s="218"/>
      <c r="Q3388" s="240">
        <v>0</v>
      </c>
      <c r="R3388" s="240">
        <v>0</v>
      </c>
      <c r="S3388" s="240">
        <v>11.6</v>
      </c>
      <c r="T3388" s="272">
        <v>0</v>
      </c>
      <c r="U3388" s="263"/>
      <c r="V3388" s="346">
        <f>Transport_DB[[#This Row],[تاریخ]]</f>
        <v>45532</v>
      </c>
    </row>
    <row r="3389" spans="2:22" s="216" customFormat="1" x14ac:dyDescent="0.25">
      <c r="B3389" s="262">
        <v>3396</v>
      </c>
      <c r="C3389" s="346">
        <v>45532</v>
      </c>
      <c r="D3389" s="217" t="s">
        <v>141</v>
      </c>
      <c r="E3389" s="218" t="s">
        <v>92</v>
      </c>
      <c r="F3389" s="218" t="s">
        <v>2</v>
      </c>
      <c r="G3389" s="218" t="s">
        <v>213</v>
      </c>
      <c r="H3389" s="218">
        <v>7</v>
      </c>
      <c r="I3389" s="218" t="s">
        <v>220</v>
      </c>
      <c r="J3389" s="218">
        <v>30</v>
      </c>
      <c r="K3389" s="218">
        <v>712650</v>
      </c>
      <c r="L3389" s="218">
        <v>700</v>
      </c>
      <c r="M3389" s="218"/>
      <c r="N3389" s="218" t="s">
        <v>2</v>
      </c>
      <c r="O3389" s="218">
        <v>713350</v>
      </c>
      <c r="P3389" s="218" t="s">
        <v>305</v>
      </c>
      <c r="Q3389" s="240">
        <v>210</v>
      </c>
      <c r="R3389" s="240">
        <v>0</v>
      </c>
      <c r="S3389" s="240">
        <v>0</v>
      </c>
      <c r="T3389" s="272">
        <v>0</v>
      </c>
      <c r="U3389" s="263"/>
      <c r="V3389" s="346">
        <f>Transport_DB[[#This Row],[تاریخ]]</f>
        <v>45532</v>
      </c>
    </row>
    <row r="3390" spans="2:22" s="216" customFormat="1" x14ac:dyDescent="0.25">
      <c r="B3390" s="262">
        <v>3397</v>
      </c>
      <c r="C3390" s="346">
        <v>45532</v>
      </c>
      <c r="D3390" s="217" t="s">
        <v>142</v>
      </c>
      <c r="E3390" s="218" t="s">
        <v>92</v>
      </c>
      <c r="F3390" s="218" t="s">
        <v>2</v>
      </c>
      <c r="G3390" s="218" t="s">
        <v>213</v>
      </c>
      <c r="H3390" s="218">
        <v>7</v>
      </c>
      <c r="I3390" s="218" t="s">
        <v>220</v>
      </c>
      <c r="J3390" s="218">
        <v>30</v>
      </c>
      <c r="K3390" s="218">
        <v>712650</v>
      </c>
      <c r="L3390" s="218">
        <v>700</v>
      </c>
      <c r="M3390" s="218"/>
      <c r="N3390" s="218" t="s">
        <v>2</v>
      </c>
      <c r="O3390" s="218">
        <v>713351</v>
      </c>
      <c r="P3390" s="218" t="s">
        <v>305</v>
      </c>
      <c r="Q3390" s="240">
        <v>210</v>
      </c>
      <c r="R3390" s="240">
        <v>0</v>
      </c>
      <c r="S3390" s="240">
        <v>0</v>
      </c>
      <c r="T3390" s="272">
        <v>0</v>
      </c>
      <c r="U3390" s="263"/>
      <c r="V3390" s="346">
        <f>Transport_DB[[#This Row],[تاریخ]]</f>
        <v>45532</v>
      </c>
    </row>
    <row r="3391" spans="2:22" s="216" customFormat="1" x14ac:dyDescent="0.25">
      <c r="B3391" s="262">
        <v>3398</v>
      </c>
      <c r="C3391" s="346">
        <v>45532</v>
      </c>
      <c r="D3391" s="217" t="s">
        <v>143</v>
      </c>
      <c r="E3391" s="218" t="s">
        <v>92</v>
      </c>
      <c r="F3391" s="218" t="s">
        <v>2</v>
      </c>
      <c r="G3391" s="218" t="s">
        <v>213</v>
      </c>
      <c r="H3391" s="218">
        <v>7</v>
      </c>
      <c r="I3391" s="218" t="s">
        <v>220</v>
      </c>
      <c r="J3391" s="218">
        <v>30</v>
      </c>
      <c r="K3391" s="218">
        <v>712650</v>
      </c>
      <c r="L3391" s="218">
        <v>700</v>
      </c>
      <c r="M3391" s="218"/>
      <c r="N3391" s="218" t="s">
        <v>2</v>
      </c>
      <c r="O3391" s="218">
        <v>713352</v>
      </c>
      <c r="P3391" s="218" t="s">
        <v>305</v>
      </c>
      <c r="Q3391" s="240">
        <v>210</v>
      </c>
      <c r="R3391" s="240">
        <v>0</v>
      </c>
      <c r="S3391" s="240">
        <v>0</v>
      </c>
      <c r="T3391" s="272">
        <v>0</v>
      </c>
      <c r="U3391" s="263"/>
      <c r="V3391" s="346">
        <f>Transport_DB[[#This Row],[تاریخ]]</f>
        <v>45532</v>
      </c>
    </row>
    <row r="3392" spans="2:22" s="216" customFormat="1" x14ac:dyDescent="0.25">
      <c r="B3392" s="262">
        <v>3399</v>
      </c>
      <c r="C3392" s="346">
        <v>45532</v>
      </c>
      <c r="D3392" s="217" t="s">
        <v>258</v>
      </c>
      <c r="E3392" s="218" t="s">
        <v>92</v>
      </c>
      <c r="F3392" s="218" t="s">
        <v>2</v>
      </c>
      <c r="G3392" s="218" t="s">
        <v>213</v>
      </c>
      <c r="H3392" s="218">
        <v>7</v>
      </c>
      <c r="I3392" s="218" t="s">
        <v>220</v>
      </c>
      <c r="J3392" s="218">
        <v>30</v>
      </c>
      <c r="K3392" s="218">
        <v>712650</v>
      </c>
      <c r="L3392" s="218">
        <v>700</v>
      </c>
      <c r="M3392" s="218"/>
      <c r="N3392" s="218" t="s">
        <v>2</v>
      </c>
      <c r="O3392" s="218">
        <v>713353</v>
      </c>
      <c r="P3392" s="218" t="s">
        <v>305</v>
      </c>
      <c r="Q3392" s="240">
        <v>210</v>
      </c>
      <c r="R3392" s="240">
        <v>0</v>
      </c>
      <c r="S3392" s="240">
        <v>0</v>
      </c>
      <c r="T3392" s="272">
        <v>0</v>
      </c>
      <c r="U3392" s="263"/>
      <c r="V3392" s="346">
        <f>Transport_DB[[#This Row],[تاریخ]]</f>
        <v>45532</v>
      </c>
    </row>
    <row r="3393" spans="2:22" s="216" customFormat="1" x14ac:dyDescent="0.25">
      <c r="B3393" s="262">
        <v>3400</v>
      </c>
      <c r="C3393" s="346">
        <v>45532</v>
      </c>
      <c r="D3393" s="217" t="s">
        <v>266</v>
      </c>
      <c r="E3393" s="218" t="s">
        <v>92</v>
      </c>
      <c r="F3393" s="218" t="s">
        <v>2</v>
      </c>
      <c r="G3393" s="218" t="s">
        <v>213</v>
      </c>
      <c r="H3393" s="218">
        <v>7</v>
      </c>
      <c r="I3393" s="218" t="s">
        <v>220</v>
      </c>
      <c r="J3393" s="218">
        <v>30</v>
      </c>
      <c r="K3393" s="218">
        <v>712650</v>
      </c>
      <c r="L3393" s="218">
        <v>700</v>
      </c>
      <c r="M3393" s="218"/>
      <c r="N3393" s="218" t="s">
        <v>2</v>
      </c>
      <c r="O3393" s="218">
        <v>713354</v>
      </c>
      <c r="P3393" s="218" t="s">
        <v>305</v>
      </c>
      <c r="Q3393" s="240">
        <v>210</v>
      </c>
      <c r="R3393" s="240">
        <v>0</v>
      </c>
      <c r="S3393" s="240">
        <v>0</v>
      </c>
      <c r="T3393" s="272">
        <v>0</v>
      </c>
      <c r="U3393" s="263"/>
      <c r="V3393" s="346">
        <f>Transport_DB[[#This Row],[تاریخ]]</f>
        <v>45532</v>
      </c>
    </row>
    <row r="3394" spans="2:22" s="216" customFormat="1" x14ac:dyDescent="0.25">
      <c r="B3394" s="262">
        <v>3401</v>
      </c>
      <c r="C3394" s="346">
        <v>45532</v>
      </c>
      <c r="D3394" s="217" t="s">
        <v>267</v>
      </c>
      <c r="E3394" s="218" t="s">
        <v>92</v>
      </c>
      <c r="F3394" s="218" t="s">
        <v>2</v>
      </c>
      <c r="G3394" s="218" t="s">
        <v>213</v>
      </c>
      <c r="H3394" s="218">
        <v>7</v>
      </c>
      <c r="I3394" s="218"/>
      <c r="J3394" s="218">
        <v>0</v>
      </c>
      <c r="K3394" s="218"/>
      <c r="L3394" s="218"/>
      <c r="M3394" s="218"/>
      <c r="N3394" s="218"/>
      <c r="O3394" s="218"/>
      <c r="P3394" s="218"/>
      <c r="Q3394" s="240">
        <v>0</v>
      </c>
      <c r="R3394" s="240">
        <v>0</v>
      </c>
      <c r="S3394" s="240">
        <v>0</v>
      </c>
      <c r="T3394" s="272">
        <v>0</v>
      </c>
      <c r="U3394" s="263"/>
      <c r="V3394" s="346">
        <f>Transport_DB[[#This Row],[تاریخ]]</f>
        <v>45532</v>
      </c>
    </row>
    <row r="3395" spans="2:22" s="216" customFormat="1" x14ac:dyDescent="0.25">
      <c r="B3395" s="262">
        <v>3402</v>
      </c>
      <c r="C3395" s="346">
        <v>45532</v>
      </c>
      <c r="D3395" s="217" t="s">
        <v>387</v>
      </c>
      <c r="E3395" s="218" t="s">
        <v>276</v>
      </c>
      <c r="F3395" s="218" t="s">
        <v>389</v>
      </c>
      <c r="G3395" s="218" t="s">
        <v>214</v>
      </c>
      <c r="H3395" s="218">
        <v>4.1500000000000004</v>
      </c>
      <c r="I3395" s="218" t="s">
        <v>221</v>
      </c>
      <c r="J3395" s="218">
        <v>26</v>
      </c>
      <c r="K3395" s="218">
        <v>715650</v>
      </c>
      <c r="L3395" s="218">
        <v>1700</v>
      </c>
      <c r="M3395" s="218"/>
      <c r="N3395" s="218" t="s">
        <v>389</v>
      </c>
      <c r="O3395" s="218">
        <v>717350</v>
      </c>
      <c r="P3395" s="218" t="s">
        <v>305</v>
      </c>
      <c r="Q3395" s="240">
        <v>0</v>
      </c>
      <c r="R3395" s="240">
        <v>124.08499999999999</v>
      </c>
      <c r="S3395" s="240">
        <v>0</v>
      </c>
      <c r="T3395" s="272">
        <v>0</v>
      </c>
      <c r="U3395" s="263"/>
      <c r="V3395" s="346">
        <f>Transport_DB[[#This Row],[تاریخ]]</f>
        <v>45532</v>
      </c>
    </row>
    <row r="3396" spans="2:22" s="216" customFormat="1" x14ac:dyDescent="0.25">
      <c r="B3396" s="262">
        <v>3403</v>
      </c>
      <c r="C3396" s="346">
        <v>45532</v>
      </c>
      <c r="D3396" s="217" t="s">
        <v>388</v>
      </c>
      <c r="E3396" s="218" t="s">
        <v>276</v>
      </c>
      <c r="F3396" s="218" t="s">
        <v>389</v>
      </c>
      <c r="G3396" s="218" t="s">
        <v>214</v>
      </c>
      <c r="H3396" s="218">
        <v>4.1500000000000004</v>
      </c>
      <c r="I3396" s="218" t="s">
        <v>221</v>
      </c>
      <c r="J3396" s="218">
        <v>26</v>
      </c>
      <c r="K3396" s="218">
        <v>715650</v>
      </c>
      <c r="L3396" s="218">
        <v>1700</v>
      </c>
      <c r="M3396" s="218"/>
      <c r="N3396" s="218" t="s">
        <v>389</v>
      </c>
      <c r="O3396" s="218">
        <v>717351</v>
      </c>
      <c r="P3396" s="218" t="s">
        <v>305</v>
      </c>
      <c r="Q3396" s="240">
        <v>0</v>
      </c>
      <c r="R3396" s="240">
        <v>124.08499999999999</v>
      </c>
      <c r="S3396" s="240">
        <v>0</v>
      </c>
      <c r="T3396" s="272">
        <v>0</v>
      </c>
      <c r="U3396" s="263"/>
      <c r="V3396" s="346">
        <f>Transport_DB[[#This Row],[تاریخ]]</f>
        <v>45532</v>
      </c>
    </row>
    <row r="3397" spans="2:22" s="216" customFormat="1" x14ac:dyDescent="0.25">
      <c r="B3397" s="262">
        <v>3404</v>
      </c>
      <c r="C3397" s="346">
        <v>45532</v>
      </c>
      <c r="D3397" s="217" t="s">
        <v>96</v>
      </c>
      <c r="E3397" s="218" t="s">
        <v>161</v>
      </c>
      <c r="F3397" s="218" t="s">
        <v>1</v>
      </c>
      <c r="G3397" s="218" t="s">
        <v>161</v>
      </c>
      <c r="H3397" s="218">
        <v>11.8</v>
      </c>
      <c r="I3397" s="218" t="s">
        <v>66</v>
      </c>
      <c r="J3397" s="218">
        <v>4</v>
      </c>
      <c r="K3397" s="218"/>
      <c r="L3397" s="218"/>
      <c r="M3397" s="218"/>
      <c r="N3397" s="218" t="s">
        <v>363</v>
      </c>
      <c r="O3397" s="218"/>
      <c r="P3397" s="218"/>
      <c r="Q3397" s="240">
        <v>0</v>
      </c>
      <c r="R3397" s="240">
        <v>0</v>
      </c>
      <c r="S3397" s="240">
        <v>47.2</v>
      </c>
      <c r="T3397" s="272">
        <v>0</v>
      </c>
      <c r="U3397" s="263"/>
      <c r="V3397" s="346">
        <f>Transport_DB[[#This Row],[تاریخ]]</f>
        <v>45532</v>
      </c>
    </row>
    <row r="3398" spans="2:22" s="216" customFormat="1" x14ac:dyDescent="0.25">
      <c r="B3398" s="262">
        <v>3405</v>
      </c>
      <c r="C3398" s="346">
        <v>45532</v>
      </c>
      <c r="D3398" s="217" t="s">
        <v>130</v>
      </c>
      <c r="E3398" s="218" t="s">
        <v>161</v>
      </c>
      <c r="F3398" s="218" t="s">
        <v>1</v>
      </c>
      <c r="G3398" s="218" t="s">
        <v>161</v>
      </c>
      <c r="H3398" s="218">
        <v>11.8</v>
      </c>
      <c r="I3398" s="218" t="s">
        <v>66</v>
      </c>
      <c r="J3398" s="218">
        <v>1</v>
      </c>
      <c r="K3398" s="218"/>
      <c r="L3398" s="218"/>
      <c r="M3398" s="218"/>
      <c r="N3398" s="218" t="s">
        <v>363</v>
      </c>
      <c r="O3398" s="218"/>
      <c r="P3398" s="218"/>
      <c r="Q3398" s="240">
        <v>0</v>
      </c>
      <c r="R3398" s="240">
        <v>0</v>
      </c>
      <c r="S3398" s="240">
        <v>11.8</v>
      </c>
      <c r="T3398" s="272">
        <v>0</v>
      </c>
      <c r="U3398" s="263"/>
      <c r="V3398" s="346">
        <f>Transport_DB[[#This Row],[تاریخ]]</f>
        <v>45532</v>
      </c>
    </row>
    <row r="3399" spans="2:22" s="216" customFormat="1" x14ac:dyDescent="0.25">
      <c r="B3399" s="262">
        <v>3406</v>
      </c>
      <c r="C3399" s="346">
        <v>45532</v>
      </c>
      <c r="D3399" s="217" t="s">
        <v>261</v>
      </c>
      <c r="E3399" s="218" t="s">
        <v>161</v>
      </c>
      <c r="F3399" s="218" t="s">
        <v>65</v>
      </c>
      <c r="G3399" s="218" t="s">
        <v>161</v>
      </c>
      <c r="H3399" s="218">
        <v>30.5</v>
      </c>
      <c r="I3399" s="218" t="s">
        <v>66</v>
      </c>
      <c r="J3399" s="218"/>
      <c r="K3399" s="218"/>
      <c r="L3399" s="218"/>
      <c r="M3399" s="218"/>
      <c r="N3399" s="218"/>
      <c r="O3399" s="218"/>
      <c r="P3399" s="218"/>
      <c r="Q3399" s="240">
        <v>0</v>
      </c>
      <c r="R3399" s="240">
        <v>0</v>
      </c>
      <c r="S3399" s="240">
        <v>0</v>
      </c>
      <c r="T3399" s="272">
        <v>0</v>
      </c>
      <c r="U3399" s="263"/>
      <c r="V3399" s="346">
        <f>Transport_DB[[#This Row],[تاریخ]]</f>
        <v>45532</v>
      </c>
    </row>
    <row r="3400" spans="2:22" s="216" customFormat="1" x14ac:dyDescent="0.25">
      <c r="B3400" s="262">
        <v>3407</v>
      </c>
      <c r="C3400" s="346">
        <v>45532</v>
      </c>
      <c r="D3400" s="217" t="s">
        <v>478</v>
      </c>
      <c r="E3400" s="218" t="s">
        <v>161</v>
      </c>
      <c r="F3400" s="218" t="s">
        <v>63</v>
      </c>
      <c r="G3400" s="218" t="s">
        <v>161</v>
      </c>
      <c r="H3400" s="218">
        <v>13</v>
      </c>
      <c r="I3400" s="218" t="s">
        <v>66</v>
      </c>
      <c r="J3400" s="218">
        <v>3</v>
      </c>
      <c r="K3400" s="218"/>
      <c r="L3400" s="218"/>
      <c r="M3400" s="218"/>
      <c r="N3400" s="218" t="s">
        <v>363</v>
      </c>
      <c r="O3400" s="218"/>
      <c r="P3400" s="218"/>
      <c r="Q3400" s="240">
        <v>0</v>
      </c>
      <c r="R3400" s="240">
        <v>0</v>
      </c>
      <c r="S3400" s="240">
        <v>39</v>
      </c>
      <c r="T3400" s="272">
        <v>0</v>
      </c>
      <c r="U3400" s="263"/>
      <c r="V3400" s="346">
        <f>Transport_DB[[#This Row],[تاریخ]]</f>
        <v>45532</v>
      </c>
    </row>
    <row r="3401" spans="2:22" s="216" customFormat="1" x14ac:dyDescent="0.25">
      <c r="B3401" s="262">
        <v>3408</v>
      </c>
      <c r="C3401" s="346">
        <v>45533</v>
      </c>
      <c r="D3401" s="217" t="s">
        <v>522</v>
      </c>
      <c r="E3401" s="458" t="s">
        <v>132</v>
      </c>
      <c r="F3401" s="458" t="s">
        <v>132</v>
      </c>
      <c r="G3401" s="458" t="s">
        <v>311</v>
      </c>
      <c r="H3401" s="458">
        <v>1</v>
      </c>
      <c r="I3401" s="458" t="s">
        <v>310</v>
      </c>
      <c r="J3401" s="218">
        <v>70</v>
      </c>
      <c r="K3401" s="218"/>
      <c r="L3401" s="218"/>
      <c r="M3401" s="218"/>
      <c r="N3401" s="218"/>
      <c r="O3401" s="218">
        <v>712565</v>
      </c>
      <c r="P3401" s="218" t="s">
        <v>531</v>
      </c>
      <c r="Q3401" s="469">
        <f>IF(I3401=$Q$5,J3401*H3401,0)</f>
        <v>0</v>
      </c>
      <c r="R3401" s="469">
        <f>IF(I3401=$R$5,J3401*H3401,0)*1.15</f>
        <v>0</v>
      </c>
      <c r="S3401" s="469">
        <f>IF(I3401=$S$5,J3401*H3401,0)</f>
        <v>0</v>
      </c>
      <c r="T3401" s="462">
        <f>IF(I3401=$T$5,J3401*H3401,0)</f>
        <v>0</v>
      </c>
      <c r="U3401" s="263"/>
      <c r="V3401" s="346">
        <f>Transport_DB[[#This Row],[تاریخ]]</f>
        <v>45533</v>
      </c>
    </row>
    <row r="3402" spans="2:22" s="216" customFormat="1" x14ac:dyDescent="0.25">
      <c r="B3402" s="262">
        <v>3409</v>
      </c>
      <c r="C3402" s="346">
        <v>45533</v>
      </c>
      <c r="D3402" s="217" t="s">
        <v>487</v>
      </c>
      <c r="E3402" s="218" t="s">
        <v>92</v>
      </c>
      <c r="F3402" s="218" t="s">
        <v>481</v>
      </c>
      <c r="G3402" s="218" t="s">
        <v>214</v>
      </c>
      <c r="H3402" s="218">
        <v>4.1500000000000004</v>
      </c>
      <c r="I3402" s="218" t="s">
        <v>221</v>
      </c>
      <c r="J3402" s="218">
        <v>27</v>
      </c>
      <c r="K3402" s="218">
        <v>715750</v>
      </c>
      <c r="L3402" s="218">
        <v>1850</v>
      </c>
      <c r="M3402" s="218"/>
      <c r="N3402" s="218" t="s">
        <v>481</v>
      </c>
      <c r="O3402" s="218">
        <v>717600</v>
      </c>
      <c r="P3402" s="218" t="s">
        <v>305</v>
      </c>
      <c r="Q3402" s="240">
        <v>0</v>
      </c>
      <c r="R3402" s="240">
        <v>128.85750000000002</v>
      </c>
      <c r="S3402" s="240">
        <v>0</v>
      </c>
      <c r="T3402" s="272">
        <v>0</v>
      </c>
      <c r="U3402" s="263"/>
      <c r="V3402" s="346">
        <f>Transport_DB[[#This Row],[تاریخ]]</f>
        <v>45533</v>
      </c>
    </row>
    <row r="3403" spans="2:22" s="216" customFormat="1" x14ac:dyDescent="0.25">
      <c r="B3403" s="262">
        <v>3410</v>
      </c>
      <c r="C3403" s="346">
        <v>45533</v>
      </c>
      <c r="D3403" s="217" t="s">
        <v>488</v>
      </c>
      <c r="E3403" s="218" t="s">
        <v>92</v>
      </c>
      <c r="F3403" s="218" t="s">
        <v>481</v>
      </c>
      <c r="G3403" s="218" t="s">
        <v>214</v>
      </c>
      <c r="H3403" s="218">
        <v>4.1500000000000004</v>
      </c>
      <c r="I3403" s="218" t="s">
        <v>221</v>
      </c>
      <c r="J3403" s="218">
        <v>27</v>
      </c>
      <c r="K3403" s="218">
        <v>715750</v>
      </c>
      <c r="L3403" s="218">
        <v>1850</v>
      </c>
      <c r="M3403" s="218"/>
      <c r="N3403" s="218" t="s">
        <v>481</v>
      </c>
      <c r="O3403" s="218">
        <v>717600</v>
      </c>
      <c r="P3403" s="218" t="s">
        <v>305</v>
      </c>
      <c r="Q3403" s="240">
        <v>0</v>
      </c>
      <c r="R3403" s="240">
        <v>128.85750000000002</v>
      </c>
      <c r="S3403" s="240">
        <v>0</v>
      </c>
      <c r="T3403" s="272">
        <v>0</v>
      </c>
      <c r="U3403" s="263"/>
      <c r="V3403" s="346">
        <f>Transport_DB[[#This Row],[تاریخ]]</f>
        <v>45533</v>
      </c>
    </row>
    <row r="3404" spans="2:22" s="216" customFormat="1" x14ac:dyDescent="0.25">
      <c r="B3404" s="262">
        <v>3411</v>
      </c>
      <c r="C3404" s="346">
        <v>45533</v>
      </c>
      <c r="D3404" s="217" t="s">
        <v>489</v>
      </c>
      <c r="E3404" s="218" t="s">
        <v>92</v>
      </c>
      <c r="F3404" s="218" t="s">
        <v>481</v>
      </c>
      <c r="G3404" s="218" t="s">
        <v>214</v>
      </c>
      <c r="H3404" s="218">
        <v>4.1500000000000004</v>
      </c>
      <c r="I3404" s="218" t="s">
        <v>221</v>
      </c>
      <c r="J3404" s="218">
        <v>18</v>
      </c>
      <c r="K3404" s="218">
        <v>715750</v>
      </c>
      <c r="L3404" s="218">
        <v>1850</v>
      </c>
      <c r="M3404" s="218"/>
      <c r="N3404" s="218" t="s">
        <v>481</v>
      </c>
      <c r="O3404" s="218">
        <v>717600</v>
      </c>
      <c r="P3404" s="218" t="s">
        <v>305</v>
      </c>
      <c r="Q3404" s="240">
        <v>0</v>
      </c>
      <c r="R3404" s="240">
        <v>85.905000000000001</v>
      </c>
      <c r="S3404" s="240">
        <v>0</v>
      </c>
      <c r="T3404" s="272">
        <v>0</v>
      </c>
      <c r="U3404" s="263"/>
      <c r="V3404" s="346">
        <f>Transport_DB[[#This Row],[تاریخ]]</f>
        <v>45533</v>
      </c>
    </row>
    <row r="3405" spans="2:22" s="216" customFormat="1" x14ac:dyDescent="0.25">
      <c r="B3405" s="262">
        <v>3412</v>
      </c>
      <c r="C3405" s="346">
        <v>45533</v>
      </c>
      <c r="D3405" s="217" t="s">
        <v>490</v>
      </c>
      <c r="E3405" s="218" t="s">
        <v>92</v>
      </c>
      <c r="F3405" s="218" t="s">
        <v>481</v>
      </c>
      <c r="G3405" s="218" t="s">
        <v>214</v>
      </c>
      <c r="H3405" s="218">
        <v>4.1500000000000004</v>
      </c>
      <c r="I3405" s="218" t="s">
        <v>221</v>
      </c>
      <c r="J3405" s="218">
        <v>14</v>
      </c>
      <c r="K3405" s="218">
        <v>715750</v>
      </c>
      <c r="L3405" s="218">
        <v>1850</v>
      </c>
      <c r="M3405" s="218"/>
      <c r="N3405" s="218" t="s">
        <v>481</v>
      </c>
      <c r="O3405" s="218">
        <v>717600</v>
      </c>
      <c r="P3405" s="218" t="s">
        <v>305</v>
      </c>
      <c r="Q3405" s="240">
        <v>0</v>
      </c>
      <c r="R3405" s="240">
        <v>66.814999999999998</v>
      </c>
      <c r="S3405" s="240">
        <v>0</v>
      </c>
      <c r="T3405" s="272">
        <v>0</v>
      </c>
      <c r="U3405" s="263"/>
      <c r="V3405" s="346">
        <f>Transport_DB[[#This Row],[تاریخ]]</f>
        <v>45533</v>
      </c>
    </row>
    <row r="3406" spans="2:22" s="216" customFormat="1" x14ac:dyDescent="0.25">
      <c r="B3406" s="262">
        <v>3413</v>
      </c>
      <c r="C3406" s="346">
        <v>45533</v>
      </c>
      <c r="D3406" s="217" t="s">
        <v>117</v>
      </c>
      <c r="E3406" s="218" t="s">
        <v>92</v>
      </c>
      <c r="F3406" s="218" t="s">
        <v>1</v>
      </c>
      <c r="G3406" s="218" t="s">
        <v>213</v>
      </c>
      <c r="H3406" s="218">
        <v>6.65</v>
      </c>
      <c r="I3406" s="218" t="s">
        <v>221</v>
      </c>
      <c r="J3406" s="218">
        <v>23</v>
      </c>
      <c r="K3406" s="218">
        <v>715970</v>
      </c>
      <c r="L3406" s="218">
        <v>760</v>
      </c>
      <c r="M3406" s="218"/>
      <c r="N3406" s="218" t="s">
        <v>1</v>
      </c>
      <c r="O3406" s="218">
        <v>716730</v>
      </c>
      <c r="P3406" s="218" t="s">
        <v>304</v>
      </c>
      <c r="Q3406" s="240">
        <v>0</v>
      </c>
      <c r="R3406" s="240">
        <v>175.89250000000001</v>
      </c>
      <c r="S3406" s="240">
        <v>0</v>
      </c>
      <c r="T3406" s="272">
        <v>0</v>
      </c>
      <c r="U3406" s="263"/>
      <c r="V3406" s="346">
        <f>Transport_DB[[#This Row],[تاریخ]]</f>
        <v>45533</v>
      </c>
    </row>
    <row r="3407" spans="2:22" s="216" customFormat="1" x14ac:dyDescent="0.25">
      <c r="B3407" s="262">
        <v>3414</v>
      </c>
      <c r="C3407" s="346">
        <v>45533</v>
      </c>
      <c r="D3407" s="217" t="s">
        <v>94</v>
      </c>
      <c r="E3407" s="218" t="s">
        <v>92</v>
      </c>
      <c r="F3407" s="218" t="s">
        <v>1</v>
      </c>
      <c r="G3407" s="218" t="s">
        <v>213</v>
      </c>
      <c r="H3407" s="218">
        <v>6.65</v>
      </c>
      <c r="I3407" s="218" t="s">
        <v>221</v>
      </c>
      <c r="J3407" s="218">
        <v>0</v>
      </c>
      <c r="K3407" s="218"/>
      <c r="L3407" s="218"/>
      <c r="M3407" s="218"/>
      <c r="N3407" s="218"/>
      <c r="O3407" s="218"/>
      <c r="P3407" s="218"/>
      <c r="Q3407" s="240">
        <v>0</v>
      </c>
      <c r="R3407" s="240">
        <v>0</v>
      </c>
      <c r="S3407" s="240">
        <v>0</v>
      </c>
      <c r="T3407" s="272">
        <v>0</v>
      </c>
      <c r="U3407" s="263"/>
      <c r="V3407" s="346">
        <f>Transport_DB[[#This Row],[تاریخ]]</f>
        <v>45533</v>
      </c>
    </row>
    <row r="3408" spans="2:22" s="216" customFormat="1" x14ac:dyDescent="0.25">
      <c r="B3408" s="262">
        <v>3415</v>
      </c>
      <c r="C3408" s="346">
        <v>45533</v>
      </c>
      <c r="D3408" s="217" t="s">
        <v>91</v>
      </c>
      <c r="E3408" s="218" t="s">
        <v>92</v>
      </c>
      <c r="F3408" s="218" t="s">
        <v>1</v>
      </c>
      <c r="G3408" s="218" t="s">
        <v>213</v>
      </c>
      <c r="H3408" s="218">
        <v>6.65</v>
      </c>
      <c r="I3408" s="218" t="s">
        <v>221</v>
      </c>
      <c r="J3408" s="218">
        <v>23</v>
      </c>
      <c r="K3408" s="218">
        <v>715970</v>
      </c>
      <c r="L3408" s="218">
        <v>760</v>
      </c>
      <c r="M3408" s="218"/>
      <c r="N3408" s="218" t="s">
        <v>1</v>
      </c>
      <c r="O3408" s="218">
        <v>716730</v>
      </c>
      <c r="P3408" s="218" t="s">
        <v>304</v>
      </c>
      <c r="Q3408" s="240">
        <v>0</v>
      </c>
      <c r="R3408" s="240">
        <v>175.89250000000001</v>
      </c>
      <c r="S3408" s="240">
        <v>0</v>
      </c>
      <c r="T3408" s="272">
        <v>0</v>
      </c>
      <c r="U3408" s="263"/>
      <c r="V3408" s="346">
        <f>Transport_DB[[#This Row],[تاریخ]]</f>
        <v>45533</v>
      </c>
    </row>
    <row r="3409" spans="2:22" s="216" customFormat="1" x14ac:dyDescent="0.25">
      <c r="B3409" s="262">
        <v>3416</v>
      </c>
      <c r="C3409" s="346">
        <v>45533</v>
      </c>
      <c r="D3409" s="217" t="s">
        <v>156</v>
      </c>
      <c r="E3409" s="218" t="s">
        <v>92</v>
      </c>
      <c r="F3409" s="218" t="s">
        <v>62</v>
      </c>
      <c r="G3409" s="218" t="s">
        <v>214</v>
      </c>
      <c r="H3409" s="218">
        <v>4.1500000000000004</v>
      </c>
      <c r="I3409" s="218" t="s">
        <v>221</v>
      </c>
      <c r="J3409" s="218">
        <v>31</v>
      </c>
      <c r="K3409" s="218">
        <v>715250</v>
      </c>
      <c r="L3409" s="218">
        <v>2350</v>
      </c>
      <c r="M3409" s="218"/>
      <c r="N3409" s="218" t="s">
        <v>62</v>
      </c>
      <c r="O3409" s="218">
        <v>717600</v>
      </c>
      <c r="P3409" s="218" t="s">
        <v>305</v>
      </c>
      <c r="Q3409" s="240">
        <v>0</v>
      </c>
      <c r="R3409" s="240">
        <v>147.94749999999999</v>
      </c>
      <c r="S3409" s="240">
        <v>0</v>
      </c>
      <c r="T3409" s="272">
        <v>0</v>
      </c>
      <c r="U3409" s="263"/>
      <c r="V3409" s="346">
        <f>Transport_DB[[#This Row],[تاریخ]]</f>
        <v>45533</v>
      </c>
    </row>
    <row r="3410" spans="2:22" s="216" customFormat="1" x14ac:dyDescent="0.25">
      <c r="B3410" s="262">
        <v>3417</v>
      </c>
      <c r="C3410" s="346">
        <v>45533</v>
      </c>
      <c r="D3410" s="217" t="s">
        <v>157</v>
      </c>
      <c r="E3410" s="218" t="s">
        <v>92</v>
      </c>
      <c r="F3410" s="218" t="s">
        <v>62</v>
      </c>
      <c r="G3410" s="218" t="s">
        <v>214</v>
      </c>
      <c r="H3410" s="218">
        <v>4.1500000000000004</v>
      </c>
      <c r="I3410" s="218" t="s">
        <v>221</v>
      </c>
      <c r="J3410" s="218">
        <v>31</v>
      </c>
      <c r="K3410" s="218">
        <v>715250</v>
      </c>
      <c r="L3410" s="218">
        <v>2350</v>
      </c>
      <c r="M3410" s="218"/>
      <c r="N3410" s="218" t="s">
        <v>62</v>
      </c>
      <c r="O3410" s="218">
        <v>717600</v>
      </c>
      <c r="P3410" s="218" t="s">
        <v>305</v>
      </c>
      <c r="Q3410" s="240">
        <v>0</v>
      </c>
      <c r="R3410" s="240">
        <v>147.94749999999999</v>
      </c>
      <c r="S3410" s="240">
        <v>0</v>
      </c>
      <c r="T3410" s="272">
        <v>0</v>
      </c>
      <c r="U3410" s="263"/>
      <c r="V3410" s="346">
        <f>Transport_DB[[#This Row],[تاریخ]]</f>
        <v>45533</v>
      </c>
    </row>
    <row r="3411" spans="2:22" s="216" customFormat="1" x14ac:dyDescent="0.25">
      <c r="B3411" s="262">
        <v>3418</v>
      </c>
      <c r="C3411" s="346">
        <v>45533</v>
      </c>
      <c r="D3411" s="217" t="s">
        <v>436</v>
      </c>
      <c r="E3411" s="218" t="s">
        <v>161</v>
      </c>
      <c r="F3411" s="218" t="s">
        <v>389</v>
      </c>
      <c r="G3411" s="218" t="s">
        <v>161</v>
      </c>
      <c r="H3411" s="218">
        <v>10</v>
      </c>
      <c r="I3411" s="218" t="s">
        <v>66</v>
      </c>
      <c r="J3411" s="218">
        <v>5</v>
      </c>
      <c r="K3411" s="218"/>
      <c r="L3411" s="218"/>
      <c r="M3411" s="218"/>
      <c r="N3411" s="218"/>
      <c r="O3411" s="218"/>
      <c r="P3411" s="218"/>
      <c r="Q3411" s="240">
        <v>0</v>
      </c>
      <c r="R3411" s="240">
        <v>0</v>
      </c>
      <c r="S3411" s="240">
        <v>50</v>
      </c>
      <c r="T3411" s="272">
        <v>0</v>
      </c>
      <c r="U3411" s="263"/>
      <c r="V3411" s="346">
        <f>Transport_DB[[#This Row],[تاریخ]]</f>
        <v>45533</v>
      </c>
    </row>
    <row r="3412" spans="2:22" s="216" customFormat="1" x14ac:dyDescent="0.25">
      <c r="B3412" s="262">
        <v>3419</v>
      </c>
      <c r="C3412" s="346">
        <v>45533</v>
      </c>
      <c r="D3412" s="217" t="s">
        <v>284</v>
      </c>
      <c r="E3412" s="218" t="s">
        <v>178</v>
      </c>
      <c r="F3412" s="218" t="s">
        <v>7</v>
      </c>
      <c r="G3412" s="218" t="s">
        <v>213</v>
      </c>
      <c r="H3412" s="218">
        <v>7</v>
      </c>
      <c r="I3412" s="218" t="s">
        <v>220</v>
      </c>
      <c r="J3412" s="218">
        <v>51</v>
      </c>
      <c r="K3412" s="218"/>
      <c r="L3412" s="218"/>
      <c r="M3412" s="218"/>
      <c r="N3412" s="218"/>
      <c r="O3412" s="218"/>
      <c r="P3412" s="218"/>
      <c r="Q3412" s="240">
        <v>357</v>
      </c>
      <c r="R3412" s="240">
        <v>0</v>
      </c>
      <c r="S3412" s="240">
        <v>0</v>
      </c>
      <c r="T3412" s="272">
        <v>0</v>
      </c>
      <c r="U3412" s="263"/>
      <c r="V3412" s="346">
        <f>Transport_DB[[#This Row],[تاریخ]]</f>
        <v>45533</v>
      </c>
    </row>
    <row r="3413" spans="2:22" s="216" customFormat="1" x14ac:dyDescent="0.25">
      <c r="B3413" s="262">
        <v>3420</v>
      </c>
      <c r="C3413" s="346">
        <v>45533</v>
      </c>
      <c r="D3413" s="217" t="s">
        <v>268</v>
      </c>
      <c r="E3413" s="218" t="s">
        <v>276</v>
      </c>
      <c r="F3413" s="218" t="s">
        <v>7</v>
      </c>
      <c r="G3413" s="218" t="s">
        <v>214</v>
      </c>
      <c r="H3413" s="218">
        <v>5</v>
      </c>
      <c r="I3413" s="218" t="s">
        <v>220</v>
      </c>
      <c r="J3413" s="218">
        <v>48</v>
      </c>
      <c r="K3413" s="218"/>
      <c r="L3413" s="218"/>
      <c r="M3413" s="218"/>
      <c r="N3413" s="218"/>
      <c r="O3413" s="218"/>
      <c r="P3413" s="218"/>
      <c r="Q3413" s="240">
        <v>240</v>
      </c>
      <c r="R3413" s="240">
        <v>0</v>
      </c>
      <c r="S3413" s="240">
        <v>0</v>
      </c>
      <c r="T3413" s="272">
        <v>0</v>
      </c>
      <c r="U3413" s="263"/>
      <c r="V3413" s="346">
        <f>Transport_DB[[#This Row],[تاریخ]]</f>
        <v>45533</v>
      </c>
    </row>
    <row r="3414" spans="2:22" s="216" customFormat="1" x14ac:dyDescent="0.25">
      <c r="B3414" s="262">
        <v>3421</v>
      </c>
      <c r="C3414" s="346">
        <v>45533</v>
      </c>
      <c r="D3414" s="217" t="s">
        <v>260</v>
      </c>
      <c r="E3414" s="218" t="s">
        <v>161</v>
      </c>
      <c r="F3414" s="218" t="s">
        <v>7</v>
      </c>
      <c r="G3414" s="218" t="s">
        <v>161</v>
      </c>
      <c r="H3414" s="218">
        <v>10</v>
      </c>
      <c r="I3414" s="218"/>
      <c r="J3414" s="218">
        <v>0</v>
      </c>
      <c r="K3414" s="218"/>
      <c r="L3414" s="218"/>
      <c r="M3414" s="218"/>
      <c r="N3414" s="218"/>
      <c r="O3414" s="218"/>
      <c r="P3414" s="218"/>
      <c r="Q3414" s="240">
        <v>0</v>
      </c>
      <c r="R3414" s="240">
        <v>0</v>
      </c>
      <c r="S3414" s="240">
        <v>0</v>
      </c>
      <c r="T3414" s="272">
        <v>0</v>
      </c>
      <c r="U3414" s="263"/>
      <c r="V3414" s="346">
        <f>Transport_DB[[#This Row],[تاریخ]]</f>
        <v>45533</v>
      </c>
    </row>
    <row r="3415" spans="2:22" s="216" customFormat="1" x14ac:dyDescent="0.25">
      <c r="B3415" s="262">
        <v>3422</v>
      </c>
      <c r="C3415" s="346">
        <v>45533</v>
      </c>
      <c r="D3415" s="217" t="s">
        <v>359</v>
      </c>
      <c r="E3415" s="218" t="s">
        <v>178</v>
      </c>
      <c r="F3415" s="218" t="s">
        <v>7</v>
      </c>
      <c r="G3415" s="218" t="s">
        <v>213</v>
      </c>
      <c r="H3415" s="218">
        <v>7</v>
      </c>
      <c r="I3415" s="218"/>
      <c r="J3415" s="218">
        <v>0</v>
      </c>
      <c r="K3415" s="218"/>
      <c r="L3415" s="218"/>
      <c r="M3415" s="218"/>
      <c r="N3415" s="218"/>
      <c r="O3415" s="218"/>
      <c r="P3415" s="218"/>
      <c r="Q3415" s="240">
        <v>0</v>
      </c>
      <c r="R3415" s="240">
        <v>0</v>
      </c>
      <c r="S3415" s="240">
        <v>0</v>
      </c>
      <c r="T3415" s="272">
        <v>0</v>
      </c>
      <c r="U3415" s="263"/>
      <c r="V3415" s="346">
        <f>Transport_DB[[#This Row],[تاریخ]]</f>
        <v>45533</v>
      </c>
    </row>
    <row r="3416" spans="2:22" s="216" customFormat="1" x14ac:dyDescent="0.25">
      <c r="B3416" s="262">
        <v>3423</v>
      </c>
      <c r="C3416" s="346">
        <v>45533</v>
      </c>
      <c r="D3416" s="217" t="s">
        <v>177</v>
      </c>
      <c r="E3416" s="218" t="s">
        <v>178</v>
      </c>
      <c r="F3416" s="218" t="s">
        <v>7</v>
      </c>
      <c r="G3416" s="218" t="s">
        <v>213</v>
      </c>
      <c r="H3416" s="218">
        <v>7</v>
      </c>
      <c r="I3416" s="218" t="s">
        <v>220</v>
      </c>
      <c r="J3416" s="218">
        <v>7</v>
      </c>
      <c r="K3416" s="218"/>
      <c r="L3416" s="218"/>
      <c r="M3416" s="218"/>
      <c r="N3416" s="218"/>
      <c r="O3416" s="218"/>
      <c r="P3416" s="218"/>
      <c r="Q3416" s="240">
        <v>49</v>
      </c>
      <c r="R3416" s="240">
        <v>0</v>
      </c>
      <c r="S3416" s="240">
        <v>0</v>
      </c>
      <c r="T3416" s="272">
        <v>0</v>
      </c>
      <c r="U3416" s="263"/>
      <c r="V3416" s="346">
        <f>Transport_DB[[#This Row],[تاریخ]]</f>
        <v>45533</v>
      </c>
    </row>
    <row r="3417" spans="2:22" s="216" customFormat="1" x14ac:dyDescent="0.25">
      <c r="B3417" s="262">
        <v>3424</v>
      </c>
      <c r="C3417" s="346">
        <v>45533</v>
      </c>
      <c r="D3417" s="217" t="s">
        <v>173</v>
      </c>
      <c r="E3417" s="218" t="s">
        <v>161</v>
      </c>
      <c r="F3417" s="218" t="s">
        <v>7</v>
      </c>
      <c r="G3417" s="218" t="s">
        <v>161</v>
      </c>
      <c r="H3417" s="218">
        <v>11.2</v>
      </c>
      <c r="I3417" s="218" t="s">
        <v>66</v>
      </c>
      <c r="J3417" s="218">
        <v>6</v>
      </c>
      <c r="K3417" s="218"/>
      <c r="L3417" s="218"/>
      <c r="M3417" s="218"/>
      <c r="N3417" s="218"/>
      <c r="O3417" s="218"/>
      <c r="P3417" s="218"/>
      <c r="Q3417" s="240">
        <v>0</v>
      </c>
      <c r="R3417" s="240">
        <v>0</v>
      </c>
      <c r="S3417" s="240">
        <v>67.199999999999989</v>
      </c>
      <c r="T3417" s="272">
        <v>0</v>
      </c>
      <c r="U3417" s="263"/>
      <c r="V3417" s="346">
        <f>Transport_DB[[#This Row],[تاریخ]]</f>
        <v>45533</v>
      </c>
    </row>
    <row r="3418" spans="2:22" s="216" customFormat="1" x14ac:dyDescent="0.25">
      <c r="B3418" s="262">
        <v>3425</v>
      </c>
      <c r="C3418" s="346">
        <v>45533</v>
      </c>
      <c r="D3418" s="217" t="s">
        <v>152</v>
      </c>
      <c r="E3418" s="218" t="s">
        <v>92</v>
      </c>
      <c r="F3418" s="218" t="s">
        <v>63</v>
      </c>
      <c r="G3418" s="218" t="s">
        <v>214</v>
      </c>
      <c r="H3418" s="218">
        <v>4.1500000000000004</v>
      </c>
      <c r="I3418" s="218" t="s">
        <v>221</v>
      </c>
      <c r="J3418" s="218">
        <v>23</v>
      </c>
      <c r="K3418" s="218">
        <v>715200</v>
      </c>
      <c r="L3418" s="218">
        <v>2400</v>
      </c>
      <c r="M3418" s="218"/>
      <c r="N3418" s="218" t="s">
        <v>63</v>
      </c>
      <c r="O3418" s="218">
        <v>717600</v>
      </c>
      <c r="P3418" s="218" t="s">
        <v>305</v>
      </c>
      <c r="Q3418" s="240">
        <v>0</v>
      </c>
      <c r="R3418" s="240">
        <v>109.7675</v>
      </c>
      <c r="S3418" s="240">
        <v>0</v>
      </c>
      <c r="T3418" s="272">
        <v>0</v>
      </c>
      <c r="U3418" s="263"/>
      <c r="V3418" s="346">
        <f>Transport_DB[[#This Row],[تاریخ]]</f>
        <v>45533</v>
      </c>
    </row>
    <row r="3419" spans="2:22" s="216" customFormat="1" x14ac:dyDescent="0.25">
      <c r="B3419" s="262">
        <v>3426</v>
      </c>
      <c r="C3419" s="346">
        <v>45533</v>
      </c>
      <c r="D3419" s="217" t="s">
        <v>150</v>
      </c>
      <c r="E3419" s="218" t="s">
        <v>92</v>
      </c>
      <c r="F3419" s="218" t="s">
        <v>63</v>
      </c>
      <c r="G3419" s="218" t="s">
        <v>214</v>
      </c>
      <c r="H3419" s="218">
        <v>4.1500000000000004</v>
      </c>
      <c r="I3419" s="218" t="s">
        <v>221</v>
      </c>
      <c r="J3419" s="218">
        <v>24</v>
      </c>
      <c r="K3419" s="218">
        <v>715200</v>
      </c>
      <c r="L3419" s="218">
        <v>2400</v>
      </c>
      <c r="M3419" s="218"/>
      <c r="N3419" s="218" t="s">
        <v>63</v>
      </c>
      <c r="O3419" s="218">
        <v>717600</v>
      </c>
      <c r="P3419" s="218" t="s">
        <v>305</v>
      </c>
      <c r="Q3419" s="240">
        <v>0</v>
      </c>
      <c r="R3419" s="240">
        <v>114.54</v>
      </c>
      <c r="S3419" s="240">
        <v>0</v>
      </c>
      <c r="T3419" s="272">
        <v>0</v>
      </c>
      <c r="U3419" s="263"/>
      <c r="V3419" s="346">
        <f>Transport_DB[[#This Row],[تاریخ]]</f>
        <v>45533</v>
      </c>
    </row>
    <row r="3420" spans="2:22" s="216" customFormat="1" x14ac:dyDescent="0.25">
      <c r="B3420" s="262">
        <v>3427</v>
      </c>
      <c r="C3420" s="346">
        <v>45533</v>
      </c>
      <c r="D3420" s="217" t="s">
        <v>179</v>
      </c>
      <c r="E3420" s="218" t="s">
        <v>161</v>
      </c>
      <c r="F3420" s="218" t="s">
        <v>8</v>
      </c>
      <c r="G3420" s="218" t="s">
        <v>161</v>
      </c>
      <c r="H3420" s="218">
        <v>11.6</v>
      </c>
      <c r="I3420" s="218" t="s">
        <v>66</v>
      </c>
      <c r="J3420" s="218">
        <v>3</v>
      </c>
      <c r="K3420" s="218"/>
      <c r="L3420" s="218"/>
      <c r="M3420" s="218"/>
      <c r="N3420" s="218" t="s">
        <v>363</v>
      </c>
      <c r="O3420" s="218"/>
      <c r="P3420" s="218"/>
      <c r="Q3420" s="240">
        <v>0</v>
      </c>
      <c r="R3420" s="240">
        <v>0</v>
      </c>
      <c r="S3420" s="240">
        <v>34.799999999999997</v>
      </c>
      <c r="T3420" s="272">
        <v>0</v>
      </c>
      <c r="U3420" s="263"/>
      <c r="V3420" s="346">
        <f>Transport_DB[[#This Row],[تاریخ]]</f>
        <v>45533</v>
      </c>
    </row>
    <row r="3421" spans="2:22" s="216" customFormat="1" x14ac:dyDescent="0.25">
      <c r="B3421" s="262">
        <v>3428</v>
      </c>
      <c r="C3421" s="346">
        <v>45533</v>
      </c>
      <c r="D3421" s="217" t="s">
        <v>141</v>
      </c>
      <c r="E3421" s="218" t="s">
        <v>92</v>
      </c>
      <c r="F3421" s="218" t="s">
        <v>2</v>
      </c>
      <c r="G3421" s="218" t="s">
        <v>213</v>
      </c>
      <c r="H3421" s="218">
        <v>7</v>
      </c>
      <c r="I3421" s="218" t="s">
        <v>220</v>
      </c>
      <c r="J3421" s="218">
        <v>34</v>
      </c>
      <c r="K3421" s="218"/>
      <c r="L3421" s="218"/>
      <c r="M3421" s="218"/>
      <c r="N3421" s="218"/>
      <c r="O3421" s="218"/>
      <c r="P3421" s="218"/>
      <c r="Q3421" s="240">
        <v>238</v>
      </c>
      <c r="R3421" s="240">
        <v>0</v>
      </c>
      <c r="S3421" s="240">
        <v>0</v>
      </c>
      <c r="T3421" s="272">
        <v>0</v>
      </c>
      <c r="U3421" s="263"/>
      <c r="V3421" s="346">
        <f>Transport_DB[[#This Row],[تاریخ]]</f>
        <v>45533</v>
      </c>
    </row>
    <row r="3422" spans="2:22" s="216" customFormat="1" x14ac:dyDescent="0.25">
      <c r="B3422" s="262">
        <v>3429</v>
      </c>
      <c r="C3422" s="346">
        <v>45533</v>
      </c>
      <c r="D3422" s="217" t="s">
        <v>142</v>
      </c>
      <c r="E3422" s="218" t="s">
        <v>92</v>
      </c>
      <c r="F3422" s="218" t="s">
        <v>2</v>
      </c>
      <c r="G3422" s="218" t="s">
        <v>213</v>
      </c>
      <c r="H3422" s="218">
        <v>7</v>
      </c>
      <c r="I3422" s="218" t="s">
        <v>220</v>
      </c>
      <c r="J3422" s="218">
        <v>34</v>
      </c>
      <c r="K3422" s="218"/>
      <c r="L3422" s="218"/>
      <c r="M3422" s="218"/>
      <c r="N3422" s="218"/>
      <c r="O3422" s="218"/>
      <c r="P3422" s="218"/>
      <c r="Q3422" s="240">
        <v>238</v>
      </c>
      <c r="R3422" s="240">
        <v>0</v>
      </c>
      <c r="S3422" s="240">
        <v>0</v>
      </c>
      <c r="T3422" s="272">
        <v>0</v>
      </c>
      <c r="U3422" s="263"/>
      <c r="V3422" s="346">
        <f>Transport_DB[[#This Row],[تاریخ]]</f>
        <v>45533</v>
      </c>
    </row>
    <row r="3423" spans="2:22" s="216" customFormat="1" x14ac:dyDescent="0.25">
      <c r="B3423" s="262">
        <v>3430</v>
      </c>
      <c r="C3423" s="346">
        <v>45533</v>
      </c>
      <c r="D3423" s="217" t="s">
        <v>143</v>
      </c>
      <c r="E3423" s="218" t="s">
        <v>92</v>
      </c>
      <c r="F3423" s="218" t="s">
        <v>2</v>
      </c>
      <c r="G3423" s="218" t="s">
        <v>213</v>
      </c>
      <c r="H3423" s="218">
        <v>7</v>
      </c>
      <c r="I3423" s="218" t="s">
        <v>220</v>
      </c>
      <c r="J3423" s="218">
        <v>34</v>
      </c>
      <c r="K3423" s="218"/>
      <c r="L3423" s="218"/>
      <c r="M3423" s="218"/>
      <c r="N3423" s="218"/>
      <c r="O3423" s="218"/>
      <c r="P3423" s="218"/>
      <c r="Q3423" s="240">
        <v>238</v>
      </c>
      <c r="R3423" s="240">
        <v>0</v>
      </c>
      <c r="S3423" s="240">
        <v>0</v>
      </c>
      <c r="T3423" s="272">
        <v>0</v>
      </c>
      <c r="U3423" s="263"/>
      <c r="V3423" s="346">
        <f>Transport_DB[[#This Row],[تاریخ]]</f>
        <v>45533</v>
      </c>
    </row>
    <row r="3424" spans="2:22" s="216" customFormat="1" x14ac:dyDescent="0.25">
      <c r="B3424" s="262">
        <v>3431</v>
      </c>
      <c r="C3424" s="346">
        <v>45533</v>
      </c>
      <c r="D3424" s="217" t="s">
        <v>258</v>
      </c>
      <c r="E3424" s="218" t="s">
        <v>92</v>
      </c>
      <c r="F3424" s="218" t="s">
        <v>2</v>
      </c>
      <c r="G3424" s="218" t="s">
        <v>213</v>
      </c>
      <c r="H3424" s="218">
        <v>7</v>
      </c>
      <c r="I3424" s="218" t="s">
        <v>220</v>
      </c>
      <c r="J3424" s="218">
        <v>34</v>
      </c>
      <c r="K3424" s="218"/>
      <c r="L3424" s="218"/>
      <c r="M3424" s="218"/>
      <c r="N3424" s="218"/>
      <c r="O3424" s="218"/>
      <c r="P3424" s="218"/>
      <c r="Q3424" s="240">
        <v>238</v>
      </c>
      <c r="R3424" s="240">
        <v>0</v>
      </c>
      <c r="S3424" s="240">
        <v>0</v>
      </c>
      <c r="T3424" s="272">
        <v>0</v>
      </c>
      <c r="U3424" s="263"/>
      <c r="V3424" s="346">
        <f>Transport_DB[[#This Row],[تاریخ]]</f>
        <v>45533</v>
      </c>
    </row>
    <row r="3425" spans="2:22" s="216" customFormat="1" x14ac:dyDescent="0.25">
      <c r="B3425" s="262">
        <v>3432</v>
      </c>
      <c r="C3425" s="346">
        <v>45533</v>
      </c>
      <c r="D3425" s="217" t="s">
        <v>266</v>
      </c>
      <c r="E3425" s="218" t="s">
        <v>92</v>
      </c>
      <c r="F3425" s="218" t="s">
        <v>2</v>
      </c>
      <c r="G3425" s="218" t="s">
        <v>213</v>
      </c>
      <c r="H3425" s="218">
        <v>7</v>
      </c>
      <c r="I3425" s="218" t="s">
        <v>220</v>
      </c>
      <c r="J3425" s="218">
        <v>34</v>
      </c>
      <c r="K3425" s="218"/>
      <c r="L3425" s="218"/>
      <c r="M3425" s="218"/>
      <c r="N3425" s="218"/>
      <c r="O3425" s="218"/>
      <c r="P3425" s="218"/>
      <c r="Q3425" s="240">
        <v>238</v>
      </c>
      <c r="R3425" s="240">
        <v>0</v>
      </c>
      <c r="S3425" s="240">
        <v>0</v>
      </c>
      <c r="T3425" s="272">
        <v>0</v>
      </c>
      <c r="U3425" s="263"/>
      <c r="V3425" s="346">
        <f>Transport_DB[[#This Row],[تاریخ]]</f>
        <v>45533</v>
      </c>
    </row>
    <row r="3426" spans="2:22" s="216" customFormat="1" x14ac:dyDescent="0.25">
      <c r="B3426" s="262">
        <v>3433</v>
      </c>
      <c r="C3426" s="346">
        <v>45533</v>
      </c>
      <c r="D3426" s="217" t="s">
        <v>267</v>
      </c>
      <c r="E3426" s="218" t="s">
        <v>92</v>
      </c>
      <c r="F3426" s="218" t="s">
        <v>2</v>
      </c>
      <c r="G3426" s="218" t="s">
        <v>213</v>
      </c>
      <c r="H3426" s="218">
        <v>7</v>
      </c>
      <c r="I3426" s="218"/>
      <c r="J3426" s="218">
        <v>0</v>
      </c>
      <c r="K3426" s="218"/>
      <c r="L3426" s="218"/>
      <c r="M3426" s="218"/>
      <c r="N3426" s="218"/>
      <c r="O3426" s="218"/>
      <c r="P3426" s="218"/>
      <c r="Q3426" s="240">
        <v>0</v>
      </c>
      <c r="R3426" s="240">
        <v>0</v>
      </c>
      <c r="S3426" s="240">
        <v>0</v>
      </c>
      <c r="T3426" s="272">
        <v>0</v>
      </c>
      <c r="U3426" s="263"/>
      <c r="V3426" s="346">
        <f>Transport_DB[[#This Row],[تاریخ]]</f>
        <v>45533</v>
      </c>
    </row>
    <row r="3427" spans="2:22" s="216" customFormat="1" x14ac:dyDescent="0.25">
      <c r="B3427" s="262">
        <v>3434</v>
      </c>
      <c r="C3427" s="346">
        <v>45533</v>
      </c>
      <c r="D3427" s="217" t="s">
        <v>387</v>
      </c>
      <c r="E3427" s="218" t="s">
        <v>276</v>
      </c>
      <c r="F3427" s="218" t="s">
        <v>389</v>
      </c>
      <c r="G3427" s="218" t="s">
        <v>214</v>
      </c>
      <c r="H3427" s="218">
        <v>4.1500000000000004</v>
      </c>
      <c r="I3427" s="218" t="s">
        <v>221</v>
      </c>
      <c r="J3427" s="218">
        <v>15</v>
      </c>
      <c r="K3427" s="218">
        <v>715650</v>
      </c>
      <c r="L3427" s="218">
        <v>1950</v>
      </c>
      <c r="M3427" s="218"/>
      <c r="N3427" s="218" t="s">
        <v>389</v>
      </c>
      <c r="O3427" s="218">
        <v>717600</v>
      </c>
      <c r="P3427" s="218" t="s">
        <v>305</v>
      </c>
      <c r="Q3427" s="240">
        <v>0</v>
      </c>
      <c r="R3427" s="240">
        <v>71.587500000000006</v>
      </c>
      <c r="S3427" s="240">
        <v>0</v>
      </c>
      <c r="T3427" s="272">
        <v>0</v>
      </c>
      <c r="U3427" s="263"/>
      <c r="V3427" s="346">
        <f>Transport_DB[[#This Row],[تاریخ]]</f>
        <v>45533</v>
      </c>
    </row>
    <row r="3428" spans="2:22" s="216" customFormat="1" x14ac:dyDescent="0.25">
      <c r="B3428" s="262">
        <v>3435</v>
      </c>
      <c r="C3428" s="346">
        <v>45533</v>
      </c>
      <c r="D3428" s="217" t="s">
        <v>388</v>
      </c>
      <c r="E3428" s="218" t="s">
        <v>276</v>
      </c>
      <c r="F3428" s="218" t="s">
        <v>389</v>
      </c>
      <c r="G3428" s="218" t="s">
        <v>214</v>
      </c>
      <c r="H3428" s="218">
        <v>4.1500000000000004</v>
      </c>
      <c r="I3428" s="218" t="s">
        <v>221</v>
      </c>
      <c r="J3428" s="218">
        <v>20</v>
      </c>
      <c r="K3428" s="218">
        <v>715650</v>
      </c>
      <c r="L3428" s="218">
        <v>1950</v>
      </c>
      <c r="M3428" s="218"/>
      <c r="N3428" s="218" t="s">
        <v>481</v>
      </c>
      <c r="O3428" s="218">
        <v>717600</v>
      </c>
      <c r="P3428" s="218" t="s">
        <v>305</v>
      </c>
      <c r="Q3428" s="240">
        <v>0</v>
      </c>
      <c r="R3428" s="240">
        <v>95.449999999999989</v>
      </c>
      <c r="S3428" s="240">
        <v>0</v>
      </c>
      <c r="T3428" s="272">
        <v>0</v>
      </c>
      <c r="U3428" s="263"/>
      <c r="V3428" s="346">
        <f>Transport_DB[[#This Row],[تاریخ]]</f>
        <v>45533</v>
      </c>
    </row>
    <row r="3429" spans="2:22" s="216" customFormat="1" x14ac:dyDescent="0.25">
      <c r="B3429" s="262">
        <v>3436</v>
      </c>
      <c r="C3429" s="346">
        <v>45533</v>
      </c>
      <c r="D3429" s="217" t="s">
        <v>96</v>
      </c>
      <c r="E3429" s="218" t="s">
        <v>161</v>
      </c>
      <c r="F3429" s="218" t="s">
        <v>1</v>
      </c>
      <c r="G3429" s="218" t="s">
        <v>161</v>
      </c>
      <c r="H3429" s="218">
        <v>11.8</v>
      </c>
      <c r="I3429" s="218" t="s">
        <v>66</v>
      </c>
      <c r="J3429" s="218">
        <v>4</v>
      </c>
      <c r="K3429" s="218"/>
      <c r="L3429" s="218"/>
      <c r="M3429" s="218"/>
      <c r="N3429" s="218"/>
      <c r="O3429" s="218"/>
      <c r="P3429" s="218"/>
      <c r="Q3429" s="240">
        <v>0</v>
      </c>
      <c r="R3429" s="240">
        <v>0</v>
      </c>
      <c r="S3429" s="240">
        <v>47.2</v>
      </c>
      <c r="T3429" s="272">
        <v>0</v>
      </c>
      <c r="U3429" s="263"/>
      <c r="V3429" s="346">
        <f>Transport_DB[[#This Row],[تاریخ]]</f>
        <v>45533</v>
      </c>
    </row>
    <row r="3430" spans="2:22" s="216" customFormat="1" x14ac:dyDescent="0.25">
      <c r="B3430" s="262">
        <v>3437</v>
      </c>
      <c r="C3430" s="346">
        <v>45533</v>
      </c>
      <c r="D3430" s="217" t="s">
        <v>130</v>
      </c>
      <c r="E3430" s="218" t="s">
        <v>161</v>
      </c>
      <c r="F3430" s="218" t="s">
        <v>1</v>
      </c>
      <c r="G3430" s="218" t="s">
        <v>161</v>
      </c>
      <c r="H3430" s="218">
        <v>11.8</v>
      </c>
      <c r="I3430" s="218" t="s">
        <v>66</v>
      </c>
      <c r="J3430" s="218">
        <v>5</v>
      </c>
      <c r="K3430" s="218"/>
      <c r="L3430" s="218"/>
      <c r="M3430" s="218"/>
      <c r="N3430" s="218" t="s">
        <v>363</v>
      </c>
      <c r="O3430" s="218"/>
      <c r="P3430" s="218"/>
      <c r="Q3430" s="240">
        <v>0</v>
      </c>
      <c r="R3430" s="240">
        <v>0</v>
      </c>
      <c r="S3430" s="240">
        <v>59</v>
      </c>
      <c r="T3430" s="272">
        <v>0</v>
      </c>
      <c r="U3430" s="263"/>
      <c r="V3430" s="346">
        <f>Transport_DB[[#This Row],[تاریخ]]</f>
        <v>45533</v>
      </c>
    </row>
    <row r="3431" spans="2:22" s="216" customFormat="1" x14ac:dyDescent="0.25">
      <c r="B3431" s="262">
        <v>3438</v>
      </c>
      <c r="C3431" s="346">
        <v>45533</v>
      </c>
      <c r="D3431" s="217" t="s">
        <v>261</v>
      </c>
      <c r="E3431" s="218" t="s">
        <v>161</v>
      </c>
      <c r="F3431" s="218" t="s">
        <v>65</v>
      </c>
      <c r="G3431" s="218" t="s">
        <v>161</v>
      </c>
      <c r="H3431" s="218">
        <v>30.5</v>
      </c>
      <c r="I3431" s="218"/>
      <c r="J3431" s="218"/>
      <c r="K3431" s="218"/>
      <c r="L3431" s="218"/>
      <c r="M3431" s="218"/>
      <c r="N3431" s="218"/>
      <c r="O3431" s="218"/>
      <c r="P3431" s="218"/>
      <c r="Q3431" s="240">
        <v>0</v>
      </c>
      <c r="R3431" s="240">
        <v>0</v>
      </c>
      <c r="S3431" s="240">
        <v>0</v>
      </c>
      <c r="T3431" s="272">
        <v>0</v>
      </c>
      <c r="U3431" s="263"/>
      <c r="V3431" s="346">
        <f>Transport_DB[[#This Row],[تاریخ]]</f>
        <v>45533</v>
      </c>
    </row>
    <row r="3432" spans="2:22" s="216" customFormat="1" x14ac:dyDescent="0.25">
      <c r="B3432" s="262">
        <v>3439</v>
      </c>
      <c r="C3432" s="346">
        <v>45533</v>
      </c>
      <c r="D3432" s="217" t="s">
        <v>478</v>
      </c>
      <c r="E3432" s="218" t="s">
        <v>161</v>
      </c>
      <c r="F3432" s="218" t="s">
        <v>63</v>
      </c>
      <c r="G3432" s="218" t="s">
        <v>161</v>
      </c>
      <c r="H3432" s="218">
        <v>13</v>
      </c>
      <c r="I3432" s="218" t="s">
        <v>66</v>
      </c>
      <c r="J3432" s="218">
        <v>4</v>
      </c>
      <c r="K3432" s="218"/>
      <c r="L3432" s="218"/>
      <c r="M3432" s="218"/>
      <c r="N3432" s="218"/>
      <c r="O3432" s="218"/>
      <c r="P3432" s="218"/>
      <c r="Q3432" s="240">
        <v>0</v>
      </c>
      <c r="R3432" s="240">
        <v>0</v>
      </c>
      <c r="S3432" s="240">
        <v>52</v>
      </c>
      <c r="T3432" s="272">
        <v>0</v>
      </c>
      <c r="U3432" s="263"/>
      <c r="V3432" s="346">
        <f>Transport_DB[[#This Row],[تاریخ]]</f>
        <v>45533</v>
      </c>
    </row>
    <row r="3433" spans="2:22" s="216" customFormat="1" x14ac:dyDescent="0.25">
      <c r="B3433" s="262">
        <v>3440</v>
      </c>
      <c r="C3433" s="386">
        <v>45534</v>
      </c>
      <c r="D3433" s="217" t="s">
        <v>522</v>
      </c>
      <c r="E3433" s="218" t="s">
        <v>132</v>
      </c>
      <c r="F3433" s="218" t="s">
        <v>132</v>
      </c>
      <c r="G3433" s="218" t="s">
        <v>311</v>
      </c>
      <c r="H3433" s="218">
        <v>1</v>
      </c>
      <c r="I3433" s="458" t="s">
        <v>310</v>
      </c>
      <c r="J3433" s="218">
        <v>86</v>
      </c>
      <c r="K3433" s="218"/>
      <c r="L3433" s="218"/>
      <c r="M3433" s="218"/>
      <c r="N3433" s="218"/>
      <c r="O3433" s="218">
        <v>713375</v>
      </c>
      <c r="P3433" s="218" t="s">
        <v>498</v>
      </c>
      <c r="Q3433" s="469">
        <f>IF(I3433=$Q$5,J3433*H3433,0)</f>
        <v>0</v>
      </c>
      <c r="R3433" s="469">
        <f>IF(I3433=$R$5,J3433*H3433,0)*1.15</f>
        <v>0</v>
      </c>
      <c r="S3433" s="469">
        <f>IF(I3433=$S$5,J3433*H3433,0)</f>
        <v>0</v>
      </c>
      <c r="T3433" s="462">
        <f>IF(I3433=$T$5,J3433*H3433,0)</f>
        <v>0</v>
      </c>
      <c r="U3433" s="263"/>
      <c r="V3433" s="346">
        <f>Transport_DB[[#This Row],[تاریخ]]</f>
        <v>45534</v>
      </c>
    </row>
    <row r="3434" spans="2:22" s="216" customFormat="1" x14ac:dyDescent="0.25">
      <c r="B3434" s="262">
        <v>3441</v>
      </c>
      <c r="C3434" s="386">
        <v>45534</v>
      </c>
      <c r="D3434" s="217" t="s">
        <v>487</v>
      </c>
      <c r="E3434" s="218" t="s">
        <v>92</v>
      </c>
      <c r="F3434" s="218" t="s">
        <v>481</v>
      </c>
      <c r="G3434" s="218" t="s">
        <v>214</v>
      </c>
      <c r="H3434" s="218">
        <v>4.1500000000000004</v>
      </c>
      <c r="I3434" s="218" t="s">
        <v>221</v>
      </c>
      <c r="J3434" s="218">
        <v>23</v>
      </c>
      <c r="K3434" s="218"/>
      <c r="L3434" s="218"/>
      <c r="M3434" s="218"/>
      <c r="N3434" s="218"/>
      <c r="O3434" s="218"/>
      <c r="P3434" s="218"/>
      <c r="Q3434" s="240">
        <v>0</v>
      </c>
      <c r="R3434" s="240">
        <v>109.7675</v>
      </c>
      <c r="S3434" s="240">
        <v>0</v>
      </c>
      <c r="T3434" s="272">
        <v>0</v>
      </c>
      <c r="U3434" s="263"/>
      <c r="V3434" s="346">
        <f>Transport_DB[[#This Row],[تاریخ]]</f>
        <v>45534</v>
      </c>
    </row>
    <row r="3435" spans="2:22" s="216" customFormat="1" x14ac:dyDescent="0.25">
      <c r="B3435" s="262">
        <v>3442</v>
      </c>
      <c r="C3435" s="386">
        <v>45534</v>
      </c>
      <c r="D3435" s="217" t="s">
        <v>488</v>
      </c>
      <c r="E3435" s="218" t="s">
        <v>92</v>
      </c>
      <c r="F3435" s="218" t="s">
        <v>481</v>
      </c>
      <c r="G3435" s="218" t="s">
        <v>214</v>
      </c>
      <c r="H3435" s="218">
        <v>4.1500000000000004</v>
      </c>
      <c r="I3435" s="218" t="s">
        <v>221</v>
      </c>
      <c r="J3435" s="218">
        <v>23</v>
      </c>
      <c r="K3435" s="218"/>
      <c r="L3435" s="218"/>
      <c r="M3435" s="218"/>
      <c r="N3435" s="218"/>
      <c r="O3435" s="218"/>
      <c r="P3435" s="218"/>
      <c r="Q3435" s="240">
        <v>0</v>
      </c>
      <c r="R3435" s="240">
        <v>109.7675</v>
      </c>
      <c r="S3435" s="240">
        <v>0</v>
      </c>
      <c r="T3435" s="272">
        <v>0</v>
      </c>
      <c r="U3435" s="263"/>
      <c r="V3435" s="346">
        <f>Transport_DB[[#This Row],[تاریخ]]</f>
        <v>45534</v>
      </c>
    </row>
    <row r="3436" spans="2:22" s="216" customFormat="1" x14ac:dyDescent="0.25">
      <c r="B3436" s="262">
        <v>3443</v>
      </c>
      <c r="C3436" s="386">
        <v>45534</v>
      </c>
      <c r="D3436" s="217" t="s">
        <v>489</v>
      </c>
      <c r="E3436" s="218" t="s">
        <v>92</v>
      </c>
      <c r="F3436" s="218" t="s">
        <v>481</v>
      </c>
      <c r="G3436" s="218" t="s">
        <v>214</v>
      </c>
      <c r="H3436" s="218">
        <v>4.1500000000000004</v>
      </c>
      <c r="I3436" s="218"/>
      <c r="J3436" s="218">
        <v>0</v>
      </c>
      <c r="K3436" s="218"/>
      <c r="L3436" s="218"/>
      <c r="M3436" s="218"/>
      <c r="N3436" s="218"/>
      <c r="O3436" s="218"/>
      <c r="P3436" s="218"/>
      <c r="Q3436" s="240">
        <v>0</v>
      </c>
      <c r="R3436" s="240">
        <v>0</v>
      </c>
      <c r="S3436" s="240">
        <v>0</v>
      </c>
      <c r="T3436" s="272">
        <v>0</v>
      </c>
      <c r="U3436" s="263"/>
      <c r="V3436" s="346">
        <f>Transport_DB[[#This Row],[تاریخ]]</f>
        <v>45534</v>
      </c>
    </row>
    <row r="3437" spans="2:22" s="216" customFormat="1" x14ac:dyDescent="0.25">
      <c r="B3437" s="262">
        <v>3444</v>
      </c>
      <c r="C3437" s="386">
        <v>45534</v>
      </c>
      <c r="D3437" s="217" t="s">
        <v>490</v>
      </c>
      <c r="E3437" s="218" t="s">
        <v>92</v>
      </c>
      <c r="F3437" s="218" t="s">
        <v>481</v>
      </c>
      <c r="G3437" s="218" t="s">
        <v>214</v>
      </c>
      <c r="H3437" s="218">
        <v>4.1500000000000004</v>
      </c>
      <c r="I3437" s="218" t="s">
        <v>221</v>
      </c>
      <c r="J3437" s="218">
        <v>12</v>
      </c>
      <c r="K3437" s="218"/>
      <c r="L3437" s="218"/>
      <c r="M3437" s="218"/>
      <c r="N3437" s="218"/>
      <c r="O3437" s="218"/>
      <c r="P3437" s="218"/>
      <c r="Q3437" s="240">
        <v>0</v>
      </c>
      <c r="R3437" s="240">
        <v>57.27</v>
      </c>
      <c r="S3437" s="240">
        <v>0</v>
      </c>
      <c r="T3437" s="272">
        <v>0</v>
      </c>
      <c r="U3437" s="263"/>
      <c r="V3437" s="346">
        <f>Transport_DB[[#This Row],[تاریخ]]</f>
        <v>45534</v>
      </c>
    </row>
    <row r="3438" spans="2:22" s="216" customFormat="1" x14ac:dyDescent="0.25">
      <c r="B3438" s="262">
        <v>3445</v>
      </c>
      <c r="C3438" s="386">
        <v>45534</v>
      </c>
      <c r="D3438" s="217" t="s">
        <v>117</v>
      </c>
      <c r="E3438" s="218" t="s">
        <v>92</v>
      </c>
      <c r="F3438" s="218" t="s">
        <v>1</v>
      </c>
      <c r="G3438" s="218" t="s">
        <v>213</v>
      </c>
      <c r="H3438" s="218">
        <v>6.65</v>
      </c>
      <c r="I3438" s="218" t="s">
        <v>221</v>
      </c>
      <c r="J3438" s="218">
        <v>18</v>
      </c>
      <c r="K3438" s="218"/>
      <c r="L3438" s="218"/>
      <c r="M3438" s="218"/>
      <c r="N3438" s="218"/>
      <c r="O3438" s="218"/>
      <c r="P3438" s="218"/>
      <c r="Q3438" s="240">
        <v>0</v>
      </c>
      <c r="R3438" s="240">
        <v>137.655</v>
      </c>
      <c r="S3438" s="240">
        <v>0</v>
      </c>
      <c r="T3438" s="272">
        <v>0</v>
      </c>
      <c r="U3438" s="263"/>
      <c r="V3438" s="346">
        <f>Transport_DB[[#This Row],[تاریخ]]</f>
        <v>45534</v>
      </c>
    </row>
    <row r="3439" spans="2:22" s="216" customFormat="1" x14ac:dyDescent="0.25">
      <c r="B3439" s="262">
        <v>3446</v>
      </c>
      <c r="C3439" s="386">
        <v>45534</v>
      </c>
      <c r="D3439" s="217" t="s">
        <v>94</v>
      </c>
      <c r="E3439" s="218" t="s">
        <v>92</v>
      </c>
      <c r="F3439" s="218" t="s">
        <v>1</v>
      </c>
      <c r="G3439" s="218" t="s">
        <v>213</v>
      </c>
      <c r="H3439" s="218">
        <v>6.65</v>
      </c>
      <c r="I3439" s="218" t="s">
        <v>221</v>
      </c>
      <c r="J3439" s="218">
        <v>18</v>
      </c>
      <c r="K3439" s="218"/>
      <c r="L3439" s="218"/>
      <c r="M3439" s="218"/>
      <c r="N3439" s="218"/>
      <c r="O3439" s="218"/>
      <c r="P3439" s="218"/>
      <c r="Q3439" s="240">
        <v>0</v>
      </c>
      <c r="R3439" s="240">
        <v>137.655</v>
      </c>
      <c r="S3439" s="240">
        <v>0</v>
      </c>
      <c r="T3439" s="272">
        <v>0</v>
      </c>
      <c r="U3439" s="263"/>
      <c r="V3439" s="346">
        <f>Transport_DB[[#This Row],[تاریخ]]</f>
        <v>45534</v>
      </c>
    </row>
    <row r="3440" spans="2:22" s="216" customFormat="1" x14ac:dyDescent="0.25">
      <c r="B3440" s="262">
        <v>3447</v>
      </c>
      <c r="C3440" s="386">
        <v>45534</v>
      </c>
      <c r="D3440" s="217" t="s">
        <v>91</v>
      </c>
      <c r="E3440" s="218" t="s">
        <v>92</v>
      </c>
      <c r="F3440" s="218" t="s">
        <v>1</v>
      </c>
      <c r="G3440" s="218" t="s">
        <v>213</v>
      </c>
      <c r="H3440" s="218">
        <v>6.65</v>
      </c>
      <c r="I3440" s="218" t="s">
        <v>221</v>
      </c>
      <c r="J3440" s="218">
        <v>19</v>
      </c>
      <c r="K3440" s="218"/>
      <c r="L3440" s="218"/>
      <c r="M3440" s="218"/>
      <c r="N3440" s="218"/>
      <c r="O3440" s="218"/>
      <c r="P3440" s="218"/>
      <c r="Q3440" s="240">
        <v>0</v>
      </c>
      <c r="R3440" s="240">
        <v>145.30250000000001</v>
      </c>
      <c r="S3440" s="240">
        <v>0</v>
      </c>
      <c r="T3440" s="272">
        <v>0</v>
      </c>
      <c r="U3440" s="263"/>
      <c r="V3440" s="346">
        <f>Transport_DB[[#This Row],[تاریخ]]</f>
        <v>45534</v>
      </c>
    </row>
    <row r="3441" spans="2:22" s="216" customFormat="1" x14ac:dyDescent="0.25">
      <c r="B3441" s="262">
        <v>3448</v>
      </c>
      <c r="C3441" s="386">
        <v>45534</v>
      </c>
      <c r="D3441" s="217" t="s">
        <v>156</v>
      </c>
      <c r="E3441" s="218" t="s">
        <v>92</v>
      </c>
      <c r="F3441" s="218" t="s">
        <v>62</v>
      </c>
      <c r="G3441" s="218" t="s">
        <v>214</v>
      </c>
      <c r="H3441" s="218">
        <v>4.1500000000000004</v>
      </c>
      <c r="I3441" s="218"/>
      <c r="J3441" s="218">
        <v>0</v>
      </c>
      <c r="K3441" s="218"/>
      <c r="L3441" s="218"/>
      <c r="M3441" s="218"/>
      <c r="N3441" s="218"/>
      <c r="O3441" s="218"/>
      <c r="P3441" s="218"/>
      <c r="Q3441" s="240">
        <v>0</v>
      </c>
      <c r="R3441" s="240">
        <v>0</v>
      </c>
      <c r="S3441" s="240">
        <v>0</v>
      </c>
      <c r="T3441" s="272">
        <v>0</v>
      </c>
      <c r="U3441" s="263"/>
      <c r="V3441" s="346">
        <f>Transport_DB[[#This Row],[تاریخ]]</f>
        <v>45534</v>
      </c>
    </row>
    <row r="3442" spans="2:22" s="216" customFormat="1" x14ac:dyDescent="0.25">
      <c r="B3442" s="262">
        <v>3449</v>
      </c>
      <c r="C3442" s="386">
        <v>45534</v>
      </c>
      <c r="D3442" s="217" t="s">
        <v>157</v>
      </c>
      <c r="E3442" s="218" t="s">
        <v>92</v>
      </c>
      <c r="F3442" s="218" t="s">
        <v>62</v>
      </c>
      <c r="G3442" s="218" t="s">
        <v>214</v>
      </c>
      <c r="H3442" s="218">
        <v>4.1500000000000004</v>
      </c>
      <c r="I3442" s="218"/>
      <c r="J3442" s="218">
        <v>0</v>
      </c>
      <c r="K3442" s="218"/>
      <c r="L3442" s="218"/>
      <c r="M3442" s="218"/>
      <c r="N3442" s="218"/>
      <c r="O3442" s="218"/>
      <c r="P3442" s="218"/>
      <c r="Q3442" s="240">
        <v>0</v>
      </c>
      <c r="R3442" s="240">
        <v>0</v>
      </c>
      <c r="S3442" s="240">
        <v>0</v>
      </c>
      <c r="T3442" s="272">
        <v>0</v>
      </c>
      <c r="U3442" s="263"/>
      <c r="V3442" s="346">
        <f>Transport_DB[[#This Row],[تاریخ]]</f>
        <v>45534</v>
      </c>
    </row>
    <row r="3443" spans="2:22" s="216" customFormat="1" x14ac:dyDescent="0.25">
      <c r="B3443" s="262">
        <v>3450</v>
      </c>
      <c r="C3443" s="386">
        <v>45534</v>
      </c>
      <c r="D3443" s="217" t="s">
        <v>436</v>
      </c>
      <c r="E3443" s="218" t="s">
        <v>161</v>
      </c>
      <c r="F3443" s="218" t="s">
        <v>389</v>
      </c>
      <c r="G3443" s="218" t="s">
        <v>161</v>
      </c>
      <c r="H3443" s="218">
        <v>10</v>
      </c>
      <c r="I3443" s="218"/>
      <c r="J3443" s="218">
        <v>0</v>
      </c>
      <c r="K3443" s="218"/>
      <c r="L3443" s="218"/>
      <c r="M3443" s="218"/>
      <c r="N3443" s="218"/>
      <c r="O3443" s="218"/>
      <c r="P3443" s="218"/>
      <c r="Q3443" s="240">
        <v>0</v>
      </c>
      <c r="R3443" s="240">
        <v>0</v>
      </c>
      <c r="S3443" s="240">
        <v>0</v>
      </c>
      <c r="T3443" s="272">
        <v>0</v>
      </c>
      <c r="U3443" s="263"/>
      <c r="V3443" s="346">
        <f>Transport_DB[[#This Row],[تاریخ]]</f>
        <v>45534</v>
      </c>
    </row>
    <row r="3444" spans="2:22" s="216" customFormat="1" x14ac:dyDescent="0.25">
      <c r="B3444" s="262">
        <v>3451</v>
      </c>
      <c r="C3444" s="386">
        <v>45534</v>
      </c>
      <c r="D3444" s="217" t="s">
        <v>284</v>
      </c>
      <c r="E3444" s="218" t="s">
        <v>178</v>
      </c>
      <c r="F3444" s="218" t="s">
        <v>7</v>
      </c>
      <c r="G3444" s="218" t="s">
        <v>213</v>
      </c>
      <c r="H3444" s="218">
        <v>7</v>
      </c>
      <c r="I3444" s="218" t="s">
        <v>220</v>
      </c>
      <c r="J3444" s="218">
        <v>51</v>
      </c>
      <c r="K3444" s="218"/>
      <c r="L3444" s="218"/>
      <c r="M3444" s="218"/>
      <c r="N3444" s="218"/>
      <c r="O3444" s="218"/>
      <c r="P3444" s="218"/>
      <c r="Q3444" s="240">
        <v>357</v>
      </c>
      <c r="R3444" s="240">
        <v>0</v>
      </c>
      <c r="S3444" s="240">
        <v>0</v>
      </c>
      <c r="T3444" s="272">
        <v>0</v>
      </c>
      <c r="U3444" s="263"/>
      <c r="V3444" s="346">
        <f>Transport_DB[[#This Row],[تاریخ]]</f>
        <v>45534</v>
      </c>
    </row>
    <row r="3445" spans="2:22" s="216" customFormat="1" x14ac:dyDescent="0.25">
      <c r="B3445" s="262">
        <v>3452</v>
      </c>
      <c r="C3445" s="386">
        <v>45534</v>
      </c>
      <c r="D3445" s="217" t="s">
        <v>268</v>
      </c>
      <c r="E3445" s="218" t="s">
        <v>276</v>
      </c>
      <c r="F3445" s="218" t="s">
        <v>7</v>
      </c>
      <c r="G3445" s="218" t="s">
        <v>214</v>
      </c>
      <c r="H3445" s="218">
        <v>5</v>
      </c>
      <c r="I3445" s="218" t="s">
        <v>220</v>
      </c>
      <c r="J3445" s="218">
        <v>27</v>
      </c>
      <c r="K3445" s="218"/>
      <c r="L3445" s="218"/>
      <c r="M3445" s="218"/>
      <c r="N3445" s="218"/>
      <c r="O3445" s="218"/>
      <c r="P3445" s="218"/>
      <c r="Q3445" s="240">
        <v>135</v>
      </c>
      <c r="R3445" s="240">
        <v>0</v>
      </c>
      <c r="S3445" s="240">
        <v>0</v>
      </c>
      <c r="T3445" s="272">
        <v>0</v>
      </c>
      <c r="U3445" s="263"/>
      <c r="V3445" s="346">
        <f>Transport_DB[[#This Row],[تاریخ]]</f>
        <v>45534</v>
      </c>
    </row>
    <row r="3446" spans="2:22" s="216" customFormat="1" x14ac:dyDescent="0.25">
      <c r="B3446" s="262">
        <v>3453</v>
      </c>
      <c r="C3446" s="386">
        <v>45534</v>
      </c>
      <c r="D3446" s="217" t="s">
        <v>260</v>
      </c>
      <c r="E3446" s="218" t="s">
        <v>161</v>
      </c>
      <c r="F3446" s="218" t="s">
        <v>7</v>
      </c>
      <c r="G3446" s="218" t="s">
        <v>161</v>
      </c>
      <c r="H3446" s="218">
        <v>10</v>
      </c>
      <c r="I3446" s="218"/>
      <c r="J3446" s="218">
        <v>0</v>
      </c>
      <c r="K3446" s="218"/>
      <c r="L3446" s="218"/>
      <c r="M3446" s="218"/>
      <c r="N3446" s="218"/>
      <c r="O3446" s="218"/>
      <c r="P3446" s="218"/>
      <c r="Q3446" s="240">
        <v>0</v>
      </c>
      <c r="R3446" s="240">
        <v>0</v>
      </c>
      <c r="S3446" s="240">
        <v>0</v>
      </c>
      <c r="T3446" s="272">
        <v>0</v>
      </c>
      <c r="U3446" s="263"/>
      <c r="V3446" s="346">
        <f>Transport_DB[[#This Row],[تاریخ]]</f>
        <v>45534</v>
      </c>
    </row>
    <row r="3447" spans="2:22" s="216" customFormat="1" x14ac:dyDescent="0.25">
      <c r="B3447" s="262">
        <v>3454</v>
      </c>
      <c r="C3447" s="386">
        <v>45534</v>
      </c>
      <c r="D3447" s="217" t="s">
        <v>359</v>
      </c>
      <c r="E3447" s="218" t="s">
        <v>178</v>
      </c>
      <c r="F3447" s="218" t="s">
        <v>7</v>
      </c>
      <c r="G3447" s="218" t="s">
        <v>213</v>
      </c>
      <c r="H3447" s="218">
        <v>7</v>
      </c>
      <c r="I3447" s="218"/>
      <c r="J3447" s="218">
        <v>0</v>
      </c>
      <c r="K3447" s="218"/>
      <c r="L3447" s="218"/>
      <c r="M3447" s="218"/>
      <c r="N3447" s="218"/>
      <c r="O3447" s="218"/>
      <c r="P3447" s="218"/>
      <c r="Q3447" s="240">
        <v>0</v>
      </c>
      <c r="R3447" s="240">
        <v>0</v>
      </c>
      <c r="S3447" s="240">
        <v>0</v>
      </c>
      <c r="T3447" s="272">
        <v>0</v>
      </c>
      <c r="U3447" s="263"/>
      <c r="V3447" s="346">
        <f>Transport_DB[[#This Row],[تاریخ]]</f>
        <v>45534</v>
      </c>
    </row>
    <row r="3448" spans="2:22" s="216" customFormat="1" x14ac:dyDescent="0.25">
      <c r="B3448" s="262">
        <v>3455</v>
      </c>
      <c r="C3448" s="386">
        <v>45534</v>
      </c>
      <c r="D3448" s="217" t="s">
        <v>177</v>
      </c>
      <c r="E3448" s="218" t="s">
        <v>178</v>
      </c>
      <c r="F3448" s="218" t="s">
        <v>7</v>
      </c>
      <c r="G3448" s="218" t="s">
        <v>213</v>
      </c>
      <c r="H3448" s="218">
        <v>7</v>
      </c>
      <c r="I3448" s="218"/>
      <c r="J3448" s="218">
        <v>0</v>
      </c>
      <c r="K3448" s="218"/>
      <c r="L3448" s="218"/>
      <c r="M3448" s="218"/>
      <c r="N3448" s="218"/>
      <c r="O3448" s="218"/>
      <c r="P3448" s="218"/>
      <c r="Q3448" s="240">
        <v>0</v>
      </c>
      <c r="R3448" s="240">
        <v>0</v>
      </c>
      <c r="S3448" s="240">
        <v>0</v>
      </c>
      <c r="T3448" s="272">
        <v>0</v>
      </c>
      <c r="U3448" s="263"/>
      <c r="V3448" s="346">
        <f>Transport_DB[[#This Row],[تاریخ]]</f>
        <v>45534</v>
      </c>
    </row>
    <row r="3449" spans="2:22" s="216" customFormat="1" x14ac:dyDescent="0.25">
      <c r="B3449" s="262">
        <v>3456</v>
      </c>
      <c r="C3449" s="386">
        <v>45534</v>
      </c>
      <c r="D3449" s="217" t="s">
        <v>173</v>
      </c>
      <c r="E3449" s="218" t="s">
        <v>161</v>
      </c>
      <c r="F3449" s="218" t="s">
        <v>7</v>
      </c>
      <c r="G3449" s="218" t="s">
        <v>161</v>
      </c>
      <c r="H3449" s="218">
        <v>11.2</v>
      </c>
      <c r="I3449" s="218" t="s">
        <v>66</v>
      </c>
      <c r="J3449" s="218">
        <v>9</v>
      </c>
      <c r="K3449" s="218"/>
      <c r="L3449" s="218"/>
      <c r="M3449" s="218"/>
      <c r="N3449" s="218"/>
      <c r="O3449" s="218"/>
      <c r="P3449" s="218"/>
      <c r="Q3449" s="240">
        <v>0</v>
      </c>
      <c r="R3449" s="240">
        <v>0</v>
      </c>
      <c r="S3449" s="240">
        <v>100.8</v>
      </c>
      <c r="T3449" s="272">
        <v>0</v>
      </c>
      <c r="U3449" s="263"/>
      <c r="V3449" s="346">
        <f>Transport_DB[[#This Row],[تاریخ]]</f>
        <v>45534</v>
      </c>
    </row>
    <row r="3450" spans="2:22" s="216" customFormat="1" x14ac:dyDescent="0.25">
      <c r="B3450" s="262">
        <v>3457</v>
      </c>
      <c r="C3450" s="386">
        <v>45534</v>
      </c>
      <c r="D3450" s="217" t="s">
        <v>152</v>
      </c>
      <c r="E3450" s="218" t="s">
        <v>92</v>
      </c>
      <c r="F3450" s="218" t="s">
        <v>63</v>
      </c>
      <c r="G3450" s="218" t="s">
        <v>214</v>
      </c>
      <c r="H3450" s="218">
        <v>4.1500000000000004</v>
      </c>
      <c r="I3450" s="218"/>
      <c r="J3450" s="218">
        <v>0</v>
      </c>
      <c r="K3450" s="218"/>
      <c r="L3450" s="218"/>
      <c r="M3450" s="218"/>
      <c r="N3450" s="218"/>
      <c r="O3450" s="218"/>
      <c r="P3450" s="218"/>
      <c r="Q3450" s="240">
        <v>0</v>
      </c>
      <c r="R3450" s="240">
        <v>0</v>
      </c>
      <c r="S3450" s="240">
        <v>0</v>
      </c>
      <c r="T3450" s="272">
        <v>0</v>
      </c>
      <c r="U3450" s="263"/>
      <c r="V3450" s="346">
        <f>Transport_DB[[#This Row],[تاریخ]]</f>
        <v>45534</v>
      </c>
    </row>
    <row r="3451" spans="2:22" s="216" customFormat="1" x14ac:dyDescent="0.25">
      <c r="B3451" s="262">
        <v>3458</v>
      </c>
      <c r="C3451" s="386">
        <v>45534</v>
      </c>
      <c r="D3451" s="217" t="s">
        <v>150</v>
      </c>
      <c r="E3451" s="218" t="s">
        <v>92</v>
      </c>
      <c r="F3451" s="218" t="s">
        <v>63</v>
      </c>
      <c r="G3451" s="218" t="s">
        <v>214</v>
      </c>
      <c r="H3451" s="218">
        <v>4.1500000000000004</v>
      </c>
      <c r="I3451" s="218"/>
      <c r="J3451" s="218">
        <v>0</v>
      </c>
      <c r="K3451" s="218"/>
      <c r="L3451" s="218"/>
      <c r="M3451" s="218"/>
      <c r="N3451" s="218"/>
      <c r="O3451" s="218"/>
      <c r="P3451" s="218"/>
      <c r="Q3451" s="240">
        <v>0</v>
      </c>
      <c r="R3451" s="240">
        <v>0</v>
      </c>
      <c r="S3451" s="240">
        <v>0</v>
      </c>
      <c r="T3451" s="272">
        <v>0</v>
      </c>
      <c r="U3451" s="263"/>
      <c r="V3451" s="346">
        <f>Transport_DB[[#This Row],[تاریخ]]</f>
        <v>45534</v>
      </c>
    </row>
    <row r="3452" spans="2:22" s="216" customFormat="1" x14ac:dyDescent="0.25">
      <c r="B3452" s="262">
        <v>3459</v>
      </c>
      <c r="C3452" s="386">
        <v>45534</v>
      </c>
      <c r="D3452" s="217" t="s">
        <v>179</v>
      </c>
      <c r="E3452" s="218" t="s">
        <v>161</v>
      </c>
      <c r="F3452" s="218" t="s">
        <v>8</v>
      </c>
      <c r="G3452" s="218" t="s">
        <v>161</v>
      </c>
      <c r="H3452" s="218">
        <v>11.6</v>
      </c>
      <c r="I3452" s="220" t="s">
        <v>66</v>
      </c>
      <c r="J3452" s="220">
        <v>6</v>
      </c>
      <c r="K3452" s="220"/>
      <c r="L3452" s="220"/>
      <c r="M3452" s="220"/>
      <c r="N3452" s="220"/>
      <c r="O3452" s="220"/>
      <c r="P3452" s="220"/>
      <c r="Q3452" s="242">
        <v>0</v>
      </c>
      <c r="R3452" s="242">
        <v>0</v>
      </c>
      <c r="S3452" s="240">
        <v>69.599999999999994</v>
      </c>
      <c r="T3452" s="272">
        <v>0</v>
      </c>
      <c r="U3452" s="263"/>
      <c r="V3452" s="346">
        <f>Transport_DB[[#This Row],[تاریخ]]</f>
        <v>45534</v>
      </c>
    </row>
    <row r="3453" spans="2:22" s="216" customFormat="1" x14ac:dyDescent="0.25">
      <c r="B3453" s="261">
        <v>3460</v>
      </c>
      <c r="C3453" s="386">
        <v>45534</v>
      </c>
      <c r="D3453" s="217" t="s">
        <v>141</v>
      </c>
      <c r="E3453" s="218" t="s">
        <v>92</v>
      </c>
      <c r="F3453" s="218" t="s">
        <v>2</v>
      </c>
      <c r="G3453" s="218" t="s">
        <v>213</v>
      </c>
      <c r="H3453" s="218">
        <v>7</v>
      </c>
      <c r="I3453" s="218" t="s">
        <v>220</v>
      </c>
      <c r="J3453" s="218">
        <v>25</v>
      </c>
      <c r="K3453" s="218"/>
      <c r="L3453" s="218"/>
      <c r="M3453" s="218"/>
      <c r="N3453" s="218"/>
      <c r="O3453" s="218"/>
      <c r="P3453" s="218"/>
      <c r="Q3453" s="240">
        <v>175</v>
      </c>
      <c r="R3453" s="240">
        <v>0</v>
      </c>
      <c r="S3453" s="240">
        <v>0</v>
      </c>
      <c r="T3453" s="272">
        <v>0</v>
      </c>
      <c r="U3453" s="263"/>
      <c r="V3453" s="346">
        <f>Transport_DB[[#This Row],[تاریخ]]</f>
        <v>45534</v>
      </c>
    </row>
    <row r="3454" spans="2:22" s="216" customFormat="1" x14ac:dyDescent="0.25">
      <c r="B3454" s="261">
        <v>3461</v>
      </c>
      <c r="C3454" s="386">
        <v>45534</v>
      </c>
      <c r="D3454" s="217" t="s">
        <v>142</v>
      </c>
      <c r="E3454" s="218" t="s">
        <v>92</v>
      </c>
      <c r="F3454" s="218" t="s">
        <v>2</v>
      </c>
      <c r="G3454" s="218" t="s">
        <v>213</v>
      </c>
      <c r="H3454" s="218">
        <v>7</v>
      </c>
      <c r="I3454" s="218" t="s">
        <v>220</v>
      </c>
      <c r="J3454" s="218">
        <v>25</v>
      </c>
      <c r="K3454" s="218"/>
      <c r="L3454" s="218"/>
      <c r="M3454" s="218"/>
      <c r="N3454" s="218"/>
      <c r="O3454" s="218"/>
      <c r="P3454" s="218"/>
      <c r="Q3454" s="240">
        <v>175</v>
      </c>
      <c r="R3454" s="240">
        <v>0</v>
      </c>
      <c r="S3454" s="240">
        <v>0</v>
      </c>
      <c r="T3454" s="272">
        <v>0</v>
      </c>
      <c r="U3454" s="263"/>
      <c r="V3454" s="346">
        <f>Transport_DB[[#This Row],[تاریخ]]</f>
        <v>45534</v>
      </c>
    </row>
    <row r="3455" spans="2:22" s="216" customFormat="1" x14ac:dyDescent="0.25">
      <c r="B3455" s="261">
        <v>3462</v>
      </c>
      <c r="C3455" s="386">
        <v>45534</v>
      </c>
      <c r="D3455" s="217" t="s">
        <v>143</v>
      </c>
      <c r="E3455" s="218" t="s">
        <v>92</v>
      </c>
      <c r="F3455" s="218" t="s">
        <v>2</v>
      </c>
      <c r="G3455" s="218" t="s">
        <v>213</v>
      </c>
      <c r="H3455" s="218">
        <v>7</v>
      </c>
      <c r="I3455" s="218" t="s">
        <v>220</v>
      </c>
      <c r="J3455" s="218">
        <v>25</v>
      </c>
      <c r="K3455" s="218"/>
      <c r="L3455" s="218"/>
      <c r="M3455" s="218"/>
      <c r="N3455" s="218"/>
      <c r="O3455" s="218"/>
      <c r="P3455" s="218"/>
      <c r="Q3455" s="240">
        <v>175</v>
      </c>
      <c r="R3455" s="240">
        <v>0</v>
      </c>
      <c r="S3455" s="240">
        <v>0</v>
      </c>
      <c r="T3455" s="272">
        <v>0</v>
      </c>
      <c r="U3455" s="263"/>
      <c r="V3455" s="346">
        <f>Transport_DB[[#This Row],[تاریخ]]</f>
        <v>45534</v>
      </c>
    </row>
    <row r="3456" spans="2:22" s="216" customFormat="1" x14ac:dyDescent="0.25">
      <c r="B3456" s="261">
        <v>3463</v>
      </c>
      <c r="C3456" s="386">
        <v>45534</v>
      </c>
      <c r="D3456" s="217" t="s">
        <v>258</v>
      </c>
      <c r="E3456" s="218" t="s">
        <v>92</v>
      </c>
      <c r="F3456" s="218" t="s">
        <v>2</v>
      </c>
      <c r="G3456" s="218" t="s">
        <v>213</v>
      </c>
      <c r="H3456" s="218">
        <v>7</v>
      </c>
      <c r="I3456" s="218" t="s">
        <v>220</v>
      </c>
      <c r="J3456" s="218">
        <v>25</v>
      </c>
      <c r="K3456" s="218"/>
      <c r="L3456" s="218"/>
      <c r="M3456" s="218"/>
      <c r="N3456" s="218"/>
      <c r="O3456" s="218"/>
      <c r="P3456" s="218"/>
      <c r="Q3456" s="240">
        <v>175</v>
      </c>
      <c r="R3456" s="240">
        <v>0</v>
      </c>
      <c r="S3456" s="240">
        <v>0</v>
      </c>
      <c r="T3456" s="272">
        <v>0</v>
      </c>
      <c r="U3456" s="263"/>
      <c r="V3456" s="346">
        <f>Transport_DB[[#This Row],[تاریخ]]</f>
        <v>45534</v>
      </c>
    </row>
    <row r="3457" spans="2:22" s="216" customFormat="1" x14ac:dyDescent="0.25">
      <c r="B3457" s="261">
        <v>3464</v>
      </c>
      <c r="C3457" s="386">
        <v>45534</v>
      </c>
      <c r="D3457" s="217" t="s">
        <v>266</v>
      </c>
      <c r="E3457" s="218" t="s">
        <v>92</v>
      </c>
      <c r="F3457" s="218" t="s">
        <v>2</v>
      </c>
      <c r="G3457" s="218" t="s">
        <v>213</v>
      </c>
      <c r="H3457" s="218">
        <v>7</v>
      </c>
      <c r="I3457" s="218" t="s">
        <v>220</v>
      </c>
      <c r="J3457" s="218">
        <v>30</v>
      </c>
      <c r="K3457" s="218"/>
      <c r="L3457" s="218"/>
      <c r="M3457" s="218"/>
      <c r="N3457" s="218"/>
      <c r="O3457" s="218"/>
      <c r="P3457" s="218"/>
      <c r="Q3457" s="240">
        <v>210</v>
      </c>
      <c r="R3457" s="240">
        <v>0</v>
      </c>
      <c r="S3457" s="240">
        <v>0</v>
      </c>
      <c r="T3457" s="272">
        <v>0</v>
      </c>
      <c r="U3457" s="263"/>
      <c r="V3457" s="346">
        <f>Transport_DB[[#This Row],[تاریخ]]</f>
        <v>45534</v>
      </c>
    </row>
    <row r="3458" spans="2:22" s="216" customFormat="1" x14ac:dyDescent="0.25">
      <c r="B3458" s="261">
        <v>3465</v>
      </c>
      <c r="C3458" s="386">
        <v>45534</v>
      </c>
      <c r="D3458" s="217" t="s">
        <v>267</v>
      </c>
      <c r="E3458" s="218" t="s">
        <v>92</v>
      </c>
      <c r="F3458" s="218" t="s">
        <v>2</v>
      </c>
      <c r="G3458" s="218" t="s">
        <v>213</v>
      </c>
      <c r="H3458" s="218">
        <v>7</v>
      </c>
      <c r="I3458" s="218"/>
      <c r="J3458" s="218">
        <v>0</v>
      </c>
      <c r="K3458" s="218"/>
      <c r="L3458" s="218"/>
      <c r="M3458" s="218"/>
      <c r="N3458" s="218"/>
      <c r="O3458" s="218"/>
      <c r="P3458" s="218"/>
      <c r="Q3458" s="240">
        <v>0</v>
      </c>
      <c r="R3458" s="240">
        <v>0</v>
      </c>
      <c r="S3458" s="240">
        <v>0</v>
      </c>
      <c r="T3458" s="272">
        <v>0</v>
      </c>
      <c r="U3458" s="263"/>
      <c r="V3458" s="346">
        <f>Transport_DB[[#This Row],[تاریخ]]</f>
        <v>45534</v>
      </c>
    </row>
    <row r="3459" spans="2:22" s="216" customFormat="1" x14ac:dyDescent="0.25">
      <c r="B3459" s="261">
        <v>3466</v>
      </c>
      <c r="C3459" s="386">
        <v>45534</v>
      </c>
      <c r="D3459" s="217" t="s">
        <v>387</v>
      </c>
      <c r="E3459" s="218" t="s">
        <v>276</v>
      </c>
      <c r="F3459" s="218" t="s">
        <v>389</v>
      </c>
      <c r="G3459" s="218" t="s">
        <v>214</v>
      </c>
      <c r="H3459" s="218">
        <v>4.1500000000000004</v>
      </c>
      <c r="I3459" s="218"/>
      <c r="J3459" s="218">
        <v>0</v>
      </c>
      <c r="K3459" s="218"/>
      <c r="L3459" s="218"/>
      <c r="M3459" s="218"/>
      <c r="N3459" s="218"/>
      <c r="O3459" s="218"/>
      <c r="P3459" s="218"/>
      <c r="Q3459" s="240">
        <v>0</v>
      </c>
      <c r="R3459" s="240">
        <v>0</v>
      </c>
      <c r="S3459" s="240">
        <v>0</v>
      </c>
      <c r="T3459" s="272">
        <v>0</v>
      </c>
      <c r="U3459" s="263"/>
      <c r="V3459" s="346">
        <f>Transport_DB[[#This Row],[تاریخ]]</f>
        <v>45534</v>
      </c>
    </row>
    <row r="3460" spans="2:22" s="216" customFormat="1" x14ac:dyDescent="0.25">
      <c r="B3460" s="261">
        <v>3467</v>
      </c>
      <c r="C3460" s="386">
        <v>45534</v>
      </c>
      <c r="D3460" s="217" t="s">
        <v>388</v>
      </c>
      <c r="E3460" s="218" t="s">
        <v>276</v>
      </c>
      <c r="F3460" s="218" t="s">
        <v>389</v>
      </c>
      <c r="G3460" s="218" t="s">
        <v>214</v>
      </c>
      <c r="H3460" s="218">
        <v>4.1500000000000004</v>
      </c>
      <c r="I3460" s="218"/>
      <c r="J3460" s="218">
        <v>0</v>
      </c>
      <c r="K3460" s="218"/>
      <c r="L3460" s="218"/>
      <c r="M3460" s="218"/>
      <c r="N3460" s="218"/>
      <c r="O3460" s="218"/>
      <c r="P3460" s="218"/>
      <c r="Q3460" s="240">
        <v>0</v>
      </c>
      <c r="R3460" s="240">
        <v>0</v>
      </c>
      <c r="S3460" s="240">
        <v>0</v>
      </c>
      <c r="T3460" s="272">
        <v>0</v>
      </c>
      <c r="U3460" s="263"/>
      <c r="V3460" s="346">
        <f>Transport_DB[[#This Row],[تاریخ]]</f>
        <v>45534</v>
      </c>
    </row>
    <row r="3461" spans="2:22" s="216" customFormat="1" x14ac:dyDescent="0.25">
      <c r="B3461" s="261">
        <v>3468</v>
      </c>
      <c r="C3461" s="386">
        <v>45534</v>
      </c>
      <c r="D3461" s="217" t="s">
        <v>96</v>
      </c>
      <c r="E3461" s="218" t="s">
        <v>161</v>
      </c>
      <c r="F3461" s="218" t="s">
        <v>1</v>
      </c>
      <c r="G3461" s="218" t="s">
        <v>161</v>
      </c>
      <c r="H3461" s="218">
        <v>11.8</v>
      </c>
      <c r="I3461" s="218" t="s">
        <v>66</v>
      </c>
      <c r="J3461" s="218">
        <v>4</v>
      </c>
      <c r="K3461" s="218"/>
      <c r="L3461" s="218"/>
      <c r="M3461" s="218"/>
      <c r="N3461" s="218"/>
      <c r="O3461" s="218"/>
      <c r="P3461" s="218"/>
      <c r="Q3461" s="240">
        <v>0</v>
      </c>
      <c r="R3461" s="240">
        <v>0</v>
      </c>
      <c r="S3461" s="240">
        <v>47.2</v>
      </c>
      <c r="T3461" s="272">
        <v>0</v>
      </c>
      <c r="U3461" s="263"/>
      <c r="V3461" s="346">
        <f>Transport_DB[[#This Row],[تاریخ]]</f>
        <v>45534</v>
      </c>
    </row>
    <row r="3462" spans="2:22" s="216" customFormat="1" x14ac:dyDescent="0.25">
      <c r="B3462" s="261">
        <v>3469</v>
      </c>
      <c r="C3462" s="386">
        <v>45534</v>
      </c>
      <c r="D3462" s="217" t="s">
        <v>130</v>
      </c>
      <c r="E3462" s="218" t="s">
        <v>161</v>
      </c>
      <c r="F3462" s="218" t="s">
        <v>1</v>
      </c>
      <c r="G3462" s="218" t="s">
        <v>161</v>
      </c>
      <c r="H3462" s="218">
        <v>11.8</v>
      </c>
      <c r="I3462" s="218" t="s">
        <v>66</v>
      </c>
      <c r="J3462" s="218">
        <v>4</v>
      </c>
      <c r="K3462" s="218"/>
      <c r="L3462" s="218"/>
      <c r="M3462" s="218"/>
      <c r="N3462" s="218"/>
      <c r="O3462" s="218"/>
      <c r="P3462" s="218"/>
      <c r="Q3462" s="240">
        <v>0</v>
      </c>
      <c r="R3462" s="240">
        <v>0</v>
      </c>
      <c r="S3462" s="240">
        <v>47.2</v>
      </c>
      <c r="T3462" s="272">
        <v>0</v>
      </c>
      <c r="U3462" s="263"/>
      <c r="V3462" s="346">
        <f>Transport_DB[[#This Row],[تاریخ]]</f>
        <v>45534</v>
      </c>
    </row>
    <row r="3463" spans="2:22" s="216" customFormat="1" x14ac:dyDescent="0.25">
      <c r="B3463" s="261">
        <v>3470</v>
      </c>
      <c r="C3463" s="386">
        <v>45534</v>
      </c>
      <c r="D3463" s="217" t="s">
        <v>261</v>
      </c>
      <c r="E3463" s="218" t="s">
        <v>161</v>
      </c>
      <c r="F3463" s="218" t="s">
        <v>65</v>
      </c>
      <c r="G3463" s="218" t="s">
        <v>161</v>
      </c>
      <c r="H3463" s="218">
        <v>30.5</v>
      </c>
      <c r="I3463" s="218"/>
      <c r="J3463" s="218">
        <v>0</v>
      </c>
      <c r="K3463" s="218"/>
      <c r="L3463" s="218"/>
      <c r="M3463" s="218"/>
      <c r="N3463" s="218"/>
      <c r="O3463" s="218"/>
      <c r="P3463" s="218"/>
      <c r="Q3463" s="240">
        <v>0</v>
      </c>
      <c r="R3463" s="240">
        <v>0</v>
      </c>
      <c r="S3463" s="240">
        <v>0</v>
      </c>
      <c r="T3463" s="272">
        <v>0</v>
      </c>
      <c r="U3463" s="263"/>
      <c r="V3463" s="346">
        <f>Transport_DB[[#This Row],[تاریخ]]</f>
        <v>45534</v>
      </c>
    </row>
    <row r="3464" spans="2:22" s="216" customFormat="1" x14ac:dyDescent="0.25">
      <c r="B3464" s="261">
        <v>3471</v>
      </c>
      <c r="C3464" s="386">
        <v>45534</v>
      </c>
      <c r="D3464" s="217" t="s">
        <v>478</v>
      </c>
      <c r="E3464" s="218" t="s">
        <v>161</v>
      </c>
      <c r="F3464" s="218" t="s">
        <v>63</v>
      </c>
      <c r="G3464" s="218" t="s">
        <v>161</v>
      </c>
      <c r="H3464" s="218">
        <v>13</v>
      </c>
      <c r="I3464" s="218"/>
      <c r="J3464" s="218">
        <v>0</v>
      </c>
      <c r="K3464" s="218"/>
      <c r="L3464" s="218"/>
      <c r="M3464" s="218"/>
      <c r="N3464" s="218"/>
      <c r="O3464" s="218"/>
      <c r="P3464" s="218"/>
      <c r="Q3464" s="240">
        <v>0</v>
      </c>
      <c r="R3464" s="240">
        <v>0</v>
      </c>
      <c r="S3464" s="240">
        <v>0</v>
      </c>
      <c r="T3464" s="272">
        <v>0</v>
      </c>
      <c r="U3464" s="263"/>
      <c r="V3464" s="346">
        <f>Transport_DB[[#This Row],[تاریخ]]</f>
        <v>45534</v>
      </c>
    </row>
    <row r="3465" spans="2:22" s="216" customFormat="1" x14ac:dyDescent="0.25">
      <c r="B3465" s="261">
        <v>3472</v>
      </c>
      <c r="C3465" s="386">
        <v>45534</v>
      </c>
      <c r="D3465" s="217" t="s">
        <v>478</v>
      </c>
      <c r="E3465" s="220" t="s">
        <v>161</v>
      </c>
      <c r="F3465" s="220" t="s">
        <v>63</v>
      </c>
      <c r="G3465" s="220" t="s">
        <v>161</v>
      </c>
      <c r="H3465" s="218">
        <v>13</v>
      </c>
      <c r="I3465" s="220"/>
      <c r="J3465" s="218">
        <v>0</v>
      </c>
      <c r="K3465" s="220"/>
      <c r="L3465" s="220"/>
      <c r="M3465" s="220"/>
      <c r="N3465" s="220"/>
      <c r="O3465" s="220"/>
      <c r="P3465" s="220"/>
      <c r="Q3465" s="242">
        <v>0</v>
      </c>
      <c r="R3465" s="242">
        <v>0</v>
      </c>
      <c r="S3465" s="242">
        <v>0</v>
      </c>
      <c r="T3465" s="388">
        <v>0</v>
      </c>
      <c r="U3465" s="389"/>
      <c r="V3465" s="346">
        <f>Transport_DB[[#This Row],[تاریخ]]</f>
        <v>45534</v>
      </c>
    </row>
    <row r="3466" spans="2:22" s="216" customFormat="1" x14ac:dyDescent="0.25">
      <c r="B3466" s="261">
        <v>3473</v>
      </c>
      <c r="C3466" s="386">
        <v>45535</v>
      </c>
      <c r="D3466" s="217" t="s">
        <v>522</v>
      </c>
      <c r="E3466" s="218" t="s">
        <v>132</v>
      </c>
      <c r="F3466" s="218" t="s">
        <v>132</v>
      </c>
      <c r="G3466" s="218" t="s">
        <v>311</v>
      </c>
      <c r="H3466" s="218">
        <v>1</v>
      </c>
      <c r="I3466" s="458" t="s">
        <v>310</v>
      </c>
      <c r="J3466" s="218">
        <v>38</v>
      </c>
      <c r="K3466" s="218"/>
      <c r="L3466" s="218"/>
      <c r="M3466" s="218"/>
      <c r="N3466" s="218"/>
      <c r="O3466" s="218">
        <v>713375</v>
      </c>
      <c r="P3466" s="218" t="s">
        <v>498</v>
      </c>
      <c r="Q3466" s="469">
        <f>IF(I3466=$Q$5,J3466*H3466,0)</f>
        <v>0</v>
      </c>
      <c r="R3466" s="469">
        <f>IF(I3466=$R$5,J3466*H3466,0)*1.15</f>
        <v>0</v>
      </c>
      <c r="S3466" s="469">
        <f>IF(I3466=$S$5,J3466*H3466,0)</f>
        <v>0</v>
      </c>
      <c r="T3466" s="462">
        <f>IF(I3466=$T$5,J3466*H3466,0)</f>
        <v>0</v>
      </c>
      <c r="U3466" s="263"/>
      <c r="V3466" s="346">
        <f>Transport_DB[[#This Row],[تاریخ]]</f>
        <v>45535</v>
      </c>
    </row>
    <row r="3467" spans="2:22" s="216" customFormat="1" x14ac:dyDescent="0.25">
      <c r="B3467" s="261">
        <v>3474</v>
      </c>
      <c r="C3467" s="386">
        <v>45535</v>
      </c>
      <c r="D3467" s="217" t="s">
        <v>487</v>
      </c>
      <c r="E3467" s="218" t="s">
        <v>92</v>
      </c>
      <c r="F3467" s="218" t="s">
        <v>481</v>
      </c>
      <c r="G3467" s="218" t="s">
        <v>214</v>
      </c>
      <c r="H3467" s="218">
        <v>4.1500000000000004</v>
      </c>
      <c r="I3467" s="218" t="s">
        <v>221</v>
      </c>
      <c r="J3467" s="218">
        <v>27</v>
      </c>
      <c r="K3467" s="218">
        <v>715750</v>
      </c>
      <c r="L3467" s="218">
        <v>2000</v>
      </c>
      <c r="M3467" s="218" t="s">
        <v>1</v>
      </c>
      <c r="N3467" s="218" t="s">
        <v>481</v>
      </c>
      <c r="O3467" s="218">
        <v>717730</v>
      </c>
      <c r="P3467" s="218" t="s">
        <v>305</v>
      </c>
      <c r="Q3467" s="240">
        <v>0</v>
      </c>
      <c r="R3467" s="240">
        <v>128.85750000000002</v>
      </c>
      <c r="S3467" s="240">
        <v>0</v>
      </c>
      <c r="T3467" s="272">
        <v>0</v>
      </c>
      <c r="U3467" s="263"/>
      <c r="V3467" s="346">
        <f>Transport_DB[[#This Row],[تاریخ]]</f>
        <v>45535</v>
      </c>
    </row>
    <row r="3468" spans="2:22" s="216" customFormat="1" x14ac:dyDescent="0.25">
      <c r="B3468" s="261">
        <v>3475</v>
      </c>
      <c r="C3468" s="386">
        <v>45535</v>
      </c>
      <c r="D3468" s="217" t="s">
        <v>488</v>
      </c>
      <c r="E3468" s="218" t="s">
        <v>92</v>
      </c>
      <c r="F3468" s="218" t="s">
        <v>481</v>
      </c>
      <c r="G3468" s="218" t="s">
        <v>214</v>
      </c>
      <c r="H3468" s="218">
        <v>4.1500000000000004</v>
      </c>
      <c r="I3468" s="218" t="s">
        <v>221</v>
      </c>
      <c r="J3468" s="218">
        <v>27</v>
      </c>
      <c r="K3468" s="218">
        <v>715750</v>
      </c>
      <c r="L3468" s="218">
        <v>2000</v>
      </c>
      <c r="M3468" s="218" t="s">
        <v>1</v>
      </c>
      <c r="N3468" s="218" t="s">
        <v>481</v>
      </c>
      <c r="O3468" s="218">
        <v>717730</v>
      </c>
      <c r="P3468" s="218" t="s">
        <v>305</v>
      </c>
      <c r="Q3468" s="240">
        <v>0</v>
      </c>
      <c r="R3468" s="240">
        <v>128.85750000000002</v>
      </c>
      <c r="S3468" s="240">
        <v>0</v>
      </c>
      <c r="T3468" s="272">
        <v>0</v>
      </c>
      <c r="U3468" s="263"/>
      <c r="V3468" s="346">
        <f>Transport_DB[[#This Row],[تاریخ]]</f>
        <v>45535</v>
      </c>
    </row>
    <row r="3469" spans="2:22" s="216" customFormat="1" x14ac:dyDescent="0.25">
      <c r="B3469" s="261">
        <v>3476</v>
      </c>
      <c r="C3469" s="386">
        <v>45535</v>
      </c>
      <c r="D3469" s="217" t="s">
        <v>489</v>
      </c>
      <c r="E3469" s="218" t="s">
        <v>92</v>
      </c>
      <c r="F3469" s="218" t="s">
        <v>481</v>
      </c>
      <c r="G3469" s="218" t="s">
        <v>214</v>
      </c>
      <c r="H3469" s="218">
        <v>4.1500000000000004</v>
      </c>
      <c r="I3469" s="218" t="s">
        <v>221</v>
      </c>
      <c r="J3469" s="218">
        <v>25</v>
      </c>
      <c r="K3469" s="218">
        <v>715750</v>
      </c>
      <c r="L3469" s="218">
        <v>2000</v>
      </c>
      <c r="M3469" s="218" t="s">
        <v>1</v>
      </c>
      <c r="N3469" s="218" t="s">
        <v>481</v>
      </c>
      <c r="O3469" s="218">
        <v>717730</v>
      </c>
      <c r="P3469" s="218" t="s">
        <v>305</v>
      </c>
      <c r="Q3469" s="240">
        <v>0</v>
      </c>
      <c r="R3469" s="240">
        <v>119.31250000000001</v>
      </c>
      <c r="S3469" s="240">
        <v>0</v>
      </c>
      <c r="T3469" s="272">
        <v>0</v>
      </c>
      <c r="U3469" s="263"/>
      <c r="V3469" s="346">
        <f>Transport_DB[[#This Row],[تاریخ]]</f>
        <v>45535</v>
      </c>
    </row>
    <row r="3470" spans="2:22" s="216" customFormat="1" x14ac:dyDescent="0.25">
      <c r="B3470" s="261">
        <v>3477</v>
      </c>
      <c r="C3470" s="386">
        <v>45535</v>
      </c>
      <c r="D3470" s="217" t="s">
        <v>490</v>
      </c>
      <c r="E3470" s="218" t="s">
        <v>92</v>
      </c>
      <c r="F3470" s="218" t="s">
        <v>481</v>
      </c>
      <c r="G3470" s="218" t="s">
        <v>214</v>
      </c>
      <c r="H3470" s="218">
        <v>4.1500000000000004</v>
      </c>
      <c r="I3470" s="218" t="s">
        <v>221</v>
      </c>
      <c r="J3470" s="218">
        <v>18</v>
      </c>
      <c r="K3470" s="218">
        <v>715750</v>
      </c>
      <c r="L3470" s="218">
        <v>2000</v>
      </c>
      <c r="M3470" s="218" t="s">
        <v>1</v>
      </c>
      <c r="N3470" s="218" t="s">
        <v>481</v>
      </c>
      <c r="O3470" s="218">
        <v>717730</v>
      </c>
      <c r="P3470" s="218" t="s">
        <v>305</v>
      </c>
      <c r="Q3470" s="240">
        <v>0</v>
      </c>
      <c r="R3470" s="240">
        <v>85.905000000000001</v>
      </c>
      <c r="S3470" s="240">
        <v>0</v>
      </c>
      <c r="T3470" s="272">
        <v>0</v>
      </c>
      <c r="U3470" s="263"/>
      <c r="V3470" s="346">
        <f>Transport_DB[[#This Row],[تاریخ]]</f>
        <v>45535</v>
      </c>
    </row>
    <row r="3471" spans="2:22" s="216" customFormat="1" x14ac:dyDescent="0.25">
      <c r="B3471" s="261">
        <v>3478</v>
      </c>
      <c r="C3471" s="386">
        <v>45535</v>
      </c>
      <c r="D3471" s="217" t="s">
        <v>117</v>
      </c>
      <c r="E3471" s="218" t="s">
        <v>92</v>
      </c>
      <c r="F3471" s="218" t="s">
        <v>1</v>
      </c>
      <c r="G3471" s="218" t="s">
        <v>213</v>
      </c>
      <c r="H3471" s="218">
        <v>6.65</v>
      </c>
      <c r="I3471" s="218" t="s">
        <v>221</v>
      </c>
      <c r="J3471" s="218">
        <v>14</v>
      </c>
      <c r="K3471" s="218">
        <v>715970</v>
      </c>
      <c r="L3471" s="218">
        <v>720</v>
      </c>
      <c r="M3471" s="218" t="s">
        <v>1</v>
      </c>
      <c r="N3471" s="218" t="s">
        <v>1</v>
      </c>
      <c r="O3471" s="218">
        <v>716750</v>
      </c>
      <c r="P3471" s="218" t="s">
        <v>305</v>
      </c>
      <c r="Q3471" s="240">
        <v>0</v>
      </c>
      <c r="R3471" s="240">
        <v>107.065</v>
      </c>
      <c r="S3471" s="240">
        <v>0</v>
      </c>
      <c r="T3471" s="272">
        <v>0</v>
      </c>
      <c r="U3471" s="263"/>
      <c r="V3471" s="346">
        <f>Transport_DB[[#This Row],[تاریخ]]</f>
        <v>45535</v>
      </c>
    </row>
    <row r="3472" spans="2:22" s="216" customFormat="1" x14ac:dyDescent="0.25">
      <c r="B3472" s="261">
        <v>3479</v>
      </c>
      <c r="C3472" s="386">
        <v>45535</v>
      </c>
      <c r="D3472" s="217" t="s">
        <v>94</v>
      </c>
      <c r="E3472" s="218" t="s">
        <v>92</v>
      </c>
      <c r="F3472" s="218" t="s">
        <v>1</v>
      </c>
      <c r="G3472" s="218" t="s">
        <v>213</v>
      </c>
      <c r="H3472" s="218">
        <v>6.65</v>
      </c>
      <c r="I3472" s="218" t="s">
        <v>221</v>
      </c>
      <c r="J3472" s="218">
        <v>13</v>
      </c>
      <c r="K3472" s="218">
        <v>715970</v>
      </c>
      <c r="L3472" s="218">
        <v>720</v>
      </c>
      <c r="M3472" s="218" t="s">
        <v>1</v>
      </c>
      <c r="N3472" s="218" t="s">
        <v>1</v>
      </c>
      <c r="O3472" s="218">
        <v>716750</v>
      </c>
      <c r="P3472" s="218" t="s">
        <v>305</v>
      </c>
      <c r="Q3472" s="240">
        <v>0</v>
      </c>
      <c r="R3472" s="240">
        <v>99.41749999999999</v>
      </c>
      <c r="S3472" s="240">
        <v>0</v>
      </c>
      <c r="T3472" s="272">
        <v>0</v>
      </c>
      <c r="U3472" s="263"/>
      <c r="V3472" s="346">
        <f>Transport_DB[[#This Row],[تاریخ]]</f>
        <v>45535</v>
      </c>
    </row>
    <row r="3473" spans="2:22" s="216" customFormat="1" x14ac:dyDescent="0.25">
      <c r="B3473" s="261">
        <v>3480</v>
      </c>
      <c r="C3473" s="386">
        <v>45535</v>
      </c>
      <c r="D3473" s="217" t="s">
        <v>91</v>
      </c>
      <c r="E3473" s="218" t="s">
        <v>92</v>
      </c>
      <c r="F3473" s="218" t="s">
        <v>1</v>
      </c>
      <c r="G3473" s="218" t="s">
        <v>213</v>
      </c>
      <c r="H3473" s="218">
        <v>6.65</v>
      </c>
      <c r="I3473" s="218" t="s">
        <v>221</v>
      </c>
      <c r="J3473" s="218">
        <v>14</v>
      </c>
      <c r="K3473" s="218">
        <v>715970</v>
      </c>
      <c r="L3473" s="218">
        <v>720</v>
      </c>
      <c r="M3473" s="218" t="s">
        <v>1</v>
      </c>
      <c r="N3473" s="218" t="s">
        <v>1</v>
      </c>
      <c r="O3473" s="218">
        <v>716750</v>
      </c>
      <c r="P3473" s="218" t="s">
        <v>305</v>
      </c>
      <c r="Q3473" s="240">
        <v>0</v>
      </c>
      <c r="R3473" s="240">
        <v>107.065</v>
      </c>
      <c r="S3473" s="240">
        <v>0</v>
      </c>
      <c r="T3473" s="272">
        <v>0</v>
      </c>
      <c r="U3473" s="263"/>
      <c r="V3473" s="346">
        <f>Transport_DB[[#This Row],[تاریخ]]</f>
        <v>45535</v>
      </c>
    </row>
    <row r="3474" spans="2:22" s="216" customFormat="1" x14ac:dyDescent="0.25">
      <c r="B3474" s="261">
        <v>3481</v>
      </c>
      <c r="C3474" s="386">
        <v>45535</v>
      </c>
      <c r="D3474" s="217" t="s">
        <v>91</v>
      </c>
      <c r="E3474" s="218" t="s">
        <v>92</v>
      </c>
      <c r="F3474" s="218" t="s">
        <v>1</v>
      </c>
      <c r="G3474" s="218" t="s">
        <v>213</v>
      </c>
      <c r="H3474" s="218">
        <v>6.65</v>
      </c>
      <c r="I3474" s="218" t="s">
        <v>221</v>
      </c>
      <c r="J3474" s="218">
        <v>4</v>
      </c>
      <c r="K3474" s="218">
        <v>715200</v>
      </c>
      <c r="L3474" s="218">
        <v>2000</v>
      </c>
      <c r="M3474" s="218" t="s">
        <v>1</v>
      </c>
      <c r="N3474" s="218" t="s">
        <v>63</v>
      </c>
      <c r="O3474" s="218">
        <v>717730</v>
      </c>
      <c r="P3474" s="218" t="s">
        <v>304</v>
      </c>
      <c r="Q3474" s="240">
        <v>0</v>
      </c>
      <c r="R3474" s="240">
        <v>30.59</v>
      </c>
      <c r="S3474" s="240">
        <v>0</v>
      </c>
      <c r="T3474" s="272">
        <v>0</v>
      </c>
      <c r="U3474" s="263"/>
      <c r="V3474" s="346">
        <f>Transport_DB[[#This Row],[تاریخ]]</f>
        <v>45535</v>
      </c>
    </row>
    <row r="3475" spans="2:22" s="216" customFormat="1" x14ac:dyDescent="0.25">
      <c r="B3475" s="261">
        <v>3482</v>
      </c>
      <c r="C3475" s="386">
        <v>45535</v>
      </c>
      <c r="D3475" s="217" t="s">
        <v>156</v>
      </c>
      <c r="E3475" s="218" t="s">
        <v>92</v>
      </c>
      <c r="F3475" s="218" t="s">
        <v>62</v>
      </c>
      <c r="G3475" s="218" t="s">
        <v>214</v>
      </c>
      <c r="H3475" s="218">
        <v>4.1500000000000004</v>
      </c>
      <c r="I3475" s="218" t="s">
        <v>221</v>
      </c>
      <c r="J3475" s="218">
        <v>27</v>
      </c>
      <c r="K3475" s="218">
        <v>715650</v>
      </c>
      <c r="L3475" s="218">
        <v>2000</v>
      </c>
      <c r="M3475" s="218" t="s">
        <v>1</v>
      </c>
      <c r="N3475" s="218" t="s">
        <v>63</v>
      </c>
      <c r="O3475" s="218">
        <v>717830</v>
      </c>
      <c r="P3475" s="218" t="s">
        <v>305</v>
      </c>
      <c r="Q3475" s="240">
        <v>0</v>
      </c>
      <c r="R3475" s="240">
        <v>128.85750000000002</v>
      </c>
      <c r="S3475" s="240">
        <v>0</v>
      </c>
      <c r="T3475" s="272">
        <v>0</v>
      </c>
      <c r="U3475" s="263"/>
      <c r="V3475" s="346">
        <f>Transport_DB[[#This Row],[تاریخ]]</f>
        <v>45535</v>
      </c>
    </row>
    <row r="3476" spans="2:22" s="216" customFormat="1" x14ac:dyDescent="0.25">
      <c r="B3476" s="261">
        <v>3483</v>
      </c>
      <c r="C3476" s="386">
        <v>45535</v>
      </c>
      <c r="D3476" s="217" t="s">
        <v>157</v>
      </c>
      <c r="E3476" s="218" t="s">
        <v>92</v>
      </c>
      <c r="F3476" s="218" t="s">
        <v>62</v>
      </c>
      <c r="G3476" s="218" t="s">
        <v>214</v>
      </c>
      <c r="H3476" s="218">
        <v>4.1500000000000004</v>
      </c>
      <c r="I3476" s="218" t="s">
        <v>221</v>
      </c>
      <c r="J3476" s="218">
        <v>25</v>
      </c>
      <c r="K3476" s="218">
        <v>715650</v>
      </c>
      <c r="L3476" s="218">
        <v>1000</v>
      </c>
      <c r="M3476" s="218" t="s">
        <v>1</v>
      </c>
      <c r="N3476" s="218" t="s">
        <v>63</v>
      </c>
      <c r="O3476" s="218">
        <v>717830</v>
      </c>
      <c r="P3476" s="218" t="s">
        <v>305</v>
      </c>
      <c r="Q3476" s="240">
        <v>0</v>
      </c>
      <c r="R3476" s="240">
        <v>119.31250000000001</v>
      </c>
      <c r="S3476" s="240">
        <v>0</v>
      </c>
      <c r="T3476" s="272">
        <v>0</v>
      </c>
      <c r="U3476" s="263"/>
      <c r="V3476" s="346">
        <f>Transport_DB[[#This Row],[تاریخ]]</f>
        <v>45535</v>
      </c>
    </row>
    <row r="3477" spans="2:22" s="216" customFormat="1" x14ac:dyDescent="0.25">
      <c r="B3477" s="261">
        <v>3484</v>
      </c>
      <c r="C3477" s="386">
        <v>45535</v>
      </c>
      <c r="D3477" s="217" t="s">
        <v>156</v>
      </c>
      <c r="E3477" s="218" t="s">
        <v>92</v>
      </c>
      <c r="F3477" s="218" t="s">
        <v>62</v>
      </c>
      <c r="G3477" s="218" t="s">
        <v>214</v>
      </c>
      <c r="H3477" s="218">
        <v>4.1500000000000004</v>
      </c>
      <c r="I3477" s="218" t="s">
        <v>221</v>
      </c>
      <c r="J3477" s="218">
        <v>5</v>
      </c>
      <c r="K3477" s="218">
        <v>715650</v>
      </c>
      <c r="L3477" s="218">
        <v>2000</v>
      </c>
      <c r="M3477" s="218" t="s">
        <v>1</v>
      </c>
      <c r="N3477" s="218" t="s">
        <v>63</v>
      </c>
      <c r="O3477" s="218">
        <v>717830</v>
      </c>
      <c r="P3477" s="218" t="s">
        <v>305</v>
      </c>
      <c r="Q3477" s="240">
        <v>0</v>
      </c>
      <c r="R3477" s="240">
        <v>23.862499999999997</v>
      </c>
      <c r="S3477" s="240">
        <v>0</v>
      </c>
      <c r="T3477" s="272">
        <v>0</v>
      </c>
      <c r="U3477" s="263"/>
      <c r="V3477" s="346">
        <f>Transport_DB[[#This Row],[تاریخ]]</f>
        <v>45535</v>
      </c>
    </row>
    <row r="3478" spans="2:22" s="216" customFormat="1" x14ac:dyDescent="0.25">
      <c r="B3478" s="261">
        <v>3485</v>
      </c>
      <c r="C3478" s="386">
        <v>45535</v>
      </c>
      <c r="D3478" s="217" t="s">
        <v>157</v>
      </c>
      <c r="E3478" s="218" t="s">
        <v>92</v>
      </c>
      <c r="F3478" s="218" t="s">
        <v>62</v>
      </c>
      <c r="G3478" s="218" t="s">
        <v>214</v>
      </c>
      <c r="H3478" s="218">
        <v>4.1500000000000004</v>
      </c>
      <c r="I3478" s="218" t="s">
        <v>221</v>
      </c>
      <c r="J3478" s="218">
        <v>6</v>
      </c>
      <c r="K3478" s="218">
        <v>715650</v>
      </c>
      <c r="L3478" s="218">
        <v>1000</v>
      </c>
      <c r="M3478" s="218" t="s">
        <v>1</v>
      </c>
      <c r="N3478" s="218" t="s">
        <v>63</v>
      </c>
      <c r="O3478" s="218">
        <v>717830</v>
      </c>
      <c r="P3478" s="218" t="s">
        <v>305</v>
      </c>
      <c r="Q3478" s="240">
        <v>0</v>
      </c>
      <c r="R3478" s="240">
        <v>28.635000000000002</v>
      </c>
      <c r="S3478" s="240">
        <v>0</v>
      </c>
      <c r="T3478" s="272">
        <v>0</v>
      </c>
      <c r="U3478" s="263"/>
      <c r="V3478" s="346">
        <f>Transport_DB[[#This Row],[تاریخ]]</f>
        <v>45535</v>
      </c>
    </row>
    <row r="3479" spans="2:22" s="216" customFormat="1" x14ac:dyDescent="0.25">
      <c r="B3479" s="261">
        <v>3486</v>
      </c>
      <c r="C3479" s="386">
        <v>45535</v>
      </c>
      <c r="D3479" s="217" t="s">
        <v>436</v>
      </c>
      <c r="E3479" s="218" t="s">
        <v>161</v>
      </c>
      <c r="F3479" s="218" t="s">
        <v>389</v>
      </c>
      <c r="G3479" s="218" t="s">
        <v>161</v>
      </c>
      <c r="H3479" s="218">
        <v>10</v>
      </c>
      <c r="I3479" s="218" t="s">
        <v>66</v>
      </c>
      <c r="J3479" s="218">
        <v>5</v>
      </c>
      <c r="K3479" s="218"/>
      <c r="L3479" s="218"/>
      <c r="M3479" s="218"/>
      <c r="N3479" s="218"/>
      <c r="O3479" s="218"/>
      <c r="P3479" s="218"/>
      <c r="Q3479" s="240">
        <v>0</v>
      </c>
      <c r="R3479" s="240">
        <v>0</v>
      </c>
      <c r="S3479" s="240">
        <v>50</v>
      </c>
      <c r="T3479" s="272">
        <v>0</v>
      </c>
      <c r="U3479" s="263"/>
      <c r="V3479" s="346">
        <f>Transport_DB[[#This Row],[تاریخ]]</f>
        <v>45535</v>
      </c>
    </row>
    <row r="3480" spans="2:22" s="216" customFormat="1" x14ac:dyDescent="0.25">
      <c r="B3480" s="261">
        <v>3487</v>
      </c>
      <c r="C3480" s="386">
        <v>45535</v>
      </c>
      <c r="D3480" s="217" t="s">
        <v>284</v>
      </c>
      <c r="E3480" s="218" t="s">
        <v>178</v>
      </c>
      <c r="F3480" s="218" t="s">
        <v>7</v>
      </c>
      <c r="G3480" s="218" t="s">
        <v>213</v>
      </c>
      <c r="H3480" s="218">
        <v>7</v>
      </c>
      <c r="I3480" s="218"/>
      <c r="J3480" s="218">
        <v>0</v>
      </c>
      <c r="K3480" s="218"/>
      <c r="L3480" s="218"/>
      <c r="M3480" s="218"/>
      <c r="N3480" s="218"/>
      <c r="O3480" s="218"/>
      <c r="P3480" s="218"/>
      <c r="Q3480" s="240">
        <v>0</v>
      </c>
      <c r="R3480" s="240">
        <v>0</v>
      </c>
      <c r="S3480" s="240">
        <v>0</v>
      </c>
      <c r="T3480" s="272">
        <v>0</v>
      </c>
      <c r="U3480" s="263"/>
      <c r="V3480" s="346">
        <f>Transport_DB[[#This Row],[تاریخ]]</f>
        <v>45535</v>
      </c>
    </row>
    <row r="3481" spans="2:22" s="216" customFormat="1" x14ac:dyDescent="0.25">
      <c r="B3481" s="261">
        <v>3488</v>
      </c>
      <c r="C3481" s="386">
        <v>45535</v>
      </c>
      <c r="D3481" s="217" t="s">
        <v>268</v>
      </c>
      <c r="E3481" s="218" t="s">
        <v>276</v>
      </c>
      <c r="F3481" s="218" t="s">
        <v>7</v>
      </c>
      <c r="G3481" s="218" t="s">
        <v>214</v>
      </c>
      <c r="H3481" s="218">
        <v>5</v>
      </c>
      <c r="I3481" s="218" t="s">
        <v>220</v>
      </c>
      <c r="J3481" s="218">
        <v>1</v>
      </c>
      <c r="K3481" s="218">
        <v>723300</v>
      </c>
      <c r="L3481" s="218">
        <v>3650</v>
      </c>
      <c r="M3481" s="218" t="s">
        <v>7</v>
      </c>
      <c r="N3481" s="218" t="s">
        <v>7</v>
      </c>
      <c r="O3481" s="218">
        <v>722200</v>
      </c>
      <c r="P3481" s="218" t="s">
        <v>305</v>
      </c>
      <c r="Q3481" s="240">
        <v>5</v>
      </c>
      <c r="R3481" s="240">
        <v>0</v>
      </c>
      <c r="S3481" s="240">
        <v>0</v>
      </c>
      <c r="T3481" s="272">
        <v>0</v>
      </c>
      <c r="U3481" s="263"/>
      <c r="V3481" s="346">
        <f>Transport_DB[[#This Row],[تاریخ]]</f>
        <v>45535</v>
      </c>
    </row>
    <row r="3482" spans="2:22" s="216" customFormat="1" x14ac:dyDescent="0.25">
      <c r="B3482" s="261">
        <v>3489</v>
      </c>
      <c r="C3482" s="386">
        <v>45535</v>
      </c>
      <c r="D3482" s="217" t="s">
        <v>260</v>
      </c>
      <c r="E3482" s="218" t="s">
        <v>161</v>
      </c>
      <c r="F3482" s="218" t="s">
        <v>7</v>
      </c>
      <c r="G3482" s="218" t="s">
        <v>161</v>
      </c>
      <c r="H3482" s="218">
        <v>10</v>
      </c>
      <c r="I3482" s="218"/>
      <c r="J3482" s="218">
        <v>0</v>
      </c>
      <c r="K3482" s="218"/>
      <c r="L3482" s="218"/>
      <c r="M3482" s="218"/>
      <c r="N3482" s="218"/>
      <c r="O3482" s="218"/>
      <c r="P3482" s="218"/>
      <c r="Q3482" s="240">
        <v>0</v>
      </c>
      <c r="R3482" s="240">
        <v>0</v>
      </c>
      <c r="S3482" s="240">
        <v>0</v>
      </c>
      <c r="T3482" s="272">
        <v>0</v>
      </c>
      <c r="U3482" s="263"/>
      <c r="V3482" s="346">
        <f>Transport_DB[[#This Row],[تاریخ]]</f>
        <v>45535</v>
      </c>
    </row>
    <row r="3483" spans="2:22" s="216" customFormat="1" x14ac:dyDescent="0.25">
      <c r="B3483" s="261">
        <v>3490</v>
      </c>
      <c r="C3483" s="386">
        <v>45535</v>
      </c>
      <c r="D3483" s="217" t="s">
        <v>359</v>
      </c>
      <c r="E3483" s="218" t="s">
        <v>178</v>
      </c>
      <c r="F3483" s="218" t="s">
        <v>7</v>
      </c>
      <c r="G3483" s="218" t="s">
        <v>213</v>
      </c>
      <c r="H3483" s="218">
        <v>7</v>
      </c>
      <c r="I3483" s="218"/>
      <c r="J3483" s="218">
        <v>0</v>
      </c>
      <c r="K3483" s="218"/>
      <c r="L3483" s="218"/>
      <c r="M3483" s="218"/>
      <c r="N3483" s="218"/>
      <c r="O3483" s="218"/>
      <c r="P3483" s="218"/>
      <c r="Q3483" s="240">
        <v>0</v>
      </c>
      <c r="R3483" s="240">
        <v>0</v>
      </c>
      <c r="S3483" s="240">
        <v>0</v>
      </c>
      <c r="T3483" s="272">
        <v>0</v>
      </c>
      <c r="U3483" s="263"/>
      <c r="V3483" s="346">
        <f>Transport_DB[[#This Row],[تاریخ]]</f>
        <v>45535</v>
      </c>
    </row>
    <row r="3484" spans="2:22" s="216" customFormat="1" x14ac:dyDescent="0.25">
      <c r="B3484" s="261">
        <v>3491</v>
      </c>
      <c r="C3484" s="386">
        <v>45535</v>
      </c>
      <c r="D3484" s="217" t="s">
        <v>177</v>
      </c>
      <c r="E3484" s="218" t="s">
        <v>178</v>
      </c>
      <c r="F3484" s="218" t="s">
        <v>7</v>
      </c>
      <c r="G3484" s="218" t="s">
        <v>213</v>
      </c>
      <c r="H3484" s="218">
        <v>7</v>
      </c>
      <c r="I3484" s="218" t="s">
        <v>220</v>
      </c>
      <c r="J3484" s="218">
        <v>46</v>
      </c>
      <c r="K3484" s="218">
        <v>723300</v>
      </c>
      <c r="L3484" s="218">
        <v>3650</v>
      </c>
      <c r="M3484" s="218" t="s">
        <v>7</v>
      </c>
      <c r="N3484" s="218" t="s">
        <v>7</v>
      </c>
      <c r="O3484" s="218">
        <v>722200</v>
      </c>
      <c r="P3484" s="218" t="s">
        <v>305</v>
      </c>
      <c r="Q3484" s="240">
        <v>322</v>
      </c>
      <c r="R3484" s="240">
        <v>0</v>
      </c>
      <c r="S3484" s="240">
        <v>0</v>
      </c>
      <c r="T3484" s="272">
        <v>0</v>
      </c>
      <c r="U3484" s="263"/>
      <c r="V3484" s="346">
        <f>Transport_DB[[#This Row],[تاریخ]]</f>
        <v>45535</v>
      </c>
    </row>
    <row r="3485" spans="2:22" s="216" customFormat="1" x14ac:dyDescent="0.25">
      <c r="B3485" s="261">
        <v>3492</v>
      </c>
      <c r="C3485" s="386">
        <v>45535</v>
      </c>
      <c r="D3485" s="217" t="s">
        <v>173</v>
      </c>
      <c r="E3485" s="218" t="s">
        <v>161</v>
      </c>
      <c r="F3485" s="218" t="s">
        <v>7</v>
      </c>
      <c r="G3485" s="218" t="s">
        <v>161</v>
      </c>
      <c r="H3485" s="218">
        <v>11.2</v>
      </c>
      <c r="I3485" s="218" t="s">
        <v>66</v>
      </c>
      <c r="J3485" s="218">
        <v>8</v>
      </c>
      <c r="K3485" s="218"/>
      <c r="L3485" s="218"/>
      <c r="M3485" s="218"/>
      <c r="N3485" s="218"/>
      <c r="O3485" s="218"/>
      <c r="P3485" s="218"/>
      <c r="Q3485" s="240">
        <v>0</v>
      </c>
      <c r="R3485" s="240">
        <v>0</v>
      </c>
      <c r="S3485" s="240">
        <v>89.6</v>
      </c>
      <c r="T3485" s="272">
        <v>0</v>
      </c>
      <c r="U3485" s="263"/>
      <c r="V3485" s="346">
        <f>Transport_DB[[#This Row],[تاریخ]]</f>
        <v>45535</v>
      </c>
    </row>
    <row r="3486" spans="2:22" s="216" customFormat="1" x14ac:dyDescent="0.25">
      <c r="B3486" s="261">
        <v>3493</v>
      </c>
      <c r="C3486" s="386">
        <v>45535</v>
      </c>
      <c r="D3486" s="217" t="s">
        <v>152</v>
      </c>
      <c r="E3486" s="218" t="s">
        <v>92</v>
      </c>
      <c r="F3486" s="218" t="s">
        <v>63</v>
      </c>
      <c r="G3486" s="218" t="s">
        <v>214</v>
      </c>
      <c r="H3486" s="218">
        <v>4.1500000000000004</v>
      </c>
      <c r="I3486" s="218" t="s">
        <v>221</v>
      </c>
      <c r="J3486" s="218">
        <v>20</v>
      </c>
      <c r="K3486" s="218">
        <v>715200</v>
      </c>
      <c r="L3486" s="218">
        <v>2000</v>
      </c>
      <c r="M3486" s="218" t="s">
        <v>1</v>
      </c>
      <c r="N3486" s="218" t="s">
        <v>63</v>
      </c>
      <c r="O3486" s="218">
        <v>717730</v>
      </c>
      <c r="P3486" s="218" t="s">
        <v>304</v>
      </c>
      <c r="Q3486" s="240">
        <v>0</v>
      </c>
      <c r="R3486" s="240">
        <v>95.449999999999989</v>
      </c>
      <c r="S3486" s="240">
        <v>0</v>
      </c>
      <c r="T3486" s="272">
        <v>0</v>
      </c>
      <c r="U3486" s="263"/>
      <c r="V3486" s="346">
        <f>Transport_DB[[#This Row],[تاریخ]]</f>
        <v>45535</v>
      </c>
    </row>
    <row r="3487" spans="2:22" s="216" customFormat="1" x14ac:dyDescent="0.25">
      <c r="B3487" s="261">
        <v>3494</v>
      </c>
      <c r="C3487" s="386">
        <v>45535</v>
      </c>
      <c r="D3487" s="217" t="s">
        <v>150</v>
      </c>
      <c r="E3487" s="218" t="s">
        <v>92</v>
      </c>
      <c r="F3487" s="218" t="s">
        <v>63</v>
      </c>
      <c r="G3487" s="218" t="s">
        <v>214</v>
      </c>
      <c r="H3487" s="218">
        <v>4.1500000000000004</v>
      </c>
      <c r="I3487" s="218" t="s">
        <v>221</v>
      </c>
      <c r="J3487" s="218">
        <v>22</v>
      </c>
      <c r="K3487" s="218">
        <v>715200</v>
      </c>
      <c r="L3487" s="218">
        <v>2000</v>
      </c>
      <c r="M3487" s="218" t="s">
        <v>1</v>
      </c>
      <c r="N3487" s="218" t="s">
        <v>63</v>
      </c>
      <c r="O3487" s="218">
        <v>717730</v>
      </c>
      <c r="P3487" s="218" t="s">
        <v>304</v>
      </c>
      <c r="Q3487" s="240">
        <v>0</v>
      </c>
      <c r="R3487" s="240">
        <v>104.995</v>
      </c>
      <c r="S3487" s="240">
        <v>0</v>
      </c>
      <c r="T3487" s="272">
        <v>0</v>
      </c>
      <c r="U3487" s="263"/>
      <c r="V3487" s="346">
        <f>Transport_DB[[#This Row],[تاریخ]]</f>
        <v>45535</v>
      </c>
    </row>
    <row r="3488" spans="2:22" s="216" customFormat="1" x14ac:dyDescent="0.25">
      <c r="B3488" s="261">
        <v>3495</v>
      </c>
      <c r="C3488" s="386">
        <v>45535</v>
      </c>
      <c r="D3488" s="217" t="s">
        <v>179</v>
      </c>
      <c r="E3488" s="218" t="s">
        <v>161</v>
      </c>
      <c r="F3488" s="218" t="s">
        <v>8</v>
      </c>
      <c r="G3488" s="218" t="s">
        <v>161</v>
      </c>
      <c r="H3488" s="218">
        <v>11.6</v>
      </c>
      <c r="I3488" s="218"/>
      <c r="J3488" s="218">
        <v>0</v>
      </c>
      <c r="K3488" s="218"/>
      <c r="L3488" s="218"/>
      <c r="M3488" s="218"/>
      <c r="N3488" s="218"/>
      <c r="O3488" s="218"/>
      <c r="P3488" s="218"/>
      <c r="Q3488" s="240">
        <v>0</v>
      </c>
      <c r="R3488" s="240">
        <v>0</v>
      </c>
      <c r="S3488" s="240">
        <v>0</v>
      </c>
      <c r="T3488" s="272">
        <v>0</v>
      </c>
      <c r="U3488" s="263"/>
      <c r="V3488" s="346">
        <f>Transport_DB[[#This Row],[تاریخ]]</f>
        <v>45535</v>
      </c>
    </row>
    <row r="3489" spans="2:22" s="216" customFormat="1" x14ac:dyDescent="0.25">
      <c r="B3489" s="261">
        <v>3496</v>
      </c>
      <c r="C3489" s="386">
        <v>45535</v>
      </c>
      <c r="D3489" s="217" t="s">
        <v>141</v>
      </c>
      <c r="E3489" s="218" t="s">
        <v>92</v>
      </c>
      <c r="F3489" s="218" t="s">
        <v>2</v>
      </c>
      <c r="G3489" s="218" t="s">
        <v>213</v>
      </c>
      <c r="H3489" s="218">
        <v>7</v>
      </c>
      <c r="I3489" s="218" t="s">
        <v>220</v>
      </c>
      <c r="J3489" s="218">
        <v>25</v>
      </c>
      <c r="K3489" s="218">
        <v>712650</v>
      </c>
      <c r="L3489" s="218">
        <v>500</v>
      </c>
      <c r="M3489" s="218" t="s">
        <v>2</v>
      </c>
      <c r="N3489" s="218" t="s">
        <v>2</v>
      </c>
      <c r="O3489" s="218">
        <v>712180</v>
      </c>
      <c r="P3489" s="218" t="s">
        <v>304</v>
      </c>
      <c r="Q3489" s="240">
        <v>175</v>
      </c>
      <c r="R3489" s="240">
        <v>0</v>
      </c>
      <c r="S3489" s="240">
        <v>0</v>
      </c>
      <c r="T3489" s="272">
        <v>0</v>
      </c>
      <c r="U3489" s="263"/>
      <c r="V3489" s="346">
        <f>Transport_DB[[#This Row],[تاریخ]]</f>
        <v>45535</v>
      </c>
    </row>
    <row r="3490" spans="2:22" s="216" customFormat="1" x14ac:dyDescent="0.25">
      <c r="B3490" s="261">
        <v>3497</v>
      </c>
      <c r="C3490" s="386">
        <v>45535</v>
      </c>
      <c r="D3490" s="217" t="s">
        <v>142</v>
      </c>
      <c r="E3490" s="218" t="s">
        <v>92</v>
      </c>
      <c r="F3490" s="218" t="s">
        <v>2</v>
      </c>
      <c r="G3490" s="218" t="s">
        <v>213</v>
      </c>
      <c r="H3490" s="218">
        <v>7</v>
      </c>
      <c r="I3490" s="218" t="s">
        <v>220</v>
      </c>
      <c r="J3490" s="218">
        <v>25</v>
      </c>
      <c r="K3490" s="218">
        <v>712650</v>
      </c>
      <c r="L3490" s="218">
        <v>500</v>
      </c>
      <c r="M3490" s="218" t="s">
        <v>2</v>
      </c>
      <c r="N3490" s="218" t="s">
        <v>2</v>
      </c>
      <c r="O3490" s="218">
        <v>712180</v>
      </c>
      <c r="P3490" s="218" t="s">
        <v>304</v>
      </c>
      <c r="Q3490" s="240">
        <v>175</v>
      </c>
      <c r="R3490" s="240">
        <v>0</v>
      </c>
      <c r="S3490" s="240">
        <v>0</v>
      </c>
      <c r="T3490" s="272">
        <v>0</v>
      </c>
      <c r="U3490" s="263"/>
      <c r="V3490" s="346">
        <f>Transport_DB[[#This Row],[تاریخ]]</f>
        <v>45535</v>
      </c>
    </row>
    <row r="3491" spans="2:22" s="216" customFormat="1" x14ac:dyDescent="0.25">
      <c r="B3491" s="261">
        <v>3498</v>
      </c>
      <c r="C3491" s="386">
        <v>45535</v>
      </c>
      <c r="D3491" s="217" t="s">
        <v>143</v>
      </c>
      <c r="E3491" s="218" t="s">
        <v>92</v>
      </c>
      <c r="F3491" s="218" t="s">
        <v>2</v>
      </c>
      <c r="G3491" s="218" t="s">
        <v>213</v>
      </c>
      <c r="H3491" s="218">
        <v>7</v>
      </c>
      <c r="I3491" s="218" t="s">
        <v>220</v>
      </c>
      <c r="J3491" s="218">
        <v>20</v>
      </c>
      <c r="K3491" s="218">
        <v>712650</v>
      </c>
      <c r="L3491" s="218">
        <v>500</v>
      </c>
      <c r="M3491" s="218" t="s">
        <v>2</v>
      </c>
      <c r="N3491" s="218" t="s">
        <v>2</v>
      </c>
      <c r="O3491" s="218">
        <v>712180</v>
      </c>
      <c r="P3491" s="218" t="s">
        <v>304</v>
      </c>
      <c r="Q3491" s="240">
        <v>140</v>
      </c>
      <c r="R3491" s="240">
        <v>0</v>
      </c>
      <c r="S3491" s="240">
        <v>0</v>
      </c>
      <c r="T3491" s="272">
        <v>0</v>
      </c>
      <c r="U3491" s="263"/>
      <c r="V3491" s="346">
        <f>Transport_DB[[#This Row],[تاریخ]]</f>
        <v>45535</v>
      </c>
    </row>
    <row r="3492" spans="2:22" s="216" customFormat="1" x14ac:dyDescent="0.25">
      <c r="B3492" s="261">
        <v>3499</v>
      </c>
      <c r="C3492" s="386">
        <v>45535</v>
      </c>
      <c r="D3492" s="217" t="s">
        <v>258</v>
      </c>
      <c r="E3492" s="218" t="s">
        <v>92</v>
      </c>
      <c r="F3492" s="218" t="s">
        <v>2</v>
      </c>
      <c r="G3492" s="218" t="s">
        <v>213</v>
      </c>
      <c r="H3492" s="218">
        <v>7</v>
      </c>
      <c r="I3492" s="218" t="s">
        <v>220</v>
      </c>
      <c r="J3492" s="218">
        <v>20</v>
      </c>
      <c r="K3492" s="218">
        <v>712650</v>
      </c>
      <c r="L3492" s="218">
        <v>500</v>
      </c>
      <c r="M3492" s="218" t="s">
        <v>2</v>
      </c>
      <c r="N3492" s="218" t="s">
        <v>2</v>
      </c>
      <c r="O3492" s="218">
        <v>712180</v>
      </c>
      <c r="P3492" s="218" t="s">
        <v>304</v>
      </c>
      <c r="Q3492" s="240">
        <v>140</v>
      </c>
      <c r="R3492" s="240">
        <v>0</v>
      </c>
      <c r="S3492" s="240">
        <v>0</v>
      </c>
      <c r="T3492" s="272">
        <v>0</v>
      </c>
      <c r="U3492" s="263"/>
      <c r="V3492" s="346">
        <f>Transport_DB[[#This Row],[تاریخ]]</f>
        <v>45535</v>
      </c>
    </row>
    <row r="3493" spans="2:22" s="216" customFormat="1" x14ac:dyDescent="0.25">
      <c r="B3493" s="261">
        <v>3500</v>
      </c>
      <c r="C3493" s="386">
        <v>45535</v>
      </c>
      <c r="D3493" s="217" t="s">
        <v>266</v>
      </c>
      <c r="E3493" s="218" t="s">
        <v>92</v>
      </c>
      <c r="F3493" s="218" t="s">
        <v>2</v>
      </c>
      <c r="G3493" s="218" t="s">
        <v>213</v>
      </c>
      <c r="H3493" s="218">
        <v>7</v>
      </c>
      <c r="I3493" s="218" t="s">
        <v>220</v>
      </c>
      <c r="J3493" s="218">
        <v>20</v>
      </c>
      <c r="K3493" s="218">
        <v>712650</v>
      </c>
      <c r="L3493" s="218">
        <v>500</v>
      </c>
      <c r="M3493" s="218" t="s">
        <v>2</v>
      </c>
      <c r="N3493" s="218" t="s">
        <v>2</v>
      </c>
      <c r="O3493" s="218">
        <v>712180</v>
      </c>
      <c r="P3493" s="218" t="s">
        <v>304</v>
      </c>
      <c r="Q3493" s="240">
        <v>140</v>
      </c>
      <c r="R3493" s="240">
        <v>0</v>
      </c>
      <c r="S3493" s="240">
        <v>0</v>
      </c>
      <c r="T3493" s="272">
        <v>0</v>
      </c>
      <c r="U3493" s="263"/>
      <c r="V3493" s="346">
        <f>Transport_DB[[#This Row],[تاریخ]]</f>
        <v>45535</v>
      </c>
    </row>
    <row r="3494" spans="2:22" s="216" customFormat="1" x14ac:dyDescent="0.25">
      <c r="B3494" s="261">
        <v>3501</v>
      </c>
      <c r="C3494" s="386">
        <v>45535</v>
      </c>
      <c r="D3494" s="217" t="s">
        <v>267</v>
      </c>
      <c r="E3494" s="218" t="s">
        <v>92</v>
      </c>
      <c r="F3494" s="218" t="s">
        <v>2</v>
      </c>
      <c r="G3494" s="218" t="s">
        <v>213</v>
      </c>
      <c r="H3494" s="218">
        <v>7</v>
      </c>
      <c r="I3494" s="218" t="s">
        <v>220</v>
      </c>
      <c r="J3494" s="218">
        <v>0</v>
      </c>
      <c r="K3494" s="218"/>
      <c r="L3494" s="218"/>
      <c r="M3494" s="218"/>
      <c r="N3494" s="218"/>
      <c r="O3494" s="218"/>
      <c r="P3494" s="218"/>
      <c r="Q3494" s="240">
        <v>0</v>
      </c>
      <c r="R3494" s="240">
        <v>0</v>
      </c>
      <c r="S3494" s="240">
        <v>0</v>
      </c>
      <c r="T3494" s="272">
        <v>0</v>
      </c>
      <c r="U3494" s="263"/>
      <c r="V3494" s="346">
        <f>Transport_DB[[#This Row],[تاریخ]]</f>
        <v>45535</v>
      </c>
    </row>
    <row r="3495" spans="2:22" s="216" customFormat="1" x14ac:dyDescent="0.25">
      <c r="B3495" s="261">
        <v>3502</v>
      </c>
      <c r="C3495" s="386">
        <v>45535</v>
      </c>
      <c r="D3495" s="217" t="s">
        <v>387</v>
      </c>
      <c r="E3495" s="218" t="s">
        <v>276</v>
      </c>
      <c r="F3495" s="218" t="s">
        <v>389</v>
      </c>
      <c r="G3495" s="218" t="s">
        <v>214</v>
      </c>
      <c r="H3495" s="218">
        <v>4.1500000000000004</v>
      </c>
      <c r="I3495" s="218" t="s">
        <v>221</v>
      </c>
      <c r="J3495" s="218">
        <v>25</v>
      </c>
      <c r="K3495" s="218">
        <v>715650</v>
      </c>
      <c r="L3495" s="218">
        <v>2000</v>
      </c>
      <c r="M3495" s="218" t="s">
        <v>1</v>
      </c>
      <c r="N3495" s="218" t="s">
        <v>389</v>
      </c>
      <c r="O3495" s="218">
        <v>717730</v>
      </c>
      <c r="P3495" s="218" t="s">
        <v>304</v>
      </c>
      <c r="Q3495" s="240">
        <v>0</v>
      </c>
      <c r="R3495" s="240">
        <v>119.31250000000001</v>
      </c>
      <c r="S3495" s="240">
        <v>0</v>
      </c>
      <c r="T3495" s="272">
        <v>0</v>
      </c>
      <c r="U3495" s="263"/>
      <c r="V3495" s="346">
        <f>Transport_DB[[#This Row],[تاریخ]]</f>
        <v>45535</v>
      </c>
    </row>
    <row r="3496" spans="2:22" s="216" customFormat="1" x14ac:dyDescent="0.25">
      <c r="B3496" s="261">
        <v>3503</v>
      </c>
      <c r="C3496" s="386">
        <v>45535</v>
      </c>
      <c r="D3496" s="217" t="s">
        <v>388</v>
      </c>
      <c r="E3496" s="218" t="s">
        <v>276</v>
      </c>
      <c r="F3496" s="218" t="s">
        <v>389</v>
      </c>
      <c r="G3496" s="218" t="s">
        <v>214</v>
      </c>
      <c r="H3496" s="218">
        <v>4.1500000000000004</v>
      </c>
      <c r="I3496" s="218" t="s">
        <v>221</v>
      </c>
      <c r="J3496" s="218">
        <v>25</v>
      </c>
      <c r="K3496" s="218">
        <v>715650</v>
      </c>
      <c r="L3496" s="218">
        <v>2000</v>
      </c>
      <c r="M3496" s="218" t="s">
        <v>1</v>
      </c>
      <c r="N3496" s="218" t="s">
        <v>389</v>
      </c>
      <c r="O3496" s="218">
        <v>717730</v>
      </c>
      <c r="P3496" s="218" t="s">
        <v>304</v>
      </c>
      <c r="Q3496" s="240">
        <v>0</v>
      </c>
      <c r="R3496" s="240">
        <v>119.31250000000001</v>
      </c>
      <c r="S3496" s="240">
        <v>0</v>
      </c>
      <c r="T3496" s="272">
        <v>0</v>
      </c>
      <c r="U3496" s="263"/>
      <c r="V3496" s="346">
        <f>Transport_DB[[#This Row],[تاریخ]]</f>
        <v>45535</v>
      </c>
    </row>
    <row r="3497" spans="2:22" s="216" customFormat="1" x14ac:dyDescent="0.25">
      <c r="B3497" s="261">
        <v>3504</v>
      </c>
      <c r="C3497" s="386">
        <v>45535</v>
      </c>
      <c r="D3497" s="217" t="s">
        <v>96</v>
      </c>
      <c r="E3497" s="218" t="s">
        <v>161</v>
      </c>
      <c r="F3497" s="218" t="s">
        <v>1</v>
      </c>
      <c r="G3497" s="218" t="s">
        <v>161</v>
      </c>
      <c r="H3497" s="218">
        <v>11.8</v>
      </c>
      <c r="I3497" s="220" t="s">
        <v>66</v>
      </c>
      <c r="J3497" s="218">
        <v>3</v>
      </c>
      <c r="K3497" s="218"/>
      <c r="L3497" s="218"/>
      <c r="M3497" s="218"/>
      <c r="N3497" s="218"/>
      <c r="O3497" s="218"/>
      <c r="P3497" s="218"/>
      <c r="Q3497" s="240">
        <v>0</v>
      </c>
      <c r="R3497" s="240">
        <v>0</v>
      </c>
      <c r="S3497" s="240">
        <v>35.400000000000006</v>
      </c>
      <c r="T3497" s="272">
        <v>0</v>
      </c>
      <c r="U3497" s="263"/>
      <c r="V3497" s="346">
        <f>Transport_DB[[#This Row],[تاریخ]]</f>
        <v>45535</v>
      </c>
    </row>
    <row r="3498" spans="2:22" s="216" customFormat="1" x14ac:dyDescent="0.25">
      <c r="B3498" s="261">
        <v>3505</v>
      </c>
      <c r="C3498" s="386">
        <v>45535</v>
      </c>
      <c r="D3498" s="217" t="s">
        <v>130</v>
      </c>
      <c r="E3498" s="218" t="s">
        <v>161</v>
      </c>
      <c r="F3498" s="218" t="s">
        <v>1</v>
      </c>
      <c r="G3498" s="218" t="s">
        <v>161</v>
      </c>
      <c r="H3498" s="218">
        <v>11.8</v>
      </c>
      <c r="I3498" s="220" t="s">
        <v>66</v>
      </c>
      <c r="J3498" s="218">
        <v>3</v>
      </c>
      <c r="K3498" s="218"/>
      <c r="L3498" s="218"/>
      <c r="M3498" s="218"/>
      <c r="N3498" s="218"/>
      <c r="O3498" s="218"/>
      <c r="P3498" s="218"/>
      <c r="Q3498" s="240">
        <v>0</v>
      </c>
      <c r="R3498" s="240">
        <v>0</v>
      </c>
      <c r="S3498" s="240">
        <v>35.400000000000006</v>
      </c>
      <c r="T3498" s="272">
        <v>0</v>
      </c>
      <c r="U3498" s="263"/>
      <c r="V3498" s="346">
        <f>Transport_DB[[#This Row],[تاریخ]]</f>
        <v>45535</v>
      </c>
    </row>
    <row r="3499" spans="2:22" s="216" customFormat="1" x14ac:dyDescent="0.25">
      <c r="B3499" s="261">
        <v>3506</v>
      </c>
      <c r="C3499" s="386">
        <v>45535</v>
      </c>
      <c r="D3499" s="217" t="s">
        <v>261</v>
      </c>
      <c r="E3499" s="218" t="s">
        <v>161</v>
      </c>
      <c r="F3499" s="218" t="s">
        <v>65</v>
      </c>
      <c r="G3499" s="218" t="s">
        <v>161</v>
      </c>
      <c r="H3499" s="218">
        <v>30.5</v>
      </c>
      <c r="I3499" s="220" t="s">
        <v>66</v>
      </c>
      <c r="J3499" s="218">
        <v>0</v>
      </c>
      <c r="K3499" s="218"/>
      <c r="L3499" s="218"/>
      <c r="M3499" s="218"/>
      <c r="N3499" s="218"/>
      <c r="O3499" s="218"/>
      <c r="P3499" s="218"/>
      <c r="Q3499" s="240">
        <v>0</v>
      </c>
      <c r="R3499" s="240">
        <v>0</v>
      </c>
      <c r="S3499" s="240">
        <v>0</v>
      </c>
      <c r="T3499" s="272">
        <v>0</v>
      </c>
      <c r="U3499" s="263"/>
      <c r="V3499" s="346">
        <f>Transport_DB[[#This Row],[تاریخ]]</f>
        <v>45535</v>
      </c>
    </row>
    <row r="3500" spans="2:22" s="216" customFormat="1" x14ac:dyDescent="0.25">
      <c r="B3500" s="385">
        <v>3507</v>
      </c>
      <c r="C3500" s="386">
        <v>45535</v>
      </c>
      <c r="D3500" s="387" t="s">
        <v>478</v>
      </c>
      <c r="E3500" s="220" t="s">
        <v>161</v>
      </c>
      <c r="F3500" s="220" t="s">
        <v>63</v>
      </c>
      <c r="G3500" s="220" t="s">
        <v>161</v>
      </c>
      <c r="H3500" s="220">
        <v>13</v>
      </c>
      <c r="I3500" s="220" t="s">
        <v>66</v>
      </c>
      <c r="J3500" s="220">
        <v>4</v>
      </c>
      <c r="K3500" s="220"/>
      <c r="L3500" s="220"/>
      <c r="M3500" s="220"/>
      <c r="N3500" s="220"/>
      <c r="O3500" s="220"/>
      <c r="P3500" s="220"/>
      <c r="Q3500" s="242">
        <v>0</v>
      </c>
      <c r="R3500" s="242">
        <v>0</v>
      </c>
      <c r="S3500" s="242">
        <v>52</v>
      </c>
      <c r="T3500" s="388">
        <v>0</v>
      </c>
      <c r="U3500" s="389"/>
      <c r="V3500" s="346">
        <f>Transport_DB[[#This Row],[تاریخ]]</f>
        <v>45535</v>
      </c>
    </row>
    <row r="3501" spans="2:22" s="216" customFormat="1" x14ac:dyDescent="0.25">
      <c r="B3501" s="261">
        <v>3508</v>
      </c>
      <c r="C3501" s="386">
        <v>45536</v>
      </c>
      <c r="D3501" s="217" t="s">
        <v>522</v>
      </c>
      <c r="E3501" s="218" t="s">
        <v>132</v>
      </c>
      <c r="F3501" s="218" t="s">
        <v>132</v>
      </c>
      <c r="G3501" s="218" t="s">
        <v>311</v>
      </c>
      <c r="H3501" s="218">
        <v>1</v>
      </c>
      <c r="I3501" s="458" t="s">
        <v>310</v>
      </c>
      <c r="J3501" s="218">
        <v>47</v>
      </c>
      <c r="K3501" s="218"/>
      <c r="L3501" s="218"/>
      <c r="M3501" s="218"/>
      <c r="N3501" s="218"/>
      <c r="O3501" s="218">
        <v>713375</v>
      </c>
      <c r="P3501" s="218" t="s">
        <v>498</v>
      </c>
      <c r="Q3501" s="469">
        <f>IF(I3501=$Q$5,J3501*H3501,0)</f>
        <v>0</v>
      </c>
      <c r="R3501" s="469">
        <f>IF(I3501=$R$5,J3501*H3501,0)*1.15</f>
        <v>0</v>
      </c>
      <c r="S3501" s="469">
        <f>IF(I3501=$S$5,J3501*H3501,0)</f>
        <v>0</v>
      </c>
      <c r="T3501" s="462">
        <f>IF(I3501=$T$5,J3501*H3501,0)</f>
        <v>0</v>
      </c>
      <c r="U3501" s="263"/>
      <c r="V3501" s="346">
        <f>Transport_DB[[#This Row],[تاریخ]]</f>
        <v>45536</v>
      </c>
    </row>
    <row r="3502" spans="2:22" s="216" customFormat="1" x14ac:dyDescent="0.25">
      <c r="B3502" s="261">
        <v>3509</v>
      </c>
      <c r="C3502" s="386">
        <v>45536</v>
      </c>
      <c r="D3502" s="217" t="s">
        <v>487</v>
      </c>
      <c r="E3502" s="218" t="s">
        <v>92</v>
      </c>
      <c r="F3502" s="218" t="s">
        <v>481</v>
      </c>
      <c r="G3502" s="218" t="s">
        <v>214</v>
      </c>
      <c r="H3502" s="218">
        <v>4.1500000000000004</v>
      </c>
      <c r="I3502" s="218" t="s">
        <v>221</v>
      </c>
      <c r="J3502" s="218">
        <v>26</v>
      </c>
      <c r="K3502" s="218"/>
      <c r="L3502" s="218"/>
      <c r="M3502" s="218"/>
      <c r="N3502" s="218"/>
      <c r="O3502" s="218"/>
      <c r="P3502" s="218"/>
      <c r="Q3502" s="240">
        <v>0</v>
      </c>
      <c r="R3502" s="240">
        <v>124.08499999999999</v>
      </c>
      <c r="S3502" s="240">
        <v>0</v>
      </c>
      <c r="T3502" s="272">
        <v>0</v>
      </c>
      <c r="U3502" s="263"/>
      <c r="V3502" s="346">
        <f>Transport_DB[[#This Row],[تاریخ]]</f>
        <v>45536</v>
      </c>
    </row>
    <row r="3503" spans="2:22" s="216" customFormat="1" x14ac:dyDescent="0.25">
      <c r="B3503" s="261">
        <v>3510</v>
      </c>
      <c r="C3503" s="386">
        <v>45536</v>
      </c>
      <c r="D3503" s="217" t="s">
        <v>488</v>
      </c>
      <c r="E3503" s="218" t="s">
        <v>92</v>
      </c>
      <c r="F3503" s="218" t="s">
        <v>481</v>
      </c>
      <c r="G3503" s="218" t="s">
        <v>214</v>
      </c>
      <c r="H3503" s="218">
        <v>4.1500000000000004</v>
      </c>
      <c r="I3503" s="218" t="s">
        <v>221</v>
      </c>
      <c r="J3503" s="218">
        <v>26</v>
      </c>
      <c r="K3503" s="218"/>
      <c r="L3503" s="218"/>
      <c r="M3503" s="218"/>
      <c r="N3503" s="218"/>
      <c r="O3503" s="218"/>
      <c r="P3503" s="218"/>
      <c r="Q3503" s="240">
        <v>0</v>
      </c>
      <c r="R3503" s="240">
        <v>124.08499999999999</v>
      </c>
      <c r="S3503" s="240">
        <v>0</v>
      </c>
      <c r="T3503" s="272">
        <v>0</v>
      </c>
      <c r="U3503" s="263"/>
      <c r="V3503" s="346">
        <f>Transport_DB[[#This Row],[تاریخ]]</f>
        <v>45536</v>
      </c>
    </row>
    <row r="3504" spans="2:22" s="216" customFormat="1" x14ac:dyDescent="0.25">
      <c r="B3504" s="261">
        <v>3511</v>
      </c>
      <c r="C3504" s="386">
        <v>45536</v>
      </c>
      <c r="D3504" s="217" t="s">
        <v>489</v>
      </c>
      <c r="E3504" s="218" t="s">
        <v>92</v>
      </c>
      <c r="F3504" s="218" t="s">
        <v>481</v>
      </c>
      <c r="G3504" s="218" t="s">
        <v>214</v>
      </c>
      <c r="H3504" s="218">
        <v>4.1500000000000004</v>
      </c>
      <c r="I3504" s="218"/>
      <c r="J3504" s="218"/>
      <c r="K3504" s="218"/>
      <c r="L3504" s="218"/>
      <c r="M3504" s="218"/>
      <c r="N3504" s="218"/>
      <c r="O3504" s="218"/>
      <c r="P3504" s="218"/>
      <c r="Q3504" s="240">
        <v>0</v>
      </c>
      <c r="R3504" s="240">
        <v>0</v>
      </c>
      <c r="S3504" s="240">
        <v>0</v>
      </c>
      <c r="T3504" s="272">
        <v>0</v>
      </c>
      <c r="U3504" s="263"/>
      <c r="V3504" s="346">
        <f>Transport_DB[[#This Row],[تاریخ]]</f>
        <v>45536</v>
      </c>
    </row>
    <row r="3505" spans="2:22" s="216" customFormat="1" x14ac:dyDescent="0.25">
      <c r="B3505" s="261">
        <v>3512</v>
      </c>
      <c r="C3505" s="386">
        <v>45536</v>
      </c>
      <c r="D3505" s="217" t="s">
        <v>490</v>
      </c>
      <c r="E3505" s="218" t="s">
        <v>92</v>
      </c>
      <c r="F3505" s="218" t="s">
        <v>481</v>
      </c>
      <c r="G3505" s="218" t="s">
        <v>214</v>
      </c>
      <c r="H3505" s="218">
        <v>4.1500000000000004</v>
      </c>
      <c r="I3505" s="218"/>
      <c r="J3505" s="218"/>
      <c r="K3505" s="218"/>
      <c r="L3505" s="218"/>
      <c r="M3505" s="218"/>
      <c r="N3505" s="218"/>
      <c r="O3505" s="218"/>
      <c r="P3505" s="218"/>
      <c r="Q3505" s="240">
        <v>0</v>
      </c>
      <c r="R3505" s="240">
        <v>0</v>
      </c>
      <c r="S3505" s="240">
        <v>0</v>
      </c>
      <c r="T3505" s="272">
        <v>0</v>
      </c>
      <c r="U3505" s="263"/>
      <c r="V3505" s="346">
        <f>Transport_DB[[#This Row],[تاریخ]]</f>
        <v>45536</v>
      </c>
    </row>
    <row r="3506" spans="2:22" s="216" customFormat="1" x14ac:dyDescent="0.25">
      <c r="B3506" s="261">
        <v>3513</v>
      </c>
      <c r="C3506" s="386">
        <v>45536</v>
      </c>
      <c r="D3506" s="217" t="s">
        <v>117</v>
      </c>
      <c r="E3506" s="218" t="s">
        <v>92</v>
      </c>
      <c r="F3506" s="218" t="s">
        <v>1</v>
      </c>
      <c r="G3506" s="218" t="s">
        <v>213</v>
      </c>
      <c r="H3506" s="218">
        <v>6.65</v>
      </c>
      <c r="I3506" s="218" t="s">
        <v>221</v>
      </c>
      <c r="J3506" s="218">
        <v>12</v>
      </c>
      <c r="K3506" s="218"/>
      <c r="L3506" s="218"/>
      <c r="M3506" s="218"/>
      <c r="N3506" s="218"/>
      <c r="O3506" s="218"/>
      <c r="P3506" s="218"/>
      <c r="Q3506" s="240">
        <v>0</v>
      </c>
      <c r="R3506" s="240">
        <v>91.77000000000001</v>
      </c>
      <c r="S3506" s="240">
        <v>0</v>
      </c>
      <c r="T3506" s="272">
        <v>0</v>
      </c>
      <c r="U3506" s="263"/>
      <c r="V3506" s="346">
        <f>Transport_DB[[#This Row],[تاریخ]]</f>
        <v>45536</v>
      </c>
    </row>
    <row r="3507" spans="2:22" s="216" customFormat="1" x14ac:dyDescent="0.25">
      <c r="B3507" s="261">
        <v>3514</v>
      </c>
      <c r="C3507" s="386">
        <v>45536</v>
      </c>
      <c r="D3507" s="217" t="s">
        <v>94</v>
      </c>
      <c r="E3507" s="218" t="s">
        <v>92</v>
      </c>
      <c r="F3507" s="218" t="s">
        <v>1</v>
      </c>
      <c r="G3507" s="218" t="s">
        <v>213</v>
      </c>
      <c r="H3507" s="218">
        <v>6.65</v>
      </c>
      <c r="I3507" s="218" t="s">
        <v>221</v>
      </c>
      <c r="J3507" s="218">
        <v>14</v>
      </c>
      <c r="K3507" s="218"/>
      <c r="L3507" s="218"/>
      <c r="M3507" s="218"/>
      <c r="N3507" s="218"/>
      <c r="O3507" s="218"/>
      <c r="P3507" s="218"/>
      <c r="Q3507" s="240">
        <v>0</v>
      </c>
      <c r="R3507" s="240">
        <v>107.065</v>
      </c>
      <c r="S3507" s="240">
        <v>0</v>
      </c>
      <c r="T3507" s="272">
        <v>0</v>
      </c>
      <c r="U3507" s="263"/>
      <c r="V3507" s="346">
        <f>Transport_DB[[#This Row],[تاریخ]]</f>
        <v>45536</v>
      </c>
    </row>
    <row r="3508" spans="2:22" s="216" customFormat="1" x14ac:dyDescent="0.25">
      <c r="B3508" s="261">
        <v>3515</v>
      </c>
      <c r="C3508" s="386">
        <v>45536</v>
      </c>
      <c r="D3508" s="217" t="s">
        <v>91</v>
      </c>
      <c r="E3508" s="218" t="s">
        <v>92</v>
      </c>
      <c r="F3508" s="218" t="s">
        <v>1</v>
      </c>
      <c r="G3508" s="218" t="s">
        <v>213</v>
      </c>
      <c r="H3508" s="218">
        <v>6.65</v>
      </c>
      <c r="I3508" s="218" t="s">
        <v>221</v>
      </c>
      <c r="J3508" s="218">
        <v>13</v>
      </c>
      <c r="K3508" s="218"/>
      <c r="L3508" s="218"/>
      <c r="M3508" s="218"/>
      <c r="N3508" s="218"/>
      <c r="O3508" s="218"/>
      <c r="P3508" s="218"/>
      <c r="Q3508" s="240">
        <v>0</v>
      </c>
      <c r="R3508" s="240">
        <v>99.41749999999999</v>
      </c>
      <c r="S3508" s="240">
        <v>0</v>
      </c>
      <c r="T3508" s="272">
        <v>0</v>
      </c>
      <c r="U3508" s="263"/>
      <c r="V3508" s="346">
        <f>Transport_DB[[#This Row],[تاریخ]]</f>
        <v>45536</v>
      </c>
    </row>
    <row r="3509" spans="2:22" s="216" customFormat="1" x14ac:dyDescent="0.25">
      <c r="B3509" s="261">
        <v>3516</v>
      </c>
      <c r="C3509" s="386">
        <v>45536</v>
      </c>
      <c r="D3509" s="217" t="s">
        <v>156</v>
      </c>
      <c r="E3509" s="218" t="s">
        <v>92</v>
      </c>
      <c r="F3509" s="218" t="s">
        <v>62</v>
      </c>
      <c r="G3509" s="218" t="s">
        <v>214</v>
      </c>
      <c r="H3509" s="218">
        <v>4.1500000000000004</v>
      </c>
      <c r="I3509" s="218" t="s">
        <v>221</v>
      </c>
      <c r="J3509" s="218">
        <v>33</v>
      </c>
      <c r="K3509" s="218"/>
      <c r="L3509" s="218"/>
      <c r="M3509" s="218"/>
      <c r="N3509" s="218"/>
      <c r="O3509" s="218"/>
      <c r="P3509" s="218"/>
      <c r="Q3509" s="240">
        <v>0</v>
      </c>
      <c r="R3509" s="240">
        <v>157.49250000000001</v>
      </c>
      <c r="S3509" s="240">
        <v>0</v>
      </c>
      <c r="T3509" s="272">
        <v>0</v>
      </c>
      <c r="U3509" s="263"/>
      <c r="V3509" s="346">
        <f>Transport_DB[[#This Row],[تاریخ]]</f>
        <v>45536</v>
      </c>
    </row>
    <row r="3510" spans="2:22" s="216" customFormat="1" x14ac:dyDescent="0.25">
      <c r="B3510" s="261">
        <v>3517</v>
      </c>
      <c r="C3510" s="386">
        <v>45536</v>
      </c>
      <c r="D3510" s="217" t="s">
        <v>157</v>
      </c>
      <c r="E3510" s="218" t="s">
        <v>92</v>
      </c>
      <c r="F3510" s="218" t="s">
        <v>62</v>
      </c>
      <c r="G3510" s="218" t="s">
        <v>214</v>
      </c>
      <c r="H3510" s="218">
        <v>4.1500000000000004</v>
      </c>
      <c r="I3510" s="218" t="s">
        <v>221</v>
      </c>
      <c r="J3510" s="218">
        <v>33</v>
      </c>
      <c r="K3510" s="218"/>
      <c r="L3510" s="218"/>
      <c r="M3510" s="218"/>
      <c r="N3510" s="218"/>
      <c r="O3510" s="218"/>
      <c r="P3510" s="218"/>
      <c r="Q3510" s="240">
        <v>0</v>
      </c>
      <c r="R3510" s="240">
        <v>157.49250000000001</v>
      </c>
      <c r="S3510" s="240">
        <v>0</v>
      </c>
      <c r="T3510" s="272">
        <v>0</v>
      </c>
      <c r="U3510" s="263"/>
      <c r="V3510" s="346">
        <f>Transport_DB[[#This Row],[تاریخ]]</f>
        <v>45536</v>
      </c>
    </row>
    <row r="3511" spans="2:22" s="216" customFormat="1" x14ac:dyDescent="0.25">
      <c r="B3511" s="261">
        <v>3518</v>
      </c>
      <c r="C3511" s="386">
        <v>45536</v>
      </c>
      <c r="D3511" s="217" t="s">
        <v>436</v>
      </c>
      <c r="E3511" s="218" t="s">
        <v>161</v>
      </c>
      <c r="F3511" s="218" t="s">
        <v>389</v>
      </c>
      <c r="G3511" s="218" t="s">
        <v>161</v>
      </c>
      <c r="H3511" s="218">
        <v>10</v>
      </c>
      <c r="I3511" s="218" t="s">
        <v>66</v>
      </c>
      <c r="J3511" s="218">
        <v>4</v>
      </c>
      <c r="K3511" s="218"/>
      <c r="L3511" s="218"/>
      <c r="M3511" s="218"/>
      <c r="N3511" s="218"/>
      <c r="O3511" s="218"/>
      <c r="P3511" s="218"/>
      <c r="Q3511" s="240">
        <v>0</v>
      </c>
      <c r="R3511" s="240">
        <v>0</v>
      </c>
      <c r="S3511" s="240">
        <v>40</v>
      </c>
      <c r="T3511" s="272">
        <v>0</v>
      </c>
      <c r="U3511" s="263"/>
      <c r="V3511" s="346">
        <f>Transport_DB[[#This Row],[تاریخ]]</f>
        <v>45536</v>
      </c>
    </row>
    <row r="3512" spans="2:22" s="216" customFormat="1" x14ac:dyDescent="0.25">
      <c r="B3512" s="261">
        <v>3519</v>
      </c>
      <c r="C3512" s="386">
        <v>45536</v>
      </c>
      <c r="D3512" s="217" t="s">
        <v>284</v>
      </c>
      <c r="E3512" s="218" t="s">
        <v>178</v>
      </c>
      <c r="F3512" s="218" t="s">
        <v>7</v>
      </c>
      <c r="G3512" s="218" t="s">
        <v>213</v>
      </c>
      <c r="H3512" s="218">
        <v>7</v>
      </c>
      <c r="I3512" s="218" t="s">
        <v>220</v>
      </c>
      <c r="J3512" s="218">
        <v>34</v>
      </c>
      <c r="K3512" s="218">
        <v>723300</v>
      </c>
      <c r="L3512" s="218">
        <v>3650</v>
      </c>
      <c r="M3512" s="218" t="s">
        <v>7</v>
      </c>
      <c r="N3512" s="218" t="s">
        <v>7</v>
      </c>
      <c r="O3512" s="218">
        <v>722100</v>
      </c>
      <c r="P3512" s="218" t="s">
        <v>305</v>
      </c>
      <c r="Q3512" s="240">
        <v>238</v>
      </c>
      <c r="R3512" s="240">
        <v>0</v>
      </c>
      <c r="S3512" s="240">
        <v>0</v>
      </c>
      <c r="T3512" s="272">
        <v>0</v>
      </c>
      <c r="U3512" s="263"/>
      <c r="V3512" s="346">
        <f>Transport_DB[[#This Row],[تاریخ]]</f>
        <v>45536</v>
      </c>
    </row>
    <row r="3513" spans="2:22" s="216" customFormat="1" x14ac:dyDescent="0.25">
      <c r="B3513" s="261">
        <v>3520</v>
      </c>
      <c r="C3513" s="386">
        <v>45536</v>
      </c>
      <c r="D3513" s="217" t="s">
        <v>268</v>
      </c>
      <c r="E3513" s="218" t="s">
        <v>276</v>
      </c>
      <c r="F3513" s="218" t="s">
        <v>7</v>
      </c>
      <c r="G3513" s="218" t="s">
        <v>214</v>
      </c>
      <c r="H3513" s="218">
        <v>5</v>
      </c>
      <c r="I3513" s="218" t="s">
        <v>220</v>
      </c>
      <c r="J3513" s="218">
        <v>0</v>
      </c>
      <c r="K3513" s="218"/>
      <c r="L3513" s="218"/>
      <c r="M3513" s="218"/>
      <c r="N3513" s="218"/>
      <c r="O3513" s="218"/>
      <c r="P3513" s="218"/>
      <c r="Q3513" s="240">
        <v>0</v>
      </c>
      <c r="R3513" s="240">
        <v>0</v>
      </c>
      <c r="S3513" s="240">
        <v>0</v>
      </c>
      <c r="T3513" s="272">
        <v>0</v>
      </c>
      <c r="U3513" s="263"/>
      <c r="V3513" s="346">
        <f>Transport_DB[[#This Row],[تاریخ]]</f>
        <v>45536</v>
      </c>
    </row>
    <row r="3514" spans="2:22" s="216" customFormat="1" x14ac:dyDescent="0.25">
      <c r="B3514" s="261">
        <v>3521</v>
      </c>
      <c r="C3514" s="386">
        <v>45536</v>
      </c>
      <c r="D3514" s="217" t="s">
        <v>260</v>
      </c>
      <c r="E3514" s="218" t="s">
        <v>161</v>
      </c>
      <c r="F3514" s="218" t="s">
        <v>7</v>
      </c>
      <c r="G3514" s="218" t="s">
        <v>161</v>
      </c>
      <c r="H3514" s="218">
        <v>10</v>
      </c>
      <c r="I3514" s="218" t="s">
        <v>66</v>
      </c>
      <c r="J3514" s="218">
        <v>0</v>
      </c>
      <c r="K3514" s="218"/>
      <c r="L3514" s="218"/>
      <c r="M3514" s="218"/>
      <c r="N3514" s="218"/>
      <c r="O3514" s="218"/>
      <c r="P3514" s="218"/>
      <c r="Q3514" s="240">
        <v>0</v>
      </c>
      <c r="R3514" s="240">
        <v>0</v>
      </c>
      <c r="S3514" s="240">
        <v>0</v>
      </c>
      <c r="T3514" s="272">
        <v>0</v>
      </c>
      <c r="U3514" s="263"/>
      <c r="V3514" s="346">
        <f>Transport_DB[[#This Row],[تاریخ]]</f>
        <v>45536</v>
      </c>
    </row>
    <row r="3515" spans="2:22" s="216" customFormat="1" x14ac:dyDescent="0.25">
      <c r="B3515" s="261">
        <v>3522</v>
      </c>
      <c r="C3515" s="386">
        <v>45536</v>
      </c>
      <c r="D3515" s="217" t="s">
        <v>359</v>
      </c>
      <c r="E3515" s="218" t="s">
        <v>178</v>
      </c>
      <c r="F3515" s="218" t="s">
        <v>7</v>
      </c>
      <c r="G3515" s="218" t="s">
        <v>213</v>
      </c>
      <c r="H3515" s="218">
        <v>7</v>
      </c>
      <c r="I3515" s="218" t="s">
        <v>220</v>
      </c>
      <c r="J3515" s="218">
        <v>0</v>
      </c>
      <c r="K3515" s="218"/>
      <c r="L3515" s="218"/>
      <c r="M3515" s="218"/>
      <c r="N3515" s="218"/>
      <c r="O3515" s="218"/>
      <c r="P3515" s="218"/>
      <c r="Q3515" s="240">
        <v>0</v>
      </c>
      <c r="R3515" s="240">
        <v>0</v>
      </c>
      <c r="S3515" s="240">
        <v>0</v>
      </c>
      <c r="T3515" s="272">
        <v>0</v>
      </c>
      <c r="U3515" s="263"/>
      <c r="V3515" s="346">
        <f>Transport_DB[[#This Row],[تاریخ]]</f>
        <v>45536</v>
      </c>
    </row>
    <row r="3516" spans="2:22" s="216" customFormat="1" x14ac:dyDescent="0.25">
      <c r="B3516" s="261">
        <v>3523</v>
      </c>
      <c r="C3516" s="386">
        <v>45536</v>
      </c>
      <c r="D3516" s="217" t="s">
        <v>177</v>
      </c>
      <c r="E3516" s="218" t="s">
        <v>178</v>
      </c>
      <c r="F3516" s="218" t="s">
        <v>7</v>
      </c>
      <c r="G3516" s="218" t="s">
        <v>213</v>
      </c>
      <c r="H3516" s="218">
        <v>7</v>
      </c>
      <c r="I3516" s="218" t="s">
        <v>220</v>
      </c>
      <c r="J3516" s="218">
        <v>14</v>
      </c>
      <c r="K3516" s="218">
        <v>723300</v>
      </c>
      <c r="L3516" s="218">
        <v>3650</v>
      </c>
      <c r="M3516" s="218" t="s">
        <v>7</v>
      </c>
      <c r="N3516" s="218" t="s">
        <v>7</v>
      </c>
      <c r="O3516" s="218">
        <v>722100</v>
      </c>
      <c r="P3516" s="218" t="s">
        <v>305</v>
      </c>
      <c r="Q3516" s="240">
        <v>98</v>
      </c>
      <c r="R3516" s="240">
        <v>0</v>
      </c>
      <c r="S3516" s="240">
        <v>0</v>
      </c>
      <c r="T3516" s="272">
        <v>0</v>
      </c>
      <c r="U3516" s="263"/>
      <c r="V3516" s="346">
        <f>Transport_DB[[#This Row],[تاریخ]]</f>
        <v>45536</v>
      </c>
    </row>
    <row r="3517" spans="2:22" s="216" customFormat="1" x14ac:dyDescent="0.25">
      <c r="B3517" s="261">
        <v>3524</v>
      </c>
      <c r="C3517" s="386">
        <v>45536</v>
      </c>
      <c r="D3517" s="217" t="s">
        <v>173</v>
      </c>
      <c r="E3517" s="218" t="s">
        <v>161</v>
      </c>
      <c r="F3517" s="218" t="s">
        <v>7</v>
      </c>
      <c r="G3517" s="218" t="s">
        <v>161</v>
      </c>
      <c r="H3517" s="218">
        <v>11.2</v>
      </c>
      <c r="I3517" s="218" t="s">
        <v>66</v>
      </c>
      <c r="J3517" s="218">
        <v>8</v>
      </c>
      <c r="K3517" s="218"/>
      <c r="L3517" s="218"/>
      <c r="M3517" s="218"/>
      <c r="N3517" s="218"/>
      <c r="O3517" s="218"/>
      <c r="P3517" s="218"/>
      <c r="Q3517" s="240">
        <v>0</v>
      </c>
      <c r="R3517" s="240">
        <v>0</v>
      </c>
      <c r="S3517" s="240">
        <v>89.6</v>
      </c>
      <c r="T3517" s="272">
        <v>0</v>
      </c>
      <c r="U3517" s="263"/>
      <c r="V3517" s="346">
        <f>Transport_DB[[#This Row],[تاریخ]]</f>
        <v>45536</v>
      </c>
    </row>
    <row r="3518" spans="2:22" s="216" customFormat="1" x14ac:dyDescent="0.25">
      <c r="B3518" s="261">
        <v>3525</v>
      </c>
      <c r="C3518" s="386">
        <v>45536</v>
      </c>
      <c r="D3518" s="217" t="s">
        <v>152</v>
      </c>
      <c r="E3518" s="218" t="s">
        <v>92</v>
      </c>
      <c r="F3518" s="218" t="s">
        <v>63</v>
      </c>
      <c r="G3518" s="218" t="s">
        <v>214</v>
      </c>
      <c r="H3518" s="218">
        <v>4.1500000000000004</v>
      </c>
      <c r="I3518" s="218" t="s">
        <v>221</v>
      </c>
      <c r="J3518" s="218">
        <v>20</v>
      </c>
      <c r="K3518" s="218"/>
      <c r="L3518" s="218"/>
      <c r="M3518" s="218"/>
      <c r="N3518" s="218"/>
      <c r="O3518" s="218"/>
      <c r="P3518" s="218"/>
      <c r="Q3518" s="240">
        <v>0</v>
      </c>
      <c r="R3518" s="240">
        <v>95.449999999999989</v>
      </c>
      <c r="S3518" s="240">
        <v>0</v>
      </c>
      <c r="T3518" s="272">
        <v>0</v>
      </c>
      <c r="U3518" s="263"/>
      <c r="V3518" s="346">
        <f>Transport_DB[[#This Row],[تاریخ]]</f>
        <v>45536</v>
      </c>
    </row>
    <row r="3519" spans="2:22" s="216" customFormat="1" x14ac:dyDescent="0.25">
      <c r="B3519" s="261">
        <v>3526</v>
      </c>
      <c r="C3519" s="386">
        <v>45536</v>
      </c>
      <c r="D3519" s="217" t="s">
        <v>150</v>
      </c>
      <c r="E3519" s="218" t="s">
        <v>92</v>
      </c>
      <c r="F3519" s="218" t="s">
        <v>63</v>
      </c>
      <c r="G3519" s="218" t="s">
        <v>214</v>
      </c>
      <c r="H3519" s="218">
        <v>4.1500000000000004</v>
      </c>
      <c r="I3519" s="218" t="s">
        <v>221</v>
      </c>
      <c r="J3519" s="218">
        <v>19</v>
      </c>
      <c r="K3519" s="218"/>
      <c r="L3519" s="218"/>
      <c r="M3519" s="218"/>
      <c r="N3519" s="218"/>
      <c r="O3519" s="218"/>
      <c r="P3519" s="218"/>
      <c r="Q3519" s="240">
        <v>0</v>
      </c>
      <c r="R3519" s="240">
        <v>90.677500000000009</v>
      </c>
      <c r="S3519" s="240">
        <v>0</v>
      </c>
      <c r="T3519" s="272">
        <v>0</v>
      </c>
      <c r="U3519" s="263"/>
      <c r="V3519" s="346">
        <f>Transport_DB[[#This Row],[تاریخ]]</f>
        <v>45536</v>
      </c>
    </row>
    <row r="3520" spans="2:22" s="216" customFormat="1" x14ac:dyDescent="0.25">
      <c r="B3520" s="261">
        <v>3527</v>
      </c>
      <c r="C3520" s="386">
        <v>45536</v>
      </c>
      <c r="D3520" s="217" t="s">
        <v>179</v>
      </c>
      <c r="E3520" s="218" t="s">
        <v>161</v>
      </c>
      <c r="F3520" s="218" t="s">
        <v>8</v>
      </c>
      <c r="G3520" s="218" t="s">
        <v>161</v>
      </c>
      <c r="H3520" s="218">
        <v>11.6</v>
      </c>
      <c r="I3520" s="218" t="s">
        <v>66</v>
      </c>
      <c r="J3520" s="218">
        <v>6</v>
      </c>
      <c r="K3520" s="218"/>
      <c r="L3520" s="218"/>
      <c r="M3520" s="218"/>
      <c r="N3520" s="218"/>
      <c r="O3520" s="218"/>
      <c r="P3520" s="218"/>
      <c r="Q3520" s="240">
        <v>0</v>
      </c>
      <c r="R3520" s="240">
        <v>0</v>
      </c>
      <c r="S3520" s="240">
        <v>69.599999999999994</v>
      </c>
      <c r="T3520" s="272">
        <v>0</v>
      </c>
      <c r="U3520" s="263"/>
      <c r="V3520" s="346">
        <f>Transport_DB[[#This Row],[تاریخ]]</f>
        <v>45536</v>
      </c>
    </row>
    <row r="3521" spans="2:22" s="216" customFormat="1" x14ac:dyDescent="0.25">
      <c r="B3521" s="261">
        <v>3528</v>
      </c>
      <c r="C3521" s="386">
        <v>45536</v>
      </c>
      <c r="D3521" s="217" t="s">
        <v>141</v>
      </c>
      <c r="E3521" s="218" t="s">
        <v>92</v>
      </c>
      <c r="F3521" s="218" t="s">
        <v>2</v>
      </c>
      <c r="G3521" s="218" t="s">
        <v>213</v>
      </c>
      <c r="H3521" s="218">
        <v>7</v>
      </c>
      <c r="I3521" s="218" t="s">
        <v>220</v>
      </c>
      <c r="J3521" s="218">
        <v>35</v>
      </c>
      <c r="K3521" s="218"/>
      <c r="L3521" s="218"/>
      <c r="M3521" s="218"/>
      <c r="N3521" s="218"/>
      <c r="O3521" s="218"/>
      <c r="P3521" s="218"/>
      <c r="Q3521" s="240">
        <v>245</v>
      </c>
      <c r="R3521" s="240">
        <v>0</v>
      </c>
      <c r="S3521" s="240">
        <v>0</v>
      </c>
      <c r="T3521" s="272">
        <v>0</v>
      </c>
      <c r="U3521" s="263"/>
      <c r="V3521" s="346">
        <f>Transport_DB[[#This Row],[تاریخ]]</f>
        <v>45536</v>
      </c>
    </row>
    <row r="3522" spans="2:22" s="216" customFormat="1" x14ac:dyDescent="0.25">
      <c r="B3522" s="261">
        <v>3529</v>
      </c>
      <c r="C3522" s="386">
        <v>45536</v>
      </c>
      <c r="D3522" s="217" t="s">
        <v>142</v>
      </c>
      <c r="E3522" s="218" t="s">
        <v>92</v>
      </c>
      <c r="F3522" s="218" t="s">
        <v>2</v>
      </c>
      <c r="G3522" s="218" t="s">
        <v>213</v>
      </c>
      <c r="H3522" s="218">
        <v>7</v>
      </c>
      <c r="I3522" s="218" t="s">
        <v>220</v>
      </c>
      <c r="J3522" s="218">
        <v>35</v>
      </c>
      <c r="K3522" s="218"/>
      <c r="L3522" s="218"/>
      <c r="M3522" s="218"/>
      <c r="N3522" s="218"/>
      <c r="O3522" s="218"/>
      <c r="P3522" s="218"/>
      <c r="Q3522" s="240">
        <v>245</v>
      </c>
      <c r="R3522" s="240">
        <v>0</v>
      </c>
      <c r="S3522" s="240">
        <v>0</v>
      </c>
      <c r="T3522" s="272">
        <v>0</v>
      </c>
      <c r="U3522" s="263"/>
      <c r="V3522" s="346">
        <f>Transport_DB[[#This Row],[تاریخ]]</f>
        <v>45536</v>
      </c>
    </row>
    <row r="3523" spans="2:22" s="216" customFormat="1" x14ac:dyDescent="0.25">
      <c r="B3523" s="261">
        <v>3530</v>
      </c>
      <c r="C3523" s="386">
        <v>45536</v>
      </c>
      <c r="D3523" s="217" t="s">
        <v>143</v>
      </c>
      <c r="E3523" s="218" t="s">
        <v>92</v>
      </c>
      <c r="F3523" s="218" t="s">
        <v>2</v>
      </c>
      <c r="G3523" s="218" t="s">
        <v>213</v>
      </c>
      <c r="H3523" s="218">
        <v>7</v>
      </c>
      <c r="I3523" s="218" t="s">
        <v>220</v>
      </c>
      <c r="J3523" s="218">
        <v>35</v>
      </c>
      <c r="K3523" s="218"/>
      <c r="L3523" s="218"/>
      <c r="M3523" s="218"/>
      <c r="N3523" s="218"/>
      <c r="O3523" s="218"/>
      <c r="P3523" s="218"/>
      <c r="Q3523" s="240">
        <v>245</v>
      </c>
      <c r="R3523" s="240">
        <v>0</v>
      </c>
      <c r="S3523" s="240">
        <v>0</v>
      </c>
      <c r="T3523" s="272">
        <v>0</v>
      </c>
      <c r="U3523" s="263"/>
      <c r="V3523" s="346">
        <f>Transport_DB[[#This Row],[تاریخ]]</f>
        <v>45536</v>
      </c>
    </row>
    <row r="3524" spans="2:22" s="216" customFormat="1" x14ac:dyDescent="0.25">
      <c r="B3524" s="261">
        <v>3531</v>
      </c>
      <c r="C3524" s="386">
        <v>45536</v>
      </c>
      <c r="D3524" s="217" t="s">
        <v>258</v>
      </c>
      <c r="E3524" s="218" t="s">
        <v>92</v>
      </c>
      <c r="F3524" s="218" t="s">
        <v>2</v>
      </c>
      <c r="G3524" s="218" t="s">
        <v>213</v>
      </c>
      <c r="H3524" s="218">
        <v>7</v>
      </c>
      <c r="I3524" s="218" t="s">
        <v>220</v>
      </c>
      <c r="J3524" s="218">
        <v>32</v>
      </c>
      <c r="K3524" s="218"/>
      <c r="L3524" s="218"/>
      <c r="M3524" s="218"/>
      <c r="N3524" s="218"/>
      <c r="O3524" s="218"/>
      <c r="P3524" s="218"/>
      <c r="Q3524" s="240">
        <v>224</v>
      </c>
      <c r="R3524" s="240">
        <v>0</v>
      </c>
      <c r="S3524" s="240">
        <v>0</v>
      </c>
      <c r="T3524" s="272">
        <v>0</v>
      </c>
      <c r="U3524" s="263"/>
      <c r="V3524" s="346">
        <f>Transport_DB[[#This Row],[تاریخ]]</f>
        <v>45536</v>
      </c>
    </row>
    <row r="3525" spans="2:22" s="216" customFormat="1" x14ac:dyDescent="0.25">
      <c r="B3525" s="261">
        <v>3532</v>
      </c>
      <c r="C3525" s="386">
        <v>45536</v>
      </c>
      <c r="D3525" s="217" t="s">
        <v>266</v>
      </c>
      <c r="E3525" s="218" t="s">
        <v>92</v>
      </c>
      <c r="F3525" s="218" t="s">
        <v>2</v>
      </c>
      <c r="G3525" s="218" t="s">
        <v>213</v>
      </c>
      <c r="H3525" s="218">
        <v>7</v>
      </c>
      <c r="I3525" s="218" t="s">
        <v>220</v>
      </c>
      <c r="J3525" s="218">
        <v>35</v>
      </c>
      <c r="K3525" s="218"/>
      <c r="L3525" s="218"/>
      <c r="M3525" s="218"/>
      <c r="N3525" s="218"/>
      <c r="O3525" s="218"/>
      <c r="P3525" s="218"/>
      <c r="Q3525" s="240">
        <v>245</v>
      </c>
      <c r="R3525" s="240">
        <v>0</v>
      </c>
      <c r="S3525" s="240">
        <v>0</v>
      </c>
      <c r="T3525" s="272">
        <v>0</v>
      </c>
      <c r="U3525" s="263"/>
      <c r="V3525" s="346">
        <f>Transport_DB[[#This Row],[تاریخ]]</f>
        <v>45536</v>
      </c>
    </row>
    <row r="3526" spans="2:22" s="216" customFormat="1" x14ac:dyDescent="0.25">
      <c r="B3526" s="261">
        <v>3533</v>
      </c>
      <c r="C3526" s="386">
        <v>45536</v>
      </c>
      <c r="D3526" s="217" t="s">
        <v>267</v>
      </c>
      <c r="E3526" s="218" t="s">
        <v>92</v>
      </c>
      <c r="F3526" s="218" t="s">
        <v>2</v>
      </c>
      <c r="G3526" s="218" t="s">
        <v>213</v>
      </c>
      <c r="H3526" s="218">
        <v>7</v>
      </c>
      <c r="I3526" s="218"/>
      <c r="J3526" s="218">
        <v>0</v>
      </c>
      <c r="K3526" s="218"/>
      <c r="L3526" s="218"/>
      <c r="M3526" s="218"/>
      <c r="N3526" s="218"/>
      <c r="O3526" s="218"/>
      <c r="P3526" s="218"/>
      <c r="Q3526" s="240">
        <v>0</v>
      </c>
      <c r="R3526" s="240">
        <v>0</v>
      </c>
      <c r="S3526" s="240">
        <v>0</v>
      </c>
      <c r="T3526" s="272">
        <v>0</v>
      </c>
      <c r="U3526" s="263"/>
      <c r="V3526" s="346">
        <f>Transport_DB[[#This Row],[تاریخ]]</f>
        <v>45536</v>
      </c>
    </row>
    <row r="3527" spans="2:22" s="216" customFormat="1" x14ac:dyDescent="0.25">
      <c r="B3527" s="261">
        <v>3534</v>
      </c>
      <c r="C3527" s="386">
        <v>45536</v>
      </c>
      <c r="D3527" s="217" t="s">
        <v>387</v>
      </c>
      <c r="E3527" s="218" t="s">
        <v>276</v>
      </c>
      <c r="F3527" s="218" t="s">
        <v>389</v>
      </c>
      <c r="G3527" s="218" t="s">
        <v>214</v>
      </c>
      <c r="H3527" s="218">
        <v>4.1500000000000004</v>
      </c>
      <c r="I3527" s="218" t="s">
        <v>221</v>
      </c>
      <c r="J3527" s="218">
        <v>25</v>
      </c>
      <c r="K3527" s="218"/>
      <c r="L3527" s="218"/>
      <c r="M3527" s="218"/>
      <c r="N3527" s="218"/>
      <c r="O3527" s="218"/>
      <c r="P3527" s="218"/>
      <c r="Q3527" s="240">
        <v>0</v>
      </c>
      <c r="R3527" s="240">
        <v>119.31250000000001</v>
      </c>
      <c r="S3527" s="240">
        <v>0</v>
      </c>
      <c r="T3527" s="272">
        <v>0</v>
      </c>
      <c r="U3527" s="263"/>
      <c r="V3527" s="346">
        <f>Transport_DB[[#This Row],[تاریخ]]</f>
        <v>45536</v>
      </c>
    </row>
    <row r="3528" spans="2:22" s="216" customFormat="1" x14ac:dyDescent="0.25">
      <c r="B3528" s="261">
        <v>3535</v>
      </c>
      <c r="C3528" s="386">
        <v>45536</v>
      </c>
      <c r="D3528" s="217" t="s">
        <v>388</v>
      </c>
      <c r="E3528" s="218" t="s">
        <v>276</v>
      </c>
      <c r="F3528" s="218" t="s">
        <v>389</v>
      </c>
      <c r="G3528" s="218" t="s">
        <v>214</v>
      </c>
      <c r="H3528" s="218">
        <v>4.1500000000000004</v>
      </c>
      <c r="I3528" s="218" t="s">
        <v>221</v>
      </c>
      <c r="J3528" s="218">
        <v>20</v>
      </c>
      <c r="K3528" s="218"/>
      <c r="L3528" s="218"/>
      <c r="M3528" s="218"/>
      <c r="N3528" s="218"/>
      <c r="O3528" s="218"/>
      <c r="P3528" s="218"/>
      <c r="Q3528" s="240">
        <v>0</v>
      </c>
      <c r="R3528" s="240">
        <v>95.449999999999989</v>
      </c>
      <c r="S3528" s="240">
        <v>0</v>
      </c>
      <c r="T3528" s="272">
        <v>0</v>
      </c>
      <c r="U3528" s="263"/>
      <c r="V3528" s="346">
        <f>Transport_DB[[#This Row],[تاریخ]]</f>
        <v>45536</v>
      </c>
    </row>
    <row r="3529" spans="2:22" s="216" customFormat="1" x14ac:dyDescent="0.25">
      <c r="B3529" s="261">
        <v>3536</v>
      </c>
      <c r="C3529" s="386">
        <v>45536</v>
      </c>
      <c r="D3529" s="217" t="s">
        <v>96</v>
      </c>
      <c r="E3529" s="218" t="s">
        <v>161</v>
      </c>
      <c r="F3529" s="218" t="s">
        <v>1</v>
      </c>
      <c r="G3529" s="218" t="s">
        <v>161</v>
      </c>
      <c r="H3529" s="218">
        <v>11.8</v>
      </c>
      <c r="I3529" s="218" t="s">
        <v>66</v>
      </c>
      <c r="J3529" s="218">
        <v>4</v>
      </c>
      <c r="K3529" s="218"/>
      <c r="L3529" s="218"/>
      <c r="M3529" s="218"/>
      <c r="N3529" s="218"/>
      <c r="O3529" s="218"/>
      <c r="P3529" s="218"/>
      <c r="Q3529" s="240">
        <v>0</v>
      </c>
      <c r="R3529" s="240">
        <v>0</v>
      </c>
      <c r="S3529" s="240">
        <v>47.2</v>
      </c>
      <c r="T3529" s="272">
        <v>0</v>
      </c>
      <c r="U3529" s="263"/>
      <c r="V3529" s="346">
        <f>Transport_DB[[#This Row],[تاریخ]]</f>
        <v>45536</v>
      </c>
    </row>
    <row r="3530" spans="2:22" s="216" customFormat="1" x14ac:dyDescent="0.25">
      <c r="B3530" s="261">
        <v>3537</v>
      </c>
      <c r="C3530" s="386">
        <v>45536</v>
      </c>
      <c r="D3530" s="217" t="s">
        <v>130</v>
      </c>
      <c r="E3530" s="218" t="s">
        <v>161</v>
      </c>
      <c r="F3530" s="218" t="s">
        <v>1</v>
      </c>
      <c r="G3530" s="218" t="s">
        <v>161</v>
      </c>
      <c r="H3530" s="218">
        <v>11.8</v>
      </c>
      <c r="I3530" s="218" t="s">
        <v>66</v>
      </c>
      <c r="J3530" s="218">
        <v>1</v>
      </c>
      <c r="K3530" s="218"/>
      <c r="L3530" s="218"/>
      <c r="M3530" s="218"/>
      <c r="N3530" s="218"/>
      <c r="O3530" s="218"/>
      <c r="P3530" s="218"/>
      <c r="Q3530" s="240">
        <v>0</v>
      </c>
      <c r="R3530" s="240">
        <v>0</v>
      </c>
      <c r="S3530" s="240">
        <v>11.8</v>
      </c>
      <c r="T3530" s="272">
        <v>0</v>
      </c>
      <c r="U3530" s="263"/>
      <c r="V3530" s="346">
        <f>Transport_DB[[#This Row],[تاریخ]]</f>
        <v>45536</v>
      </c>
    </row>
    <row r="3531" spans="2:22" s="216" customFormat="1" x14ac:dyDescent="0.25">
      <c r="B3531" s="261">
        <v>3538</v>
      </c>
      <c r="C3531" s="386">
        <v>45536</v>
      </c>
      <c r="D3531" s="217" t="s">
        <v>261</v>
      </c>
      <c r="E3531" s="218" t="s">
        <v>161</v>
      </c>
      <c r="F3531" s="218" t="s">
        <v>65</v>
      </c>
      <c r="G3531" s="218" t="s">
        <v>161</v>
      </c>
      <c r="H3531" s="218">
        <v>30.5</v>
      </c>
      <c r="I3531" s="218" t="s">
        <v>66</v>
      </c>
      <c r="J3531" s="218">
        <v>0</v>
      </c>
      <c r="K3531" s="218"/>
      <c r="L3531" s="218"/>
      <c r="M3531" s="218"/>
      <c r="N3531" s="218"/>
      <c r="O3531" s="218"/>
      <c r="P3531" s="218"/>
      <c r="Q3531" s="240">
        <v>0</v>
      </c>
      <c r="R3531" s="240">
        <v>0</v>
      </c>
      <c r="S3531" s="240">
        <v>0</v>
      </c>
      <c r="T3531" s="272">
        <v>0</v>
      </c>
      <c r="U3531" s="263"/>
      <c r="V3531" s="346">
        <f>Transport_DB[[#This Row],[تاریخ]]</f>
        <v>45536</v>
      </c>
    </row>
    <row r="3532" spans="2:22" s="216" customFormat="1" x14ac:dyDescent="0.25">
      <c r="B3532" s="261">
        <v>3539</v>
      </c>
      <c r="C3532" s="386">
        <v>45536</v>
      </c>
      <c r="D3532" s="387" t="s">
        <v>478</v>
      </c>
      <c r="E3532" s="218" t="s">
        <v>161</v>
      </c>
      <c r="F3532" s="218" t="s">
        <v>63</v>
      </c>
      <c r="G3532" s="218" t="s">
        <v>161</v>
      </c>
      <c r="H3532" s="218">
        <v>13</v>
      </c>
      <c r="I3532" s="218" t="s">
        <v>66</v>
      </c>
      <c r="J3532" s="218">
        <v>4</v>
      </c>
      <c r="K3532" s="218"/>
      <c r="L3532" s="218"/>
      <c r="M3532" s="218"/>
      <c r="N3532" s="218"/>
      <c r="O3532" s="218"/>
      <c r="P3532" s="218"/>
      <c r="Q3532" s="240">
        <v>0</v>
      </c>
      <c r="R3532" s="240">
        <v>0</v>
      </c>
      <c r="S3532" s="240">
        <v>52</v>
      </c>
      <c r="T3532" s="272">
        <v>0</v>
      </c>
      <c r="U3532" s="263"/>
      <c r="V3532" s="346">
        <f>Transport_DB[[#This Row],[تاریخ]]</f>
        <v>45536</v>
      </c>
    </row>
    <row r="3533" spans="2:22" s="216" customFormat="1" x14ac:dyDescent="0.25">
      <c r="B3533" s="261">
        <v>3540</v>
      </c>
      <c r="C3533" s="386">
        <v>45538</v>
      </c>
      <c r="D3533" s="217" t="s">
        <v>522</v>
      </c>
      <c r="E3533" s="218" t="s">
        <v>132</v>
      </c>
      <c r="F3533" s="218" t="s">
        <v>132</v>
      </c>
      <c r="G3533" s="218" t="s">
        <v>311</v>
      </c>
      <c r="H3533" s="218">
        <v>1</v>
      </c>
      <c r="I3533" s="458" t="s">
        <v>310</v>
      </c>
      <c r="J3533" s="218">
        <v>69</v>
      </c>
      <c r="K3533" s="218"/>
      <c r="L3533" s="218"/>
      <c r="M3533" s="218"/>
      <c r="N3533" s="218"/>
      <c r="O3533" s="218">
        <v>712565</v>
      </c>
      <c r="P3533" s="218" t="s">
        <v>531</v>
      </c>
      <c r="Q3533" s="469">
        <f>IF(I3533=$Q$5,J3533*H3533,0)</f>
        <v>0</v>
      </c>
      <c r="R3533" s="469">
        <f>IF(I3533=$R$5,J3533*H3533,0)*1.15</f>
        <v>0</v>
      </c>
      <c r="S3533" s="469">
        <f>IF(I3533=$S$5,J3533*H3533,0)</f>
        <v>0</v>
      </c>
      <c r="T3533" s="462">
        <f>IF(I3533=$T$5,J3533*H3533,0)</f>
        <v>0</v>
      </c>
      <c r="U3533" s="263"/>
      <c r="V3533" s="346">
        <f>Transport_DB[[#This Row],[تاریخ]]</f>
        <v>45538</v>
      </c>
    </row>
    <row r="3534" spans="2:22" s="216" customFormat="1" x14ac:dyDescent="0.25">
      <c r="B3534" s="261">
        <v>3541</v>
      </c>
      <c r="C3534" s="386">
        <v>45538</v>
      </c>
      <c r="D3534" s="217" t="s">
        <v>487</v>
      </c>
      <c r="E3534" s="218" t="s">
        <v>92</v>
      </c>
      <c r="F3534" s="218" t="s">
        <v>481</v>
      </c>
      <c r="G3534" s="218" t="s">
        <v>214</v>
      </c>
      <c r="H3534" s="218">
        <v>4.1500000000000004</v>
      </c>
      <c r="I3534" s="218" t="s">
        <v>221</v>
      </c>
      <c r="J3534" s="218">
        <v>29</v>
      </c>
      <c r="K3534" s="218"/>
      <c r="L3534" s="218"/>
      <c r="M3534" s="218"/>
      <c r="N3534" s="218"/>
      <c r="O3534" s="218"/>
      <c r="P3534" s="218"/>
      <c r="Q3534" s="240">
        <v>0</v>
      </c>
      <c r="R3534" s="240">
        <v>138.4025</v>
      </c>
      <c r="S3534" s="240">
        <v>0</v>
      </c>
      <c r="T3534" s="272">
        <v>0</v>
      </c>
      <c r="U3534" s="263"/>
      <c r="V3534" s="346">
        <f>Transport_DB[[#This Row],[تاریخ]]</f>
        <v>45538</v>
      </c>
    </row>
    <row r="3535" spans="2:22" s="216" customFormat="1" x14ac:dyDescent="0.25">
      <c r="B3535" s="261">
        <v>3542</v>
      </c>
      <c r="C3535" s="386">
        <v>45538</v>
      </c>
      <c r="D3535" s="217" t="s">
        <v>488</v>
      </c>
      <c r="E3535" s="218" t="s">
        <v>92</v>
      </c>
      <c r="F3535" s="218" t="s">
        <v>481</v>
      </c>
      <c r="G3535" s="218" t="s">
        <v>214</v>
      </c>
      <c r="H3535" s="218">
        <v>4.1500000000000004</v>
      </c>
      <c r="I3535" s="218" t="s">
        <v>221</v>
      </c>
      <c r="J3535" s="218">
        <v>29</v>
      </c>
      <c r="K3535" s="218"/>
      <c r="L3535" s="218"/>
      <c r="M3535" s="218"/>
      <c r="N3535" s="218"/>
      <c r="O3535" s="218"/>
      <c r="P3535" s="218"/>
      <c r="Q3535" s="240">
        <v>0</v>
      </c>
      <c r="R3535" s="240">
        <v>138.4025</v>
      </c>
      <c r="S3535" s="240">
        <v>0</v>
      </c>
      <c r="T3535" s="272">
        <v>0</v>
      </c>
      <c r="U3535" s="263"/>
      <c r="V3535" s="346">
        <f>Transport_DB[[#This Row],[تاریخ]]</f>
        <v>45538</v>
      </c>
    </row>
    <row r="3536" spans="2:22" s="216" customFormat="1" x14ac:dyDescent="0.25">
      <c r="B3536" s="261">
        <v>3543</v>
      </c>
      <c r="C3536" s="386">
        <v>45538</v>
      </c>
      <c r="D3536" s="217" t="s">
        <v>489</v>
      </c>
      <c r="E3536" s="218" t="s">
        <v>92</v>
      </c>
      <c r="F3536" s="218" t="s">
        <v>481</v>
      </c>
      <c r="G3536" s="218" t="s">
        <v>214</v>
      </c>
      <c r="H3536" s="218">
        <v>4.1500000000000004</v>
      </c>
      <c r="I3536" s="218"/>
      <c r="J3536" s="218"/>
      <c r="K3536" s="218"/>
      <c r="L3536" s="218"/>
      <c r="M3536" s="218"/>
      <c r="N3536" s="218"/>
      <c r="O3536" s="218"/>
      <c r="P3536" s="218"/>
      <c r="Q3536" s="240">
        <v>0</v>
      </c>
      <c r="R3536" s="240">
        <v>0</v>
      </c>
      <c r="S3536" s="240">
        <v>0</v>
      </c>
      <c r="T3536" s="272">
        <v>0</v>
      </c>
      <c r="U3536" s="263"/>
      <c r="V3536" s="346">
        <f>Transport_DB[[#This Row],[تاریخ]]</f>
        <v>45538</v>
      </c>
    </row>
    <row r="3537" spans="2:22" s="216" customFormat="1" x14ac:dyDescent="0.25">
      <c r="B3537" s="261">
        <v>3544</v>
      </c>
      <c r="C3537" s="386">
        <v>45538</v>
      </c>
      <c r="D3537" s="217" t="s">
        <v>490</v>
      </c>
      <c r="E3537" s="218" t="s">
        <v>92</v>
      </c>
      <c r="F3537" s="218" t="s">
        <v>481</v>
      </c>
      <c r="G3537" s="218" t="s">
        <v>214</v>
      </c>
      <c r="H3537" s="218">
        <v>4.1500000000000004</v>
      </c>
      <c r="I3537" s="218"/>
      <c r="J3537" s="218"/>
      <c r="K3537" s="218"/>
      <c r="L3537" s="218"/>
      <c r="M3537" s="218"/>
      <c r="N3537" s="218"/>
      <c r="O3537" s="218"/>
      <c r="P3537" s="218"/>
      <c r="Q3537" s="240">
        <v>0</v>
      </c>
      <c r="R3537" s="240">
        <v>0</v>
      </c>
      <c r="S3537" s="240">
        <v>0</v>
      </c>
      <c r="T3537" s="272">
        <v>0</v>
      </c>
      <c r="U3537" s="263"/>
      <c r="V3537" s="346">
        <f>Transport_DB[[#This Row],[تاریخ]]</f>
        <v>45538</v>
      </c>
    </row>
    <row r="3538" spans="2:22" s="216" customFormat="1" x14ac:dyDescent="0.25">
      <c r="B3538" s="261">
        <v>3545</v>
      </c>
      <c r="C3538" s="386">
        <v>45538</v>
      </c>
      <c r="D3538" s="217" t="s">
        <v>117</v>
      </c>
      <c r="E3538" s="218" t="s">
        <v>92</v>
      </c>
      <c r="F3538" s="218" t="s">
        <v>1</v>
      </c>
      <c r="G3538" s="218" t="s">
        <v>213</v>
      </c>
      <c r="H3538" s="218">
        <v>6.65</v>
      </c>
      <c r="I3538" s="218" t="s">
        <v>221</v>
      </c>
      <c r="J3538" s="218">
        <v>17</v>
      </c>
      <c r="K3538" s="218"/>
      <c r="L3538" s="218"/>
      <c r="M3538" s="218"/>
      <c r="N3538" s="218"/>
      <c r="O3538" s="218"/>
      <c r="P3538" s="218"/>
      <c r="Q3538" s="240">
        <v>0</v>
      </c>
      <c r="R3538" s="240">
        <v>130.00749999999999</v>
      </c>
      <c r="S3538" s="240">
        <v>0</v>
      </c>
      <c r="T3538" s="272">
        <v>0</v>
      </c>
      <c r="U3538" s="263"/>
      <c r="V3538" s="346">
        <f>Transport_DB[[#This Row],[تاریخ]]</f>
        <v>45538</v>
      </c>
    </row>
    <row r="3539" spans="2:22" s="216" customFormat="1" x14ac:dyDescent="0.25">
      <c r="B3539" s="261">
        <v>3546</v>
      </c>
      <c r="C3539" s="386">
        <v>45538</v>
      </c>
      <c r="D3539" s="217" t="s">
        <v>94</v>
      </c>
      <c r="E3539" s="218" t="s">
        <v>92</v>
      </c>
      <c r="F3539" s="218" t="s">
        <v>1</v>
      </c>
      <c r="G3539" s="218" t="s">
        <v>213</v>
      </c>
      <c r="H3539" s="218">
        <v>6.65</v>
      </c>
      <c r="I3539" s="218" t="s">
        <v>221</v>
      </c>
      <c r="J3539" s="218">
        <v>22</v>
      </c>
      <c r="K3539" s="218"/>
      <c r="L3539" s="218"/>
      <c r="M3539" s="218"/>
      <c r="N3539" s="218"/>
      <c r="O3539" s="218"/>
      <c r="P3539" s="218"/>
      <c r="Q3539" s="240">
        <v>0</v>
      </c>
      <c r="R3539" s="240">
        <v>168.245</v>
      </c>
      <c r="S3539" s="240">
        <v>0</v>
      </c>
      <c r="T3539" s="272">
        <v>0</v>
      </c>
      <c r="U3539" s="263"/>
      <c r="V3539" s="346">
        <f>Transport_DB[[#This Row],[تاریخ]]</f>
        <v>45538</v>
      </c>
    </row>
    <row r="3540" spans="2:22" s="216" customFormat="1" x14ac:dyDescent="0.25">
      <c r="B3540" s="261">
        <v>3547</v>
      </c>
      <c r="C3540" s="386">
        <v>45538</v>
      </c>
      <c r="D3540" s="217" t="s">
        <v>91</v>
      </c>
      <c r="E3540" s="218" t="s">
        <v>92</v>
      </c>
      <c r="F3540" s="218" t="s">
        <v>1</v>
      </c>
      <c r="G3540" s="218" t="s">
        <v>213</v>
      </c>
      <c r="H3540" s="218">
        <v>6.65</v>
      </c>
      <c r="I3540" s="218" t="s">
        <v>221</v>
      </c>
      <c r="J3540" s="218">
        <v>6</v>
      </c>
      <c r="K3540" s="218"/>
      <c r="L3540" s="218"/>
      <c r="M3540" s="218"/>
      <c r="N3540" s="218"/>
      <c r="O3540" s="218"/>
      <c r="P3540" s="218"/>
      <c r="Q3540" s="240">
        <v>0</v>
      </c>
      <c r="R3540" s="240">
        <v>45.885000000000005</v>
      </c>
      <c r="S3540" s="240">
        <v>0</v>
      </c>
      <c r="T3540" s="272">
        <v>0</v>
      </c>
      <c r="U3540" s="263"/>
      <c r="V3540" s="346">
        <f>Transport_DB[[#This Row],[تاریخ]]</f>
        <v>45538</v>
      </c>
    </row>
    <row r="3541" spans="2:22" s="216" customFormat="1" x14ac:dyDescent="0.25">
      <c r="B3541" s="261">
        <v>3548</v>
      </c>
      <c r="C3541" s="386">
        <v>45538</v>
      </c>
      <c r="D3541" s="217" t="s">
        <v>302</v>
      </c>
      <c r="E3541" s="218" t="s">
        <v>92</v>
      </c>
      <c r="F3541" s="218" t="s">
        <v>62</v>
      </c>
      <c r="G3541" s="218" t="s">
        <v>214</v>
      </c>
      <c r="H3541" s="218">
        <v>4.1500000000000004</v>
      </c>
      <c r="I3541" s="218" t="s">
        <v>221</v>
      </c>
      <c r="J3541" s="218">
        <v>25</v>
      </c>
      <c r="K3541" s="218"/>
      <c r="L3541" s="218"/>
      <c r="M3541" s="218"/>
      <c r="N3541" s="218"/>
      <c r="O3541" s="218"/>
      <c r="P3541" s="218"/>
      <c r="Q3541" s="240">
        <v>0</v>
      </c>
      <c r="R3541" s="240">
        <v>119.31250000000001</v>
      </c>
      <c r="S3541" s="240">
        <v>0</v>
      </c>
      <c r="T3541" s="272">
        <v>0</v>
      </c>
      <c r="U3541" s="263"/>
      <c r="V3541" s="346">
        <f>Transport_DB[[#This Row],[تاریخ]]</f>
        <v>45538</v>
      </c>
    </row>
    <row r="3542" spans="2:22" s="216" customFormat="1" x14ac:dyDescent="0.25">
      <c r="B3542" s="261">
        <v>3549</v>
      </c>
      <c r="C3542" s="386">
        <v>45538</v>
      </c>
      <c r="D3542" s="217" t="s">
        <v>157</v>
      </c>
      <c r="E3542" s="218" t="s">
        <v>92</v>
      </c>
      <c r="F3542" s="218" t="s">
        <v>62</v>
      </c>
      <c r="G3542" s="218" t="s">
        <v>214</v>
      </c>
      <c r="H3542" s="218">
        <v>4.1500000000000004</v>
      </c>
      <c r="I3542" s="218" t="s">
        <v>221</v>
      </c>
      <c r="J3542" s="218">
        <v>25</v>
      </c>
      <c r="K3542" s="218"/>
      <c r="L3542" s="218"/>
      <c r="M3542" s="218"/>
      <c r="N3542" s="218"/>
      <c r="O3542" s="218"/>
      <c r="P3542" s="218"/>
      <c r="Q3542" s="240">
        <v>0</v>
      </c>
      <c r="R3542" s="240">
        <v>119.31250000000001</v>
      </c>
      <c r="S3542" s="240">
        <v>0</v>
      </c>
      <c r="T3542" s="272">
        <v>0</v>
      </c>
      <c r="U3542" s="263"/>
      <c r="V3542" s="346">
        <f>Transport_DB[[#This Row],[تاریخ]]</f>
        <v>45538</v>
      </c>
    </row>
    <row r="3543" spans="2:22" s="216" customFormat="1" x14ac:dyDescent="0.25">
      <c r="B3543" s="261">
        <v>3550</v>
      </c>
      <c r="C3543" s="386">
        <v>45538</v>
      </c>
      <c r="D3543" s="217" t="s">
        <v>302</v>
      </c>
      <c r="E3543" s="218" t="s">
        <v>92</v>
      </c>
      <c r="F3543" s="218" t="s">
        <v>62</v>
      </c>
      <c r="G3543" s="218" t="s">
        <v>214</v>
      </c>
      <c r="H3543" s="218">
        <v>4.1500000000000004</v>
      </c>
      <c r="I3543" s="218" t="s">
        <v>221</v>
      </c>
      <c r="J3543" s="218">
        <v>3</v>
      </c>
      <c r="K3543" s="218"/>
      <c r="L3543" s="218"/>
      <c r="M3543" s="218"/>
      <c r="N3543" s="218"/>
      <c r="O3543" s="218"/>
      <c r="P3543" s="218"/>
      <c r="Q3543" s="240">
        <v>0</v>
      </c>
      <c r="R3543" s="240">
        <v>14.317500000000001</v>
      </c>
      <c r="S3543" s="240">
        <v>0</v>
      </c>
      <c r="T3543" s="272">
        <v>0</v>
      </c>
      <c r="U3543" s="263"/>
      <c r="V3543" s="346">
        <f>Transport_DB[[#This Row],[تاریخ]]</f>
        <v>45538</v>
      </c>
    </row>
    <row r="3544" spans="2:22" s="216" customFormat="1" x14ac:dyDescent="0.25">
      <c r="B3544" s="261">
        <v>3551</v>
      </c>
      <c r="C3544" s="386">
        <v>45538</v>
      </c>
      <c r="D3544" s="217" t="s">
        <v>157</v>
      </c>
      <c r="E3544" s="218" t="s">
        <v>92</v>
      </c>
      <c r="F3544" s="218" t="s">
        <v>62</v>
      </c>
      <c r="G3544" s="218" t="s">
        <v>214</v>
      </c>
      <c r="H3544" s="218">
        <v>4.1500000000000004</v>
      </c>
      <c r="I3544" s="218" t="s">
        <v>221</v>
      </c>
      <c r="J3544" s="218">
        <v>3</v>
      </c>
      <c r="K3544" s="218"/>
      <c r="L3544" s="218"/>
      <c r="M3544" s="218"/>
      <c r="N3544" s="218"/>
      <c r="O3544" s="218"/>
      <c r="P3544" s="218"/>
      <c r="Q3544" s="240">
        <v>0</v>
      </c>
      <c r="R3544" s="240">
        <v>14.317500000000001</v>
      </c>
      <c r="S3544" s="240">
        <v>0</v>
      </c>
      <c r="T3544" s="272">
        <v>0</v>
      </c>
      <c r="U3544" s="263"/>
      <c r="V3544" s="346">
        <f>Transport_DB[[#This Row],[تاریخ]]</f>
        <v>45538</v>
      </c>
    </row>
    <row r="3545" spans="2:22" s="216" customFormat="1" x14ac:dyDescent="0.25">
      <c r="B3545" s="261">
        <v>3552</v>
      </c>
      <c r="C3545" s="386">
        <v>45538</v>
      </c>
      <c r="D3545" s="217" t="s">
        <v>436</v>
      </c>
      <c r="E3545" s="218" t="s">
        <v>161</v>
      </c>
      <c r="F3545" s="218" t="s">
        <v>389</v>
      </c>
      <c r="G3545" s="218" t="s">
        <v>161</v>
      </c>
      <c r="H3545" s="218">
        <v>10</v>
      </c>
      <c r="I3545" s="218" t="s">
        <v>66</v>
      </c>
      <c r="J3545" s="218">
        <v>4</v>
      </c>
      <c r="K3545" s="218"/>
      <c r="L3545" s="218"/>
      <c r="M3545" s="218"/>
      <c r="N3545" s="218"/>
      <c r="O3545" s="218"/>
      <c r="P3545" s="218"/>
      <c r="Q3545" s="240">
        <v>0</v>
      </c>
      <c r="R3545" s="240">
        <v>0</v>
      </c>
      <c r="S3545" s="240">
        <v>40</v>
      </c>
      <c r="T3545" s="272">
        <v>0</v>
      </c>
      <c r="U3545" s="263"/>
      <c r="V3545" s="346">
        <f>Transport_DB[[#This Row],[تاریخ]]</f>
        <v>45538</v>
      </c>
    </row>
    <row r="3546" spans="2:22" s="216" customFormat="1" x14ac:dyDescent="0.25">
      <c r="B3546" s="261">
        <v>3553</v>
      </c>
      <c r="C3546" s="386">
        <v>45538</v>
      </c>
      <c r="D3546" s="217" t="s">
        <v>284</v>
      </c>
      <c r="E3546" s="218" t="s">
        <v>178</v>
      </c>
      <c r="F3546" s="218" t="s">
        <v>7</v>
      </c>
      <c r="G3546" s="218" t="s">
        <v>213</v>
      </c>
      <c r="H3546" s="218">
        <v>7</v>
      </c>
      <c r="I3546" s="218"/>
      <c r="J3546" s="218"/>
      <c r="K3546" s="218"/>
      <c r="L3546" s="218"/>
      <c r="M3546" s="218"/>
      <c r="N3546" s="218"/>
      <c r="O3546" s="218"/>
      <c r="P3546" s="218"/>
      <c r="Q3546" s="240">
        <v>0</v>
      </c>
      <c r="R3546" s="240">
        <v>0</v>
      </c>
      <c r="S3546" s="240">
        <v>0</v>
      </c>
      <c r="T3546" s="272">
        <v>0</v>
      </c>
      <c r="U3546" s="263"/>
      <c r="V3546" s="346">
        <f>Transport_DB[[#This Row],[تاریخ]]</f>
        <v>45538</v>
      </c>
    </row>
    <row r="3547" spans="2:22" s="216" customFormat="1" x14ac:dyDescent="0.25">
      <c r="B3547" s="261">
        <v>3554</v>
      </c>
      <c r="C3547" s="386">
        <v>45538</v>
      </c>
      <c r="D3547" s="217" t="s">
        <v>268</v>
      </c>
      <c r="E3547" s="218" t="s">
        <v>276</v>
      </c>
      <c r="F3547" s="218" t="s">
        <v>7</v>
      </c>
      <c r="G3547" s="218" t="s">
        <v>214</v>
      </c>
      <c r="H3547" s="218">
        <v>5</v>
      </c>
      <c r="I3547" s="218"/>
      <c r="J3547" s="218"/>
      <c r="K3547" s="218"/>
      <c r="L3547" s="218"/>
      <c r="M3547" s="218"/>
      <c r="N3547" s="218"/>
      <c r="O3547" s="218"/>
      <c r="P3547" s="218"/>
      <c r="Q3547" s="240">
        <v>0</v>
      </c>
      <c r="R3547" s="240">
        <v>0</v>
      </c>
      <c r="S3547" s="240">
        <v>0</v>
      </c>
      <c r="T3547" s="272">
        <v>0</v>
      </c>
      <c r="U3547" s="263"/>
      <c r="V3547" s="346">
        <f>Transport_DB[[#This Row],[تاریخ]]</f>
        <v>45538</v>
      </c>
    </row>
    <row r="3548" spans="2:22" s="216" customFormat="1" x14ac:dyDescent="0.25">
      <c r="B3548" s="261">
        <v>3555</v>
      </c>
      <c r="C3548" s="386">
        <v>45538</v>
      </c>
      <c r="D3548" s="217" t="s">
        <v>260</v>
      </c>
      <c r="E3548" s="218" t="s">
        <v>161</v>
      </c>
      <c r="F3548" s="218" t="s">
        <v>7</v>
      </c>
      <c r="G3548" s="218" t="s">
        <v>161</v>
      </c>
      <c r="H3548" s="218">
        <v>10</v>
      </c>
      <c r="I3548" s="218"/>
      <c r="J3548" s="218"/>
      <c r="K3548" s="218"/>
      <c r="L3548" s="218"/>
      <c r="M3548" s="218"/>
      <c r="N3548" s="218"/>
      <c r="O3548" s="218"/>
      <c r="P3548" s="218"/>
      <c r="Q3548" s="240">
        <v>0</v>
      </c>
      <c r="R3548" s="240">
        <v>0</v>
      </c>
      <c r="S3548" s="240">
        <v>0</v>
      </c>
      <c r="T3548" s="272">
        <v>0</v>
      </c>
      <c r="U3548" s="263"/>
      <c r="V3548" s="346">
        <f>Transport_DB[[#This Row],[تاریخ]]</f>
        <v>45538</v>
      </c>
    </row>
    <row r="3549" spans="2:22" s="216" customFormat="1" x14ac:dyDescent="0.25">
      <c r="B3549" s="261">
        <v>3556</v>
      </c>
      <c r="C3549" s="386">
        <v>45538</v>
      </c>
      <c r="D3549" s="217" t="s">
        <v>359</v>
      </c>
      <c r="E3549" s="218" t="s">
        <v>178</v>
      </c>
      <c r="F3549" s="218" t="s">
        <v>7</v>
      </c>
      <c r="G3549" s="218" t="s">
        <v>213</v>
      </c>
      <c r="H3549" s="218">
        <v>7</v>
      </c>
      <c r="I3549" s="218"/>
      <c r="J3549" s="218"/>
      <c r="K3549" s="218"/>
      <c r="L3549" s="218"/>
      <c r="M3549" s="218"/>
      <c r="N3549" s="218"/>
      <c r="O3549" s="218"/>
      <c r="P3549" s="218"/>
      <c r="Q3549" s="240">
        <v>0</v>
      </c>
      <c r="R3549" s="240">
        <v>0</v>
      </c>
      <c r="S3549" s="240">
        <v>0</v>
      </c>
      <c r="T3549" s="272">
        <v>0</v>
      </c>
      <c r="U3549" s="263"/>
      <c r="V3549" s="346">
        <f>Transport_DB[[#This Row],[تاریخ]]</f>
        <v>45538</v>
      </c>
    </row>
    <row r="3550" spans="2:22" s="216" customFormat="1" x14ac:dyDescent="0.25">
      <c r="B3550" s="261">
        <v>3557</v>
      </c>
      <c r="C3550" s="386">
        <v>45538</v>
      </c>
      <c r="D3550" s="217" t="s">
        <v>177</v>
      </c>
      <c r="E3550" s="218" t="s">
        <v>178</v>
      </c>
      <c r="F3550" s="218" t="s">
        <v>7</v>
      </c>
      <c r="G3550" s="218" t="s">
        <v>213</v>
      </c>
      <c r="H3550" s="218">
        <v>7</v>
      </c>
      <c r="I3550" s="218"/>
      <c r="J3550" s="218"/>
      <c r="K3550" s="218"/>
      <c r="L3550" s="218"/>
      <c r="M3550" s="218"/>
      <c r="N3550" s="218"/>
      <c r="O3550" s="218"/>
      <c r="P3550" s="218"/>
      <c r="Q3550" s="240">
        <v>0</v>
      </c>
      <c r="R3550" s="240">
        <v>0</v>
      </c>
      <c r="S3550" s="240">
        <v>0</v>
      </c>
      <c r="T3550" s="272">
        <v>0</v>
      </c>
      <c r="U3550" s="263"/>
      <c r="V3550" s="346">
        <f>Transport_DB[[#This Row],[تاریخ]]</f>
        <v>45538</v>
      </c>
    </row>
    <row r="3551" spans="2:22" s="216" customFormat="1" x14ac:dyDescent="0.25">
      <c r="B3551" s="261">
        <v>3558</v>
      </c>
      <c r="C3551" s="386">
        <v>45538</v>
      </c>
      <c r="D3551" s="217" t="s">
        <v>173</v>
      </c>
      <c r="E3551" s="218" t="s">
        <v>161</v>
      </c>
      <c r="F3551" s="218" t="s">
        <v>7</v>
      </c>
      <c r="G3551" s="218" t="s">
        <v>161</v>
      </c>
      <c r="H3551" s="218">
        <v>11.2</v>
      </c>
      <c r="I3551" s="218"/>
      <c r="J3551" s="218"/>
      <c r="K3551" s="218"/>
      <c r="L3551" s="218"/>
      <c r="M3551" s="218"/>
      <c r="N3551" s="218"/>
      <c r="O3551" s="218"/>
      <c r="P3551" s="218"/>
      <c r="Q3551" s="240">
        <v>0</v>
      </c>
      <c r="R3551" s="240">
        <v>0</v>
      </c>
      <c r="S3551" s="240">
        <v>0</v>
      </c>
      <c r="T3551" s="272">
        <v>0</v>
      </c>
      <c r="U3551" s="263"/>
      <c r="V3551" s="346">
        <f>Transport_DB[[#This Row],[تاریخ]]</f>
        <v>45538</v>
      </c>
    </row>
    <row r="3552" spans="2:22" s="216" customFormat="1" x14ac:dyDescent="0.25">
      <c r="B3552" s="261">
        <v>3559</v>
      </c>
      <c r="C3552" s="386">
        <v>45538</v>
      </c>
      <c r="D3552" s="217" t="s">
        <v>152</v>
      </c>
      <c r="E3552" s="218" t="s">
        <v>92</v>
      </c>
      <c r="F3552" s="218" t="s">
        <v>63</v>
      </c>
      <c r="G3552" s="218" t="s">
        <v>214</v>
      </c>
      <c r="H3552" s="218">
        <v>4.1500000000000004</v>
      </c>
      <c r="I3552" s="218" t="s">
        <v>221</v>
      </c>
      <c r="J3552" s="218">
        <v>19</v>
      </c>
      <c r="K3552" s="218"/>
      <c r="L3552" s="218"/>
      <c r="M3552" s="218"/>
      <c r="N3552" s="218"/>
      <c r="O3552" s="218"/>
      <c r="P3552" s="218"/>
      <c r="Q3552" s="240">
        <v>0</v>
      </c>
      <c r="R3552" s="240">
        <v>90.677500000000009</v>
      </c>
      <c r="S3552" s="240">
        <v>0</v>
      </c>
      <c r="T3552" s="272">
        <v>0</v>
      </c>
      <c r="U3552" s="263"/>
      <c r="V3552" s="346">
        <f>Transport_DB[[#This Row],[تاریخ]]</f>
        <v>45538</v>
      </c>
    </row>
    <row r="3553" spans="2:22" s="216" customFormat="1" x14ac:dyDescent="0.25">
      <c r="B3553" s="261">
        <v>3560</v>
      </c>
      <c r="C3553" s="386">
        <v>45538</v>
      </c>
      <c r="D3553" s="217" t="s">
        <v>150</v>
      </c>
      <c r="E3553" s="218" t="s">
        <v>92</v>
      </c>
      <c r="F3553" s="218" t="s">
        <v>63</v>
      </c>
      <c r="G3553" s="218" t="s">
        <v>214</v>
      </c>
      <c r="H3553" s="218">
        <v>4.1500000000000004</v>
      </c>
      <c r="I3553" s="218" t="s">
        <v>221</v>
      </c>
      <c r="J3553" s="218">
        <v>19</v>
      </c>
      <c r="K3553" s="218"/>
      <c r="L3553" s="218"/>
      <c r="M3553" s="218"/>
      <c r="N3553" s="218"/>
      <c r="O3553" s="218"/>
      <c r="P3553" s="218"/>
      <c r="Q3553" s="240">
        <v>0</v>
      </c>
      <c r="R3553" s="240">
        <v>90.677500000000009</v>
      </c>
      <c r="S3553" s="240">
        <v>0</v>
      </c>
      <c r="T3553" s="272">
        <v>0</v>
      </c>
      <c r="U3553" s="263"/>
      <c r="V3553" s="346">
        <f>Transport_DB[[#This Row],[تاریخ]]</f>
        <v>45538</v>
      </c>
    </row>
    <row r="3554" spans="2:22" s="216" customFormat="1" x14ac:dyDescent="0.25">
      <c r="B3554" s="261">
        <v>3561</v>
      </c>
      <c r="C3554" s="386">
        <v>45538</v>
      </c>
      <c r="D3554" s="217" t="s">
        <v>152</v>
      </c>
      <c r="E3554" s="218" t="s">
        <v>92</v>
      </c>
      <c r="F3554" s="218" t="s">
        <v>63</v>
      </c>
      <c r="G3554" s="218" t="s">
        <v>214</v>
      </c>
      <c r="H3554" s="218">
        <v>4.1500000000000004</v>
      </c>
      <c r="I3554" s="218" t="s">
        <v>221</v>
      </c>
      <c r="J3554" s="218">
        <v>1</v>
      </c>
      <c r="K3554" s="218"/>
      <c r="L3554" s="218"/>
      <c r="M3554" s="218"/>
      <c r="N3554" s="218"/>
      <c r="O3554" s="218"/>
      <c r="P3554" s="218"/>
      <c r="Q3554" s="240">
        <v>0</v>
      </c>
      <c r="R3554" s="240">
        <v>4.7725</v>
      </c>
      <c r="S3554" s="240">
        <v>0</v>
      </c>
      <c r="T3554" s="272">
        <v>0</v>
      </c>
      <c r="U3554" s="263"/>
      <c r="V3554" s="346">
        <f>Transport_DB[[#This Row],[تاریخ]]</f>
        <v>45538</v>
      </c>
    </row>
    <row r="3555" spans="2:22" s="216" customFormat="1" x14ac:dyDescent="0.25">
      <c r="B3555" s="261">
        <v>3562</v>
      </c>
      <c r="C3555" s="386">
        <v>45538</v>
      </c>
      <c r="D3555" s="217" t="s">
        <v>150</v>
      </c>
      <c r="E3555" s="218" t="s">
        <v>92</v>
      </c>
      <c r="F3555" s="218" t="s">
        <v>63</v>
      </c>
      <c r="G3555" s="218" t="s">
        <v>214</v>
      </c>
      <c r="H3555" s="218">
        <v>4.1500000000000004</v>
      </c>
      <c r="I3555" s="218" t="s">
        <v>221</v>
      </c>
      <c r="J3555" s="218">
        <v>3</v>
      </c>
      <c r="K3555" s="218"/>
      <c r="L3555" s="218"/>
      <c r="M3555" s="218"/>
      <c r="N3555" s="218"/>
      <c r="O3555" s="218"/>
      <c r="P3555" s="218"/>
      <c r="Q3555" s="240">
        <v>0</v>
      </c>
      <c r="R3555" s="240">
        <v>14.317500000000001</v>
      </c>
      <c r="S3555" s="240">
        <v>0</v>
      </c>
      <c r="T3555" s="272">
        <v>0</v>
      </c>
      <c r="U3555" s="263"/>
      <c r="V3555" s="346">
        <f>Transport_DB[[#This Row],[تاریخ]]</f>
        <v>45538</v>
      </c>
    </row>
    <row r="3556" spans="2:22" s="216" customFormat="1" x14ac:dyDescent="0.25">
      <c r="B3556" s="261">
        <v>3563</v>
      </c>
      <c r="C3556" s="386">
        <v>45538</v>
      </c>
      <c r="D3556" s="217" t="s">
        <v>179</v>
      </c>
      <c r="E3556" s="218" t="s">
        <v>161</v>
      </c>
      <c r="F3556" s="218" t="s">
        <v>8</v>
      </c>
      <c r="G3556" s="218" t="s">
        <v>161</v>
      </c>
      <c r="H3556" s="218">
        <v>11.6</v>
      </c>
      <c r="I3556" s="218" t="s">
        <v>66</v>
      </c>
      <c r="J3556" s="218">
        <v>7</v>
      </c>
      <c r="K3556" s="218"/>
      <c r="L3556" s="218"/>
      <c r="M3556" s="218"/>
      <c r="N3556" s="218"/>
      <c r="O3556" s="218"/>
      <c r="P3556" s="218"/>
      <c r="Q3556" s="240">
        <v>0</v>
      </c>
      <c r="R3556" s="240">
        <v>0</v>
      </c>
      <c r="S3556" s="240">
        <v>81.2</v>
      </c>
      <c r="T3556" s="272">
        <v>0</v>
      </c>
      <c r="U3556" s="263"/>
      <c r="V3556" s="346">
        <f>Transport_DB[[#This Row],[تاریخ]]</f>
        <v>45538</v>
      </c>
    </row>
    <row r="3557" spans="2:22" s="216" customFormat="1" x14ac:dyDescent="0.25">
      <c r="B3557" s="261">
        <v>3564</v>
      </c>
      <c r="C3557" s="386">
        <v>45538</v>
      </c>
      <c r="D3557" s="217" t="s">
        <v>141</v>
      </c>
      <c r="E3557" s="218" t="s">
        <v>92</v>
      </c>
      <c r="F3557" s="218" t="s">
        <v>2</v>
      </c>
      <c r="G3557" s="218" t="s">
        <v>213</v>
      </c>
      <c r="H3557" s="218">
        <v>7</v>
      </c>
      <c r="I3557" s="218" t="s">
        <v>220</v>
      </c>
      <c r="J3557" s="218">
        <v>30</v>
      </c>
      <c r="K3557" s="218"/>
      <c r="L3557" s="218"/>
      <c r="M3557" s="218"/>
      <c r="N3557" s="218"/>
      <c r="O3557" s="218"/>
      <c r="P3557" s="218"/>
      <c r="Q3557" s="240">
        <v>210</v>
      </c>
      <c r="R3557" s="240">
        <v>0</v>
      </c>
      <c r="S3557" s="240">
        <v>0</v>
      </c>
      <c r="T3557" s="272">
        <v>0</v>
      </c>
      <c r="U3557" s="263"/>
      <c r="V3557" s="346">
        <f>Transport_DB[[#This Row],[تاریخ]]</f>
        <v>45538</v>
      </c>
    </row>
    <row r="3558" spans="2:22" s="216" customFormat="1" x14ac:dyDescent="0.25">
      <c r="B3558" s="261">
        <v>3565</v>
      </c>
      <c r="C3558" s="386">
        <v>45538</v>
      </c>
      <c r="D3558" s="217" t="s">
        <v>142</v>
      </c>
      <c r="E3558" s="218" t="s">
        <v>92</v>
      </c>
      <c r="F3558" s="218" t="s">
        <v>2</v>
      </c>
      <c r="G3558" s="218" t="s">
        <v>213</v>
      </c>
      <c r="H3558" s="218">
        <v>7</v>
      </c>
      <c r="I3558" s="218" t="s">
        <v>220</v>
      </c>
      <c r="J3558" s="218">
        <v>30</v>
      </c>
      <c r="K3558" s="218"/>
      <c r="L3558" s="218"/>
      <c r="M3558" s="218"/>
      <c r="N3558" s="218"/>
      <c r="O3558" s="218"/>
      <c r="P3558" s="218"/>
      <c r="Q3558" s="240">
        <v>210</v>
      </c>
      <c r="R3558" s="240">
        <v>0</v>
      </c>
      <c r="S3558" s="240">
        <v>0</v>
      </c>
      <c r="T3558" s="272">
        <v>0</v>
      </c>
      <c r="U3558" s="263"/>
      <c r="V3558" s="346">
        <f>Transport_DB[[#This Row],[تاریخ]]</f>
        <v>45538</v>
      </c>
    </row>
    <row r="3559" spans="2:22" s="216" customFormat="1" x14ac:dyDescent="0.25">
      <c r="B3559" s="261">
        <v>3566</v>
      </c>
      <c r="C3559" s="386">
        <v>45538</v>
      </c>
      <c r="D3559" s="217" t="s">
        <v>143</v>
      </c>
      <c r="E3559" s="218" t="s">
        <v>92</v>
      </c>
      <c r="F3559" s="218" t="s">
        <v>2</v>
      </c>
      <c r="G3559" s="218" t="s">
        <v>213</v>
      </c>
      <c r="H3559" s="218">
        <v>7</v>
      </c>
      <c r="I3559" s="218" t="s">
        <v>220</v>
      </c>
      <c r="J3559" s="218">
        <v>36</v>
      </c>
      <c r="K3559" s="218"/>
      <c r="L3559" s="218"/>
      <c r="M3559" s="218"/>
      <c r="N3559" s="218"/>
      <c r="O3559" s="218"/>
      <c r="P3559" s="218"/>
      <c r="Q3559" s="240">
        <v>252</v>
      </c>
      <c r="R3559" s="240">
        <v>0</v>
      </c>
      <c r="S3559" s="240">
        <v>0</v>
      </c>
      <c r="T3559" s="272">
        <v>0</v>
      </c>
      <c r="U3559" s="263"/>
      <c r="V3559" s="346">
        <f>Transport_DB[[#This Row],[تاریخ]]</f>
        <v>45538</v>
      </c>
    </row>
    <row r="3560" spans="2:22" s="216" customFormat="1" x14ac:dyDescent="0.25">
      <c r="B3560" s="261">
        <v>3567</v>
      </c>
      <c r="C3560" s="386">
        <v>45538</v>
      </c>
      <c r="D3560" s="217" t="s">
        <v>258</v>
      </c>
      <c r="E3560" s="218" t="s">
        <v>92</v>
      </c>
      <c r="F3560" s="218" t="s">
        <v>2</v>
      </c>
      <c r="G3560" s="218" t="s">
        <v>213</v>
      </c>
      <c r="H3560" s="218">
        <v>7</v>
      </c>
      <c r="I3560" s="218"/>
      <c r="J3560" s="218"/>
      <c r="K3560" s="218"/>
      <c r="L3560" s="218"/>
      <c r="M3560" s="218"/>
      <c r="N3560" s="218"/>
      <c r="O3560" s="218"/>
      <c r="P3560" s="218"/>
      <c r="Q3560" s="240">
        <v>0</v>
      </c>
      <c r="R3560" s="240">
        <v>0</v>
      </c>
      <c r="S3560" s="240">
        <v>0</v>
      </c>
      <c r="T3560" s="272">
        <v>0</v>
      </c>
      <c r="U3560" s="263"/>
      <c r="V3560" s="346">
        <f>Transport_DB[[#This Row],[تاریخ]]</f>
        <v>45538</v>
      </c>
    </row>
    <row r="3561" spans="2:22" s="216" customFormat="1" x14ac:dyDescent="0.25">
      <c r="B3561" s="261">
        <v>3568</v>
      </c>
      <c r="C3561" s="386">
        <v>45538</v>
      </c>
      <c r="D3561" s="217" t="s">
        <v>266</v>
      </c>
      <c r="E3561" s="218" t="s">
        <v>92</v>
      </c>
      <c r="F3561" s="218" t="s">
        <v>2</v>
      </c>
      <c r="G3561" s="218" t="s">
        <v>213</v>
      </c>
      <c r="H3561" s="218">
        <v>7</v>
      </c>
      <c r="I3561" s="218"/>
      <c r="J3561" s="218"/>
      <c r="K3561" s="218"/>
      <c r="L3561" s="218"/>
      <c r="M3561" s="218"/>
      <c r="N3561" s="218"/>
      <c r="O3561" s="218"/>
      <c r="P3561" s="218"/>
      <c r="Q3561" s="240">
        <v>0</v>
      </c>
      <c r="R3561" s="240">
        <v>0</v>
      </c>
      <c r="S3561" s="240">
        <v>0</v>
      </c>
      <c r="T3561" s="272">
        <v>0</v>
      </c>
      <c r="U3561" s="263"/>
      <c r="V3561" s="346">
        <f>Transport_DB[[#This Row],[تاریخ]]</f>
        <v>45538</v>
      </c>
    </row>
    <row r="3562" spans="2:22" s="216" customFormat="1" x14ac:dyDescent="0.25">
      <c r="B3562" s="261">
        <v>3569</v>
      </c>
      <c r="C3562" s="386">
        <v>45538</v>
      </c>
      <c r="D3562" s="217" t="s">
        <v>267</v>
      </c>
      <c r="E3562" s="218" t="s">
        <v>92</v>
      </c>
      <c r="F3562" s="218" t="s">
        <v>2</v>
      </c>
      <c r="G3562" s="218" t="s">
        <v>213</v>
      </c>
      <c r="H3562" s="218">
        <v>7</v>
      </c>
      <c r="I3562" s="218"/>
      <c r="J3562" s="218"/>
      <c r="K3562" s="218"/>
      <c r="L3562" s="218"/>
      <c r="M3562" s="218"/>
      <c r="N3562" s="218"/>
      <c r="O3562" s="218"/>
      <c r="P3562" s="218"/>
      <c r="Q3562" s="240">
        <v>0</v>
      </c>
      <c r="R3562" s="240">
        <v>0</v>
      </c>
      <c r="S3562" s="240">
        <v>0</v>
      </c>
      <c r="T3562" s="272">
        <v>0</v>
      </c>
      <c r="U3562" s="263"/>
      <c r="V3562" s="346">
        <f>Transport_DB[[#This Row],[تاریخ]]</f>
        <v>45538</v>
      </c>
    </row>
    <row r="3563" spans="2:22" s="216" customFormat="1" x14ac:dyDescent="0.25">
      <c r="B3563" s="261">
        <v>3570</v>
      </c>
      <c r="C3563" s="386">
        <v>45538</v>
      </c>
      <c r="D3563" s="217" t="s">
        <v>387</v>
      </c>
      <c r="E3563" s="218" t="s">
        <v>276</v>
      </c>
      <c r="F3563" s="218" t="s">
        <v>389</v>
      </c>
      <c r="G3563" s="218" t="s">
        <v>214</v>
      </c>
      <c r="H3563" s="218">
        <v>4.1500000000000004</v>
      </c>
      <c r="I3563" s="218" t="s">
        <v>221</v>
      </c>
      <c r="J3563" s="218">
        <v>24</v>
      </c>
      <c r="K3563" s="218"/>
      <c r="L3563" s="218"/>
      <c r="M3563" s="218"/>
      <c r="N3563" s="218"/>
      <c r="O3563" s="218"/>
      <c r="P3563" s="218"/>
      <c r="Q3563" s="240">
        <v>0</v>
      </c>
      <c r="R3563" s="240">
        <v>114.54</v>
      </c>
      <c r="S3563" s="240">
        <v>0</v>
      </c>
      <c r="T3563" s="272">
        <v>0</v>
      </c>
      <c r="U3563" s="263"/>
      <c r="V3563" s="346">
        <f>Transport_DB[[#This Row],[تاریخ]]</f>
        <v>45538</v>
      </c>
    </row>
    <row r="3564" spans="2:22" s="216" customFormat="1" x14ac:dyDescent="0.25">
      <c r="B3564" s="261">
        <v>3571</v>
      </c>
      <c r="C3564" s="386">
        <v>45538</v>
      </c>
      <c r="D3564" s="217" t="s">
        <v>388</v>
      </c>
      <c r="E3564" s="218" t="s">
        <v>276</v>
      </c>
      <c r="F3564" s="218" t="s">
        <v>389</v>
      </c>
      <c r="G3564" s="218" t="s">
        <v>214</v>
      </c>
      <c r="H3564" s="218">
        <v>4.1500000000000004</v>
      </c>
      <c r="I3564" s="218" t="s">
        <v>221</v>
      </c>
      <c r="J3564" s="218">
        <v>24</v>
      </c>
      <c r="K3564" s="218"/>
      <c r="L3564" s="218"/>
      <c r="M3564" s="218"/>
      <c r="N3564" s="218"/>
      <c r="O3564" s="218"/>
      <c r="P3564" s="218"/>
      <c r="Q3564" s="240">
        <v>0</v>
      </c>
      <c r="R3564" s="240">
        <v>114.54</v>
      </c>
      <c r="S3564" s="240">
        <v>0</v>
      </c>
      <c r="T3564" s="272">
        <v>0</v>
      </c>
      <c r="U3564" s="263"/>
      <c r="V3564" s="346">
        <f>Transport_DB[[#This Row],[تاریخ]]</f>
        <v>45538</v>
      </c>
    </row>
    <row r="3565" spans="2:22" s="216" customFormat="1" x14ac:dyDescent="0.25">
      <c r="B3565" s="261">
        <v>3572</v>
      </c>
      <c r="C3565" s="386">
        <v>45538</v>
      </c>
      <c r="D3565" s="217" t="s">
        <v>96</v>
      </c>
      <c r="E3565" s="218" t="s">
        <v>161</v>
      </c>
      <c r="F3565" s="218" t="s">
        <v>1</v>
      </c>
      <c r="G3565" s="218" t="s">
        <v>161</v>
      </c>
      <c r="H3565" s="218">
        <v>11.8</v>
      </c>
      <c r="I3565" s="218" t="s">
        <v>66</v>
      </c>
      <c r="J3565" s="218">
        <v>4</v>
      </c>
      <c r="K3565" s="218"/>
      <c r="L3565" s="218"/>
      <c r="M3565" s="218"/>
      <c r="N3565" s="218"/>
      <c r="O3565" s="218"/>
      <c r="P3565" s="218"/>
      <c r="Q3565" s="240">
        <v>0</v>
      </c>
      <c r="R3565" s="240">
        <v>0</v>
      </c>
      <c r="S3565" s="240">
        <v>47.2</v>
      </c>
      <c r="T3565" s="272">
        <v>0</v>
      </c>
      <c r="U3565" s="263"/>
      <c r="V3565" s="346">
        <f>Transport_DB[[#This Row],[تاریخ]]</f>
        <v>45538</v>
      </c>
    </row>
    <row r="3566" spans="2:22" s="216" customFormat="1" x14ac:dyDescent="0.25">
      <c r="B3566" s="261">
        <v>3573</v>
      </c>
      <c r="C3566" s="386">
        <v>45538</v>
      </c>
      <c r="D3566" s="217" t="s">
        <v>130</v>
      </c>
      <c r="E3566" s="218" t="s">
        <v>161</v>
      </c>
      <c r="F3566" s="218" t="s">
        <v>1</v>
      </c>
      <c r="G3566" s="218" t="s">
        <v>161</v>
      </c>
      <c r="H3566" s="218">
        <v>11.8</v>
      </c>
      <c r="I3566" s="218" t="s">
        <v>66</v>
      </c>
      <c r="J3566" s="218">
        <v>4</v>
      </c>
      <c r="K3566" s="218"/>
      <c r="L3566" s="218"/>
      <c r="M3566" s="218"/>
      <c r="N3566" s="218"/>
      <c r="O3566" s="218"/>
      <c r="P3566" s="218"/>
      <c r="Q3566" s="240">
        <v>0</v>
      </c>
      <c r="R3566" s="240">
        <v>0</v>
      </c>
      <c r="S3566" s="240">
        <v>47.2</v>
      </c>
      <c r="T3566" s="272">
        <v>0</v>
      </c>
      <c r="U3566" s="263"/>
      <c r="V3566" s="346">
        <f>Transport_DB[[#This Row],[تاریخ]]</f>
        <v>45538</v>
      </c>
    </row>
    <row r="3567" spans="2:22" s="216" customFormat="1" x14ac:dyDescent="0.25">
      <c r="B3567" s="261">
        <v>3574</v>
      </c>
      <c r="C3567" s="386">
        <v>45538</v>
      </c>
      <c r="D3567" s="217" t="s">
        <v>261</v>
      </c>
      <c r="E3567" s="218" t="s">
        <v>161</v>
      </c>
      <c r="F3567" s="218" t="s">
        <v>65</v>
      </c>
      <c r="G3567" s="218" t="s">
        <v>161</v>
      </c>
      <c r="H3567" s="218">
        <v>30.5</v>
      </c>
      <c r="I3567" s="218" t="s">
        <v>66</v>
      </c>
      <c r="J3567" s="218"/>
      <c r="K3567" s="218"/>
      <c r="L3567" s="218"/>
      <c r="M3567" s="218"/>
      <c r="N3567" s="218"/>
      <c r="O3567" s="218"/>
      <c r="P3567" s="218"/>
      <c r="Q3567" s="240">
        <v>0</v>
      </c>
      <c r="R3567" s="240">
        <v>0</v>
      </c>
      <c r="S3567" s="240">
        <v>0</v>
      </c>
      <c r="T3567" s="272">
        <v>0</v>
      </c>
      <c r="U3567" s="263"/>
      <c r="V3567" s="346">
        <f>Transport_DB[[#This Row],[تاریخ]]</f>
        <v>45538</v>
      </c>
    </row>
    <row r="3568" spans="2:22" s="216" customFormat="1" x14ac:dyDescent="0.25">
      <c r="B3568" s="261">
        <v>3575</v>
      </c>
      <c r="C3568" s="386">
        <v>45538</v>
      </c>
      <c r="D3568" s="387" t="s">
        <v>478</v>
      </c>
      <c r="E3568" s="218" t="s">
        <v>161</v>
      </c>
      <c r="F3568" s="218" t="s">
        <v>63</v>
      </c>
      <c r="G3568" s="218" t="s">
        <v>161</v>
      </c>
      <c r="H3568" s="218">
        <v>13</v>
      </c>
      <c r="I3568" s="218" t="s">
        <v>66</v>
      </c>
      <c r="J3568" s="218">
        <v>4</v>
      </c>
      <c r="K3568" s="218"/>
      <c r="L3568" s="218"/>
      <c r="M3568" s="218"/>
      <c r="N3568" s="218"/>
      <c r="O3568" s="218"/>
      <c r="P3568" s="218"/>
      <c r="Q3568" s="240">
        <v>0</v>
      </c>
      <c r="R3568" s="240">
        <v>0</v>
      </c>
      <c r="S3568" s="240">
        <v>52</v>
      </c>
      <c r="T3568" s="272">
        <v>0</v>
      </c>
      <c r="U3568" s="263"/>
      <c r="V3568" s="346">
        <f>Transport_DB[[#This Row],[تاریخ]]</f>
        <v>45538</v>
      </c>
    </row>
    <row r="3569" spans="2:22" s="216" customFormat="1" x14ac:dyDescent="0.25">
      <c r="B3569" s="396">
        <v>3576</v>
      </c>
      <c r="C3569" s="386">
        <v>45539</v>
      </c>
      <c r="D3569" s="397" t="s">
        <v>522</v>
      </c>
      <c r="E3569" s="398" t="s">
        <v>132</v>
      </c>
      <c r="F3569" s="398" t="s">
        <v>132</v>
      </c>
      <c r="G3569" s="398" t="s">
        <v>311</v>
      </c>
      <c r="H3569" s="398">
        <v>1</v>
      </c>
      <c r="I3569" s="458" t="s">
        <v>310</v>
      </c>
      <c r="J3569" s="398">
        <v>57</v>
      </c>
      <c r="K3569" s="398"/>
      <c r="L3569" s="398"/>
      <c r="M3569" s="218"/>
      <c r="N3569" s="398"/>
      <c r="O3569" s="398">
        <v>712375</v>
      </c>
      <c r="P3569" s="398" t="s">
        <v>531</v>
      </c>
      <c r="Q3569" s="469">
        <f>IF(I3569=$Q$5,J3569*H3569,0)</f>
        <v>0</v>
      </c>
      <c r="R3569" s="469">
        <f>IF(I3569=$R$5,J3569*H3569,0)*1.15</f>
        <v>0</v>
      </c>
      <c r="S3569" s="469">
        <f>IF(I3569=$S$5,J3569*H3569,0)</f>
        <v>0</v>
      </c>
      <c r="T3569" s="462">
        <f>IF(I3569=$T$5,J3569*H3569,0)</f>
        <v>0</v>
      </c>
      <c r="U3569" s="400"/>
      <c r="V3569" s="346">
        <f>Transport_DB[[#This Row],[تاریخ]]</f>
        <v>45539</v>
      </c>
    </row>
    <row r="3570" spans="2:22" s="216" customFormat="1" x14ac:dyDescent="0.25">
      <c r="B3570" s="396">
        <v>3577</v>
      </c>
      <c r="C3570" s="386">
        <v>45539</v>
      </c>
      <c r="D3570" s="397" t="s">
        <v>487</v>
      </c>
      <c r="E3570" s="398" t="s">
        <v>92</v>
      </c>
      <c r="F3570" s="398" t="s">
        <v>481</v>
      </c>
      <c r="G3570" s="398" t="s">
        <v>214</v>
      </c>
      <c r="H3570" s="398">
        <v>4.1500000000000004</v>
      </c>
      <c r="I3570" s="398" t="s">
        <v>221</v>
      </c>
      <c r="J3570" s="398">
        <v>28</v>
      </c>
      <c r="K3570" s="398"/>
      <c r="L3570" s="398"/>
      <c r="M3570" s="218"/>
      <c r="N3570" s="398"/>
      <c r="O3570" s="398"/>
      <c r="P3570" s="398"/>
      <c r="Q3570" s="399">
        <v>0</v>
      </c>
      <c r="R3570" s="399">
        <v>133.63</v>
      </c>
      <c r="S3570" s="399">
        <v>0</v>
      </c>
      <c r="T3570" s="272">
        <v>0</v>
      </c>
      <c r="U3570" s="400"/>
      <c r="V3570" s="346">
        <f>Transport_DB[[#This Row],[تاریخ]]</f>
        <v>45539</v>
      </c>
    </row>
    <row r="3571" spans="2:22" s="216" customFormat="1" x14ac:dyDescent="0.25">
      <c r="B3571" s="396">
        <v>3578</v>
      </c>
      <c r="C3571" s="386">
        <v>45539</v>
      </c>
      <c r="D3571" s="397" t="s">
        <v>488</v>
      </c>
      <c r="E3571" s="398" t="s">
        <v>92</v>
      </c>
      <c r="F3571" s="398" t="s">
        <v>481</v>
      </c>
      <c r="G3571" s="398" t="s">
        <v>214</v>
      </c>
      <c r="H3571" s="398">
        <v>4.1500000000000004</v>
      </c>
      <c r="I3571" s="398" t="s">
        <v>221</v>
      </c>
      <c r="J3571" s="398">
        <v>28</v>
      </c>
      <c r="K3571" s="398"/>
      <c r="L3571" s="398"/>
      <c r="M3571" s="218"/>
      <c r="N3571" s="398"/>
      <c r="O3571" s="398"/>
      <c r="P3571" s="398"/>
      <c r="Q3571" s="399">
        <v>0</v>
      </c>
      <c r="R3571" s="399">
        <v>133.63</v>
      </c>
      <c r="S3571" s="399">
        <v>0</v>
      </c>
      <c r="T3571" s="272">
        <v>0</v>
      </c>
      <c r="U3571" s="400"/>
      <c r="V3571" s="346">
        <f>Transport_DB[[#This Row],[تاریخ]]</f>
        <v>45539</v>
      </c>
    </row>
    <row r="3572" spans="2:22" s="216" customFormat="1" x14ac:dyDescent="0.25">
      <c r="B3572" s="396">
        <v>3579</v>
      </c>
      <c r="C3572" s="386">
        <v>45539</v>
      </c>
      <c r="D3572" s="397" t="s">
        <v>489</v>
      </c>
      <c r="E3572" s="398" t="s">
        <v>92</v>
      </c>
      <c r="F3572" s="398" t="s">
        <v>481</v>
      </c>
      <c r="G3572" s="398" t="s">
        <v>214</v>
      </c>
      <c r="H3572" s="398">
        <v>4.1500000000000004</v>
      </c>
      <c r="I3572" s="398" t="s">
        <v>221</v>
      </c>
      <c r="J3572" s="398">
        <v>24</v>
      </c>
      <c r="K3572" s="398"/>
      <c r="L3572" s="398"/>
      <c r="M3572" s="218"/>
      <c r="N3572" s="398"/>
      <c r="O3572" s="398"/>
      <c r="P3572" s="398"/>
      <c r="Q3572" s="399">
        <v>0</v>
      </c>
      <c r="R3572" s="399">
        <v>114.54</v>
      </c>
      <c r="S3572" s="399">
        <v>0</v>
      </c>
      <c r="T3572" s="272">
        <v>0</v>
      </c>
      <c r="U3572" s="400"/>
      <c r="V3572" s="346">
        <f>Transport_DB[[#This Row],[تاریخ]]</f>
        <v>45539</v>
      </c>
    </row>
    <row r="3573" spans="2:22" s="216" customFormat="1" x14ac:dyDescent="0.25">
      <c r="B3573" s="396">
        <v>3580</v>
      </c>
      <c r="C3573" s="386">
        <v>45539</v>
      </c>
      <c r="D3573" s="397" t="s">
        <v>490</v>
      </c>
      <c r="E3573" s="398" t="s">
        <v>92</v>
      </c>
      <c r="F3573" s="398" t="s">
        <v>481</v>
      </c>
      <c r="G3573" s="398" t="s">
        <v>214</v>
      </c>
      <c r="H3573" s="398">
        <v>4.1500000000000004</v>
      </c>
      <c r="I3573" s="398" t="s">
        <v>221</v>
      </c>
      <c r="J3573" s="398">
        <v>24</v>
      </c>
      <c r="K3573" s="398"/>
      <c r="L3573" s="398"/>
      <c r="M3573" s="218"/>
      <c r="N3573" s="398"/>
      <c r="O3573" s="398"/>
      <c r="P3573" s="398"/>
      <c r="Q3573" s="399">
        <v>0</v>
      </c>
      <c r="R3573" s="399">
        <v>114.54</v>
      </c>
      <c r="S3573" s="399">
        <v>0</v>
      </c>
      <c r="T3573" s="272">
        <v>0</v>
      </c>
      <c r="U3573" s="400"/>
      <c r="V3573" s="346">
        <f>Transport_DB[[#This Row],[تاریخ]]</f>
        <v>45539</v>
      </c>
    </row>
    <row r="3574" spans="2:22" s="216" customFormat="1" x14ac:dyDescent="0.25">
      <c r="B3574" s="396">
        <v>3581</v>
      </c>
      <c r="C3574" s="386">
        <v>45539</v>
      </c>
      <c r="D3574" s="397" t="s">
        <v>117</v>
      </c>
      <c r="E3574" s="398" t="s">
        <v>92</v>
      </c>
      <c r="F3574" s="398" t="s">
        <v>1</v>
      </c>
      <c r="G3574" s="398" t="s">
        <v>213</v>
      </c>
      <c r="H3574" s="398">
        <v>6.65</v>
      </c>
      <c r="I3574" s="398" t="s">
        <v>221</v>
      </c>
      <c r="J3574" s="398">
        <v>16</v>
      </c>
      <c r="K3574" s="398"/>
      <c r="L3574" s="398"/>
      <c r="M3574" s="218"/>
      <c r="N3574" s="398"/>
      <c r="O3574" s="398"/>
      <c r="P3574" s="398"/>
      <c r="Q3574" s="399">
        <v>0</v>
      </c>
      <c r="R3574" s="399">
        <v>122.36</v>
      </c>
      <c r="S3574" s="399">
        <v>0</v>
      </c>
      <c r="T3574" s="272">
        <v>0</v>
      </c>
      <c r="U3574" s="400"/>
      <c r="V3574" s="346">
        <f>Transport_DB[[#This Row],[تاریخ]]</f>
        <v>45539</v>
      </c>
    </row>
    <row r="3575" spans="2:22" s="216" customFormat="1" x14ac:dyDescent="0.25">
      <c r="B3575" s="396">
        <v>3582</v>
      </c>
      <c r="C3575" s="386">
        <v>45539</v>
      </c>
      <c r="D3575" s="397" t="s">
        <v>94</v>
      </c>
      <c r="E3575" s="398" t="s">
        <v>92</v>
      </c>
      <c r="F3575" s="398" t="s">
        <v>1</v>
      </c>
      <c r="G3575" s="398" t="s">
        <v>213</v>
      </c>
      <c r="H3575" s="398">
        <v>6.65</v>
      </c>
      <c r="I3575" s="398" t="s">
        <v>221</v>
      </c>
      <c r="J3575" s="398">
        <v>18</v>
      </c>
      <c r="K3575" s="398"/>
      <c r="L3575" s="398"/>
      <c r="M3575" s="218"/>
      <c r="N3575" s="398"/>
      <c r="O3575" s="398"/>
      <c r="P3575" s="398"/>
      <c r="Q3575" s="399">
        <v>0</v>
      </c>
      <c r="R3575" s="399">
        <v>137.655</v>
      </c>
      <c r="S3575" s="399">
        <v>0</v>
      </c>
      <c r="T3575" s="272">
        <v>0</v>
      </c>
      <c r="U3575" s="400"/>
      <c r="V3575" s="346">
        <f>Transport_DB[[#This Row],[تاریخ]]</f>
        <v>45539</v>
      </c>
    </row>
    <row r="3576" spans="2:22" s="216" customFormat="1" x14ac:dyDescent="0.25">
      <c r="B3576" s="396">
        <v>3583</v>
      </c>
      <c r="C3576" s="386">
        <v>45539</v>
      </c>
      <c r="D3576" s="397" t="s">
        <v>91</v>
      </c>
      <c r="E3576" s="398" t="s">
        <v>92</v>
      </c>
      <c r="F3576" s="398" t="s">
        <v>1</v>
      </c>
      <c r="G3576" s="398" t="s">
        <v>213</v>
      </c>
      <c r="H3576" s="398">
        <v>6.65</v>
      </c>
      <c r="I3576" s="398" t="s">
        <v>221</v>
      </c>
      <c r="J3576" s="398">
        <v>0</v>
      </c>
      <c r="K3576" s="398"/>
      <c r="L3576" s="398"/>
      <c r="M3576" s="218"/>
      <c r="N3576" s="398"/>
      <c r="O3576" s="398"/>
      <c r="P3576" s="398"/>
      <c r="Q3576" s="399">
        <v>0</v>
      </c>
      <c r="R3576" s="399">
        <v>0</v>
      </c>
      <c r="S3576" s="399">
        <v>0</v>
      </c>
      <c r="T3576" s="272">
        <v>0</v>
      </c>
      <c r="U3576" s="400"/>
      <c r="V3576" s="346">
        <f>Transport_DB[[#This Row],[تاریخ]]</f>
        <v>45539</v>
      </c>
    </row>
    <row r="3577" spans="2:22" s="216" customFormat="1" x14ac:dyDescent="0.25">
      <c r="B3577" s="396">
        <v>3584</v>
      </c>
      <c r="C3577" s="386">
        <v>45539</v>
      </c>
      <c r="D3577" s="397" t="s">
        <v>156</v>
      </c>
      <c r="E3577" s="398" t="s">
        <v>92</v>
      </c>
      <c r="F3577" s="398" t="s">
        <v>62</v>
      </c>
      <c r="G3577" s="398" t="s">
        <v>214</v>
      </c>
      <c r="H3577" s="398">
        <v>4.1500000000000004</v>
      </c>
      <c r="I3577" s="398" t="s">
        <v>221</v>
      </c>
      <c r="J3577" s="398">
        <v>30</v>
      </c>
      <c r="K3577" s="398"/>
      <c r="L3577" s="398"/>
      <c r="M3577" s="218"/>
      <c r="N3577" s="398"/>
      <c r="O3577" s="398"/>
      <c r="P3577" s="398"/>
      <c r="Q3577" s="399">
        <v>0</v>
      </c>
      <c r="R3577" s="399">
        <v>143.17500000000001</v>
      </c>
      <c r="S3577" s="399">
        <v>0</v>
      </c>
      <c r="T3577" s="272">
        <v>0</v>
      </c>
      <c r="U3577" s="400"/>
      <c r="V3577" s="346">
        <f>Transport_DB[[#This Row],[تاریخ]]</f>
        <v>45539</v>
      </c>
    </row>
    <row r="3578" spans="2:22" s="216" customFormat="1" x14ac:dyDescent="0.25">
      <c r="B3578" s="396">
        <v>3585</v>
      </c>
      <c r="C3578" s="386">
        <v>45539</v>
      </c>
      <c r="D3578" s="397" t="s">
        <v>157</v>
      </c>
      <c r="E3578" s="398" t="s">
        <v>92</v>
      </c>
      <c r="F3578" s="398" t="s">
        <v>62</v>
      </c>
      <c r="G3578" s="398" t="s">
        <v>214</v>
      </c>
      <c r="H3578" s="398">
        <v>4.1500000000000004</v>
      </c>
      <c r="I3578" s="398" t="s">
        <v>221</v>
      </c>
      <c r="J3578" s="398">
        <v>30</v>
      </c>
      <c r="K3578" s="398"/>
      <c r="L3578" s="398"/>
      <c r="M3578" s="218"/>
      <c r="N3578" s="398"/>
      <c r="O3578" s="398"/>
      <c r="P3578" s="398"/>
      <c r="Q3578" s="399">
        <v>0</v>
      </c>
      <c r="R3578" s="399">
        <v>143.17500000000001</v>
      </c>
      <c r="S3578" s="399">
        <v>0</v>
      </c>
      <c r="T3578" s="272">
        <v>0</v>
      </c>
      <c r="U3578" s="400"/>
      <c r="V3578" s="346">
        <f>Transport_DB[[#This Row],[تاریخ]]</f>
        <v>45539</v>
      </c>
    </row>
    <row r="3579" spans="2:22" s="216" customFormat="1" x14ac:dyDescent="0.25">
      <c r="B3579" s="396">
        <v>3586</v>
      </c>
      <c r="C3579" s="386">
        <v>45539</v>
      </c>
      <c r="D3579" s="397" t="s">
        <v>436</v>
      </c>
      <c r="E3579" s="398" t="s">
        <v>161</v>
      </c>
      <c r="F3579" s="398" t="s">
        <v>389</v>
      </c>
      <c r="G3579" s="398" t="s">
        <v>161</v>
      </c>
      <c r="H3579" s="398">
        <v>10</v>
      </c>
      <c r="I3579" s="398" t="s">
        <v>66</v>
      </c>
      <c r="J3579" s="398">
        <v>5</v>
      </c>
      <c r="K3579" s="398"/>
      <c r="L3579" s="398"/>
      <c r="M3579" s="218"/>
      <c r="N3579" s="398"/>
      <c r="O3579" s="398"/>
      <c r="P3579" s="398"/>
      <c r="Q3579" s="399">
        <v>0</v>
      </c>
      <c r="R3579" s="399">
        <v>0</v>
      </c>
      <c r="S3579" s="399">
        <v>50</v>
      </c>
      <c r="T3579" s="272">
        <v>0</v>
      </c>
      <c r="U3579" s="400"/>
      <c r="V3579" s="346">
        <f>Transport_DB[[#This Row],[تاریخ]]</f>
        <v>45539</v>
      </c>
    </row>
    <row r="3580" spans="2:22" s="216" customFormat="1" x14ac:dyDescent="0.25">
      <c r="B3580" s="396">
        <v>3587</v>
      </c>
      <c r="C3580" s="386">
        <v>45539</v>
      </c>
      <c r="D3580" s="397" t="s">
        <v>284</v>
      </c>
      <c r="E3580" s="398" t="s">
        <v>178</v>
      </c>
      <c r="F3580" s="398" t="s">
        <v>7</v>
      </c>
      <c r="G3580" s="398" t="s">
        <v>213</v>
      </c>
      <c r="H3580" s="398">
        <v>7</v>
      </c>
      <c r="I3580" s="398"/>
      <c r="J3580" s="398"/>
      <c r="K3580" s="398"/>
      <c r="L3580" s="398"/>
      <c r="M3580" s="218"/>
      <c r="N3580" s="398"/>
      <c r="O3580" s="398"/>
      <c r="P3580" s="398"/>
      <c r="Q3580" s="399">
        <v>0</v>
      </c>
      <c r="R3580" s="399">
        <v>0</v>
      </c>
      <c r="S3580" s="399">
        <v>0</v>
      </c>
      <c r="T3580" s="272">
        <v>0</v>
      </c>
      <c r="U3580" s="400"/>
      <c r="V3580" s="346">
        <f>Transport_DB[[#This Row],[تاریخ]]</f>
        <v>45539</v>
      </c>
    </row>
    <row r="3581" spans="2:22" s="216" customFormat="1" x14ac:dyDescent="0.25">
      <c r="B3581" s="396">
        <v>3588</v>
      </c>
      <c r="C3581" s="386">
        <v>45539</v>
      </c>
      <c r="D3581" s="397" t="s">
        <v>268</v>
      </c>
      <c r="E3581" s="398" t="s">
        <v>276</v>
      </c>
      <c r="F3581" s="398" t="s">
        <v>7</v>
      </c>
      <c r="G3581" s="398" t="s">
        <v>214</v>
      </c>
      <c r="H3581" s="398">
        <v>5</v>
      </c>
      <c r="I3581" s="398"/>
      <c r="J3581" s="398"/>
      <c r="K3581" s="398"/>
      <c r="L3581" s="398"/>
      <c r="M3581" s="218"/>
      <c r="N3581" s="398"/>
      <c r="O3581" s="398"/>
      <c r="P3581" s="398"/>
      <c r="Q3581" s="399">
        <v>0</v>
      </c>
      <c r="R3581" s="399">
        <v>0</v>
      </c>
      <c r="S3581" s="399">
        <v>0</v>
      </c>
      <c r="T3581" s="272">
        <v>0</v>
      </c>
      <c r="U3581" s="400"/>
      <c r="V3581" s="346">
        <f>Transport_DB[[#This Row],[تاریخ]]</f>
        <v>45539</v>
      </c>
    </row>
    <row r="3582" spans="2:22" s="216" customFormat="1" x14ac:dyDescent="0.25">
      <c r="B3582" s="396">
        <v>3589</v>
      </c>
      <c r="C3582" s="386">
        <v>45539</v>
      </c>
      <c r="D3582" s="397" t="s">
        <v>260</v>
      </c>
      <c r="E3582" s="398" t="s">
        <v>161</v>
      </c>
      <c r="F3582" s="398" t="s">
        <v>7</v>
      </c>
      <c r="G3582" s="398" t="s">
        <v>161</v>
      </c>
      <c r="H3582" s="398">
        <v>10</v>
      </c>
      <c r="I3582" s="398"/>
      <c r="J3582" s="398"/>
      <c r="K3582" s="398"/>
      <c r="L3582" s="398"/>
      <c r="M3582" s="218"/>
      <c r="N3582" s="398"/>
      <c r="O3582" s="398"/>
      <c r="P3582" s="398"/>
      <c r="Q3582" s="399">
        <v>0</v>
      </c>
      <c r="R3582" s="399">
        <v>0</v>
      </c>
      <c r="S3582" s="399">
        <v>0</v>
      </c>
      <c r="T3582" s="272">
        <v>0</v>
      </c>
      <c r="U3582" s="400"/>
      <c r="V3582" s="346">
        <f>Transport_DB[[#This Row],[تاریخ]]</f>
        <v>45539</v>
      </c>
    </row>
    <row r="3583" spans="2:22" s="216" customFormat="1" x14ac:dyDescent="0.25">
      <c r="B3583" s="396">
        <v>3590</v>
      </c>
      <c r="C3583" s="386">
        <v>45539</v>
      </c>
      <c r="D3583" s="397" t="s">
        <v>359</v>
      </c>
      <c r="E3583" s="398" t="s">
        <v>178</v>
      </c>
      <c r="F3583" s="398" t="s">
        <v>7</v>
      </c>
      <c r="G3583" s="398" t="s">
        <v>213</v>
      </c>
      <c r="H3583" s="398">
        <v>7</v>
      </c>
      <c r="I3583" s="398"/>
      <c r="J3583" s="398"/>
      <c r="K3583" s="398"/>
      <c r="L3583" s="398"/>
      <c r="M3583" s="218"/>
      <c r="N3583" s="398"/>
      <c r="O3583" s="398"/>
      <c r="P3583" s="398"/>
      <c r="Q3583" s="399">
        <v>0</v>
      </c>
      <c r="R3583" s="399">
        <v>0</v>
      </c>
      <c r="S3583" s="399">
        <v>0</v>
      </c>
      <c r="T3583" s="272">
        <v>0</v>
      </c>
      <c r="U3583" s="400"/>
      <c r="V3583" s="346">
        <f>Transport_DB[[#This Row],[تاریخ]]</f>
        <v>45539</v>
      </c>
    </row>
    <row r="3584" spans="2:22" s="216" customFormat="1" x14ac:dyDescent="0.25">
      <c r="B3584" s="396">
        <v>3591</v>
      </c>
      <c r="C3584" s="386">
        <v>45539</v>
      </c>
      <c r="D3584" s="397" t="s">
        <v>177</v>
      </c>
      <c r="E3584" s="398" t="s">
        <v>178</v>
      </c>
      <c r="F3584" s="398" t="s">
        <v>7</v>
      </c>
      <c r="G3584" s="398" t="s">
        <v>213</v>
      </c>
      <c r="H3584" s="398">
        <v>7</v>
      </c>
      <c r="I3584" s="398"/>
      <c r="J3584" s="398"/>
      <c r="K3584" s="398"/>
      <c r="L3584" s="398"/>
      <c r="M3584" s="218"/>
      <c r="N3584" s="398"/>
      <c r="O3584" s="398"/>
      <c r="P3584" s="398"/>
      <c r="Q3584" s="399">
        <v>0</v>
      </c>
      <c r="R3584" s="399">
        <v>0</v>
      </c>
      <c r="S3584" s="399">
        <v>0</v>
      </c>
      <c r="T3584" s="272">
        <v>0</v>
      </c>
      <c r="U3584" s="400"/>
      <c r="V3584" s="346">
        <f>Transport_DB[[#This Row],[تاریخ]]</f>
        <v>45539</v>
      </c>
    </row>
    <row r="3585" spans="2:22" s="216" customFormat="1" x14ac:dyDescent="0.25">
      <c r="B3585" s="396">
        <v>3592</v>
      </c>
      <c r="C3585" s="386">
        <v>45539</v>
      </c>
      <c r="D3585" s="397" t="s">
        <v>173</v>
      </c>
      <c r="E3585" s="398" t="s">
        <v>161</v>
      </c>
      <c r="F3585" s="398" t="s">
        <v>7</v>
      </c>
      <c r="G3585" s="398" t="s">
        <v>161</v>
      </c>
      <c r="H3585" s="398">
        <v>11.2</v>
      </c>
      <c r="I3585" s="398"/>
      <c r="J3585" s="398"/>
      <c r="K3585" s="398"/>
      <c r="L3585" s="398"/>
      <c r="M3585" s="218"/>
      <c r="N3585" s="398"/>
      <c r="O3585" s="398"/>
      <c r="P3585" s="398"/>
      <c r="Q3585" s="399">
        <v>0</v>
      </c>
      <c r="R3585" s="399">
        <v>0</v>
      </c>
      <c r="S3585" s="399">
        <v>0</v>
      </c>
      <c r="T3585" s="272">
        <v>0</v>
      </c>
      <c r="U3585" s="400"/>
      <c r="V3585" s="346">
        <f>Transport_DB[[#This Row],[تاریخ]]</f>
        <v>45539</v>
      </c>
    </row>
    <row r="3586" spans="2:22" s="216" customFormat="1" x14ac:dyDescent="0.25">
      <c r="B3586" s="396">
        <v>3593</v>
      </c>
      <c r="C3586" s="386">
        <v>45539</v>
      </c>
      <c r="D3586" s="397" t="s">
        <v>152</v>
      </c>
      <c r="E3586" s="398" t="s">
        <v>92</v>
      </c>
      <c r="F3586" s="398" t="s">
        <v>63</v>
      </c>
      <c r="G3586" s="398" t="s">
        <v>214</v>
      </c>
      <c r="H3586" s="398">
        <v>4.1500000000000004</v>
      </c>
      <c r="I3586" s="398" t="s">
        <v>221</v>
      </c>
      <c r="J3586" s="398">
        <v>22</v>
      </c>
      <c r="K3586" s="398"/>
      <c r="L3586" s="398"/>
      <c r="M3586" s="218"/>
      <c r="N3586" s="398"/>
      <c r="O3586" s="398"/>
      <c r="P3586" s="398"/>
      <c r="Q3586" s="399">
        <v>0</v>
      </c>
      <c r="R3586" s="399">
        <v>104.995</v>
      </c>
      <c r="S3586" s="399">
        <v>0</v>
      </c>
      <c r="T3586" s="272">
        <v>0</v>
      </c>
      <c r="U3586" s="400"/>
      <c r="V3586" s="346">
        <f>Transport_DB[[#This Row],[تاریخ]]</f>
        <v>45539</v>
      </c>
    </row>
    <row r="3587" spans="2:22" s="216" customFormat="1" x14ac:dyDescent="0.25">
      <c r="B3587" s="396">
        <v>3594</v>
      </c>
      <c r="C3587" s="386">
        <v>45539</v>
      </c>
      <c r="D3587" s="397" t="s">
        <v>150</v>
      </c>
      <c r="E3587" s="398" t="s">
        <v>92</v>
      </c>
      <c r="F3587" s="398" t="s">
        <v>63</v>
      </c>
      <c r="G3587" s="398" t="s">
        <v>214</v>
      </c>
      <c r="H3587" s="398">
        <v>4.1500000000000004</v>
      </c>
      <c r="I3587" s="398" t="s">
        <v>221</v>
      </c>
      <c r="J3587" s="398">
        <v>20</v>
      </c>
      <c r="K3587" s="398"/>
      <c r="L3587" s="398"/>
      <c r="M3587" s="218"/>
      <c r="N3587" s="398"/>
      <c r="O3587" s="398"/>
      <c r="P3587" s="398"/>
      <c r="Q3587" s="399">
        <v>0</v>
      </c>
      <c r="R3587" s="399">
        <v>95.449999999999989</v>
      </c>
      <c r="S3587" s="399">
        <v>0</v>
      </c>
      <c r="T3587" s="272">
        <v>0</v>
      </c>
      <c r="U3587" s="400"/>
      <c r="V3587" s="346">
        <f>Transport_DB[[#This Row],[تاریخ]]</f>
        <v>45539</v>
      </c>
    </row>
    <row r="3588" spans="2:22" s="216" customFormat="1" x14ac:dyDescent="0.25">
      <c r="B3588" s="396">
        <v>3595</v>
      </c>
      <c r="C3588" s="386">
        <v>45539</v>
      </c>
      <c r="D3588" s="397" t="s">
        <v>179</v>
      </c>
      <c r="E3588" s="398" t="s">
        <v>161</v>
      </c>
      <c r="F3588" s="398" t="s">
        <v>8</v>
      </c>
      <c r="G3588" s="398" t="s">
        <v>161</v>
      </c>
      <c r="H3588" s="398">
        <v>11.6</v>
      </c>
      <c r="I3588" s="398" t="s">
        <v>66</v>
      </c>
      <c r="J3588" s="398">
        <v>6</v>
      </c>
      <c r="K3588" s="398"/>
      <c r="L3588" s="398"/>
      <c r="M3588" s="218"/>
      <c r="N3588" s="398"/>
      <c r="O3588" s="398"/>
      <c r="P3588" s="398"/>
      <c r="Q3588" s="399">
        <v>0</v>
      </c>
      <c r="R3588" s="399">
        <v>0</v>
      </c>
      <c r="S3588" s="399">
        <v>69.599999999999994</v>
      </c>
      <c r="T3588" s="272">
        <v>0</v>
      </c>
      <c r="U3588" s="400"/>
      <c r="V3588" s="346">
        <f>Transport_DB[[#This Row],[تاریخ]]</f>
        <v>45539</v>
      </c>
    </row>
    <row r="3589" spans="2:22" s="216" customFormat="1" x14ac:dyDescent="0.25">
      <c r="B3589" s="396">
        <v>3596</v>
      </c>
      <c r="C3589" s="386">
        <v>45539</v>
      </c>
      <c r="D3589" s="397" t="s">
        <v>141</v>
      </c>
      <c r="E3589" s="398" t="s">
        <v>92</v>
      </c>
      <c r="F3589" s="398" t="s">
        <v>2</v>
      </c>
      <c r="G3589" s="398" t="s">
        <v>213</v>
      </c>
      <c r="H3589" s="398">
        <v>7</v>
      </c>
      <c r="I3589" s="398" t="s">
        <v>220</v>
      </c>
      <c r="J3589" s="398">
        <v>25</v>
      </c>
      <c r="K3589" s="398"/>
      <c r="L3589" s="398"/>
      <c r="M3589" s="218"/>
      <c r="N3589" s="398"/>
      <c r="O3589" s="398"/>
      <c r="P3589" s="398"/>
      <c r="Q3589" s="399">
        <v>175</v>
      </c>
      <c r="R3589" s="399">
        <v>0</v>
      </c>
      <c r="S3589" s="399">
        <v>0</v>
      </c>
      <c r="T3589" s="272">
        <v>0</v>
      </c>
      <c r="U3589" s="400"/>
      <c r="V3589" s="346">
        <f>Transport_DB[[#This Row],[تاریخ]]</f>
        <v>45539</v>
      </c>
    </row>
    <row r="3590" spans="2:22" s="216" customFormat="1" x14ac:dyDescent="0.25">
      <c r="B3590" s="396">
        <v>3597</v>
      </c>
      <c r="C3590" s="386">
        <v>45539</v>
      </c>
      <c r="D3590" s="397" t="s">
        <v>142</v>
      </c>
      <c r="E3590" s="398" t="s">
        <v>92</v>
      </c>
      <c r="F3590" s="398" t="s">
        <v>2</v>
      </c>
      <c r="G3590" s="398" t="s">
        <v>213</v>
      </c>
      <c r="H3590" s="398">
        <v>7</v>
      </c>
      <c r="I3590" s="398" t="s">
        <v>220</v>
      </c>
      <c r="J3590" s="398">
        <v>25</v>
      </c>
      <c r="K3590" s="398"/>
      <c r="L3590" s="398"/>
      <c r="M3590" s="218"/>
      <c r="N3590" s="398"/>
      <c r="O3590" s="398"/>
      <c r="P3590" s="398"/>
      <c r="Q3590" s="399">
        <v>175</v>
      </c>
      <c r="R3590" s="399">
        <v>0</v>
      </c>
      <c r="S3590" s="399">
        <v>0</v>
      </c>
      <c r="T3590" s="272">
        <v>0</v>
      </c>
      <c r="U3590" s="400"/>
      <c r="V3590" s="346">
        <f>Transport_DB[[#This Row],[تاریخ]]</f>
        <v>45539</v>
      </c>
    </row>
    <row r="3591" spans="2:22" s="216" customFormat="1" x14ac:dyDescent="0.25">
      <c r="B3591" s="396">
        <v>3598</v>
      </c>
      <c r="C3591" s="386">
        <v>45539</v>
      </c>
      <c r="D3591" s="397" t="s">
        <v>143</v>
      </c>
      <c r="E3591" s="398" t="s">
        <v>92</v>
      </c>
      <c r="F3591" s="398" t="s">
        <v>2</v>
      </c>
      <c r="G3591" s="398" t="s">
        <v>213</v>
      </c>
      <c r="H3591" s="398">
        <v>7</v>
      </c>
      <c r="I3591" s="398" t="s">
        <v>220</v>
      </c>
      <c r="J3591" s="398">
        <v>20</v>
      </c>
      <c r="K3591" s="398"/>
      <c r="L3591" s="398"/>
      <c r="M3591" s="218"/>
      <c r="N3591" s="398"/>
      <c r="O3591" s="398"/>
      <c r="P3591" s="398"/>
      <c r="Q3591" s="399">
        <v>140</v>
      </c>
      <c r="R3591" s="399">
        <v>0</v>
      </c>
      <c r="S3591" s="399">
        <v>0</v>
      </c>
      <c r="T3591" s="272">
        <v>0</v>
      </c>
      <c r="U3591" s="400"/>
      <c r="V3591" s="346">
        <f>Transport_DB[[#This Row],[تاریخ]]</f>
        <v>45539</v>
      </c>
    </row>
    <row r="3592" spans="2:22" s="216" customFormat="1" x14ac:dyDescent="0.25">
      <c r="B3592" s="396">
        <v>3599</v>
      </c>
      <c r="C3592" s="386">
        <v>45539</v>
      </c>
      <c r="D3592" s="397" t="s">
        <v>258</v>
      </c>
      <c r="E3592" s="398" t="s">
        <v>92</v>
      </c>
      <c r="F3592" s="398" t="s">
        <v>2</v>
      </c>
      <c r="G3592" s="398" t="s">
        <v>213</v>
      </c>
      <c r="H3592" s="398">
        <v>7</v>
      </c>
      <c r="I3592" s="398" t="s">
        <v>220</v>
      </c>
      <c r="J3592" s="398">
        <v>20</v>
      </c>
      <c r="K3592" s="398"/>
      <c r="L3592" s="398"/>
      <c r="M3592" s="218"/>
      <c r="N3592" s="398"/>
      <c r="O3592" s="398"/>
      <c r="P3592" s="398"/>
      <c r="Q3592" s="399">
        <v>140</v>
      </c>
      <c r="R3592" s="399">
        <v>0</v>
      </c>
      <c r="S3592" s="399">
        <v>0</v>
      </c>
      <c r="T3592" s="272">
        <v>0</v>
      </c>
      <c r="U3592" s="400"/>
      <c r="V3592" s="346">
        <f>Transport_DB[[#This Row],[تاریخ]]</f>
        <v>45539</v>
      </c>
    </row>
    <row r="3593" spans="2:22" s="216" customFormat="1" x14ac:dyDescent="0.25">
      <c r="B3593" s="396">
        <v>3600</v>
      </c>
      <c r="C3593" s="386">
        <v>45539</v>
      </c>
      <c r="D3593" s="397" t="s">
        <v>266</v>
      </c>
      <c r="E3593" s="398" t="s">
        <v>92</v>
      </c>
      <c r="F3593" s="398" t="s">
        <v>2</v>
      </c>
      <c r="G3593" s="398" t="s">
        <v>213</v>
      </c>
      <c r="H3593" s="398">
        <v>7</v>
      </c>
      <c r="I3593" s="398" t="s">
        <v>220</v>
      </c>
      <c r="J3593" s="398">
        <v>20</v>
      </c>
      <c r="K3593" s="398"/>
      <c r="L3593" s="398"/>
      <c r="M3593" s="218"/>
      <c r="N3593" s="398"/>
      <c r="O3593" s="398"/>
      <c r="P3593" s="398"/>
      <c r="Q3593" s="399">
        <v>140</v>
      </c>
      <c r="R3593" s="399">
        <v>0</v>
      </c>
      <c r="S3593" s="399">
        <v>0</v>
      </c>
      <c r="T3593" s="272">
        <v>0</v>
      </c>
      <c r="U3593" s="400"/>
      <c r="V3593" s="346">
        <f>Transport_DB[[#This Row],[تاریخ]]</f>
        <v>45539</v>
      </c>
    </row>
    <row r="3594" spans="2:22" s="216" customFormat="1" x14ac:dyDescent="0.25">
      <c r="B3594" s="396">
        <v>3601</v>
      </c>
      <c r="C3594" s="386">
        <v>45539</v>
      </c>
      <c r="D3594" s="397" t="s">
        <v>267</v>
      </c>
      <c r="E3594" s="398" t="s">
        <v>92</v>
      </c>
      <c r="F3594" s="398" t="s">
        <v>2</v>
      </c>
      <c r="G3594" s="398" t="s">
        <v>213</v>
      </c>
      <c r="H3594" s="398">
        <v>7</v>
      </c>
      <c r="I3594" s="398"/>
      <c r="J3594" s="398"/>
      <c r="K3594" s="398"/>
      <c r="L3594" s="398"/>
      <c r="M3594" s="218"/>
      <c r="N3594" s="398"/>
      <c r="O3594" s="398"/>
      <c r="P3594" s="398"/>
      <c r="Q3594" s="399">
        <v>0</v>
      </c>
      <c r="R3594" s="399">
        <v>0</v>
      </c>
      <c r="S3594" s="399">
        <v>0</v>
      </c>
      <c r="T3594" s="272">
        <v>0</v>
      </c>
      <c r="U3594" s="400"/>
      <c r="V3594" s="346">
        <f>Transport_DB[[#This Row],[تاریخ]]</f>
        <v>45539</v>
      </c>
    </row>
    <row r="3595" spans="2:22" s="216" customFormat="1" x14ac:dyDescent="0.25">
      <c r="B3595" s="396">
        <v>3602</v>
      </c>
      <c r="C3595" s="386">
        <v>45539</v>
      </c>
      <c r="D3595" s="397" t="s">
        <v>387</v>
      </c>
      <c r="E3595" s="398" t="s">
        <v>276</v>
      </c>
      <c r="F3595" s="398" t="s">
        <v>389</v>
      </c>
      <c r="G3595" s="398" t="s">
        <v>214</v>
      </c>
      <c r="H3595" s="398">
        <v>4.1500000000000004</v>
      </c>
      <c r="I3595" s="398" t="s">
        <v>221</v>
      </c>
      <c r="J3595" s="398">
        <v>25</v>
      </c>
      <c r="K3595" s="398"/>
      <c r="L3595" s="398"/>
      <c r="M3595" s="218"/>
      <c r="N3595" s="398"/>
      <c r="O3595" s="398"/>
      <c r="P3595" s="398"/>
      <c r="Q3595" s="399">
        <v>0</v>
      </c>
      <c r="R3595" s="399">
        <v>119.31250000000001</v>
      </c>
      <c r="S3595" s="399">
        <v>0</v>
      </c>
      <c r="T3595" s="272">
        <v>0</v>
      </c>
      <c r="U3595" s="400"/>
      <c r="V3595" s="346">
        <f>Transport_DB[[#This Row],[تاریخ]]</f>
        <v>45539</v>
      </c>
    </row>
    <row r="3596" spans="2:22" s="216" customFormat="1" x14ac:dyDescent="0.25">
      <c r="B3596" s="396">
        <v>3603</v>
      </c>
      <c r="C3596" s="386">
        <v>45539</v>
      </c>
      <c r="D3596" s="397" t="s">
        <v>388</v>
      </c>
      <c r="E3596" s="398" t="s">
        <v>276</v>
      </c>
      <c r="F3596" s="398" t="s">
        <v>389</v>
      </c>
      <c r="G3596" s="398" t="s">
        <v>214</v>
      </c>
      <c r="H3596" s="398">
        <v>4.1500000000000004</v>
      </c>
      <c r="I3596" s="398" t="s">
        <v>221</v>
      </c>
      <c r="J3596" s="398">
        <v>25</v>
      </c>
      <c r="K3596" s="398"/>
      <c r="L3596" s="398"/>
      <c r="M3596" s="218"/>
      <c r="N3596" s="398"/>
      <c r="O3596" s="398"/>
      <c r="P3596" s="398"/>
      <c r="Q3596" s="399">
        <v>0</v>
      </c>
      <c r="R3596" s="399">
        <v>119.31250000000001</v>
      </c>
      <c r="S3596" s="399">
        <v>0</v>
      </c>
      <c r="T3596" s="272">
        <v>0</v>
      </c>
      <c r="U3596" s="400"/>
      <c r="V3596" s="346">
        <f>Transport_DB[[#This Row],[تاریخ]]</f>
        <v>45539</v>
      </c>
    </row>
    <row r="3597" spans="2:22" s="216" customFormat="1" x14ac:dyDescent="0.25">
      <c r="B3597" s="396">
        <v>3604</v>
      </c>
      <c r="C3597" s="386">
        <v>45539</v>
      </c>
      <c r="D3597" s="397" t="s">
        <v>96</v>
      </c>
      <c r="E3597" s="398" t="s">
        <v>161</v>
      </c>
      <c r="F3597" s="398" t="s">
        <v>1</v>
      </c>
      <c r="G3597" s="398" t="s">
        <v>161</v>
      </c>
      <c r="H3597" s="398">
        <v>11.8</v>
      </c>
      <c r="I3597" s="398" t="s">
        <v>66</v>
      </c>
      <c r="J3597" s="398">
        <v>4</v>
      </c>
      <c r="K3597" s="398"/>
      <c r="L3597" s="398"/>
      <c r="M3597" s="218"/>
      <c r="N3597" s="398"/>
      <c r="O3597" s="398"/>
      <c r="P3597" s="398"/>
      <c r="Q3597" s="399">
        <v>0</v>
      </c>
      <c r="R3597" s="399">
        <v>0</v>
      </c>
      <c r="S3597" s="399">
        <v>47.2</v>
      </c>
      <c r="T3597" s="272">
        <v>0</v>
      </c>
      <c r="U3597" s="400"/>
      <c r="V3597" s="346">
        <f>Transport_DB[[#This Row],[تاریخ]]</f>
        <v>45539</v>
      </c>
    </row>
    <row r="3598" spans="2:22" s="216" customFormat="1" x14ac:dyDescent="0.25">
      <c r="B3598" s="396">
        <v>3605</v>
      </c>
      <c r="C3598" s="386">
        <v>45539</v>
      </c>
      <c r="D3598" s="397" t="s">
        <v>130</v>
      </c>
      <c r="E3598" s="398" t="s">
        <v>161</v>
      </c>
      <c r="F3598" s="398" t="s">
        <v>1</v>
      </c>
      <c r="G3598" s="398" t="s">
        <v>161</v>
      </c>
      <c r="H3598" s="398">
        <v>11.8</v>
      </c>
      <c r="I3598" s="398" t="s">
        <v>66</v>
      </c>
      <c r="J3598" s="398">
        <v>2</v>
      </c>
      <c r="K3598" s="398"/>
      <c r="L3598" s="398"/>
      <c r="M3598" s="218"/>
      <c r="N3598" s="398"/>
      <c r="O3598" s="398"/>
      <c r="P3598" s="398"/>
      <c r="Q3598" s="399">
        <v>0</v>
      </c>
      <c r="R3598" s="399">
        <v>0</v>
      </c>
      <c r="S3598" s="399">
        <v>23.6</v>
      </c>
      <c r="T3598" s="272">
        <v>0</v>
      </c>
      <c r="U3598" s="400"/>
      <c r="V3598" s="346">
        <f>Transport_DB[[#This Row],[تاریخ]]</f>
        <v>45539</v>
      </c>
    </row>
    <row r="3599" spans="2:22" s="216" customFormat="1" x14ac:dyDescent="0.25">
      <c r="B3599" s="396">
        <v>3606</v>
      </c>
      <c r="C3599" s="386">
        <v>45539</v>
      </c>
      <c r="D3599" s="397" t="s">
        <v>261</v>
      </c>
      <c r="E3599" s="398" t="s">
        <v>161</v>
      </c>
      <c r="F3599" s="398" t="s">
        <v>65</v>
      </c>
      <c r="G3599" s="398" t="s">
        <v>161</v>
      </c>
      <c r="H3599" s="398">
        <v>30.5</v>
      </c>
      <c r="I3599" s="398" t="s">
        <v>66</v>
      </c>
      <c r="J3599" s="398"/>
      <c r="K3599" s="398"/>
      <c r="L3599" s="398"/>
      <c r="M3599" s="218"/>
      <c r="N3599" s="398"/>
      <c r="O3599" s="398"/>
      <c r="P3599" s="398"/>
      <c r="Q3599" s="399">
        <v>0</v>
      </c>
      <c r="R3599" s="399">
        <v>0</v>
      </c>
      <c r="S3599" s="399">
        <v>0</v>
      </c>
      <c r="T3599" s="272">
        <v>0</v>
      </c>
      <c r="U3599" s="400"/>
      <c r="V3599" s="346">
        <f>Transport_DB[[#This Row],[تاریخ]]</f>
        <v>45539</v>
      </c>
    </row>
    <row r="3600" spans="2:22" s="216" customFormat="1" x14ac:dyDescent="0.25">
      <c r="B3600" s="401">
        <v>3607</v>
      </c>
      <c r="C3600" s="386">
        <v>45539</v>
      </c>
      <c r="D3600" s="402" t="s">
        <v>478</v>
      </c>
      <c r="E3600" s="403" t="s">
        <v>161</v>
      </c>
      <c r="F3600" s="403" t="s">
        <v>63</v>
      </c>
      <c r="G3600" s="403" t="s">
        <v>161</v>
      </c>
      <c r="H3600" s="403">
        <v>13</v>
      </c>
      <c r="I3600" s="398" t="s">
        <v>66</v>
      </c>
      <c r="J3600" s="403">
        <v>4</v>
      </c>
      <c r="K3600" s="403"/>
      <c r="L3600" s="403"/>
      <c r="M3600" s="220"/>
      <c r="N3600" s="403"/>
      <c r="O3600" s="403"/>
      <c r="P3600" s="403"/>
      <c r="Q3600" s="404">
        <v>0</v>
      </c>
      <c r="R3600" s="404">
        <v>0</v>
      </c>
      <c r="S3600" s="404">
        <v>52</v>
      </c>
      <c r="T3600" s="388">
        <v>0</v>
      </c>
      <c r="U3600" s="405"/>
      <c r="V3600" s="346">
        <f>Transport_DB[[#This Row],[تاریخ]]</f>
        <v>45539</v>
      </c>
    </row>
    <row r="3601" spans="2:22" s="216" customFormat="1" x14ac:dyDescent="0.25">
      <c r="B3601" s="396">
        <v>3608</v>
      </c>
      <c r="C3601" s="386">
        <v>45540</v>
      </c>
      <c r="D3601" s="397" t="s">
        <v>522</v>
      </c>
      <c r="E3601" s="398" t="s">
        <v>132</v>
      </c>
      <c r="F3601" s="398" t="s">
        <v>132</v>
      </c>
      <c r="G3601" s="398" t="s">
        <v>311</v>
      </c>
      <c r="H3601" s="398">
        <v>1</v>
      </c>
      <c r="I3601" s="458" t="s">
        <v>310</v>
      </c>
      <c r="J3601" s="398">
        <v>44</v>
      </c>
      <c r="K3601" s="398"/>
      <c r="L3601" s="398"/>
      <c r="M3601" s="218"/>
      <c r="N3601" s="398"/>
      <c r="O3601" s="398">
        <v>713375</v>
      </c>
      <c r="P3601" s="398" t="s">
        <v>498</v>
      </c>
      <c r="Q3601" s="469">
        <f>IF(I3601=$Q$5,J3601*H3601,0)</f>
        <v>0</v>
      </c>
      <c r="R3601" s="469">
        <f>IF(I3601=$R$5,J3601*H3601,0)*1.15</f>
        <v>0</v>
      </c>
      <c r="S3601" s="469">
        <f>IF(I3601=$S$5,J3601*H3601,0)</f>
        <v>0</v>
      </c>
      <c r="T3601" s="462">
        <f>IF(I3601=$T$5,J3601*H3601,0)</f>
        <v>0</v>
      </c>
      <c r="U3601" s="400"/>
      <c r="V3601" s="346">
        <f>Transport_DB[[#This Row],[تاریخ]]</f>
        <v>45540</v>
      </c>
    </row>
    <row r="3602" spans="2:22" s="410" customFormat="1" x14ac:dyDescent="0.25">
      <c r="B3602" s="396">
        <v>3609</v>
      </c>
      <c r="C3602" s="386">
        <v>45540</v>
      </c>
      <c r="D3602" s="397" t="s">
        <v>487</v>
      </c>
      <c r="E3602" s="398" t="s">
        <v>92</v>
      </c>
      <c r="F3602" s="398" t="s">
        <v>481</v>
      </c>
      <c r="G3602" s="398" t="s">
        <v>214</v>
      </c>
      <c r="H3602" s="398">
        <v>4.1500000000000004</v>
      </c>
      <c r="I3602" s="398" t="s">
        <v>221</v>
      </c>
      <c r="J3602" s="398">
        <v>8</v>
      </c>
      <c r="K3602" s="398">
        <v>715750</v>
      </c>
      <c r="L3602" s="398">
        <v>2375</v>
      </c>
      <c r="M3602" s="218"/>
      <c r="N3602" s="398" t="s">
        <v>481</v>
      </c>
      <c r="O3602" s="398">
        <v>718125</v>
      </c>
      <c r="P3602" s="398" t="s">
        <v>305</v>
      </c>
      <c r="Q3602" s="399">
        <v>0</v>
      </c>
      <c r="R3602" s="399">
        <v>38.18</v>
      </c>
      <c r="S3602" s="399">
        <v>0</v>
      </c>
      <c r="T3602" s="272">
        <v>0</v>
      </c>
      <c r="U3602" s="400"/>
      <c r="V3602" s="346">
        <f>Transport_DB[[#This Row],[تاریخ]]</f>
        <v>45540</v>
      </c>
    </row>
    <row r="3603" spans="2:22" s="410" customFormat="1" x14ac:dyDescent="0.25">
      <c r="B3603" s="396">
        <v>3610</v>
      </c>
      <c r="C3603" s="386">
        <v>45540</v>
      </c>
      <c r="D3603" s="397" t="s">
        <v>487</v>
      </c>
      <c r="E3603" s="398" t="s">
        <v>92</v>
      </c>
      <c r="F3603" s="398" t="s">
        <v>481</v>
      </c>
      <c r="G3603" s="398" t="s">
        <v>214</v>
      </c>
      <c r="H3603" s="398">
        <v>4.1500000000000004</v>
      </c>
      <c r="I3603" s="398" t="s">
        <v>221</v>
      </c>
      <c r="J3603" s="398">
        <v>16</v>
      </c>
      <c r="K3603" s="398">
        <v>715750</v>
      </c>
      <c r="L3603" s="398">
        <v>1450</v>
      </c>
      <c r="M3603" s="218"/>
      <c r="N3603" s="398" t="s">
        <v>481</v>
      </c>
      <c r="O3603" s="398">
        <v>717200</v>
      </c>
      <c r="P3603" s="398" t="s">
        <v>305</v>
      </c>
      <c r="Q3603" s="399">
        <v>0</v>
      </c>
      <c r="R3603" s="399">
        <v>76.36</v>
      </c>
      <c r="S3603" s="399">
        <v>0</v>
      </c>
      <c r="T3603" s="272">
        <v>0</v>
      </c>
      <c r="U3603" s="400"/>
      <c r="V3603" s="346">
        <f>Transport_DB[[#This Row],[تاریخ]]</f>
        <v>45540</v>
      </c>
    </row>
    <row r="3604" spans="2:22" s="216" customFormat="1" x14ac:dyDescent="0.25">
      <c r="B3604" s="396">
        <v>3611</v>
      </c>
      <c r="C3604" s="386">
        <v>45540</v>
      </c>
      <c r="D3604" s="397" t="s">
        <v>487</v>
      </c>
      <c r="E3604" s="398" t="s">
        <v>92</v>
      </c>
      <c r="F3604" s="398" t="s">
        <v>481</v>
      </c>
      <c r="G3604" s="398" t="s">
        <v>214</v>
      </c>
      <c r="H3604" s="398">
        <v>4.1500000000000004</v>
      </c>
      <c r="I3604" s="398" t="s">
        <v>221</v>
      </c>
      <c r="J3604" s="398">
        <v>8</v>
      </c>
      <c r="K3604" s="398">
        <v>715750</v>
      </c>
      <c r="L3604" s="398">
        <v>1050</v>
      </c>
      <c r="M3604" s="218"/>
      <c r="N3604" s="398" t="s">
        <v>481</v>
      </c>
      <c r="O3604" s="398">
        <v>716800</v>
      </c>
      <c r="P3604" s="398" t="s">
        <v>305</v>
      </c>
      <c r="Q3604" s="399">
        <v>0</v>
      </c>
      <c r="R3604" s="399">
        <v>38.18</v>
      </c>
      <c r="S3604" s="399">
        <v>0</v>
      </c>
      <c r="T3604" s="272">
        <v>0</v>
      </c>
      <c r="U3604" s="400"/>
      <c r="V3604" s="346">
        <f>Transport_DB[[#This Row],[تاریخ]]</f>
        <v>45540</v>
      </c>
    </row>
    <row r="3605" spans="2:22" s="410" customFormat="1" x14ac:dyDescent="0.25">
      <c r="B3605" s="396">
        <v>3612</v>
      </c>
      <c r="C3605" s="386">
        <v>45540</v>
      </c>
      <c r="D3605" s="397" t="s">
        <v>488</v>
      </c>
      <c r="E3605" s="398" t="s">
        <v>92</v>
      </c>
      <c r="F3605" s="398" t="s">
        <v>481</v>
      </c>
      <c r="G3605" s="398" t="s">
        <v>214</v>
      </c>
      <c r="H3605" s="398">
        <v>4.1500000000000004</v>
      </c>
      <c r="I3605" s="398" t="s">
        <v>221</v>
      </c>
      <c r="J3605" s="398">
        <v>8</v>
      </c>
      <c r="K3605" s="398">
        <v>715750</v>
      </c>
      <c r="L3605" s="398">
        <v>2375</v>
      </c>
      <c r="M3605" s="218"/>
      <c r="N3605" s="398" t="s">
        <v>481</v>
      </c>
      <c r="O3605" s="398">
        <v>718125</v>
      </c>
      <c r="P3605" s="398" t="s">
        <v>305</v>
      </c>
      <c r="Q3605" s="399">
        <v>0</v>
      </c>
      <c r="R3605" s="399">
        <v>38.18</v>
      </c>
      <c r="S3605" s="399">
        <v>0</v>
      </c>
      <c r="T3605" s="272">
        <v>0</v>
      </c>
      <c r="U3605" s="400"/>
      <c r="V3605" s="346">
        <f>Transport_DB[[#This Row],[تاریخ]]</f>
        <v>45540</v>
      </c>
    </row>
    <row r="3606" spans="2:22" s="410" customFormat="1" x14ac:dyDescent="0.25">
      <c r="B3606" s="396">
        <v>3613</v>
      </c>
      <c r="C3606" s="386">
        <v>45540</v>
      </c>
      <c r="D3606" s="397" t="s">
        <v>488</v>
      </c>
      <c r="E3606" s="398" t="s">
        <v>92</v>
      </c>
      <c r="F3606" s="398" t="s">
        <v>481</v>
      </c>
      <c r="G3606" s="398" t="s">
        <v>214</v>
      </c>
      <c r="H3606" s="398">
        <v>4.1500000000000004</v>
      </c>
      <c r="I3606" s="398" t="s">
        <v>221</v>
      </c>
      <c r="J3606" s="398">
        <v>16</v>
      </c>
      <c r="K3606" s="398">
        <v>715750</v>
      </c>
      <c r="L3606" s="398">
        <v>1450</v>
      </c>
      <c r="M3606" s="218"/>
      <c r="N3606" s="398" t="s">
        <v>481</v>
      </c>
      <c r="O3606" s="398">
        <v>717200</v>
      </c>
      <c r="P3606" s="398" t="s">
        <v>305</v>
      </c>
      <c r="Q3606" s="399">
        <v>0</v>
      </c>
      <c r="R3606" s="399">
        <v>76.36</v>
      </c>
      <c r="S3606" s="399">
        <v>0</v>
      </c>
      <c r="T3606" s="272">
        <v>0</v>
      </c>
      <c r="U3606" s="400"/>
      <c r="V3606" s="346">
        <f>Transport_DB[[#This Row],[تاریخ]]</f>
        <v>45540</v>
      </c>
    </row>
    <row r="3607" spans="2:22" s="216" customFormat="1" x14ac:dyDescent="0.25">
      <c r="B3607" s="396">
        <v>3614</v>
      </c>
      <c r="C3607" s="386">
        <v>45540</v>
      </c>
      <c r="D3607" s="397" t="s">
        <v>488</v>
      </c>
      <c r="E3607" s="398" t="s">
        <v>92</v>
      </c>
      <c r="F3607" s="398" t="s">
        <v>481</v>
      </c>
      <c r="G3607" s="398" t="s">
        <v>214</v>
      </c>
      <c r="H3607" s="398">
        <v>4.1500000000000004</v>
      </c>
      <c r="I3607" s="398" t="s">
        <v>221</v>
      </c>
      <c r="J3607" s="398">
        <v>8</v>
      </c>
      <c r="K3607" s="398">
        <v>715750</v>
      </c>
      <c r="L3607" s="398">
        <v>1050</v>
      </c>
      <c r="M3607" s="218"/>
      <c r="N3607" s="398" t="s">
        <v>481</v>
      </c>
      <c r="O3607" s="398">
        <v>716800</v>
      </c>
      <c r="P3607" s="398" t="s">
        <v>305</v>
      </c>
      <c r="Q3607" s="399">
        <v>0</v>
      </c>
      <c r="R3607" s="399">
        <v>38.18</v>
      </c>
      <c r="S3607" s="399">
        <v>0</v>
      </c>
      <c r="T3607" s="272">
        <v>0</v>
      </c>
      <c r="U3607" s="400"/>
      <c r="V3607" s="346">
        <f>Transport_DB[[#This Row],[تاریخ]]</f>
        <v>45540</v>
      </c>
    </row>
    <row r="3608" spans="2:22" s="216" customFormat="1" x14ac:dyDescent="0.25">
      <c r="B3608" s="396">
        <v>3615</v>
      </c>
      <c r="C3608" s="386">
        <v>45540</v>
      </c>
      <c r="D3608" s="397" t="s">
        <v>489</v>
      </c>
      <c r="E3608" s="398" t="s">
        <v>92</v>
      </c>
      <c r="F3608" s="398" t="s">
        <v>481</v>
      </c>
      <c r="G3608" s="398" t="s">
        <v>214</v>
      </c>
      <c r="H3608" s="398">
        <v>4.1500000000000004</v>
      </c>
      <c r="I3608" s="398"/>
      <c r="J3608" s="398">
        <v>0</v>
      </c>
      <c r="K3608" s="398"/>
      <c r="L3608" s="398"/>
      <c r="M3608" s="218"/>
      <c r="N3608" s="398"/>
      <c r="O3608" s="398"/>
      <c r="P3608" s="398"/>
      <c r="Q3608" s="399">
        <v>0</v>
      </c>
      <c r="R3608" s="399">
        <v>0</v>
      </c>
      <c r="S3608" s="399">
        <v>0</v>
      </c>
      <c r="T3608" s="272">
        <v>0</v>
      </c>
      <c r="U3608" s="400"/>
      <c r="V3608" s="346">
        <f>Transport_DB[[#This Row],[تاریخ]]</f>
        <v>45540</v>
      </c>
    </row>
    <row r="3609" spans="2:22" s="216" customFormat="1" x14ac:dyDescent="0.25">
      <c r="B3609" s="396">
        <v>3616</v>
      </c>
      <c r="C3609" s="386">
        <v>45540</v>
      </c>
      <c r="D3609" s="397" t="s">
        <v>490</v>
      </c>
      <c r="E3609" s="398" t="s">
        <v>92</v>
      </c>
      <c r="F3609" s="398" t="s">
        <v>481</v>
      </c>
      <c r="G3609" s="398" t="s">
        <v>214</v>
      </c>
      <c r="H3609" s="398">
        <v>4.1500000000000004</v>
      </c>
      <c r="I3609" s="398"/>
      <c r="J3609" s="398">
        <v>0</v>
      </c>
      <c r="K3609" s="398"/>
      <c r="L3609" s="398"/>
      <c r="M3609" s="218"/>
      <c r="N3609" s="398"/>
      <c r="O3609" s="398"/>
      <c r="P3609" s="398"/>
      <c r="Q3609" s="399">
        <v>0</v>
      </c>
      <c r="R3609" s="399">
        <v>0</v>
      </c>
      <c r="S3609" s="399">
        <v>0</v>
      </c>
      <c r="T3609" s="272">
        <v>0</v>
      </c>
      <c r="U3609" s="400"/>
      <c r="V3609" s="346">
        <f>Transport_DB[[#This Row],[تاریخ]]</f>
        <v>45540</v>
      </c>
    </row>
    <row r="3610" spans="2:22" s="410" customFormat="1" x14ac:dyDescent="0.25">
      <c r="B3610" s="396">
        <v>3617</v>
      </c>
      <c r="C3610" s="386">
        <v>45540</v>
      </c>
      <c r="D3610" s="397" t="s">
        <v>117</v>
      </c>
      <c r="E3610" s="398" t="s">
        <v>92</v>
      </c>
      <c r="F3610" s="398" t="s">
        <v>1</v>
      </c>
      <c r="G3610" s="398" t="s">
        <v>213</v>
      </c>
      <c r="H3610" s="398">
        <v>6.65</v>
      </c>
      <c r="I3610" s="398" t="s">
        <v>221</v>
      </c>
      <c r="J3610" s="398">
        <v>13</v>
      </c>
      <c r="K3610" s="398">
        <v>715500</v>
      </c>
      <c r="L3610" s="398">
        <v>670</v>
      </c>
      <c r="M3610" s="218"/>
      <c r="N3610" s="398" t="s">
        <v>1</v>
      </c>
      <c r="O3610" s="398">
        <v>716170</v>
      </c>
      <c r="P3610" s="398" t="s">
        <v>305</v>
      </c>
      <c r="Q3610" s="399">
        <v>0</v>
      </c>
      <c r="R3610" s="399">
        <v>99.41749999999999</v>
      </c>
      <c r="S3610" s="399">
        <v>0</v>
      </c>
      <c r="T3610" s="272">
        <v>0</v>
      </c>
      <c r="U3610" s="400"/>
      <c r="V3610" s="346">
        <f>Transport_DB[[#This Row],[تاریخ]]</f>
        <v>45540</v>
      </c>
    </row>
    <row r="3611" spans="2:22" s="216" customFormat="1" x14ac:dyDescent="0.25">
      <c r="B3611" s="396">
        <v>3618</v>
      </c>
      <c r="C3611" s="386">
        <v>45540</v>
      </c>
      <c r="D3611" s="397" t="s">
        <v>117</v>
      </c>
      <c r="E3611" s="398" t="s">
        <v>92</v>
      </c>
      <c r="F3611" s="398" t="s">
        <v>1</v>
      </c>
      <c r="G3611" s="398" t="s">
        <v>213</v>
      </c>
      <c r="H3611" s="398">
        <v>6.65</v>
      </c>
      <c r="I3611" s="398" t="s">
        <v>221</v>
      </c>
      <c r="J3611" s="398">
        <v>3</v>
      </c>
      <c r="K3611" s="398">
        <v>715650</v>
      </c>
      <c r="L3611" s="398">
        <v>1575</v>
      </c>
      <c r="M3611" s="218"/>
      <c r="N3611" s="398" t="s">
        <v>62</v>
      </c>
      <c r="O3611" s="398">
        <v>717225</v>
      </c>
      <c r="P3611" s="398" t="s">
        <v>305</v>
      </c>
      <c r="Q3611" s="399">
        <v>0</v>
      </c>
      <c r="R3611" s="399">
        <v>22.942500000000003</v>
      </c>
      <c r="S3611" s="399">
        <v>0</v>
      </c>
      <c r="T3611" s="272">
        <v>0</v>
      </c>
      <c r="U3611" s="400"/>
      <c r="V3611" s="346">
        <f>Transport_DB[[#This Row],[تاریخ]]</f>
        <v>45540</v>
      </c>
    </row>
    <row r="3612" spans="2:22" s="410" customFormat="1" x14ac:dyDescent="0.25">
      <c r="B3612" s="396">
        <v>3619</v>
      </c>
      <c r="C3612" s="386">
        <v>45540</v>
      </c>
      <c r="D3612" s="397" t="s">
        <v>94</v>
      </c>
      <c r="E3612" s="398" t="s">
        <v>92</v>
      </c>
      <c r="F3612" s="398" t="s">
        <v>1</v>
      </c>
      <c r="G3612" s="398" t="s">
        <v>213</v>
      </c>
      <c r="H3612" s="398">
        <v>6.65</v>
      </c>
      <c r="I3612" s="398" t="s">
        <v>221</v>
      </c>
      <c r="J3612" s="398">
        <v>7</v>
      </c>
      <c r="K3612" s="398">
        <v>715200</v>
      </c>
      <c r="L3612" s="398">
        <v>2025</v>
      </c>
      <c r="M3612" s="218"/>
      <c r="N3612" s="398" t="s">
        <v>1</v>
      </c>
      <c r="O3612" s="398">
        <v>717225</v>
      </c>
      <c r="P3612" s="398" t="s">
        <v>305</v>
      </c>
      <c r="Q3612" s="399">
        <v>0</v>
      </c>
      <c r="R3612" s="399">
        <v>53.532499999999999</v>
      </c>
      <c r="S3612" s="399">
        <v>0</v>
      </c>
      <c r="T3612" s="272">
        <v>0</v>
      </c>
      <c r="U3612" s="400"/>
      <c r="V3612" s="346">
        <f>Transport_DB[[#This Row],[تاریخ]]</f>
        <v>45540</v>
      </c>
    </row>
    <row r="3613" spans="2:22" s="216" customFormat="1" x14ac:dyDescent="0.25">
      <c r="B3613" s="396">
        <v>3620</v>
      </c>
      <c r="C3613" s="386">
        <v>45540</v>
      </c>
      <c r="D3613" s="397" t="s">
        <v>94</v>
      </c>
      <c r="E3613" s="398" t="s">
        <v>92</v>
      </c>
      <c r="F3613" s="398" t="s">
        <v>1</v>
      </c>
      <c r="G3613" s="398" t="s">
        <v>213</v>
      </c>
      <c r="H3613" s="398">
        <v>6.65</v>
      </c>
      <c r="I3613" s="398" t="s">
        <v>221</v>
      </c>
      <c r="J3613" s="398">
        <v>4</v>
      </c>
      <c r="K3613" s="398">
        <v>715650</v>
      </c>
      <c r="L3613" s="398">
        <v>1575</v>
      </c>
      <c r="M3613" s="218"/>
      <c r="N3613" s="398" t="s">
        <v>62</v>
      </c>
      <c r="O3613" s="398">
        <v>717225</v>
      </c>
      <c r="P3613" s="398" t="s">
        <v>305</v>
      </c>
      <c r="Q3613" s="399">
        <v>0</v>
      </c>
      <c r="R3613" s="399">
        <v>30.59</v>
      </c>
      <c r="S3613" s="399">
        <v>0</v>
      </c>
      <c r="T3613" s="272">
        <v>0</v>
      </c>
      <c r="U3613" s="400"/>
      <c r="V3613" s="346">
        <f>Transport_DB[[#This Row],[تاریخ]]</f>
        <v>45540</v>
      </c>
    </row>
    <row r="3614" spans="2:22" s="216" customFormat="1" x14ac:dyDescent="0.25">
      <c r="B3614" s="396">
        <v>3621</v>
      </c>
      <c r="C3614" s="386">
        <v>45540</v>
      </c>
      <c r="D3614" s="397" t="s">
        <v>91</v>
      </c>
      <c r="E3614" s="398" t="s">
        <v>92</v>
      </c>
      <c r="F3614" s="398" t="s">
        <v>1</v>
      </c>
      <c r="G3614" s="398" t="s">
        <v>213</v>
      </c>
      <c r="H3614" s="398">
        <v>6.65</v>
      </c>
      <c r="I3614" s="398" t="s">
        <v>221</v>
      </c>
      <c r="J3614" s="398">
        <v>15</v>
      </c>
      <c r="K3614" s="398">
        <v>715200</v>
      </c>
      <c r="L3614" s="398">
        <v>2925</v>
      </c>
      <c r="M3614" s="218"/>
      <c r="N3614" s="398" t="s">
        <v>1</v>
      </c>
      <c r="O3614" s="398">
        <v>718125</v>
      </c>
      <c r="P3614" s="398" t="s">
        <v>305</v>
      </c>
      <c r="Q3614" s="399">
        <v>0</v>
      </c>
      <c r="R3614" s="399">
        <v>114.71249999999999</v>
      </c>
      <c r="S3614" s="399">
        <v>0</v>
      </c>
      <c r="T3614" s="272">
        <v>0</v>
      </c>
      <c r="U3614" s="400"/>
      <c r="V3614" s="346">
        <f>Transport_DB[[#This Row],[تاریخ]]</f>
        <v>45540</v>
      </c>
    </row>
    <row r="3615" spans="2:22" s="410" customFormat="1" x14ac:dyDescent="0.25">
      <c r="B3615" s="396">
        <v>3622</v>
      </c>
      <c r="C3615" s="386">
        <v>45540</v>
      </c>
      <c r="D3615" s="397" t="s">
        <v>156</v>
      </c>
      <c r="E3615" s="398" t="s">
        <v>92</v>
      </c>
      <c r="F3615" s="398" t="s">
        <v>62</v>
      </c>
      <c r="G3615" s="398" t="s">
        <v>214</v>
      </c>
      <c r="H3615" s="398">
        <v>4.1500000000000004</v>
      </c>
      <c r="I3615" s="398" t="s">
        <v>221</v>
      </c>
      <c r="J3615" s="398">
        <v>30</v>
      </c>
      <c r="K3615" s="398">
        <v>715650</v>
      </c>
      <c r="L3615" s="398">
        <v>1575</v>
      </c>
      <c r="M3615" s="218"/>
      <c r="N3615" s="398" t="s">
        <v>62</v>
      </c>
      <c r="O3615" s="398">
        <v>717225</v>
      </c>
      <c r="P3615" s="398" t="s">
        <v>305</v>
      </c>
      <c r="Q3615" s="399">
        <v>0</v>
      </c>
      <c r="R3615" s="399">
        <v>143.17500000000001</v>
      </c>
      <c r="S3615" s="399">
        <v>0</v>
      </c>
      <c r="T3615" s="272">
        <v>0</v>
      </c>
      <c r="U3615" s="400"/>
      <c r="V3615" s="346">
        <f>Transport_DB[[#This Row],[تاریخ]]</f>
        <v>45540</v>
      </c>
    </row>
    <row r="3616" spans="2:22" s="216" customFormat="1" x14ac:dyDescent="0.25">
      <c r="B3616" s="396">
        <v>3623</v>
      </c>
      <c r="C3616" s="386">
        <v>45540</v>
      </c>
      <c r="D3616" s="397" t="s">
        <v>156</v>
      </c>
      <c r="E3616" s="398" t="s">
        <v>92</v>
      </c>
      <c r="F3616" s="398" t="s">
        <v>62</v>
      </c>
      <c r="G3616" s="398" t="s">
        <v>214</v>
      </c>
      <c r="H3616" s="398">
        <v>4.1500000000000004</v>
      </c>
      <c r="I3616" s="398" t="s">
        <v>221</v>
      </c>
      <c r="J3616" s="398">
        <v>12</v>
      </c>
      <c r="K3616" s="398">
        <v>715650</v>
      </c>
      <c r="L3616" s="398">
        <v>2475</v>
      </c>
      <c r="M3616" s="218"/>
      <c r="N3616" s="398" t="s">
        <v>62</v>
      </c>
      <c r="O3616" s="398">
        <v>718125</v>
      </c>
      <c r="P3616" s="398" t="s">
        <v>305</v>
      </c>
      <c r="Q3616" s="399">
        <v>0</v>
      </c>
      <c r="R3616" s="399">
        <v>57.27</v>
      </c>
      <c r="S3616" s="399">
        <v>0</v>
      </c>
      <c r="T3616" s="272">
        <v>0</v>
      </c>
      <c r="U3616" s="400"/>
      <c r="V3616" s="346">
        <f>Transport_DB[[#This Row],[تاریخ]]</f>
        <v>45540</v>
      </c>
    </row>
    <row r="3617" spans="2:22" s="410" customFormat="1" x14ac:dyDescent="0.25">
      <c r="B3617" s="396">
        <v>3624</v>
      </c>
      <c r="C3617" s="386">
        <v>45540</v>
      </c>
      <c r="D3617" s="397" t="s">
        <v>157</v>
      </c>
      <c r="E3617" s="398" t="s">
        <v>92</v>
      </c>
      <c r="F3617" s="398" t="s">
        <v>62</v>
      </c>
      <c r="G3617" s="398" t="s">
        <v>214</v>
      </c>
      <c r="H3617" s="398">
        <v>4.1500000000000004</v>
      </c>
      <c r="I3617" s="398" t="s">
        <v>221</v>
      </c>
      <c r="J3617" s="398">
        <v>14</v>
      </c>
      <c r="K3617" s="398">
        <v>715650</v>
      </c>
      <c r="L3617" s="398">
        <v>1575</v>
      </c>
      <c r="M3617" s="218"/>
      <c r="N3617" s="398" t="s">
        <v>62</v>
      </c>
      <c r="O3617" s="398">
        <v>717225</v>
      </c>
      <c r="P3617" s="398" t="s">
        <v>305</v>
      </c>
      <c r="Q3617" s="399">
        <v>0</v>
      </c>
      <c r="R3617" s="399">
        <v>66.814999999999998</v>
      </c>
      <c r="S3617" s="399">
        <v>0</v>
      </c>
      <c r="T3617" s="272">
        <v>0</v>
      </c>
      <c r="U3617" s="400"/>
      <c r="V3617" s="346">
        <f>Transport_DB[[#This Row],[تاریخ]]</f>
        <v>45540</v>
      </c>
    </row>
    <row r="3618" spans="2:22" s="216" customFormat="1" x14ac:dyDescent="0.25">
      <c r="B3618" s="396">
        <v>3625</v>
      </c>
      <c r="C3618" s="386">
        <v>45540</v>
      </c>
      <c r="D3618" s="397" t="s">
        <v>157</v>
      </c>
      <c r="E3618" s="398" t="s">
        <v>92</v>
      </c>
      <c r="F3618" s="398" t="s">
        <v>62</v>
      </c>
      <c r="G3618" s="398" t="s">
        <v>214</v>
      </c>
      <c r="H3618" s="398">
        <v>4.1500000000000004</v>
      </c>
      <c r="I3618" s="398" t="s">
        <v>221</v>
      </c>
      <c r="J3618" s="398">
        <v>7</v>
      </c>
      <c r="K3618" s="398">
        <v>715650</v>
      </c>
      <c r="L3618" s="398">
        <v>2475</v>
      </c>
      <c r="M3618" s="218"/>
      <c r="N3618" s="398" t="s">
        <v>62</v>
      </c>
      <c r="O3618" s="398">
        <v>718125</v>
      </c>
      <c r="P3618" s="398" t="s">
        <v>305</v>
      </c>
      <c r="Q3618" s="399">
        <v>0</v>
      </c>
      <c r="R3618" s="399">
        <v>33.407499999999999</v>
      </c>
      <c r="S3618" s="399">
        <v>0</v>
      </c>
      <c r="T3618" s="272">
        <v>0</v>
      </c>
      <c r="U3618" s="400"/>
      <c r="V3618" s="346">
        <f>Transport_DB[[#This Row],[تاریخ]]</f>
        <v>45540</v>
      </c>
    </row>
    <row r="3619" spans="2:22" s="216" customFormat="1" x14ac:dyDescent="0.25">
      <c r="B3619" s="396">
        <v>3626</v>
      </c>
      <c r="C3619" s="386">
        <v>45540</v>
      </c>
      <c r="D3619" s="397" t="s">
        <v>436</v>
      </c>
      <c r="E3619" s="398" t="s">
        <v>161</v>
      </c>
      <c r="F3619" s="398" t="s">
        <v>389</v>
      </c>
      <c r="G3619" s="398" t="s">
        <v>161</v>
      </c>
      <c r="H3619" s="398">
        <v>10</v>
      </c>
      <c r="I3619" s="398" t="s">
        <v>66</v>
      </c>
      <c r="J3619" s="398">
        <v>4</v>
      </c>
      <c r="K3619" s="398"/>
      <c r="L3619" s="398"/>
      <c r="M3619" s="218"/>
      <c r="N3619" s="398" t="s">
        <v>363</v>
      </c>
      <c r="O3619" s="398"/>
      <c r="P3619" s="398"/>
      <c r="Q3619" s="399">
        <v>0</v>
      </c>
      <c r="R3619" s="399">
        <v>0</v>
      </c>
      <c r="S3619" s="399">
        <v>40</v>
      </c>
      <c r="T3619" s="272">
        <v>0</v>
      </c>
      <c r="U3619" s="400"/>
      <c r="V3619" s="346">
        <f>Transport_DB[[#This Row],[تاریخ]]</f>
        <v>45540</v>
      </c>
    </row>
    <row r="3620" spans="2:22" s="216" customFormat="1" x14ac:dyDescent="0.25">
      <c r="B3620" s="396">
        <v>3627</v>
      </c>
      <c r="C3620" s="386">
        <v>45540</v>
      </c>
      <c r="D3620" s="397" t="s">
        <v>284</v>
      </c>
      <c r="E3620" s="398" t="s">
        <v>178</v>
      </c>
      <c r="F3620" s="398" t="s">
        <v>7</v>
      </c>
      <c r="G3620" s="398" t="s">
        <v>213</v>
      </c>
      <c r="H3620" s="398">
        <v>7</v>
      </c>
      <c r="I3620" s="398"/>
      <c r="J3620" s="398">
        <v>0</v>
      </c>
      <c r="K3620" s="398"/>
      <c r="L3620" s="398"/>
      <c r="M3620" s="218"/>
      <c r="N3620" s="398"/>
      <c r="O3620" s="398"/>
      <c r="P3620" s="398"/>
      <c r="Q3620" s="399">
        <v>0</v>
      </c>
      <c r="R3620" s="399">
        <v>0</v>
      </c>
      <c r="S3620" s="399">
        <v>0</v>
      </c>
      <c r="T3620" s="272">
        <v>0</v>
      </c>
      <c r="U3620" s="400"/>
      <c r="V3620" s="346">
        <f>Transport_DB[[#This Row],[تاریخ]]</f>
        <v>45540</v>
      </c>
    </row>
    <row r="3621" spans="2:22" s="216" customFormat="1" x14ac:dyDescent="0.25">
      <c r="B3621" s="396">
        <v>3628</v>
      </c>
      <c r="C3621" s="386">
        <v>45540</v>
      </c>
      <c r="D3621" s="397" t="s">
        <v>268</v>
      </c>
      <c r="E3621" s="398" t="s">
        <v>276</v>
      </c>
      <c r="F3621" s="398" t="s">
        <v>7</v>
      </c>
      <c r="G3621" s="398" t="s">
        <v>214</v>
      </c>
      <c r="H3621" s="398">
        <v>5</v>
      </c>
      <c r="I3621" s="398"/>
      <c r="J3621" s="398">
        <v>0</v>
      </c>
      <c r="K3621" s="398"/>
      <c r="L3621" s="398"/>
      <c r="M3621" s="218"/>
      <c r="N3621" s="398"/>
      <c r="O3621" s="398"/>
      <c r="P3621" s="398"/>
      <c r="Q3621" s="399">
        <v>0</v>
      </c>
      <c r="R3621" s="399">
        <v>0</v>
      </c>
      <c r="S3621" s="399">
        <v>0</v>
      </c>
      <c r="T3621" s="272">
        <v>0</v>
      </c>
      <c r="U3621" s="400"/>
      <c r="V3621" s="346">
        <f>Transport_DB[[#This Row],[تاریخ]]</f>
        <v>45540</v>
      </c>
    </row>
    <row r="3622" spans="2:22" s="216" customFormat="1" x14ac:dyDescent="0.25">
      <c r="B3622" s="396">
        <v>3629</v>
      </c>
      <c r="C3622" s="386">
        <v>45540</v>
      </c>
      <c r="D3622" s="397" t="s">
        <v>260</v>
      </c>
      <c r="E3622" s="398" t="s">
        <v>161</v>
      </c>
      <c r="F3622" s="398" t="s">
        <v>7</v>
      </c>
      <c r="G3622" s="398" t="s">
        <v>161</v>
      </c>
      <c r="H3622" s="398">
        <v>10</v>
      </c>
      <c r="I3622" s="398"/>
      <c r="J3622" s="398">
        <v>0</v>
      </c>
      <c r="K3622" s="398"/>
      <c r="L3622" s="398"/>
      <c r="M3622" s="218"/>
      <c r="N3622" s="398"/>
      <c r="O3622" s="398"/>
      <c r="P3622" s="398"/>
      <c r="Q3622" s="399">
        <v>0</v>
      </c>
      <c r="R3622" s="399">
        <v>0</v>
      </c>
      <c r="S3622" s="399">
        <v>0</v>
      </c>
      <c r="T3622" s="272">
        <v>0</v>
      </c>
      <c r="U3622" s="400"/>
      <c r="V3622" s="346">
        <f>Transport_DB[[#This Row],[تاریخ]]</f>
        <v>45540</v>
      </c>
    </row>
    <row r="3623" spans="2:22" s="216" customFormat="1" x14ac:dyDescent="0.25">
      <c r="B3623" s="396">
        <v>3630</v>
      </c>
      <c r="C3623" s="386">
        <v>45540</v>
      </c>
      <c r="D3623" s="397" t="s">
        <v>359</v>
      </c>
      <c r="E3623" s="398" t="s">
        <v>178</v>
      </c>
      <c r="F3623" s="398" t="s">
        <v>7</v>
      </c>
      <c r="G3623" s="398" t="s">
        <v>213</v>
      </c>
      <c r="H3623" s="398">
        <v>7</v>
      </c>
      <c r="I3623" s="398"/>
      <c r="J3623" s="398">
        <v>0</v>
      </c>
      <c r="K3623" s="398"/>
      <c r="L3623" s="398"/>
      <c r="M3623" s="218"/>
      <c r="N3623" s="398"/>
      <c r="O3623" s="398"/>
      <c r="P3623" s="398"/>
      <c r="Q3623" s="399">
        <v>0</v>
      </c>
      <c r="R3623" s="399">
        <v>0</v>
      </c>
      <c r="S3623" s="399">
        <v>0</v>
      </c>
      <c r="T3623" s="272">
        <v>0</v>
      </c>
      <c r="U3623" s="400"/>
      <c r="V3623" s="346">
        <f>Transport_DB[[#This Row],[تاریخ]]</f>
        <v>45540</v>
      </c>
    </row>
    <row r="3624" spans="2:22" s="216" customFormat="1" x14ac:dyDescent="0.25">
      <c r="B3624" s="396">
        <v>3631</v>
      </c>
      <c r="C3624" s="386">
        <v>45540</v>
      </c>
      <c r="D3624" s="397" t="s">
        <v>177</v>
      </c>
      <c r="E3624" s="398" t="s">
        <v>178</v>
      </c>
      <c r="F3624" s="398" t="s">
        <v>7</v>
      </c>
      <c r="G3624" s="398" t="s">
        <v>213</v>
      </c>
      <c r="H3624" s="398">
        <v>7</v>
      </c>
      <c r="I3624" s="398"/>
      <c r="J3624" s="398">
        <v>0</v>
      </c>
      <c r="K3624" s="398"/>
      <c r="L3624" s="398"/>
      <c r="M3624" s="218"/>
      <c r="N3624" s="398"/>
      <c r="O3624" s="398"/>
      <c r="P3624" s="398"/>
      <c r="Q3624" s="399">
        <v>0</v>
      </c>
      <c r="R3624" s="399">
        <v>0</v>
      </c>
      <c r="S3624" s="399">
        <v>0</v>
      </c>
      <c r="T3624" s="272">
        <v>0</v>
      </c>
      <c r="U3624" s="400"/>
      <c r="V3624" s="346">
        <f>Transport_DB[[#This Row],[تاریخ]]</f>
        <v>45540</v>
      </c>
    </row>
    <row r="3625" spans="2:22" s="216" customFormat="1" x14ac:dyDescent="0.25">
      <c r="B3625" s="396">
        <v>3632</v>
      </c>
      <c r="C3625" s="386">
        <v>45540</v>
      </c>
      <c r="D3625" s="397" t="s">
        <v>173</v>
      </c>
      <c r="E3625" s="398" t="s">
        <v>161</v>
      </c>
      <c r="F3625" s="398" t="s">
        <v>7</v>
      </c>
      <c r="G3625" s="398" t="s">
        <v>161</v>
      </c>
      <c r="H3625" s="398">
        <v>11.2</v>
      </c>
      <c r="I3625" s="398"/>
      <c r="J3625" s="398">
        <v>0</v>
      </c>
      <c r="K3625" s="398"/>
      <c r="L3625" s="398"/>
      <c r="M3625" s="218"/>
      <c r="N3625" s="398"/>
      <c r="O3625" s="398"/>
      <c r="P3625" s="398"/>
      <c r="Q3625" s="399">
        <v>0</v>
      </c>
      <c r="R3625" s="399">
        <v>0</v>
      </c>
      <c r="S3625" s="399">
        <v>0</v>
      </c>
      <c r="T3625" s="272">
        <v>0</v>
      </c>
      <c r="U3625" s="400"/>
      <c r="V3625" s="346">
        <f>Transport_DB[[#This Row],[تاریخ]]</f>
        <v>45540</v>
      </c>
    </row>
    <row r="3626" spans="2:22" s="410" customFormat="1" x14ac:dyDescent="0.25">
      <c r="B3626" s="396">
        <v>3633</v>
      </c>
      <c r="C3626" s="386">
        <v>45540</v>
      </c>
      <c r="D3626" s="397" t="s">
        <v>152</v>
      </c>
      <c r="E3626" s="398" t="s">
        <v>92</v>
      </c>
      <c r="F3626" s="398" t="s">
        <v>63</v>
      </c>
      <c r="G3626" s="398" t="s">
        <v>214</v>
      </c>
      <c r="H3626" s="398">
        <v>4.1500000000000004</v>
      </c>
      <c r="I3626" s="398" t="s">
        <v>221</v>
      </c>
      <c r="J3626" s="398">
        <v>6</v>
      </c>
      <c r="K3626" s="398">
        <v>715200</v>
      </c>
      <c r="L3626" s="398">
        <v>1600</v>
      </c>
      <c r="M3626" s="218"/>
      <c r="N3626" s="398" t="s">
        <v>63</v>
      </c>
      <c r="O3626" s="398">
        <v>716800</v>
      </c>
      <c r="P3626" s="398" t="s">
        <v>304</v>
      </c>
      <c r="Q3626" s="399">
        <v>0</v>
      </c>
      <c r="R3626" s="399">
        <v>28.635000000000002</v>
      </c>
      <c r="S3626" s="399">
        <v>0</v>
      </c>
      <c r="T3626" s="272">
        <v>0</v>
      </c>
      <c r="U3626" s="400"/>
      <c r="V3626" s="346">
        <f>Transport_DB[[#This Row],[تاریخ]]</f>
        <v>45540</v>
      </c>
    </row>
    <row r="3627" spans="2:22" s="410" customFormat="1" x14ac:dyDescent="0.25">
      <c r="B3627" s="396">
        <v>3634</v>
      </c>
      <c r="C3627" s="386">
        <v>45540</v>
      </c>
      <c r="D3627" s="397" t="s">
        <v>152</v>
      </c>
      <c r="E3627" s="398" t="s">
        <v>92</v>
      </c>
      <c r="F3627" s="398" t="s">
        <v>63</v>
      </c>
      <c r="G3627" s="398" t="s">
        <v>214</v>
      </c>
      <c r="H3627" s="398">
        <v>4.1500000000000004</v>
      </c>
      <c r="I3627" s="398" t="s">
        <v>221</v>
      </c>
      <c r="J3627" s="398">
        <v>10</v>
      </c>
      <c r="K3627" s="398">
        <v>715200</v>
      </c>
      <c r="L3627" s="398">
        <v>2030</v>
      </c>
      <c r="M3627" s="218"/>
      <c r="N3627" s="398" t="s">
        <v>63</v>
      </c>
      <c r="O3627" s="398">
        <v>717230</v>
      </c>
      <c r="P3627" s="398" t="s">
        <v>304</v>
      </c>
      <c r="Q3627" s="399">
        <v>0</v>
      </c>
      <c r="R3627" s="399">
        <v>47.724999999999994</v>
      </c>
      <c r="S3627" s="399">
        <v>0</v>
      </c>
      <c r="T3627" s="272">
        <v>0</v>
      </c>
      <c r="U3627" s="400"/>
      <c r="V3627" s="346">
        <f>Transport_DB[[#This Row],[تاریخ]]</f>
        <v>45540</v>
      </c>
    </row>
    <row r="3628" spans="2:22" s="216" customFormat="1" x14ac:dyDescent="0.25">
      <c r="B3628" s="396">
        <v>3635</v>
      </c>
      <c r="C3628" s="386">
        <v>45540</v>
      </c>
      <c r="D3628" s="397" t="s">
        <v>152</v>
      </c>
      <c r="E3628" s="398" t="s">
        <v>92</v>
      </c>
      <c r="F3628" s="398" t="s">
        <v>63</v>
      </c>
      <c r="G3628" s="398" t="s">
        <v>214</v>
      </c>
      <c r="H3628" s="398">
        <v>4.1500000000000004</v>
      </c>
      <c r="I3628" s="398" t="s">
        <v>221</v>
      </c>
      <c r="J3628" s="398">
        <v>5</v>
      </c>
      <c r="K3628" s="398">
        <v>715200</v>
      </c>
      <c r="L3628" s="398">
        <v>2925</v>
      </c>
      <c r="M3628" s="218"/>
      <c r="N3628" s="398" t="s">
        <v>63</v>
      </c>
      <c r="O3628" s="398">
        <v>718125</v>
      </c>
      <c r="P3628" s="398" t="s">
        <v>304</v>
      </c>
      <c r="Q3628" s="399">
        <v>0</v>
      </c>
      <c r="R3628" s="399">
        <v>23.862499999999997</v>
      </c>
      <c r="S3628" s="399">
        <v>0</v>
      </c>
      <c r="T3628" s="272">
        <v>0</v>
      </c>
      <c r="U3628" s="400"/>
      <c r="V3628" s="346">
        <f>Transport_DB[[#This Row],[تاریخ]]</f>
        <v>45540</v>
      </c>
    </row>
    <row r="3629" spans="2:22" s="410" customFormat="1" x14ac:dyDescent="0.25">
      <c r="B3629" s="396">
        <v>3636</v>
      </c>
      <c r="C3629" s="386">
        <v>45540</v>
      </c>
      <c r="D3629" s="397" t="s">
        <v>150</v>
      </c>
      <c r="E3629" s="398" t="s">
        <v>92</v>
      </c>
      <c r="F3629" s="398" t="s">
        <v>63</v>
      </c>
      <c r="G3629" s="398" t="s">
        <v>214</v>
      </c>
      <c r="H3629" s="398">
        <v>4.1500000000000004</v>
      </c>
      <c r="I3629" s="398" t="s">
        <v>221</v>
      </c>
      <c r="J3629" s="398">
        <v>7</v>
      </c>
      <c r="K3629" s="398">
        <v>715200</v>
      </c>
      <c r="L3629" s="398">
        <v>1600</v>
      </c>
      <c r="M3629" s="218"/>
      <c r="N3629" s="398" t="s">
        <v>63</v>
      </c>
      <c r="O3629" s="398">
        <v>716800</v>
      </c>
      <c r="P3629" s="398" t="s">
        <v>304</v>
      </c>
      <c r="Q3629" s="399">
        <v>0</v>
      </c>
      <c r="R3629" s="399">
        <v>33.407499999999999</v>
      </c>
      <c r="S3629" s="399">
        <v>0</v>
      </c>
      <c r="T3629" s="272">
        <v>0</v>
      </c>
      <c r="U3629" s="400"/>
      <c r="V3629" s="346">
        <f>Transport_DB[[#This Row],[تاریخ]]</f>
        <v>45540</v>
      </c>
    </row>
    <row r="3630" spans="2:22" s="410" customFormat="1" x14ac:dyDescent="0.25">
      <c r="B3630" s="396">
        <v>3637</v>
      </c>
      <c r="C3630" s="386">
        <v>45540</v>
      </c>
      <c r="D3630" s="397" t="s">
        <v>150</v>
      </c>
      <c r="E3630" s="398" t="s">
        <v>92</v>
      </c>
      <c r="F3630" s="398" t="s">
        <v>63</v>
      </c>
      <c r="G3630" s="398" t="s">
        <v>214</v>
      </c>
      <c r="H3630" s="398">
        <v>4.1500000000000004</v>
      </c>
      <c r="I3630" s="398" t="s">
        <v>221</v>
      </c>
      <c r="J3630" s="398">
        <v>10</v>
      </c>
      <c r="K3630" s="398">
        <v>715200</v>
      </c>
      <c r="L3630" s="398">
        <v>2030</v>
      </c>
      <c r="M3630" s="218"/>
      <c r="N3630" s="398" t="s">
        <v>63</v>
      </c>
      <c r="O3630" s="398">
        <v>717230</v>
      </c>
      <c r="P3630" s="398" t="s">
        <v>304</v>
      </c>
      <c r="Q3630" s="399">
        <v>0</v>
      </c>
      <c r="R3630" s="399">
        <v>47.724999999999994</v>
      </c>
      <c r="S3630" s="399">
        <v>0</v>
      </c>
      <c r="T3630" s="272">
        <v>0</v>
      </c>
      <c r="U3630" s="400"/>
      <c r="V3630" s="346">
        <f>Transport_DB[[#This Row],[تاریخ]]</f>
        <v>45540</v>
      </c>
    </row>
    <row r="3631" spans="2:22" s="216" customFormat="1" x14ac:dyDescent="0.25">
      <c r="B3631" s="396">
        <v>3638</v>
      </c>
      <c r="C3631" s="386">
        <v>45540</v>
      </c>
      <c r="D3631" s="397" t="s">
        <v>150</v>
      </c>
      <c r="E3631" s="398" t="s">
        <v>92</v>
      </c>
      <c r="F3631" s="398" t="s">
        <v>63</v>
      </c>
      <c r="G3631" s="398" t="s">
        <v>214</v>
      </c>
      <c r="H3631" s="398">
        <v>4.1500000000000004</v>
      </c>
      <c r="I3631" s="398" t="s">
        <v>221</v>
      </c>
      <c r="J3631" s="398">
        <v>5</v>
      </c>
      <c r="K3631" s="398">
        <v>715200</v>
      </c>
      <c r="L3631" s="398">
        <v>2925</v>
      </c>
      <c r="M3631" s="218"/>
      <c r="N3631" s="398" t="s">
        <v>63</v>
      </c>
      <c r="O3631" s="398">
        <v>718125</v>
      </c>
      <c r="P3631" s="398" t="s">
        <v>304</v>
      </c>
      <c r="Q3631" s="399">
        <v>0</v>
      </c>
      <c r="R3631" s="399">
        <v>23.862499999999997</v>
      </c>
      <c r="S3631" s="399">
        <v>0</v>
      </c>
      <c r="T3631" s="272">
        <v>0</v>
      </c>
      <c r="U3631" s="400"/>
      <c r="V3631" s="346">
        <f>Transport_DB[[#This Row],[تاریخ]]</f>
        <v>45540</v>
      </c>
    </row>
    <row r="3632" spans="2:22" s="216" customFormat="1" x14ac:dyDescent="0.25">
      <c r="B3632" s="396">
        <v>3639</v>
      </c>
      <c r="C3632" s="386">
        <v>45540</v>
      </c>
      <c r="D3632" s="397" t="s">
        <v>179</v>
      </c>
      <c r="E3632" s="398" t="s">
        <v>161</v>
      </c>
      <c r="F3632" s="398" t="s">
        <v>8</v>
      </c>
      <c r="G3632" s="398" t="s">
        <v>161</v>
      </c>
      <c r="H3632" s="398">
        <v>11.6</v>
      </c>
      <c r="I3632" s="398" t="s">
        <v>66</v>
      </c>
      <c r="J3632" s="398">
        <v>5</v>
      </c>
      <c r="K3632" s="398"/>
      <c r="L3632" s="398"/>
      <c r="M3632" s="218"/>
      <c r="N3632" s="398" t="s">
        <v>363</v>
      </c>
      <c r="O3632" s="398"/>
      <c r="P3632" s="398"/>
      <c r="Q3632" s="399">
        <v>0</v>
      </c>
      <c r="R3632" s="399">
        <v>0</v>
      </c>
      <c r="S3632" s="399">
        <v>58</v>
      </c>
      <c r="T3632" s="272">
        <v>0</v>
      </c>
      <c r="U3632" s="400"/>
      <c r="V3632" s="346">
        <f>Transport_DB[[#This Row],[تاریخ]]</f>
        <v>45540</v>
      </c>
    </row>
    <row r="3633" spans="2:22" s="216" customFormat="1" x14ac:dyDescent="0.25">
      <c r="B3633" s="396">
        <v>3640</v>
      </c>
      <c r="C3633" s="386">
        <v>45540</v>
      </c>
      <c r="D3633" s="397" t="s">
        <v>141</v>
      </c>
      <c r="E3633" s="398" t="s">
        <v>92</v>
      </c>
      <c r="F3633" s="398" t="s">
        <v>2</v>
      </c>
      <c r="G3633" s="398" t="s">
        <v>213</v>
      </c>
      <c r="H3633" s="398">
        <v>7</v>
      </c>
      <c r="I3633" s="398" t="s">
        <v>220</v>
      </c>
      <c r="J3633" s="398">
        <v>18</v>
      </c>
      <c r="K3633" s="398">
        <v>712650</v>
      </c>
      <c r="L3633" s="398">
        <v>300</v>
      </c>
      <c r="M3633" s="218"/>
      <c r="N3633" s="398" t="s">
        <v>2</v>
      </c>
      <c r="O3633" s="398">
        <v>712360</v>
      </c>
      <c r="P3633" s="398" t="s">
        <v>305</v>
      </c>
      <c r="Q3633" s="399">
        <v>126</v>
      </c>
      <c r="R3633" s="399">
        <v>0</v>
      </c>
      <c r="S3633" s="399">
        <v>0</v>
      </c>
      <c r="T3633" s="272">
        <v>0</v>
      </c>
      <c r="U3633" s="400"/>
      <c r="V3633" s="346">
        <f>Transport_DB[[#This Row],[تاریخ]]</f>
        <v>45540</v>
      </c>
    </row>
    <row r="3634" spans="2:22" s="216" customFormat="1" x14ac:dyDescent="0.25">
      <c r="B3634" s="396">
        <v>3641</v>
      </c>
      <c r="C3634" s="386">
        <v>45540</v>
      </c>
      <c r="D3634" s="397" t="s">
        <v>142</v>
      </c>
      <c r="E3634" s="398" t="s">
        <v>92</v>
      </c>
      <c r="F3634" s="398" t="s">
        <v>2</v>
      </c>
      <c r="G3634" s="398" t="s">
        <v>213</v>
      </c>
      <c r="H3634" s="398">
        <v>7</v>
      </c>
      <c r="I3634" s="398" t="s">
        <v>220</v>
      </c>
      <c r="J3634" s="398">
        <v>18</v>
      </c>
      <c r="K3634" s="398">
        <v>712650</v>
      </c>
      <c r="L3634" s="398">
        <v>300</v>
      </c>
      <c r="M3634" s="218"/>
      <c r="N3634" s="398" t="s">
        <v>2</v>
      </c>
      <c r="O3634" s="398">
        <v>712360</v>
      </c>
      <c r="P3634" s="398" t="s">
        <v>305</v>
      </c>
      <c r="Q3634" s="399">
        <v>126</v>
      </c>
      <c r="R3634" s="399">
        <v>0</v>
      </c>
      <c r="S3634" s="399">
        <v>0</v>
      </c>
      <c r="T3634" s="272">
        <v>0</v>
      </c>
      <c r="U3634" s="400"/>
      <c r="V3634" s="346">
        <f>Transport_DB[[#This Row],[تاریخ]]</f>
        <v>45540</v>
      </c>
    </row>
    <row r="3635" spans="2:22" s="216" customFormat="1" x14ac:dyDescent="0.25">
      <c r="B3635" s="396">
        <v>3642</v>
      </c>
      <c r="C3635" s="386">
        <v>45540</v>
      </c>
      <c r="D3635" s="397" t="s">
        <v>143</v>
      </c>
      <c r="E3635" s="398" t="s">
        <v>92</v>
      </c>
      <c r="F3635" s="398" t="s">
        <v>2</v>
      </c>
      <c r="G3635" s="398" t="s">
        <v>213</v>
      </c>
      <c r="H3635" s="398">
        <v>7</v>
      </c>
      <c r="I3635" s="398" t="s">
        <v>220</v>
      </c>
      <c r="J3635" s="398">
        <v>18</v>
      </c>
      <c r="K3635" s="398">
        <v>712650</v>
      </c>
      <c r="L3635" s="398">
        <v>300</v>
      </c>
      <c r="M3635" s="218"/>
      <c r="N3635" s="398" t="s">
        <v>2</v>
      </c>
      <c r="O3635" s="398">
        <v>712360</v>
      </c>
      <c r="P3635" s="398" t="s">
        <v>305</v>
      </c>
      <c r="Q3635" s="399">
        <v>126</v>
      </c>
      <c r="R3635" s="399">
        <v>0</v>
      </c>
      <c r="S3635" s="399">
        <v>0</v>
      </c>
      <c r="T3635" s="272">
        <v>0</v>
      </c>
      <c r="U3635" s="400"/>
      <c r="V3635" s="346">
        <f>Transport_DB[[#This Row],[تاریخ]]</f>
        <v>45540</v>
      </c>
    </row>
    <row r="3636" spans="2:22" s="216" customFormat="1" x14ac:dyDescent="0.25">
      <c r="B3636" s="396">
        <v>3643</v>
      </c>
      <c r="C3636" s="386">
        <v>45540</v>
      </c>
      <c r="D3636" s="397" t="s">
        <v>258</v>
      </c>
      <c r="E3636" s="398" t="s">
        <v>92</v>
      </c>
      <c r="F3636" s="398" t="s">
        <v>2</v>
      </c>
      <c r="G3636" s="398" t="s">
        <v>213</v>
      </c>
      <c r="H3636" s="398">
        <v>7</v>
      </c>
      <c r="I3636" s="398" t="s">
        <v>220</v>
      </c>
      <c r="J3636" s="398">
        <v>18</v>
      </c>
      <c r="K3636" s="398">
        <v>712650</v>
      </c>
      <c r="L3636" s="398">
        <v>300</v>
      </c>
      <c r="M3636" s="218"/>
      <c r="N3636" s="398" t="s">
        <v>2</v>
      </c>
      <c r="O3636" s="398">
        <v>712360</v>
      </c>
      <c r="P3636" s="398" t="s">
        <v>305</v>
      </c>
      <c r="Q3636" s="399">
        <v>126</v>
      </c>
      <c r="R3636" s="399">
        <v>0</v>
      </c>
      <c r="S3636" s="399">
        <v>0</v>
      </c>
      <c r="T3636" s="272">
        <v>0</v>
      </c>
      <c r="U3636" s="400"/>
      <c r="V3636" s="346">
        <f>Transport_DB[[#This Row],[تاریخ]]</f>
        <v>45540</v>
      </c>
    </row>
    <row r="3637" spans="2:22" s="216" customFormat="1" x14ac:dyDescent="0.25">
      <c r="B3637" s="396">
        <v>3644</v>
      </c>
      <c r="C3637" s="386">
        <v>45540</v>
      </c>
      <c r="D3637" s="397" t="s">
        <v>266</v>
      </c>
      <c r="E3637" s="398" t="s">
        <v>92</v>
      </c>
      <c r="F3637" s="398" t="s">
        <v>2</v>
      </c>
      <c r="G3637" s="398" t="s">
        <v>213</v>
      </c>
      <c r="H3637" s="398">
        <v>7</v>
      </c>
      <c r="I3637" s="398" t="s">
        <v>220</v>
      </c>
      <c r="J3637" s="398">
        <v>18</v>
      </c>
      <c r="K3637" s="398">
        <v>712650</v>
      </c>
      <c r="L3637" s="398">
        <v>300</v>
      </c>
      <c r="M3637" s="218"/>
      <c r="N3637" s="398" t="s">
        <v>2</v>
      </c>
      <c r="O3637" s="398">
        <v>712360</v>
      </c>
      <c r="P3637" s="398" t="s">
        <v>305</v>
      </c>
      <c r="Q3637" s="399">
        <v>126</v>
      </c>
      <c r="R3637" s="399">
        <v>0</v>
      </c>
      <c r="S3637" s="399">
        <v>0</v>
      </c>
      <c r="T3637" s="272">
        <v>0</v>
      </c>
      <c r="U3637" s="400"/>
      <c r="V3637" s="346">
        <f>Transport_DB[[#This Row],[تاریخ]]</f>
        <v>45540</v>
      </c>
    </row>
    <row r="3638" spans="2:22" s="216" customFormat="1" x14ac:dyDescent="0.25">
      <c r="B3638" s="396">
        <v>3645</v>
      </c>
      <c r="C3638" s="386">
        <v>45540</v>
      </c>
      <c r="D3638" s="397" t="s">
        <v>267</v>
      </c>
      <c r="E3638" s="398" t="s">
        <v>92</v>
      </c>
      <c r="F3638" s="398" t="s">
        <v>2</v>
      </c>
      <c r="G3638" s="398" t="s">
        <v>213</v>
      </c>
      <c r="H3638" s="398">
        <v>7</v>
      </c>
      <c r="I3638" s="398" t="s">
        <v>220</v>
      </c>
      <c r="J3638" s="398">
        <v>0</v>
      </c>
      <c r="K3638" s="398">
        <v>712650</v>
      </c>
      <c r="L3638" s="398">
        <v>300</v>
      </c>
      <c r="M3638" s="218"/>
      <c r="N3638" s="398" t="s">
        <v>2</v>
      </c>
      <c r="O3638" s="398">
        <v>712360</v>
      </c>
      <c r="P3638" s="398" t="s">
        <v>305</v>
      </c>
      <c r="Q3638" s="399">
        <v>0</v>
      </c>
      <c r="R3638" s="399">
        <v>0</v>
      </c>
      <c r="S3638" s="399">
        <v>0</v>
      </c>
      <c r="T3638" s="272">
        <v>0</v>
      </c>
      <c r="U3638" s="400"/>
      <c r="V3638" s="346">
        <f>Transport_DB[[#This Row],[تاریخ]]</f>
        <v>45540</v>
      </c>
    </row>
    <row r="3639" spans="2:22" s="410" customFormat="1" x14ac:dyDescent="0.25">
      <c r="B3639" s="396">
        <v>3646</v>
      </c>
      <c r="C3639" s="386">
        <v>45540</v>
      </c>
      <c r="D3639" s="397" t="s">
        <v>387</v>
      </c>
      <c r="E3639" s="398" t="s">
        <v>276</v>
      </c>
      <c r="F3639" s="398" t="s">
        <v>389</v>
      </c>
      <c r="G3639" s="398" t="s">
        <v>214</v>
      </c>
      <c r="H3639" s="398">
        <v>4.1500000000000004</v>
      </c>
      <c r="I3639" s="398" t="s">
        <v>221</v>
      </c>
      <c r="J3639" s="398">
        <v>7</v>
      </c>
      <c r="K3639" s="398">
        <v>715650</v>
      </c>
      <c r="L3639" s="398">
        <v>2475</v>
      </c>
      <c r="M3639" s="218"/>
      <c r="N3639" s="398" t="s">
        <v>389</v>
      </c>
      <c r="O3639" s="398">
        <v>718125</v>
      </c>
      <c r="P3639" s="398" t="s">
        <v>305</v>
      </c>
      <c r="Q3639" s="399">
        <v>0</v>
      </c>
      <c r="R3639" s="399">
        <v>33.407499999999999</v>
      </c>
      <c r="S3639" s="399">
        <v>0</v>
      </c>
      <c r="T3639" s="272">
        <v>0</v>
      </c>
      <c r="U3639" s="400"/>
      <c r="V3639" s="346">
        <f>Transport_DB[[#This Row],[تاریخ]]</f>
        <v>45540</v>
      </c>
    </row>
    <row r="3640" spans="2:22" s="410" customFormat="1" x14ac:dyDescent="0.25">
      <c r="B3640" s="396">
        <v>3647</v>
      </c>
      <c r="C3640" s="386">
        <v>45540</v>
      </c>
      <c r="D3640" s="397" t="s">
        <v>387</v>
      </c>
      <c r="E3640" s="398" t="s">
        <v>276</v>
      </c>
      <c r="F3640" s="398" t="s">
        <v>389</v>
      </c>
      <c r="G3640" s="398" t="s">
        <v>214</v>
      </c>
      <c r="H3640" s="398">
        <v>4.1500000000000004</v>
      </c>
      <c r="I3640" s="398" t="s">
        <v>221</v>
      </c>
      <c r="J3640" s="398">
        <v>11</v>
      </c>
      <c r="K3640" s="398">
        <v>715650</v>
      </c>
      <c r="L3640" s="398">
        <v>1550</v>
      </c>
      <c r="M3640" s="218"/>
      <c r="N3640" s="398" t="s">
        <v>389</v>
      </c>
      <c r="O3640" s="398">
        <v>717200</v>
      </c>
      <c r="P3640" s="398" t="s">
        <v>305</v>
      </c>
      <c r="Q3640" s="399">
        <v>0</v>
      </c>
      <c r="R3640" s="399">
        <v>52.497500000000002</v>
      </c>
      <c r="S3640" s="399">
        <v>0</v>
      </c>
      <c r="T3640" s="272">
        <v>0</v>
      </c>
      <c r="U3640" s="400"/>
      <c r="V3640" s="346">
        <f>Transport_DB[[#This Row],[تاریخ]]</f>
        <v>45540</v>
      </c>
    </row>
    <row r="3641" spans="2:22" s="216" customFormat="1" x14ac:dyDescent="0.25">
      <c r="B3641" s="396">
        <v>3648</v>
      </c>
      <c r="C3641" s="386">
        <v>45540</v>
      </c>
      <c r="D3641" s="397" t="s">
        <v>387</v>
      </c>
      <c r="E3641" s="398" t="s">
        <v>276</v>
      </c>
      <c r="F3641" s="398" t="s">
        <v>389</v>
      </c>
      <c r="G3641" s="398" t="s">
        <v>214</v>
      </c>
      <c r="H3641" s="398">
        <v>4.1500000000000004</v>
      </c>
      <c r="I3641" s="398" t="s">
        <v>221</v>
      </c>
      <c r="J3641" s="398">
        <v>7</v>
      </c>
      <c r="K3641" s="398">
        <v>715650</v>
      </c>
      <c r="L3641" s="398">
        <v>1150</v>
      </c>
      <c r="M3641" s="218"/>
      <c r="N3641" s="398" t="s">
        <v>389</v>
      </c>
      <c r="O3641" s="398">
        <v>716800</v>
      </c>
      <c r="P3641" s="398" t="s">
        <v>305</v>
      </c>
      <c r="Q3641" s="399">
        <v>0</v>
      </c>
      <c r="R3641" s="399">
        <v>33.407499999999999</v>
      </c>
      <c r="S3641" s="399">
        <v>0</v>
      </c>
      <c r="T3641" s="272">
        <v>0</v>
      </c>
      <c r="U3641" s="400"/>
      <c r="V3641" s="346">
        <f>Transport_DB[[#This Row],[تاریخ]]</f>
        <v>45540</v>
      </c>
    </row>
    <row r="3642" spans="2:22" s="410" customFormat="1" x14ac:dyDescent="0.25">
      <c r="B3642" s="396">
        <v>3649</v>
      </c>
      <c r="C3642" s="386">
        <v>45540</v>
      </c>
      <c r="D3642" s="397" t="s">
        <v>388</v>
      </c>
      <c r="E3642" s="398" t="s">
        <v>276</v>
      </c>
      <c r="F3642" s="398" t="s">
        <v>389</v>
      </c>
      <c r="G3642" s="398" t="s">
        <v>214</v>
      </c>
      <c r="H3642" s="398">
        <v>4.1500000000000004</v>
      </c>
      <c r="I3642" s="398" t="s">
        <v>221</v>
      </c>
      <c r="J3642" s="398">
        <v>7</v>
      </c>
      <c r="K3642" s="398">
        <v>715650</v>
      </c>
      <c r="L3642" s="398">
        <v>2475</v>
      </c>
      <c r="M3642" s="218"/>
      <c r="N3642" s="398" t="s">
        <v>389</v>
      </c>
      <c r="O3642" s="398">
        <v>718125</v>
      </c>
      <c r="P3642" s="398" t="s">
        <v>305</v>
      </c>
      <c r="Q3642" s="399">
        <v>0</v>
      </c>
      <c r="R3642" s="399">
        <v>33.407499999999999</v>
      </c>
      <c r="S3642" s="399">
        <v>0</v>
      </c>
      <c r="T3642" s="272">
        <v>0</v>
      </c>
      <c r="U3642" s="400"/>
      <c r="V3642" s="346">
        <f>Transport_DB[[#This Row],[تاریخ]]</f>
        <v>45540</v>
      </c>
    </row>
    <row r="3643" spans="2:22" s="410" customFormat="1" x14ac:dyDescent="0.25">
      <c r="B3643" s="396">
        <v>3650</v>
      </c>
      <c r="C3643" s="386">
        <v>45540</v>
      </c>
      <c r="D3643" s="397" t="s">
        <v>388</v>
      </c>
      <c r="E3643" s="398" t="s">
        <v>276</v>
      </c>
      <c r="F3643" s="398" t="s">
        <v>389</v>
      </c>
      <c r="G3643" s="398" t="s">
        <v>214</v>
      </c>
      <c r="H3643" s="398">
        <v>4.1500000000000004</v>
      </c>
      <c r="I3643" s="398" t="s">
        <v>221</v>
      </c>
      <c r="J3643" s="398">
        <v>15</v>
      </c>
      <c r="K3643" s="398">
        <v>715650</v>
      </c>
      <c r="L3643" s="398">
        <v>1550</v>
      </c>
      <c r="M3643" s="218"/>
      <c r="N3643" s="398" t="s">
        <v>389</v>
      </c>
      <c r="O3643" s="398">
        <v>717200</v>
      </c>
      <c r="P3643" s="398" t="s">
        <v>305</v>
      </c>
      <c r="Q3643" s="399">
        <v>0</v>
      </c>
      <c r="R3643" s="399">
        <v>71.587500000000006</v>
      </c>
      <c r="S3643" s="399">
        <v>0</v>
      </c>
      <c r="T3643" s="272">
        <v>0</v>
      </c>
      <c r="U3643" s="400"/>
      <c r="V3643" s="346">
        <f>Transport_DB[[#This Row],[تاریخ]]</f>
        <v>45540</v>
      </c>
    </row>
    <row r="3644" spans="2:22" s="216" customFormat="1" x14ac:dyDescent="0.25">
      <c r="B3644" s="396">
        <v>3651</v>
      </c>
      <c r="C3644" s="386">
        <v>45540</v>
      </c>
      <c r="D3644" s="397" t="s">
        <v>388</v>
      </c>
      <c r="E3644" s="398" t="s">
        <v>276</v>
      </c>
      <c r="F3644" s="398" t="s">
        <v>389</v>
      </c>
      <c r="G3644" s="398" t="s">
        <v>214</v>
      </c>
      <c r="H3644" s="398">
        <v>4.1500000000000004</v>
      </c>
      <c r="I3644" s="398" t="s">
        <v>221</v>
      </c>
      <c r="J3644" s="398">
        <v>8</v>
      </c>
      <c r="K3644" s="398">
        <v>715650</v>
      </c>
      <c r="L3644" s="398">
        <v>1150</v>
      </c>
      <c r="M3644" s="218"/>
      <c r="N3644" s="398" t="s">
        <v>389</v>
      </c>
      <c r="O3644" s="398">
        <v>716800</v>
      </c>
      <c r="P3644" s="398" t="s">
        <v>305</v>
      </c>
      <c r="Q3644" s="399">
        <v>0</v>
      </c>
      <c r="R3644" s="399">
        <v>38.18</v>
      </c>
      <c r="S3644" s="399">
        <v>0</v>
      </c>
      <c r="T3644" s="272">
        <v>0</v>
      </c>
      <c r="U3644" s="400"/>
      <c r="V3644" s="346">
        <f>Transport_DB[[#This Row],[تاریخ]]</f>
        <v>45540</v>
      </c>
    </row>
    <row r="3645" spans="2:22" s="216" customFormat="1" x14ac:dyDescent="0.25">
      <c r="B3645" s="396">
        <v>3652</v>
      </c>
      <c r="C3645" s="386">
        <v>45540</v>
      </c>
      <c r="D3645" s="397" t="s">
        <v>96</v>
      </c>
      <c r="E3645" s="398" t="s">
        <v>161</v>
      </c>
      <c r="F3645" s="398" t="s">
        <v>1</v>
      </c>
      <c r="G3645" s="398" t="s">
        <v>161</v>
      </c>
      <c r="H3645" s="398">
        <v>11.8</v>
      </c>
      <c r="I3645" s="398" t="s">
        <v>66</v>
      </c>
      <c r="J3645" s="398">
        <v>4</v>
      </c>
      <c r="K3645" s="398"/>
      <c r="L3645" s="398"/>
      <c r="M3645" s="218"/>
      <c r="N3645" s="398" t="s">
        <v>363</v>
      </c>
      <c r="O3645" s="398"/>
      <c r="P3645" s="398"/>
      <c r="Q3645" s="399">
        <v>0</v>
      </c>
      <c r="R3645" s="399">
        <v>0</v>
      </c>
      <c r="S3645" s="399">
        <v>47.2</v>
      </c>
      <c r="T3645" s="272">
        <v>0</v>
      </c>
      <c r="U3645" s="400"/>
      <c r="V3645" s="346">
        <f>Transport_DB[[#This Row],[تاریخ]]</f>
        <v>45540</v>
      </c>
    </row>
    <row r="3646" spans="2:22" s="216" customFormat="1" x14ac:dyDescent="0.25">
      <c r="B3646" s="396">
        <v>3653</v>
      </c>
      <c r="C3646" s="386">
        <v>45540</v>
      </c>
      <c r="D3646" s="397" t="s">
        <v>130</v>
      </c>
      <c r="E3646" s="398" t="s">
        <v>161</v>
      </c>
      <c r="F3646" s="398" t="s">
        <v>1</v>
      </c>
      <c r="G3646" s="398" t="s">
        <v>161</v>
      </c>
      <c r="H3646" s="398">
        <v>11.8</v>
      </c>
      <c r="I3646" s="398" t="s">
        <v>66</v>
      </c>
      <c r="J3646" s="398">
        <v>3</v>
      </c>
      <c r="K3646" s="398"/>
      <c r="L3646" s="398"/>
      <c r="M3646" s="218"/>
      <c r="N3646" s="398" t="s">
        <v>363</v>
      </c>
      <c r="O3646" s="398"/>
      <c r="P3646" s="398"/>
      <c r="Q3646" s="399">
        <v>0</v>
      </c>
      <c r="R3646" s="399">
        <v>0</v>
      </c>
      <c r="S3646" s="399">
        <v>35.400000000000006</v>
      </c>
      <c r="T3646" s="272">
        <v>0</v>
      </c>
      <c r="U3646" s="400"/>
      <c r="V3646" s="346">
        <f>Transport_DB[[#This Row],[تاریخ]]</f>
        <v>45540</v>
      </c>
    </row>
    <row r="3647" spans="2:22" s="216" customFormat="1" x14ac:dyDescent="0.25">
      <c r="B3647" s="396">
        <v>3654</v>
      </c>
      <c r="C3647" s="386">
        <v>45540</v>
      </c>
      <c r="D3647" s="397" t="s">
        <v>261</v>
      </c>
      <c r="E3647" s="398" t="s">
        <v>161</v>
      </c>
      <c r="F3647" s="398" t="s">
        <v>65</v>
      </c>
      <c r="G3647" s="398" t="s">
        <v>161</v>
      </c>
      <c r="H3647" s="398">
        <v>30.5</v>
      </c>
      <c r="I3647" s="398"/>
      <c r="J3647" s="398">
        <v>0</v>
      </c>
      <c r="K3647" s="398"/>
      <c r="L3647" s="398"/>
      <c r="M3647" s="218"/>
      <c r="N3647" s="398"/>
      <c r="O3647" s="398"/>
      <c r="P3647" s="398"/>
      <c r="Q3647" s="399">
        <v>0</v>
      </c>
      <c r="R3647" s="399">
        <v>0</v>
      </c>
      <c r="S3647" s="399">
        <v>0</v>
      </c>
      <c r="T3647" s="272">
        <v>0</v>
      </c>
      <c r="U3647" s="400"/>
      <c r="V3647" s="346">
        <f>Transport_DB[[#This Row],[تاریخ]]</f>
        <v>45540</v>
      </c>
    </row>
    <row r="3648" spans="2:22" s="216" customFormat="1" x14ac:dyDescent="0.25">
      <c r="B3648" s="401">
        <v>3655</v>
      </c>
      <c r="C3648" s="386">
        <v>45540</v>
      </c>
      <c r="D3648" s="402" t="s">
        <v>478</v>
      </c>
      <c r="E3648" s="403" t="s">
        <v>161</v>
      </c>
      <c r="F3648" s="403" t="s">
        <v>63</v>
      </c>
      <c r="G3648" s="403" t="s">
        <v>161</v>
      </c>
      <c r="H3648" s="403">
        <v>13</v>
      </c>
      <c r="I3648" s="403" t="s">
        <v>66</v>
      </c>
      <c r="J3648" s="403">
        <v>2</v>
      </c>
      <c r="K3648" s="403"/>
      <c r="L3648" s="403"/>
      <c r="M3648" s="220"/>
      <c r="N3648" s="403" t="s">
        <v>363</v>
      </c>
      <c r="O3648" s="403"/>
      <c r="P3648" s="403"/>
      <c r="Q3648" s="404">
        <v>0</v>
      </c>
      <c r="R3648" s="404">
        <v>0</v>
      </c>
      <c r="S3648" s="404">
        <v>26</v>
      </c>
      <c r="T3648" s="388">
        <v>0</v>
      </c>
      <c r="U3648" s="405"/>
      <c r="V3648" s="346">
        <f>Transport_DB[[#This Row],[تاریخ]]</f>
        <v>45540</v>
      </c>
    </row>
    <row r="3649" spans="2:21" s="216" customFormat="1" x14ac:dyDescent="0.25">
      <c r="B3649" s="396">
        <v>3656</v>
      </c>
      <c r="C3649" s="386">
        <v>45541</v>
      </c>
      <c r="D3649" s="397" t="s">
        <v>522</v>
      </c>
      <c r="E3649" s="398" t="s">
        <v>132</v>
      </c>
      <c r="F3649" s="398" t="s">
        <v>132</v>
      </c>
      <c r="G3649" s="398" t="s">
        <v>311</v>
      </c>
      <c r="H3649" s="398">
        <v>1</v>
      </c>
      <c r="I3649" s="458" t="s">
        <v>310</v>
      </c>
      <c r="J3649" s="398">
        <v>39</v>
      </c>
      <c r="K3649" s="398"/>
      <c r="L3649" s="398"/>
      <c r="M3649" s="218"/>
      <c r="N3649" s="398"/>
      <c r="O3649" s="398">
        <v>713375</v>
      </c>
      <c r="P3649" s="398" t="s">
        <v>498</v>
      </c>
      <c r="Q3649" s="469">
        <f>IF(I3649=$Q$5,J3649*H3649,0)</f>
        <v>0</v>
      </c>
      <c r="R3649" s="469">
        <f>IF(I3649=$R$5,J3649*H3649,0)*1.15</f>
        <v>0</v>
      </c>
      <c r="S3649" s="469">
        <f>IF(I3649=$S$5,J3649*H3649,0)</f>
        <v>0</v>
      </c>
      <c r="T3649" s="462">
        <f>IF(I3649=$T$5,J3649*H3649,0)</f>
        <v>0</v>
      </c>
      <c r="U3649" s="400"/>
    </row>
    <row r="3650" spans="2:21" s="216" customFormat="1" x14ac:dyDescent="0.25">
      <c r="B3650" s="396">
        <v>3657</v>
      </c>
      <c r="C3650" s="386">
        <v>45541</v>
      </c>
      <c r="D3650" s="397" t="s">
        <v>376</v>
      </c>
      <c r="E3650" s="398" t="s">
        <v>183</v>
      </c>
      <c r="F3650" s="398" t="s">
        <v>309</v>
      </c>
      <c r="G3650" s="398">
        <v>0</v>
      </c>
      <c r="H3650" s="398">
        <v>6</v>
      </c>
      <c r="I3650" s="398"/>
      <c r="J3650" s="398"/>
      <c r="K3650" s="398"/>
      <c r="L3650" s="398"/>
      <c r="M3650" s="218"/>
      <c r="N3650" s="398"/>
      <c r="O3650" s="398"/>
      <c r="P3650" s="398"/>
      <c r="Q3650" s="399">
        <v>0</v>
      </c>
      <c r="R3650" s="399">
        <v>0</v>
      </c>
      <c r="S3650" s="399">
        <v>0</v>
      </c>
      <c r="T3650" s="272">
        <v>0</v>
      </c>
      <c r="U3650" s="400"/>
    </row>
    <row r="3651" spans="2:21" s="216" customFormat="1" x14ac:dyDescent="0.25">
      <c r="B3651" s="396">
        <v>3658</v>
      </c>
      <c r="C3651" s="386">
        <v>45541</v>
      </c>
      <c r="D3651" s="397" t="s">
        <v>487</v>
      </c>
      <c r="E3651" s="398" t="s">
        <v>92</v>
      </c>
      <c r="F3651" s="398" t="s">
        <v>481</v>
      </c>
      <c r="G3651" s="398" t="s">
        <v>214</v>
      </c>
      <c r="H3651" s="398">
        <v>4.1500000000000004</v>
      </c>
      <c r="I3651" s="398" t="s">
        <v>221</v>
      </c>
      <c r="J3651" s="398">
        <v>13</v>
      </c>
      <c r="K3651" s="398"/>
      <c r="L3651" s="398"/>
      <c r="M3651" s="218"/>
      <c r="N3651" s="398"/>
      <c r="O3651" s="398"/>
      <c r="P3651" s="398"/>
      <c r="Q3651" s="399">
        <v>0</v>
      </c>
      <c r="R3651" s="399">
        <v>62.042499999999997</v>
      </c>
      <c r="S3651" s="399">
        <v>0</v>
      </c>
      <c r="T3651" s="272">
        <v>0</v>
      </c>
      <c r="U3651" s="400"/>
    </row>
    <row r="3652" spans="2:21" s="216" customFormat="1" x14ac:dyDescent="0.25">
      <c r="B3652" s="396">
        <v>3659</v>
      </c>
      <c r="C3652" s="386">
        <v>45541</v>
      </c>
      <c r="D3652" s="397" t="s">
        <v>488</v>
      </c>
      <c r="E3652" s="398" t="s">
        <v>92</v>
      </c>
      <c r="F3652" s="398" t="s">
        <v>481</v>
      </c>
      <c r="G3652" s="398" t="s">
        <v>214</v>
      </c>
      <c r="H3652" s="398">
        <v>4.1500000000000004</v>
      </c>
      <c r="I3652" s="398" t="s">
        <v>221</v>
      </c>
      <c r="J3652" s="398">
        <v>20</v>
      </c>
      <c r="K3652" s="398"/>
      <c r="L3652" s="398"/>
      <c r="M3652" s="218"/>
      <c r="N3652" s="398"/>
      <c r="O3652" s="398"/>
      <c r="P3652" s="398"/>
      <c r="Q3652" s="399">
        <v>0</v>
      </c>
      <c r="R3652" s="399">
        <v>95.449999999999989</v>
      </c>
      <c r="S3652" s="399">
        <v>0</v>
      </c>
      <c r="T3652" s="272">
        <v>0</v>
      </c>
      <c r="U3652" s="400"/>
    </row>
    <row r="3653" spans="2:21" s="216" customFormat="1" x14ac:dyDescent="0.25">
      <c r="B3653" s="396">
        <v>3660</v>
      </c>
      <c r="C3653" s="386">
        <v>45541</v>
      </c>
      <c r="D3653" s="397" t="s">
        <v>489</v>
      </c>
      <c r="E3653" s="398" t="s">
        <v>92</v>
      </c>
      <c r="F3653" s="398" t="s">
        <v>481</v>
      </c>
      <c r="G3653" s="398" t="s">
        <v>214</v>
      </c>
      <c r="H3653" s="398">
        <v>4.1500000000000004</v>
      </c>
      <c r="I3653" s="398" t="s">
        <v>221</v>
      </c>
      <c r="J3653" s="398">
        <v>11</v>
      </c>
      <c r="K3653" s="398"/>
      <c r="L3653" s="398"/>
      <c r="M3653" s="218"/>
      <c r="N3653" s="398"/>
      <c r="O3653" s="398"/>
      <c r="P3653" s="398"/>
      <c r="Q3653" s="399">
        <v>0</v>
      </c>
      <c r="R3653" s="399">
        <v>52.497500000000002</v>
      </c>
      <c r="S3653" s="399">
        <v>0</v>
      </c>
      <c r="T3653" s="272">
        <v>0</v>
      </c>
      <c r="U3653" s="400"/>
    </row>
    <row r="3654" spans="2:21" s="411" customFormat="1" x14ac:dyDescent="0.25">
      <c r="B3654" s="396">
        <v>3661</v>
      </c>
      <c r="C3654" s="386">
        <v>45541</v>
      </c>
      <c r="D3654" s="397" t="s">
        <v>487</v>
      </c>
      <c r="E3654" s="398" t="s">
        <v>92</v>
      </c>
      <c r="F3654" s="398" t="s">
        <v>481</v>
      </c>
      <c r="G3654" s="398" t="s">
        <v>214</v>
      </c>
      <c r="H3654" s="398">
        <v>4.1500000000000004</v>
      </c>
      <c r="I3654" s="398" t="s">
        <v>221</v>
      </c>
      <c r="J3654" s="398">
        <v>20</v>
      </c>
      <c r="K3654" s="398"/>
      <c r="L3654" s="398"/>
      <c r="M3654" s="218"/>
      <c r="N3654" s="398"/>
      <c r="O3654" s="398"/>
      <c r="P3654" s="398"/>
      <c r="Q3654" s="399">
        <v>0</v>
      </c>
      <c r="R3654" s="399">
        <v>95.449999999999989</v>
      </c>
      <c r="S3654" s="399">
        <v>0</v>
      </c>
      <c r="T3654" s="272">
        <v>0</v>
      </c>
      <c r="U3654" s="400"/>
    </row>
    <row r="3655" spans="2:21" s="411" customFormat="1" x14ac:dyDescent="0.25">
      <c r="B3655" s="396">
        <v>3662</v>
      </c>
      <c r="C3655" s="386">
        <v>45541</v>
      </c>
      <c r="D3655" s="397" t="s">
        <v>488</v>
      </c>
      <c r="E3655" s="398" t="s">
        <v>92</v>
      </c>
      <c r="F3655" s="398" t="s">
        <v>481</v>
      </c>
      <c r="G3655" s="398" t="s">
        <v>214</v>
      </c>
      <c r="H3655" s="398">
        <v>4.1500000000000004</v>
      </c>
      <c r="I3655" s="398" t="s">
        <v>221</v>
      </c>
      <c r="J3655" s="398">
        <v>20</v>
      </c>
      <c r="K3655" s="398"/>
      <c r="L3655" s="398"/>
      <c r="M3655" s="218"/>
      <c r="N3655" s="398"/>
      <c r="O3655" s="398"/>
      <c r="P3655" s="398"/>
      <c r="Q3655" s="399">
        <v>0</v>
      </c>
      <c r="R3655" s="399">
        <v>95.449999999999989</v>
      </c>
      <c r="S3655" s="399">
        <v>0</v>
      </c>
      <c r="T3655" s="272">
        <v>0</v>
      </c>
      <c r="U3655" s="400"/>
    </row>
    <row r="3656" spans="2:21" s="411" customFormat="1" x14ac:dyDescent="0.25">
      <c r="B3656" s="396">
        <v>3663</v>
      </c>
      <c r="C3656" s="386">
        <v>45541</v>
      </c>
      <c r="D3656" s="397" t="s">
        <v>489</v>
      </c>
      <c r="E3656" s="398" t="s">
        <v>92</v>
      </c>
      <c r="F3656" s="398" t="s">
        <v>481</v>
      </c>
      <c r="G3656" s="398" t="s">
        <v>214</v>
      </c>
      <c r="H3656" s="398">
        <v>4.1500000000000004</v>
      </c>
      <c r="I3656" s="398" t="s">
        <v>221</v>
      </c>
      <c r="J3656" s="398">
        <v>5</v>
      </c>
      <c r="K3656" s="398"/>
      <c r="L3656" s="398"/>
      <c r="M3656" s="218"/>
      <c r="N3656" s="398"/>
      <c r="O3656" s="398"/>
      <c r="P3656" s="398"/>
      <c r="Q3656" s="399">
        <v>0</v>
      </c>
      <c r="R3656" s="399">
        <v>23.862499999999997</v>
      </c>
      <c r="S3656" s="399">
        <v>0</v>
      </c>
      <c r="T3656" s="272">
        <v>0</v>
      </c>
      <c r="U3656" s="400"/>
    </row>
    <row r="3657" spans="2:21" s="216" customFormat="1" x14ac:dyDescent="0.25">
      <c r="B3657" s="396">
        <v>3664</v>
      </c>
      <c r="C3657" s="386">
        <v>45541</v>
      </c>
      <c r="D3657" s="397" t="s">
        <v>490</v>
      </c>
      <c r="E3657" s="398" t="s">
        <v>92</v>
      </c>
      <c r="F3657" s="398" t="s">
        <v>481</v>
      </c>
      <c r="G3657" s="398" t="s">
        <v>214</v>
      </c>
      <c r="H3657" s="398">
        <v>4.1500000000000004</v>
      </c>
      <c r="I3657" s="398"/>
      <c r="J3657" s="398"/>
      <c r="K3657" s="398"/>
      <c r="L3657" s="398"/>
      <c r="M3657" s="218"/>
      <c r="N3657" s="398"/>
      <c r="O3657" s="398"/>
      <c r="P3657" s="398"/>
      <c r="Q3657" s="399">
        <v>0</v>
      </c>
      <c r="R3657" s="399">
        <v>0</v>
      </c>
      <c r="S3657" s="399">
        <v>0</v>
      </c>
      <c r="T3657" s="272">
        <v>0</v>
      </c>
      <c r="U3657" s="400"/>
    </row>
    <row r="3658" spans="2:21" s="216" customFormat="1" x14ac:dyDescent="0.25">
      <c r="B3658" s="396">
        <v>3665</v>
      </c>
      <c r="C3658" s="386">
        <v>45541</v>
      </c>
      <c r="D3658" s="397" t="s">
        <v>117</v>
      </c>
      <c r="E3658" s="398" t="s">
        <v>92</v>
      </c>
      <c r="F3658" s="398" t="s">
        <v>1</v>
      </c>
      <c r="G3658" s="398" t="s">
        <v>213</v>
      </c>
      <c r="H3658" s="398">
        <v>6.65</v>
      </c>
      <c r="I3658" s="398" t="s">
        <v>221</v>
      </c>
      <c r="J3658" s="398">
        <v>15</v>
      </c>
      <c r="K3658" s="398"/>
      <c r="L3658" s="398"/>
      <c r="M3658" s="218"/>
      <c r="N3658" s="398"/>
      <c r="O3658" s="398"/>
      <c r="P3658" s="398"/>
      <c r="Q3658" s="399">
        <v>0</v>
      </c>
      <c r="R3658" s="399">
        <v>114.71249999999999</v>
      </c>
      <c r="S3658" s="399">
        <v>0</v>
      </c>
      <c r="T3658" s="272">
        <v>0</v>
      </c>
      <c r="U3658" s="400"/>
    </row>
    <row r="3659" spans="2:21" s="216" customFormat="1" x14ac:dyDescent="0.25">
      <c r="B3659" s="396">
        <v>3666</v>
      </c>
      <c r="C3659" s="386">
        <v>45541</v>
      </c>
      <c r="D3659" s="397" t="s">
        <v>94</v>
      </c>
      <c r="E3659" s="398" t="s">
        <v>92</v>
      </c>
      <c r="F3659" s="398" t="s">
        <v>1</v>
      </c>
      <c r="G3659" s="398" t="s">
        <v>213</v>
      </c>
      <c r="H3659" s="398">
        <v>6.65</v>
      </c>
      <c r="I3659" s="398" t="s">
        <v>221</v>
      </c>
      <c r="J3659" s="398">
        <v>20</v>
      </c>
      <c r="K3659" s="398"/>
      <c r="L3659" s="398"/>
      <c r="M3659" s="218"/>
      <c r="N3659" s="398"/>
      <c r="O3659" s="398"/>
      <c r="P3659" s="398"/>
      <c r="Q3659" s="399">
        <v>0</v>
      </c>
      <c r="R3659" s="399">
        <v>152.94999999999999</v>
      </c>
      <c r="S3659" s="399">
        <v>0</v>
      </c>
      <c r="T3659" s="272">
        <v>0</v>
      </c>
      <c r="U3659" s="400"/>
    </row>
    <row r="3660" spans="2:21" s="216" customFormat="1" x14ac:dyDescent="0.25">
      <c r="B3660" s="396">
        <v>3667</v>
      </c>
      <c r="C3660" s="386">
        <v>45541</v>
      </c>
      <c r="D3660" s="397" t="s">
        <v>91</v>
      </c>
      <c r="E3660" s="398" t="s">
        <v>92</v>
      </c>
      <c r="F3660" s="398" t="s">
        <v>1</v>
      </c>
      <c r="G3660" s="398" t="s">
        <v>213</v>
      </c>
      <c r="H3660" s="398">
        <v>6.65</v>
      </c>
      <c r="I3660" s="398" t="s">
        <v>221</v>
      </c>
      <c r="J3660" s="398">
        <v>19</v>
      </c>
      <c r="K3660" s="398"/>
      <c r="L3660" s="398"/>
      <c r="M3660" s="218"/>
      <c r="N3660" s="398"/>
      <c r="O3660" s="398"/>
      <c r="P3660" s="398"/>
      <c r="Q3660" s="399">
        <v>0</v>
      </c>
      <c r="R3660" s="399">
        <v>145.30250000000001</v>
      </c>
      <c r="S3660" s="399">
        <v>0</v>
      </c>
      <c r="T3660" s="272">
        <v>0</v>
      </c>
      <c r="U3660" s="400"/>
    </row>
    <row r="3661" spans="2:21" s="216" customFormat="1" x14ac:dyDescent="0.25">
      <c r="B3661" s="396">
        <v>3668</v>
      </c>
      <c r="C3661" s="386">
        <v>45541</v>
      </c>
      <c r="D3661" s="397" t="s">
        <v>156</v>
      </c>
      <c r="E3661" s="398" t="s">
        <v>92</v>
      </c>
      <c r="F3661" s="398" t="s">
        <v>62</v>
      </c>
      <c r="G3661" s="398" t="s">
        <v>214</v>
      </c>
      <c r="H3661" s="398">
        <v>4.1500000000000004</v>
      </c>
      <c r="I3661" s="398"/>
      <c r="J3661" s="398"/>
      <c r="K3661" s="398"/>
      <c r="L3661" s="398"/>
      <c r="M3661" s="218"/>
      <c r="N3661" s="398"/>
      <c r="O3661" s="398"/>
      <c r="P3661" s="398"/>
      <c r="Q3661" s="399">
        <v>0</v>
      </c>
      <c r="R3661" s="399">
        <v>0</v>
      </c>
      <c r="S3661" s="399">
        <v>0</v>
      </c>
      <c r="T3661" s="272">
        <v>0</v>
      </c>
      <c r="U3661" s="400"/>
    </row>
    <row r="3662" spans="2:21" s="216" customFormat="1" x14ac:dyDescent="0.25">
      <c r="B3662" s="396">
        <v>3669</v>
      </c>
      <c r="C3662" s="386">
        <v>45541</v>
      </c>
      <c r="D3662" s="397" t="s">
        <v>157</v>
      </c>
      <c r="E3662" s="398" t="s">
        <v>92</v>
      </c>
      <c r="F3662" s="398" t="s">
        <v>62</v>
      </c>
      <c r="G3662" s="398" t="s">
        <v>214</v>
      </c>
      <c r="H3662" s="398">
        <v>4.1500000000000004</v>
      </c>
      <c r="I3662" s="398"/>
      <c r="J3662" s="398"/>
      <c r="K3662" s="398"/>
      <c r="L3662" s="398"/>
      <c r="M3662" s="218"/>
      <c r="N3662" s="398"/>
      <c r="O3662" s="398"/>
      <c r="P3662" s="398"/>
      <c r="Q3662" s="399">
        <v>0</v>
      </c>
      <c r="R3662" s="399">
        <v>0</v>
      </c>
      <c r="S3662" s="399">
        <v>0</v>
      </c>
      <c r="T3662" s="272">
        <v>0</v>
      </c>
      <c r="U3662" s="400"/>
    </row>
    <row r="3663" spans="2:21" s="216" customFormat="1" x14ac:dyDescent="0.25">
      <c r="B3663" s="396">
        <v>3670</v>
      </c>
      <c r="C3663" s="386">
        <v>45541</v>
      </c>
      <c r="D3663" s="397" t="s">
        <v>436</v>
      </c>
      <c r="E3663" s="398" t="s">
        <v>161</v>
      </c>
      <c r="F3663" s="398" t="s">
        <v>389</v>
      </c>
      <c r="G3663" s="398" t="s">
        <v>161</v>
      </c>
      <c r="H3663" s="398">
        <v>10</v>
      </c>
      <c r="I3663" s="398" t="s">
        <v>66</v>
      </c>
      <c r="J3663" s="398">
        <v>4</v>
      </c>
      <c r="K3663" s="398"/>
      <c r="L3663" s="398"/>
      <c r="M3663" s="218"/>
      <c r="N3663" s="398"/>
      <c r="O3663" s="398"/>
      <c r="P3663" s="398"/>
      <c r="Q3663" s="399">
        <v>0</v>
      </c>
      <c r="R3663" s="399">
        <v>0</v>
      </c>
      <c r="S3663" s="399">
        <v>40</v>
      </c>
      <c r="T3663" s="272">
        <v>0</v>
      </c>
      <c r="U3663" s="400"/>
    </row>
    <row r="3664" spans="2:21" s="216" customFormat="1" ht="15.75" customHeight="1" x14ac:dyDescent="0.25">
      <c r="B3664" s="396">
        <v>3671</v>
      </c>
      <c r="C3664" s="386">
        <v>45541</v>
      </c>
      <c r="D3664" s="397" t="s">
        <v>284</v>
      </c>
      <c r="E3664" s="398" t="s">
        <v>178</v>
      </c>
      <c r="F3664" s="398" t="s">
        <v>7</v>
      </c>
      <c r="G3664" s="398" t="s">
        <v>213</v>
      </c>
      <c r="H3664" s="398">
        <v>7</v>
      </c>
      <c r="I3664" s="398" t="s">
        <v>220</v>
      </c>
      <c r="J3664" s="398">
        <v>18</v>
      </c>
      <c r="K3664" s="398"/>
      <c r="L3664" s="398"/>
      <c r="M3664" s="218"/>
      <c r="N3664" s="398"/>
      <c r="O3664" s="398"/>
      <c r="P3664" s="398"/>
      <c r="Q3664" s="399">
        <v>126</v>
      </c>
      <c r="R3664" s="399">
        <v>0</v>
      </c>
      <c r="S3664" s="399">
        <v>0</v>
      </c>
      <c r="T3664" s="272">
        <v>0</v>
      </c>
      <c r="U3664" s="400"/>
    </row>
    <row r="3665" spans="2:21" s="216" customFormat="1" x14ac:dyDescent="0.25">
      <c r="B3665" s="396">
        <v>3672</v>
      </c>
      <c r="C3665" s="386">
        <v>45541</v>
      </c>
      <c r="D3665" s="397" t="s">
        <v>268</v>
      </c>
      <c r="E3665" s="398" t="s">
        <v>276</v>
      </c>
      <c r="F3665" s="398" t="s">
        <v>7</v>
      </c>
      <c r="G3665" s="398" t="s">
        <v>214</v>
      </c>
      <c r="H3665" s="398">
        <v>5</v>
      </c>
      <c r="I3665" s="398"/>
      <c r="J3665" s="398"/>
      <c r="K3665" s="398"/>
      <c r="L3665" s="398"/>
      <c r="M3665" s="218"/>
      <c r="N3665" s="398"/>
      <c r="O3665" s="398"/>
      <c r="P3665" s="398"/>
      <c r="Q3665" s="399">
        <v>0</v>
      </c>
      <c r="R3665" s="399">
        <v>0</v>
      </c>
      <c r="S3665" s="399">
        <v>0</v>
      </c>
      <c r="T3665" s="272">
        <v>0</v>
      </c>
      <c r="U3665" s="400"/>
    </row>
    <row r="3666" spans="2:21" s="216" customFormat="1" x14ac:dyDescent="0.25">
      <c r="B3666" s="396">
        <v>3673</v>
      </c>
      <c r="C3666" s="386">
        <v>45541</v>
      </c>
      <c r="D3666" s="397" t="s">
        <v>260</v>
      </c>
      <c r="E3666" s="398" t="s">
        <v>161</v>
      </c>
      <c r="F3666" s="398" t="s">
        <v>7</v>
      </c>
      <c r="G3666" s="398" t="s">
        <v>161</v>
      </c>
      <c r="H3666" s="398">
        <v>10</v>
      </c>
      <c r="I3666" s="398" t="s">
        <v>66</v>
      </c>
      <c r="J3666" s="398">
        <v>7</v>
      </c>
      <c r="K3666" s="398"/>
      <c r="L3666" s="398"/>
      <c r="M3666" s="218"/>
      <c r="N3666" s="398"/>
      <c r="O3666" s="398"/>
      <c r="P3666" s="398"/>
      <c r="Q3666" s="399">
        <v>0</v>
      </c>
      <c r="R3666" s="399">
        <v>0</v>
      </c>
      <c r="S3666" s="399">
        <v>70</v>
      </c>
      <c r="T3666" s="272">
        <v>0</v>
      </c>
      <c r="U3666" s="400"/>
    </row>
    <row r="3667" spans="2:21" s="216" customFormat="1" x14ac:dyDescent="0.25">
      <c r="B3667" s="396">
        <v>3674</v>
      </c>
      <c r="C3667" s="386">
        <v>45541</v>
      </c>
      <c r="D3667" s="397" t="s">
        <v>359</v>
      </c>
      <c r="E3667" s="398" t="s">
        <v>178</v>
      </c>
      <c r="F3667" s="398" t="s">
        <v>7</v>
      </c>
      <c r="G3667" s="398" t="s">
        <v>213</v>
      </c>
      <c r="H3667" s="398">
        <v>7</v>
      </c>
      <c r="I3667" s="398"/>
      <c r="J3667" s="398"/>
      <c r="K3667" s="398"/>
      <c r="L3667" s="398"/>
      <c r="M3667" s="218"/>
      <c r="N3667" s="398"/>
      <c r="O3667" s="398"/>
      <c r="P3667" s="398"/>
      <c r="Q3667" s="399">
        <v>0</v>
      </c>
      <c r="R3667" s="399">
        <v>0</v>
      </c>
      <c r="S3667" s="399">
        <v>0</v>
      </c>
      <c r="T3667" s="272">
        <v>0</v>
      </c>
      <c r="U3667" s="400"/>
    </row>
    <row r="3668" spans="2:21" s="216" customFormat="1" x14ac:dyDescent="0.25">
      <c r="B3668" s="396">
        <v>3675</v>
      </c>
      <c r="C3668" s="386">
        <v>45541</v>
      </c>
      <c r="D3668" s="397" t="s">
        <v>177</v>
      </c>
      <c r="E3668" s="398" t="s">
        <v>178</v>
      </c>
      <c r="F3668" s="398" t="s">
        <v>7</v>
      </c>
      <c r="G3668" s="398" t="s">
        <v>213</v>
      </c>
      <c r="H3668" s="398">
        <v>7</v>
      </c>
      <c r="I3668" s="398" t="s">
        <v>220</v>
      </c>
      <c r="J3668" s="398">
        <v>18</v>
      </c>
      <c r="K3668" s="398"/>
      <c r="L3668" s="398"/>
      <c r="M3668" s="218"/>
      <c r="N3668" s="398"/>
      <c r="O3668" s="398"/>
      <c r="P3668" s="398"/>
      <c r="Q3668" s="399">
        <v>126</v>
      </c>
      <c r="R3668" s="399">
        <v>0</v>
      </c>
      <c r="S3668" s="399">
        <v>0</v>
      </c>
      <c r="T3668" s="272">
        <v>0</v>
      </c>
      <c r="U3668" s="400"/>
    </row>
    <row r="3669" spans="2:21" s="216" customFormat="1" x14ac:dyDescent="0.25">
      <c r="B3669" s="396">
        <v>3676</v>
      </c>
      <c r="C3669" s="386">
        <v>45541</v>
      </c>
      <c r="D3669" s="397" t="s">
        <v>173</v>
      </c>
      <c r="E3669" s="398" t="s">
        <v>161</v>
      </c>
      <c r="F3669" s="398" t="s">
        <v>7</v>
      </c>
      <c r="G3669" s="398" t="s">
        <v>161</v>
      </c>
      <c r="H3669" s="398">
        <v>11.2</v>
      </c>
      <c r="I3669" s="398"/>
      <c r="J3669" s="398"/>
      <c r="K3669" s="398"/>
      <c r="L3669" s="398"/>
      <c r="M3669" s="218"/>
      <c r="N3669" s="398"/>
      <c r="O3669" s="398"/>
      <c r="P3669" s="398"/>
      <c r="Q3669" s="399">
        <v>0</v>
      </c>
      <c r="R3669" s="399">
        <v>0</v>
      </c>
      <c r="S3669" s="399">
        <v>0</v>
      </c>
      <c r="T3669" s="272">
        <v>0</v>
      </c>
      <c r="U3669" s="400"/>
    </row>
    <row r="3670" spans="2:21" s="216" customFormat="1" x14ac:dyDescent="0.25">
      <c r="B3670" s="396">
        <v>3677</v>
      </c>
      <c r="C3670" s="386">
        <v>45541</v>
      </c>
      <c r="D3670" s="397" t="s">
        <v>152</v>
      </c>
      <c r="E3670" s="398" t="s">
        <v>92</v>
      </c>
      <c r="F3670" s="398" t="s">
        <v>63</v>
      </c>
      <c r="G3670" s="398" t="s">
        <v>214</v>
      </c>
      <c r="H3670" s="398">
        <v>4.1500000000000004</v>
      </c>
      <c r="I3670" s="398"/>
      <c r="J3670" s="398"/>
      <c r="K3670" s="398"/>
      <c r="L3670" s="398"/>
      <c r="M3670" s="218"/>
      <c r="N3670" s="398"/>
      <c r="O3670" s="398"/>
      <c r="P3670" s="398"/>
      <c r="Q3670" s="399">
        <v>0</v>
      </c>
      <c r="R3670" s="399">
        <v>0</v>
      </c>
      <c r="S3670" s="399">
        <v>0</v>
      </c>
      <c r="T3670" s="272">
        <v>0</v>
      </c>
      <c r="U3670" s="400"/>
    </row>
    <row r="3671" spans="2:21" s="216" customFormat="1" x14ac:dyDescent="0.25">
      <c r="B3671" s="396">
        <v>3678</v>
      </c>
      <c r="C3671" s="386">
        <v>45541</v>
      </c>
      <c r="D3671" s="397" t="s">
        <v>150</v>
      </c>
      <c r="E3671" s="398" t="s">
        <v>92</v>
      </c>
      <c r="F3671" s="398" t="s">
        <v>63</v>
      </c>
      <c r="G3671" s="398" t="s">
        <v>214</v>
      </c>
      <c r="H3671" s="398">
        <v>4.1500000000000004</v>
      </c>
      <c r="I3671" s="398"/>
      <c r="J3671" s="398"/>
      <c r="K3671" s="398"/>
      <c r="L3671" s="398"/>
      <c r="M3671" s="218"/>
      <c r="N3671" s="398"/>
      <c r="O3671" s="398"/>
      <c r="P3671" s="398"/>
      <c r="Q3671" s="399">
        <v>0</v>
      </c>
      <c r="R3671" s="399">
        <v>0</v>
      </c>
      <c r="S3671" s="399">
        <v>0</v>
      </c>
      <c r="T3671" s="272">
        <v>0</v>
      </c>
      <c r="U3671" s="400"/>
    </row>
    <row r="3672" spans="2:21" s="216" customFormat="1" x14ac:dyDescent="0.25">
      <c r="B3672" s="396">
        <v>3679</v>
      </c>
      <c r="C3672" s="386">
        <v>45541</v>
      </c>
      <c r="D3672" s="397" t="s">
        <v>179</v>
      </c>
      <c r="E3672" s="398" t="s">
        <v>161</v>
      </c>
      <c r="F3672" s="398" t="s">
        <v>8</v>
      </c>
      <c r="G3672" s="398" t="s">
        <v>161</v>
      </c>
      <c r="H3672" s="398">
        <v>11.6</v>
      </c>
      <c r="I3672" s="398" t="s">
        <v>66</v>
      </c>
      <c r="J3672" s="398">
        <v>6</v>
      </c>
      <c r="K3672" s="398"/>
      <c r="L3672" s="398"/>
      <c r="M3672" s="218"/>
      <c r="N3672" s="398"/>
      <c r="O3672" s="398"/>
      <c r="P3672" s="398"/>
      <c r="Q3672" s="399">
        <v>0</v>
      </c>
      <c r="R3672" s="399">
        <v>0</v>
      </c>
      <c r="S3672" s="399">
        <v>69.599999999999994</v>
      </c>
      <c r="T3672" s="272">
        <v>0</v>
      </c>
      <c r="U3672" s="400"/>
    </row>
    <row r="3673" spans="2:21" s="216" customFormat="1" x14ac:dyDescent="0.25">
      <c r="B3673" s="396">
        <v>3680</v>
      </c>
      <c r="C3673" s="386">
        <v>45541</v>
      </c>
      <c r="D3673" s="397" t="s">
        <v>141</v>
      </c>
      <c r="E3673" s="398" t="s">
        <v>92</v>
      </c>
      <c r="F3673" s="398" t="s">
        <v>2</v>
      </c>
      <c r="G3673" s="398" t="s">
        <v>213</v>
      </c>
      <c r="H3673" s="398">
        <v>7</v>
      </c>
      <c r="I3673" s="398" t="s">
        <v>220</v>
      </c>
      <c r="J3673" s="398">
        <v>42</v>
      </c>
      <c r="K3673" s="398"/>
      <c r="L3673" s="398"/>
      <c r="M3673" s="218"/>
      <c r="N3673" s="398"/>
      <c r="O3673" s="398"/>
      <c r="P3673" s="398"/>
      <c r="Q3673" s="399">
        <v>294</v>
      </c>
      <c r="R3673" s="399">
        <v>0</v>
      </c>
      <c r="S3673" s="399">
        <v>0</v>
      </c>
      <c r="T3673" s="272">
        <v>0</v>
      </c>
      <c r="U3673" s="400"/>
    </row>
    <row r="3674" spans="2:21" s="216" customFormat="1" x14ac:dyDescent="0.25">
      <c r="B3674" s="396">
        <v>3681</v>
      </c>
      <c r="C3674" s="386">
        <v>45541</v>
      </c>
      <c r="D3674" s="397" t="s">
        <v>142</v>
      </c>
      <c r="E3674" s="398" t="s">
        <v>92</v>
      </c>
      <c r="F3674" s="398" t="s">
        <v>2</v>
      </c>
      <c r="G3674" s="398" t="s">
        <v>213</v>
      </c>
      <c r="H3674" s="398">
        <v>7</v>
      </c>
      <c r="I3674" s="398"/>
      <c r="J3674" s="398"/>
      <c r="K3674" s="398"/>
      <c r="L3674" s="398"/>
      <c r="M3674" s="218"/>
      <c r="N3674" s="398"/>
      <c r="O3674" s="398"/>
      <c r="P3674" s="398"/>
      <c r="Q3674" s="399">
        <v>0</v>
      </c>
      <c r="R3674" s="399">
        <v>0</v>
      </c>
      <c r="S3674" s="399">
        <v>0</v>
      </c>
      <c r="T3674" s="272">
        <v>0</v>
      </c>
      <c r="U3674" s="400"/>
    </row>
    <row r="3675" spans="2:21" s="216" customFormat="1" x14ac:dyDescent="0.25">
      <c r="B3675" s="396">
        <v>3682</v>
      </c>
      <c r="C3675" s="386">
        <v>45541</v>
      </c>
      <c r="D3675" s="397" t="s">
        <v>143</v>
      </c>
      <c r="E3675" s="398" t="s">
        <v>92</v>
      </c>
      <c r="F3675" s="398" t="s">
        <v>2</v>
      </c>
      <c r="G3675" s="398" t="s">
        <v>213</v>
      </c>
      <c r="H3675" s="398">
        <v>7</v>
      </c>
      <c r="I3675" s="398"/>
      <c r="J3675" s="398"/>
      <c r="K3675" s="398"/>
      <c r="L3675" s="398"/>
      <c r="M3675" s="218"/>
      <c r="N3675" s="398"/>
      <c r="O3675" s="398"/>
      <c r="P3675" s="398"/>
      <c r="Q3675" s="399">
        <v>0</v>
      </c>
      <c r="R3675" s="399">
        <v>0</v>
      </c>
      <c r="S3675" s="399">
        <v>0</v>
      </c>
      <c r="T3675" s="272">
        <v>0</v>
      </c>
      <c r="U3675" s="400"/>
    </row>
    <row r="3676" spans="2:21" s="216" customFormat="1" x14ac:dyDescent="0.25">
      <c r="B3676" s="396">
        <v>3683</v>
      </c>
      <c r="C3676" s="386">
        <v>45541</v>
      </c>
      <c r="D3676" s="397" t="s">
        <v>258</v>
      </c>
      <c r="E3676" s="398" t="s">
        <v>92</v>
      </c>
      <c r="F3676" s="398" t="s">
        <v>2</v>
      </c>
      <c r="G3676" s="398" t="s">
        <v>213</v>
      </c>
      <c r="H3676" s="398">
        <v>7</v>
      </c>
      <c r="I3676" s="398"/>
      <c r="J3676" s="398"/>
      <c r="K3676" s="398"/>
      <c r="L3676" s="398"/>
      <c r="M3676" s="218"/>
      <c r="N3676" s="398"/>
      <c r="O3676" s="398"/>
      <c r="P3676" s="398"/>
      <c r="Q3676" s="399">
        <v>0</v>
      </c>
      <c r="R3676" s="399">
        <v>0</v>
      </c>
      <c r="S3676" s="399">
        <v>0</v>
      </c>
      <c r="T3676" s="272">
        <v>0</v>
      </c>
      <c r="U3676" s="400"/>
    </row>
    <row r="3677" spans="2:21" s="411" customFormat="1" x14ac:dyDescent="0.25">
      <c r="B3677" s="396">
        <v>3684</v>
      </c>
      <c r="C3677" s="386">
        <v>45541</v>
      </c>
      <c r="D3677" s="397" t="s">
        <v>266</v>
      </c>
      <c r="E3677" s="398" t="s">
        <v>92</v>
      </c>
      <c r="F3677" s="398" t="s">
        <v>2</v>
      </c>
      <c r="G3677" s="398" t="s">
        <v>213</v>
      </c>
      <c r="H3677" s="398">
        <v>7</v>
      </c>
      <c r="I3677" s="398" t="s">
        <v>221</v>
      </c>
      <c r="J3677" s="398">
        <v>11</v>
      </c>
      <c r="K3677" s="398"/>
      <c r="L3677" s="398"/>
      <c r="M3677" s="218"/>
      <c r="N3677" s="398"/>
      <c r="O3677" s="398"/>
      <c r="P3677" s="398"/>
      <c r="Q3677" s="399">
        <v>0</v>
      </c>
      <c r="R3677" s="399">
        <v>88.55</v>
      </c>
      <c r="S3677" s="399">
        <v>0</v>
      </c>
      <c r="T3677" s="272">
        <v>0</v>
      </c>
      <c r="U3677" s="400"/>
    </row>
    <row r="3678" spans="2:21" s="216" customFormat="1" x14ac:dyDescent="0.25">
      <c r="B3678" s="396">
        <v>3685</v>
      </c>
      <c r="C3678" s="386">
        <v>45541</v>
      </c>
      <c r="D3678" s="397" t="s">
        <v>266</v>
      </c>
      <c r="E3678" s="398" t="s">
        <v>92</v>
      </c>
      <c r="F3678" s="398" t="s">
        <v>2</v>
      </c>
      <c r="G3678" s="398" t="s">
        <v>213</v>
      </c>
      <c r="H3678" s="398">
        <v>7</v>
      </c>
      <c r="I3678" s="398" t="s">
        <v>221</v>
      </c>
      <c r="J3678" s="398">
        <v>11</v>
      </c>
      <c r="K3678" s="398"/>
      <c r="L3678" s="398"/>
      <c r="M3678" s="218"/>
      <c r="N3678" s="398"/>
      <c r="O3678" s="398"/>
      <c r="P3678" s="398"/>
      <c r="Q3678" s="399">
        <v>0</v>
      </c>
      <c r="R3678" s="399">
        <v>88.55</v>
      </c>
      <c r="S3678" s="399">
        <v>0</v>
      </c>
      <c r="T3678" s="272">
        <v>0</v>
      </c>
      <c r="U3678" s="400"/>
    </row>
    <row r="3679" spans="2:21" s="216" customFormat="1" x14ac:dyDescent="0.25">
      <c r="B3679" s="396">
        <v>3686</v>
      </c>
      <c r="C3679" s="386">
        <v>45541</v>
      </c>
      <c r="D3679" s="397" t="s">
        <v>267</v>
      </c>
      <c r="E3679" s="398" t="s">
        <v>92</v>
      </c>
      <c r="F3679" s="398" t="s">
        <v>2</v>
      </c>
      <c r="G3679" s="398" t="s">
        <v>213</v>
      </c>
      <c r="H3679" s="398">
        <v>7</v>
      </c>
      <c r="I3679" s="398"/>
      <c r="J3679" s="398"/>
      <c r="K3679" s="398"/>
      <c r="L3679" s="398"/>
      <c r="M3679" s="218"/>
      <c r="N3679" s="398"/>
      <c r="O3679" s="398"/>
      <c r="P3679" s="398"/>
      <c r="Q3679" s="399">
        <v>0</v>
      </c>
      <c r="R3679" s="399">
        <v>0</v>
      </c>
      <c r="S3679" s="399">
        <v>0</v>
      </c>
      <c r="T3679" s="272">
        <v>0</v>
      </c>
      <c r="U3679" s="400"/>
    </row>
    <row r="3680" spans="2:21" s="216" customFormat="1" x14ac:dyDescent="0.25">
      <c r="B3680" s="396">
        <v>3687</v>
      </c>
      <c r="C3680" s="386">
        <v>45541</v>
      </c>
      <c r="D3680" s="397" t="s">
        <v>387</v>
      </c>
      <c r="E3680" s="398" t="s">
        <v>276</v>
      </c>
      <c r="F3680" s="398" t="s">
        <v>389</v>
      </c>
      <c r="G3680" s="398" t="s">
        <v>214</v>
      </c>
      <c r="H3680" s="398">
        <v>4.1500000000000004</v>
      </c>
      <c r="I3680" s="398"/>
      <c r="J3680" s="398"/>
      <c r="K3680" s="398"/>
      <c r="L3680" s="398"/>
      <c r="M3680" s="218"/>
      <c r="N3680" s="398"/>
      <c r="O3680" s="398"/>
      <c r="P3680" s="398"/>
      <c r="Q3680" s="399">
        <v>0</v>
      </c>
      <c r="R3680" s="399">
        <v>0</v>
      </c>
      <c r="S3680" s="399">
        <v>0</v>
      </c>
      <c r="T3680" s="272">
        <v>0</v>
      </c>
      <c r="U3680" s="400"/>
    </row>
    <row r="3681" spans="2:21" s="216" customFormat="1" x14ac:dyDescent="0.25">
      <c r="B3681" s="396">
        <v>3688</v>
      </c>
      <c r="C3681" s="386">
        <v>45541</v>
      </c>
      <c r="D3681" s="397" t="s">
        <v>387</v>
      </c>
      <c r="E3681" s="398" t="s">
        <v>276</v>
      </c>
      <c r="F3681" s="398" t="s">
        <v>389</v>
      </c>
      <c r="G3681" s="398" t="s">
        <v>214</v>
      </c>
      <c r="H3681" s="398">
        <v>4.1500000000000004</v>
      </c>
      <c r="I3681" s="398" t="s">
        <v>221</v>
      </c>
      <c r="J3681" s="398">
        <v>14</v>
      </c>
      <c r="K3681" s="398"/>
      <c r="L3681" s="398"/>
      <c r="M3681" s="218"/>
      <c r="N3681" s="398"/>
      <c r="O3681" s="398"/>
      <c r="P3681" s="398"/>
      <c r="Q3681" s="399">
        <v>0</v>
      </c>
      <c r="R3681" s="399">
        <v>66.814999999999998</v>
      </c>
      <c r="S3681" s="399">
        <v>0</v>
      </c>
      <c r="T3681" s="272">
        <v>0</v>
      </c>
      <c r="U3681" s="400"/>
    </row>
    <row r="3682" spans="2:21" x14ac:dyDescent="0.25">
      <c r="B3682" s="396">
        <v>3689</v>
      </c>
      <c r="C3682" s="386">
        <v>45541</v>
      </c>
      <c r="D3682" s="397" t="s">
        <v>388</v>
      </c>
      <c r="E3682" s="398" t="s">
        <v>276</v>
      </c>
      <c r="F3682" s="398" t="s">
        <v>389</v>
      </c>
      <c r="G3682" s="398" t="s">
        <v>214</v>
      </c>
      <c r="H3682" s="398">
        <v>4.1500000000000004</v>
      </c>
      <c r="I3682" s="398" t="s">
        <v>221</v>
      </c>
      <c r="J3682" s="398">
        <v>13</v>
      </c>
      <c r="K3682" s="398"/>
      <c r="L3682" s="398"/>
      <c r="M3682" s="218"/>
      <c r="N3682" s="398"/>
      <c r="O3682" s="398"/>
      <c r="P3682" s="398"/>
      <c r="Q3682" s="399">
        <v>0</v>
      </c>
      <c r="R3682" s="399">
        <v>62.042499999999997</v>
      </c>
      <c r="S3682" s="399">
        <v>0</v>
      </c>
      <c r="T3682" s="272">
        <v>0</v>
      </c>
      <c r="U3682" s="400"/>
    </row>
    <row r="3683" spans="2:21" x14ac:dyDescent="0.25">
      <c r="B3683" s="396">
        <v>3690</v>
      </c>
      <c r="C3683" s="386">
        <v>45541</v>
      </c>
      <c r="D3683" s="397" t="s">
        <v>387</v>
      </c>
      <c r="E3683" s="398" t="s">
        <v>276</v>
      </c>
      <c r="F3683" s="398" t="s">
        <v>389</v>
      </c>
      <c r="G3683" s="398" t="s">
        <v>214</v>
      </c>
      <c r="H3683" s="398">
        <v>4.1500000000000004</v>
      </c>
      <c r="I3683" s="398" t="s">
        <v>221</v>
      </c>
      <c r="J3683" s="398">
        <v>16</v>
      </c>
      <c r="K3683" s="398"/>
      <c r="L3683" s="398"/>
      <c r="M3683" s="218"/>
      <c r="N3683" s="398"/>
      <c r="O3683" s="398"/>
      <c r="P3683" s="398"/>
      <c r="Q3683" s="399">
        <v>0</v>
      </c>
      <c r="R3683" s="399">
        <v>76.36</v>
      </c>
      <c r="S3683" s="399">
        <v>0</v>
      </c>
      <c r="T3683" s="272">
        <v>0</v>
      </c>
      <c r="U3683" s="400"/>
    </row>
    <row r="3684" spans="2:21" x14ac:dyDescent="0.25">
      <c r="B3684" s="396">
        <v>3691</v>
      </c>
      <c r="C3684" s="386">
        <v>45541</v>
      </c>
      <c r="D3684" s="397" t="s">
        <v>388</v>
      </c>
      <c r="E3684" s="398" t="s">
        <v>276</v>
      </c>
      <c r="F3684" s="398" t="s">
        <v>389</v>
      </c>
      <c r="G3684" s="398" t="s">
        <v>214</v>
      </c>
      <c r="H3684" s="398">
        <v>4.1500000000000004</v>
      </c>
      <c r="I3684" s="398" t="s">
        <v>221</v>
      </c>
      <c r="J3684" s="398">
        <v>16</v>
      </c>
      <c r="K3684" s="398"/>
      <c r="L3684" s="398"/>
      <c r="M3684" s="218"/>
      <c r="N3684" s="398"/>
      <c r="O3684" s="398"/>
      <c r="P3684" s="398"/>
      <c r="Q3684" s="399">
        <v>0</v>
      </c>
      <c r="R3684" s="399">
        <v>76.36</v>
      </c>
      <c r="S3684" s="399">
        <v>0</v>
      </c>
      <c r="T3684" s="272">
        <v>0</v>
      </c>
      <c r="U3684" s="400"/>
    </row>
    <row r="3685" spans="2:21" x14ac:dyDescent="0.25">
      <c r="B3685" s="396">
        <v>3692</v>
      </c>
      <c r="C3685" s="386">
        <v>45541</v>
      </c>
      <c r="D3685" s="397" t="s">
        <v>96</v>
      </c>
      <c r="E3685" s="398" t="s">
        <v>161</v>
      </c>
      <c r="F3685" s="398" t="s">
        <v>1</v>
      </c>
      <c r="G3685" s="398" t="s">
        <v>161</v>
      </c>
      <c r="H3685" s="398">
        <v>11.8</v>
      </c>
      <c r="I3685" s="398" t="s">
        <v>66</v>
      </c>
      <c r="J3685" s="398">
        <v>6</v>
      </c>
      <c r="K3685" s="398"/>
      <c r="L3685" s="398"/>
      <c r="M3685" s="218"/>
      <c r="N3685" s="398"/>
      <c r="O3685" s="398"/>
      <c r="P3685" s="398"/>
      <c r="Q3685" s="399">
        <v>0</v>
      </c>
      <c r="R3685" s="399">
        <v>0</v>
      </c>
      <c r="S3685" s="399">
        <v>70.800000000000011</v>
      </c>
      <c r="T3685" s="272">
        <v>0</v>
      </c>
      <c r="U3685" s="400"/>
    </row>
    <row r="3686" spans="2:21" x14ac:dyDescent="0.25">
      <c r="B3686" s="396">
        <v>3693</v>
      </c>
      <c r="C3686" s="386">
        <v>45541</v>
      </c>
      <c r="D3686" s="397" t="s">
        <v>130</v>
      </c>
      <c r="E3686" s="398" t="s">
        <v>161</v>
      </c>
      <c r="F3686" s="398" t="s">
        <v>1</v>
      </c>
      <c r="G3686" s="398" t="s">
        <v>161</v>
      </c>
      <c r="H3686" s="398">
        <v>11.8</v>
      </c>
      <c r="I3686" s="398" t="s">
        <v>66</v>
      </c>
      <c r="J3686" s="398">
        <v>4</v>
      </c>
      <c r="K3686" s="398"/>
      <c r="L3686" s="398"/>
      <c r="M3686" s="218"/>
      <c r="N3686" s="398"/>
      <c r="O3686" s="398"/>
      <c r="P3686" s="398"/>
      <c r="Q3686" s="399">
        <v>0</v>
      </c>
      <c r="R3686" s="399">
        <v>0</v>
      </c>
      <c r="S3686" s="399">
        <v>47.2</v>
      </c>
      <c r="T3686" s="272">
        <v>0</v>
      </c>
      <c r="U3686" s="400"/>
    </row>
    <row r="3687" spans="2:21" x14ac:dyDescent="0.25">
      <c r="B3687" s="396">
        <v>3694</v>
      </c>
      <c r="C3687" s="386">
        <v>45541</v>
      </c>
      <c r="D3687" s="397" t="s">
        <v>261</v>
      </c>
      <c r="E3687" s="398" t="s">
        <v>161</v>
      </c>
      <c r="F3687" s="398" t="s">
        <v>65</v>
      </c>
      <c r="G3687" s="398" t="s">
        <v>161</v>
      </c>
      <c r="H3687" s="398">
        <v>30.5</v>
      </c>
      <c r="I3687" s="398"/>
      <c r="J3687" s="398">
        <v>0</v>
      </c>
      <c r="K3687" s="398"/>
      <c r="L3687" s="398"/>
      <c r="M3687" s="218"/>
      <c r="N3687" s="398"/>
      <c r="O3687" s="398"/>
      <c r="P3687" s="398"/>
      <c r="Q3687" s="399">
        <v>0</v>
      </c>
      <c r="R3687" s="399">
        <v>0</v>
      </c>
      <c r="S3687" s="399">
        <v>0</v>
      </c>
      <c r="T3687" s="272">
        <v>0</v>
      </c>
      <c r="U3687" s="400"/>
    </row>
    <row r="3688" spans="2:21" x14ac:dyDescent="0.25">
      <c r="B3688" s="396">
        <v>3695</v>
      </c>
      <c r="C3688" s="386">
        <v>45541</v>
      </c>
      <c r="D3688" s="402" t="s">
        <v>478</v>
      </c>
      <c r="E3688" s="398" t="s">
        <v>161</v>
      </c>
      <c r="F3688" s="398" t="s">
        <v>63</v>
      </c>
      <c r="G3688" s="398" t="s">
        <v>161</v>
      </c>
      <c r="H3688" s="398">
        <v>13</v>
      </c>
      <c r="I3688" s="398"/>
      <c r="J3688" s="398">
        <v>0</v>
      </c>
      <c r="K3688" s="398"/>
      <c r="L3688" s="398"/>
      <c r="M3688" s="218"/>
      <c r="N3688" s="398"/>
      <c r="O3688" s="398"/>
      <c r="P3688" s="398"/>
      <c r="Q3688" s="399">
        <v>0</v>
      </c>
      <c r="R3688" s="399">
        <v>0</v>
      </c>
      <c r="S3688" s="399">
        <v>0</v>
      </c>
      <c r="T3688" s="272">
        <v>0</v>
      </c>
      <c r="U3688" s="400"/>
    </row>
    <row r="3689" spans="2:21" x14ac:dyDescent="0.25">
      <c r="B3689" s="396">
        <v>3696</v>
      </c>
      <c r="C3689" s="386">
        <v>45542</v>
      </c>
      <c r="D3689" s="467" t="s">
        <v>522</v>
      </c>
      <c r="E3689" s="398" t="s">
        <v>132</v>
      </c>
      <c r="F3689" s="398" t="s">
        <v>132</v>
      </c>
      <c r="G3689" s="398" t="s">
        <v>311</v>
      </c>
      <c r="H3689" s="398">
        <v>1</v>
      </c>
      <c r="I3689" s="458" t="s">
        <v>310</v>
      </c>
      <c r="J3689" s="398">
        <v>73</v>
      </c>
      <c r="K3689" s="398"/>
      <c r="L3689" s="398"/>
      <c r="M3689" s="218"/>
      <c r="N3689" s="398"/>
      <c r="O3689" s="398">
        <v>712565</v>
      </c>
      <c r="P3689" s="398" t="s">
        <v>531</v>
      </c>
      <c r="Q3689" s="469">
        <f>IF(I3689=$Q$5,J3689*H3689,0)</f>
        <v>0</v>
      </c>
      <c r="R3689" s="469">
        <f>IF(I3689=$R$5,J3689*H3689,0)*1.15</f>
        <v>0</v>
      </c>
      <c r="S3689" s="469">
        <f>IF(I3689=$S$5,J3689*H3689,0)</f>
        <v>0</v>
      </c>
      <c r="T3689" s="462">
        <f>IF(I3689=$T$5,J3689*H3689,0)</f>
        <v>0</v>
      </c>
      <c r="U3689" s="400"/>
    </row>
    <row r="3690" spans="2:21" x14ac:dyDescent="0.25">
      <c r="B3690" s="396">
        <v>3697</v>
      </c>
      <c r="C3690" s="386">
        <v>45542</v>
      </c>
      <c r="D3690" s="397" t="s">
        <v>376</v>
      </c>
      <c r="E3690" s="398" t="s">
        <v>183</v>
      </c>
      <c r="F3690" s="398" t="s">
        <v>309</v>
      </c>
      <c r="G3690" s="398">
        <v>0</v>
      </c>
      <c r="H3690" s="398">
        <v>6</v>
      </c>
      <c r="I3690" s="398"/>
      <c r="J3690" s="398"/>
      <c r="K3690" s="398"/>
      <c r="L3690" s="398"/>
      <c r="M3690" s="218"/>
      <c r="N3690" s="398"/>
      <c r="O3690" s="398"/>
      <c r="P3690" s="398"/>
      <c r="Q3690" s="399">
        <v>0</v>
      </c>
      <c r="R3690" s="399">
        <v>0</v>
      </c>
      <c r="S3690" s="399">
        <v>0</v>
      </c>
      <c r="T3690" s="272">
        <v>0</v>
      </c>
      <c r="U3690" s="400"/>
    </row>
    <row r="3691" spans="2:21" x14ac:dyDescent="0.25">
      <c r="B3691" s="396">
        <v>3698</v>
      </c>
      <c r="C3691" s="386">
        <v>45542</v>
      </c>
      <c r="D3691" s="397" t="s">
        <v>487</v>
      </c>
      <c r="E3691" s="398" t="s">
        <v>92</v>
      </c>
      <c r="F3691" s="398" t="s">
        <v>481</v>
      </c>
      <c r="G3691" s="398" t="s">
        <v>214</v>
      </c>
      <c r="H3691" s="398">
        <v>4.1500000000000004</v>
      </c>
      <c r="I3691" s="398" t="s">
        <v>221</v>
      </c>
      <c r="J3691" s="398">
        <v>34</v>
      </c>
      <c r="K3691" s="398"/>
      <c r="L3691" s="398"/>
      <c r="M3691" s="218"/>
      <c r="N3691" s="398"/>
      <c r="O3691" s="398"/>
      <c r="P3691" s="398"/>
      <c r="Q3691" s="399">
        <v>0</v>
      </c>
      <c r="R3691" s="399">
        <v>162.26500000000001</v>
      </c>
      <c r="S3691" s="399">
        <v>0</v>
      </c>
      <c r="T3691" s="272">
        <v>0</v>
      </c>
      <c r="U3691" s="400"/>
    </row>
    <row r="3692" spans="2:21" x14ac:dyDescent="0.25">
      <c r="B3692" s="396">
        <v>3699</v>
      </c>
      <c r="C3692" s="386">
        <v>45542</v>
      </c>
      <c r="D3692" s="397" t="s">
        <v>488</v>
      </c>
      <c r="E3692" s="398" t="s">
        <v>92</v>
      </c>
      <c r="F3692" s="398" t="s">
        <v>481</v>
      </c>
      <c r="G3692" s="398" t="s">
        <v>214</v>
      </c>
      <c r="H3692" s="398">
        <v>4.1500000000000004</v>
      </c>
      <c r="I3692" s="398" t="s">
        <v>221</v>
      </c>
      <c r="J3692" s="398">
        <v>37</v>
      </c>
      <c r="K3692" s="398"/>
      <c r="L3692" s="398"/>
      <c r="M3692" s="218"/>
      <c r="N3692" s="398"/>
      <c r="O3692" s="398"/>
      <c r="P3692" s="398"/>
      <c r="Q3692" s="399">
        <v>0</v>
      </c>
      <c r="R3692" s="399">
        <v>176.58250000000001</v>
      </c>
      <c r="S3692" s="399">
        <v>0</v>
      </c>
      <c r="T3692" s="272">
        <v>0</v>
      </c>
      <c r="U3692" s="400"/>
    </row>
    <row r="3693" spans="2:21" x14ac:dyDescent="0.25">
      <c r="B3693" s="396">
        <v>3700</v>
      </c>
      <c r="C3693" s="386">
        <v>45542</v>
      </c>
      <c r="D3693" s="397" t="s">
        <v>489</v>
      </c>
      <c r="E3693" s="398" t="s">
        <v>92</v>
      </c>
      <c r="F3693" s="398" t="s">
        <v>481</v>
      </c>
      <c r="G3693" s="398" t="s">
        <v>214</v>
      </c>
      <c r="H3693" s="398">
        <v>4.1500000000000004</v>
      </c>
      <c r="I3693" s="398"/>
      <c r="J3693" s="398"/>
      <c r="K3693" s="398"/>
      <c r="L3693" s="398"/>
      <c r="M3693" s="218"/>
      <c r="N3693" s="398"/>
      <c r="O3693" s="398"/>
      <c r="P3693" s="398"/>
      <c r="Q3693" s="399">
        <v>0</v>
      </c>
      <c r="R3693" s="399">
        <v>0</v>
      </c>
      <c r="S3693" s="399">
        <v>0</v>
      </c>
      <c r="T3693" s="272">
        <v>0</v>
      </c>
      <c r="U3693" s="400"/>
    </row>
    <row r="3694" spans="2:21" x14ac:dyDescent="0.25">
      <c r="B3694" s="396">
        <v>3701</v>
      </c>
      <c r="C3694" s="386">
        <v>45542</v>
      </c>
      <c r="D3694" s="397" t="s">
        <v>490</v>
      </c>
      <c r="E3694" s="398" t="s">
        <v>92</v>
      </c>
      <c r="F3694" s="398" t="s">
        <v>481</v>
      </c>
      <c r="G3694" s="398" t="s">
        <v>214</v>
      </c>
      <c r="H3694" s="398">
        <v>4.1500000000000004</v>
      </c>
      <c r="I3694" s="398"/>
      <c r="J3694" s="398"/>
      <c r="K3694" s="398"/>
      <c r="L3694" s="398"/>
      <c r="M3694" s="218"/>
      <c r="N3694" s="398"/>
      <c r="O3694" s="398"/>
      <c r="P3694" s="398"/>
      <c r="Q3694" s="399">
        <v>0</v>
      </c>
      <c r="R3694" s="399">
        <v>0</v>
      </c>
      <c r="S3694" s="399">
        <v>0</v>
      </c>
      <c r="T3694" s="272">
        <v>0</v>
      </c>
      <c r="U3694" s="400"/>
    </row>
    <row r="3695" spans="2:21" x14ac:dyDescent="0.25">
      <c r="B3695" s="396">
        <v>3702</v>
      </c>
      <c r="C3695" s="386">
        <v>45542</v>
      </c>
      <c r="D3695" s="397" t="s">
        <v>117</v>
      </c>
      <c r="E3695" s="398" t="s">
        <v>92</v>
      </c>
      <c r="F3695" s="398" t="s">
        <v>1</v>
      </c>
      <c r="G3695" s="398" t="s">
        <v>213</v>
      </c>
      <c r="H3695" s="398">
        <v>6.65</v>
      </c>
      <c r="I3695" s="398" t="s">
        <v>221</v>
      </c>
      <c r="J3695" s="398">
        <v>10</v>
      </c>
      <c r="K3695" s="398"/>
      <c r="L3695" s="398"/>
      <c r="M3695" s="218"/>
      <c r="N3695" s="398"/>
      <c r="O3695" s="398"/>
      <c r="P3695" s="398"/>
      <c r="Q3695" s="399">
        <v>0</v>
      </c>
      <c r="R3695" s="399">
        <v>76.474999999999994</v>
      </c>
      <c r="S3695" s="399">
        <v>0</v>
      </c>
      <c r="T3695" s="272">
        <v>0</v>
      </c>
      <c r="U3695" s="400"/>
    </row>
    <row r="3696" spans="2:21" x14ac:dyDescent="0.25">
      <c r="B3696" s="396">
        <v>3703</v>
      </c>
      <c r="C3696" s="386">
        <v>45542</v>
      </c>
      <c r="D3696" s="397" t="s">
        <v>94</v>
      </c>
      <c r="E3696" s="398" t="s">
        <v>92</v>
      </c>
      <c r="F3696" s="398" t="s">
        <v>1</v>
      </c>
      <c r="G3696" s="398" t="s">
        <v>213</v>
      </c>
      <c r="H3696" s="398">
        <v>6.65</v>
      </c>
      <c r="I3696" s="398" t="s">
        <v>221</v>
      </c>
      <c r="J3696" s="398">
        <v>23</v>
      </c>
      <c r="K3696" s="398"/>
      <c r="L3696" s="398"/>
      <c r="M3696" s="218"/>
      <c r="N3696" s="398"/>
      <c r="O3696" s="398"/>
      <c r="P3696" s="398"/>
      <c r="Q3696" s="399">
        <v>0</v>
      </c>
      <c r="R3696" s="399">
        <v>175.89250000000001</v>
      </c>
      <c r="S3696" s="399">
        <v>0</v>
      </c>
      <c r="T3696" s="272">
        <v>0</v>
      </c>
      <c r="U3696" s="400"/>
    </row>
    <row r="3697" spans="2:21" x14ac:dyDescent="0.25">
      <c r="B3697" s="396">
        <v>3704</v>
      </c>
      <c r="C3697" s="386">
        <v>45542</v>
      </c>
      <c r="D3697" s="397" t="s">
        <v>91</v>
      </c>
      <c r="E3697" s="398" t="s">
        <v>92</v>
      </c>
      <c r="F3697" s="398" t="s">
        <v>1</v>
      </c>
      <c r="G3697" s="398" t="s">
        <v>213</v>
      </c>
      <c r="H3697" s="398">
        <v>6.65</v>
      </c>
      <c r="I3697" s="398" t="s">
        <v>221</v>
      </c>
      <c r="J3697" s="398">
        <v>15</v>
      </c>
      <c r="K3697" s="398"/>
      <c r="L3697" s="398"/>
      <c r="M3697" s="218"/>
      <c r="N3697" s="398"/>
      <c r="O3697" s="398"/>
      <c r="P3697" s="398"/>
      <c r="Q3697" s="399">
        <v>0</v>
      </c>
      <c r="R3697" s="399">
        <v>114.71249999999999</v>
      </c>
      <c r="S3697" s="399">
        <v>0</v>
      </c>
      <c r="T3697" s="272">
        <v>0</v>
      </c>
      <c r="U3697" s="400"/>
    </row>
    <row r="3698" spans="2:21" x14ac:dyDescent="0.25">
      <c r="B3698" s="396">
        <v>3705</v>
      </c>
      <c r="C3698" s="386">
        <v>45542</v>
      </c>
      <c r="D3698" s="397" t="s">
        <v>156</v>
      </c>
      <c r="E3698" s="398" t="s">
        <v>92</v>
      </c>
      <c r="F3698" s="398" t="s">
        <v>62</v>
      </c>
      <c r="G3698" s="398" t="s">
        <v>214</v>
      </c>
      <c r="H3698" s="398">
        <v>4.1500000000000004</v>
      </c>
      <c r="I3698" s="398" t="s">
        <v>221</v>
      </c>
      <c r="J3698" s="398">
        <v>31</v>
      </c>
      <c r="K3698" s="398"/>
      <c r="L3698" s="398"/>
      <c r="M3698" s="218"/>
      <c r="N3698" s="398"/>
      <c r="O3698" s="398"/>
      <c r="P3698" s="398"/>
      <c r="Q3698" s="399">
        <v>0</v>
      </c>
      <c r="R3698" s="399">
        <v>147.94749999999999</v>
      </c>
      <c r="S3698" s="399">
        <v>0</v>
      </c>
      <c r="T3698" s="272">
        <v>0</v>
      </c>
      <c r="U3698" s="400"/>
    </row>
    <row r="3699" spans="2:21" x14ac:dyDescent="0.25">
      <c r="B3699" s="396">
        <v>3706</v>
      </c>
      <c r="C3699" s="386">
        <v>45542</v>
      </c>
      <c r="D3699" s="397" t="s">
        <v>157</v>
      </c>
      <c r="E3699" s="398" t="s">
        <v>92</v>
      </c>
      <c r="F3699" s="398" t="s">
        <v>62</v>
      </c>
      <c r="G3699" s="398" t="s">
        <v>214</v>
      </c>
      <c r="H3699" s="398">
        <v>4.1500000000000004</v>
      </c>
      <c r="I3699" s="398" t="s">
        <v>221</v>
      </c>
      <c r="J3699" s="398">
        <v>40</v>
      </c>
      <c r="K3699" s="398"/>
      <c r="L3699" s="398"/>
      <c r="M3699" s="218"/>
      <c r="N3699" s="398"/>
      <c r="O3699" s="398"/>
      <c r="P3699" s="398"/>
      <c r="Q3699" s="399">
        <v>0</v>
      </c>
      <c r="R3699" s="399">
        <v>190.89999999999998</v>
      </c>
      <c r="S3699" s="399">
        <v>0</v>
      </c>
      <c r="T3699" s="272">
        <v>0</v>
      </c>
      <c r="U3699" s="400"/>
    </row>
    <row r="3700" spans="2:21" x14ac:dyDescent="0.25">
      <c r="B3700" s="396">
        <v>3707</v>
      </c>
      <c r="C3700" s="386">
        <v>45542</v>
      </c>
      <c r="D3700" s="397" t="s">
        <v>436</v>
      </c>
      <c r="E3700" s="398" t="s">
        <v>161</v>
      </c>
      <c r="F3700" s="398" t="s">
        <v>389</v>
      </c>
      <c r="G3700" s="398" t="s">
        <v>161</v>
      </c>
      <c r="H3700" s="398">
        <v>10</v>
      </c>
      <c r="I3700" s="398" t="s">
        <v>66</v>
      </c>
      <c r="J3700" s="398">
        <v>5</v>
      </c>
      <c r="K3700" s="398"/>
      <c r="L3700" s="398"/>
      <c r="M3700" s="218"/>
      <c r="N3700" s="398"/>
      <c r="O3700" s="398"/>
      <c r="P3700" s="398"/>
      <c r="Q3700" s="399">
        <v>0</v>
      </c>
      <c r="R3700" s="399">
        <v>0</v>
      </c>
      <c r="S3700" s="399">
        <v>50</v>
      </c>
      <c r="T3700" s="272">
        <v>0</v>
      </c>
      <c r="U3700" s="400"/>
    </row>
    <row r="3701" spans="2:21" x14ac:dyDescent="0.25">
      <c r="B3701" s="396">
        <v>3708</v>
      </c>
      <c r="C3701" s="386">
        <v>45542</v>
      </c>
      <c r="D3701" s="397" t="s">
        <v>284</v>
      </c>
      <c r="E3701" s="398" t="s">
        <v>178</v>
      </c>
      <c r="F3701" s="398" t="s">
        <v>7</v>
      </c>
      <c r="G3701" s="398" t="s">
        <v>213</v>
      </c>
      <c r="H3701" s="398">
        <v>7</v>
      </c>
      <c r="I3701" s="398" t="s">
        <v>220</v>
      </c>
      <c r="J3701" s="398">
        <v>49</v>
      </c>
      <c r="K3701" s="398"/>
      <c r="L3701" s="398"/>
      <c r="M3701" s="218"/>
      <c r="N3701" s="398"/>
      <c r="O3701" s="398"/>
      <c r="P3701" s="398"/>
      <c r="Q3701" s="399">
        <v>343</v>
      </c>
      <c r="R3701" s="399">
        <v>0</v>
      </c>
      <c r="S3701" s="399">
        <v>0</v>
      </c>
      <c r="T3701" s="272">
        <v>0</v>
      </c>
      <c r="U3701" s="400"/>
    </row>
    <row r="3702" spans="2:21" x14ac:dyDescent="0.25">
      <c r="B3702" s="396">
        <v>3709</v>
      </c>
      <c r="C3702" s="386">
        <v>45542</v>
      </c>
      <c r="D3702" s="397" t="s">
        <v>268</v>
      </c>
      <c r="E3702" s="398" t="s">
        <v>276</v>
      </c>
      <c r="F3702" s="398" t="s">
        <v>7</v>
      </c>
      <c r="G3702" s="398" t="s">
        <v>214</v>
      </c>
      <c r="H3702" s="398">
        <v>5</v>
      </c>
      <c r="I3702" s="398"/>
      <c r="J3702" s="398"/>
      <c r="K3702" s="398"/>
      <c r="L3702" s="398"/>
      <c r="M3702" s="218"/>
      <c r="N3702" s="398"/>
      <c r="O3702" s="398"/>
      <c r="P3702" s="398"/>
      <c r="Q3702" s="399">
        <v>0</v>
      </c>
      <c r="R3702" s="399">
        <v>0</v>
      </c>
      <c r="S3702" s="399">
        <v>0</v>
      </c>
      <c r="T3702" s="272">
        <v>0</v>
      </c>
      <c r="U3702" s="400"/>
    </row>
    <row r="3703" spans="2:21" x14ac:dyDescent="0.25">
      <c r="B3703" s="396">
        <v>3710</v>
      </c>
      <c r="C3703" s="386">
        <v>45542</v>
      </c>
      <c r="D3703" s="397" t="s">
        <v>260</v>
      </c>
      <c r="E3703" s="398" t="s">
        <v>161</v>
      </c>
      <c r="F3703" s="398" t="s">
        <v>7</v>
      </c>
      <c r="G3703" s="398" t="s">
        <v>161</v>
      </c>
      <c r="H3703" s="398">
        <v>10</v>
      </c>
      <c r="I3703" s="398" t="s">
        <v>66</v>
      </c>
      <c r="J3703" s="398">
        <v>8</v>
      </c>
      <c r="K3703" s="398"/>
      <c r="L3703" s="398"/>
      <c r="M3703" s="218"/>
      <c r="N3703" s="398"/>
      <c r="O3703" s="398"/>
      <c r="P3703" s="398"/>
      <c r="Q3703" s="399">
        <v>0</v>
      </c>
      <c r="R3703" s="399">
        <v>0</v>
      </c>
      <c r="S3703" s="399">
        <v>80</v>
      </c>
      <c r="T3703" s="272">
        <v>0</v>
      </c>
      <c r="U3703" s="400"/>
    </row>
    <row r="3704" spans="2:21" x14ac:dyDescent="0.25">
      <c r="B3704" s="396">
        <v>3711</v>
      </c>
      <c r="C3704" s="386">
        <v>45542</v>
      </c>
      <c r="D3704" s="397" t="s">
        <v>359</v>
      </c>
      <c r="E3704" s="398" t="s">
        <v>178</v>
      </c>
      <c r="F3704" s="398" t="s">
        <v>7</v>
      </c>
      <c r="G3704" s="398" t="s">
        <v>213</v>
      </c>
      <c r="H3704" s="398">
        <v>7</v>
      </c>
      <c r="I3704" s="398" t="s">
        <v>220</v>
      </c>
      <c r="J3704" s="398">
        <v>49</v>
      </c>
      <c r="K3704" s="398"/>
      <c r="L3704" s="398"/>
      <c r="M3704" s="218"/>
      <c r="N3704" s="398"/>
      <c r="O3704" s="398"/>
      <c r="P3704" s="398"/>
      <c r="Q3704" s="399">
        <v>343</v>
      </c>
      <c r="R3704" s="399">
        <v>0</v>
      </c>
      <c r="S3704" s="399">
        <v>0</v>
      </c>
      <c r="T3704" s="272">
        <v>0</v>
      </c>
      <c r="U3704" s="400"/>
    </row>
    <row r="3705" spans="2:21" x14ac:dyDescent="0.25">
      <c r="B3705" s="396">
        <v>3712</v>
      </c>
      <c r="C3705" s="386">
        <v>45542</v>
      </c>
      <c r="D3705" s="397" t="s">
        <v>177</v>
      </c>
      <c r="E3705" s="398" t="s">
        <v>178</v>
      </c>
      <c r="F3705" s="398" t="s">
        <v>7</v>
      </c>
      <c r="G3705" s="398" t="s">
        <v>213</v>
      </c>
      <c r="H3705" s="398">
        <v>7</v>
      </c>
      <c r="I3705" s="398"/>
      <c r="J3705" s="398"/>
      <c r="K3705" s="398"/>
      <c r="L3705" s="398"/>
      <c r="M3705" s="218"/>
      <c r="N3705" s="398"/>
      <c r="O3705" s="398"/>
      <c r="P3705" s="398"/>
      <c r="Q3705" s="399">
        <v>0</v>
      </c>
      <c r="R3705" s="399">
        <v>0</v>
      </c>
      <c r="S3705" s="399">
        <v>0</v>
      </c>
      <c r="T3705" s="272">
        <v>0</v>
      </c>
      <c r="U3705" s="400"/>
    </row>
    <row r="3706" spans="2:21" x14ac:dyDescent="0.25">
      <c r="B3706" s="396">
        <v>3713</v>
      </c>
      <c r="C3706" s="386">
        <v>45542</v>
      </c>
      <c r="D3706" s="397" t="s">
        <v>173</v>
      </c>
      <c r="E3706" s="398" t="s">
        <v>161</v>
      </c>
      <c r="F3706" s="398" t="s">
        <v>7</v>
      </c>
      <c r="G3706" s="398" t="s">
        <v>161</v>
      </c>
      <c r="H3706" s="398">
        <v>11.2</v>
      </c>
      <c r="I3706" s="398" t="s">
        <v>66</v>
      </c>
      <c r="J3706" s="398">
        <v>8</v>
      </c>
      <c r="K3706" s="398"/>
      <c r="L3706" s="398"/>
      <c r="M3706" s="218"/>
      <c r="N3706" s="398"/>
      <c r="O3706" s="398"/>
      <c r="P3706" s="398"/>
      <c r="Q3706" s="399">
        <v>0</v>
      </c>
      <c r="R3706" s="399">
        <v>0</v>
      </c>
      <c r="S3706" s="399">
        <v>89.6</v>
      </c>
      <c r="T3706" s="272">
        <v>0</v>
      </c>
      <c r="U3706" s="400"/>
    </row>
    <row r="3707" spans="2:21" x14ac:dyDescent="0.25">
      <c r="B3707" s="396">
        <v>3714</v>
      </c>
      <c r="C3707" s="386">
        <v>45542</v>
      </c>
      <c r="D3707" s="397" t="s">
        <v>152</v>
      </c>
      <c r="E3707" s="398" t="s">
        <v>92</v>
      </c>
      <c r="F3707" s="398" t="s">
        <v>63</v>
      </c>
      <c r="G3707" s="398" t="s">
        <v>214</v>
      </c>
      <c r="H3707" s="398">
        <v>4.1500000000000004</v>
      </c>
      <c r="I3707" s="398" t="s">
        <v>221</v>
      </c>
      <c r="J3707" s="398">
        <v>24</v>
      </c>
      <c r="K3707" s="398"/>
      <c r="L3707" s="398"/>
      <c r="M3707" s="218"/>
      <c r="N3707" s="398"/>
      <c r="O3707" s="398"/>
      <c r="P3707" s="398"/>
      <c r="Q3707" s="399">
        <v>0</v>
      </c>
      <c r="R3707" s="399">
        <v>114.54</v>
      </c>
      <c r="S3707" s="399">
        <v>0</v>
      </c>
      <c r="T3707" s="272">
        <v>0</v>
      </c>
      <c r="U3707" s="400"/>
    </row>
    <row r="3708" spans="2:21" x14ac:dyDescent="0.25">
      <c r="B3708" s="396">
        <v>3715</v>
      </c>
      <c r="C3708" s="386">
        <v>45542</v>
      </c>
      <c r="D3708" s="397" t="s">
        <v>150</v>
      </c>
      <c r="E3708" s="398" t="s">
        <v>92</v>
      </c>
      <c r="F3708" s="398" t="s">
        <v>63</v>
      </c>
      <c r="G3708" s="398" t="s">
        <v>214</v>
      </c>
      <c r="H3708" s="398">
        <v>4.1500000000000004</v>
      </c>
      <c r="I3708" s="398" t="s">
        <v>221</v>
      </c>
      <c r="J3708" s="398">
        <v>23</v>
      </c>
      <c r="K3708" s="398"/>
      <c r="L3708" s="398"/>
      <c r="M3708" s="218"/>
      <c r="N3708" s="398"/>
      <c r="O3708" s="398"/>
      <c r="P3708" s="398"/>
      <c r="Q3708" s="399">
        <v>0</v>
      </c>
      <c r="R3708" s="399">
        <v>109.7675</v>
      </c>
      <c r="S3708" s="399">
        <v>0</v>
      </c>
      <c r="T3708" s="272">
        <v>0</v>
      </c>
      <c r="U3708" s="400"/>
    </row>
    <row r="3709" spans="2:21" x14ac:dyDescent="0.25">
      <c r="B3709" s="396">
        <v>3716</v>
      </c>
      <c r="C3709" s="386">
        <v>45542</v>
      </c>
      <c r="D3709" s="397" t="s">
        <v>179</v>
      </c>
      <c r="E3709" s="398" t="s">
        <v>161</v>
      </c>
      <c r="F3709" s="398" t="s">
        <v>8</v>
      </c>
      <c r="G3709" s="398" t="s">
        <v>161</v>
      </c>
      <c r="H3709" s="398">
        <v>11.6</v>
      </c>
      <c r="I3709" s="398" t="s">
        <v>66</v>
      </c>
      <c r="J3709" s="398">
        <v>5</v>
      </c>
      <c r="K3709" s="398"/>
      <c r="L3709" s="398"/>
      <c r="M3709" s="218"/>
      <c r="N3709" s="398"/>
      <c r="O3709" s="398"/>
      <c r="P3709" s="398"/>
      <c r="Q3709" s="399">
        <v>0</v>
      </c>
      <c r="R3709" s="399">
        <v>0</v>
      </c>
      <c r="S3709" s="399">
        <v>58</v>
      </c>
      <c r="T3709" s="272">
        <v>0</v>
      </c>
      <c r="U3709" s="400"/>
    </row>
    <row r="3710" spans="2:21" x14ac:dyDescent="0.25">
      <c r="B3710" s="396">
        <v>3717</v>
      </c>
      <c r="C3710" s="386">
        <v>45542</v>
      </c>
      <c r="D3710" s="397" t="s">
        <v>141</v>
      </c>
      <c r="E3710" s="398" t="s">
        <v>92</v>
      </c>
      <c r="F3710" s="398" t="s">
        <v>2</v>
      </c>
      <c r="G3710" s="398" t="s">
        <v>213</v>
      </c>
      <c r="H3710" s="398">
        <v>7</v>
      </c>
      <c r="I3710" s="398" t="s">
        <v>220</v>
      </c>
      <c r="J3710" s="398">
        <v>25</v>
      </c>
      <c r="K3710" s="398"/>
      <c r="L3710" s="398"/>
      <c r="M3710" s="218"/>
      <c r="N3710" s="398"/>
      <c r="O3710" s="398"/>
      <c r="P3710" s="398"/>
      <c r="Q3710" s="399">
        <v>175</v>
      </c>
      <c r="R3710" s="399">
        <v>0</v>
      </c>
      <c r="S3710" s="399">
        <v>0</v>
      </c>
      <c r="T3710" s="272">
        <v>0</v>
      </c>
      <c r="U3710" s="400"/>
    </row>
    <row r="3711" spans="2:21" x14ac:dyDescent="0.25">
      <c r="B3711" s="396">
        <v>3718</v>
      </c>
      <c r="C3711" s="386">
        <v>45542</v>
      </c>
      <c r="D3711" s="397" t="s">
        <v>142</v>
      </c>
      <c r="E3711" s="398" t="s">
        <v>92</v>
      </c>
      <c r="F3711" s="398" t="s">
        <v>2</v>
      </c>
      <c r="G3711" s="398" t="s">
        <v>213</v>
      </c>
      <c r="H3711" s="398">
        <v>7</v>
      </c>
      <c r="I3711" s="398"/>
      <c r="J3711" s="398"/>
      <c r="K3711" s="398"/>
      <c r="L3711" s="398"/>
      <c r="M3711" s="218"/>
      <c r="N3711" s="398"/>
      <c r="O3711" s="398"/>
      <c r="P3711" s="398"/>
      <c r="Q3711" s="399">
        <v>0</v>
      </c>
      <c r="R3711" s="399">
        <v>0</v>
      </c>
      <c r="S3711" s="399">
        <v>0</v>
      </c>
      <c r="T3711" s="272">
        <v>0</v>
      </c>
      <c r="U3711" s="400"/>
    </row>
    <row r="3712" spans="2:21" x14ac:dyDescent="0.25">
      <c r="B3712" s="396">
        <v>3719</v>
      </c>
      <c r="C3712" s="386">
        <v>45542</v>
      </c>
      <c r="D3712" s="397" t="s">
        <v>143</v>
      </c>
      <c r="E3712" s="398" t="s">
        <v>92</v>
      </c>
      <c r="F3712" s="398" t="s">
        <v>2</v>
      </c>
      <c r="G3712" s="398" t="s">
        <v>213</v>
      </c>
      <c r="H3712" s="398">
        <v>7</v>
      </c>
      <c r="I3712" s="398"/>
      <c r="J3712" s="398"/>
      <c r="K3712" s="398"/>
      <c r="L3712" s="398"/>
      <c r="M3712" s="218"/>
      <c r="N3712" s="398"/>
      <c r="O3712" s="398"/>
      <c r="P3712" s="398"/>
      <c r="Q3712" s="399">
        <v>0</v>
      </c>
      <c r="R3712" s="399">
        <v>0</v>
      </c>
      <c r="S3712" s="399">
        <v>0</v>
      </c>
      <c r="T3712" s="272">
        <v>0</v>
      </c>
      <c r="U3712" s="400"/>
    </row>
    <row r="3713" spans="2:21" x14ac:dyDescent="0.25">
      <c r="B3713" s="396">
        <v>3720</v>
      </c>
      <c r="C3713" s="386">
        <v>45542</v>
      </c>
      <c r="D3713" s="397" t="s">
        <v>258</v>
      </c>
      <c r="E3713" s="398" t="s">
        <v>92</v>
      </c>
      <c r="F3713" s="398" t="s">
        <v>2</v>
      </c>
      <c r="G3713" s="398" t="s">
        <v>213</v>
      </c>
      <c r="H3713" s="398">
        <v>7</v>
      </c>
      <c r="I3713" s="398"/>
      <c r="J3713" s="398"/>
      <c r="K3713" s="398"/>
      <c r="L3713" s="398"/>
      <c r="M3713" s="218"/>
      <c r="N3713" s="398"/>
      <c r="O3713" s="398"/>
      <c r="P3713" s="398"/>
      <c r="Q3713" s="399">
        <v>0</v>
      </c>
      <c r="R3713" s="399">
        <v>0</v>
      </c>
      <c r="S3713" s="399">
        <v>0</v>
      </c>
      <c r="T3713" s="272">
        <v>0</v>
      </c>
      <c r="U3713" s="400"/>
    </row>
    <row r="3714" spans="2:21" x14ac:dyDescent="0.25">
      <c r="B3714" s="396">
        <v>3721</v>
      </c>
      <c r="C3714" s="386">
        <v>45542</v>
      </c>
      <c r="D3714" s="397" t="s">
        <v>266</v>
      </c>
      <c r="E3714" s="398" t="s">
        <v>92</v>
      </c>
      <c r="F3714" s="398" t="s">
        <v>2</v>
      </c>
      <c r="G3714" s="398" t="s">
        <v>213</v>
      </c>
      <c r="H3714" s="398">
        <v>7</v>
      </c>
      <c r="I3714" s="398" t="s">
        <v>220</v>
      </c>
      <c r="J3714" s="398">
        <v>25</v>
      </c>
      <c r="K3714" s="398"/>
      <c r="L3714" s="398"/>
      <c r="M3714" s="218"/>
      <c r="N3714" s="398"/>
      <c r="O3714" s="398"/>
      <c r="P3714" s="398"/>
      <c r="Q3714" s="399">
        <v>175</v>
      </c>
      <c r="R3714" s="399">
        <v>0</v>
      </c>
      <c r="S3714" s="399">
        <v>0</v>
      </c>
      <c r="T3714" s="272">
        <v>0</v>
      </c>
      <c r="U3714" s="400"/>
    </row>
    <row r="3715" spans="2:21" x14ac:dyDescent="0.25">
      <c r="B3715" s="396">
        <v>3722</v>
      </c>
      <c r="C3715" s="386">
        <v>45542</v>
      </c>
      <c r="D3715" s="397" t="s">
        <v>266</v>
      </c>
      <c r="E3715" s="398" t="s">
        <v>92</v>
      </c>
      <c r="F3715" s="398" t="s">
        <v>2</v>
      </c>
      <c r="G3715" s="398" t="s">
        <v>213</v>
      </c>
      <c r="H3715" s="398">
        <v>7</v>
      </c>
      <c r="I3715" s="398"/>
      <c r="J3715" s="398"/>
      <c r="K3715" s="398"/>
      <c r="L3715" s="398"/>
      <c r="M3715" s="218"/>
      <c r="N3715" s="398"/>
      <c r="O3715" s="398"/>
      <c r="P3715" s="398"/>
      <c r="Q3715" s="399">
        <v>0</v>
      </c>
      <c r="R3715" s="399">
        <v>0</v>
      </c>
      <c r="S3715" s="399">
        <v>0</v>
      </c>
      <c r="T3715" s="272">
        <v>0</v>
      </c>
      <c r="U3715" s="400"/>
    </row>
    <row r="3716" spans="2:21" x14ac:dyDescent="0.25">
      <c r="B3716" s="396">
        <v>3723</v>
      </c>
      <c r="C3716" s="386">
        <v>45542</v>
      </c>
      <c r="D3716" s="397" t="s">
        <v>267</v>
      </c>
      <c r="E3716" s="398" t="s">
        <v>92</v>
      </c>
      <c r="F3716" s="398" t="s">
        <v>2</v>
      </c>
      <c r="G3716" s="398" t="s">
        <v>213</v>
      </c>
      <c r="H3716" s="398">
        <v>7</v>
      </c>
      <c r="I3716" s="398"/>
      <c r="J3716" s="398"/>
      <c r="K3716" s="398"/>
      <c r="L3716" s="398"/>
      <c r="M3716" s="218"/>
      <c r="N3716" s="398"/>
      <c r="O3716" s="398"/>
      <c r="P3716" s="398"/>
      <c r="Q3716" s="399">
        <v>0</v>
      </c>
      <c r="R3716" s="399">
        <v>0</v>
      </c>
      <c r="S3716" s="399">
        <v>0</v>
      </c>
      <c r="T3716" s="272">
        <v>0</v>
      </c>
      <c r="U3716" s="400"/>
    </row>
    <row r="3717" spans="2:21" x14ac:dyDescent="0.25">
      <c r="B3717" s="396">
        <v>3724</v>
      </c>
      <c r="C3717" s="386">
        <v>45542</v>
      </c>
      <c r="D3717" s="397" t="s">
        <v>387</v>
      </c>
      <c r="E3717" s="398" t="s">
        <v>276</v>
      </c>
      <c r="F3717" s="398" t="s">
        <v>389</v>
      </c>
      <c r="G3717" s="398" t="s">
        <v>214</v>
      </c>
      <c r="H3717" s="398">
        <v>4.1500000000000004</v>
      </c>
      <c r="I3717" s="398" t="s">
        <v>221</v>
      </c>
      <c r="J3717" s="398">
        <v>32</v>
      </c>
      <c r="K3717" s="398"/>
      <c r="L3717" s="398"/>
      <c r="M3717" s="218"/>
      <c r="N3717" s="398"/>
      <c r="O3717" s="398"/>
      <c r="P3717" s="398"/>
      <c r="Q3717" s="399">
        <v>0</v>
      </c>
      <c r="R3717" s="399">
        <v>152.72</v>
      </c>
      <c r="S3717" s="399">
        <v>0</v>
      </c>
      <c r="T3717" s="272">
        <v>0</v>
      </c>
      <c r="U3717" s="400"/>
    </row>
    <row r="3718" spans="2:21" x14ac:dyDescent="0.25">
      <c r="B3718" s="396">
        <v>3725</v>
      </c>
      <c r="C3718" s="386">
        <v>45542</v>
      </c>
      <c r="D3718" s="397" t="s">
        <v>388</v>
      </c>
      <c r="E3718" s="398" t="s">
        <v>276</v>
      </c>
      <c r="F3718" s="398" t="s">
        <v>389</v>
      </c>
      <c r="G3718" s="398" t="s">
        <v>214</v>
      </c>
      <c r="H3718" s="398">
        <v>4.1500000000000004</v>
      </c>
      <c r="I3718" s="398" t="s">
        <v>221</v>
      </c>
      <c r="J3718" s="398">
        <v>32</v>
      </c>
      <c r="K3718" s="398"/>
      <c r="L3718" s="398"/>
      <c r="M3718" s="218"/>
      <c r="N3718" s="398"/>
      <c r="O3718" s="398"/>
      <c r="P3718" s="398"/>
      <c r="Q3718" s="399">
        <v>0</v>
      </c>
      <c r="R3718" s="399">
        <v>152.72</v>
      </c>
      <c r="S3718" s="399">
        <v>0</v>
      </c>
      <c r="T3718" s="272">
        <v>0</v>
      </c>
      <c r="U3718" s="400"/>
    </row>
    <row r="3719" spans="2:21" x14ac:dyDescent="0.25">
      <c r="B3719" s="396">
        <v>3726</v>
      </c>
      <c r="C3719" s="386">
        <v>45542</v>
      </c>
      <c r="D3719" s="397" t="s">
        <v>96</v>
      </c>
      <c r="E3719" s="398" t="s">
        <v>161</v>
      </c>
      <c r="F3719" s="398" t="s">
        <v>1</v>
      </c>
      <c r="G3719" s="398" t="s">
        <v>161</v>
      </c>
      <c r="H3719" s="398">
        <v>11.8</v>
      </c>
      <c r="I3719" s="398" t="s">
        <v>66</v>
      </c>
      <c r="J3719" s="398">
        <v>4</v>
      </c>
      <c r="K3719" s="398"/>
      <c r="L3719" s="398"/>
      <c r="M3719" s="218"/>
      <c r="N3719" s="398"/>
      <c r="O3719" s="398"/>
      <c r="P3719" s="398"/>
      <c r="Q3719" s="399">
        <v>0</v>
      </c>
      <c r="R3719" s="399">
        <v>0</v>
      </c>
      <c r="S3719" s="399">
        <v>47.2</v>
      </c>
      <c r="T3719" s="272">
        <v>0</v>
      </c>
      <c r="U3719" s="400"/>
    </row>
    <row r="3720" spans="2:21" x14ac:dyDescent="0.25">
      <c r="B3720" s="396">
        <v>3727</v>
      </c>
      <c r="C3720" s="386">
        <v>45542</v>
      </c>
      <c r="D3720" s="397" t="s">
        <v>130</v>
      </c>
      <c r="E3720" s="398" t="s">
        <v>161</v>
      </c>
      <c r="F3720" s="398" t="s">
        <v>1</v>
      </c>
      <c r="G3720" s="398" t="s">
        <v>161</v>
      </c>
      <c r="H3720" s="398">
        <v>11.8</v>
      </c>
      <c r="I3720" s="398" t="s">
        <v>66</v>
      </c>
      <c r="J3720" s="398">
        <v>3</v>
      </c>
      <c r="K3720" s="398"/>
      <c r="L3720" s="398"/>
      <c r="M3720" s="218"/>
      <c r="N3720" s="398"/>
      <c r="O3720" s="398"/>
      <c r="P3720" s="398"/>
      <c r="Q3720" s="399">
        <v>0</v>
      </c>
      <c r="R3720" s="399">
        <v>0</v>
      </c>
      <c r="S3720" s="399">
        <v>35.400000000000006</v>
      </c>
      <c r="T3720" s="272">
        <v>0</v>
      </c>
      <c r="U3720" s="400"/>
    </row>
    <row r="3721" spans="2:21" x14ac:dyDescent="0.25">
      <c r="B3721" s="396">
        <v>3728</v>
      </c>
      <c r="C3721" s="386">
        <v>45542</v>
      </c>
      <c r="D3721" s="397" t="s">
        <v>261</v>
      </c>
      <c r="E3721" s="398" t="s">
        <v>161</v>
      </c>
      <c r="F3721" s="398" t="s">
        <v>65</v>
      </c>
      <c r="G3721" s="398" t="s">
        <v>161</v>
      </c>
      <c r="H3721" s="398">
        <v>30.5</v>
      </c>
      <c r="I3721" s="398"/>
      <c r="J3721" s="398">
        <v>0</v>
      </c>
      <c r="K3721" s="398"/>
      <c r="L3721" s="398"/>
      <c r="M3721" s="218"/>
      <c r="N3721" s="398"/>
      <c r="O3721" s="398"/>
      <c r="P3721" s="398"/>
      <c r="Q3721" s="399">
        <v>0</v>
      </c>
      <c r="R3721" s="399">
        <v>0</v>
      </c>
      <c r="S3721" s="399">
        <v>0</v>
      </c>
      <c r="T3721" s="272">
        <v>0</v>
      </c>
      <c r="U3721" s="400"/>
    </row>
    <row r="3722" spans="2:21" x14ac:dyDescent="0.25">
      <c r="B3722" s="396">
        <v>3729</v>
      </c>
      <c r="C3722" s="386">
        <v>45542</v>
      </c>
      <c r="D3722" s="402" t="s">
        <v>478</v>
      </c>
      <c r="E3722" s="398" t="s">
        <v>161</v>
      </c>
      <c r="F3722" s="398" t="s">
        <v>63</v>
      </c>
      <c r="G3722" s="398" t="s">
        <v>161</v>
      </c>
      <c r="H3722" s="398">
        <v>13</v>
      </c>
      <c r="I3722" s="398"/>
      <c r="J3722" s="398">
        <v>0</v>
      </c>
      <c r="K3722" s="398"/>
      <c r="L3722" s="398"/>
      <c r="M3722" s="218"/>
      <c r="N3722" s="398"/>
      <c r="O3722" s="398"/>
      <c r="P3722" s="398"/>
      <c r="Q3722" s="399">
        <v>0</v>
      </c>
      <c r="R3722" s="399">
        <v>0</v>
      </c>
      <c r="S3722" s="399">
        <v>0</v>
      </c>
      <c r="T3722" s="272">
        <v>0</v>
      </c>
      <c r="U3722" s="400"/>
    </row>
    <row r="3723" spans="2:21" x14ac:dyDescent="0.25">
      <c r="B3723" s="396">
        <v>3730</v>
      </c>
      <c r="C3723" s="413">
        <v>45543</v>
      </c>
      <c r="D3723" s="467" t="s">
        <v>522</v>
      </c>
      <c r="E3723" s="398" t="s">
        <v>132</v>
      </c>
      <c r="F3723" s="398" t="s">
        <v>132</v>
      </c>
      <c r="G3723" s="398" t="s">
        <v>311</v>
      </c>
      <c r="H3723" s="398">
        <v>1</v>
      </c>
      <c r="I3723" s="458" t="s">
        <v>310</v>
      </c>
      <c r="J3723" s="398">
        <v>56</v>
      </c>
      <c r="K3723" s="398"/>
      <c r="L3723" s="398"/>
      <c r="M3723" s="218"/>
      <c r="N3723" s="398"/>
      <c r="O3723" s="398">
        <v>713145</v>
      </c>
      <c r="P3723" s="398" t="s">
        <v>531</v>
      </c>
      <c r="Q3723" s="469">
        <f>IF(I3723=$Q$5,J3723*H3723,0)</f>
        <v>0</v>
      </c>
      <c r="R3723" s="469">
        <f>IF(I3723=$R$5,J3723*H3723,0)*1.15</f>
        <v>0</v>
      </c>
      <c r="S3723" s="469">
        <f>IF(I3723=$S$5,J3723*H3723,0)</f>
        <v>0</v>
      </c>
      <c r="T3723" s="462">
        <f>IF(I3723=$T$5,J3723*H3723,0)</f>
        <v>0</v>
      </c>
      <c r="U3723" s="400"/>
    </row>
    <row r="3724" spans="2:21" x14ac:dyDescent="0.25">
      <c r="B3724" s="396">
        <v>3731</v>
      </c>
      <c r="C3724" s="413">
        <v>45543</v>
      </c>
      <c r="D3724" s="397" t="s">
        <v>376</v>
      </c>
      <c r="E3724" s="398" t="s">
        <v>183</v>
      </c>
      <c r="F3724" s="398" t="s">
        <v>309</v>
      </c>
      <c r="G3724" s="398">
        <v>0</v>
      </c>
      <c r="H3724" s="398">
        <v>6</v>
      </c>
      <c r="I3724" s="398"/>
      <c r="J3724" s="398"/>
      <c r="K3724" s="398"/>
      <c r="L3724" s="398"/>
      <c r="M3724" s="218"/>
      <c r="N3724" s="398"/>
      <c r="O3724" s="398"/>
      <c r="P3724" s="398"/>
      <c r="Q3724" s="399">
        <v>0</v>
      </c>
      <c r="R3724" s="399">
        <v>0</v>
      </c>
      <c r="S3724" s="399">
        <v>0</v>
      </c>
      <c r="T3724" s="272">
        <v>0</v>
      </c>
      <c r="U3724" s="400"/>
    </row>
    <row r="3725" spans="2:21" x14ac:dyDescent="0.25">
      <c r="B3725" s="396">
        <v>3732</v>
      </c>
      <c r="C3725" s="413">
        <v>45543</v>
      </c>
      <c r="D3725" s="397" t="s">
        <v>487</v>
      </c>
      <c r="E3725" s="398" t="s">
        <v>92</v>
      </c>
      <c r="F3725" s="398" t="s">
        <v>481</v>
      </c>
      <c r="G3725" s="398" t="s">
        <v>214</v>
      </c>
      <c r="H3725" s="398">
        <v>4.1500000000000004</v>
      </c>
      <c r="I3725" s="398" t="s">
        <v>221</v>
      </c>
      <c r="J3725" s="398">
        <v>33</v>
      </c>
      <c r="K3725" s="398">
        <v>715750</v>
      </c>
      <c r="L3725" s="398">
        <v>1630</v>
      </c>
      <c r="M3725" s="218"/>
      <c r="N3725" s="398" t="s">
        <v>481</v>
      </c>
      <c r="O3725" s="398">
        <v>717380</v>
      </c>
      <c r="P3725" s="398" t="s">
        <v>305</v>
      </c>
      <c r="Q3725" s="399">
        <v>0</v>
      </c>
      <c r="R3725" s="399">
        <v>157.49250000000001</v>
      </c>
      <c r="S3725" s="399">
        <v>0</v>
      </c>
      <c r="T3725" s="272">
        <v>0</v>
      </c>
      <c r="U3725" s="400"/>
    </row>
    <row r="3726" spans="2:21" x14ac:dyDescent="0.25">
      <c r="B3726" s="396">
        <v>3733</v>
      </c>
      <c r="C3726" s="413">
        <v>45543</v>
      </c>
      <c r="D3726" s="397" t="s">
        <v>488</v>
      </c>
      <c r="E3726" s="398" t="s">
        <v>92</v>
      </c>
      <c r="F3726" s="398" t="s">
        <v>481</v>
      </c>
      <c r="G3726" s="398" t="s">
        <v>214</v>
      </c>
      <c r="H3726" s="398">
        <v>4.1500000000000004</v>
      </c>
      <c r="I3726" s="398" t="s">
        <v>221</v>
      </c>
      <c r="J3726" s="398">
        <v>32</v>
      </c>
      <c r="K3726" s="398">
        <v>715750</v>
      </c>
      <c r="L3726" s="398">
        <v>1630</v>
      </c>
      <c r="M3726" s="218"/>
      <c r="N3726" s="398" t="s">
        <v>481</v>
      </c>
      <c r="O3726" s="398">
        <v>717380</v>
      </c>
      <c r="P3726" s="398" t="s">
        <v>305</v>
      </c>
      <c r="Q3726" s="399">
        <v>0</v>
      </c>
      <c r="R3726" s="399">
        <v>152.72</v>
      </c>
      <c r="S3726" s="399">
        <v>0</v>
      </c>
      <c r="T3726" s="272">
        <v>0</v>
      </c>
      <c r="U3726" s="400"/>
    </row>
    <row r="3727" spans="2:21" x14ac:dyDescent="0.25">
      <c r="B3727" s="396">
        <v>3734</v>
      </c>
      <c r="C3727" s="413">
        <v>45543</v>
      </c>
      <c r="D3727" s="397" t="s">
        <v>489</v>
      </c>
      <c r="E3727" s="398" t="s">
        <v>92</v>
      </c>
      <c r="F3727" s="398" t="s">
        <v>481</v>
      </c>
      <c r="G3727" s="398" t="s">
        <v>214</v>
      </c>
      <c r="H3727" s="398">
        <v>4.1500000000000004</v>
      </c>
      <c r="I3727" s="398"/>
      <c r="J3727" s="398">
        <v>0</v>
      </c>
      <c r="K3727" s="398"/>
      <c r="L3727" s="398"/>
      <c r="M3727" s="218"/>
      <c r="N3727" s="398"/>
      <c r="O3727" s="398"/>
      <c r="P3727" s="398"/>
      <c r="Q3727" s="399">
        <v>0</v>
      </c>
      <c r="R3727" s="399">
        <v>0</v>
      </c>
      <c r="S3727" s="399">
        <v>0</v>
      </c>
      <c r="T3727" s="272">
        <v>0</v>
      </c>
      <c r="U3727" s="400"/>
    </row>
    <row r="3728" spans="2:21" x14ac:dyDescent="0.25">
      <c r="B3728" s="396">
        <v>3735</v>
      </c>
      <c r="C3728" s="413">
        <v>45543</v>
      </c>
      <c r="D3728" s="397" t="s">
        <v>490</v>
      </c>
      <c r="E3728" s="398" t="s">
        <v>92</v>
      </c>
      <c r="F3728" s="398" t="s">
        <v>481</v>
      </c>
      <c r="G3728" s="398" t="s">
        <v>214</v>
      </c>
      <c r="H3728" s="398">
        <v>4.1500000000000004</v>
      </c>
      <c r="I3728" s="398"/>
      <c r="J3728" s="398">
        <v>0</v>
      </c>
      <c r="K3728" s="398"/>
      <c r="L3728" s="398"/>
      <c r="M3728" s="218"/>
      <c r="N3728" s="398"/>
      <c r="O3728" s="398"/>
      <c r="P3728" s="398"/>
      <c r="Q3728" s="399">
        <v>0</v>
      </c>
      <c r="R3728" s="399">
        <v>0</v>
      </c>
      <c r="S3728" s="399">
        <v>0</v>
      </c>
      <c r="T3728" s="272">
        <v>0</v>
      </c>
      <c r="U3728" s="400"/>
    </row>
    <row r="3729" spans="2:21" x14ac:dyDescent="0.25">
      <c r="B3729" s="396">
        <v>3736</v>
      </c>
      <c r="C3729" s="413">
        <v>45543</v>
      </c>
      <c r="D3729" s="397" t="s">
        <v>117</v>
      </c>
      <c r="E3729" s="398" t="s">
        <v>92</v>
      </c>
      <c r="F3729" s="398" t="s">
        <v>1</v>
      </c>
      <c r="G3729" s="398" t="s">
        <v>213</v>
      </c>
      <c r="H3729" s="398">
        <v>6.65</v>
      </c>
      <c r="I3729" s="398" t="s">
        <v>221</v>
      </c>
      <c r="J3729" s="398">
        <v>6</v>
      </c>
      <c r="K3729" s="398">
        <v>715200</v>
      </c>
      <c r="L3729" s="398">
        <v>2180</v>
      </c>
      <c r="M3729" s="218"/>
      <c r="N3729" s="398" t="s">
        <v>1</v>
      </c>
      <c r="O3729" s="398">
        <v>717380</v>
      </c>
      <c r="P3729" s="398" t="s">
        <v>304</v>
      </c>
      <c r="Q3729" s="399">
        <v>0</v>
      </c>
      <c r="R3729" s="399">
        <v>45.885000000000005</v>
      </c>
      <c r="S3729" s="399">
        <v>0</v>
      </c>
      <c r="T3729" s="272">
        <v>0</v>
      </c>
      <c r="U3729" s="400"/>
    </row>
    <row r="3730" spans="2:21" x14ac:dyDescent="0.25">
      <c r="B3730" s="396">
        <v>3737</v>
      </c>
      <c r="C3730" s="413">
        <v>45543</v>
      </c>
      <c r="D3730" s="397" t="s">
        <v>117</v>
      </c>
      <c r="E3730" s="398" t="s">
        <v>92</v>
      </c>
      <c r="F3730" s="398" t="s">
        <v>1</v>
      </c>
      <c r="G3730" s="398" t="s">
        <v>213</v>
      </c>
      <c r="H3730" s="398">
        <v>6.65</v>
      </c>
      <c r="I3730" s="398" t="s">
        <v>221</v>
      </c>
      <c r="J3730" s="398">
        <v>3</v>
      </c>
      <c r="K3730" s="398">
        <v>715750</v>
      </c>
      <c r="L3730" s="398">
        <v>1630</v>
      </c>
      <c r="M3730" s="218"/>
      <c r="N3730" s="398" t="s">
        <v>62</v>
      </c>
      <c r="O3730" s="398">
        <v>717380</v>
      </c>
      <c r="P3730" s="398" t="s">
        <v>305</v>
      </c>
      <c r="Q3730" s="399">
        <v>0</v>
      </c>
      <c r="R3730" s="399">
        <v>22.942500000000003</v>
      </c>
      <c r="S3730" s="399">
        <v>0</v>
      </c>
      <c r="T3730" s="272">
        <v>0</v>
      </c>
      <c r="U3730" s="400"/>
    </row>
    <row r="3731" spans="2:21" x14ac:dyDescent="0.25">
      <c r="B3731" s="396">
        <v>3738</v>
      </c>
      <c r="C3731" s="413">
        <v>45543</v>
      </c>
      <c r="D3731" s="397" t="s">
        <v>94</v>
      </c>
      <c r="E3731" s="398" t="s">
        <v>92</v>
      </c>
      <c r="F3731" s="398" t="s">
        <v>1</v>
      </c>
      <c r="G3731" s="398" t="s">
        <v>213</v>
      </c>
      <c r="H3731" s="398">
        <v>6.65</v>
      </c>
      <c r="I3731" s="398" t="s">
        <v>253</v>
      </c>
      <c r="J3731" s="398">
        <v>15</v>
      </c>
      <c r="K3731" s="398">
        <v>714143</v>
      </c>
      <c r="L3731" s="398"/>
      <c r="M3731" s="218"/>
      <c r="N3731" s="398" t="s">
        <v>1</v>
      </c>
      <c r="O3731" s="398"/>
      <c r="P3731" s="398" t="s">
        <v>305</v>
      </c>
      <c r="Q3731" s="399">
        <v>0</v>
      </c>
      <c r="R3731" s="399">
        <v>0</v>
      </c>
      <c r="S3731" s="399">
        <v>0</v>
      </c>
      <c r="T3731" s="272">
        <v>99.75</v>
      </c>
      <c r="U3731" s="400"/>
    </row>
    <row r="3732" spans="2:21" x14ac:dyDescent="0.25">
      <c r="B3732" s="396">
        <v>3739</v>
      </c>
      <c r="C3732" s="413">
        <v>45543</v>
      </c>
      <c r="D3732" s="397" t="s">
        <v>94</v>
      </c>
      <c r="E3732" s="398" t="s">
        <v>92</v>
      </c>
      <c r="F3732" s="398" t="s">
        <v>1</v>
      </c>
      <c r="G3732" s="398" t="s">
        <v>213</v>
      </c>
      <c r="H3732" s="398">
        <v>6.65</v>
      </c>
      <c r="I3732" s="398" t="s">
        <v>221</v>
      </c>
      <c r="J3732" s="398">
        <v>7</v>
      </c>
      <c r="K3732" s="398">
        <v>715750</v>
      </c>
      <c r="L3732" s="398">
        <v>1630</v>
      </c>
      <c r="M3732" s="218"/>
      <c r="N3732" s="398" t="s">
        <v>62</v>
      </c>
      <c r="O3732" s="398">
        <v>717380</v>
      </c>
      <c r="P3732" s="398" t="s">
        <v>305</v>
      </c>
      <c r="Q3732" s="399">
        <v>0</v>
      </c>
      <c r="R3732" s="399">
        <v>53.532499999999999</v>
      </c>
      <c r="S3732" s="399">
        <v>0</v>
      </c>
      <c r="T3732" s="272">
        <v>0</v>
      </c>
      <c r="U3732" s="400"/>
    </row>
    <row r="3733" spans="2:21" x14ac:dyDescent="0.25">
      <c r="B3733" s="396">
        <v>3740</v>
      </c>
      <c r="C3733" s="413">
        <v>45543</v>
      </c>
      <c r="D3733" s="397" t="s">
        <v>91</v>
      </c>
      <c r="E3733" s="398" t="s">
        <v>92</v>
      </c>
      <c r="F3733" s="398" t="s">
        <v>1</v>
      </c>
      <c r="G3733" s="398" t="s">
        <v>213</v>
      </c>
      <c r="H3733" s="398">
        <v>6.65</v>
      </c>
      <c r="I3733" s="398" t="s">
        <v>221</v>
      </c>
      <c r="J3733" s="398">
        <v>6</v>
      </c>
      <c r="K3733" s="398">
        <v>715200</v>
      </c>
      <c r="L3733" s="398">
        <v>2180</v>
      </c>
      <c r="M3733" s="218"/>
      <c r="N3733" s="398" t="s">
        <v>1</v>
      </c>
      <c r="O3733" s="398">
        <v>717380</v>
      </c>
      <c r="P3733" s="398" t="s">
        <v>304</v>
      </c>
      <c r="Q3733" s="399">
        <v>0</v>
      </c>
      <c r="R3733" s="399">
        <v>45.885000000000005</v>
      </c>
      <c r="S3733" s="399">
        <v>0</v>
      </c>
      <c r="T3733" s="272">
        <v>0</v>
      </c>
      <c r="U3733" s="400"/>
    </row>
    <row r="3734" spans="2:21" x14ac:dyDescent="0.25">
      <c r="B3734" s="396">
        <v>3741</v>
      </c>
      <c r="C3734" s="413">
        <v>45543</v>
      </c>
      <c r="D3734" s="397" t="s">
        <v>91</v>
      </c>
      <c r="E3734" s="398" t="s">
        <v>92</v>
      </c>
      <c r="F3734" s="398" t="s">
        <v>1</v>
      </c>
      <c r="G3734" s="398" t="s">
        <v>213</v>
      </c>
      <c r="H3734" s="398">
        <v>6.65</v>
      </c>
      <c r="I3734" s="398" t="s">
        <v>221</v>
      </c>
      <c r="J3734" s="398">
        <v>1</v>
      </c>
      <c r="K3734" s="398">
        <v>715750</v>
      </c>
      <c r="L3734" s="398">
        <v>1630</v>
      </c>
      <c r="M3734" s="218"/>
      <c r="N3734" s="398" t="s">
        <v>62</v>
      </c>
      <c r="O3734" s="398">
        <v>717380</v>
      </c>
      <c r="P3734" s="398" t="s">
        <v>305</v>
      </c>
      <c r="Q3734" s="399">
        <v>0</v>
      </c>
      <c r="R3734" s="399">
        <v>7.6475</v>
      </c>
      <c r="S3734" s="399">
        <v>0</v>
      </c>
      <c r="T3734" s="272">
        <v>0</v>
      </c>
      <c r="U3734" s="400"/>
    </row>
    <row r="3735" spans="2:21" x14ac:dyDescent="0.25">
      <c r="B3735" s="396">
        <v>3742</v>
      </c>
      <c r="C3735" s="413">
        <v>45543</v>
      </c>
      <c r="D3735" s="397" t="s">
        <v>156</v>
      </c>
      <c r="E3735" s="398" t="s">
        <v>92</v>
      </c>
      <c r="F3735" s="398" t="s">
        <v>62</v>
      </c>
      <c r="G3735" s="398" t="s">
        <v>214</v>
      </c>
      <c r="H3735" s="398">
        <v>4.1500000000000004</v>
      </c>
      <c r="I3735" s="398" t="s">
        <v>221</v>
      </c>
      <c r="J3735" s="398">
        <v>42</v>
      </c>
      <c r="K3735" s="398">
        <v>715750</v>
      </c>
      <c r="L3735" s="398">
        <v>1630</v>
      </c>
      <c r="M3735" s="218"/>
      <c r="N3735" s="398" t="s">
        <v>62</v>
      </c>
      <c r="O3735" s="398">
        <v>717380</v>
      </c>
      <c r="P3735" s="398" t="s">
        <v>305</v>
      </c>
      <c r="Q3735" s="399">
        <v>0</v>
      </c>
      <c r="R3735" s="399">
        <v>200.44499999999999</v>
      </c>
      <c r="S3735" s="399">
        <v>0</v>
      </c>
      <c r="T3735" s="272">
        <v>0</v>
      </c>
      <c r="U3735" s="400"/>
    </row>
    <row r="3736" spans="2:21" x14ac:dyDescent="0.25">
      <c r="B3736" s="396">
        <v>3743</v>
      </c>
      <c r="C3736" s="413">
        <v>45543</v>
      </c>
      <c r="D3736" s="397" t="s">
        <v>157</v>
      </c>
      <c r="E3736" s="398" t="s">
        <v>92</v>
      </c>
      <c r="F3736" s="398" t="s">
        <v>62</v>
      </c>
      <c r="G3736" s="398" t="s">
        <v>214</v>
      </c>
      <c r="H3736" s="398">
        <v>4.1500000000000004</v>
      </c>
      <c r="I3736" s="398" t="s">
        <v>221</v>
      </c>
      <c r="J3736" s="398">
        <v>42</v>
      </c>
      <c r="K3736" s="398">
        <v>715750</v>
      </c>
      <c r="L3736" s="398">
        <v>1630</v>
      </c>
      <c r="M3736" s="218"/>
      <c r="N3736" s="398" t="s">
        <v>62</v>
      </c>
      <c r="O3736" s="398">
        <v>717380</v>
      </c>
      <c r="P3736" s="398" t="s">
        <v>305</v>
      </c>
      <c r="Q3736" s="399">
        <v>0</v>
      </c>
      <c r="R3736" s="399">
        <v>200.44499999999999</v>
      </c>
      <c r="S3736" s="399">
        <v>0</v>
      </c>
      <c r="T3736" s="272">
        <v>0</v>
      </c>
      <c r="U3736" s="400"/>
    </row>
    <row r="3737" spans="2:21" x14ac:dyDescent="0.25">
      <c r="B3737" s="396">
        <v>3744</v>
      </c>
      <c r="C3737" s="413">
        <v>45543</v>
      </c>
      <c r="D3737" s="397" t="s">
        <v>436</v>
      </c>
      <c r="E3737" s="398" t="s">
        <v>161</v>
      </c>
      <c r="F3737" s="398" t="s">
        <v>389</v>
      </c>
      <c r="G3737" s="398" t="s">
        <v>161</v>
      </c>
      <c r="H3737" s="398">
        <v>10</v>
      </c>
      <c r="I3737" s="398" t="s">
        <v>66</v>
      </c>
      <c r="J3737" s="398">
        <v>4</v>
      </c>
      <c r="K3737" s="398"/>
      <c r="L3737" s="398"/>
      <c r="M3737" s="218"/>
      <c r="N3737" s="398"/>
      <c r="O3737" s="398"/>
      <c r="P3737" s="398"/>
      <c r="Q3737" s="399">
        <v>0</v>
      </c>
      <c r="R3737" s="399">
        <v>0</v>
      </c>
      <c r="S3737" s="399">
        <v>40</v>
      </c>
      <c r="T3737" s="272">
        <v>0</v>
      </c>
      <c r="U3737" s="400"/>
    </row>
    <row r="3738" spans="2:21" x14ac:dyDescent="0.25">
      <c r="B3738" s="396">
        <v>3745</v>
      </c>
      <c r="C3738" s="413">
        <v>45543</v>
      </c>
      <c r="D3738" s="397" t="s">
        <v>284</v>
      </c>
      <c r="E3738" s="398" t="s">
        <v>178</v>
      </c>
      <c r="F3738" s="398" t="s">
        <v>7</v>
      </c>
      <c r="G3738" s="398" t="s">
        <v>213</v>
      </c>
      <c r="H3738" s="398">
        <v>7</v>
      </c>
      <c r="I3738" s="398" t="s">
        <v>220</v>
      </c>
      <c r="J3738" s="398">
        <v>54</v>
      </c>
      <c r="K3738" s="398"/>
      <c r="L3738" s="398"/>
      <c r="M3738" s="218"/>
      <c r="N3738" s="398"/>
      <c r="O3738" s="398"/>
      <c r="P3738" s="398"/>
      <c r="Q3738" s="399">
        <v>378</v>
      </c>
      <c r="R3738" s="399">
        <v>0</v>
      </c>
      <c r="S3738" s="399">
        <v>0</v>
      </c>
      <c r="T3738" s="272">
        <v>0</v>
      </c>
      <c r="U3738" s="400"/>
    </row>
    <row r="3739" spans="2:21" x14ac:dyDescent="0.25">
      <c r="B3739" s="396">
        <v>3746</v>
      </c>
      <c r="C3739" s="413">
        <v>45543</v>
      </c>
      <c r="D3739" s="397" t="s">
        <v>268</v>
      </c>
      <c r="E3739" s="398" t="s">
        <v>276</v>
      </c>
      <c r="F3739" s="398" t="s">
        <v>7</v>
      </c>
      <c r="G3739" s="398" t="s">
        <v>214</v>
      </c>
      <c r="H3739" s="398">
        <v>5</v>
      </c>
      <c r="I3739" s="398"/>
      <c r="J3739" s="398">
        <v>0</v>
      </c>
      <c r="K3739" s="398"/>
      <c r="L3739" s="398"/>
      <c r="M3739" s="218"/>
      <c r="N3739" s="398"/>
      <c r="O3739" s="398"/>
      <c r="P3739" s="398"/>
      <c r="Q3739" s="399">
        <v>0</v>
      </c>
      <c r="R3739" s="399">
        <v>0</v>
      </c>
      <c r="S3739" s="399">
        <v>0</v>
      </c>
      <c r="T3739" s="272">
        <v>0</v>
      </c>
      <c r="U3739" s="400"/>
    </row>
    <row r="3740" spans="2:21" x14ac:dyDescent="0.25">
      <c r="B3740" s="396">
        <v>3747</v>
      </c>
      <c r="C3740" s="413">
        <v>45543</v>
      </c>
      <c r="D3740" s="397" t="s">
        <v>260</v>
      </c>
      <c r="E3740" s="398" t="s">
        <v>161</v>
      </c>
      <c r="F3740" s="398" t="s">
        <v>7</v>
      </c>
      <c r="G3740" s="398" t="s">
        <v>161</v>
      </c>
      <c r="H3740" s="398">
        <v>10</v>
      </c>
      <c r="I3740" s="398" t="s">
        <v>66</v>
      </c>
      <c r="J3740" s="398">
        <v>8</v>
      </c>
      <c r="K3740" s="398"/>
      <c r="L3740" s="398"/>
      <c r="M3740" s="218"/>
      <c r="N3740" s="398"/>
      <c r="O3740" s="398"/>
      <c r="P3740" s="398"/>
      <c r="Q3740" s="399">
        <v>0</v>
      </c>
      <c r="R3740" s="399">
        <v>0</v>
      </c>
      <c r="S3740" s="399">
        <v>80</v>
      </c>
      <c r="T3740" s="272">
        <v>0</v>
      </c>
      <c r="U3740" s="400"/>
    </row>
    <row r="3741" spans="2:21" x14ac:dyDescent="0.25">
      <c r="B3741" s="396">
        <v>3748</v>
      </c>
      <c r="C3741" s="413">
        <v>45543</v>
      </c>
      <c r="D3741" s="397" t="s">
        <v>359</v>
      </c>
      <c r="E3741" s="398" t="s">
        <v>178</v>
      </c>
      <c r="F3741" s="398" t="s">
        <v>7</v>
      </c>
      <c r="G3741" s="398" t="s">
        <v>213</v>
      </c>
      <c r="H3741" s="398">
        <v>7</v>
      </c>
      <c r="I3741" s="398"/>
      <c r="J3741" s="398">
        <v>0</v>
      </c>
      <c r="K3741" s="398"/>
      <c r="L3741" s="398"/>
      <c r="M3741" s="218"/>
      <c r="N3741" s="398"/>
      <c r="O3741" s="398"/>
      <c r="P3741" s="398"/>
      <c r="Q3741" s="399">
        <v>0</v>
      </c>
      <c r="R3741" s="399">
        <v>0</v>
      </c>
      <c r="S3741" s="399">
        <v>0</v>
      </c>
      <c r="T3741" s="272">
        <v>0</v>
      </c>
      <c r="U3741" s="400"/>
    </row>
    <row r="3742" spans="2:21" x14ac:dyDescent="0.25">
      <c r="B3742" s="396">
        <v>3749</v>
      </c>
      <c r="C3742" s="413">
        <v>45543</v>
      </c>
      <c r="D3742" s="397" t="s">
        <v>177</v>
      </c>
      <c r="E3742" s="398" t="s">
        <v>178</v>
      </c>
      <c r="F3742" s="398" t="s">
        <v>7</v>
      </c>
      <c r="G3742" s="398" t="s">
        <v>213</v>
      </c>
      <c r="H3742" s="398">
        <v>7</v>
      </c>
      <c r="I3742" s="398" t="s">
        <v>220</v>
      </c>
      <c r="J3742" s="398">
        <v>54</v>
      </c>
      <c r="K3742" s="398"/>
      <c r="L3742" s="398"/>
      <c r="M3742" s="218"/>
      <c r="N3742" s="398"/>
      <c r="O3742" s="398"/>
      <c r="P3742" s="398"/>
      <c r="Q3742" s="399">
        <v>378</v>
      </c>
      <c r="R3742" s="399">
        <v>0</v>
      </c>
      <c r="S3742" s="399">
        <v>0</v>
      </c>
      <c r="T3742" s="272">
        <v>0</v>
      </c>
      <c r="U3742" s="400"/>
    </row>
    <row r="3743" spans="2:21" x14ac:dyDescent="0.25">
      <c r="B3743" s="396">
        <v>3750</v>
      </c>
      <c r="C3743" s="413">
        <v>45543</v>
      </c>
      <c r="D3743" s="397" t="s">
        <v>173</v>
      </c>
      <c r="E3743" s="398" t="s">
        <v>161</v>
      </c>
      <c r="F3743" s="398" t="s">
        <v>7</v>
      </c>
      <c r="G3743" s="398" t="s">
        <v>161</v>
      </c>
      <c r="H3743" s="398">
        <v>11.2</v>
      </c>
      <c r="I3743" s="398" t="s">
        <v>66</v>
      </c>
      <c r="J3743" s="415">
        <v>9</v>
      </c>
      <c r="K3743" s="398"/>
      <c r="L3743" s="398"/>
      <c r="M3743" s="218"/>
      <c r="N3743" s="398"/>
      <c r="O3743" s="398"/>
      <c r="P3743" s="398"/>
      <c r="Q3743" s="399">
        <v>0</v>
      </c>
      <c r="R3743" s="399">
        <v>0</v>
      </c>
      <c r="S3743" s="399">
        <v>100.8</v>
      </c>
      <c r="T3743" s="272">
        <v>0</v>
      </c>
      <c r="U3743" s="400"/>
    </row>
    <row r="3744" spans="2:21" x14ac:dyDescent="0.25">
      <c r="B3744" s="396">
        <v>3751</v>
      </c>
      <c r="C3744" s="413">
        <v>45543</v>
      </c>
      <c r="D3744" s="397" t="s">
        <v>152</v>
      </c>
      <c r="E3744" s="398" t="s">
        <v>92</v>
      </c>
      <c r="F3744" s="398" t="s">
        <v>63</v>
      </c>
      <c r="G3744" s="398" t="s">
        <v>214</v>
      </c>
      <c r="H3744" s="398">
        <v>4.1500000000000004</v>
      </c>
      <c r="I3744" s="398" t="s">
        <v>221</v>
      </c>
      <c r="J3744" s="398">
        <v>14</v>
      </c>
      <c r="K3744" s="398"/>
      <c r="L3744" s="398"/>
      <c r="M3744" s="218"/>
      <c r="N3744" s="398"/>
      <c r="O3744" s="398"/>
      <c r="P3744" s="398"/>
      <c r="Q3744" s="399">
        <v>0</v>
      </c>
      <c r="R3744" s="399">
        <v>66.814999999999998</v>
      </c>
      <c r="S3744" s="399">
        <v>0</v>
      </c>
      <c r="T3744" s="272">
        <v>0</v>
      </c>
      <c r="U3744" s="400"/>
    </row>
    <row r="3745" spans="2:21" x14ac:dyDescent="0.25">
      <c r="B3745" s="396">
        <v>3752</v>
      </c>
      <c r="C3745" s="413">
        <v>45543</v>
      </c>
      <c r="D3745" s="397" t="s">
        <v>150</v>
      </c>
      <c r="E3745" s="398" t="s">
        <v>92</v>
      </c>
      <c r="F3745" s="398" t="s">
        <v>63</v>
      </c>
      <c r="G3745" s="398" t="s">
        <v>214</v>
      </c>
      <c r="H3745" s="398">
        <v>4.1500000000000004</v>
      </c>
      <c r="I3745" s="398" t="s">
        <v>221</v>
      </c>
      <c r="J3745" s="398">
        <v>14</v>
      </c>
      <c r="K3745" s="398"/>
      <c r="L3745" s="398"/>
      <c r="M3745" s="218"/>
      <c r="N3745" s="398"/>
      <c r="O3745" s="398"/>
      <c r="P3745" s="398"/>
      <c r="Q3745" s="399">
        <v>0</v>
      </c>
      <c r="R3745" s="399">
        <v>66.814999999999998</v>
      </c>
      <c r="S3745" s="399">
        <v>0</v>
      </c>
      <c r="T3745" s="272">
        <v>0</v>
      </c>
      <c r="U3745" s="400"/>
    </row>
    <row r="3746" spans="2:21" x14ac:dyDescent="0.25">
      <c r="B3746" s="396">
        <v>3753</v>
      </c>
      <c r="C3746" s="413">
        <v>45543</v>
      </c>
      <c r="D3746" s="397" t="s">
        <v>179</v>
      </c>
      <c r="E3746" s="398" t="s">
        <v>161</v>
      </c>
      <c r="F3746" s="398" t="s">
        <v>8</v>
      </c>
      <c r="G3746" s="398" t="s">
        <v>161</v>
      </c>
      <c r="H3746" s="398">
        <v>11.6</v>
      </c>
      <c r="I3746" s="398" t="s">
        <v>66</v>
      </c>
      <c r="J3746" s="398">
        <v>6</v>
      </c>
      <c r="K3746" s="398"/>
      <c r="L3746" s="398"/>
      <c r="M3746" s="218"/>
      <c r="N3746" s="398"/>
      <c r="O3746" s="398"/>
      <c r="P3746" s="398"/>
      <c r="Q3746" s="399">
        <v>0</v>
      </c>
      <c r="R3746" s="399">
        <v>0</v>
      </c>
      <c r="S3746" s="399">
        <v>69.599999999999994</v>
      </c>
      <c r="T3746" s="272">
        <v>0</v>
      </c>
      <c r="U3746" s="400"/>
    </row>
    <row r="3747" spans="2:21" x14ac:dyDescent="0.25">
      <c r="B3747" s="396">
        <v>3754</v>
      </c>
      <c r="C3747" s="413">
        <v>45543</v>
      </c>
      <c r="D3747" s="397" t="s">
        <v>141</v>
      </c>
      <c r="E3747" s="398" t="s">
        <v>92</v>
      </c>
      <c r="F3747" s="398" t="s">
        <v>2</v>
      </c>
      <c r="G3747" s="398" t="s">
        <v>213</v>
      </c>
      <c r="H3747" s="398">
        <v>7</v>
      </c>
      <c r="I3747" s="398"/>
      <c r="J3747" s="398">
        <v>0</v>
      </c>
      <c r="K3747" s="398"/>
      <c r="L3747" s="398"/>
      <c r="M3747" s="218"/>
      <c r="N3747" s="398"/>
      <c r="O3747" s="398"/>
      <c r="P3747" s="398"/>
      <c r="Q3747" s="399">
        <v>0</v>
      </c>
      <c r="R3747" s="399">
        <v>0</v>
      </c>
      <c r="S3747" s="399">
        <v>0</v>
      </c>
      <c r="T3747" s="272">
        <v>0</v>
      </c>
      <c r="U3747" s="400"/>
    </row>
    <row r="3748" spans="2:21" x14ac:dyDescent="0.25">
      <c r="B3748" s="396">
        <v>3755</v>
      </c>
      <c r="C3748" s="413">
        <v>45543</v>
      </c>
      <c r="D3748" s="397" t="s">
        <v>142</v>
      </c>
      <c r="E3748" s="398" t="s">
        <v>92</v>
      </c>
      <c r="F3748" s="398" t="s">
        <v>2</v>
      </c>
      <c r="G3748" s="398" t="s">
        <v>213</v>
      </c>
      <c r="H3748" s="398">
        <v>7</v>
      </c>
      <c r="I3748" s="398" t="s">
        <v>220</v>
      </c>
      <c r="J3748" s="398">
        <v>30</v>
      </c>
      <c r="K3748" s="398">
        <v>712650</v>
      </c>
      <c r="L3748" s="398">
        <v>370</v>
      </c>
      <c r="M3748" s="218"/>
      <c r="N3748" s="398" t="s">
        <v>2</v>
      </c>
      <c r="O3748" s="398">
        <v>712280</v>
      </c>
      <c r="P3748" s="398" t="s">
        <v>304</v>
      </c>
      <c r="Q3748" s="399">
        <v>210</v>
      </c>
      <c r="R3748" s="399">
        <v>0</v>
      </c>
      <c r="S3748" s="399">
        <v>0</v>
      </c>
      <c r="T3748" s="272">
        <v>0</v>
      </c>
      <c r="U3748" s="400"/>
    </row>
    <row r="3749" spans="2:21" x14ac:dyDescent="0.25">
      <c r="B3749" s="396">
        <v>3756</v>
      </c>
      <c r="C3749" s="413">
        <v>45543</v>
      </c>
      <c r="D3749" s="397" t="s">
        <v>143</v>
      </c>
      <c r="E3749" s="398" t="s">
        <v>92</v>
      </c>
      <c r="F3749" s="398" t="s">
        <v>2</v>
      </c>
      <c r="G3749" s="398" t="s">
        <v>213</v>
      </c>
      <c r="H3749" s="398">
        <v>7</v>
      </c>
      <c r="I3749" s="398"/>
      <c r="J3749" s="398">
        <v>0</v>
      </c>
      <c r="K3749" s="398"/>
      <c r="L3749" s="398"/>
      <c r="M3749" s="218"/>
      <c r="N3749" s="398"/>
      <c r="O3749" s="398"/>
      <c r="P3749" s="398"/>
      <c r="Q3749" s="399">
        <v>0</v>
      </c>
      <c r="R3749" s="399">
        <v>0</v>
      </c>
      <c r="S3749" s="399">
        <v>0</v>
      </c>
      <c r="T3749" s="272">
        <v>0</v>
      </c>
      <c r="U3749" s="400"/>
    </row>
    <row r="3750" spans="2:21" x14ac:dyDescent="0.25">
      <c r="B3750" s="396">
        <v>3757</v>
      </c>
      <c r="C3750" s="413">
        <v>45543</v>
      </c>
      <c r="D3750" s="397" t="s">
        <v>258</v>
      </c>
      <c r="E3750" s="398" t="s">
        <v>92</v>
      </c>
      <c r="F3750" s="398" t="s">
        <v>2</v>
      </c>
      <c r="G3750" s="398" t="s">
        <v>213</v>
      </c>
      <c r="H3750" s="398">
        <v>7</v>
      </c>
      <c r="I3750" s="398" t="s">
        <v>220</v>
      </c>
      <c r="J3750" s="398">
        <v>30</v>
      </c>
      <c r="K3750" s="398">
        <v>712650</v>
      </c>
      <c r="L3750" s="398">
        <v>370</v>
      </c>
      <c r="M3750" s="218"/>
      <c r="N3750" s="398" t="s">
        <v>2</v>
      </c>
      <c r="O3750" s="398">
        <v>712280</v>
      </c>
      <c r="P3750" s="398" t="s">
        <v>304</v>
      </c>
      <c r="Q3750" s="399">
        <v>210</v>
      </c>
      <c r="R3750" s="399">
        <v>0</v>
      </c>
      <c r="S3750" s="399">
        <v>0</v>
      </c>
      <c r="T3750" s="272">
        <v>0</v>
      </c>
      <c r="U3750" s="400"/>
    </row>
    <row r="3751" spans="2:21" x14ac:dyDescent="0.25">
      <c r="B3751" s="396">
        <v>3758</v>
      </c>
      <c r="C3751" s="413">
        <v>45543</v>
      </c>
      <c r="D3751" s="397" t="s">
        <v>266</v>
      </c>
      <c r="E3751" s="398" t="s">
        <v>92</v>
      </c>
      <c r="F3751" s="398" t="s">
        <v>2</v>
      </c>
      <c r="G3751" s="398" t="s">
        <v>213</v>
      </c>
      <c r="H3751" s="398">
        <v>7</v>
      </c>
      <c r="I3751" s="398" t="s">
        <v>220</v>
      </c>
      <c r="J3751" s="398">
        <v>30</v>
      </c>
      <c r="K3751" s="398">
        <v>712650</v>
      </c>
      <c r="L3751" s="398">
        <v>370</v>
      </c>
      <c r="M3751" s="218"/>
      <c r="N3751" s="398" t="s">
        <v>2</v>
      </c>
      <c r="O3751" s="398">
        <v>712280</v>
      </c>
      <c r="P3751" s="398" t="s">
        <v>304</v>
      </c>
      <c r="Q3751" s="399">
        <v>210</v>
      </c>
      <c r="R3751" s="399">
        <v>0</v>
      </c>
      <c r="S3751" s="399">
        <v>0</v>
      </c>
      <c r="T3751" s="272">
        <v>0</v>
      </c>
      <c r="U3751" s="400"/>
    </row>
    <row r="3752" spans="2:21" x14ac:dyDescent="0.25">
      <c r="B3752" s="396">
        <v>3759</v>
      </c>
      <c r="C3752" s="413">
        <v>45543</v>
      </c>
      <c r="D3752" s="397" t="s">
        <v>267</v>
      </c>
      <c r="E3752" s="398" t="s">
        <v>92</v>
      </c>
      <c r="F3752" s="398" t="s">
        <v>2</v>
      </c>
      <c r="G3752" s="398" t="s">
        <v>213</v>
      </c>
      <c r="H3752" s="398">
        <v>7</v>
      </c>
      <c r="I3752" s="398"/>
      <c r="J3752" s="398">
        <v>0</v>
      </c>
      <c r="K3752" s="398"/>
      <c r="L3752" s="398"/>
      <c r="M3752" s="218"/>
      <c r="N3752" s="398"/>
      <c r="O3752" s="398"/>
      <c r="P3752" s="398"/>
      <c r="Q3752" s="399">
        <v>0</v>
      </c>
      <c r="R3752" s="399">
        <v>0</v>
      </c>
      <c r="S3752" s="399">
        <v>0</v>
      </c>
      <c r="T3752" s="272">
        <v>0</v>
      </c>
      <c r="U3752" s="400"/>
    </row>
    <row r="3753" spans="2:21" x14ac:dyDescent="0.25">
      <c r="B3753" s="396">
        <v>3760</v>
      </c>
      <c r="C3753" s="413">
        <v>45543</v>
      </c>
      <c r="D3753" s="397" t="s">
        <v>387</v>
      </c>
      <c r="E3753" s="398" t="s">
        <v>276</v>
      </c>
      <c r="F3753" s="398" t="s">
        <v>389</v>
      </c>
      <c r="G3753" s="398" t="s">
        <v>214</v>
      </c>
      <c r="H3753" s="398">
        <v>4.1500000000000004</v>
      </c>
      <c r="I3753" s="398" t="s">
        <v>221</v>
      </c>
      <c r="J3753" s="398">
        <v>29</v>
      </c>
      <c r="K3753" s="398">
        <v>715750</v>
      </c>
      <c r="L3753" s="398">
        <v>1630</v>
      </c>
      <c r="M3753" s="218"/>
      <c r="N3753" s="398" t="s">
        <v>389</v>
      </c>
      <c r="O3753" s="398">
        <v>717380</v>
      </c>
      <c r="P3753" s="398" t="s">
        <v>305</v>
      </c>
      <c r="Q3753" s="399">
        <v>0</v>
      </c>
      <c r="R3753" s="399">
        <v>138.4025</v>
      </c>
      <c r="S3753" s="399">
        <v>0</v>
      </c>
      <c r="T3753" s="272">
        <v>0</v>
      </c>
      <c r="U3753" s="400"/>
    </row>
    <row r="3754" spans="2:21" x14ac:dyDescent="0.25">
      <c r="B3754" s="396">
        <v>3761</v>
      </c>
      <c r="C3754" s="413">
        <v>45543</v>
      </c>
      <c r="D3754" s="397" t="s">
        <v>388</v>
      </c>
      <c r="E3754" s="398" t="s">
        <v>276</v>
      </c>
      <c r="F3754" s="398" t="s">
        <v>389</v>
      </c>
      <c r="G3754" s="398" t="s">
        <v>214</v>
      </c>
      <c r="H3754" s="398">
        <v>4.1500000000000004</v>
      </c>
      <c r="I3754" s="398" t="s">
        <v>221</v>
      </c>
      <c r="J3754" s="398">
        <v>30</v>
      </c>
      <c r="K3754" s="398">
        <v>715750</v>
      </c>
      <c r="L3754" s="398">
        <v>1630</v>
      </c>
      <c r="M3754" s="218"/>
      <c r="N3754" s="398" t="s">
        <v>389</v>
      </c>
      <c r="O3754" s="398">
        <v>717380</v>
      </c>
      <c r="P3754" s="398" t="s">
        <v>305</v>
      </c>
      <c r="Q3754" s="399">
        <v>0</v>
      </c>
      <c r="R3754" s="399">
        <v>143.17500000000001</v>
      </c>
      <c r="S3754" s="399">
        <v>0</v>
      </c>
      <c r="T3754" s="272">
        <v>0</v>
      </c>
      <c r="U3754" s="400"/>
    </row>
    <row r="3755" spans="2:21" x14ac:dyDescent="0.25">
      <c r="B3755" s="396">
        <v>3762</v>
      </c>
      <c r="C3755" s="413">
        <v>45543</v>
      </c>
      <c r="D3755" s="397" t="s">
        <v>505</v>
      </c>
      <c r="E3755" s="398" t="s">
        <v>276</v>
      </c>
      <c r="F3755" s="398" t="s">
        <v>389</v>
      </c>
      <c r="G3755" s="398" t="s">
        <v>214</v>
      </c>
      <c r="H3755" s="398">
        <v>4.1500000000000004</v>
      </c>
      <c r="I3755" s="398" t="s">
        <v>221</v>
      </c>
      <c r="J3755" s="398">
        <v>28</v>
      </c>
      <c r="K3755" s="398"/>
      <c r="L3755" s="398"/>
      <c r="M3755" s="218"/>
      <c r="N3755" s="398"/>
      <c r="O3755" s="398"/>
      <c r="P3755" s="398"/>
      <c r="Q3755" s="399">
        <v>0</v>
      </c>
      <c r="R3755" s="399">
        <v>133.63</v>
      </c>
      <c r="S3755" s="399">
        <v>0</v>
      </c>
      <c r="T3755" s="272">
        <v>0</v>
      </c>
      <c r="U3755" s="400"/>
    </row>
    <row r="3756" spans="2:21" x14ac:dyDescent="0.25">
      <c r="B3756" s="396">
        <v>3763</v>
      </c>
      <c r="C3756" s="413">
        <v>45543</v>
      </c>
      <c r="D3756" s="397" t="s">
        <v>96</v>
      </c>
      <c r="E3756" s="398" t="s">
        <v>161</v>
      </c>
      <c r="F3756" s="398" t="s">
        <v>1</v>
      </c>
      <c r="G3756" s="398" t="s">
        <v>161</v>
      </c>
      <c r="H3756" s="398">
        <v>11.8</v>
      </c>
      <c r="I3756" s="403" t="s">
        <v>66</v>
      </c>
      <c r="J3756" s="398">
        <v>4</v>
      </c>
      <c r="K3756" s="398"/>
      <c r="L3756" s="398"/>
      <c r="M3756" s="218"/>
      <c r="N3756" s="398"/>
      <c r="O3756" s="398"/>
      <c r="P3756" s="398"/>
      <c r="Q3756" s="399">
        <v>0</v>
      </c>
      <c r="R3756" s="399">
        <v>0</v>
      </c>
      <c r="S3756" s="399">
        <v>47.2</v>
      </c>
      <c r="T3756" s="272">
        <v>0</v>
      </c>
      <c r="U3756" s="400"/>
    </row>
    <row r="3757" spans="2:21" x14ac:dyDescent="0.25">
      <c r="B3757" s="396">
        <v>3764</v>
      </c>
      <c r="C3757" s="413">
        <v>45543</v>
      </c>
      <c r="D3757" s="397" t="s">
        <v>130</v>
      </c>
      <c r="E3757" s="398" t="s">
        <v>161</v>
      </c>
      <c r="F3757" s="398" t="s">
        <v>1</v>
      </c>
      <c r="G3757" s="398" t="s">
        <v>161</v>
      </c>
      <c r="H3757" s="398">
        <v>11.8</v>
      </c>
      <c r="I3757" s="403" t="s">
        <v>66</v>
      </c>
      <c r="J3757" s="398">
        <v>4</v>
      </c>
      <c r="K3757" s="398"/>
      <c r="L3757" s="398"/>
      <c r="M3757" s="218"/>
      <c r="N3757" s="398"/>
      <c r="O3757" s="398"/>
      <c r="P3757" s="398"/>
      <c r="Q3757" s="399">
        <v>0</v>
      </c>
      <c r="R3757" s="399">
        <v>0</v>
      </c>
      <c r="S3757" s="399">
        <v>47.2</v>
      </c>
      <c r="T3757" s="272">
        <v>0</v>
      </c>
      <c r="U3757" s="400"/>
    </row>
    <row r="3758" spans="2:21" x14ac:dyDescent="0.25">
      <c r="B3758" s="396">
        <v>3765</v>
      </c>
      <c r="C3758" s="413">
        <v>45543</v>
      </c>
      <c r="D3758" s="397" t="s">
        <v>261</v>
      </c>
      <c r="E3758" s="398" t="s">
        <v>161</v>
      </c>
      <c r="F3758" s="398" t="s">
        <v>65</v>
      </c>
      <c r="G3758" s="398" t="s">
        <v>161</v>
      </c>
      <c r="H3758" s="398">
        <v>30.5</v>
      </c>
      <c r="I3758" s="403"/>
      <c r="J3758" s="398">
        <v>0</v>
      </c>
      <c r="K3758" s="398"/>
      <c r="L3758" s="398"/>
      <c r="M3758" s="218"/>
      <c r="N3758" s="398"/>
      <c r="O3758" s="398"/>
      <c r="P3758" s="398"/>
      <c r="Q3758" s="399">
        <v>0</v>
      </c>
      <c r="R3758" s="399">
        <v>0</v>
      </c>
      <c r="S3758" s="399">
        <v>0</v>
      </c>
      <c r="T3758" s="272">
        <v>0</v>
      </c>
      <c r="U3758" s="400"/>
    </row>
    <row r="3759" spans="2:21" x14ac:dyDescent="0.25">
      <c r="B3759" s="401">
        <v>3766</v>
      </c>
      <c r="C3759" s="414">
        <v>45543</v>
      </c>
      <c r="D3759" s="402" t="s">
        <v>478</v>
      </c>
      <c r="E3759" s="403" t="s">
        <v>161</v>
      </c>
      <c r="F3759" s="403" t="s">
        <v>63</v>
      </c>
      <c r="G3759" s="403" t="s">
        <v>161</v>
      </c>
      <c r="H3759" s="403">
        <v>13</v>
      </c>
      <c r="I3759" s="403" t="s">
        <v>66</v>
      </c>
      <c r="J3759" s="403">
        <v>4</v>
      </c>
      <c r="K3759" s="403"/>
      <c r="L3759" s="403"/>
      <c r="M3759" s="220"/>
      <c r="N3759" s="403"/>
      <c r="O3759" s="403"/>
      <c r="P3759" s="403"/>
      <c r="Q3759" s="404">
        <v>0</v>
      </c>
      <c r="R3759" s="404">
        <v>0</v>
      </c>
      <c r="S3759" s="404">
        <v>52</v>
      </c>
      <c r="T3759" s="388">
        <v>0</v>
      </c>
      <c r="U3759" s="405"/>
    </row>
    <row r="3760" spans="2:21" x14ac:dyDescent="0.25">
      <c r="B3760" s="396">
        <v>3767</v>
      </c>
      <c r="C3760" s="414">
        <v>45544</v>
      </c>
      <c r="D3760" s="467" t="s">
        <v>522</v>
      </c>
      <c r="E3760" s="398" t="s">
        <v>132</v>
      </c>
      <c r="F3760" s="398" t="s">
        <v>132</v>
      </c>
      <c r="G3760" s="398" t="s">
        <v>311</v>
      </c>
      <c r="H3760" s="398">
        <v>1</v>
      </c>
      <c r="I3760" s="458" t="s">
        <v>310</v>
      </c>
      <c r="J3760" s="398">
        <v>56</v>
      </c>
      <c r="K3760" s="398"/>
      <c r="L3760" s="398"/>
      <c r="M3760" s="218"/>
      <c r="N3760" s="398"/>
      <c r="O3760" s="398">
        <v>712375</v>
      </c>
      <c r="P3760" s="398" t="s">
        <v>531</v>
      </c>
      <c r="Q3760" s="469">
        <f>IF(I3760=$Q$5,J3760*H3760,0)</f>
        <v>0</v>
      </c>
      <c r="R3760" s="469">
        <f>IF(I3760=$R$5,J3760*H3760,0)*1.15</f>
        <v>0</v>
      </c>
      <c r="S3760" s="469">
        <f>IF(I3760=$S$5,J3760*H3760,0)</f>
        <v>0</v>
      </c>
      <c r="T3760" s="462">
        <f>IF(I3760=$T$5,J3760*H3760,0)</f>
        <v>0</v>
      </c>
      <c r="U3760" s="400"/>
    </row>
    <row r="3761" spans="2:21" x14ac:dyDescent="0.25">
      <c r="B3761" s="396">
        <v>3768</v>
      </c>
      <c r="C3761" s="414">
        <v>45544</v>
      </c>
      <c r="D3761" s="397" t="s">
        <v>376</v>
      </c>
      <c r="E3761" s="398" t="s">
        <v>183</v>
      </c>
      <c r="F3761" s="398" t="s">
        <v>309</v>
      </c>
      <c r="G3761" s="398">
        <v>0</v>
      </c>
      <c r="H3761" s="398">
        <v>6</v>
      </c>
      <c r="I3761" s="398"/>
      <c r="J3761" s="398"/>
      <c r="K3761" s="398"/>
      <c r="L3761" s="398"/>
      <c r="M3761" s="218"/>
      <c r="N3761" s="398"/>
      <c r="O3761" s="398"/>
      <c r="P3761" s="398"/>
      <c r="Q3761" s="399">
        <v>0</v>
      </c>
      <c r="R3761" s="399">
        <v>0</v>
      </c>
      <c r="S3761" s="399">
        <v>0</v>
      </c>
      <c r="T3761" s="272">
        <v>0</v>
      </c>
      <c r="U3761" s="400"/>
    </row>
    <row r="3762" spans="2:21" x14ac:dyDescent="0.25">
      <c r="B3762" s="396">
        <v>3769</v>
      </c>
      <c r="C3762" s="414">
        <v>45544</v>
      </c>
      <c r="D3762" s="397" t="s">
        <v>487</v>
      </c>
      <c r="E3762" s="398" t="s">
        <v>92</v>
      </c>
      <c r="F3762" s="398" t="s">
        <v>481</v>
      </c>
      <c r="G3762" s="398" t="s">
        <v>214</v>
      </c>
      <c r="H3762" s="398">
        <v>4.1500000000000004</v>
      </c>
      <c r="I3762" s="398" t="s">
        <v>221</v>
      </c>
      <c r="J3762" s="398">
        <v>33</v>
      </c>
      <c r="K3762" s="398"/>
      <c r="L3762" s="398"/>
      <c r="M3762" s="218"/>
      <c r="N3762" s="398"/>
      <c r="O3762" s="398"/>
      <c r="P3762" s="398"/>
      <c r="Q3762" s="399">
        <v>0</v>
      </c>
      <c r="R3762" s="399">
        <v>157.49250000000001</v>
      </c>
      <c r="S3762" s="399">
        <v>0</v>
      </c>
      <c r="T3762" s="272">
        <v>0</v>
      </c>
      <c r="U3762" s="400"/>
    </row>
    <row r="3763" spans="2:21" x14ac:dyDescent="0.25">
      <c r="B3763" s="396">
        <v>3770</v>
      </c>
      <c r="C3763" s="414">
        <v>45544</v>
      </c>
      <c r="D3763" s="397" t="s">
        <v>488</v>
      </c>
      <c r="E3763" s="398" t="s">
        <v>92</v>
      </c>
      <c r="F3763" s="398" t="s">
        <v>481</v>
      </c>
      <c r="G3763" s="398" t="s">
        <v>214</v>
      </c>
      <c r="H3763" s="398">
        <v>4.1500000000000004</v>
      </c>
      <c r="I3763" s="398" t="s">
        <v>221</v>
      </c>
      <c r="J3763" s="398">
        <v>33</v>
      </c>
      <c r="K3763" s="398"/>
      <c r="L3763" s="398"/>
      <c r="M3763" s="218"/>
      <c r="N3763" s="398"/>
      <c r="O3763" s="398"/>
      <c r="P3763" s="398"/>
      <c r="Q3763" s="399">
        <v>0</v>
      </c>
      <c r="R3763" s="399">
        <v>157.49250000000001</v>
      </c>
      <c r="S3763" s="399">
        <v>0</v>
      </c>
      <c r="T3763" s="272">
        <v>0</v>
      </c>
      <c r="U3763" s="400"/>
    </row>
    <row r="3764" spans="2:21" x14ac:dyDescent="0.25">
      <c r="B3764" s="396">
        <v>3771</v>
      </c>
      <c r="C3764" s="414">
        <v>45544</v>
      </c>
      <c r="D3764" s="397" t="s">
        <v>489</v>
      </c>
      <c r="E3764" s="398" t="s">
        <v>92</v>
      </c>
      <c r="F3764" s="398" t="s">
        <v>481</v>
      </c>
      <c r="G3764" s="398" t="s">
        <v>214</v>
      </c>
      <c r="H3764" s="398">
        <v>4.1500000000000004</v>
      </c>
      <c r="I3764" s="398"/>
      <c r="J3764" s="398"/>
      <c r="K3764" s="398"/>
      <c r="L3764" s="398"/>
      <c r="M3764" s="218"/>
      <c r="N3764" s="398"/>
      <c r="O3764" s="398"/>
      <c r="P3764" s="398"/>
      <c r="Q3764" s="399">
        <v>0</v>
      </c>
      <c r="R3764" s="399">
        <v>0</v>
      </c>
      <c r="S3764" s="399">
        <v>0</v>
      </c>
      <c r="T3764" s="272">
        <v>0</v>
      </c>
      <c r="U3764" s="400"/>
    </row>
    <row r="3765" spans="2:21" x14ac:dyDescent="0.25">
      <c r="B3765" s="396">
        <v>3772</v>
      </c>
      <c r="C3765" s="414">
        <v>45544</v>
      </c>
      <c r="D3765" s="397" t="s">
        <v>490</v>
      </c>
      <c r="E3765" s="398" t="s">
        <v>92</v>
      </c>
      <c r="F3765" s="398" t="s">
        <v>481</v>
      </c>
      <c r="G3765" s="398" t="s">
        <v>214</v>
      </c>
      <c r="H3765" s="398">
        <v>4.1500000000000004</v>
      </c>
      <c r="I3765" s="398"/>
      <c r="J3765" s="398"/>
      <c r="K3765" s="398"/>
      <c r="L3765" s="398"/>
      <c r="M3765" s="218"/>
      <c r="N3765" s="398"/>
      <c r="O3765" s="398"/>
      <c r="P3765" s="398"/>
      <c r="Q3765" s="399">
        <v>0</v>
      </c>
      <c r="R3765" s="399">
        <v>0</v>
      </c>
      <c r="S3765" s="399">
        <v>0</v>
      </c>
      <c r="T3765" s="272">
        <v>0</v>
      </c>
      <c r="U3765" s="400"/>
    </row>
    <row r="3766" spans="2:21" x14ac:dyDescent="0.25">
      <c r="B3766" s="396">
        <v>3773</v>
      </c>
      <c r="C3766" s="414">
        <v>45544</v>
      </c>
      <c r="D3766" s="397" t="s">
        <v>117</v>
      </c>
      <c r="E3766" s="398" t="s">
        <v>92</v>
      </c>
      <c r="F3766" s="398" t="s">
        <v>1</v>
      </c>
      <c r="G3766" s="398" t="s">
        <v>213</v>
      </c>
      <c r="H3766" s="398">
        <v>6.65</v>
      </c>
      <c r="I3766" s="398" t="s">
        <v>291</v>
      </c>
      <c r="J3766" s="398">
        <v>19</v>
      </c>
      <c r="K3766" s="398">
        <v>714423</v>
      </c>
      <c r="L3766" s="398"/>
      <c r="M3766" s="218"/>
      <c r="N3766" s="398"/>
      <c r="O3766" s="398"/>
      <c r="P3766" s="398"/>
      <c r="Q3766" s="399">
        <v>0</v>
      </c>
      <c r="R3766" s="399">
        <v>0</v>
      </c>
      <c r="S3766" s="399">
        <v>0</v>
      </c>
      <c r="T3766" s="272">
        <v>0</v>
      </c>
      <c r="U3766" s="400"/>
    </row>
    <row r="3767" spans="2:21" x14ac:dyDescent="0.25">
      <c r="B3767" s="396">
        <v>3774</v>
      </c>
      <c r="C3767" s="414">
        <v>45544</v>
      </c>
      <c r="D3767" s="397" t="s">
        <v>117</v>
      </c>
      <c r="E3767" s="398" t="s">
        <v>92</v>
      </c>
      <c r="F3767" s="398" t="s">
        <v>1</v>
      </c>
      <c r="G3767" s="398" t="s">
        <v>213</v>
      </c>
      <c r="H3767" s="398">
        <v>6.65</v>
      </c>
      <c r="I3767" s="398" t="s">
        <v>291</v>
      </c>
      <c r="J3767" s="398">
        <v>12</v>
      </c>
      <c r="K3767" s="398">
        <v>714423</v>
      </c>
      <c r="L3767" s="398"/>
      <c r="M3767" s="218"/>
      <c r="N3767" s="398"/>
      <c r="O3767" s="398"/>
      <c r="P3767" s="398"/>
      <c r="Q3767" s="399">
        <v>0</v>
      </c>
      <c r="R3767" s="399">
        <v>0</v>
      </c>
      <c r="S3767" s="399">
        <v>0</v>
      </c>
      <c r="T3767" s="272">
        <v>0</v>
      </c>
      <c r="U3767" s="400"/>
    </row>
    <row r="3768" spans="2:21" x14ac:dyDescent="0.25">
      <c r="B3768" s="396">
        <v>3775</v>
      </c>
      <c r="C3768" s="414">
        <v>45544</v>
      </c>
      <c r="D3768" s="397" t="s">
        <v>94</v>
      </c>
      <c r="E3768" s="398" t="s">
        <v>92</v>
      </c>
      <c r="F3768" s="398" t="s">
        <v>1</v>
      </c>
      <c r="G3768" s="398" t="s">
        <v>213</v>
      </c>
      <c r="H3768" s="398">
        <v>6.65</v>
      </c>
      <c r="I3768" s="427" t="s">
        <v>291</v>
      </c>
      <c r="J3768" s="398">
        <v>5</v>
      </c>
      <c r="K3768" s="398">
        <v>714423</v>
      </c>
      <c r="L3768" s="398"/>
      <c r="M3768" s="218"/>
      <c r="N3768" s="398"/>
      <c r="O3768" s="398"/>
      <c r="P3768" s="398"/>
      <c r="Q3768" s="399">
        <v>0</v>
      </c>
      <c r="R3768" s="399">
        <v>0</v>
      </c>
      <c r="S3768" s="399">
        <v>0</v>
      </c>
      <c r="T3768" s="272">
        <v>0</v>
      </c>
      <c r="U3768" s="400"/>
    </row>
    <row r="3769" spans="2:21" x14ac:dyDescent="0.25">
      <c r="B3769" s="396">
        <v>3776</v>
      </c>
      <c r="C3769" s="414">
        <v>45544</v>
      </c>
      <c r="D3769" s="397" t="s">
        <v>91</v>
      </c>
      <c r="E3769" s="398" t="s">
        <v>92</v>
      </c>
      <c r="F3769" s="398" t="s">
        <v>1</v>
      </c>
      <c r="G3769" s="398" t="s">
        <v>213</v>
      </c>
      <c r="H3769" s="398">
        <v>6.65</v>
      </c>
      <c r="I3769" s="398" t="s">
        <v>221</v>
      </c>
      <c r="J3769" s="398">
        <v>14</v>
      </c>
      <c r="K3769" s="398"/>
      <c r="L3769" s="398"/>
      <c r="M3769" s="218"/>
      <c r="N3769" s="398"/>
      <c r="O3769" s="398"/>
      <c r="P3769" s="398"/>
      <c r="Q3769" s="399">
        <v>0</v>
      </c>
      <c r="R3769" s="399">
        <v>107.065</v>
      </c>
      <c r="S3769" s="399">
        <v>0</v>
      </c>
      <c r="T3769" s="272">
        <v>0</v>
      </c>
      <c r="U3769" s="400"/>
    </row>
    <row r="3770" spans="2:21" x14ac:dyDescent="0.25">
      <c r="B3770" s="396">
        <v>3777</v>
      </c>
      <c r="C3770" s="414">
        <v>45544</v>
      </c>
      <c r="D3770" s="397" t="s">
        <v>91</v>
      </c>
      <c r="E3770" s="398" t="s">
        <v>92</v>
      </c>
      <c r="F3770" s="398" t="s">
        <v>1</v>
      </c>
      <c r="G3770" s="398" t="s">
        <v>213</v>
      </c>
      <c r="H3770" s="398">
        <v>6.65</v>
      </c>
      <c r="I3770" s="398"/>
      <c r="J3770" s="398"/>
      <c r="K3770" s="398"/>
      <c r="L3770" s="398"/>
      <c r="M3770" s="218"/>
      <c r="N3770" s="398"/>
      <c r="O3770" s="398"/>
      <c r="P3770" s="398"/>
      <c r="Q3770" s="399">
        <v>0</v>
      </c>
      <c r="R3770" s="399">
        <v>0</v>
      </c>
      <c r="S3770" s="399">
        <v>0</v>
      </c>
      <c r="T3770" s="272">
        <v>0</v>
      </c>
      <c r="U3770" s="400"/>
    </row>
    <row r="3771" spans="2:21" x14ac:dyDescent="0.25">
      <c r="B3771" s="396">
        <v>3778</v>
      </c>
      <c r="C3771" s="414">
        <v>45544</v>
      </c>
      <c r="D3771" s="397" t="s">
        <v>156</v>
      </c>
      <c r="E3771" s="398" t="s">
        <v>92</v>
      </c>
      <c r="F3771" s="398" t="s">
        <v>62</v>
      </c>
      <c r="G3771" s="398" t="s">
        <v>214</v>
      </c>
      <c r="H3771" s="398">
        <v>4.1500000000000004</v>
      </c>
      <c r="I3771" s="398" t="s">
        <v>221</v>
      </c>
      <c r="J3771" s="398">
        <v>35</v>
      </c>
      <c r="K3771" s="398"/>
      <c r="L3771" s="398"/>
      <c r="M3771" s="218"/>
      <c r="N3771" s="398"/>
      <c r="O3771" s="398"/>
      <c r="P3771" s="398"/>
      <c r="Q3771" s="399">
        <v>0</v>
      </c>
      <c r="R3771" s="399">
        <v>167.03749999999999</v>
      </c>
      <c r="S3771" s="399">
        <v>0</v>
      </c>
      <c r="T3771" s="272">
        <v>0</v>
      </c>
      <c r="U3771" s="400"/>
    </row>
    <row r="3772" spans="2:21" x14ac:dyDescent="0.25">
      <c r="B3772" s="396">
        <v>3779</v>
      </c>
      <c r="C3772" s="414">
        <v>45544</v>
      </c>
      <c r="D3772" s="397" t="s">
        <v>157</v>
      </c>
      <c r="E3772" s="398" t="s">
        <v>92</v>
      </c>
      <c r="F3772" s="398" t="s">
        <v>62</v>
      </c>
      <c r="G3772" s="398" t="s">
        <v>214</v>
      </c>
      <c r="H3772" s="398">
        <v>4.1500000000000004</v>
      </c>
      <c r="I3772" s="398" t="s">
        <v>221</v>
      </c>
      <c r="J3772" s="398">
        <v>30</v>
      </c>
      <c r="K3772" s="398"/>
      <c r="L3772" s="398"/>
      <c r="M3772" s="218"/>
      <c r="N3772" s="398"/>
      <c r="O3772" s="398"/>
      <c r="P3772" s="398"/>
      <c r="Q3772" s="399">
        <v>0</v>
      </c>
      <c r="R3772" s="399">
        <v>143.17500000000001</v>
      </c>
      <c r="S3772" s="399">
        <v>0</v>
      </c>
      <c r="T3772" s="272">
        <v>0</v>
      </c>
      <c r="U3772" s="400"/>
    </row>
    <row r="3773" spans="2:21" x14ac:dyDescent="0.25">
      <c r="B3773" s="396">
        <v>3780</v>
      </c>
      <c r="C3773" s="414">
        <v>45544</v>
      </c>
      <c r="D3773" s="397" t="s">
        <v>156</v>
      </c>
      <c r="E3773" s="398" t="s">
        <v>92</v>
      </c>
      <c r="F3773" s="398" t="s">
        <v>62</v>
      </c>
      <c r="G3773" s="398" t="s">
        <v>214</v>
      </c>
      <c r="H3773" s="398">
        <v>4.1500000000000004</v>
      </c>
      <c r="I3773" s="398" t="s">
        <v>221</v>
      </c>
      <c r="J3773" s="398">
        <v>9</v>
      </c>
      <c r="K3773" s="398"/>
      <c r="L3773" s="398"/>
      <c r="M3773" s="218"/>
      <c r="N3773" s="398"/>
      <c r="O3773" s="398"/>
      <c r="P3773" s="398"/>
      <c r="Q3773" s="399">
        <v>0</v>
      </c>
      <c r="R3773" s="399">
        <v>42.952500000000001</v>
      </c>
      <c r="S3773" s="399">
        <v>0</v>
      </c>
      <c r="T3773" s="272">
        <v>0</v>
      </c>
      <c r="U3773" s="400"/>
    </row>
    <row r="3774" spans="2:21" x14ac:dyDescent="0.25">
      <c r="B3774" s="396">
        <v>3781</v>
      </c>
      <c r="C3774" s="414">
        <v>45544</v>
      </c>
      <c r="D3774" s="397" t="s">
        <v>157</v>
      </c>
      <c r="E3774" s="398" t="s">
        <v>92</v>
      </c>
      <c r="F3774" s="398" t="s">
        <v>62</v>
      </c>
      <c r="G3774" s="398" t="s">
        <v>214</v>
      </c>
      <c r="H3774" s="398">
        <v>4.1500000000000004</v>
      </c>
      <c r="I3774" s="398" t="s">
        <v>221</v>
      </c>
      <c r="J3774" s="398">
        <v>10</v>
      </c>
      <c r="K3774" s="398"/>
      <c r="L3774" s="398"/>
      <c r="M3774" s="218"/>
      <c r="N3774" s="398"/>
      <c r="O3774" s="398"/>
      <c r="P3774" s="398"/>
      <c r="Q3774" s="399">
        <v>0</v>
      </c>
      <c r="R3774" s="399">
        <v>47.724999999999994</v>
      </c>
      <c r="S3774" s="399">
        <v>0</v>
      </c>
      <c r="T3774" s="272">
        <v>0</v>
      </c>
      <c r="U3774" s="400"/>
    </row>
    <row r="3775" spans="2:21" x14ac:dyDescent="0.25">
      <c r="B3775" s="396">
        <v>3782</v>
      </c>
      <c r="C3775" s="414">
        <v>45544</v>
      </c>
      <c r="D3775" s="397" t="s">
        <v>436</v>
      </c>
      <c r="E3775" s="398" t="s">
        <v>161</v>
      </c>
      <c r="F3775" s="398" t="s">
        <v>389</v>
      </c>
      <c r="G3775" s="398" t="s">
        <v>161</v>
      </c>
      <c r="H3775" s="398">
        <v>10</v>
      </c>
      <c r="I3775" s="398" t="s">
        <v>66</v>
      </c>
      <c r="J3775" s="398">
        <v>4</v>
      </c>
      <c r="K3775" s="398"/>
      <c r="L3775" s="398"/>
      <c r="M3775" s="218"/>
      <c r="N3775" s="398"/>
      <c r="O3775" s="398"/>
      <c r="P3775" s="398"/>
      <c r="Q3775" s="399">
        <v>0</v>
      </c>
      <c r="R3775" s="399">
        <v>0</v>
      </c>
      <c r="S3775" s="399">
        <v>40</v>
      </c>
      <c r="T3775" s="272">
        <v>0</v>
      </c>
      <c r="U3775" s="400"/>
    </row>
    <row r="3776" spans="2:21" x14ac:dyDescent="0.25">
      <c r="B3776" s="396">
        <v>3783</v>
      </c>
      <c r="C3776" s="414">
        <v>45544</v>
      </c>
      <c r="D3776" s="397" t="s">
        <v>284</v>
      </c>
      <c r="E3776" s="398" t="s">
        <v>178</v>
      </c>
      <c r="F3776" s="398" t="s">
        <v>7</v>
      </c>
      <c r="G3776" s="398" t="s">
        <v>213</v>
      </c>
      <c r="H3776" s="398">
        <v>7</v>
      </c>
      <c r="I3776" s="398" t="s">
        <v>220</v>
      </c>
      <c r="J3776" s="398">
        <v>40</v>
      </c>
      <c r="K3776" s="398"/>
      <c r="L3776" s="398"/>
      <c r="M3776" s="218"/>
      <c r="N3776" s="398"/>
      <c r="O3776" s="398"/>
      <c r="P3776" s="398"/>
      <c r="Q3776" s="399">
        <v>280</v>
      </c>
      <c r="R3776" s="399">
        <v>0</v>
      </c>
      <c r="S3776" s="399">
        <v>0</v>
      </c>
      <c r="T3776" s="272">
        <v>0</v>
      </c>
      <c r="U3776" s="400"/>
    </row>
    <row r="3777" spans="2:21" x14ac:dyDescent="0.25">
      <c r="B3777" s="396">
        <v>3784</v>
      </c>
      <c r="C3777" s="414">
        <v>45544</v>
      </c>
      <c r="D3777" s="397" t="s">
        <v>268</v>
      </c>
      <c r="E3777" s="398" t="s">
        <v>276</v>
      </c>
      <c r="F3777" s="398" t="s">
        <v>7</v>
      </c>
      <c r="G3777" s="398" t="s">
        <v>214</v>
      </c>
      <c r="H3777" s="398">
        <v>5</v>
      </c>
      <c r="I3777" s="398" t="s">
        <v>220</v>
      </c>
      <c r="J3777" s="398">
        <v>40</v>
      </c>
      <c r="K3777" s="398"/>
      <c r="L3777" s="398"/>
      <c r="M3777" s="218"/>
      <c r="N3777" s="398"/>
      <c r="O3777" s="398"/>
      <c r="P3777" s="398"/>
      <c r="Q3777" s="399">
        <v>200</v>
      </c>
      <c r="R3777" s="399">
        <v>0</v>
      </c>
      <c r="S3777" s="399">
        <v>0</v>
      </c>
      <c r="T3777" s="272">
        <v>0</v>
      </c>
      <c r="U3777" s="400"/>
    </row>
    <row r="3778" spans="2:21" x14ac:dyDescent="0.25">
      <c r="B3778" s="396">
        <v>3785</v>
      </c>
      <c r="C3778" s="414">
        <v>45544</v>
      </c>
      <c r="D3778" s="397" t="s">
        <v>260</v>
      </c>
      <c r="E3778" s="398" t="s">
        <v>161</v>
      </c>
      <c r="F3778" s="398" t="s">
        <v>7</v>
      </c>
      <c r="G3778" s="398" t="s">
        <v>161</v>
      </c>
      <c r="H3778" s="398">
        <v>10</v>
      </c>
      <c r="I3778" s="398" t="s">
        <v>66</v>
      </c>
      <c r="J3778" s="398">
        <v>5</v>
      </c>
      <c r="K3778" s="398"/>
      <c r="L3778" s="398"/>
      <c r="M3778" s="218"/>
      <c r="N3778" s="398"/>
      <c r="O3778" s="398"/>
      <c r="P3778" s="398"/>
      <c r="Q3778" s="399">
        <v>0</v>
      </c>
      <c r="R3778" s="399">
        <v>0</v>
      </c>
      <c r="S3778" s="399">
        <v>50</v>
      </c>
      <c r="T3778" s="272">
        <v>0</v>
      </c>
      <c r="U3778" s="400"/>
    </row>
    <row r="3779" spans="2:21" x14ac:dyDescent="0.25">
      <c r="B3779" s="396">
        <v>3786</v>
      </c>
      <c r="C3779" s="414">
        <v>45544</v>
      </c>
      <c r="D3779" s="397" t="s">
        <v>359</v>
      </c>
      <c r="E3779" s="398" t="s">
        <v>178</v>
      </c>
      <c r="F3779" s="398" t="s">
        <v>7</v>
      </c>
      <c r="G3779" s="398" t="s">
        <v>213</v>
      </c>
      <c r="H3779" s="398">
        <v>7</v>
      </c>
      <c r="I3779" s="398"/>
      <c r="J3779" s="398"/>
      <c r="K3779" s="398"/>
      <c r="L3779" s="398"/>
      <c r="M3779" s="218"/>
      <c r="N3779" s="398"/>
      <c r="O3779" s="398"/>
      <c r="P3779" s="398"/>
      <c r="Q3779" s="399">
        <v>0</v>
      </c>
      <c r="R3779" s="399">
        <v>0</v>
      </c>
      <c r="S3779" s="399">
        <v>0</v>
      </c>
      <c r="T3779" s="272">
        <v>0</v>
      </c>
      <c r="U3779" s="400"/>
    </row>
    <row r="3780" spans="2:21" x14ac:dyDescent="0.25">
      <c r="B3780" s="396">
        <v>3787</v>
      </c>
      <c r="C3780" s="414">
        <v>45544</v>
      </c>
      <c r="D3780" s="397" t="s">
        <v>177</v>
      </c>
      <c r="E3780" s="398" t="s">
        <v>178</v>
      </c>
      <c r="F3780" s="398" t="s">
        <v>7</v>
      </c>
      <c r="G3780" s="398" t="s">
        <v>213</v>
      </c>
      <c r="H3780" s="398">
        <v>7</v>
      </c>
      <c r="I3780" s="398" t="s">
        <v>220</v>
      </c>
      <c r="J3780" s="398">
        <v>46</v>
      </c>
      <c r="K3780" s="398"/>
      <c r="L3780" s="398"/>
      <c r="M3780" s="218"/>
      <c r="N3780" s="398"/>
      <c r="O3780" s="398"/>
      <c r="P3780" s="398"/>
      <c r="Q3780" s="399">
        <v>322</v>
      </c>
      <c r="R3780" s="399">
        <v>0</v>
      </c>
      <c r="S3780" s="399">
        <v>0</v>
      </c>
      <c r="T3780" s="272">
        <v>0</v>
      </c>
      <c r="U3780" s="400"/>
    </row>
    <row r="3781" spans="2:21" x14ac:dyDescent="0.25">
      <c r="B3781" s="396">
        <v>3788</v>
      </c>
      <c r="C3781" s="414">
        <v>45544</v>
      </c>
      <c r="D3781" s="397" t="s">
        <v>173</v>
      </c>
      <c r="E3781" s="398" t="s">
        <v>161</v>
      </c>
      <c r="F3781" s="398" t="s">
        <v>7</v>
      </c>
      <c r="G3781" s="398" t="s">
        <v>161</v>
      </c>
      <c r="H3781" s="398">
        <v>11.2</v>
      </c>
      <c r="I3781" s="398" t="s">
        <v>66</v>
      </c>
      <c r="J3781" s="398">
        <v>5</v>
      </c>
      <c r="K3781" s="398"/>
      <c r="L3781" s="398"/>
      <c r="M3781" s="218"/>
      <c r="N3781" s="398"/>
      <c r="O3781" s="398"/>
      <c r="P3781" s="398"/>
      <c r="Q3781" s="399">
        <v>0</v>
      </c>
      <c r="R3781" s="399">
        <v>0</v>
      </c>
      <c r="S3781" s="399">
        <v>56</v>
      </c>
      <c r="T3781" s="272">
        <v>0</v>
      </c>
      <c r="U3781" s="400"/>
    </row>
    <row r="3782" spans="2:21" x14ac:dyDescent="0.25">
      <c r="B3782" s="396">
        <v>3789</v>
      </c>
      <c r="C3782" s="414">
        <v>45544</v>
      </c>
      <c r="D3782" s="397" t="s">
        <v>152</v>
      </c>
      <c r="E3782" s="398" t="s">
        <v>92</v>
      </c>
      <c r="F3782" s="398" t="s">
        <v>63</v>
      </c>
      <c r="G3782" s="398" t="s">
        <v>214</v>
      </c>
      <c r="H3782" s="398">
        <v>4.1500000000000004</v>
      </c>
      <c r="I3782" s="398" t="s">
        <v>291</v>
      </c>
      <c r="J3782" s="398">
        <v>35</v>
      </c>
      <c r="K3782" s="398">
        <v>714423</v>
      </c>
      <c r="L3782" s="398"/>
      <c r="M3782" s="218"/>
      <c r="N3782" s="398"/>
      <c r="O3782" s="398"/>
      <c r="P3782" s="398"/>
      <c r="Q3782" s="399">
        <v>0</v>
      </c>
      <c r="R3782" s="399">
        <v>0</v>
      </c>
      <c r="S3782" s="399">
        <v>0</v>
      </c>
      <c r="T3782" s="272">
        <v>0</v>
      </c>
      <c r="U3782" s="400"/>
    </row>
    <row r="3783" spans="2:21" x14ac:dyDescent="0.25">
      <c r="B3783" s="396">
        <v>3790</v>
      </c>
      <c r="C3783" s="414">
        <v>45544</v>
      </c>
      <c r="D3783" s="397" t="s">
        <v>150</v>
      </c>
      <c r="E3783" s="398" t="s">
        <v>92</v>
      </c>
      <c r="F3783" s="398" t="s">
        <v>63</v>
      </c>
      <c r="G3783" s="398" t="s">
        <v>214</v>
      </c>
      <c r="H3783" s="398">
        <v>4.1500000000000004</v>
      </c>
      <c r="I3783" s="398"/>
      <c r="J3783" s="398"/>
      <c r="K3783" s="398"/>
      <c r="L3783" s="398"/>
      <c r="M3783" s="218"/>
      <c r="N3783" s="398"/>
      <c r="O3783" s="398"/>
      <c r="P3783" s="398"/>
      <c r="Q3783" s="399">
        <v>0</v>
      </c>
      <c r="R3783" s="399">
        <v>0</v>
      </c>
      <c r="S3783" s="399">
        <v>0</v>
      </c>
      <c r="T3783" s="272">
        <v>0</v>
      </c>
      <c r="U3783" s="400"/>
    </row>
    <row r="3784" spans="2:21" x14ac:dyDescent="0.25">
      <c r="B3784" s="396">
        <v>3791</v>
      </c>
      <c r="C3784" s="414">
        <v>45544</v>
      </c>
      <c r="D3784" s="397" t="s">
        <v>179</v>
      </c>
      <c r="E3784" s="398" t="s">
        <v>161</v>
      </c>
      <c r="F3784" s="398" t="s">
        <v>8</v>
      </c>
      <c r="G3784" s="398" t="s">
        <v>161</v>
      </c>
      <c r="H3784" s="398">
        <v>11.6</v>
      </c>
      <c r="I3784" s="398" t="s">
        <v>66</v>
      </c>
      <c r="J3784" s="398">
        <v>4</v>
      </c>
      <c r="K3784" s="398"/>
      <c r="L3784" s="398"/>
      <c r="M3784" s="218"/>
      <c r="N3784" s="398"/>
      <c r="O3784" s="398"/>
      <c r="P3784" s="398"/>
      <c r="Q3784" s="399">
        <v>0</v>
      </c>
      <c r="R3784" s="399">
        <v>0</v>
      </c>
      <c r="S3784" s="399">
        <v>46.4</v>
      </c>
      <c r="T3784" s="272">
        <v>0</v>
      </c>
      <c r="U3784" s="400"/>
    </row>
    <row r="3785" spans="2:21" x14ac:dyDescent="0.25">
      <c r="B3785" s="396">
        <v>3792</v>
      </c>
      <c r="C3785" s="414">
        <v>45544</v>
      </c>
      <c r="D3785" s="397" t="s">
        <v>141</v>
      </c>
      <c r="E3785" s="398" t="s">
        <v>92</v>
      </c>
      <c r="F3785" s="398" t="s">
        <v>2</v>
      </c>
      <c r="G3785" s="398" t="s">
        <v>213</v>
      </c>
      <c r="H3785" s="398">
        <v>7</v>
      </c>
      <c r="I3785" s="398"/>
      <c r="J3785" s="398"/>
      <c r="K3785" s="398"/>
      <c r="L3785" s="398"/>
      <c r="M3785" s="218"/>
      <c r="N3785" s="398"/>
      <c r="O3785" s="398"/>
      <c r="P3785" s="398"/>
      <c r="Q3785" s="399">
        <v>0</v>
      </c>
      <c r="R3785" s="399">
        <v>0</v>
      </c>
      <c r="S3785" s="399">
        <v>0</v>
      </c>
      <c r="T3785" s="272">
        <v>0</v>
      </c>
      <c r="U3785" s="400"/>
    </row>
    <row r="3786" spans="2:21" x14ac:dyDescent="0.25">
      <c r="B3786" s="396">
        <v>3793</v>
      </c>
      <c r="C3786" s="414">
        <v>45544</v>
      </c>
      <c r="D3786" s="397" t="s">
        <v>142</v>
      </c>
      <c r="E3786" s="398" t="s">
        <v>92</v>
      </c>
      <c r="F3786" s="398" t="s">
        <v>2</v>
      </c>
      <c r="G3786" s="398" t="s">
        <v>213</v>
      </c>
      <c r="H3786" s="398">
        <v>7</v>
      </c>
      <c r="I3786" s="398" t="s">
        <v>220</v>
      </c>
      <c r="J3786" s="398">
        <v>30</v>
      </c>
      <c r="K3786" s="398"/>
      <c r="L3786" s="398"/>
      <c r="M3786" s="218"/>
      <c r="N3786" s="398"/>
      <c r="O3786" s="398"/>
      <c r="P3786" s="398"/>
      <c r="Q3786" s="399">
        <v>210</v>
      </c>
      <c r="R3786" s="399">
        <v>0</v>
      </c>
      <c r="S3786" s="399">
        <v>0</v>
      </c>
      <c r="T3786" s="272">
        <v>0</v>
      </c>
      <c r="U3786" s="400"/>
    </row>
    <row r="3787" spans="2:21" x14ac:dyDescent="0.25">
      <c r="B3787" s="396">
        <v>3794</v>
      </c>
      <c r="C3787" s="414">
        <v>45544</v>
      </c>
      <c r="D3787" s="397" t="s">
        <v>143</v>
      </c>
      <c r="E3787" s="398" t="s">
        <v>92</v>
      </c>
      <c r="F3787" s="398" t="s">
        <v>2</v>
      </c>
      <c r="G3787" s="398" t="s">
        <v>213</v>
      </c>
      <c r="H3787" s="398">
        <v>7</v>
      </c>
      <c r="I3787" s="398"/>
      <c r="J3787" s="398"/>
      <c r="K3787" s="398"/>
      <c r="L3787" s="398"/>
      <c r="M3787" s="218"/>
      <c r="N3787" s="398"/>
      <c r="O3787" s="398"/>
      <c r="P3787" s="398"/>
      <c r="Q3787" s="399">
        <v>0</v>
      </c>
      <c r="R3787" s="399">
        <v>0</v>
      </c>
      <c r="S3787" s="399">
        <v>0</v>
      </c>
      <c r="T3787" s="272">
        <v>0</v>
      </c>
      <c r="U3787" s="400"/>
    </row>
    <row r="3788" spans="2:21" x14ac:dyDescent="0.25">
      <c r="B3788" s="396">
        <v>3795</v>
      </c>
      <c r="C3788" s="414">
        <v>45544</v>
      </c>
      <c r="D3788" s="397" t="s">
        <v>258</v>
      </c>
      <c r="E3788" s="398" t="s">
        <v>92</v>
      </c>
      <c r="F3788" s="398" t="s">
        <v>2</v>
      </c>
      <c r="G3788" s="398" t="s">
        <v>213</v>
      </c>
      <c r="H3788" s="398">
        <v>7</v>
      </c>
      <c r="I3788" s="398" t="s">
        <v>220</v>
      </c>
      <c r="J3788" s="398">
        <v>30</v>
      </c>
      <c r="K3788" s="398"/>
      <c r="L3788" s="398"/>
      <c r="M3788" s="218"/>
      <c r="N3788" s="398"/>
      <c r="O3788" s="398"/>
      <c r="P3788" s="398"/>
      <c r="Q3788" s="399">
        <v>210</v>
      </c>
      <c r="R3788" s="399">
        <v>0</v>
      </c>
      <c r="S3788" s="399">
        <v>0</v>
      </c>
      <c r="T3788" s="272">
        <v>0</v>
      </c>
      <c r="U3788" s="400"/>
    </row>
    <row r="3789" spans="2:21" x14ac:dyDescent="0.25">
      <c r="B3789" s="396">
        <v>3796</v>
      </c>
      <c r="C3789" s="414">
        <v>45544</v>
      </c>
      <c r="D3789" s="397" t="s">
        <v>266</v>
      </c>
      <c r="E3789" s="398" t="s">
        <v>92</v>
      </c>
      <c r="F3789" s="398" t="s">
        <v>2</v>
      </c>
      <c r="G3789" s="398" t="s">
        <v>213</v>
      </c>
      <c r="H3789" s="398">
        <v>7</v>
      </c>
      <c r="I3789" s="398" t="s">
        <v>220</v>
      </c>
      <c r="J3789" s="398">
        <v>30</v>
      </c>
      <c r="K3789" s="398"/>
      <c r="L3789" s="398"/>
      <c r="M3789" s="218"/>
      <c r="N3789" s="398"/>
      <c r="O3789" s="398"/>
      <c r="P3789" s="398"/>
      <c r="Q3789" s="399">
        <v>210</v>
      </c>
      <c r="R3789" s="399">
        <v>0</v>
      </c>
      <c r="S3789" s="399">
        <v>0</v>
      </c>
      <c r="T3789" s="272">
        <v>0</v>
      </c>
      <c r="U3789" s="400"/>
    </row>
    <row r="3790" spans="2:21" x14ac:dyDescent="0.25">
      <c r="B3790" s="396">
        <v>3797</v>
      </c>
      <c r="C3790" s="414">
        <v>45544</v>
      </c>
      <c r="D3790" s="397" t="s">
        <v>267</v>
      </c>
      <c r="E3790" s="398" t="s">
        <v>92</v>
      </c>
      <c r="F3790" s="398" t="s">
        <v>2</v>
      </c>
      <c r="G3790" s="398" t="s">
        <v>213</v>
      </c>
      <c r="H3790" s="398">
        <v>7</v>
      </c>
      <c r="I3790" s="398"/>
      <c r="J3790" s="398"/>
      <c r="K3790" s="398"/>
      <c r="L3790" s="398"/>
      <c r="M3790" s="218"/>
      <c r="N3790" s="398"/>
      <c r="O3790" s="398"/>
      <c r="P3790" s="398"/>
      <c r="Q3790" s="399">
        <v>0</v>
      </c>
      <c r="R3790" s="399">
        <v>0</v>
      </c>
      <c r="S3790" s="399">
        <v>0</v>
      </c>
      <c r="T3790" s="272">
        <v>0</v>
      </c>
      <c r="U3790" s="400"/>
    </row>
    <row r="3791" spans="2:21" x14ac:dyDescent="0.25">
      <c r="B3791" s="396">
        <v>3798</v>
      </c>
      <c r="C3791" s="414">
        <v>45544</v>
      </c>
      <c r="D3791" s="397" t="s">
        <v>387</v>
      </c>
      <c r="E3791" s="398" t="s">
        <v>276</v>
      </c>
      <c r="F3791" s="398" t="s">
        <v>389</v>
      </c>
      <c r="G3791" s="398" t="s">
        <v>214</v>
      </c>
      <c r="H3791" s="398">
        <v>4.1500000000000004</v>
      </c>
      <c r="I3791" s="398" t="s">
        <v>221</v>
      </c>
      <c r="J3791" s="398">
        <v>19</v>
      </c>
      <c r="K3791" s="398"/>
      <c r="L3791" s="398"/>
      <c r="M3791" s="218"/>
      <c r="N3791" s="398"/>
      <c r="O3791" s="398"/>
      <c r="P3791" s="398"/>
      <c r="Q3791" s="399">
        <v>0</v>
      </c>
      <c r="R3791" s="399">
        <v>90.677500000000009</v>
      </c>
      <c r="S3791" s="399">
        <v>0</v>
      </c>
      <c r="T3791" s="272">
        <v>0</v>
      </c>
      <c r="U3791" s="400"/>
    </row>
    <row r="3792" spans="2:21" x14ac:dyDescent="0.25">
      <c r="B3792" s="396">
        <v>3799</v>
      </c>
      <c r="C3792" s="414">
        <v>45544</v>
      </c>
      <c r="D3792" s="397" t="s">
        <v>388</v>
      </c>
      <c r="E3792" s="398" t="s">
        <v>276</v>
      </c>
      <c r="F3792" s="398" t="s">
        <v>389</v>
      </c>
      <c r="G3792" s="398" t="s">
        <v>214</v>
      </c>
      <c r="H3792" s="398">
        <v>4.1500000000000004</v>
      </c>
      <c r="I3792" s="398" t="s">
        <v>221</v>
      </c>
      <c r="J3792" s="398">
        <v>30</v>
      </c>
      <c r="K3792" s="398"/>
      <c r="L3792" s="398"/>
      <c r="M3792" s="218"/>
      <c r="N3792" s="398"/>
      <c r="O3792" s="398"/>
      <c r="P3792" s="398"/>
      <c r="Q3792" s="399">
        <v>0</v>
      </c>
      <c r="R3792" s="399">
        <v>143.17500000000001</v>
      </c>
      <c r="S3792" s="399">
        <v>0</v>
      </c>
      <c r="T3792" s="272">
        <v>0</v>
      </c>
      <c r="U3792" s="400"/>
    </row>
    <row r="3793" spans="2:21" x14ac:dyDescent="0.25">
      <c r="B3793" s="396">
        <v>3800</v>
      </c>
      <c r="C3793" s="414">
        <v>45544</v>
      </c>
      <c r="D3793" s="397" t="s">
        <v>505</v>
      </c>
      <c r="E3793" s="398" t="s">
        <v>276</v>
      </c>
      <c r="F3793" s="398" t="s">
        <v>389</v>
      </c>
      <c r="G3793" s="398" t="s">
        <v>214</v>
      </c>
      <c r="H3793" s="398">
        <v>4.1500000000000004</v>
      </c>
      <c r="I3793" s="398" t="s">
        <v>221</v>
      </c>
      <c r="J3793" s="398">
        <v>30</v>
      </c>
      <c r="K3793" s="398"/>
      <c r="L3793" s="398"/>
      <c r="M3793" s="218"/>
      <c r="N3793" s="398"/>
      <c r="O3793" s="398"/>
      <c r="P3793" s="398"/>
      <c r="Q3793" s="399">
        <v>0</v>
      </c>
      <c r="R3793" s="399">
        <v>143.17500000000001</v>
      </c>
      <c r="S3793" s="399">
        <v>0</v>
      </c>
      <c r="T3793" s="272">
        <v>0</v>
      </c>
      <c r="U3793" s="400"/>
    </row>
    <row r="3794" spans="2:21" x14ac:dyDescent="0.25">
      <c r="B3794" s="396">
        <v>3801</v>
      </c>
      <c r="C3794" s="414">
        <v>45544</v>
      </c>
      <c r="D3794" s="397" t="s">
        <v>96</v>
      </c>
      <c r="E3794" s="398" t="s">
        <v>161</v>
      </c>
      <c r="F3794" s="398" t="s">
        <v>1</v>
      </c>
      <c r="G3794" s="398" t="s">
        <v>161</v>
      </c>
      <c r="H3794" s="398">
        <v>11.8</v>
      </c>
      <c r="I3794" s="398" t="s">
        <v>66</v>
      </c>
      <c r="J3794" s="398">
        <v>4</v>
      </c>
      <c r="K3794" s="398"/>
      <c r="L3794" s="398"/>
      <c r="M3794" s="218"/>
      <c r="N3794" s="398"/>
      <c r="O3794" s="398"/>
      <c r="P3794" s="398"/>
      <c r="Q3794" s="399">
        <v>0</v>
      </c>
      <c r="R3794" s="399">
        <v>0</v>
      </c>
      <c r="S3794" s="399">
        <v>47.2</v>
      </c>
      <c r="T3794" s="272">
        <v>0</v>
      </c>
      <c r="U3794" s="400"/>
    </row>
    <row r="3795" spans="2:21" x14ac:dyDescent="0.25">
      <c r="B3795" s="396">
        <v>3802</v>
      </c>
      <c r="C3795" s="414">
        <v>45544</v>
      </c>
      <c r="D3795" s="397" t="s">
        <v>130</v>
      </c>
      <c r="E3795" s="398" t="s">
        <v>161</v>
      </c>
      <c r="F3795" s="398" t="s">
        <v>1</v>
      </c>
      <c r="G3795" s="398" t="s">
        <v>161</v>
      </c>
      <c r="H3795" s="398">
        <v>11.8</v>
      </c>
      <c r="I3795" s="398" t="s">
        <v>66</v>
      </c>
      <c r="J3795" s="398">
        <v>3</v>
      </c>
      <c r="K3795" s="398"/>
      <c r="L3795" s="398"/>
      <c r="M3795" s="218"/>
      <c r="N3795" s="398"/>
      <c r="O3795" s="398"/>
      <c r="P3795" s="398"/>
      <c r="Q3795" s="399">
        <v>0</v>
      </c>
      <c r="R3795" s="399">
        <v>0</v>
      </c>
      <c r="S3795" s="399">
        <v>35.400000000000006</v>
      </c>
      <c r="T3795" s="272">
        <v>0</v>
      </c>
      <c r="U3795" s="400"/>
    </row>
    <row r="3796" spans="2:21" x14ac:dyDescent="0.25">
      <c r="B3796" s="396">
        <v>3803</v>
      </c>
      <c r="C3796" s="414">
        <v>45544</v>
      </c>
      <c r="D3796" s="397" t="s">
        <v>261</v>
      </c>
      <c r="E3796" s="398" t="s">
        <v>161</v>
      </c>
      <c r="F3796" s="398" t="s">
        <v>65</v>
      </c>
      <c r="G3796" s="398" t="s">
        <v>161</v>
      </c>
      <c r="H3796" s="398">
        <v>30.5</v>
      </c>
      <c r="I3796" s="398" t="s">
        <v>66</v>
      </c>
      <c r="J3796" s="398">
        <v>0</v>
      </c>
      <c r="K3796" s="398"/>
      <c r="L3796" s="398"/>
      <c r="M3796" s="218"/>
      <c r="N3796" s="398"/>
      <c r="O3796" s="398"/>
      <c r="P3796" s="398"/>
      <c r="Q3796" s="399">
        <v>0</v>
      </c>
      <c r="R3796" s="399">
        <v>0</v>
      </c>
      <c r="S3796" s="399">
        <v>0</v>
      </c>
      <c r="T3796" s="272">
        <v>0</v>
      </c>
      <c r="U3796" s="400"/>
    </row>
    <row r="3797" spans="2:21" x14ac:dyDescent="0.25">
      <c r="B3797" s="396">
        <v>3804</v>
      </c>
      <c r="C3797" s="414">
        <v>45544</v>
      </c>
      <c r="D3797" s="402" t="s">
        <v>478</v>
      </c>
      <c r="E3797" s="398" t="s">
        <v>161</v>
      </c>
      <c r="F3797" s="398" t="s">
        <v>63</v>
      </c>
      <c r="G3797" s="398" t="s">
        <v>161</v>
      </c>
      <c r="H3797" s="398">
        <v>13</v>
      </c>
      <c r="I3797" s="398" t="s">
        <v>66</v>
      </c>
      <c r="J3797" s="398">
        <v>3</v>
      </c>
      <c r="K3797" s="398"/>
      <c r="L3797" s="398"/>
      <c r="M3797" s="218"/>
      <c r="N3797" s="398"/>
      <c r="O3797" s="398"/>
      <c r="P3797" s="398"/>
      <c r="Q3797" s="399">
        <v>0</v>
      </c>
      <c r="R3797" s="399">
        <v>0</v>
      </c>
      <c r="S3797" s="399">
        <v>39</v>
      </c>
      <c r="T3797" s="272">
        <v>0</v>
      </c>
      <c r="U3797" s="400"/>
    </row>
    <row r="3798" spans="2:21" x14ac:dyDescent="0.25">
      <c r="B3798" s="396">
        <v>3805</v>
      </c>
      <c r="C3798" s="414">
        <v>45545</v>
      </c>
      <c r="D3798" s="467" t="s">
        <v>522</v>
      </c>
      <c r="E3798" s="398" t="s">
        <v>132</v>
      </c>
      <c r="F3798" s="398" t="s">
        <v>132</v>
      </c>
      <c r="G3798" s="398" t="s">
        <v>311</v>
      </c>
      <c r="H3798" s="398">
        <v>1</v>
      </c>
      <c r="I3798" s="458" t="s">
        <v>310</v>
      </c>
      <c r="J3798" s="398">
        <v>60</v>
      </c>
      <c r="K3798" s="398"/>
      <c r="L3798" s="398"/>
      <c r="M3798" s="218"/>
      <c r="N3798" s="398"/>
      <c r="O3798" s="398">
        <v>713375</v>
      </c>
      <c r="P3798" s="398" t="s">
        <v>531</v>
      </c>
      <c r="Q3798" s="469">
        <f>IF(I3798=$Q$5,J3798*H3798,0)</f>
        <v>0</v>
      </c>
      <c r="R3798" s="469">
        <f>IF(I3798=$R$5,J3798*H3798,0)*1.15</f>
        <v>0</v>
      </c>
      <c r="S3798" s="469">
        <f>IF(I3798=$S$5,J3798*H3798,0)</f>
        <v>0</v>
      </c>
      <c r="T3798" s="462">
        <f>IF(I3798=$T$5,J3798*H3798,0)</f>
        <v>0</v>
      </c>
      <c r="U3798" s="400"/>
    </row>
    <row r="3799" spans="2:21" x14ac:dyDescent="0.25">
      <c r="B3799" s="396">
        <v>3806</v>
      </c>
      <c r="C3799" s="414">
        <v>45545</v>
      </c>
      <c r="D3799" s="397" t="s">
        <v>376</v>
      </c>
      <c r="E3799" s="398" t="s">
        <v>183</v>
      </c>
      <c r="F3799" s="398" t="s">
        <v>309</v>
      </c>
      <c r="G3799" s="398">
        <v>0</v>
      </c>
      <c r="H3799" s="398">
        <v>6</v>
      </c>
      <c r="I3799" s="398"/>
      <c r="J3799" s="398"/>
      <c r="K3799" s="398"/>
      <c r="L3799" s="398"/>
      <c r="M3799" s="218"/>
      <c r="N3799" s="398"/>
      <c r="O3799" s="398"/>
      <c r="P3799" s="398"/>
      <c r="Q3799" s="399">
        <v>0</v>
      </c>
      <c r="R3799" s="399">
        <v>0</v>
      </c>
      <c r="S3799" s="399">
        <v>0</v>
      </c>
      <c r="T3799" s="272">
        <v>0</v>
      </c>
      <c r="U3799" s="400"/>
    </row>
    <row r="3800" spans="2:21" x14ac:dyDescent="0.25">
      <c r="B3800" s="396">
        <v>3807</v>
      </c>
      <c r="C3800" s="414">
        <v>45545</v>
      </c>
      <c r="D3800" s="397" t="s">
        <v>487</v>
      </c>
      <c r="E3800" s="398" t="s">
        <v>92</v>
      </c>
      <c r="F3800" s="398" t="s">
        <v>481</v>
      </c>
      <c r="G3800" s="398" t="s">
        <v>214</v>
      </c>
      <c r="H3800" s="398">
        <v>4.1500000000000004</v>
      </c>
      <c r="I3800" s="398" t="s">
        <v>221</v>
      </c>
      <c r="J3800" s="398">
        <v>30</v>
      </c>
      <c r="K3800" s="398"/>
      <c r="L3800" s="398"/>
      <c r="M3800" s="218"/>
      <c r="N3800" s="398"/>
      <c r="O3800" s="398"/>
      <c r="P3800" s="398"/>
      <c r="Q3800" s="399">
        <v>0</v>
      </c>
      <c r="R3800" s="399">
        <v>143.17500000000001</v>
      </c>
      <c r="S3800" s="399">
        <v>0</v>
      </c>
      <c r="T3800" s="272">
        <v>0</v>
      </c>
      <c r="U3800" s="400"/>
    </row>
    <row r="3801" spans="2:21" x14ac:dyDescent="0.25">
      <c r="B3801" s="396">
        <v>3808</v>
      </c>
      <c r="C3801" s="414">
        <v>45545</v>
      </c>
      <c r="D3801" s="397" t="s">
        <v>488</v>
      </c>
      <c r="E3801" s="398" t="s">
        <v>92</v>
      </c>
      <c r="F3801" s="398" t="s">
        <v>481</v>
      </c>
      <c r="G3801" s="398" t="s">
        <v>214</v>
      </c>
      <c r="H3801" s="398">
        <v>4.1500000000000004</v>
      </c>
      <c r="I3801" s="398" t="s">
        <v>221</v>
      </c>
      <c r="J3801" s="398">
        <v>30</v>
      </c>
      <c r="K3801" s="398"/>
      <c r="L3801" s="398"/>
      <c r="M3801" s="218"/>
      <c r="N3801" s="398"/>
      <c r="O3801" s="398"/>
      <c r="P3801" s="398"/>
      <c r="Q3801" s="399">
        <v>0</v>
      </c>
      <c r="R3801" s="399">
        <v>143.17500000000001</v>
      </c>
      <c r="S3801" s="399">
        <v>0</v>
      </c>
      <c r="T3801" s="272">
        <v>0</v>
      </c>
      <c r="U3801" s="400"/>
    </row>
    <row r="3802" spans="2:21" x14ac:dyDescent="0.25">
      <c r="B3802" s="396">
        <v>3809</v>
      </c>
      <c r="C3802" s="414">
        <v>45545</v>
      </c>
      <c r="D3802" s="397" t="s">
        <v>489</v>
      </c>
      <c r="E3802" s="398" t="s">
        <v>92</v>
      </c>
      <c r="F3802" s="398" t="s">
        <v>481</v>
      </c>
      <c r="G3802" s="398" t="s">
        <v>214</v>
      </c>
      <c r="H3802" s="398">
        <v>4.1500000000000004</v>
      </c>
      <c r="I3802" s="398"/>
      <c r="J3802" s="398"/>
      <c r="K3802" s="398"/>
      <c r="L3802" s="398"/>
      <c r="M3802" s="218"/>
      <c r="N3802" s="398"/>
      <c r="O3802" s="398"/>
      <c r="P3802" s="398"/>
      <c r="Q3802" s="399">
        <v>0</v>
      </c>
      <c r="R3802" s="399">
        <v>0</v>
      </c>
      <c r="S3802" s="399">
        <v>0</v>
      </c>
      <c r="T3802" s="272">
        <v>0</v>
      </c>
      <c r="U3802" s="400"/>
    </row>
    <row r="3803" spans="2:21" x14ac:dyDescent="0.25">
      <c r="B3803" s="396">
        <v>3810</v>
      </c>
      <c r="C3803" s="414">
        <v>45545</v>
      </c>
      <c r="D3803" s="397" t="s">
        <v>490</v>
      </c>
      <c r="E3803" s="398" t="s">
        <v>92</v>
      </c>
      <c r="F3803" s="398" t="s">
        <v>481</v>
      </c>
      <c r="G3803" s="398" t="s">
        <v>214</v>
      </c>
      <c r="H3803" s="398">
        <v>4.1500000000000004</v>
      </c>
      <c r="I3803" s="398"/>
      <c r="J3803" s="398"/>
      <c r="K3803" s="398"/>
      <c r="L3803" s="398"/>
      <c r="M3803" s="218"/>
      <c r="N3803" s="398"/>
      <c r="O3803" s="398"/>
      <c r="P3803" s="398"/>
      <c r="Q3803" s="399">
        <v>0</v>
      </c>
      <c r="R3803" s="399">
        <v>0</v>
      </c>
      <c r="S3803" s="399">
        <v>0</v>
      </c>
      <c r="T3803" s="272">
        <v>0</v>
      </c>
      <c r="U3803" s="400"/>
    </row>
    <row r="3804" spans="2:21" x14ac:dyDescent="0.25">
      <c r="B3804" s="396">
        <v>3811</v>
      </c>
      <c r="C3804" s="414">
        <v>45545</v>
      </c>
      <c r="D3804" s="397" t="s">
        <v>117</v>
      </c>
      <c r="E3804" s="398" t="s">
        <v>92</v>
      </c>
      <c r="F3804" s="398" t="s">
        <v>1</v>
      </c>
      <c r="G3804" s="398" t="s">
        <v>213</v>
      </c>
      <c r="H3804" s="398">
        <v>6.65</v>
      </c>
      <c r="I3804" s="427" t="s">
        <v>291</v>
      </c>
      <c r="J3804" s="398">
        <v>19</v>
      </c>
      <c r="K3804" s="398">
        <v>714423</v>
      </c>
      <c r="L3804" s="398"/>
      <c r="M3804" s="218"/>
      <c r="N3804" s="398"/>
      <c r="O3804" s="398"/>
      <c r="P3804" s="398"/>
      <c r="Q3804" s="399">
        <v>0</v>
      </c>
      <c r="R3804" s="399">
        <v>0</v>
      </c>
      <c r="S3804" s="399">
        <v>0</v>
      </c>
      <c r="T3804" s="272">
        <v>0</v>
      </c>
      <c r="U3804" s="400"/>
    </row>
    <row r="3805" spans="2:21" x14ac:dyDescent="0.25">
      <c r="B3805" s="396">
        <v>3812</v>
      </c>
      <c r="C3805" s="414">
        <v>45545</v>
      </c>
      <c r="D3805" s="397" t="s">
        <v>94</v>
      </c>
      <c r="E3805" s="398" t="s">
        <v>92</v>
      </c>
      <c r="F3805" s="398" t="s">
        <v>1</v>
      </c>
      <c r="G3805" s="398" t="s">
        <v>213</v>
      </c>
      <c r="H3805" s="398">
        <v>6.65</v>
      </c>
      <c r="I3805" s="398"/>
      <c r="J3805" s="398">
        <v>0</v>
      </c>
      <c r="K3805" s="398"/>
      <c r="L3805" s="398"/>
      <c r="M3805" s="218"/>
      <c r="N3805" s="398"/>
      <c r="O3805" s="398"/>
      <c r="P3805" s="398"/>
      <c r="Q3805" s="399">
        <v>0</v>
      </c>
      <c r="R3805" s="399">
        <v>0</v>
      </c>
      <c r="S3805" s="399">
        <v>0</v>
      </c>
      <c r="T3805" s="272">
        <v>0</v>
      </c>
      <c r="U3805" s="400"/>
    </row>
    <row r="3806" spans="2:21" x14ac:dyDescent="0.25">
      <c r="B3806" s="396">
        <v>3813</v>
      </c>
      <c r="C3806" s="414">
        <v>45545</v>
      </c>
      <c r="D3806" s="397" t="s">
        <v>91</v>
      </c>
      <c r="E3806" s="398" t="s">
        <v>92</v>
      </c>
      <c r="F3806" s="398" t="s">
        <v>1</v>
      </c>
      <c r="G3806" s="398" t="s">
        <v>213</v>
      </c>
      <c r="H3806" s="398">
        <v>6.65</v>
      </c>
      <c r="I3806" s="398" t="s">
        <v>221</v>
      </c>
      <c r="J3806" s="398">
        <v>13</v>
      </c>
      <c r="K3806" s="398"/>
      <c r="L3806" s="398"/>
      <c r="M3806" s="218"/>
      <c r="N3806" s="398"/>
      <c r="O3806" s="398"/>
      <c r="P3806" s="398"/>
      <c r="Q3806" s="399">
        <v>0</v>
      </c>
      <c r="R3806" s="399">
        <v>99.41749999999999</v>
      </c>
      <c r="S3806" s="399">
        <v>0</v>
      </c>
      <c r="T3806" s="272">
        <v>0</v>
      </c>
      <c r="U3806" s="400"/>
    </row>
    <row r="3807" spans="2:21" x14ac:dyDescent="0.25">
      <c r="B3807" s="396">
        <v>3814</v>
      </c>
      <c r="C3807" s="414">
        <v>45545</v>
      </c>
      <c r="D3807" s="397" t="s">
        <v>156</v>
      </c>
      <c r="E3807" s="398" t="s">
        <v>92</v>
      </c>
      <c r="F3807" s="398" t="s">
        <v>62</v>
      </c>
      <c r="G3807" s="398" t="s">
        <v>214</v>
      </c>
      <c r="H3807" s="398">
        <v>4.1500000000000004</v>
      </c>
      <c r="I3807" s="398" t="s">
        <v>221</v>
      </c>
      <c r="J3807" s="398">
        <v>44</v>
      </c>
      <c r="K3807" s="398"/>
      <c r="L3807" s="398"/>
      <c r="M3807" s="218"/>
      <c r="N3807" s="398"/>
      <c r="O3807" s="398"/>
      <c r="P3807" s="398"/>
      <c r="Q3807" s="399">
        <v>0</v>
      </c>
      <c r="R3807" s="399">
        <v>209.99</v>
      </c>
      <c r="S3807" s="399">
        <v>0</v>
      </c>
      <c r="T3807" s="272">
        <v>0</v>
      </c>
      <c r="U3807" s="400"/>
    </row>
    <row r="3808" spans="2:21" x14ac:dyDescent="0.25">
      <c r="B3808" s="396">
        <v>3815</v>
      </c>
      <c r="C3808" s="414">
        <v>45545</v>
      </c>
      <c r="D3808" s="397" t="s">
        <v>157</v>
      </c>
      <c r="E3808" s="398" t="s">
        <v>92</v>
      </c>
      <c r="F3808" s="398" t="s">
        <v>62</v>
      </c>
      <c r="G3808" s="398" t="s">
        <v>214</v>
      </c>
      <c r="H3808" s="398">
        <v>4.1500000000000004</v>
      </c>
      <c r="I3808" s="398" t="s">
        <v>221</v>
      </c>
      <c r="J3808" s="398">
        <v>42</v>
      </c>
      <c r="K3808" s="398"/>
      <c r="L3808" s="398"/>
      <c r="M3808" s="218"/>
      <c r="N3808" s="398"/>
      <c r="O3808" s="398"/>
      <c r="P3808" s="398"/>
      <c r="Q3808" s="399">
        <v>0</v>
      </c>
      <c r="R3808" s="399">
        <v>200.44499999999999</v>
      </c>
      <c r="S3808" s="399">
        <v>0</v>
      </c>
      <c r="T3808" s="272">
        <v>0</v>
      </c>
      <c r="U3808" s="400"/>
    </row>
    <row r="3809" spans="2:21" x14ac:dyDescent="0.25">
      <c r="B3809" s="396">
        <v>3816</v>
      </c>
      <c r="C3809" s="414">
        <v>45545</v>
      </c>
      <c r="D3809" s="397" t="s">
        <v>436</v>
      </c>
      <c r="E3809" s="398" t="s">
        <v>161</v>
      </c>
      <c r="F3809" s="398" t="s">
        <v>389</v>
      </c>
      <c r="G3809" s="398" t="s">
        <v>161</v>
      </c>
      <c r="H3809" s="398">
        <v>10</v>
      </c>
      <c r="I3809" s="398" t="s">
        <v>66</v>
      </c>
      <c r="J3809" s="398">
        <v>4</v>
      </c>
      <c r="K3809" s="398"/>
      <c r="L3809" s="398"/>
      <c r="M3809" s="218"/>
      <c r="N3809" s="398"/>
      <c r="O3809" s="398"/>
      <c r="P3809" s="398"/>
      <c r="Q3809" s="399">
        <v>0</v>
      </c>
      <c r="R3809" s="399">
        <v>0</v>
      </c>
      <c r="S3809" s="399">
        <v>40</v>
      </c>
      <c r="T3809" s="272">
        <v>0</v>
      </c>
      <c r="U3809" s="400"/>
    </row>
    <row r="3810" spans="2:21" x14ac:dyDescent="0.25">
      <c r="B3810" s="396">
        <v>3817</v>
      </c>
      <c r="C3810" s="414">
        <v>45545</v>
      </c>
      <c r="D3810" s="397" t="s">
        <v>284</v>
      </c>
      <c r="E3810" s="398" t="s">
        <v>178</v>
      </c>
      <c r="F3810" s="398" t="s">
        <v>7</v>
      </c>
      <c r="G3810" s="398" t="s">
        <v>213</v>
      </c>
      <c r="H3810" s="398">
        <v>7</v>
      </c>
      <c r="I3810" s="398" t="s">
        <v>220</v>
      </c>
      <c r="J3810" s="398">
        <v>61</v>
      </c>
      <c r="K3810" s="398"/>
      <c r="L3810" s="398"/>
      <c r="M3810" s="218"/>
      <c r="N3810" s="398"/>
      <c r="O3810" s="398"/>
      <c r="P3810" s="398"/>
      <c r="Q3810" s="399">
        <v>427</v>
      </c>
      <c r="R3810" s="399">
        <v>0</v>
      </c>
      <c r="S3810" s="399">
        <v>0</v>
      </c>
      <c r="T3810" s="272">
        <v>0</v>
      </c>
      <c r="U3810" s="400"/>
    </row>
    <row r="3811" spans="2:21" x14ac:dyDescent="0.25">
      <c r="B3811" s="396">
        <v>3818</v>
      </c>
      <c r="C3811" s="414">
        <v>45545</v>
      </c>
      <c r="D3811" s="397" t="s">
        <v>268</v>
      </c>
      <c r="E3811" s="398" t="s">
        <v>276</v>
      </c>
      <c r="F3811" s="398" t="s">
        <v>7</v>
      </c>
      <c r="G3811" s="398" t="s">
        <v>214</v>
      </c>
      <c r="H3811" s="398">
        <v>5</v>
      </c>
      <c r="I3811" s="398" t="s">
        <v>220</v>
      </c>
      <c r="J3811" s="398">
        <v>39</v>
      </c>
      <c r="K3811" s="398"/>
      <c r="L3811" s="398"/>
      <c r="M3811" s="218"/>
      <c r="N3811" s="398"/>
      <c r="O3811" s="398"/>
      <c r="P3811" s="398"/>
      <c r="Q3811" s="399">
        <v>195</v>
      </c>
      <c r="R3811" s="399">
        <v>0</v>
      </c>
      <c r="S3811" s="399">
        <v>0</v>
      </c>
      <c r="T3811" s="272">
        <v>0</v>
      </c>
      <c r="U3811" s="400"/>
    </row>
    <row r="3812" spans="2:21" x14ac:dyDescent="0.25">
      <c r="B3812" s="396">
        <v>3819</v>
      </c>
      <c r="C3812" s="414">
        <v>45545</v>
      </c>
      <c r="D3812" s="397" t="s">
        <v>260</v>
      </c>
      <c r="E3812" s="398" t="s">
        <v>161</v>
      </c>
      <c r="F3812" s="398" t="s">
        <v>7</v>
      </c>
      <c r="G3812" s="398" t="s">
        <v>161</v>
      </c>
      <c r="H3812" s="398">
        <v>10</v>
      </c>
      <c r="I3812" s="398" t="s">
        <v>66</v>
      </c>
      <c r="J3812" s="398">
        <v>0</v>
      </c>
      <c r="K3812" s="398"/>
      <c r="L3812" s="398"/>
      <c r="M3812" s="218"/>
      <c r="N3812" s="398"/>
      <c r="O3812" s="398"/>
      <c r="P3812" s="398"/>
      <c r="Q3812" s="399">
        <v>0</v>
      </c>
      <c r="R3812" s="399">
        <v>0</v>
      </c>
      <c r="S3812" s="399">
        <v>0</v>
      </c>
      <c r="T3812" s="272">
        <v>0</v>
      </c>
      <c r="U3812" s="400"/>
    </row>
    <row r="3813" spans="2:21" x14ac:dyDescent="0.25">
      <c r="B3813" s="396">
        <v>3820</v>
      </c>
      <c r="C3813" s="414">
        <v>45545</v>
      </c>
      <c r="D3813" s="397" t="s">
        <v>359</v>
      </c>
      <c r="E3813" s="398" t="s">
        <v>178</v>
      </c>
      <c r="F3813" s="398" t="s">
        <v>7</v>
      </c>
      <c r="G3813" s="398" t="s">
        <v>213</v>
      </c>
      <c r="H3813" s="398">
        <v>7</v>
      </c>
      <c r="I3813" s="398"/>
      <c r="J3813" s="398">
        <v>0</v>
      </c>
      <c r="K3813" s="398"/>
      <c r="L3813" s="398"/>
      <c r="M3813" s="218"/>
      <c r="N3813" s="398"/>
      <c r="O3813" s="398"/>
      <c r="P3813" s="398"/>
      <c r="Q3813" s="399">
        <v>0</v>
      </c>
      <c r="R3813" s="399">
        <v>0</v>
      </c>
      <c r="S3813" s="399">
        <v>0</v>
      </c>
      <c r="T3813" s="272">
        <v>0</v>
      </c>
      <c r="U3813" s="400"/>
    </row>
    <row r="3814" spans="2:21" x14ac:dyDescent="0.25">
      <c r="B3814" s="396">
        <v>3821</v>
      </c>
      <c r="C3814" s="414">
        <v>45545</v>
      </c>
      <c r="D3814" s="397" t="s">
        <v>177</v>
      </c>
      <c r="E3814" s="398" t="s">
        <v>178</v>
      </c>
      <c r="F3814" s="398" t="s">
        <v>7</v>
      </c>
      <c r="G3814" s="398" t="s">
        <v>213</v>
      </c>
      <c r="H3814" s="398">
        <v>7</v>
      </c>
      <c r="I3814" s="398" t="s">
        <v>220</v>
      </c>
      <c r="J3814" s="398">
        <v>59</v>
      </c>
      <c r="K3814" s="398"/>
      <c r="L3814" s="398"/>
      <c r="M3814" s="218"/>
      <c r="N3814" s="398"/>
      <c r="O3814" s="398"/>
      <c r="P3814" s="398"/>
      <c r="Q3814" s="399">
        <v>413</v>
      </c>
      <c r="R3814" s="399">
        <v>0</v>
      </c>
      <c r="S3814" s="399">
        <v>0</v>
      </c>
      <c r="T3814" s="272">
        <v>0</v>
      </c>
      <c r="U3814" s="400"/>
    </row>
    <row r="3815" spans="2:21" x14ac:dyDescent="0.25">
      <c r="B3815" s="396">
        <v>3822</v>
      </c>
      <c r="C3815" s="414">
        <v>45545</v>
      </c>
      <c r="D3815" s="397" t="s">
        <v>173</v>
      </c>
      <c r="E3815" s="398" t="s">
        <v>161</v>
      </c>
      <c r="F3815" s="398" t="s">
        <v>7</v>
      </c>
      <c r="G3815" s="398" t="s">
        <v>161</v>
      </c>
      <c r="H3815" s="398">
        <v>11.2</v>
      </c>
      <c r="I3815" s="398" t="s">
        <v>66</v>
      </c>
      <c r="J3815" s="398">
        <v>7</v>
      </c>
      <c r="K3815" s="398"/>
      <c r="L3815" s="398"/>
      <c r="M3815" s="218"/>
      <c r="N3815" s="398"/>
      <c r="O3815" s="398"/>
      <c r="P3815" s="398"/>
      <c r="Q3815" s="399">
        <v>0</v>
      </c>
      <c r="R3815" s="399">
        <v>0</v>
      </c>
      <c r="S3815" s="399">
        <v>78.399999999999991</v>
      </c>
      <c r="T3815" s="272">
        <v>0</v>
      </c>
      <c r="U3815" s="400"/>
    </row>
    <row r="3816" spans="2:21" x14ac:dyDescent="0.25">
      <c r="B3816" s="396">
        <v>3823</v>
      </c>
      <c r="C3816" s="414">
        <v>45545</v>
      </c>
      <c r="D3816" s="397" t="s">
        <v>152</v>
      </c>
      <c r="E3816" s="398" t="s">
        <v>92</v>
      </c>
      <c r="F3816" s="398" t="s">
        <v>63</v>
      </c>
      <c r="G3816" s="398" t="s">
        <v>214</v>
      </c>
      <c r="H3816" s="398">
        <v>4.1500000000000004</v>
      </c>
      <c r="I3816" s="398" t="s">
        <v>221</v>
      </c>
      <c r="J3816" s="398">
        <v>21</v>
      </c>
      <c r="K3816" s="398"/>
      <c r="L3816" s="398"/>
      <c r="M3816" s="218"/>
      <c r="N3816" s="398"/>
      <c r="O3816" s="398"/>
      <c r="P3816" s="398"/>
      <c r="Q3816" s="399">
        <v>0</v>
      </c>
      <c r="R3816" s="399">
        <v>100.2225</v>
      </c>
      <c r="S3816" s="399">
        <v>0</v>
      </c>
      <c r="T3816" s="272">
        <v>0</v>
      </c>
      <c r="U3816" s="400"/>
    </row>
    <row r="3817" spans="2:21" x14ac:dyDescent="0.25">
      <c r="B3817" s="396">
        <v>3824</v>
      </c>
      <c r="C3817" s="414">
        <v>45545</v>
      </c>
      <c r="D3817" s="397" t="s">
        <v>150</v>
      </c>
      <c r="E3817" s="398" t="s">
        <v>92</v>
      </c>
      <c r="F3817" s="398" t="s">
        <v>63</v>
      </c>
      <c r="G3817" s="398" t="s">
        <v>214</v>
      </c>
      <c r="H3817" s="398">
        <v>4.1500000000000004</v>
      </c>
      <c r="I3817" s="398"/>
      <c r="J3817" s="398">
        <v>0</v>
      </c>
      <c r="K3817" s="398"/>
      <c r="L3817" s="398"/>
      <c r="M3817" s="218"/>
      <c r="N3817" s="398"/>
      <c r="O3817" s="398"/>
      <c r="P3817" s="398"/>
      <c r="Q3817" s="399">
        <v>0</v>
      </c>
      <c r="R3817" s="399">
        <v>0</v>
      </c>
      <c r="S3817" s="399">
        <v>0</v>
      </c>
      <c r="T3817" s="272">
        <v>0</v>
      </c>
      <c r="U3817" s="400"/>
    </row>
    <row r="3818" spans="2:21" x14ac:dyDescent="0.25">
      <c r="B3818" s="396">
        <v>3825</v>
      </c>
      <c r="C3818" s="414">
        <v>45545</v>
      </c>
      <c r="D3818" s="397" t="s">
        <v>179</v>
      </c>
      <c r="E3818" s="398" t="s">
        <v>161</v>
      </c>
      <c r="F3818" s="398" t="s">
        <v>8</v>
      </c>
      <c r="G3818" s="398" t="s">
        <v>161</v>
      </c>
      <c r="H3818" s="398">
        <v>11.6</v>
      </c>
      <c r="I3818" s="398" t="s">
        <v>66</v>
      </c>
      <c r="J3818" s="398">
        <v>4</v>
      </c>
      <c r="K3818" s="398"/>
      <c r="L3818" s="398"/>
      <c r="M3818" s="218"/>
      <c r="N3818" s="398"/>
      <c r="O3818" s="398"/>
      <c r="P3818" s="398"/>
      <c r="Q3818" s="399">
        <v>0</v>
      </c>
      <c r="R3818" s="399">
        <v>0</v>
      </c>
      <c r="S3818" s="399">
        <v>46.4</v>
      </c>
      <c r="T3818" s="272">
        <v>0</v>
      </c>
      <c r="U3818" s="400"/>
    </row>
    <row r="3819" spans="2:21" x14ac:dyDescent="0.25">
      <c r="B3819" s="396">
        <v>3826</v>
      </c>
      <c r="C3819" s="414">
        <v>45545</v>
      </c>
      <c r="D3819" s="397" t="s">
        <v>141</v>
      </c>
      <c r="E3819" s="398" t="s">
        <v>92</v>
      </c>
      <c r="F3819" s="398" t="s">
        <v>2</v>
      </c>
      <c r="G3819" s="398" t="s">
        <v>213</v>
      </c>
      <c r="H3819" s="398">
        <v>7</v>
      </c>
      <c r="I3819" s="398" t="s">
        <v>220</v>
      </c>
      <c r="J3819" s="398">
        <v>39</v>
      </c>
      <c r="K3819" s="398"/>
      <c r="L3819" s="398"/>
      <c r="M3819" s="218"/>
      <c r="N3819" s="398"/>
      <c r="O3819" s="398"/>
      <c r="P3819" s="398"/>
      <c r="Q3819" s="399">
        <v>273</v>
      </c>
      <c r="R3819" s="399">
        <v>0</v>
      </c>
      <c r="S3819" s="399">
        <v>0</v>
      </c>
      <c r="T3819" s="272">
        <v>0</v>
      </c>
      <c r="U3819" s="400"/>
    </row>
    <row r="3820" spans="2:21" x14ac:dyDescent="0.25">
      <c r="B3820" s="396">
        <v>3827</v>
      </c>
      <c r="C3820" s="414">
        <v>45545</v>
      </c>
      <c r="D3820" s="397" t="s">
        <v>142</v>
      </c>
      <c r="E3820" s="398" t="s">
        <v>92</v>
      </c>
      <c r="F3820" s="398" t="s">
        <v>2</v>
      </c>
      <c r="G3820" s="398" t="s">
        <v>213</v>
      </c>
      <c r="H3820" s="398">
        <v>7</v>
      </c>
      <c r="I3820" s="398"/>
      <c r="J3820" s="398">
        <v>0</v>
      </c>
      <c r="K3820" s="398"/>
      <c r="L3820" s="398"/>
      <c r="M3820" s="218"/>
      <c r="N3820" s="398"/>
      <c r="O3820" s="398"/>
      <c r="P3820" s="398"/>
      <c r="Q3820" s="399">
        <v>0</v>
      </c>
      <c r="R3820" s="399">
        <v>0</v>
      </c>
      <c r="S3820" s="399">
        <v>0</v>
      </c>
      <c r="T3820" s="272">
        <v>0</v>
      </c>
      <c r="U3820" s="400"/>
    </row>
    <row r="3821" spans="2:21" x14ac:dyDescent="0.25">
      <c r="B3821" s="396">
        <v>3828</v>
      </c>
      <c r="C3821" s="414">
        <v>45545</v>
      </c>
      <c r="D3821" s="397" t="s">
        <v>143</v>
      </c>
      <c r="E3821" s="398" t="s">
        <v>92</v>
      </c>
      <c r="F3821" s="398" t="s">
        <v>2</v>
      </c>
      <c r="G3821" s="398" t="s">
        <v>213</v>
      </c>
      <c r="H3821" s="398">
        <v>7</v>
      </c>
      <c r="I3821" s="398" t="s">
        <v>221</v>
      </c>
      <c r="J3821" s="398">
        <v>34</v>
      </c>
      <c r="K3821" s="398"/>
      <c r="L3821" s="398"/>
      <c r="M3821" s="218"/>
      <c r="N3821" s="398"/>
      <c r="O3821" s="398"/>
      <c r="P3821" s="398"/>
      <c r="Q3821" s="399">
        <v>0</v>
      </c>
      <c r="R3821" s="399">
        <v>273.7</v>
      </c>
      <c r="S3821" s="399">
        <v>0</v>
      </c>
      <c r="T3821" s="272">
        <v>0</v>
      </c>
      <c r="U3821" s="400"/>
    </row>
    <row r="3822" spans="2:21" x14ac:dyDescent="0.25">
      <c r="B3822" s="396">
        <v>3829</v>
      </c>
      <c r="C3822" s="414">
        <v>45545</v>
      </c>
      <c r="D3822" s="397" t="s">
        <v>258</v>
      </c>
      <c r="E3822" s="398" t="s">
        <v>92</v>
      </c>
      <c r="F3822" s="398" t="s">
        <v>2</v>
      </c>
      <c r="G3822" s="398" t="s">
        <v>213</v>
      </c>
      <c r="H3822" s="398">
        <v>7</v>
      </c>
      <c r="I3822" s="398" t="s">
        <v>220</v>
      </c>
      <c r="J3822" s="398">
        <v>40</v>
      </c>
      <c r="K3822" s="398"/>
      <c r="L3822" s="398"/>
      <c r="M3822" s="218"/>
      <c r="N3822" s="398"/>
      <c r="O3822" s="398"/>
      <c r="P3822" s="398"/>
      <c r="Q3822" s="399">
        <v>280</v>
      </c>
      <c r="R3822" s="399">
        <v>0</v>
      </c>
      <c r="S3822" s="399">
        <v>0</v>
      </c>
      <c r="T3822" s="272">
        <v>0</v>
      </c>
      <c r="U3822" s="400"/>
    </row>
    <row r="3823" spans="2:21" x14ac:dyDescent="0.25">
      <c r="B3823" s="396">
        <v>3830</v>
      </c>
      <c r="C3823" s="414">
        <v>45545</v>
      </c>
      <c r="D3823" s="397" t="s">
        <v>266</v>
      </c>
      <c r="E3823" s="398" t="s">
        <v>92</v>
      </c>
      <c r="F3823" s="398" t="s">
        <v>2</v>
      </c>
      <c r="G3823" s="398" t="s">
        <v>213</v>
      </c>
      <c r="H3823" s="398">
        <v>7</v>
      </c>
      <c r="I3823" s="398" t="s">
        <v>357</v>
      </c>
      <c r="J3823" s="398">
        <v>56</v>
      </c>
      <c r="K3823" s="398"/>
      <c r="L3823" s="398"/>
      <c r="M3823" s="218"/>
      <c r="N3823" s="398" t="s">
        <v>2</v>
      </c>
      <c r="O3823" s="398">
        <v>713320</v>
      </c>
      <c r="P3823" s="398"/>
      <c r="Q3823" s="399">
        <v>0</v>
      </c>
      <c r="R3823" s="399">
        <v>0</v>
      </c>
      <c r="S3823" s="399">
        <v>0</v>
      </c>
      <c r="T3823" s="272">
        <v>0</v>
      </c>
      <c r="U3823" s="400" t="s">
        <v>506</v>
      </c>
    </row>
    <row r="3824" spans="2:21" x14ac:dyDescent="0.25">
      <c r="B3824" s="396">
        <v>3831</v>
      </c>
      <c r="C3824" s="414">
        <v>45545</v>
      </c>
      <c r="D3824" s="397" t="s">
        <v>267</v>
      </c>
      <c r="E3824" s="398" t="s">
        <v>92</v>
      </c>
      <c r="F3824" s="398" t="s">
        <v>2</v>
      </c>
      <c r="G3824" s="398" t="s">
        <v>213</v>
      </c>
      <c r="H3824" s="398">
        <v>7</v>
      </c>
      <c r="I3824" s="398"/>
      <c r="J3824" s="398">
        <v>0</v>
      </c>
      <c r="K3824" s="398"/>
      <c r="L3824" s="398"/>
      <c r="M3824" s="218"/>
      <c r="N3824" s="398"/>
      <c r="O3824" s="398"/>
      <c r="P3824" s="398"/>
      <c r="Q3824" s="399">
        <v>0</v>
      </c>
      <c r="R3824" s="399">
        <v>0</v>
      </c>
      <c r="S3824" s="399">
        <v>0</v>
      </c>
      <c r="T3824" s="272">
        <v>0</v>
      </c>
      <c r="U3824" s="400"/>
    </row>
    <row r="3825" spans="2:21" x14ac:dyDescent="0.25">
      <c r="B3825" s="396">
        <v>3832</v>
      </c>
      <c r="C3825" s="414">
        <v>45545</v>
      </c>
      <c r="D3825" s="397" t="s">
        <v>387</v>
      </c>
      <c r="E3825" s="398" t="s">
        <v>276</v>
      </c>
      <c r="F3825" s="398" t="s">
        <v>389</v>
      </c>
      <c r="G3825" s="398" t="s">
        <v>214</v>
      </c>
      <c r="H3825" s="398">
        <v>4.1500000000000004</v>
      </c>
      <c r="I3825" s="398" t="s">
        <v>221</v>
      </c>
      <c r="J3825" s="398">
        <v>29</v>
      </c>
      <c r="K3825" s="398"/>
      <c r="L3825" s="398"/>
      <c r="M3825" s="218"/>
      <c r="N3825" s="398"/>
      <c r="O3825" s="398"/>
      <c r="P3825" s="398"/>
      <c r="Q3825" s="399">
        <v>0</v>
      </c>
      <c r="R3825" s="399">
        <v>138.4025</v>
      </c>
      <c r="S3825" s="399">
        <v>0</v>
      </c>
      <c r="T3825" s="272">
        <v>0</v>
      </c>
      <c r="U3825" s="400"/>
    </row>
    <row r="3826" spans="2:21" x14ac:dyDescent="0.25">
      <c r="B3826" s="396">
        <v>3833</v>
      </c>
      <c r="C3826" s="414">
        <v>45545</v>
      </c>
      <c r="D3826" s="397" t="s">
        <v>388</v>
      </c>
      <c r="E3826" s="398" t="s">
        <v>276</v>
      </c>
      <c r="F3826" s="398" t="s">
        <v>389</v>
      </c>
      <c r="G3826" s="398" t="s">
        <v>214</v>
      </c>
      <c r="H3826" s="398">
        <v>4.1500000000000004</v>
      </c>
      <c r="I3826" s="398" t="s">
        <v>221</v>
      </c>
      <c r="J3826" s="398">
        <v>30</v>
      </c>
      <c r="K3826" s="398"/>
      <c r="L3826" s="398"/>
      <c r="M3826" s="218"/>
      <c r="N3826" s="398"/>
      <c r="O3826" s="398"/>
      <c r="P3826" s="398"/>
      <c r="Q3826" s="399">
        <v>0</v>
      </c>
      <c r="R3826" s="399">
        <v>143.17500000000001</v>
      </c>
      <c r="S3826" s="399">
        <v>0</v>
      </c>
      <c r="T3826" s="272">
        <v>0</v>
      </c>
      <c r="U3826" s="400"/>
    </row>
    <row r="3827" spans="2:21" x14ac:dyDescent="0.25">
      <c r="B3827" s="396">
        <v>3834</v>
      </c>
      <c r="C3827" s="414">
        <v>45545</v>
      </c>
      <c r="D3827" s="397" t="s">
        <v>505</v>
      </c>
      <c r="E3827" s="398" t="s">
        <v>276</v>
      </c>
      <c r="F3827" s="398" t="s">
        <v>389</v>
      </c>
      <c r="G3827" s="398" t="s">
        <v>214</v>
      </c>
      <c r="H3827" s="398">
        <v>4.1500000000000004</v>
      </c>
      <c r="I3827" s="398" t="s">
        <v>221</v>
      </c>
      <c r="J3827" s="398">
        <v>30</v>
      </c>
      <c r="K3827" s="398"/>
      <c r="L3827" s="398"/>
      <c r="M3827" s="218"/>
      <c r="N3827" s="398"/>
      <c r="O3827" s="398"/>
      <c r="P3827" s="398"/>
      <c r="Q3827" s="399">
        <v>0</v>
      </c>
      <c r="R3827" s="399">
        <v>143.17500000000001</v>
      </c>
      <c r="S3827" s="399">
        <v>0</v>
      </c>
      <c r="T3827" s="272">
        <v>0</v>
      </c>
      <c r="U3827" s="400"/>
    </row>
    <row r="3828" spans="2:21" x14ac:dyDescent="0.25">
      <c r="B3828" s="396">
        <v>3835</v>
      </c>
      <c r="C3828" s="414">
        <v>45545</v>
      </c>
      <c r="D3828" s="397" t="s">
        <v>96</v>
      </c>
      <c r="E3828" s="398" t="s">
        <v>161</v>
      </c>
      <c r="F3828" s="398" t="s">
        <v>1</v>
      </c>
      <c r="G3828" s="398" t="s">
        <v>161</v>
      </c>
      <c r="H3828" s="398">
        <v>11.8</v>
      </c>
      <c r="I3828" s="398" t="s">
        <v>66</v>
      </c>
      <c r="J3828" s="398">
        <v>4</v>
      </c>
      <c r="K3828" s="398"/>
      <c r="L3828" s="398"/>
      <c r="M3828" s="218"/>
      <c r="N3828" s="398"/>
      <c r="O3828" s="398"/>
      <c r="P3828" s="398"/>
      <c r="Q3828" s="399">
        <v>0</v>
      </c>
      <c r="R3828" s="399">
        <v>0</v>
      </c>
      <c r="S3828" s="399">
        <v>47.2</v>
      </c>
      <c r="T3828" s="272">
        <v>0</v>
      </c>
      <c r="U3828" s="400"/>
    </row>
    <row r="3829" spans="2:21" x14ac:dyDescent="0.25">
      <c r="B3829" s="396">
        <v>3836</v>
      </c>
      <c r="C3829" s="414">
        <v>45545</v>
      </c>
      <c r="D3829" s="397" t="s">
        <v>130</v>
      </c>
      <c r="E3829" s="398" t="s">
        <v>161</v>
      </c>
      <c r="F3829" s="398" t="s">
        <v>1</v>
      </c>
      <c r="G3829" s="398" t="s">
        <v>161</v>
      </c>
      <c r="H3829" s="398">
        <v>11.8</v>
      </c>
      <c r="I3829" s="398" t="s">
        <v>66</v>
      </c>
      <c r="J3829" s="398">
        <v>4</v>
      </c>
      <c r="K3829" s="398"/>
      <c r="L3829" s="398"/>
      <c r="M3829" s="218"/>
      <c r="N3829" s="398"/>
      <c r="O3829" s="398"/>
      <c r="P3829" s="398"/>
      <c r="Q3829" s="399">
        <v>0</v>
      </c>
      <c r="R3829" s="399">
        <v>0</v>
      </c>
      <c r="S3829" s="399">
        <v>47.2</v>
      </c>
      <c r="T3829" s="272">
        <v>0</v>
      </c>
      <c r="U3829" s="400"/>
    </row>
    <row r="3830" spans="2:21" x14ac:dyDescent="0.25">
      <c r="B3830" s="396">
        <v>3837</v>
      </c>
      <c r="C3830" s="414">
        <v>45545</v>
      </c>
      <c r="D3830" s="397" t="s">
        <v>261</v>
      </c>
      <c r="E3830" s="398" t="s">
        <v>161</v>
      </c>
      <c r="F3830" s="398" t="s">
        <v>65</v>
      </c>
      <c r="G3830" s="398" t="s">
        <v>161</v>
      </c>
      <c r="H3830" s="398">
        <v>30.5</v>
      </c>
      <c r="I3830" s="398" t="s">
        <v>66</v>
      </c>
      <c r="J3830" s="398">
        <v>0</v>
      </c>
      <c r="K3830" s="398"/>
      <c r="L3830" s="398"/>
      <c r="M3830" s="218"/>
      <c r="N3830" s="398"/>
      <c r="O3830" s="398"/>
      <c r="P3830" s="398"/>
      <c r="Q3830" s="399">
        <v>0</v>
      </c>
      <c r="R3830" s="399">
        <v>0</v>
      </c>
      <c r="S3830" s="399">
        <v>0</v>
      </c>
      <c r="T3830" s="272">
        <v>0</v>
      </c>
      <c r="U3830" s="400"/>
    </row>
    <row r="3831" spans="2:21" x14ac:dyDescent="0.25">
      <c r="B3831" s="396">
        <v>3838</v>
      </c>
      <c r="C3831" s="414">
        <v>45545</v>
      </c>
      <c r="D3831" s="402" t="s">
        <v>478</v>
      </c>
      <c r="E3831" s="398" t="s">
        <v>161</v>
      </c>
      <c r="F3831" s="398" t="s">
        <v>63</v>
      </c>
      <c r="G3831" s="398" t="s">
        <v>161</v>
      </c>
      <c r="H3831" s="398">
        <v>13</v>
      </c>
      <c r="I3831" s="398" t="s">
        <v>66</v>
      </c>
      <c r="J3831" s="398">
        <v>3</v>
      </c>
      <c r="K3831" s="398"/>
      <c r="L3831" s="398"/>
      <c r="M3831" s="218"/>
      <c r="N3831" s="398"/>
      <c r="O3831" s="398"/>
      <c r="P3831" s="398"/>
      <c r="Q3831" s="399">
        <v>0</v>
      </c>
      <c r="R3831" s="399">
        <v>0</v>
      </c>
      <c r="S3831" s="399">
        <v>39</v>
      </c>
      <c r="T3831" s="272">
        <v>0</v>
      </c>
      <c r="U3831" s="400"/>
    </row>
    <row r="3832" spans="2:21" x14ac:dyDescent="0.25">
      <c r="B3832" s="396">
        <v>3839</v>
      </c>
      <c r="C3832" s="414">
        <v>45546</v>
      </c>
      <c r="D3832" s="467" t="s">
        <v>522</v>
      </c>
      <c r="E3832" s="398" t="s">
        <v>132</v>
      </c>
      <c r="F3832" s="398" t="s">
        <v>132</v>
      </c>
      <c r="G3832" s="398" t="s">
        <v>311</v>
      </c>
      <c r="H3832" s="398">
        <v>1</v>
      </c>
      <c r="I3832" s="458" t="s">
        <v>310</v>
      </c>
      <c r="J3832" s="398">
        <v>55</v>
      </c>
      <c r="K3832" s="398"/>
      <c r="L3832" s="398"/>
      <c r="M3832" s="218"/>
      <c r="N3832" s="398"/>
      <c r="O3832" s="398">
        <v>713375</v>
      </c>
      <c r="P3832" s="398" t="s">
        <v>531</v>
      </c>
      <c r="Q3832" s="469">
        <f>IF(I3832=$Q$5,J3832*H3832,0)</f>
        <v>0</v>
      </c>
      <c r="R3832" s="469">
        <f>IF(I3832=$R$5,J3832*H3832,0)*1.15</f>
        <v>0</v>
      </c>
      <c r="S3832" s="469">
        <f>IF(I3832=$S$5,J3832*H3832,0)</f>
        <v>0</v>
      </c>
      <c r="T3832" s="462">
        <f>IF(I3832=$T$5,J3832*H3832,0)</f>
        <v>0</v>
      </c>
      <c r="U3832" s="400"/>
    </row>
    <row r="3833" spans="2:21" x14ac:dyDescent="0.25">
      <c r="B3833" s="396">
        <v>3840</v>
      </c>
      <c r="C3833" s="414">
        <v>45546</v>
      </c>
      <c r="D3833" s="397" t="s">
        <v>376</v>
      </c>
      <c r="E3833" s="398" t="s">
        <v>183</v>
      </c>
      <c r="F3833" s="398" t="s">
        <v>309</v>
      </c>
      <c r="G3833" s="398">
        <v>0</v>
      </c>
      <c r="H3833" s="398">
        <v>6</v>
      </c>
      <c r="I3833" s="398"/>
      <c r="J3833" s="398"/>
      <c r="K3833" s="398"/>
      <c r="L3833" s="398"/>
      <c r="M3833" s="218"/>
      <c r="N3833" s="398"/>
      <c r="O3833" s="398"/>
      <c r="P3833" s="398"/>
      <c r="Q3833" s="399">
        <v>0</v>
      </c>
      <c r="R3833" s="399">
        <v>0</v>
      </c>
      <c r="S3833" s="399">
        <v>0</v>
      </c>
      <c r="T3833" s="272">
        <v>0</v>
      </c>
      <c r="U3833" s="400"/>
    </row>
    <row r="3834" spans="2:21" x14ac:dyDescent="0.25">
      <c r="B3834" s="396">
        <v>3841</v>
      </c>
      <c r="C3834" s="414">
        <v>45546</v>
      </c>
      <c r="D3834" s="397" t="s">
        <v>487</v>
      </c>
      <c r="E3834" s="398" t="s">
        <v>92</v>
      </c>
      <c r="F3834" s="398" t="s">
        <v>481</v>
      </c>
      <c r="G3834" s="398" t="s">
        <v>214</v>
      </c>
      <c r="H3834" s="398">
        <v>4.1500000000000004</v>
      </c>
      <c r="I3834" s="398" t="s">
        <v>221</v>
      </c>
      <c r="J3834" s="398">
        <v>8</v>
      </c>
      <c r="K3834" s="398">
        <v>715500</v>
      </c>
      <c r="L3834" s="398">
        <v>2250</v>
      </c>
      <c r="M3834" s="218"/>
      <c r="N3834" s="398" t="s">
        <v>481</v>
      </c>
      <c r="O3834" s="398">
        <v>717750</v>
      </c>
      <c r="P3834" s="398" t="s">
        <v>305</v>
      </c>
      <c r="Q3834" s="399">
        <v>0</v>
      </c>
      <c r="R3834" s="399">
        <v>38.18</v>
      </c>
      <c r="S3834" s="399">
        <v>0</v>
      </c>
      <c r="T3834" s="272">
        <v>0</v>
      </c>
      <c r="U3834" s="400"/>
    </row>
    <row r="3835" spans="2:21" x14ac:dyDescent="0.25">
      <c r="B3835" s="396">
        <v>3842</v>
      </c>
      <c r="C3835" s="414">
        <v>45546</v>
      </c>
      <c r="D3835" s="397" t="s">
        <v>488</v>
      </c>
      <c r="E3835" s="398" t="s">
        <v>92</v>
      </c>
      <c r="F3835" s="398" t="s">
        <v>481</v>
      </c>
      <c r="G3835" s="398" t="s">
        <v>214</v>
      </c>
      <c r="H3835" s="398">
        <v>4.1500000000000004</v>
      </c>
      <c r="I3835" s="398" t="s">
        <v>221</v>
      </c>
      <c r="J3835" s="398">
        <v>8</v>
      </c>
      <c r="K3835" s="398">
        <v>715500</v>
      </c>
      <c r="L3835" s="398">
        <v>2250</v>
      </c>
      <c r="M3835" s="218"/>
      <c r="N3835" s="398" t="s">
        <v>481</v>
      </c>
      <c r="O3835" s="398">
        <v>717750</v>
      </c>
      <c r="P3835" s="398" t="s">
        <v>305</v>
      </c>
      <c r="Q3835" s="399">
        <v>0</v>
      </c>
      <c r="R3835" s="399">
        <v>38.18</v>
      </c>
      <c r="S3835" s="399">
        <v>0</v>
      </c>
      <c r="T3835" s="272">
        <v>0</v>
      </c>
      <c r="U3835" s="400"/>
    </row>
    <row r="3836" spans="2:21" x14ac:dyDescent="0.25">
      <c r="B3836" s="396">
        <v>3843</v>
      </c>
      <c r="C3836" s="414">
        <v>45546</v>
      </c>
      <c r="D3836" s="397" t="s">
        <v>489</v>
      </c>
      <c r="E3836" s="398" t="s">
        <v>92</v>
      </c>
      <c r="F3836" s="398" t="s">
        <v>481</v>
      </c>
      <c r="G3836" s="398" t="s">
        <v>214</v>
      </c>
      <c r="H3836" s="398">
        <v>4.1500000000000004</v>
      </c>
      <c r="I3836" s="398" t="s">
        <v>221</v>
      </c>
      <c r="J3836" s="398">
        <v>28</v>
      </c>
      <c r="K3836" s="398">
        <v>715500</v>
      </c>
      <c r="L3836" s="398">
        <v>1700</v>
      </c>
      <c r="M3836" s="218"/>
      <c r="N3836" s="398" t="s">
        <v>481</v>
      </c>
      <c r="O3836" s="398">
        <v>717200</v>
      </c>
      <c r="P3836" s="398" t="s">
        <v>305</v>
      </c>
      <c r="Q3836" s="399">
        <v>0</v>
      </c>
      <c r="R3836" s="399">
        <v>133.63</v>
      </c>
      <c r="S3836" s="399">
        <v>0</v>
      </c>
      <c r="T3836" s="272">
        <v>0</v>
      </c>
      <c r="U3836" s="400"/>
    </row>
    <row r="3837" spans="2:21" x14ac:dyDescent="0.25">
      <c r="B3837" s="396">
        <v>3844</v>
      </c>
      <c r="C3837" s="414">
        <v>45546</v>
      </c>
      <c r="D3837" s="397" t="s">
        <v>490</v>
      </c>
      <c r="E3837" s="398" t="s">
        <v>92</v>
      </c>
      <c r="F3837" s="398" t="s">
        <v>481</v>
      </c>
      <c r="G3837" s="398" t="s">
        <v>214</v>
      </c>
      <c r="H3837" s="398">
        <v>4.1500000000000004</v>
      </c>
      <c r="I3837" s="398" t="s">
        <v>221</v>
      </c>
      <c r="J3837" s="398">
        <v>28</v>
      </c>
      <c r="K3837" s="398">
        <v>715500</v>
      </c>
      <c r="L3837" s="398">
        <v>1700</v>
      </c>
      <c r="M3837" s="218"/>
      <c r="N3837" s="398" t="s">
        <v>481</v>
      </c>
      <c r="O3837" s="398">
        <v>717200</v>
      </c>
      <c r="P3837" s="398" t="s">
        <v>305</v>
      </c>
      <c r="Q3837" s="399">
        <v>0</v>
      </c>
      <c r="R3837" s="399">
        <v>133.63</v>
      </c>
      <c r="S3837" s="399">
        <v>0</v>
      </c>
      <c r="T3837" s="272">
        <v>0</v>
      </c>
      <c r="U3837" s="400"/>
    </row>
    <row r="3838" spans="2:21" x14ac:dyDescent="0.25">
      <c r="B3838" s="396">
        <v>3845</v>
      </c>
      <c r="C3838" s="414">
        <v>45546</v>
      </c>
      <c r="D3838" s="397" t="s">
        <v>117</v>
      </c>
      <c r="E3838" s="398" t="s">
        <v>92</v>
      </c>
      <c r="F3838" s="398" t="s">
        <v>1</v>
      </c>
      <c r="G3838" s="398" t="s">
        <v>213</v>
      </c>
      <c r="H3838" s="398">
        <v>6.65</v>
      </c>
      <c r="I3838" s="398" t="s">
        <v>221</v>
      </c>
      <c r="J3838" s="398">
        <v>26</v>
      </c>
      <c r="K3838" s="398">
        <v>715750</v>
      </c>
      <c r="L3838" s="398">
        <v>1000</v>
      </c>
      <c r="M3838" s="218"/>
      <c r="N3838" s="398" t="s">
        <v>62</v>
      </c>
      <c r="O3838" s="398">
        <v>716700</v>
      </c>
      <c r="P3838" s="398" t="s">
        <v>305</v>
      </c>
      <c r="Q3838" s="399">
        <v>0</v>
      </c>
      <c r="R3838" s="399">
        <v>198.83499999999998</v>
      </c>
      <c r="S3838" s="399">
        <v>0</v>
      </c>
      <c r="T3838" s="272">
        <v>0</v>
      </c>
      <c r="U3838" s="400"/>
    </row>
    <row r="3839" spans="2:21" x14ac:dyDescent="0.25">
      <c r="B3839" s="396">
        <v>3846</v>
      </c>
      <c r="C3839" s="414">
        <v>45546</v>
      </c>
      <c r="D3839" s="397" t="s">
        <v>94</v>
      </c>
      <c r="E3839" s="398" t="s">
        <v>92</v>
      </c>
      <c r="F3839" s="398" t="s">
        <v>1</v>
      </c>
      <c r="G3839" s="398" t="s">
        <v>213</v>
      </c>
      <c r="H3839" s="398">
        <v>6.65</v>
      </c>
      <c r="I3839" s="398" t="s">
        <v>221</v>
      </c>
      <c r="J3839" s="398">
        <v>1</v>
      </c>
      <c r="K3839" s="398">
        <v>715750</v>
      </c>
      <c r="L3839" s="398">
        <v>1000</v>
      </c>
      <c r="M3839" s="218"/>
      <c r="N3839" s="398" t="s">
        <v>62</v>
      </c>
      <c r="O3839" s="398">
        <v>716700</v>
      </c>
      <c r="P3839" s="398" t="s">
        <v>305</v>
      </c>
      <c r="Q3839" s="399">
        <v>0</v>
      </c>
      <c r="R3839" s="399">
        <v>7.6475</v>
      </c>
      <c r="S3839" s="399">
        <v>0</v>
      </c>
      <c r="T3839" s="272">
        <v>0</v>
      </c>
      <c r="U3839" s="400"/>
    </row>
    <row r="3840" spans="2:21" x14ac:dyDescent="0.25">
      <c r="B3840" s="396">
        <v>3847</v>
      </c>
      <c r="C3840" s="414">
        <v>45546</v>
      </c>
      <c r="D3840" s="397" t="s">
        <v>94</v>
      </c>
      <c r="E3840" s="398" t="s">
        <v>92</v>
      </c>
      <c r="F3840" s="398" t="s">
        <v>1</v>
      </c>
      <c r="G3840" s="398" t="s">
        <v>213</v>
      </c>
      <c r="H3840" s="398">
        <v>6.65</v>
      </c>
      <c r="I3840" s="398" t="s">
        <v>221</v>
      </c>
      <c r="J3840" s="398">
        <v>16</v>
      </c>
      <c r="K3840" s="398">
        <v>715000</v>
      </c>
      <c r="L3840" s="398">
        <v>2300</v>
      </c>
      <c r="M3840" s="218"/>
      <c r="N3840" s="398" t="s">
        <v>63</v>
      </c>
      <c r="O3840" s="398">
        <v>717300</v>
      </c>
      <c r="P3840" s="398" t="s">
        <v>305</v>
      </c>
      <c r="Q3840" s="399">
        <v>0</v>
      </c>
      <c r="R3840" s="399">
        <v>122.36</v>
      </c>
      <c r="S3840" s="399">
        <v>0</v>
      </c>
      <c r="T3840" s="272">
        <v>0</v>
      </c>
      <c r="U3840" s="400"/>
    </row>
    <row r="3841" spans="2:21" x14ac:dyDescent="0.25">
      <c r="B3841" s="396">
        <v>3848</v>
      </c>
      <c r="C3841" s="414">
        <v>45546</v>
      </c>
      <c r="D3841" s="397" t="s">
        <v>91</v>
      </c>
      <c r="E3841" s="398" t="s">
        <v>92</v>
      </c>
      <c r="F3841" s="398" t="s">
        <v>1</v>
      </c>
      <c r="G3841" s="398" t="s">
        <v>213</v>
      </c>
      <c r="H3841" s="398">
        <v>6.65</v>
      </c>
      <c r="I3841" s="398" t="s">
        <v>291</v>
      </c>
      <c r="J3841" s="398">
        <v>17</v>
      </c>
      <c r="K3841" s="398">
        <v>714423</v>
      </c>
      <c r="L3841" s="398"/>
      <c r="M3841" s="218"/>
      <c r="N3841" s="398"/>
      <c r="O3841" s="398"/>
      <c r="P3841" s="398"/>
      <c r="Q3841" s="399">
        <v>0</v>
      </c>
      <c r="R3841" s="399">
        <v>0</v>
      </c>
      <c r="S3841" s="399">
        <v>0</v>
      </c>
      <c r="T3841" s="272">
        <v>0</v>
      </c>
      <c r="U3841" s="400"/>
    </row>
    <row r="3842" spans="2:21" x14ac:dyDescent="0.25">
      <c r="B3842" s="396">
        <v>3849</v>
      </c>
      <c r="C3842" s="414">
        <v>45546</v>
      </c>
      <c r="D3842" s="397" t="s">
        <v>156</v>
      </c>
      <c r="E3842" s="398" t="s">
        <v>92</v>
      </c>
      <c r="F3842" s="398" t="s">
        <v>62</v>
      </c>
      <c r="G3842" s="398" t="s">
        <v>214</v>
      </c>
      <c r="H3842" s="398">
        <v>4.1500000000000004</v>
      </c>
      <c r="I3842" s="398" t="s">
        <v>221</v>
      </c>
      <c r="J3842" s="398">
        <v>48</v>
      </c>
      <c r="K3842" s="398">
        <v>715750</v>
      </c>
      <c r="L3842" s="398">
        <v>1000</v>
      </c>
      <c r="M3842" s="218"/>
      <c r="N3842" s="398" t="s">
        <v>62</v>
      </c>
      <c r="O3842" s="398">
        <v>716700</v>
      </c>
      <c r="P3842" s="398" t="s">
        <v>305</v>
      </c>
      <c r="Q3842" s="399">
        <v>0</v>
      </c>
      <c r="R3842" s="399">
        <v>229.08</v>
      </c>
      <c r="S3842" s="399">
        <v>0</v>
      </c>
      <c r="T3842" s="272">
        <v>0</v>
      </c>
      <c r="U3842" s="400"/>
    </row>
    <row r="3843" spans="2:21" x14ac:dyDescent="0.25">
      <c r="B3843" s="396">
        <v>3850</v>
      </c>
      <c r="C3843" s="414">
        <v>45546</v>
      </c>
      <c r="D3843" s="397" t="s">
        <v>157</v>
      </c>
      <c r="E3843" s="398" t="s">
        <v>92</v>
      </c>
      <c r="F3843" s="398" t="s">
        <v>62</v>
      </c>
      <c r="G3843" s="398" t="s">
        <v>214</v>
      </c>
      <c r="H3843" s="398">
        <v>4.1500000000000004</v>
      </c>
      <c r="I3843" s="398"/>
      <c r="J3843" s="398">
        <v>0</v>
      </c>
      <c r="K3843" s="398"/>
      <c r="L3843" s="398"/>
      <c r="M3843" s="218"/>
      <c r="N3843" s="398"/>
      <c r="O3843" s="398"/>
      <c r="P3843" s="398"/>
      <c r="Q3843" s="399">
        <v>0</v>
      </c>
      <c r="R3843" s="399">
        <v>0</v>
      </c>
      <c r="S3843" s="399">
        <v>0</v>
      </c>
      <c r="T3843" s="272">
        <v>0</v>
      </c>
      <c r="U3843" s="400"/>
    </row>
    <row r="3844" spans="2:21" x14ac:dyDescent="0.25">
      <c r="B3844" s="396">
        <v>3851</v>
      </c>
      <c r="C3844" s="414">
        <v>45546</v>
      </c>
      <c r="D3844" s="397" t="s">
        <v>436</v>
      </c>
      <c r="E3844" s="398" t="s">
        <v>161</v>
      </c>
      <c r="F3844" s="398" t="s">
        <v>389</v>
      </c>
      <c r="G3844" s="398" t="s">
        <v>161</v>
      </c>
      <c r="H3844" s="398">
        <v>10</v>
      </c>
      <c r="I3844" s="398" t="s">
        <v>66</v>
      </c>
      <c r="J3844" s="398">
        <v>3</v>
      </c>
      <c r="K3844" s="398"/>
      <c r="L3844" s="398"/>
      <c r="M3844" s="218"/>
      <c r="N3844" s="398" t="s">
        <v>363</v>
      </c>
      <c r="O3844" s="398"/>
      <c r="P3844" s="398"/>
      <c r="Q3844" s="399">
        <v>0</v>
      </c>
      <c r="R3844" s="399">
        <v>0</v>
      </c>
      <c r="S3844" s="399">
        <v>30</v>
      </c>
      <c r="T3844" s="272">
        <v>0</v>
      </c>
      <c r="U3844" s="400"/>
    </row>
    <row r="3845" spans="2:21" x14ac:dyDescent="0.25">
      <c r="B3845" s="396">
        <v>3852</v>
      </c>
      <c r="C3845" s="414">
        <v>45546</v>
      </c>
      <c r="D3845" s="397" t="s">
        <v>284</v>
      </c>
      <c r="E3845" s="398" t="s">
        <v>178</v>
      </c>
      <c r="F3845" s="398" t="s">
        <v>7</v>
      </c>
      <c r="G3845" s="398" t="s">
        <v>213</v>
      </c>
      <c r="H3845" s="398">
        <v>7</v>
      </c>
      <c r="I3845" s="398" t="s">
        <v>220</v>
      </c>
      <c r="J3845" s="398">
        <v>48</v>
      </c>
      <c r="K3845" s="398">
        <v>723300</v>
      </c>
      <c r="L3845" s="398">
        <v>1600</v>
      </c>
      <c r="M3845" s="218"/>
      <c r="N3845" s="398" t="s">
        <v>7</v>
      </c>
      <c r="O3845" s="398">
        <v>721700</v>
      </c>
      <c r="P3845" s="398" t="s">
        <v>305</v>
      </c>
      <c r="Q3845" s="399">
        <v>336</v>
      </c>
      <c r="R3845" s="399">
        <v>0</v>
      </c>
      <c r="S3845" s="399">
        <v>0</v>
      </c>
      <c r="T3845" s="272">
        <v>0</v>
      </c>
      <c r="U3845" s="400"/>
    </row>
    <row r="3846" spans="2:21" x14ac:dyDescent="0.25">
      <c r="B3846" s="396">
        <v>3853</v>
      </c>
      <c r="C3846" s="414">
        <v>45546</v>
      </c>
      <c r="D3846" s="397" t="s">
        <v>268</v>
      </c>
      <c r="E3846" s="398" t="s">
        <v>276</v>
      </c>
      <c r="F3846" s="398" t="s">
        <v>7</v>
      </c>
      <c r="G3846" s="398" t="s">
        <v>214</v>
      </c>
      <c r="H3846" s="398">
        <v>5</v>
      </c>
      <c r="I3846" s="398" t="s">
        <v>220</v>
      </c>
      <c r="J3846" s="398">
        <v>35</v>
      </c>
      <c r="K3846" s="398">
        <v>723300</v>
      </c>
      <c r="L3846" s="398">
        <v>1600</v>
      </c>
      <c r="M3846" s="218"/>
      <c r="N3846" s="398" t="s">
        <v>7</v>
      </c>
      <c r="O3846" s="398">
        <v>721700</v>
      </c>
      <c r="P3846" s="398" t="s">
        <v>305</v>
      </c>
      <c r="Q3846" s="399">
        <v>175</v>
      </c>
      <c r="R3846" s="399">
        <v>0</v>
      </c>
      <c r="S3846" s="399">
        <v>0</v>
      </c>
      <c r="T3846" s="272">
        <v>0</v>
      </c>
      <c r="U3846" s="400"/>
    </row>
    <row r="3847" spans="2:21" x14ac:dyDescent="0.25">
      <c r="B3847" s="396">
        <v>3854</v>
      </c>
      <c r="C3847" s="414">
        <v>45546</v>
      </c>
      <c r="D3847" s="397" t="s">
        <v>260</v>
      </c>
      <c r="E3847" s="398" t="s">
        <v>161</v>
      </c>
      <c r="F3847" s="398" t="s">
        <v>7</v>
      </c>
      <c r="G3847" s="398" t="s">
        <v>161</v>
      </c>
      <c r="H3847" s="398">
        <v>10</v>
      </c>
      <c r="I3847" s="398" t="s">
        <v>66</v>
      </c>
      <c r="J3847" s="398">
        <v>0</v>
      </c>
      <c r="K3847" s="398"/>
      <c r="L3847" s="398"/>
      <c r="M3847" s="218"/>
      <c r="N3847" s="398"/>
      <c r="O3847" s="398"/>
      <c r="P3847" s="398"/>
      <c r="Q3847" s="399">
        <v>0</v>
      </c>
      <c r="R3847" s="399">
        <v>0</v>
      </c>
      <c r="S3847" s="399">
        <v>0</v>
      </c>
      <c r="T3847" s="272">
        <v>0</v>
      </c>
      <c r="U3847" s="400"/>
    </row>
    <row r="3848" spans="2:21" x14ac:dyDescent="0.25">
      <c r="B3848" s="396">
        <v>3855</v>
      </c>
      <c r="C3848" s="414">
        <v>45546</v>
      </c>
      <c r="D3848" s="397" t="s">
        <v>359</v>
      </c>
      <c r="E3848" s="398" t="s">
        <v>178</v>
      </c>
      <c r="F3848" s="398" t="s">
        <v>7</v>
      </c>
      <c r="G3848" s="398" t="s">
        <v>213</v>
      </c>
      <c r="H3848" s="398">
        <v>7</v>
      </c>
      <c r="I3848" s="398"/>
      <c r="J3848" s="398">
        <v>0</v>
      </c>
      <c r="K3848" s="398"/>
      <c r="L3848" s="398"/>
      <c r="M3848" s="218"/>
      <c r="N3848" s="398"/>
      <c r="O3848" s="398"/>
      <c r="P3848" s="398"/>
      <c r="Q3848" s="399">
        <v>0</v>
      </c>
      <c r="R3848" s="399">
        <v>0</v>
      </c>
      <c r="S3848" s="399">
        <v>0</v>
      </c>
      <c r="T3848" s="272">
        <v>0</v>
      </c>
      <c r="U3848" s="400"/>
    </row>
    <row r="3849" spans="2:21" x14ac:dyDescent="0.25">
      <c r="B3849" s="396">
        <v>3856</v>
      </c>
      <c r="C3849" s="414">
        <v>45546</v>
      </c>
      <c r="D3849" s="397" t="s">
        <v>177</v>
      </c>
      <c r="E3849" s="398" t="s">
        <v>178</v>
      </c>
      <c r="F3849" s="398" t="s">
        <v>7</v>
      </c>
      <c r="G3849" s="398" t="s">
        <v>213</v>
      </c>
      <c r="H3849" s="398">
        <v>7</v>
      </c>
      <c r="I3849" s="398" t="s">
        <v>220</v>
      </c>
      <c r="J3849" s="398">
        <v>32</v>
      </c>
      <c r="K3849" s="398">
        <v>723300</v>
      </c>
      <c r="L3849" s="398">
        <v>1600</v>
      </c>
      <c r="M3849" s="218"/>
      <c r="N3849" s="398" t="s">
        <v>7</v>
      </c>
      <c r="O3849" s="398">
        <v>721700</v>
      </c>
      <c r="P3849" s="398" t="s">
        <v>305</v>
      </c>
      <c r="Q3849" s="399">
        <v>224</v>
      </c>
      <c r="R3849" s="399">
        <v>0</v>
      </c>
      <c r="S3849" s="399">
        <v>0</v>
      </c>
      <c r="T3849" s="272">
        <v>0</v>
      </c>
      <c r="U3849" s="400"/>
    </row>
    <row r="3850" spans="2:21" x14ac:dyDescent="0.25">
      <c r="B3850" s="396">
        <v>3857</v>
      </c>
      <c r="C3850" s="414">
        <v>45546</v>
      </c>
      <c r="D3850" s="397" t="s">
        <v>173</v>
      </c>
      <c r="E3850" s="398" t="s">
        <v>161</v>
      </c>
      <c r="F3850" s="398" t="s">
        <v>7</v>
      </c>
      <c r="G3850" s="398" t="s">
        <v>161</v>
      </c>
      <c r="H3850" s="398">
        <v>11.2</v>
      </c>
      <c r="I3850" s="398" t="s">
        <v>66</v>
      </c>
      <c r="J3850" s="398">
        <v>9</v>
      </c>
      <c r="K3850" s="398"/>
      <c r="L3850" s="398"/>
      <c r="M3850" s="218"/>
      <c r="N3850" s="398" t="s">
        <v>363</v>
      </c>
      <c r="O3850" s="398"/>
      <c r="P3850" s="398"/>
      <c r="Q3850" s="399">
        <v>0</v>
      </c>
      <c r="R3850" s="399">
        <v>0</v>
      </c>
      <c r="S3850" s="399">
        <v>100.8</v>
      </c>
      <c r="T3850" s="272">
        <v>0</v>
      </c>
      <c r="U3850" s="400"/>
    </row>
    <row r="3851" spans="2:21" x14ac:dyDescent="0.25">
      <c r="B3851" s="396">
        <v>3858</v>
      </c>
      <c r="C3851" s="414">
        <v>45546</v>
      </c>
      <c r="D3851" s="397" t="s">
        <v>152</v>
      </c>
      <c r="E3851" s="398" t="s">
        <v>92</v>
      </c>
      <c r="F3851" s="398" t="s">
        <v>63</v>
      </c>
      <c r="G3851" s="398" t="s">
        <v>214</v>
      </c>
      <c r="H3851" s="398">
        <v>4.1500000000000004</v>
      </c>
      <c r="I3851" s="398" t="s">
        <v>221</v>
      </c>
      <c r="J3851" s="398">
        <v>21</v>
      </c>
      <c r="K3851" s="398">
        <v>715000</v>
      </c>
      <c r="L3851" s="398">
        <v>2750</v>
      </c>
      <c r="M3851" s="218"/>
      <c r="N3851" s="398" t="s">
        <v>63</v>
      </c>
      <c r="O3851" s="398">
        <v>717750</v>
      </c>
      <c r="P3851" s="398" t="s">
        <v>305</v>
      </c>
      <c r="Q3851" s="399">
        <v>0</v>
      </c>
      <c r="R3851" s="399">
        <v>100.2225</v>
      </c>
      <c r="S3851" s="399">
        <v>0</v>
      </c>
      <c r="T3851" s="272">
        <v>0</v>
      </c>
      <c r="U3851" s="400"/>
    </row>
    <row r="3852" spans="2:21" x14ac:dyDescent="0.25">
      <c r="B3852" s="396">
        <v>3859</v>
      </c>
      <c r="C3852" s="414">
        <v>45546</v>
      </c>
      <c r="D3852" s="397" t="s">
        <v>150</v>
      </c>
      <c r="E3852" s="398" t="s">
        <v>92</v>
      </c>
      <c r="F3852" s="398" t="s">
        <v>63</v>
      </c>
      <c r="G3852" s="398" t="s">
        <v>214</v>
      </c>
      <c r="H3852" s="398">
        <v>4.1500000000000004</v>
      </c>
      <c r="I3852" s="398"/>
      <c r="J3852" s="398">
        <v>0</v>
      </c>
      <c r="K3852" s="398"/>
      <c r="L3852" s="398"/>
      <c r="M3852" s="218"/>
      <c r="N3852" s="398"/>
      <c r="O3852" s="398"/>
      <c r="P3852" s="398"/>
      <c r="Q3852" s="399">
        <v>0</v>
      </c>
      <c r="R3852" s="399">
        <v>0</v>
      </c>
      <c r="S3852" s="399">
        <v>0</v>
      </c>
      <c r="T3852" s="272">
        <v>0</v>
      </c>
      <c r="U3852" s="400"/>
    </row>
    <row r="3853" spans="2:21" x14ac:dyDescent="0.25">
      <c r="B3853" s="396">
        <v>3860</v>
      </c>
      <c r="C3853" s="414">
        <v>45546</v>
      </c>
      <c r="D3853" s="397" t="s">
        <v>179</v>
      </c>
      <c r="E3853" s="398" t="s">
        <v>161</v>
      </c>
      <c r="F3853" s="398" t="s">
        <v>8</v>
      </c>
      <c r="G3853" s="398" t="s">
        <v>161</v>
      </c>
      <c r="H3853" s="398">
        <v>11.6</v>
      </c>
      <c r="I3853" s="398" t="s">
        <v>66</v>
      </c>
      <c r="J3853" s="398">
        <v>3</v>
      </c>
      <c r="K3853" s="398"/>
      <c r="L3853" s="398"/>
      <c r="M3853" s="218"/>
      <c r="N3853" s="398" t="s">
        <v>363</v>
      </c>
      <c r="O3853" s="398"/>
      <c r="P3853" s="398"/>
      <c r="Q3853" s="399">
        <v>0</v>
      </c>
      <c r="R3853" s="399">
        <v>0</v>
      </c>
      <c r="S3853" s="399">
        <v>34.799999999999997</v>
      </c>
      <c r="T3853" s="272">
        <v>0</v>
      </c>
      <c r="U3853" s="400"/>
    </row>
    <row r="3854" spans="2:21" x14ac:dyDescent="0.25">
      <c r="B3854" s="396">
        <v>3861</v>
      </c>
      <c r="C3854" s="414">
        <v>45546</v>
      </c>
      <c r="D3854" s="397" t="s">
        <v>141</v>
      </c>
      <c r="E3854" s="398" t="s">
        <v>92</v>
      </c>
      <c r="F3854" s="398" t="s">
        <v>2</v>
      </c>
      <c r="G3854" s="398" t="s">
        <v>213</v>
      </c>
      <c r="H3854" s="398">
        <v>7</v>
      </c>
      <c r="I3854" s="398"/>
      <c r="J3854" s="398">
        <v>0</v>
      </c>
      <c r="K3854" s="398"/>
      <c r="L3854" s="398"/>
      <c r="M3854" s="218"/>
      <c r="N3854" s="398"/>
      <c r="O3854" s="398"/>
      <c r="P3854" s="398"/>
      <c r="Q3854" s="399">
        <v>0</v>
      </c>
      <c r="R3854" s="399">
        <v>0</v>
      </c>
      <c r="S3854" s="399">
        <v>0</v>
      </c>
      <c r="T3854" s="272">
        <v>0</v>
      </c>
      <c r="U3854" s="400"/>
    </row>
    <row r="3855" spans="2:21" x14ac:dyDescent="0.25">
      <c r="B3855" s="396">
        <v>3862</v>
      </c>
      <c r="C3855" s="414">
        <v>45546</v>
      </c>
      <c r="D3855" s="397" t="s">
        <v>142</v>
      </c>
      <c r="E3855" s="398" t="s">
        <v>92</v>
      </c>
      <c r="F3855" s="398" t="s">
        <v>2</v>
      </c>
      <c r="G3855" s="398" t="s">
        <v>213</v>
      </c>
      <c r="H3855" s="398">
        <v>7</v>
      </c>
      <c r="I3855" s="398" t="s">
        <v>220</v>
      </c>
      <c r="J3855" s="398">
        <v>33</v>
      </c>
      <c r="K3855" s="398">
        <v>713350</v>
      </c>
      <c r="L3855" s="398">
        <v>1050</v>
      </c>
      <c r="M3855" s="218"/>
      <c r="N3855" s="398" t="s">
        <v>2</v>
      </c>
      <c r="O3855" s="398">
        <v>712300</v>
      </c>
      <c r="P3855" s="398" t="s">
        <v>305</v>
      </c>
      <c r="Q3855" s="399">
        <v>231</v>
      </c>
      <c r="R3855" s="399">
        <v>0</v>
      </c>
      <c r="S3855" s="399">
        <v>0</v>
      </c>
      <c r="T3855" s="272">
        <v>0</v>
      </c>
      <c r="U3855" s="400"/>
    </row>
    <row r="3856" spans="2:21" x14ac:dyDescent="0.25">
      <c r="B3856" s="396">
        <v>3863</v>
      </c>
      <c r="C3856" s="414">
        <v>45546</v>
      </c>
      <c r="D3856" s="397" t="s">
        <v>143</v>
      </c>
      <c r="E3856" s="398" t="s">
        <v>92</v>
      </c>
      <c r="F3856" s="398" t="s">
        <v>2</v>
      </c>
      <c r="G3856" s="398" t="s">
        <v>213</v>
      </c>
      <c r="H3856" s="398">
        <v>7</v>
      </c>
      <c r="I3856" s="398" t="s">
        <v>221</v>
      </c>
      <c r="J3856" s="398">
        <v>22</v>
      </c>
      <c r="K3856" s="398">
        <v>715750</v>
      </c>
      <c r="L3856" s="398">
        <v>1000</v>
      </c>
      <c r="M3856" s="218"/>
      <c r="N3856" s="398" t="s">
        <v>62</v>
      </c>
      <c r="O3856" s="398">
        <v>716700</v>
      </c>
      <c r="P3856" s="398" t="s">
        <v>305</v>
      </c>
      <c r="Q3856" s="399">
        <v>0</v>
      </c>
      <c r="R3856" s="399">
        <v>177.1</v>
      </c>
      <c r="S3856" s="399">
        <v>0</v>
      </c>
      <c r="T3856" s="272">
        <v>0</v>
      </c>
      <c r="U3856" s="400"/>
    </row>
    <row r="3857" spans="2:21" x14ac:dyDescent="0.25">
      <c r="B3857" s="396">
        <v>3864</v>
      </c>
      <c r="C3857" s="414">
        <v>45546</v>
      </c>
      <c r="D3857" s="397" t="s">
        <v>258</v>
      </c>
      <c r="E3857" s="398" t="s">
        <v>92</v>
      </c>
      <c r="F3857" s="398" t="s">
        <v>2</v>
      </c>
      <c r="G3857" s="398" t="s">
        <v>213</v>
      </c>
      <c r="H3857" s="398">
        <v>7</v>
      </c>
      <c r="I3857" s="398" t="s">
        <v>220</v>
      </c>
      <c r="J3857" s="398">
        <v>34</v>
      </c>
      <c r="K3857" s="398">
        <v>713350</v>
      </c>
      <c r="L3857" s="398">
        <v>1050</v>
      </c>
      <c r="M3857" s="218"/>
      <c r="N3857" s="398" t="s">
        <v>2</v>
      </c>
      <c r="O3857" s="398">
        <v>712300</v>
      </c>
      <c r="P3857" s="398" t="s">
        <v>305</v>
      </c>
      <c r="Q3857" s="399">
        <v>238</v>
      </c>
      <c r="R3857" s="399">
        <v>0</v>
      </c>
      <c r="S3857" s="399">
        <v>0</v>
      </c>
      <c r="T3857" s="272">
        <v>0</v>
      </c>
      <c r="U3857" s="400"/>
    </row>
    <row r="3858" spans="2:21" x14ac:dyDescent="0.25">
      <c r="B3858" s="396">
        <v>3865</v>
      </c>
      <c r="C3858" s="414">
        <v>45546</v>
      </c>
      <c r="D3858" s="397" t="s">
        <v>266</v>
      </c>
      <c r="E3858" s="398" t="s">
        <v>92</v>
      </c>
      <c r="F3858" s="398" t="s">
        <v>2</v>
      </c>
      <c r="G3858" s="398" t="s">
        <v>213</v>
      </c>
      <c r="H3858" s="398">
        <v>7</v>
      </c>
      <c r="I3858" s="398" t="s">
        <v>220</v>
      </c>
      <c r="J3858" s="398">
        <v>33</v>
      </c>
      <c r="K3858" s="398">
        <v>713350</v>
      </c>
      <c r="L3858" s="398">
        <v>1050</v>
      </c>
      <c r="M3858" s="218"/>
      <c r="N3858" s="398" t="s">
        <v>2</v>
      </c>
      <c r="O3858" s="398">
        <v>712300</v>
      </c>
      <c r="P3858" s="398" t="s">
        <v>305</v>
      </c>
      <c r="Q3858" s="399">
        <v>231</v>
      </c>
      <c r="R3858" s="399">
        <v>0</v>
      </c>
      <c r="S3858" s="399">
        <v>0</v>
      </c>
      <c r="T3858" s="272">
        <v>0</v>
      </c>
      <c r="U3858" s="400"/>
    </row>
    <row r="3859" spans="2:21" x14ac:dyDescent="0.25">
      <c r="B3859" s="396">
        <v>3866</v>
      </c>
      <c r="C3859" s="414">
        <v>45546</v>
      </c>
      <c r="D3859" s="397" t="s">
        <v>267</v>
      </c>
      <c r="E3859" s="398" t="s">
        <v>92</v>
      </c>
      <c r="F3859" s="398" t="s">
        <v>2</v>
      </c>
      <c r="G3859" s="398" t="s">
        <v>213</v>
      </c>
      <c r="H3859" s="398">
        <v>7</v>
      </c>
      <c r="I3859" s="398"/>
      <c r="J3859" s="398">
        <v>0</v>
      </c>
      <c r="K3859" s="398"/>
      <c r="L3859" s="398"/>
      <c r="M3859" s="218"/>
      <c r="N3859" s="398"/>
      <c r="O3859" s="398"/>
      <c r="P3859" s="398"/>
      <c r="Q3859" s="399">
        <v>0</v>
      </c>
      <c r="R3859" s="399">
        <v>0</v>
      </c>
      <c r="S3859" s="399">
        <v>0</v>
      </c>
      <c r="T3859" s="272">
        <v>0</v>
      </c>
      <c r="U3859" s="400"/>
    </row>
    <row r="3860" spans="2:21" x14ac:dyDescent="0.25">
      <c r="B3860" s="396">
        <v>3867</v>
      </c>
      <c r="C3860" s="414">
        <v>45546</v>
      </c>
      <c r="D3860" s="397" t="s">
        <v>387</v>
      </c>
      <c r="E3860" s="398" t="s">
        <v>276</v>
      </c>
      <c r="F3860" s="398" t="s">
        <v>389</v>
      </c>
      <c r="G3860" s="398" t="s">
        <v>214</v>
      </c>
      <c r="H3860" s="398">
        <v>4.1500000000000004</v>
      </c>
      <c r="I3860" s="398" t="s">
        <v>221</v>
      </c>
      <c r="J3860" s="398">
        <v>5</v>
      </c>
      <c r="K3860" s="398">
        <v>715650</v>
      </c>
      <c r="L3860" s="398">
        <v>2100</v>
      </c>
      <c r="M3860" s="218"/>
      <c r="N3860" s="398" t="s">
        <v>389</v>
      </c>
      <c r="O3860" s="398">
        <v>717750</v>
      </c>
      <c r="P3860" s="398" t="s">
        <v>305</v>
      </c>
      <c r="Q3860" s="399">
        <v>0</v>
      </c>
      <c r="R3860" s="399">
        <v>23.862499999999997</v>
      </c>
      <c r="S3860" s="399">
        <v>0</v>
      </c>
      <c r="T3860" s="272">
        <v>0</v>
      </c>
      <c r="U3860" s="400"/>
    </row>
    <row r="3861" spans="2:21" x14ac:dyDescent="0.25">
      <c r="B3861" s="396">
        <v>3868</v>
      </c>
      <c r="C3861" s="414">
        <v>45546</v>
      </c>
      <c r="D3861" s="397" t="s">
        <v>387</v>
      </c>
      <c r="E3861" s="398" t="s">
        <v>276</v>
      </c>
      <c r="F3861" s="398" t="s">
        <v>389</v>
      </c>
      <c r="G3861" s="398" t="s">
        <v>214</v>
      </c>
      <c r="H3861" s="398">
        <v>4.1500000000000004</v>
      </c>
      <c r="I3861" s="398" t="s">
        <v>221</v>
      </c>
      <c r="J3861" s="398">
        <v>17</v>
      </c>
      <c r="K3861" s="398">
        <v>715100</v>
      </c>
      <c r="L3861" s="398">
        <v>2100</v>
      </c>
      <c r="M3861" s="218"/>
      <c r="N3861" s="398" t="s">
        <v>389</v>
      </c>
      <c r="O3861" s="398">
        <v>717200</v>
      </c>
      <c r="P3861" s="398" t="s">
        <v>305</v>
      </c>
      <c r="Q3861" s="399">
        <v>0</v>
      </c>
      <c r="R3861" s="399">
        <v>81.132500000000007</v>
      </c>
      <c r="S3861" s="399">
        <v>0</v>
      </c>
      <c r="T3861" s="272">
        <v>0</v>
      </c>
      <c r="U3861" s="400"/>
    </row>
    <row r="3862" spans="2:21" x14ac:dyDescent="0.25">
      <c r="B3862" s="396">
        <v>3869</v>
      </c>
      <c r="C3862" s="414">
        <v>45546</v>
      </c>
      <c r="D3862" s="397" t="s">
        <v>388</v>
      </c>
      <c r="E3862" s="398" t="s">
        <v>276</v>
      </c>
      <c r="F3862" s="398" t="s">
        <v>389</v>
      </c>
      <c r="G3862" s="398" t="s">
        <v>214</v>
      </c>
      <c r="H3862" s="398">
        <v>4.1500000000000004</v>
      </c>
      <c r="I3862" s="398" t="s">
        <v>221</v>
      </c>
      <c r="J3862" s="398">
        <v>5</v>
      </c>
      <c r="K3862" s="398">
        <v>715650</v>
      </c>
      <c r="L3862" s="398">
        <v>2100</v>
      </c>
      <c r="M3862" s="218"/>
      <c r="N3862" s="398" t="s">
        <v>389</v>
      </c>
      <c r="O3862" s="398">
        <v>717750</v>
      </c>
      <c r="P3862" s="398" t="s">
        <v>305</v>
      </c>
      <c r="Q3862" s="399">
        <v>0</v>
      </c>
      <c r="R3862" s="399">
        <v>23.862499999999997</v>
      </c>
      <c r="S3862" s="399">
        <v>0</v>
      </c>
      <c r="T3862" s="272">
        <v>0</v>
      </c>
      <c r="U3862" s="400"/>
    </row>
    <row r="3863" spans="2:21" x14ac:dyDescent="0.25">
      <c r="B3863" s="396">
        <v>3870</v>
      </c>
      <c r="C3863" s="414">
        <v>45546</v>
      </c>
      <c r="D3863" s="397" t="s">
        <v>388</v>
      </c>
      <c r="E3863" s="398" t="s">
        <v>276</v>
      </c>
      <c r="F3863" s="398" t="s">
        <v>389</v>
      </c>
      <c r="G3863" s="398" t="s">
        <v>214</v>
      </c>
      <c r="H3863" s="398">
        <v>4.1500000000000004</v>
      </c>
      <c r="I3863" s="398" t="s">
        <v>221</v>
      </c>
      <c r="J3863" s="398">
        <v>18</v>
      </c>
      <c r="K3863" s="398">
        <v>715100</v>
      </c>
      <c r="L3863" s="398">
        <v>2100</v>
      </c>
      <c r="M3863" s="218"/>
      <c r="N3863" s="398" t="s">
        <v>389</v>
      </c>
      <c r="O3863" s="398">
        <v>717200</v>
      </c>
      <c r="P3863" s="398" t="s">
        <v>305</v>
      </c>
      <c r="Q3863" s="399">
        <v>0</v>
      </c>
      <c r="R3863" s="399">
        <v>85.905000000000001</v>
      </c>
      <c r="S3863" s="399">
        <v>0</v>
      </c>
      <c r="T3863" s="272">
        <v>0</v>
      </c>
      <c r="U3863" s="400"/>
    </row>
    <row r="3864" spans="2:21" x14ac:dyDescent="0.25">
      <c r="B3864" s="396">
        <v>3871</v>
      </c>
      <c r="C3864" s="414">
        <v>45546</v>
      </c>
      <c r="D3864" s="397" t="s">
        <v>505</v>
      </c>
      <c r="E3864" s="398" t="s">
        <v>276</v>
      </c>
      <c r="F3864" s="398" t="s">
        <v>389</v>
      </c>
      <c r="G3864" s="398" t="s">
        <v>214</v>
      </c>
      <c r="H3864" s="398">
        <v>4.1500000000000004</v>
      </c>
      <c r="I3864" s="398" t="s">
        <v>221</v>
      </c>
      <c r="J3864" s="398">
        <v>5</v>
      </c>
      <c r="K3864" s="398">
        <v>715650</v>
      </c>
      <c r="L3864" s="398">
        <v>2100</v>
      </c>
      <c r="M3864" s="218"/>
      <c r="N3864" s="398" t="s">
        <v>389</v>
      </c>
      <c r="O3864" s="398">
        <v>717750</v>
      </c>
      <c r="P3864" s="398" t="s">
        <v>305</v>
      </c>
      <c r="Q3864" s="399">
        <v>0</v>
      </c>
      <c r="R3864" s="399">
        <v>23.862499999999997</v>
      </c>
      <c r="S3864" s="399">
        <v>0</v>
      </c>
      <c r="T3864" s="272">
        <v>0</v>
      </c>
      <c r="U3864" s="400"/>
    </row>
    <row r="3865" spans="2:21" x14ac:dyDescent="0.25">
      <c r="B3865" s="396">
        <v>3872</v>
      </c>
      <c r="C3865" s="414">
        <v>45546</v>
      </c>
      <c r="D3865" s="397" t="s">
        <v>505</v>
      </c>
      <c r="E3865" s="398" t="s">
        <v>276</v>
      </c>
      <c r="F3865" s="398" t="s">
        <v>389</v>
      </c>
      <c r="G3865" s="398" t="s">
        <v>214</v>
      </c>
      <c r="H3865" s="398">
        <v>4.1500000000000004</v>
      </c>
      <c r="I3865" s="398" t="s">
        <v>221</v>
      </c>
      <c r="J3865" s="398">
        <v>17</v>
      </c>
      <c r="K3865" s="398">
        <v>715100</v>
      </c>
      <c r="L3865" s="398">
        <v>2100</v>
      </c>
      <c r="M3865" s="218"/>
      <c r="N3865" s="398" t="s">
        <v>389</v>
      </c>
      <c r="O3865" s="398">
        <v>717200</v>
      </c>
      <c r="P3865" s="398" t="s">
        <v>305</v>
      </c>
      <c r="Q3865" s="399">
        <v>0</v>
      </c>
      <c r="R3865" s="399">
        <v>81.132500000000007</v>
      </c>
      <c r="S3865" s="399">
        <v>0</v>
      </c>
      <c r="T3865" s="272">
        <v>0</v>
      </c>
      <c r="U3865" s="400"/>
    </row>
    <row r="3866" spans="2:21" x14ac:dyDescent="0.25">
      <c r="B3866" s="396">
        <v>3873</v>
      </c>
      <c r="C3866" s="414">
        <v>45546</v>
      </c>
      <c r="D3866" s="397" t="s">
        <v>96</v>
      </c>
      <c r="E3866" s="398" t="s">
        <v>161</v>
      </c>
      <c r="F3866" s="398" t="s">
        <v>1</v>
      </c>
      <c r="G3866" s="398" t="s">
        <v>161</v>
      </c>
      <c r="H3866" s="398">
        <v>11.8</v>
      </c>
      <c r="I3866" s="398" t="s">
        <v>66</v>
      </c>
      <c r="J3866" s="398">
        <v>4</v>
      </c>
      <c r="K3866" s="398"/>
      <c r="L3866" s="398"/>
      <c r="M3866" s="218"/>
      <c r="N3866" s="398" t="s">
        <v>363</v>
      </c>
      <c r="O3866" s="398"/>
      <c r="P3866" s="398"/>
      <c r="Q3866" s="399">
        <v>0</v>
      </c>
      <c r="R3866" s="399">
        <v>0</v>
      </c>
      <c r="S3866" s="399">
        <v>47.2</v>
      </c>
      <c r="T3866" s="272">
        <v>0</v>
      </c>
      <c r="U3866" s="400"/>
    </row>
    <row r="3867" spans="2:21" x14ac:dyDescent="0.25">
      <c r="B3867" s="396">
        <v>3874</v>
      </c>
      <c r="C3867" s="414">
        <v>45546</v>
      </c>
      <c r="D3867" s="397" t="s">
        <v>130</v>
      </c>
      <c r="E3867" s="398" t="s">
        <v>161</v>
      </c>
      <c r="F3867" s="398" t="s">
        <v>1</v>
      </c>
      <c r="G3867" s="398" t="s">
        <v>161</v>
      </c>
      <c r="H3867" s="398">
        <v>11.8</v>
      </c>
      <c r="I3867" s="398" t="s">
        <v>66</v>
      </c>
      <c r="J3867" s="398">
        <v>2</v>
      </c>
      <c r="K3867" s="398"/>
      <c r="L3867" s="398"/>
      <c r="M3867" s="218"/>
      <c r="N3867" s="398" t="s">
        <v>363</v>
      </c>
      <c r="O3867" s="398"/>
      <c r="P3867" s="398"/>
      <c r="Q3867" s="399">
        <v>0</v>
      </c>
      <c r="R3867" s="399">
        <v>0</v>
      </c>
      <c r="S3867" s="399">
        <v>23.6</v>
      </c>
      <c r="T3867" s="272">
        <v>0</v>
      </c>
      <c r="U3867" s="400"/>
    </row>
    <row r="3868" spans="2:21" x14ac:dyDescent="0.25">
      <c r="B3868" s="396">
        <v>3875</v>
      </c>
      <c r="C3868" s="414">
        <v>45546</v>
      </c>
      <c r="D3868" s="397" t="s">
        <v>261</v>
      </c>
      <c r="E3868" s="398" t="s">
        <v>161</v>
      </c>
      <c r="F3868" s="398" t="s">
        <v>65</v>
      </c>
      <c r="G3868" s="398" t="s">
        <v>161</v>
      </c>
      <c r="H3868" s="398">
        <v>30.5</v>
      </c>
      <c r="I3868" s="398"/>
      <c r="J3868" s="398">
        <v>0</v>
      </c>
      <c r="K3868" s="398"/>
      <c r="L3868" s="398"/>
      <c r="M3868" s="218"/>
      <c r="N3868" s="398"/>
      <c r="O3868" s="398"/>
      <c r="P3868" s="398"/>
      <c r="Q3868" s="399">
        <v>0</v>
      </c>
      <c r="R3868" s="399">
        <v>0</v>
      </c>
      <c r="S3868" s="399">
        <v>0</v>
      </c>
      <c r="T3868" s="272">
        <v>0</v>
      </c>
      <c r="U3868" s="400"/>
    </row>
    <row r="3869" spans="2:21" x14ac:dyDescent="0.25">
      <c r="B3869" s="401">
        <v>3876</v>
      </c>
      <c r="C3869" s="414">
        <v>45546</v>
      </c>
      <c r="D3869" s="402" t="s">
        <v>478</v>
      </c>
      <c r="E3869" s="403" t="s">
        <v>161</v>
      </c>
      <c r="F3869" s="403" t="s">
        <v>63</v>
      </c>
      <c r="G3869" s="403" t="s">
        <v>161</v>
      </c>
      <c r="H3869" s="403">
        <v>13</v>
      </c>
      <c r="I3869" s="403" t="s">
        <v>66</v>
      </c>
      <c r="J3869" s="403">
        <v>4</v>
      </c>
      <c r="K3869" s="403"/>
      <c r="L3869" s="403"/>
      <c r="M3869" s="220"/>
      <c r="N3869" s="398" t="s">
        <v>363</v>
      </c>
      <c r="O3869" s="403"/>
      <c r="P3869" s="403"/>
      <c r="Q3869" s="404">
        <v>0</v>
      </c>
      <c r="R3869" s="404">
        <v>0</v>
      </c>
      <c r="S3869" s="404">
        <v>52</v>
      </c>
      <c r="T3869" s="388">
        <v>0</v>
      </c>
      <c r="U3869" s="405"/>
    </row>
    <row r="3870" spans="2:21" x14ac:dyDescent="0.25">
      <c r="B3870" s="396">
        <v>3877</v>
      </c>
      <c r="C3870" s="414">
        <v>45547</v>
      </c>
      <c r="D3870" s="467" t="s">
        <v>522</v>
      </c>
      <c r="E3870" s="398" t="s">
        <v>132</v>
      </c>
      <c r="F3870" s="398" t="s">
        <v>132</v>
      </c>
      <c r="G3870" s="398" t="s">
        <v>311</v>
      </c>
      <c r="H3870" s="398">
        <v>1</v>
      </c>
      <c r="I3870" s="458" t="s">
        <v>310</v>
      </c>
      <c r="J3870" s="398">
        <v>0</v>
      </c>
      <c r="K3870" s="398"/>
      <c r="L3870" s="398"/>
      <c r="M3870" s="218"/>
      <c r="N3870" s="398"/>
      <c r="O3870" s="398"/>
      <c r="P3870" s="398"/>
      <c r="Q3870" s="469">
        <f>IF(I3870=$Q$5,J3870*H3870,0)</f>
        <v>0</v>
      </c>
      <c r="R3870" s="469">
        <f>IF(I3870=$R$5,J3870*H3870,0)*1.15</f>
        <v>0</v>
      </c>
      <c r="S3870" s="469">
        <f>IF(I3870=$S$5,J3870*H3870,0)</f>
        <v>0</v>
      </c>
      <c r="T3870" s="462">
        <f>IF(I3870=$T$5,J3870*H3870,0)</f>
        <v>0</v>
      </c>
      <c r="U3870" s="400"/>
    </row>
    <row r="3871" spans="2:21" x14ac:dyDescent="0.25">
      <c r="B3871" s="396">
        <v>3878</v>
      </c>
      <c r="C3871" s="414">
        <v>45547</v>
      </c>
      <c r="D3871" s="397" t="s">
        <v>376</v>
      </c>
      <c r="E3871" s="398" t="s">
        <v>183</v>
      </c>
      <c r="F3871" s="398" t="s">
        <v>309</v>
      </c>
      <c r="G3871" s="398">
        <v>0</v>
      </c>
      <c r="H3871" s="398">
        <v>6</v>
      </c>
      <c r="I3871" s="398"/>
      <c r="J3871" s="398"/>
      <c r="K3871" s="398"/>
      <c r="L3871" s="398"/>
      <c r="M3871" s="218"/>
      <c r="N3871" s="398"/>
      <c r="O3871" s="398"/>
      <c r="P3871" s="398"/>
      <c r="Q3871" s="399">
        <v>0</v>
      </c>
      <c r="R3871" s="399">
        <v>0</v>
      </c>
      <c r="S3871" s="399">
        <v>0</v>
      </c>
      <c r="T3871" s="272">
        <v>0</v>
      </c>
      <c r="U3871" s="400"/>
    </row>
    <row r="3872" spans="2:21" x14ac:dyDescent="0.25">
      <c r="B3872" s="396">
        <v>3879</v>
      </c>
      <c r="C3872" s="414">
        <v>45547</v>
      </c>
      <c r="D3872" s="397" t="s">
        <v>487</v>
      </c>
      <c r="E3872" s="398" t="s">
        <v>92</v>
      </c>
      <c r="F3872" s="398" t="s">
        <v>481</v>
      </c>
      <c r="G3872" s="398" t="s">
        <v>214</v>
      </c>
      <c r="H3872" s="398">
        <v>4.1500000000000004</v>
      </c>
      <c r="I3872" s="398" t="s">
        <v>221</v>
      </c>
      <c r="J3872" s="398">
        <v>23</v>
      </c>
      <c r="K3872" s="398"/>
      <c r="L3872" s="398"/>
      <c r="M3872" s="218"/>
      <c r="N3872" s="398"/>
      <c r="O3872" s="398"/>
      <c r="P3872" s="398"/>
      <c r="Q3872" s="399">
        <v>0</v>
      </c>
      <c r="R3872" s="399">
        <v>109.7675</v>
      </c>
      <c r="S3872" s="399">
        <v>0</v>
      </c>
      <c r="T3872" s="272">
        <v>0</v>
      </c>
      <c r="U3872" s="400"/>
    </row>
    <row r="3873" spans="2:21" x14ac:dyDescent="0.25">
      <c r="B3873" s="396">
        <v>3880</v>
      </c>
      <c r="C3873" s="414">
        <v>45547</v>
      </c>
      <c r="D3873" s="397" t="s">
        <v>488</v>
      </c>
      <c r="E3873" s="398" t="s">
        <v>92</v>
      </c>
      <c r="F3873" s="398" t="s">
        <v>481</v>
      </c>
      <c r="G3873" s="398" t="s">
        <v>214</v>
      </c>
      <c r="H3873" s="398">
        <v>4.1500000000000004</v>
      </c>
      <c r="I3873" s="398" t="s">
        <v>221</v>
      </c>
      <c r="J3873" s="398">
        <v>23</v>
      </c>
      <c r="K3873" s="398"/>
      <c r="L3873" s="398"/>
      <c r="M3873" s="218"/>
      <c r="N3873" s="398"/>
      <c r="O3873" s="398"/>
      <c r="P3873" s="398"/>
      <c r="Q3873" s="399">
        <v>0</v>
      </c>
      <c r="R3873" s="399">
        <v>109.7675</v>
      </c>
      <c r="S3873" s="399">
        <v>0</v>
      </c>
      <c r="T3873" s="272">
        <v>0</v>
      </c>
      <c r="U3873" s="400"/>
    </row>
    <row r="3874" spans="2:21" x14ac:dyDescent="0.25">
      <c r="B3874" s="396">
        <v>3881</v>
      </c>
      <c r="C3874" s="414">
        <v>45547</v>
      </c>
      <c r="D3874" s="397" t="s">
        <v>489</v>
      </c>
      <c r="E3874" s="398" t="s">
        <v>92</v>
      </c>
      <c r="F3874" s="398" t="s">
        <v>481</v>
      </c>
      <c r="G3874" s="398" t="s">
        <v>214</v>
      </c>
      <c r="H3874" s="398">
        <v>4.1500000000000004</v>
      </c>
      <c r="I3874" s="398" t="s">
        <v>221</v>
      </c>
      <c r="J3874" s="398">
        <v>20</v>
      </c>
      <c r="K3874" s="398"/>
      <c r="L3874" s="398"/>
      <c r="M3874" s="218"/>
      <c r="N3874" s="398"/>
      <c r="O3874" s="398"/>
      <c r="P3874" s="398"/>
      <c r="Q3874" s="399">
        <v>0</v>
      </c>
      <c r="R3874" s="399">
        <v>95.449999999999989</v>
      </c>
      <c r="S3874" s="399">
        <v>0</v>
      </c>
      <c r="T3874" s="272">
        <v>0</v>
      </c>
      <c r="U3874" s="400"/>
    </row>
    <row r="3875" spans="2:21" x14ac:dyDescent="0.25">
      <c r="B3875" s="396">
        <v>3882</v>
      </c>
      <c r="C3875" s="414">
        <v>45547</v>
      </c>
      <c r="D3875" s="397" t="s">
        <v>487</v>
      </c>
      <c r="E3875" s="398" t="s">
        <v>92</v>
      </c>
      <c r="F3875" s="398" t="s">
        <v>481</v>
      </c>
      <c r="G3875" s="398" t="s">
        <v>214</v>
      </c>
      <c r="H3875" s="398">
        <v>4.1500000000000004</v>
      </c>
      <c r="I3875" s="398" t="s">
        <v>221</v>
      </c>
      <c r="J3875" s="398">
        <v>15</v>
      </c>
      <c r="K3875" s="398"/>
      <c r="L3875" s="398"/>
      <c r="M3875" s="218"/>
      <c r="N3875" s="398"/>
      <c r="O3875" s="398"/>
      <c r="P3875" s="398"/>
      <c r="Q3875" s="399">
        <v>0</v>
      </c>
      <c r="R3875" s="399">
        <v>71.587500000000006</v>
      </c>
      <c r="S3875" s="399">
        <v>0</v>
      </c>
      <c r="T3875" s="272">
        <v>0</v>
      </c>
      <c r="U3875" s="400"/>
    </row>
    <row r="3876" spans="2:21" x14ac:dyDescent="0.25">
      <c r="B3876" s="396">
        <v>3883</v>
      </c>
      <c r="C3876" s="414">
        <v>45547</v>
      </c>
      <c r="D3876" s="397" t="s">
        <v>488</v>
      </c>
      <c r="E3876" s="398" t="s">
        <v>92</v>
      </c>
      <c r="F3876" s="398" t="s">
        <v>481</v>
      </c>
      <c r="G3876" s="398" t="s">
        <v>214</v>
      </c>
      <c r="H3876" s="398">
        <v>4.1500000000000004</v>
      </c>
      <c r="I3876" s="398" t="s">
        <v>221</v>
      </c>
      <c r="J3876" s="398">
        <v>15</v>
      </c>
      <c r="K3876" s="398"/>
      <c r="L3876" s="398"/>
      <c r="M3876" s="218"/>
      <c r="N3876" s="398"/>
      <c r="O3876" s="398"/>
      <c r="P3876" s="398"/>
      <c r="Q3876" s="399">
        <v>0</v>
      </c>
      <c r="R3876" s="399">
        <v>71.587500000000006</v>
      </c>
      <c r="S3876" s="399">
        <v>0</v>
      </c>
      <c r="T3876" s="272">
        <v>0</v>
      </c>
      <c r="U3876" s="400"/>
    </row>
    <row r="3877" spans="2:21" x14ac:dyDescent="0.25">
      <c r="B3877" s="396">
        <v>3884</v>
      </c>
      <c r="C3877" s="414">
        <v>45547</v>
      </c>
      <c r="D3877" s="397" t="s">
        <v>489</v>
      </c>
      <c r="E3877" s="398" t="s">
        <v>92</v>
      </c>
      <c r="F3877" s="398" t="s">
        <v>481</v>
      </c>
      <c r="G3877" s="398" t="s">
        <v>214</v>
      </c>
      <c r="H3877" s="398">
        <v>4.1500000000000004</v>
      </c>
      <c r="I3877" s="398" t="s">
        <v>221</v>
      </c>
      <c r="J3877" s="398">
        <v>15</v>
      </c>
      <c r="K3877" s="398"/>
      <c r="L3877" s="398"/>
      <c r="M3877" s="218"/>
      <c r="N3877" s="398"/>
      <c r="O3877" s="398"/>
      <c r="P3877" s="398"/>
      <c r="Q3877" s="399">
        <v>0</v>
      </c>
      <c r="R3877" s="399">
        <v>71.587500000000006</v>
      </c>
      <c r="S3877" s="399">
        <v>0</v>
      </c>
      <c r="T3877" s="272">
        <v>0</v>
      </c>
      <c r="U3877" s="400"/>
    </row>
    <row r="3878" spans="2:21" ht="18.75" customHeight="1" x14ac:dyDescent="0.25">
      <c r="B3878" s="396">
        <v>3885</v>
      </c>
      <c r="C3878" s="414">
        <v>45547</v>
      </c>
      <c r="D3878" s="397" t="s">
        <v>490</v>
      </c>
      <c r="E3878" s="398" t="s">
        <v>92</v>
      </c>
      <c r="F3878" s="398" t="s">
        <v>481</v>
      </c>
      <c r="G3878" s="398" t="s">
        <v>214</v>
      </c>
      <c r="H3878" s="398">
        <v>4.1500000000000004</v>
      </c>
      <c r="I3878" s="398"/>
      <c r="J3878" s="398"/>
      <c r="K3878" s="398"/>
      <c r="L3878" s="398"/>
      <c r="M3878" s="218"/>
      <c r="N3878" s="398"/>
      <c r="O3878" s="398"/>
      <c r="P3878" s="398"/>
      <c r="Q3878" s="399">
        <v>0</v>
      </c>
      <c r="R3878" s="399">
        <v>0</v>
      </c>
      <c r="S3878" s="399">
        <v>0</v>
      </c>
      <c r="T3878" s="272">
        <v>0</v>
      </c>
      <c r="U3878" s="400"/>
    </row>
    <row r="3879" spans="2:21" x14ac:dyDescent="0.25">
      <c r="B3879" s="396">
        <v>3886</v>
      </c>
      <c r="C3879" s="414">
        <v>45547</v>
      </c>
      <c r="D3879" s="397" t="s">
        <v>117</v>
      </c>
      <c r="E3879" s="398" t="s">
        <v>92</v>
      </c>
      <c r="F3879" s="398" t="s">
        <v>1</v>
      </c>
      <c r="G3879" s="398" t="s">
        <v>213</v>
      </c>
      <c r="H3879" s="398">
        <v>6.65</v>
      </c>
      <c r="I3879" s="398" t="s">
        <v>291</v>
      </c>
      <c r="J3879" s="398">
        <v>30</v>
      </c>
      <c r="K3879" s="398"/>
      <c r="L3879" s="398"/>
      <c r="M3879" s="218"/>
      <c r="N3879" s="398"/>
      <c r="O3879" s="398"/>
      <c r="P3879" s="398"/>
      <c r="Q3879" s="399">
        <v>0</v>
      </c>
      <c r="R3879" s="399">
        <v>0</v>
      </c>
      <c r="S3879" s="399">
        <v>0</v>
      </c>
      <c r="T3879" s="272">
        <v>0</v>
      </c>
      <c r="U3879" s="400"/>
    </row>
    <row r="3880" spans="2:21" x14ac:dyDescent="0.25">
      <c r="B3880" s="396">
        <v>3887</v>
      </c>
      <c r="C3880" s="414">
        <v>45547</v>
      </c>
      <c r="D3880" s="397" t="s">
        <v>94</v>
      </c>
      <c r="E3880" s="398" t="s">
        <v>92</v>
      </c>
      <c r="F3880" s="398" t="s">
        <v>1</v>
      </c>
      <c r="G3880" s="398" t="s">
        <v>213</v>
      </c>
      <c r="H3880" s="398">
        <v>6.65</v>
      </c>
      <c r="I3880" s="398"/>
      <c r="J3880" s="398">
        <v>0</v>
      </c>
      <c r="K3880" s="398"/>
      <c r="L3880" s="398"/>
      <c r="M3880" s="218"/>
      <c r="N3880" s="398"/>
      <c r="O3880" s="398"/>
      <c r="P3880" s="398"/>
      <c r="Q3880" s="399">
        <v>0</v>
      </c>
      <c r="R3880" s="399">
        <v>0</v>
      </c>
      <c r="S3880" s="399">
        <v>0</v>
      </c>
      <c r="T3880" s="272">
        <v>0</v>
      </c>
      <c r="U3880" s="400"/>
    </row>
    <row r="3881" spans="2:21" x14ac:dyDescent="0.25">
      <c r="B3881" s="396">
        <v>3888</v>
      </c>
      <c r="C3881" s="414">
        <v>45547</v>
      </c>
      <c r="D3881" s="397" t="s">
        <v>91</v>
      </c>
      <c r="E3881" s="398" t="s">
        <v>92</v>
      </c>
      <c r="F3881" s="398" t="s">
        <v>1</v>
      </c>
      <c r="G3881" s="398" t="s">
        <v>213</v>
      </c>
      <c r="H3881" s="398">
        <v>6.65</v>
      </c>
      <c r="I3881" s="398" t="s">
        <v>221</v>
      </c>
      <c r="J3881" s="398">
        <v>20</v>
      </c>
      <c r="K3881" s="398"/>
      <c r="L3881" s="398"/>
      <c r="M3881" s="218"/>
      <c r="N3881" s="398"/>
      <c r="O3881" s="398"/>
      <c r="P3881" s="398"/>
      <c r="Q3881" s="399">
        <v>0</v>
      </c>
      <c r="R3881" s="399">
        <v>152.94999999999999</v>
      </c>
      <c r="S3881" s="399">
        <v>0</v>
      </c>
      <c r="T3881" s="272">
        <v>0</v>
      </c>
      <c r="U3881" s="400"/>
    </row>
    <row r="3882" spans="2:21" x14ac:dyDescent="0.25">
      <c r="B3882" s="396">
        <v>3889</v>
      </c>
      <c r="C3882" s="414">
        <v>45547</v>
      </c>
      <c r="D3882" s="397" t="s">
        <v>91</v>
      </c>
      <c r="E3882" s="398" t="s">
        <v>92</v>
      </c>
      <c r="F3882" s="398" t="s">
        <v>1</v>
      </c>
      <c r="G3882" s="398" t="s">
        <v>213</v>
      </c>
      <c r="H3882" s="398">
        <v>6.65</v>
      </c>
      <c r="I3882" s="398" t="s">
        <v>221</v>
      </c>
      <c r="J3882" s="398">
        <v>13</v>
      </c>
      <c r="K3882" s="398"/>
      <c r="L3882" s="398"/>
      <c r="M3882" s="218"/>
      <c r="N3882" s="398"/>
      <c r="O3882" s="398"/>
      <c r="P3882" s="398"/>
      <c r="Q3882" s="399">
        <v>0</v>
      </c>
      <c r="R3882" s="399">
        <v>99.41749999999999</v>
      </c>
      <c r="S3882" s="399">
        <v>0</v>
      </c>
      <c r="T3882" s="272">
        <v>0</v>
      </c>
      <c r="U3882" s="400"/>
    </row>
    <row r="3883" spans="2:21" x14ac:dyDescent="0.25">
      <c r="B3883" s="396">
        <v>3890</v>
      </c>
      <c r="C3883" s="414">
        <v>45547</v>
      </c>
      <c r="D3883" s="397" t="s">
        <v>156</v>
      </c>
      <c r="E3883" s="398" t="s">
        <v>92</v>
      </c>
      <c r="F3883" s="398" t="s">
        <v>62</v>
      </c>
      <c r="G3883" s="398" t="s">
        <v>214</v>
      </c>
      <c r="H3883" s="398">
        <v>4.1500000000000004</v>
      </c>
      <c r="I3883" s="398" t="s">
        <v>221</v>
      </c>
      <c r="J3883" s="398">
        <v>0</v>
      </c>
      <c r="K3883" s="398"/>
      <c r="L3883" s="398"/>
      <c r="M3883" s="218"/>
      <c r="N3883" s="398"/>
      <c r="O3883" s="398"/>
      <c r="P3883" s="398"/>
      <c r="Q3883" s="399">
        <v>0</v>
      </c>
      <c r="R3883" s="399">
        <v>0</v>
      </c>
      <c r="S3883" s="399">
        <v>0</v>
      </c>
      <c r="T3883" s="272">
        <v>0</v>
      </c>
      <c r="U3883" s="400"/>
    </row>
    <row r="3884" spans="2:21" x14ac:dyDescent="0.25">
      <c r="B3884" s="396">
        <v>3891</v>
      </c>
      <c r="C3884" s="414">
        <v>45547</v>
      </c>
      <c r="D3884" s="397" t="s">
        <v>157</v>
      </c>
      <c r="E3884" s="398" t="s">
        <v>92</v>
      </c>
      <c r="F3884" s="398" t="s">
        <v>62</v>
      </c>
      <c r="G3884" s="398" t="s">
        <v>214</v>
      </c>
      <c r="H3884" s="398">
        <v>4.1500000000000004</v>
      </c>
      <c r="I3884" s="398" t="s">
        <v>221</v>
      </c>
      <c r="J3884" s="398">
        <v>40</v>
      </c>
      <c r="K3884" s="398"/>
      <c r="L3884" s="398"/>
      <c r="M3884" s="218"/>
      <c r="N3884" s="398"/>
      <c r="O3884" s="398"/>
      <c r="P3884" s="398"/>
      <c r="Q3884" s="399">
        <v>0</v>
      </c>
      <c r="R3884" s="399">
        <v>190.89999999999998</v>
      </c>
      <c r="S3884" s="399">
        <v>0</v>
      </c>
      <c r="T3884" s="272">
        <v>0</v>
      </c>
      <c r="U3884" s="400"/>
    </row>
    <row r="3885" spans="2:21" x14ac:dyDescent="0.25">
      <c r="B3885" s="396">
        <v>3892</v>
      </c>
      <c r="C3885" s="414">
        <v>45547</v>
      </c>
      <c r="D3885" s="397" t="s">
        <v>436</v>
      </c>
      <c r="E3885" s="398" t="s">
        <v>161</v>
      </c>
      <c r="F3885" s="398" t="s">
        <v>389</v>
      </c>
      <c r="G3885" s="398" t="s">
        <v>161</v>
      </c>
      <c r="H3885" s="398">
        <v>10</v>
      </c>
      <c r="I3885" s="398" t="s">
        <v>66</v>
      </c>
      <c r="J3885" s="398">
        <v>5</v>
      </c>
      <c r="K3885" s="398"/>
      <c r="L3885" s="398"/>
      <c r="M3885" s="218"/>
      <c r="N3885" s="398"/>
      <c r="O3885" s="398"/>
      <c r="P3885" s="398"/>
      <c r="Q3885" s="399">
        <v>0</v>
      </c>
      <c r="R3885" s="399">
        <v>0</v>
      </c>
      <c r="S3885" s="399">
        <v>50</v>
      </c>
      <c r="T3885" s="272">
        <v>0</v>
      </c>
      <c r="U3885" s="400"/>
    </row>
    <row r="3886" spans="2:21" x14ac:dyDescent="0.25">
      <c r="B3886" s="396">
        <v>3893</v>
      </c>
      <c r="C3886" s="414">
        <v>45547</v>
      </c>
      <c r="D3886" s="397" t="s">
        <v>284</v>
      </c>
      <c r="E3886" s="398" t="s">
        <v>178</v>
      </c>
      <c r="F3886" s="398" t="s">
        <v>7</v>
      </c>
      <c r="G3886" s="398" t="s">
        <v>213</v>
      </c>
      <c r="H3886" s="398">
        <v>7</v>
      </c>
      <c r="I3886" s="398" t="s">
        <v>220</v>
      </c>
      <c r="J3886" s="398">
        <v>49</v>
      </c>
      <c r="K3886" s="398"/>
      <c r="L3886" s="398"/>
      <c r="M3886" s="218"/>
      <c r="N3886" s="398"/>
      <c r="O3886" s="398"/>
      <c r="P3886" s="398"/>
      <c r="Q3886" s="399">
        <v>343</v>
      </c>
      <c r="R3886" s="399">
        <v>0</v>
      </c>
      <c r="S3886" s="399">
        <v>0</v>
      </c>
      <c r="T3886" s="272">
        <v>0</v>
      </c>
      <c r="U3886" s="400"/>
    </row>
    <row r="3887" spans="2:21" x14ac:dyDescent="0.25">
      <c r="B3887" s="396">
        <v>3894</v>
      </c>
      <c r="C3887" s="414">
        <v>45547</v>
      </c>
      <c r="D3887" s="397" t="s">
        <v>268</v>
      </c>
      <c r="E3887" s="398" t="s">
        <v>276</v>
      </c>
      <c r="F3887" s="398" t="s">
        <v>7</v>
      </c>
      <c r="G3887" s="398" t="s">
        <v>214</v>
      </c>
      <c r="H3887" s="398">
        <v>5</v>
      </c>
      <c r="I3887" s="398" t="s">
        <v>220</v>
      </c>
      <c r="J3887" s="398">
        <v>50</v>
      </c>
      <c r="K3887" s="398"/>
      <c r="L3887" s="398"/>
      <c r="M3887" s="218"/>
      <c r="N3887" s="398"/>
      <c r="O3887" s="398"/>
      <c r="P3887" s="398"/>
      <c r="Q3887" s="399">
        <v>250</v>
      </c>
      <c r="R3887" s="399">
        <v>0</v>
      </c>
      <c r="S3887" s="399">
        <v>0</v>
      </c>
      <c r="T3887" s="272">
        <v>0</v>
      </c>
      <c r="U3887" s="400"/>
    </row>
    <row r="3888" spans="2:21" x14ac:dyDescent="0.25">
      <c r="B3888" s="396">
        <v>3895</v>
      </c>
      <c r="C3888" s="414">
        <v>45547</v>
      </c>
      <c r="D3888" s="397" t="s">
        <v>260</v>
      </c>
      <c r="E3888" s="398" t="s">
        <v>161</v>
      </c>
      <c r="F3888" s="398" t="s">
        <v>7</v>
      </c>
      <c r="G3888" s="398" t="s">
        <v>161</v>
      </c>
      <c r="H3888" s="398">
        <v>10</v>
      </c>
      <c r="I3888" s="398" t="s">
        <v>66</v>
      </c>
      <c r="J3888" s="398">
        <v>9</v>
      </c>
      <c r="K3888" s="398"/>
      <c r="L3888" s="398"/>
      <c r="M3888" s="218"/>
      <c r="N3888" s="398"/>
      <c r="O3888" s="398"/>
      <c r="P3888" s="398"/>
      <c r="Q3888" s="399">
        <v>0</v>
      </c>
      <c r="R3888" s="399">
        <v>0</v>
      </c>
      <c r="S3888" s="399">
        <v>90</v>
      </c>
      <c r="T3888" s="272">
        <v>0</v>
      </c>
      <c r="U3888" s="400"/>
    </row>
    <row r="3889" spans="2:21" x14ac:dyDescent="0.25">
      <c r="B3889" s="396">
        <v>3896</v>
      </c>
      <c r="C3889" s="414">
        <v>45547</v>
      </c>
      <c r="D3889" s="397" t="s">
        <v>359</v>
      </c>
      <c r="E3889" s="398" t="s">
        <v>178</v>
      </c>
      <c r="F3889" s="398" t="s">
        <v>7</v>
      </c>
      <c r="G3889" s="398" t="s">
        <v>213</v>
      </c>
      <c r="H3889" s="398">
        <v>7</v>
      </c>
      <c r="I3889" s="398" t="s">
        <v>220</v>
      </c>
      <c r="J3889" s="398">
        <v>0</v>
      </c>
      <c r="K3889" s="398"/>
      <c r="L3889" s="398"/>
      <c r="M3889" s="218"/>
      <c r="N3889" s="398"/>
      <c r="O3889" s="398"/>
      <c r="P3889" s="398"/>
      <c r="Q3889" s="399">
        <v>0</v>
      </c>
      <c r="R3889" s="399">
        <v>0</v>
      </c>
      <c r="S3889" s="399">
        <v>0</v>
      </c>
      <c r="T3889" s="272">
        <v>0</v>
      </c>
      <c r="U3889" s="400"/>
    </row>
    <row r="3890" spans="2:21" x14ac:dyDescent="0.25">
      <c r="B3890" s="396">
        <v>3897</v>
      </c>
      <c r="C3890" s="414">
        <v>45547</v>
      </c>
      <c r="D3890" s="397" t="s">
        <v>177</v>
      </c>
      <c r="E3890" s="398" t="s">
        <v>178</v>
      </c>
      <c r="F3890" s="398" t="s">
        <v>7</v>
      </c>
      <c r="G3890" s="398" t="s">
        <v>213</v>
      </c>
      <c r="H3890" s="398">
        <v>7</v>
      </c>
      <c r="I3890" s="398" t="s">
        <v>220</v>
      </c>
      <c r="J3890" s="398">
        <v>46</v>
      </c>
      <c r="K3890" s="398"/>
      <c r="L3890" s="398"/>
      <c r="M3890" s="218"/>
      <c r="N3890" s="398"/>
      <c r="O3890" s="398"/>
      <c r="P3890" s="398"/>
      <c r="Q3890" s="399">
        <v>322</v>
      </c>
      <c r="R3890" s="399">
        <v>0</v>
      </c>
      <c r="S3890" s="399">
        <v>0</v>
      </c>
      <c r="T3890" s="272">
        <v>0</v>
      </c>
      <c r="U3890" s="400"/>
    </row>
    <row r="3891" spans="2:21" x14ac:dyDescent="0.25">
      <c r="B3891" s="396">
        <v>3898</v>
      </c>
      <c r="C3891" s="414">
        <v>45547</v>
      </c>
      <c r="D3891" s="397" t="s">
        <v>173</v>
      </c>
      <c r="E3891" s="398" t="s">
        <v>161</v>
      </c>
      <c r="F3891" s="398" t="s">
        <v>7</v>
      </c>
      <c r="G3891" s="398" t="s">
        <v>161</v>
      </c>
      <c r="H3891" s="398">
        <v>11.2</v>
      </c>
      <c r="I3891" s="398"/>
      <c r="J3891" s="398"/>
      <c r="K3891" s="398"/>
      <c r="L3891" s="398"/>
      <c r="M3891" s="218"/>
      <c r="N3891" s="398"/>
      <c r="O3891" s="398"/>
      <c r="P3891" s="398"/>
      <c r="Q3891" s="399">
        <v>0</v>
      </c>
      <c r="R3891" s="399">
        <v>0</v>
      </c>
      <c r="S3891" s="399">
        <v>0</v>
      </c>
      <c r="T3891" s="272">
        <v>0</v>
      </c>
      <c r="U3891" s="400"/>
    </row>
    <row r="3892" spans="2:21" x14ac:dyDescent="0.25">
      <c r="B3892" s="396">
        <v>3899</v>
      </c>
      <c r="C3892" s="414">
        <v>45547</v>
      </c>
      <c r="D3892" s="397" t="s">
        <v>152</v>
      </c>
      <c r="E3892" s="398" t="s">
        <v>92</v>
      </c>
      <c r="F3892" s="398" t="s">
        <v>63</v>
      </c>
      <c r="G3892" s="398" t="s">
        <v>214</v>
      </c>
      <c r="H3892" s="398">
        <v>4.1500000000000004</v>
      </c>
      <c r="I3892" s="398" t="s">
        <v>221</v>
      </c>
      <c r="J3892" s="398">
        <v>30</v>
      </c>
      <c r="K3892" s="398"/>
      <c r="L3892" s="398"/>
      <c r="M3892" s="218"/>
      <c r="N3892" s="398"/>
      <c r="O3892" s="398"/>
      <c r="P3892" s="398"/>
      <c r="Q3892" s="399">
        <v>0</v>
      </c>
      <c r="R3892" s="399">
        <v>143.17500000000001</v>
      </c>
      <c r="S3892" s="399">
        <v>0</v>
      </c>
      <c r="T3892" s="272">
        <v>0</v>
      </c>
      <c r="U3892" s="400"/>
    </row>
    <row r="3893" spans="2:21" x14ac:dyDescent="0.25">
      <c r="B3893" s="396">
        <v>3900</v>
      </c>
      <c r="C3893" s="414">
        <v>45547</v>
      </c>
      <c r="D3893" s="397" t="s">
        <v>150</v>
      </c>
      <c r="E3893" s="398" t="s">
        <v>92</v>
      </c>
      <c r="F3893" s="398" t="s">
        <v>63</v>
      </c>
      <c r="G3893" s="398" t="s">
        <v>214</v>
      </c>
      <c r="H3893" s="398">
        <v>4.1500000000000004</v>
      </c>
      <c r="I3893" s="398" t="s">
        <v>221</v>
      </c>
      <c r="J3893" s="398">
        <v>30</v>
      </c>
      <c r="K3893" s="398"/>
      <c r="L3893" s="398"/>
      <c r="M3893" s="218"/>
      <c r="N3893" s="398"/>
      <c r="O3893" s="398"/>
      <c r="P3893" s="398"/>
      <c r="Q3893" s="399">
        <v>0</v>
      </c>
      <c r="R3893" s="399">
        <v>143.17500000000001</v>
      </c>
      <c r="S3893" s="399">
        <v>0</v>
      </c>
      <c r="T3893" s="272">
        <v>0</v>
      </c>
      <c r="U3893" s="400"/>
    </row>
    <row r="3894" spans="2:21" x14ac:dyDescent="0.25">
      <c r="B3894" s="396">
        <v>3901</v>
      </c>
      <c r="C3894" s="414">
        <v>45547</v>
      </c>
      <c r="D3894" s="397" t="s">
        <v>179</v>
      </c>
      <c r="E3894" s="398" t="s">
        <v>161</v>
      </c>
      <c r="F3894" s="398" t="s">
        <v>8</v>
      </c>
      <c r="G3894" s="398" t="s">
        <v>161</v>
      </c>
      <c r="H3894" s="398">
        <v>11.6</v>
      </c>
      <c r="I3894" s="398"/>
      <c r="J3894" s="398">
        <v>0</v>
      </c>
      <c r="K3894" s="398"/>
      <c r="L3894" s="398"/>
      <c r="M3894" s="218"/>
      <c r="N3894" s="398"/>
      <c r="O3894" s="398"/>
      <c r="P3894" s="398"/>
      <c r="Q3894" s="399">
        <v>0</v>
      </c>
      <c r="R3894" s="399">
        <v>0</v>
      </c>
      <c r="S3894" s="399">
        <v>0</v>
      </c>
      <c r="T3894" s="272">
        <v>0</v>
      </c>
      <c r="U3894" s="400"/>
    </row>
    <row r="3895" spans="2:21" x14ac:dyDescent="0.25">
      <c r="B3895" s="396">
        <v>3902</v>
      </c>
      <c r="C3895" s="414">
        <v>45547</v>
      </c>
      <c r="D3895" s="397" t="s">
        <v>141</v>
      </c>
      <c r="E3895" s="398" t="s">
        <v>92</v>
      </c>
      <c r="F3895" s="398" t="s">
        <v>2</v>
      </c>
      <c r="G3895" s="398" t="s">
        <v>213</v>
      </c>
      <c r="H3895" s="398">
        <v>7</v>
      </c>
      <c r="I3895" s="398" t="s">
        <v>220</v>
      </c>
      <c r="J3895" s="398">
        <v>25</v>
      </c>
      <c r="K3895" s="398"/>
      <c r="L3895" s="398"/>
      <c r="M3895" s="218"/>
      <c r="N3895" s="398"/>
      <c r="O3895" s="398"/>
      <c r="P3895" s="398"/>
      <c r="Q3895" s="399">
        <v>175</v>
      </c>
      <c r="R3895" s="399">
        <v>0</v>
      </c>
      <c r="S3895" s="399">
        <v>0</v>
      </c>
      <c r="T3895" s="272">
        <v>0</v>
      </c>
      <c r="U3895" s="400"/>
    </row>
    <row r="3896" spans="2:21" x14ac:dyDescent="0.25">
      <c r="B3896" s="396">
        <v>3903</v>
      </c>
      <c r="C3896" s="414">
        <v>45547</v>
      </c>
      <c r="D3896" s="397" t="s">
        <v>142</v>
      </c>
      <c r="E3896" s="398" t="s">
        <v>92</v>
      </c>
      <c r="F3896" s="398" t="s">
        <v>2</v>
      </c>
      <c r="G3896" s="398" t="s">
        <v>213</v>
      </c>
      <c r="H3896" s="398">
        <v>7</v>
      </c>
      <c r="I3896" s="398"/>
      <c r="J3896" s="398"/>
      <c r="K3896" s="398"/>
      <c r="L3896" s="398"/>
      <c r="M3896" s="218"/>
      <c r="N3896" s="398"/>
      <c r="O3896" s="398"/>
      <c r="P3896" s="398"/>
      <c r="Q3896" s="399">
        <v>0</v>
      </c>
      <c r="R3896" s="399">
        <v>0</v>
      </c>
      <c r="S3896" s="399">
        <v>0</v>
      </c>
      <c r="T3896" s="272">
        <v>0</v>
      </c>
      <c r="U3896" s="400"/>
    </row>
    <row r="3897" spans="2:21" x14ac:dyDescent="0.25">
      <c r="B3897" s="396">
        <v>3904</v>
      </c>
      <c r="C3897" s="414">
        <v>45547</v>
      </c>
      <c r="D3897" s="397" t="s">
        <v>143</v>
      </c>
      <c r="E3897" s="398" t="s">
        <v>92</v>
      </c>
      <c r="F3897" s="398" t="s">
        <v>2</v>
      </c>
      <c r="G3897" s="398" t="s">
        <v>213</v>
      </c>
      <c r="H3897" s="398">
        <v>7</v>
      </c>
      <c r="I3897" s="398" t="s">
        <v>221</v>
      </c>
      <c r="J3897" s="398">
        <v>34</v>
      </c>
      <c r="K3897" s="398"/>
      <c r="L3897" s="398"/>
      <c r="M3897" s="218"/>
      <c r="N3897" s="398"/>
      <c r="O3897" s="398"/>
      <c r="P3897" s="398"/>
      <c r="Q3897" s="399">
        <v>0</v>
      </c>
      <c r="R3897" s="399">
        <v>273.7</v>
      </c>
      <c r="S3897" s="399">
        <v>0</v>
      </c>
      <c r="T3897" s="272">
        <v>0</v>
      </c>
      <c r="U3897" s="400"/>
    </row>
    <row r="3898" spans="2:21" x14ac:dyDescent="0.25">
      <c r="B3898" s="396">
        <v>3905</v>
      </c>
      <c r="C3898" s="414">
        <v>45547</v>
      </c>
      <c r="D3898" s="397" t="s">
        <v>258</v>
      </c>
      <c r="E3898" s="398" t="s">
        <v>92</v>
      </c>
      <c r="F3898" s="398" t="s">
        <v>2</v>
      </c>
      <c r="G3898" s="398" t="s">
        <v>213</v>
      </c>
      <c r="H3898" s="398">
        <v>7</v>
      </c>
      <c r="I3898" s="398" t="s">
        <v>220</v>
      </c>
      <c r="J3898" s="398">
        <v>25</v>
      </c>
      <c r="K3898" s="398"/>
      <c r="L3898" s="398"/>
      <c r="M3898" s="218"/>
      <c r="N3898" s="398"/>
      <c r="O3898" s="398"/>
      <c r="P3898" s="398"/>
      <c r="Q3898" s="399">
        <v>175</v>
      </c>
      <c r="R3898" s="399">
        <v>0</v>
      </c>
      <c r="S3898" s="399">
        <v>0</v>
      </c>
      <c r="T3898" s="272">
        <v>0</v>
      </c>
      <c r="U3898" s="400"/>
    </row>
    <row r="3899" spans="2:21" x14ac:dyDescent="0.25">
      <c r="B3899" s="396">
        <v>3906</v>
      </c>
      <c r="C3899" s="414">
        <v>45547</v>
      </c>
      <c r="D3899" s="397" t="s">
        <v>266</v>
      </c>
      <c r="E3899" s="398" t="s">
        <v>92</v>
      </c>
      <c r="F3899" s="398" t="s">
        <v>2</v>
      </c>
      <c r="G3899" s="398" t="s">
        <v>213</v>
      </c>
      <c r="H3899" s="398">
        <v>7</v>
      </c>
      <c r="I3899" s="398" t="s">
        <v>220</v>
      </c>
      <c r="J3899" s="398">
        <v>20</v>
      </c>
      <c r="K3899" s="398"/>
      <c r="L3899" s="398"/>
      <c r="M3899" s="218"/>
      <c r="N3899" s="398"/>
      <c r="O3899" s="398"/>
      <c r="P3899" s="398"/>
      <c r="Q3899" s="399">
        <v>140</v>
      </c>
      <c r="R3899" s="399">
        <v>0</v>
      </c>
      <c r="S3899" s="399">
        <v>0</v>
      </c>
      <c r="T3899" s="272">
        <v>0</v>
      </c>
      <c r="U3899" s="400"/>
    </row>
    <row r="3900" spans="2:21" x14ac:dyDescent="0.25">
      <c r="B3900" s="396">
        <v>3907</v>
      </c>
      <c r="C3900" s="414">
        <v>45547</v>
      </c>
      <c r="D3900" s="397" t="s">
        <v>267</v>
      </c>
      <c r="E3900" s="398" t="s">
        <v>92</v>
      </c>
      <c r="F3900" s="398" t="s">
        <v>2</v>
      </c>
      <c r="G3900" s="398" t="s">
        <v>213</v>
      </c>
      <c r="H3900" s="398">
        <v>7</v>
      </c>
      <c r="I3900" s="398"/>
      <c r="J3900" s="398">
        <v>0</v>
      </c>
      <c r="K3900" s="398"/>
      <c r="L3900" s="398"/>
      <c r="M3900" s="218"/>
      <c r="N3900" s="398"/>
      <c r="O3900" s="398"/>
      <c r="P3900" s="398"/>
      <c r="Q3900" s="399">
        <v>0</v>
      </c>
      <c r="R3900" s="399">
        <v>0</v>
      </c>
      <c r="S3900" s="399">
        <v>0</v>
      </c>
      <c r="T3900" s="272">
        <v>0</v>
      </c>
      <c r="U3900" s="400"/>
    </row>
    <row r="3901" spans="2:21" x14ac:dyDescent="0.25">
      <c r="B3901" s="396">
        <v>3908</v>
      </c>
      <c r="C3901" s="414">
        <v>45547</v>
      </c>
      <c r="D3901" s="397" t="s">
        <v>387</v>
      </c>
      <c r="E3901" s="398" t="s">
        <v>276</v>
      </c>
      <c r="F3901" s="398" t="s">
        <v>389</v>
      </c>
      <c r="G3901" s="398" t="s">
        <v>214</v>
      </c>
      <c r="H3901" s="398">
        <v>4.1500000000000004</v>
      </c>
      <c r="I3901" s="398" t="s">
        <v>221</v>
      </c>
      <c r="J3901" s="398">
        <v>15</v>
      </c>
      <c r="K3901" s="398"/>
      <c r="L3901" s="398"/>
      <c r="M3901" s="218"/>
      <c r="N3901" s="398"/>
      <c r="O3901" s="398"/>
      <c r="P3901" s="398"/>
      <c r="Q3901" s="399">
        <v>0</v>
      </c>
      <c r="R3901" s="399">
        <v>71.587500000000006</v>
      </c>
      <c r="S3901" s="399">
        <v>0</v>
      </c>
      <c r="T3901" s="272">
        <v>0</v>
      </c>
      <c r="U3901" s="400"/>
    </row>
    <row r="3902" spans="2:21" x14ac:dyDescent="0.25">
      <c r="B3902" s="396">
        <v>3909</v>
      </c>
      <c r="C3902" s="414">
        <v>45547</v>
      </c>
      <c r="D3902" s="397" t="s">
        <v>388</v>
      </c>
      <c r="E3902" s="398" t="s">
        <v>276</v>
      </c>
      <c r="F3902" s="398" t="s">
        <v>389</v>
      </c>
      <c r="G3902" s="398" t="s">
        <v>214</v>
      </c>
      <c r="H3902" s="398">
        <v>4.1500000000000004</v>
      </c>
      <c r="I3902" s="398" t="s">
        <v>221</v>
      </c>
      <c r="J3902" s="398">
        <v>15</v>
      </c>
      <c r="K3902" s="398"/>
      <c r="L3902" s="398"/>
      <c r="M3902" s="218"/>
      <c r="N3902" s="398"/>
      <c r="O3902" s="398"/>
      <c r="P3902" s="398"/>
      <c r="Q3902" s="399">
        <v>0</v>
      </c>
      <c r="R3902" s="399">
        <v>71.587500000000006</v>
      </c>
      <c r="S3902" s="399">
        <v>0</v>
      </c>
      <c r="T3902" s="272">
        <v>0</v>
      </c>
      <c r="U3902" s="400"/>
    </row>
    <row r="3903" spans="2:21" x14ac:dyDescent="0.25">
      <c r="B3903" s="396">
        <v>3910</v>
      </c>
      <c r="C3903" s="414">
        <v>45547</v>
      </c>
      <c r="D3903" s="397" t="s">
        <v>505</v>
      </c>
      <c r="E3903" s="398" t="s">
        <v>276</v>
      </c>
      <c r="F3903" s="398" t="s">
        <v>389</v>
      </c>
      <c r="G3903" s="398" t="s">
        <v>214</v>
      </c>
      <c r="H3903" s="398">
        <v>4.1500000000000004</v>
      </c>
      <c r="I3903" s="398" t="s">
        <v>221</v>
      </c>
      <c r="J3903" s="398">
        <v>15</v>
      </c>
      <c r="K3903" s="398"/>
      <c r="L3903" s="398"/>
      <c r="M3903" s="218"/>
      <c r="N3903" s="398"/>
      <c r="O3903" s="398"/>
      <c r="P3903" s="398"/>
      <c r="Q3903" s="399">
        <v>0</v>
      </c>
      <c r="R3903" s="399">
        <v>71.587500000000006</v>
      </c>
      <c r="S3903" s="399">
        <v>0</v>
      </c>
      <c r="T3903" s="272">
        <v>0</v>
      </c>
      <c r="U3903" s="400"/>
    </row>
    <row r="3904" spans="2:21" x14ac:dyDescent="0.25">
      <c r="B3904" s="396">
        <v>3911</v>
      </c>
      <c r="C3904" s="414">
        <v>45547</v>
      </c>
      <c r="D3904" s="397" t="s">
        <v>387</v>
      </c>
      <c r="E3904" s="398" t="s">
        <v>276</v>
      </c>
      <c r="F3904" s="398" t="s">
        <v>389</v>
      </c>
      <c r="G3904" s="398" t="s">
        <v>214</v>
      </c>
      <c r="H3904" s="398">
        <v>4.1500000000000004</v>
      </c>
      <c r="I3904" s="398" t="s">
        <v>221</v>
      </c>
      <c r="J3904" s="398">
        <v>11</v>
      </c>
      <c r="K3904" s="398"/>
      <c r="L3904" s="398"/>
      <c r="M3904" s="218"/>
      <c r="N3904" s="398"/>
      <c r="O3904" s="398"/>
      <c r="P3904" s="398"/>
      <c r="Q3904" s="399">
        <v>0</v>
      </c>
      <c r="R3904" s="399">
        <v>52.497500000000002</v>
      </c>
      <c r="S3904" s="399">
        <v>0</v>
      </c>
      <c r="T3904" s="272">
        <v>0</v>
      </c>
      <c r="U3904" s="400"/>
    </row>
    <row r="3905" spans="2:21" x14ac:dyDescent="0.25">
      <c r="B3905" s="396">
        <v>3912</v>
      </c>
      <c r="C3905" s="414">
        <v>45547</v>
      </c>
      <c r="D3905" s="397" t="s">
        <v>388</v>
      </c>
      <c r="E3905" s="398" t="s">
        <v>276</v>
      </c>
      <c r="F3905" s="398" t="s">
        <v>389</v>
      </c>
      <c r="G3905" s="398" t="s">
        <v>214</v>
      </c>
      <c r="H3905" s="398">
        <v>4.1500000000000004</v>
      </c>
      <c r="I3905" s="398" t="s">
        <v>221</v>
      </c>
      <c r="J3905" s="398">
        <v>11</v>
      </c>
      <c r="K3905" s="398"/>
      <c r="L3905" s="398"/>
      <c r="M3905" s="218"/>
      <c r="N3905" s="398"/>
      <c r="O3905" s="398"/>
      <c r="P3905" s="398"/>
      <c r="Q3905" s="399">
        <v>0</v>
      </c>
      <c r="R3905" s="399">
        <v>52.497500000000002</v>
      </c>
      <c r="S3905" s="399">
        <v>0</v>
      </c>
      <c r="T3905" s="272">
        <v>0</v>
      </c>
      <c r="U3905" s="400"/>
    </row>
    <row r="3906" spans="2:21" x14ac:dyDescent="0.25">
      <c r="B3906" s="396">
        <v>3913</v>
      </c>
      <c r="C3906" s="414">
        <v>45547</v>
      </c>
      <c r="D3906" s="397" t="s">
        <v>505</v>
      </c>
      <c r="E3906" s="398" t="s">
        <v>276</v>
      </c>
      <c r="F3906" s="398" t="s">
        <v>389</v>
      </c>
      <c r="G3906" s="398" t="s">
        <v>214</v>
      </c>
      <c r="H3906" s="398">
        <v>4.1500000000000004</v>
      </c>
      <c r="I3906" s="398" t="s">
        <v>221</v>
      </c>
      <c r="J3906" s="398">
        <v>10</v>
      </c>
      <c r="K3906" s="398"/>
      <c r="L3906" s="398"/>
      <c r="M3906" s="218"/>
      <c r="N3906" s="398"/>
      <c r="O3906" s="398"/>
      <c r="P3906" s="398"/>
      <c r="Q3906" s="399">
        <v>0</v>
      </c>
      <c r="R3906" s="399">
        <v>47.724999999999994</v>
      </c>
      <c r="S3906" s="399">
        <v>0</v>
      </c>
      <c r="T3906" s="272">
        <v>0</v>
      </c>
      <c r="U3906" s="400"/>
    </row>
    <row r="3907" spans="2:21" x14ac:dyDescent="0.25">
      <c r="B3907" s="396">
        <v>3914</v>
      </c>
      <c r="C3907" s="414">
        <v>45547</v>
      </c>
      <c r="D3907" s="397" t="s">
        <v>96</v>
      </c>
      <c r="E3907" s="398" t="s">
        <v>161</v>
      </c>
      <c r="F3907" s="398" t="s">
        <v>1</v>
      </c>
      <c r="G3907" s="398" t="s">
        <v>161</v>
      </c>
      <c r="H3907" s="398">
        <v>11.8</v>
      </c>
      <c r="I3907" s="398" t="s">
        <v>66</v>
      </c>
      <c r="J3907" s="398">
        <v>4</v>
      </c>
      <c r="K3907" s="398"/>
      <c r="L3907" s="398"/>
      <c r="M3907" s="218"/>
      <c r="N3907" s="398"/>
      <c r="O3907" s="398"/>
      <c r="P3907" s="398"/>
      <c r="Q3907" s="399">
        <v>0</v>
      </c>
      <c r="R3907" s="399">
        <v>0</v>
      </c>
      <c r="S3907" s="399">
        <v>47.2</v>
      </c>
      <c r="T3907" s="272">
        <v>0</v>
      </c>
      <c r="U3907" s="400"/>
    </row>
    <row r="3908" spans="2:21" x14ac:dyDescent="0.25">
      <c r="B3908" s="396">
        <v>3915</v>
      </c>
      <c r="C3908" s="414">
        <v>45547</v>
      </c>
      <c r="D3908" s="397" t="s">
        <v>130</v>
      </c>
      <c r="E3908" s="398" t="s">
        <v>161</v>
      </c>
      <c r="F3908" s="398" t="s">
        <v>1</v>
      </c>
      <c r="G3908" s="398" t="s">
        <v>161</v>
      </c>
      <c r="H3908" s="398">
        <v>11.8</v>
      </c>
      <c r="I3908" s="398" t="s">
        <v>66</v>
      </c>
      <c r="J3908" s="398">
        <v>2</v>
      </c>
      <c r="K3908" s="398"/>
      <c r="L3908" s="398"/>
      <c r="M3908" s="218"/>
      <c r="N3908" s="398"/>
      <c r="O3908" s="398"/>
      <c r="P3908" s="398"/>
      <c r="Q3908" s="399">
        <v>0</v>
      </c>
      <c r="R3908" s="399">
        <v>0</v>
      </c>
      <c r="S3908" s="399">
        <v>23.6</v>
      </c>
      <c r="T3908" s="272">
        <v>0</v>
      </c>
      <c r="U3908" s="400"/>
    </row>
    <row r="3909" spans="2:21" x14ac:dyDescent="0.25">
      <c r="B3909" s="396">
        <v>3916</v>
      </c>
      <c r="C3909" s="414">
        <v>45547</v>
      </c>
      <c r="D3909" s="397" t="s">
        <v>261</v>
      </c>
      <c r="E3909" s="398" t="s">
        <v>161</v>
      </c>
      <c r="F3909" s="398" t="s">
        <v>65</v>
      </c>
      <c r="G3909" s="398" t="s">
        <v>161</v>
      </c>
      <c r="H3909" s="398">
        <v>30.5</v>
      </c>
      <c r="I3909" s="398" t="s">
        <v>66</v>
      </c>
      <c r="J3909" s="398">
        <v>0</v>
      </c>
      <c r="K3909" s="398"/>
      <c r="L3909" s="398"/>
      <c r="M3909" s="218"/>
      <c r="N3909" s="398"/>
      <c r="O3909" s="398"/>
      <c r="P3909" s="398"/>
      <c r="Q3909" s="399">
        <v>0</v>
      </c>
      <c r="R3909" s="399">
        <v>0</v>
      </c>
      <c r="S3909" s="399">
        <v>0</v>
      </c>
      <c r="T3909" s="272">
        <v>0</v>
      </c>
      <c r="U3909" s="400"/>
    </row>
    <row r="3910" spans="2:21" x14ac:dyDescent="0.25">
      <c r="B3910" s="396">
        <v>3917</v>
      </c>
      <c r="C3910" s="414">
        <v>45547</v>
      </c>
      <c r="D3910" s="402" t="s">
        <v>478</v>
      </c>
      <c r="E3910" s="398" t="s">
        <v>161</v>
      </c>
      <c r="F3910" s="398" t="s">
        <v>63</v>
      </c>
      <c r="G3910" s="398" t="s">
        <v>161</v>
      </c>
      <c r="H3910" s="398">
        <v>13</v>
      </c>
      <c r="I3910" s="398" t="s">
        <v>66</v>
      </c>
      <c r="J3910" s="398">
        <v>4</v>
      </c>
      <c r="K3910" s="398"/>
      <c r="L3910" s="398"/>
      <c r="M3910" s="218"/>
      <c r="N3910" s="398"/>
      <c r="O3910" s="398"/>
      <c r="P3910" s="398"/>
      <c r="Q3910" s="399">
        <v>0</v>
      </c>
      <c r="R3910" s="399">
        <v>0</v>
      </c>
      <c r="S3910" s="399">
        <v>52</v>
      </c>
      <c r="T3910" s="272">
        <v>0</v>
      </c>
      <c r="U3910" s="400"/>
    </row>
    <row r="3911" spans="2:21" x14ac:dyDescent="0.25">
      <c r="B3911" s="396">
        <v>3918</v>
      </c>
      <c r="C3911" s="414">
        <v>45548</v>
      </c>
      <c r="D3911" s="397" t="s">
        <v>284</v>
      </c>
      <c r="E3911" s="398" t="s">
        <v>178</v>
      </c>
      <c r="F3911" s="398" t="s">
        <v>7</v>
      </c>
      <c r="G3911" s="398" t="s">
        <v>213</v>
      </c>
      <c r="H3911" s="398">
        <v>7</v>
      </c>
      <c r="I3911" s="398" t="s">
        <v>220</v>
      </c>
      <c r="J3911" s="398">
        <v>50</v>
      </c>
      <c r="K3911" s="398"/>
      <c r="L3911" s="398"/>
      <c r="M3911" s="218"/>
      <c r="N3911" s="398"/>
      <c r="O3911" s="398"/>
      <c r="P3911" s="398"/>
      <c r="Q3911" s="399">
        <v>350</v>
      </c>
      <c r="R3911" s="399">
        <v>0</v>
      </c>
      <c r="S3911" s="399">
        <v>0</v>
      </c>
      <c r="T3911" s="272">
        <v>0</v>
      </c>
      <c r="U3911" s="400"/>
    </row>
    <row r="3912" spans="2:21" x14ac:dyDescent="0.25">
      <c r="B3912" s="396">
        <v>3919</v>
      </c>
      <c r="C3912" s="414">
        <v>45548</v>
      </c>
      <c r="D3912" s="397" t="s">
        <v>268</v>
      </c>
      <c r="E3912" s="398" t="s">
        <v>276</v>
      </c>
      <c r="F3912" s="398" t="s">
        <v>7</v>
      </c>
      <c r="G3912" s="398" t="s">
        <v>214</v>
      </c>
      <c r="H3912" s="398">
        <v>5</v>
      </c>
      <c r="I3912" s="398" t="s">
        <v>220</v>
      </c>
      <c r="J3912" s="398">
        <v>52</v>
      </c>
      <c r="K3912" s="398"/>
      <c r="L3912" s="398"/>
      <c r="M3912" s="218"/>
      <c r="N3912" s="398"/>
      <c r="O3912" s="398"/>
      <c r="P3912" s="398"/>
      <c r="Q3912" s="399">
        <v>260</v>
      </c>
      <c r="R3912" s="399">
        <v>0</v>
      </c>
      <c r="S3912" s="399">
        <v>0</v>
      </c>
      <c r="T3912" s="272">
        <v>0</v>
      </c>
      <c r="U3912" s="400"/>
    </row>
    <row r="3913" spans="2:21" x14ac:dyDescent="0.25">
      <c r="B3913" s="396">
        <v>3920</v>
      </c>
      <c r="C3913" s="414">
        <v>45548</v>
      </c>
      <c r="D3913" s="397" t="s">
        <v>260</v>
      </c>
      <c r="E3913" s="398" t="s">
        <v>161</v>
      </c>
      <c r="F3913" s="398" t="s">
        <v>7</v>
      </c>
      <c r="G3913" s="398" t="s">
        <v>161</v>
      </c>
      <c r="H3913" s="398">
        <v>10</v>
      </c>
      <c r="I3913" s="398" t="s">
        <v>66</v>
      </c>
      <c r="J3913" s="398">
        <v>5</v>
      </c>
      <c r="K3913" s="398"/>
      <c r="L3913" s="398"/>
      <c r="M3913" s="218"/>
      <c r="N3913" s="398"/>
      <c r="O3913" s="398"/>
      <c r="P3913" s="398"/>
      <c r="Q3913" s="399">
        <v>0</v>
      </c>
      <c r="R3913" s="399">
        <v>0</v>
      </c>
      <c r="S3913" s="399">
        <v>50</v>
      </c>
      <c r="T3913" s="272">
        <v>0</v>
      </c>
      <c r="U3913" s="400"/>
    </row>
    <row r="3914" spans="2:21" x14ac:dyDescent="0.25">
      <c r="B3914" s="396">
        <v>3921</v>
      </c>
      <c r="C3914" s="414">
        <v>45548</v>
      </c>
      <c r="D3914" s="397" t="s">
        <v>359</v>
      </c>
      <c r="E3914" s="398" t="s">
        <v>178</v>
      </c>
      <c r="F3914" s="398" t="s">
        <v>7</v>
      </c>
      <c r="G3914" s="398" t="s">
        <v>213</v>
      </c>
      <c r="H3914" s="398">
        <v>7</v>
      </c>
      <c r="I3914" s="398"/>
      <c r="J3914" s="398">
        <v>0</v>
      </c>
      <c r="K3914" s="398"/>
      <c r="L3914" s="398"/>
      <c r="M3914" s="218"/>
      <c r="N3914" s="398"/>
      <c r="O3914" s="398"/>
      <c r="P3914" s="398"/>
      <c r="Q3914" s="399">
        <v>0</v>
      </c>
      <c r="R3914" s="399">
        <v>0</v>
      </c>
      <c r="S3914" s="399">
        <v>0</v>
      </c>
      <c r="T3914" s="272">
        <v>0</v>
      </c>
      <c r="U3914" s="400"/>
    </row>
    <row r="3915" spans="2:21" x14ac:dyDescent="0.25">
      <c r="B3915" s="396">
        <v>3922</v>
      </c>
      <c r="C3915" s="414">
        <v>45548</v>
      </c>
      <c r="D3915" s="397" t="s">
        <v>177</v>
      </c>
      <c r="E3915" s="398" t="s">
        <v>178</v>
      </c>
      <c r="F3915" s="398" t="s">
        <v>7</v>
      </c>
      <c r="G3915" s="398" t="s">
        <v>213</v>
      </c>
      <c r="H3915" s="398">
        <v>7</v>
      </c>
      <c r="I3915" s="398" t="s">
        <v>220</v>
      </c>
      <c r="J3915" s="398">
        <v>32</v>
      </c>
      <c r="K3915" s="398"/>
      <c r="L3915" s="398"/>
      <c r="M3915" s="218"/>
      <c r="N3915" s="398"/>
      <c r="O3915" s="398"/>
      <c r="P3915" s="398"/>
      <c r="Q3915" s="399">
        <v>224</v>
      </c>
      <c r="R3915" s="399">
        <v>0</v>
      </c>
      <c r="S3915" s="399">
        <v>0</v>
      </c>
      <c r="T3915" s="272">
        <v>0</v>
      </c>
      <c r="U3915" s="400"/>
    </row>
    <row r="3916" spans="2:21" x14ac:dyDescent="0.25">
      <c r="B3916" s="396">
        <v>3923</v>
      </c>
      <c r="C3916" s="414">
        <v>45548</v>
      </c>
      <c r="D3916" s="397" t="s">
        <v>173</v>
      </c>
      <c r="E3916" s="398" t="s">
        <v>161</v>
      </c>
      <c r="F3916" s="398" t="s">
        <v>7</v>
      </c>
      <c r="G3916" s="398" t="s">
        <v>161</v>
      </c>
      <c r="H3916" s="398">
        <v>11.2</v>
      </c>
      <c r="I3916" s="398"/>
      <c r="J3916" s="398">
        <v>0</v>
      </c>
      <c r="K3916" s="398"/>
      <c r="L3916" s="398"/>
      <c r="M3916" s="218"/>
      <c r="N3916" s="398"/>
      <c r="O3916" s="398"/>
      <c r="P3916" s="398"/>
      <c r="Q3916" s="399">
        <v>0</v>
      </c>
      <c r="R3916" s="399">
        <v>0</v>
      </c>
      <c r="S3916" s="399">
        <v>0</v>
      </c>
      <c r="T3916" s="272">
        <v>0</v>
      </c>
      <c r="U3916" s="400"/>
    </row>
    <row r="3917" spans="2:21" x14ac:dyDescent="0.25">
      <c r="B3917" s="466">
        <f>ROW()-5</f>
        <v>3912</v>
      </c>
      <c r="C3917" s="480">
        <v>45549</v>
      </c>
      <c r="D3917" s="467" t="s">
        <v>522</v>
      </c>
      <c r="E3917" s="468" t="s">
        <v>132</v>
      </c>
      <c r="F3917" s="468" t="s">
        <v>132</v>
      </c>
      <c r="G3917" s="468" t="s">
        <v>311</v>
      </c>
      <c r="H3917" s="468">
        <v>1</v>
      </c>
      <c r="I3917" s="458" t="s">
        <v>310</v>
      </c>
      <c r="J3917" s="468">
        <v>52</v>
      </c>
      <c r="K3917" s="468"/>
      <c r="L3917" s="468"/>
      <c r="M3917" s="458"/>
      <c r="N3917" s="468"/>
      <c r="O3917" s="468">
        <v>714423</v>
      </c>
      <c r="P3917" s="468" t="s">
        <v>498</v>
      </c>
      <c r="Q3917" s="469">
        <f>IF(I3917=$Q$5,J3917*H3917,0)</f>
        <v>0</v>
      </c>
      <c r="R3917" s="469">
        <f>IF(I3917=$R$5,J3917*H3917,0)*1.15</f>
        <v>0</v>
      </c>
      <c r="S3917" s="469">
        <f>IF(I3917=$S$5,J3917*H3917,0)</f>
        <v>0</v>
      </c>
      <c r="T3917" s="462">
        <f>IF(I3917=$T$5,J3917*H3917,0)</f>
        <v>0</v>
      </c>
      <c r="U3917" s="470"/>
    </row>
    <row r="3918" spans="2:21" x14ac:dyDescent="0.25">
      <c r="B3918" s="396">
        <v>3924</v>
      </c>
      <c r="C3918" s="414">
        <v>45549</v>
      </c>
      <c r="D3918" s="467" t="s">
        <v>522</v>
      </c>
      <c r="E3918" s="468" t="s">
        <v>132</v>
      </c>
      <c r="F3918" s="468" t="s">
        <v>132</v>
      </c>
      <c r="G3918" s="468" t="s">
        <v>311</v>
      </c>
      <c r="H3918" s="468">
        <v>1</v>
      </c>
      <c r="I3918" s="458" t="s">
        <v>310</v>
      </c>
      <c r="J3918" s="398">
        <v>57</v>
      </c>
      <c r="K3918" s="398"/>
      <c r="L3918" s="398"/>
      <c r="M3918" s="218"/>
      <c r="N3918" s="398"/>
      <c r="O3918" s="398">
        <v>713145</v>
      </c>
      <c r="P3918" s="398" t="s">
        <v>531</v>
      </c>
      <c r="Q3918" s="469">
        <f>IF(I3918=$Q$5,J3918*H3918,0)</f>
        <v>0</v>
      </c>
      <c r="R3918" s="469">
        <f>IF(I3918=$R$5,J3918*H3918,0)*1.15</f>
        <v>0</v>
      </c>
      <c r="S3918" s="469">
        <f>IF(I3918=$S$5,J3918*H3918,0)</f>
        <v>0</v>
      </c>
      <c r="T3918" s="462">
        <f>IF(I3918=$T$5,J3918*H3918,0)</f>
        <v>0</v>
      </c>
      <c r="U3918" s="400"/>
    </row>
    <row r="3919" spans="2:21" x14ac:dyDescent="0.25">
      <c r="B3919" s="396">
        <v>3925</v>
      </c>
      <c r="C3919" s="414">
        <v>45548</v>
      </c>
      <c r="D3919" s="397" t="s">
        <v>376</v>
      </c>
      <c r="E3919" s="398" t="s">
        <v>183</v>
      </c>
      <c r="F3919" s="398" t="s">
        <v>309</v>
      </c>
      <c r="G3919" s="398">
        <v>0</v>
      </c>
      <c r="H3919" s="468">
        <v>6</v>
      </c>
      <c r="I3919" s="398"/>
      <c r="J3919" s="398"/>
      <c r="K3919" s="398"/>
      <c r="L3919" s="398"/>
      <c r="M3919" s="218"/>
      <c r="N3919" s="398"/>
      <c r="O3919" s="398"/>
      <c r="P3919" s="398"/>
      <c r="Q3919" s="399">
        <v>0</v>
      </c>
      <c r="R3919" s="399">
        <v>0</v>
      </c>
      <c r="S3919" s="399">
        <v>0</v>
      </c>
      <c r="T3919" s="272">
        <v>0</v>
      </c>
      <c r="U3919" s="400"/>
    </row>
    <row r="3920" spans="2:21" x14ac:dyDescent="0.25">
      <c r="B3920" s="396">
        <v>3926</v>
      </c>
      <c r="C3920" s="413">
        <v>45549</v>
      </c>
      <c r="D3920" s="397" t="s">
        <v>487</v>
      </c>
      <c r="E3920" s="398" t="s">
        <v>92</v>
      </c>
      <c r="F3920" s="398" t="s">
        <v>481</v>
      </c>
      <c r="G3920" s="398" t="s">
        <v>214</v>
      </c>
      <c r="H3920" s="468">
        <v>4.1500000000000004</v>
      </c>
      <c r="I3920" s="398" t="s">
        <v>221</v>
      </c>
      <c r="J3920" s="398">
        <v>43</v>
      </c>
      <c r="K3920" s="398">
        <v>715500</v>
      </c>
      <c r="L3920" s="398">
        <v>1500</v>
      </c>
      <c r="M3920" s="218"/>
      <c r="N3920" s="398" t="s">
        <v>481</v>
      </c>
      <c r="O3920" s="398">
        <v>717000</v>
      </c>
      <c r="P3920" s="398" t="s">
        <v>305</v>
      </c>
      <c r="Q3920" s="399">
        <v>0</v>
      </c>
      <c r="R3920" s="399">
        <v>205.2175</v>
      </c>
      <c r="S3920" s="399">
        <v>0</v>
      </c>
      <c r="T3920" s="272">
        <v>0</v>
      </c>
      <c r="U3920" s="400"/>
    </row>
    <row r="3921" spans="2:21" x14ac:dyDescent="0.25">
      <c r="B3921" s="396">
        <v>3927</v>
      </c>
      <c r="C3921" s="413">
        <v>45549</v>
      </c>
      <c r="D3921" s="397" t="s">
        <v>488</v>
      </c>
      <c r="E3921" s="398" t="s">
        <v>92</v>
      </c>
      <c r="F3921" s="398" t="s">
        <v>481</v>
      </c>
      <c r="G3921" s="398" t="s">
        <v>214</v>
      </c>
      <c r="H3921" s="468">
        <v>4.1500000000000004</v>
      </c>
      <c r="I3921" s="398" t="s">
        <v>221</v>
      </c>
      <c r="J3921" s="398">
        <v>43</v>
      </c>
      <c r="K3921" s="398">
        <v>715500</v>
      </c>
      <c r="L3921" s="398">
        <v>1500</v>
      </c>
      <c r="M3921" s="218"/>
      <c r="N3921" s="398" t="s">
        <v>481</v>
      </c>
      <c r="O3921" s="398">
        <v>717000</v>
      </c>
      <c r="P3921" s="398" t="s">
        <v>305</v>
      </c>
      <c r="Q3921" s="399">
        <v>0</v>
      </c>
      <c r="R3921" s="399">
        <v>205.2175</v>
      </c>
      <c r="S3921" s="399">
        <v>0</v>
      </c>
      <c r="T3921" s="272">
        <v>0</v>
      </c>
      <c r="U3921" s="400"/>
    </row>
    <row r="3922" spans="2:21" x14ac:dyDescent="0.25">
      <c r="B3922" s="396">
        <v>3928</v>
      </c>
      <c r="C3922" s="413">
        <v>45549</v>
      </c>
      <c r="D3922" s="397" t="s">
        <v>117</v>
      </c>
      <c r="E3922" s="398" t="s">
        <v>92</v>
      </c>
      <c r="F3922" s="398" t="s">
        <v>1</v>
      </c>
      <c r="G3922" s="398" t="s">
        <v>213</v>
      </c>
      <c r="H3922" s="468">
        <v>6.65</v>
      </c>
      <c r="I3922" s="398" t="s">
        <v>221</v>
      </c>
      <c r="J3922" s="398">
        <v>12</v>
      </c>
      <c r="K3922" s="398">
        <v>715100</v>
      </c>
      <c r="L3922" s="398">
        <v>1900</v>
      </c>
      <c r="M3922" s="218"/>
      <c r="N3922" s="398" t="s">
        <v>389</v>
      </c>
      <c r="O3922" s="398">
        <v>717000</v>
      </c>
      <c r="P3922" s="398" t="s">
        <v>305</v>
      </c>
      <c r="Q3922" s="399">
        <v>0</v>
      </c>
      <c r="R3922" s="399">
        <v>91.77000000000001</v>
      </c>
      <c r="S3922" s="399">
        <v>0</v>
      </c>
      <c r="T3922" s="272">
        <v>0</v>
      </c>
      <c r="U3922" s="400"/>
    </row>
    <row r="3923" spans="2:21" x14ac:dyDescent="0.25">
      <c r="B3923" s="396">
        <v>3929</v>
      </c>
      <c r="C3923" s="413">
        <v>45549</v>
      </c>
      <c r="D3923" s="397" t="s">
        <v>94</v>
      </c>
      <c r="E3923" s="398" t="s">
        <v>92</v>
      </c>
      <c r="F3923" s="398" t="s">
        <v>1</v>
      </c>
      <c r="G3923" s="398" t="s">
        <v>213</v>
      </c>
      <c r="H3923" s="468">
        <v>6.65</v>
      </c>
      <c r="I3923" s="398" t="s">
        <v>221</v>
      </c>
      <c r="J3923" s="398">
        <v>34</v>
      </c>
      <c r="K3923" s="398">
        <v>715750</v>
      </c>
      <c r="L3923" s="398">
        <v>1250</v>
      </c>
      <c r="M3923" s="218"/>
      <c r="N3923" s="398" t="s">
        <v>62</v>
      </c>
      <c r="O3923" s="398">
        <v>717000</v>
      </c>
      <c r="P3923" s="398" t="s">
        <v>305</v>
      </c>
      <c r="Q3923" s="399">
        <v>0</v>
      </c>
      <c r="R3923" s="399">
        <v>260.01499999999999</v>
      </c>
      <c r="S3923" s="399">
        <v>0</v>
      </c>
      <c r="T3923" s="272">
        <v>0</v>
      </c>
      <c r="U3923" s="400"/>
    </row>
    <row r="3924" spans="2:21" x14ac:dyDescent="0.25">
      <c r="B3924" s="396">
        <v>3930</v>
      </c>
      <c r="C3924" s="413">
        <v>45549</v>
      </c>
      <c r="D3924" s="397" t="s">
        <v>91</v>
      </c>
      <c r="E3924" s="398" t="s">
        <v>92</v>
      </c>
      <c r="F3924" s="398" t="s">
        <v>1</v>
      </c>
      <c r="G3924" s="398" t="s">
        <v>213</v>
      </c>
      <c r="H3924" s="468">
        <v>6.65</v>
      </c>
      <c r="I3924" s="398" t="s">
        <v>221</v>
      </c>
      <c r="J3924" s="398">
        <v>17</v>
      </c>
      <c r="K3924" s="398">
        <v>715200</v>
      </c>
      <c r="L3924" s="398">
        <v>2000</v>
      </c>
      <c r="M3924" s="218"/>
      <c r="N3924" s="398" t="s">
        <v>63</v>
      </c>
      <c r="O3924" s="398">
        <v>717200</v>
      </c>
      <c r="P3924" s="398" t="s">
        <v>305</v>
      </c>
      <c r="Q3924" s="399">
        <v>0</v>
      </c>
      <c r="R3924" s="399">
        <v>130.00749999999999</v>
      </c>
      <c r="S3924" s="399">
        <v>0</v>
      </c>
      <c r="T3924" s="272">
        <v>0</v>
      </c>
      <c r="U3924" s="400"/>
    </row>
    <row r="3925" spans="2:21" x14ac:dyDescent="0.25">
      <c r="B3925" s="396">
        <v>3931</v>
      </c>
      <c r="C3925" s="413">
        <v>45549</v>
      </c>
      <c r="D3925" s="397" t="s">
        <v>156</v>
      </c>
      <c r="E3925" s="398" t="s">
        <v>92</v>
      </c>
      <c r="F3925" s="398" t="s">
        <v>62</v>
      </c>
      <c r="G3925" s="398" t="s">
        <v>214</v>
      </c>
      <c r="H3925" s="468">
        <v>4.1500000000000004</v>
      </c>
      <c r="I3925" s="398" t="s">
        <v>221</v>
      </c>
      <c r="J3925" s="398">
        <v>39</v>
      </c>
      <c r="K3925" s="398">
        <v>715750</v>
      </c>
      <c r="L3925" s="398">
        <v>1250</v>
      </c>
      <c r="M3925" s="218"/>
      <c r="N3925" s="398" t="s">
        <v>62</v>
      </c>
      <c r="O3925" s="398">
        <v>717000</v>
      </c>
      <c r="P3925" s="398" t="s">
        <v>305</v>
      </c>
      <c r="Q3925" s="399">
        <v>0</v>
      </c>
      <c r="R3925" s="399">
        <v>186.1275</v>
      </c>
      <c r="S3925" s="399">
        <v>0</v>
      </c>
      <c r="T3925" s="272">
        <v>0</v>
      </c>
      <c r="U3925" s="400"/>
    </row>
    <row r="3926" spans="2:21" x14ac:dyDescent="0.25">
      <c r="B3926" s="396">
        <v>3932</v>
      </c>
      <c r="C3926" s="413">
        <v>45549</v>
      </c>
      <c r="D3926" s="397" t="s">
        <v>157</v>
      </c>
      <c r="E3926" s="398" t="s">
        <v>92</v>
      </c>
      <c r="F3926" s="398" t="s">
        <v>62</v>
      </c>
      <c r="G3926" s="398" t="s">
        <v>214</v>
      </c>
      <c r="H3926" s="468">
        <v>4.1500000000000004</v>
      </c>
      <c r="I3926" s="398" t="s">
        <v>221</v>
      </c>
      <c r="J3926" s="398">
        <v>37</v>
      </c>
      <c r="K3926" s="398">
        <v>715750</v>
      </c>
      <c r="L3926" s="398">
        <v>1250</v>
      </c>
      <c r="M3926" s="218"/>
      <c r="N3926" s="398" t="s">
        <v>62</v>
      </c>
      <c r="O3926" s="398">
        <v>717000</v>
      </c>
      <c r="P3926" s="398" t="s">
        <v>305</v>
      </c>
      <c r="Q3926" s="399">
        <v>0</v>
      </c>
      <c r="R3926" s="399">
        <v>176.58250000000001</v>
      </c>
      <c r="S3926" s="399">
        <v>0</v>
      </c>
      <c r="T3926" s="272">
        <v>0</v>
      </c>
      <c r="U3926" s="400"/>
    </row>
    <row r="3927" spans="2:21" x14ac:dyDescent="0.25">
      <c r="B3927" s="396">
        <v>3933</v>
      </c>
      <c r="C3927" s="413">
        <v>45549</v>
      </c>
      <c r="D3927" s="397" t="s">
        <v>436</v>
      </c>
      <c r="E3927" s="398" t="s">
        <v>161</v>
      </c>
      <c r="F3927" s="398" t="s">
        <v>389</v>
      </c>
      <c r="G3927" s="398" t="s">
        <v>161</v>
      </c>
      <c r="H3927" s="468">
        <v>10</v>
      </c>
      <c r="I3927" s="398" t="s">
        <v>66</v>
      </c>
      <c r="J3927" s="398">
        <v>4</v>
      </c>
      <c r="K3927" s="398"/>
      <c r="L3927" s="398"/>
      <c r="M3927" s="218"/>
      <c r="N3927" s="398" t="s">
        <v>363</v>
      </c>
      <c r="O3927" s="398"/>
      <c r="P3927" s="398"/>
      <c r="Q3927" s="399">
        <v>0</v>
      </c>
      <c r="R3927" s="399">
        <v>0</v>
      </c>
      <c r="S3927" s="399">
        <v>40</v>
      </c>
      <c r="T3927" s="272">
        <v>0</v>
      </c>
      <c r="U3927" s="400"/>
    </row>
    <row r="3928" spans="2:21" x14ac:dyDescent="0.25">
      <c r="B3928" s="396">
        <v>3934</v>
      </c>
      <c r="C3928" s="413">
        <v>45549</v>
      </c>
      <c r="D3928" s="397" t="s">
        <v>284</v>
      </c>
      <c r="E3928" s="398" t="s">
        <v>178</v>
      </c>
      <c r="F3928" s="398" t="s">
        <v>7</v>
      </c>
      <c r="G3928" s="398" t="s">
        <v>213</v>
      </c>
      <c r="H3928" s="468">
        <v>7</v>
      </c>
      <c r="I3928" s="398" t="s">
        <v>220</v>
      </c>
      <c r="J3928" s="398">
        <v>50</v>
      </c>
      <c r="K3928" s="398">
        <v>723200</v>
      </c>
      <c r="L3928" s="398">
        <v>2600</v>
      </c>
      <c r="M3928" s="218"/>
      <c r="N3928" s="398" t="s">
        <v>7</v>
      </c>
      <c r="O3928" s="398">
        <v>722400</v>
      </c>
      <c r="P3928" s="398" t="s">
        <v>305</v>
      </c>
      <c r="Q3928" s="399">
        <v>350</v>
      </c>
      <c r="R3928" s="399">
        <v>0</v>
      </c>
      <c r="S3928" s="399">
        <v>0</v>
      </c>
      <c r="T3928" s="272">
        <v>0</v>
      </c>
      <c r="U3928" s="400"/>
    </row>
    <row r="3929" spans="2:21" x14ac:dyDescent="0.25">
      <c r="B3929" s="396">
        <v>3935</v>
      </c>
      <c r="C3929" s="413">
        <v>45549</v>
      </c>
      <c r="D3929" s="397" t="s">
        <v>268</v>
      </c>
      <c r="E3929" s="398" t="s">
        <v>276</v>
      </c>
      <c r="F3929" s="398" t="s">
        <v>7</v>
      </c>
      <c r="G3929" s="398" t="s">
        <v>214</v>
      </c>
      <c r="H3929" s="468">
        <v>5</v>
      </c>
      <c r="I3929" s="398" t="s">
        <v>220</v>
      </c>
      <c r="J3929" s="398">
        <v>49</v>
      </c>
      <c r="K3929" s="398">
        <v>723200</v>
      </c>
      <c r="L3929" s="398">
        <v>2600</v>
      </c>
      <c r="M3929" s="218"/>
      <c r="N3929" s="398" t="s">
        <v>7</v>
      </c>
      <c r="O3929" s="398">
        <v>722400</v>
      </c>
      <c r="P3929" s="398" t="s">
        <v>305</v>
      </c>
      <c r="Q3929" s="399">
        <v>245</v>
      </c>
      <c r="R3929" s="399">
        <v>0</v>
      </c>
      <c r="S3929" s="399">
        <v>0</v>
      </c>
      <c r="T3929" s="272">
        <v>0</v>
      </c>
      <c r="U3929" s="400"/>
    </row>
    <row r="3930" spans="2:21" x14ac:dyDescent="0.25">
      <c r="B3930" s="396">
        <v>3936</v>
      </c>
      <c r="C3930" s="413">
        <v>45549</v>
      </c>
      <c r="D3930" s="397" t="s">
        <v>260</v>
      </c>
      <c r="E3930" s="398" t="s">
        <v>161</v>
      </c>
      <c r="F3930" s="398" t="s">
        <v>7</v>
      </c>
      <c r="G3930" s="398" t="s">
        <v>161</v>
      </c>
      <c r="H3930" s="468">
        <v>10</v>
      </c>
      <c r="I3930" s="398" t="s">
        <v>66</v>
      </c>
      <c r="J3930" s="398">
        <v>5</v>
      </c>
      <c r="K3930" s="398"/>
      <c r="L3930" s="398"/>
      <c r="M3930" s="218"/>
      <c r="N3930" s="398" t="s">
        <v>363</v>
      </c>
      <c r="O3930" s="398"/>
      <c r="P3930" s="398"/>
      <c r="Q3930" s="399">
        <v>0</v>
      </c>
      <c r="R3930" s="399">
        <v>0</v>
      </c>
      <c r="S3930" s="399">
        <v>50</v>
      </c>
      <c r="T3930" s="272">
        <v>0</v>
      </c>
      <c r="U3930" s="400"/>
    </row>
    <row r="3931" spans="2:21" x14ac:dyDescent="0.25">
      <c r="B3931" s="396">
        <v>3937</v>
      </c>
      <c r="C3931" s="413">
        <v>45549</v>
      </c>
      <c r="D3931" s="397" t="s">
        <v>359</v>
      </c>
      <c r="E3931" s="398" t="s">
        <v>178</v>
      </c>
      <c r="F3931" s="398" t="s">
        <v>7</v>
      </c>
      <c r="G3931" s="398" t="s">
        <v>213</v>
      </c>
      <c r="H3931" s="468">
        <v>7</v>
      </c>
      <c r="I3931" s="398"/>
      <c r="J3931" s="398">
        <v>0</v>
      </c>
      <c r="K3931" s="398"/>
      <c r="L3931" s="398"/>
      <c r="M3931" s="218"/>
      <c r="N3931" s="398"/>
      <c r="O3931" s="398"/>
      <c r="P3931" s="398"/>
      <c r="Q3931" s="399">
        <v>0</v>
      </c>
      <c r="R3931" s="399">
        <v>0</v>
      </c>
      <c r="S3931" s="399">
        <v>0</v>
      </c>
      <c r="T3931" s="272">
        <v>0</v>
      </c>
      <c r="U3931" s="400"/>
    </row>
    <row r="3932" spans="2:21" x14ac:dyDescent="0.25">
      <c r="B3932" s="396">
        <v>3938</v>
      </c>
      <c r="C3932" s="413">
        <v>45549</v>
      </c>
      <c r="D3932" s="397" t="s">
        <v>177</v>
      </c>
      <c r="E3932" s="398" t="s">
        <v>178</v>
      </c>
      <c r="F3932" s="398" t="s">
        <v>7</v>
      </c>
      <c r="G3932" s="398" t="s">
        <v>213</v>
      </c>
      <c r="H3932" s="468">
        <v>7</v>
      </c>
      <c r="I3932" s="398" t="s">
        <v>220</v>
      </c>
      <c r="J3932" s="398">
        <v>38</v>
      </c>
      <c r="K3932" s="398">
        <v>723200</v>
      </c>
      <c r="L3932" s="398">
        <v>2600</v>
      </c>
      <c r="M3932" s="218"/>
      <c r="N3932" s="398" t="s">
        <v>7</v>
      </c>
      <c r="O3932" s="398">
        <v>722400</v>
      </c>
      <c r="P3932" s="398" t="s">
        <v>305</v>
      </c>
      <c r="Q3932" s="399">
        <v>266</v>
      </c>
      <c r="R3932" s="399">
        <v>0</v>
      </c>
      <c r="S3932" s="399">
        <v>0</v>
      </c>
      <c r="T3932" s="272">
        <v>0</v>
      </c>
      <c r="U3932" s="400"/>
    </row>
    <row r="3933" spans="2:21" x14ac:dyDescent="0.25">
      <c r="B3933" s="396">
        <v>3939</v>
      </c>
      <c r="C3933" s="413">
        <v>45549</v>
      </c>
      <c r="D3933" s="397" t="s">
        <v>173</v>
      </c>
      <c r="E3933" s="398" t="s">
        <v>161</v>
      </c>
      <c r="F3933" s="398" t="s">
        <v>7</v>
      </c>
      <c r="G3933" s="398" t="s">
        <v>161</v>
      </c>
      <c r="H3933" s="468">
        <v>11.2</v>
      </c>
      <c r="I3933" s="398"/>
      <c r="J3933" s="398">
        <v>0</v>
      </c>
      <c r="K3933" s="398"/>
      <c r="L3933" s="398"/>
      <c r="M3933" s="218"/>
      <c r="N3933" s="398"/>
      <c r="O3933" s="398"/>
      <c r="P3933" s="398"/>
      <c r="Q3933" s="399">
        <v>0</v>
      </c>
      <c r="R3933" s="399">
        <v>0</v>
      </c>
      <c r="S3933" s="399">
        <v>0</v>
      </c>
      <c r="T3933" s="272">
        <v>0</v>
      </c>
      <c r="U3933" s="400"/>
    </row>
    <row r="3934" spans="2:21" x14ac:dyDescent="0.25">
      <c r="B3934" s="396">
        <v>3940</v>
      </c>
      <c r="C3934" s="413">
        <v>45549</v>
      </c>
      <c r="D3934" s="397" t="s">
        <v>152</v>
      </c>
      <c r="E3934" s="398" t="s">
        <v>92</v>
      </c>
      <c r="F3934" s="398" t="s">
        <v>63</v>
      </c>
      <c r="G3934" s="398" t="s">
        <v>214</v>
      </c>
      <c r="H3934" s="468">
        <v>4.1500000000000004</v>
      </c>
      <c r="I3934" s="398" t="s">
        <v>221</v>
      </c>
      <c r="J3934" s="398">
        <v>21</v>
      </c>
      <c r="K3934" s="398">
        <v>715200</v>
      </c>
      <c r="L3934" s="398">
        <v>2000</v>
      </c>
      <c r="M3934" s="218"/>
      <c r="N3934" s="398" t="s">
        <v>63</v>
      </c>
      <c r="O3934" s="398">
        <v>717200</v>
      </c>
      <c r="P3934" s="398" t="s">
        <v>305</v>
      </c>
      <c r="Q3934" s="399">
        <v>0</v>
      </c>
      <c r="R3934" s="399">
        <v>100.2225</v>
      </c>
      <c r="S3934" s="399">
        <v>0</v>
      </c>
      <c r="T3934" s="272">
        <v>0</v>
      </c>
      <c r="U3934" s="400"/>
    </row>
    <row r="3935" spans="2:21" x14ac:dyDescent="0.25">
      <c r="B3935" s="396">
        <v>3941</v>
      </c>
      <c r="C3935" s="413">
        <v>45549</v>
      </c>
      <c r="D3935" s="397" t="s">
        <v>150</v>
      </c>
      <c r="E3935" s="398" t="s">
        <v>92</v>
      </c>
      <c r="F3935" s="398" t="s">
        <v>63</v>
      </c>
      <c r="G3935" s="398" t="s">
        <v>214</v>
      </c>
      <c r="H3935" s="468">
        <v>4.1500000000000004</v>
      </c>
      <c r="I3935" s="398" t="s">
        <v>221</v>
      </c>
      <c r="J3935" s="398">
        <v>21</v>
      </c>
      <c r="K3935" s="398">
        <v>715200</v>
      </c>
      <c r="L3935" s="398">
        <v>2000</v>
      </c>
      <c r="M3935" s="218"/>
      <c r="N3935" s="398" t="s">
        <v>63</v>
      </c>
      <c r="O3935" s="398">
        <v>717200</v>
      </c>
      <c r="P3935" s="398" t="s">
        <v>305</v>
      </c>
      <c r="Q3935" s="399">
        <v>0</v>
      </c>
      <c r="R3935" s="399">
        <v>100.2225</v>
      </c>
      <c r="S3935" s="399">
        <v>0</v>
      </c>
      <c r="T3935" s="272">
        <v>0</v>
      </c>
      <c r="U3935" s="400"/>
    </row>
    <row r="3936" spans="2:21" x14ac:dyDescent="0.25">
      <c r="B3936" s="396">
        <v>3942</v>
      </c>
      <c r="C3936" s="413">
        <v>45549</v>
      </c>
      <c r="D3936" s="397" t="s">
        <v>179</v>
      </c>
      <c r="E3936" s="398" t="s">
        <v>161</v>
      </c>
      <c r="F3936" s="398" t="s">
        <v>8</v>
      </c>
      <c r="G3936" s="398" t="s">
        <v>161</v>
      </c>
      <c r="H3936" s="468">
        <v>11.6</v>
      </c>
      <c r="I3936" s="398" t="s">
        <v>66</v>
      </c>
      <c r="J3936" s="398">
        <v>6</v>
      </c>
      <c r="K3936" s="398"/>
      <c r="L3936" s="398"/>
      <c r="M3936" s="218"/>
      <c r="N3936" s="398" t="s">
        <v>363</v>
      </c>
      <c r="O3936" s="398"/>
      <c r="P3936" s="398"/>
      <c r="Q3936" s="399">
        <v>0</v>
      </c>
      <c r="R3936" s="399">
        <v>0</v>
      </c>
      <c r="S3936" s="399">
        <v>69.599999999999994</v>
      </c>
      <c r="T3936" s="272">
        <v>0</v>
      </c>
      <c r="U3936" s="400"/>
    </row>
    <row r="3937" spans="2:21" x14ac:dyDescent="0.25">
      <c r="B3937" s="396">
        <v>3943</v>
      </c>
      <c r="C3937" s="413">
        <v>45549</v>
      </c>
      <c r="D3937" s="397" t="s">
        <v>141</v>
      </c>
      <c r="E3937" s="398" t="s">
        <v>92</v>
      </c>
      <c r="F3937" s="398" t="s">
        <v>2</v>
      </c>
      <c r="G3937" s="398" t="s">
        <v>213</v>
      </c>
      <c r="H3937" s="468">
        <v>7</v>
      </c>
      <c r="I3937" s="398" t="s">
        <v>220</v>
      </c>
      <c r="J3937" s="398">
        <v>25</v>
      </c>
      <c r="K3937" s="398">
        <v>713370</v>
      </c>
      <c r="L3937" s="398">
        <v>1145</v>
      </c>
      <c r="M3937" s="218"/>
      <c r="N3937" s="398" t="s">
        <v>2</v>
      </c>
      <c r="O3937" s="398">
        <v>712225</v>
      </c>
      <c r="P3937" s="398" t="s">
        <v>304</v>
      </c>
      <c r="Q3937" s="399">
        <v>175</v>
      </c>
      <c r="R3937" s="399">
        <v>0</v>
      </c>
      <c r="S3937" s="399">
        <v>0</v>
      </c>
      <c r="T3937" s="272">
        <v>0</v>
      </c>
      <c r="U3937" s="400"/>
    </row>
    <row r="3938" spans="2:21" x14ac:dyDescent="0.25">
      <c r="B3938" s="396">
        <v>3944</v>
      </c>
      <c r="C3938" s="413">
        <v>45549</v>
      </c>
      <c r="D3938" s="397" t="s">
        <v>142</v>
      </c>
      <c r="E3938" s="398" t="s">
        <v>92</v>
      </c>
      <c r="F3938" s="398" t="s">
        <v>2</v>
      </c>
      <c r="G3938" s="398" t="s">
        <v>213</v>
      </c>
      <c r="H3938" s="468">
        <v>7</v>
      </c>
      <c r="I3938" s="398" t="s">
        <v>220</v>
      </c>
      <c r="J3938" s="398">
        <v>25</v>
      </c>
      <c r="K3938" s="398">
        <v>713370</v>
      </c>
      <c r="L3938" s="398">
        <v>1145</v>
      </c>
      <c r="M3938" s="218"/>
      <c r="N3938" s="398" t="s">
        <v>2</v>
      </c>
      <c r="O3938" s="398">
        <v>712225</v>
      </c>
      <c r="P3938" s="398" t="s">
        <v>304</v>
      </c>
      <c r="Q3938" s="399">
        <v>175</v>
      </c>
      <c r="R3938" s="399">
        <v>0</v>
      </c>
      <c r="S3938" s="399">
        <v>0</v>
      </c>
      <c r="T3938" s="272">
        <v>0</v>
      </c>
      <c r="U3938" s="400"/>
    </row>
    <row r="3939" spans="2:21" x14ac:dyDescent="0.25">
      <c r="B3939" s="396">
        <v>3945</v>
      </c>
      <c r="C3939" s="413">
        <v>45549</v>
      </c>
      <c r="D3939" s="397" t="s">
        <v>143</v>
      </c>
      <c r="E3939" s="398" t="s">
        <v>92</v>
      </c>
      <c r="F3939" s="398" t="s">
        <v>2</v>
      </c>
      <c r="G3939" s="398" t="s">
        <v>213</v>
      </c>
      <c r="H3939" s="468">
        <v>7</v>
      </c>
      <c r="I3939" s="398" t="s">
        <v>220</v>
      </c>
      <c r="J3939" s="398">
        <v>25</v>
      </c>
      <c r="K3939" s="398">
        <v>713370</v>
      </c>
      <c r="L3939" s="398">
        <v>1145</v>
      </c>
      <c r="M3939" s="218"/>
      <c r="N3939" s="398" t="s">
        <v>2</v>
      </c>
      <c r="O3939" s="398">
        <v>712225</v>
      </c>
      <c r="P3939" s="398" t="s">
        <v>304</v>
      </c>
      <c r="Q3939" s="399">
        <v>175</v>
      </c>
      <c r="R3939" s="399">
        <v>0</v>
      </c>
      <c r="S3939" s="399">
        <v>0</v>
      </c>
      <c r="T3939" s="272">
        <v>0</v>
      </c>
      <c r="U3939" s="400"/>
    </row>
    <row r="3940" spans="2:21" x14ac:dyDescent="0.25">
      <c r="B3940" s="396">
        <v>3946</v>
      </c>
      <c r="C3940" s="413">
        <v>45549</v>
      </c>
      <c r="D3940" s="397" t="s">
        <v>258</v>
      </c>
      <c r="E3940" s="398" t="s">
        <v>92</v>
      </c>
      <c r="F3940" s="398" t="s">
        <v>2</v>
      </c>
      <c r="G3940" s="398" t="s">
        <v>213</v>
      </c>
      <c r="H3940" s="468">
        <v>7</v>
      </c>
      <c r="I3940" s="398"/>
      <c r="J3940" s="398">
        <v>0</v>
      </c>
      <c r="K3940" s="398"/>
      <c r="L3940" s="398"/>
      <c r="M3940" s="218"/>
      <c r="N3940" s="398"/>
      <c r="O3940" s="398"/>
      <c r="P3940" s="398"/>
      <c r="Q3940" s="399">
        <v>0</v>
      </c>
      <c r="R3940" s="399">
        <v>0</v>
      </c>
      <c r="S3940" s="399">
        <v>0</v>
      </c>
      <c r="T3940" s="272">
        <v>0</v>
      </c>
      <c r="U3940" s="400"/>
    </row>
    <row r="3941" spans="2:21" x14ac:dyDescent="0.25">
      <c r="B3941" s="396">
        <v>3947</v>
      </c>
      <c r="C3941" s="413">
        <v>45549</v>
      </c>
      <c r="D3941" s="397" t="s">
        <v>266</v>
      </c>
      <c r="E3941" s="398" t="s">
        <v>92</v>
      </c>
      <c r="F3941" s="398" t="s">
        <v>2</v>
      </c>
      <c r="G3941" s="398" t="s">
        <v>213</v>
      </c>
      <c r="H3941" s="468">
        <v>7</v>
      </c>
      <c r="I3941" s="398"/>
      <c r="J3941" s="398">
        <v>0</v>
      </c>
      <c r="K3941" s="398"/>
      <c r="L3941" s="398"/>
      <c r="M3941" s="218"/>
      <c r="N3941" s="398"/>
      <c r="O3941" s="398"/>
      <c r="P3941" s="398"/>
      <c r="Q3941" s="399">
        <v>0</v>
      </c>
      <c r="R3941" s="399">
        <v>0</v>
      </c>
      <c r="S3941" s="399">
        <v>0</v>
      </c>
      <c r="T3941" s="272">
        <v>0</v>
      </c>
      <c r="U3941" s="400"/>
    </row>
    <row r="3942" spans="2:21" x14ac:dyDescent="0.25">
      <c r="B3942" s="396">
        <v>3948</v>
      </c>
      <c r="C3942" s="413">
        <v>45549</v>
      </c>
      <c r="D3942" s="397" t="s">
        <v>267</v>
      </c>
      <c r="E3942" s="398" t="s">
        <v>92</v>
      </c>
      <c r="F3942" s="398" t="s">
        <v>2</v>
      </c>
      <c r="G3942" s="398" t="s">
        <v>213</v>
      </c>
      <c r="H3942" s="468">
        <v>7</v>
      </c>
      <c r="I3942" s="398"/>
      <c r="J3942" s="398">
        <v>0</v>
      </c>
      <c r="K3942" s="398"/>
      <c r="L3942" s="398"/>
      <c r="M3942" s="218"/>
      <c r="N3942" s="398"/>
      <c r="O3942" s="398"/>
      <c r="P3942" s="398"/>
      <c r="Q3942" s="399">
        <v>0</v>
      </c>
      <c r="R3942" s="399">
        <v>0</v>
      </c>
      <c r="S3942" s="399">
        <v>0</v>
      </c>
      <c r="T3942" s="272">
        <v>0</v>
      </c>
      <c r="U3942" s="400"/>
    </row>
    <row r="3943" spans="2:21" x14ac:dyDescent="0.25">
      <c r="B3943" s="396">
        <v>3949</v>
      </c>
      <c r="C3943" s="413">
        <v>45549</v>
      </c>
      <c r="D3943" s="397" t="s">
        <v>387</v>
      </c>
      <c r="E3943" s="398" t="s">
        <v>276</v>
      </c>
      <c r="F3943" s="398" t="s">
        <v>389</v>
      </c>
      <c r="G3943" s="398" t="s">
        <v>214</v>
      </c>
      <c r="H3943" s="468">
        <v>4.1500000000000004</v>
      </c>
      <c r="I3943" s="398" t="s">
        <v>221</v>
      </c>
      <c r="J3943" s="398">
        <v>5</v>
      </c>
      <c r="K3943" s="398">
        <v>715100</v>
      </c>
      <c r="L3943" s="398">
        <v>2200</v>
      </c>
      <c r="M3943" s="218"/>
      <c r="N3943" s="398" t="s">
        <v>389</v>
      </c>
      <c r="O3943" s="398">
        <v>717300</v>
      </c>
      <c r="P3943" s="398" t="s">
        <v>305</v>
      </c>
      <c r="Q3943" s="399">
        <v>0</v>
      </c>
      <c r="R3943" s="399">
        <v>23.862499999999997</v>
      </c>
      <c r="S3943" s="399">
        <v>0</v>
      </c>
      <c r="T3943" s="272">
        <v>0</v>
      </c>
      <c r="U3943" s="400"/>
    </row>
    <row r="3944" spans="2:21" x14ac:dyDescent="0.25">
      <c r="B3944" s="396">
        <v>3950</v>
      </c>
      <c r="C3944" s="413">
        <v>45549</v>
      </c>
      <c r="D3944" s="397" t="s">
        <v>388</v>
      </c>
      <c r="E3944" s="398" t="s">
        <v>276</v>
      </c>
      <c r="F3944" s="398" t="s">
        <v>389</v>
      </c>
      <c r="G3944" s="398" t="s">
        <v>214</v>
      </c>
      <c r="H3944" s="468">
        <v>4.1500000000000004</v>
      </c>
      <c r="I3944" s="398" t="s">
        <v>221</v>
      </c>
      <c r="J3944" s="398">
        <v>5</v>
      </c>
      <c r="K3944" s="398">
        <v>715100</v>
      </c>
      <c r="L3944" s="398">
        <v>2200</v>
      </c>
      <c r="M3944" s="218"/>
      <c r="N3944" s="398" t="s">
        <v>389</v>
      </c>
      <c r="O3944" s="398">
        <v>717300</v>
      </c>
      <c r="P3944" s="398" t="s">
        <v>305</v>
      </c>
      <c r="Q3944" s="399">
        <v>0</v>
      </c>
      <c r="R3944" s="399">
        <v>23.862499999999997</v>
      </c>
      <c r="S3944" s="399">
        <v>0</v>
      </c>
      <c r="T3944" s="272">
        <v>0</v>
      </c>
      <c r="U3944" s="400"/>
    </row>
    <row r="3945" spans="2:21" x14ac:dyDescent="0.25">
      <c r="B3945" s="396">
        <v>3951</v>
      </c>
      <c r="C3945" s="413">
        <v>45549</v>
      </c>
      <c r="D3945" s="397" t="s">
        <v>505</v>
      </c>
      <c r="E3945" s="398" t="s">
        <v>276</v>
      </c>
      <c r="F3945" s="398" t="s">
        <v>389</v>
      </c>
      <c r="G3945" s="398" t="s">
        <v>214</v>
      </c>
      <c r="H3945" s="468">
        <v>4.1500000000000004</v>
      </c>
      <c r="I3945" s="398" t="s">
        <v>221</v>
      </c>
      <c r="J3945" s="398">
        <v>5</v>
      </c>
      <c r="K3945" s="398">
        <v>715100</v>
      </c>
      <c r="L3945" s="398">
        <v>2200</v>
      </c>
      <c r="M3945" s="218"/>
      <c r="N3945" s="398" t="s">
        <v>389</v>
      </c>
      <c r="O3945" s="398">
        <v>717300</v>
      </c>
      <c r="P3945" s="398" t="s">
        <v>305</v>
      </c>
      <c r="Q3945" s="399">
        <v>0</v>
      </c>
      <c r="R3945" s="399">
        <v>23.862499999999997</v>
      </c>
      <c r="S3945" s="399">
        <v>0</v>
      </c>
      <c r="T3945" s="272">
        <v>0</v>
      </c>
      <c r="U3945" s="400"/>
    </row>
    <row r="3946" spans="2:21" x14ac:dyDescent="0.25">
      <c r="B3946" s="396">
        <v>3952</v>
      </c>
      <c r="C3946" s="413">
        <v>45549</v>
      </c>
      <c r="D3946" s="397" t="s">
        <v>387</v>
      </c>
      <c r="E3946" s="398" t="s">
        <v>276</v>
      </c>
      <c r="F3946" s="398" t="s">
        <v>389</v>
      </c>
      <c r="G3946" s="398" t="s">
        <v>214</v>
      </c>
      <c r="H3946" s="468">
        <v>4.1500000000000004</v>
      </c>
      <c r="I3946" s="398" t="s">
        <v>221</v>
      </c>
      <c r="J3946" s="398">
        <v>19</v>
      </c>
      <c r="K3946" s="398">
        <v>715100</v>
      </c>
      <c r="L3946" s="398">
        <v>1900</v>
      </c>
      <c r="M3946" s="218"/>
      <c r="N3946" s="398" t="s">
        <v>389</v>
      </c>
      <c r="O3946" s="398">
        <v>717000</v>
      </c>
      <c r="P3946" s="398" t="s">
        <v>305</v>
      </c>
      <c r="Q3946" s="399">
        <v>0</v>
      </c>
      <c r="R3946" s="399">
        <v>90.677500000000009</v>
      </c>
      <c r="S3946" s="399">
        <v>0</v>
      </c>
      <c r="T3946" s="272">
        <v>0</v>
      </c>
      <c r="U3946" s="400"/>
    </row>
    <row r="3947" spans="2:21" x14ac:dyDescent="0.25">
      <c r="B3947" s="396">
        <v>3953</v>
      </c>
      <c r="C3947" s="413">
        <v>45549</v>
      </c>
      <c r="D3947" s="397" t="s">
        <v>388</v>
      </c>
      <c r="E3947" s="398" t="s">
        <v>276</v>
      </c>
      <c r="F3947" s="398" t="s">
        <v>389</v>
      </c>
      <c r="G3947" s="398" t="s">
        <v>214</v>
      </c>
      <c r="H3947" s="468">
        <v>4.1500000000000004</v>
      </c>
      <c r="I3947" s="398" t="s">
        <v>221</v>
      </c>
      <c r="J3947" s="398">
        <v>19</v>
      </c>
      <c r="K3947" s="398">
        <v>715100</v>
      </c>
      <c r="L3947" s="398">
        <v>1900</v>
      </c>
      <c r="M3947" s="218"/>
      <c r="N3947" s="398" t="s">
        <v>389</v>
      </c>
      <c r="O3947" s="398">
        <v>717000</v>
      </c>
      <c r="P3947" s="398" t="s">
        <v>305</v>
      </c>
      <c r="Q3947" s="399">
        <v>0</v>
      </c>
      <c r="R3947" s="399">
        <v>90.677500000000009</v>
      </c>
      <c r="S3947" s="399">
        <v>0</v>
      </c>
      <c r="T3947" s="272">
        <v>0</v>
      </c>
      <c r="U3947" s="400"/>
    </row>
    <row r="3948" spans="2:21" x14ac:dyDescent="0.25">
      <c r="B3948" s="396">
        <v>3954</v>
      </c>
      <c r="C3948" s="413">
        <v>45549</v>
      </c>
      <c r="D3948" s="397" t="s">
        <v>505</v>
      </c>
      <c r="E3948" s="398" t="s">
        <v>276</v>
      </c>
      <c r="F3948" s="398" t="s">
        <v>389</v>
      </c>
      <c r="G3948" s="398" t="s">
        <v>214</v>
      </c>
      <c r="H3948" s="468">
        <v>4.1500000000000004</v>
      </c>
      <c r="I3948" s="398" t="s">
        <v>221</v>
      </c>
      <c r="J3948" s="398">
        <v>19</v>
      </c>
      <c r="K3948" s="398">
        <v>715100</v>
      </c>
      <c r="L3948" s="398">
        <v>1900</v>
      </c>
      <c r="M3948" s="218"/>
      <c r="N3948" s="398" t="s">
        <v>389</v>
      </c>
      <c r="O3948" s="398">
        <v>717000</v>
      </c>
      <c r="P3948" s="398" t="s">
        <v>305</v>
      </c>
      <c r="Q3948" s="399">
        <v>0</v>
      </c>
      <c r="R3948" s="399">
        <v>90.677500000000009</v>
      </c>
      <c r="S3948" s="399">
        <v>0</v>
      </c>
      <c r="T3948" s="272">
        <v>0</v>
      </c>
      <c r="U3948" s="400"/>
    </row>
    <row r="3949" spans="2:21" x14ac:dyDescent="0.25">
      <c r="B3949" s="396">
        <v>3955</v>
      </c>
      <c r="C3949" s="413">
        <v>45549</v>
      </c>
      <c r="D3949" s="397" t="s">
        <v>96</v>
      </c>
      <c r="E3949" s="398" t="s">
        <v>161</v>
      </c>
      <c r="F3949" s="398" t="s">
        <v>1</v>
      </c>
      <c r="G3949" s="398" t="s">
        <v>161</v>
      </c>
      <c r="H3949" s="468">
        <v>11.8</v>
      </c>
      <c r="I3949" s="398" t="s">
        <v>66</v>
      </c>
      <c r="J3949" s="398">
        <v>4</v>
      </c>
      <c r="K3949" s="398"/>
      <c r="L3949" s="398"/>
      <c r="M3949" s="218"/>
      <c r="N3949" s="398" t="s">
        <v>363</v>
      </c>
      <c r="O3949" s="398"/>
      <c r="P3949" s="398"/>
      <c r="Q3949" s="399">
        <v>0</v>
      </c>
      <c r="R3949" s="399">
        <v>0</v>
      </c>
      <c r="S3949" s="399">
        <v>47.2</v>
      </c>
      <c r="T3949" s="272">
        <v>0</v>
      </c>
      <c r="U3949" s="400"/>
    </row>
    <row r="3950" spans="2:21" x14ac:dyDescent="0.25">
      <c r="B3950" s="396">
        <v>3956</v>
      </c>
      <c r="C3950" s="413">
        <v>45549</v>
      </c>
      <c r="D3950" s="397" t="s">
        <v>130</v>
      </c>
      <c r="E3950" s="398" t="s">
        <v>161</v>
      </c>
      <c r="F3950" s="398" t="s">
        <v>1</v>
      </c>
      <c r="G3950" s="398" t="s">
        <v>161</v>
      </c>
      <c r="H3950" s="468">
        <v>11.8</v>
      </c>
      <c r="I3950" s="398" t="s">
        <v>66</v>
      </c>
      <c r="J3950" s="398">
        <v>4</v>
      </c>
      <c r="K3950" s="398"/>
      <c r="L3950" s="398"/>
      <c r="M3950" s="218"/>
      <c r="N3950" s="398" t="s">
        <v>363</v>
      </c>
      <c r="O3950" s="398"/>
      <c r="P3950" s="398"/>
      <c r="Q3950" s="399">
        <v>0</v>
      </c>
      <c r="R3950" s="399">
        <v>0</v>
      </c>
      <c r="S3950" s="399">
        <v>47.2</v>
      </c>
      <c r="T3950" s="272">
        <v>0</v>
      </c>
      <c r="U3950" s="400"/>
    </row>
    <row r="3951" spans="2:21" x14ac:dyDescent="0.25">
      <c r="B3951" s="396">
        <v>3957</v>
      </c>
      <c r="C3951" s="413">
        <v>45549</v>
      </c>
      <c r="D3951" s="397" t="s">
        <v>261</v>
      </c>
      <c r="E3951" s="398" t="s">
        <v>161</v>
      </c>
      <c r="F3951" s="398" t="s">
        <v>65</v>
      </c>
      <c r="G3951" s="398" t="s">
        <v>161</v>
      </c>
      <c r="H3951" s="468">
        <v>30.5</v>
      </c>
      <c r="I3951" s="398"/>
      <c r="J3951" s="398">
        <v>0</v>
      </c>
      <c r="K3951" s="398"/>
      <c r="L3951" s="398"/>
      <c r="M3951" s="218"/>
      <c r="N3951" s="398"/>
      <c r="O3951" s="398"/>
      <c r="P3951" s="398"/>
      <c r="Q3951" s="399">
        <v>0</v>
      </c>
      <c r="R3951" s="399">
        <v>0</v>
      </c>
      <c r="S3951" s="399">
        <v>0</v>
      </c>
      <c r="T3951" s="272">
        <v>0</v>
      </c>
      <c r="U3951" s="400"/>
    </row>
    <row r="3952" spans="2:21" x14ac:dyDescent="0.25">
      <c r="B3952" s="401">
        <v>3958</v>
      </c>
      <c r="C3952" s="414">
        <v>45549</v>
      </c>
      <c r="D3952" s="402" t="s">
        <v>478</v>
      </c>
      <c r="E3952" s="403" t="s">
        <v>161</v>
      </c>
      <c r="F3952" s="403" t="s">
        <v>63</v>
      </c>
      <c r="G3952" s="403" t="s">
        <v>161</v>
      </c>
      <c r="H3952" s="468">
        <v>13</v>
      </c>
      <c r="I3952" s="403" t="s">
        <v>66</v>
      </c>
      <c r="J3952" s="403">
        <v>4</v>
      </c>
      <c r="K3952" s="403"/>
      <c r="L3952" s="403"/>
      <c r="M3952" s="220"/>
      <c r="N3952" s="403" t="s">
        <v>363</v>
      </c>
      <c r="O3952" s="403"/>
      <c r="P3952" s="403"/>
      <c r="Q3952" s="404">
        <v>0</v>
      </c>
      <c r="R3952" s="404">
        <v>0</v>
      </c>
      <c r="S3952" s="404">
        <v>52</v>
      </c>
      <c r="T3952" s="388">
        <v>0</v>
      </c>
      <c r="U3952" s="405"/>
    </row>
    <row r="3953" spans="2:34" x14ac:dyDescent="0.25">
      <c r="B3953" s="396">
        <v>3959</v>
      </c>
      <c r="C3953" s="413">
        <v>45550</v>
      </c>
      <c r="D3953" s="467" t="s">
        <v>522</v>
      </c>
      <c r="E3953" s="468" t="s">
        <v>132</v>
      </c>
      <c r="F3953" s="468" t="s">
        <v>132</v>
      </c>
      <c r="G3953" s="468" t="s">
        <v>311</v>
      </c>
      <c r="H3953" s="468">
        <v>1</v>
      </c>
      <c r="I3953" s="458" t="s">
        <v>310</v>
      </c>
      <c r="J3953" s="427">
        <v>129</v>
      </c>
      <c r="K3953" s="427"/>
      <c r="L3953" s="427"/>
      <c r="M3953" s="218"/>
      <c r="N3953" s="427"/>
      <c r="O3953" s="427">
        <v>714423</v>
      </c>
      <c r="P3953" s="427" t="s">
        <v>498</v>
      </c>
      <c r="Q3953" s="469">
        <f>IF(I3953=$Q$5,J3953*H3953,0)</f>
        <v>0</v>
      </c>
      <c r="R3953" s="469">
        <f>IF(I3953=$R$5,J3953*H3953,0)*1.15</f>
        <v>0</v>
      </c>
      <c r="S3953" s="469">
        <f>IF(I3953=$S$5,J3953*H3953,0)</f>
        <v>0</v>
      </c>
      <c r="T3953" s="462">
        <f>IF(I3953=$T$5,J3953*H3953,0)</f>
        <v>0</v>
      </c>
      <c r="U3953" s="400"/>
      <c r="V3953" s="217"/>
      <c r="W3953" s="218"/>
      <c r="X3953" s="218"/>
      <c r="Y3953" s="218"/>
      <c r="Z3953" s="218"/>
      <c r="AA3953" s="218"/>
      <c r="AB3953" s="218"/>
      <c r="AC3953" s="218"/>
      <c r="AD3953" s="218"/>
      <c r="AE3953" s="218"/>
      <c r="AF3953" s="218"/>
      <c r="AG3953" s="218"/>
      <c r="AH3953" s="218"/>
    </row>
    <row r="3954" spans="2:34" x14ac:dyDescent="0.25">
      <c r="B3954" s="396">
        <v>3960</v>
      </c>
      <c r="C3954" s="413">
        <v>45550</v>
      </c>
      <c r="D3954" s="397" t="s">
        <v>487</v>
      </c>
      <c r="E3954" s="427" t="s">
        <v>92</v>
      </c>
      <c r="F3954" s="427" t="s">
        <v>481</v>
      </c>
      <c r="G3954" s="427" t="s">
        <v>214</v>
      </c>
      <c r="H3954" s="468">
        <v>4.1500000000000004</v>
      </c>
      <c r="I3954" s="427" t="s">
        <v>221</v>
      </c>
      <c r="J3954" s="427">
        <v>33</v>
      </c>
      <c r="K3954" s="427">
        <v>715450</v>
      </c>
      <c r="L3954" s="427">
        <v>2050</v>
      </c>
      <c r="M3954" s="218"/>
      <c r="N3954" s="427" t="s">
        <v>481</v>
      </c>
      <c r="O3954" s="427">
        <v>717500</v>
      </c>
      <c r="P3954" s="427" t="s">
        <v>304</v>
      </c>
      <c r="Q3954" s="399">
        <v>0</v>
      </c>
      <c r="R3954" s="399">
        <v>157.49250000000001</v>
      </c>
      <c r="S3954" s="399">
        <v>0</v>
      </c>
      <c r="T3954" s="272">
        <v>0</v>
      </c>
      <c r="U3954" s="400"/>
      <c r="V3954" s="326"/>
      <c r="W3954" s="438"/>
      <c r="X3954" s="438"/>
      <c r="Y3954" s="438"/>
      <c r="Z3954" s="438"/>
      <c r="AA3954" s="438"/>
      <c r="AB3954" s="438"/>
      <c r="AC3954" s="438"/>
      <c r="AD3954" s="438"/>
      <c r="AE3954" s="438"/>
      <c r="AF3954" s="438"/>
      <c r="AG3954" s="438"/>
      <c r="AH3954" s="438"/>
    </row>
    <row r="3955" spans="2:34" x14ac:dyDescent="0.25">
      <c r="B3955" s="396">
        <v>3961</v>
      </c>
      <c r="C3955" s="413">
        <v>45550</v>
      </c>
      <c r="D3955" s="397" t="s">
        <v>488</v>
      </c>
      <c r="E3955" s="427" t="s">
        <v>92</v>
      </c>
      <c r="F3955" s="427" t="s">
        <v>481</v>
      </c>
      <c r="G3955" s="427" t="s">
        <v>214</v>
      </c>
      <c r="H3955" s="468">
        <v>4.1500000000000004</v>
      </c>
      <c r="I3955" s="427" t="s">
        <v>221</v>
      </c>
      <c r="J3955" s="427">
        <v>31</v>
      </c>
      <c r="K3955" s="427">
        <v>715450</v>
      </c>
      <c r="L3955" s="427">
        <v>2050</v>
      </c>
      <c r="M3955" s="218"/>
      <c r="N3955" s="427" t="s">
        <v>481</v>
      </c>
      <c r="O3955" s="427">
        <v>717500</v>
      </c>
      <c r="P3955" s="427" t="s">
        <v>304</v>
      </c>
      <c r="Q3955" s="399">
        <v>0</v>
      </c>
      <c r="R3955" s="399">
        <v>147.94749999999999</v>
      </c>
      <c r="S3955" s="399">
        <v>0</v>
      </c>
      <c r="T3955" s="272">
        <v>0</v>
      </c>
      <c r="U3955" s="400"/>
      <c r="V3955" s="217"/>
      <c r="W3955" s="218"/>
      <c r="X3955" s="218"/>
      <c r="Y3955" s="218"/>
      <c r="Z3955" s="218"/>
      <c r="AA3955" s="218"/>
      <c r="AB3955" s="218"/>
      <c r="AC3955" s="218"/>
      <c r="AD3955" s="218"/>
      <c r="AE3955" s="218"/>
      <c r="AF3955" s="218"/>
      <c r="AG3955" s="218"/>
      <c r="AH3955" s="218"/>
    </row>
    <row r="3956" spans="2:34" x14ac:dyDescent="0.25">
      <c r="B3956" s="396">
        <v>3962</v>
      </c>
      <c r="C3956" s="413">
        <v>45550</v>
      </c>
      <c r="D3956" s="397" t="s">
        <v>489</v>
      </c>
      <c r="E3956" s="427" t="s">
        <v>92</v>
      </c>
      <c r="F3956" s="427" t="s">
        <v>481</v>
      </c>
      <c r="G3956" s="427" t="s">
        <v>214</v>
      </c>
      <c r="H3956" s="468">
        <v>4.1500000000000004</v>
      </c>
      <c r="I3956" s="427" t="s">
        <v>221</v>
      </c>
      <c r="J3956" s="427">
        <v>28</v>
      </c>
      <c r="K3956" s="427">
        <v>715450</v>
      </c>
      <c r="L3956" s="427">
        <v>2050</v>
      </c>
      <c r="M3956" s="218"/>
      <c r="N3956" s="427" t="s">
        <v>481</v>
      </c>
      <c r="O3956" s="427">
        <v>717500</v>
      </c>
      <c r="P3956" s="427" t="s">
        <v>304</v>
      </c>
      <c r="Q3956" s="399">
        <v>0</v>
      </c>
      <c r="R3956" s="399">
        <v>133.63</v>
      </c>
      <c r="S3956" s="399">
        <v>0</v>
      </c>
      <c r="T3956" s="272">
        <v>0</v>
      </c>
      <c r="U3956" s="400"/>
      <c r="V3956" s="326"/>
      <c r="W3956" s="438"/>
      <c r="X3956" s="438"/>
      <c r="Y3956" s="438"/>
      <c r="Z3956" s="438"/>
      <c r="AA3956" s="438"/>
      <c r="AB3956" s="438"/>
      <c r="AC3956" s="438"/>
      <c r="AD3956" s="438"/>
      <c r="AE3956" s="438"/>
      <c r="AF3956" s="438"/>
      <c r="AG3956" s="438"/>
      <c r="AH3956" s="438"/>
    </row>
    <row r="3957" spans="2:34" x14ac:dyDescent="0.25">
      <c r="B3957" s="396">
        <v>3963</v>
      </c>
      <c r="C3957" s="413">
        <v>45550</v>
      </c>
      <c r="D3957" s="397" t="s">
        <v>117</v>
      </c>
      <c r="E3957" s="427" t="s">
        <v>92</v>
      </c>
      <c r="F3957" s="427" t="s">
        <v>1</v>
      </c>
      <c r="G3957" s="427" t="s">
        <v>213</v>
      </c>
      <c r="H3957" s="468">
        <v>6.65</v>
      </c>
      <c r="I3957" s="427" t="s">
        <v>221</v>
      </c>
      <c r="J3957" s="427">
        <v>18</v>
      </c>
      <c r="K3957" s="427">
        <v>715450</v>
      </c>
      <c r="L3957" s="427">
        <v>2050</v>
      </c>
      <c r="M3957" s="218"/>
      <c r="N3957" s="427" t="s">
        <v>62</v>
      </c>
      <c r="O3957" s="427">
        <v>717500</v>
      </c>
      <c r="P3957" s="427" t="s">
        <v>304</v>
      </c>
      <c r="Q3957" s="399">
        <v>0</v>
      </c>
      <c r="R3957" s="399">
        <v>137.655</v>
      </c>
      <c r="S3957" s="399">
        <v>0</v>
      </c>
      <c r="T3957" s="272">
        <v>0</v>
      </c>
      <c r="U3957" s="400"/>
      <c r="V3957" s="217"/>
      <c r="W3957" s="218"/>
      <c r="X3957" s="218"/>
      <c r="Y3957" s="218"/>
      <c r="Z3957" s="218"/>
      <c r="AA3957" s="218"/>
      <c r="AB3957" s="218"/>
      <c r="AC3957" s="218"/>
      <c r="AD3957" s="218"/>
      <c r="AE3957" s="218"/>
      <c r="AF3957" s="218"/>
      <c r="AG3957" s="218"/>
      <c r="AH3957" s="218"/>
    </row>
    <row r="3958" spans="2:34" x14ac:dyDescent="0.25">
      <c r="B3958" s="396">
        <v>3964</v>
      </c>
      <c r="C3958" s="413">
        <v>45550</v>
      </c>
      <c r="D3958" s="397" t="s">
        <v>117</v>
      </c>
      <c r="E3958" s="427" t="s">
        <v>92</v>
      </c>
      <c r="F3958" s="427" t="s">
        <v>1</v>
      </c>
      <c r="G3958" s="427" t="s">
        <v>213</v>
      </c>
      <c r="H3958" s="468">
        <v>6.65</v>
      </c>
      <c r="I3958" s="427" t="s">
        <v>253</v>
      </c>
      <c r="J3958" s="427">
        <v>5</v>
      </c>
      <c r="K3958" s="427">
        <v>714423</v>
      </c>
      <c r="L3958" s="427">
        <v>2977</v>
      </c>
      <c r="M3958" s="218"/>
      <c r="N3958" s="427" t="s">
        <v>1</v>
      </c>
      <c r="O3958" s="427">
        <v>717400</v>
      </c>
      <c r="P3958" s="427" t="s">
        <v>305</v>
      </c>
      <c r="Q3958" s="399">
        <v>0</v>
      </c>
      <c r="R3958" s="399">
        <v>0</v>
      </c>
      <c r="S3958" s="399">
        <v>0</v>
      </c>
      <c r="T3958" s="272">
        <v>33.25</v>
      </c>
      <c r="U3958" s="400"/>
      <c r="V3958" s="326"/>
      <c r="W3958" s="438"/>
      <c r="X3958" s="438"/>
      <c r="Y3958" s="438"/>
      <c r="Z3958" s="438"/>
      <c r="AA3958" s="438"/>
      <c r="AB3958" s="438"/>
      <c r="AC3958" s="438"/>
      <c r="AD3958" s="438"/>
      <c r="AE3958" s="438"/>
      <c r="AF3958" s="438"/>
      <c r="AG3958" s="438"/>
      <c r="AH3958" s="438"/>
    </row>
    <row r="3959" spans="2:34" x14ac:dyDescent="0.25">
      <c r="B3959" s="396">
        <v>3965</v>
      </c>
      <c r="C3959" s="413">
        <v>45550</v>
      </c>
      <c r="D3959" s="397" t="s">
        <v>94</v>
      </c>
      <c r="E3959" s="427" t="s">
        <v>92</v>
      </c>
      <c r="F3959" s="427" t="s">
        <v>1</v>
      </c>
      <c r="G3959" s="427" t="s">
        <v>213</v>
      </c>
      <c r="H3959" s="468">
        <v>6.65</v>
      </c>
      <c r="I3959" s="427" t="s">
        <v>221</v>
      </c>
      <c r="J3959" s="427">
        <v>26</v>
      </c>
      <c r="K3959" s="427">
        <v>715450</v>
      </c>
      <c r="L3959" s="427">
        <v>2050</v>
      </c>
      <c r="M3959" s="218"/>
      <c r="N3959" s="427" t="s">
        <v>62</v>
      </c>
      <c r="O3959" s="427">
        <v>717500</v>
      </c>
      <c r="P3959" s="427" t="s">
        <v>304</v>
      </c>
      <c r="Q3959" s="399">
        <v>0</v>
      </c>
      <c r="R3959" s="399">
        <v>198.83499999999998</v>
      </c>
      <c r="S3959" s="399">
        <v>0</v>
      </c>
      <c r="T3959" s="272">
        <v>0</v>
      </c>
      <c r="U3959" s="400"/>
      <c r="V3959" s="217"/>
      <c r="W3959" s="218"/>
      <c r="X3959" s="218"/>
      <c r="Y3959" s="218"/>
      <c r="Z3959" s="218"/>
      <c r="AA3959" s="218"/>
      <c r="AB3959" s="218"/>
      <c r="AC3959" s="218"/>
      <c r="AD3959" s="218"/>
      <c r="AE3959" s="218"/>
      <c r="AF3959" s="218"/>
      <c r="AG3959" s="218"/>
      <c r="AH3959" s="218"/>
    </row>
    <row r="3960" spans="2:34" x14ac:dyDescent="0.25">
      <c r="B3960" s="396">
        <v>3966</v>
      </c>
      <c r="C3960" s="413">
        <v>45550</v>
      </c>
      <c r="D3960" s="397" t="s">
        <v>91</v>
      </c>
      <c r="E3960" s="427" t="s">
        <v>92</v>
      </c>
      <c r="F3960" s="427" t="s">
        <v>1</v>
      </c>
      <c r="G3960" s="427" t="s">
        <v>213</v>
      </c>
      <c r="H3960" s="468">
        <v>6.65</v>
      </c>
      <c r="I3960" s="427" t="s">
        <v>221</v>
      </c>
      <c r="J3960" s="427">
        <v>1</v>
      </c>
      <c r="K3960" s="427">
        <v>715450</v>
      </c>
      <c r="L3960" s="427">
        <v>2050</v>
      </c>
      <c r="M3960" s="218"/>
      <c r="N3960" s="427" t="s">
        <v>62</v>
      </c>
      <c r="O3960" s="427">
        <v>717500</v>
      </c>
      <c r="P3960" s="427" t="s">
        <v>304</v>
      </c>
      <c r="Q3960" s="399">
        <v>0</v>
      </c>
      <c r="R3960" s="399">
        <v>7.6475</v>
      </c>
      <c r="S3960" s="399">
        <v>0</v>
      </c>
      <c r="T3960" s="272">
        <v>0</v>
      </c>
      <c r="U3960" s="400"/>
      <c r="V3960" s="326"/>
      <c r="W3960" s="438"/>
      <c r="X3960" s="438"/>
      <c r="Y3960" s="438"/>
      <c r="Z3960" s="438"/>
      <c r="AA3960" s="438"/>
      <c r="AB3960" s="438"/>
      <c r="AC3960" s="438"/>
      <c r="AD3960" s="438"/>
      <c r="AE3960" s="438"/>
      <c r="AF3960" s="438"/>
      <c r="AG3960" s="438"/>
      <c r="AH3960" s="438"/>
    </row>
    <row r="3961" spans="2:34" x14ac:dyDescent="0.25">
      <c r="B3961" s="396">
        <v>3967</v>
      </c>
      <c r="C3961" s="413">
        <v>45550</v>
      </c>
      <c r="D3961" s="397" t="s">
        <v>91</v>
      </c>
      <c r="E3961" s="427" t="s">
        <v>92</v>
      </c>
      <c r="F3961" s="427" t="s">
        <v>1</v>
      </c>
      <c r="G3961" s="427" t="s">
        <v>213</v>
      </c>
      <c r="H3961" s="468">
        <v>6.65</v>
      </c>
      <c r="I3961" s="427" t="s">
        <v>221</v>
      </c>
      <c r="J3961" s="427">
        <v>4</v>
      </c>
      <c r="K3961" s="427">
        <v>715650</v>
      </c>
      <c r="L3961" s="427">
        <v>1750</v>
      </c>
      <c r="M3961" s="218"/>
      <c r="N3961" s="427" t="s">
        <v>389</v>
      </c>
      <c r="O3961" s="427">
        <v>717400</v>
      </c>
      <c r="P3961" s="427" t="s">
        <v>305</v>
      </c>
      <c r="Q3961" s="399">
        <v>0</v>
      </c>
      <c r="R3961" s="399">
        <v>30.59</v>
      </c>
      <c r="S3961" s="399">
        <v>0</v>
      </c>
      <c r="T3961" s="272">
        <v>0</v>
      </c>
      <c r="U3961" s="400"/>
      <c r="V3961" s="217"/>
      <c r="W3961" s="218"/>
      <c r="X3961" s="218"/>
      <c r="Y3961" s="218"/>
      <c r="Z3961" s="218"/>
      <c r="AA3961" s="218"/>
      <c r="AB3961" s="218"/>
      <c r="AC3961" s="218"/>
      <c r="AD3961" s="218"/>
      <c r="AE3961" s="218"/>
      <c r="AF3961" s="218"/>
      <c r="AG3961" s="218"/>
      <c r="AH3961" s="218"/>
    </row>
    <row r="3962" spans="2:34" x14ac:dyDescent="0.25">
      <c r="B3962" s="396">
        <v>3968</v>
      </c>
      <c r="C3962" s="413">
        <v>45550</v>
      </c>
      <c r="D3962" s="397" t="s">
        <v>91</v>
      </c>
      <c r="E3962" s="427" t="s">
        <v>92</v>
      </c>
      <c r="F3962" s="427" t="s">
        <v>1</v>
      </c>
      <c r="G3962" s="427" t="s">
        <v>213</v>
      </c>
      <c r="H3962" s="468">
        <v>6.65</v>
      </c>
      <c r="I3962" s="427" t="s">
        <v>253</v>
      </c>
      <c r="J3962" s="427">
        <v>10</v>
      </c>
      <c r="K3962" s="427">
        <v>714423</v>
      </c>
      <c r="L3962" s="427">
        <v>2977</v>
      </c>
      <c r="M3962" s="218"/>
      <c r="N3962" s="427" t="s">
        <v>1</v>
      </c>
      <c r="O3962" s="427">
        <v>717400</v>
      </c>
      <c r="P3962" s="427" t="s">
        <v>305</v>
      </c>
      <c r="Q3962" s="399">
        <v>0</v>
      </c>
      <c r="R3962" s="399">
        <v>0</v>
      </c>
      <c r="S3962" s="399">
        <v>0</v>
      </c>
      <c r="T3962" s="272">
        <v>66.5</v>
      </c>
      <c r="U3962" s="400"/>
      <c r="V3962" s="326"/>
      <c r="W3962" s="438"/>
      <c r="X3962" s="438"/>
      <c r="Y3962" s="438"/>
      <c r="Z3962" s="438"/>
      <c r="AA3962" s="438"/>
      <c r="AB3962" s="438"/>
      <c r="AC3962" s="438"/>
      <c r="AD3962" s="438"/>
      <c r="AE3962" s="438"/>
      <c r="AF3962" s="438"/>
      <c r="AG3962" s="438"/>
      <c r="AH3962" s="438"/>
    </row>
    <row r="3963" spans="2:34" x14ac:dyDescent="0.25">
      <c r="B3963" s="396">
        <v>3969</v>
      </c>
      <c r="C3963" s="413">
        <v>45550</v>
      </c>
      <c r="D3963" s="397" t="s">
        <v>156</v>
      </c>
      <c r="E3963" s="427" t="s">
        <v>92</v>
      </c>
      <c r="F3963" s="427" t="s">
        <v>62</v>
      </c>
      <c r="G3963" s="427" t="s">
        <v>214</v>
      </c>
      <c r="H3963" s="468">
        <v>4.1500000000000004</v>
      </c>
      <c r="I3963" s="427" t="s">
        <v>221</v>
      </c>
      <c r="J3963" s="427">
        <v>32</v>
      </c>
      <c r="K3963" s="427">
        <v>715450</v>
      </c>
      <c r="L3963" s="427">
        <v>2050</v>
      </c>
      <c r="M3963" s="218"/>
      <c r="N3963" s="427" t="s">
        <v>62</v>
      </c>
      <c r="O3963" s="427">
        <v>717500</v>
      </c>
      <c r="P3963" s="427" t="s">
        <v>304</v>
      </c>
      <c r="Q3963" s="399">
        <v>0</v>
      </c>
      <c r="R3963" s="399">
        <v>152.72</v>
      </c>
      <c r="S3963" s="399">
        <v>0</v>
      </c>
      <c r="T3963" s="272">
        <v>0</v>
      </c>
      <c r="U3963" s="400"/>
      <c r="V3963" s="217"/>
      <c r="W3963" s="218"/>
      <c r="X3963" s="218"/>
      <c r="Y3963" s="218"/>
      <c r="Z3963" s="218"/>
      <c r="AA3963" s="218"/>
      <c r="AB3963" s="218"/>
      <c r="AC3963" s="218"/>
      <c r="AD3963" s="218"/>
      <c r="AE3963" s="218"/>
      <c r="AF3963" s="218"/>
      <c r="AG3963" s="218"/>
      <c r="AH3963" s="218"/>
    </row>
    <row r="3964" spans="2:34" x14ac:dyDescent="0.25">
      <c r="B3964" s="396">
        <v>3970</v>
      </c>
      <c r="C3964" s="413">
        <v>45550</v>
      </c>
      <c r="D3964" s="397" t="s">
        <v>157</v>
      </c>
      <c r="E3964" s="427" t="s">
        <v>92</v>
      </c>
      <c r="F3964" s="427" t="s">
        <v>62</v>
      </c>
      <c r="G3964" s="427" t="s">
        <v>214</v>
      </c>
      <c r="H3964" s="468">
        <v>4.1500000000000004</v>
      </c>
      <c r="I3964" s="427" t="s">
        <v>221</v>
      </c>
      <c r="J3964" s="427">
        <v>32</v>
      </c>
      <c r="K3964" s="427">
        <v>715450</v>
      </c>
      <c r="L3964" s="427">
        <v>2050</v>
      </c>
      <c r="M3964" s="218"/>
      <c r="N3964" s="427" t="s">
        <v>62</v>
      </c>
      <c r="O3964" s="427">
        <v>717500</v>
      </c>
      <c r="P3964" s="427" t="s">
        <v>304</v>
      </c>
      <c r="Q3964" s="399">
        <v>0</v>
      </c>
      <c r="R3964" s="399">
        <v>152.72</v>
      </c>
      <c r="S3964" s="399">
        <v>0</v>
      </c>
      <c r="T3964" s="272">
        <v>0</v>
      </c>
      <c r="U3964" s="400"/>
      <c r="V3964" s="326"/>
      <c r="W3964" s="438"/>
      <c r="X3964" s="438"/>
      <c r="Y3964" s="438"/>
      <c r="Z3964" s="438"/>
      <c r="AA3964" s="438"/>
      <c r="AB3964" s="438"/>
      <c r="AC3964" s="438"/>
      <c r="AD3964" s="438"/>
      <c r="AE3964" s="438"/>
      <c r="AF3964" s="438"/>
      <c r="AG3964" s="438"/>
      <c r="AH3964" s="438"/>
    </row>
    <row r="3965" spans="2:34" x14ac:dyDescent="0.25">
      <c r="B3965" s="396">
        <v>3971</v>
      </c>
      <c r="C3965" s="413">
        <v>45550</v>
      </c>
      <c r="D3965" s="397" t="s">
        <v>436</v>
      </c>
      <c r="E3965" s="427" t="s">
        <v>161</v>
      </c>
      <c r="F3965" s="427" t="s">
        <v>389</v>
      </c>
      <c r="G3965" s="427" t="s">
        <v>161</v>
      </c>
      <c r="H3965" s="468">
        <v>10</v>
      </c>
      <c r="I3965" s="427"/>
      <c r="J3965" s="427">
        <v>0</v>
      </c>
      <c r="K3965" s="427"/>
      <c r="L3965" s="427"/>
      <c r="M3965" s="218"/>
      <c r="N3965" s="427"/>
      <c r="O3965" s="427"/>
      <c r="P3965" s="427"/>
      <c r="Q3965" s="399">
        <v>0</v>
      </c>
      <c r="R3965" s="399">
        <v>0</v>
      </c>
      <c r="S3965" s="399">
        <v>0</v>
      </c>
      <c r="T3965" s="272">
        <v>0</v>
      </c>
      <c r="U3965" s="400"/>
      <c r="V3965" s="217"/>
      <c r="W3965" s="218"/>
      <c r="X3965" s="218"/>
      <c r="Y3965" s="218"/>
      <c r="Z3965" s="218"/>
      <c r="AA3965" s="218"/>
      <c r="AB3965" s="218"/>
      <c r="AC3965" s="218"/>
      <c r="AD3965" s="218"/>
      <c r="AE3965" s="218"/>
      <c r="AF3965" s="218"/>
      <c r="AG3965" s="218"/>
      <c r="AH3965" s="218"/>
    </row>
    <row r="3966" spans="2:34" x14ac:dyDescent="0.25">
      <c r="B3966" s="396">
        <v>3972</v>
      </c>
      <c r="C3966" s="413">
        <v>45550</v>
      </c>
      <c r="D3966" s="397" t="s">
        <v>284</v>
      </c>
      <c r="E3966" s="427" t="s">
        <v>178</v>
      </c>
      <c r="F3966" s="427" t="s">
        <v>7</v>
      </c>
      <c r="G3966" s="427" t="s">
        <v>213</v>
      </c>
      <c r="H3966" s="468">
        <v>7</v>
      </c>
      <c r="I3966" s="427" t="s">
        <v>220</v>
      </c>
      <c r="J3966" s="427">
        <v>45</v>
      </c>
      <c r="K3966" s="427">
        <v>723200</v>
      </c>
      <c r="L3966" s="427">
        <v>2800</v>
      </c>
      <c r="M3966" s="218"/>
      <c r="N3966" s="427" t="s">
        <v>7</v>
      </c>
      <c r="O3966" s="427">
        <v>722250</v>
      </c>
      <c r="P3966" s="427" t="s">
        <v>304</v>
      </c>
      <c r="Q3966" s="399">
        <v>315</v>
      </c>
      <c r="R3966" s="399">
        <v>0</v>
      </c>
      <c r="S3966" s="399">
        <v>0</v>
      </c>
      <c r="T3966" s="272">
        <v>0</v>
      </c>
      <c r="U3966" s="400"/>
      <c r="V3966" s="326"/>
      <c r="W3966" s="438"/>
      <c r="X3966" s="438"/>
      <c r="Y3966" s="438"/>
      <c r="Z3966" s="438"/>
      <c r="AA3966" s="438"/>
      <c r="AB3966" s="438"/>
      <c r="AC3966" s="438"/>
      <c r="AD3966" s="438"/>
      <c r="AE3966" s="438"/>
      <c r="AF3966" s="438"/>
      <c r="AG3966" s="438"/>
      <c r="AH3966" s="438"/>
    </row>
    <row r="3967" spans="2:34" x14ac:dyDescent="0.25">
      <c r="B3967" s="396">
        <v>3973</v>
      </c>
      <c r="C3967" s="413">
        <v>45550</v>
      </c>
      <c r="D3967" s="397" t="s">
        <v>268</v>
      </c>
      <c r="E3967" s="427" t="s">
        <v>276</v>
      </c>
      <c r="F3967" s="427" t="s">
        <v>7</v>
      </c>
      <c r="G3967" s="427" t="s">
        <v>214</v>
      </c>
      <c r="H3967" s="468">
        <v>5</v>
      </c>
      <c r="I3967" s="427" t="s">
        <v>220</v>
      </c>
      <c r="J3967" s="427">
        <v>49</v>
      </c>
      <c r="K3967" s="427">
        <v>723200</v>
      </c>
      <c r="L3967" s="427">
        <v>2800</v>
      </c>
      <c r="M3967" s="218"/>
      <c r="N3967" s="427" t="s">
        <v>7</v>
      </c>
      <c r="O3967" s="427">
        <v>722250</v>
      </c>
      <c r="P3967" s="427" t="s">
        <v>304</v>
      </c>
      <c r="Q3967" s="399">
        <v>245</v>
      </c>
      <c r="R3967" s="399">
        <v>0</v>
      </c>
      <c r="S3967" s="399">
        <v>0</v>
      </c>
      <c r="T3967" s="272">
        <v>0</v>
      </c>
      <c r="U3967" s="400"/>
      <c r="V3967" s="217"/>
      <c r="W3967" s="218"/>
      <c r="X3967" s="218"/>
      <c r="Y3967" s="218"/>
      <c r="Z3967" s="218"/>
      <c r="AA3967" s="218"/>
      <c r="AB3967" s="218"/>
      <c r="AC3967" s="218"/>
      <c r="AD3967" s="218"/>
      <c r="AE3967" s="218"/>
      <c r="AF3967" s="218"/>
      <c r="AG3967" s="218"/>
      <c r="AH3967" s="218"/>
    </row>
    <row r="3968" spans="2:34" x14ac:dyDescent="0.25">
      <c r="B3968" s="396">
        <v>3974</v>
      </c>
      <c r="C3968" s="413">
        <v>45550</v>
      </c>
      <c r="D3968" s="397" t="s">
        <v>260</v>
      </c>
      <c r="E3968" s="427" t="s">
        <v>161</v>
      </c>
      <c r="F3968" s="427" t="s">
        <v>7</v>
      </c>
      <c r="G3968" s="427" t="s">
        <v>161</v>
      </c>
      <c r="H3968" s="468">
        <v>10</v>
      </c>
      <c r="I3968" s="427" t="s">
        <v>66</v>
      </c>
      <c r="J3968" s="427">
        <v>8</v>
      </c>
      <c r="K3968" s="427"/>
      <c r="L3968" s="427"/>
      <c r="M3968" s="218"/>
      <c r="N3968" s="427" t="s">
        <v>363</v>
      </c>
      <c r="O3968" s="427"/>
      <c r="P3968" s="427"/>
      <c r="Q3968" s="399">
        <v>0</v>
      </c>
      <c r="R3968" s="399">
        <v>0</v>
      </c>
      <c r="S3968" s="399">
        <v>80</v>
      </c>
      <c r="T3968" s="272">
        <v>0</v>
      </c>
      <c r="U3968" s="400"/>
      <c r="V3968" s="326"/>
      <c r="W3968" s="438"/>
      <c r="X3968" s="438"/>
      <c r="Y3968" s="438"/>
      <c r="Z3968" s="438"/>
      <c r="AA3968" s="438"/>
      <c r="AB3968" s="438"/>
      <c r="AC3968" s="438"/>
      <c r="AD3968" s="438"/>
      <c r="AE3968" s="438"/>
      <c r="AF3968" s="438"/>
      <c r="AG3968" s="438"/>
      <c r="AH3968" s="438"/>
    </row>
    <row r="3969" spans="2:34" x14ac:dyDescent="0.25">
      <c r="B3969" s="396">
        <v>3975</v>
      </c>
      <c r="C3969" s="413">
        <v>45550</v>
      </c>
      <c r="D3969" s="397" t="s">
        <v>359</v>
      </c>
      <c r="E3969" s="427" t="s">
        <v>178</v>
      </c>
      <c r="F3969" s="427" t="s">
        <v>7</v>
      </c>
      <c r="G3969" s="427" t="s">
        <v>213</v>
      </c>
      <c r="H3969" s="468">
        <v>7</v>
      </c>
      <c r="I3969" s="427"/>
      <c r="J3969" s="427">
        <v>0</v>
      </c>
      <c r="K3969" s="427"/>
      <c r="L3969" s="427"/>
      <c r="M3969" s="218"/>
      <c r="N3969" s="427"/>
      <c r="O3969" s="427"/>
      <c r="P3969" s="427"/>
      <c r="Q3969" s="399">
        <v>0</v>
      </c>
      <c r="R3969" s="399">
        <v>0</v>
      </c>
      <c r="S3969" s="399">
        <v>0</v>
      </c>
      <c r="T3969" s="272">
        <v>0</v>
      </c>
      <c r="U3969" s="400"/>
      <c r="V3969" s="217"/>
      <c r="W3969" s="218"/>
      <c r="X3969" s="218"/>
      <c r="Y3969" s="218"/>
      <c r="Z3969" s="218"/>
      <c r="AA3969" s="218"/>
      <c r="AB3969" s="218"/>
      <c r="AC3969" s="218"/>
      <c r="AD3969" s="218"/>
      <c r="AE3969" s="218"/>
      <c r="AF3969" s="218"/>
      <c r="AG3969" s="218"/>
      <c r="AH3969" s="218"/>
    </row>
    <row r="3970" spans="2:34" x14ac:dyDescent="0.25">
      <c r="B3970" s="396">
        <v>3976</v>
      </c>
      <c r="C3970" s="413">
        <v>45550</v>
      </c>
      <c r="D3970" s="397" t="s">
        <v>177</v>
      </c>
      <c r="E3970" s="427" t="s">
        <v>178</v>
      </c>
      <c r="F3970" s="427" t="s">
        <v>7</v>
      </c>
      <c r="G3970" s="427" t="s">
        <v>213</v>
      </c>
      <c r="H3970" s="468">
        <v>7</v>
      </c>
      <c r="I3970" s="427" t="s">
        <v>220</v>
      </c>
      <c r="J3970" s="427">
        <v>34</v>
      </c>
      <c r="K3970" s="427">
        <v>723200</v>
      </c>
      <c r="L3970" s="427">
        <v>2800</v>
      </c>
      <c r="M3970" s="218"/>
      <c r="N3970" s="427" t="s">
        <v>7</v>
      </c>
      <c r="O3970" s="427">
        <v>722250</v>
      </c>
      <c r="P3970" s="427" t="s">
        <v>304</v>
      </c>
      <c r="Q3970" s="399">
        <v>238</v>
      </c>
      <c r="R3970" s="399">
        <v>0</v>
      </c>
      <c r="S3970" s="399">
        <v>0</v>
      </c>
      <c r="T3970" s="272">
        <v>0</v>
      </c>
      <c r="U3970" s="400"/>
      <c r="V3970" s="326"/>
      <c r="W3970" s="438"/>
      <c r="X3970" s="438"/>
      <c r="Y3970" s="438"/>
      <c r="Z3970" s="438"/>
      <c r="AA3970" s="438"/>
      <c r="AB3970" s="438"/>
      <c r="AC3970" s="438"/>
      <c r="AD3970" s="438"/>
      <c r="AE3970" s="438"/>
      <c r="AF3970" s="438"/>
      <c r="AG3970" s="438"/>
      <c r="AH3970" s="438"/>
    </row>
    <row r="3971" spans="2:34" x14ac:dyDescent="0.25">
      <c r="B3971" s="396">
        <v>3977</v>
      </c>
      <c r="C3971" s="413">
        <v>45550</v>
      </c>
      <c r="D3971" s="397" t="s">
        <v>173</v>
      </c>
      <c r="E3971" s="427" t="s">
        <v>161</v>
      </c>
      <c r="F3971" s="427" t="s">
        <v>7</v>
      </c>
      <c r="G3971" s="427" t="s">
        <v>161</v>
      </c>
      <c r="H3971" s="468">
        <v>11.2</v>
      </c>
      <c r="I3971" s="427"/>
      <c r="J3971" s="427">
        <v>0</v>
      </c>
      <c r="K3971" s="427"/>
      <c r="L3971" s="427"/>
      <c r="M3971" s="218"/>
      <c r="N3971" s="427"/>
      <c r="O3971" s="427"/>
      <c r="P3971" s="427"/>
      <c r="Q3971" s="399">
        <v>0</v>
      </c>
      <c r="R3971" s="399">
        <v>0</v>
      </c>
      <c r="S3971" s="399">
        <v>0</v>
      </c>
      <c r="T3971" s="272">
        <v>0</v>
      </c>
      <c r="U3971" s="400"/>
      <c r="V3971" s="217"/>
      <c r="W3971" s="218"/>
      <c r="X3971" s="218"/>
      <c r="Y3971" s="218"/>
      <c r="Z3971" s="218"/>
      <c r="AA3971" s="218"/>
      <c r="AB3971" s="218"/>
      <c r="AC3971" s="218"/>
      <c r="AD3971" s="218"/>
      <c r="AE3971" s="218"/>
      <c r="AF3971" s="218"/>
      <c r="AG3971" s="218"/>
      <c r="AH3971" s="218"/>
    </row>
    <row r="3972" spans="2:34" x14ac:dyDescent="0.25">
      <c r="B3972" s="396">
        <v>3978</v>
      </c>
      <c r="C3972" s="413">
        <v>45550</v>
      </c>
      <c r="D3972" s="397" t="s">
        <v>152</v>
      </c>
      <c r="E3972" s="427" t="s">
        <v>92</v>
      </c>
      <c r="F3972" s="427" t="s">
        <v>63</v>
      </c>
      <c r="G3972" s="427" t="s">
        <v>214</v>
      </c>
      <c r="H3972" s="468">
        <v>4.1500000000000004</v>
      </c>
      <c r="I3972" s="427" t="s">
        <v>221</v>
      </c>
      <c r="J3972" s="427">
        <v>40</v>
      </c>
      <c r="K3972" s="427">
        <v>714800</v>
      </c>
      <c r="L3972" s="427">
        <v>550</v>
      </c>
      <c r="M3972" s="218"/>
      <c r="N3972" s="427" t="s">
        <v>63</v>
      </c>
      <c r="O3972" s="427">
        <v>714250</v>
      </c>
      <c r="P3972" s="427" t="s">
        <v>305</v>
      </c>
      <c r="Q3972" s="399">
        <v>0</v>
      </c>
      <c r="R3972" s="399">
        <v>190.89999999999998</v>
      </c>
      <c r="S3972" s="399">
        <v>0</v>
      </c>
      <c r="T3972" s="272">
        <v>0</v>
      </c>
      <c r="U3972" s="400"/>
      <c r="V3972" s="326"/>
      <c r="W3972" s="438"/>
      <c r="X3972" s="438"/>
      <c r="Y3972" s="438"/>
      <c r="Z3972" s="438"/>
      <c r="AA3972" s="438"/>
      <c r="AB3972" s="438"/>
      <c r="AC3972" s="438"/>
      <c r="AD3972" s="438"/>
      <c r="AE3972" s="438"/>
      <c r="AF3972" s="438"/>
      <c r="AG3972" s="438"/>
      <c r="AH3972" s="438"/>
    </row>
    <row r="3973" spans="2:34" x14ac:dyDescent="0.25">
      <c r="B3973" s="396">
        <v>3979</v>
      </c>
      <c r="C3973" s="413">
        <v>45550</v>
      </c>
      <c r="D3973" s="397" t="s">
        <v>150</v>
      </c>
      <c r="E3973" s="427" t="s">
        <v>92</v>
      </c>
      <c r="F3973" s="427" t="s">
        <v>63</v>
      </c>
      <c r="G3973" s="427" t="s">
        <v>214</v>
      </c>
      <c r="H3973" s="468">
        <v>4.1500000000000004</v>
      </c>
      <c r="I3973" s="427" t="s">
        <v>221</v>
      </c>
      <c r="J3973" s="427">
        <v>35</v>
      </c>
      <c r="K3973" s="427">
        <v>714800</v>
      </c>
      <c r="L3973" s="427">
        <v>550</v>
      </c>
      <c r="M3973" s="218"/>
      <c r="N3973" s="427" t="s">
        <v>63</v>
      </c>
      <c r="O3973" s="427">
        <v>714250</v>
      </c>
      <c r="P3973" s="427" t="s">
        <v>305</v>
      </c>
      <c r="Q3973" s="399">
        <v>0</v>
      </c>
      <c r="R3973" s="399">
        <v>167.03749999999999</v>
      </c>
      <c r="S3973" s="399">
        <v>0</v>
      </c>
      <c r="T3973" s="272">
        <v>0</v>
      </c>
      <c r="U3973" s="400"/>
      <c r="V3973" s="217"/>
      <c r="W3973" s="218"/>
      <c r="X3973" s="218"/>
      <c r="Y3973" s="218"/>
      <c r="Z3973" s="218"/>
      <c r="AA3973" s="218"/>
      <c r="AB3973" s="218"/>
      <c r="AC3973" s="218"/>
      <c r="AD3973" s="218"/>
      <c r="AE3973" s="218"/>
      <c r="AF3973" s="218"/>
      <c r="AG3973" s="218"/>
      <c r="AH3973" s="218"/>
    </row>
    <row r="3974" spans="2:34" x14ac:dyDescent="0.25">
      <c r="B3974" s="396">
        <v>3980</v>
      </c>
      <c r="C3974" s="413">
        <v>45550</v>
      </c>
      <c r="D3974" s="397" t="s">
        <v>179</v>
      </c>
      <c r="E3974" s="427" t="s">
        <v>161</v>
      </c>
      <c r="F3974" s="427" t="s">
        <v>8</v>
      </c>
      <c r="G3974" s="427" t="s">
        <v>161</v>
      </c>
      <c r="H3974" s="468">
        <v>11.6</v>
      </c>
      <c r="I3974" s="427" t="s">
        <v>66</v>
      </c>
      <c r="J3974" s="427">
        <v>3</v>
      </c>
      <c r="K3974" s="427"/>
      <c r="L3974" s="427"/>
      <c r="M3974" s="218"/>
      <c r="N3974" s="427" t="s">
        <v>363</v>
      </c>
      <c r="O3974" s="427"/>
      <c r="P3974" s="427"/>
      <c r="Q3974" s="399">
        <v>0</v>
      </c>
      <c r="R3974" s="399">
        <v>0</v>
      </c>
      <c r="S3974" s="399">
        <v>34.799999999999997</v>
      </c>
      <c r="T3974" s="272">
        <v>0</v>
      </c>
      <c r="U3974" s="400"/>
      <c r="V3974" s="326"/>
      <c r="W3974" s="438"/>
      <c r="X3974" s="438"/>
      <c r="Y3974" s="438"/>
      <c r="Z3974" s="438"/>
      <c r="AA3974" s="438"/>
      <c r="AB3974" s="438"/>
      <c r="AC3974" s="438"/>
      <c r="AD3974" s="438"/>
      <c r="AE3974" s="438"/>
      <c r="AF3974" s="438"/>
      <c r="AG3974" s="438"/>
      <c r="AH3974" s="438"/>
    </row>
    <row r="3975" spans="2:34" x14ac:dyDescent="0.25">
      <c r="B3975" s="396">
        <v>3981</v>
      </c>
      <c r="C3975" s="413">
        <v>45550</v>
      </c>
      <c r="D3975" s="397" t="s">
        <v>141</v>
      </c>
      <c r="E3975" s="427" t="s">
        <v>92</v>
      </c>
      <c r="F3975" s="427" t="s">
        <v>2</v>
      </c>
      <c r="G3975" s="427" t="s">
        <v>213</v>
      </c>
      <c r="H3975" s="468">
        <v>7</v>
      </c>
      <c r="I3975" s="427" t="s">
        <v>220</v>
      </c>
      <c r="J3975" s="427">
        <v>30</v>
      </c>
      <c r="K3975" s="427">
        <v>713350</v>
      </c>
      <c r="L3975" s="427">
        <v>1050</v>
      </c>
      <c r="M3975" s="218"/>
      <c r="N3975" s="427" t="s">
        <v>2</v>
      </c>
      <c r="O3975" s="427">
        <v>712300</v>
      </c>
      <c r="P3975" s="427" t="s">
        <v>305</v>
      </c>
      <c r="Q3975" s="399">
        <v>210</v>
      </c>
      <c r="R3975" s="399">
        <v>0</v>
      </c>
      <c r="S3975" s="399">
        <v>0</v>
      </c>
      <c r="T3975" s="272">
        <v>0</v>
      </c>
      <c r="U3975" s="400"/>
      <c r="V3975" s="217"/>
      <c r="W3975" s="218"/>
      <c r="X3975" s="218"/>
      <c r="Y3975" s="218"/>
      <c r="Z3975" s="218"/>
      <c r="AA3975" s="218"/>
      <c r="AB3975" s="218"/>
      <c r="AC3975" s="218"/>
      <c r="AD3975" s="218"/>
      <c r="AE3975" s="218"/>
      <c r="AF3975" s="218"/>
      <c r="AG3975" s="218"/>
      <c r="AH3975" s="218"/>
    </row>
    <row r="3976" spans="2:34" x14ac:dyDescent="0.25">
      <c r="B3976" s="396">
        <v>3982</v>
      </c>
      <c r="C3976" s="413">
        <v>45550</v>
      </c>
      <c r="D3976" s="397" t="s">
        <v>142</v>
      </c>
      <c r="E3976" s="427" t="s">
        <v>92</v>
      </c>
      <c r="F3976" s="427" t="s">
        <v>2</v>
      </c>
      <c r="G3976" s="427" t="s">
        <v>213</v>
      </c>
      <c r="H3976" s="468">
        <v>7</v>
      </c>
      <c r="I3976" s="427" t="s">
        <v>220</v>
      </c>
      <c r="J3976" s="427">
        <v>33</v>
      </c>
      <c r="K3976" s="427">
        <v>713350</v>
      </c>
      <c r="L3976" s="427">
        <v>1050</v>
      </c>
      <c r="M3976" s="218"/>
      <c r="N3976" s="427" t="s">
        <v>2</v>
      </c>
      <c r="O3976" s="427">
        <v>712300</v>
      </c>
      <c r="P3976" s="427" t="s">
        <v>305</v>
      </c>
      <c r="Q3976" s="399">
        <v>231</v>
      </c>
      <c r="R3976" s="399">
        <v>0</v>
      </c>
      <c r="S3976" s="399">
        <v>0</v>
      </c>
      <c r="T3976" s="272">
        <v>0</v>
      </c>
      <c r="U3976" s="400"/>
      <c r="V3976" s="326"/>
      <c r="W3976" s="438"/>
      <c r="X3976" s="438"/>
      <c r="Y3976" s="438"/>
      <c r="Z3976" s="438"/>
      <c r="AA3976" s="438"/>
      <c r="AB3976" s="438"/>
      <c r="AC3976" s="438"/>
      <c r="AD3976" s="438"/>
      <c r="AE3976" s="438"/>
      <c r="AF3976" s="438"/>
      <c r="AG3976" s="438"/>
      <c r="AH3976" s="438"/>
    </row>
    <row r="3977" spans="2:34" x14ac:dyDescent="0.25">
      <c r="B3977" s="396">
        <v>3983</v>
      </c>
      <c r="C3977" s="413">
        <v>45550</v>
      </c>
      <c r="D3977" s="397" t="s">
        <v>143</v>
      </c>
      <c r="E3977" s="427" t="s">
        <v>92</v>
      </c>
      <c r="F3977" s="427" t="s">
        <v>2</v>
      </c>
      <c r="G3977" s="427" t="s">
        <v>213</v>
      </c>
      <c r="H3977" s="468">
        <v>7</v>
      </c>
      <c r="I3977" s="427" t="s">
        <v>220</v>
      </c>
      <c r="J3977" s="427">
        <v>34</v>
      </c>
      <c r="K3977" s="427">
        <v>713350</v>
      </c>
      <c r="L3977" s="427">
        <v>1050</v>
      </c>
      <c r="M3977" s="218"/>
      <c r="N3977" s="427" t="s">
        <v>2</v>
      </c>
      <c r="O3977" s="427">
        <v>712300</v>
      </c>
      <c r="P3977" s="427" t="s">
        <v>305</v>
      </c>
      <c r="Q3977" s="399">
        <v>238</v>
      </c>
      <c r="R3977" s="399">
        <v>0</v>
      </c>
      <c r="S3977" s="399">
        <v>0</v>
      </c>
      <c r="T3977" s="272">
        <v>0</v>
      </c>
      <c r="U3977" s="400"/>
      <c r="V3977" s="217"/>
      <c r="W3977" s="218"/>
      <c r="X3977" s="218"/>
      <c r="Y3977" s="218"/>
      <c r="Z3977" s="218"/>
      <c r="AA3977" s="218"/>
      <c r="AB3977" s="218"/>
      <c r="AC3977" s="218"/>
      <c r="AD3977" s="218"/>
      <c r="AE3977" s="218"/>
      <c r="AF3977" s="218"/>
      <c r="AG3977" s="218"/>
      <c r="AH3977" s="218"/>
    </row>
    <row r="3978" spans="2:34" x14ac:dyDescent="0.25">
      <c r="B3978" s="396">
        <v>3984</v>
      </c>
      <c r="C3978" s="413">
        <v>45550</v>
      </c>
      <c r="D3978" s="397" t="s">
        <v>258</v>
      </c>
      <c r="E3978" s="427" t="s">
        <v>92</v>
      </c>
      <c r="F3978" s="427" t="s">
        <v>2</v>
      </c>
      <c r="G3978" s="427" t="s">
        <v>213</v>
      </c>
      <c r="H3978" s="468">
        <v>7</v>
      </c>
      <c r="I3978" s="427"/>
      <c r="J3978" s="427">
        <v>0</v>
      </c>
      <c r="K3978" s="427"/>
      <c r="L3978" s="427"/>
      <c r="M3978" s="218"/>
      <c r="N3978" s="427"/>
      <c r="O3978" s="427"/>
      <c r="P3978" s="427"/>
      <c r="Q3978" s="399">
        <v>0</v>
      </c>
      <c r="R3978" s="399">
        <v>0</v>
      </c>
      <c r="S3978" s="399">
        <v>0</v>
      </c>
      <c r="T3978" s="272">
        <v>0</v>
      </c>
      <c r="U3978" s="400"/>
      <c r="V3978" s="326"/>
      <c r="W3978" s="438"/>
      <c r="X3978" s="438"/>
      <c r="Y3978" s="438"/>
      <c r="Z3978" s="438"/>
      <c r="AA3978" s="438"/>
      <c r="AB3978" s="438"/>
      <c r="AC3978" s="438"/>
      <c r="AD3978" s="438"/>
      <c r="AE3978" s="438"/>
      <c r="AF3978" s="438"/>
      <c r="AG3978" s="438"/>
      <c r="AH3978" s="438"/>
    </row>
    <row r="3979" spans="2:34" x14ac:dyDescent="0.25">
      <c r="B3979" s="396">
        <v>3985</v>
      </c>
      <c r="C3979" s="413">
        <v>45550</v>
      </c>
      <c r="D3979" s="397" t="s">
        <v>266</v>
      </c>
      <c r="E3979" s="427" t="s">
        <v>92</v>
      </c>
      <c r="F3979" s="427" t="s">
        <v>2</v>
      </c>
      <c r="G3979" s="427" t="s">
        <v>213</v>
      </c>
      <c r="H3979" s="468">
        <v>7</v>
      </c>
      <c r="I3979" s="427"/>
      <c r="J3979" s="427">
        <v>0</v>
      </c>
      <c r="K3979" s="427"/>
      <c r="L3979" s="427"/>
      <c r="M3979" s="218"/>
      <c r="N3979" s="427"/>
      <c r="O3979" s="427"/>
      <c r="P3979" s="427"/>
      <c r="Q3979" s="399">
        <v>0</v>
      </c>
      <c r="R3979" s="399">
        <v>0</v>
      </c>
      <c r="S3979" s="399">
        <v>0</v>
      </c>
      <c r="T3979" s="272">
        <v>0</v>
      </c>
      <c r="U3979" s="400"/>
      <c r="V3979" s="217"/>
      <c r="W3979" s="218"/>
      <c r="X3979" s="218"/>
      <c r="Y3979" s="218"/>
      <c r="Z3979" s="218"/>
      <c r="AA3979" s="218"/>
      <c r="AB3979" s="218"/>
      <c r="AC3979" s="218"/>
      <c r="AD3979" s="218"/>
      <c r="AE3979" s="218"/>
      <c r="AF3979" s="218"/>
      <c r="AG3979" s="218"/>
      <c r="AH3979" s="218"/>
    </row>
    <row r="3980" spans="2:34" x14ac:dyDescent="0.25">
      <c r="B3980" s="396">
        <v>3986</v>
      </c>
      <c r="C3980" s="413">
        <v>45550</v>
      </c>
      <c r="D3980" s="397" t="s">
        <v>267</v>
      </c>
      <c r="E3980" s="427" t="s">
        <v>92</v>
      </c>
      <c r="F3980" s="427" t="s">
        <v>2</v>
      </c>
      <c r="G3980" s="427" t="s">
        <v>213</v>
      </c>
      <c r="H3980" s="468">
        <v>7</v>
      </c>
      <c r="I3980" s="427"/>
      <c r="J3980" s="427">
        <v>0</v>
      </c>
      <c r="K3980" s="427"/>
      <c r="L3980" s="427"/>
      <c r="M3980" s="218"/>
      <c r="N3980" s="427"/>
      <c r="O3980" s="427"/>
      <c r="P3980" s="427"/>
      <c r="Q3980" s="399">
        <v>0</v>
      </c>
      <c r="R3980" s="399">
        <v>0</v>
      </c>
      <c r="S3980" s="399">
        <v>0</v>
      </c>
      <c r="T3980" s="272">
        <v>0</v>
      </c>
      <c r="U3980" s="400"/>
      <c r="V3980" s="326"/>
      <c r="W3980" s="438"/>
      <c r="X3980" s="438"/>
      <c r="Y3980" s="438"/>
      <c r="Z3980" s="438"/>
      <c r="AA3980" s="438"/>
      <c r="AB3980" s="438"/>
      <c r="AC3980" s="438"/>
      <c r="AD3980" s="438"/>
      <c r="AE3980" s="438"/>
      <c r="AF3980" s="438"/>
      <c r="AG3980" s="438"/>
      <c r="AH3980" s="438"/>
    </row>
    <row r="3981" spans="2:34" x14ac:dyDescent="0.25">
      <c r="B3981" s="396">
        <v>3987</v>
      </c>
      <c r="C3981" s="413">
        <v>45550</v>
      </c>
      <c r="D3981" s="397" t="s">
        <v>387</v>
      </c>
      <c r="E3981" s="427" t="s">
        <v>276</v>
      </c>
      <c r="F3981" s="427" t="s">
        <v>389</v>
      </c>
      <c r="G3981" s="427" t="s">
        <v>214</v>
      </c>
      <c r="H3981" s="468">
        <v>4.1500000000000004</v>
      </c>
      <c r="I3981" s="427" t="s">
        <v>221</v>
      </c>
      <c r="J3981" s="427">
        <v>22</v>
      </c>
      <c r="K3981" s="427">
        <v>715650</v>
      </c>
      <c r="L3981" s="427">
        <v>1750</v>
      </c>
      <c r="M3981" s="218"/>
      <c r="N3981" s="427" t="s">
        <v>389</v>
      </c>
      <c r="O3981" s="427">
        <v>717400</v>
      </c>
      <c r="P3981" s="427" t="s">
        <v>305</v>
      </c>
      <c r="Q3981" s="399">
        <v>0</v>
      </c>
      <c r="R3981" s="399">
        <v>104.995</v>
      </c>
      <c r="S3981" s="399">
        <v>0</v>
      </c>
      <c r="T3981" s="272">
        <v>0</v>
      </c>
      <c r="U3981" s="400"/>
      <c r="V3981" s="217"/>
      <c r="W3981" s="218"/>
      <c r="X3981" s="218"/>
      <c r="Y3981" s="218"/>
      <c r="Z3981" s="218"/>
      <c r="AA3981" s="218"/>
      <c r="AB3981" s="218"/>
      <c r="AC3981" s="218"/>
      <c r="AD3981" s="218"/>
      <c r="AE3981" s="218"/>
      <c r="AF3981" s="218"/>
      <c r="AG3981" s="218"/>
      <c r="AH3981" s="218"/>
    </row>
    <row r="3982" spans="2:34" x14ac:dyDescent="0.25">
      <c r="B3982" s="396">
        <v>3988</v>
      </c>
      <c r="C3982" s="413">
        <v>45550</v>
      </c>
      <c r="D3982" s="397" t="s">
        <v>388</v>
      </c>
      <c r="E3982" s="427" t="s">
        <v>276</v>
      </c>
      <c r="F3982" s="427" t="s">
        <v>389</v>
      </c>
      <c r="G3982" s="427" t="s">
        <v>214</v>
      </c>
      <c r="H3982" s="468">
        <v>4.1500000000000004</v>
      </c>
      <c r="I3982" s="427" t="s">
        <v>221</v>
      </c>
      <c r="J3982" s="427">
        <v>22</v>
      </c>
      <c r="K3982" s="427">
        <v>715650</v>
      </c>
      <c r="L3982" s="427">
        <v>1750</v>
      </c>
      <c r="M3982" s="218"/>
      <c r="N3982" s="427" t="s">
        <v>389</v>
      </c>
      <c r="O3982" s="427">
        <v>717400</v>
      </c>
      <c r="P3982" s="427" t="s">
        <v>305</v>
      </c>
      <c r="Q3982" s="399">
        <v>0</v>
      </c>
      <c r="R3982" s="399">
        <v>104.995</v>
      </c>
      <c r="S3982" s="399">
        <v>0</v>
      </c>
      <c r="T3982" s="272">
        <v>0</v>
      </c>
      <c r="U3982" s="400"/>
      <c r="V3982" s="326"/>
      <c r="W3982" s="438"/>
      <c r="X3982" s="438"/>
      <c r="Y3982" s="438"/>
      <c r="Z3982" s="438"/>
      <c r="AA3982" s="438"/>
      <c r="AB3982" s="438"/>
      <c r="AC3982" s="438"/>
      <c r="AD3982" s="438"/>
      <c r="AE3982" s="438"/>
      <c r="AF3982" s="438"/>
      <c r="AG3982" s="438"/>
      <c r="AH3982" s="438"/>
    </row>
    <row r="3983" spans="2:34" x14ac:dyDescent="0.25">
      <c r="B3983" s="396">
        <v>3989</v>
      </c>
      <c r="C3983" s="413">
        <v>45550</v>
      </c>
      <c r="D3983" s="397" t="s">
        <v>505</v>
      </c>
      <c r="E3983" s="427" t="s">
        <v>276</v>
      </c>
      <c r="F3983" s="427" t="s">
        <v>389</v>
      </c>
      <c r="G3983" s="427" t="s">
        <v>214</v>
      </c>
      <c r="H3983" s="468">
        <v>4.1500000000000004</v>
      </c>
      <c r="I3983" s="427" t="s">
        <v>221</v>
      </c>
      <c r="J3983" s="427">
        <v>22</v>
      </c>
      <c r="K3983" s="427">
        <v>715650</v>
      </c>
      <c r="L3983" s="427">
        <v>1750</v>
      </c>
      <c r="M3983" s="218"/>
      <c r="N3983" s="427" t="s">
        <v>389</v>
      </c>
      <c r="O3983" s="427">
        <v>717400</v>
      </c>
      <c r="P3983" s="427" t="s">
        <v>305</v>
      </c>
      <c r="Q3983" s="399">
        <v>0</v>
      </c>
      <c r="R3983" s="399">
        <v>104.995</v>
      </c>
      <c r="S3983" s="399">
        <v>0</v>
      </c>
      <c r="T3983" s="272">
        <v>0</v>
      </c>
      <c r="U3983" s="400"/>
      <c r="V3983" s="439"/>
      <c r="W3983" s="218"/>
      <c r="X3983" s="218"/>
      <c r="Y3983" s="218"/>
      <c r="Z3983" s="218"/>
      <c r="AA3983" s="218"/>
      <c r="AB3983" s="218"/>
      <c r="AC3983" s="218"/>
      <c r="AD3983" s="218"/>
      <c r="AE3983" s="218"/>
      <c r="AF3983" s="218"/>
      <c r="AG3983" s="218"/>
      <c r="AH3983" s="218"/>
    </row>
    <row r="3984" spans="2:34" x14ac:dyDescent="0.25">
      <c r="B3984" s="396">
        <v>3990</v>
      </c>
      <c r="C3984" s="413">
        <v>45550</v>
      </c>
      <c r="D3984" s="397" t="s">
        <v>96</v>
      </c>
      <c r="E3984" s="427" t="s">
        <v>161</v>
      </c>
      <c r="F3984" s="427" t="s">
        <v>1</v>
      </c>
      <c r="G3984" s="427" t="s">
        <v>161</v>
      </c>
      <c r="H3984" s="468">
        <v>11.8</v>
      </c>
      <c r="I3984" s="427" t="s">
        <v>66</v>
      </c>
      <c r="J3984" s="427">
        <v>4</v>
      </c>
      <c r="K3984" s="427"/>
      <c r="L3984" s="427"/>
      <c r="M3984" s="218"/>
      <c r="N3984" s="427" t="s">
        <v>363</v>
      </c>
      <c r="O3984" s="427"/>
      <c r="P3984" s="427"/>
      <c r="Q3984" s="399">
        <v>0</v>
      </c>
      <c r="R3984" s="399">
        <v>0</v>
      </c>
      <c r="S3984" s="399">
        <v>47.2</v>
      </c>
      <c r="T3984" s="272">
        <v>0</v>
      </c>
      <c r="U3984" s="400"/>
    </row>
    <row r="3985" spans="2:21" x14ac:dyDescent="0.25">
      <c r="B3985" s="396">
        <v>3991</v>
      </c>
      <c r="C3985" s="413">
        <v>45550</v>
      </c>
      <c r="D3985" s="397" t="s">
        <v>130</v>
      </c>
      <c r="E3985" s="427" t="s">
        <v>161</v>
      </c>
      <c r="F3985" s="427" t="s">
        <v>1</v>
      </c>
      <c r="G3985" s="427" t="s">
        <v>161</v>
      </c>
      <c r="H3985" s="468">
        <v>11.8</v>
      </c>
      <c r="I3985" s="427" t="s">
        <v>66</v>
      </c>
      <c r="J3985" s="427">
        <v>4</v>
      </c>
      <c r="K3985" s="427"/>
      <c r="L3985" s="427"/>
      <c r="M3985" s="218"/>
      <c r="N3985" s="427" t="s">
        <v>363</v>
      </c>
      <c r="O3985" s="427"/>
      <c r="P3985" s="427"/>
      <c r="Q3985" s="399">
        <v>0</v>
      </c>
      <c r="R3985" s="399">
        <v>0</v>
      </c>
      <c r="S3985" s="399">
        <v>47.2</v>
      </c>
      <c r="T3985" s="272">
        <v>0</v>
      </c>
      <c r="U3985" s="400"/>
    </row>
    <row r="3986" spans="2:21" x14ac:dyDescent="0.25">
      <c r="B3986" s="396">
        <v>3992</v>
      </c>
      <c r="C3986" s="413">
        <v>45550</v>
      </c>
      <c r="D3986" s="397" t="s">
        <v>261</v>
      </c>
      <c r="E3986" s="427" t="s">
        <v>161</v>
      </c>
      <c r="F3986" s="427" t="s">
        <v>65</v>
      </c>
      <c r="G3986" s="427" t="s">
        <v>161</v>
      </c>
      <c r="H3986" s="468">
        <v>30.5</v>
      </c>
      <c r="I3986" s="427"/>
      <c r="J3986" s="427">
        <v>0</v>
      </c>
      <c r="K3986" s="427"/>
      <c r="L3986" s="427"/>
      <c r="M3986" s="218"/>
      <c r="N3986" s="427"/>
      <c r="O3986" s="427"/>
      <c r="P3986" s="427"/>
      <c r="Q3986" s="399">
        <v>0</v>
      </c>
      <c r="R3986" s="399">
        <v>0</v>
      </c>
      <c r="S3986" s="399">
        <v>0</v>
      </c>
      <c r="T3986" s="272">
        <v>0</v>
      </c>
      <c r="U3986" s="400"/>
    </row>
    <row r="3987" spans="2:21" x14ac:dyDescent="0.25">
      <c r="B3987" s="401">
        <v>3993</v>
      </c>
      <c r="C3987" s="414">
        <v>45550</v>
      </c>
      <c r="D3987" s="402" t="s">
        <v>478</v>
      </c>
      <c r="E3987" s="427" t="s">
        <v>161</v>
      </c>
      <c r="F3987" s="427" t="s">
        <v>63</v>
      </c>
      <c r="G3987" s="427" t="s">
        <v>161</v>
      </c>
      <c r="H3987" s="468">
        <v>13</v>
      </c>
      <c r="I3987" s="403" t="s">
        <v>66</v>
      </c>
      <c r="J3987" s="403">
        <v>4</v>
      </c>
      <c r="K3987" s="403"/>
      <c r="L3987" s="403"/>
      <c r="M3987" s="220"/>
      <c r="N3987" s="403" t="s">
        <v>363</v>
      </c>
      <c r="O3987" s="403"/>
      <c r="P3987" s="403"/>
      <c r="Q3987" s="404">
        <v>0</v>
      </c>
      <c r="R3987" s="404">
        <v>0</v>
      </c>
      <c r="S3987" s="404">
        <v>52</v>
      </c>
      <c r="T3987" s="388">
        <v>0</v>
      </c>
      <c r="U3987" s="405"/>
    </row>
    <row r="3988" spans="2:21" ht="20.25" customHeight="1" x14ac:dyDescent="0.25">
      <c r="B3988" s="396">
        <v>3994</v>
      </c>
      <c r="C3988" s="414">
        <v>45551</v>
      </c>
      <c r="D3988" s="467" t="s">
        <v>522</v>
      </c>
      <c r="E3988" s="468" t="s">
        <v>132</v>
      </c>
      <c r="F3988" s="468" t="s">
        <v>132</v>
      </c>
      <c r="G3988" s="468" t="s">
        <v>311</v>
      </c>
      <c r="H3988" s="468">
        <v>1</v>
      </c>
      <c r="I3988" s="458" t="s">
        <v>310</v>
      </c>
      <c r="J3988" s="427">
        <v>57</v>
      </c>
      <c r="K3988" s="427"/>
      <c r="L3988" s="427"/>
      <c r="M3988" s="218"/>
      <c r="N3988" s="427"/>
      <c r="O3988" s="427">
        <v>713375</v>
      </c>
      <c r="P3988" s="427" t="s">
        <v>531</v>
      </c>
      <c r="Q3988" s="469">
        <f>IF(I3988=$Q$5,J3988*H3988,0)</f>
        <v>0</v>
      </c>
      <c r="R3988" s="469">
        <f>IF(I3988=$R$5,J3988*H3988,0)*1.15</f>
        <v>0</v>
      </c>
      <c r="S3988" s="469">
        <f>IF(I3988=$S$5,J3988*H3988,0)</f>
        <v>0</v>
      </c>
      <c r="T3988" s="462">
        <f>IF(I3988=$T$5,J3988*H3988,0)</f>
        <v>0</v>
      </c>
      <c r="U3988" s="400"/>
    </row>
    <row r="3989" spans="2:21" ht="20.25" customHeight="1" x14ac:dyDescent="0.25">
      <c r="B3989" s="396">
        <v>3995</v>
      </c>
      <c r="C3989" s="414">
        <v>45551</v>
      </c>
      <c r="D3989" s="397" t="s">
        <v>487</v>
      </c>
      <c r="E3989" s="427" t="s">
        <v>92</v>
      </c>
      <c r="F3989" s="427" t="s">
        <v>481</v>
      </c>
      <c r="G3989" s="427" t="s">
        <v>214</v>
      </c>
      <c r="H3989" s="468">
        <v>4.1500000000000004</v>
      </c>
      <c r="I3989" s="427" t="s">
        <v>221</v>
      </c>
      <c r="J3989" s="427">
        <v>31</v>
      </c>
      <c r="K3989" s="427">
        <v>715450</v>
      </c>
      <c r="L3989" s="427">
        <v>1850</v>
      </c>
      <c r="M3989" s="218"/>
      <c r="N3989" s="427" t="s">
        <v>481</v>
      </c>
      <c r="O3989" s="427">
        <v>717300</v>
      </c>
      <c r="P3989" s="427" t="s">
        <v>304</v>
      </c>
      <c r="Q3989" s="399">
        <v>0</v>
      </c>
      <c r="R3989" s="399">
        <v>147.94749999999999</v>
      </c>
      <c r="S3989" s="399">
        <v>0</v>
      </c>
      <c r="T3989" s="272">
        <v>0</v>
      </c>
      <c r="U3989" s="400"/>
    </row>
    <row r="3990" spans="2:21" ht="20.25" customHeight="1" x14ac:dyDescent="0.25">
      <c r="B3990" s="396">
        <v>3996</v>
      </c>
      <c r="C3990" s="414">
        <v>45551</v>
      </c>
      <c r="D3990" s="397" t="s">
        <v>488</v>
      </c>
      <c r="E3990" s="427" t="s">
        <v>92</v>
      </c>
      <c r="F3990" s="427" t="s">
        <v>481</v>
      </c>
      <c r="G3990" s="427" t="s">
        <v>214</v>
      </c>
      <c r="H3990" s="468">
        <v>4.1500000000000004</v>
      </c>
      <c r="I3990" s="427" t="s">
        <v>221</v>
      </c>
      <c r="J3990" s="427">
        <v>31</v>
      </c>
      <c r="K3990" s="427">
        <v>715450</v>
      </c>
      <c r="L3990" s="427">
        <v>1850</v>
      </c>
      <c r="M3990" s="218"/>
      <c r="N3990" s="427" t="s">
        <v>481</v>
      </c>
      <c r="O3990" s="427">
        <v>717300</v>
      </c>
      <c r="P3990" s="427" t="s">
        <v>304</v>
      </c>
      <c r="Q3990" s="399">
        <v>0</v>
      </c>
      <c r="R3990" s="399">
        <v>147.94749999999999</v>
      </c>
      <c r="S3990" s="399">
        <v>0</v>
      </c>
      <c r="T3990" s="272">
        <v>0</v>
      </c>
      <c r="U3990" s="400"/>
    </row>
    <row r="3991" spans="2:21" ht="20.25" customHeight="1" x14ac:dyDescent="0.25">
      <c r="B3991" s="396">
        <v>3997</v>
      </c>
      <c r="C3991" s="414">
        <v>45551</v>
      </c>
      <c r="D3991" s="397" t="s">
        <v>489</v>
      </c>
      <c r="E3991" s="427" t="s">
        <v>92</v>
      </c>
      <c r="F3991" s="427" t="s">
        <v>481</v>
      </c>
      <c r="G3991" s="427" t="s">
        <v>214</v>
      </c>
      <c r="H3991" s="468">
        <v>4.1500000000000004</v>
      </c>
      <c r="I3991" s="427" t="s">
        <v>221</v>
      </c>
      <c r="J3991" s="427">
        <v>23</v>
      </c>
      <c r="K3991" s="427">
        <v>715450</v>
      </c>
      <c r="L3991" s="427">
        <v>1850</v>
      </c>
      <c r="M3991" s="218"/>
      <c r="N3991" s="427" t="s">
        <v>481</v>
      </c>
      <c r="O3991" s="427">
        <v>717300</v>
      </c>
      <c r="P3991" s="427" t="s">
        <v>304</v>
      </c>
      <c r="Q3991" s="399">
        <v>0</v>
      </c>
      <c r="R3991" s="399">
        <v>109.7675</v>
      </c>
      <c r="S3991" s="399">
        <v>0</v>
      </c>
      <c r="T3991" s="272">
        <v>0</v>
      </c>
      <c r="U3991" s="400"/>
    </row>
    <row r="3992" spans="2:21" ht="20.25" customHeight="1" x14ac:dyDescent="0.25">
      <c r="B3992" s="396">
        <v>3998</v>
      </c>
      <c r="C3992" s="414">
        <v>45551</v>
      </c>
      <c r="D3992" s="397" t="s">
        <v>117</v>
      </c>
      <c r="E3992" s="427" t="s">
        <v>92</v>
      </c>
      <c r="F3992" s="427" t="s">
        <v>1</v>
      </c>
      <c r="G3992" s="427" t="s">
        <v>213</v>
      </c>
      <c r="H3992" s="468">
        <v>6.65</v>
      </c>
      <c r="I3992" s="427" t="s">
        <v>221</v>
      </c>
      <c r="J3992" s="427">
        <v>24</v>
      </c>
      <c r="K3992" s="427">
        <v>715450</v>
      </c>
      <c r="L3992" s="427">
        <v>850</v>
      </c>
      <c r="M3992" s="218"/>
      <c r="N3992" s="427" t="s">
        <v>1</v>
      </c>
      <c r="O3992" s="427">
        <v>716300</v>
      </c>
      <c r="P3992" s="427" t="s">
        <v>304</v>
      </c>
      <c r="Q3992" s="399">
        <v>0</v>
      </c>
      <c r="R3992" s="399">
        <v>183.54000000000002</v>
      </c>
      <c r="S3992" s="399">
        <v>0</v>
      </c>
      <c r="T3992" s="272">
        <v>0</v>
      </c>
      <c r="U3992" s="400"/>
    </row>
    <row r="3993" spans="2:21" ht="20.25" customHeight="1" x14ac:dyDescent="0.25">
      <c r="B3993" s="396">
        <v>3999</v>
      </c>
      <c r="C3993" s="414">
        <v>45551</v>
      </c>
      <c r="D3993" s="397" t="s">
        <v>94</v>
      </c>
      <c r="E3993" s="427" t="s">
        <v>92</v>
      </c>
      <c r="F3993" s="427" t="s">
        <v>1</v>
      </c>
      <c r="G3993" s="427" t="s">
        <v>213</v>
      </c>
      <c r="H3993" s="468">
        <v>6.65</v>
      </c>
      <c r="I3993" s="427" t="s">
        <v>221</v>
      </c>
      <c r="J3993" s="427">
        <v>18</v>
      </c>
      <c r="K3993" s="427">
        <v>715450</v>
      </c>
      <c r="L3993" s="427">
        <v>850</v>
      </c>
      <c r="M3993" s="218"/>
      <c r="N3993" s="427" t="s">
        <v>1</v>
      </c>
      <c r="O3993" s="427">
        <v>716300</v>
      </c>
      <c r="P3993" s="427" t="s">
        <v>304</v>
      </c>
      <c r="Q3993" s="399">
        <v>0</v>
      </c>
      <c r="R3993" s="399">
        <v>137.655</v>
      </c>
      <c r="S3993" s="399">
        <v>0</v>
      </c>
      <c r="T3993" s="272">
        <v>0</v>
      </c>
      <c r="U3993" s="400"/>
    </row>
    <row r="3994" spans="2:21" ht="20.25" customHeight="1" x14ac:dyDescent="0.25">
      <c r="B3994" s="396">
        <v>4000</v>
      </c>
      <c r="C3994" s="414">
        <v>45551</v>
      </c>
      <c r="D3994" s="397" t="s">
        <v>91</v>
      </c>
      <c r="E3994" s="427" t="s">
        <v>92</v>
      </c>
      <c r="F3994" s="427" t="s">
        <v>1</v>
      </c>
      <c r="G3994" s="427" t="s">
        <v>213</v>
      </c>
      <c r="H3994" s="468">
        <v>6.65</v>
      </c>
      <c r="I3994" s="427" t="s">
        <v>253</v>
      </c>
      <c r="J3994" s="427">
        <v>14</v>
      </c>
      <c r="K3994" s="427">
        <v>716225</v>
      </c>
      <c r="L3994" s="427"/>
      <c r="M3994" s="218"/>
      <c r="N3994" s="427" t="s">
        <v>1</v>
      </c>
      <c r="O3994" s="427">
        <v>716335</v>
      </c>
      <c r="P3994" s="427"/>
      <c r="Q3994" s="399">
        <v>0</v>
      </c>
      <c r="R3994" s="399">
        <v>0</v>
      </c>
      <c r="S3994" s="399">
        <v>0</v>
      </c>
      <c r="T3994" s="272">
        <v>93.100000000000009</v>
      </c>
      <c r="U3994" s="400"/>
    </row>
    <row r="3995" spans="2:21" ht="20.25" customHeight="1" x14ac:dyDescent="0.25">
      <c r="B3995" s="396">
        <v>4001</v>
      </c>
      <c r="C3995" s="414">
        <v>45551</v>
      </c>
      <c r="D3995" s="397" t="s">
        <v>156</v>
      </c>
      <c r="E3995" s="427" t="s">
        <v>92</v>
      </c>
      <c r="F3995" s="427" t="s">
        <v>62</v>
      </c>
      <c r="G3995" s="427" t="s">
        <v>214</v>
      </c>
      <c r="H3995" s="468">
        <v>4.1500000000000004</v>
      </c>
      <c r="I3995" s="427" t="s">
        <v>221</v>
      </c>
      <c r="J3995" s="427">
        <v>34</v>
      </c>
      <c r="K3995" s="427">
        <v>715450</v>
      </c>
      <c r="L3995" s="427">
        <v>1850</v>
      </c>
      <c r="M3995" s="218"/>
      <c r="N3995" s="427" t="s">
        <v>62</v>
      </c>
      <c r="O3995" s="427">
        <v>717300</v>
      </c>
      <c r="P3995" s="427" t="s">
        <v>304</v>
      </c>
      <c r="Q3995" s="399">
        <v>0</v>
      </c>
      <c r="R3995" s="399">
        <v>162.26500000000001</v>
      </c>
      <c r="S3995" s="399">
        <v>0</v>
      </c>
      <c r="T3995" s="272">
        <v>0</v>
      </c>
      <c r="U3995" s="400"/>
    </row>
    <row r="3996" spans="2:21" ht="20.25" customHeight="1" x14ac:dyDescent="0.25">
      <c r="B3996" s="396">
        <v>4002</v>
      </c>
      <c r="C3996" s="414">
        <v>45551</v>
      </c>
      <c r="D3996" s="397" t="s">
        <v>157</v>
      </c>
      <c r="E3996" s="427" t="s">
        <v>92</v>
      </c>
      <c r="F3996" s="427" t="s">
        <v>62</v>
      </c>
      <c r="G3996" s="427" t="s">
        <v>214</v>
      </c>
      <c r="H3996" s="468">
        <v>4.1500000000000004</v>
      </c>
      <c r="I3996" s="427" t="s">
        <v>221</v>
      </c>
      <c r="J3996" s="427">
        <v>33</v>
      </c>
      <c r="K3996" s="427">
        <v>715450</v>
      </c>
      <c r="L3996" s="427">
        <v>1850</v>
      </c>
      <c r="M3996" s="218"/>
      <c r="N3996" s="427" t="s">
        <v>62</v>
      </c>
      <c r="O3996" s="427">
        <v>717300</v>
      </c>
      <c r="P3996" s="427" t="s">
        <v>304</v>
      </c>
      <c r="Q3996" s="399">
        <v>0</v>
      </c>
      <c r="R3996" s="399">
        <v>157.49250000000001</v>
      </c>
      <c r="S3996" s="399">
        <v>0</v>
      </c>
      <c r="T3996" s="272">
        <v>0</v>
      </c>
      <c r="U3996" s="400"/>
    </row>
    <row r="3997" spans="2:21" ht="20.25" customHeight="1" x14ac:dyDescent="0.25">
      <c r="B3997" s="396">
        <v>4003</v>
      </c>
      <c r="C3997" s="414">
        <v>45551</v>
      </c>
      <c r="D3997" s="397" t="s">
        <v>436</v>
      </c>
      <c r="E3997" s="427" t="s">
        <v>161</v>
      </c>
      <c r="F3997" s="427" t="s">
        <v>389</v>
      </c>
      <c r="G3997" s="427" t="s">
        <v>161</v>
      </c>
      <c r="H3997" s="468">
        <v>10</v>
      </c>
      <c r="I3997" s="427" t="s">
        <v>66</v>
      </c>
      <c r="J3997" s="427">
        <v>4</v>
      </c>
      <c r="K3997" s="427"/>
      <c r="L3997" s="427"/>
      <c r="M3997" s="218"/>
      <c r="N3997" s="427" t="s">
        <v>363</v>
      </c>
      <c r="O3997" s="427"/>
      <c r="P3997" s="427"/>
      <c r="Q3997" s="399">
        <v>0</v>
      </c>
      <c r="R3997" s="399">
        <v>0</v>
      </c>
      <c r="S3997" s="399">
        <v>40</v>
      </c>
      <c r="T3997" s="272">
        <v>0</v>
      </c>
      <c r="U3997" s="400"/>
    </row>
    <row r="3998" spans="2:21" ht="20.25" customHeight="1" x14ac:dyDescent="0.25">
      <c r="B3998" s="396">
        <v>4004</v>
      </c>
      <c r="C3998" s="414">
        <v>45551</v>
      </c>
      <c r="D3998" s="397" t="s">
        <v>284</v>
      </c>
      <c r="E3998" s="427" t="s">
        <v>178</v>
      </c>
      <c r="F3998" s="427" t="s">
        <v>7</v>
      </c>
      <c r="G3998" s="427" t="s">
        <v>213</v>
      </c>
      <c r="H3998" s="468">
        <v>7</v>
      </c>
      <c r="I3998" s="427" t="s">
        <v>220</v>
      </c>
      <c r="J3998" s="427">
        <v>45</v>
      </c>
      <c r="K3998" s="427"/>
      <c r="L3998" s="427"/>
      <c r="M3998" s="218"/>
      <c r="N3998" s="427"/>
      <c r="O3998" s="427"/>
      <c r="P3998" s="427"/>
      <c r="Q3998" s="399">
        <v>315</v>
      </c>
      <c r="R3998" s="399">
        <v>0</v>
      </c>
      <c r="S3998" s="399">
        <v>0</v>
      </c>
      <c r="T3998" s="272">
        <v>0</v>
      </c>
      <c r="U3998" s="400"/>
    </row>
    <row r="3999" spans="2:21" ht="20.25" customHeight="1" x14ac:dyDescent="0.25">
      <c r="B3999" s="396">
        <v>4005</v>
      </c>
      <c r="C3999" s="414">
        <v>45551</v>
      </c>
      <c r="D3999" s="397" t="s">
        <v>268</v>
      </c>
      <c r="E3999" s="427" t="s">
        <v>276</v>
      </c>
      <c r="F3999" s="427" t="s">
        <v>7</v>
      </c>
      <c r="G3999" s="427" t="s">
        <v>214</v>
      </c>
      <c r="H3999" s="468">
        <v>5</v>
      </c>
      <c r="I3999" s="427" t="s">
        <v>220</v>
      </c>
      <c r="J3999" s="427">
        <v>56</v>
      </c>
      <c r="K3999" s="427"/>
      <c r="L3999" s="427"/>
      <c r="M3999" s="218"/>
      <c r="N3999" s="427"/>
      <c r="O3999" s="427"/>
      <c r="P3999" s="427"/>
      <c r="Q3999" s="399">
        <v>280</v>
      </c>
      <c r="R3999" s="399">
        <v>0</v>
      </c>
      <c r="S3999" s="399">
        <v>0</v>
      </c>
      <c r="T3999" s="272">
        <v>0</v>
      </c>
      <c r="U3999" s="400"/>
    </row>
    <row r="4000" spans="2:21" ht="20.25" customHeight="1" x14ac:dyDescent="0.25">
      <c r="B4000" s="396">
        <v>4006</v>
      </c>
      <c r="C4000" s="414">
        <v>45551</v>
      </c>
      <c r="D4000" s="397" t="s">
        <v>260</v>
      </c>
      <c r="E4000" s="427" t="s">
        <v>161</v>
      </c>
      <c r="F4000" s="427" t="s">
        <v>7</v>
      </c>
      <c r="G4000" s="427" t="s">
        <v>161</v>
      </c>
      <c r="H4000" s="468">
        <v>10</v>
      </c>
      <c r="I4000" s="427" t="s">
        <v>66</v>
      </c>
      <c r="J4000" s="427">
        <v>9</v>
      </c>
      <c r="K4000" s="427"/>
      <c r="L4000" s="427"/>
      <c r="M4000" s="218"/>
      <c r="N4000" s="427"/>
      <c r="O4000" s="427"/>
      <c r="P4000" s="427"/>
      <c r="Q4000" s="399">
        <v>0</v>
      </c>
      <c r="R4000" s="399">
        <v>0</v>
      </c>
      <c r="S4000" s="399">
        <v>90</v>
      </c>
      <c r="T4000" s="272">
        <v>0</v>
      </c>
      <c r="U4000" s="400"/>
    </row>
    <row r="4001" spans="2:21" ht="20.25" customHeight="1" x14ac:dyDescent="0.25">
      <c r="B4001" s="396">
        <v>4007</v>
      </c>
      <c r="C4001" s="414">
        <v>45551</v>
      </c>
      <c r="D4001" s="397" t="s">
        <v>359</v>
      </c>
      <c r="E4001" s="427" t="s">
        <v>178</v>
      </c>
      <c r="F4001" s="427" t="s">
        <v>7</v>
      </c>
      <c r="G4001" s="427" t="s">
        <v>213</v>
      </c>
      <c r="H4001" s="468">
        <v>7</v>
      </c>
      <c r="I4001" s="427"/>
      <c r="J4001" s="427">
        <v>0</v>
      </c>
      <c r="K4001" s="427"/>
      <c r="L4001" s="427"/>
      <c r="M4001" s="218"/>
      <c r="N4001" s="427"/>
      <c r="O4001" s="427"/>
      <c r="P4001" s="427"/>
      <c r="Q4001" s="399">
        <v>0</v>
      </c>
      <c r="R4001" s="399">
        <v>0</v>
      </c>
      <c r="S4001" s="399">
        <v>0</v>
      </c>
      <c r="T4001" s="272">
        <v>0</v>
      </c>
      <c r="U4001" s="400"/>
    </row>
    <row r="4002" spans="2:21" ht="20.25" customHeight="1" x14ac:dyDescent="0.25">
      <c r="B4002" s="396">
        <v>4008</v>
      </c>
      <c r="C4002" s="414">
        <v>45551</v>
      </c>
      <c r="D4002" s="397" t="s">
        <v>177</v>
      </c>
      <c r="E4002" s="427" t="s">
        <v>178</v>
      </c>
      <c r="F4002" s="427" t="s">
        <v>7</v>
      </c>
      <c r="G4002" s="427" t="s">
        <v>213</v>
      </c>
      <c r="H4002" s="468">
        <v>7</v>
      </c>
      <c r="I4002" s="427" t="s">
        <v>220</v>
      </c>
      <c r="J4002" s="427">
        <v>50</v>
      </c>
      <c r="K4002" s="427"/>
      <c r="L4002" s="427"/>
      <c r="M4002" s="218"/>
      <c r="N4002" s="427"/>
      <c r="O4002" s="427"/>
      <c r="P4002" s="427"/>
      <c r="Q4002" s="399">
        <v>350</v>
      </c>
      <c r="R4002" s="399">
        <v>0</v>
      </c>
      <c r="S4002" s="399">
        <v>0</v>
      </c>
      <c r="T4002" s="272">
        <v>0</v>
      </c>
      <c r="U4002" s="400"/>
    </row>
    <row r="4003" spans="2:21" ht="20.25" customHeight="1" x14ac:dyDescent="0.25">
      <c r="B4003" s="396">
        <v>4009</v>
      </c>
      <c r="C4003" s="414">
        <v>45551</v>
      </c>
      <c r="D4003" s="397" t="s">
        <v>173</v>
      </c>
      <c r="E4003" s="427" t="s">
        <v>161</v>
      </c>
      <c r="F4003" s="427" t="s">
        <v>7</v>
      </c>
      <c r="G4003" s="427" t="s">
        <v>161</v>
      </c>
      <c r="H4003" s="468">
        <v>11.2</v>
      </c>
      <c r="I4003" s="427"/>
      <c r="J4003" s="427">
        <v>0</v>
      </c>
      <c r="K4003" s="427"/>
      <c r="L4003" s="427"/>
      <c r="M4003" s="218"/>
      <c r="N4003" s="427"/>
      <c r="O4003" s="427"/>
      <c r="P4003" s="427"/>
      <c r="Q4003" s="399">
        <v>0</v>
      </c>
      <c r="R4003" s="399">
        <v>0</v>
      </c>
      <c r="S4003" s="399">
        <v>0</v>
      </c>
      <c r="T4003" s="272">
        <v>0</v>
      </c>
      <c r="U4003" s="400"/>
    </row>
    <row r="4004" spans="2:21" ht="20.25" customHeight="1" x14ac:dyDescent="0.25">
      <c r="B4004" s="396">
        <v>4010</v>
      </c>
      <c r="C4004" s="414">
        <v>45551</v>
      </c>
      <c r="D4004" s="397" t="s">
        <v>152</v>
      </c>
      <c r="E4004" s="427" t="s">
        <v>92</v>
      </c>
      <c r="F4004" s="427" t="s">
        <v>63</v>
      </c>
      <c r="G4004" s="427" t="s">
        <v>214</v>
      </c>
      <c r="H4004" s="468">
        <v>4.1500000000000004</v>
      </c>
      <c r="I4004" s="427" t="s">
        <v>221</v>
      </c>
      <c r="J4004" s="427">
        <v>33</v>
      </c>
      <c r="K4004" s="427">
        <v>714800</v>
      </c>
      <c r="L4004" s="427">
        <v>550</v>
      </c>
      <c r="M4004" s="218"/>
      <c r="N4004" s="427" t="s">
        <v>63</v>
      </c>
      <c r="O4004" s="427">
        <v>714250</v>
      </c>
      <c r="P4004" s="427" t="s">
        <v>305</v>
      </c>
      <c r="Q4004" s="399">
        <v>0</v>
      </c>
      <c r="R4004" s="399">
        <v>157.49250000000001</v>
      </c>
      <c r="S4004" s="399">
        <v>0</v>
      </c>
      <c r="T4004" s="272">
        <v>0</v>
      </c>
      <c r="U4004" s="400"/>
    </row>
    <row r="4005" spans="2:21" ht="20.25" customHeight="1" x14ac:dyDescent="0.25">
      <c r="B4005" s="396">
        <v>4011</v>
      </c>
      <c r="C4005" s="414">
        <v>45551</v>
      </c>
      <c r="D4005" s="397" t="s">
        <v>150</v>
      </c>
      <c r="E4005" s="427" t="s">
        <v>92</v>
      </c>
      <c r="F4005" s="427" t="s">
        <v>63</v>
      </c>
      <c r="G4005" s="427" t="s">
        <v>214</v>
      </c>
      <c r="H4005" s="468">
        <v>4.1500000000000004</v>
      </c>
      <c r="I4005" s="427" t="s">
        <v>221</v>
      </c>
      <c r="J4005" s="427">
        <v>33</v>
      </c>
      <c r="K4005" s="427">
        <v>714800</v>
      </c>
      <c r="L4005" s="427">
        <v>550</v>
      </c>
      <c r="M4005" s="218"/>
      <c r="N4005" s="427" t="s">
        <v>63</v>
      </c>
      <c r="O4005" s="427">
        <v>714250</v>
      </c>
      <c r="P4005" s="427" t="s">
        <v>305</v>
      </c>
      <c r="Q4005" s="399">
        <v>0</v>
      </c>
      <c r="R4005" s="399">
        <v>157.49250000000001</v>
      </c>
      <c r="S4005" s="399">
        <v>0</v>
      </c>
      <c r="T4005" s="272">
        <v>0</v>
      </c>
      <c r="U4005" s="400"/>
    </row>
    <row r="4006" spans="2:21" ht="20.25" customHeight="1" x14ac:dyDescent="0.25">
      <c r="B4006" s="396">
        <v>4012</v>
      </c>
      <c r="C4006" s="414">
        <v>45551</v>
      </c>
      <c r="D4006" s="397" t="s">
        <v>179</v>
      </c>
      <c r="E4006" s="427" t="s">
        <v>161</v>
      </c>
      <c r="F4006" s="427" t="s">
        <v>8</v>
      </c>
      <c r="G4006" s="427" t="s">
        <v>161</v>
      </c>
      <c r="H4006" s="468">
        <v>11.6</v>
      </c>
      <c r="I4006" s="427" t="s">
        <v>66</v>
      </c>
      <c r="J4006" s="427">
        <v>4</v>
      </c>
      <c r="K4006" s="427"/>
      <c r="L4006" s="427"/>
      <c r="M4006" s="218"/>
      <c r="N4006" s="427" t="s">
        <v>363</v>
      </c>
      <c r="O4006" s="427"/>
      <c r="P4006" s="427"/>
      <c r="Q4006" s="399">
        <v>0</v>
      </c>
      <c r="R4006" s="399">
        <v>0</v>
      </c>
      <c r="S4006" s="399">
        <v>46.4</v>
      </c>
      <c r="T4006" s="272">
        <v>0</v>
      </c>
      <c r="U4006" s="400"/>
    </row>
    <row r="4007" spans="2:21" ht="20.25" customHeight="1" x14ac:dyDescent="0.25">
      <c r="B4007" s="396">
        <v>4013</v>
      </c>
      <c r="C4007" s="414">
        <v>45551</v>
      </c>
      <c r="D4007" s="397" t="s">
        <v>141</v>
      </c>
      <c r="E4007" s="427" t="s">
        <v>92</v>
      </c>
      <c r="F4007" s="427" t="s">
        <v>2</v>
      </c>
      <c r="G4007" s="427" t="s">
        <v>213</v>
      </c>
      <c r="H4007" s="468">
        <v>7</v>
      </c>
      <c r="I4007" s="427" t="s">
        <v>220</v>
      </c>
      <c r="J4007" s="427">
        <v>25</v>
      </c>
      <c r="K4007" s="427">
        <v>713350</v>
      </c>
      <c r="L4007" s="427">
        <v>300</v>
      </c>
      <c r="M4007" s="218"/>
      <c r="N4007" s="427" t="s">
        <v>2</v>
      </c>
      <c r="O4007" s="427">
        <v>713200</v>
      </c>
      <c r="P4007" s="427" t="s">
        <v>304</v>
      </c>
      <c r="Q4007" s="399">
        <v>175</v>
      </c>
      <c r="R4007" s="399">
        <v>0</v>
      </c>
      <c r="S4007" s="399">
        <v>0</v>
      </c>
      <c r="T4007" s="272">
        <v>0</v>
      </c>
      <c r="U4007" s="400"/>
    </row>
    <row r="4008" spans="2:21" ht="20.25" customHeight="1" x14ac:dyDescent="0.25">
      <c r="B4008" s="396">
        <v>4014</v>
      </c>
      <c r="C4008" s="414">
        <v>45551</v>
      </c>
      <c r="D4008" s="397" t="s">
        <v>142</v>
      </c>
      <c r="E4008" s="427" t="s">
        <v>92</v>
      </c>
      <c r="F4008" s="427" t="s">
        <v>2</v>
      </c>
      <c r="G4008" s="427" t="s">
        <v>213</v>
      </c>
      <c r="H4008" s="468">
        <v>7</v>
      </c>
      <c r="I4008" s="427" t="s">
        <v>220</v>
      </c>
      <c r="J4008" s="427">
        <v>25</v>
      </c>
      <c r="K4008" s="427">
        <v>713350</v>
      </c>
      <c r="L4008" s="427">
        <v>300</v>
      </c>
      <c r="M4008" s="218"/>
      <c r="N4008" s="427" t="s">
        <v>2</v>
      </c>
      <c r="O4008" s="427">
        <v>713200</v>
      </c>
      <c r="P4008" s="427" t="s">
        <v>304</v>
      </c>
      <c r="Q4008" s="399">
        <v>175</v>
      </c>
      <c r="R4008" s="399">
        <v>0</v>
      </c>
      <c r="S4008" s="399">
        <v>0</v>
      </c>
      <c r="T4008" s="272">
        <v>0</v>
      </c>
      <c r="U4008" s="400"/>
    </row>
    <row r="4009" spans="2:21" ht="20.25" customHeight="1" x14ac:dyDescent="0.25">
      <c r="B4009" s="396">
        <v>4015</v>
      </c>
      <c r="C4009" s="414">
        <v>45551</v>
      </c>
      <c r="D4009" s="397" t="s">
        <v>143</v>
      </c>
      <c r="E4009" s="427" t="s">
        <v>92</v>
      </c>
      <c r="F4009" s="427" t="s">
        <v>2</v>
      </c>
      <c r="G4009" s="427" t="s">
        <v>213</v>
      </c>
      <c r="H4009" s="468">
        <v>7</v>
      </c>
      <c r="I4009" s="427" t="s">
        <v>220</v>
      </c>
      <c r="J4009" s="427">
        <v>30</v>
      </c>
      <c r="K4009" s="427">
        <v>713350</v>
      </c>
      <c r="L4009" s="427">
        <v>300</v>
      </c>
      <c r="M4009" s="218"/>
      <c r="N4009" s="427" t="s">
        <v>2</v>
      </c>
      <c r="O4009" s="427">
        <v>713200</v>
      </c>
      <c r="P4009" s="427" t="s">
        <v>304</v>
      </c>
      <c r="Q4009" s="399">
        <v>210</v>
      </c>
      <c r="R4009" s="399">
        <v>0</v>
      </c>
      <c r="S4009" s="399">
        <v>0</v>
      </c>
      <c r="T4009" s="272">
        <v>0</v>
      </c>
      <c r="U4009" s="400"/>
    </row>
    <row r="4010" spans="2:21" ht="20.25" customHeight="1" x14ac:dyDescent="0.25">
      <c r="B4010" s="396">
        <v>4016</v>
      </c>
      <c r="C4010" s="414">
        <v>45551</v>
      </c>
      <c r="D4010" s="397" t="s">
        <v>258</v>
      </c>
      <c r="E4010" s="427" t="s">
        <v>92</v>
      </c>
      <c r="F4010" s="427" t="s">
        <v>2</v>
      </c>
      <c r="G4010" s="427" t="s">
        <v>213</v>
      </c>
      <c r="H4010" s="468">
        <v>7</v>
      </c>
      <c r="I4010" s="427"/>
      <c r="J4010" s="427">
        <v>0</v>
      </c>
      <c r="K4010" s="427"/>
      <c r="L4010" s="427"/>
      <c r="M4010" s="218"/>
      <c r="N4010" s="427"/>
      <c r="O4010" s="427"/>
      <c r="P4010" s="427"/>
      <c r="Q4010" s="399">
        <v>0</v>
      </c>
      <c r="R4010" s="399">
        <v>0</v>
      </c>
      <c r="S4010" s="399">
        <v>0</v>
      </c>
      <c r="T4010" s="272">
        <v>0</v>
      </c>
      <c r="U4010" s="400"/>
    </row>
    <row r="4011" spans="2:21" ht="20.25" customHeight="1" x14ac:dyDescent="0.25">
      <c r="B4011" s="396">
        <v>4017</v>
      </c>
      <c r="C4011" s="414">
        <v>45551</v>
      </c>
      <c r="D4011" s="397" t="s">
        <v>266</v>
      </c>
      <c r="E4011" s="427" t="s">
        <v>92</v>
      </c>
      <c r="F4011" s="427" t="s">
        <v>2</v>
      </c>
      <c r="G4011" s="427" t="s">
        <v>213</v>
      </c>
      <c r="H4011" s="468">
        <v>7</v>
      </c>
      <c r="I4011" s="427"/>
      <c r="J4011" s="427">
        <v>0</v>
      </c>
      <c r="K4011" s="427"/>
      <c r="L4011" s="427"/>
      <c r="M4011" s="218"/>
      <c r="N4011" s="427"/>
      <c r="O4011" s="427"/>
      <c r="P4011" s="427"/>
      <c r="Q4011" s="399">
        <v>0</v>
      </c>
      <c r="R4011" s="399">
        <v>0</v>
      </c>
      <c r="S4011" s="399">
        <v>0</v>
      </c>
      <c r="T4011" s="272">
        <v>0</v>
      </c>
      <c r="U4011" s="400"/>
    </row>
    <row r="4012" spans="2:21" ht="20.25" customHeight="1" x14ac:dyDescent="0.25">
      <c r="B4012" s="396">
        <v>4018</v>
      </c>
      <c r="C4012" s="414">
        <v>45551</v>
      </c>
      <c r="D4012" s="397" t="s">
        <v>267</v>
      </c>
      <c r="E4012" s="427" t="s">
        <v>92</v>
      </c>
      <c r="F4012" s="427" t="s">
        <v>2</v>
      </c>
      <c r="G4012" s="427" t="s">
        <v>213</v>
      </c>
      <c r="H4012" s="468">
        <v>7</v>
      </c>
      <c r="I4012" s="427"/>
      <c r="J4012" s="427">
        <v>0</v>
      </c>
      <c r="K4012" s="427"/>
      <c r="L4012" s="427"/>
      <c r="M4012" s="218"/>
      <c r="N4012" s="427"/>
      <c r="O4012" s="427"/>
      <c r="P4012" s="427"/>
      <c r="Q4012" s="399">
        <v>0</v>
      </c>
      <c r="R4012" s="399">
        <v>0</v>
      </c>
      <c r="S4012" s="399">
        <v>0</v>
      </c>
      <c r="T4012" s="272">
        <v>0</v>
      </c>
      <c r="U4012" s="400"/>
    </row>
    <row r="4013" spans="2:21" ht="20.25" customHeight="1" x14ac:dyDescent="0.25">
      <c r="B4013" s="396">
        <v>4019</v>
      </c>
      <c r="C4013" s="414">
        <v>45551</v>
      </c>
      <c r="D4013" s="397" t="s">
        <v>387</v>
      </c>
      <c r="E4013" s="427" t="s">
        <v>276</v>
      </c>
      <c r="F4013" s="427" t="s">
        <v>389</v>
      </c>
      <c r="G4013" s="427" t="s">
        <v>214</v>
      </c>
      <c r="H4013" s="468">
        <v>4.1500000000000004</v>
      </c>
      <c r="I4013" s="427" t="s">
        <v>221</v>
      </c>
      <c r="J4013" s="427">
        <v>18</v>
      </c>
      <c r="K4013" s="427">
        <v>715650</v>
      </c>
      <c r="L4013" s="427">
        <v>1700</v>
      </c>
      <c r="M4013" s="218"/>
      <c r="N4013" s="427" t="s">
        <v>389</v>
      </c>
      <c r="O4013" s="427">
        <v>717350</v>
      </c>
      <c r="P4013" s="427" t="s">
        <v>305</v>
      </c>
      <c r="Q4013" s="399">
        <v>0</v>
      </c>
      <c r="R4013" s="399">
        <v>85.905000000000001</v>
      </c>
      <c r="S4013" s="399">
        <v>0</v>
      </c>
      <c r="T4013" s="272">
        <v>0</v>
      </c>
      <c r="U4013" s="400"/>
    </row>
    <row r="4014" spans="2:21" ht="20.25" customHeight="1" x14ac:dyDescent="0.25">
      <c r="B4014" s="396">
        <v>4020</v>
      </c>
      <c r="C4014" s="414">
        <v>45551</v>
      </c>
      <c r="D4014" s="397" t="s">
        <v>388</v>
      </c>
      <c r="E4014" s="427" t="s">
        <v>276</v>
      </c>
      <c r="F4014" s="427" t="s">
        <v>389</v>
      </c>
      <c r="G4014" s="427" t="s">
        <v>214</v>
      </c>
      <c r="H4014" s="468">
        <v>4.1500000000000004</v>
      </c>
      <c r="I4014" s="427" t="s">
        <v>221</v>
      </c>
      <c r="J4014" s="427">
        <v>22</v>
      </c>
      <c r="K4014" s="427">
        <v>715650</v>
      </c>
      <c r="L4014" s="427">
        <v>1700</v>
      </c>
      <c r="M4014" s="218"/>
      <c r="N4014" s="427" t="s">
        <v>389</v>
      </c>
      <c r="O4014" s="427">
        <v>717350</v>
      </c>
      <c r="P4014" s="427" t="s">
        <v>305</v>
      </c>
      <c r="Q4014" s="399">
        <v>0</v>
      </c>
      <c r="R4014" s="399">
        <v>104.995</v>
      </c>
      <c r="S4014" s="399">
        <v>0</v>
      </c>
      <c r="T4014" s="272">
        <v>0</v>
      </c>
      <c r="U4014" s="400"/>
    </row>
    <row r="4015" spans="2:21" ht="20.25" customHeight="1" x14ac:dyDescent="0.25">
      <c r="B4015" s="396">
        <v>4021</v>
      </c>
      <c r="C4015" s="414">
        <v>45551</v>
      </c>
      <c r="D4015" s="397" t="s">
        <v>505</v>
      </c>
      <c r="E4015" s="427" t="s">
        <v>276</v>
      </c>
      <c r="F4015" s="427" t="s">
        <v>389</v>
      </c>
      <c r="G4015" s="427" t="s">
        <v>214</v>
      </c>
      <c r="H4015" s="468">
        <v>4.1500000000000004</v>
      </c>
      <c r="I4015" s="427" t="s">
        <v>221</v>
      </c>
      <c r="J4015" s="427">
        <v>21</v>
      </c>
      <c r="K4015" s="427">
        <v>715650</v>
      </c>
      <c r="L4015" s="427">
        <v>1700</v>
      </c>
      <c r="M4015" s="218"/>
      <c r="N4015" s="427" t="s">
        <v>389</v>
      </c>
      <c r="O4015" s="427">
        <v>717350</v>
      </c>
      <c r="P4015" s="427" t="s">
        <v>305</v>
      </c>
      <c r="Q4015" s="399">
        <v>0</v>
      </c>
      <c r="R4015" s="399">
        <v>100.2225</v>
      </c>
      <c r="S4015" s="399">
        <v>0</v>
      </c>
      <c r="T4015" s="272">
        <v>0</v>
      </c>
      <c r="U4015" s="400"/>
    </row>
    <row r="4016" spans="2:21" ht="20.25" customHeight="1" x14ac:dyDescent="0.25">
      <c r="B4016" s="396">
        <v>4022</v>
      </c>
      <c r="C4016" s="414">
        <v>45551</v>
      </c>
      <c r="D4016" s="397" t="s">
        <v>96</v>
      </c>
      <c r="E4016" s="427" t="s">
        <v>161</v>
      </c>
      <c r="F4016" s="427" t="s">
        <v>1</v>
      </c>
      <c r="G4016" s="427" t="s">
        <v>161</v>
      </c>
      <c r="H4016" s="468">
        <v>11.8</v>
      </c>
      <c r="I4016" s="427" t="s">
        <v>66</v>
      </c>
      <c r="J4016" s="427">
        <v>4</v>
      </c>
      <c r="K4016" s="427"/>
      <c r="L4016" s="427"/>
      <c r="M4016" s="218"/>
      <c r="N4016" s="427" t="s">
        <v>363</v>
      </c>
      <c r="O4016" s="427"/>
      <c r="P4016" s="427"/>
      <c r="Q4016" s="399">
        <v>0</v>
      </c>
      <c r="R4016" s="399">
        <v>0</v>
      </c>
      <c r="S4016" s="399">
        <v>47.2</v>
      </c>
      <c r="T4016" s="272">
        <v>0</v>
      </c>
      <c r="U4016" s="400"/>
    </row>
    <row r="4017" spans="2:21" ht="20.25" customHeight="1" x14ac:dyDescent="0.25">
      <c r="B4017" s="396">
        <v>4023</v>
      </c>
      <c r="C4017" s="414">
        <v>45551</v>
      </c>
      <c r="D4017" s="397" t="s">
        <v>130</v>
      </c>
      <c r="E4017" s="427" t="s">
        <v>161</v>
      </c>
      <c r="F4017" s="427" t="s">
        <v>1</v>
      </c>
      <c r="G4017" s="427" t="s">
        <v>161</v>
      </c>
      <c r="H4017" s="468">
        <v>11.8</v>
      </c>
      <c r="I4017" s="427" t="s">
        <v>66</v>
      </c>
      <c r="J4017" s="427">
        <v>3</v>
      </c>
      <c r="K4017" s="427"/>
      <c r="L4017" s="427"/>
      <c r="M4017" s="218"/>
      <c r="N4017" s="427" t="s">
        <v>363</v>
      </c>
      <c r="O4017" s="427"/>
      <c r="P4017" s="427"/>
      <c r="Q4017" s="399">
        <v>0</v>
      </c>
      <c r="R4017" s="399">
        <v>0</v>
      </c>
      <c r="S4017" s="399">
        <v>35.400000000000006</v>
      </c>
      <c r="T4017" s="272">
        <v>0</v>
      </c>
      <c r="U4017" s="400"/>
    </row>
    <row r="4018" spans="2:21" ht="20.25" customHeight="1" x14ac:dyDescent="0.25">
      <c r="B4018" s="396">
        <v>4024</v>
      </c>
      <c r="C4018" s="414">
        <v>45551</v>
      </c>
      <c r="D4018" s="402" t="s">
        <v>478</v>
      </c>
      <c r="E4018" s="427" t="s">
        <v>161</v>
      </c>
      <c r="F4018" s="427" t="s">
        <v>63</v>
      </c>
      <c r="G4018" s="427" t="s">
        <v>161</v>
      </c>
      <c r="H4018" s="468">
        <v>13</v>
      </c>
      <c r="I4018" s="427" t="s">
        <v>66</v>
      </c>
      <c r="J4018" s="427">
        <v>3</v>
      </c>
      <c r="K4018" s="427"/>
      <c r="L4018" s="427"/>
      <c r="M4018" s="218"/>
      <c r="N4018" s="427" t="s">
        <v>363</v>
      </c>
      <c r="O4018" s="427"/>
      <c r="P4018" s="427"/>
      <c r="Q4018" s="399">
        <v>0</v>
      </c>
      <c r="R4018" s="399">
        <v>0</v>
      </c>
      <c r="S4018" s="399">
        <v>39</v>
      </c>
      <c r="T4018" s="272">
        <v>0</v>
      </c>
      <c r="U4018" s="400"/>
    </row>
    <row r="4019" spans="2:21" ht="20.25" customHeight="1" x14ac:dyDescent="0.25">
      <c r="B4019" s="466">
        <f>ROW()-5</f>
        <v>4014</v>
      </c>
      <c r="C4019" s="480">
        <v>45552</v>
      </c>
      <c r="D4019" s="467" t="s">
        <v>522</v>
      </c>
      <c r="E4019" s="468" t="s">
        <v>132</v>
      </c>
      <c r="F4019" s="468" t="s">
        <v>132</v>
      </c>
      <c r="G4019" s="468" t="s">
        <v>311</v>
      </c>
      <c r="H4019" s="468">
        <v>1</v>
      </c>
      <c r="I4019" s="458" t="s">
        <v>310</v>
      </c>
      <c r="J4019" s="468">
        <v>19</v>
      </c>
      <c r="K4019" s="468"/>
      <c r="L4019" s="468"/>
      <c r="M4019" s="458"/>
      <c r="N4019" s="468"/>
      <c r="O4019" s="468">
        <v>714423</v>
      </c>
      <c r="P4019" s="468" t="s">
        <v>498</v>
      </c>
      <c r="Q4019" s="469">
        <f>IF(I4019=$Q$5,J4019*H4019,0)</f>
        <v>0</v>
      </c>
      <c r="R4019" s="469">
        <f>IF(I4019=$R$5,J4019*H4019,0)*1.15</f>
        <v>0</v>
      </c>
      <c r="S4019" s="469">
        <f>IF(I4019=$S$5,J4019*H4019,0)</f>
        <v>0</v>
      </c>
      <c r="T4019" s="462">
        <f>IF(I4019=$T$5,J4019*H4019,0)</f>
        <v>0</v>
      </c>
      <c r="U4019" s="470"/>
    </row>
    <row r="4020" spans="2:21" ht="20.25" customHeight="1" x14ac:dyDescent="0.25">
      <c r="B4020" s="396">
        <v>4025</v>
      </c>
      <c r="C4020" s="414">
        <v>45552</v>
      </c>
      <c r="D4020" s="467" t="s">
        <v>522</v>
      </c>
      <c r="E4020" s="468" t="s">
        <v>132</v>
      </c>
      <c r="F4020" s="468" t="s">
        <v>132</v>
      </c>
      <c r="G4020" s="468" t="s">
        <v>311</v>
      </c>
      <c r="H4020" s="468">
        <v>1</v>
      </c>
      <c r="I4020" s="458" t="s">
        <v>310</v>
      </c>
      <c r="J4020" s="427">
        <v>56</v>
      </c>
      <c r="K4020" s="427"/>
      <c r="L4020" s="427"/>
      <c r="M4020" s="218"/>
      <c r="N4020" s="427"/>
      <c r="O4020" s="427">
        <v>713375</v>
      </c>
      <c r="P4020" s="427" t="s">
        <v>531</v>
      </c>
      <c r="Q4020" s="469">
        <f>IF(I4020=$Q$5,J4020*H4020,0)</f>
        <v>0</v>
      </c>
      <c r="R4020" s="469">
        <f>IF(I4020=$R$5,J4020*H4020,0)*1.15</f>
        <v>0</v>
      </c>
      <c r="S4020" s="469">
        <f>IF(I4020=$S$5,J4020*H4020,0)</f>
        <v>0</v>
      </c>
      <c r="T4020" s="462">
        <f>IF(I4020=$T$5,J4020*H4020,0)</f>
        <v>0</v>
      </c>
      <c r="U4020" s="400"/>
    </row>
    <row r="4021" spans="2:21" ht="20.25" customHeight="1" x14ac:dyDescent="0.25">
      <c r="B4021" s="396">
        <v>4026</v>
      </c>
      <c r="C4021" s="414">
        <v>45552</v>
      </c>
      <c r="D4021" s="397" t="s">
        <v>487</v>
      </c>
      <c r="E4021" s="427" t="s">
        <v>92</v>
      </c>
      <c r="F4021" s="427" t="s">
        <v>481</v>
      </c>
      <c r="G4021" s="427" t="s">
        <v>214</v>
      </c>
      <c r="H4021" s="468">
        <v>4.1500000000000004</v>
      </c>
      <c r="I4021" s="427" t="s">
        <v>221</v>
      </c>
      <c r="J4021" s="427">
        <v>16</v>
      </c>
      <c r="K4021" s="427">
        <v>715450</v>
      </c>
      <c r="L4021" s="427">
        <v>1800</v>
      </c>
      <c r="M4021" s="218"/>
      <c r="N4021" s="427" t="s">
        <v>481</v>
      </c>
      <c r="O4021" s="427">
        <v>717250</v>
      </c>
      <c r="P4021" s="427" t="s">
        <v>304</v>
      </c>
      <c r="Q4021" s="399">
        <v>0</v>
      </c>
      <c r="R4021" s="399">
        <v>76.36</v>
      </c>
      <c r="S4021" s="399">
        <v>0</v>
      </c>
      <c r="T4021" s="272">
        <v>0</v>
      </c>
      <c r="U4021" s="400"/>
    </row>
    <row r="4022" spans="2:21" ht="20.25" customHeight="1" x14ac:dyDescent="0.25">
      <c r="B4022" s="396">
        <v>4027</v>
      </c>
      <c r="C4022" s="414">
        <v>45552</v>
      </c>
      <c r="D4022" s="397" t="s">
        <v>488</v>
      </c>
      <c r="E4022" s="427" t="s">
        <v>92</v>
      </c>
      <c r="F4022" s="427" t="s">
        <v>481</v>
      </c>
      <c r="G4022" s="427" t="s">
        <v>214</v>
      </c>
      <c r="H4022" s="468">
        <v>4.1500000000000004</v>
      </c>
      <c r="I4022" s="427" t="s">
        <v>221</v>
      </c>
      <c r="J4022" s="427">
        <v>15</v>
      </c>
      <c r="K4022" s="427">
        <v>715450</v>
      </c>
      <c r="L4022" s="427">
        <v>1800</v>
      </c>
      <c r="M4022" s="218"/>
      <c r="N4022" s="427" t="s">
        <v>481</v>
      </c>
      <c r="O4022" s="427">
        <v>717250</v>
      </c>
      <c r="P4022" s="427" t="s">
        <v>304</v>
      </c>
      <c r="Q4022" s="399">
        <v>0</v>
      </c>
      <c r="R4022" s="399">
        <v>71.587500000000006</v>
      </c>
      <c r="S4022" s="399">
        <v>0</v>
      </c>
      <c r="T4022" s="272">
        <v>0</v>
      </c>
      <c r="U4022" s="400"/>
    </row>
    <row r="4023" spans="2:21" ht="20.25" customHeight="1" x14ac:dyDescent="0.25">
      <c r="B4023" s="396">
        <v>4028</v>
      </c>
      <c r="C4023" s="414">
        <v>45552</v>
      </c>
      <c r="D4023" s="397" t="s">
        <v>487</v>
      </c>
      <c r="E4023" s="427" t="s">
        <v>92</v>
      </c>
      <c r="F4023" s="427" t="s">
        <v>481</v>
      </c>
      <c r="G4023" s="427" t="s">
        <v>214</v>
      </c>
      <c r="H4023" s="468">
        <v>4.1500000000000004</v>
      </c>
      <c r="I4023" s="427" t="s">
        <v>221</v>
      </c>
      <c r="J4023" s="427">
        <v>22</v>
      </c>
      <c r="K4023" s="427">
        <v>715450</v>
      </c>
      <c r="L4023" s="427">
        <v>1350</v>
      </c>
      <c r="M4023" s="218"/>
      <c r="N4023" s="427" t="s">
        <v>481</v>
      </c>
      <c r="O4023" s="427">
        <v>716800</v>
      </c>
      <c r="P4023" s="427" t="s">
        <v>304</v>
      </c>
      <c r="Q4023" s="399">
        <v>0</v>
      </c>
      <c r="R4023" s="399">
        <v>104.995</v>
      </c>
      <c r="S4023" s="399">
        <v>0</v>
      </c>
      <c r="T4023" s="272">
        <v>0</v>
      </c>
      <c r="U4023" s="400"/>
    </row>
    <row r="4024" spans="2:21" ht="20.25" customHeight="1" x14ac:dyDescent="0.25">
      <c r="B4024" s="396">
        <v>4029</v>
      </c>
      <c r="C4024" s="414">
        <v>45552</v>
      </c>
      <c r="D4024" s="397" t="s">
        <v>488</v>
      </c>
      <c r="E4024" s="427" t="s">
        <v>92</v>
      </c>
      <c r="F4024" s="427" t="s">
        <v>481</v>
      </c>
      <c r="G4024" s="427" t="s">
        <v>214</v>
      </c>
      <c r="H4024" s="468">
        <v>4.1500000000000004</v>
      </c>
      <c r="I4024" s="427" t="s">
        <v>221</v>
      </c>
      <c r="J4024" s="427">
        <v>23</v>
      </c>
      <c r="K4024" s="427">
        <v>715450</v>
      </c>
      <c r="L4024" s="427">
        <v>1350</v>
      </c>
      <c r="M4024" s="218"/>
      <c r="N4024" s="427" t="s">
        <v>481</v>
      </c>
      <c r="O4024" s="427">
        <v>716800</v>
      </c>
      <c r="P4024" s="427" t="s">
        <v>304</v>
      </c>
      <c r="Q4024" s="399">
        <v>0</v>
      </c>
      <c r="R4024" s="399">
        <v>109.7675</v>
      </c>
      <c r="S4024" s="399">
        <v>0</v>
      </c>
      <c r="T4024" s="272">
        <v>0</v>
      </c>
      <c r="U4024" s="400"/>
    </row>
    <row r="4025" spans="2:21" ht="20.25" customHeight="1" x14ac:dyDescent="0.25">
      <c r="B4025" s="396">
        <v>4030</v>
      </c>
      <c r="C4025" s="414">
        <v>45552</v>
      </c>
      <c r="D4025" s="397" t="s">
        <v>117</v>
      </c>
      <c r="E4025" s="427" t="s">
        <v>92</v>
      </c>
      <c r="F4025" s="427" t="s">
        <v>1</v>
      </c>
      <c r="G4025" s="427" t="s">
        <v>213</v>
      </c>
      <c r="H4025" s="468">
        <v>6.65</v>
      </c>
      <c r="I4025" s="427" t="s">
        <v>221</v>
      </c>
      <c r="J4025" s="427">
        <v>24</v>
      </c>
      <c r="K4025" s="427">
        <v>715450</v>
      </c>
      <c r="L4025" s="427">
        <v>1550</v>
      </c>
      <c r="M4025" s="218"/>
      <c r="N4025" s="427" t="s">
        <v>62</v>
      </c>
      <c r="O4025" s="427">
        <v>717000</v>
      </c>
      <c r="P4025" s="427" t="s">
        <v>304</v>
      </c>
      <c r="Q4025" s="399">
        <v>0</v>
      </c>
      <c r="R4025" s="399">
        <v>183.54000000000002</v>
      </c>
      <c r="S4025" s="399">
        <v>0</v>
      </c>
      <c r="T4025" s="272">
        <v>0</v>
      </c>
      <c r="U4025" s="400"/>
    </row>
    <row r="4026" spans="2:21" ht="20.25" customHeight="1" x14ac:dyDescent="0.25">
      <c r="B4026" s="396">
        <v>4031</v>
      </c>
      <c r="C4026" s="414">
        <v>45552</v>
      </c>
      <c r="D4026" s="397" t="s">
        <v>94</v>
      </c>
      <c r="E4026" s="427" t="s">
        <v>92</v>
      </c>
      <c r="F4026" s="427" t="s">
        <v>1</v>
      </c>
      <c r="G4026" s="427" t="s">
        <v>213</v>
      </c>
      <c r="H4026" s="468">
        <v>6.65</v>
      </c>
      <c r="I4026" s="427" t="s">
        <v>221</v>
      </c>
      <c r="J4026" s="427">
        <v>27</v>
      </c>
      <c r="K4026" s="427">
        <v>715450</v>
      </c>
      <c r="L4026" s="427">
        <v>1550</v>
      </c>
      <c r="M4026" s="218"/>
      <c r="N4026" s="427" t="s">
        <v>62</v>
      </c>
      <c r="O4026" s="427">
        <v>717000</v>
      </c>
      <c r="P4026" s="427" t="s">
        <v>304</v>
      </c>
      <c r="Q4026" s="399">
        <v>0</v>
      </c>
      <c r="R4026" s="399">
        <v>206.48249999999999</v>
      </c>
      <c r="S4026" s="399">
        <v>0</v>
      </c>
      <c r="T4026" s="272">
        <v>0</v>
      </c>
      <c r="U4026" s="400"/>
    </row>
    <row r="4027" spans="2:21" ht="20.25" customHeight="1" x14ac:dyDescent="0.25">
      <c r="B4027" s="396">
        <v>4032</v>
      </c>
      <c r="C4027" s="414">
        <v>45552</v>
      </c>
      <c r="D4027" s="397" t="s">
        <v>91</v>
      </c>
      <c r="E4027" s="427" t="s">
        <v>92</v>
      </c>
      <c r="F4027" s="427" t="s">
        <v>1</v>
      </c>
      <c r="G4027" s="427" t="s">
        <v>213</v>
      </c>
      <c r="H4027" s="468">
        <v>6.65</v>
      </c>
      <c r="I4027" s="427" t="s">
        <v>221</v>
      </c>
      <c r="J4027" s="427">
        <v>3</v>
      </c>
      <c r="K4027" s="427">
        <v>715450</v>
      </c>
      <c r="L4027" s="427">
        <v>1550</v>
      </c>
      <c r="M4027" s="218"/>
      <c r="N4027" s="427" t="s">
        <v>62</v>
      </c>
      <c r="O4027" s="427">
        <v>717000</v>
      </c>
      <c r="P4027" s="427" t="s">
        <v>304</v>
      </c>
      <c r="Q4027" s="399">
        <v>0</v>
      </c>
      <c r="R4027" s="399">
        <v>22.942500000000003</v>
      </c>
      <c r="S4027" s="399">
        <v>0</v>
      </c>
      <c r="T4027" s="272">
        <v>0</v>
      </c>
      <c r="U4027" s="400"/>
    </row>
    <row r="4028" spans="2:21" ht="20.25" customHeight="1" x14ac:dyDescent="0.25">
      <c r="B4028" s="396">
        <v>4033</v>
      </c>
      <c r="C4028" s="414">
        <v>45552</v>
      </c>
      <c r="D4028" s="397" t="s">
        <v>91</v>
      </c>
      <c r="E4028" s="427" t="s">
        <v>92</v>
      </c>
      <c r="F4028" s="427" t="s">
        <v>1</v>
      </c>
      <c r="G4028" s="427" t="s">
        <v>213</v>
      </c>
      <c r="H4028" s="468">
        <v>6.65</v>
      </c>
      <c r="I4028" s="427" t="s">
        <v>221</v>
      </c>
      <c r="J4028" s="427">
        <v>12</v>
      </c>
      <c r="K4028" s="427">
        <v>715200</v>
      </c>
      <c r="L4028" s="427">
        <v>1800</v>
      </c>
      <c r="M4028" s="218"/>
      <c r="N4028" s="427" t="s">
        <v>63</v>
      </c>
      <c r="O4028" s="427">
        <v>717000</v>
      </c>
      <c r="P4028" s="427" t="s">
        <v>305</v>
      </c>
      <c r="Q4028" s="399">
        <v>0</v>
      </c>
      <c r="R4028" s="399">
        <v>91.77000000000001</v>
      </c>
      <c r="S4028" s="399">
        <v>0</v>
      </c>
      <c r="T4028" s="272">
        <v>0</v>
      </c>
      <c r="U4028" s="400"/>
    </row>
    <row r="4029" spans="2:21" ht="20.25" customHeight="1" x14ac:dyDescent="0.25">
      <c r="B4029" s="396">
        <v>4034</v>
      </c>
      <c r="C4029" s="414">
        <v>45552</v>
      </c>
      <c r="D4029" s="397" t="s">
        <v>91</v>
      </c>
      <c r="E4029" s="427" t="s">
        <v>92</v>
      </c>
      <c r="F4029" s="427" t="s">
        <v>1</v>
      </c>
      <c r="G4029" s="427" t="s">
        <v>213</v>
      </c>
      <c r="H4029" s="468">
        <v>6.65</v>
      </c>
      <c r="I4029" s="427" t="s">
        <v>253</v>
      </c>
      <c r="J4029" s="427">
        <v>2</v>
      </c>
      <c r="K4029" s="458">
        <v>716200</v>
      </c>
      <c r="L4029" s="427">
        <v>600</v>
      </c>
      <c r="M4029" s="218"/>
      <c r="N4029" s="427" t="s">
        <v>1</v>
      </c>
      <c r="O4029" s="427">
        <v>716900</v>
      </c>
      <c r="P4029" s="427" t="s">
        <v>305</v>
      </c>
      <c r="Q4029" s="399">
        <v>0</v>
      </c>
      <c r="R4029" s="399">
        <v>0</v>
      </c>
      <c r="S4029" s="399">
        <v>0</v>
      </c>
      <c r="T4029" s="272">
        <v>13.3</v>
      </c>
      <c r="U4029" s="400"/>
    </row>
    <row r="4030" spans="2:21" ht="20.25" customHeight="1" x14ac:dyDescent="0.25">
      <c r="B4030" s="396">
        <v>4035</v>
      </c>
      <c r="C4030" s="414">
        <v>45552</v>
      </c>
      <c r="D4030" s="397" t="s">
        <v>156</v>
      </c>
      <c r="E4030" s="427" t="s">
        <v>92</v>
      </c>
      <c r="F4030" s="427" t="s">
        <v>62</v>
      </c>
      <c r="G4030" s="427" t="s">
        <v>214</v>
      </c>
      <c r="H4030" s="468">
        <v>4.1500000000000004</v>
      </c>
      <c r="I4030" s="427" t="s">
        <v>221</v>
      </c>
      <c r="J4030" s="427">
        <v>37</v>
      </c>
      <c r="K4030" s="427">
        <v>715450</v>
      </c>
      <c r="L4030" s="427">
        <v>1550</v>
      </c>
      <c r="M4030" s="218"/>
      <c r="N4030" s="427" t="s">
        <v>62</v>
      </c>
      <c r="O4030" s="427">
        <v>717000</v>
      </c>
      <c r="P4030" s="427" t="s">
        <v>304</v>
      </c>
      <c r="Q4030" s="399">
        <v>0</v>
      </c>
      <c r="R4030" s="399">
        <v>176.58250000000001</v>
      </c>
      <c r="S4030" s="399">
        <v>0</v>
      </c>
      <c r="T4030" s="272">
        <v>0</v>
      </c>
      <c r="U4030" s="400"/>
    </row>
    <row r="4031" spans="2:21" ht="20.25" customHeight="1" x14ac:dyDescent="0.25">
      <c r="B4031" s="396">
        <v>4036</v>
      </c>
      <c r="C4031" s="414">
        <v>45552</v>
      </c>
      <c r="D4031" s="397" t="s">
        <v>157</v>
      </c>
      <c r="E4031" s="427" t="s">
        <v>92</v>
      </c>
      <c r="F4031" s="427" t="s">
        <v>62</v>
      </c>
      <c r="G4031" s="427" t="s">
        <v>214</v>
      </c>
      <c r="H4031" s="468">
        <v>4.1500000000000004</v>
      </c>
      <c r="I4031" s="427" t="s">
        <v>221</v>
      </c>
      <c r="J4031" s="427">
        <v>36</v>
      </c>
      <c r="K4031" s="427">
        <v>715450</v>
      </c>
      <c r="L4031" s="427">
        <v>1550</v>
      </c>
      <c r="M4031" s="218"/>
      <c r="N4031" s="427" t="s">
        <v>62</v>
      </c>
      <c r="O4031" s="427">
        <v>717000</v>
      </c>
      <c r="P4031" s="427" t="s">
        <v>304</v>
      </c>
      <c r="Q4031" s="399">
        <v>0</v>
      </c>
      <c r="R4031" s="399">
        <v>171.81</v>
      </c>
      <c r="S4031" s="399">
        <v>0</v>
      </c>
      <c r="T4031" s="272">
        <v>0</v>
      </c>
      <c r="U4031" s="400"/>
    </row>
    <row r="4032" spans="2:21" ht="20.25" customHeight="1" x14ac:dyDescent="0.25">
      <c r="B4032" s="396">
        <v>4037</v>
      </c>
      <c r="C4032" s="414">
        <v>45552</v>
      </c>
      <c r="D4032" s="397" t="s">
        <v>436</v>
      </c>
      <c r="E4032" s="427" t="s">
        <v>161</v>
      </c>
      <c r="F4032" s="427" t="s">
        <v>389</v>
      </c>
      <c r="G4032" s="427" t="s">
        <v>161</v>
      </c>
      <c r="H4032" s="468">
        <v>10</v>
      </c>
      <c r="I4032" s="427" t="s">
        <v>66</v>
      </c>
      <c r="J4032" s="427">
        <v>5</v>
      </c>
      <c r="K4032" s="427"/>
      <c r="L4032" s="427"/>
      <c r="M4032" s="218"/>
      <c r="N4032" s="427" t="s">
        <v>363</v>
      </c>
      <c r="O4032" s="427"/>
      <c r="P4032" s="427"/>
      <c r="Q4032" s="399">
        <v>0</v>
      </c>
      <c r="R4032" s="399">
        <v>0</v>
      </c>
      <c r="S4032" s="399">
        <v>50</v>
      </c>
      <c r="T4032" s="272">
        <v>0</v>
      </c>
      <c r="U4032" s="400"/>
    </row>
    <row r="4033" spans="2:21" ht="20.25" customHeight="1" x14ac:dyDescent="0.25">
      <c r="B4033" s="396">
        <v>4038</v>
      </c>
      <c r="C4033" s="414">
        <v>45552</v>
      </c>
      <c r="D4033" s="397" t="s">
        <v>284</v>
      </c>
      <c r="E4033" s="427" t="s">
        <v>178</v>
      </c>
      <c r="F4033" s="427" t="s">
        <v>7</v>
      </c>
      <c r="G4033" s="427" t="s">
        <v>213</v>
      </c>
      <c r="H4033" s="468">
        <v>7</v>
      </c>
      <c r="I4033" s="427" t="s">
        <v>220</v>
      </c>
      <c r="J4033" s="427">
        <v>55</v>
      </c>
      <c r="K4033" s="427">
        <v>723200</v>
      </c>
      <c r="L4033" s="427">
        <v>2600</v>
      </c>
      <c r="M4033" s="218"/>
      <c r="N4033" s="427" t="s">
        <v>7</v>
      </c>
      <c r="O4033" s="427">
        <v>722725</v>
      </c>
      <c r="P4033" s="427" t="s">
        <v>304</v>
      </c>
      <c r="Q4033" s="399">
        <v>385</v>
      </c>
      <c r="R4033" s="399">
        <v>0</v>
      </c>
      <c r="S4033" s="399">
        <v>0</v>
      </c>
      <c r="T4033" s="272">
        <v>0</v>
      </c>
      <c r="U4033" s="400"/>
    </row>
    <row r="4034" spans="2:21" ht="20.25" customHeight="1" x14ac:dyDescent="0.25">
      <c r="B4034" s="396">
        <v>4039</v>
      </c>
      <c r="C4034" s="414">
        <v>45552</v>
      </c>
      <c r="D4034" s="397" t="s">
        <v>268</v>
      </c>
      <c r="E4034" s="427" t="s">
        <v>276</v>
      </c>
      <c r="F4034" s="427" t="s">
        <v>7</v>
      </c>
      <c r="G4034" s="427" t="s">
        <v>214</v>
      </c>
      <c r="H4034" s="468">
        <v>5</v>
      </c>
      <c r="I4034" s="427" t="s">
        <v>220</v>
      </c>
      <c r="J4034" s="427">
        <v>56</v>
      </c>
      <c r="K4034" s="427">
        <v>723200</v>
      </c>
      <c r="L4034" s="427">
        <v>2600</v>
      </c>
      <c r="M4034" s="218"/>
      <c r="N4034" s="427" t="s">
        <v>7</v>
      </c>
      <c r="O4034" s="427">
        <v>722725</v>
      </c>
      <c r="P4034" s="427" t="s">
        <v>304</v>
      </c>
      <c r="Q4034" s="399">
        <v>280</v>
      </c>
      <c r="R4034" s="399">
        <v>0</v>
      </c>
      <c r="S4034" s="399">
        <v>0</v>
      </c>
      <c r="T4034" s="272">
        <v>0</v>
      </c>
      <c r="U4034" s="400"/>
    </row>
    <row r="4035" spans="2:21" ht="20.25" customHeight="1" x14ac:dyDescent="0.25">
      <c r="B4035" s="396">
        <v>4040</v>
      </c>
      <c r="C4035" s="414">
        <v>45552</v>
      </c>
      <c r="D4035" s="397" t="s">
        <v>260</v>
      </c>
      <c r="E4035" s="427" t="s">
        <v>161</v>
      </c>
      <c r="F4035" s="427" t="s">
        <v>7</v>
      </c>
      <c r="G4035" s="427" t="s">
        <v>161</v>
      </c>
      <c r="H4035" s="468">
        <v>10</v>
      </c>
      <c r="I4035" s="427" t="s">
        <v>66</v>
      </c>
      <c r="J4035" s="427">
        <v>9</v>
      </c>
      <c r="K4035" s="427"/>
      <c r="L4035" s="427"/>
      <c r="M4035" s="218"/>
      <c r="N4035" s="427" t="s">
        <v>363</v>
      </c>
      <c r="O4035" s="427"/>
      <c r="P4035" s="427"/>
      <c r="Q4035" s="399">
        <v>0</v>
      </c>
      <c r="R4035" s="399">
        <v>0</v>
      </c>
      <c r="S4035" s="399">
        <v>90</v>
      </c>
      <c r="T4035" s="272">
        <v>0</v>
      </c>
      <c r="U4035" s="400"/>
    </row>
    <row r="4036" spans="2:21" ht="20.25" customHeight="1" x14ac:dyDescent="0.25">
      <c r="B4036" s="396">
        <v>4041</v>
      </c>
      <c r="C4036" s="414">
        <v>45552</v>
      </c>
      <c r="D4036" s="397" t="s">
        <v>359</v>
      </c>
      <c r="E4036" s="427" t="s">
        <v>178</v>
      </c>
      <c r="F4036" s="427" t="s">
        <v>7</v>
      </c>
      <c r="G4036" s="427" t="s">
        <v>213</v>
      </c>
      <c r="H4036" s="468">
        <v>7</v>
      </c>
      <c r="I4036" s="427"/>
      <c r="J4036" s="427">
        <v>0</v>
      </c>
      <c r="K4036" s="427"/>
      <c r="L4036" s="427"/>
      <c r="M4036" s="218"/>
      <c r="N4036" s="427"/>
      <c r="O4036" s="427"/>
      <c r="P4036" s="427"/>
      <c r="Q4036" s="399">
        <v>0</v>
      </c>
      <c r="R4036" s="399">
        <v>0</v>
      </c>
      <c r="S4036" s="399">
        <v>0</v>
      </c>
      <c r="T4036" s="272">
        <v>0</v>
      </c>
      <c r="U4036" s="400"/>
    </row>
    <row r="4037" spans="2:21" ht="20.25" customHeight="1" x14ac:dyDescent="0.25">
      <c r="B4037" s="396">
        <v>4042</v>
      </c>
      <c r="C4037" s="414">
        <v>45552</v>
      </c>
      <c r="D4037" s="397" t="s">
        <v>177</v>
      </c>
      <c r="E4037" s="427" t="s">
        <v>178</v>
      </c>
      <c r="F4037" s="427" t="s">
        <v>7</v>
      </c>
      <c r="G4037" s="427" t="s">
        <v>213</v>
      </c>
      <c r="H4037" s="468">
        <v>7</v>
      </c>
      <c r="I4037" s="427" t="s">
        <v>220</v>
      </c>
      <c r="J4037" s="427">
        <v>42</v>
      </c>
      <c r="K4037" s="427">
        <v>723200</v>
      </c>
      <c r="L4037" s="427">
        <v>2600</v>
      </c>
      <c r="M4037" s="218"/>
      <c r="N4037" s="427" t="s">
        <v>7</v>
      </c>
      <c r="O4037" s="427">
        <v>722725</v>
      </c>
      <c r="P4037" s="427" t="s">
        <v>304</v>
      </c>
      <c r="Q4037" s="399">
        <v>294</v>
      </c>
      <c r="R4037" s="399">
        <v>0</v>
      </c>
      <c r="S4037" s="399">
        <v>0</v>
      </c>
      <c r="T4037" s="272">
        <v>0</v>
      </c>
      <c r="U4037" s="400"/>
    </row>
    <row r="4038" spans="2:21" ht="20.25" customHeight="1" x14ac:dyDescent="0.25">
      <c r="B4038" s="396">
        <v>4043</v>
      </c>
      <c r="C4038" s="414">
        <v>45552</v>
      </c>
      <c r="D4038" s="397" t="s">
        <v>173</v>
      </c>
      <c r="E4038" s="427" t="s">
        <v>161</v>
      </c>
      <c r="F4038" s="427" t="s">
        <v>7</v>
      </c>
      <c r="G4038" s="427" t="s">
        <v>161</v>
      </c>
      <c r="H4038" s="468">
        <v>11.2</v>
      </c>
      <c r="I4038" s="427"/>
      <c r="J4038" s="427">
        <v>0</v>
      </c>
      <c r="K4038" s="427"/>
      <c r="L4038" s="427"/>
      <c r="M4038" s="218"/>
      <c r="N4038" s="427"/>
      <c r="O4038" s="427"/>
      <c r="P4038" s="427"/>
      <c r="Q4038" s="399">
        <v>0</v>
      </c>
      <c r="R4038" s="399">
        <v>0</v>
      </c>
      <c r="S4038" s="399">
        <v>0</v>
      </c>
      <c r="T4038" s="272">
        <v>0</v>
      </c>
      <c r="U4038" s="400"/>
    </row>
    <row r="4039" spans="2:21" ht="20.25" customHeight="1" x14ac:dyDescent="0.25">
      <c r="B4039" s="396">
        <v>4044</v>
      </c>
      <c r="C4039" s="414">
        <v>45552</v>
      </c>
      <c r="D4039" s="397" t="s">
        <v>152</v>
      </c>
      <c r="E4039" s="427" t="s">
        <v>92</v>
      </c>
      <c r="F4039" s="427" t="s">
        <v>63</v>
      </c>
      <c r="G4039" s="427" t="s">
        <v>214</v>
      </c>
      <c r="H4039" s="468">
        <v>4.1500000000000004</v>
      </c>
      <c r="I4039" s="427" t="s">
        <v>221</v>
      </c>
      <c r="J4039" s="427">
        <v>5</v>
      </c>
      <c r="K4039" s="427">
        <v>714800</v>
      </c>
      <c r="L4039" s="427">
        <v>500</v>
      </c>
      <c r="M4039" s="218"/>
      <c r="N4039" s="427" t="s">
        <v>63</v>
      </c>
      <c r="O4039" s="427">
        <v>714300</v>
      </c>
      <c r="P4039" s="427" t="s">
        <v>305</v>
      </c>
      <c r="Q4039" s="399">
        <v>0</v>
      </c>
      <c r="R4039" s="399">
        <v>23.862499999999997</v>
      </c>
      <c r="S4039" s="399">
        <v>0</v>
      </c>
      <c r="T4039" s="272">
        <v>0</v>
      </c>
      <c r="U4039" s="400"/>
    </row>
    <row r="4040" spans="2:21" ht="20.25" customHeight="1" x14ac:dyDescent="0.25">
      <c r="B4040" s="396">
        <v>4045</v>
      </c>
      <c r="C4040" s="414">
        <v>45552</v>
      </c>
      <c r="D4040" s="397" t="s">
        <v>150</v>
      </c>
      <c r="E4040" s="427" t="s">
        <v>92</v>
      </c>
      <c r="F4040" s="427" t="s">
        <v>63</v>
      </c>
      <c r="G4040" s="427" t="s">
        <v>214</v>
      </c>
      <c r="H4040" s="468">
        <v>4.1500000000000004</v>
      </c>
      <c r="I4040" s="427" t="s">
        <v>221</v>
      </c>
      <c r="J4040" s="427">
        <v>6</v>
      </c>
      <c r="K4040" s="427">
        <v>714800</v>
      </c>
      <c r="L4040" s="427">
        <v>500</v>
      </c>
      <c r="M4040" s="218"/>
      <c r="N4040" s="427" t="s">
        <v>63</v>
      </c>
      <c r="O4040" s="427">
        <v>714300</v>
      </c>
      <c r="P4040" s="427" t="s">
        <v>305</v>
      </c>
      <c r="Q4040" s="399">
        <v>0</v>
      </c>
      <c r="R4040" s="399">
        <v>28.635000000000002</v>
      </c>
      <c r="S4040" s="399">
        <v>0</v>
      </c>
      <c r="T4040" s="272">
        <v>0</v>
      </c>
      <c r="U4040" s="400"/>
    </row>
    <row r="4041" spans="2:21" ht="20.25" customHeight="1" x14ac:dyDescent="0.25">
      <c r="B4041" s="396">
        <v>4046</v>
      </c>
      <c r="C4041" s="414">
        <v>45552</v>
      </c>
      <c r="D4041" s="397" t="s">
        <v>152</v>
      </c>
      <c r="E4041" s="427" t="s">
        <v>92</v>
      </c>
      <c r="F4041" s="427" t="s">
        <v>63</v>
      </c>
      <c r="G4041" s="427" t="s">
        <v>214</v>
      </c>
      <c r="H4041" s="468">
        <v>4.1500000000000004</v>
      </c>
      <c r="I4041" s="427" t="s">
        <v>221</v>
      </c>
      <c r="J4041" s="427">
        <v>16</v>
      </c>
      <c r="K4041" s="427">
        <v>715200</v>
      </c>
      <c r="L4041" s="427">
        <v>1800</v>
      </c>
      <c r="M4041" s="218"/>
      <c r="N4041" s="427" t="s">
        <v>63</v>
      </c>
      <c r="O4041" s="427">
        <v>717000</v>
      </c>
      <c r="P4041" s="427" t="s">
        <v>305</v>
      </c>
      <c r="Q4041" s="399">
        <v>0</v>
      </c>
      <c r="R4041" s="399">
        <v>76.36</v>
      </c>
      <c r="S4041" s="399">
        <v>0</v>
      </c>
      <c r="T4041" s="272">
        <v>0</v>
      </c>
      <c r="U4041" s="400"/>
    </row>
    <row r="4042" spans="2:21" ht="20.25" customHeight="1" x14ac:dyDescent="0.25">
      <c r="B4042" s="396">
        <v>4047</v>
      </c>
      <c r="C4042" s="414">
        <v>45552</v>
      </c>
      <c r="D4042" s="397" t="s">
        <v>150</v>
      </c>
      <c r="E4042" s="427" t="s">
        <v>92</v>
      </c>
      <c r="F4042" s="427" t="s">
        <v>63</v>
      </c>
      <c r="G4042" s="427" t="s">
        <v>214</v>
      </c>
      <c r="H4042" s="468">
        <v>4.1500000000000004</v>
      </c>
      <c r="I4042" s="427" t="s">
        <v>221</v>
      </c>
      <c r="J4042" s="427">
        <v>17</v>
      </c>
      <c r="K4042" s="427">
        <v>715200</v>
      </c>
      <c r="L4042" s="427">
        <v>1800</v>
      </c>
      <c r="M4042" s="218"/>
      <c r="N4042" s="427" t="s">
        <v>63</v>
      </c>
      <c r="O4042" s="427">
        <v>717000</v>
      </c>
      <c r="P4042" s="427" t="s">
        <v>305</v>
      </c>
      <c r="Q4042" s="399">
        <v>0</v>
      </c>
      <c r="R4042" s="399">
        <v>81.132500000000007</v>
      </c>
      <c r="S4042" s="399">
        <v>0</v>
      </c>
      <c r="T4042" s="272">
        <v>0</v>
      </c>
      <c r="U4042" s="400"/>
    </row>
    <row r="4043" spans="2:21" ht="20.25" customHeight="1" x14ac:dyDescent="0.25">
      <c r="B4043" s="396">
        <v>4048</v>
      </c>
      <c r="C4043" s="414">
        <v>45552</v>
      </c>
      <c r="D4043" s="397" t="s">
        <v>179</v>
      </c>
      <c r="E4043" s="427" t="s">
        <v>161</v>
      </c>
      <c r="F4043" s="427" t="s">
        <v>8</v>
      </c>
      <c r="G4043" s="427" t="s">
        <v>161</v>
      </c>
      <c r="H4043" s="468">
        <v>11.6</v>
      </c>
      <c r="I4043" s="427" t="s">
        <v>66</v>
      </c>
      <c r="J4043" s="427">
        <v>7</v>
      </c>
      <c r="K4043" s="427"/>
      <c r="L4043" s="427"/>
      <c r="M4043" s="218"/>
      <c r="N4043" s="427" t="s">
        <v>363</v>
      </c>
      <c r="O4043" s="427"/>
      <c r="P4043" s="427"/>
      <c r="Q4043" s="399">
        <v>0</v>
      </c>
      <c r="R4043" s="399">
        <v>0</v>
      </c>
      <c r="S4043" s="399">
        <v>81.2</v>
      </c>
      <c r="T4043" s="272">
        <v>0</v>
      </c>
      <c r="U4043" s="400"/>
    </row>
    <row r="4044" spans="2:21" ht="20.25" customHeight="1" x14ac:dyDescent="0.25">
      <c r="B4044" s="396">
        <v>4049</v>
      </c>
      <c r="C4044" s="414">
        <v>45552</v>
      </c>
      <c r="D4044" s="397" t="s">
        <v>141</v>
      </c>
      <c r="E4044" s="427" t="s">
        <v>92</v>
      </c>
      <c r="F4044" s="427" t="s">
        <v>2</v>
      </c>
      <c r="G4044" s="427" t="s">
        <v>213</v>
      </c>
      <c r="H4044" s="468">
        <v>7</v>
      </c>
      <c r="I4044" s="427" t="s">
        <v>220</v>
      </c>
      <c r="J4044" s="427">
        <v>35</v>
      </c>
      <c r="K4044" s="427">
        <v>713350</v>
      </c>
      <c r="L4044" s="427">
        <v>300</v>
      </c>
      <c r="M4044" s="218"/>
      <c r="N4044" s="427" t="s">
        <v>2</v>
      </c>
      <c r="O4044" s="427">
        <v>713300</v>
      </c>
      <c r="P4044" s="427" t="s">
        <v>305</v>
      </c>
      <c r="Q4044" s="399">
        <v>245</v>
      </c>
      <c r="R4044" s="399">
        <v>0</v>
      </c>
      <c r="S4044" s="399">
        <v>0</v>
      </c>
      <c r="T4044" s="272">
        <v>0</v>
      </c>
      <c r="U4044" s="400"/>
    </row>
    <row r="4045" spans="2:21" ht="20.25" customHeight="1" x14ac:dyDescent="0.25">
      <c r="B4045" s="396">
        <v>4050</v>
      </c>
      <c r="C4045" s="414">
        <v>45552</v>
      </c>
      <c r="D4045" s="397" t="s">
        <v>142</v>
      </c>
      <c r="E4045" s="427" t="s">
        <v>92</v>
      </c>
      <c r="F4045" s="427" t="s">
        <v>2</v>
      </c>
      <c r="G4045" s="427" t="s">
        <v>213</v>
      </c>
      <c r="H4045" s="468">
        <v>7</v>
      </c>
      <c r="I4045" s="427" t="s">
        <v>220</v>
      </c>
      <c r="J4045" s="427">
        <v>35</v>
      </c>
      <c r="K4045" s="427">
        <v>713350</v>
      </c>
      <c r="L4045" s="427">
        <v>300</v>
      </c>
      <c r="M4045" s="218"/>
      <c r="N4045" s="427" t="s">
        <v>2</v>
      </c>
      <c r="O4045" s="427">
        <v>713301</v>
      </c>
      <c r="P4045" s="427" t="s">
        <v>305</v>
      </c>
      <c r="Q4045" s="399">
        <v>245</v>
      </c>
      <c r="R4045" s="399">
        <v>0</v>
      </c>
      <c r="S4045" s="399">
        <v>0</v>
      </c>
      <c r="T4045" s="272">
        <v>0</v>
      </c>
      <c r="U4045" s="400"/>
    </row>
    <row r="4046" spans="2:21" ht="20.25" customHeight="1" x14ac:dyDescent="0.25">
      <c r="B4046" s="396">
        <v>4051</v>
      </c>
      <c r="C4046" s="414">
        <v>45552</v>
      </c>
      <c r="D4046" s="397" t="s">
        <v>143</v>
      </c>
      <c r="E4046" s="427" t="s">
        <v>92</v>
      </c>
      <c r="F4046" s="427" t="s">
        <v>2</v>
      </c>
      <c r="G4046" s="427" t="s">
        <v>213</v>
      </c>
      <c r="H4046" s="468">
        <v>7</v>
      </c>
      <c r="I4046" s="427" t="s">
        <v>220</v>
      </c>
      <c r="J4046" s="427">
        <v>35</v>
      </c>
      <c r="K4046" s="427">
        <v>713350</v>
      </c>
      <c r="L4046" s="427">
        <v>300</v>
      </c>
      <c r="M4046" s="218"/>
      <c r="N4046" s="427" t="s">
        <v>2</v>
      </c>
      <c r="O4046" s="427">
        <v>713302</v>
      </c>
      <c r="P4046" s="427" t="s">
        <v>305</v>
      </c>
      <c r="Q4046" s="399">
        <v>245</v>
      </c>
      <c r="R4046" s="399">
        <v>0</v>
      </c>
      <c r="S4046" s="399">
        <v>0</v>
      </c>
      <c r="T4046" s="272">
        <v>0</v>
      </c>
      <c r="U4046" s="400"/>
    </row>
    <row r="4047" spans="2:21" ht="20.25" customHeight="1" x14ac:dyDescent="0.25">
      <c r="B4047" s="396">
        <v>4052</v>
      </c>
      <c r="C4047" s="414">
        <v>45552</v>
      </c>
      <c r="D4047" s="397" t="s">
        <v>258</v>
      </c>
      <c r="E4047" s="427" t="s">
        <v>92</v>
      </c>
      <c r="F4047" s="427" t="s">
        <v>2</v>
      </c>
      <c r="G4047" s="427" t="s">
        <v>213</v>
      </c>
      <c r="H4047" s="468">
        <v>7</v>
      </c>
      <c r="I4047" s="427"/>
      <c r="J4047" s="427">
        <v>0</v>
      </c>
      <c r="K4047" s="427"/>
      <c r="L4047" s="427"/>
      <c r="M4047" s="218"/>
      <c r="N4047" s="427"/>
      <c r="O4047" s="427"/>
      <c r="P4047" s="427"/>
      <c r="Q4047" s="399">
        <v>0</v>
      </c>
      <c r="R4047" s="399">
        <v>0</v>
      </c>
      <c r="S4047" s="399">
        <v>0</v>
      </c>
      <c r="T4047" s="272">
        <v>0</v>
      </c>
      <c r="U4047" s="400"/>
    </row>
    <row r="4048" spans="2:21" ht="20.25" customHeight="1" x14ac:dyDescent="0.25">
      <c r="B4048" s="396">
        <v>4053</v>
      </c>
      <c r="C4048" s="414">
        <v>45552</v>
      </c>
      <c r="D4048" s="397" t="s">
        <v>266</v>
      </c>
      <c r="E4048" s="427" t="s">
        <v>92</v>
      </c>
      <c r="F4048" s="427" t="s">
        <v>2</v>
      </c>
      <c r="G4048" s="427" t="s">
        <v>213</v>
      </c>
      <c r="H4048" s="468">
        <v>7</v>
      </c>
      <c r="I4048" s="427"/>
      <c r="J4048" s="427">
        <v>0</v>
      </c>
      <c r="K4048" s="427"/>
      <c r="L4048" s="427"/>
      <c r="M4048" s="218"/>
      <c r="N4048" s="427"/>
      <c r="O4048" s="427"/>
      <c r="P4048" s="427"/>
      <c r="Q4048" s="399">
        <v>0</v>
      </c>
      <c r="R4048" s="399">
        <v>0</v>
      </c>
      <c r="S4048" s="399">
        <v>0</v>
      </c>
      <c r="T4048" s="272">
        <v>0</v>
      </c>
      <c r="U4048" s="400"/>
    </row>
    <row r="4049" spans="2:21" ht="20.25" customHeight="1" x14ac:dyDescent="0.25">
      <c r="B4049" s="396">
        <v>4054</v>
      </c>
      <c r="C4049" s="414">
        <v>45552</v>
      </c>
      <c r="D4049" s="397" t="s">
        <v>267</v>
      </c>
      <c r="E4049" s="427" t="s">
        <v>92</v>
      </c>
      <c r="F4049" s="427" t="s">
        <v>2</v>
      </c>
      <c r="G4049" s="427" t="s">
        <v>213</v>
      </c>
      <c r="H4049" s="468">
        <v>7</v>
      </c>
      <c r="I4049" s="427"/>
      <c r="J4049" s="427">
        <v>0</v>
      </c>
      <c r="K4049" s="427"/>
      <c r="L4049" s="427"/>
      <c r="M4049" s="218"/>
      <c r="N4049" s="427"/>
      <c r="O4049" s="427"/>
      <c r="P4049" s="427"/>
      <c r="Q4049" s="399">
        <v>0</v>
      </c>
      <c r="R4049" s="399">
        <v>0</v>
      </c>
      <c r="S4049" s="399">
        <v>0</v>
      </c>
      <c r="T4049" s="272">
        <v>0</v>
      </c>
      <c r="U4049" s="400"/>
    </row>
    <row r="4050" spans="2:21" ht="20.25" customHeight="1" x14ac:dyDescent="0.25">
      <c r="B4050" s="396">
        <v>4055</v>
      </c>
      <c r="C4050" s="414">
        <v>45552</v>
      </c>
      <c r="D4050" s="397" t="s">
        <v>387</v>
      </c>
      <c r="E4050" s="427" t="s">
        <v>276</v>
      </c>
      <c r="F4050" s="427" t="s">
        <v>389</v>
      </c>
      <c r="G4050" s="427" t="s">
        <v>214</v>
      </c>
      <c r="H4050" s="468">
        <v>4.1500000000000004</v>
      </c>
      <c r="I4050" s="427" t="s">
        <v>221</v>
      </c>
      <c r="J4050" s="427">
        <v>22</v>
      </c>
      <c r="K4050" s="427">
        <v>715650</v>
      </c>
      <c r="L4050" s="427">
        <v>1350</v>
      </c>
      <c r="M4050" s="218"/>
      <c r="N4050" s="427" t="s">
        <v>389</v>
      </c>
      <c r="O4050" s="427">
        <v>717000</v>
      </c>
      <c r="P4050" s="427" t="s">
        <v>305</v>
      </c>
      <c r="Q4050" s="399">
        <v>0</v>
      </c>
      <c r="R4050" s="399">
        <v>104.995</v>
      </c>
      <c r="S4050" s="399">
        <v>0</v>
      </c>
      <c r="T4050" s="272">
        <v>0</v>
      </c>
      <c r="U4050" s="400"/>
    </row>
    <row r="4051" spans="2:21" ht="20.25" customHeight="1" x14ac:dyDescent="0.25">
      <c r="B4051" s="396">
        <v>4056</v>
      </c>
      <c r="C4051" s="414">
        <v>45552</v>
      </c>
      <c r="D4051" s="397" t="s">
        <v>388</v>
      </c>
      <c r="E4051" s="427" t="s">
        <v>276</v>
      </c>
      <c r="F4051" s="427" t="s">
        <v>389</v>
      </c>
      <c r="G4051" s="427" t="s">
        <v>214</v>
      </c>
      <c r="H4051" s="468">
        <v>4.1500000000000004</v>
      </c>
      <c r="I4051" s="427" t="s">
        <v>221</v>
      </c>
      <c r="J4051" s="427">
        <v>22</v>
      </c>
      <c r="K4051" s="427">
        <v>715650</v>
      </c>
      <c r="L4051" s="427">
        <v>1350</v>
      </c>
      <c r="M4051" s="218"/>
      <c r="N4051" s="427" t="s">
        <v>389</v>
      </c>
      <c r="O4051" s="427">
        <v>717000</v>
      </c>
      <c r="P4051" s="427" t="s">
        <v>305</v>
      </c>
      <c r="Q4051" s="399">
        <v>0</v>
      </c>
      <c r="R4051" s="399">
        <v>104.995</v>
      </c>
      <c r="S4051" s="399">
        <v>0</v>
      </c>
      <c r="T4051" s="272">
        <v>0</v>
      </c>
      <c r="U4051" s="400"/>
    </row>
    <row r="4052" spans="2:21" ht="20.25" customHeight="1" x14ac:dyDescent="0.25">
      <c r="B4052" s="396">
        <v>4057</v>
      </c>
      <c r="C4052" s="414">
        <v>45552</v>
      </c>
      <c r="D4052" s="397" t="s">
        <v>505</v>
      </c>
      <c r="E4052" s="427" t="s">
        <v>276</v>
      </c>
      <c r="F4052" s="427" t="s">
        <v>389</v>
      </c>
      <c r="G4052" s="427" t="s">
        <v>214</v>
      </c>
      <c r="H4052" s="468">
        <v>4.1500000000000004</v>
      </c>
      <c r="I4052" s="427" t="s">
        <v>221</v>
      </c>
      <c r="J4052" s="427">
        <v>16</v>
      </c>
      <c r="K4052" s="427">
        <v>715650</v>
      </c>
      <c r="L4052" s="427">
        <v>1350</v>
      </c>
      <c r="M4052" s="218"/>
      <c r="N4052" s="427" t="s">
        <v>389</v>
      </c>
      <c r="O4052" s="427">
        <v>717000</v>
      </c>
      <c r="P4052" s="427" t="s">
        <v>305</v>
      </c>
      <c r="Q4052" s="399">
        <v>0</v>
      </c>
      <c r="R4052" s="399">
        <v>76.36</v>
      </c>
      <c r="S4052" s="399">
        <v>0</v>
      </c>
      <c r="T4052" s="272">
        <v>0</v>
      </c>
      <c r="U4052" s="400"/>
    </row>
    <row r="4053" spans="2:21" ht="20.25" customHeight="1" x14ac:dyDescent="0.25">
      <c r="B4053" s="396">
        <v>4058</v>
      </c>
      <c r="C4053" s="414">
        <v>45552</v>
      </c>
      <c r="D4053" s="397" t="s">
        <v>96</v>
      </c>
      <c r="E4053" s="427" t="s">
        <v>161</v>
      </c>
      <c r="F4053" s="427" t="s">
        <v>1</v>
      </c>
      <c r="G4053" s="427" t="s">
        <v>161</v>
      </c>
      <c r="H4053" s="468">
        <v>11.8</v>
      </c>
      <c r="I4053" s="427" t="s">
        <v>66</v>
      </c>
      <c r="J4053" s="427">
        <v>4</v>
      </c>
      <c r="K4053" s="427"/>
      <c r="L4053" s="427"/>
      <c r="M4053" s="218"/>
      <c r="N4053" s="427" t="s">
        <v>363</v>
      </c>
      <c r="O4053" s="427"/>
      <c r="P4053" s="427"/>
      <c r="Q4053" s="399">
        <v>0</v>
      </c>
      <c r="R4053" s="399">
        <v>0</v>
      </c>
      <c r="S4053" s="399">
        <v>47.2</v>
      </c>
      <c r="T4053" s="272">
        <v>0</v>
      </c>
      <c r="U4053" s="400"/>
    </row>
    <row r="4054" spans="2:21" ht="20.25" customHeight="1" x14ac:dyDescent="0.25">
      <c r="B4054" s="396">
        <v>4059</v>
      </c>
      <c r="C4054" s="414">
        <v>45552</v>
      </c>
      <c r="D4054" s="397" t="s">
        <v>130</v>
      </c>
      <c r="E4054" s="427" t="s">
        <v>161</v>
      </c>
      <c r="F4054" s="427" t="s">
        <v>1</v>
      </c>
      <c r="G4054" s="427" t="s">
        <v>161</v>
      </c>
      <c r="H4054" s="468">
        <v>11.8</v>
      </c>
      <c r="I4054" s="427" t="s">
        <v>66</v>
      </c>
      <c r="J4054" s="427">
        <v>1</v>
      </c>
      <c r="K4054" s="427"/>
      <c r="L4054" s="427"/>
      <c r="M4054" s="218"/>
      <c r="N4054" s="427" t="s">
        <v>363</v>
      </c>
      <c r="O4054" s="427"/>
      <c r="P4054" s="427"/>
      <c r="Q4054" s="399">
        <v>0</v>
      </c>
      <c r="R4054" s="399">
        <v>0</v>
      </c>
      <c r="S4054" s="399">
        <v>11.8</v>
      </c>
      <c r="T4054" s="272">
        <v>0</v>
      </c>
      <c r="U4054" s="400"/>
    </row>
    <row r="4055" spans="2:21" ht="20.25" customHeight="1" x14ac:dyDescent="0.25">
      <c r="B4055" s="396">
        <v>4060</v>
      </c>
      <c r="C4055" s="414">
        <v>45552</v>
      </c>
      <c r="D4055" s="402" t="s">
        <v>478</v>
      </c>
      <c r="E4055" s="427" t="s">
        <v>161</v>
      </c>
      <c r="F4055" s="427" t="s">
        <v>63</v>
      </c>
      <c r="G4055" s="427" t="s">
        <v>161</v>
      </c>
      <c r="H4055" s="468">
        <v>13</v>
      </c>
      <c r="I4055" s="427" t="s">
        <v>66</v>
      </c>
      <c r="J4055" s="427">
        <v>6</v>
      </c>
      <c r="K4055" s="427"/>
      <c r="L4055" s="427"/>
      <c r="M4055" s="218"/>
      <c r="N4055" s="427" t="s">
        <v>363</v>
      </c>
      <c r="O4055" s="427"/>
      <c r="P4055" s="427"/>
      <c r="Q4055" s="399">
        <v>0</v>
      </c>
      <c r="R4055" s="399">
        <v>0</v>
      </c>
      <c r="S4055" s="399">
        <v>78</v>
      </c>
      <c r="T4055" s="272">
        <v>0</v>
      </c>
      <c r="U4055" s="400"/>
    </row>
    <row r="4056" spans="2:21" ht="20.25" customHeight="1" x14ac:dyDescent="0.25">
      <c r="B4056" s="466">
        <f>ROW()-5</f>
        <v>4051</v>
      </c>
      <c r="C4056" s="480">
        <v>45553</v>
      </c>
      <c r="D4056" s="467" t="s">
        <v>522</v>
      </c>
      <c r="E4056" s="468" t="s">
        <v>132</v>
      </c>
      <c r="F4056" s="468" t="s">
        <v>132</v>
      </c>
      <c r="G4056" s="468" t="s">
        <v>311</v>
      </c>
      <c r="H4056" s="468">
        <v>1</v>
      </c>
      <c r="I4056" s="458" t="s">
        <v>310</v>
      </c>
      <c r="J4056" s="468">
        <v>56</v>
      </c>
      <c r="K4056" s="468"/>
      <c r="L4056" s="468"/>
      <c r="M4056" s="458"/>
      <c r="N4056" s="468"/>
      <c r="O4056" s="468">
        <v>713145</v>
      </c>
      <c r="P4056" s="468" t="s">
        <v>531</v>
      </c>
      <c r="Q4056" s="469">
        <f>IF(I4056=$Q$5,J4056*H4056,0)</f>
        <v>0</v>
      </c>
      <c r="R4056" s="469">
        <f>IF(I4056=$R$5,J4056*H4056,0)*1.15</f>
        <v>0</v>
      </c>
      <c r="S4056" s="469">
        <f>IF(I4056=$S$5,J4056*H4056,0)</f>
        <v>0</v>
      </c>
      <c r="T4056" s="462">
        <f>IF(I4056=$T$5,J4056*H4056,0)</f>
        <v>0</v>
      </c>
      <c r="U4056" s="470"/>
    </row>
    <row r="4057" spans="2:21" ht="20.25" customHeight="1" x14ac:dyDescent="0.25">
      <c r="B4057" s="396">
        <v>4061</v>
      </c>
      <c r="C4057" s="414">
        <v>45553</v>
      </c>
      <c r="D4057" s="467" t="s">
        <v>522</v>
      </c>
      <c r="E4057" s="427" t="s">
        <v>132</v>
      </c>
      <c r="F4057" s="427" t="s">
        <v>132</v>
      </c>
      <c r="G4057" s="427" t="s">
        <v>311</v>
      </c>
      <c r="H4057" s="468">
        <v>1</v>
      </c>
      <c r="I4057" s="458" t="s">
        <v>310</v>
      </c>
      <c r="J4057" s="427">
        <v>19</v>
      </c>
      <c r="K4057" s="427"/>
      <c r="L4057" s="427"/>
      <c r="M4057" s="218"/>
      <c r="N4057" s="427"/>
      <c r="O4057" s="427">
        <v>714143</v>
      </c>
      <c r="P4057" s="468" t="s">
        <v>498</v>
      </c>
      <c r="Q4057" s="469">
        <f>IF(I4057=$Q$5,J4057*H4057,0)</f>
        <v>0</v>
      </c>
      <c r="R4057" s="469">
        <f>IF(I4057=$R$5,J4057*H4057,0)*1.15</f>
        <v>0</v>
      </c>
      <c r="S4057" s="469">
        <f>IF(I4057=$S$5,J4057*H4057,0)</f>
        <v>0</v>
      </c>
      <c r="T4057" s="462">
        <f>IF(I4057=$T$5,J4057*H4057,0)</f>
        <v>0</v>
      </c>
      <c r="U4057" s="400"/>
    </row>
    <row r="4058" spans="2:21" ht="20.25" customHeight="1" x14ac:dyDescent="0.25">
      <c r="B4058" s="396">
        <v>4062</v>
      </c>
      <c r="C4058" s="414">
        <v>45553</v>
      </c>
      <c r="D4058" s="397" t="s">
        <v>487</v>
      </c>
      <c r="E4058" s="427" t="s">
        <v>92</v>
      </c>
      <c r="F4058" s="427" t="s">
        <v>481</v>
      </c>
      <c r="G4058" s="427" t="s">
        <v>214</v>
      </c>
      <c r="H4058" s="427">
        <v>4.1500000000000004</v>
      </c>
      <c r="I4058" s="427" t="s">
        <v>221</v>
      </c>
      <c r="J4058" s="427">
        <v>11</v>
      </c>
      <c r="K4058" s="427"/>
      <c r="L4058" s="427"/>
      <c r="M4058" s="218"/>
      <c r="N4058" s="427"/>
      <c r="O4058" s="427"/>
      <c r="P4058" s="427"/>
      <c r="Q4058" s="399">
        <v>0</v>
      </c>
      <c r="R4058" s="399">
        <v>52.497500000000002</v>
      </c>
      <c r="S4058" s="399">
        <v>0</v>
      </c>
      <c r="T4058" s="272">
        <v>0</v>
      </c>
      <c r="U4058" s="400"/>
    </row>
    <row r="4059" spans="2:21" ht="20.25" customHeight="1" x14ac:dyDescent="0.25">
      <c r="B4059" s="396">
        <v>4063</v>
      </c>
      <c r="C4059" s="414">
        <v>45553</v>
      </c>
      <c r="D4059" s="397" t="s">
        <v>488</v>
      </c>
      <c r="E4059" s="427" t="s">
        <v>92</v>
      </c>
      <c r="F4059" s="427" t="s">
        <v>481</v>
      </c>
      <c r="G4059" s="427" t="s">
        <v>214</v>
      </c>
      <c r="H4059" s="427">
        <v>4.1500000000000004</v>
      </c>
      <c r="I4059" s="427" t="s">
        <v>221</v>
      </c>
      <c r="J4059" s="427">
        <v>10</v>
      </c>
      <c r="K4059" s="427"/>
      <c r="L4059" s="427"/>
      <c r="M4059" s="218"/>
      <c r="N4059" s="427"/>
      <c r="O4059" s="427"/>
      <c r="P4059" s="427"/>
      <c r="Q4059" s="399">
        <v>0</v>
      </c>
      <c r="R4059" s="399">
        <v>47.724999999999994</v>
      </c>
      <c r="S4059" s="399">
        <v>0</v>
      </c>
      <c r="T4059" s="272">
        <v>0</v>
      </c>
      <c r="U4059" s="400"/>
    </row>
    <row r="4060" spans="2:21" ht="20.25" customHeight="1" x14ac:dyDescent="0.25">
      <c r="B4060" s="396">
        <v>4064</v>
      </c>
      <c r="C4060" s="414">
        <v>45553</v>
      </c>
      <c r="D4060" s="397" t="s">
        <v>487</v>
      </c>
      <c r="E4060" s="427" t="s">
        <v>92</v>
      </c>
      <c r="F4060" s="427" t="s">
        <v>481</v>
      </c>
      <c r="G4060" s="427" t="s">
        <v>214</v>
      </c>
      <c r="H4060" s="427">
        <v>4.1500000000000004</v>
      </c>
      <c r="I4060" s="427" t="s">
        <v>221</v>
      </c>
      <c r="J4060" s="427">
        <v>20</v>
      </c>
      <c r="K4060" s="427"/>
      <c r="L4060" s="427"/>
      <c r="M4060" s="218"/>
      <c r="N4060" s="427"/>
      <c r="O4060" s="427"/>
      <c r="P4060" s="427"/>
      <c r="Q4060" s="399">
        <v>0</v>
      </c>
      <c r="R4060" s="399">
        <v>95.449999999999989</v>
      </c>
      <c r="S4060" s="399">
        <v>0</v>
      </c>
      <c r="T4060" s="272">
        <v>0</v>
      </c>
      <c r="U4060" s="400"/>
    </row>
    <row r="4061" spans="2:21" ht="20.25" customHeight="1" x14ac:dyDescent="0.25">
      <c r="B4061" s="396">
        <v>4065</v>
      </c>
      <c r="C4061" s="414">
        <v>45553</v>
      </c>
      <c r="D4061" s="397" t="s">
        <v>488</v>
      </c>
      <c r="E4061" s="427" t="s">
        <v>92</v>
      </c>
      <c r="F4061" s="427" t="s">
        <v>481</v>
      </c>
      <c r="G4061" s="427" t="s">
        <v>214</v>
      </c>
      <c r="H4061" s="427">
        <v>4.1500000000000004</v>
      </c>
      <c r="I4061" s="427" t="s">
        <v>221</v>
      </c>
      <c r="J4061" s="427">
        <v>20</v>
      </c>
      <c r="K4061" s="427"/>
      <c r="L4061" s="427"/>
      <c r="M4061" s="218"/>
      <c r="N4061" s="427"/>
      <c r="O4061" s="427"/>
      <c r="P4061" s="427"/>
      <c r="Q4061" s="399">
        <v>0</v>
      </c>
      <c r="R4061" s="399">
        <v>95.449999999999989</v>
      </c>
      <c r="S4061" s="399">
        <v>0</v>
      </c>
      <c r="T4061" s="272">
        <v>0</v>
      </c>
      <c r="U4061" s="400"/>
    </row>
    <row r="4062" spans="2:21" ht="20.25" customHeight="1" x14ac:dyDescent="0.25">
      <c r="B4062" s="396">
        <v>4066</v>
      </c>
      <c r="C4062" s="414">
        <v>45553</v>
      </c>
      <c r="D4062" s="217" t="s">
        <v>117</v>
      </c>
      <c r="E4062" s="218" t="s">
        <v>92</v>
      </c>
      <c r="F4062" s="218" t="s">
        <v>1</v>
      </c>
      <c r="G4062" s="218" t="s">
        <v>213</v>
      </c>
      <c r="H4062" s="218">
        <v>6.65</v>
      </c>
      <c r="I4062" s="218" t="s">
        <v>221</v>
      </c>
      <c r="J4062" s="218">
        <v>30</v>
      </c>
      <c r="K4062" s="218">
        <v>715450</v>
      </c>
      <c r="L4062" s="218">
        <v>2250</v>
      </c>
      <c r="M4062" s="218"/>
      <c r="N4062" s="218" t="s">
        <v>62</v>
      </c>
      <c r="O4062" s="218">
        <v>717700</v>
      </c>
      <c r="P4062" s="218" t="s">
        <v>304</v>
      </c>
      <c r="Q4062" s="399">
        <v>0</v>
      </c>
      <c r="R4062" s="399">
        <v>229.42499999999998</v>
      </c>
      <c r="S4062" s="399">
        <v>0</v>
      </c>
      <c r="T4062" s="272">
        <v>0</v>
      </c>
      <c r="U4062" s="400"/>
    </row>
    <row r="4063" spans="2:21" ht="20.25" customHeight="1" x14ac:dyDescent="0.25">
      <c r="B4063" s="396">
        <v>4067</v>
      </c>
      <c r="C4063" s="414">
        <v>45553</v>
      </c>
      <c r="D4063" s="217" t="s">
        <v>94</v>
      </c>
      <c r="E4063" s="218" t="s">
        <v>92</v>
      </c>
      <c r="F4063" s="218" t="s">
        <v>1</v>
      </c>
      <c r="G4063" s="218" t="s">
        <v>213</v>
      </c>
      <c r="H4063" s="218">
        <v>6.65</v>
      </c>
      <c r="I4063" s="218" t="s">
        <v>221</v>
      </c>
      <c r="J4063" s="218">
        <v>3</v>
      </c>
      <c r="K4063" s="218">
        <v>715450</v>
      </c>
      <c r="L4063" s="218">
        <v>2250</v>
      </c>
      <c r="M4063" s="218"/>
      <c r="N4063" s="218" t="s">
        <v>62</v>
      </c>
      <c r="O4063" s="218">
        <v>717700</v>
      </c>
      <c r="P4063" s="218" t="s">
        <v>304</v>
      </c>
      <c r="Q4063" s="399">
        <v>0</v>
      </c>
      <c r="R4063" s="399">
        <v>22.942500000000003</v>
      </c>
      <c r="S4063" s="399">
        <v>0</v>
      </c>
      <c r="T4063" s="272">
        <v>0</v>
      </c>
      <c r="U4063" s="400" t="s">
        <v>274</v>
      </c>
    </row>
    <row r="4064" spans="2:21" ht="20.25" customHeight="1" x14ac:dyDescent="0.25">
      <c r="B4064" s="396">
        <v>4068</v>
      </c>
      <c r="C4064" s="414">
        <v>45553</v>
      </c>
      <c r="D4064" s="217" t="s">
        <v>91</v>
      </c>
      <c r="E4064" s="218" t="s">
        <v>92</v>
      </c>
      <c r="F4064" s="218" t="s">
        <v>1</v>
      </c>
      <c r="G4064" s="218" t="s">
        <v>213</v>
      </c>
      <c r="H4064" s="218">
        <v>6.65</v>
      </c>
      <c r="I4064" s="218" t="s">
        <v>221</v>
      </c>
      <c r="J4064" s="218">
        <v>16</v>
      </c>
      <c r="K4064" s="218">
        <v>716200</v>
      </c>
      <c r="L4064" s="218">
        <v>400</v>
      </c>
      <c r="M4064" s="218"/>
      <c r="N4064" s="218" t="s">
        <v>1</v>
      </c>
      <c r="O4064" s="218">
        <v>716600</v>
      </c>
      <c r="P4064" s="218" t="s">
        <v>305</v>
      </c>
      <c r="Q4064" s="399">
        <v>0</v>
      </c>
      <c r="R4064" s="399">
        <v>122.36</v>
      </c>
      <c r="S4064" s="399">
        <v>0</v>
      </c>
      <c r="T4064" s="272">
        <v>0</v>
      </c>
      <c r="U4064" s="400"/>
    </row>
    <row r="4065" spans="2:21" ht="20.25" customHeight="1" x14ac:dyDescent="0.25">
      <c r="B4065" s="396">
        <v>4069</v>
      </c>
      <c r="C4065" s="414">
        <v>45553</v>
      </c>
      <c r="D4065" s="217" t="s">
        <v>91</v>
      </c>
      <c r="E4065" s="218" t="s">
        <v>92</v>
      </c>
      <c r="F4065" s="218" t="s">
        <v>1</v>
      </c>
      <c r="G4065" s="218" t="s">
        <v>213</v>
      </c>
      <c r="H4065" s="218">
        <v>6.65</v>
      </c>
      <c r="I4065" s="218" t="s">
        <v>221</v>
      </c>
      <c r="J4065" s="218">
        <v>3</v>
      </c>
      <c r="K4065" s="218">
        <v>715450</v>
      </c>
      <c r="L4065" s="218">
        <v>2250</v>
      </c>
      <c r="M4065" s="218"/>
      <c r="N4065" s="218" t="s">
        <v>62</v>
      </c>
      <c r="O4065" s="218">
        <v>717700</v>
      </c>
      <c r="P4065" s="218" t="s">
        <v>304</v>
      </c>
      <c r="Q4065" s="399">
        <v>0</v>
      </c>
      <c r="R4065" s="399">
        <v>22.942500000000003</v>
      </c>
      <c r="S4065" s="399">
        <v>0</v>
      </c>
      <c r="T4065" s="272">
        <v>0</v>
      </c>
      <c r="U4065" s="400"/>
    </row>
    <row r="4066" spans="2:21" ht="20.25" customHeight="1" x14ac:dyDescent="0.25">
      <c r="B4066" s="396">
        <v>4070</v>
      </c>
      <c r="C4066" s="414">
        <v>45553</v>
      </c>
      <c r="D4066" s="217" t="s">
        <v>156</v>
      </c>
      <c r="E4066" s="218" t="s">
        <v>92</v>
      </c>
      <c r="F4066" s="218" t="s">
        <v>62</v>
      </c>
      <c r="G4066" s="218" t="s">
        <v>214</v>
      </c>
      <c r="H4066" s="218">
        <v>4.1500000000000004</v>
      </c>
      <c r="I4066" s="218" t="s">
        <v>221</v>
      </c>
      <c r="J4066" s="218">
        <v>34</v>
      </c>
      <c r="K4066" s="218">
        <v>715450</v>
      </c>
      <c r="L4066" s="218">
        <v>2250</v>
      </c>
      <c r="M4066" s="218"/>
      <c r="N4066" s="218" t="s">
        <v>62</v>
      </c>
      <c r="O4066" s="218">
        <v>717700</v>
      </c>
      <c r="P4066" s="218" t="s">
        <v>304</v>
      </c>
      <c r="Q4066" s="399">
        <v>0</v>
      </c>
      <c r="R4066" s="399">
        <v>162.26500000000001</v>
      </c>
      <c r="S4066" s="399">
        <v>0</v>
      </c>
      <c r="T4066" s="272">
        <v>0</v>
      </c>
      <c r="U4066" s="400"/>
    </row>
    <row r="4067" spans="2:21" ht="20.25" customHeight="1" x14ac:dyDescent="0.25">
      <c r="B4067" s="396">
        <v>4071</v>
      </c>
      <c r="C4067" s="414">
        <v>45553</v>
      </c>
      <c r="D4067" s="217" t="s">
        <v>157</v>
      </c>
      <c r="E4067" s="218" t="s">
        <v>92</v>
      </c>
      <c r="F4067" s="218" t="s">
        <v>62</v>
      </c>
      <c r="G4067" s="218" t="s">
        <v>214</v>
      </c>
      <c r="H4067" s="218">
        <v>4.1500000000000004</v>
      </c>
      <c r="I4067" s="218" t="s">
        <v>221</v>
      </c>
      <c r="J4067" s="218">
        <v>30</v>
      </c>
      <c r="K4067" s="218">
        <v>715450</v>
      </c>
      <c r="L4067" s="218">
        <v>2250</v>
      </c>
      <c r="M4067" s="218"/>
      <c r="N4067" s="218" t="s">
        <v>62</v>
      </c>
      <c r="O4067" s="218">
        <v>717700</v>
      </c>
      <c r="P4067" s="218" t="s">
        <v>304</v>
      </c>
      <c r="Q4067" s="399">
        <v>0</v>
      </c>
      <c r="R4067" s="399">
        <v>143.17500000000001</v>
      </c>
      <c r="S4067" s="399">
        <v>0</v>
      </c>
      <c r="T4067" s="272">
        <v>0</v>
      </c>
      <c r="U4067" s="400"/>
    </row>
    <row r="4068" spans="2:21" x14ac:dyDescent="0.25">
      <c r="B4068" s="396">
        <v>4072</v>
      </c>
      <c r="C4068" s="414">
        <v>45553</v>
      </c>
      <c r="D4068" s="397" t="s">
        <v>436</v>
      </c>
      <c r="E4068" s="427" t="s">
        <v>161</v>
      </c>
      <c r="F4068" s="427" t="s">
        <v>389</v>
      </c>
      <c r="G4068" s="427" t="s">
        <v>161</v>
      </c>
      <c r="H4068" s="427">
        <v>10</v>
      </c>
      <c r="I4068" s="427" t="s">
        <v>66</v>
      </c>
      <c r="J4068" s="427">
        <v>4</v>
      </c>
      <c r="K4068" s="427"/>
      <c r="L4068" s="427"/>
      <c r="M4068" s="218"/>
      <c r="N4068" s="427"/>
      <c r="O4068" s="427"/>
      <c r="P4068" s="427"/>
      <c r="Q4068" s="399">
        <v>0</v>
      </c>
      <c r="R4068" s="399">
        <v>0</v>
      </c>
      <c r="S4068" s="399">
        <v>40</v>
      </c>
      <c r="T4068" s="272">
        <v>0</v>
      </c>
      <c r="U4068" s="400"/>
    </row>
    <row r="4069" spans="2:21" x14ac:dyDescent="0.25">
      <c r="B4069" s="396">
        <v>4073</v>
      </c>
      <c r="C4069" s="414">
        <v>45553</v>
      </c>
      <c r="D4069" s="397" t="s">
        <v>284</v>
      </c>
      <c r="E4069" s="427" t="s">
        <v>178</v>
      </c>
      <c r="F4069" s="427" t="s">
        <v>7</v>
      </c>
      <c r="G4069" s="427" t="s">
        <v>213</v>
      </c>
      <c r="H4069" s="427">
        <v>7</v>
      </c>
      <c r="I4069" s="427" t="s">
        <v>220</v>
      </c>
      <c r="J4069" s="427">
        <v>44</v>
      </c>
      <c r="K4069" s="427"/>
      <c r="L4069" s="427"/>
      <c r="M4069" s="218"/>
      <c r="N4069" s="427"/>
      <c r="O4069" s="427"/>
      <c r="P4069" s="427"/>
      <c r="Q4069" s="399">
        <v>308</v>
      </c>
      <c r="R4069" s="399">
        <v>0</v>
      </c>
      <c r="S4069" s="399">
        <v>0</v>
      </c>
      <c r="T4069" s="272">
        <v>0</v>
      </c>
      <c r="U4069" s="400"/>
    </row>
    <row r="4070" spans="2:21" x14ac:dyDescent="0.25">
      <c r="B4070" s="396">
        <v>4074</v>
      </c>
      <c r="C4070" s="414">
        <v>45553</v>
      </c>
      <c r="D4070" s="397" t="s">
        <v>268</v>
      </c>
      <c r="E4070" s="427" t="s">
        <v>276</v>
      </c>
      <c r="F4070" s="427" t="s">
        <v>7</v>
      </c>
      <c r="G4070" s="427" t="s">
        <v>214</v>
      </c>
      <c r="H4070" s="427">
        <v>5</v>
      </c>
      <c r="I4070" s="427" t="s">
        <v>220</v>
      </c>
      <c r="J4070" s="427">
        <v>40</v>
      </c>
      <c r="K4070" s="427"/>
      <c r="L4070" s="427"/>
      <c r="M4070" s="218"/>
      <c r="N4070" s="427"/>
      <c r="O4070" s="427"/>
      <c r="P4070" s="427"/>
      <c r="Q4070" s="399">
        <v>200</v>
      </c>
      <c r="R4070" s="399">
        <v>0</v>
      </c>
      <c r="S4070" s="399">
        <v>0</v>
      </c>
      <c r="T4070" s="272">
        <v>0</v>
      </c>
      <c r="U4070" s="400"/>
    </row>
    <row r="4071" spans="2:21" x14ac:dyDescent="0.25">
      <c r="B4071" s="396">
        <v>4075</v>
      </c>
      <c r="C4071" s="414">
        <v>45553</v>
      </c>
      <c r="D4071" s="397" t="s">
        <v>260</v>
      </c>
      <c r="E4071" s="427" t="s">
        <v>161</v>
      </c>
      <c r="F4071" s="427" t="s">
        <v>7</v>
      </c>
      <c r="G4071" s="427" t="s">
        <v>161</v>
      </c>
      <c r="H4071" s="427">
        <v>10</v>
      </c>
      <c r="I4071" s="427" t="s">
        <v>66</v>
      </c>
      <c r="J4071" s="427">
        <v>8</v>
      </c>
      <c r="K4071" s="427"/>
      <c r="L4071" s="427"/>
      <c r="M4071" s="218"/>
      <c r="N4071" s="427"/>
      <c r="O4071" s="427"/>
      <c r="P4071" s="427"/>
      <c r="Q4071" s="399">
        <v>0</v>
      </c>
      <c r="R4071" s="399">
        <v>0</v>
      </c>
      <c r="S4071" s="399">
        <v>80</v>
      </c>
      <c r="T4071" s="272">
        <v>0</v>
      </c>
      <c r="U4071" s="400"/>
    </row>
    <row r="4072" spans="2:21" x14ac:dyDescent="0.25">
      <c r="B4072" s="396">
        <v>4076</v>
      </c>
      <c r="C4072" s="414">
        <v>45553</v>
      </c>
      <c r="D4072" s="397" t="s">
        <v>359</v>
      </c>
      <c r="E4072" s="427" t="s">
        <v>178</v>
      </c>
      <c r="F4072" s="427" t="s">
        <v>7</v>
      </c>
      <c r="G4072" s="427" t="s">
        <v>213</v>
      </c>
      <c r="H4072" s="427">
        <v>7</v>
      </c>
      <c r="I4072" s="427"/>
      <c r="J4072" s="427"/>
      <c r="K4072" s="427"/>
      <c r="L4072" s="427"/>
      <c r="M4072" s="218"/>
      <c r="N4072" s="427"/>
      <c r="O4072" s="427"/>
      <c r="P4072" s="427"/>
      <c r="Q4072" s="399">
        <v>0</v>
      </c>
      <c r="R4072" s="399">
        <v>0</v>
      </c>
      <c r="S4072" s="399">
        <v>0</v>
      </c>
      <c r="T4072" s="272">
        <v>0</v>
      </c>
      <c r="U4072" s="400"/>
    </row>
    <row r="4073" spans="2:21" x14ac:dyDescent="0.25">
      <c r="B4073" s="396">
        <v>4077</v>
      </c>
      <c r="C4073" s="414">
        <v>45553</v>
      </c>
      <c r="D4073" s="397" t="s">
        <v>177</v>
      </c>
      <c r="E4073" s="427" t="s">
        <v>178</v>
      </c>
      <c r="F4073" s="427" t="s">
        <v>7</v>
      </c>
      <c r="G4073" s="427" t="s">
        <v>213</v>
      </c>
      <c r="H4073" s="427">
        <v>7</v>
      </c>
      <c r="I4073" s="427" t="s">
        <v>220</v>
      </c>
      <c r="J4073" s="427">
        <v>33</v>
      </c>
      <c r="K4073" s="427"/>
      <c r="L4073" s="427"/>
      <c r="M4073" s="218"/>
      <c r="N4073" s="427"/>
      <c r="O4073" s="427"/>
      <c r="P4073" s="427"/>
      <c r="Q4073" s="399">
        <v>231</v>
      </c>
      <c r="R4073" s="399">
        <v>0</v>
      </c>
      <c r="S4073" s="399">
        <v>0</v>
      </c>
      <c r="T4073" s="272">
        <v>0</v>
      </c>
      <c r="U4073" s="400"/>
    </row>
    <row r="4074" spans="2:21" x14ac:dyDescent="0.25">
      <c r="B4074" s="396">
        <v>4078</v>
      </c>
      <c r="C4074" s="414">
        <v>45553</v>
      </c>
      <c r="D4074" s="397" t="s">
        <v>173</v>
      </c>
      <c r="E4074" s="427" t="s">
        <v>161</v>
      </c>
      <c r="F4074" s="427" t="s">
        <v>7</v>
      </c>
      <c r="G4074" s="427" t="s">
        <v>161</v>
      </c>
      <c r="H4074" s="427">
        <v>11.2</v>
      </c>
      <c r="I4074" s="427"/>
      <c r="J4074" s="427"/>
      <c r="K4074" s="427"/>
      <c r="L4074" s="427"/>
      <c r="M4074" s="218"/>
      <c r="N4074" s="427"/>
      <c r="O4074" s="427"/>
      <c r="P4074" s="427"/>
      <c r="Q4074" s="399">
        <v>0</v>
      </c>
      <c r="R4074" s="399">
        <v>0</v>
      </c>
      <c r="S4074" s="399">
        <v>0</v>
      </c>
      <c r="T4074" s="272">
        <v>0</v>
      </c>
      <c r="U4074" s="400"/>
    </row>
    <row r="4075" spans="2:21" x14ac:dyDescent="0.25">
      <c r="B4075" s="396">
        <v>4079</v>
      </c>
      <c r="C4075" s="414">
        <v>45553</v>
      </c>
      <c r="D4075" s="217" t="s">
        <v>152</v>
      </c>
      <c r="E4075" s="218" t="s">
        <v>92</v>
      </c>
      <c r="F4075" s="218" t="s">
        <v>63</v>
      </c>
      <c r="G4075" s="218" t="s">
        <v>214</v>
      </c>
      <c r="H4075" s="218">
        <v>4.1500000000000004</v>
      </c>
      <c r="I4075" s="218" t="s">
        <v>221</v>
      </c>
      <c r="J4075" s="218">
        <v>9</v>
      </c>
      <c r="K4075" s="218">
        <v>715200</v>
      </c>
      <c r="L4075" s="218">
        <v>1900</v>
      </c>
      <c r="M4075" s="218"/>
      <c r="N4075" s="218" t="s">
        <v>63</v>
      </c>
      <c r="O4075" s="218">
        <v>717100</v>
      </c>
      <c r="P4075" s="218" t="s">
        <v>305</v>
      </c>
      <c r="Q4075" s="399">
        <v>0</v>
      </c>
      <c r="R4075" s="399">
        <v>42.952500000000001</v>
      </c>
      <c r="S4075" s="399">
        <v>0</v>
      </c>
      <c r="T4075" s="272">
        <v>0</v>
      </c>
      <c r="U4075" s="400"/>
    </row>
    <row r="4076" spans="2:21" x14ac:dyDescent="0.25">
      <c r="B4076" s="396">
        <v>4080</v>
      </c>
      <c r="C4076" s="414">
        <v>45553</v>
      </c>
      <c r="D4076" s="217" t="s">
        <v>150</v>
      </c>
      <c r="E4076" s="218" t="s">
        <v>92</v>
      </c>
      <c r="F4076" s="218" t="s">
        <v>63</v>
      </c>
      <c r="G4076" s="218" t="s">
        <v>214</v>
      </c>
      <c r="H4076" s="218">
        <v>4.1500000000000004</v>
      </c>
      <c r="I4076" s="218" t="s">
        <v>221</v>
      </c>
      <c r="J4076" s="218">
        <v>9</v>
      </c>
      <c r="K4076" s="218">
        <v>715200</v>
      </c>
      <c r="L4076" s="218">
        <v>1900</v>
      </c>
      <c r="M4076" s="218"/>
      <c r="N4076" s="218" t="s">
        <v>63</v>
      </c>
      <c r="O4076" s="218">
        <v>717100</v>
      </c>
      <c r="P4076" s="218" t="s">
        <v>305</v>
      </c>
      <c r="Q4076" s="399">
        <v>0</v>
      </c>
      <c r="R4076" s="399">
        <v>42.952500000000001</v>
      </c>
      <c r="S4076" s="399">
        <v>0</v>
      </c>
      <c r="T4076" s="272">
        <v>0</v>
      </c>
      <c r="U4076" s="400"/>
    </row>
    <row r="4077" spans="2:21" x14ac:dyDescent="0.25">
      <c r="B4077" s="396">
        <v>4081</v>
      </c>
      <c r="C4077" s="414">
        <v>45553</v>
      </c>
      <c r="D4077" s="217" t="s">
        <v>152</v>
      </c>
      <c r="E4077" s="218" t="s">
        <v>92</v>
      </c>
      <c r="F4077" s="218" t="s">
        <v>63</v>
      </c>
      <c r="G4077" s="218" t="s">
        <v>214</v>
      </c>
      <c r="H4077" s="218">
        <v>4.1500000000000004</v>
      </c>
      <c r="I4077" s="218" t="s">
        <v>221</v>
      </c>
      <c r="J4077" s="218">
        <v>11</v>
      </c>
      <c r="K4077" s="218">
        <v>715200</v>
      </c>
      <c r="L4077" s="218">
        <v>2400</v>
      </c>
      <c r="M4077" s="218"/>
      <c r="N4077" s="218" t="s">
        <v>63</v>
      </c>
      <c r="O4077" s="218">
        <v>717600</v>
      </c>
      <c r="P4077" s="218" t="s">
        <v>305</v>
      </c>
      <c r="Q4077" s="399">
        <v>0</v>
      </c>
      <c r="R4077" s="399">
        <v>52.497500000000002</v>
      </c>
      <c r="S4077" s="399">
        <v>0</v>
      </c>
      <c r="T4077" s="272">
        <v>0</v>
      </c>
      <c r="U4077" s="400"/>
    </row>
    <row r="4078" spans="2:21" x14ac:dyDescent="0.25">
      <c r="B4078" s="396">
        <v>4082</v>
      </c>
      <c r="C4078" s="414">
        <v>45553</v>
      </c>
      <c r="D4078" s="217" t="s">
        <v>150</v>
      </c>
      <c r="E4078" s="218" t="s">
        <v>92</v>
      </c>
      <c r="F4078" s="218" t="s">
        <v>63</v>
      </c>
      <c r="G4078" s="218" t="s">
        <v>214</v>
      </c>
      <c r="H4078" s="218">
        <v>4.1500000000000004</v>
      </c>
      <c r="I4078" s="218" t="s">
        <v>221</v>
      </c>
      <c r="J4078" s="218">
        <v>12</v>
      </c>
      <c r="K4078" s="218">
        <v>715200</v>
      </c>
      <c r="L4078" s="218">
        <v>2400</v>
      </c>
      <c r="M4078" s="218"/>
      <c r="N4078" s="218" t="s">
        <v>63</v>
      </c>
      <c r="O4078" s="218">
        <v>717600</v>
      </c>
      <c r="P4078" s="218" t="s">
        <v>305</v>
      </c>
      <c r="Q4078" s="399">
        <v>0</v>
      </c>
      <c r="R4078" s="399">
        <v>57.27</v>
      </c>
      <c r="S4078" s="399">
        <v>0</v>
      </c>
      <c r="T4078" s="272">
        <v>0</v>
      </c>
      <c r="U4078" s="400"/>
    </row>
    <row r="4079" spans="2:21" x14ac:dyDescent="0.25">
      <c r="B4079" s="396">
        <v>4083</v>
      </c>
      <c r="C4079" s="414">
        <v>45553</v>
      </c>
      <c r="D4079" s="217" t="s">
        <v>179</v>
      </c>
      <c r="E4079" s="218" t="s">
        <v>161</v>
      </c>
      <c r="F4079" s="218" t="s">
        <v>8</v>
      </c>
      <c r="G4079" s="218" t="s">
        <v>161</v>
      </c>
      <c r="H4079" s="218">
        <v>11.6</v>
      </c>
      <c r="I4079" s="218" t="s">
        <v>66</v>
      </c>
      <c r="J4079" s="218">
        <v>7</v>
      </c>
      <c r="K4079" s="218"/>
      <c r="L4079" s="218"/>
      <c r="M4079" s="218"/>
      <c r="N4079" s="218" t="s">
        <v>363</v>
      </c>
      <c r="O4079" s="218"/>
      <c r="P4079" s="218"/>
      <c r="Q4079" s="399">
        <v>0</v>
      </c>
      <c r="R4079" s="399">
        <v>0</v>
      </c>
      <c r="S4079" s="399">
        <v>81.2</v>
      </c>
      <c r="T4079" s="272">
        <v>0</v>
      </c>
      <c r="U4079" s="400"/>
    </row>
    <row r="4080" spans="2:21" x14ac:dyDescent="0.25">
      <c r="B4080" s="396">
        <v>4084</v>
      </c>
      <c r="C4080" s="414">
        <v>45553</v>
      </c>
      <c r="D4080" s="217" t="s">
        <v>141</v>
      </c>
      <c r="E4080" s="218" t="s">
        <v>92</v>
      </c>
      <c r="F4080" s="218" t="s">
        <v>2</v>
      </c>
      <c r="G4080" s="218" t="s">
        <v>213</v>
      </c>
      <c r="H4080" s="218">
        <v>7</v>
      </c>
      <c r="I4080" s="218" t="s">
        <v>220</v>
      </c>
      <c r="J4080" s="218">
        <v>30</v>
      </c>
      <c r="K4080" s="218">
        <v>712600</v>
      </c>
      <c r="L4080" s="218">
        <v>300</v>
      </c>
      <c r="M4080" s="218"/>
      <c r="N4080" s="218" t="s">
        <v>2</v>
      </c>
      <c r="O4080" s="218">
        <v>712300</v>
      </c>
      <c r="P4080" s="218" t="s">
        <v>304</v>
      </c>
      <c r="Q4080" s="399">
        <v>210</v>
      </c>
      <c r="R4080" s="399">
        <v>0</v>
      </c>
      <c r="S4080" s="399">
        <v>0</v>
      </c>
      <c r="T4080" s="272">
        <v>0</v>
      </c>
      <c r="U4080" s="400"/>
    </row>
    <row r="4081" spans="2:21" x14ac:dyDescent="0.25">
      <c r="B4081" s="396">
        <v>4085</v>
      </c>
      <c r="C4081" s="414">
        <v>45553</v>
      </c>
      <c r="D4081" s="217" t="s">
        <v>142</v>
      </c>
      <c r="E4081" s="218" t="s">
        <v>92</v>
      </c>
      <c r="F4081" s="218" t="s">
        <v>2</v>
      </c>
      <c r="G4081" s="218" t="s">
        <v>213</v>
      </c>
      <c r="H4081" s="218">
        <v>7</v>
      </c>
      <c r="I4081" s="218"/>
      <c r="J4081" s="218">
        <v>0</v>
      </c>
      <c r="K4081" s="218"/>
      <c r="L4081" s="218"/>
      <c r="M4081" s="218"/>
      <c r="N4081" s="218"/>
      <c r="O4081" s="218"/>
      <c r="P4081" s="218"/>
      <c r="Q4081" s="399">
        <v>0</v>
      </c>
      <c r="R4081" s="399">
        <v>0</v>
      </c>
      <c r="S4081" s="399">
        <v>0</v>
      </c>
      <c r="T4081" s="272">
        <v>0</v>
      </c>
      <c r="U4081" s="400"/>
    </row>
    <row r="4082" spans="2:21" x14ac:dyDescent="0.25">
      <c r="B4082" s="396">
        <v>4086</v>
      </c>
      <c r="C4082" s="414">
        <v>45553</v>
      </c>
      <c r="D4082" s="217" t="s">
        <v>143</v>
      </c>
      <c r="E4082" s="218" t="s">
        <v>92</v>
      </c>
      <c r="F4082" s="218" t="s">
        <v>2</v>
      </c>
      <c r="G4082" s="218" t="s">
        <v>213</v>
      </c>
      <c r="H4082" s="218">
        <v>7</v>
      </c>
      <c r="I4082" s="218" t="s">
        <v>220</v>
      </c>
      <c r="J4082" s="218">
        <v>30</v>
      </c>
      <c r="K4082" s="218">
        <v>712600</v>
      </c>
      <c r="L4082" s="218">
        <v>300</v>
      </c>
      <c r="M4082" s="218"/>
      <c r="N4082" s="218" t="s">
        <v>2</v>
      </c>
      <c r="O4082" s="218">
        <v>712300</v>
      </c>
      <c r="P4082" s="218" t="s">
        <v>304</v>
      </c>
      <c r="Q4082" s="399">
        <v>210</v>
      </c>
      <c r="R4082" s="399">
        <v>0</v>
      </c>
      <c r="S4082" s="399">
        <v>0</v>
      </c>
      <c r="T4082" s="272">
        <v>0</v>
      </c>
      <c r="U4082" s="400"/>
    </row>
    <row r="4083" spans="2:21" x14ac:dyDescent="0.25">
      <c r="B4083" s="396">
        <v>4087</v>
      </c>
      <c r="C4083" s="414">
        <v>45553</v>
      </c>
      <c r="D4083" s="217" t="s">
        <v>258</v>
      </c>
      <c r="E4083" s="218" t="s">
        <v>92</v>
      </c>
      <c r="F4083" s="218" t="s">
        <v>2</v>
      </c>
      <c r="G4083" s="218" t="s">
        <v>213</v>
      </c>
      <c r="H4083" s="218">
        <v>7</v>
      </c>
      <c r="I4083" s="218" t="s">
        <v>220</v>
      </c>
      <c r="J4083" s="218">
        <v>30</v>
      </c>
      <c r="K4083" s="218">
        <v>712600</v>
      </c>
      <c r="L4083" s="218">
        <v>300</v>
      </c>
      <c r="M4083" s="218"/>
      <c r="N4083" s="218" t="s">
        <v>2</v>
      </c>
      <c r="O4083" s="218">
        <v>712300</v>
      </c>
      <c r="P4083" s="218" t="s">
        <v>304</v>
      </c>
      <c r="Q4083" s="399">
        <v>210</v>
      </c>
      <c r="R4083" s="399">
        <v>0</v>
      </c>
      <c r="S4083" s="399">
        <v>0</v>
      </c>
      <c r="T4083" s="272">
        <v>0</v>
      </c>
      <c r="U4083" s="400"/>
    </row>
    <row r="4084" spans="2:21" x14ac:dyDescent="0.25">
      <c r="B4084" s="396">
        <v>4088</v>
      </c>
      <c r="C4084" s="414">
        <v>45553</v>
      </c>
      <c r="D4084" s="217" t="s">
        <v>266</v>
      </c>
      <c r="E4084" s="218" t="s">
        <v>92</v>
      </c>
      <c r="F4084" s="218" t="s">
        <v>2</v>
      </c>
      <c r="G4084" s="218" t="s">
        <v>213</v>
      </c>
      <c r="H4084" s="218">
        <v>7</v>
      </c>
      <c r="I4084" s="218" t="s">
        <v>220</v>
      </c>
      <c r="J4084" s="218">
        <v>30</v>
      </c>
      <c r="K4084" s="218">
        <v>712600</v>
      </c>
      <c r="L4084" s="218">
        <v>300</v>
      </c>
      <c r="M4084" s="218"/>
      <c r="N4084" s="218" t="s">
        <v>2</v>
      </c>
      <c r="O4084" s="218">
        <v>712300</v>
      </c>
      <c r="P4084" s="218" t="s">
        <v>304</v>
      </c>
      <c r="Q4084" s="399">
        <v>210</v>
      </c>
      <c r="R4084" s="399">
        <v>0</v>
      </c>
      <c r="S4084" s="399">
        <v>0</v>
      </c>
      <c r="T4084" s="272">
        <v>0</v>
      </c>
      <c r="U4084" s="400"/>
    </row>
    <row r="4085" spans="2:21" x14ac:dyDescent="0.25">
      <c r="B4085" s="396">
        <v>4089</v>
      </c>
      <c r="C4085" s="414">
        <v>45553</v>
      </c>
      <c r="D4085" s="217" t="s">
        <v>267</v>
      </c>
      <c r="E4085" s="218" t="s">
        <v>92</v>
      </c>
      <c r="F4085" s="218" t="s">
        <v>2</v>
      </c>
      <c r="G4085" s="218" t="s">
        <v>213</v>
      </c>
      <c r="H4085" s="218">
        <v>7</v>
      </c>
      <c r="I4085" s="218"/>
      <c r="J4085" s="218">
        <v>0</v>
      </c>
      <c r="K4085" s="218"/>
      <c r="L4085" s="218"/>
      <c r="M4085" s="218"/>
      <c r="N4085" s="218"/>
      <c r="O4085" s="218"/>
      <c r="P4085" s="218"/>
      <c r="Q4085" s="399">
        <v>0</v>
      </c>
      <c r="R4085" s="399">
        <v>0</v>
      </c>
      <c r="S4085" s="399">
        <v>0</v>
      </c>
      <c r="T4085" s="272">
        <v>0</v>
      </c>
      <c r="U4085" s="400"/>
    </row>
    <row r="4086" spans="2:21" x14ac:dyDescent="0.25">
      <c r="B4086" s="396">
        <v>4090</v>
      </c>
      <c r="C4086" s="414">
        <v>45553</v>
      </c>
      <c r="D4086" s="217" t="s">
        <v>387</v>
      </c>
      <c r="E4086" s="218" t="s">
        <v>276</v>
      </c>
      <c r="F4086" s="218" t="s">
        <v>389</v>
      </c>
      <c r="G4086" s="218" t="s">
        <v>214</v>
      </c>
      <c r="H4086" s="218">
        <v>4.1500000000000004</v>
      </c>
      <c r="I4086" s="218" t="s">
        <v>221</v>
      </c>
      <c r="J4086" s="218">
        <v>8</v>
      </c>
      <c r="K4086" s="218">
        <v>715650</v>
      </c>
      <c r="L4086" s="218">
        <v>1350</v>
      </c>
      <c r="M4086" s="218"/>
      <c r="N4086" s="218" t="s">
        <v>389</v>
      </c>
      <c r="O4086" s="218">
        <v>717000</v>
      </c>
      <c r="P4086" s="218" t="s">
        <v>305</v>
      </c>
      <c r="Q4086" s="399">
        <v>0</v>
      </c>
      <c r="R4086" s="399">
        <v>38.18</v>
      </c>
      <c r="S4086" s="399">
        <v>0</v>
      </c>
      <c r="T4086" s="272">
        <v>0</v>
      </c>
      <c r="U4086" s="400"/>
    </row>
    <row r="4087" spans="2:21" x14ac:dyDescent="0.25">
      <c r="B4087" s="396">
        <v>4091</v>
      </c>
      <c r="C4087" s="414">
        <v>45553</v>
      </c>
      <c r="D4087" s="217" t="s">
        <v>388</v>
      </c>
      <c r="E4087" s="218" t="s">
        <v>276</v>
      </c>
      <c r="F4087" s="218" t="s">
        <v>389</v>
      </c>
      <c r="G4087" s="218" t="s">
        <v>214</v>
      </c>
      <c r="H4087" s="218">
        <v>4.1500000000000004</v>
      </c>
      <c r="I4087" s="218" t="s">
        <v>221</v>
      </c>
      <c r="J4087" s="218">
        <v>9</v>
      </c>
      <c r="K4087" s="218">
        <v>715650</v>
      </c>
      <c r="L4087" s="218">
        <v>1350</v>
      </c>
      <c r="M4087" s="218"/>
      <c r="N4087" s="218" t="s">
        <v>389</v>
      </c>
      <c r="O4087" s="218">
        <v>717000</v>
      </c>
      <c r="P4087" s="218" t="s">
        <v>305</v>
      </c>
      <c r="Q4087" s="399">
        <v>0</v>
      </c>
      <c r="R4087" s="399">
        <v>42.952500000000001</v>
      </c>
      <c r="S4087" s="399">
        <v>0</v>
      </c>
      <c r="T4087" s="272">
        <v>0</v>
      </c>
      <c r="U4087" s="400"/>
    </row>
    <row r="4088" spans="2:21" x14ac:dyDescent="0.25">
      <c r="B4088" s="396">
        <v>4092</v>
      </c>
      <c r="C4088" s="414">
        <v>45553</v>
      </c>
      <c r="D4088" s="217" t="s">
        <v>505</v>
      </c>
      <c r="E4088" s="218" t="s">
        <v>276</v>
      </c>
      <c r="F4088" s="218" t="s">
        <v>389</v>
      </c>
      <c r="G4088" s="218" t="s">
        <v>214</v>
      </c>
      <c r="H4088" s="218">
        <v>4.1500000000000004</v>
      </c>
      <c r="I4088" s="218" t="s">
        <v>221</v>
      </c>
      <c r="J4088" s="218">
        <v>8</v>
      </c>
      <c r="K4088" s="218">
        <v>715650</v>
      </c>
      <c r="L4088" s="218">
        <v>1350</v>
      </c>
      <c r="M4088" s="218"/>
      <c r="N4088" s="218" t="s">
        <v>389</v>
      </c>
      <c r="O4088" s="218">
        <v>717000</v>
      </c>
      <c r="P4088" s="218" t="s">
        <v>305</v>
      </c>
      <c r="Q4088" s="399">
        <v>0</v>
      </c>
      <c r="R4088" s="399">
        <v>38.18</v>
      </c>
      <c r="S4088" s="399">
        <v>0</v>
      </c>
      <c r="T4088" s="272">
        <v>0</v>
      </c>
      <c r="U4088" s="400"/>
    </row>
    <row r="4089" spans="2:21" x14ac:dyDescent="0.25">
      <c r="B4089" s="396">
        <v>4093</v>
      </c>
      <c r="C4089" s="414">
        <v>45553</v>
      </c>
      <c r="D4089" s="217" t="s">
        <v>387</v>
      </c>
      <c r="E4089" s="218" t="s">
        <v>276</v>
      </c>
      <c r="F4089" s="218" t="s">
        <v>389</v>
      </c>
      <c r="G4089" s="218" t="s">
        <v>214</v>
      </c>
      <c r="H4089" s="218">
        <v>4.1500000000000004</v>
      </c>
      <c r="I4089" s="218" t="s">
        <v>221</v>
      </c>
      <c r="J4089" s="218">
        <v>12</v>
      </c>
      <c r="K4089" s="218">
        <v>715650</v>
      </c>
      <c r="L4089" s="218">
        <v>2000</v>
      </c>
      <c r="M4089" s="218"/>
      <c r="N4089" s="218" t="s">
        <v>389</v>
      </c>
      <c r="O4089" s="218">
        <v>717650</v>
      </c>
      <c r="P4089" s="218" t="s">
        <v>305</v>
      </c>
      <c r="Q4089" s="399">
        <v>0</v>
      </c>
      <c r="R4089" s="399">
        <v>57.27</v>
      </c>
      <c r="S4089" s="399">
        <v>0</v>
      </c>
      <c r="T4089" s="272">
        <v>0</v>
      </c>
      <c r="U4089" s="400"/>
    </row>
    <row r="4090" spans="2:21" x14ac:dyDescent="0.25">
      <c r="B4090" s="396">
        <v>4094</v>
      </c>
      <c r="C4090" s="414">
        <v>45553</v>
      </c>
      <c r="D4090" s="217" t="s">
        <v>388</v>
      </c>
      <c r="E4090" s="218" t="s">
        <v>276</v>
      </c>
      <c r="F4090" s="218" t="s">
        <v>389</v>
      </c>
      <c r="G4090" s="218" t="s">
        <v>214</v>
      </c>
      <c r="H4090" s="218">
        <v>4.1500000000000004</v>
      </c>
      <c r="I4090" s="218" t="s">
        <v>221</v>
      </c>
      <c r="J4090" s="218">
        <v>12</v>
      </c>
      <c r="K4090" s="218">
        <v>715650</v>
      </c>
      <c r="L4090" s="218">
        <v>2000</v>
      </c>
      <c r="M4090" s="218"/>
      <c r="N4090" s="218" t="s">
        <v>389</v>
      </c>
      <c r="O4090" s="218">
        <v>717650</v>
      </c>
      <c r="P4090" s="218" t="s">
        <v>305</v>
      </c>
      <c r="Q4090" s="399">
        <v>0</v>
      </c>
      <c r="R4090" s="399">
        <v>57.27</v>
      </c>
      <c r="S4090" s="399">
        <v>0</v>
      </c>
      <c r="T4090" s="272">
        <v>0</v>
      </c>
      <c r="U4090" s="400"/>
    </row>
    <row r="4091" spans="2:21" x14ac:dyDescent="0.25">
      <c r="B4091" s="396">
        <v>4095</v>
      </c>
      <c r="C4091" s="414">
        <v>45553</v>
      </c>
      <c r="D4091" s="217" t="s">
        <v>505</v>
      </c>
      <c r="E4091" s="218" t="s">
        <v>276</v>
      </c>
      <c r="F4091" s="218" t="s">
        <v>389</v>
      </c>
      <c r="G4091" s="218" t="s">
        <v>214</v>
      </c>
      <c r="H4091" s="218">
        <v>4.1500000000000004</v>
      </c>
      <c r="I4091" s="218" t="s">
        <v>221</v>
      </c>
      <c r="J4091" s="218">
        <v>13</v>
      </c>
      <c r="K4091" s="218">
        <v>715650</v>
      </c>
      <c r="L4091" s="218">
        <v>2000</v>
      </c>
      <c r="M4091" s="218"/>
      <c r="N4091" s="218" t="s">
        <v>389</v>
      </c>
      <c r="O4091" s="218">
        <v>717650</v>
      </c>
      <c r="P4091" s="218" t="s">
        <v>305</v>
      </c>
      <c r="Q4091" s="399">
        <v>0</v>
      </c>
      <c r="R4091" s="399">
        <v>62.042499999999997</v>
      </c>
      <c r="S4091" s="399">
        <v>0</v>
      </c>
      <c r="T4091" s="272">
        <v>0</v>
      </c>
      <c r="U4091" s="400"/>
    </row>
    <row r="4092" spans="2:21" x14ac:dyDescent="0.25">
      <c r="B4092" s="396">
        <v>4096</v>
      </c>
      <c r="C4092" s="414">
        <v>45553</v>
      </c>
      <c r="D4092" s="397" t="s">
        <v>96</v>
      </c>
      <c r="E4092" s="427" t="s">
        <v>161</v>
      </c>
      <c r="F4092" s="427" t="s">
        <v>1</v>
      </c>
      <c r="G4092" s="427" t="s">
        <v>161</v>
      </c>
      <c r="H4092" s="427">
        <v>11.8</v>
      </c>
      <c r="I4092" s="427" t="s">
        <v>66</v>
      </c>
      <c r="J4092" s="427">
        <v>4</v>
      </c>
      <c r="K4092" s="427"/>
      <c r="L4092" s="427"/>
      <c r="M4092" s="218"/>
      <c r="N4092" s="427"/>
      <c r="O4092" s="427"/>
      <c r="P4092" s="427"/>
      <c r="Q4092" s="399">
        <v>0</v>
      </c>
      <c r="R4092" s="399">
        <v>0</v>
      </c>
      <c r="S4092" s="399">
        <v>47.2</v>
      </c>
      <c r="T4092" s="272">
        <v>0</v>
      </c>
      <c r="U4092" s="400"/>
    </row>
    <row r="4093" spans="2:21" x14ac:dyDescent="0.25">
      <c r="B4093" s="396">
        <v>4097</v>
      </c>
      <c r="C4093" s="414">
        <v>45553</v>
      </c>
      <c r="D4093" s="397" t="s">
        <v>130</v>
      </c>
      <c r="E4093" s="427" t="s">
        <v>161</v>
      </c>
      <c r="F4093" s="427" t="s">
        <v>1</v>
      </c>
      <c r="G4093" s="427" t="s">
        <v>161</v>
      </c>
      <c r="H4093" s="427">
        <v>11.8</v>
      </c>
      <c r="I4093" s="427" t="s">
        <v>66</v>
      </c>
      <c r="J4093" s="427">
        <v>3</v>
      </c>
      <c r="K4093" s="427"/>
      <c r="L4093" s="427"/>
      <c r="M4093" s="218"/>
      <c r="N4093" s="427"/>
      <c r="O4093" s="427"/>
      <c r="P4093" s="427"/>
      <c r="Q4093" s="399">
        <v>0</v>
      </c>
      <c r="R4093" s="399">
        <v>0</v>
      </c>
      <c r="S4093" s="399">
        <v>35.400000000000006</v>
      </c>
      <c r="T4093" s="272">
        <v>0</v>
      </c>
      <c r="U4093" s="400"/>
    </row>
    <row r="4094" spans="2:21" x14ac:dyDescent="0.25">
      <c r="B4094" s="396">
        <v>4098</v>
      </c>
      <c r="C4094" s="414">
        <v>45553</v>
      </c>
      <c r="D4094" s="402" t="s">
        <v>478</v>
      </c>
      <c r="E4094" s="427" t="s">
        <v>161</v>
      </c>
      <c r="F4094" s="427" t="s">
        <v>63</v>
      </c>
      <c r="G4094" s="427" t="s">
        <v>161</v>
      </c>
      <c r="H4094" s="427">
        <v>13</v>
      </c>
      <c r="I4094" s="427" t="s">
        <v>66</v>
      </c>
      <c r="J4094" s="427">
        <v>4</v>
      </c>
      <c r="K4094" s="427"/>
      <c r="L4094" s="427"/>
      <c r="M4094" s="218"/>
      <c r="N4094" s="427"/>
      <c r="O4094" s="427"/>
      <c r="P4094" s="427"/>
      <c r="Q4094" s="399">
        <v>0</v>
      </c>
      <c r="R4094" s="399">
        <v>0</v>
      </c>
      <c r="S4094" s="399">
        <v>52</v>
      </c>
      <c r="T4094" s="272">
        <v>0</v>
      </c>
      <c r="U4094" s="400"/>
    </row>
    <row r="4095" spans="2:21" x14ac:dyDescent="0.25">
      <c r="B4095" s="466">
        <f>ROW()-5</f>
        <v>4090</v>
      </c>
      <c r="C4095" s="480">
        <v>45554</v>
      </c>
      <c r="D4095" s="467" t="s">
        <v>522</v>
      </c>
      <c r="E4095" s="468" t="s">
        <v>132</v>
      </c>
      <c r="F4095" s="468" t="s">
        <v>132</v>
      </c>
      <c r="G4095" s="468" t="s">
        <v>311</v>
      </c>
      <c r="H4095" s="468">
        <v>1</v>
      </c>
      <c r="I4095" s="458" t="s">
        <v>310</v>
      </c>
      <c r="J4095" s="468">
        <v>57</v>
      </c>
      <c r="K4095" s="468"/>
      <c r="L4095" s="468"/>
      <c r="M4095" s="458"/>
      <c r="N4095" s="468"/>
      <c r="O4095" s="468">
        <v>713145</v>
      </c>
      <c r="P4095" s="468" t="s">
        <v>531</v>
      </c>
      <c r="Q4095" s="469">
        <f>IF(I4095=$Q$5,J4095*H4095,0)</f>
        <v>0</v>
      </c>
      <c r="R4095" s="469">
        <f>IF(I4095=$R$5,J4095*H4095,0)*1.15</f>
        <v>0</v>
      </c>
      <c r="S4095" s="469">
        <f>IF(I4095=$S$5,J4095*H4095,0)</f>
        <v>0</v>
      </c>
      <c r="T4095" s="462">
        <f>IF(I4095=$T$5,J4095*H4095,0)</f>
        <v>0</v>
      </c>
      <c r="U4095" s="470"/>
    </row>
    <row r="4096" spans="2:21" x14ac:dyDescent="0.25">
      <c r="B4096" s="396">
        <v>4099</v>
      </c>
      <c r="C4096" s="414">
        <v>45554</v>
      </c>
      <c r="D4096" s="467" t="s">
        <v>522</v>
      </c>
      <c r="E4096" s="427" t="s">
        <v>132</v>
      </c>
      <c r="F4096" s="427" t="s">
        <v>132</v>
      </c>
      <c r="G4096" s="427" t="s">
        <v>311</v>
      </c>
      <c r="H4096" s="427">
        <v>1</v>
      </c>
      <c r="I4096" s="458" t="s">
        <v>310</v>
      </c>
      <c r="J4096" s="427">
        <v>60</v>
      </c>
      <c r="K4096" s="427"/>
      <c r="L4096" s="427"/>
      <c r="M4096" s="218"/>
      <c r="N4096" s="427"/>
      <c r="O4096" s="427">
        <v>714423</v>
      </c>
      <c r="P4096" s="468" t="s">
        <v>498</v>
      </c>
      <c r="Q4096" s="469">
        <f>IF(I4096=$Q$5,J4096*H4096,0)</f>
        <v>0</v>
      </c>
      <c r="R4096" s="469">
        <f>IF(I4096=$R$5,J4096*H4096,0)*1.15</f>
        <v>0</v>
      </c>
      <c r="S4096" s="469">
        <f>IF(I4096=$S$5,J4096*H4096,0)</f>
        <v>0</v>
      </c>
      <c r="T4096" s="462">
        <f>IF(I4096=$T$5,J4096*H4096,0)</f>
        <v>0</v>
      </c>
      <c r="U4096" s="400"/>
    </row>
    <row r="4097" spans="2:21" x14ac:dyDescent="0.25">
      <c r="B4097" s="396">
        <v>4100</v>
      </c>
      <c r="C4097" s="414">
        <v>45554</v>
      </c>
      <c r="D4097" s="397" t="s">
        <v>487</v>
      </c>
      <c r="E4097" s="427" t="s">
        <v>92</v>
      </c>
      <c r="F4097" s="427" t="s">
        <v>481</v>
      </c>
      <c r="G4097" s="427" t="s">
        <v>214</v>
      </c>
      <c r="H4097" s="427">
        <v>4.1500000000000004</v>
      </c>
      <c r="I4097" s="427" t="s">
        <v>221</v>
      </c>
      <c r="J4097" s="427">
        <v>31</v>
      </c>
      <c r="K4097" s="218">
        <v>715500</v>
      </c>
      <c r="L4097" s="218">
        <v>2100</v>
      </c>
      <c r="M4097" s="218"/>
      <c r="N4097" s="218" t="s">
        <v>481</v>
      </c>
      <c r="O4097" s="218">
        <v>717600</v>
      </c>
      <c r="P4097" s="218" t="s">
        <v>305</v>
      </c>
      <c r="Q4097" s="399">
        <v>0</v>
      </c>
      <c r="R4097" s="399">
        <v>147.94749999999999</v>
      </c>
      <c r="S4097" s="399">
        <v>0</v>
      </c>
      <c r="T4097" s="272">
        <v>0</v>
      </c>
      <c r="U4097" s="400"/>
    </row>
    <row r="4098" spans="2:21" x14ac:dyDescent="0.25">
      <c r="B4098" s="396">
        <v>4101</v>
      </c>
      <c r="C4098" s="414">
        <v>45554</v>
      </c>
      <c r="D4098" s="397" t="s">
        <v>488</v>
      </c>
      <c r="E4098" s="427" t="s">
        <v>92</v>
      </c>
      <c r="F4098" s="427" t="s">
        <v>481</v>
      </c>
      <c r="G4098" s="427" t="s">
        <v>214</v>
      </c>
      <c r="H4098" s="427">
        <v>4.1500000000000004</v>
      </c>
      <c r="I4098" s="427" t="s">
        <v>221</v>
      </c>
      <c r="J4098" s="427">
        <v>31</v>
      </c>
      <c r="K4098" s="218">
        <v>715500</v>
      </c>
      <c r="L4098" s="218">
        <v>2100</v>
      </c>
      <c r="M4098" s="218"/>
      <c r="N4098" s="218" t="s">
        <v>481</v>
      </c>
      <c r="O4098" s="218">
        <v>717600</v>
      </c>
      <c r="P4098" s="218" t="s">
        <v>305</v>
      </c>
      <c r="Q4098" s="399">
        <v>0</v>
      </c>
      <c r="R4098" s="399">
        <v>147.94749999999999</v>
      </c>
      <c r="S4098" s="399">
        <v>0</v>
      </c>
      <c r="T4098" s="272">
        <v>0</v>
      </c>
      <c r="U4098" s="400"/>
    </row>
    <row r="4099" spans="2:21" x14ac:dyDescent="0.25">
      <c r="B4099" s="396">
        <v>4102</v>
      </c>
      <c r="C4099" s="414">
        <v>45554</v>
      </c>
      <c r="D4099" s="397" t="s">
        <v>487</v>
      </c>
      <c r="E4099" s="427" t="s">
        <v>92</v>
      </c>
      <c r="F4099" s="427" t="s">
        <v>481</v>
      </c>
      <c r="G4099" s="427" t="s">
        <v>214</v>
      </c>
      <c r="H4099" s="427">
        <v>4.1500000000000004</v>
      </c>
      <c r="I4099" s="427"/>
      <c r="J4099" s="427"/>
      <c r="K4099" s="427"/>
      <c r="L4099" s="427"/>
      <c r="M4099" s="218"/>
      <c r="N4099" s="427"/>
      <c r="O4099" s="427"/>
      <c r="P4099" s="427"/>
      <c r="Q4099" s="399">
        <v>0</v>
      </c>
      <c r="R4099" s="399">
        <v>0</v>
      </c>
      <c r="S4099" s="399">
        <v>0</v>
      </c>
      <c r="T4099" s="272">
        <v>0</v>
      </c>
      <c r="U4099" s="400"/>
    </row>
    <row r="4100" spans="2:21" x14ac:dyDescent="0.25">
      <c r="B4100" s="396">
        <v>4103</v>
      </c>
      <c r="C4100" s="414">
        <v>45554</v>
      </c>
      <c r="D4100" s="397" t="s">
        <v>488</v>
      </c>
      <c r="E4100" s="427" t="s">
        <v>92</v>
      </c>
      <c r="F4100" s="427" t="s">
        <v>481</v>
      </c>
      <c r="G4100" s="427" t="s">
        <v>214</v>
      </c>
      <c r="H4100" s="427">
        <v>4.1500000000000004</v>
      </c>
      <c r="I4100" s="427"/>
      <c r="J4100" s="427"/>
      <c r="K4100" s="427"/>
      <c r="L4100" s="427"/>
      <c r="M4100" s="218"/>
      <c r="N4100" s="427"/>
      <c r="O4100" s="427"/>
      <c r="P4100" s="427"/>
      <c r="Q4100" s="399">
        <v>0</v>
      </c>
      <c r="R4100" s="399">
        <v>0</v>
      </c>
      <c r="S4100" s="399">
        <v>0</v>
      </c>
      <c r="T4100" s="272">
        <v>0</v>
      </c>
      <c r="U4100" s="400"/>
    </row>
    <row r="4101" spans="2:21" x14ac:dyDescent="0.25">
      <c r="B4101" s="396">
        <v>4104</v>
      </c>
      <c r="C4101" s="414">
        <v>45554</v>
      </c>
      <c r="D4101" s="217" t="s">
        <v>117</v>
      </c>
      <c r="E4101" s="427" t="s">
        <v>92</v>
      </c>
      <c r="F4101" s="427" t="s">
        <v>1</v>
      </c>
      <c r="G4101" s="427" t="s">
        <v>213</v>
      </c>
      <c r="H4101" s="427">
        <v>6.65</v>
      </c>
      <c r="I4101" s="427" t="s">
        <v>221</v>
      </c>
      <c r="J4101" s="427">
        <v>26</v>
      </c>
      <c r="K4101" s="218">
        <v>715350</v>
      </c>
      <c r="L4101" s="218">
        <v>2250</v>
      </c>
      <c r="M4101" s="218"/>
      <c r="N4101" s="218" t="s">
        <v>62</v>
      </c>
      <c r="O4101" s="218">
        <v>717600</v>
      </c>
      <c r="P4101" s="218" t="s">
        <v>304</v>
      </c>
      <c r="Q4101" s="399">
        <v>0</v>
      </c>
      <c r="R4101" s="399">
        <v>198.83499999999998</v>
      </c>
      <c r="S4101" s="399">
        <v>0</v>
      </c>
      <c r="T4101" s="272">
        <v>0</v>
      </c>
      <c r="U4101" s="400"/>
    </row>
    <row r="4102" spans="2:21" x14ac:dyDescent="0.25">
      <c r="B4102" s="396">
        <v>4105</v>
      </c>
      <c r="C4102" s="414">
        <v>45554</v>
      </c>
      <c r="D4102" s="217" t="s">
        <v>94</v>
      </c>
      <c r="E4102" s="427" t="s">
        <v>92</v>
      </c>
      <c r="F4102" s="427" t="s">
        <v>1</v>
      </c>
      <c r="G4102" s="427" t="s">
        <v>213</v>
      </c>
      <c r="H4102" s="427">
        <v>6.65</v>
      </c>
      <c r="I4102" s="427" t="s">
        <v>221</v>
      </c>
      <c r="J4102" s="427">
        <v>10</v>
      </c>
      <c r="K4102" s="218">
        <v>715350</v>
      </c>
      <c r="L4102" s="218">
        <v>2250</v>
      </c>
      <c r="M4102" s="218"/>
      <c r="N4102" s="218" t="s">
        <v>62</v>
      </c>
      <c r="O4102" s="218">
        <v>717600</v>
      </c>
      <c r="P4102" s="218" t="s">
        <v>304</v>
      </c>
      <c r="Q4102" s="399">
        <v>0</v>
      </c>
      <c r="R4102" s="399">
        <v>76.474999999999994</v>
      </c>
      <c r="S4102" s="399">
        <v>0</v>
      </c>
      <c r="T4102" s="272">
        <v>0</v>
      </c>
      <c r="U4102" s="400"/>
    </row>
    <row r="4103" spans="2:21" x14ac:dyDescent="0.25">
      <c r="B4103" s="396">
        <v>4106</v>
      </c>
      <c r="C4103" s="414">
        <v>45554</v>
      </c>
      <c r="D4103" s="217" t="s">
        <v>91</v>
      </c>
      <c r="E4103" s="427" t="s">
        <v>92</v>
      </c>
      <c r="F4103" s="427" t="s">
        <v>1</v>
      </c>
      <c r="G4103" s="427" t="s">
        <v>213</v>
      </c>
      <c r="H4103" s="427">
        <v>6.65</v>
      </c>
      <c r="I4103" s="427" t="s">
        <v>221</v>
      </c>
      <c r="J4103" s="427">
        <v>11</v>
      </c>
      <c r="K4103" s="218">
        <v>715350</v>
      </c>
      <c r="L4103" s="218">
        <v>2250</v>
      </c>
      <c r="M4103" s="218"/>
      <c r="N4103" s="218" t="s">
        <v>62</v>
      </c>
      <c r="O4103" s="218">
        <v>717600</v>
      </c>
      <c r="P4103" s="218" t="s">
        <v>304</v>
      </c>
      <c r="Q4103" s="399">
        <v>0</v>
      </c>
      <c r="R4103" s="399">
        <v>84.122500000000002</v>
      </c>
      <c r="S4103" s="399">
        <v>0</v>
      </c>
      <c r="T4103" s="272">
        <v>0</v>
      </c>
      <c r="U4103" s="400"/>
    </row>
    <row r="4104" spans="2:21" x14ac:dyDescent="0.25">
      <c r="B4104" s="396">
        <v>4107</v>
      </c>
      <c r="C4104" s="414">
        <v>45554</v>
      </c>
      <c r="D4104" s="217" t="s">
        <v>91</v>
      </c>
      <c r="E4104" s="427" t="s">
        <v>92</v>
      </c>
      <c r="F4104" s="427" t="s">
        <v>1</v>
      </c>
      <c r="G4104" s="427" t="s">
        <v>213</v>
      </c>
      <c r="H4104" s="427">
        <v>6.65</v>
      </c>
      <c r="I4104" s="427" t="s">
        <v>253</v>
      </c>
      <c r="J4104" s="427">
        <v>13</v>
      </c>
      <c r="K4104" s="218">
        <v>716200</v>
      </c>
      <c r="L4104" s="218"/>
      <c r="M4104" s="218"/>
      <c r="N4104" s="218" t="s">
        <v>1</v>
      </c>
      <c r="O4104" s="218">
        <v>716400</v>
      </c>
      <c r="P4104" s="218" t="s">
        <v>305</v>
      </c>
      <c r="Q4104" s="399">
        <v>0</v>
      </c>
      <c r="R4104" s="399">
        <v>0</v>
      </c>
      <c r="S4104" s="399">
        <v>0</v>
      </c>
      <c r="T4104" s="272">
        <v>86.45</v>
      </c>
      <c r="U4104" s="400"/>
    </row>
    <row r="4105" spans="2:21" x14ac:dyDescent="0.25">
      <c r="B4105" s="396">
        <v>4108</v>
      </c>
      <c r="C4105" s="414">
        <v>45554</v>
      </c>
      <c r="D4105" s="217" t="s">
        <v>156</v>
      </c>
      <c r="E4105" s="427" t="s">
        <v>92</v>
      </c>
      <c r="F4105" s="427" t="s">
        <v>62</v>
      </c>
      <c r="G4105" s="427" t="s">
        <v>214</v>
      </c>
      <c r="H4105" s="427">
        <v>4.1500000000000004</v>
      </c>
      <c r="I4105" s="427" t="s">
        <v>221</v>
      </c>
      <c r="J4105" s="427">
        <v>30</v>
      </c>
      <c r="K4105" s="218">
        <v>715350</v>
      </c>
      <c r="L4105" s="218">
        <v>2250</v>
      </c>
      <c r="M4105" s="218"/>
      <c r="N4105" s="218" t="s">
        <v>62</v>
      </c>
      <c r="O4105" s="218">
        <v>717600</v>
      </c>
      <c r="P4105" s="218" t="s">
        <v>304</v>
      </c>
      <c r="Q4105" s="399">
        <v>0</v>
      </c>
      <c r="R4105" s="399">
        <v>143.17500000000001</v>
      </c>
      <c r="S4105" s="399">
        <v>0</v>
      </c>
      <c r="T4105" s="272">
        <v>0</v>
      </c>
      <c r="U4105" s="400"/>
    </row>
    <row r="4106" spans="2:21" x14ac:dyDescent="0.25">
      <c r="B4106" s="396">
        <v>4109</v>
      </c>
      <c r="C4106" s="414">
        <v>45554</v>
      </c>
      <c r="D4106" s="217" t="s">
        <v>157</v>
      </c>
      <c r="E4106" s="427" t="s">
        <v>92</v>
      </c>
      <c r="F4106" s="427" t="s">
        <v>62</v>
      </c>
      <c r="G4106" s="427" t="s">
        <v>214</v>
      </c>
      <c r="H4106" s="427">
        <v>4.1500000000000004</v>
      </c>
      <c r="I4106" s="427" t="s">
        <v>221</v>
      </c>
      <c r="J4106" s="427">
        <v>29</v>
      </c>
      <c r="K4106" s="218">
        <v>715350</v>
      </c>
      <c r="L4106" s="218">
        <v>2250</v>
      </c>
      <c r="M4106" s="218"/>
      <c r="N4106" s="218" t="s">
        <v>62</v>
      </c>
      <c r="O4106" s="218">
        <v>717600</v>
      </c>
      <c r="P4106" s="218" t="s">
        <v>304</v>
      </c>
      <c r="Q4106" s="399">
        <v>0</v>
      </c>
      <c r="R4106" s="399">
        <v>138.4025</v>
      </c>
      <c r="S4106" s="399">
        <v>0</v>
      </c>
      <c r="T4106" s="272">
        <v>0</v>
      </c>
      <c r="U4106" s="400"/>
    </row>
    <row r="4107" spans="2:21" x14ac:dyDescent="0.25">
      <c r="B4107" s="396">
        <v>4110</v>
      </c>
      <c r="C4107" s="414">
        <v>45554</v>
      </c>
      <c r="D4107" s="397" t="s">
        <v>436</v>
      </c>
      <c r="E4107" s="427" t="s">
        <v>161</v>
      </c>
      <c r="F4107" s="427" t="s">
        <v>389</v>
      </c>
      <c r="G4107" s="427" t="s">
        <v>161</v>
      </c>
      <c r="H4107" s="427">
        <v>10</v>
      </c>
      <c r="I4107" s="427" t="s">
        <v>66</v>
      </c>
      <c r="J4107" s="427">
        <v>4</v>
      </c>
      <c r="K4107" s="427"/>
      <c r="L4107" s="427"/>
      <c r="M4107" s="218"/>
      <c r="N4107" s="427"/>
      <c r="O4107" s="427"/>
      <c r="P4107" s="427"/>
      <c r="Q4107" s="399">
        <v>0</v>
      </c>
      <c r="R4107" s="399">
        <v>0</v>
      </c>
      <c r="S4107" s="399">
        <v>40</v>
      </c>
      <c r="T4107" s="272">
        <v>0</v>
      </c>
      <c r="U4107" s="400"/>
    </row>
    <row r="4108" spans="2:21" x14ac:dyDescent="0.25">
      <c r="B4108" s="396">
        <v>4111</v>
      </c>
      <c r="C4108" s="414">
        <v>45554</v>
      </c>
      <c r="D4108" s="397" t="s">
        <v>284</v>
      </c>
      <c r="E4108" s="427" t="s">
        <v>178</v>
      </c>
      <c r="F4108" s="427" t="s">
        <v>7</v>
      </c>
      <c r="G4108" s="427" t="s">
        <v>213</v>
      </c>
      <c r="H4108" s="427">
        <v>7</v>
      </c>
      <c r="I4108" s="427" t="s">
        <v>220</v>
      </c>
      <c r="J4108" s="427">
        <v>53</v>
      </c>
      <c r="K4108" s="427"/>
      <c r="L4108" s="427"/>
      <c r="M4108" s="218"/>
      <c r="N4108" s="427"/>
      <c r="O4108" s="427">
        <v>722300</v>
      </c>
      <c r="P4108" s="427"/>
      <c r="Q4108" s="399">
        <v>371</v>
      </c>
      <c r="R4108" s="399">
        <v>0</v>
      </c>
      <c r="S4108" s="399">
        <v>0</v>
      </c>
      <c r="T4108" s="272">
        <v>0</v>
      </c>
      <c r="U4108" s="400"/>
    </row>
    <row r="4109" spans="2:21" x14ac:dyDescent="0.25">
      <c r="B4109" s="396">
        <v>4112</v>
      </c>
      <c r="C4109" s="414">
        <v>45554</v>
      </c>
      <c r="D4109" s="397" t="s">
        <v>268</v>
      </c>
      <c r="E4109" s="427" t="s">
        <v>276</v>
      </c>
      <c r="F4109" s="427" t="s">
        <v>7</v>
      </c>
      <c r="G4109" s="427" t="s">
        <v>214</v>
      </c>
      <c r="H4109" s="427">
        <v>5</v>
      </c>
      <c r="I4109" s="427" t="s">
        <v>220</v>
      </c>
      <c r="J4109" s="427">
        <v>49</v>
      </c>
      <c r="K4109" s="427"/>
      <c r="L4109" s="427"/>
      <c r="M4109" s="218"/>
      <c r="N4109" s="427"/>
      <c r="O4109" s="427"/>
      <c r="P4109" s="427"/>
      <c r="Q4109" s="399">
        <v>245</v>
      </c>
      <c r="R4109" s="399">
        <v>0</v>
      </c>
      <c r="S4109" s="399">
        <v>0</v>
      </c>
      <c r="T4109" s="272">
        <v>0</v>
      </c>
      <c r="U4109" s="400"/>
    </row>
    <row r="4110" spans="2:21" x14ac:dyDescent="0.25">
      <c r="B4110" s="396">
        <v>4113</v>
      </c>
      <c r="C4110" s="414">
        <v>45554</v>
      </c>
      <c r="D4110" s="397" t="s">
        <v>260</v>
      </c>
      <c r="E4110" s="427" t="s">
        <v>161</v>
      </c>
      <c r="F4110" s="427" t="s">
        <v>7</v>
      </c>
      <c r="G4110" s="427" t="s">
        <v>161</v>
      </c>
      <c r="H4110" s="427">
        <v>10</v>
      </c>
      <c r="I4110" s="427" t="s">
        <v>66</v>
      </c>
      <c r="J4110" s="427">
        <v>8</v>
      </c>
      <c r="K4110" s="427"/>
      <c r="L4110" s="427"/>
      <c r="M4110" s="218"/>
      <c r="N4110" s="427"/>
      <c r="O4110" s="427"/>
      <c r="P4110" s="427"/>
      <c r="Q4110" s="399">
        <v>0</v>
      </c>
      <c r="R4110" s="399">
        <v>0</v>
      </c>
      <c r="S4110" s="399">
        <v>80</v>
      </c>
      <c r="T4110" s="272">
        <v>0</v>
      </c>
      <c r="U4110" s="400"/>
    </row>
    <row r="4111" spans="2:21" x14ac:dyDescent="0.25">
      <c r="B4111" s="396">
        <v>4114</v>
      </c>
      <c r="C4111" s="414">
        <v>45554</v>
      </c>
      <c r="D4111" s="397" t="s">
        <v>359</v>
      </c>
      <c r="E4111" s="427" t="s">
        <v>178</v>
      </c>
      <c r="F4111" s="427" t="s">
        <v>7</v>
      </c>
      <c r="G4111" s="427" t="s">
        <v>213</v>
      </c>
      <c r="H4111" s="427">
        <v>7</v>
      </c>
      <c r="I4111" s="427"/>
      <c r="J4111" s="427"/>
      <c r="K4111" s="427"/>
      <c r="L4111" s="427"/>
      <c r="M4111" s="218"/>
      <c r="N4111" s="427"/>
      <c r="O4111" s="427"/>
      <c r="P4111" s="427"/>
      <c r="Q4111" s="399">
        <v>0</v>
      </c>
      <c r="R4111" s="399">
        <v>0</v>
      </c>
      <c r="S4111" s="399">
        <v>0</v>
      </c>
      <c r="T4111" s="272">
        <v>0</v>
      </c>
      <c r="U4111" s="400"/>
    </row>
    <row r="4112" spans="2:21" x14ac:dyDescent="0.25">
      <c r="B4112" s="396">
        <v>4115</v>
      </c>
      <c r="C4112" s="414">
        <v>45554</v>
      </c>
      <c r="D4112" s="397" t="s">
        <v>177</v>
      </c>
      <c r="E4112" s="427" t="s">
        <v>178</v>
      </c>
      <c r="F4112" s="427" t="s">
        <v>7</v>
      </c>
      <c r="G4112" s="427" t="s">
        <v>213</v>
      </c>
      <c r="H4112" s="427">
        <v>7</v>
      </c>
      <c r="I4112" s="427" t="s">
        <v>220</v>
      </c>
      <c r="J4112" s="427">
        <v>48</v>
      </c>
      <c r="K4112" s="427"/>
      <c r="L4112" s="427"/>
      <c r="M4112" s="218"/>
      <c r="N4112" s="427"/>
      <c r="O4112" s="427"/>
      <c r="P4112" s="427"/>
      <c r="Q4112" s="399">
        <v>336</v>
      </c>
      <c r="R4112" s="399">
        <v>0</v>
      </c>
      <c r="S4112" s="399">
        <v>0</v>
      </c>
      <c r="T4112" s="272">
        <v>0</v>
      </c>
      <c r="U4112" s="400"/>
    </row>
    <row r="4113" spans="2:21" x14ac:dyDescent="0.25">
      <c r="B4113" s="396">
        <v>4116</v>
      </c>
      <c r="C4113" s="414">
        <v>45554</v>
      </c>
      <c r="D4113" s="397" t="s">
        <v>173</v>
      </c>
      <c r="E4113" s="427" t="s">
        <v>161</v>
      </c>
      <c r="F4113" s="427" t="s">
        <v>7</v>
      </c>
      <c r="G4113" s="427" t="s">
        <v>161</v>
      </c>
      <c r="H4113" s="427">
        <v>11.2</v>
      </c>
      <c r="I4113" s="427"/>
      <c r="J4113" s="427"/>
      <c r="K4113" s="427"/>
      <c r="L4113" s="427"/>
      <c r="M4113" s="218"/>
      <c r="N4113" s="427"/>
      <c r="O4113" s="427"/>
      <c r="P4113" s="427"/>
      <c r="Q4113" s="399">
        <v>0</v>
      </c>
      <c r="R4113" s="399">
        <v>0</v>
      </c>
      <c r="S4113" s="399">
        <v>0</v>
      </c>
      <c r="T4113" s="272">
        <v>0</v>
      </c>
      <c r="U4113" s="400"/>
    </row>
    <row r="4114" spans="2:21" x14ac:dyDescent="0.25">
      <c r="B4114" s="396">
        <v>4117</v>
      </c>
      <c r="C4114" s="414">
        <v>45554</v>
      </c>
      <c r="D4114" s="217" t="s">
        <v>152</v>
      </c>
      <c r="E4114" s="427" t="s">
        <v>92</v>
      </c>
      <c r="F4114" s="427" t="s">
        <v>63</v>
      </c>
      <c r="G4114" s="427" t="s">
        <v>214</v>
      </c>
      <c r="H4114" s="427">
        <v>4.1500000000000004</v>
      </c>
      <c r="I4114" s="427" t="s">
        <v>221</v>
      </c>
      <c r="J4114" s="427">
        <v>20</v>
      </c>
      <c r="K4114" s="427"/>
      <c r="L4114" s="427"/>
      <c r="M4114" s="218"/>
      <c r="N4114" s="427"/>
      <c r="O4114" s="427"/>
      <c r="P4114" s="427"/>
      <c r="Q4114" s="399">
        <v>0</v>
      </c>
      <c r="R4114" s="399">
        <v>95.449999999999989</v>
      </c>
      <c r="S4114" s="399">
        <v>0</v>
      </c>
      <c r="T4114" s="272">
        <v>0</v>
      </c>
      <c r="U4114" s="400"/>
    </row>
    <row r="4115" spans="2:21" x14ac:dyDescent="0.25">
      <c r="B4115" s="396">
        <v>4118</v>
      </c>
      <c r="C4115" s="414">
        <v>45554</v>
      </c>
      <c r="D4115" s="217" t="s">
        <v>150</v>
      </c>
      <c r="E4115" s="427" t="s">
        <v>92</v>
      </c>
      <c r="F4115" s="427" t="s">
        <v>63</v>
      </c>
      <c r="G4115" s="427" t="s">
        <v>214</v>
      </c>
      <c r="H4115" s="427">
        <v>4.1500000000000004</v>
      </c>
      <c r="I4115" s="427" t="s">
        <v>221</v>
      </c>
      <c r="J4115" s="427">
        <v>20</v>
      </c>
      <c r="K4115" s="427"/>
      <c r="L4115" s="427"/>
      <c r="M4115" s="218"/>
      <c r="N4115" s="427"/>
      <c r="O4115" s="427"/>
      <c r="P4115" s="427"/>
      <c r="Q4115" s="399">
        <v>0</v>
      </c>
      <c r="R4115" s="399">
        <v>95.449999999999989</v>
      </c>
      <c r="S4115" s="399">
        <v>0</v>
      </c>
      <c r="T4115" s="272">
        <v>0</v>
      </c>
      <c r="U4115" s="400"/>
    </row>
    <row r="4116" spans="2:21" x14ac:dyDescent="0.25">
      <c r="B4116" s="396">
        <v>4119</v>
      </c>
      <c r="C4116" s="414">
        <v>45554</v>
      </c>
      <c r="D4116" s="217" t="s">
        <v>152</v>
      </c>
      <c r="E4116" s="427" t="s">
        <v>92</v>
      </c>
      <c r="F4116" s="427" t="s">
        <v>63</v>
      </c>
      <c r="G4116" s="427" t="s">
        <v>214</v>
      </c>
      <c r="H4116" s="427">
        <v>4.1500000000000004</v>
      </c>
      <c r="I4116" s="427" t="s">
        <v>221</v>
      </c>
      <c r="J4116" s="427">
        <v>8</v>
      </c>
      <c r="K4116" s="427"/>
      <c r="L4116" s="427"/>
      <c r="M4116" s="218"/>
      <c r="N4116" s="427"/>
      <c r="O4116" s="427"/>
      <c r="P4116" s="427"/>
      <c r="Q4116" s="399">
        <v>0</v>
      </c>
      <c r="R4116" s="399">
        <v>38.18</v>
      </c>
      <c r="S4116" s="399">
        <v>0</v>
      </c>
      <c r="T4116" s="272">
        <v>0</v>
      </c>
      <c r="U4116" s="400"/>
    </row>
    <row r="4117" spans="2:21" x14ac:dyDescent="0.25">
      <c r="B4117" s="396">
        <v>4120</v>
      </c>
      <c r="C4117" s="414">
        <v>45554</v>
      </c>
      <c r="D4117" s="217" t="s">
        <v>150</v>
      </c>
      <c r="E4117" s="427" t="s">
        <v>92</v>
      </c>
      <c r="F4117" s="427" t="s">
        <v>63</v>
      </c>
      <c r="G4117" s="427" t="s">
        <v>214</v>
      </c>
      <c r="H4117" s="427">
        <v>4.1500000000000004</v>
      </c>
      <c r="I4117" s="427" t="s">
        <v>221</v>
      </c>
      <c r="J4117" s="427">
        <v>7</v>
      </c>
      <c r="K4117" s="427"/>
      <c r="L4117" s="427"/>
      <c r="M4117" s="218"/>
      <c r="N4117" s="427"/>
      <c r="O4117" s="427"/>
      <c r="P4117" s="427"/>
      <c r="Q4117" s="399">
        <v>0</v>
      </c>
      <c r="R4117" s="399">
        <v>33.407499999999999</v>
      </c>
      <c r="S4117" s="399">
        <v>0</v>
      </c>
      <c r="T4117" s="272">
        <v>0</v>
      </c>
      <c r="U4117" s="400"/>
    </row>
    <row r="4118" spans="2:21" x14ac:dyDescent="0.25">
      <c r="B4118" s="396">
        <v>4121</v>
      </c>
      <c r="C4118" s="414">
        <v>45554</v>
      </c>
      <c r="D4118" s="217" t="s">
        <v>179</v>
      </c>
      <c r="E4118" s="427" t="s">
        <v>161</v>
      </c>
      <c r="F4118" s="427" t="s">
        <v>8</v>
      </c>
      <c r="G4118" s="427" t="s">
        <v>161</v>
      </c>
      <c r="H4118" s="427">
        <v>11.6</v>
      </c>
      <c r="I4118" s="427" t="s">
        <v>66</v>
      </c>
      <c r="J4118" s="427">
        <v>5</v>
      </c>
      <c r="K4118" s="427"/>
      <c r="L4118" s="427"/>
      <c r="M4118" s="218"/>
      <c r="N4118" s="427"/>
      <c r="O4118" s="427"/>
      <c r="P4118" s="427"/>
      <c r="Q4118" s="399">
        <v>0</v>
      </c>
      <c r="R4118" s="399">
        <v>0</v>
      </c>
      <c r="S4118" s="399">
        <v>58</v>
      </c>
      <c r="T4118" s="272">
        <v>0</v>
      </c>
      <c r="U4118" s="400"/>
    </row>
    <row r="4119" spans="2:21" x14ac:dyDescent="0.25">
      <c r="B4119" s="396">
        <v>4122</v>
      </c>
      <c r="C4119" s="414">
        <v>45554</v>
      </c>
      <c r="D4119" s="217" t="s">
        <v>141</v>
      </c>
      <c r="E4119" s="427" t="s">
        <v>92</v>
      </c>
      <c r="F4119" s="427" t="s">
        <v>2</v>
      </c>
      <c r="G4119" s="427" t="s">
        <v>213</v>
      </c>
      <c r="H4119" s="427">
        <v>7</v>
      </c>
      <c r="I4119" s="427" t="s">
        <v>220</v>
      </c>
      <c r="J4119" s="427">
        <v>29</v>
      </c>
      <c r="K4119" s="427"/>
      <c r="L4119" s="427"/>
      <c r="M4119" s="218"/>
      <c r="N4119" s="427"/>
      <c r="O4119" s="427"/>
      <c r="P4119" s="427"/>
      <c r="Q4119" s="399">
        <v>203</v>
      </c>
      <c r="R4119" s="399">
        <v>0</v>
      </c>
      <c r="S4119" s="399">
        <v>0</v>
      </c>
      <c r="T4119" s="272">
        <v>0</v>
      </c>
      <c r="U4119" s="400"/>
    </row>
    <row r="4120" spans="2:21" x14ac:dyDescent="0.25">
      <c r="B4120" s="396">
        <v>4123</v>
      </c>
      <c r="C4120" s="414">
        <v>45554</v>
      </c>
      <c r="D4120" s="217" t="s">
        <v>141</v>
      </c>
      <c r="E4120" s="427" t="s">
        <v>92</v>
      </c>
      <c r="F4120" s="427" t="s">
        <v>2</v>
      </c>
      <c r="G4120" s="427" t="s">
        <v>213</v>
      </c>
      <c r="H4120" s="427">
        <v>7</v>
      </c>
      <c r="I4120" s="427" t="s">
        <v>220</v>
      </c>
      <c r="J4120" s="427">
        <v>29</v>
      </c>
      <c r="K4120" s="427"/>
      <c r="L4120" s="427"/>
      <c r="M4120" s="218"/>
      <c r="N4120" s="427"/>
      <c r="O4120" s="427"/>
      <c r="P4120" s="427"/>
      <c r="Q4120" s="399">
        <v>203</v>
      </c>
      <c r="R4120" s="399">
        <v>0</v>
      </c>
      <c r="S4120" s="399">
        <v>0</v>
      </c>
      <c r="T4120" s="272">
        <v>0</v>
      </c>
      <c r="U4120" s="400"/>
    </row>
    <row r="4121" spans="2:21" x14ac:dyDescent="0.25">
      <c r="B4121" s="396">
        <v>4124</v>
      </c>
      <c r="C4121" s="414">
        <v>45554</v>
      </c>
      <c r="D4121" s="217" t="s">
        <v>142</v>
      </c>
      <c r="E4121" s="427" t="s">
        <v>92</v>
      </c>
      <c r="F4121" s="427" t="s">
        <v>2</v>
      </c>
      <c r="G4121" s="427" t="s">
        <v>213</v>
      </c>
      <c r="H4121" s="427">
        <v>7</v>
      </c>
      <c r="I4121" s="427" t="s">
        <v>221</v>
      </c>
      <c r="J4121" s="427">
        <v>26</v>
      </c>
      <c r="K4121" s="427"/>
      <c r="L4121" s="427"/>
      <c r="M4121" s="218"/>
      <c r="N4121" s="427"/>
      <c r="O4121" s="427"/>
      <c r="P4121" s="427"/>
      <c r="Q4121" s="399">
        <v>0</v>
      </c>
      <c r="R4121" s="399">
        <v>209.29999999999998</v>
      </c>
      <c r="S4121" s="399">
        <v>0</v>
      </c>
      <c r="T4121" s="272">
        <v>0</v>
      </c>
      <c r="U4121" s="400"/>
    </row>
    <row r="4122" spans="2:21" x14ac:dyDescent="0.25">
      <c r="B4122" s="396">
        <v>4125</v>
      </c>
      <c r="C4122" s="414">
        <v>45554</v>
      </c>
      <c r="D4122" s="217" t="s">
        <v>143</v>
      </c>
      <c r="E4122" s="427" t="s">
        <v>92</v>
      </c>
      <c r="F4122" s="427" t="s">
        <v>2</v>
      </c>
      <c r="G4122" s="427" t="s">
        <v>213</v>
      </c>
      <c r="H4122" s="427">
        <v>7</v>
      </c>
      <c r="I4122" s="427" t="s">
        <v>221</v>
      </c>
      <c r="J4122" s="427">
        <v>26</v>
      </c>
      <c r="K4122" s="427"/>
      <c r="L4122" s="427"/>
      <c r="M4122" s="218"/>
      <c r="N4122" s="427"/>
      <c r="O4122" s="427"/>
      <c r="P4122" s="427"/>
      <c r="Q4122" s="399">
        <v>0</v>
      </c>
      <c r="R4122" s="399">
        <v>209.29999999999998</v>
      </c>
      <c r="S4122" s="399">
        <v>0</v>
      </c>
      <c r="T4122" s="272">
        <v>0</v>
      </c>
      <c r="U4122" s="400"/>
    </row>
    <row r="4123" spans="2:21" x14ac:dyDescent="0.25">
      <c r="B4123" s="396">
        <v>4126</v>
      </c>
      <c r="C4123" s="414">
        <v>45554</v>
      </c>
      <c r="D4123" s="217" t="s">
        <v>258</v>
      </c>
      <c r="E4123" s="427" t="s">
        <v>92</v>
      </c>
      <c r="F4123" s="427" t="s">
        <v>2</v>
      </c>
      <c r="G4123" s="427" t="s">
        <v>213</v>
      </c>
      <c r="H4123" s="427">
        <v>7</v>
      </c>
      <c r="I4123" s="427"/>
      <c r="J4123" s="427">
        <v>0</v>
      </c>
      <c r="K4123" s="427"/>
      <c r="L4123" s="427"/>
      <c r="M4123" s="218"/>
      <c r="N4123" s="427"/>
      <c r="O4123" s="427"/>
      <c r="P4123" s="427"/>
      <c r="Q4123" s="399">
        <v>0</v>
      </c>
      <c r="R4123" s="399">
        <v>0</v>
      </c>
      <c r="S4123" s="399">
        <v>0</v>
      </c>
      <c r="T4123" s="272">
        <v>0</v>
      </c>
      <c r="U4123" s="400"/>
    </row>
    <row r="4124" spans="2:21" x14ac:dyDescent="0.25">
      <c r="B4124" s="396">
        <v>4127</v>
      </c>
      <c r="C4124" s="414">
        <v>45554</v>
      </c>
      <c r="D4124" s="217" t="s">
        <v>266</v>
      </c>
      <c r="E4124" s="427" t="s">
        <v>92</v>
      </c>
      <c r="F4124" s="427" t="s">
        <v>2</v>
      </c>
      <c r="G4124" s="427" t="s">
        <v>213</v>
      </c>
      <c r="H4124" s="427">
        <v>7</v>
      </c>
      <c r="I4124" s="427"/>
      <c r="J4124" s="427">
        <v>0</v>
      </c>
      <c r="K4124" s="427"/>
      <c r="L4124" s="427"/>
      <c r="M4124" s="218"/>
      <c r="N4124" s="427"/>
      <c r="O4124" s="427"/>
      <c r="P4124" s="427"/>
      <c r="Q4124" s="399">
        <v>0</v>
      </c>
      <c r="R4124" s="399">
        <v>0</v>
      </c>
      <c r="S4124" s="399">
        <v>0</v>
      </c>
      <c r="T4124" s="272">
        <v>0</v>
      </c>
      <c r="U4124" s="400"/>
    </row>
    <row r="4125" spans="2:21" x14ac:dyDescent="0.25">
      <c r="B4125" s="396">
        <v>4128</v>
      </c>
      <c r="C4125" s="414">
        <v>45554</v>
      </c>
      <c r="D4125" s="217" t="s">
        <v>267</v>
      </c>
      <c r="E4125" s="427" t="s">
        <v>92</v>
      </c>
      <c r="F4125" s="427" t="s">
        <v>2</v>
      </c>
      <c r="G4125" s="427" t="s">
        <v>213</v>
      </c>
      <c r="H4125" s="427">
        <v>7</v>
      </c>
      <c r="I4125" s="427"/>
      <c r="J4125" s="427">
        <v>0</v>
      </c>
      <c r="K4125" s="427"/>
      <c r="L4125" s="427"/>
      <c r="M4125" s="218"/>
      <c r="N4125" s="427"/>
      <c r="O4125" s="427"/>
      <c r="P4125" s="427"/>
      <c r="Q4125" s="399">
        <v>0</v>
      </c>
      <c r="R4125" s="399">
        <v>0</v>
      </c>
      <c r="S4125" s="399">
        <v>0</v>
      </c>
      <c r="T4125" s="272">
        <v>0</v>
      </c>
      <c r="U4125" s="400"/>
    </row>
    <row r="4126" spans="2:21" x14ac:dyDescent="0.25">
      <c r="B4126" s="396">
        <v>4129</v>
      </c>
      <c r="C4126" s="414">
        <v>45554</v>
      </c>
      <c r="D4126" s="217" t="s">
        <v>387</v>
      </c>
      <c r="E4126" s="427" t="s">
        <v>276</v>
      </c>
      <c r="F4126" s="427" t="s">
        <v>389</v>
      </c>
      <c r="G4126" s="427" t="s">
        <v>214</v>
      </c>
      <c r="H4126" s="427">
        <v>4.1500000000000004</v>
      </c>
      <c r="I4126" s="427" t="s">
        <v>220</v>
      </c>
      <c r="J4126" s="427">
        <v>25</v>
      </c>
      <c r="K4126" s="427"/>
      <c r="L4126" s="427"/>
      <c r="M4126" s="218"/>
      <c r="N4126" s="427"/>
      <c r="O4126" s="427"/>
      <c r="P4126" s="427"/>
      <c r="Q4126" s="399">
        <v>103.75000000000001</v>
      </c>
      <c r="R4126" s="399">
        <v>0</v>
      </c>
      <c r="S4126" s="399">
        <v>0</v>
      </c>
      <c r="T4126" s="272">
        <v>0</v>
      </c>
      <c r="U4126" s="400"/>
    </row>
    <row r="4127" spans="2:21" x14ac:dyDescent="0.25">
      <c r="B4127" s="396">
        <v>4130</v>
      </c>
      <c r="C4127" s="414">
        <v>45554</v>
      </c>
      <c r="D4127" s="217" t="s">
        <v>388</v>
      </c>
      <c r="E4127" s="427" t="s">
        <v>276</v>
      </c>
      <c r="F4127" s="427" t="s">
        <v>389</v>
      </c>
      <c r="G4127" s="427" t="s">
        <v>214</v>
      </c>
      <c r="H4127" s="427">
        <v>4.1500000000000004</v>
      </c>
      <c r="I4127" s="427" t="s">
        <v>220</v>
      </c>
      <c r="J4127" s="427">
        <v>20</v>
      </c>
      <c r="K4127" s="427"/>
      <c r="L4127" s="427"/>
      <c r="M4127" s="218"/>
      <c r="N4127" s="427"/>
      <c r="O4127" s="427"/>
      <c r="P4127" s="427"/>
      <c r="Q4127" s="399">
        <v>83</v>
      </c>
      <c r="R4127" s="399">
        <v>0</v>
      </c>
      <c r="S4127" s="399">
        <v>0</v>
      </c>
      <c r="T4127" s="272">
        <v>0</v>
      </c>
      <c r="U4127" s="400"/>
    </row>
    <row r="4128" spans="2:21" x14ac:dyDescent="0.25">
      <c r="B4128" s="396">
        <v>4131</v>
      </c>
      <c r="C4128" s="414">
        <v>45554</v>
      </c>
      <c r="D4128" s="217" t="s">
        <v>505</v>
      </c>
      <c r="E4128" s="427" t="s">
        <v>276</v>
      </c>
      <c r="F4128" s="427" t="s">
        <v>389</v>
      </c>
      <c r="G4128" s="427" t="s">
        <v>214</v>
      </c>
      <c r="H4128" s="427">
        <v>4.1500000000000004</v>
      </c>
      <c r="I4128" s="427"/>
      <c r="J4128" s="427"/>
      <c r="K4128" s="427"/>
      <c r="L4128" s="427"/>
      <c r="M4128" s="218"/>
      <c r="N4128" s="427"/>
      <c r="O4128" s="427"/>
      <c r="P4128" s="427"/>
      <c r="Q4128" s="399">
        <v>0</v>
      </c>
      <c r="R4128" s="399">
        <v>0</v>
      </c>
      <c r="S4128" s="399">
        <v>0</v>
      </c>
      <c r="T4128" s="272">
        <v>0</v>
      </c>
      <c r="U4128" s="400"/>
    </row>
    <row r="4129" spans="2:21" x14ac:dyDescent="0.25">
      <c r="B4129" s="396">
        <v>4132</v>
      </c>
      <c r="C4129" s="414">
        <v>45554</v>
      </c>
      <c r="D4129" s="397" t="s">
        <v>96</v>
      </c>
      <c r="E4129" s="427" t="s">
        <v>161</v>
      </c>
      <c r="F4129" s="427" t="s">
        <v>1</v>
      </c>
      <c r="G4129" s="427" t="s">
        <v>161</v>
      </c>
      <c r="H4129" s="427">
        <v>11.8</v>
      </c>
      <c r="I4129" s="427" t="s">
        <v>66</v>
      </c>
      <c r="J4129" s="427">
        <v>4</v>
      </c>
      <c r="K4129" s="427"/>
      <c r="L4129" s="427"/>
      <c r="M4129" s="218"/>
      <c r="N4129" s="427"/>
      <c r="O4129" s="427"/>
      <c r="P4129" s="427"/>
      <c r="Q4129" s="399">
        <v>0</v>
      </c>
      <c r="R4129" s="399">
        <v>0</v>
      </c>
      <c r="S4129" s="399">
        <v>47.2</v>
      </c>
      <c r="T4129" s="272">
        <v>0</v>
      </c>
      <c r="U4129" s="400"/>
    </row>
    <row r="4130" spans="2:21" x14ac:dyDescent="0.25">
      <c r="B4130" s="396">
        <v>4133</v>
      </c>
      <c r="C4130" s="414">
        <v>45554</v>
      </c>
      <c r="D4130" s="397" t="s">
        <v>130</v>
      </c>
      <c r="E4130" s="427" t="s">
        <v>161</v>
      </c>
      <c r="F4130" s="427" t="s">
        <v>1</v>
      </c>
      <c r="G4130" s="427" t="s">
        <v>161</v>
      </c>
      <c r="H4130" s="427">
        <v>11.8</v>
      </c>
      <c r="I4130" s="427" t="s">
        <v>66</v>
      </c>
      <c r="J4130" s="427">
        <v>4</v>
      </c>
      <c r="K4130" s="427"/>
      <c r="L4130" s="427"/>
      <c r="M4130" s="218"/>
      <c r="N4130" s="427"/>
      <c r="O4130" s="427"/>
      <c r="P4130" s="427"/>
      <c r="Q4130" s="399">
        <v>0</v>
      </c>
      <c r="R4130" s="399">
        <v>0</v>
      </c>
      <c r="S4130" s="399">
        <v>47.2</v>
      </c>
      <c r="T4130" s="272">
        <v>0</v>
      </c>
      <c r="U4130" s="400"/>
    </row>
    <row r="4131" spans="2:21" x14ac:dyDescent="0.25">
      <c r="B4131" s="396">
        <v>4134</v>
      </c>
      <c r="C4131" s="414">
        <v>45554</v>
      </c>
      <c r="D4131" s="402" t="s">
        <v>478</v>
      </c>
      <c r="E4131" s="427" t="s">
        <v>161</v>
      </c>
      <c r="F4131" s="427" t="s">
        <v>63</v>
      </c>
      <c r="G4131" s="427" t="s">
        <v>161</v>
      </c>
      <c r="H4131" s="427">
        <v>13</v>
      </c>
      <c r="I4131" s="427" t="s">
        <v>66</v>
      </c>
      <c r="J4131" s="427">
        <v>4</v>
      </c>
      <c r="K4131" s="427"/>
      <c r="L4131" s="427"/>
      <c r="M4131" s="218"/>
      <c r="N4131" s="427"/>
      <c r="O4131" s="427"/>
      <c r="P4131" s="427"/>
      <c r="Q4131" s="399">
        <v>0</v>
      </c>
      <c r="R4131" s="399">
        <v>0</v>
      </c>
      <c r="S4131" s="399">
        <v>52</v>
      </c>
      <c r="T4131" s="272">
        <v>0</v>
      </c>
      <c r="U4131" s="400"/>
    </row>
    <row r="4132" spans="2:21" x14ac:dyDescent="0.25">
      <c r="B4132" s="445">
        <v>4135</v>
      </c>
      <c r="C4132" s="414">
        <v>45555</v>
      </c>
      <c r="D4132" s="467" t="s">
        <v>522</v>
      </c>
      <c r="E4132" s="427" t="s">
        <v>132</v>
      </c>
      <c r="F4132" s="427" t="s">
        <v>132</v>
      </c>
      <c r="G4132" s="427" t="s">
        <v>311</v>
      </c>
      <c r="H4132" s="427">
        <v>1</v>
      </c>
      <c r="I4132" s="458" t="s">
        <v>310</v>
      </c>
      <c r="J4132" s="427">
        <v>0</v>
      </c>
      <c r="K4132" s="427"/>
      <c r="L4132" s="427"/>
      <c r="M4132" s="218"/>
      <c r="N4132" s="427"/>
      <c r="O4132" s="427"/>
      <c r="P4132" s="427"/>
      <c r="Q4132" s="469">
        <f>IF(I4132=$Q$5,J4132*H4132,0)</f>
        <v>0</v>
      </c>
      <c r="R4132" s="469">
        <f>IF(I4132=$R$5,J4132*H4132,0)*1.15</f>
        <v>0</v>
      </c>
      <c r="S4132" s="469">
        <f>IF(I4132=$S$5,J4132*H4132,0)</f>
        <v>0</v>
      </c>
      <c r="T4132" s="462">
        <f>IF(I4132=$T$5,J4132*H4132,0)</f>
        <v>0</v>
      </c>
      <c r="U4132" s="446"/>
    </row>
    <row r="4133" spans="2:21" x14ac:dyDescent="0.25">
      <c r="B4133" s="445">
        <v>4136</v>
      </c>
      <c r="C4133" s="414">
        <v>45555</v>
      </c>
      <c r="D4133" s="397" t="s">
        <v>487</v>
      </c>
      <c r="E4133" s="427" t="s">
        <v>92</v>
      </c>
      <c r="F4133" s="427" t="s">
        <v>481</v>
      </c>
      <c r="G4133" s="427" t="s">
        <v>214</v>
      </c>
      <c r="H4133" s="427">
        <v>4.1500000000000004</v>
      </c>
      <c r="I4133" s="427"/>
      <c r="J4133" s="427"/>
      <c r="K4133" s="427"/>
      <c r="L4133" s="427"/>
      <c r="M4133" s="218"/>
      <c r="N4133" s="427"/>
      <c r="O4133" s="427"/>
      <c r="P4133" s="427"/>
      <c r="Q4133" s="399">
        <v>0</v>
      </c>
      <c r="R4133" s="399">
        <v>0</v>
      </c>
      <c r="S4133" s="399">
        <v>0</v>
      </c>
      <c r="T4133" s="273">
        <v>0</v>
      </c>
      <c r="U4133" s="446"/>
    </row>
    <row r="4134" spans="2:21" x14ac:dyDescent="0.25">
      <c r="B4134" s="445">
        <v>4137</v>
      </c>
      <c r="C4134" s="414">
        <v>45555</v>
      </c>
      <c r="D4134" s="397" t="s">
        <v>488</v>
      </c>
      <c r="E4134" s="427" t="s">
        <v>92</v>
      </c>
      <c r="F4134" s="427" t="s">
        <v>481</v>
      </c>
      <c r="G4134" s="427" t="s">
        <v>214</v>
      </c>
      <c r="H4134" s="427">
        <v>4.1500000000000004</v>
      </c>
      <c r="I4134" s="427"/>
      <c r="J4134" s="427"/>
      <c r="K4134" s="427"/>
      <c r="L4134" s="427"/>
      <c r="M4134" s="218"/>
      <c r="N4134" s="427"/>
      <c r="O4134" s="427"/>
      <c r="P4134" s="427"/>
      <c r="Q4134" s="399">
        <v>0</v>
      </c>
      <c r="R4134" s="399">
        <v>0</v>
      </c>
      <c r="S4134" s="399">
        <v>0</v>
      </c>
      <c r="T4134" s="273">
        <v>0</v>
      </c>
      <c r="U4134" s="446"/>
    </row>
    <row r="4135" spans="2:21" x14ac:dyDescent="0.25">
      <c r="B4135" s="445">
        <v>4138</v>
      </c>
      <c r="C4135" s="414">
        <v>45555</v>
      </c>
      <c r="D4135" s="397" t="s">
        <v>487</v>
      </c>
      <c r="E4135" s="427" t="s">
        <v>92</v>
      </c>
      <c r="F4135" s="427" t="s">
        <v>481</v>
      </c>
      <c r="G4135" s="427" t="s">
        <v>214</v>
      </c>
      <c r="H4135" s="427">
        <v>4.1500000000000004</v>
      </c>
      <c r="I4135" s="427"/>
      <c r="J4135" s="427"/>
      <c r="K4135" s="427"/>
      <c r="L4135" s="427"/>
      <c r="M4135" s="218"/>
      <c r="N4135" s="427"/>
      <c r="O4135" s="427"/>
      <c r="P4135" s="427"/>
      <c r="Q4135" s="399">
        <v>0</v>
      </c>
      <c r="R4135" s="399">
        <v>0</v>
      </c>
      <c r="S4135" s="399">
        <v>0</v>
      </c>
      <c r="T4135" s="273">
        <v>0</v>
      </c>
      <c r="U4135" s="446"/>
    </row>
    <row r="4136" spans="2:21" x14ac:dyDescent="0.25">
      <c r="B4136" s="445">
        <v>4139</v>
      </c>
      <c r="C4136" s="414">
        <v>45555</v>
      </c>
      <c r="D4136" s="397" t="s">
        <v>488</v>
      </c>
      <c r="E4136" s="427" t="s">
        <v>92</v>
      </c>
      <c r="F4136" s="427" t="s">
        <v>481</v>
      </c>
      <c r="G4136" s="427" t="s">
        <v>214</v>
      </c>
      <c r="H4136" s="427">
        <v>4.1500000000000004</v>
      </c>
      <c r="I4136" s="427"/>
      <c r="J4136" s="427"/>
      <c r="K4136" s="427"/>
      <c r="L4136" s="427"/>
      <c r="M4136" s="218"/>
      <c r="N4136" s="427"/>
      <c r="O4136" s="427"/>
      <c r="P4136" s="427"/>
      <c r="Q4136" s="399">
        <v>0</v>
      </c>
      <c r="R4136" s="399">
        <v>0</v>
      </c>
      <c r="S4136" s="399">
        <v>0</v>
      </c>
      <c r="T4136" s="273">
        <v>0</v>
      </c>
      <c r="U4136" s="446"/>
    </row>
    <row r="4137" spans="2:21" x14ac:dyDescent="0.25">
      <c r="B4137" s="445">
        <v>4140</v>
      </c>
      <c r="C4137" s="414">
        <v>45555</v>
      </c>
      <c r="D4137" s="217" t="s">
        <v>117</v>
      </c>
      <c r="E4137" s="427" t="s">
        <v>92</v>
      </c>
      <c r="F4137" s="427" t="s">
        <v>1</v>
      </c>
      <c r="G4137" s="427" t="s">
        <v>213</v>
      </c>
      <c r="H4137" s="427">
        <v>6.65</v>
      </c>
      <c r="I4137" s="427" t="s">
        <v>221</v>
      </c>
      <c r="J4137" s="427">
        <v>15</v>
      </c>
      <c r="K4137" s="427"/>
      <c r="L4137" s="427"/>
      <c r="M4137" s="218"/>
      <c r="N4137" s="427"/>
      <c r="O4137" s="427"/>
      <c r="P4137" s="427"/>
      <c r="Q4137" s="399">
        <v>0</v>
      </c>
      <c r="R4137" s="399">
        <v>114.71249999999999</v>
      </c>
      <c r="S4137" s="399">
        <v>0</v>
      </c>
      <c r="T4137" s="273">
        <v>0</v>
      </c>
      <c r="U4137" s="446"/>
    </row>
    <row r="4138" spans="2:21" x14ac:dyDescent="0.25">
      <c r="B4138" s="445">
        <v>4141</v>
      </c>
      <c r="C4138" s="414">
        <v>45555</v>
      </c>
      <c r="D4138" s="217" t="s">
        <v>94</v>
      </c>
      <c r="E4138" s="427" t="s">
        <v>92</v>
      </c>
      <c r="F4138" s="427" t="s">
        <v>1</v>
      </c>
      <c r="G4138" s="427" t="s">
        <v>213</v>
      </c>
      <c r="H4138" s="427">
        <v>6.65</v>
      </c>
      <c r="I4138" s="427" t="s">
        <v>221</v>
      </c>
      <c r="J4138" s="427">
        <v>19</v>
      </c>
      <c r="K4138" s="427"/>
      <c r="L4138" s="427"/>
      <c r="M4138" s="218"/>
      <c r="N4138" s="427"/>
      <c r="O4138" s="427"/>
      <c r="P4138" s="427"/>
      <c r="Q4138" s="399">
        <v>0</v>
      </c>
      <c r="R4138" s="399">
        <v>145.30250000000001</v>
      </c>
      <c r="S4138" s="399">
        <v>0</v>
      </c>
      <c r="T4138" s="273">
        <v>0</v>
      </c>
      <c r="U4138" s="446"/>
    </row>
    <row r="4139" spans="2:21" x14ac:dyDescent="0.25">
      <c r="B4139" s="445">
        <v>4142</v>
      </c>
      <c r="C4139" s="414">
        <v>45555</v>
      </c>
      <c r="D4139" s="217" t="s">
        <v>91</v>
      </c>
      <c r="E4139" s="427" t="s">
        <v>92</v>
      </c>
      <c r="F4139" s="427" t="s">
        <v>1</v>
      </c>
      <c r="G4139" s="427" t="s">
        <v>213</v>
      </c>
      <c r="H4139" s="427">
        <v>6.65</v>
      </c>
      <c r="I4139" s="427" t="s">
        <v>221</v>
      </c>
      <c r="J4139" s="427">
        <v>4</v>
      </c>
      <c r="K4139" s="427"/>
      <c r="L4139" s="427"/>
      <c r="M4139" s="218"/>
      <c r="N4139" s="427"/>
      <c r="O4139" s="427"/>
      <c r="P4139" s="427"/>
      <c r="Q4139" s="399">
        <v>0</v>
      </c>
      <c r="R4139" s="399">
        <v>30.59</v>
      </c>
      <c r="S4139" s="399">
        <v>0</v>
      </c>
      <c r="T4139" s="273">
        <v>0</v>
      </c>
      <c r="U4139" s="446"/>
    </row>
    <row r="4140" spans="2:21" x14ac:dyDescent="0.25">
      <c r="B4140" s="445">
        <v>4143</v>
      </c>
      <c r="C4140" s="414">
        <v>45555</v>
      </c>
      <c r="D4140" s="217" t="s">
        <v>91</v>
      </c>
      <c r="E4140" s="427" t="s">
        <v>92</v>
      </c>
      <c r="F4140" s="427" t="s">
        <v>1</v>
      </c>
      <c r="G4140" s="427" t="s">
        <v>213</v>
      </c>
      <c r="H4140" s="427">
        <v>6.65</v>
      </c>
      <c r="I4140" s="427"/>
      <c r="J4140" s="427"/>
      <c r="K4140" s="427"/>
      <c r="L4140" s="427"/>
      <c r="M4140" s="218"/>
      <c r="N4140" s="427"/>
      <c r="O4140" s="427"/>
      <c r="P4140" s="427"/>
      <c r="Q4140" s="399">
        <v>0</v>
      </c>
      <c r="R4140" s="399">
        <v>0</v>
      </c>
      <c r="S4140" s="399">
        <v>0</v>
      </c>
      <c r="T4140" s="273">
        <v>0</v>
      </c>
      <c r="U4140" s="446"/>
    </row>
    <row r="4141" spans="2:21" x14ac:dyDescent="0.25">
      <c r="B4141" s="445">
        <v>4144</v>
      </c>
      <c r="C4141" s="414">
        <v>45555</v>
      </c>
      <c r="D4141" s="217" t="s">
        <v>156</v>
      </c>
      <c r="E4141" s="427" t="s">
        <v>92</v>
      </c>
      <c r="F4141" s="427" t="s">
        <v>62</v>
      </c>
      <c r="G4141" s="427" t="s">
        <v>214</v>
      </c>
      <c r="H4141" s="427">
        <v>4.1500000000000004</v>
      </c>
      <c r="I4141" s="427"/>
      <c r="J4141" s="427"/>
      <c r="K4141" s="427"/>
      <c r="L4141" s="427"/>
      <c r="M4141" s="218"/>
      <c r="N4141" s="427"/>
      <c r="O4141" s="427"/>
      <c r="P4141" s="427"/>
      <c r="Q4141" s="399">
        <v>0</v>
      </c>
      <c r="R4141" s="399">
        <v>0</v>
      </c>
      <c r="S4141" s="399">
        <v>0</v>
      </c>
      <c r="T4141" s="273">
        <v>0</v>
      </c>
      <c r="U4141" s="446"/>
    </row>
    <row r="4142" spans="2:21" x14ac:dyDescent="0.25">
      <c r="B4142" s="445">
        <v>4145</v>
      </c>
      <c r="C4142" s="414">
        <v>45555</v>
      </c>
      <c r="D4142" s="217" t="s">
        <v>157</v>
      </c>
      <c r="E4142" s="427" t="s">
        <v>92</v>
      </c>
      <c r="F4142" s="427" t="s">
        <v>62</v>
      </c>
      <c r="G4142" s="427" t="s">
        <v>214</v>
      </c>
      <c r="H4142" s="427">
        <v>4.1500000000000004</v>
      </c>
      <c r="I4142" s="427"/>
      <c r="J4142" s="427"/>
      <c r="K4142" s="427"/>
      <c r="L4142" s="427"/>
      <c r="M4142" s="218"/>
      <c r="N4142" s="427"/>
      <c r="O4142" s="427"/>
      <c r="P4142" s="427"/>
      <c r="Q4142" s="399">
        <v>0</v>
      </c>
      <c r="R4142" s="399">
        <v>0</v>
      </c>
      <c r="S4142" s="399">
        <v>0</v>
      </c>
      <c r="T4142" s="273">
        <v>0</v>
      </c>
      <c r="U4142" s="446"/>
    </row>
    <row r="4143" spans="2:21" x14ac:dyDescent="0.25">
      <c r="B4143" s="445">
        <v>4146</v>
      </c>
      <c r="C4143" s="414">
        <v>45555</v>
      </c>
      <c r="D4143" s="397" t="s">
        <v>436</v>
      </c>
      <c r="E4143" s="427" t="s">
        <v>161</v>
      </c>
      <c r="F4143" s="427" t="s">
        <v>389</v>
      </c>
      <c r="G4143" s="427" t="s">
        <v>161</v>
      </c>
      <c r="H4143" s="427">
        <v>10</v>
      </c>
      <c r="I4143" s="427" t="s">
        <v>66</v>
      </c>
      <c r="J4143" s="427">
        <v>3</v>
      </c>
      <c r="K4143" s="427"/>
      <c r="L4143" s="427"/>
      <c r="M4143" s="218"/>
      <c r="N4143" s="427"/>
      <c r="O4143" s="427"/>
      <c r="P4143" s="427"/>
      <c r="Q4143" s="399">
        <v>0</v>
      </c>
      <c r="R4143" s="399">
        <v>0</v>
      </c>
      <c r="S4143" s="399">
        <v>30</v>
      </c>
      <c r="T4143" s="273">
        <v>0</v>
      </c>
      <c r="U4143" s="446"/>
    </row>
    <row r="4144" spans="2:21" x14ac:dyDescent="0.25">
      <c r="B4144" s="445">
        <v>4147</v>
      </c>
      <c r="C4144" s="414">
        <v>45555</v>
      </c>
      <c r="D4144" s="397" t="s">
        <v>284</v>
      </c>
      <c r="E4144" s="427" t="s">
        <v>178</v>
      </c>
      <c r="F4144" s="427" t="s">
        <v>7</v>
      </c>
      <c r="G4144" s="427" t="s">
        <v>213</v>
      </c>
      <c r="H4144" s="427">
        <v>7</v>
      </c>
      <c r="I4144" s="427" t="s">
        <v>220</v>
      </c>
      <c r="J4144" s="427">
        <v>53</v>
      </c>
      <c r="K4144" s="427"/>
      <c r="L4144" s="427"/>
      <c r="M4144" s="218"/>
      <c r="N4144" s="427"/>
      <c r="O4144" s="427"/>
      <c r="P4144" s="427"/>
      <c r="Q4144" s="399">
        <v>371</v>
      </c>
      <c r="R4144" s="399">
        <v>0</v>
      </c>
      <c r="S4144" s="399">
        <v>0</v>
      </c>
      <c r="T4144" s="273">
        <v>0</v>
      </c>
      <c r="U4144" s="446"/>
    </row>
    <row r="4145" spans="2:21" x14ac:dyDescent="0.25">
      <c r="B4145" s="445">
        <v>4148</v>
      </c>
      <c r="C4145" s="414">
        <v>45555</v>
      </c>
      <c r="D4145" s="397" t="s">
        <v>268</v>
      </c>
      <c r="E4145" s="427" t="s">
        <v>276</v>
      </c>
      <c r="F4145" s="427" t="s">
        <v>7</v>
      </c>
      <c r="G4145" s="427" t="s">
        <v>214</v>
      </c>
      <c r="H4145" s="427">
        <v>5</v>
      </c>
      <c r="I4145" s="427" t="s">
        <v>220</v>
      </c>
      <c r="J4145" s="427">
        <v>49</v>
      </c>
      <c r="K4145" s="427"/>
      <c r="L4145" s="427"/>
      <c r="M4145" s="218"/>
      <c r="N4145" s="427"/>
      <c r="O4145" s="427"/>
      <c r="P4145" s="427"/>
      <c r="Q4145" s="399">
        <v>245</v>
      </c>
      <c r="R4145" s="399">
        <v>0</v>
      </c>
      <c r="S4145" s="399">
        <v>0</v>
      </c>
      <c r="T4145" s="273">
        <v>0</v>
      </c>
      <c r="U4145" s="446"/>
    </row>
    <row r="4146" spans="2:21" x14ac:dyDescent="0.25">
      <c r="B4146" s="445">
        <v>4149</v>
      </c>
      <c r="C4146" s="414">
        <v>45555</v>
      </c>
      <c r="D4146" s="397" t="s">
        <v>260</v>
      </c>
      <c r="E4146" s="427" t="s">
        <v>161</v>
      </c>
      <c r="F4146" s="427" t="s">
        <v>7</v>
      </c>
      <c r="G4146" s="427" t="s">
        <v>161</v>
      </c>
      <c r="H4146" s="427">
        <v>10</v>
      </c>
      <c r="I4146" s="427" t="s">
        <v>66</v>
      </c>
      <c r="J4146" s="427">
        <v>8</v>
      </c>
      <c r="K4146" s="427"/>
      <c r="L4146" s="427"/>
      <c r="M4146" s="218"/>
      <c r="N4146" s="427"/>
      <c r="O4146" s="427"/>
      <c r="P4146" s="427"/>
      <c r="Q4146" s="399">
        <v>0</v>
      </c>
      <c r="R4146" s="399">
        <v>0</v>
      </c>
      <c r="S4146" s="399">
        <v>80</v>
      </c>
      <c r="T4146" s="273">
        <v>0</v>
      </c>
      <c r="U4146" s="446"/>
    </row>
    <row r="4147" spans="2:21" x14ac:dyDescent="0.25">
      <c r="B4147" s="445">
        <v>4150</v>
      </c>
      <c r="C4147" s="414">
        <v>45555</v>
      </c>
      <c r="D4147" s="397" t="s">
        <v>359</v>
      </c>
      <c r="E4147" s="427" t="s">
        <v>178</v>
      </c>
      <c r="F4147" s="427" t="s">
        <v>7</v>
      </c>
      <c r="G4147" s="427" t="s">
        <v>213</v>
      </c>
      <c r="H4147" s="427">
        <v>7</v>
      </c>
      <c r="I4147" s="427"/>
      <c r="J4147" s="427"/>
      <c r="K4147" s="427"/>
      <c r="L4147" s="427"/>
      <c r="M4147" s="218"/>
      <c r="N4147" s="427"/>
      <c r="O4147" s="427"/>
      <c r="P4147" s="427"/>
      <c r="Q4147" s="399">
        <v>0</v>
      </c>
      <c r="R4147" s="399">
        <v>0</v>
      </c>
      <c r="S4147" s="399">
        <v>0</v>
      </c>
      <c r="T4147" s="273">
        <v>0</v>
      </c>
      <c r="U4147" s="446"/>
    </row>
    <row r="4148" spans="2:21" x14ac:dyDescent="0.25">
      <c r="B4148" s="445">
        <v>4151</v>
      </c>
      <c r="C4148" s="414">
        <v>45555</v>
      </c>
      <c r="D4148" s="397" t="s">
        <v>177</v>
      </c>
      <c r="E4148" s="427" t="s">
        <v>178</v>
      </c>
      <c r="F4148" s="427" t="s">
        <v>7</v>
      </c>
      <c r="G4148" s="427" t="s">
        <v>213</v>
      </c>
      <c r="H4148" s="427">
        <v>7</v>
      </c>
      <c r="I4148" s="427" t="s">
        <v>220</v>
      </c>
      <c r="J4148" s="427">
        <v>48</v>
      </c>
      <c r="K4148" s="427"/>
      <c r="L4148" s="427"/>
      <c r="M4148" s="218"/>
      <c r="N4148" s="427"/>
      <c r="O4148" s="427"/>
      <c r="P4148" s="427"/>
      <c r="Q4148" s="399">
        <v>336</v>
      </c>
      <c r="R4148" s="399">
        <v>0</v>
      </c>
      <c r="S4148" s="399">
        <v>0</v>
      </c>
      <c r="T4148" s="273">
        <v>0</v>
      </c>
      <c r="U4148" s="446"/>
    </row>
    <row r="4149" spans="2:21" x14ac:dyDescent="0.25">
      <c r="B4149" s="445">
        <v>4152</v>
      </c>
      <c r="C4149" s="414">
        <v>45555</v>
      </c>
      <c r="D4149" s="397" t="s">
        <v>173</v>
      </c>
      <c r="E4149" s="427" t="s">
        <v>161</v>
      </c>
      <c r="F4149" s="427" t="s">
        <v>7</v>
      </c>
      <c r="G4149" s="427" t="s">
        <v>161</v>
      </c>
      <c r="H4149" s="427">
        <v>11.2</v>
      </c>
      <c r="I4149" s="427"/>
      <c r="J4149" s="427"/>
      <c r="K4149" s="427"/>
      <c r="L4149" s="427"/>
      <c r="M4149" s="218"/>
      <c r="N4149" s="427"/>
      <c r="O4149" s="427"/>
      <c r="P4149" s="427"/>
      <c r="Q4149" s="399">
        <v>0</v>
      </c>
      <c r="R4149" s="399">
        <v>0</v>
      </c>
      <c r="S4149" s="399">
        <v>0</v>
      </c>
      <c r="T4149" s="273">
        <v>0</v>
      </c>
      <c r="U4149" s="446"/>
    </row>
    <row r="4150" spans="2:21" x14ac:dyDescent="0.25">
      <c r="B4150" s="445">
        <v>4153</v>
      </c>
      <c r="C4150" s="414">
        <v>45555</v>
      </c>
      <c r="D4150" s="217" t="s">
        <v>152</v>
      </c>
      <c r="E4150" s="427" t="s">
        <v>92</v>
      </c>
      <c r="F4150" s="427" t="s">
        <v>63</v>
      </c>
      <c r="G4150" s="427" t="s">
        <v>214</v>
      </c>
      <c r="H4150" s="427">
        <v>4.1500000000000004</v>
      </c>
      <c r="I4150" s="427"/>
      <c r="J4150" s="427"/>
      <c r="K4150" s="427"/>
      <c r="L4150" s="427"/>
      <c r="M4150" s="218"/>
      <c r="N4150" s="427"/>
      <c r="O4150" s="427"/>
      <c r="P4150" s="427"/>
      <c r="Q4150" s="399">
        <v>0</v>
      </c>
      <c r="R4150" s="399">
        <v>0</v>
      </c>
      <c r="S4150" s="399">
        <v>0</v>
      </c>
      <c r="T4150" s="273">
        <v>0</v>
      </c>
      <c r="U4150" s="446"/>
    </row>
    <row r="4151" spans="2:21" x14ac:dyDescent="0.25">
      <c r="B4151" s="445">
        <v>4154</v>
      </c>
      <c r="C4151" s="414">
        <v>45555</v>
      </c>
      <c r="D4151" s="217" t="s">
        <v>150</v>
      </c>
      <c r="E4151" s="427" t="s">
        <v>92</v>
      </c>
      <c r="F4151" s="427" t="s">
        <v>63</v>
      </c>
      <c r="G4151" s="427" t="s">
        <v>214</v>
      </c>
      <c r="H4151" s="427">
        <v>4.1500000000000004</v>
      </c>
      <c r="I4151" s="427"/>
      <c r="J4151" s="427"/>
      <c r="K4151" s="427"/>
      <c r="L4151" s="427"/>
      <c r="M4151" s="218"/>
      <c r="N4151" s="427"/>
      <c r="O4151" s="427"/>
      <c r="P4151" s="427"/>
      <c r="Q4151" s="399">
        <v>0</v>
      </c>
      <c r="R4151" s="399">
        <v>0</v>
      </c>
      <c r="S4151" s="399">
        <v>0</v>
      </c>
      <c r="T4151" s="273">
        <v>0</v>
      </c>
      <c r="U4151" s="446"/>
    </row>
    <row r="4152" spans="2:21" x14ac:dyDescent="0.25">
      <c r="B4152" s="445">
        <v>4155</v>
      </c>
      <c r="C4152" s="414">
        <v>45555</v>
      </c>
      <c r="D4152" s="217" t="s">
        <v>152</v>
      </c>
      <c r="E4152" s="427" t="s">
        <v>92</v>
      </c>
      <c r="F4152" s="427" t="s">
        <v>63</v>
      </c>
      <c r="G4152" s="427" t="s">
        <v>214</v>
      </c>
      <c r="H4152" s="427">
        <v>4.1500000000000004</v>
      </c>
      <c r="I4152" s="427"/>
      <c r="J4152" s="427"/>
      <c r="K4152" s="427"/>
      <c r="L4152" s="427"/>
      <c r="M4152" s="218"/>
      <c r="N4152" s="427"/>
      <c r="O4152" s="427"/>
      <c r="P4152" s="427"/>
      <c r="Q4152" s="399">
        <v>0</v>
      </c>
      <c r="R4152" s="399">
        <v>0</v>
      </c>
      <c r="S4152" s="399">
        <v>0</v>
      </c>
      <c r="T4152" s="273">
        <v>0</v>
      </c>
      <c r="U4152" s="446"/>
    </row>
    <row r="4153" spans="2:21" x14ac:dyDescent="0.25">
      <c r="B4153" s="445">
        <v>4156</v>
      </c>
      <c r="C4153" s="414">
        <v>45555</v>
      </c>
      <c r="D4153" s="217" t="s">
        <v>150</v>
      </c>
      <c r="E4153" s="427" t="s">
        <v>92</v>
      </c>
      <c r="F4153" s="427" t="s">
        <v>63</v>
      </c>
      <c r="G4153" s="427" t="s">
        <v>214</v>
      </c>
      <c r="H4153" s="427">
        <v>4.1500000000000004</v>
      </c>
      <c r="I4153" s="427"/>
      <c r="J4153" s="427"/>
      <c r="K4153" s="427"/>
      <c r="L4153" s="427"/>
      <c r="M4153" s="218"/>
      <c r="N4153" s="427"/>
      <c r="O4153" s="427"/>
      <c r="P4153" s="427"/>
      <c r="Q4153" s="399">
        <v>0</v>
      </c>
      <c r="R4153" s="399">
        <v>0</v>
      </c>
      <c r="S4153" s="399">
        <v>0</v>
      </c>
      <c r="T4153" s="273">
        <v>0</v>
      </c>
      <c r="U4153" s="446"/>
    </row>
    <row r="4154" spans="2:21" x14ac:dyDescent="0.25">
      <c r="B4154" s="445">
        <v>4157</v>
      </c>
      <c r="C4154" s="414">
        <v>45555</v>
      </c>
      <c r="D4154" s="217" t="s">
        <v>179</v>
      </c>
      <c r="E4154" s="427" t="s">
        <v>161</v>
      </c>
      <c r="F4154" s="427" t="s">
        <v>8</v>
      </c>
      <c r="G4154" s="427" t="s">
        <v>161</v>
      </c>
      <c r="H4154" s="427">
        <v>11.6</v>
      </c>
      <c r="I4154" s="427" t="s">
        <v>66</v>
      </c>
      <c r="J4154" s="427">
        <v>2</v>
      </c>
      <c r="K4154" s="427"/>
      <c r="L4154" s="427"/>
      <c r="M4154" s="218"/>
      <c r="N4154" s="427"/>
      <c r="O4154" s="427"/>
      <c r="P4154" s="427"/>
      <c r="Q4154" s="399">
        <v>0</v>
      </c>
      <c r="R4154" s="399">
        <v>0</v>
      </c>
      <c r="S4154" s="399">
        <v>23.2</v>
      </c>
      <c r="T4154" s="273">
        <v>0</v>
      </c>
      <c r="U4154" s="446"/>
    </row>
    <row r="4155" spans="2:21" x14ac:dyDescent="0.25">
      <c r="B4155" s="445">
        <v>4158</v>
      </c>
      <c r="C4155" s="414">
        <v>45555</v>
      </c>
      <c r="D4155" s="217" t="s">
        <v>141</v>
      </c>
      <c r="E4155" s="427" t="s">
        <v>92</v>
      </c>
      <c r="F4155" s="427" t="s">
        <v>2</v>
      </c>
      <c r="G4155" s="427" t="s">
        <v>213</v>
      </c>
      <c r="H4155" s="427">
        <v>7</v>
      </c>
      <c r="I4155" s="427" t="s">
        <v>220</v>
      </c>
      <c r="J4155" s="427">
        <v>30</v>
      </c>
      <c r="K4155" s="427"/>
      <c r="L4155" s="427"/>
      <c r="M4155" s="218"/>
      <c r="N4155" s="427"/>
      <c r="O4155" s="427"/>
      <c r="P4155" s="427"/>
      <c r="Q4155" s="399">
        <v>210</v>
      </c>
      <c r="R4155" s="399">
        <v>0</v>
      </c>
      <c r="S4155" s="399">
        <v>0</v>
      </c>
      <c r="T4155" s="273">
        <v>0</v>
      </c>
      <c r="U4155" s="446"/>
    </row>
    <row r="4156" spans="2:21" x14ac:dyDescent="0.25">
      <c r="B4156" s="445">
        <v>4159</v>
      </c>
      <c r="C4156" s="414">
        <v>45555</v>
      </c>
      <c r="D4156" s="217" t="s">
        <v>142</v>
      </c>
      <c r="E4156" s="427" t="s">
        <v>92</v>
      </c>
      <c r="F4156" s="427" t="s">
        <v>2</v>
      </c>
      <c r="G4156" s="427" t="s">
        <v>213</v>
      </c>
      <c r="H4156" s="427">
        <v>7</v>
      </c>
      <c r="I4156" s="427" t="s">
        <v>220</v>
      </c>
      <c r="J4156" s="427">
        <v>30</v>
      </c>
      <c r="K4156" s="427"/>
      <c r="L4156" s="427"/>
      <c r="M4156" s="218"/>
      <c r="N4156" s="427"/>
      <c r="O4156" s="427"/>
      <c r="P4156" s="427"/>
      <c r="Q4156" s="399">
        <v>210</v>
      </c>
      <c r="R4156" s="399">
        <v>0</v>
      </c>
      <c r="S4156" s="399">
        <v>0</v>
      </c>
      <c r="T4156" s="273">
        <v>0</v>
      </c>
      <c r="U4156" s="446"/>
    </row>
    <row r="4157" spans="2:21" x14ac:dyDescent="0.25">
      <c r="B4157" s="445">
        <v>4160</v>
      </c>
      <c r="C4157" s="414">
        <v>45555</v>
      </c>
      <c r="D4157" s="217" t="s">
        <v>143</v>
      </c>
      <c r="E4157" s="427" t="s">
        <v>92</v>
      </c>
      <c r="F4157" s="427" t="s">
        <v>2</v>
      </c>
      <c r="G4157" s="427" t="s">
        <v>213</v>
      </c>
      <c r="H4157" s="427">
        <v>7</v>
      </c>
      <c r="I4157" s="427" t="s">
        <v>220</v>
      </c>
      <c r="J4157" s="427">
        <v>30</v>
      </c>
      <c r="K4157" s="427"/>
      <c r="L4157" s="427"/>
      <c r="M4157" s="218"/>
      <c r="N4157" s="427"/>
      <c r="O4157" s="427"/>
      <c r="P4157" s="427"/>
      <c r="Q4157" s="399">
        <v>210</v>
      </c>
      <c r="R4157" s="399">
        <v>0</v>
      </c>
      <c r="S4157" s="399">
        <v>0</v>
      </c>
      <c r="T4157" s="273">
        <v>0</v>
      </c>
      <c r="U4157" s="446"/>
    </row>
    <row r="4158" spans="2:21" x14ac:dyDescent="0.25">
      <c r="B4158" s="445">
        <v>4161</v>
      </c>
      <c r="C4158" s="414">
        <v>45555</v>
      </c>
      <c r="D4158" s="217" t="s">
        <v>258</v>
      </c>
      <c r="E4158" s="427" t="s">
        <v>92</v>
      </c>
      <c r="F4158" s="427" t="s">
        <v>2</v>
      </c>
      <c r="G4158" s="427" t="s">
        <v>213</v>
      </c>
      <c r="H4158" s="427">
        <v>7</v>
      </c>
      <c r="I4158" s="427" t="s">
        <v>221</v>
      </c>
      <c r="J4158" s="427">
        <v>35</v>
      </c>
      <c r="K4158" s="427"/>
      <c r="L4158" s="427"/>
      <c r="M4158" s="218"/>
      <c r="N4158" s="427"/>
      <c r="O4158" s="427"/>
      <c r="P4158" s="427"/>
      <c r="Q4158" s="399">
        <v>0</v>
      </c>
      <c r="R4158" s="399">
        <v>281.75</v>
      </c>
      <c r="S4158" s="399">
        <v>0</v>
      </c>
      <c r="T4158" s="273">
        <v>0</v>
      </c>
      <c r="U4158" s="446"/>
    </row>
    <row r="4159" spans="2:21" x14ac:dyDescent="0.25">
      <c r="B4159" s="445">
        <v>4162</v>
      </c>
      <c r="C4159" s="414">
        <v>45555</v>
      </c>
      <c r="D4159" s="217" t="s">
        <v>266</v>
      </c>
      <c r="E4159" s="427" t="s">
        <v>92</v>
      </c>
      <c r="F4159" s="427" t="s">
        <v>2</v>
      </c>
      <c r="G4159" s="427" t="s">
        <v>213</v>
      </c>
      <c r="H4159" s="427">
        <v>7</v>
      </c>
      <c r="I4159" s="427" t="s">
        <v>221</v>
      </c>
      <c r="J4159" s="427">
        <v>35</v>
      </c>
      <c r="K4159" s="427"/>
      <c r="L4159" s="427"/>
      <c r="M4159" s="218"/>
      <c r="N4159" s="427"/>
      <c r="O4159" s="427"/>
      <c r="P4159" s="427"/>
      <c r="Q4159" s="399">
        <v>0</v>
      </c>
      <c r="R4159" s="399">
        <v>281.75</v>
      </c>
      <c r="S4159" s="399">
        <v>0</v>
      </c>
      <c r="T4159" s="273">
        <v>0</v>
      </c>
      <c r="U4159" s="446"/>
    </row>
    <row r="4160" spans="2:21" x14ac:dyDescent="0.25">
      <c r="B4160" s="445">
        <v>4163</v>
      </c>
      <c r="C4160" s="414">
        <v>45555</v>
      </c>
      <c r="D4160" s="217" t="s">
        <v>267</v>
      </c>
      <c r="E4160" s="427" t="s">
        <v>92</v>
      </c>
      <c r="F4160" s="427" t="s">
        <v>2</v>
      </c>
      <c r="G4160" s="427" t="s">
        <v>213</v>
      </c>
      <c r="H4160" s="427">
        <v>7</v>
      </c>
      <c r="I4160" s="427"/>
      <c r="J4160" s="427"/>
      <c r="K4160" s="427"/>
      <c r="L4160" s="427"/>
      <c r="M4160" s="218"/>
      <c r="N4160" s="427"/>
      <c r="O4160" s="427"/>
      <c r="P4160" s="427"/>
      <c r="Q4160" s="399">
        <v>0</v>
      </c>
      <c r="R4160" s="399">
        <v>0</v>
      </c>
      <c r="S4160" s="399">
        <v>0</v>
      </c>
      <c r="T4160" s="273">
        <v>0</v>
      </c>
      <c r="U4160" s="446"/>
    </row>
    <row r="4161" spans="2:21" x14ac:dyDescent="0.25">
      <c r="B4161" s="445">
        <v>4164</v>
      </c>
      <c r="C4161" s="414">
        <v>45555</v>
      </c>
      <c r="D4161" s="217" t="s">
        <v>387</v>
      </c>
      <c r="E4161" s="427" t="s">
        <v>276</v>
      </c>
      <c r="F4161" s="427" t="s">
        <v>389</v>
      </c>
      <c r="G4161" s="427" t="s">
        <v>214</v>
      </c>
      <c r="H4161" s="427">
        <v>4.1500000000000004</v>
      </c>
      <c r="I4161" s="427"/>
      <c r="J4161" s="427"/>
      <c r="K4161" s="427"/>
      <c r="L4161" s="427"/>
      <c r="M4161" s="218"/>
      <c r="N4161" s="427"/>
      <c r="O4161" s="427"/>
      <c r="P4161" s="427"/>
      <c r="Q4161" s="399">
        <v>0</v>
      </c>
      <c r="R4161" s="399">
        <v>0</v>
      </c>
      <c r="S4161" s="399">
        <v>0</v>
      </c>
      <c r="T4161" s="273">
        <v>0</v>
      </c>
      <c r="U4161" s="446"/>
    </row>
    <row r="4162" spans="2:21" x14ac:dyDescent="0.25">
      <c r="B4162" s="445">
        <v>4165</v>
      </c>
      <c r="C4162" s="414">
        <v>45555</v>
      </c>
      <c r="D4162" s="217" t="s">
        <v>388</v>
      </c>
      <c r="E4162" s="427" t="s">
        <v>276</v>
      </c>
      <c r="F4162" s="427" t="s">
        <v>389</v>
      </c>
      <c r="G4162" s="427" t="s">
        <v>214</v>
      </c>
      <c r="H4162" s="427">
        <v>4.1500000000000004</v>
      </c>
      <c r="I4162" s="427"/>
      <c r="J4162" s="427"/>
      <c r="K4162" s="427"/>
      <c r="L4162" s="427"/>
      <c r="M4162" s="218"/>
      <c r="N4162" s="427"/>
      <c r="O4162" s="427"/>
      <c r="P4162" s="427"/>
      <c r="Q4162" s="399">
        <v>0</v>
      </c>
      <c r="R4162" s="399">
        <v>0</v>
      </c>
      <c r="S4162" s="399">
        <v>0</v>
      </c>
      <c r="T4162" s="273">
        <v>0</v>
      </c>
      <c r="U4162" s="446"/>
    </row>
    <row r="4163" spans="2:21" x14ac:dyDescent="0.25">
      <c r="B4163" s="445">
        <v>4166</v>
      </c>
      <c r="C4163" s="414">
        <v>45555</v>
      </c>
      <c r="D4163" s="217" t="s">
        <v>505</v>
      </c>
      <c r="E4163" s="427" t="s">
        <v>276</v>
      </c>
      <c r="F4163" s="427" t="s">
        <v>389</v>
      </c>
      <c r="G4163" s="427" t="s">
        <v>214</v>
      </c>
      <c r="H4163" s="427">
        <v>4.1500000000000004</v>
      </c>
      <c r="I4163" s="427"/>
      <c r="J4163" s="427"/>
      <c r="K4163" s="427"/>
      <c r="L4163" s="427"/>
      <c r="M4163" s="218"/>
      <c r="N4163" s="427"/>
      <c r="O4163" s="427"/>
      <c r="P4163" s="427"/>
      <c r="Q4163" s="399">
        <v>0</v>
      </c>
      <c r="R4163" s="399">
        <v>0</v>
      </c>
      <c r="S4163" s="399">
        <v>0</v>
      </c>
      <c r="T4163" s="273">
        <v>0</v>
      </c>
      <c r="U4163" s="446"/>
    </row>
    <row r="4164" spans="2:21" x14ac:dyDescent="0.25">
      <c r="B4164" s="445">
        <v>4167</v>
      </c>
      <c r="C4164" s="414">
        <v>45555</v>
      </c>
      <c r="D4164" s="397" t="s">
        <v>96</v>
      </c>
      <c r="E4164" s="427" t="s">
        <v>161</v>
      </c>
      <c r="F4164" s="427" t="s">
        <v>1</v>
      </c>
      <c r="G4164" s="427" t="s">
        <v>161</v>
      </c>
      <c r="H4164" s="427">
        <v>11.8</v>
      </c>
      <c r="I4164" s="427" t="s">
        <v>66</v>
      </c>
      <c r="J4164" s="427">
        <v>3</v>
      </c>
      <c r="K4164" s="427"/>
      <c r="L4164" s="427"/>
      <c r="M4164" s="218"/>
      <c r="N4164" s="427"/>
      <c r="O4164" s="427"/>
      <c r="P4164" s="427"/>
      <c r="Q4164" s="399">
        <v>0</v>
      </c>
      <c r="R4164" s="399">
        <v>0</v>
      </c>
      <c r="S4164" s="399">
        <v>35.400000000000006</v>
      </c>
      <c r="T4164" s="273">
        <v>0</v>
      </c>
      <c r="U4164" s="446"/>
    </row>
    <row r="4165" spans="2:21" x14ac:dyDescent="0.25">
      <c r="B4165" s="445">
        <v>4168</v>
      </c>
      <c r="C4165" s="414">
        <v>45555</v>
      </c>
      <c r="D4165" s="397" t="s">
        <v>130</v>
      </c>
      <c r="E4165" s="427" t="s">
        <v>161</v>
      </c>
      <c r="F4165" s="427" t="s">
        <v>1</v>
      </c>
      <c r="G4165" s="427" t="s">
        <v>161</v>
      </c>
      <c r="H4165" s="427">
        <v>11.8</v>
      </c>
      <c r="I4165" s="427" t="s">
        <v>66</v>
      </c>
      <c r="J4165" s="427">
        <v>2</v>
      </c>
      <c r="K4165" s="427"/>
      <c r="L4165" s="427"/>
      <c r="M4165" s="218"/>
      <c r="N4165" s="427"/>
      <c r="O4165" s="427"/>
      <c r="P4165" s="427"/>
      <c r="Q4165" s="399">
        <v>0</v>
      </c>
      <c r="R4165" s="399">
        <v>0</v>
      </c>
      <c r="S4165" s="399">
        <v>23.6</v>
      </c>
      <c r="T4165" s="273">
        <v>0</v>
      </c>
      <c r="U4165" s="446"/>
    </row>
    <row r="4166" spans="2:21" x14ac:dyDescent="0.25">
      <c r="B4166" s="445">
        <v>4169</v>
      </c>
      <c r="C4166" s="414">
        <v>45555</v>
      </c>
      <c r="D4166" s="397" t="s">
        <v>478</v>
      </c>
      <c r="E4166" s="427" t="s">
        <v>161</v>
      </c>
      <c r="F4166" s="427" t="s">
        <v>63</v>
      </c>
      <c r="G4166" s="427" t="s">
        <v>161</v>
      </c>
      <c r="H4166" s="427">
        <v>13</v>
      </c>
      <c r="I4166" s="427"/>
      <c r="J4166" s="427">
        <v>0</v>
      </c>
      <c r="K4166" s="427"/>
      <c r="L4166" s="427"/>
      <c r="M4166" s="218"/>
      <c r="N4166" s="427"/>
      <c r="O4166" s="427"/>
      <c r="P4166" s="427"/>
      <c r="Q4166" s="399">
        <v>0</v>
      </c>
      <c r="R4166" s="399">
        <v>0</v>
      </c>
      <c r="S4166" s="399">
        <v>0</v>
      </c>
      <c r="T4166" s="273">
        <v>0</v>
      </c>
      <c r="U4166" s="446"/>
    </row>
    <row r="4167" spans="2:21" x14ac:dyDescent="0.25">
      <c r="B4167" s="396">
        <v>4170</v>
      </c>
      <c r="C4167" s="413">
        <v>45556</v>
      </c>
      <c r="D4167" s="467" t="s">
        <v>522</v>
      </c>
      <c r="E4167" s="427" t="s">
        <v>132</v>
      </c>
      <c r="F4167" s="427" t="s">
        <v>132</v>
      </c>
      <c r="G4167" s="427" t="s">
        <v>311</v>
      </c>
      <c r="H4167" s="427">
        <v>1</v>
      </c>
      <c r="I4167" s="458" t="s">
        <v>310</v>
      </c>
      <c r="J4167" s="427">
        <v>0</v>
      </c>
      <c r="K4167" s="427"/>
      <c r="L4167" s="427"/>
      <c r="M4167" s="218"/>
      <c r="N4167" s="427"/>
      <c r="O4167" s="427"/>
      <c r="P4167" s="427"/>
      <c r="Q4167" s="469">
        <f>IF(I4167=$Q$5,J4167*H4167,0)</f>
        <v>0</v>
      </c>
      <c r="R4167" s="469">
        <f>IF(I4167=$R$5,J4167*H4167,0)*1.15</f>
        <v>0</v>
      </c>
      <c r="S4167" s="469">
        <f>IF(I4167=$S$5,J4167*H4167,0)</f>
        <v>0</v>
      </c>
      <c r="T4167" s="462">
        <f>IF(I4167=$T$5,J4167*H4167,0)</f>
        <v>0</v>
      </c>
      <c r="U4167" s="400"/>
    </row>
    <row r="4168" spans="2:21" x14ac:dyDescent="0.25">
      <c r="B4168" s="396">
        <v>4171</v>
      </c>
      <c r="C4168" s="413">
        <v>45556</v>
      </c>
      <c r="D4168" s="397" t="s">
        <v>487</v>
      </c>
      <c r="E4168" s="427" t="s">
        <v>92</v>
      </c>
      <c r="F4168" s="427" t="s">
        <v>481</v>
      </c>
      <c r="G4168" s="427" t="s">
        <v>214</v>
      </c>
      <c r="H4168" s="427">
        <v>4.1500000000000004</v>
      </c>
      <c r="I4168" s="427" t="s">
        <v>221</v>
      </c>
      <c r="J4168" s="427">
        <v>10</v>
      </c>
      <c r="K4168" s="427">
        <v>715450</v>
      </c>
      <c r="L4168" s="427">
        <v>2000</v>
      </c>
      <c r="M4168" s="218"/>
      <c r="N4168" s="427" t="s">
        <v>481</v>
      </c>
      <c r="O4168" s="427">
        <v>717715</v>
      </c>
      <c r="P4168" s="427" t="s">
        <v>305</v>
      </c>
      <c r="Q4168" s="399">
        <v>0</v>
      </c>
      <c r="R4168" s="399">
        <v>47.724999999999994</v>
      </c>
      <c r="S4168" s="399">
        <v>0</v>
      </c>
      <c r="T4168" s="272">
        <v>0</v>
      </c>
      <c r="U4168" s="400"/>
    </row>
    <row r="4169" spans="2:21" x14ac:dyDescent="0.25">
      <c r="B4169" s="396">
        <v>4172</v>
      </c>
      <c r="C4169" s="413">
        <v>45556</v>
      </c>
      <c r="D4169" s="397" t="s">
        <v>488</v>
      </c>
      <c r="E4169" s="427" t="s">
        <v>92</v>
      </c>
      <c r="F4169" s="427" t="s">
        <v>481</v>
      </c>
      <c r="G4169" s="427" t="s">
        <v>214</v>
      </c>
      <c r="H4169" s="427">
        <v>4.1500000000000004</v>
      </c>
      <c r="I4169" s="427" t="s">
        <v>221</v>
      </c>
      <c r="J4169" s="427">
        <v>9</v>
      </c>
      <c r="K4169" s="427">
        <v>715450</v>
      </c>
      <c r="L4169" s="427">
        <v>2000</v>
      </c>
      <c r="M4169" s="218"/>
      <c r="N4169" s="427" t="s">
        <v>481</v>
      </c>
      <c r="O4169" s="427">
        <v>717715</v>
      </c>
      <c r="P4169" s="427" t="s">
        <v>305</v>
      </c>
      <c r="Q4169" s="399">
        <v>0</v>
      </c>
      <c r="R4169" s="399">
        <v>42.952500000000001</v>
      </c>
      <c r="S4169" s="399">
        <v>0</v>
      </c>
      <c r="T4169" s="272">
        <v>0</v>
      </c>
      <c r="U4169" s="400"/>
    </row>
    <row r="4170" spans="2:21" x14ac:dyDescent="0.25">
      <c r="B4170" s="396">
        <v>4173</v>
      </c>
      <c r="C4170" s="413">
        <v>45556</v>
      </c>
      <c r="D4170" s="397" t="s">
        <v>489</v>
      </c>
      <c r="E4170" s="427" t="s">
        <v>92</v>
      </c>
      <c r="F4170" s="427" t="s">
        <v>481</v>
      </c>
      <c r="G4170" s="427" t="s">
        <v>214</v>
      </c>
      <c r="H4170" s="427">
        <v>4.1500000000000004</v>
      </c>
      <c r="I4170" s="427" t="s">
        <v>221</v>
      </c>
      <c r="J4170" s="427">
        <v>7</v>
      </c>
      <c r="K4170" s="427">
        <v>715450</v>
      </c>
      <c r="L4170" s="427">
        <v>2000</v>
      </c>
      <c r="M4170" s="218"/>
      <c r="N4170" s="427" t="s">
        <v>481</v>
      </c>
      <c r="O4170" s="427">
        <v>717715</v>
      </c>
      <c r="P4170" s="427" t="s">
        <v>305</v>
      </c>
      <c r="Q4170" s="399">
        <v>0</v>
      </c>
      <c r="R4170" s="399">
        <v>33.407499999999999</v>
      </c>
      <c r="S4170" s="399">
        <v>0</v>
      </c>
      <c r="T4170" s="272">
        <v>0</v>
      </c>
      <c r="U4170" s="400"/>
    </row>
    <row r="4171" spans="2:21" x14ac:dyDescent="0.25">
      <c r="B4171" s="396">
        <v>4174</v>
      </c>
      <c r="C4171" s="413">
        <v>45556</v>
      </c>
      <c r="D4171" s="397" t="s">
        <v>487</v>
      </c>
      <c r="E4171" s="427" t="s">
        <v>92</v>
      </c>
      <c r="F4171" s="427" t="s">
        <v>481</v>
      </c>
      <c r="G4171" s="427" t="s">
        <v>214</v>
      </c>
      <c r="H4171" s="427">
        <v>4.1500000000000004</v>
      </c>
      <c r="I4171" s="427" t="s">
        <v>221</v>
      </c>
      <c r="J4171" s="427">
        <v>24</v>
      </c>
      <c r="K4171" s="427">
        <v>715450</v>
      </c>
      <c r="L4171" s="427">
        <v>1000</v>
      </c>
      <c r="M4171" s="218"/>
      <c r="N4171" s="427" t="s">
        <v>481</v>
      </c>
      <c r="O4171" s="427">
        <v>717200</v>
      </c>
      <c r="P4171" s="427" t="s">
        <v>305</v>
      </c>
      <c r="Q4171" s="399">
        <v>0</v>
      </c>
      <c r="R4171" s="399">
        <v>114.54</v>
      </c>
      <c r="S4171" s="399">
        <v>0</v>
      </c>
      <c r="T4171" s="272">
        <v>0</v>
      </c>
      <c r="U4171" s="400"/>
    </row>
    <row r="4172" spans="2:21" x14ac:dyDescent="0.25">
      <c r="B4172" s="396">
        <v>4175</v>
      </c>
      <c r="C4172" s="413">
        <v>45556</v>
      </c>
      <c r="D4172" s="397" t="s">
        <v>488</v>
      </c>
      <c r="E4172" s="427" t="s">
        <v>92</v>
      </c>
      <c r="F4172" s="427" t="s">
        <v>481</v>
      </c>
      <c r="G4172" s="427" t="s">
        <v>214</v>
      </c>
      <c r="H4172" s="427">
        <v>4.1500000000000004</v>
      </c>
      <c r="I4172" s="427" t="s">
        <v>221</v>
      </c>
      <c r="J4172" s="427">
        <v>24</v>
      </c>
      <c r="K4172" s="427">
        <v>715450</v>
      </c>
      <c r="L4172" s="427">
        <v>1000</v>
      </c>
      <c r="M4172" s="218"/>
      <c r="N4172" s="427" t="s">
        <v>481</v>
      </c>
      <c r="O4172" s="427">
        <v>717200</v>
      </c>
      <c r="P4172" s="427" t="s">
        <v>305</v>
      </c>
      <c r="Q4172" s="399">
        <v>0</v>
      </c>
      <c r="R4172" s="399">
        <v>114.54</v>
      </c>
      <c r="S4172" s="399">
        <v>0</v>
      </c>
      <c r="T4172" s="272">
        <v>0</v>
      </c>
      <c r="U4172" s="400"/>
    </row>
    <row r="4173" spans="2:21" x14ac:dyDescent="0.25">
      <c r="B4173" s="396">
        <v>4176</v>
      </c>
      <c r="C4173" s="413">
        <v>45556</v>
      </c>
      <c r="D4173" s="397" t="s">
        <v>489</v>
      </c>
      <c r="E4173" s="427" t="s">
        <v>92</v>
      </c>
      <c r="F4173" s="427" t="s">
        <v>481</v>
      </c>
      <c r="G4173" s="427" t="s">
        <v>214</v>
      </c>
      <c r="H4173" s="427">
        <v>4.1500000000000004</v>
      </c>
      <c r="I4173" s="427" t="s">
        <v>221</v>
      </c>
      <c r="J4173" s="427">
        <v>23</v>
      </c>
      <c r="K4173" s="427">
        <v>715450</v>
      </c>
      <c r="L4173" s="427">
        <v>1000</v>
      </c>
      <c r="M4173" s="218"/>
      <c r="N4173" s="427" t="s">
        <v>481</v>
      </c>
      <c r="O4173" s="427">
        <v>717200</v>
      </c>
      <c r="P4173" s="427" t="s">
        <v>305</v>
      </c>
      <c r="Q4173" s="399">
        <v>0</v>
      </c>
      <c r="R4173" s="399">
        <v>109.7675</v>
      </c>
      <c r="S4173" s="399">
        <v>0</v>
      </c>
      <c r="T4173" s="272">
        <v>0</v>
      </c>
      <c r="U4173" s="400"/>
    </row>
    <row r="4174" spans="2:21" x14ac:dyDescent="0.25">
      <c r="B4174" s="396">
        <v>4177</v>
      </c>
      <c r="C4174" s="413">
        <v>45556</v>
      </c>
      <c r="D4174" s="397" t="s">
        <v>117</v>
      </c>
      <c r="E4174" s="427" t="s">
        <v>92</v>
      </c>
      <c r="F4174" s="427" t="s">
        <v>1</v>
      </c>
      <c r="G4174" s="427" t="s">
        <v>213</v>
      </c>
      <c r="H4174" s="427">
        <v>6.65</v>
      </c>
      <c r="I4174" s="427" t="s">
        <v>221</v>
      </c>
      <c r="J4174" s="427">
        <v>24</v>
      </c>
      <c r="K4174" s="427">
        <v>715700</v>
      </c>
      <c r="L4174" s="427">
        <v>2000</v>
      </c>
      <c r="M4174" s="218"/>
      <c r="N4174" s="427" t="s">
        <v>62</v>
      </c>
      <c r="O4174" s="427">
        <v>717750</v>
      </c>
      <c r="P4174" s="427" t="s">
        <v>305</v>
      </c>
      <c r="Q4174" s="399">
        <v>0</v>
      </c>
      <c r="R4174" s="399">
        <v>183.54000000000002</v>
      </c>
      <c r="S4174" s="399">
        <v>0</v>
      </c>
      <c r="T4174" s="272">
        <v>0</v>
      </c>
      <c r="U4174" s="400"/>
    </row>
    <row r="4175" spans="2:21" x14ac:dyDescent="0.25">
      <c r="B4175" s="396">
        <v>4178</v>
      </c>
      <c r="C4175" s="413">
        <v>45556</v>
      </c>
      <c r="D4175" s="397" t="s">
        <v>94</v>
      </c>
      <c r="E4175" s="427" t="s">
        <v>92</v>
      </c>
      <c r="F4175" s="427" t="s">
        <v>1</v>
      </c>
      <c r="G4175" s="427" t="s">
        <v>213</v>
      </c>
      <c r="H4175" s="427">
        <v>6.65</v>
      </c>
      <c r="I4175" s="427" t="s">
        <v>221</v>
      </c>
      <c r="J4175" s="427">
        <v>13</v>
      </c>
      <c r="K4175" s="427">
        <v>715700</v>
      </c>
      <c r="L4175" s="427">
        <v>2000</v>
      </c>
      <c r="M4175" s="218"/>
      <c r="N4175" s="427" t="s">
        <v>62</v>
      </c>
      <c r="O4175" s="427">
        <v>717750</v>
      </c>
      <c r="P4175" s="427" t="s">
        <v>305</v>
      </c>
      <c r="Q4175" s="399">
        <v>0</v>
      </c>
      <c r="R4175" s="399">
        <v>99.41749999999999</v>
      </c>
      <c r="S4175" s="399">
        <v>0</v>
      </c>
      <c r="T4175" s="272">
        <v>0</v>
      </c>
      <c r="U4175" s="400"/>
    </row>
    <row r="4176" spans="2:21" x14ac:dyDescent="0.25">
      <c r="B4176" s="396">
        <v>4179</v>
      </c>
      <c r="C4176" s="413">
        <v>45556</v>
      </c>
      <c r="D4176" s="397" t="s">
        <v>91</v>
      </c>
      <c r="E4176" s="427" t="s">
        <v>92</v>
      </c>
      <c r="F4176" s="427" t="s">
        <v>1</v>
      </c>
      <c r="G4176" s="427" t="s">
        <v>213</v>
      </c>
      <c r="H4176" s="427">
        <v>6.65</v>
      </c>
      <c r="I4176" s="427" t="s">
        <v>221</v>
      </c>
      <c r="J4176" s="427">
        <v>24</v>
      </c>
      <c r="K4176" s="427">
        <v>715700</v>
      </c>
      <c r="L4176" s="427">
        <v>2000</v>
      </c>
      <c r="M4176" s="218"/>
      <c r="N4176" s="427" t="s">
        <v>62</v>
      </c>
      <c r="O4176" s="427">
        <v>717750</v>
      </c>
      <c r="P4176" s="427" t="s">
        <v>305</v>
      </c>
      <c r="Q4176" s="399">
        <v>0</v>
      </c>
      <c r="R4176" s="399">
        <v>183.54000000000002</v>
      </c>
      <c r="S4176" s="399">
        <v>0</v>
      </c>
      <c r="T4176" s="272">
        <v>0</v>
      </c>
      <c r="U4176" s="400"/>
    </row>
    <row r="4177" spans="2:21" x14ac:dyDescent="0.25">
      <c r="B4177" s="396">
        <v>4180</v>
      </c>
      <c r="C4177" s="413">
        <v>45556</v>
      </c>
      <c r="D4177" s="397" t="s">
        <v>156</v>
      </c>
      <c r="E4177" s="427" t="s">
        <v>92</v>
      </c>
      <c r="F4177" s="427" t="s">
        <v>62</v>
      </c>
      <c r="G4177" s="427" t="s">
        <v>214</v>
      </c>
      <c r="H4177" s="427">
        <v>4.1500000000000004</v>
      </c>
      <c r="I4177" s="427" t="s">
        <v>221</v>
      </c>
      <c r="J4177" s="427">
        <v>35</v>
      </c>
      <c r="K4177" s="427">
        <v>715700</v>
      </c>
      <c r="L4177" s="427">
        <v>2000</v>
      </c>
      <c r="M4177" s="218"/>
      <c r="N4177" s="427" t="s">
        <v>62</v>
      </c>
      <c r="O4177" s="427">
        <v>717750</v>
      </c>
      <c r="P4177" s="427" t="s">
        <v>305</v>
      </c>
      <c r="Q4177" s="399">
        <v>0</v>
      </c>
      <c r="R4177" s="399">
        <v>167.03749999999999</v>
      </c>
      <c r="S4177" s="399">
        <v>0</v>
      </c>
      <c r="T4177" s="272">
        <v>0</v>
      </c>
      <c r="U4177" s="400"/>
    </row>
    <row r="4178" spans="2:21" x14ac:dyDescent="0.25">
      <c r="B4178" s="396">
        <v>4181</v>
      </c>
      <c r="C4178" s="413">
        <v>45556</v>
      </c>
      <c r="D4178" s="397" t="s">
        <v>157</v>
      </c>
      <c r="E4178" s="427" t="s">
        <v>92</v>
      </c>
      <c r="F4178" s="427" t="s">
        <v>62</v>
      </c>
      <c r="G4178" s="427" t="s">
        <v>214</v>
      </c>
      <c r="H4178" s="427">
        <v>4.1500000000000004</v>
      </c>
      <c r="I4178" s="427" t="s">
        <v>221</v>
      </c>
      <c r="J4178" s="427">
        <v>35</v>
      </c>
      <c r="K4178" s="427">
        <v>715700</v>
      </c>
      <c r="L4178" s="427">
        <v>2000</v>
      </c>
      <c r="M4178" s="218"/>
      <c r="N4178" s="427" t="s">
        <v>62</v>
      </c>
      <c r="O4178" s="427">
        <v>717750</v>
      </c>
      <c r="P4178" s="427" t="s">
        <v>305</v>
      </c>
      <c r="Q4178" s="399">
        <v>0</v>
      </c>
      <c r="R4178" s="399">
        <v>167.03749999999999</v>
      </c>
      <c r="S4178" s="399">
        <v>0</v>
      </c>
      <c r="T4178" s="272">
        <v>0</v>
      </c>
      <c r="U4178" s="400"/>
    </row>
    <row r="4179" spans="2:21" x14ac:dyDescent="0.25">
      <c r="B4179" s="396">
        <v>4182</v>
      </c>
      <c r="C4179" s="413">
        <v>45556</v>
      </c>
      <c r="D4179" s="397" t="s">
        <v>436</v>
      </c>
      <c r="E4179" s="427" t="s">
        <v>161</v>
      </c>
      <c r="F4179" s="427" t="s">
        <v>389</v>
      </c>
      <c r="G4179" s="427" t="s">
        <v>161</v>
      </c>
      <c r="H4179" s="427">
        <v>10</v>
      </c>
      <c r="I4179" s="427" t="s">
        <v>66</v>
      </c>
      <c r="J4179" s="427">
        <v>3</v>
      </c>
      <c r="K4179" s="427"/>
      <c r="L4179" s="427"/>
      <c r="M4179" s="218"/>
      <c r="N4179" s="427" t="s">
        <v>363</v>
      </c>
      <c r="O4179" s="427"/>
      <c r="P4179" s="427"/>
      <c r="Q4179" s="399">
        <v>0</v>
      </c>
      <c r="R4179" s="399">
        <v>0</v>
      </c>
      <c r="S4179" s="399">
        <v>30</v>
      </c>
      <c r="T4179" s="272">
        <v>0</v>
      </c>
      <c r="U4179" s="400"/>
    </row>
    <row r="4180" spans="2:21" x14ac:dyDescent="0.25">
      <c r="B4180" s="396">
        <v>4183</v>
      </c>
      <c r="C4180" s="413">
        <v>45556</v>
      </c>
      <c r="D4180" s="397" t="s">
        <v>284</v>
      </c>
      <c r="E4180" s="427" t="s">
        <v>178</v>
      </c>
      <c r="F4180" s="427" t="s">
        <v>7</v>
      </c>
      <c r="G4180" s="427" t="s">
        <v>213</v>
      </c>
      <c r="H4180" s="427">
        <v>7</v>
      </c>
      <c r="I4180" s="427" t="s">
        <v>220</v>
      </c>
      <c r="J4180" s="427">
        <v>34</v>
      </c>
      <c r="K4180" s="427">
        <v>723200</v>
      </c>
      <c r="L4180" s="427">
        <v>2800</v>
      </c>
      <c r="M4180" s="218"/>
      <c r="N4180" s="427" t="s">
        <v>7</v>
      </c>
      <c r="O4180" s="427">
        <v>724150</v>
      </c>
      <c r="P4180" s="427" t="s">
        <v>304</v>
      </c>
      <c r="Q4180" s="399">
        <v>238</v>
      </c>
      <c r="R4180" s="399">
        <v>0</v>
      </c>
      <c r="S4180" s="399">
        <v>0</v>
      </c>
      <c r="T4180" s="272">
        <v>0</v>
      </c>
      <c r="U4180" s="400"/>
    </row>
    <row r="4181" spans="2:21" x14ac:dyDescent="0.25">
      <c r="B4181" s="396">
        <v>4184</v>
      </c>
      <c r="C4181" s="413">
        <v>45556</v>
      </c>
      <c r="D4181" s="397" t="s">
        <v>268</v>
      </c>
      <c r="E4181" s="427" t="s">
        <v>276</v>
      </c>
      <c r="F4181" s="427" t="s">
        <v>7</v>
      </c>
      <c r="G4181" s="427" t="s">
        <v>214</v>
      </c>
      <c r="H4181" s="427">
        <v>5</v>
      </c>
      <c r="I4181" s="427" t="s">
        <v>220</v>
      </c>
      <c r="J4181" s="427">
        <v>30</v>
      </c>
      <c r="K4181" s="427">
        <v>723200</v>
      </c>
      <c r="L4181" s="427">
        <v>2800</v>
      </c>
      <c r="M4181" s="218"/>
      <c r="N4181" s="427" t="s">
        <v>7</v>
      </c>
      <c r="O4181" s="427">
        <v>724150</v>
      </c>
      <c r="P4181" s="427" t="s">
        <v>304</v>
      </c>
      <c r="Q4181" s="399">
        <v>150</v>
      </c>
      <c r="R4181" s="399">
        <v>0</v>
      </c>
      <c r="S4181" s="399">
        <v>0</v>
      </c>
      <c r="T4181" s="272">
        <v>0</v>
      </c>
      <c r="U4181" s="400"/>
    </row>
    <row r="4182" spans="2:21" x14ac:dyDescent="0.25">
      <c r="B4182" s="396">
        <v>4185</v>
      </c>
      <c r="C4182" s="413">
        <v>45556</v>
      </c>
      <c r="D4182" s="397" t="s">
        <v>260</v>
      </c>
      <c r="E4182" s="427" t="s">
        <v>161</v>
      </c>
      <c r="F4182" s="427" t="s">
        <v>7</v>
      </c>
      <c r="G4182" s="427" t="s">
        <v>161</v>
      </c>
      <c r="H4182" s="427">
        <v>10</v>
      </c>
      <c r="I4182" s="427" t="s">
        <v>66</v>
      </c>
      <c r="J4182" s="427">
        <v>4</v>
      </c>
      <c r="K4182" s="427"/>
      <c r="L4182" s="427"/>
      <c r="M4182" s="218"/>
      <c r="N4182" s="427" t="s">
        <v>363</v>
      </c>
      <c r="O4182" s="427"/>
      <c r="P4182" s="427"/>
      <c r="Q4182" s="399">
        <v>0</v>
      </c>
      <c r="R4182" s="399">
        <v>0</v>
      </c>
      <c r="S4182" s="399">
        <v>40</v>
      </c>
      <c r="T4182" s="272">
        <v>0</v>
      </c>
      <c r="U4182" s="400"/>
    </row>
    <row r="4183" spans="2:21" x14ac:dyDescent="0.25">
      <c r="B4183" s="396">
        <v>4186</v>
      </c>
      <c r="C4183" s="413">
        <v>45556</v>
      </c>
      <c r="D4183" s="397" t="s">
        <v>359</v>
      </c>
      <c r="E4183" s="427" t="s">
        <v>178</v>
      </c>
      <c r="F4183" s="427" t="s">
        <v>7</v>
      </c>
      <c r="G4183" s="427" t="s">
        <v>213</v>
      </c>
      <c r="H4183" s="427">
        <v>7</v>
      </c>
      <c r="I4183" s="427"/>
      <c r="J4183" s="427">
        <v>0</v>
      </c>
      <c r="K4183" s="427"/>
      <c r="L4183" s="427"/>
      <c r="M4183" s="218"/>
      <c r="N4183" s="427"/>
      <c r="O4183" s="427"/>
      <c r="P4183" s="427"/>
      <c r="Q4183" s="399">
        <v>0</v>
      </c>
      <c r="R4183" s="399">
        <v>0</v>
      </c>
      <c r="S4183" s="399">
        <v>0</v>
      </c>
      <c r="T4183" s="272">
        <v>0</v>
      </c>
      <c r="U4183" s="400"/>
    </row>
    <row r="4184" spans="2:21" x14ac:dyDescent="0.25">
      <c r="B4184" s="396">
        <v>4187</v>
      </c>
      <c r="C4184" s="413">
        <v>45556</v>
      </c>
      <c r="D4184" s="397" t="s">
        <v>177</v>
      </c>
      <c r="E4184" s="427" t="s">
        <v>178</v>
      </c>
      <c r="F4184" s="427" t="s">
        <v>7</v>
      </c>
      <c r="G4184" s="427" t="s">
        <v>213</v>
      </c>
      <c r="H4184" s="427">
        <v>7</v>
      </c>
      <c r="I4184" s="427" t="s">
        <v>220</v>
      </c>
      <c r="J4184" s="427">
        <v>28</v>
      </c>
      <c r="K4184" s="427">
        <v>723200</v>
      </c>
      <c r="L4184" s="427">
        <v>2800</v>
      </c>
      <c r="M4184" s="218"/>
      <c r="N4184" s="427" t="s">
        <v>7</v>
      </c>
      <c r="O4184" s="427">
        <v>724150</v>
      </c>
      <c r="P4184" s="427" t="s">
        <v>304</v>
      </c>
      <c r="Q4184" s="399">
        <v>196</v>
      </c>
      <c r="R4184" s="399">
        <v>0</v>
      </c>
      <c r="S4184" s="399">
        <v>0</v>
      </c>
      <c r="T4184" s="272">
        <v>0</v>
      </c>
      <c r="U4184" s="400"/>
    </row>
    <row r="4185" spans="2:21" x14ac:dyDescent="0.25">
      <c r="B4185" s="396">
        <v>4188</v>
      </c>
      <c r="C4185" s="413">
        <v>45556</v>
      </c>
      <c r="D4185" s="397" t="s">
        <v>173</v>
      </c>
      <c r="E4185" s="427" t="s">
        <v>161</v>
      </c>
      <c r="F4185" s="427" t="s">
        <v>7</v>
      </c>
      <c r="G4185" s="427" t="s">
        <v>161</v>
      </c>
      <c r="H4185" s="427">
        <v>11.2</v>
      </c>
      <c r="I4185" s="427"/>
      <c r="J4185" s="427">
        <v>0</v>
      </c>
      <c r="K4185" s="427"/>
      <c r="L4185" s="427"/>
      <c r="M4185" s="218"/>
      <c r="N4185" s="427"/>
      <c r="O4185" s="427"/>
      <c r="P4185" s="427"/>
      <c r="Q4185" s="399">
        <v>0</v>
      </c>
      <c r="R4185" s="399">
        <v>0</v>
      </c>
      <c r="S4185" s="399">
        <v>0</v>
      </c>
      <c r="T4185" s="272">
        <v>0</v>
      </c>
      <c r="U4185" s="400"/>
    </row>
    <row r="4186" spans="2:21" x14ac:dyDescent="0.25">
      <c r="B4186" s="396">
        <v>4189</v>
      </c>
      <c r="C4186" s="413">
        <v>45556</v>
      </c>
      <c r="D4186" s="397" t="s">
        <v>152</v>
      </c>
      <c r="E4186" s="427" t="s">
        <v>92</v>
      </c>
      <c r="F4186" s="427" t="s">
        <v>63</v>
      </c>
      <c r="G4186" s="427" t="s">
        <v>214</v>
      </c>
      <c r="H4186" s="427">
        <v>4.1500000000000004</v>
      </c>
      <c r="I4186" s="427" t="s">
        <v>221</v>
      </c>
      <c r="J4186" s="427">
        <v>45</v>
      </c>
      <c r="K4186" s="427">
        <v>717100</v>
      </c>
      <c r="L4186" s="427">
        <v>300</v>
      </c>
      <c r="M4186" s="218"/>
      <c r="N4186" s="427" t="s">
        <v>63</v>
      </c>
      <c r="O4186" s="427">
        <v>717250</v>
      </c>
      <c r="P4186" s="427" t="s">
        <v>305</v>
      </c>
      <c r="Q4186" s="399">
        <v>0</v>
      </c>
      <c r="R4186" s="399">
        <v>214.76250000000002</v>
      </c>
      <c r="S4186" s="399">
        <v>0</v>
      </c>
      <c r="T4186" s="272">
        <v>0</v>
      </c>
      <c r="U4186" s="400"/>
    </row>
    <row r="4187" spans="2:21" x14ac:dyDescent="0.25">
      <c r="B4187" s="396">
        <v>4190</v>
      </c>
      <c r="C4187" s="413">
        <v>45556</v>
      </c>
      <c r="D4187" s="397" t="s">
        <v>150</v>
      </c>
      <c r="E4187" s="427" t="s">
        <v>92</v>
      </c>
      <c r="F4187" s="427" t="s">
        <v>63</v>
      </c>
      <c r="G4187" s="427" t="s">
        <v>214</v>
      </c>
      <c r="H4187" s="427">
        <v>4.1500000000000004</v>
      </c>
      <c r="I4187" s="427" t="s">
        <v>221</v>
      </c>
      <c r="J4187" s="427">
        <v>37</v>
      </c>
      <c r="K4187" s="427">
        <v>717100</v>
      </c>
      <c r="L4187" s="427">
        <v>300</v>
      </c>
      <c r="M4187" s="218"/>
      <c r="N4187" s="427" t="s">
        <v>63</v>
      </c>
      <c r="O4187" s="427">
        <v>717250</v>
      </c>
      <c r="P4187" s="427" t="s">
        <v>305</v>
      </c>
      <c r="Q4187" s="399">
        <v>0</v>
      </c>
      <c r="R4187" s="399">
        <v>176.58250000000001</v>
      </c>
      <c r="S4187" s="399">
        <v>0</v>
      </c>
      <c r="T4187" s="272">
        <v>0</v>
      </c>
      <c r="U4187" s="400"/>
    </row>
    <row r="4188" spans="2:21" x14ac:dyDescent="0.25">
      <c r="B4188" s="396">
        <v>4191</v>
      </c>
      <c r="C4188" s="413">
        <v>45556</v>
      </c>
      <c r="D4188" s="397" t="s">
        <v>179</v>
      </c>
      <c r="E4188" s="427" t="s">
        <v>161</v>
      </c>
      <c r="F4188" s="427" t="s">
        <v>8</v>
      </c>
      <c r="G4188" s="427" t="s">
        <v>161</v>
      </c>
      <c r="H4188" s="427">
        <v>11.6</v>
      </c>
      <c r="I4188" s="427" t="s">
        <v>66</v>
      </c>
      <c r="J4188" s="427">
        <v>4</v>
      </c>
      <c r="K4188" s="427"/>
      <c r="L4188" s="427"/>
      <c r="M4188" s="218"/>
      <c r="N4188" s="427" t="s">
        <v>363</v>
      </c>
      <c r="O4188" s="427"/>
      <c r="P4188" s="427"/>
      <c r="Q4188" s="399">
        <v>0</v>
      </c>
      <c r="R4188" s="399">
        <v>0</v>
      </c>
      <c r="S4188" s="399">
        <v>46.4</v>
      </c>
      <c r="T4188" s="272">
        <v>0</v>
      </c>
      <c r="U4188" s="400"/>
    </row>
    <row r="4189" spans="2:21" x14ac:dyDescent="0.25">
      <c r="B4189" s="396">
        <v>4192</v>
      </c>
      <c r="C4189" s="413">
        <v>45556</v>
      </c>
      <c r="D4189" s="397" t="s">
        <v>141</v>
      </c>
      <c r="E4189" s="427" t="s">
        <v>92</v>
      </c>
      <c r="F4189" s="427" t="s">
        <v>2</v>
      </c>
      <c r="G4189" s="427" t="s">
        <v>213</v>
      </c>
      <c r="H4189" s="427">
        <v>7</v>
      </c>
      <c r="I4189" s="427" t="s">
        <v>220</v>
      </c>
      <c r="J4189" s="427">
        <v>42</v>
      </c>
      <c r="K4189" s="427">
        <v>712600</v>
      </c>
      <c r="L4189" s="427">
        <v>375</v>
      </c>
      <c r="M4189" s="218"/>
      <c r="N4189" s="427" t="s">
        <v>2</v>
      </c>
      <c r="O4189" s="427">
        <v>712225</v>
      </c>
      <c r="P4189" s="427" t="s">
        <v>304</v>
      </c>
      <c r="Q4189" s="399">
        <v>294</v>
      </c>
      <c r="R4189" s="399">
        <v>0</v>
      </c>
      <c r="S4189" s="399">
        <v>0</v>
      </c>
      <c r="T4189" s="272">
        <v>0</v>
      </c>
      <c r="U4189" s="400"/>
    </row>
    <row r="4190" spans="2:21" x14ac:dyDescent="0.25">
      <c r="B4190" s="396">
        <v>4193</v>
      </c>
      <c r="C4190" s="413">
        <v>45556</v>
      </c>
      <c r="D4190" s="397" t="s">
        <v>142</v>
      </c>
      <c r="E4190" s="427" t="s">
        <v>92</v>
      </c>
      <c r="F4190" s="427" t="s">
        <v>2</v>
      </c>
      <c r="G4190" s="427" t="s">
        <v>213</v>
      </c>
      <c r="H4190" s="427">
        <v>7</v>
      </c>
      <c r="I4190" s="427"/>
      <c r="J4190" s="427">
        <v>0</v>
      </c>
      <c r="K4190" s="427"/>
      <c r="L4190" s="427"/>
      <c r="M4190" s="218"/>
      <c r="N4190" s="427"/>
      <c r="O4190" s="427"/>
      <c r="P4190" s="427"/>
      <c r="Q4190" s="399">
        <v>0</v>
      </c>
      <c r="R4190" s="399">
        <v>0</v>
      </c>
      <c r="S4190" s="399">
        <v>0</v>
      </c>
      <c r="T4190" s="272">
        <v>0</v>
      </c>
      <c r="U4190" s="400"/>
    </row>
    <row r="4191" spans="2:21" x14ac:dyDescent="0.25">
      <c r="B4191" s="396">
        <v>4194</v>
      </c>
      <c r="C4191" s="413">
        <v>45556</v>
      </c>
      <c r="D4191" s="397" t="s">
        <v>143</v>
      </c>
      <c r="E4191" s="427" t="s">
        <v>92</v>
      </c>
      <c r="F4191" s="427" t="s">
        <v>2</v>
      </c>
      <c r="G4191" s="427" t="s">
        <v>213</v>
      </c>
      <c r="H4191" s="427">
        <v>7</v>
      </c>
      <c r="I4191" s="427" t="s">
        <v>220</v>
      </c>
      <c r="J4191" s="427">
        <v>43</v>
      </c>
      <c r="K4191" s="427">
        <v>712600</v>
      </c>
      <c r="L4191" s="427">
        <v>375</v>
      </c>
      <c r="M4191" s="218"/>
      <c r="N4191" s="427" t="s">
        <v>2</v>
      </c>
      <c r="O4191" s="427">
        <v>712225</v>
      </c>
      <c r="P4191" s="427" t="s">
        <v>304</v>
      </c>
      <c r="Q4191" s="399">
        <v>301</v>
      </c>
      <c r="R4191" s="399">
        <v>0</v>
      </c>
      <c r="S4191" s="399">
        <v>0</v>
      </c>
      <c r="T4191" s="272">
        <v>0</v>
      </c>
      <c r="U4191" s="400"/>
    </row>
    <row r="4192" spans="2:21" x14ac:dyDescent="0.25">
      <c r="B4192" s="396">
        <v>4195</v>
      </c>
      <c r="C4192" s="413">
        <v>45556</v>
      </c>
      <c r="D4192" s="397" t="s">
        <v>258</v>
      </c>
      <c r="E4192" s="427" t="s">
        <v>92</v>
      </c>
      <c r="F4192" s="427" t="s">
        <v>2</v>
      </c>
      <c r="G4192" s="427" t="s">
        <v>213</v>
      </c>
      <c r="H4192" s="427">
        <v>7</v>
      </c>
      <c r="I4192" s="427" t="s">
        <v>220</v>
      </c>
      <c r="J4192" s="427">
        <v>49</v>
      </c>
      <c r="K4192" s="427">
        <v>711600</v>
      </c>
      <c r="L4192" s="427">
        <v>300</v>
      </c>
      <c r="M4192" s="218"/>
      <c r="N4192" s="427" t="s">
        <v>2</v>
      </c>
      <c r="O4192" s="427">
        <v>711800</v>
      </c>
      <c r="P4192" s="427" t="s">
        <v>304</v>
      </c>
      <c r="Q4192" s="399">
        <v>343</v>
      </c>
      <c r="R4192" s="399">
        <v>0</v>
      </c>
      <c r="S4192" s="399">
        <v>0</v>
      </c>
      <c r="T4192" s="272">
        <v>0</v>
      </c>
      <c r="U4192" s="400"/>
    </row>
    <row r="4193" spans="2:21" x14ac:dyDescent="0.25">
      <c r="B4193" s="396">
        <v>4196</v>
      </c>
      <c r="C4193" s="413">
        <v>45556</v>
      </c>
      <c r="D4193" s="397" t="s">
        <v>266</v>
      </c>
      <c r="E4193" s="427" t="s">
        <v>92</v>
      </c>
      <c r="F4193" s="427" t="s">
        <v>2</v>
      </c>
      <c r="G4193" s="427" t="s">
        <v>213</v>
      </c>
      <c r="H4193" s="427">
        <v>7</v>
      </c>
      <c r="I4193" s="427" t="s">
        <v>220</v>
      </c>
      <c r="J4193" s="427">
        <v>49</v>
      </c>
      <c r="K4193" s="427">
        <v>711600</v>
      </c>
      <c r="L4193" s="427">
        <v>300</v>
      </c>
      <c r="M4193" s="218"/>
      <c r="N4193" s="427" t="s">
        <v>2</v>
      </c>
      <c r="O4193" s="427">
        <v>711800</v>
      </c>
      <c r="P4193" s="427" t="s">
        <v>304</v>
      </c>
      <c r="Q4193" s="399">
        <v>343</v>
      </c>
      <c r="R4193" s="399">
        <v>0</v>
      </c>
      <c r="S4193" s="399">
        <v>0</v>
      </c>
      <c r="T4193" s="272">
        <v>0</v>
      </c>
      <c r="U4193" s="400"/>
    </row>
    <row r="4194" spans="2:21" x14ac:dyDescent="0.25">
      <c r="B4194" s="396">
        <v>4197</v>
      </c>
      <c r="C4194" s="413">
        <v>45556</v>
      </c>
      <c r="D4194" s="397" t="s">
        <v>267</v>
      </c>
      <c r="E4194" s="427" t="s">
        <v>92</v>
      </c>
      <c r="F4194" s="427" t="s">
        <v>2</v>
      </c>
      <c r="G4194" s="427" t="s">
        <v>213</v>
      </c>
      <c r="H4194" s="427">
        <v>7</v>
      </c>
      <c r="I4194" s="427"/>
      <c r="J4194" s="427">
        <v>0</v>
      </c>
      <c r="K4194" s="427"/>
      <c r="L4194" s="427"/>
      <c r="M4194" s="218"/>
      <c r="N4194" s="427"/>
      <c r="O4194" s="427"/>
      <c r="P4194" s="427"/>
      <c r="Q4194" s="399">
        <v>0</v>
      </c>
      <c r="R4194" s="399">
        <v>0</v>
      </c>
      <c r="S4194" s="399">
        <v>0</v>
      </c>
      <c r="T4194" s="272">
        <v>0</v>
      </c>
      <c r="U4194" s="400"/>
    </row>
    <row r="4195" spans="2:21" x14ac:dyDescent="0.25">
      <c r="B4195" s="396">
        <v>4198</v>
      </c>
      <c r="C4195" s="413">
        <v>45556</v>
      </c>
      <c r="D4195" s="397" t="s">
        <v>387</v>
      </c>
      <c r="E4195" s="427" t="s">
        <v>276</v>
      </c>
      <c r="F4195" s="427" t="s">
        <v>389</v>
      </c>
      <c r="G4195" s="427" t="s">
        <v>214</v>
      </c>
      <c r="H4195" s="427">
        <v>4.1500000000000004</v>
      </c>
      <c r="I4195" s="427" t="s">
        <v>220</v>
      </c>
      <c r="J4195" s="427">
        <v>27</v>
      </c>
      <c r="K4195" s="427">
        <v>719500</v>
      </c>
      <c r="L4195" s="427">
        <v>1000</v>
      </c>
      <c r="M4195" s="218"/>
      <c r="N4195" s="427" t="s">
        <v>389</v>
      </c>
      <c r="O4195" s="427">
        <v>720500</v>
      </c>
      <c r="P4195" s="427"/>
      <c r="Q4195" s="399">
        <v>112.05000000000001</v>
      </c>
      <c r="R4195" s="399">
        <v>0</v>
      </c>
      <c r="S4195" s="399">
        <v>0</v>
      </c>
      <c r="T4195" s="272">
        <v>0</v>
      </c>
      <c r="U4195" s="400"/>
    </row>
    <row r="4196" spans="2:21" x14ac:dyDescent="0.25">
      <c r="B4196" s="396">
        <v>4199</v>
      </c>
      <c r="C4196" s="413">
        <v>45556</v>
      </c>
      <c r="D4196" s="397" t="s">
        <v>388</v>
      </c>
      <c r="E4196" s="427" t="s">
        <v>276</v>
      </c>
      <c r="F4196" s="427" t="s">
        <v>389</v>
      </c>
      <c r="G4196" s="427" t="s">
        <v>214</v>
      </c>
      <c r="H4196" s="427">
        <v>4.1500000000000004</v>
      </c>
      <c r="I4196" s="427" t="s">
        <v>220</v>
      </c>
      <c r="J4196" s="427">
        <v>28</v>
      </c>
      <c r="K4196" s="427">
        <v>719500</v>
      </c>
      <c r="L4196" s="427">
        <v>1000</v>
      </c>
      <c r="M4196" s="218"/>
      <c r="N4196" s="427" t="s">
        <v>389</v>
      </c>
      <c r="O4196" s="427">
        <v>720500</v>
      </c>
      <c r="P4196" s="427"/>
      <c r="Q4196" s="399">
        <v>116.20000000000002</v>
      </c>
      <c r="R4196" s="399">
        <v>0</v>
      </c>
      <c r="S4196" s="399">
        <v>0</v>
      </c>
      <c r="T4196" s="272">
        <v>0</v>
      </c>
      <c r="U4196" s="400"/>
    </row>
    <row r="4197" spans="2:21" x14ac:dyDescent="0.25">
      <c r="B4197" s="396">
        <v>4200</v>
      </c>
      <c r="C4197" s="413">
        <v>45556</v>
      </c>
      <c r="D4197" s="397" t="s">
        <v>505</v>
      </c>
      <c r="E4197" s="427" t="s">
        <v>276</v>
      </c>
      <c r="F4197" s="427" t="s">
        <v>389</v>
      </c>
      <c r="G4197" s="427" t="s">
        <v>214</v>
      </c>
      <c r="H4197" s="427">
        <v>4.1500000000000004</v>
      </c>
      <c r="I4197" s="427"/>
      <c r="J4197" s="427">
        <v>0</v>
      </c>
      <c r="K4197" s="427"/>
      <c r="L4197" s="427"/>
      <c r="M4197" s="218"/>
      <c r="N4197" s="427"/>
      <c r="O4197" s="427"/>
      <c r="P4197" s="427"/>
      <c r="Q4197" s="399">
        <v>0</v>
      </c>
      <c r="R4197" s="399">
        <v>0</v>
      </c>
      <c r="S4197" s="399">
        <v>0</v>
      </c>
      <c r="T4197" s="272">
        <v>0</v>
      </c>
      <c r="U4197" s="400"/>
    </row>
    <row r="4198" spans="2:21" x14ac:dyDescent="0.25">
      <c r="B4198" s="396">
        <v>4201</v>
      </c>
      <c r="C4198" s="413">
        <v>45556</v>
      </c>
      <c r="D4198" s="397" t="s">
        <v>96</v>
      </c>
      <c r="E4198" s="427" t="s">
        <v>161</v>
      </c>
      <c r="F4198" s="427" t="s">
        <v>1</v>
      </c>
      <c r="G4198" s="427" t="s">
        <v>161</v>
      </c>
      <c r="H4198" s="427">
        <v>11.8</v>
      </c>
      <c r="I4198" s="427" t="s">
        <v>66</v>
      </c>
      <c r="J4198" s="427">
        <v>3</v>
      </c>
      <c r="K4198" s="427"/>
      <c r="L4198" s="427"/>
      <c r="M4198" s="218"/>
      <c r="N4198" s="427" t="s">
        <v>363</v>
      </c>
      <c r="O4198" s="427"/>
      <c r="P4198" s="427"/>
      <c r="Q4198" s="399">
        <v>0</v>
      </c>
      <c r="R4198" s="399">
        <v>0</v>
      </c>
      <c r="S4198" s="399">
        <v>35.400000000000006</v>
      </c>
      <c r="T4198" s="272">
        <v>0</v>
      </c>
      <c r="U4198" s="400"/>
    </row>
    <row r="4199" spans="2:21" x14ac:dyDescent="0.25">
      <c r="B4199" s="396">
        <v>4202</v>
      </c>
      <c r="C4199" s="413">
        <v>45556</v>
      </c>
      <c r="D4199" s="397" t="s">
        <v>130</v>
      </c>
      <c r="E4199" s="427" t="s">
        <v>161</v>
      </c>
      <c r="F4199" s="427" t="s">
        <v>1</v>
      </c>
      <c r="G4199" s="427" t="s">
        <v>161</v>
      </c>
      <c r="H4199" s="427">
        <v>11.8</v>
      </c>
      <c r="I4199" s="427" t="s">
        <v>66</v>
      </c>
      <c r="J4199" s="427">
        <v>1</v>
      </c>
      <c r="K4199" s="427"/>
      <c r="L4199" s="427"/>
      <c r="M4199" s="218"/>
      <c r="N4199" s="427" t="s">
        <v>363</v>
      </c>
      <c r="O4199" s="427"/>
      <c r="P4199" s="427"/>
      <c r="Q4199" s="399">
        <v>0</v>
      </c>
      <c r="R4199" s="399">
        <v>0</v>
      </c>
      <c r="S4199" s="399">
        <v>11.8</v>
      </c>
      <c r="T4199" s="272">
        <v>0</v>
      </c>
      <c r="U4199" s="400"/>
    </row>
    <row r="4200" spans="2:21" x14ac:dyDescent="0.25">
      <c r="B4200" s="401">
        <v>4203</v>
      </c>
      <c r="C4200" s="414">
        <v>45556</v>
      </c>
      <c r="D4200" s="402" t="s">
        <v>478</v>
      </c>
      <c r="E4200" s="403" t="s">
        <v>161</v>
      </c>
      <c r="F4200" s="403" t="s">
        <v>63</v>
      </c>
      <c r="G4200" s="403" t="s">
        <v>161</v>
      </c>
      <c r="H4200" s="403">
        <v>13</v>
      </c>
      <c r="I4200" s="403" t="s">
        <v>66</v>
      </c>
      <c r="J4200" s="403">
        <v>2</v>
      </c>
      <c r="K4200" s="403"/>
      <c r="L4200" s="403"/>
      <c r="M4200" s="220"/>
      <c r="N4200" s="403" t="s">
        <v>363</v>
      </c>
      <c r="O4200" s="403"/>
      <c r="P4200" s="403"/>
      <c r="Q4200" s="404">
        <v>0</v>
      </c>
      <c r="R4200" s="404">
        <v>0</v>
      </c>
      <c r="S4200" s="404">
        <v>26</v>
      </c>
      <c r="T4200" s="388">
        <v>0</v>
      </c>
      <c r="U4200" s="405"/>
    </row>
    <row r="4201" spans="2:21" x14ac:dyDescent="0.25">
      <c r="B4201" s="396">
        <f t="shared" ref="B4201:B4235" si="116">ROW()-5</f>
        <v>4196</v>
      </c>
      <c r="C4201" s="414">
        <v>45557</v>
      </c>
      <c r="D4201" s="467" t="s">
        <v>522</v>
      </c>
      <c r="E4201" s="427" t="str">
        <f t="shared" ref="E4201:E4264" si="117">IFERROR(VLOOKUP(D4201,V:Z,2,FALSE),"")</f>
        <v>_</v>
      </c>
      <c r="F4201" s="427" t="str">
        <f t="shared" ref="F4201:F4264" si="118">IFERROR(VLOOKUP(D4201,V:Z,3,FALSE),"")</f>
        <v>_</v>
      </c>
      <c r="G4201" s="427" t="str">
        <f t="shared" ref="G4201:G4264" si="119">IFERROR(VLOOKUP(D4201,V:Z,4,FALSE),"")</f>
        <v>بچینگ</v>
      </c>
      <c r="H4201" s="427">
        <f t="shared" ref="H4201:H4264" si="120">IFERROR(VLOOKUP(D4201,V:Z,5,FALSE),"")</f>
        <v>1</v>
      </c>
      <c r="I4201" s="458" t="s">
        <v>310</v>
      </c>
      <c r="J4201" s="427">
        <v>57</v>
      </c>
      <c r="K4201" s="427"/>
      <c r="L4201" s="427"/>
      <c r="M4201" s="218"/>
      <c r="N4201" s="427"/>
      <c r="O4201" s="427">
        <v>713375</v>
      </c>
      <c r="P4201" s="427" t="s">
        <v>531</v>
      </c>
      <c r="Q4201" s="469">
        <f>IF(I4201=$Q$5,J4201*H4201,0)</f>
        <v>0</v>
      </c>
      <c r="R4201" s="469">
        <f>IF(I4201=$R$5,J4201*H4201,0)*1.15</f>
        <v>0</v>
      </c>
      <c r="S4201" s="469">
        <f>IF(I4201=$S$5,J4201*H4201,0)</f>
        <v>0</v>
      </c>
      <c r="T4201" s="462">
        <f t="shared" ref="T4201:T4264" si="121">IF(I4201=$T$5,J4201*H4201,0)</f>
        <v>0</v>
      </c>
      <c r="U4201" s="400"/>
    </row>
    <row r="4202" spans="2:21" x14ac:dyDescent="0.25">
      <c r="B4202" s="396">
        <f t="shared" si="116"/>
        <v>4197</v>
      </c>
      <c r="C4202" s="414">
        <v>45557</v>
      </c>
      <c r="D4202" s="397" t="s">
        <v>487</v>
      </c>
      <c r="E4202" s="427" t="str">
        <f t="shared" si="117"/>
        <v>کامیون کمپرسی</v>
      </c>
      <c r="F4202" s="427" t="str">
        <f t="shared" si="118"/>
        <v>رمضانی مقدم</v>
      </c>
      <c r="G4202" s="427" t="str">
        <f t="shared" si="119"/>
        <v>تک</v>
      </c>
      <c r="H4202" s="427">
        <f t="shared" si="120"/>
        <v>4.2</v>
      </c>
      <c r="I4202" s="427" t="s">
        <v>221</v>
      </c>
      <c r="J4202" s="427">
        <v>7</v>
      </c>
      <c r="K4202" s="427"/>
      <c r="L4202" s="427"/>
      <c r="M4202" s="218"/>
      <c r="N4202" s="427"/>
      <c r="O4202" s="427"/>
      <c r="P4202" s="427"/>
      <c r="Q4202" s="399">
        <f t="shared" ref="Q4202:Q4235" si="122">IF(I4202=$Q$5,J4202*H4202,0)</f>
        <v>0</v>
      </c>
      <c r="R4202" s="399">
        <f t="shared" ref="R4202:R4235" si="123">IF(I4202=$R$5,J4202*H4202,0)*1.15</f>
        <v>33.81</v>
      </c>
      <c r="S4202" s="399">
        <f t="shared" ref="S4202:S4235" si="124">IF(I4202=$S$5,J4202*H4202,0)</f>
        <v>0</v>
      </c>
      <c r="T4202" s="272">
        <f t="shared" si="121"/>
        <v>0</v>
      </c>
      <c r="U4202" s="400"/>
    </row>
    <row r="4203" spans="2:21" x14ac:dyDescent="0.25">
      <c r="B4203" s="396">
        <f t="shared" si="116"/>
        <v>4198</v>
      </c>
      <c r="C4203" s="414">
        <v>45557</v>
      </c>
      <c r="D4203" s="397" t="s">
        <v>488</v>
      </c>
      <c r="E4203" s="427" t="str">
        <f t="shared" si="117"/>
        <v>کامیون کمپرسی</v>
      </c>
      <c r="F4203" s="427" t="str">
        <f t="shared" si="118"/>
        <v>رمضانی مقدم</v>
      </c>
      <c r="G4203" s="427" t="str">
        <f t="shared" si="119"/>
        <v>تک</v>
      </c>
      <c r="H4203" s="427">
        <f t="shared" si="120"/>
        <v>4.2</v>
      </c>
      <c r="I4203" s="427" t="s">
        <v>221</v>
      </c>
      <c r="J4203" s="427">
        <v>6</v>
      </c>
      <c r="K4203" s="427"/>
      <c r="L4203" s="427"/>
      <c r="M4203" s="218"/>
      <c r="N4203" s="427"/>
      <c r="O4203" s="427"/>
      <c r="P4203" s="427"/>
      <c r="Q4203" s="399">
        <f t="shared" si="122"/>
        <v>0</v>
      </c>
      <c r="R4203" s="399">
        <f t="shared" si="123"/>
        <v>28.98</v>
      </c>
      <c r="S4203" s="399">
        <f t="shared" si="124"/>
        <v>0</v>
      </c>
      <c r="T4203" s="272">
        <f t="shared" si="121"/>
        <v>0</v>
      </c>
      <c r="U4203" s="400"/>
    </row>
    <row r="4204" spans="2:21" x14ac:dyDescent="0.25">
      <c r="B4204" s="396">
        <f t="shared" si="116"/>
        <v>4199</v>
      </c>
      <c r="C4204" s="414">
        <v>45557</v>
      </c>
      <c r="D4204" s="397" t="s">
        <v>487</v>
      </c>
      <c r="E4204" s="427" t="str">
        <f t="shared" si="117"/>
        <v>کامیون کمپرسی</v>
      </c>
      <c r="F4204" s="427" t="str">
        <f t="shared" si="118"/>
        <v>رمضانی مقدم</v>
      </c>
      <c r="G4204" s="427" t="str">
        <f t="shared" si="119"/>
        <v>تک</v>
      </c>
      <c r="H4204" s="427">
        <f t="shared" si="120"/>
        <v>4.2</v>
      </c>
      <c r="I4204" s="427" t="s">
        <v>221</v>
      </c>
      <c r="J4204" s="427">
        <v>18</v>
      </c>
      <c r="K4204" s="427"/>
      <c r="L4204" s="427"/>
      <c r="M4204" s="218"/>
      <c r="N4204" s="427"/>
      <c r="O4204" s="427"/>
      <c r="P4204" s="427"/>
      <c r="Q4204" s="399">
        <f t="shared" si="122"/>
        <v>0</v>
      </c>
      <c r="R4204" s="399">
        <f t="shared" si="123"/>
        <v>86.94</v>
      </c>
      <c r="S4204" s="399">
        <f t="shared" si="124"/>
        <v>0</v>
      </c>
      <c r="T4204" s="272">
        <f t="shared" si="121"/>
        <v>0</v>
      </c>
      <c r="U4204" s="400"/>
    </row>
    <row r="4205" spans="2:21" x14ac:dyDescent="0.25">
      <c r="B4205" s="396">
        <f t="shared" si="116"/>
        <v>4200</v>
      </c>
      <c r="C4205" s="414">
        <v>45557</v>
      </c>
      <c r="D4205" s="397" t="s">
        <v>488</v>
      </c>
      <c r="E4205" s="427" t="str">
        <f t="shared" si="117"/>
        <v>کامیون کمپرسی</v>
      </c>
      <c r="F4205" s="427" t="str">
        <f t="shared" si="118"/>
        <v>رمضانی مقدم</v>
      </c>
      <c r="G4205" s="427" t="str">
        <f t="shared" si="119"/>
        <v>تک</v>
      </c>
      <c r="H4205" s="427">
        <f t="shared" si="120"/>
        <v>4.2</v>
      </c>
      <c r="I4205" s="427" t="s">
        <v>221</v>
      </c>
      <c r="J4205" s="427">
        <v>17</v>
      </c>
      <c r="K4205" s="427"/>
      <c r="L4205" s="427"/>
      <c r="M4205" s="218"/>
      <c r="N4205" s="427"/>
      <c r="O4205" s="427"/>
      <c r="P4205" s="427"/>
      <c r="Q4205" s="399">
        <f t="shared" si="122"/>
        <v>0</v>
      </c>
      <c r="R4205" s="399">
        <f t="shared" si="123"/>
        <v>82.11</v>
      </c>
      <c r="S4205" s="399">
        <f t="shared" si="124"/>
        <v>0</v>
      </c>
      <c r="T4205" s="272">
        <f t="shared" si="121"/>
        <v>0</v>
      </c>
      <c r="U4205" s="400"/>
    </row>
    <row r="4206" spans="2:21" x14ac:dyDescent="0.25">
      <c r="B4206" s="396">
        <f t="shared" si="116"/>
        <v>4201</v>
      </c>
      <c r="C4206" s="414">
        <v>45557</v>
      </c>
      <c r="D4206" s="397" t="s">
        <v>117</v>
      </c>
      <c r="E4206" s="427" t="str">
        <f t="shared" si="117"/>
        <v>کامیون کمپرسی</v>
      </c>
      <c r="F4206" s="427" t="str">
        <f t="shared" si="118"/>
        <v>شرکتی</v>
      </c>
      <c r="G4206" s="427" t="str">
        <f t="shared" si="119"/>
        <v>جفت</v>
      </c>
      <c r="H4206" s="427">
        <f t="shared" si="120"/>
        <v>6.65</v>
      </c>
      <c r="I4206" s="427" t="s">
        <v>221</v>
      </c>
      <c r="J4206" s="427">
        <v>32</v>
      </c>
      <c r="K4206" s="427"/>
      <c r="L4206" s="427"/>
      <c r="M4206" s="218"/>
      <c r="N4206" s="427"/>
      <c r="O4206" s="427"/>
      <c r="P4206" s="427"/>
      <c r="Q4206" s="399">
        <f t="shared" si="122"/>
        <v>0</v>
      </c>
      <c r="R4206" s="399">
        <f t="shared" si="123"/>
        <v>244.72</v>
      </c>
      <c r="S4206" s="399">
        <f t="shared" si="124"/>
        <v>0</v>
      </c>
      <c r="T4206" s="272">
        <f t="shared" si="121"/>
        <v>0</v>
      </c>
      <c r="U4206" s="400"/>
    </row>
    <row r="4207" spans="2:21" x14ac:dyDescent="0.25">
      <c r="B4207" s="396">
        <f t="shared" si="116"/>
        <v>4202</v>
      </c>
      <c r="C4207" s="414">
        <v>45557</v>
      </c>
      <c r="D4207" s="397" t="s">
        <v>94</v>
      </c>
      <c r="E4207" s="427" t="str">
        <f t="shared" si="117"/>
        <v>کامیون کمپرسی</v>
      </c>
      <c r="F4207" s="427" t="str">
        <f t="shared" si="118"/>
        <v>شرکتی</v>
      </c>
      <c r="G4207" s="427" t="str">
        <f t="shared" si="119"/>
        <v>جفت</v>
      </c>
      <c r="H4207" s="427">
        <f t="shared" si="120"/>
        <v>6.65</v>
      </c>
      <c r="I4207" s="427" t="s">
        <v>221</v>
      </c>
      <c r="J4207" s="427">
        <v>27</v>
      </c>
      <c r="K4207" s="427"/>
      <c r="L4207" s="427"/>
      <c r="M4207" s="218"/>
      <c r="N4207" s="427"/>
      <c r="O4207" s="427"/>
      <c r="P4207" s="427"/>
      <c r="Q4207" s="399">
        <f t="shared" si="122"/>
        <v>0</v>
      </c>
      <c r="R4207" s="399">
        <f t="shared" si="123"/>
        <v>206.48249999999999</v>
      </c>
      <c r="S4207" s="399">
        <f t="shared" si="124"/>
        <v>0</v>
      </c>
      <c r="T4207" s="272">
        <f t="shared" si="121"/>
        <v>0</v>
      </c>
      <c r="U4207" s="400"/>
    </row>
    <row r="4208" spans="2:21" x14ac:dyDescent="0.25">
      <c r="B4208" s="396">
        <f>ROW()-5</f>
        <v>4203</v>
      </c>
      <c r="C4208" s="414">
        <v>45557</v>
      </c>
      <c r="D4208" s="397" t="s">
        <v>91</v>
      </c>
      <c r="E4208" s="427" t="str">
        <f t="shared" si="117"/>
        <v>کامیون کمپرسی</v>
      </c>
      <c r="F4208" s="427" t="str">
        <f t="shared" si="118"/>
        <v>شرکتی</v>
      </c>
      <c r="G4208" s="427" t="str">
        <f t="shared" si="119"/>
        <v>جفت</v>
      </c>
      <c r="H4208" s="427">
        <f t="shared" si="120"/>
        <v>6.65</v>
      </c>
      <c r="I4208" s="427" t="s">
        <v>221</v>
      </c>
      <c r="J4208" s="427">
        <v>22</v>
      </c>
      <c r="K4208" s="427"/>
      <c r="L4208" s="427"/>
      <c r="M4208" s="218"/>
      <c r="N4208" s="427"/>
      <c r="O4208" s="427"/>
      <c r="P4208" s="427"/>
      <c r="Q4208" s="399">
        <f>IF(I4208=$Q$5,J4208*H4208,0)</f>
        <v>0</v>
      </c>
      <c r="R4208" s="399">
        <f>IF(I4208=$R$5,J4208*H4208,0)*1.15</f>
        <v>168.245</v>
      </c>
      <c r="S4208" s="399">
        <f>IF(I4208=$S$5,J4208*H4208,0)</f>
        <v>0</v>
      </c>
      <c r="T4208" s="272">
        <f t="shared" si="121"/>
        <v>0</v>
      </c>
      <c r="U4208" s="400"/>
    </row>
    <row r="4209" spans="2:21" x14ac:dyDescent="0.25">
      <c r="B4209" s="396">
        <f t="shared" si="116"/>
        <v>4204</v>
      </c>
      <c r="C4209" s="414">
        <v>45557</v>
      </c>
      <c r="D4209" s="397" t="s">
        <v>91</v>
      </c>
      <c r="E4209" s="427" t="str">
        <f t="shared" si="117"/>
        <v>کامیون کمپرسی</v>
      </c>
      <c r="F4209" s="427" t="str">
        <f t="shared" si="118"/>
        <v>شرکتی</v>
      </c>
      <c r="G4209" s="427" t="str">
        <f t="shared" si="119"/>
        <v>جفت</v>
      </c>
      <c r="H4209" s="427">
        <f t="shared" si="120"/>
        <v>6.65</v>
      </c>
      <c r="I4209" s="427" t="s">
        <v>253</v>
      </c>
      <c r="J4209" s="427">
        <v>6</v>
      </c>
      <c r="K4209" s="427">
        <v>716200</v>
      </c>
      <c r="L4209" s="427"/>
      <c r="M4209" s="218"/>
      <c r="N4209" s="427"/>
      <c r="O4209" s="427"/>
      <c r="P4209" s="427"/>
      <c r="Q4209" s="399">
        <f t="shared" si="122"/>
        <v>0</v>
      </c>
      <c r="R4209" s="399">
        <f t="shared" si="123"/>
        <v>0</v>
      </c>
      <c r="S4209" s="399">
        <f t="shared" si="124"/>
        <v>0</v>
      </c>
      <c r="T4209" s="272">
        <f t="shared" si="121"/>
        <v>39.900000000000006</v>
      </c>
      <c r="U4209" s="400"/>
    </row>
    <row r="4210" spans="2:21" x14ac:dyDescent="0.25">
      <c r="B4210" s="396">
        <f t="shared" si="116"/>
        <v>4205</v>
      </c>
      <c r="C4210" s="414">
        <v>45557</v>
      </c>
      <c r="D4210" s="397" t="s">
        <v>156</v>
      </c>
      <c r="E4210" s="427" t="str">
        <f t="shared" si="117"/>
        <v>کامیون کمپرسی</v>
      </c>
      <c r="F4210" s="427" t="str">
        <f t="shared" si="118"/>
        <v>صداقت</v>
      </c>
      <c r="G4210" s="427" t="str">
        <f t="shared" si="119"/>
        <v>تک</v>
      </c>
      <c r="H4210" s="427">
        <f t="shared" si="120"/>
        <v>4.1500000000000004</v>
      </c>
      <c r="I4210" s="427" t="s">
        <v>221</v>
      </c>
      <c r="J4210" s="427">
        <v>24</v>
      </c>
      <c r="K4210" s="427"/>
      <c r="L4210" s="427"/>
      <c r="M4210" s="218"/>
      <c r="N4210" s="427"/>
      <c r="O4210" s="427"/>
      <c r="P4210" s="427"/>
      <c r="Q4210" s="399">
        <f t="shared" si="122"/>
        <v>0</v>
      </c>
      <c r="R4210" s="399">
        <f t="shared" si="123"/>
        <v>114.54</v>
      </c>
      <c r="S4210" s="399">
        <f t="shared" si="124"/>
        <v>0</v>
      </c>
      <c r="T4210" s="272">
        <f t="shared" si="121"/>
        <v>0</v>
      </c>
      <c r="U4210" s="400"/>
    </row>
    <row r="4211" spans="2:21" x14ac:dyDescent="0.25">
      <c r="B4211" s="396">
        <f t="shared" si="116"/>
        <v>4206</v>
      </c>
      <c r="C4211" s="414">
        <v>45557</v>
      </c>
      <c r="D4211" s="397" t="s">
        <v>157</v>
      </c>
      <c r="E4211" s="427" t="str">
        <f t="shared" si="117"/>
        <v>کامیون کمپرسی</v>
      </c>
      <c r="F4211" s="427" t="str">
        <f t="shared" si="118"/>
        <v>صداقت</v>
      </c>
      <c r="G4211" s="427" t="str">
        <f t="shared" si="119"/>
        <v>تک</v>
      </c>
      <c r="H4211" s="427">
        <f t="shared" si="120"/>
        <v>4.1500000000000004</v>
      </c>
      <c r="I4211" s="427" t="s">
        <v>221</v>
      </c>
      <c r="J4211" s="427">
        <v>24</v>
      </c>
      <c r="K4211" s="427"/>
      <c r="L4211" s="427"/>
      <c r="M4211" s="218"/>
      <c r="N4211" s="427"/>
      <c r="O4211" s="427"/>
      <c r="P4211" s="427"/>
      <c r="Q4211" s="399">
        <f t="shared" si="122"/>
        <v>0</v>
      </c>
      <c r="R4211" s="399">
        <f t="shared" si="123"/>
        <v>114.54</v>
      </c>
      <c r="S4211" s="399">
        <f t="shared" si="124"/>
        <v>0</v>
      </c>
      <c r="T4211" s="272">
        <f t="shared" si="121"/>
        <v>0</v>
      </c>
      <c r="U4211" s="400"/>
    </row>
    <row r="4212" spans="2:21" x14ac:dyDescent="0.25">
      <c r="B4212" s="396">
        <f>ROW()-5</f>
        <v>4207</v>
      </c>
      <c r="C4212" s="414">
        <v>45557</v>
      </c>
      <c r="D4212" s="397" t="s">
        <v>156</v>
      </c>
      <c r="E4212" s="427" t="str">
        <f t="shared" si="117"/>
        <v>کامیون کمپرسی</v>
      </c>
      <c r="F4212" s="427" t="str">
        <f t="shared" si="118"/>
        <v>صداقت</v>
      </c>
      <c r="G4212" s="427" t="str">
        <f t="shared" si="119"/>
        <v>تک</v>
      </c>
      <c r="H4212" s="427">
        <f t="shared" si="120"/>
        <v>4.1500000000000004</v>
      </c>
      <c r="I4212" s="427" t="s">
        <v>221</v>
      </c>
      <c r="J4212" s="427">
        <v>16</v>
      </c>
      <c r="K4212" s="427"/>
      <c r="L4212" s="427"/>
      <c r="M4212" s="218"/>
      <c r="N4212" s="427"/>
      <c r="O4212" s="427"/>
      <c r="P4212" s="427"/>
      <c r="Q4212" s="399">
        <f>IF(I4212=$Q$5,J4212*H4212,0)</f>
        <v>0</v>
      </c>
      <c r="R4212" s="399">
        <f>IF(I4212=$R$5,J4212*H4212,0)*1.15</f>
        <v>76.36</v>
      </c>
      <c r="S4212" s="399">
        <f>IF(I4212=$S$5,J4212*H4212,0)</f>
        <v>0</v>
      </c>
      <c r="T4212" s="272">
        <f t="shared" si="121"/>
        <v>0</v>
      </c>
      <c r="U4212" s="400"/>
    </row>
    <row r="4213" spans="2:21" x14ac:dyDescent="0.25">
      <c r="B4213" s="396">
        <f>ROW()-5</f>
        <v>4208</v>
      </c>
      <c r="C4213" s="414">
        <v>45557</v>
      </c>
      <c r="D4213" s="397" t="s">
        <v>157</v>
      </c>
      <c r="E4213" s="427" t="str">
        <f t="shared" si="117"/>
        <v>کامیون کمپرسی</v>
      </c>
      <c r="F4213" s="427" t="str">
        <f t="shared" si="118"/>
        <v>صداقت</v>
      </c>
      <c r="G4213" s="427" t="str">
        <f t="shared" si="119"/>
        <v>تک</v>
      </c>
      <c r="H4213" s="427">
        <f t="shared" si="120"/>
        <v>4.1500000000000004</v>
      </c>
      <c r="I4213" s="427" t="s">
        <v>221</v>
      </c>
      <c r="J4213" s="427">
        <v>16</v>
      </c>
      <c r="K4213" s="427"/>
      <c r="L4213" s="427"/>
      <c r="M4213" s="218"/>
      <c r="N4213" s="427"/>
      <c r="O4213" s="427"/>
      <c r="P4213" s="427"/>
      <c r="Q4213" s="399">
        <f>IF(I4213=$Q$5,J4213*H4213,0)</f>
        <v>0</v>
      </c>
      <c r="R4213" s="399">
        <f>IF(I4213=$R$5,J4213*H4213,0)*1.15</f>
        <v>76.36</v>
      </c>
      <c r="S4213" s="399">
        <f>IF(I4213=$S$5,J4213*H4213,0)</f>
        <v>0</v>
      </c>
      <c r="T4213" s="272">
        <f t="shared" si="121"/>
        <v>0</v>
      </c>
      <c r="U4213" s="400"/>
    </row>
    <row r="4214" spans="2:21" x14ac:dyDescent="0.25">
      <c r="B4214" s="396">
        <f t="shared" si="116"/>
        <v>4209</v>
      </c>
      <c r="C4214" s="414">
        <v>45557</v>
      </c>
      <c r="D4214" s="397" t="s">
        <v>436</v>
      </c>
      <c r="E4214" s="427" t="str">
        <f t="shared" si="117"/>
        <v>تانکر آب</v>
      </c>
      <c r="F4214" s="427" t="str">
        <f t="shared" si="118"/>
        <v>جواد رضاپور</v>
      </c>
      <c r="G4214" s="427" t="str">
        <f t="shared" si="119"/>
        <v>تانکر آب</v>
      </c>
      <c r="H4214" s="427">
        <f t="shared" si="120"/>
        <v>10</v>
      </c>
      <c r="I4214" s="427" t="s">
        <v>66</v>
      </c>
      <c r="J4214" s="427">
        <v>3</v>
      </c>
      <c r="K4214" s="427"/>
      <c r="L4214" s="427"/>
      <c r="M4214" s="218"/>
      <c r="N4214" s="427"/>
      <c r="O4214" s="427"/>
      <c r="P4214" s="427"/>
      <c r="Q4214" s="399">
        <f t="shared" si="122"/>
        <v>0</v>
      </c>
      <c r="R4214" s="399">
        <f t="shared" si="123"/>
        <v>0</v>
      </c>
      <c r="S4214" s="399">
        <f t="shared" si="124"/>
        <v>30</v>
      </c>
      <c r="T4214" s="272">
        <f t="shared" si="121"/>
        <v>0</v>
      </c>
      <c r="U4214" s="400"/>
    </row>
    <row r="4215" spans="2:21" x14ac:dyDescent="0.25">
      <c r="B4215" s="396">
        <f t="shared" si="116"/>
        <v>4210</v>
      </c>
      <c r="C4215" s="414">
        <v>45557</v>
      </c>
      <c r="D4215" s="397" t="s">
        <v>284</v>
      </c>
      <c r="E4215" s="427" t="str">
        <f t="shared" si="117"/>
        <v>کمپرسی جفت</v>
      </c>
      <c r="F4215" s="427" t="str">
        <f t="shared" si="118"/>
        <v>محمدپور</v>
      </c>
      <c r="G4215" s="427" t="str">
        <f t="shared" si="119"/>
        <v>جفت</v>
      </c>
      <c r="H4215" s="427">
        <f t="shared" si="120"/>
        <v>7</v>
      </c>
      <c r="I4215" s="427" t="s">
        <v>220</v>
      </c>
      <c r="J4215" s="427">
        <v>54</v>
      </c>
      <c r="K4215" s="427"/>
      <c r="L4215" s="427"/>
      <c r="M4215" s="218"/>
      <c r="N4215" s="427"/>
      <c r="O4215" s="427"/>
      <c r="P4215" s="427"/>
      <c r="Q4215" s="399">
        <f t="shared" si="122"/>
        <v>378</v>
      </c>
      <c r="R4215" s="399">
        <f t="shared" si="123"/>
        <v>0</v>
      </c>
      <c r="S4215" s="399">
        <f t="shared" si="124"/>
        <v>0</v>
      </c>
      <c r="T4215" s="272">
        <f t="shared" si="121"/>
        <v>0</v>
      </c>
      <c r="U4215" s="400"/>
    </row>
    <row r="4216" spans="2:21" x14ac:dyDescent="0.25">
      <c r="B4216" s="396">
        <f t="shared" si="116"/>
        <v>4211</v>
      </c>
      <c r="C4216" s="414">
        <v>45557</v>
      </c>
      <c r="D4216" s="397" t="s">
        <v>268</v>
      </c>
      <c r="E4216" s="427" t="str">
        <f t="shared" si="117"/>
        <v>کمپرسی تک</v>
      </c>
      <c r="F4216" s="427" t="str">
        <f t="shared" si="118"/>
        <v>محمدپور</v>
      </c>
      <c r="G4216" s="427" t="str">
        <f t="shared" si="119"/>
        <v>تک</v>
      </c>
      <c r="H4216" s="427">
        <f t="shared" si="120"/>
        <v>5</v>
      </c>
      <c r="I4216" s="427" t="s">
        <v>220</v>
      </c>
      <c r="J4216" s="427">
        <v>39</v>
      </c>
      <c r="K4216" s="427"/>
      <c r="L4216" s="427"/>
      <c r="M4216" s="218"/>
      <c r="N4216" s="427"/>
      <c r="O4216" s="427"/>
      <c r="P4216" s="427"/>
      <c r="Q4216" s="399">
        <f t="shared" si="122"/>
        <v>195</v>
      </c>
      <c r="R4216" s="399">
        <f t="shared" si="123"/>
        <v>0</v>
      </c>
      <c r="S4216" s="399">
        <f t="shared" si="124"/>
        <v>0</v>
      </c>
      <c r="T4216" s="272">
        <f t="shared" si="121"/>
        <v>0</v>
      </c>
      <c r="U4216" s="400"/>
    </row>
    <row r="4217" spans="2:21" x14ac:dyDescent="0.25">
      <c r="B4217" s="396">
        <f t="shared" si="116"/>
        <v>4212</v>
      </c>
      <c r="C4217" s="414">
        <v>45557</v>
      </c>
      <c r="D4217" s="397" t="s">
        <v>260</v>
      </c>
      <c r="E4217" s="427" t="str">
        <f t="shared" si="117"/>
        <v>تانکر آب</v>
      </c>
      <c r="F4217" s="427" t="str">
        <f t="shared" si="118"/>
        <v>محمدپور</v>
      </c>
      <c r="G4217" s="427" t="str">
        <f t="shared" si="119"/>
        <v>تانکر آب</v>
      </c>
      <c r="H4217" s="427">
        <f t="shared" si="120"/>
        <v>10</v>
      </c>
      <c r="I4217" s="427" t="s">
        <v>66</v>
      </c>
      <c r="J4217" s="427">
        <v>4</v>
      </c>
      <c r="K4217" s="427"/>
      <c r="L4217" s="427"/>
      <c r="M4217" s="218"/>
      <c r="N4217" s="427"/>
      <c r="O4217" s="427"/>
      <c r="P4217" s="427"/>
      <c r="Q4217" s="399">
        <f t="shared" si="122"/>
        <v>0</v>
      </c>
      <c r="R4217" s="399">
        <f t="shared" si="123"/>
        <v>0</v>
      </c>
      <c r="S4217" s="399">
        <f t="shared" si="124"/>
        <v>40</v>
      </c>
      <c r="T4217" s="272">
        <f t="shared" si="121"/>
        <v>0</v>
      </c>
      <c r="U4217" s="400"/>
    </row>
    <row r="4218" spans="2:21" x14ac:dyDescent="0.25">
      <c r="B4218" s="396">
        <f t="shared" si="116"/>
        <v>4213</v>
      </c>
      <c r="C4218" s="414">
        <v>45557</v>
      </c>
      <c r="D4218" s="397" t="s">
        <v>359</v>
      </c>
      <c r="E4218" s="427" t="str">
        <f t="shared" si="117"/>
        <v>کمپرسی جفت</v>
      </c>
      <c r="F4218" s="427" t="str">
        <f t="shared" si="118"/>
        <v>محمدپور</v>
      </c>
      <c r="G4218" s="427" t="str">
        <f t="shared" si="119"/>
        <v>جفت</v>
      </c>
      <c r="H4218" s="427">
        <f t="shared" si="120"/>
        <v>7</v>
      </c>
      <c r="I4218" s="427"/>
      <c r="J4218" s="427"/>
      <c r="K4218" s="427"/>
      <c r="L4218" s="427"/>
      <c r="M4218" s="218"/>
      <c r="N4218" s="427"/>
      <c r="O4218" s="427"/>
      <c r="P4218" s="427"/>
      <c r="Q4218" s="399">
        <f t="shared" si="122"/>
        <v>0</v>
      </c>
      <c r="R4218" s="399">
        <f t="shared" si="123"/>
        <v>0</v>
      </c>
      <c r="S4218" s="399">
        <f t="shared" si="124"/>
        <v>0</v>
      </c>
      <c r="T4218" s="272">
        <f t="shared" si="121"/>
        <v>0</v>
      </c>
      <c r="U4218" s="400"/>
    </row>
    <row r="4219" spans="2:21" x14ac:dyDescent="0.25">
      <c r="B4219" s="396">
        <f t="shared" si="116"/>
        <v>4214</v>
      </c>
      <c r="C4219" s="414">
        <v>45557</v>
      </c>
      <c r="D4219" s="397" t="s">
        <v>177</v>
      </c>
      <c r="E4219" s="427" t="str">
        <f t="shared" si="117"/>
        <v>کمپرسی جفت</v>
      </c>
      <c r="F4219" s="427" t="str">
        <f t="shared" si="118"/>
        <v>محمدپور</v>
      </c>
      <c r="G4219" s="427" t="str">
        <f t="shared" si="119"/>
        <v>جفت</v>
      </c>
      <c r="H4219" s="427">
        <f t="shared" si="120"/>
        <v>7</v>
      </c>
      <c r="I4219" s="427" t="s">
        <v>220</v>
      </c>
      <c r="J4219" s="427">
        <v>46</v>
      </c>
      <c r="K4219" s="427"/>
      <c r="L4219" s="427"/>
      <c r="M4219" s="218"/>
      <c r="N4219" s="427"/>
      <c r="O4219" s="427"/>
      <c r="P4219" s="427"/>
      <c r="Q4219" s="399">
        <f t="shared" si="122"/>
        <v>322</v>
      </c>
      <c r="R4219" s="399">
        <f t="shared" si="123"/>
        <v>0</v>
      </c>
      <c r="S4219" s="399">
        <f t="shared" si="124"/>
        <v>0</v>
      </c>
      <c r="T4219" s="272">
        <f t="shared" si="121"/>
        <v>0</v>
      </c>
      <c r="U4219" s="400"/>
    </row>
    <row r="4220" spans="2:21" x14ac:dyDescent="0.25">
      <c r="B4220" s="396">
        <f t="shared" si="116"/>
        <v>4215</v>
      </c>
      <c r="C4220" s="414">
        <v>45557</v>
      </c>
      <c r="D4220" s="397" t="s">
        <v>173</v>
      </c>
      <c r="E4220" s="427" t="str">
        <f t="shared" si="117"/>
        <v>تانکر آب</v>
      </c>
      <c r="F4220" s="427" t="str">
        <f t="shared" si="118"/>
        <v>محمدپور</v>
      </c>
      <c r="G4220" s="427" t="str">
        <f t="shared" si="119"/>
        <v>تانکر آب</v>
      </c>
      <c r="H4220" s="427">
        <f t="shared" si="120"/>
        <v>11.2</v>
      </c>
      <c r="I4220" s="427"/>
      <c r="J4220" s="427"/>
      <c r="K4220" s="427"/>
      <c r="L4220" s="427"/>
      <c r="M4220" s="218"/>
      <c r="N4220" s="427"/>
      <c r="O4220" s="427"/>
      <c r="P4220" s="427"/>
      <c r="Q4220" s="399">
        <f t="shared" si="122"/>
        <v>0</v>
      </c>
      <c r="R4220" s="399">
        <f t="shared" si="123"/>
        <v>0</v>
      </c>
      <c r="S4220" s="399">
        <f t="shared" si="124"/>
        <v>0</v>
      </c>
      <c r="T4220" s="272">
        <f t="shared" si="121"/>
        <v>0</v>
      </c>
      <c r="U4220" s="400"/>
    </row>
    <row r="4221" spans="2:21" x14ac:dyDescent="0.25">
      <c r="B4221" s="396">
        <f t="shared" si="116"/>
        <v>4216</v>
      </c>
      <c r="C4221" s="414">
        <v>45557</v>
      </c>
      <c r="D4221" s="397" t="s">
        <v>152</v>
      </c>
      <c r="E4221" s="427" t="str">
        <f t="shared" si="117"/>
        <v>کامیون کمپرسی</v>
      </c>
      <c r="F4221" s="427" t="str">
        <f t="shared" si="118"/>
        <v>میرزایی</v>
      </c>
      <c r="G4221" s="427" t="str">
        <f t="shared" si="119"/>
        <v>تک</v>
      </c>
      <c r="H4221" s="427">
        <f t="shared" si="120"/>
        <v>4.1500000000000004</v>
      </c>
      <c r="I4221" s="427" t="s">
        <v>221</v>
      </c>
      <c r="J4221" s="427">
        <v>33</v>
      </c>
      <c r="K4221" s="427"/>
      <c r="L4221" s="427"/>
      <c r="M4221" s="218"/>
      <c r="N4221" s="427"/>
      <c r="O4221" s="427"/>
      <c r="P4221" s="427"/>
      <c r="Q4221" s="399">
        <f t="shared" si="122"/>
        <v>0</v>
      </c>
      <c r="R4221" s="399">
        <f t="shared" si="123"/>
        <v>157.49250000000001</v>
      </c>
      <c r="S4221" s="399">
        <f t="shared" si="124"/>
        <v>0</v>
      </c>
      <c r="T4221" s="272">
        <f t="shared" si="121"/>
        <v>0</v>
      </c>
      <c r="U4221" s="400"/>
    </row>
    <row r="4222" spans="2:21" x14ac:dyDescent="0.25">
      <c r="B4222" s="396">
        <f t="shared" si="116"/>
        <v>4217</v>
      </c>
      <c r="C4222" s="414">
        <v>45557</v>
      </c>
      <c r="D4222" s="397" t="s">
        <v>152</v>
      </c>
      <c r="E4222" s="427" t="str">
        <f t="shared" si="117"/>
        <v>کامیون کمپرسی</v>
      </c>
      <c r="F4222" s="427" t="str">
        <f t="shared" si="118"/>
        <v>میرزایی</v>
      </c>
      <c r="G4222" s="427" t="str">
        <f t="shared" si="119"/>
        <v>تک</v>
      </c>
      <c r="H4222" s="427">
        <f t="shared" si="120"/>
        <v>4.1500000000000004</v>
      </c>
      <c r="I4222" s="427" t="s">
        <v>221</v>
      </c>
      <c r="J4222" s="427">
        <v>7</v>
      </c>
      <c r="K4222" s="427"/>
      <c r="L4222" s="427"/>
      <c r="M4222" s="218"/>
      <c r="N4222" s="427"/>
      <c r="O4222" s="427"/>
      <c r="P4222" s="427"/>
      <c r="Q4222" s="399">
        <f t="shared" si="122"/>
        <v>0</v>
      </c>
      <c r="R4222" s="399">
        <f t="shared" si="123"/>
        <v>33.407499999999999</v>
      </c>
      <c r="S4222" s="399">
        <f t="shared" si="124"/>
        <v>0</v>
      </c>
      <c r="T4222" s="272">
        <f t="shared" si="121"/>
        <v>0</v>
      </c>
      <c r="U4222" s="400"/>
    </row>
    <row r="4223" spans="2:21" x14ac:dyDescent="0.25">
      <c r="B4223" s="396">
        <f t="shared" si="116"/>
        <v>4218</v>
      </c>
      <c r="C4223" s="414">
        <v>45557</v>
      </c>
      <c r="D4223" s="397" t="s">
        <v>179</v>
      </c>
      <c r="E4223" s="427" t="str">
        <f t="shared" si="117"/>
        <v>تانکر آب</v>
      </c>
      <c r="F4223" s="427" t="str">
        <f t="shared" si="118"/>
        <v>گلپایگانی</v>
      </c>
      <c r="G4223" s="427" t="str">
        <f t="shared" si="119"/>
        <v>تانکر آب</v>
      </c>
      <c r="H4223" s="427">
        <f t="shared" si="120"/>
        <v>11.6</v>
      </c>
      <c r="I4223" s="427"/>
      <c r="J4223" s="427">
        <v>0</v>
      </c>
      <c r="K4223" s="427"/>
      <c r="L4223" s="427"/>
      <c r="M4223" s="218"/>
      <c r="N4223" s="427"/>
      <c r="O4223" s="427"/>
      <c r="P4223" s="427"/>
      <c r="Q4223" s="399">
        <f t="shared" si="122"/>
        <v>0</v>
      </c>
      <c r="R4223" s="399">
        <f t="shared" si="123"/>
        <v>0</v>
      </c>
      <c r="S4223" s="399">
        <f t="shared" si="124"/>
        <v>0</v>
      </c>
      <c r="T4223" s="272">
        <f t="shared" si="121"/>
        <v>0</v>
      </c>
      <c r="U4223" s="400"/>
    </row>
    <row r="4224" spans="2:21" x14ac:dyDescent="0.25">
      <c r="B4224" s="396">
        <f t="shared" si="116"/>
        <v>4219</v>
      </c>
      <c r="C4224" s="414">
        <v>45557</v>
      </c>
      <c r="D4224" s="397" t="s">
        <v>141</v>
      </c>
      <c r="E4224" s="427" t="str">
        <f t="shared" si="117"/>
        <v>کامیون کمپرسی</v>
      </c>
      <c r="F4224" s="427" t="str">
        <f t="shared" si="118"/>
        <v>انصاری</v>
      </c>
      <c r="G4224" s="427" t="str">
        <f t="shared" si="119"/>
        <v>جفت</v>
      </c>
      <c r="H4224" s="427">
        <f t="shared" si="120"/>
        <v>7</v>
      </c>
      <c r="I4224" s="427" t="s">
        <v>220</v>
      </c>
      <c r="J4224" s="427">
        <v>34</v>
      </c>
      <c r="K4224" s="427"/>
      <c r="L4224" s="427"/>
      <c r="M4224" s="218"/>
      <c r="N4224" s="427"/>
      <c r="O4224" s="427"/>
      <c r="P4224" s="427"/>
      <c r="Q4224" s="399">
        <f t="shared" si="122"/>
        <v>238</v>
      </c>
      <c r="R4224" s="399">
        <f t="shared" si="123"/>
        <v>0</v>
      </c>
      <c r="S4224" s="399">
        <f t="shared" si="124"/>
        <v>0</v>
      </c>
      <c r="T4224" s="272">
        <f t="shared" si="121"/>
        <v>0</v>
      </c>
      <c r="U4224" s="400"/>
    </row>
    <row r="4225" spans="2:21" x14ac:dyDescent="0.25">
      <c r="B4225" s="396">
        <f t="shared" si="116"/>
        <v>4220</v>
      </c>
      <c r="C4225" s="414">
        <v>45557</v>
      </c>
      <c r="D4225" s="397" t="s">
        <v>142</v>
      </c>
      <c r="E4225" s="427" t="str">
        <f t="shared" si="117"/>
        <v>کامیون کمپرسی</v>
      </c>
      <c r="F4225" s="427" t="str">
        <f t="shared" si="118"/>
        <v>انصاری</v>
      </c>
      <c r="G4225" s="427" t="str">
        <f t="shared" si="119"/>
        <v>جفت</v>
      </c>
      <c r="H4225" s="427">
        <f t="shared" si="120"/>
        <v>7</v>
      </c>
      <c r="I4225" s="427" t="s">
        <v>220</v>
      </c>
      <c r="J4225" s="427">
        <v>0</v>
      </c>
      <c r="K4225" s="427"/>
      <c r="L4225" s="427"/>
      <c r="M4225" s="218"/>
      <c r="N4225" s="427"/>
      <c r="O4225" s="427"/>
      <c r="P4225" s="427"/>
      <c r="Q4225" s="399">
        <f t="shared" si="122"/>
        <v>0</v>
      </c>
      <c r="R4225" s="399">
        <f t="shared" si="123"/>
        <v>0</v>
      </c>
      <c r="S4225" s="399">
        <f t="shared" si="124"/>
        <v>0</v>
      </c>
      <c r="T4225" s="272">
        <f t="shared" si="121"/>
        <v>0</v>
      </c>
      <c r="U4225" s="400"/>
    </row>
    <row r="4226" spans="2:21" x14ac:dyDescent="0.25">
      <c r="B4226" s="396">
        <f t="shared" si="116"/>
        <v>4221</v>
      </c>
      <c r="C4226" s="414">
        <v>45557</v>
      </c>
      <c r="D4226" s="397" t="s">
        <v>143</v>
      </c>
      <c r="E4226" s="427" t="str">
        <f t="shared" si="117"/>
        <v>کامیون کمپرسی</v>
      </c>
      <c r="F4226" s="427" t="str">
        <f t="shared" si="118"/>
        <v>انصاری</v>
      </c>
      <c r="G4226" s="427" t="str">
        <f t="shared" si="119"/>
        <v>جفت</v>
      </c>
      <c r="H4226" s="427">
        <f t="shared" si="120"/>
        <v>7</v>
      </c>
      <c r="I4226" s="427" t="s">
        <v>220</v>
      </c>
      <c r="J4226" s="427">
        <v>40</v>
      </c>
      <c r="K4226" s="427"/>
      <c r="L4226" s="427"/>
      <c r="M4226" s="218"/>
      <c r="N4226" s="427"/>
      <c r="O4226" s="427"/>
      <c r="P4226" s="427"/>
      <c r="Q4226" s="399">
        <f t="shared" si="122"/>
        <v>280</v>
      </c>
      <c r="R4226" s="399">
        <f t="shared" si="123"/>
        <v>0</v>
      </c>
      <c r="S4226" s="399">
        <f t="shared" si="124"/>
        <v>0</v>
      </c>
      <c r="T4226" s="272">
        <f t="shared" si="121"/>
        <v>0</v>
      </c>
      <c r="U4226" s="400"/>
    </row>
    <row r="4227" spans="2:21" x14ac:dyDescent="0.25">
      <c r="B4227" s="396">
        <f t="shared" si="116"/>
        <v>4222</v>
      </c>
      <c r="C4227" s="414">
        <v>45557</v>
      </c>
      <c r="D4227" s="397" t="s">
        <v>258</v>
      </c>
      <c r="E4227" s="427" t="str">
        <f t="shared" si="117"/>
        <v>کامیون کمپرسی</v>
      </c>
      <c r="F4227" s="427" t="str">
        <f t="shared" si="118"/>
        <v>انصاری</v>
      </c>
      <c r="G4227" s="427" t="str">
        <f t="shared" si="119"/>
        <v>جفت</v>
      </c>
      <c r="H4227" s="427">
        <f t="shared" si="120"/>
        <v>7</v>
      </c>
      <c r="I4227" s="427" t="s">
        <v>220</v>
      </c>
      <c r="J4227" s="427">
        <v>40</v>
      </c>
      <c r="K4227" s="427"/>
      <c r="L4227" s="427"/>
      <c r="M4227" s="218"/>
      <c r="N4227" s="427"/>
      <c r="O4227" s="427"/>
      <c r="P4227" s="427"/>
      <c r="Q4227" s="399">
        <f t="shared" si="122"/>
        <v>280</v>
      </c>
      <c r="R4227" s="399">
        <f t="shared" si="123"/>
        <v>0</v>
      </c>
      <c r="S4227" s="399">
        <f t="shared" si="124"/>
        <v>0</v>
      </c>
      <c r="T4227" s="272">
        <f t="shared" si="121"/>
        <v>0</v>
      </c>
      <c r="U4227" s="400"/>
    </row>
    <row r="4228" spans="2:21" x14ac:dyDescent="0.25">
      <c r="B4228" s="396">
        <f t="shared" si="116"/>
        <v>4223</v>
      </c>
      <c r="C4228" s="414">
        <v>45557</v>
      </c>
      <c r="D4228" s="397" t="s">
        <v>266</v>
      </c>
      <c r="E4228" s="427" t="str">
        <f t="shared" si="117"/>
        <v>کامیون کمپرسی</v>
      </c>
      <c r="F4228" s="427" t="str">
        <f t="shared" si="118"/>
        <v>انصاری</v>
      </c>
      <c r="G4228" s="427" t="str">
        <f t="shared" si="119"/>
        <v>جفت</v>
      </c>
      <c r="H4228" s="427">
        <f t="shared" si="120"/>
        <v>7</v>
      </c>
      <c r="I4228" s="427" t="s">
        <v>220</v>
      </c>
      <c r="J4228" s="427">
        <v>40</v>
      </c>
      <c r="K4228" s="427"/>
      <c r="L4228" s="427"/>
      <c r="M4228" s="218"/>
      <c r="N4228" s="427"/>
      <c r="O4228" s="427"/>
      <c r="P4228" s="427"/>
      <c r="Q4228" s="399">
        <f t="shared" si="122"/>
        <v>280</v>
      </c>
      <c r="R4228" s="399">
        <f t="shared" si="123"/>
        <v>0</v>
      </c>
      <c r="S4228" s="399">
        <f t="shared" si="124"/>
        <v>0</v>
      </c>
      <c r="T4228" s="272">
        <f t="shared" si="121"/>
        <v>0</v>
      </c>
      <c r="U4228" s="400"/>
    </row>
    <row r="4229" spans="2:21" x14ac:dyDescent="0.25">
      <c r="B4229" s="396">
        <f t="shared" si="116"/>
        <v>4224</v>
      </c>
      <c r="C4229" s="414">
        <v>45557</v>
      </c>
      <c r="D4229" s="397" t="s">
        <v>267</v>
      </c>
      <c r="E4229" s="427" t="str">
        <f t="shared" si="117"/>
        <v>کامیون کمپرسی</v>
      </c>
      <c r="F4229" s="427" t="str">
        <f t="shared" si="118"/>
        <v>انصاری</v>
      </c>
      <c r="G4229" s="427" t="str">
        <f t="shared" si="119"/>
        <v>جفت</v>
      </c>
      <c r="H4229" s="427">
        <f t="shared" si="120"/>
        <v>7</v>
      </c>
      <c r="I4229" s="427" t="s">
        <v>220</v>
      </c>
      <c r="J4229" s="427">
        <v>0</v>
      </c>
      <c r="K4229" s="427"/>
      <c r="L4229" s="427"/>
      <c r="M4229" s="218"/>
      <c r="N4229" s="427"/>
      <c r="O4229" s="427"/>
      <c r="P4229" s="427"/>
      <c r="Q4229" s="399">
        <f t="shared" si="122"/>
        <v>0</v>
      </c>
      <c r="R4229" s="399">
        <f t="shared" si="123"/>
        <v>0</v>
      </c>
      <c r="S4229" s="399">
        <f t="shared" si="124"/>
        <v>0</v>
      </c>
      <c r="T4229" s="272">
        <f t="shared" si="121"/>
        <v>0</v>
      </c>
      <c r="U4229" s="400"/>
    </row>
    <row r="4230" spans="2:21" x14ac:dyDescent="0.25">
      <c r="B4230" s="396">
        <f>ROW()-5</f>
        <v>4225</v>
      </c>
      <c r="C4230" s="414">
        <v>45557</v>
      </c>
      <c r="D4230" s="397" t="s">
        <v>387</v>
      </c>
      <c r="E4230" s="427" t="str">
        <f t="shared" si="117"/>
        <v>کمپرسی تک</v>
      </c>
      <c r="F4230" s="427" t="str">
        <f t="shared" si="118"/>
        <v>جواد رضاپور</v>
      </c>
      <c r="G4230" s="427" t="str">
        <f t="shared" si="119"/>
        <v>تک</v>
      </c>
      <c r="H4230" s="427">
        <f t="shared" si="120"/>
        <v>4.1500000000000004</v>
      </c>
      <c r="I4230" s="427" t="s">
        <v>220</v>
      </c>
      <c r="J4230" s="427">
        <v>30</v>
      </c>
      <c r="K4230" s="427"/>
      <c r="L4230" s="427"/>
      <c r="M4230" s="218"/>
      <c r="N4230" s="427"/>
      <c r="O4230" s="427"/>
      <c r="P4230" s="427"/>
      <c r="Q4230" s="399">
        <f>IF(I4230=$Q$5,J4230*H4230,0)</f>
        <v>124.50000000000001</v>
      </c>
      <c r="R4230" s="399">
        <f>IF(I4230=$R$5,J4230*H4230,0)*1.15</f>
        <v>0</v>
      </c>
      <c r="S4230" s="399">
        <f>IF(I4230=$S$5,J4230*H4230,0)</f>
        <v>0</v>
      </c>
      <c r="T4230" s="272">
        <f t="shared" si="121"/>
        <v>0</v>
      </c>
      <c r="U4230" s="400"/>
    </row>
    <row r="4231" spans="2:21" x14ac:dyDescent="0.25">
      <c r="B4231" s="396">
        <f>ROW()-5</f>
        <v>4226</v>
      </c>
      <c r="C4231" s="414">
        <v>45557</v>
      </c>
      <c r="D4231" s="397" t="s">
        <v>388</v>
      </c>
      <c r="E4231" s="427" t="str">
        <f t="shared" si="117"/>
        <v>کمپرسی تک</v>
      </c>
      <c r="F4231" s="427" t="str">
        <f t="shared" si="118"/>
        <v>جواد رضاپور</v>
      </c>
      <c r="G4231" s="427" t="str">
        <f t="shared" si="119"/>
        <v>تک</v>
      </c>
      <c r="H4231" s="427">
        <f t="shared" si="120"/>
        <v>4.1500000000000004</v>
      </c>
      <c r="I4231" s="427" t="s">
        <v>220</v>
      </c>
      <c r="J4231" s="427">
        <v>29</v>
      </c>
      <c r="K4231" s="427"/>
      <c r="L4231" s="427"/>
      <c r="M4231" s="218"/>
      <c r="N4231" s="427"/>
      <c r="O4231" s="427"/>
      <c r="P4231" s="427"/>
      <c r="Q4231" s="399">
        <f>IF(I4231=$Q$5,J4231*H4231,0)</f>
        <v>120.35000000000001</v>
      </c>
      <c r="R4231" s="399">
        <f>IF(I4231=$R$5,J4231*H4231,0)*1.15</f>
        <v>0</v>
      </c>
      <c r="S4231" s="399">
        <f>IF(I4231=$S$5,J4231*H4231,0)</f>
        <v>0</v>
      </c>
      <c r="T4231" s="272">
        <f t="shared" si="121"/>
        <v>0</v>
      </c>
      <c r="U4231" s="400"/>
    </row>
    <row r="4232" spans="2:21" x14ac:dyDescent="0.25">
      <c r="B4232" s="396">
        <f t="shared" si="116"/>
        <v>4227</v>
      </c>
      <c r="C4232" s="414">
        <v>45557</v>
      </c>
      <c r="D4232" s="397" t="s">
        <v>505</v>
      </c>
      <c r="E4232" s="427" t="str">
        <f t="shared" si="117"/>
        <v>کمپرسی تک</v>
      </c>
      <c r="F4232" s="427" t="str">
        <f t="shared" si="118"/>
        <v>جواد رضاپور</v>
      </c>
      <c r="G4232" s="427" t="str">
        <f t="shared" si="119"/>
        <v>تک</v>
      </c>
      <c r="H4232" s="427">
        <f t="shared" si="120"/>
        <v>4.1500000000000004</v>
      </c>
      <c r="I4232" s="427"/>
      <c r="J4232" s="427">
        <v>0</v>
      </c>
      <c r="K4232" s="427"/>
      <c r="L4232" s="427"/>
      <c r="M4232" s="218"/>
      <c r="N4232" s="427"/>
      <c r="O4232" s="427"/>
      <c r="P4232" s="427"/>
      <c r="Q4232" s="399">
        <f t="shared" si="122"/>
        <v>0</v>
      </c>
      <c r="R4232" s="399">
        <f t="shared" si="123"/>
        <v>0</v>
      </c>
      <c r="S4232" s="399">
        <f t="shared" si="124"/>
        <v>0</v>
      </c>
      <c r="T4232" s="272">
        <f t="shared" si="121"/>
        <v>0</v>
      </c>
      <c r="U4232" s="400"/>
    </row>
    <row r="4233" spans="2:21" x14ac:dyDescent="0.25">
      <c r="B4233" s="396">
        <f t="shared" si="116"/>
        <v>4228</v>
      </c>
      <c r="C4233" s="414">
        <v>45557</v>
      </c>
      <c r="D4233" s="397" t="s">
        <v>96</v>
      </c>
      <c r="E4233" s="427" t="str">
        <f t="shared" si="117"/>
        <v>تانکر آب</v>
      </c>
      <c r="F4233" s="427" t="str">
        <f t="shared" si="118"/>
        <v>شرکتی</v>
      </c>
      <c r="G4233" s="427" t="str">
        <f t="shared" si="119"/>
        <v>تانکر آب</v>
      </c>
      <c r="H4233" s="427">
        <f t="shared" si="120"/>
        <v>11.8</v>
      </c>
      <c r="I4233" s="427" t="s">
        <v>66</v>
      </c>
      <c r="J4233" s="427">
        <v>3</v>
      </c>
      <c r="K4233" s="427"/>
      <c r="L4233" s="427"/>
      <c r="M4233" s="218"/>
      <c r="N4233" s="427"/>
      <c r="O4233" s="427"/>
      <c r="P4233" s="427"/>
      <c r="Q4233" s="399">
        <f t="shared" si="122"/>
        <v>0</v>
      </c>
      <c r="R4233" s="399">
        <f t="shared" si="123"/>
        <v>0</v>
      </c>
      <c r="S4233" s="399">
        <f t="shared" si="124"/>
        <v>35.400000000000006</v>
      </c>
      <c r="T4233" s="272">
        <f t="shared" si="121"/>
        <v>0</v>
      </c>
      <c r="U4233" s="400"/>
    </row>
    <row r="4234" spans="2:21" x14ac:dyDescent="0.25">
      <c r="B4234" s="396">
        <f t="shared" si="116"/>
        <v>4229</v>
      </c>
      <c r="C4234" s="414">
        <v>45557</v>
      </c>
      <c r="D4234" s="397" t="s">
        <v>130</v>
      </c>
      <c r="E4234" s="427" t="str">
        <f t="shared" si="117"/>
        <v>تانکر آب</v>
      </c>
      <c r="F4234" s="427" t="str">
        <f t="shared" si="118"/>
        <v>شرکتی</v>
      </c>
      <c r="G4234" s="427" t="str">
        <f t="shared" si="119"/>
        <v>تانکر آب</v>
      </c>
      <c r="H4234" s="427">
        <f t="shared" si="120"/>
        <v>11.8</v>
      </c>
      <c r="I4234" s="427" t="s">
        <v>66</v>
      </c>
      <c r="J4234" s="427">
        <v>2</v>
      </c>
      <c r="K4234" s="427"/>
      <c r="L4234" s="427"/>
      <c r="M4234" s="218"/>
      <c r="N4234" s="427"/>
      <c r="O4234" s="427"/>
      <c r="P4234" s="427"/>
      <c r="Q4234" s="399">
        <f t="shared" si="122"/>
        <v>0</v>
      </c>
      <c r="R4234" s="399">
        <f t="shared" si="123"/>
        <v>0</v>
      </c>
      <c r="S4234" s="399">
        <f t="shared" si="124"/>
        <v>23.6</v>
      </c>
      <c r="T4234" s="272">
        <f t="shared" si="121"/>
        <v>0</v>
      </c>
      <c r="U4234" s="400"/>
    </row>
    <row r="4235" spans="2:21" x14ac:dyDescent="0.25">
      <c r="B4235" s="396">
        <f t="shared" si="116"/>
        <v>4230</v>
      </c>
      <c r="C4235" s="414">
        <v>45557</v>
      </c>
      <c r="D4235" s="402" t="s">
        <v>478</v>
      </c>
      <c r="E4235" s="427" t="str">
        <f t="shared" si="117"/>
        <v>تانکر آب</v>
      </c>
      <c r="F4235" s="427" t="str">
        <f t="shared" si="118"/>
        <v>میرزایی</v>
      </c>
      <c r="G4235" s="427" t="str">
        <f t="shared" si="119"/>
        <v>تانکر آب</v>
      </c>
      <c r="H4235" s="427">
        <f t="shared" si="120"/>
        <v>13</v>
      </c>
      <c r="I4235" s="427" t="s">
        <v>66</v>
      </c>
      <c r="J4235" s="427">
        <v>3</v>
      </c>
      <c r="K4235" s="427"/>
      <c r="L4235" s="427"/>
      <c r="M4235" s="218"/>
      <c r="N4235" s="427"/>
      <c r="O4235" s="427"/>
      <c r="P4235" s="427"/>
      <c r="Q4235" s="399">
        <f t="shared" si="122"/>
        <v>0</v>
      </c>
      <c r="R4235" s="399">
        <f t="shared" si="123"/>
        <v>0</v>
      </c>
      <c r="S4235" s="399">
        <f t="shared" si="124"/>
        <v>39</v>
      </c>
      <c r="T4235" s="272">
        <f t="shared" si="121"/>
        <v>0</v>
      </c>
      <c r="U4235" s="400"/>
    </row>
    <row r="4236" spans="2:21" x14ac:dyDescent="0.25">
      <c r="B4236" s="466">
        <f>ROW()-5</f>
        <v>4231</v>
      </c>
      <c r="C4236" s="480">
        <v>45558</v>
      </c>
      <c r="D4236" s="467" t="s">
        <v>522</v>
      </c>
      <c r="E4236" s="468" t="str">
        <f t="shared" si="117"/>
        <v>_</v>
      </c>
      <c r="F4236" s="468" t="str">
        <f t="shared" si="118"/>
        <v>_</v>
      </c>
      <c r="G4236" s="468" t="str">
        <f t="shared" si="119"/>
        <v>بچینگ</v>
      </c>
      <c r="H4236" s="468">
        <f t="shared" si="120"/>
        <v>1</v>
      </c>
      <c r="I4236" s="458" t="s">
        <v>310</v>
      </c>
      <c r="J4236" s="468">
        <v>56</v>
      </c>
      <c r="K4236" s="468"/>
      <c r="L4236" s="468"/>
      <c r="M4236" s="458"/>
      <c r="N4236" s="468"/>
      <c r="O4236" s="468">
        <v>713375</v>
      </c>
      <c r="P4236" s="468" t="s">
        <v>531</v>
      </c>
      <c r="Q4236" s="469">
        <f>IF(I4236=$Q$5,J4236*H4236,0)</f>
        <v>0</v>
      </c>
      <c r="R4236" s="469">
        <f>IF(I4236=$R$5,J4236*H4236,0)*1.15</f>
        <v>0</v>
      </c>
      <c r="S4236" s="469">
        <f>IF(I4236=$S$5,J4236*H4236,0)</f>
        <v>0</v>
      </c>
      <c r="T4236" s="462">
        <f t="shared" si="121"/>
        <v>0</v>
      </c>
      <c r="U4236" s="470"/>
    </row>
    <row r="4237" spans="2:21" x14ac:dyDescent="0.25">
      <c r="B4237" s="466">
        <f t="shared" ref="B4237:B4270" si="125">ROW()-5</f>
        <v>4232</v>
      </c>
      <c r="C4237" s="480">
        <v>45558</v>
      </c>
      <c r="D4237" s="467" t="s">
        <v>522</v>
      </c>
      <c r="E4237" s="468" t="str">
        <f t="shared" si="117"/>
        <v>_</v>
      </c>
      <c r="F4237" s="468" t="str">
        <f t="shared" si="118"/>
        <v>_</v>
      </c>
      <c r="G4237" s="468" t="str">
        <f t="shared" si="119"/>
        <v>بچینگ</v>
      </c>
      <c r="H4237" s="468">
        <f t="shared" si="120"/>
        <v>1</v>
      </c>
      <c r="I4237" s="458" t="s">
        <v>310</v>
      </c>
      <c r="J4237" s="468">
        <v>13</v>
      </c>
      <c r="K4237" s="468"/>
      <c r="L4237" s="468"/>
      <c r="M4237" s="458"/>
      <c r="N4237" s="468"/>
      <c r="O4237" s="468">
        <v>713375</v>
      </c>
      <c r="P4237" s="468" t="s">
        <v>498</v>
      </c>
      <c r="Q4237" s="469">
        <f>IF(I4237=$Q$5,J4237*H4237,0)</f>
        <v>0</v>
      </c>
      <c r="R4237" s="469">
        <f>IF(I4237=$R$5,J4237*H4237,0)*1.15</f>
        <v>0</v>
      </c>
      <c r="S4237" s="469">
        <f>IF(I4237=$S$5,J4237*H4237,0)</f>
        <v>0</v>
      </c>
      <c r="T4237" s="462">
        <f t="shared" si="121"/>
        <v>0</v>
      </c>
      <c r="U4237" s="470"/>
    </row>
    <row r="4238" spans="2:21" x14ac:dyDescent="0.25">
      <c r="B4238" s="466">
        <f t="shared" si="125"/>
        <v>4233</v>
      </c>
      <c r="C4238" s="480">
        <v>45558</v>
      </c>
      <c r="D4238" s="467" t="s">
        <v>487</v>
      </c>
      <c r="E4238" s="468" t="str">
        <f t="shared" si="117"/>
        <v>کامیون کمپرسی</v>
      </c>
      <c r="F4238" s="468" t="str">
        <f t="shared" si="118"/>
        <v>رمضانی مقدم</v>
      </c>
      <c r="G4238" s="468" t="str">
        <f t="shared" si="119"/>
        <v>تک</v>
      </c>
      <c r="H4238" s="468">
        <f t="shared" si="120"/>
        <v>4.2</v>
      </c>
      <c r="I4238" s="468" t="s">
        <v>253</v>
      </c>
      <c r="J4238" s="468">
        <v>3</v>
      </c>
      <c r="K4238" s="468">
        <v>715500</v>
      </c>
      <c r="L4238" s="468">
        <v>2000</v>
      </c>
      <c r="M4238" s="458"/>
      <c r="N4238" s="468" t="s">
        <v>481</v>
      </c>
      <c r="O4238" s="468">
        <v>717350</v>
      </c>
      <c r="P4238" s="468" t="s">
        <v>305</v>
      </c>
      <c r="Q4238" s="469">
        <f t="shared" ref="Q4238:Q4270" si="126">IF(I4238=$Q$5,J4238*H4238,0)</f>
        <v>0</v>
      </c>
      <c r="R4238" s="469">
        <f t="shared" ref="R4238:R4270" si="127">IF(I4238=$R$5,J4238*H4238,0)*1.15</f>
        <v>0</v>
      </c>
      <c r="S4238" s="469">
        <f t="shared" ref="S4238:S4270" si="128">IF(I4238=$S$5,J4238*H4238,0)</f>
        <v>0</v>
      </c>
      <c r="T4238" s="462">
        <f t="shared" si="121"/>
        <v>12.600000000000001</v>
      </c>
      <c r="U4238" s="470"/>
    </row>
    <row r="4239" spans="2:21" x14ac:dyDescent="0.25">
      <c r="B4239" s="466">
        <f t="shared" si="125"/>
        <v>4234</v>
      </c>
      <c r="C4239" s="480">
        <v>45558</v>
      </c>
      <c r="D4239" s="467" t="s">
        <v>488</v>
      </c>
      <c r="E4239" s="468" t="str">
        <f t="shared" si="117"/>
        <v>کامیون کمپرسی</v>
      </c>
      <c r="F4239" s="468" t="str">
        <f t="shared" si="118"/>
        <v>رمضانی مقدم</v>
      </c>
      <c r="G4239" s="468" t="str">
        <f t="shared" si="119"/>
        <v>تک</v>
      </c>
      <c r="H4239" s="468">
        <f t="shared" si="120"/>
        <v>4.2</v>
      </c>
      <c r="I4239" s="468" t="s">
        <v>253</v>
      </c>
      <c r="J4239" s="468">
        <v>4</v>
      </c>
      <c r="K4239" s="468">
        <v>715500</v>
      </c>
      <c r="L4239" s="468">
        <v>2000</v>
      </c>
      <c r="M4239" s="458"/>
      <c r="N4239" s="468" t="s">
        <v>481</v>
      </c>
      <c r="O4239" s="468">
        <v>717350</v>
      </c>
      <c r="P4239" s="468" t="s">
        <v>305</v>
      </c>
      <c r="Q4239" s="469">
        <f t="shared" si="126"/>
        <v>0</v>
      </c>
      <c r="R4239" s="469">
        <f t="shared" si="127"/>
        <v>0</v>
      </c>
      <c r="S4239" s="469">
        <f t="shared" si="128"/>
        <v>0</v>
      </c>
      <c r="T4239" s="462">
        <f t="shared" si="121"/>
        <v>16.8</v>
      </c>
      <c r="U4239" s="470"/>
    </row>
    <row r="4240" spans="2:21" x14ac:dyDescent="0.25">
      <c r="B4240" s="466">
        <f t="shared" si="125"/>
        <v>4235</v>
      </c>
      <c r="C4240" s="480">
        <v>45558</v>
      </c>
      <c r="D4240" s="467" t="s">
        <v>487</v>
      </c>
      <c r="E4240" s="468" t="str">
        <f t="shared" si="117"/>
        <v>کامیون کمپرسی</v>
      </c>
      <c r="F4240" s="468" t="str">
        <f t="shared" si="118"/>
        <v>رمضانی مقدم</v>
      </c>
      <c r="G4240" s="468" t="str">
        <f t="shared" si="119"/>
        <v>تک</v>
      </c>
      <c r="H4240" s="468">
        <f t="shared" si="120"/>
        <v>4.2</v>
      </c>
      <c r="I4240" s="468" t="s">
        <v>253</v>
      </c>
      <c r="J4240" s="468">
        <v>40</v>
      </c>
      <c r="K4240" s="468">
        <v>715500</v>
      </c>
      <c r="L4240" s="468">
        <v>1300</v>
      </c>
      <c r="M4240" s="458"/>
      <c r="N4240" s="468" t="s">
        <v>481</v>
      </c>
      <c r="O4240" s="468">
        <v>716800</v>
      </c>
      <c r="P4240" s="468" t="s">
        <v>305</v>
      </c>
      <c r="Q4240" s="469">
        <f t="shared" si="126"/>
        <v>0</v>
      </c>
      <c r="R4240" s="469">
        <f t="shared" si="127"/>
        <v>0</v>
      </c>
      <c r="S4240" s="469">
        <f t="shared" si="128"/>
        <v>0</v>
      </c>
      <c r="T4240" s="462">
        <f t="shared" si="121"/>
        <v>168</v>
      </c>
      <c r="U4240" s="470"/>
    </row>
    <row r="4241" spans="2:21" x14ac:dyDescent="0.25">
      <c r="B4241" s="466">
        <f t="shared" si="125"/>
        <v>4236</v>
      </c>
      <c r="C4241" s="480">
        <v>45558</v>
      </c>
      <c r="D4241" s="467" t="s">
        <v>488</v>
      </c>
      <c r="E4241" s="468" t="str">
        <f t="shared" si="117"/>
        <v>کامیون کمپرسی</v>
      </c>
      <c r="F4241" s="468" t="str">
        <f t="shared" si="118"/>
        <v>رمضانی مقدم</v>
      </c>
      <c r="G4241" s="468" t="str">
        <f t="shared" si="119"/>
        <v>تک</v>
      </c>
      <c r="H4241" s="468">
        <f t="shared" si="120"/>
        <v>4.2</v>
      </c>
      <c r="I4241" s="468" t="s">
        <v>291</v>
      </c>
      <c r="J4241" s="468">
        <v>39</v>
      </c>
      <c r="K4241" s="468">
        <v>715500</v>
      </c>
      <c r="L4241" s="468">
        <v>1300</v>
      </c>
      <c r="M4241" s="458"/>
      <c r="N4241" s="468" t="s">
        <v>481</v>
      </c>
      <c r="O4241" s="468">
        <v>716800</v>
      </c>
      <c r="P4241" s="468" t="s">
        <v>305</v>
      </c>
      <c r="Q4241" s="469">
        <f t="shared" si="126"/>
        <v>0</v>
      </c>
      <c r="R4241" s="469">
        <f t="shared" si="127"/>
        <v>0</v>
      </c>
      <c r="S4241" s="469">
        <f t="shared" si="128"/>
        <v>0</v>
      </c>
      <c r="T4241" s="462">
        <f t="shared" si="121"/>
        <v>0</v>
      </c>
      <c r="U4241" s="470"/>
    </row>
    <row r="4242" spans="2:21" x14ac:dyDescent="0.25">
      <c r="B4242" s="466">
        <f t="shared" si="125"/>
        <v>4237</v>
      </c>
      <c r="C4242" s="480">
        <v>45558</v>
      </c>
      <c r="D4242" s="467" t="s">
        <v>489</v>
      </c>
      <c r="E4242" s="468" t="str">
        <f t="shared" si="117"/>
        <v>کامیون کمپرسی</v>
      </c>
      <c r="F4242" s="468" t="str">
        <f t="shared" si="118"/>
        <v>رمضانی مقدم</v>
      </c>
      <c r="G4242" s="468" t="str">
        <f t="shared" si="119"/>
        <v>تک</v>
      </c>
      <c r="H4242" s="468">
        <f t="shared" si="120"/>
        <v>4.2</v>
      </c>
      <c r="I4242" s="468"/>
      <c r="J4242" s="468">
        <v>0</v>
      </c>
      <c r="K4242" s="468"/>
      <c r="L4242" s="468"/>
      <c r="M4242" s="458"/>
      <c r="N4242" s="468"/>
      <c r="O4242" s="468"/>
      <c r="P4242" s="468"/>
      <c r="Q4242" s="469">
        <f t="shared" si="126"/>
        <v>0</v>
      </c>
      <c r="R4242" s="469">
        <f t="shared" si="127"/>
        <v>0</v>
      </c>
      <c r="S4242" s="469">
        <f t="shared" si="128"/>
        <v>0</v>
      </c>
      <c r="T4242" s="462">
        <f t="shared" si="121"/>
        <v>0</v>
      </c>
      <c r="U4242" s="470"/>
    </row>
    <row r="4243" spans="2:21" x14ac:dyDescent="0.25">
      <c r="B4243" s="466">
        <f t="shared" si="125"/>
        <v>4238</v>
      </c>
      <c r="C4243" s="480">
        <v>45558</v>
      </c>
      <c r="D4243" s="467" t="s">
        <v>117</v>
      </c>
      <c r="E4243" s="468" t="str">
        <f t="shared" si="117"/>
        <v>کامیون کمپرسی</v>
      </c>
      <c r="F4243" s="468" t="str">
        <f t="shared" si="118"/>
        <v>شرکتی</v>
      </c>
      <c r="G4243" s="468" t="str">
        <f t="shared" si="119"/>
        <v>جفت</v>
      </c>
      <c r="H4243" s="468">
        <f t="shared" si="120"/>
        <v>6.65</v>
      </c>
      <c r="I4243" s="468" t="s">
        <v>221</v>
      </c>
      <c r="J4243" s="468">
        <v>15</v>
      </c>
      <c r="K4243" s="468">
        <v>714820</v>
      </c>
      <c r="L4243" s="468">
        <v>1020</v>
      </c>
      <c r="M4243" s="458"/>
      <c r="N4243" s="468" t="s">
        <v>63</v>
      </c>
      <c r="O4243" s="468">
        <v>713700</v>
      </c>
      <c r="P4243" s="468" t="s">
        <v>305</v>
      </c>
      <c r="Q4243" s="469">
        <f t="shared" si="126"/>
        <v>0</v>
      </c>
      <c r="R4243" s="469">
        <f t="shared" si="127"/>
        <v>114.71249999999999</v>
      </c>
      <c r="S4243" s="469">
        <f t="shared" si="128"/>
        <v>0</v>
      </c>
      <c r="T4243" s="462">
        <f t="shared" si="121"/>
        <v>0</v>
      </c>
      <c r="U4243" s="470"/>
    </row>
    <row r="4244" spans="2:21" x14ac:dyDescent="0.25">
      <c r="B4244" s="466">
        <f t="shared" si="125"/>
        <v>4239</v>
      </c>
      <c r="C4244" s="480">
        <v>45558</v>
      </c>
      <c r="D4244" s="467" t="s">
        <v>94</v>
      </c>
      <c r="E4244" s="468" t="str">
        <f t="shared" si="117"/>
        <v>کامیون کمپرسی</v>
      </c>
      <c r="F4244" s="468" t="str">
        <f t="shared" si="118"/>
        <v>شرکتی</v>
      </c>
      <c r="G4244" s="468" t="str">
        <f t="shared" si="119"/>
        <v>جفت</v>
      </c>
      <c r="H4244" s="468">
        <f t="shared" si="120"/>
        <v>6.65</v>
      </c>
      <c r="I4244" s="468" t="s">
        <v>221</v>
      </c>
      <c r="J4244" s="468">
        <v>1</v>
      </c>
      <c r="K4244" s="468">
        <v>715700</v>
      </c>
      <c r="L4244" s="468">
        <v>1700</v>
      </c>
      <c r="M4244" s="458"/>
      <c r="N4244" s="468" t="s">
        <v>62</v>
      </c>
      <c r="O4244" s="468">
        <v>717400</v>
      </c>
      <c r="P4244" s="468" t="s">
        <v>305</v>
      </c>
      <c r="Q4244" s="469">
        <f t="shared" si="126"/>
        <v>0</v>
      </c>
      <c r="R4244" s="469">
        <f t="shared" si="127"/>
        <v>7.6475</v>
      </c>
      <c r="S4244" s="469">
        <f t="shared" si="128"/>
        <v>0</v>
      </c>
      <c r="T4244" s="462">
        <f t="shared" si="121"/>
        <v>0</v>
      </c>
      <c r="U4244" s="470"/>
    </row>
    <row r="4245" spans="2:21" x14ac:dyDescent="0.25">
      <c r="B4245" s="466">
        <f t="shared" si="125"/>
        <v>4240</v>
      </c>
      <c r="C4245" s="480">
        <v>45558</v>
      </c>
      <c r="D4245" s="467" t="s">
        <v>94</v>
      </c>
      <c r="E4245" s="468" t="str">
        <f t="shared" si="117"/>
        <v>کامیون کمپرسی</v>
      </c>
      <c r="F4245" s="468" t="str">
        <f t="shared" si="118"/>
        <v>شرکتی</v>
      </c>
      <c r="G4245" s="468" t="str">
        <f t="shared" si="119"/>
        <v>جفت</v>
      </c>
      <c r="H4245" s="468">
        <f t="shared" si="120"/>
        <v>6.65</v>
      </c>
      <c r="I4245" s="468" t="s">
        <v>221</v>
      </c>
      <c r="J4245" s="468">
        <v>17</v>
      </c>
      <c r="K4245" s="468">
        <v>714820</v>
      </c>
      <c r="L4245" s="468">
        <v>1020</v>
      </c>
      <c r="M4245" s="458"/>
      <c r="N4245" s="468" t="s">
        <v>63</v>
      </c>
      <c r="O4245" s="468">
        <v>713700</v>
      </c>
      <c r="P4245" s="468" t="s">
        <v>305</v>
      </c>
      <c r="Q4245" s="469">
        <f t="shared" si="126"/>
        <v>0</v>
      </c>
      <c r="R4245" s="469">
        <f t="shared" si="127"/>
        <v>130.00749999999999</v>
      </c>
      <c r="S4245" s="469">
        <f t="shared" si="128"/>
        <v>0</v>
      </c>
      <c r="T4245" s="462">
        <f t="shared" si="121"/>
        <v>0</v>
      </c>
      <c r="U4245" s="470"/>
    </row>
    <row r="4246" spans="2:21" x14ac:dyDescent="0.25">
      <c r="B4246" s="466">
        <f t="shared" si="125"/>
        <v>4241</v>
      </c>
      <c r="C4246" s="480">
        <v>45558</v>
      </c>
      <c r="D4246" s="467" t="s">
        <v>91</v>
      </c>
      <c r="E4246" s="468" t="str">
        <f t="shared" si="117"/>
        <v>کامیون کمپرسی</v>
      </c>
      <c r="F4246" s="468" t="str">
        <f t="shared" si="118"/>
        <v>شرکتی</v>
      </c>
      <c r="G4246" s="468" t="str">
        <f t="shared" si="119"/>
        <v>جفت</v>
      </c>
      <c r="H4246" s="468">
        <f t="shared" si="120"/>
        <v>6.65</v>
      </c>
      <c r="I4246" s="468" t="s">
        <v>291</v>
      </c>
      <c r="J4246" s="468">
        <v>25</v>
      </c>
      <c r="K4246" s="468">
        <v>716800</v>
      </c>
      <c r="L4246" s="468"/>
      <c r="M4246" s="458"/>
      <c r="N4246" s="468"/>
      <c r="O4246" s="468"/>
      <c r="P4246" s="468"/>
      <c r="Q4246" s="469">
        <f t="shared" si="126"/>
        <v>0</v>
      </c>
      <c r="R4246" s="469">
        <f t="shared" si="127"/>
        <v>0</v>
      </c>
      <c r="S4246" s="469">
        <f t="shared" si="128"/>
        <v>0</v>
      </c>
      <c r="T4246" s="462">
        <f t="shared" si="121"/>
        <v>0</v>
      </c>
      <c r="U4246" s="470"/>
    </row>
    <row r="4247" spans="2:21" x14ac:dyDescent="0.25">
      <c r="B4247" s="466">
        <f t="shared" si="125"/>
        <v>4242</v>
      </c>
      <c r="C4247" s="480">
        <v>45558</v>
      </c>
      <c r="D4247" s="467" t="s">
        <v>156</v>
      </c>
      <c r="E4247" s="468" t="str">
        <f t="shared" si="117"/>
        <v>کامیون کمپرسی</v>
      </c>
      <c r="F4247" s="468" t="str">
        <f t="shared" si="118"/>
        <v>صداقت</v>
      </c>
      <c r="G4247" s="468" t="str">
        <f t="shared" si="119"/>
        <v>تک</v>
      </c>
      <c r="H4247" s="468">
        <f t="shared" si="120"/>
        <v>4.1500000000000004</v>
      </c>
      <c r="I4247" s="468" t="s">
        <v>221</v>
      </c>
      <c r="J4247" s="468">
        <v>44</v>
      </c>
      <c r="K4247" s="468">
        <v>715700</v>
      </c>
      <c r="L4247" s="468">
        <v>1700</v>
      </c>
      <c r="M4247" s="458"/>
      <c r="N4247" s="468" t="s">
        <v>62</v>
      </c>
      <c r="O4247" s="468">
        <v>717400</v>
      </c>
      <c r="P4247" s="468" t="s">
        <v>305</v>
      </c>
      <c r="Q4247" s="469">
        <f t="shared" si="126"/>
        <v>0</v>
      </c>
      <c r="R4247" s="469">
        <f t="shared" si="127"/>
        <v>209.99</v>
      </c>
      <c r="S4247" s="469">
        <f t="shared" si="128"/>
        <v>0</v>
      </c>
      <c r="T4247" s="462">
        <f t="shared" si="121"/>
        <v>0</v>
      </c>
      <c r="U4247" s="470"/>
    </row>
    <row r="4248" spans="2:21" x14ac:dyDescent="0.25">
      <c r="B4248" s="466">
        <f t="shared" si="125"/>
        <v>4243</v>
      </c>
      <c r="C4248" s="480">
        <v>45558</v>
      </c>
      <c r="D4248" s="467" t="s">
        <v>157</v>
      </c>
      <c r="E4248" s="468" t="str">
        <f t="shared" si="117"/>
        <v>کامیون کمپرسی</v>
      </c>
      <c r="F4248" s="468" t="str">
        <f t="shared" si="118"/>
        <v>صداقت</v>
      </c>
      <c r="G4248" s="468" t="str">
        <f t="shared" si="119"/>
        <v>تک</v>
      </c>
      <c r="H4248" s="468">
        <f t="shared" si="120"/>
        <v>4.1500000000000004</v>
      </c>
      <c r="I4248" s="468" t="s">
        <v>221</v>
      </c>
      <c r="J4248" s="468">
        <v>37</v>
      </c>
      <c r="K4248" s="468">
        <v>715700</v>
      </c>
      <c r="L4248" s="468">
        <v>1700</v>
      </c>
      <c r="M4248" s="458"/>
      <c r="N4248" s="468" t="s">
        <v>62</v>
      </c>
      <c r="O4248" s="468">
        <v>717400</v>
      </c>
      <c r="P4248" s="468" t="s">
        <v>305</v>
      </c>
      <c r="Q4248" s="469">
        <f t="shared" si="126"/>
        <v>0</v>
      </c>
      <c r="R4248" s="469">
        <f t="shared" si="127"/>
        <v>176.58250000000001</v>
      </c>
      <c r="S4248" s="469">
        <f t="shared" si="128"/>
        <v>0</v>
      </c>
      <c r="T4248" s="462">
        <f t="shared" si="121"/>
        <v>0</v>
      </c>
      <c r="U4248" s="470"/>
    </row>
    <row r="4249" spans="2:21" x14ac:dyDescent="0.25">
      <c r="B4249" s="466">
        <f t="shared" si="125"/>
        <v>4244</v>
      </c>
      <c r="C4249" s="480">
        <v>45558</v>
      </c>
      <c r="D4249" s="467" t="s">
        <v>436</v>
      </c>
      <c r="E4249" s="468" t="str">
        <f t="shared" si="117"/>
        <v>تانکر آب</v>
      </c>
      <c r="F4249" s="468" t="str">
        <f t="shared" si="118"/>
        <v>جواد رضاپور</v>
      </c>
      <c r="G4249" s="468" t="str">
        <f t="shared" si="119"/>
        <v>تانکر آب</v>
      </c>
      <c r="H4249" s="468">
        <f t="shared" si="120"/>
        <v>10</v>
      </c>
      <c r="I4249" s="468" t="s">
        <v>66</v>
      </c>
      <c r="J4249" s="468">
        <v>4</v>
      </c>
      <c r="K4249" s="468"/>
      <c r="L4249" s="468"/>
      <c r="M4249" s="458"/>
      <c r="N4249" s="468" t="s">
        <v>363</v>
      </c>
      <c r="O4249" s="468"/>
      <c r="P4249" s="468"/>
      <c r="Q4249" s="469">
        <f t="shared" si="126"/>
        <v>0</v>
      </c>
      <c r="R4249" s="469">
        <f t="shared" si="127"/>
        <v>0</v>
      </c>
      <c r="S4249" s="469">
        <f t="shared" si="128"/>
        <v>40</v>
      </c>
      <c r="T4249" s="462">
        <f t="shared" si="121"/>
        <v>0</v>
      </c>
      <c r="U4249" s="470"/>
    </row>
    <row r="4250" spans="2:21" x14ac:dyDescent="0.25">
      <c r="B4250" s="466">
        <f t="shared" si="125"/>
        <v>4245</v>
      </c>
      <c r="C4250" s="480">
        <v>45558</v>
      </c>
      <c r="D4250" s="467" t="s">
        <v>284</v>
      </c>
      <c r="E4250" s="468" t="str">
        <f t="shared" si="117"/>
        <v>کمپرسی جفت</v>
      </c>
      <c r="F4250" s="468" t="str">
        <f t="shared" si="118"/>
        <v>محمدپور</v>
      </c>
      <c r="G4250" s="468" t="str">
        <f t="shared" si="119"/>
        <v>جفت</v>
      </c>
      <c r="H4250" s="468">
        <f t="shared" si="120"/>
        <v>7</v>
      </c>
      <c r="I4250" s="468" t="s">
        <v>220</v>
      </c>
      <c r="J4250" s="468">
        <v>60</v>
      </c>
      <c r="K4250" s="468"/>
      <c r="L4250" s="468"/>
      <c r="M4250" s="458"/>
      <c r="N4250" s="468"/>
      <c r="O4250" s="468"/>
      <c r="P4250" s="468"/>
      <c r="Q4250" s="469">
        <f t="shared" si="126"/>
        <v>420</v>
      </c>
      <c r="R4250" s="469">
        <f t="shared" si="127"/>
        <v>0</v>
      </c>
      <c r="S4250" s="469">
        <f t="shared" si="128"/>
        <v>0</v>
      </c>
      <c r="T4250" s="462">
        <f t="shared" si="121"/>
        <v>0</v>
      </c>
      <c r="U4250" s="470"/>
    </row>
    <row r="4251" spans="2:21" x14ac:dyDescent="0.25">
      <c r="B4251" s="466">
        <f t="shared" si="125"/>
        <v>4246</v>
      </c>
      <c r="C4251" s="480">
        <v>45558</v>
      </c>
      <c r="D4251" s="467" t="s">
        <v>268</v>
      </c>
      <c r="E4251" s="468" t="str">
        <f t="shared" si="117"/>
        <v>کمپرسی تک</v>
      </c>
      <c r="F4251" s="468" t="str">
        <f t="shared" si="118"/>
        <v>محمدپور</v>
      </c>
      <c r="G4251" s="468" t="str">
        <f t="shared" si="119"/>
        <v>تک</v>
      </c>
      <c r="H4251" s="468">
        <f t="shared" si="120"/>
        <v>5</v>
      </c>
      <c r="I4251" s="468" t="s">
        <v>220</v>
      </c>
      <c r="J4251" s="468">
        <v>51</v>
      </c>
      <c r="K4251" s="468"/>
      <c r="L4251" s="468"/>
      <c r="M4251" s="458"/>
      <c r="N4251" s="468"/>
      <c r="O4251" s="468"/>
      <c r="P4251" s="468"/>
      <c r="Q4251" s="469">
        <f t="shared" si="126"/>
        <v>255</v>
      </c>
      <c r="R4251" s="469">
        <f t="shared" si="127"/>
        <v>0</v>
      </c>
      <c r="S4251" s="469">
        <f t="shared" si="128"/>
        <v>0</v>
      </c>
      <c r="T4251" s="462">
        <f t="shared" si="121"/>
        <v>0</v>
      </c>
      <c r="U4251" s="470"/>
    </row>
    <row r="4252" spans="2:21" x14ac:dyDescent="0.25">
      <c r="B4252" s="466">
        <f t="shared" si="125"/>
        <v>4247</v>
      </c>
      <c r="C4252" s="480">
        <v>45558</v>
      </c>
      <c r="D4252" s="467" t="s">
        <v>260</v>
      </c>
      <c r="E4252" s="468" t="str">
        <f t="shared" si="117"/>
        <v>تانکر آب</v>
      </c>
      <c r="F4252" s="468" t="str">
        <f t="shared" si="118"/>
        <v>محمدپور</v>
      </c>
      <c r="G4252" s="468" t="str">
        <f t="shared" si="119"/>
        <v>تانکر آب</v>
      </c>
      <c r="H4252" s="468">
        <f t="shared" si="120"/>
        <v>10</v>
      </c>
      <c r="I4252" s="468" t="s">
        <v>66</v>
      </c>
      <c r="J4252" s="468">
        <v>8</v>
      </c>
      <c r="K4252" s="468"/>
      <c r="L4252" s="468"/>
      <c r="M4252" s="458"/>
      <c r="N4252" s="468" t="s">
        <v>363</v>
      </c>
      <c r="O4252" s="468"/>
      <c r="P4252" s="468"/>
      <c r="Q4252" s="469">
        <f t="shared" si="126"/>
        <v>0</v>
      </c>
      <c r="R4252" s="469">
        <f t="shared" si="127"/>
        <v>0</v>
      </c>
      <c r="S4252" s="469">
        <f t="shared" si="128"/>
        <v>80</v>
      </c>
      <c r="T4252" s="462">
        <f t="shared" si="121"/>
        <v>0</v>
      </c>
      <c r="U4252" s="470"/>
    </row>
    <row r="4253" spans="2:21" x14ac:dyDescent="0.25">
      <c r="B4253" s="466">
        <f t="shared" si="125"/>
        <v>4248</v>
      </c>
      <c r="C4253" s="480">
        <v>45558</v>
      </c>
      <c r="D4253" s="467" t="s">
        <v>359</v>
      </c>
      <c r="E4253" s="468" t="str">
        <f t="shared" si="117"/>
        <v>کمپرسی جفت</v>
      </c>
      <c r="F4253" s="468" t="str">
        <f t="shared" si="118"/>
        <v>محمدپور</v>
      </c>
      <c r="G4253" s="468" t="str">
        <f t="shared" si="119"/>
        <v>جفت</v>
      </c>
      <c r="H4253" s="468">
        <f t="shared" si="120"/>
        <v>7</v>
      </c>
      <c r="I4253" s="468"/>
      <c r="J4253" s="468"/>
      <c r="K4253" s="468"/>
      <c r="L4253" s="468"/>
      <c r="M4253" s="458"/>
      <c r="N4253" s="468"/>
      <c r="O4253" s="468"/>
      <c r="P4253" s="468"/>
      <c r="Q4253" s="469">
        <f t="shared" si="126"/>
        <v>0</v>
      </c>
      <c r="R4253" s="469">
        <f t="shared" si="127"/>
        <v>0</v>
      </c>
      <c r="S4253" s="469">
        <f t="shared" si="128"/>
        <v>0</v>
      </c>
      <c r="T4253" s="462">
        <f t="shared" si="121"/>
        <v>0</v>
      </c>
      <c r="U4253" s="470"/>
    </row>
    <row r="4254" spans="2:21" x14ac:dyDescent="0.25">
      <c r="B4254" s="466">
        <f t="shared" si="125"/>
        <v>4249</v>
      </c>
      <c r="C4254" s="480">
        <v>45558</v>
      </c>
      <c r="D4254" s="467" t="s">
        <v>177</v>
      </c>
      <c r="E4254" s="468" t="str">
        <f t="shared" si="117"/>
        <v>کمپرسی جفت</v>
      </c>
      <c r="F4254" s="468" t="str">
        <f t="shared" si="118"/>
        <v>محمدپور</v>
      </c>
      <c r="G4254" s="468" t="str">
        <f t="shared" si="119"/>
        <v>جفت</v>
      </c>
      <c r="H4254" s="468">
        <f t="shared" si="120"/>
        <v>7</v>
      </c>
      <c r="I4254" s="468" t="s">
        <v>220</v>
      </c>
      <c r="J4254" s="468">
        <v>59</v>
      </c>
      <c r="K4254" s="468"/>
      <c r="L4254" s="468"/>
      <c r="M4254" s="458"/>
      <c r="N4254" s="468"/>
      <c r="O4254" s="468"/>
      <c r="P4254" s="468"/>
      <c r="Q4254" s="469">
        <f t="shared" si="126"/>
        <v>413</v>
      </c>
      <c r="R4254" s="469">
        <f t="shared" si="127"/>
        <v>0</v>
      </c>
      <c r="S4254" s="469">
        <f t="shared" si="128"/>
        <v>0</v>
      </c>
      <c r="T4254" s="462">
        <f t="shared" si="121"/>
        <v>0</v>
      </c>
      <c r="U4254" s="470"/>
    </row>
    <row r="4255" spans="2:21" x14ac:dyDescent="0.25">
      <c r="B4255" s="466">
        <f t="shared" si="125"/>
        <v>4250</v>
      </c>
      <c r="C4255" s="480">
        <v>45558</v>
      </c>
      <c r="D4255" s="467" t="s">
        <v>173</v>
      </c>
      <c r="E4255" s="468" t="str">
        <f t="shared" si="117"/>
        <v>تانکر آب</v>
      </c>
      <c r="F4255" s="468" t="str">
        <f t="shared" si="118"/>
        <v>محمدپور</v>
      </c>
      <c r="G4255" s="468" t="str">
        <f t="shared" si="119"/>
        <v>تانکر آب</v>
      </c>
      <c r="H4255" s="468">
        <f t="shared" si="120"/>
        <v>11.2</v>
      </c>
      <c r="I4255" s="468"/>
      <c r="J4255" s="468"/>
      <c r="K4255" s="468"/>
      <c r="L4255" s="468"/>
      <c r="M4255" s="458"/>
      <c r="N4255" s="468"/>
      <c r="O4255" s="468"/>
      <c r="P4255" s="468"/>
      <c r="Q4255" s="469">
        <f t="shared" si="126"/>
        <v>0</v>
      </c>
      <c r="R4255" s="469">
        <f t="shared" si="127"/>
        <v>0</v>
      </c>
      <c r="S4255" s="469">
        <f t="shared" si="128"/>
        <v>0</v>
      </c>
      <c r="T4255" s="462">
        <f t="shared" si="121"/>
        <v>0</v>
      </c>
      <c r="U4255" s="470"/>
    </row>
    <row r="4256" spans="2:21" x14ac:dyDescent="0.25">
      <c r="B4256" s="466">
        <f t="shared" si="125"/>
        <v>4251</v>
      </c>
      <c r="C4256" s="480">
        <v>45558</v>
      </c>
      <c r="D4256" s="467" t="s">
        <v>152</v>
      </c>
      <c r="E4256" s="468" t="str">
        <f t="shared" si="117"/>
        <v>کامیون کمپرسی</v>
      </c>
      <c r="F4256" s="468" t="str">
        <f t="shared" si="118"/>
        <v>میرزایی</v>
      </c>
      <c r="G4256" s="468" t="str">
        <f t="shared" si="119"/>
        <v>تک</v>
      </c>
      <c r="H4256" s="468">
        <f t="shared" si="120"/>
        <v>4.1500000000000004</v>
      </c>
      <c r="I4256" s="468" t="s">
        <v>221</v>
      </c>
      <c r="J4256" s="468">
        <v>22</v>
      </c>
      <c r="K4256" s="468">
        <v>714820</v>
      </c>
      <c r="L4256" s="468">
        <v>1020</v>
      </c>
      <c r="M4256" s="458"/>
      <c r="N4256" s="468" t="s">
        <v>63</v>
      </c>
      <c r="O4256" s="468">
        <v>713700</v>
      </c>
      <c r="P4256" s="468" t="s">
        <v>305</v>
      </c>
      <c r="Q4256" s="469">
        <f t="shared" si="126"/>
        <v>0</v>
      </c>
      <c r="R4256" s="469">
        <f t="shared" si="127"/>
        <v>104.995</v>
      </c>
      <c r="S4256" s="469">
        <f t="shared" si="128"/>
        <v>0</v>
      </c>
      <c r="T4256" s="462">
        <f t="shared" si="121"/>
        <v>0</v>
      </c>
      <c r="U4256" s="470"/>
    </row>
    <row r="4257" spans="2:21" x14ac:dyDescent="0.25">
      <c r="B4257" s="466">
        <f t="shared" si="125"/>
        <v>4252</v>
      </c>
      <c r="C4257" s="480">
        <v>45558</v>
      </c>
      <c r="D4257" s="467" t="s">
        <v>150</v>
      </c>
      <c r="E4257" s="468" t="str">
        <f t="shared" si="117"/>
        <v>کامیون کمپرسی</v>
      </c>
      <c r="F4257" s="468" t="str">
        <f t="shared" si="118"/>
        <v>میرزایی</v>
      </c>
      <c r="G4257" s="468" t="str">
        <f t="shared" si="119"/>
        <v>تک</v>
      </c>
      <c r="H4257" s="468">
        <f t="shared" si="120"/>
        <v>4.1500000000000004</v>
      </c>
      <c r="I4257" s="468"/>
      <c r="J4257" s="468">
        <v>0</v>
      </c>
      <c r="K4257" s="468"/>
      <c r="L4257" s="468"/>
      <c r="M4257" s="458"/>
      <c r="N4257" s="468"/>
      <c r="O4257" s="468"/>
      <c r="P4257" s="468"/>
      <c r="Q4257" s="469">
        <f t="shared" si="126"/>
        <v>0</v>
      </c>
      <c r="R4257" s="469">
        <f t="shared" si="127"/>
        <v>0</v>
      </c>
      <c r="S4257" s="469">
        <f t="shared" si="128"/>
        <v>0</v>
      </c>
      <c r="T4257" s="462">
        <f t="shared" si="121"/>
        <v>0</v>
      </c>
      <c r="U4257" s="470"/>
    </row>
    <row r="4258" spans="2:21" x14ac:dyDescent="0.25">
      <c r="B4258" s="466">
        <f t="shared" si="125"/>
        <v>4253</v>
      </c>
      <c r="C4258" s="480">
        <v>45558</v>
      </c>
      <c r="D4258" s="467" t="s">
        <v>179</v>
      </c>
      <c r="E4258" s="468" t="str">
        <f t="shared" si="117"/>
        <v>تانکر آب</v>
      </c>
      <c r="F4258" s="468" t="str">
        <f t="shared" si="118"/>
        <v>گلپایگانی</v>
      </c>
      <c r="G4258" s="468" t="str">
        <f t="shared" si="119"/>
        <v>تانکر آب</v>
      </c>
      <c r="H4258" s="468">
        <f t="shared" si="120"/>
        <v>11.6</v>
      </c>
      <c r="I4258" s="468" t="s">
        <v>66</v>
      </c>
      <c r="J4258" s="468">
        <v>5</v>
      </c>
      <c r="K4258" s="468"/>
      <c r="L4258" s="468"/>
      <c r="M4258" s="458"/>
      <c r="N4258" s="468" t="s">
        <v>363</v>
      </c>
      <c r="O4258" s="468"/>
      <c r="P4258" s="468"/>
      <c r="Q4258" s="469">
        <f t="shared" si="126"/>
        <v>0</v>
      </c>
      <c r="R4258" s="469">
        <f t="shared" si="127"/>
        <v>0</v>
      </c>
      <c r="S4258" s="469">
        <f t="shared" si="128"/>
        <v>58</v>
      </c>
      <c r="T4258" s="462">
        <f t="shared" si="121"/>
        <v>0</v>
      </c>
      <c r="U4258" s="470"/>
    </row>
    <row r="4259" spans="2:21" x14ac:dyDescent="0.25">
      <c r="B4259" s="466">
        <f t="shared" si="125"/>
        <v>4254</v>
      </c>
      <c r="C4259" s="480">
        <v>45558</v>
      </c>
      <c r="D4259" s="467" t="s">
        <v>141</v>
      </c>
      <c r="E4259" s="468" t="str">
        <f t="shared" si="117"/>
        <v>کامیون کمپرسی</v>
      </c>
      <c r="F4259" s="468" t="str">
        <f t="shared" si="118"/>
        <v>انصاری</v>
      </c>
      <c r="G4259" s="468" t="str">
        <f t="shared" si="119"/>
        <v>جفت</v>
      </c>
      <c r="H4259" s="468">
        <f t="shared" si="120"/>
        <v>7</v>
      </c>
      <c r="I4259" s="468" t="s">
        <v>220</v>
      </c>
      <c r="J4259" s="468">
        <v>55</v>
      </c>
      <c r="K4259" s="468">
        <v>712600</v>
      </c>
      <c r="L4259" s="468">
        <v>600</v>
      </c>
      <c r="M4259" s="458"/>
      <c r="N4259" s="468" t="s">
        <v>2</v>
      </c>
      <c r="O4259" s="468">
        <v>713200</v>
      </c>
      <c r="P4259" s="468" t="s">
        <v>304</v>
      </c>
      <c r="Q4259" s="469">
        <f t="shared" si="126"/>
        <v>385</v>
      </c>
      <c r="R4259" s="469">
        <f t="shared" si="127"/>
        <v>0</v>
      </c>
      <c r="S4259" s="469">
        <f t="shared" si="128"/>
        <v>0</v>
      </c>
      <c r="T4259" s="462">
        <f t="shared" si="121"/>
        <v>0</v>
      </c>
      <c r="U4259" s="470"/>
    </row>
    <row r="4260" spans="2:21" x14ac:dyDescent="0.25">
      <c r="B4260" s="466">
        <f t="shared" si="125"/>
        <v>4255</v>
      </c>
      <c r="C4260" s="480">
        <v>45558</v>
      </c>
      <c r="D4260" s="467" t="s">
        <v>142</v>
      </c>
      <c r="E4260" s="468" t="str">
        <f t="shared" si="117"/>
        <v>کامیون کمپرسی</v>
      </c>
      <c r="F4260" s="468" t="str">
        <f t="shared" si="118"/>
        <v>انصاری</v>
      </c>
      <c r="G4260" s="468" t="str">
        <f t="shared" si="119"/>
        <v>جفت</v>
      </c>
      <c r="H4260" s="468">
        <f t="shared" si="120"/>
        <v>7</v>
      </c>
      <c r="I4260" s="468"/>
      <c r="J4260" s="468">
        <v>0</v>
      </c>
      <c r="K4260" s="468"/>
      <c r="L4260" s="468"/>
      <c r="M4260" s="458"/>
      <c r="N4260" s="468"/>
      <c r="O4260" s="468"/>
      <c r="P4260" s="468"/>
      <c r="Q4260" s="469">
        <f t="shared" si="126"/>
        <v>0</v>
      </c>
      <c r="R4260" s="469">
        <f t="shared" si="127"/>
        <v>0</v>
      </c>
      <c r="S4260" s="469">
        <f t="shared" si="128"/>
        <v>0</v>
      </c>
      <c r="T4260" s="462">
        <f t="shared" si="121"/>
        <v>0</v>
      </c>
      <c r="U4260" s="470"/>
    </row>
    <row r="4261" spans="2:21" x14ac:dyDescent="0.25">
      <c r="B4261" s="466">
        <f t="shared" si="125"/>
        <v>4256</v>
      </c>
      <c r="C4261" s="480">
        <v>45558</v>
      </c>
      <c r="D4261" s="467" t="s">
        <v>143</v>
      </c>
      <c r="E4261" s="468" t="str">
        <f t="shared" si="117"/>
        <v>کامیون کمپرسی</v>
      </c>
      <c r="F4261" s="468" t="str">
        <f t="shared" si="118"/>
        <v>انصاری</v>
      </c>
      <c r="G4261" s="468" t="str">
        <f t="shared" si="119"/>
        <v>جفت</v>
      </c>
      <c r="H4261" s="468">
        <f t="shared" si="120"/>
        <v>7</v>
      </c>
      <c r="I4261" s="468"/>
      <c r="J4261" s="468">
        <v>0</v>
      </c>
      <c r="K4261" s="468"/>
      <c r="L4261" s="468"/>
      <c r="M4261" s="458"/>
      <c r="N4261" s="468"/>
      <c r="O4261" s="468"/>
      <c r="P4261" s="468"/>
      <c r="Q4261" s="469">
        <f t="shared" si="126"/>
        <v>0</v>
      </c>
      <c r="R4261" s="469">
        <f t="shared" si="127"/>
        <v>0</v>
      </c>
      <c r="S4261" s="469">
        <f t="shared" si="128"/>
        <v>0</v>
      </c>
      <c r="T4261" s="462">
        <f t="shared" si="121"/>
        <v>0</v>
      </c>
      <c r="U4261" s="470"/>
    </row>
    <row r="4262" spans="2:21" x14ac:dyDescent="0.25">
      <c r="B4262" s="466">
        <f t="shared" si="125"/>
        <v>4257</v>
      </c>
      <c r="C4262" s="480">
        <v>45558</v>
      </c>
      <c r="D4262" s="467" t="s">
        <v>258</v>
      </c>
      <c r="E4262" s="468" t="str">
        <f t="shared" si="117"/>
        <v>کامیون کمپرسی</v>
      </c>
      <c r="F4262" s="468" t="str">
        <f t="shared" si="118"/>
        <v>انصاری</v>
      </c>
      <c r="G4262" s="468" t="str">
        <f t="shared" si="119"/>
        <v>جفت</v>
      </c>
      <c r="H4262" s="468">
        <f t="shared" si="120"/>
        <v>7</v>
      </c>
      <c r="I4262" s="468" t="s">
        <v>220</v>
      </c>
      <c r="J4262" s="468">
        <v>55</v>
      </c>
      <c r="K4262" s="468">
        <v>711600</v>
      </c>
      <c r="L4262" s="468">
        <v>300</v>
      </c>
      <c r="M4262" s="458"/>
      <c r="N4262" s="468" t="s">
        <v>2</v>
      </c>
      <c r="O4262" s="468">
        <v>711900</v>
      </c>
      <c r="P4262" s="468" t="s">
        <v>304</v>
      </c>
      <c r="Q4262" s="469">
        <f t="shared" si="126"/>
        <v>385</v>
      </c>
      <c r="R4262" s="469">
        <f t="shared" si="127"/>
        <v>0</v>
      </c>
      <c r="S4262" s="469">
        <f t="shared" si="128"/>
        <v>0</v>
      </c>
      <c r="T4262" s="462">
        <f t="shared" si="121"/>
        <v>0</v>
      </c>
      <c r="U4262" s="470"/>
    </row>
    <row r="4263" spans="2:21" x14ac:dyDescent="0.25">
      <c r="B4263" s="466">
        <f t="shared" si="125"/>
        <v>4258</v>
      </c>
      <c r="C4263" s="480">
        <v>45558</v>
      </c>
      <c r="D4263" s="467" t="s">
        <v>266</v>
      </c>
      <c r="E4263" s="468" t="str">
        <f t="shared" si="117"/>
        <v>کامیون کمپرسی</v>
      </c>
      <c r="F4263" s="468" t="str">
        <f t="shared" si="118"/>
        <v>انصاری</v>
      </c>
      <c r="G4263" s="468" t="str">
        <f t="shared" si="119"/>
        <v>جفت</v>
      </c>
      <c r="H4263" s="468">
        <f t="shared" si="120"/>
        <v>7</v>
      </c>
      <c r="I4263" s="468" t="s">
        <v>220</v>
      </c>
      <c r="J4263" s="468">
        <v>55</v>
      </c>
      <c r="K4263" s="468">
        <v>711600</v>
      </c>
      <c r="L4263" s="468">
        <v>300</v>
      </c>
      <c r="M4263" s="458"/>
      <c r="N4263" s="468" t="s">
        <v>2</v>
      </c>
      <c r="O4263" s="468">
        <v>711900</v>
      </c>
      <c r="P4263" s="468" t="s">
        <v>304</v>
      </c>
      <c r="Q4263" s="469">
        <f t="shared" si="126"/>
        <v>385</v>
      </c>
      <c r="R4263" s="469">
        <f t="shared" si="127"/>
        <v>0</v>
      </c>
      <c r="S4263" s="469">
        <f t="shared" si="128"/>
        <v>0</v>
      </c>
      <c r="T4263" s="462">
        <f t="shared" si="121"/>
        <v>0</v>
      </c>
      <c r="U4263" s="470"/>
    </row>
    <row r="4264" spans="2:21" x14ac:dyDescent="0.25">
      <c r="B4264" s="466">
        <f t="shared" si="125"/>
        <v>4259</v>
      </c>
      <c r="C4264" s="480">
        <v>45558</v>
      </c>
      <c r="D4264" s="467" t="s">
        <v>267</v>
      </c>
      <c r="E4264" s="468" t="str">
        <f t="shared" si="117"/>
        <v>کامیون کمپرسی</v>
      </c>
      <c r="F4264" s="468" t="str">
        <f t="shared" si="118"/>
        <v>انصاری</v>
      </c>
      <c r="G4264" s="468" t="str">
        <f t="shared" si="119"/>
        <v>جفت</v>
      </c>
      <c r="H4264" s="468">
        <f t="shared" si="120"/>
        <v>7</v>
      </c>
      <c r="I4264" s="468"/>
      <c r="J4264" s="468">
        <v>0</v>
      </c>
      <c r="K4264" s="468"/>
      <c r="L4264" s="468"/>
      <c r="M4264" s="458"/>
      <c r="N4264" s="468"/>
      <c r="O4264" s="468"/>
      <c r="P4264" s="468"/>
      <c r="Q4264" s="469">
        <f t="shared" si="126"/>
        <v>0</v>
      </c>
      <c r="R4264" s="469">
        <f t="shared" si="127"/>
        <v>0</v>
      </c>
      <c r="S4264" s="469">
        <f t="shared" si="128"/>
        <v>0</v>
      </c>
      <c r="T4264" s="462">
        <f t="shared" si="121"/>
        <v>0</v>
      </c>
      <c r="U4264" s="470"/>
    </row>
    <row r="4265" spans="2:21" x14ac:dyDescent="0.25">
      <c r="B4265" s="466">
        <f t="shared" si="125"/>
        <v>4260</v>
      </c>
      <c r="C4265" s="480">
        <v>45558</v>
      </c>
      <c r="D4265" s="467" t="s">
        <v>387</v>
      </c>
      <c r="E4265" s="468" t="str">
        <f t="shared" ref="E4265:E4328" si="129">IFERROR(VLOOKUP(D4265,V:Z,2,FALSE),"")</f>
        <v>کمپرسی تک</v>
      </c>
      <c r="F4265" s="468" t="str">
        <f t="shared" ref="F4265:F4328" si="130">IFERROR(VLOOKUP(D4265,V:Z,3,FALSE),"")</f>
        <v>جواد رضاپور</v>
      </c>
      <c r="G4265" s="468" t="str">
        <f t="shared" ref="G4265:G4328" si="131">IFERROR(VLOOKUP(D4265,V:Z,4,FALSE),"")</f>
        <v>تک</v>
      </c>
      <c r="H4265" s="468">
        <f t="shared" ref="H4265:H4328" si="132">IFERROR(VLOOKUP(D4265,V:Z,5,FALSE),"")</f>
        <v>4.1500000000000004</v>
      </c>
      <c r="I4265" s="468" t="s">
        <v>220</v>
      </c>
      <c r="J4265" s="468">
        <v>24</v>
      </c>
      <c r="K4265" s="468">
        <v>719500</v>
      </c>
      <c r="L4265" s="468">
        <v>1100</v>
      </c>
      <c r="M4265" s="458"/>
      <c r="N4265" s="468" t="s">
        <v>389</v>
      </c>
      <c r="O4265" s="468">
        <v>720600</v>
      </c>
      <c r="P4265" s="468" t="s">
        <v>305</v>
      </c>
      <c r="Q4265" s="469">
        <f t="shared" si="126"/>
        <v>99.600000000000009</v>
      </c>
      <c r="R4265" s="469">
        <f t="shared" si="127"/>
        <v>0</v>
      </c>
      <c r="S4265" s="469">
        <f t="shared" si="128"/>
        <v>0</v>
      </c>
      <c r="T4265" s="462">
        <f t="shared" ref="T4265:T4328" si="133">IF(I4265=$T$5,J4265*H4265,0)</f>
        <v>0</v>
      </c>
      <c r="U4265" s="470"/>
    </row>
    <row r="4266" spans="2:21" x14ac:dyDescent="0.25">
      <c r="B4266" s="466">
        <f t="shared" si="125"/>
        <v>4261</v>
      </c>
      <c r="C4266" s="480">
        <v>45558</v>
      </c>
      <c r="D4266" s="467" t="s">
        <v>388</v>
      </c>
      <c r="E4266" s="468" t="str">
        <f t="shared" si="129"/>
        <v>کمپرسی تک</v>
      </c>
      <c r="F4266" s="468" t="str">
        <f t="shared" si="130"/>
        <v>جواد رضاپور</v>
      </c>
      <c r="G4266" s="468" t="str">
        <f t="shared" si="131"/>
        <v>تک</v>
      </c>
      <c r="H4266" s="468">
        <f t="shared" si="132"/>
        <v>4.1500000000000004</v>
      </c>
      <c r="I4266" s="468" t="s">
        <v>220</v>
      </c>
      <c r="J4266" s="468">
        <v>23</v>
      </c>
      <c r="K4266" s="468">
        <v>719500</v>
      </c>
      <c r="L4266" s="468">
        <v>1100</v>
      </c>
      <c r="M4266" s="458"/>
      <c r="N4266" s="468" t="s">
        <v>389</v>
      </c>
      <c r="O4266" s="468">
        <v>720600</v>
      </c>
      <c r="P4266" s="468" t="s">
        <v>305</v>
      </c>
      <c r="Q4266" s="469">
        <f t="shared" si="126"/>
        <v>95.45</v>
      </c>
      <c r="R4266" s="469">
        <f t="shared" si="127"/>
        <v>0</v>
      </c>
      <c r="S4266" s="469">
        <f t="shared" si="128"/>
        <v>0</v>
      </c>
      <c r="T4266" s="462">
        <f t="shared" si="133"/>
        <v>0</v>
      </c>
      <c r="U4266" s="470"/>
    </row>
    <row r="4267" spans="2:21" x14ac:dyDescent="0.25">
      <c r="B4267" s="466">
        <f t="shared" si="125"/>
        <v>4262</v>
      </c>
      <c r="C4267" s="480">
        <v>45558</v>
      </c>
      <c r="D4267" s="467" t="s">
        <v>505</v>
      </c>
      <c r="E4267" s="468" t="str">
        <f t="shared" si="129"/>
        <v>کمپرسی تک</v>
      </c>
      <c r="F4267" s="468" t="str">
        <f t="shared" si="130"/>
        <v>جواد رضاپور</v>
      </c>
      <c r="G4267" s="468" t="str">
        <f t="shared" si="131"/>
        <v>تک</v>
      </c>
      <c r="H4267" s="468">
        <f t="shared" si="132"/>
        <v>4.1500000000000004</v>
      </c>
      <c r="I4267" s="468" t="s">
        <v>220</v>
      </c>
      <c r="J4267" s="468">
        <v>23</v>
      </c>
      <c r="K4267" s="468">
        <v>719500</v>
      </c>
      <c r="L4267" s="468">
        <v>1100</v>
      </c>
      <c r="M4267" s="458"/>
      <c r="N4267" s="468" t="s">
        <v>389</v>
      </c>
      <c r="O4267" s="468">
        <v>720600</v>
      </c>
      <c r="P4267" s="468" t="s">
        <v>305</v>
      </c>
      <c r="Q4267" s="469">
        <f t="shared" si="126"/>
        <v>95.45</v>
      </c>
      <c r="R4267" s="469">
        <f t="shared" si="127"/>
        <v>0</v>
      </c>
      <c r="S4267" s="469">
        <f t="shared" si="128"/>
        <v>0</v>
      </c>
      <c r="T4267" s="462">
        <f t="shared" si="133"/>
        <v>0</v>
      </c>
      <c r="U4267" s="470"/>
    </row>
    <row r="4268" spans="2:21" x14ac:dyDescent="0.25">
      <c r="B4268" s="466">
        <f t="shared" si="125"/>
        <v>4263</v>
      </c>
      <c r="C4268" s="480">
        <v>45558</v>
      </c>
      <c r="D4268" s="467" t="s">
        <v>96</v>
      </c>
      <c r="E4268" s="468" t="str">
        <f t="shared" si="129"/>
        <v>تانکر آب</v>
      </c>
      <c r="F4268" s="468" t="str">
        <f t="shared" si="130"/>
        <v>شرکتی</v>
      </c>
      <c r="G4268" s="468" t="str">
        <f t="shared" si="131"/>
        <v>تانکر آب</v>
      </c>
      <c r="H4268" s="468">
        <f t="shared" si="132"/>
        <v>11.8</v>
      </c>
      <c r="I4268" s="468" t="s">
        <v>66</v>
      </c>
      <c r="J4268" s="468">
        <v>5</v>
      </c>
      <c r="K4268" s="468"/>
      <c r="L4268" s="468"/>
      <c r="M4268" s="458"/>
      <c r="N4268" s="468" t="s">
        <v>363</v>
      </c>
      <c r="O4268" s="468"/>
      <c r="P4268" s="468"/>
      <c r="Q4268" s="469">
        <f t="shared" si="126"/>
        <v>0</v>
      </c>
      <c r="R4268" s="469">
        <f t="shared" si="127"/>
        <v>0</v>
      </c>
      <c r="S4268" s="469">
        <f t="shared" si="128"/>
        <v>59</v>
      </c>
      <c r="T4268" s="462">
        <f t="shared" si="133"/>
        <v>0</v>
      </c>
      <c r="U4268" s="470"/>
    </row>
    <row r="4269" spans="2:21" x14ac:dyDescent="0.25">
      <c r="B4269" s="466">
        <f t="shared" si="125"/>
        <v>4264</v>
      </c>
      <c r="C4269" s="480">
        <v>45558</v>
      </c>
      <c r="D4269" s="467" t="s">
        <v>130</v>
      </c>
      <c r="E4269" s="468" t="str">
        <f t="shared" si="129"/>
        <v>تانکر آب</v>
      </c>
      <c r="F4269" s="468" t="str">
        <f t="shared" si="130"/>
        <v>شرکتی</v>
      </c>
      <c r="G4269" s="468" t="str">
        <f t="shared" si="131"/>
        <v>تانکر آب</v>
      </c>
      <c r="H4269" s="468">
        <f t="shared" si="132"/>
        <v>11.8</v>
      </c>
      <c r="I4269" s="468" t="s">
        <v>66</v>
      </c>
      <c r="J4269" s="468">
        <v>2</v>
      </c>
      <c r="K4269" s="468"/>
      <c r="L4269" s="468"/>
      <c r="M4269" s="458"/>
      <c r="N4269" s="468" t="s">
        <v>363</v>
      </c>
      <c r="O4269" s="468"/>
      <c r="P4269" s="468"/>
      <c r="Q4269" s="469">
        <f t="shared" si="126"/>
        <v>0</v>
      </c>
      <c r="R4269" s="469">
        <f t="shared" si="127"/>
        <v>0</v>
      </c>
      <c r="S4269" s="469">
        <f t="shared" si="128"/>
        <v>23.6</v>
      </c>
      <c r="T4269" s="462">
        <f t="shared" si="133"/>
        <v>0</v>
      </c>
      <c r="U4269" s="470"/>
    </row>
    <row r="4270" spans="2:21" x14ac:dyDescent="0.25">
      <c r="B4270" s="471">
        <f t="shared" si="125"/>
        <v>4265</v>
      </c>
      <c r="C4270" s="480">
        <v>45558</v>
      </c>
      <c r="D4270" s="472" t="s">
        <v>478</v>
      </c>
      <c r="E4270" s="473" t="str">
        <f t="shared" si="129"/>
        <v>تانکر آب</v>
      </c>
      <c r="F4270" s="473" t="str">
        <f t="shared" si="130"/>
        <v>میرزایی</v>
      </c>
      <c r="G4270" s="473" t="str">
        <f t="shared" si="131"/>
        <v>تانکر آب</v>
      </c>
      <c r="H4270" s="473">
        <f t="shared" si="132"/>
        <v>13</v>
      </c>
      <c r="I4270" s="473" t="s">
        <v>66</v>
      </c>
      <c r="J4270" s="473">
        <v>4</v>
      </c>
      <c r="K4270" s="473"/>
      <c r="L4270" s="473"/>
      <c r="M4270" s="459"/>
      <c r="N4270" s="473" t="s">
        <v>363</v>
      </c>
      <c r="O4270" s="473"/>
      <c r="P4270" s="473"/>
      <c r="Q4270" s="474">
        <f t="shared" si="126"/>
        <v>0</v>
      </c>
      <c r="R4270" s="474">
        <f t="shared" si="127"/>
        <v>0</v>
      </c>
      <c r="S4270" s="474">
        <f t="shared" si="128"/>
        <v>52</v>
      </c>
      <c r="T4270" s="465">
        <f t="shared" si="133"/>
        <v>0</v>
      </c>
      <c r="U4270" s="475"/>
    </row>
    <row r="4271" spans="2:21" x14ac:dyDescent="0.25">
      <c r="B4271" s="466">
        <f t="shared" ref="B4271:B4300" si="134">ROW()-5</f>
        <v>4266</v>
      </c>
      <c r="C4271" s="480">
        <v>45559</v>
      </c>
      <c r="D4271" s="467" t="s">
        <v>522</v>
      </c>
      <c r="E4271" s="468" t="str">
        <f t="shared" si="129"/>
        <v>_</v>
      </c>
      <c r="F4271" s="468" t="str">
        <f t="shared" si="130"/>
        <v>_</v>
      </c>
      <c r="G4271" s="468" t="str">
        <f t="shared" si="131"/>
        <v>بچینگ</v>
      </c>
      <c r="H4271" s="468">
        <f t="shared" si="132"/>
        <v>1</v>
      </c>
      <c r="I4271" s="458" t="s">
        <v>310</v>
      </c>
      <c r="J4271" s="468">
        <v>56</v>
      </c>
      <c r="K4271" s="468"/>
      <c r="L4271" s="468"/>
      <c r="M4271" s="458"/>
      <c r="N4271" s="468"/>
      <c r="O4271" s="468">
        <v>713145</v>
      </c>
      <c r="P4271" s="468" t="s">
        <v>531</v>
      </c>
      <c r="Q4271" s="469">
        <f>IF(I4271=$Q$5,J4271*H4271,0)</f>
        <v>0</v>
      </c>
      <c r="R4271" s="469">
        <f>IF(I4271=$R$5,J4271*H4271,0)*1.15</f>
        <v>0</v>
      </c>
      <c r="S4271" s="469">
        <f>IF(I4271=$S$5,J4271*H4271,0)</f>
        <v>0</v>
      </c>
      <c r="T4271" s="462">
        <f t="shared" si="133"/>
        <v>0</v>
      </c>
      <c r="U4271" s="470"/>
    </row>
    <row r="4272" spans="2:21" x14ac:dyDescent="0.25">
      <c r="B4272" s="466">
        <f t="shared" si="134"/>
        <v>4267</v>
      </c>
      <c r="C4272" s="480">
        <v>45559</v>
      </c>
      <c r="D4272" s="467" t="s">
        <v>487</v>
      </c>
      <c r="E4272" s="468" t="str">
        <f t="shared" si="129"/>
        <v>کامیون کمپرسی</v>
      </c>
      <c r="F4272" s="468" t="str">
        <f t="shared" si="130"/>
        <v>رمضانی مقدم</v>
      </c>
      <c r="G4272" s="468" t="str">
        <f t="shared" si="131"/>
        <v>تک</v>
      </c>
      <c r="H4272" s="468">
        <f t="shared" si="132"/>
        <v>4.2</v>
      </c>
      <c r="I4272" s="468" t="s">
        <v>221</v>
      </c>
      <c r="J4272" s="468">
        <v>46</v>
      </c>
      <c r="K4272" s="468"/>
      <c r="L4272" s="468"/>
      <c r="M4272" s="458"/>
      <c r="N4272" s="468"/>
      <c r="O4272" s="468"/>
      <c r="P4272" s="468"/>
      <c r="Q4272" s="469">
        <f t="shared" ref="Q4272:Q4300" si="135">IF(I4272=$Q$5,J4272*H4272,0)</f>
        <v>0</v>
      </c>
      <c r="R4272" s="469">
        <f t="shared" ref="R4272:R4300" si="136">IF(I4272=$R$5,J4272*H4272,0)*1.15</f>
        <v>222.18</v>
      </c>
      <c r="S4272" s="469">
        <f t="shared" ref="S4272:S4300" si="137">IF(I4272=$S$5,J4272*H4272,0)</f>
        <v>0</v>
      </c>
      <c r="T4272" s="462">
        <f t="shared" si="133"/>
        <v>0</v>
      </c>
      <c r="U4272" s="470"/>
    </row>
    <row r="4273" spans="2:21" x14ac:dyDescent="0.25">
      <c r="B4273" s="466">
        <f t="shared" si="134"/>
        <v>4268</v>
      </c>
      <c r="C4273" s="480">
        <v>45559</v>
      </c>
      <c r="D4273" s="467" t="s">
        <v>488</v>
      </c>
      <c r="E4273" s="468" t="str">
        <f t="shared" si="129"/>
        <v>کامیون کمپرسی</v>
      </c>
      <c r="F4273" s="468" t="str">
        <f t="shared" si="130"/>
        <v>رمضانی مقدم</v>
      </c>
      <c r="G4273" s="468" t="str">
        <f t="shared" si="131"/>
        <v>تک</v>
      </c>
      <c r="H4273" s="468">
        <f t="shared" si="132"/>
        <v>4.2</v>
      </c>
      <c r="I4273" s="468" t="s">
        <v>221</v>
      </c>
      <c r="J4273" s="468">
        <v>42</v>
      </c>
      <c r="K4273" s="468"/>
      <c r="L4273" s="468"/>
      <c r="M4273" s="458"/>
      <c r="N4273" s="468"/>
      <c r="O4273" s="468"/>
      <c r="P4273" s="468"/>
      <c r="Q4273" s="469">
        <f t="shared" si="135"/>
        <v>0</v>
      </c>
      <c r="R4273" s="469">
        <f t="shared" si="136"/>
        <v>202.85999999999999</v>
      </c>
      <c r="S4273" s="469">
        <f t="shared" si="137"/>
        <v>0</v>
      </c>
      <c r="T4273" s="462">
        <f t="shared" si="133"/>
        <v>0</v>
      </c>
      <c r="U4273" s="470"/>
    </row>
    <row r="4274" spans="2:21" x14ac:dyDescent="0.25">
      <c r="B4274" s="466">
        <f t="shared" si="134"/>
        <v>4269</v>
      </c>
      <c r="C4274" s="480">
        <v>45559</v>
      </c>
      <c r="D4274" s="467" t="s">
        <v>117</v>
      </c>
      <c r="E4274" s="468" t="str">
        <f t="shared" si="129"/>
        <v>کامیون کمپرسی</v>
      </c>
      <c r="F4274" s="468" t="str">
        <f t="shared" si="130"/>
        <v>شرکتی</v>
      </c>
      <c r="G4274" s="468" t="str">
        <f t="shared" si="131"/>
        <v>جفت</v>
      </c>
      <c r="H4274" s="468">
        <f t="shared" si="132"/>
        <v>6.65</v>
      </c>
      <c r="I4274" s="468" t="s">
        <v>221</v>
      </c>
      <c r="J4274" s="468">
        <v>19</v>
      </c>
      <c r="K4274" s="468"/>
      <c r="L4274" s="468"/>
      <c r="M4274" s="458"/>
      <c r="N4274" s="468"/>
      <c r="O4274" s="468"/>
      <c r="P4274" s="468"/>
      <c r="Q4274" s="469">
        <f t="shared" si="135"/>
        <v>0</v>
      </c>
      <c r="R4274" s="469">
        <f t="shared" si="136"/>
        <v>145.30250000000001</v>
      </c>
      <c r="S4274" s="469">
        <f t="shared" si="137"/>
        <v>0</v>
      </c>
      <c r="T4274" s="462">
        <f t="shared" si="133"/>
        <v>0</v>
      </c>
      <c r="U4274" s="470"/>
    </row>
    <row r="4275" spans="2:21" x14ac:dyDescent="0.25">
      <c r="B4275" s="466">
        <f t="shared" si="134"/>
        <v>4270</v>
      </c>
      <c r="C4275" s="480">
        <v>45559</v>
      </c>
      <c r="D4275" s="467" t="s">
        <v>94</v>
      </c>
      <c r="E4275" s="468" t="str">
        <f t="shared" si="129"/>
        <v>کامیون کمپرسی</v>
      </c>
      <c r="F4275" s="468" t="str">
        <f t="shared" si="130"/>
        <v>شرکتی</v>
      </c>
      <c r="G4275" s="468" t="str">
        <f t="shared" si="131"/>
        <v>جفت</v>
      </c>
      <c r="H4275" s="468">
        <f t="shared" si="132"/>
        <v>6.65</v>
      </c>
      <c r="I4275" s="468" t="s">
        <v>221</v>
      </c>
      <c r="J4275" s="468">
        <v>20</v>
      </c>
      <c r="K4275" s="468"/>
      <c r="L4275" s="468"/>
      <c r="M4275" s="458"/>
      <c r="N4275" s="468"/>
      <c r="O4275" s="468"/>
      <c r="P4275" s="468"/>
      <c r="Q4275" s="469">
        <f t="shared" si="135"/>
        <v>0</v>
      </c>
      <c r="R4275" s="469">
        <f t="shared" si="136"/>
        <v>152.94999999999999</v>
      </c>
      <c r="S4275" s="469">
        <f t="shared" si="137"/>
        <v>0</v>
      </c>
      <c r="T4275" s="462">
        <f t="shared" si="133"/>
        <v>0</v>
      </c>
      <c r="U4275" s="470"/>
    </row>
    <row r="4276" spans="2:21" x14ac:dyDescent="0.25">
      <c r="B4276" s="466">
        <f t="shared" si="134"/>
        <v>4271</v>
      </c>
      <c r="C4276" s="480">
        <v>45559</v>
      </c>
      <c r="D4276" s="467" t="s">
        <v>91</v>
      </c>
      <c r="E4276" s="468" t="str">
        <f t="shared" si="129"/>
        <v>کامیون کمپرسی</v>
      </c>
      <c r="F4276" s="468" t="str">
        <f t="shared" si="130"/>
        <v>شرکتی</v>
      </c>
      <c r="G4276" s="468" t="str">
        <f t="shared" si="131"/>
        <v>جفت</v>
      </c>
      <c r="H4276" s="468">
        <f t="shared" si="132"/>
        <v>6.65</v>
      </c>
      <c r="I4276" s="468" t="s">
        <v>291</v>
      </c>
      <c r="J4276" s="468">
        <v>27</v>
      </c>
      <c r="K4276" s="468">
        <v>716800</v>
      </c>
      <c r="L4276" s="468"/>
      <c r="M4276" s="458"/>
      <c r="N4276" s="468"/>
      <c r="O4276" s="468"/>
      <c r="P4276" s="468"/>
      <c r="Q4276" s="469">
        <f t="shared" si="135"/>
        <v>0</v>
      </c>
      <c r="R4276" s="469">
        <f t="shared" si="136"/>
        <v>0</v>
      </c>
      <c r="S4276" s="469">
        <f t="shared" si="137"/>
        <v>0</v>
      </c>
      <c r="T4276" s="462">
        <f t="shared" si="133"/>
        <v>0</v>
      </c>
      <c r="U4276" s="470"/>
    </row>
    <row r="4277" spans="2:21" x14ac:dyDescent="0.25">
      <c r="B4277" s="466">
        <f t="shared" si="134"/>
        <v>4272</v>
      </c>
      <c r="C4277" s="480">
        <v>45559</v>
      </c>
      <c r="D4277" s="467" t="s">
        <v>156</v>
      </c>
      <c r="E4277" s="468" t="str">
        <f t="shared" si="129"/>
        <v>کامیون کمپرسی</v>
      </c>
      <c r="F4277" s="468" t="str">
        <f t="shared" si="130"/>
        <v>صداقت</v>
      </c>
      <c r="G4277" s="468" t="str">
        <f t="shared" si="131"/>
        <v>تک</v>
      </c>
      <c r="H4277" s="468">
        <f t="shared" si="132"/>
        <v>4.1500000000000004</v>
      </c>
      <c r="I4277" s="468" t="s">
        <v>221</v>
      </c>
      <c r="J4277" s="468">
        <v>42</v>
      </c>
      <c r="K4277" s="468"/>
      <c r="L4277" s="468"/>
      <c r="M4277" s="458"/>
      <c r="N4277" s="468"/>
      <c r="O4277" s="468"/>
      <c r="P4277" s="468"/>
      <c r="Q4277" s="469">
        <f t="shared" si="135"/>
        <v>0</v>
      </c>
      <c r="R4277" s="469">
        <f t="shared" si="136"/>
        <v>200.44499999999999</v>
      </c>
      <c r="S4277" s="469">
        <f t="shared" si="137"/>
        <v>0</v>
      </c>
      <c r="T4277" s="462">
        <f t="shared" si="133"/>
        <v>0</v>
      </c>
      <c r="U4277" s="470"/>
    </row>
    <row r="4278" spans="2:21" x14ac:dyDescent="0.25">
      <c r="B4278" s="466">
        <f t="shared" si="134"/>
        <v>4273</v>
      </c>
      <c r="C4278" s="480">
        <v>45559</v>
      </c>
      <c r="D4278" s="467" t="s">
        <v>157</v>
      </c>
      <c r="E4278" s="468" t="str">
        <f t="shared" si="129"/>
        <v>کامیون کمپرسی</v>
      </c>
      <c r="F4278" s="468" t="str">
        <f t="shared" si="130"/>
        <v>صداقت</v>
      </c>
      <c r="G4278" s="468" t="str">
        <f t="shared" si="131"/>
        <v>تک</v>
      </c>
      <c r="H4278" s="468">
        <f t="shared" si="132"/>
        <v>4.1500000000000004</v>
      </c>
      <c r="I4278" s="468" t="s">
        <v>221</v>
      </c>
      <c r="J4278" s="468">
        <v>41</v>
      </c>
      <c r="K4278" s="468"/>
      <c r="L4278" s="468"/>
      <c r="M4278" s="458"/>
      <c r="N4278" s="468"/>
      <c r="O4278" s="468"/>
      <c r="P4278" s="468"/>
      <c r="Q4278" s="469">
        <f t="shared" si="135"/>
        <v>0</v>
      </c>
      <c r="R4278" s="469">
        <f t="shared" si="136"/>
        <v>195.67249999999999</v>
      </c>
      <c r="S4278" s="469">
        <f t="shared" si="137"/>
        <v>0</v>
      </c>
      <c r="T4278" s="462">
        <f t="shared" si="133"/>
        <v>0</v>
      </c>
      <c r="U4278" s="470"/>
    </row>
    <row r="4279" spans="2:21" x14ac:dyDescent="0.25">
      <c r="B4279" s="466">
        <f t="shared" si="134"/>
        <v>4274</v>
      </c>
      <c r="C4279" s="480">
        <v>45559</v>
      </c>
      <c r="D4279" s="467" t="s">
        <v>436</v>
      </c>
      <c r="E4279" s="468" t="str">
        <f t="shared" si="129"/>
        <v>تانکر آب</v>
      </c>
      <c r="F4279" s="468" t="str">
        <f t="shared" si="130"/>
        <v>جواد رضاپور</v>
      </c>
      <c r="G4279" s="468" t="str">
        <f t="shared" si="131"/>
        <v>تانکر آب</v>
      </c>
      <c r="H4279" s="468">
        <f t="shared" si="132"/>
        <v>10</v>
      </c>
      <c r="I4279" s="468" t="s">
        <v>66</v>
      </c>
      <c r="J4279" s="468">
        <v>5</v>
      </c>
      <c r="K4279" s="468"/>
      <c r="L4279" s="468"/>
      <c r="M4279" s="458"/>
      <c r="N4279" s="468"/>
      <c r="O4279" s="468"/>
      <c r="P4279" s="468"/>
      <c r="Q4279" s="469">
        <f t="shared" si="135"/>
        <v>0</v>
      </c>
      <c r="R4279" s="469">
        <f t="shared" si="136"/>
        <v>0</v>
      </c>
      <c r="S4279" s="469">
        <f t="shared" si="137"/>
        <v>50</v>
      </c>
      <c r="T4279" s="462">
        <f t="shared" si="133"/>
        <v>0</v>
      </c>
      <c r="U4279" s="470"/>
    </row>
    <row r="4280" spans="2:21" x14ac:dyDescent="0.25">
      <c r="B4280" s="466">
        <f t="shared" si="134"/>
        <v>4275</v>
      </c>
      <c r="C4280" s="480">
        <v>45559</v>
      </c>
      <c r="D4280" s="467" t="s">
        <v>284</v>
      </c>
      <c r="E4280" s="468" t="str">
        <f t="shared" si="129"/>
        <v>کمپرسی جفت</v>
      </c>
      <c r="F4280" s="468" t="str">
        <f t="shared" si="130"/>
        <v>محمدپور</v>
      </c>
      <c r="G4280" s="468" t="str">
        <f t="shared" si="131"/>
        <v>جفت</v>
      </c>
      <c r="H4280" s="468">
        <f t="shared" si="132"/>
        <v>7</v>
      </c>
      <c r="I4280" s="468" t="s">
        <v>220</v>
      </c>
      <c r="J4280" s="468">
        <v>49</v>
      </c>
      <c r="K4280" s="468"/>
      <c r="L4280" s="468"/>
      <c r="M4280" s="458"/>
      <c r="N4280" s="468"/>
      <c r="O4280" s="468"/>
      <c r="P4280" s="468"/>
      <c r="Q4280" s="469">
        <f t="shared" si="135"/>
        <v>343</v>
      </c>
      <c r="R4280" s="469">
        <f t="shared" si="136"/>
        <v>0</v>
      </c>
      <c r="S4280" s="469">
        <f t="shared" si="137"/>
        <v>0</v>
      </c>
      <c r="T4280" s="462">
        <f t="shared" si="133"/>
        <v>0</v>
      </c>
      <c r="U4280" s="470"/>
    </row>
    <row r="4281" spans="2:21" x14ac:dyDescent="0.25">
      <c r="B4281" s="466">
        <f t="shared" si="134"/>
        <v>4276</v>
      </c>
      <c r="C4281" s="480">
        <v>45559</v>
      </c>
      <c r="D4281" s="467" t="s">
        <v>268</v>
      </c>
      <c r="E4281" s="468" t="str">
        <f t="shared" si="129"/>
        <v>کمپرسی تک</v>
      </c>
      <c r="F4281" s="468" t="str">
        <f t="shared" si="130"/>
        <v>محمدپور</v>
      </c>
      <c r="G4281" s="468" t="str">
        <f t="shared" si="131"/>
        <v>تک</v>
      </c>
      <c r="H4281" s="468">
        <f t="shared" si="132"/>
        <v>5</v>
      </c>
      <c r="I4281" s="468" t="s">
        <v>220</v>
      </c>
      <c r="J4281" s="468">
        <v>39</v>
      </c>
      <c r="K4281" s="468"/>
      <c r="L4281" s="468"/>
      <c r="M4281" s="458"/>
      <c r="N4281" s="468"/>
      <c r="O4281" s="468"/>
      <c r="P4281" s="468"/>
      <c r="Q4281" s="469">
        <f t="shared" si="135"/>
        <v>195</v>
      </c>
      <c r="R4281" s="469">
        <f t="shared" si="136"/>
        <v>0</v>
      </c>
      <c r="S4281" s="469">
        <f t="shared" si="137"/>
        <v>0</v>
      </c>
      <c r="T4281" s="462">
        <f t="shared" si="133"/>
        <v>0</v>
      </c>
      <c r="U4281" s="470"/>
    </row>
    <row r="4282" spans="2:21" x14ac:dyDescent="0.25">
      <c r="B4282" s="466">
        <f t="shared" si="134"/>
        <v>4277</v>
      </c>
      <c r="C4282" s="480">
        <v>45559</v>
      </c>
      <c r="D4282" s="467" t="s">
        <v>260</v>
      </c>
      <c r="E4282" s="468" t="str">
        <f t="shared" si="129"/>
        <v>تانکر آب</v>
      </c>
      <c r="F4282" s="468" t="str">
        <f t="shared" si="130"/>
        <v>محمدپور</v>
      </c>
      <c r="G4282" s="468" t="str">
        <f t="shared" si="131"/>
        <v>تانکر آب</v>
      </c>
      <c r="H4282" s="468">
        <f t="shared" si="132"/>
        <v>10</v>
      </c>
      <c r="I4282" s="468" t="s">
        <v>66</v>
      </c>
      <c r="J4282" s="415">
        <v>7</v>
      </c>
      <c r="K4282" s="468"/>
      <c r="L4282" s="468"/>
      <c r="M4282" s="458"/>
      <c r="N4282" s="468"/>
      <c r="O4282" s="468"/>
      <c r="P4282" s="468"/>
      <c r="Q4282" s="469">
        <f t="shared" si="135"/>
        <v>0</v>
      </c>
      <c r="R4282" s="469">
        <f t="shared" si="136"/>
        <v>0</v>
      </c>
      <c r="S4282" s="469">
        <f t="shared" si="137"/>
        <v>70</v>
      </c>
      <c r="T4282" s="462">
        <f t="shared" si="133"/>
        <v>0</v>
      </c>
      <c r="U4282" s="470"/>
    </row>
    <row r="4283" spans="2:21" x14ac:dyDescent="0.25">
      <c r="B4283" s="466">
        <f t="shared" si="134"/>
        <v>4278</v>
      </c>
      <c r="C4283" s="480">
        <v>45559</v>
      </c>
      <c r="D4283" s="467" t="s">
        <v>359</v>
      </c>
      <c r="E4283" s="468" t="str">
        <f t="shared" si="129"/>
        <v>کمپرسی جفت</v>
      </c>
      <c r="F4283" s="468" t="str">
        <f t="shared" si="130"/>
        <v>محمدپور</v>
      </c>
      <c r="G4283" s="468" t="str">
        <f t="shared" si="131"/>
        <v>جفت</v>
      </c>
      <c r="H4283" s="468">
        <f t="shared" si="132"/>
        <v>7</v>
      </c>
      <c r="I4283" s="468"/>
      <c r="J4283" s="468"/>
      <c r="K4283" s="468"/>
      <c r="L4283" s="468"/>
      <c r="M4283" s="458"/>
      <c r="N4283" s="468"/>
      <c r="O4283" s="468"/>
      <c r="P4283" s="468"/>
      <c r="Q4283" s="469">
        <f t="shared" si="135"/>
        <v>0</v>
      </c>
      <c r="R4283" s="469">
        <f t="shared" si="136"/>
        <v>0</v>
      </c>
      <c r="S4283" s="469">
        <f t="shared" si="137"/>
        <v>0</v>
      </c>
      <c r="T4283" s="462">
        <f t="shared" si="133"/>
        <v>0</v>
      </c>
      <c r="U4283" s="470"/>
    </row>
    <row r="4284" spans="2:21" x14ac:dyDescent="0.25">
      <c r="B4284" s="466">
        <f t="shared" si="134"/>
        <v>4279</v>
      </c>
      <c r="C4284" s="480">
        <v>45559</v>
      </c>
      <c r="D4284" s="467" t="s">
        <v>177</v>
      </c>
      <c r="E4284" s="468" t="str">
        <f t="shared" si="129"/>
        <v>کمپرسی جفت</v>
      </c>
      <c r="F4284" s="468" t="str">
        <f t="shared" si="130"/>
        <v>محمدپور</v>
      </c>
      <c r="G4284" s="468" t="str">
        <f t="shared" si="131"/>
        <v>جفت</v>
      </c>
      <c r="H4284" s="468">
        <f t="shared" si="132"/>
        <v>7</v>
      </c>
      <c r="I4284" s="468" t="s">
        <v>220</v>
      </c>
      <c r="J4284" s="468">
        <v>28</v>
      </c>
      <c r="K4284" s="468"/>
      <c r="L4284" s="468"/>
      <c r="M4284" s="458"/>
      <c r="N4284" s="468"/>
      <c r="O4284" s="468"/>
      <c r="P4284" s="468"/>
      <c r="Q4284" s="469">
        <f t="shared" si="135"/>
        <v>196</v>
      </c>
      <c r="R4284" s="469">
        <f t="shared" si="136"/>
        <v>0</v>
      </c>
      <c r="S4284" s="469">
        <f t="shared" si="137"/>
        <v>0</v>
      </c>
      <c r="T4284" s="462">
        <f t="shared" si="133"/>
        <v>0</v>
      </c>
      <c r="U4284" s="470"/>
    </row>
    <row r="4285" spans="2:21" x14ac:dyDescent="0.25">
      <c r="B4285" s="466">
        <f t="shared" si="134"/>
        <v>4280</v>
      </c>
      <c r="C4285" s="480">
        <v>45559</v>
      </c>
      <c r="D4285" s="467" t="s">
        <v>173</v>
      </c>
      <c r="E4285" s="468" t="str">
        <f t="shared" si="129"/>
        <v>تانکر آب</v>
      </c>
      <c r="F4285" s="468" t="str">
        <f t="shared" si="130"/>
        <v>محمدپور</v>
      </c>
      <c r="G4285" s="468" t="str">
        <f t="shared" si="131"/>
        <v>تانکر آب</v>
      </c>
      <c r="H4285" s="468">
        <f t="shared" si="132"/>
        <v>11.2</v>
      </c>
      <c r="I4285" s="468"/>
      <c r="J4285" s="468"/>
      <c r="K4285" s="468"/>
      <c r="L4285" s="468"/>
      <c r="M4285" s="458"/>
      <c r="N4285" s="468"/>
      <c r="O4285" s="468"/>
      <c r="P4285" s="468"/>
      <c r="Q4285" s="469">
        <f t="shared" si="135"/>
        <v>0</v>
      </c>
      <c r="R4285" s="469">
        <f t="shared" si="136"/>
        <v>0</v>
      </c>
      <c r="S4285" s="469">
        <f t="shared" si="137"/>
        <v>0</v>
      </c>
      <c r="T4285" s="462">
        <f t="shared" si="133"/>
        <v>0</v>
      </c>
      <c r="U4285" s="470"/>
    </row>
    <row r="4286" spans="2:21" x14ac:dyDescent="0.25">
      <c r="B4286" s="466">
        <f t="shared" si="134"/>
        <v>4281</v>
      </c>
      <c r="C4286" s="480">
        <v>45559</v>
      </c>
      <c r="D4286" s="467" t="s">
        <v>152</v>
      </c>
      <c r="E4286" s="468" t="str">
        <f t="shared" si="129"/>
        <v>کامیون کمپرسی</v>
      </c>
      <c r="F4286" s="468" t="str">
        <f t="shared" si="130"/>
        <v>میرزایی</v>
      </c>
      <c r="G4286" s="468" t="str">
        <f t="shared" si="131"/>
        <v>تک</v>
      </c>
      <c r="H4286" s="468">
        <f t="shared" si="132"/>
        <v>4.1500000000000004</v>
      </c>
      <c r="I4286" s="468" t="s">
        <v>221</v>
      </c>
      <c r="J4286" s="468">
        <v>24</v>
      </c>
      <c r="K4286" s="468"/>
      <c r="L4286" s="468"/>
      <c r="M4286" s="458"/>
      <c r="N4286" s="468"/>
      <c r="O4286" s="468"/>
      <c r="P4286" s="468"/>
      <c r="Q4286" s="469">
        <f t="shared" si="135"/>
        <v>0</v>
      </c>
      <c r="R4286" s="469">
        <f t="shared" si="136"/>
        <v>114.54</v>
      </c>
      <c r="S4286" s="469">
        <f t="shared" si="137"/>
        <v>0</v>
      </c>
      <c r="T4286" s="462">
        <f t="shared" si="133"/>
        <v>0</v>
      </c>
      <c r="U4286" s="470"/>
    </row>
    <row r="4287" spans="2:21" x14ac:dyDescent="0.25">
      <c r="B4287" s="466">
        <f t="shared" si="134"/>
        <v>4282</v>
      </c>
      <c r="C4287" s="480">
        <v>45559</v>
      </c>
      <c r="D4287" s="467" t="s">
        <v>150</v>
      </c>
      <c r="E4287" s="468" t="str">
        <f t="shared" si="129"/>
        <v>کامیون کمپرسی</v>
      </c>
      <c r="F4287" s="468" t="str">
        <f t="shared" si="130"/>
        <v>میرزایی</v>
      </c>
      <c r="G4287" s="468" t="str">
        <f t="shared" si="131"/>
        <v>تک</v>
      </c>
      <c r="H4287" s="468">
        <f t="shared" si="132"/>
        <v>4.1500000000000004</v>
      </c>
      <c r="I4287" s="468"/>
      <c r="J4287" s="468"/>
      <c r="K4287" s="468"/>
      <c r="L4287" s="468"/>
      <c r="M4287" s="458"/>
      <c r="N4287" s="468"/>
      <c r="O4287" s="468"/>
      <c r="P4287" s="468"/>
      <c r="Q4287" s="469">
        <f t="shared" si="135"/>
        <v>0</v>
      </c>
      <c r="R4287" s="469">
        <f t="shared" si="136"/>
        <v>0</v>
      </c>
      <c r="S4287" s="469">
        <f t="shared" si="137"/>
        <v>0</v>
      </c>
      <c r="T4287" s="462">
        <f t="shared" si="133"/>
        <v>0</v>
      </c>
      <c r="U4287" s="470"/>
    </row>
    <row r="4288" spans="2:21" x14ac:dyDescent="0.25">
      <c r="B4288" s="466">
        <f t="shared" si="134"/>
        <v>4283</v>
      </c>
      <c r="C4288" s="480">
        <v>45559</v>
      </c>
      <c r="D4288" s="467" t="s">
        <v>179</v>
      </c>
      <c r="E4288" s="468" t="str">
        <f t="shared" si="129"/>
        <v>تانکر آب</v>
      </c>
      <c r="F4288" s="468" t="str">
        <f t="shared" si="130"/>
        <v>گلپایگانی</v>
      </c>
      <c r="G4288" s="468" t="str">
        <f t="shared" si="131"/>
        <v>تانکر آب</v>
      </c>
      <c r="H4288" s="468">
        <f t="shared" si="132"/>
        <v>11.6</v>
      </c>
      <c r="I4288" s="468" t="s">
        <v>66</v>
      </c>
      <c r="J4288" s="468">
        <v>4</v>
      </c>
      <c r="K4288" s="468"/>
      <c r="L4288" s="468"/>
      <c r="M4288" s="458"/>
      <c r="N4288" s="468"/>
      <c r="O4288" s="468"/>
      <c r="P4288" s="468"/>
      <c r="Q4288" s="469">
        <f t="shared" si="135"/>
        <v>0</v>
      </c>
      <c r="R4288" s="469">
        <f t="shared" si="136"/>
        <v>0</v>
      </c>
      <c r="S4288" s="469">
        <f t="shared" si="137"/>
        <v>46.4</v>
      </c>
      <c r="T4288" s="462">
        <f t="shared" si="133"/>
        <v>0</v>
      </c>
      <c r="U4288" s="470"/>
    </row>
    <row r="4289" spans="2:21" x14ac:dyDescent="0.25">
      <c r="B4289" s="466">
        <f t="shared" si="134"/>
        <v>4284</v>
      </c>
      <c r="C4289" s="480">
        <v>45559</v>
      </c>
      <c r="D4289" s="467" t="s">
        <v>141</v>
      </c>
      <c r="E4289" s="468" t="str">
        <f t="shared" si="129"/>
        <v>کامیون کمپرسی</v>
      </c>
      <c r="F4289" s="468" t="str">
        <f t="shared" si="130"/>
        <v>انصاری</v>
      </c>
      <c r="G4289" s="468" t="str">
        <f t="shared" si="131"/>
        <v>جفت</v>
      </c>
      <c r="H4289" s="468">
        <f t="shared" si="132"/>
        <v>7</v>
      </c>
      <c r="I4289" s="468" t="s">
        <v>220</v>
      </c>
      <c r="J4289" s="468">
        <v>30</v>
      </c>
      <c r="K4289" s="468"/>
      <c r="L4289" s="468"/>
      <c r="M4289" s="458"/>
      <c r="N4289" s="468"/>
      <c r="O4289" s="468"/>
      <c r="P4289" s="468"/>
      <c r="Q4289" s="469">
        <f t="shared" si="135"/>
        <v>210</v>
      </c>
      <c r="R4289" s="469">
        <f t="shared" si="136"/>
        <v>0</v>
      </c>
      <c r="S4289" s="469">
        <f t="shared" si="137"/>
        <v>0</v>
      </c>
      <c r="T4289" s="462">
        <f t="shared" si="133"/>
        <v>0</v>
      </c>
      <c r="U4289" s="470"/>
    </row>
    <row r="4290" spans="2:21" x14ac:dyDescent="0.25">
      <c r="B4290" s="466">
        <f t="shared" si="134"/>
        <v>4285</v>
      </c>
      <c r="C4290" s="480">
        <v>45559</v>
      </c>
      <c r="D4290" s="467" t="s">
        <v>142</v>
      </c>
      <c r="E4290" s="468" t="str">
        <f t="shared" si="129"/>
        <v>کامیون کمپرسی</v>
      </c>
      <c r="F4290" s="468" t="str">
        <f t="shared" si="130"/>
        <v>انصاری</v>
      </c>
      <c r="G4290" s="468" t="str">
        <f t="shared" si="131"/>
        <v>جفت</v>
      </c>
      <c r="H4290" s="468">
        <f t="shared" si="132"/>
        <v>7</v>
      </c>
      <c r="I4290" s="468" t="s">
        <v>220</v>
      </c>
      <c r="J4290" s="468">
        <v>30</v>
      </c>
      <c r="K4290" s="468"/>
      <c r="L4290" s="468"/>
      <c r="M4290" s="458"/>
      <c r="N4290" s="468"/>
      <c r="O4290" s="468"/>
      <c r="P4290" s="468"/>
      <c r="Q4290" s="469">
        <f t="shared" si="135"/>
        <v>210</v>
      </c>
      <c r="R4290" s="469">
        <f t="shared" si="136"/>
        <v>0</v>
      </c>
      <c r="S4290" s="469">
        <f t="shared" si="137"/>
        <v>0</v>
      </c>
      <c r="T4290" s="462">
        <f t="shared" si="133"/>
        <v>0</v>
      </c>
      <c r="U4290" s="470"/>
    </row>
    <row r="4291" spans="2:21" x14ac:dyDescent="0.25">
      <c r="B4291" s="466">
        <f t="shared" si="134"/>
        <v>4286</v>
      </c>
      <c r="C4291" s="480">
        <v>45559</v>
      </c>
      <c r="D4291" s="467" t="s">
        <v>143</v>
      </c>
      <c r="E4291" s="468" t="str">
        <f t="shared" si="129"/>
        <v>کامیون کمپرسی</v>
      </c>
      <c r="F4291" s="468" t="str">
        <f t="shared" si="130"/>
        <v>انصاری</v>
      </c>
      <c r="G4291" s="468" t="str">
        <f t="shared" si="131"/>
        <v>جفت</v>
      </c>
      <c r="H4291" s="468">
        <f t="shared" si="132"/>
        <v>7</v>
      </c>
      <c r="I4291" s="468" t="s">
        <v>220</v>
      </c>
      <c r="J4291" s="468">
        <v>30</v>
      </c>
      <c r="K4291" s="468"/>
      <c r="L4291" s="468"/>
      <c r="M4291" s="458"/>
      <c r="N4291" s="468"/>
      <c r="O4291" s="468"/>
      <c r="P4291" s="468"/>
      <c r="Q4291" s="469">
        <f t="shared" si="135"/>
        <v>210</v>
      </c>
      <c r="R4291" s="469">
        <f t="shared" si="136"/>
        <v>0</v>
      </c>
      <c r="S4291" s="469">
        <f t="shared" si="137"/>
        <v>0</v>
      </c>
      <c r="T4291" s="462">
        <f t="shared" si="133"/>
        <v>0</v>
      </c>
      <c r="U4291" s="470"/>
    </row>
    <row r="4292" spans="2:21" x14ac:dyDescent="0.25">
      <c r="B4292" s="466">
        <f t="shared" si="134"/>
        <v>4287</v>
      </c>
      <c r="C4292" s="480">
        <v>45559</v>
      </c>
      <c r="D4292" s="467" t="s">
        <v>258</v>
      </c>
      <c r="E4292" s="468" t="str">
        <f t="shared" si="129"/>
        <v>کامیون کمپرسی</v>
      </c>
      <c r="F4292" s="468" t="str">
        <f t="shared" si="130"/>
        <v>انصاری</v>
      </c>
      <c r="G4292" s="468" t="str">
        <f t="shared" si="131"/>
        <v>جفت</v>
      </c>
      <c r="H4292" s="468">
        <f t="shared" si="132"/>
        <v>7</v>
      </c>
      <c r="I4292" s="468" t="s">
        <v>220</v>
      </c>
      <c r="J4292" s="468">
        <v>30</v>
      </c>
      <c r="K4292" s="468"/>
      <c r="L4292" s="468"/>
      <c r="M4292" s="458"/>
      <c r="N4292" s="468"/>
      <c r="O4292" s="468"/>
      <c r="P4292" s="468"/>
      <c r="Q4292" s="469">
        <f t="shared" si="135"/>
        <v>210</v>
      </c>
      <c r="R4292" s="469">
        <f t="shared" si="136"/>
        <v>0</v>
      </c>
      <c r="S4292" s="469">
        <f t="shared" si="137"/>
        <v>0</v>
      </c>
      <c r="T4292" s="462">
        <f t="shared" si="133"/>
        <v>0</v>
      </c>
      <c r="U4292" s="470"/>
    </row>
    <row r="4293" spans="2:21" x14ac:dyDescent="0.25">
      <c r="B4293" s="466">
        <f t="shared" si="134"/>
        <v>4288</v>
      </c>
      <c r="C4293" s="480">
        <v>45559</v>
      </c>
      <c r="D4293" s="467" t="s">
        <v>266</v>
      </c>
      <c r="E4293" s="468" t="str">
        <f t="shared" si="129"/>
        <v>کامیون کمپرسی</v>
      </c>
      <c r="F4293" s="468" t="str">
        <f t="shared" si="130"/>
        <v>انصاری</v>
      </c>
      <c r="G4293" s="468" t="str">
        <f t="shared" si="131"/>
        <v>جفت</v>
      </c>
      <c r="H4293" s="468">
        <f t="shared" si="132"/>
        <v>7</v>
      </c>
      <c r="I4293" s="468"/>
      <c r="J4293" s="468"/>
      <c r="K4293" s="468"/>
      <c r="L4293" s="468"/>
      <c r="M4293" s="458"/>
      <c r="N4293" s="468"/>
      <c r="O4293" s="468"/>
      <c r="P4293" s="468"/>
      <c r="Q4293" s="469">
        <f t="shared" si="135"/>
        <v>0</v>
      </c>
      <c r="R4293" s="469">
        <f t="shared" si="136"/>
        <v>0</v>
      </c>
      <c r="S4293" s="469">
        <f t="shared" si="137"/>
        <v>0</v>
      </c>
      <c r="T4293" s="462">
        <f t="shared" si="133"/>
        <v>0</v>
      </c>
      <c r="U4293" s="470"/>
    </row>
    <row r="4294" spans="2:21" x14ac:dyDescent="0.25">
      <c r="B4294" s="466">
        <f t="shared" si="134"/>
        <v>4289</v>
      </c>
      <c r="C4294" s="480">
        <v>45559</v>
      </c>
      <c r="D4294" s="467" t="s">
        <v>524</v>
      </c>
      <c r="E4294" s="468" t="str">
        <f t="shared" si="129"/>
        <v>کامیون کمپرسی</v>
      </c>
      <c r="F4294" s="468" t="str">
        <f t="shared" si="130"/>
        <v>شهرکی</v>
      </c>
      <c r="G4294" s="468" t="str">
        <f t="shared" si="131"/>
        <v>تک</v>
      </c>
      <c r="H4294" s="468">
        <f t="shared" si="132"/>
        <v>4.1500000000000004</v>
      </c>
      <c r="I4294" s="468" t="s">
        <v>221</v>
      </c>
      <c r="J4294" s="468">
        <v>34</v>
      </c>
      <c r="K4294" s="468"/>
      <c r="L4294" s="468"/>
      <c r="M4294" s="458"/>
      <c r="N4294" s="468"/>
      <c r="O4294" s="468"/>
      <c r="P4294" s="468"/>
      <c r="Q4294" s="469">
        <f t="shared" si="135"/>
        <v>0</v>
      </c>
      <c r="R4294" s="469">
        <f t="shared" si="136"/>
        <v>162.26500000000001</v>
      </c>
      <c r="S4294" s="469">
        <f t="shared" si="137"/>
        <v>0</v>
      </c>
      <c r="T4294" s="462">
        <f t="shared" si="133"/>
        <v>0</v>
      </c>
      <c r="U4294" s="470"/>
    </row>
    <row r="4295" spans="2:21" x14ac:dyDescent="0.25">
      <c r="B4295" s="466">
        <f t="shared" si="134"/>
        <v>4290</v>
      </c>
      <c r="C4295" s="480">
        <v>45559</v>
      </c>
      <c r="D4295" s="467" t="s">
        <v>387</v>
      </c>
      <c r="E4295" s="468" t="str">
        <f t="shared" si="129"/>
        <v>کمپرسی تک</v>
      </c>
      <c r="F4295" s="468" t="str">
        <f t="shared" si="130"/>
        <v>جواد رضاپور</v>
      </c>
      <c r="G4295" s="468" t="str">
        <f t="shared" si="131"/>
        <v>تک</v>
      </c>
      <c r="H4295" s="468">
        <f t="shared" si="132"/>
        <v>4.1500000000000004</v>
      </c>
      <c r="I4295" s="468" t="s">
        <v>220</v>
      </c>
      <c r="J4295" s="468">
        <v>22</v>
      </c>
      <c r="K4295" s="468"/>
      <c r="L4295" s="468"/>
      <c r="M4295" s="458"/>
      <c r="N4295" s="468"/>
      <c r="O4295" s="468"/>
      <c r="P4295" s="468"/>
      <c r="Q4295" s="469">
        <f t="shared" si="135"/>
        <v>91.300000000000011</v>
      </c>
      <c r="R4295" s="469">
        <f t="shared" si="136"/>
        <v>0</v>
      </c>
      <c r="S4295" s="469">
        <f t="shared" si="137"/>
        <v>0</v>
      </c>
      <c r="T4295" s="462">
        <f t="shared" si="133"/>
        <v>0</v>
      </c>
      <c r="U4295" s="470"/>
    </row>
    <row r="4296" spans="2:21" x14ac:dyDescent="0.25">
      <c r="B4296" s="466">
        <f t="shared" si="134"/>
        <v>4291</v>
      </c>
      <c r="C4296" s="480">
        <v>45559</v>
      </c>
      <c r="D4296" s="467" t="s">
        <v>388</v>
      </c>
      <c r="E4296" s="468" t="str">
        <f t="shared" si="129"/>
        <v>کمپرسی تک</v>
      </c>
      <c r="F4296" s="468" t="str">
        <f t="shared" si="130"/>
        <v>جواد رضاپور</v>
      </c>
      <c r="G4296" s="468" t="str">
        <f t="shared" si="131"/>
        <v>تک</v>
      </c>
      <c r="H4296" s="468">
        <f t="shared" si="132"/>
        <v>4.1500000000000004</v>
      </c>
      <c r="I4296" s="468" t="s">
        <v>220</v>
      </c>
      <c r="J4296" s="468">
        <v>21</v>
      </c>
      <c r="K4296" s="468"/>
      <c r="L4296" s="468"/>
      <c r="M4296" s="458"/>
      <c r="N4296" s="468"/>
      <c r="O4296" s="468"/>
      <c r="P4296" s="468"/>
      <c r="Q4296" s="469">
        <f t="shared" si="135"/>
        <v>87.15</v>
      </c>
      <c r="R4296" s="469">
        <f t="shared" si="136"/>
        <v>0</v>
      </c>
      <c r="S4296" s="469">
        <f t="shared" si="137"/>
        <v>0</v>
      </c>
      <c r="T4296" s="462">
        <f t="shared" si="133"/>
        <v>0</v>
      </c>
      <c r="U4296" s="470"/>
    </row>
    <row r="4297" spans="2:21" x14ac:dyDescent="0.25">
      <c r="B4297" s="466">
        <f t="shared" si="134"/>
        <v>4292</v>
      </c>
      <c r="C4297" s="480">
        <v>45559</v>
      </c>
      <c r="D4297" s="467" t="s">
        <v>505</v>
      </c>
      <c r="E4297" s="468" t="str">
        <f t="shared" si="129"/>
        <v>کمپرسی تک</v>
      </c>
      <c r="F4297" s="468" t="str">
        <f t="shared" si="130"/>
        <v>جواد رضاپور</v>
      </c>
      <c r="G4297" s="468" t="str">
        <f t="shared" si="131"/>
        <v>تک</v>
      </c>
      <c r="H4297" s="468">
        <f t="shared" si="132"/>
        <v>4.1500000000000004</v>
      </c>
      <c r="I4297" s="468" t="s">
        <v>220</v>
      </c>
      <c r="J4297" s="468">
        <v>21</v>
      </c>
      <c r="K4297" s="468"/>
      <c r="L4297" s="468"/>
      <c r="M4297" s="458"/>
      <c r="N4297" s="468"/>
      <c r="O4297" s="468"/>
      <c r="P4297" s="468"/>
      <c r="Q4297" s="469">
        <f t="shared" si="135"/>
        <v>87.15</v>
      </c>
      <c r="R4297" s="469">
        <f t="shared" si="136"/>
        <v>0</v>
      </c>
      <c r="S4297" s="469">
        <f t="shared" si="137"/>
        <v>0</v>
      </c>
      <c r="T4297" s="462">
        <f t="shared" si="133"/>
        <v>0</v>
      </c>
      <c r="U4297" s="470"/>
    </row>
    <row r="4298" spans="2:21" x14ac:dyDescent="0.25">
      <c r="B4298" s="466">
        <f t="shared" si="134"/>
        <v>4293</v>
      </c>
      <c r="C4298" s="480">
        <v>45559</v>
      </c>
      <c r="D4298" s="467" t="s">
        <v>96</v>
      </c>
      <c r="E4298" s="468" t="str">
        <f t="shared" si="129"/>
        <v>تانکر آب</v>
      </c>
      <c r="F4298" s="468" t="str">
        <f t="shared" si="130"/>
        <v>شرکتی</v>
      </c>
      <c r="G4298" s="468" t="str">
        <f t="shared" si="131"/>
        <v>تانکر آب</v>
      </c>
      <c r="H4298" s="468">
        <f t="shared" si="132"/>
        <v>11.8</v>
      </c>
      <c r="I4298" s="468" t="s">
        <v>66</v>
      </c>
      <c r="J4298" s="468">
        <v>5</v>
      </c>
      <c r="K4298" s="468"/>
      <c r="L4298" s="468"/>
      <c r="M4298" s="458"/>
      <c r="N4298" s="468"/>
      <c r="O4298" s="468"/>
      <c r="P4298" s="468"/>
      <c r="Q4298" s="469">
        <f t="shared" si="135"/>
        <v>0</v>
      </c>
      <c r="R4298" s="469">
        <f t="shared" si="136"/>
        <v>0</v>
      </c>
      <c r="S4298" s="469">
        <f t="shared" si="137"/>
        <v>59</v>
      </c>
      <c r="T4298" s="462">
        <f t="shared" si="133"/>
        <v>0</v>
      </c>
      <c r="U4298" s="470"/>
    </row>
    <row r="4299" spans="2:21" x14ac:dyDescent="0.25">
      <c r="B4299" s="466">
        <f t="shared" si="134"/>
        <v>4294</v>
      </c>
      <c r="C4299" s="480">
        <v>45559</v>
      </c>
      <c r="D4299" s="467" t="s">
        <v>130</v>
      </c>
      <c r="E4299" s="468" t="str">
        <f t="shared" si="129"/>
        <v>تانکر آب</v>
      </c>
      <c r="F4299" s="468" t="str">
        <f t="shared" si="130"/>
        <v>شرکتی</v>
      </c>
      <c r="G4299" s="468" t="str">
        <f t="shared" si="131"/>
        <v>تانکر آب</v>
      </c>
      <c r="H4299" s="468">
        <f t="shared" si="132"/>
        <v>11.8</v>
      </c>
      <c r="I4299" s="468" t="s">
        <v>66</v>
      </c>
      <c r="J4299" s="468">
        <v>2</v>
      </c>
      <c r="K4299" s="468"/>
      <c r="L4299" s="468"/>
      <c r="M4299" s="458"/>
      <c r="N4299" s="468"/>
      <c r="O4299" s="468"/>
      <c r="P4299" s="468"/>
      <c r="Q4299" s="469">
        <f t="shared" si="135"/>
        <v>0</v>
      </c>
      <c r="R4299" s="469">
        <f t="shared" si="136"/>
        <v>0</v>
      </c>
      <c r="S4299" s="469">
        <f t="shared" si="137"/>
        <v>23.6</v>
      </c>
      <c r="T4299" s="462">
        <f t="shared" si="133"/>
        <v>0</v>
      </c>
      <c r="U4299" s="470"/>
    </row>
    <row r="4300" spans="2:21" x14ac:dyDescent="0.25">
      <c r="B4300" s="466">
        <f t="shared" si="134"/>
        <v>4295</v>
      </c>
      <c r="C4300" s="480">
        <v>45559</v>
      </c>
      <c r="D4300" s="472" t="s">
        <v>478</v>
      </c>
      <c r="E4300" s="468" t="str">
        <f t="shared" si="129"/>
        <v>تانکر آب</v>
      </c>
      <c r="F4300" s="468" t="str">
        <f t="shared" si="130"/>
        <v>میرزایی</v>
      </c>
      <c r="G4300" s="468" t="str">
        <f t="shared" si="131"/>
        <v>تانکر آب</v>
      </c>
      <c r="H4300" s="468">
        <f t="shared" si="132"/>
        <v>13</v>
      </c>
      <c r="I4300" s="468" t="s">
        <v>66</v>
      </c>
      <c r="J4300" s="468">
        <v>4</v>
      </c>
      <c r="K4300" s="468"/>
      <c r="L4300" s="468"/>
      <c r="M4300" s="458"/>
      <c r="N4300" s="468"/>
      <c r="O4300" s="468"/>
      <c r="P4300" s="468"/>
      <c r="Q4300" s="469">
        <f t="shared" si="135"/>
        <v>0</v>
      </c>
      <c r="R4300" s="469">
        <f t="shared" si="136"/>
        <v>0</v>
      </c>
      <c r="S4300" s="469">
        <f t="shared" si="137"/>
        <v>52</v>
      </c>
      <c r="T4300" s="462">
        <f t="shared" si="133"/>
        <v>0</v>
      </c>
      <c r="U4300" s="470"/>
    </row>
    <row r="4301" spans="2:21" x14ac:dyDescent="0.25">
      <c r="B4301" s="466">
        <f>ROW()-5</f>
        <v>4296</v>
      </c>
      <c r="C4301" s="480">
        <v>45560</v>
      </c>
      <c r="D4301" s="467" t="s">
        <v>522</v>
      </c>
      <c r="E4301" s="468" t="str">
        <f t="shared" si="129"/>
        <v>_</v>
      </c>
      <c r="F4301" s="468" t="str">
        <f t="shared" si="130"/>
        <v>_</v>
      </c>
      <c r="G4301" s="468" t="str">
        <f t="shared" si="131"/>
        <v>بچینگ</v>
      </c>
      <c r="H4301" s="468">
        <f t="shared" si="132"/>
        <v>1</v>
      </c>
      <c r="I4301" s="458" t="s">
        <v>310</v>
      </c>
      <c r="J4301" s="468">
        <v>56</v>
      </c>
      <c r="K4301" s="468"/>
      <c r="L4301" s="468"/>
      <c r="M4301" s="458"/>
      <c r="N4301" s="468"/>
      <c r="O4301" s="468">
        <v>713145</v>
      </c>
      <c r="P4301" s="468" t="s">
        <v>531</v>
      </c>
      <c r="Q4301" s="469">
        <f>IF(I4301=$Q$5,J4301*H4301,0)</f>
        <v>0</v>
      </c>
      <c r="R4301" s="469">
        <f>IF(I4301=$R$5,J4301*H4301,0)*1.15</f>
        <v>0</v>
      </c>
      <c r="S4301" s="469">
        <f>IF(I4301=$S$5,J4301*H4301,0)</f>
        <v>0</v>
      </c>
      <c r="T4301" s="462">
        <f t="shared" si="133"/>
        <v>0</v>
      </c>
      <c r="U4301" s="470"/>
    </row>
    <row r="4302" spans="2:21" x14ac:dyDescent="0.25">
      <c r="B4302" s="466">
        <f t="shared" ref="B4302:B4333" si="138">ROW()-5</f>
        <v>4297</v>
      </c>
      <c r="C4302" s="480">
        <v>45560</v>
      </c>
      <c r="D4302" s="467" t="s">
        <v>522</v>
      </c>
      <c r="E4302" s="468" t="str">
        <f t="shared" si="129"/>
        <v>_</v>
      </c>
      <c r="F4302" s="468" t="str">
        <f t="shared" si="130"/>
        <v>_</v>
      </c>
      <c r="G4302" s="468" t="str">
        <f t="shared" si="131"/>
        <v>بچینگ</v>
      </c>
      <c r="H4302" s="468">
        <f t="shared" si="132"/>
        <v>1</v>
      </c>
      <c r="I4302" s="458" t="s">
        <v>310</v>
      </c>
      <c r="J4302" s="468">
        <v>17</v>
      </c>
      <c r="K4302" s="468"/>
      <c r="L4302" s="468"/>
      <c r="M4302" s="458"/>
      <c r="N4302" s="468"/>
      <c r="O4302" s="468">
        <v>714143</v>
      </c>
      <c r="P4302" s="468" t="s">
        <v>498</v>
      </c>
      <c r="Q4302" s="469">
        <f>IF(I4302=$Q$5,J4302*H4302,0)</f>
        <v>0</v>
      </c>
      <c r="R4302" s="469">
        <f>IF(I4302=$R$5,J4302*H4302,0)*1.15</f>
        <v>0</v>
      </c>
      <c r="S4302" s="469">
        <f>IF(I4302=$S$5,J4302*H4302,0)</f>
        <v>0</v>
      </c>
      <c r="T4302" s="462">
        <f t="shared" si="133"/>
        <v>0</v>
      </c>
      <c r="U4302" s="470"/>
    </row>
    <row r="4303" spans="2:21" x14ac:dyDescent="0.25">
      <c r="B4303" s="466">
        <f t="shared" si="138"/>
        <v>4298</v>
      </c>
      <c r="C4303" s="480">
        <v>45560</v>
      </c>
      <c r="D4303" s="467" t="s">
        <v>487</v>
      </c>
      <c r="E4303" s="468" t="str">
        <f t="shared" si="129"/>
        <v>کامیون کمپرسی</v>
      </c>
      <c r="F4303" s="468" t="str">
        <f t="shared" si="130"/>
        <v>رمضانی مقدم</v>
      </c>
      <c r="G4303" s="468" t="str">
        <f t="shared" si="131"/>
        <v>تک</v>
      </c>
      <c r="H4303" s="468">
        <f t="shared" si="132"/>
        <v>4.2</v>
      </c>
      <c r="I4303" s="468" t="s">
        <v>221</v>
      </c>
      <c r="J4303" s="468">
        <v>29</v>
      </c>
      <c r="K4303" s="468"/>
      <c r="L4303" s="468"/>
      <c r="M4303" s="458"/>
      <c r="N4303" s="468"/>
      <c r="O4303" s="468"/>
      <c r="P4303" s="468"/>
      <c r="Q4303" s="469">
        <f t="shared" ref="Q4303:Q4333" si="139">IF(I4303=$Q$5,J4303*H4303,0)</f>
        <v>0</v>
      </c>
      <c r="R4303" s="469">
        <f t="shared" ref="R4303:R4333" si="140">IF(I4303=$R$5,J4303*H4303,0)*1.15</f>
        <v>140.07</v>
      </c>
      <c r="S4303" s="469">
        <f t="shared" ref="S4303:S4333" si="141">IF(I4303=$S$5,J4303*H4303,0)</f>
        <v>0</v>
      </c>
      <c r="T4303" s="462">
        <f t="shared" si="133"/>
        <v>0</v>
      </c>
      <c r="U4303" s="470"/>
    </row>
    <row r="4304" spans="2:21" x14ac:dyDescent="0.25">
      <c r="B4304" s="466">
        <f t="shared" si="138"/>
        <v>4299</v>
      </c>
      <c r="C4304" s="480">
        <v>45560</v>
      </c>
      <c r="D4304" s="467" t="s">
        <v>488</v>
      </c>
      <c r="E4304" s="468" t="str">
        <f t="shared" si="129"/>
        <v>کامیون کمپرسی</v>
      </c>
      <c r="F4304" s="468" t="str">
        <f t="shared" si="130"/>
        <v>رمضانی مقدم</v>
      </c>
      <c r="G4304" s="468" t="str">
        <f t="shared" si="131"/>
        <v>تک</v>
      </c>
      <c r="H4304" s="468">
        <f t="shared" si="132"/>
        <v>4.2</v>
      </c>
      <c r="I4304" s="468" t="s">
        <v>221</v>
      </c>
      <c r="J4304" s="468">
        <v>31</v>
      </c>
      <c r="K4304" s="468"/>
      <c r="L4304" s="468"/>
      <c r="M4304" s="458"/>
      <c r="N4304" s="468"/>
      <c r="O4304" s="468"/>
      <c r="P4304" s="468"/>
      <c r="Q4304" s="469">
        <f t="shared" si="139"/>
        <v>0</v>
      </c>
      <c r="R4304" s="469">
        <f t="shared" si="140"/>
        <v>149.73000000000002</v>
      </c>
      <c r="S4304" s="469">
        <f t="shared" si="141"/>
        <v>0</v>
      </c>
      <c r="T4304" s="462">
        <f t="shared" si="133"/>
        <v>0</v>
      </c>
      <c r="U4304" s="470"/>
    </row>
    <row r="4305" spans="2:21" x14ac:dyDescent="0.25">
      <c r="B4305" s="466">
        <f>ROW()-5</f>
        <v>4300</v>
      </c>
      <c r="C4305" s="480">
        <v>45560</v>
      </c>
      <c r="D4305" s="467" t="s">
        <v>487</v>
      </c>
      <c r="E4305" s="468" t="str">
        <f t="shared" si="129"/>
        <v>کامیون کمپرسی</v>
      </c>
      <c r="F4305" s="468" t="str">
        <f t="shared" si="130"/>
        <v>رمضانی مقدم</v>
      </c>
      <c r="G4305" s="468" t="str">
        <f t="shared" si="131"/>
        <v>تک</v>
      </c>
      <c r="H4305" s="468">
        <f t="shared" si="132"/>
        <v>4.2</v>
      </c>
      <c r="I4305" s="468" t="s">
        <v>221</v>
      </c>
      <c r="J4305" s="468">
        <v>9</v>
      </c>
      <c r="K4305" s="468"/>
      <c r="L4305" s="468"/>
      <c r="M4305" s="458"/>
      <c r="N4305" s="468"/>
      <c r="O4305" s="468"/>
      <c r="P4305" s="468"/>
      <c r="Q4305" s="469">
        <f>IF(I4305=$Q$5,J4305*H4305,0)</f>
        <v>0</v>
      </c>
      <c r="R4305" s="469">
        <f>IF(I4305=$R$5,J4305*H4305,0)*1.15</f>
        <v>43.47</v>
      </c>
      <c r="S4305" s="469">
        <f>IF(I4305=$S$5,J4305*H4305,0)</f>
        <v>0</v>
      </c>
      <c r="T4305" s="462">
        <f t="shared" si="133"/>
        <v>0</v>
      </c>
      <c r="U4305" s="470"/>
    </row>
    <row r="4306" spans="2:21" x14ac:dyDescent="0.25">
      <c r="B4306" s="466">
        <f>ROW()-5</f>
        <v>4301</v>
      </c>
      <c r="C4306" s="480">
        <v>45560</v>
      </c>
      <c r="D4306" s="467" t="s">
        <v>488</v>
      </c>
      <c r="E4306" s="468" t="str">
        <f t="shared" si="129"/>
        <v>کامیون کمپرسی</v>
      </c>
      <c r="F4306" s="468" t="str">
        <f t="shared" si="130"/>
        <v>رمضانی مقدم</v>
      </c>
      <c r="G4306" s="468" t="str">
        <f t="shared" si="131"/>
        <v>تک</v>
      </c>
      <c r="H4306" s="468">
        <f t="shared" si="132"/>
        <v>4.2</v>
      </c>
      <c r="I4306" s="468" t="s">
        <v>221</v>
      </c>
      <c r="J4306" s="468">
        <v>9</v>
      </c>
      <c r="K4306" s="468"/>
      <c r="L4306" s="468"/>
      <c r="M4306" s="458"/>
      <c r="N4306" s="468"/>
      <c r="O4306" s="468"/>
      <c r="P4306" s="468"/>
      <c r="Q4306" s="469">
        <f>IF(I4306=$Q$5,J4306*H4306,0)</f>
        <v>0</v>
      </c>
      <c r="R4306" s="469">
        <f>IF(I4306=$R$5,J4306*H4306,0)*1.15</f>
        <v>43.47</v>
      </c>
      <c r="S4306" s="469">
        <f>IF(I4306=$S$5,J4306*H4306,0)</f>
        <v>0</v>
      </c>
      <c r="T4306" s="462">
        <f t="shared" si="133"/>
        <v>0</v>
      </c>
      <c r="U4306" s="470"/>
    </row>
    <row r="4307" spans="2:21" x14ac:dyDescent="0.25">
      <c r="B4307" s="466">
        <f t="shared" si="138"/>
        <v>4302</v>
      </c>
      <c r="C4307" s="480">
        <v>45560</v>
      </c>
      <c r="D4307" s="467" t="s">
        <v>117</v>
      </c>
      <c r="E4307" s="468" t="str">
        <f t="shared" si="129"/>
        <v>کامیون کمپرسی</v>
      </c>
      <c r="F4307" s="468" t="str">
        <f t="shared" si="130"/>
        <v>شرکتی</v>
      </c>
      <c r="G4307" s="468" t="str">
        <f t="shared" si="131"/>
        <v>جفت</v>
      </c>
      <c r="H4307" s="468">
        <f t="shared" si="132"/>
        <v>6.65</v>
      </c>
      <c r="I4307" s="468" t="s">
        <v>221</v>
      </c>
      <c r="J4307" s="468">
        <v>23</v>
      </c>
      <c r="K4307" s="468"/>
      <c r="L4307" s="468"/>
      <c r="M4307" s="458"/>
      <c r="N4307" s="468"/>
      <c r="O4307" s="468"/>
      <c r="P4307" s="468"/>
      <c r="Q4307" s="469">
        <f t="shared" si="139"/>
        <v>0</v>
      </c>
      <c r="R4307" s="469">
        <f t="shared" si="140"/>
        <v>175.89250000000001</v>
      </c>
      <c r="S4307" s="469">
        <f t="shared" si="141"/>
        <v>0</v>
      </c>
      <c r="T4307" s="462">
        <f t="shared" si="133"/>
        <v>0</v>
      </c>
      <c r="U4307" s="470"/>
    </row>
    <row r="4308" spans="2:21" x14ac:dyDescent="0.25">
      <c r="B4308" s="466">
        <f t="shared" si="138"/>
        <v>4303</v>
      </c>
      <c r="C4308" s="480">
        <v>45560</v>
      </c>
      <c r="D4308" s="467" t="s">
        <v>94</v>
      </c>
      <c r="E4308" s="468" t="str">
        <f t="shared" si="129"/>
        <v>کامیون کمپرسی</v>
      </c>
      <c r="F4308" s="468" t="str">
        <f t="shared" si="130"/>
        <v>شرکتی</v>
      </c>
      <c r="G4308" s="468" t="str">
        <f t="shared" si="131"/>
        <v>جفت</v>
      </c>
      <c r="H4308" s="468">
        <f t="shared" si="132"/>
        <v>6.65</v>
      </c>
      <c r="I4308" s="468" t="s">
        <v>221</v>
      </c>
      <c r="J4308" s="468">
        <v>22</v>
      </c>
      <c r="K4308" s="468"/>
      <c r="L4308" s="468"/>
      <c r="M4308" s="458"/>
      <c r="N4308" s="468"/>
      <c r="O4308" s="468"/>
      <c r="P4308" s="468"/>
      <c r="Q4308" s="469">
        <f t="shared" si="139"/>
        <v>0</v>
      </c>
      <c r="R4308" s="469">
        <f t="shared" si="140"/>
        <v>168.245</v>
      </c>
      <c r="S4308" s="469">
        <f t="shared" si="141"/>
        <v>0</v>
      </c>
      <c r="T4308" s="462">
        <f t="shared" si="133"/>
        <v>0</v>
      </c>
      <c r="U4308" s="470"/>
    </row>
    <row r="4309" spans="2:21" x14ac:dyDescent="0.25">
      <c r="B4309" s="466">
        <f t="shared" si="138"/>
        <v>4304</v>
      </c>
      <c r="C4309" s="480">
        <v>45560</v>
      </c>
      <c r="D4309" s="467" t="s">
        <v>91</v>
      </c>
      <c r="E4309" s="468" t="str">
        <f t="shared" si="129"/>
        <v>کامیون کمپرسی</v>
      </c>
      <c r="F4309" s="468" t="str">
        <f t="shared" si="130"/>
        <v>شرکتی</v>
      </c>
      <c r="G4309" s="468" t="str">
        <f t="shared" si="131"/>
        <v>جفت</v>
      </c>
      <c r="H4309" s="468">
        <f t="shared" si="132"/>
        <v>6.65</v>
      </c>
      <c r="I4309" s="468" t="s">
        <v>253</v>
      </c>
      <c r="J4309" s="468">
        <v>23</v>
      </c>
      <c r="K4309" s="468">
        <v>716800</v>
      </c>
      <c r="L4309" s="468"/>
      <c r="M4309" s="458"/>
      <c r="N4309" s="468"/>
      <c r="O4309" s="468"/>
      <c r="P4309" s="468"/>
      <c r="Q4309" s="469">
        <f t="shared" si="139"/>
        <v>0</v>
      </c>
      <c r="R4309" s="469">
        <f t="shared" si="140"/>
        <v>0</v>
      </c>
      <c r="S4309" s="469">
        <f t="shared" si="141"/>
        <v>0</v>
      </c>
      <c r="T4309" s="462">
        <f t="shared" si="133"/>
        <v>152.95000000000002</v>
      </c>
      <c r="U4309" s="470"/>
    </row>
    <row r="4310" spans="2:21" x14ac:dyDescent="0.25">
      <c r="B4310" s="466">
        <f t="shared" si="138"/>
        <v>4305</v>
      </c>
      <c r="C4310" s="480">
        <v>45560</v>
      </c>
      <c r="D4310" s="467" t="s">
        <v>156</v>
      </c>
      <c r="E4310" s="468" t="str">
        <f t="shared" si="129"/>
        <v>کامیون کمپرسی</v>
      </c>
      <c r="F4310" s="468" t="str">
        <f t="shared" si="130"/>
        <v>صداقت</v>
      </c>
      <c r="G4310" s="468" t="str">
        <f t="shared" si="131"/>
        <v>تک</v>
      </c>
      <c r="H4310" s="468">
        <f t="shared" si="132"/>
        <v>4.1500000000000004</v>
      </c>
      <c r="I4310" s="468" t="s">
        <v>221</v>
      </c>
      <c r="J4310" s="468">
        <v>40</v>
      </c>
      <c r="K4310" s="468"/>
      <c r="L4310" s="468"/>
      <c r="M4310" s="458"/>
      <c r="N4310" s="468"/>
      <c r="O4310" s="468"/>
      <c r="P4310" s="468"/>
      <c r="Q4310" s="469">
        <f t="shared" si="139"/>
        <v>0</v>
      </c>
      <c r="R4310" s="469">
        <f t="shared" si="140"/>
        <v>190.89999999999998</v>
      </c>
      <c r="S4310" s="469">
        <f t="shared" si="141"/>
        <v>0</v>
      </c>
      <c r="T4310" s="462">
        <f t="shared" si="133"/>
        <v>0</v>
      </c>
      <c r="U4310" s="470"/>
    </row>
    <row r="4311" spans="2:21" x14ac:dyDescent="0.25">
      <c r="B4311" s="466">
        <f t="shared" si="138"/>
        <v>4306</v>
      </c>
      <c r="C4311" s="480">
        <v>45560</v>
      </c>
      <c r="D4311" s="467" t="s">
        <v>157</v>
      </c>
      <c r="E4311" s="468" t="str">
        <f t="shared" si="129"/>
        <v>کامیون کمپرسی</v>
      </c>
      <c r="F4311" s="468" t="str">
        <f t="shared" si="130"/>
        <v>صداقت</v>
      </c>
      <c r="G4311" s="468" t="str">
        <f t="shared" si="131"/>
        <v>تک</v>
      </c>
      <c r="H4311" s="468">
        <f t="shared" si="132"/>
        <v>4.1500000000000004</v>
      </c>
      <c r="I4311" s="468" t="s">
        <v>221</v>
      </c>
      <c r="J4311" s="468">
        <v>33</v>
      </c>
      <c r="K4311" s="468"/>
      <c r="L4311" s="468"/>
      <c r="M4311" s="458"/>
      <c r="N4311" s="468"/>
      <c r="O4311" s="468"/>
      <c r="P4311" s="468"/>
      <c r="Q4311" s="469">
        <f t="shared" si="139"/>
        <v>0</v>
      </c>
      <c r="R4311" s="469">
        <f t="shared" si="140"/>
        <v>157.49250000000001</v>
      </c>
      <c r="S4311" s="469">
        <f t="shared" si="141"/>
        <v>0</v>
      </c>
      <c r="T4311" s="462">
        <f t="shared" si="133"/>
        <v>0</v>
      </c>
      <c r="U4311" s="470"/>
    </row>
    <row r="4312" spans="2:21" x14ac:dyDescent="0.25">
      <c r="B4312" s="466">
        <f t="shared" si="138"/>
        <v>4307</v>
      </c>
      <c r="C4312" s="480">
        <v>45560</v>
      </c>
      <c r="D4312" s="467" t="s">
        <v>436</v>
      </c>
      <c r="E4312" s="468" t="str">
        <f t="shared" si="129"/>
        <v>تانکر آب</v>
      </c>
      <c r="F4312" s="468" t="str">
        <f t="shared" si="130"/>
        <v>جواد رضاپور</v>
      </c>
      <c r="G4312" s="468" t="str">
        <f t="shared" si="131"/>
        <v>تانکر آب</v>
      </c>
      <c r="H4312" s="468">
        <f t="shared" si="132"/>
        <v>10</v>
      </c>
      <c r="I4312" s="468" t="s">
        <v>66</v>
      </c>
      <c r="J4312" s="468">
        <v>4</v>
      </c>
      <c r="K4312" s="468"/>
      <c r="L4312" s="468"/>
      <c r="M4312" s="458"/>
      <c r="N4312" s="468"/>
      <c r="O4312" s="468"/>
      <c r="P4312" s="468"/>
      <c r="Q4312" s="469">
        <f t="shared" si="139"/>
        <v>0</v>
      </c>
      <c r="R4312" s="469">
        <f t="shared" si="140"/>
        <v>0</v>
      </c>
      <c r="S4312" s="469">
        <f t="shared" si="141"/>
        <v>40</v>
      </c>
      <c r="T4312" s="462">
        <f t="shared" si="133"/>
        <v>0</v>
      </c>
      <c r="U4312" s="470"/>
    </row>
    <row r="4313" spans="2:21" x14ac:dyDescent="0.25">
      <c r="B4313" s="466">
        <f t="shared" si="138"/>
        <v>4308</v>
      </c>
      <c r="C4313" s="480">
        <v>45560</v>
      </c>
      <c r="D4313" s="467" t="s">
        <v>284</v>
      </c>
      <c r="E4313" s="468" t="str">
        <f t="shared" si="129"/>
        <v>کمپرسی جفت</v>
      </c>
      <c r="F4313" s="468" t="str">
        <f t="shared" si="130"/>
        <v>محمدپور</v>
      </c>
      <c r="G4313" s="468" t="str">
        <f t="shared" si="131"/>
        <v>جفت</v>
      </c>
      <c r="H4313" s="468">
        <f t="shared" si="132"/>
        <v>7</v>
      </c>
      <c r="I4313" s="468" t="s">
        <v>220</v>
      </c>
      <c r="J4313" s="468">
        <v>45</v>
      </c>
      <c r="K4313" s="468"/>
      <c r="L4313" s="468"/>
      <c r="M4313" s="458"/>
      <c r="N4313" s="468"/>
      <c r="O4313" s="468"/>
      <c r="P4313" s="468"/>
      <c r="Q4313" s="469">
        <f t="shared" si="139"/>
        <v>315</v>
      </c>
      <c r="R4313" s="469">
        <f t="shared" si="140"/>
        <v>0</v>
      </c>
      <c r="S4313" s="469">
        <f t="shared" si="141"/>
        <v>0</v>
      </c>
      <c r="T4313" s="462">
        <f t="shared" si="133"/>
        <v>0</v>
      </c>
      <c r="U4313" s="470"/>
    </row>
    <row r="4314" spans="2:21" x14ac:dyDescent="0.25">
      <c r="B4314" s="466">
        <f t="shared" si="138"/>
        <v>4309</v>
      </c>
      <c r="C4314" s="480">
        <v>45560</v>
      </c>
      <c r="D4314" s="467" t="s">
        <v>268</v>
      </c>
      <c r="E4314" s="468" t="str">
        <f t="shared" si="129"/>
        <v>کمپرسی تک</v>
      </c>
      <c r="F4314" s="468" t="str">
        <f t="shared" si="130"/>
        <v>محمدپور</v>
      </c>
      <c r="G4314" s="468" t="str">
        <f t="shared" si="131"/>
        <v>تک</v>
      </c>
      <c r="H4314" s="468">
        <f t="shared" si="132"/>
        <v>5</v>
      </c>
      <c r="I4314" s="468" t="s">
        <v>220</v>
      </c>
      <c r="J4314" s="468">
        <v>29</v>
      </c>
      <c r="K4314" s="468"/>
      <c r="L4314" s="468"/>
      <c r="M4314" s="458"/>
      <c r="N4314" s="468"/>
      <c r="O4314" s="468"/>
      <c r="P4314" s="468"/>
      <c r="Q4314" s="469">
        <f t="shared" si="139"/>
        <v>145</v>
      </c>
      <c r="R4314" s="469">
        <f t="shared" si="140"/>
        <v>0</v>
      </c>
      <c r="S4314" s="469">
        <f t="shared" si="141"/>
        <v>0</v>
      </c>
      <c r="T4314" s="462">
        <f t="shared" si="133"/>
        <v>0</v>
      </c>
      <c r="U4314" s="470"/>
    </row>
    <row r="4315" spans="2:21" x14ac:dyDescent="0.25">
      <c r="B4315" s="466">
        <f t="shared" si="138"/>
        <v>4310</v>
      </c>
      <c r="C4315" s="480">
        <v>45560</v>
      </c>
      <c r="D4315" s="467" t="s">
        <v>260</v>
      </c>
      <c r="E4315" s="468" t="str">
        <f t="shared" si="129"/>
        <v>تانکر آب</v>
      </c>
      <c r="F4315" s="468" t="str">
        <f t="shared" si="130"/>
        <v>محمدپور</v>
      </c>
      <c r="G4315" s="468" t="str">
        <f t="shared" si="131"/>
        <v>تانکر آب</v>
      </c>
      <c r="H4315" s="468">
        <f t="shared" si="132"/>
        <v>10</v>
      </c>
      <c r="I4315" s="468" t="s">
        <v>66</v>
      </c>
      <c r="J4315" s="468">
        <v>8</v>
      </c>
      <c r="K4315" s="468"/>
      <c r="L4315" s="468"/>
      <c r="M4315" s="458"/>
      <c r="N4315" s="468"/>
      <c r="O4315" s="468"/>
      <c r="P4315" s="468"/>
      <c r="Q4315" s="469">
        <f t="shared" si="139"/>
        <v>0</v>
      </c>
      <c r="R4315" s="469">
        <f t="shared" si="140"/>
        <v>0</v>
      </c>
      <c r="S4315" s="469">
        <f t="shared" si="141"/>
        <v>80</v>
      </c>
      <c r="T4315" s="462">
        <f t="shared" si="133"/>
        <v>0</v>
      </c>
      <c r="U4315" s="470"/>
    </row>
    <row r="4316" spans="2:21" x14ac:dyDescent="0.25">
      <c r="B4316" s="466">
        <f t="shared" si="138"/>
        <v>4311</v>
      </c>
      <c r="C4316" s="480">
        <v>45560</v>
      </c>
      <c r="D4316" s="467" t="s">
        <v>359</v>
      </c>
      <c r="E4316" s="468" t="str">
        <f t="shared" si="129"/>
        <v>کمپرسی جفت</v>
      </c>
      <c r="F4316" s="468" t="str">
        <f t="shared" si="130"/>
        <v>محمدپور</v>
      </c>
      <c r="G4316" s="468" t="str">
        <f t="shared" si="131"/>
        <v>جفت</v>
      </c>
      <c r="H4316" s="468">
        <f t="shared" si="132"/>
        <v>7</v>
      </c>
      <c r="I4316" s="468"/>
      <c r="J4316" s="468"/>
      <c r="K4316" s="468"/>
      <c r="L4316" s="468"/>
      <c r="M4316" s="458"/>
      <c r="N4316" s="468"/>
      <c r="O4316" s="468"/>
      <c r="P4316" s="468"/>
      <c r="Q4316" s="469">
        <f t="shared" si="139"/>
        <v>0</v>
      </c>
      <c r="R4316" s="469">
        <f t="shared" si="140"/>
        <v>0</v>
      </c>
      <c r="S4316" s="469">
        <f t="shared" si="141"/>
        <v>0</v>
      </c>
      <c r="T4316" s="462">
        <f t="shared" si="133"/>
        <v>0</v>
      </c>
      <c r="U4316" s="470"/>
    </row>
    <row r="4317" spans="2:21" x14ac:dyDescent="0.25">
      <c r="B4317" s="466">
        <f t="shared" si="138"/>
        <v>4312</v>
      </c>
      <c r="C4317" s="480">
        <v>45560</v>
      </c>
      <c r="D4317" s="467" t="s">
        <v>177</v>
      </c>
      <c r="E4317" s="468" t="str">
        <f t="shared" si="129"/>
        <v>کمپرسی جفت</v>
      </c>
      <c r="F4317" s="468" t="str">
        <f t="shared" si="130"/>
        <v>محمدپور</v>
      </c>
      <c r="G4317" s="468" t="str">
        <f t="shared" si="131"/>
        <v>جفت</v>
      </c>
      <c r="H4317" s="468">
        <f t="shared" si="132"/>
        <v>7</v>
      </c>
      <c r="I4317" s="468" t="s">
        <v>220</v>
      </c>
      <c r="J4317" s="468">
        <v>0</v>
      </c>
      <c r="K4317" s="468"/>
      <c r="L4317" s="468"/>
      <c r="M4317" s="458"/>
      <c r="N4317" s="468"/>
      <c r="O4317" s="468"/>
      <c r="P4317" s="468"/>
      <c r="Q4317" s="469">
        <f t="shared" si="139"/>
        <v>0</v>
      </c>
      <c r="R4317" s="469">
        <f t="shared" si="140"/>
        <v>0</v>
      </c>
      <c r="S4317" s="469">
        <f t="shared" si="141"/>
        <v>0</v>
      </c>
      <c r="T4317" s="462">
        <f t="shared" si="133"/>
        <v>0</v>
      </c>
      <c r="U4317" s="470"/>
    </row>
    <row r="4318" spans="2:21" x14ac:dyDescent="0.25">
      <c r="B4318" s="466">
        <f t="shared" si="138"/>
        <v>4313</v>
      </c>
      <c r="C4318" s="480">
        <v>45560</v>
      </c>
      <c r="D4318" s="467" t="s">
        <v>173</v>
      </c>
      <c r="E4318" s="468" t="str">
        <f t="shared" si="129"/>
        <v>تانکر آب</v>
      </c>
      <c r="F4318" s="468" t="str">
        <f t="shared" si="130"/>
        <v>محمدپور</v>
      </c>
      <c r="G4318" s="468" t="str">
        <f t="shared" si="131"/>
        <v>تانکر آب</v>
      </c>
      <c r="H4318" s="468">
        <f t="shared" si="132"/>
        <v>11.2</v>
      </c>
      <c r="I4318" s="468"/>
      <c r="J4318" s="468"/>
      <c r="K4318" s="468"/>
      <c r="L4318" s="468"/>
      <c r="M4318" s="458"/>
      <c r="N4318" s="468"/>
      <c r="O4318" s="468"/>
      <c r="P4318" s="468"/>
      <c r="Q4318" s="469">
        <f t="shared" si="139"/>
        <v>0</v>
      </c>
      <c r="R4318" s="469">
        <f t="shared" si="140"/>
        <v>0</v>
      </c>
      <c r="S4318" s="469">
        <f t="shared" si="141"/>
        <v>0</v>
      </c>
      <c r="T4318" s="462">
        <f t="shared" si="133"/>
        <v>0</v>
      </c>
      <c r="U4318" s="470"/>
    </row>
    <row r="4319" spans="2:21" x14ac:dyDescent="0.25">
      <c r="B4319" s="466">
        <f t="shared" si="138"/>
        <v>4314</v>
      </c>
      <c r="C4319" s="480">
        <v>45560</v>
      </c>
      <c r="D4319" s="467" t="s">
        <v>152</v>
      </c>
      <c r="E4319" s="468" t="str">
        <f t="shared" si="129"/>
        <v>کامیون کمپرسی</v>
      </c>
      <c r="F4319" s="468" t="str">
        <f t="shared" si="130"/>
        <v>میرزایی</v>
      </c>
      <c r="G4319" s="468" t="str">
        <f t="shared" si="131"/>
        <v>تک</v>
      </c>
      <c r="H4319" s="468">
        <f t="shared" si="132"/>
        <v>4.1500000000000004</v>
      </c>
      <c r="I4319" s="468"/>
      <c r="J4319" s="468"/>
      <c r="K4319" s="468"/>
      <c r="L4319" s="468"/>
      <c r="M4319" s="458"/>
      <c r="N4319" s="468"/>
      <c r="O4319" s="468"/>
      <c r="P4319" s="468"/>
      <c r="Q4319" s="469">
        <f t="shared" si="139"/>
        <v>0</v>
      </c>
      <c r="R4319" s="469">
        <f t="shared" si="140"/>
        <v>0</v>
      </c>
      <c r="S4319" s="469">
        <f t="shared" si="141"/>
        <v>0</v>
      </c>
      <c r="T4319" s="462">
        <f t="shared" si="133"/>
        <v>0</v>
      </c>
      <c r="U4319" s="470"/>
    </row>
    <row r="4320" spans="2:21" x14ac:dyDescent="0.25">
      <c r="B4320" s="466">
        <f t="shared" si="138"/>
        <v>4315</v>
      </c>
      <c r="C4320" s="480">
        <v>45560</v>
      </c>
      <c r="D4320" s="467" t="s">
        <v>150</v>
      </c>
      <c r="E4320" s="468" t="str">
        <f t="shared" si="129"/>
        <v>کامیون کمپرسی</v>
      </c>
      <c r="F4320" s="468" t="str">
        <f t="shared" si="130"/>
        <v>میرزایی</v>
      </c>
      <c r="G4320" s="468" t="str">
        <f t="shared" si="131"/>
        <v>تک</v>
      </c>
      <c r="H4320" s="468">
        <f t="shared" si="132"/>
        <v>4.1500000000000004</v>
      </c>
      <c r="I4320" s="468" t="s">
        <v>221</v>
      </c>
      <c r="J4320" s="468">
        <v>25</v>
      </c>
      <c r="K4320" s="468"/>
      <c r="L4320" s="468"/>
      <c r="M4320" s="458"/>
      <c r="N4320" s="468"/>
      <c r="O4320" s="468"/>
      <c r="P4320" s="468"/>
      <c r="Q4320" s="469">
        <f t="shared" si="139"/>
        <v>0</v>
      </c>
      <c r="R4320" s="469">
        <f t="shared" si="140"/>
        <v>119.31250000000001</v>
      </c>
      <c r="S4320" s="469">
        <f t="shared" si="141"/>
        <v>0</v>
      </c>
      <c r="T4320" s="462">
        <f t="shared" si="133"/>
        <v>0</v>
      </c>
      <c r="U4320" s="470"/>
    </row>
    <row r="4321" spans="2:21" x14ac:dyDescent="0.25">
      <c r="B4321" s="466">
        <f t="shared" si="138"/>
        <v>4316</v>
      </c>
      <c r="C4321" s="480">
        <v>45560</v>
      </c>
      <c r="D4321" s="467" t="s">
        <v>179</v>
      </c>
      <c r="E4321" s="468" t="str">
        <f t="shared" si="129"/>
        <v>تانکر آب</v>
      </c>
      <c r="F4321" s="468" t="str">
        <f t="shared" si="130"/>
        <v>گلپایگانی</v>
      </c>
      <c r="G4321" s="468" t="str">
        <f t="shared" si="131"/>
        <v>تانکر آب</v>
      </c>
      <c r="H4321" s="468">
        <f t="shared" si="132"/>
        <v>11.6</v>
      </c>
      <c r="I4321" s="468"/>
      <c r="J4321" s="468">
        <v>4</v>
      </c>
      <c r="K4321" s="468"/>
      <c r="L4321" s="468"/>
      <c r="M4321" s="458"/>
      <c r="N4321" s="468"/>
      <c r="O4321" s="468"/>
      <c r="P4321" s="468"/>
      <c r="Q4321" s="469">
        <f t="shared" si="139"/>
        <v>0</v>
      </c>
      <c r="R4321" s="469">
        <f t="shared" si="140"/>
        <v>0</v>
      </c>
      <c r="S4321" s="469">
        <f t="shared" si="141"/>
        <v>0</v>
      </c>
      <c r="T4321" s="462">
        <f t="shared" si="133"/>
        <v>0</v>
      </c>
      <c r="U4321" s="470"/>
    </row>
    <row r="4322" spans="2:21" x14ac:dyDescent="0.25">
      <c r="B4322" s="466">
        <f t="shared" si="138"/>
        <v>4317</v>
      </c>
      <c r="C4322" s="480">
        <v>45560</v>
      </c>
      <c r="D4322" s="467" t="s">
        <v>141</v>
      </c>
      <c r="E4322" s="468" t="str">
        <f t="shared" si="129"/>
        <v>کامیون کمپرسی</v>
      </c>
      <c r="F4322" s="468" t="str">
        <f t="shared" si="130"/>
        <v>انصاری</v>
      </c>
      <c r="G4322" s="468" t="str">
        <f t="shared" si="131"/>
        <v>جفت</v>
      </c>
      <c r="H4322" s="468">
        <f t="shared" si="132"/>
        <v>7</v>
      </c>
      <c r="I4322" s="468" t="s">
        <v>220</v>
      </c>
      <c r="J4322" s="468">
        <v>30</v>
      </c>
      <c r="K4322" s="468"/>
      <c r="L4322" s="468"/>
      <c r="M4322" s="458"/>
      <c r="N4322" s="468"/>
      <c r="O4322" s="468"/>
      <c r="P4322" s="468"/>
      <c r="Q4322" s="469">
        <f t="shared" si="139"/>
        <v>210</v>
      </c>
      <c r="R4322" s="469">
        <f t="shared" si="140"/>
        <v>0</v>
      </c>
      <c r="S4322" s="469">
        <f t="shared" si="141"/>
        <v>0</v>
      </c>
      <c r="T4322" s="462">
        <f t="shared" si="133"/>
        <v>0</v>
      </c>
      <c r="U4322" s="470"/>
    </row>
    <row r="4323" spans="2:21" x14ac:dyDescent="0.25">
      <c r="B4323" s="466">
        <f t="shared" si="138"/>
        <v>4318</v>
      </c>
      <c r="C4323" s="480">
        <v>45560</v>
      </c>
      <c r="D4323" s="467" t="s">
        <v>142</v>
      </c>
      <c r="E4323" s="468" t="str">
        <f t="shared" si="129"/>
        <v>کامیون کمپرسی</v>
      </c>
      <c r="F4323" s="468" t="str">
        <f t="shared" si="130"/>
        <v>انصاری</v>
      </c>
      <c r="G4323" s="468" t="str">
        <f t="shared" si="131"/>
        <v>جفت</v>
      </c>
      <c r="H4323" s="468">
        <f t="shared" si="132"/>
        <v>7</v>
      </c>
      <c r="I4323" s="468" t="s">
        <v>220</v>
      </c>
      <c r="J4323" s="468">
        <v>30</v>
      </c>
      <c r="K4323" s="468"/>
      <c r="L4323" s="468"/>
      <c r="M4323" s="458"/>
      <c r="N4323" s="468"/>
      <c r="O4323" s="468"/>
      <c r="P4323" s="468"/>
      <c r="Q4323" s="469">
        <f t="shared" si="139"/>
        <v>210</v>
      </c>
      <c r="R4323" s="469">
        <f t="shared" si="140"/>
        <v>0</v>
      </c>
      <c r="S4323" s="469">
        <f t="shared" si="141"/>
        <v>0</v>
      </c>
      <c r="T4323" s="462">
        <f t="shared" si="133"/>
        <v>0</v>
      </c>
      <c r="U4323" s="470"/>
    </row>
    <row r="4324" spans="2:21" x14ac:dyDescent="0.25">
      <c r="B4324" s="466">
        <f t="shared" si="138"/>
        <v>4319</v>
      </c>
      <c r="C4324" s="480">
        <v>45560</v>
      </c>
      <c r="D4324" s="467" t="s">
        <v>143</v>
      </c>
      <c r="E4324" s="468" t="str">
        <f t="shared" si="129"/>
        <v>کامیون کمپرسی</v>
      </c>
      <c r="F4324" s="468" t="str">
        <f t="shared" si="130"/>
        <v>انصاری</v>
      </c>
      <c r="G4324" s="468" t="str">
        <f t="shared" si="131"/>
        <v>جفت</v>
      </c>
      <c r="H4324" s="468">
        <f t="shared" si="132"/>
        <v>7</v>
      </c>
      <c r="I4324" s="468" t="s">
        <v>220</v>
      </c>
      <c r="J4324" s="468">
        <v>30</v>
      </c>
      <c r="K4324" s="468"/>
      <c r="L4324" s="468"/>
      <c r="M4324" s="458"/>
      <c r="N4324" s="468"/>
      <c r="O4324" s="468"/>
      <c r="P4324" s="468"/>
      <c r="Q4324" s="469">
        <f t="shared" si="139"/>
        <v>210</v>
      </c>
      <c r="R4324" s="469">
        <f t="shared" si="140"/>
        <v>0</v>
      </c>
      <c r="S4324" s="469">
        <f t="shared" si="141"/>
        <v>0</v>
      </c>
      <c r="T4324" s="462">
        <f t="shared" si="133"/>
        <v>0</v>
      </c>
      <c r="U4324" s="470"/>
    </row>
    <row r="4325" spans="2:21" x14ac:dyDescent="0.25">
      <c r="B4325" s="466">
        <f t="shared" si="138"/>
        <v>4320</v>
      </c>
      <c r="C4325" s="480">
        <v>45560</v>
      </c>
      <c r="D4325" s="467" t="s">
        <v>258</v>
      </c>
      <c r="E4325" s="468" t="str">
        <f t="shared" si="129"/>
        <v>کامیون کمپرسی</v>
      </c>
      <c r="F4325" s="468" t="str">
        <f t="shared" si="130"/>
        <v>انصاری</v>
      </c>
      <c r="G4325" s="468" t="str">
        <f t="shared" si="131"/>
        <v>جفت</v>
      </c>
      <c r="H4325" s="468">
        <f t="shared" si="132"/>
        <v>7</v>
      </c>
      <c r="I4325" s="468" t="s">
        <v>220</v>
      </c>
      <c r="J4325" s="468">
        <v>30</v>
      </c>
      <c r="K4325" s="468"/>
      <c r="L4325" s="468"/>
      <c r="M4325" s="458"/>
      <c r="N4325" s="468"/>
      <c r="O4325" s="468"/>
      <c r="P4325" s="468"/>
      <c r="Q4325" s="469">
        <f t="shared" si="139"/>
        <v>210</v>
      </c>
      <c r="R4325" s="469">
        <f t="shared" si="140"/>
        <v>0</v>
      </c>
      <c r="S4325" s="469">
        <f t="shared" si="141"/>
        <v>0</v>
      </c>
      <c r="T4325" s="462">
        <f t="shared" si="133"/>
        <v>0</v>
      </c>
      <c r="U4325" s="470"/>
    </row>
    <row r="4326" spans="2:21" x14ac:dyDescent="0.25">
      <c r="B4326" s="466">
        <f t="shared" si="138"/>
        <v>4321</v>
      </c>
      <c r="C4326" s="480">
        <v>45560</v>
      </c>
      <c r="D4326" s="467" t="s">
        <v>266</v>
      </c>
      <c r="E4326" s="468" t="str">
        <f t="shared" si="129"/>
        <v>کامیون کمپرسی</v>
      </c>
      <c r="F4326" s="468" t="str">
        <f t="shared" si="130"/>
        <v>انصاری</v>
      </c>
      <c r="G4326" s="468" t="str">
        <f t="shared" si="131"/>
        <v>جفت</v>
      </c>
      <c r="H4326" s="468">
        <f t="shared" si="132"/>
        <v>7</v>
      </c>
      <c r="I4326" s="468" t="s">
        <v>220</v>
      </c>
      <c r="J4326" s="468">
        <v>30</v>
      </c>
      <c r="K4326" s="468"/>
      <c r="L4326" s="468"/>
      <c r="M4326" s="458"/>
      <c r="N4326" s="468"/>
      <c r="O4326" s="468"/>
      <c r="P4326" s="468"/>
      <c r="Q4326" s="469">
        <f t="shared" si="139"/>
        <v>210</v>
      </c>
      <c r="R4326" s="469">
        <f t="shared" si="140"/>
        <v>0</v>
      </c>
      <c r="S4326" s="469">
        <f t="shared" si="141"/>
        <v>0</v>
      </c>
      <c r="T4326" s="462">
        <f t="shared" si="133"/>
        <v>0</v>
      </c>
      <c r="U4326" s="470"/>
    </row>
    <row r="4327" spans="2:21" x14ac:dyDescent="0.25">
      <c r="B4327" s="466">
        <f t="shared" si="138"/>
        <v>4322</v>
      </c>
      <c r="C4327" s="480">
        <v>45560</v>
      </c>
      <c r="D4327" s="467" t="s">
        <v>524</v>
      </c>
      <c r="E4327" s="468" t="str">
        <f t="shared" si="129"/>
        <v>کامیون کمپرسی</v>
      </c>
      <c r="F4327" s="468" t="str">
        <f t="shared" si="130"/>
        <v>شهرکی</v>
      </c>
      <c r="G4327" s="468" t="str">
        <f t="shared" si="131"/>
        <v>تک</v>
      </c>
      <c r="H4327" s="468">
        <f t="shared" si="132"/>
        <v>4.1500000000000004</v>
      </c>
      <c r="I4327" s="468" t="s">
        <v>221</v>
      </c>
      <c r="J4327" s="468">
        <v>34</v>
      </c>
      <c r="K4327" s="468"/>
      <c r="L4327" s="468"/>
      <c r="M4327" s="458"/>
      <c r="N4327" s="468"/>
      <c r="O4327" s="468"/>
      <c r="P4327" s="468"/>
      <c r="Q4327" s="469">
        <f t="shared" si="139"/>
        <v>0</v>
      </c>
      <c r="R4327" s="469">
        <f t="shared" si="140"/>
        <v>162.26500000000001</v>
      </c>
      <c r="S4327" s="469">
        <f t="shared" si="141"/>
        <v>0</v>
      </c>
      <c r="T4327" s="462">
        <f t="shared" si="133"/>
        <v>0</v>
      </c>
      <c r="U4327" s="470"/>
    </row>
    <row r="4328" spans="2:21" x14ac:dyDescent="0.25">
      <c r="B4328" s="466">
        <f t="shared" si="138"/>
        <v>4323</v>
      </c>
      <c r="C4328" s="480">
        <v>45560</v>
      </c>
      <c r="D4328" s="467" t="s">
        <v>387</v>
      </c>
      <c r="E4328" s="468" t="str">
        <f t="shared" si="129"/>
        <v>کمپرسی تک</v>
      </c>
      <c r="F4328" s="468" t="str">
        <f t="shared" si="130"/>
        <v>جواد رضاپور</v>
      </c>
      <c r="G4328" s="468" t="str">
        <f t="shared" si="131"/>
        <v>تک</v>
      </c>
      <c r="H4328" s="468">
        <f t="shared" si="132"/>
        <v>4.1500000000000004</v>
      </c>
      <c r="I4328" s="468" t="s">
        <v>220</v>
      </c>
      <c r="J4328" s="468">
        <v>23</v>
      </c>
      <c r="K4328" s="468"/>
      <c r="L4328" s="468"/>
      <c r="M4328" s="458"/>
      <c r="N4328" s="468"/>
      <c r="O4328" s="468"/>
      <c r="P4328" s="468"/>
      <c r="Q4328" s="469">
        <f t="shared" si="139"/>
        <v>95.45</v>
      </c>
      <c r="R4328" s="469">
        <f t="shared" si="140"/>
        <v>0</v>
      </c>
      <c r="S4328" s="469">
        <f t="shared" si="141"/>
        <v>0</v>
      </c>
      <c r="T4328" s="462">
        <f t="shared" si="133"/>
        <v>0</v>
      </c>
      <c r="U4328" s="470"/>
    </row>
    <row r="4329" spans="2:21" x14ac:dyDescent="0.25">
      <c r="B4329" s="466">
        <f t="shared" si="138"/>
        <v>4324</v>
      </c>
      <c r="C4329" s="480">
        <v>45560</v>
      </c>
      <c r="D4329" s="467" t="s">
        <v>388</v>
      </c>
      <c r="E4329" s="468" t="str">
        <f t="shared" ref="E4329:E4392" si="142">IFERROR(VLOOKUP(D4329,V:Z,2,FALSE),"")</f>
        <v>کمپرسی تک</v>
      </c>
      <c r="F4329" s="468" t="str">
        <f t="shared" ref="F4329:F4392" si="143">IFERROR(VLOOKUP(D4329,V:Z,3,FALSE),"")</f>
        <v>جواد رضاپور</v>
      </c>
      <c r="G4329" s="468" t="str">
        <f t="shared" ref="G4329:G4392" si="144">IFERROR(VLOOKUP(D4329,V:Z,4,FALSE),"")</f>
        <v>تک</v>
      </c>
      <c r="H4329" s="468">
        <f t="shared" ref="H4329:H4392" si="145">IFERROR(VLOOKUP(D4329,V:Z,5,FALSE),"")</f>
        <v>4.1500000000000004</v>
      </c>
      <c r="I4329" s="468" t="s">
        <v>220</v>
      </c>
      <c r="J4329" s="468">
        <v>23</v>
      </c>
      <c r="K4329" s="468"/>
      <c r="L4329" s="468"/>
      <c r="M4329" s="458"/>
      <c r="N4329" s="468"/>
      <c r="O4329" s="468"/>
      <c r="P4329" s="468"/>
      <c r="Q4329" s="469">
        <f t="shared" si="139"/>
        <v>95.45</v>
      </c>
      <c r="R4329" s="469">
        <f t="shared" si="140"/>
        <v>0</v>
      </c>
      <c r="S4329" s="469">
        <f t="shared" si="141"/>
        <v>0</v>
      </c>
      <c r="T4329" s="462">
        <f t="shared" ref="T4329:T4392" si="146">IF(I4329=$T$5,J4329*H4329,0)</f>
        <v>0</v>
      </c>
      <c r="U4329" s="470"/>
    </row>
    <row r="4330" spans="2:21" x14ac:dyDescent="0.25">
      <c r="B4330" s="466">
        <f t="shared" si="138"/>
        <v>4325</v>
      </c>
      <c r="C4330" s="480">
        <v>45560</v>
      </c>
      <c r="D4330" s="467" t="s">
        <v>505</v>
      </c>
      <c r="E4330" s="468" t="str">
        <f t="shared" si="142"/>
        <v>کمپرسی تک</v>
      </c>
      <c r="F4330" s="468" t="str">
        <f t="shared" si="143"/>
        <v>جواد رضاپور</v>
      </c>
      <c r="G4330" s="468" t="str">
        <f t="shared" si="144"/>
        <v>تک</v>
      </c>
      <c r="H4330" s="468">
        <f t="shared" si="145"/>
        <v>4.1500000000000004</v>
      </c>
      <c r="I4330" s="468"/>
      <c r="J4330" s="468"/>
      <c r="K4330" s="468"/>
      <c r="L4330" s="468"/>
      <c r="M4330" s="458"/>
      <c r="N4330" s="468"/>
      <c r="O4330" s="468"/>
      <c r="P4330" s="468"/>
      <c r="Q4330" s="469">
        <f t="shared" si="139"/>
        <v>0</v>
      </c>
      <c r="R4330" s="469">
        <f t="shared" si="140"/>
        <v>0</v>
      </c>
      <c r="S4330" s="469">
        <f t="shared" si="141"/>
        <v>0</v>
      </c>
      <c r="T4330" s="462">
        <f t="shared" si="146"/>
        <v>0</v>
      </c>
      <c r="U4330" s="470"/>
    </row>
    <row r="4331" spans="2:21" x14ac:dyDescent="0.25">
      <c r="B4331" s="466">
        <f t="shared" si="138"/>
        <v>4326</v>
      </c>
      <c r="C4331" s="480">
        <v>45560</v>
      </c>
      <c r="D4331" s="467" t="s">
        <v>96</v>
      </c>
      <c r="E4331" s="468" t="str">
        <f t="shared" si="142"/>
        <v>تانکر آب</v>
      </c>
      <c r="F4331" s="468" t="str">
        <f t="shared" si="143"/>
        <v>شرکتی</v>
      </c>
      <c r="G4331" s="468" t="str">
        <f t="shared" si="144"/>
        <v>تانکر آب</v>
      </c>
      <c r="H4331" s="468">
        <f t="shared" si="145"/>
        <v>11.8</v>
      </c>
      <c r="I4331" s="468" t="s">
        <v>66</v>
      </c>
      <c r="J4331" s="468">
        <v>2</v>
      </c>
      <c r="K4331" s="468"/>
      <c r="L4331" s="468"/>
      <c r="M4331" s="458"/>
      <c r="N4331" s="468"/>
      <c r="O4331" s="468"/>
      <c r="P4331" s="468"/>
      <c r="Q4331" s="469">
        <f t="shared" si="139"/>
        <v>0</v>
      </c>
      <c r="R4331" s="469">
        <f t="shared" si="140"/>
        <v>0</v>
      </c>
      <c r="S4331" s="469">
        <f t="shared" si="141"/>
        <v>23.6</v>
      </c>
      <c r="T4331" s="462">
        <f t="shared" si="146"/>
        <v>0</v>
      </c>
      <c r="U4331" s="470"/>
    </row>
    <row r="4332" spans="2:21" x14ac:dyDescent="0.25">
      <c r="B4332" s="466">
        <f t="shared" si="138"/>
        <v>4327</v>
      </c>
      <c r="C4332" s="480">
        <v>45560</v>
      </c>
      <c r="D4332" s="467" t="s">
        <v>130</v>
      </c>
      <c r="E4332" s="468" t="str">
        <f t="shared" si="142"/>
        <v>تانکر آب</v>
      </c>
      <c r="F4332" s="468" t="str">
        <f t="shared" si="143"/>
        <v>شرکتی</v>
      </c>
      <c r="G4332" s="468" t="str">
        <f t="shared" si="144"/>
        <v>تانکر آب</v>
      </c>
      <c r="H4332" s="468">
        <f t="shared" si="145"/>
        <v>11.8</v>
      </c>
      <c r="I4332" s="468" t="s">
        <v>66</v>
      </c>
      <c r="J4332" s="468">
        <v>3</v>
      </c>
      <c r="K4332" s="468"/>
      <c r="L4332" s="468"/>
      <c r="M4332" s="458"/>
      <c r="N4332" s="468"/>
      <c r="O4332" s="468"/>
      <c r="P4332" s="468"/>
      <c r="Q4332" s="469">
        <f t="shared" si="139"/>
        <v>0</v>
      </c>
      <c r="R4332" s="469">
        <f t="shared" si="140"/>
        <v>0</v>
      </c>
      <c r="S4332" s="469">
        <f t="shared" si="141"/>
        <v>35.400000000000006</v>
      </c>
      <c r="T4332" s="462">
        <f t="shared" si="146"/>
        <v>0</v>
      </c>
      <c r="U4332" s="470"/>
    </row>
    <row r="4333" spans="2:21" x14ac:dyDescent="0.25">
      <c r="B4333" s="466">
        <f t="shared" si="138"/>
        <v>4328</v>
      </c>
      <c r="C4333" s="480">
        <v>45560</v>
      </c>
      <c r="D4333" s="472" t="s">
        <v>478</v>
      </c>
      <c r="E4333" s="468" t="str">
        <f t="shared" si="142"/>
        <v>تانکر آب</v>
      </c>
      <c r="F4333" s="468" t="str">
        <f t="shared" si="143"/>
        <v>میرزایی</v>
      </c>
      <c r="G4333" s="468" t="str">
        <f t="shared" si="144"/>
        <v>تانکر آب</v>
      </c>
      <c r="H4333" s="468">
        <f t="shared" si="145"/>
        <v>13</v>
      </c>
      <c r="I4333" s="468" t="s">
        <v>66</v>
      </c>
      <c r="J4333" s="468">
        <v>2</v>
      </c>
      <c r="K4333" s="468"/>
      <c r="L4333" s="468"/>
      <c r="M4333" s="458"/>
      <c r="N4333" s="468"/>
      <c r="O4333" s="468"/>
      <c r="P4333" s="468"/>
      <c r="Q4333" s="469">
        <f t="shared" si="139"/>
        <v>0</v>
      </c>
      <c r="R4333" s="469">
        <f t="shared" si="140"/>
        <v>0</v>
      </c>
      <c r="S4333" s="469">
        <f t="shared" si="141"/>
        <v>26</v>
      </c>
      <c r="T4333" s="462">
        <f t="shared" si="146"/>
        <v>0</v>
      </c>
      <c r="U4333" s="470"/>
    </row>
    <row r="4334" spans="2:21" x14ac:dyDescent="0.25">
      <c r="B4334" s="466">
        <f>ROW()-5</f>
        <v>4329</v>
      </c>
      <c r="C4334" s="480">
        <v>45561</v>
      </c>
      <c r="D4334" s="467" t="s">
        <v>522</v>
      </c>
      <c r="E4334" s="468" t="str">
        <f t="shared" si="142"/>
        <v>_</v>
      </c>
      <c r="F4334" s="468" t="str">
        <f t="shared" si="143"/>
        <v>_</v>
      </c>
      <c r="G4334" s="468" t="str">
        <f t="shared" si="144"/>
        <v>بچینگ</v>
      </c>
      <c r="H4334" s="468">
        <f t="shared" si="145"/>
        <v>1</v>
      </c>
      <c r="I4334" s="458" t="s">
        <v>310</v>
      </c>
      <c r="J4334" s="468">
        <v>38</v>
      </c>
      <c r="K4334" s="468"/>
      <c r="L4334" s="468"/>
      <c r="M4334" s="458"/>
      <c r="N4334" s="468"/>
      <c r="O4334" s="468">
        <v>716400</v>
      </c>
      <c r="P4334" s="468" t="s">
        <v>498</v>
      </c>
      <c r="Q4334" s="469">
        <f>IF(I4334=$Q$5,J4334*H4334,0)</f>
        <v>0</v>
      </c>
      <c r="R4334" s="469">
        <f>IF(I4334=$R$5,J4334*H4334,0)*1.15</f>
        <v>0</v>
      </c>
      <c r="S4334" s="469">
        <f>IF(I4334=$S$5,J4334*H4334,0)</f>
        <v>0</v>
      </c>
      <c r="T4334" s="462">
        <f t="shared" si="146"/>
        <v>0</v>
      </c>
      <c r="U4334" s="470"/>
    </row>
    <row r="4335" spans="2:21" x14ac:dyDescent="0.25">
      <c r="B4335" s="466">
        <f t="shared" ref="B4335:B4366" si="147">ROW()-5</f>
        <v>4330</v>
      </c>
      <c r="C4335" s="480">
        <v>45561</v>
      </c>
      <c r="D4335" s="467" t="s">
        <v>522</v>
      </c>
      <c r="E4335" s="468" t="str">
        <f t="shared" si="142"/>
        <v>_</v>
      </c>
      <c r="F4335" s="468" t="str">
        <f t="shared" si="143"/>
        <v>_</v>
      </c>
      <c r="G4335" s="468" t="str">
        <f t="shared" si="144"/>
        <v>بچینگ</v>
      </c>
      <c r="H4335" s="468">
        <f t="shared" si="145"/>
        <v>1</v>
      </c>
      <c r="I4335" s="458" t="s">
        <v>310</v>
      </c>
      <c r="J4335" s="468">
        <v>43</v>
      </c>
      <c r="K4335" s="468"/>
      <c r="L4335" s="468"/>
      <c r="M4335" s="458"/>
      <c r="N4335" s="468"/>
      <c r="O4335" s="468">
        <v>716178</v>
      </c>
      <c r="P4335" s="468" t="s">
        <v>498</v>
      </c>
      <c r="Q4335" s="469">
        <f>IF(I4335=$Q$5,J4335*H4335,0)</f>
        <v>0</v>
      </c>
      <c r="R4335" s="469">
        <f>IF(I4335=$R$5,J4335*H4335,0)*1.15</f>
        <v>0</v>
      </c>
      <c r="S4335" s="469">
        <f>IF(I4335=$S$5,J4335*H4335,0)</f>
        <v>0</v>
      </c>
      <c r="T4335" s="462">
        <f t="shared" si="146"/>
        <v>0</v>
      </c>
      <c r="U4335" s="470"/>
    </row>
    <row r="4336" spans="2:21" x14ac:dyDescent="0.25">
      <c r="B4336" s="466">
        <f t="shared" si="147"/>
        <v>4331</v>
      </c>
      <c r="C4336" s="480">
        <v>45561</v>
      </c>
      <c r="D4336" s="467" t="s">
        <v>487</v>
      </c>
      <c r="E4336" s="468" t="str">
        <f t="shared" si="142"/>
        <v>کامیون کمپرسی</v>
      </c>
      <c r="F4336" s="468" t="str">
        <f t="shared" si="143"/>
        <v>رمضانی مقدم</v>
      </c>
      <c r="G4336" s="468" t="str">
        <f t="shared" si="144"/>
        <v>تک</v>
      </c>
      <c r="H4336" s="468">
        <f t="shared" si="145"/>
        <v>4.2</v>
      </c>
      <c r="I4336" s="468"/>
      <c r="J4336" s="468"/>
      <c r="K4336" s="468"/>
      <c r="L4336" s="468"/>
      <c r="M4336" s="458"/>
      <c r="N4336" s="468"/>
      <c r="O4336" s="468"/>
      <c r="P4336" s="468"/>
      <c r="Q4336" s="469">
        <f t="shared" ref="Q4336:Q4366" si="148">IF(I4336=$Q$5,J4336*H4336,0)</f>
        <v>0</v>
      </c>
      <c r="R4336" s="469">
        <f t="shared" ref="R4336:R4366" si="149">IF(I4336=$R$5,J4336*H4336,0)*1.15</f>
        <v>0</v>
      </c>
      <c r="S4336" s="469">
        <f t="shared" ref="S4336:S4366" si="150">IF(I4336=$S$5,J4336*H4336,0)</f>
        <v>0</v>
      </c>
      <c r="T4336" s="462">
        <f t="shared" si="146"/>
        <v>0</v>
      </c>
      <c r="U4336" s="470"/>
    </row>
    <row r="4337" spans="2:21" x14ac:dyDescent="0.25">
      <c r="B4337" s="466">
        <f t="shared" si="147"/>
        <v>4332</v>
      </c>
      <c r="C4337" s="480">
        <v>45561</v>
      </c>
      <c r="D4337" s="467" t="s">
        <v>488</v>
      </c>
      <c r="E4337" s="468" t="str">
        <f t="shared" si="142"/>
        <v>کامیون کمپرسی</v>
      </c>
      <c r="F4337" s="468" t="str">
        <f t="shared" si="143"/>
        <v>رمضانی مقدم</v>
      </c>
      <c r="G4337" s="468" t="str">
        <f t="shared" si="144"/>
        <v>تک</v>
      </c>
      <c r="H4337" s="468">
        <f t="shared" si="145"/>
        <v>4.2</v>
      </c>
      <c r="I4337" s="468"/>
      <c r="J4337" s="468"/>
      <c r="K4337" s="468"/>
      <c r="L4337" s="468"/>
      <c r="M4337" s="458"/>
      <c r="N4337" s="468"/>
      <c r="O4337" s="468"/>
      <c r="P4337" s="468"/>
      <c r="Q4337" s="469">
        <f t="shared" si="148"/>
        <v>0</v>
      </c>
      <c r="R4337" s="469">
        <f t="shared" si="149"/>
        <v>0</v>
      </c>
      <c r="S4337" s="469">
        <f t="shared" si="150"/>
        <v>0</v>
      </c>
      <c r="T4337" s="462">
        <f t="shared" si="146"/>
        <v>0</v>
      </c>
      <c r="U4337" s="470"/>
    </row>
    <row r="4338" spans="2:21" x14ac:dyDescent="0.25">
      <c r="B4338" s="466">
        <f t="shared" si="147"/>
        <v>4333</v>
      </c>
      <c r="C4338" s="480">
        <v>45561</v>
      </c>
      <c r="D4338" s="467" t="s">
        <v>487</v>
      </c>
      <c r="E4338" s="468" t="str">
        <f t="shared" si="142"/>
        <v>کامیون کمپرسی</v>
      </c>
      <c r="F4338" s="468" t="str">
        <f t="shared" si="143"/>
        <v>رمضانی مقدم</v>
      </c>
      <c r="G4338" s="468" t="str">
        <f t="shared" si="144"/>
        <v>تک</v>
      </c>
      <c r="H4338" s="468">
        <f t="shared" si="145"/>
        <v>4.2</v>
      </c>
      <c r="I4338" s="468"/>
      <c r="J4338" s="468"/>
      <c r="K4338" s="468"/>
      <c r="L4338" s="468"/>
      <c r="M4338" s="458"/>
      <c r="N4338" s="468"/>
      <c r="O4338" s="468"/>
      <c r="P4338" s="468"/>
      <c r="Q4338" s="469">
        <f t="shared" si="148"/>
        <v>0</v>
      </c>
      <c r="R4338" s="469">
        <f t="shared" si="149"/>
        <v>0</v>
      </c>
      <c r="S4338" s="469">
        <f t="shared" si="150"/>
        <v>0</v>
      </c>
      <c r="T4338" s="462">
        <f t="shared" si="146"/>
        <v>0</v>
      </c>
      <c r="U4338" s="470"/>
    </row>
    <row r="4339" spans="2:21" x14ac:dyDescent="0.25">
      <c r="B4339" s="466">
        <f t="shared" si="147"/>
        <v>4334</v>
      </c>
      <c r="C4339" s="480">
        <v>45561</v>
      </c>
      <c r="D4339" s="467" t="s">
        <v>488</v>
      </c>
      <c r="E4339" s="468" t="str">
        <f t="shared" si="142"/>
        <v>کامیون کمپرسی</v>
      </c>
      <c r="F4339" s="468" t="str">
        <f t="shared" si="143"/>
        <v>رمضانی مقدم</v>
      </c>
      <c r="G4339" s="468" t="str">
        <f t="shared" si="144"/>
        <v>تک</v>
      </c>
      <c r="H4339" s="468">
        <f t="shared" si="145"/>
        <v>4.2</v>
      </c>
      <c r="I4339" s="468"/>
      <c r="J4339" s="468"/>
      <c r="K4339" s="468"/>
      <c r="L4339" s="468"/>
      <c r="M4339" s="458"/>
      <c r="N4339" s="468"/>
      <c r="O4339" s="468"/>
      <c r="P4339" s="468"/>
      <c r="Q4339" s="469">
        <f t="shared" si="148"/>
        <v>0</v>
      </c>
      <c r="R4339" s="469">
        <f t="shared" si="149"/>
        <v>0</v>
      </c>
      <c r="S4339" s="469">
        <f t="shared" si="150"/>
        <v>0</v>
      </c>
      <c r="T4339" s="462">
        <f t="shared" si="146"/>
        <v>0</v>
      </c>
      <c r="U4339" s="470"/>
    </row>
    <row r="4340" spans="2:21" x14ac:dyDescent="0.25">
      <c r="B4340" s="466">
        <f t="shared" si="147"/>
        <v>4335</v>
      </c>
      <c r="C4340" s="480">
        <v>45561</v>
      </c>
      <c r="D4340" s="467" t="s">
        <v>117</v>
      </c>
      <c r="E4340" s="468" t="str">
        <f t="shared" si="142"/>
        <v>کامیون کمپرسی</v>
      </c>
      <c r="F4340" s="468" t="str">
        <f t="shared" si="143"/>
        <v>شرکتی</v>
      </c>
      <c r="G4340" s="468" t="str">
        <f t="shared" si="144"/>
        <v>جفت</v>
      </c>
      <c r="H4340" s="468">
        <f t="shared" si="145"/>
        <v>6.65</v>
      </c>
      <c r="I4340" s="468"/>
      <c r="J4340" s="468"/>
      <c r="K4340" s="468"/>
      <c r="L4340" s="468"/>
      <c r="M4340" s="458"/>
      <c r="N4340" s="468"/>
      <c r="O4340" s="468"/>
      <c r="P4340" s="468"/>
      <c r="Q4340" s="469">
        <f t="shared" si="148"/>
        <v>0</v>
      </c>
      <c r="R4340" s="469">
        <f t="shared" si="149"/>
        <v>0</v>
      </c>
      <c r="S4340" s="469">
        <f t="shared" si="150"/>
        <v>0</v>
      </c>
      <c r="T4340" s="462">
        <f t="shared" si="146"/>
        <v>0</v>
      </c>
      <c r="U4340" s="470"/>
    </row>
    <row r="4341" spans="2:21" x14ac:dyDescent="0.25">
      <c r="B4341" s="466">
        <f t="shared" si="147"/>
        <v>4336</v>
      </c>
      <c r="C4341" s="480">
        <v>45561</v>
      </c>
      <c r="D4341" s="467" t="s">
        <v>94</v>
      </c>
      <c r="E4341" s="468" t="str">
        <f t="shared" si="142"/>
        <v>کامیون کمپرسی</v>
      </c>
      <c r="F4341" s="468" t="str">
        <f t="shared" si="143"/>
        <v>شرکتی</v>
      </c>
      <c r="G4341" s="468" t="str">
        <f t="shared" si="144"/>
        <v>جفت</v>
      </c>
      <c r="H4341" s="468">
        <f t="shared" si="145"/>
        <v>6.65</v>
      </c>
      <c r="I4341" s="468"/>
      <c r="J4341" s="468"/>
      <c r="K4341" s="468"/>
      <c r="L4341" s="468"/>
      <c r="M4341" s="458"/>
      <c r="N4341" s="468"/>
      <c r="O4341" s="468"/>
      <c r="P4341" s="468"/>
      <c r="Q4341" s="469">
        <f t="shared" si="148"/>
        <v>0</v>
      </c>
      <c r="R4341" s="469">
        <f t="shared" si="149"/>
        <v>0</v>
      </c>
      <c r="S4341" s="469">
        <f t="shared" si="150"/>
        <v>0</v>
      </c>
      <c r="T4341" s="462">
        <f t="shared" si="146"/>
        <v>0</v>
      </c>
      <c r="U4341" s="470"/>
    </row>
    <row r="4342" spans="2:21" x14ac:dyDescent="0.25">
      <c r="B4342" s="466">
        <f t="shared" si="147"/>
        <v>4337</v>
      </c>
      <c r="C4342" s="480">
        <v>45561</v>
      </c>
      <c r="D4342" s="467" t="s">
        <v>91</v>
      </c>
      <c r="E4342" s="468" t="str">
        <f t="shared" si="142"/>
        <v>کامیون کمپرسی</v>
      </c>
      <c r="F4342" s="468" t="str">
        <f t="shared" si="143"/>
        <v>شرکتی</v>
      </c>
      <c r="G4342" s="468" t="str">
        <f t="shared" si="144"/>
        <v>جفت</v>
      </c>
      <c r="H4342" s="468">
        <f t="shared" si="145"/>
        <v>6.65</v>
      </c>
      <c r="I4342" s="468"/>
      <c r="J4342" s="468"/>
      <c r="K4342" s="468"/>
      <c r="L4342" s="468"/>
      <c r="M4342" s="458"/>
      <c r="N4342" s="468"/>
      <c r="O4342" s="468"/>
      <c r="P4342" s="468"/>
      <c r="Q4342" s="469">
        <f t="shared" si="148"/>
        <v>0</v>
      </c>
      <c r="R4342" s="469">
        <f t="shared" si="149"/>
        <v>0</v>
      </c>
      <c r="S4342" s="469">
        <f t="shared" si="150"/>
        <v>0</v>
      </c>
      <c r="T4342" s="462">
        <f t="shared" si="146"/>
        <v>0</v>
      </c>
      <c r="U4342" s="470"/>
    </row>
    <row r="4343" spans="2:21" x14ac:dyDescent="0.25">
      <c r="B4343" s="466">
        <f t="shared" si="147"/>
        <v>4338</v>
      </c>
      <c r="C4343" s="480">
        <v>45561</v>
      </c>
      <c r="D4343" s="467" t="s">
        <v>156</v>
      </c>
      <c r="E4343" s="468" t="str">
        <f t="shared" si="142"/>
        <v>کامیون کمپرسی</v>
      </c>
      <c r="F4343" s="468" t="str">
        <f t="shared" si="143"/>
        <v>صداقت</v>
      </c>
      <c r="G4343" s="468" t="str">
        <f t="shared" si="144"/>
        <v>تک</v>
      </c>
      <c r="H4343" s="468">
        <f t="shared" si="145"/>
        <v>4.1500000000000004</v>
      </c>
      <c r="I4343" s="468"/>
      <c r="J4343" s="468"/>
      <c r="K4343" s="468"/>
      <c r="L4343" s="468"/>
      <c r="M4343" s="458"/>
      <c r="N4343" s="468"/>
      <c r="O4343" s="468"/>
      <c r="P4343" s="468"/>
      <c r="Q4343" s="469">
        <f t="shared" si="148"/>
        <v>0</v>
      </c>
      <c r="R4343" s="469">
        <f t="shared" si="149"/>
        <v>0</v>
      </c>
      <c r="S4343" s="469">
        <f t="shared" si="150"/>
        <v>0</v>
      </c>
      <c r="T4343" s="462">
        <f t="shared" si="146"/>
        <v>0</v>
      </c>
      <c r="U4343" s="470"/>
    </row>
    <row r="4344" spans="2:21" x14ac:dyDescent="0.25">
      <c r="B4344" s="466">
        <f t="shared" si="147"/>
        <v>4339</v>
      </c>
      <c r="C4344" s="480">
        <v>45561</v>
      </c>
      <c r="D4344" s="467" t="s">
        <v>157</v>
      </c>
      <c r="E4344" s="468" t="str">
        <f t="shared" si="142"/>
        <v>کامیون کمپرسی</v>
      </c>
      <c r="F4344" s="468" t="str">
        <f t="shared" si="143"/>
        <v>صداقت</v>
      </c>
      <c r="G4344" s="468" t="str">
        <f t="shared" si="144"/>
        <v>تک</v>
      </c>
      <c r="H4344" s="468">
        <f t="shared" si="145"/>
        <v>4.1500000000000004</v>
      </c>
      <c r="I4344" s="468"/>
      <c r="J4344" s="468"/>
      <c r="K4344" s="468"/>
      <c r="L4344" s="468"/>
      <c r="M4344" s="458"/>
      <c r="N4344" s="468"/>
      <c r="O4344" s="468"/>
      <c r="P4344" s="468"/>
      <c r="Q4344" s="469">
        <f t="shared" si="148"/>
        <v>0</v>
      </c>
      <c r="R4344" s="469">
        <f t="shared" si="149"/>
        <v>0</v>
      </c>
      <c r="S4344" s="469">
        <f t="shared" si="150"/>
        <v>0</v>
      </c>
      <c r="T4344" s="462">
        <f t="shared" si="146"/>
        <v>0</v>
      </c>
      <c r="U4344" s="470"/>
    </row>
    <row r="4345" spans="2:21" x14ac:dyDescent="0.25">
      <c r="B4345" s="466">
        <f t="shared" si="147"/>
        <v>4340</v>
      </c>
      <c r="C4345" s="480">
        <v>45561</v>
      </c>
      <c r="D4345" s="467" t="s">
        <v>436</v>
      </c>
      <c r="E4345" s="468" t="str">
        <f t="shared" si="142"/>
        <v>تانکر آب</v>
      </c>
      <c r="F4345" s="468" t="str">
        <f t="shared" si="143"/>
        <v>جواد رضاپور</v>
      </c>
      <c r="G4345" s="468" t="str">
        <f t="shared" si="144"/>
        <v>تانکر آب</v>
      </c>
      <c r="H4345" s="468">
        <f t="shared" si="145"/>
        <v>10</v>
      </c>
      <c r="I4345" s="468"/>
      <c r="J4345" s="468"/>
      <c r="K4345" s="468"/>
      <c r="L4345" s="468"/>
      <c r="M4345" s="458"/>
      <c r="N4345" s="468"/>
      <c r="O4345" s="468"/>
      <c r="P4345" s="468"/>
      <c r="Q4345" s="469">
        <f t="shared" si="148"/>
        <v>0</v>
      </c>
      <c r="R4345" s="469">
        <f t="shared" si="149"/>
        <v>0</v>
      </c>
      <c r="S4345" s="469">
        <f t="shared" si="150"/>
        <v>0</v>
      </c>
      <c r="T4345" s="462">
        <f t="shared" si="146"/>
        <v>0</v>
      </c>
      <c r="U4345" s="470"/>
    </row>
    <row r="4346" spans="2:21" x14ac:dyDescent="0.25">
      <c r="B4346" s="466">
        <f t="shared" si="147"/>
        <v>4341</v>
      </c>
      <c r="C4346" s="480">
        <v>45561</v>
      </c>
      <c r="D4346" s="467" t="s">
        <v>284</v>
      </c>
      <c r="E4346" s="468" t="str">
        <f t="shared" si="142"/>
        <v>کمپرسی جفت</v>
      </c>
      <c r="F4346" s="468" t="str">
        <f t="shared" si="143"/>
        <v>محمدپور</v>
      </c>
      <c r="G4346" s="468" t="str">
        <f t="shared" si="144"/>
        <v>جفت</v>
      </c>
      <c r="H4346" s="468">
        <f t="shared" si="145"/>
        <v>7</v>
      </c>
      <c r="I4346" s="468" t="s">
        <v>220</v>
      </c>
      <c r="J4346" s="468">
        <v>28</v>
      </c>
      <c r="K4346" s="468"/>
      <c r="L4346" s="468"/>
      <c r="M4346" s="458"/>
      <c r="N4346" s="468"/>
      <c r="O4346" s="468"/>
      <c r="P4346" s="468"/>
      <c r="Q4346" s="469">
        <f t="shared" si="148"/>
        <v>196</v>
      </c>
      <c r="R4346" s="469">
        <f t="shared" si="149"/>
        <v>0</v>
      </c>
      <c r="S4346" s="469">
        <f t="shared" si="150"/>
        <v>0</v>
      </c>
      <c r="T4346" s="462">
        <f t="shared" si="146"/>
        <v>0</v>
      </c>
      <c r="U4346" s="470"/>
    </row>
    <row r="4347" spans="2:21" x14ac:dyDescent="0.25">
      <c r="B4347" s="466">
        <f t="shared" si="147"/>
        <v>4342</v>
      </c>
      <c r="C4347" s="480">
        <v>45561</v>
      </c>
      <c r="D4347" s="467" t="s">
        <v>268</v>
      </c>
      <c r="E4347" s="468" t="str">
        <f t="shared" si="142"/>
        <v>کمپرسی تک</v>
      </c>
      <c r="F4347" s="468" t="str">
        <f t="shared" si="143"/>
        <v>محمدپور</v>
      </c>
      <c r="G4347" s="468" t="str">
        <f t="shared" si="144"/>
        <v>تک</v>
      </c>
      <c r="H4347" s="468">
        <f t="shared" si="145"/>
        <v>5</v>
      </c>
      <c r="I4347" s="468" t="s">
        <v>220</v>
      </c>
      <c r="J4347" s="468">
        <v>22</v>
      </c>
      <c r="K4347" s="468"/>
      <c r="L4347" s="468"/>
      <c r="M4347" s="458"/>
      <c r="N4347" s="468"/>
      <c r="O4347" s="468"/>
      <c r="P4347" s="468"/>
      <c r="Q4347" s="469">
        <f t="shared" si="148"/>
        <v>110</v>
      </c>
      <c r="R4347" s="469">
        <f t="shared" si="149"/>
        <v>0</v>
      </c>
      <c r="S4347" s="469">
        <f t="shared" si="150"/>
        <v>0</v>
      </c>
      <c r="T4347" s="462">
        <f t="shared" si="146"/>
        <v>0</v>
      </c>
      <c r="U4347" s="470"/>
    </row>
    <row r="4348" spans="2:21" x14ac:dyDescent="0.25">
      <c r="B4348" s="466">
        <f t="shared" si="147"/>
        <v>4343</v>
      </c>
      <c r="C4348" s="480">
        <v>45561</v>
      </c>
      <c r="D4348" s="467" t="s">
        <v>260</v>
      </c>
      <c r="E4348" s="468" t="str">
        <f t="shared" si="142"/>
        <v>تانکر آب</v>
      </c>
      <c r="F4348" s="468" t="str">
        <f t="shared" si="143"/>
        <v>محمدپور</v>
      </c>
      <c r="G4348" s="468" t="str">
        <f t="shared" si="144"/>
        <v>تانکر آب</v>
      </c>
      <c r="H4348" s="468">
        <f t="shared" si="145"/>
        <v>10</v>
      </c>
      <c r="I4348" s="468" t="s">
        <v>66</v>
      </c>
      <c r="J4348" s="468">
        <v>9</v>
      </c>
      <c r="K4348" s="468"/>
      <c r="L4348" s="468"/>
      <c r="M4348" s="458"/>
      <c r="N4348" s="468"/>
      <c r="O4348" s="468"/>
      <c r="P4348" s="468"/>
      <c r="Q4348" s="469">
        <f t="shared" si="148"/>
        <v>0</v>
      </c>
      <c r="R4348" s="469">
        <f t="shared" si="149"/>
        <v>0</v>
      </c>
      <c r="S4348" s="469">
        <f t="shared" si="150"/>
        <v>90</v>
      </c>
      <c r="T4348" s="462">
        <f t="shared" si="146"/>
        <v>0</v>
      </c>
      <c r="U4348" s="470"/>
    </row>
    <row r="4349" spans="2:21" x14ac:dyDescent="0.25">
      <c r="B4349" s="466">
        <f t="shared" si="147"/>
        <v>4344</v>
      </c>
      <c r="C4349" s="480">
        <v>45561</v>
      </c>
      <c r="D4349" s="467" t="s">
        <v>359</v>
      </c>
      <c r="E4349" s="468" t="str">
        <f t="shared" si="142"/>
        <v>کمپرسی جفت</v>
      </c>
      <c r="F4349" s="468" t="str">
        <f t="shared" si="143"/>
        <v>محمدپور</v>
      </c>
      <c r="G4349" s="468" t="str">
        <f t="shared" si="144"/>
        <v>جفت</v>
      </c>
      <c r="H4349" s="468">
        <f t="shared" si="145"/>
        <v>7</v>
      </c>
      <c r="I4349" s="468"/>
      <c r="J4349" s="468"/>
      <c r="K4349" s="468"/>
      <c r="L4349" s="468"/>
      <c r="M4349" s="458"/>
      <c r="N4349" s="468"/>
      <c r="O4349" s="468"/>
      <c r="P4349" s="468"/>
      <c r="Q4349" s="469">
        <f t="shared" si="148"/>
        <v>0</v>
      </c>
      <c r="R4349" s="469">
        <f t="shared" si="149"/>
        <v>0</v>
      </c>
      <c r="S4349" s="469">
        <f t="shared" si="150"/>
        <v>0</v>
      </c>
      <c r="T4349" s="462">
        <f t="shared" si="146"/>
        <v>0</v>
      </c>
      <c r="U4349" s="470"/>
    </row>
    <row r="4350" spans="2:21" x14ac:dyDescent="0.25">
      <c r="B4350" s="466">
        <f t="shared" si="147"/>
        <v>4345</v>
      </c>
      <c r="C4350" s="480">
        <v>45561</v>
      </c>
      <c r="D4350" s="467" t="s">
        <v>177</v>
      </c>
      <c r="E4350" s="468" t="str">
        <f t="shared" si="142"/>
        <v>کمپرسی جفت</v>
      </c>
      <c r="F4350" s="468" t="str">
        <f t="shared" si="143"/>
        <v>محمدپور</v>
      </c>
      <c r="G4350" s="468" t="str">
        <f t="shared" si="144"/>
        <v>جفت</v>
      </c>
      <c r="H4350" s="468">
        <f t="shared" si="145"/>
        <v>7</v>
      </c>
      <c r="I4350" s="468" t="s">
        <v>220</v>
      </c>
      <c r="J4350" s="468">
        <v>34</v>
      </c>
      <c r="K4350" s="468"/>
      <c r="L4350" s="468"/>
      <c r="M4350" s="458"/>
      <c r="N4350" s="468"/>
      <c r="O4350" s="468"/>
      <c r="P4350" s="468"/>
      <c r="Q4350" s="469">
        <f t="shared" si="148"/>
        <v>238</v>
      </c>
      <c r="R4350" s="469">
        <f t="shared" si="149"/>
        <v>0</v>
      </c>
      <c r="S4350" s="469">
        <f t="shared" si="150"/>
        <v>0</v>
      </c>
      <c r="T4350" s="462">
        <f t="shared" si="146"/>
        <v>0</v>
      </c>
      <c r="U4350" s="470"/>
    </row>
    <row r="4351" spans="2:21" x14ac:dyDescent="0.25">
      <c r="B4351" s="466">
        <f t="shared" si="147"/>
        <v>4346</v>
      </c>
      <c r="C4351" s="480">
        <v>45561</v>
      </c>
      <c r="D4351" s="467" t="s">
        <v>173</v>
      </c>
      <c r="E4351" s="468" t="str">
        <f t="shared" si="142"/>
        <v>تانکر آب</v>
      </c>
      <c r="F4351" s="468" t="str">
        <f t="shared" si="143"/>
        <v>محمدپور</v>
      </c>
      <c r="G4351" s="468" t="str">
        <f t="shared" si="144"/>
        <v>تانکر آب</v>
      </c>
      <c r="H4351" s="468">
        <f t="shared" si="145"/>
        <v>11.2</v>
      </c>
      <c r="I4351" s="468"/>
      <c r="J4351" s="468"/>
      <c r="K4351" s="468"/>
      <c r="L4351" s="468"/>
      <c r="M4351" s="458"/>
      <c r="N4351" s="468"/>
      <c r="O4351" s="468"/>
      <c r="P4351" s="468"/>
      <c r="Q4351" s="469">
        <f t="shared" si="148"/>
        <v>0</v>
      </c>
      <c r="R4351" s="469">
        <f t="shared" si="149"/>
        <v>0</v>
      </c>
      <c r="S4351" s="469">
        <f t="shared" si="150"/>
        <v>0</v>
      </c>
      <c r="T4351" s="462">
        <f t="shared" si="146"/>
        <v>0</v>
      </c>
      <c r="U4351" s="470"/>
    </row>
    <row r="4352" spans="2:21" x14ac:dyDescent="0.25">
      <c r="B4352" s="466">
        <f t="shared" si="147"/>
        <v>4347</v>
      </c>
      <c r="C4352" s="480">
        <v>45561</v>
      </c>
      <c r="D4352" s="467" t="s">
        <v>152</v>
      </c>
      <c r="E4352" s="468" t="str">
        <f t="shared" si="142"/>
        <v>کامیون کمپرسی</v>
      </c>
      <c r="F4352" s="468" t="str">
        <f t="shared" si="143"/>
        <v>میرزایی</v>
      </c>
      <c r="G4352" s="468" t="str">
        <f t="shared" si="144"/>
        <v>تک</v>
      </c>
      <c r="H4352" s="468">
        <f t="shared" si="145"/>
        <v>4.1500000000000004</v>
      </c>
      <c r="I4352" s="468"/>
      <c r="J4352" s="468"/>
      <c r="K4352" s="468"/>
      <c r="L4352" s="468"/>
      <c r="M4352" s="458"/>
      <c r="N4352" s="468"/>
      <c r="O4352" s="468"/>
      <c r="P4352" s="468"/>
      <c r="Q4352" s="469">
        <f t="shared" si="148"/>
        <v>0</v>
      </c>
      <c r="R4352" s="469">
        <f t="shared" si="149"/>
        <v>0</v>
      </c>
      <c r="S4352" s="469">
        <f t="shared" si="150"/>
        <v>0</v>
      </c>
      <c r="T4352" s="462">
        <f t="shared" si="146"/>
        <v>0</v>
      </c>
      <c r="U4352" s="470"/>
    </row>
    <row r="4353" spans="2:21" x14ac:dyDescent="0.25">
      <c r="B4353" s="466">
        <f t="shared" si="147"/>
        <v>4348</v>
      </c>
      <c r="C4353" s="480">
        <v>45561</v>
      </c>
      <c r="D4353" s="467" t="s">
        <v>150</v>
      </c>
      <c r="E4353" s="468" t="str">
        <f t="shared" si="142"/>
        <v>کامیون کمپرسی</v>
      </c>
      <c r="F4353" s="468" t="str">
        <f t="shared" si="143"/>
        <v>میرزایی</v>
      </c>
      <c r="G4353" s="468" t="str">
        <f t="shared" si="144"/>
        <v>تک</v>
      </c>
      <c r="H4353" s="468">
        <f t="shared" si="145"/>
        <v>4.1500000000000004</v>
      </c>
      <c r="I4353" s="468"/>
      <c r="J4353" s="468"/>
      <c r="K4353" s="468"/>
      <c r="L4353" s="468"/>
      <c r="M4353" s="458"/>
      <c r="N4353" s="468"/>
      <c r="O4353" s="468"/>
      <c r="P4353" s="468"/>
      <c r="Q4353" s="469">
        <f t="shared" si="148"/>
        <v>0</v>
      </c>
      <c r="R4353" s="469">
        <f t="shared" si="149"/>
        <v>0</v>
      </c>
      <c r="S4353" s="469">
        <f t="shared" si="150"/>
        <v>0</v>
      </c>
      <c r="T4353" s="462">
        <f t="shared" si="146"/>
        <v>0</v>
      </c>
      <c r="U4353" s="470"/>
    </row>
    <row r="4354" spans="2:21" x14ac:dyDescent="0.25">
      <c r="B4354" s="466">
        <f t="shared" si="147"/>
        <v>4349</v>
      </c>
      <c r="C4354" s="480">
        <v>45561</v>
      </c>
      <c r="D4354" s="467" t="s">
        <v>179</v>
      </c>
      <c r="E4354" s="468" t="str">
        <f t="shared" si="142"/>
        <v>تانکر آب</v>
      </c>
      <c r="F4354" s="468" t="str">
        <f t="shared" si="143"/>
        <v>گلپایگانی</v>
      </c>
      <c r="G4354" s="468" t="str">
        <f t="shared" si="144"/>
        <v>تانکر آب</v>
      </c>
      <c r="H4354" s="468">
        <f t="shared" si="145"/>
        <v>11.6</v>
      </c>
      <c r="I4354" s="468"/>
      <c r="J4354" s="468"/>
      <c r="K4354" s="468"/>
      <c r="L4354" s="468"/>
      <c r="M4354" s="458"/>
      <c r="N4354" s="468"/>
      <c r="O4354" s="468"/>
      <c r="P4354" s="468"/>
      <c r="Q4354" s="469">
        <f t="shared" si="148"/>
        <v>0</v>
      </c>
      <c r="R4354" s="469">
        <f t="shared" si="149"/>
        <v>0</v>
      </c>
      <c r="S4354" s="469">
        <f t="shared" si="150"/>
        <v>0</v>
      </c>
      <c r="T4354" s="462">
        <f t="shared" si="146"/>
        <v>0</v>
      </c>
      <c r="U4354" s="470"/>
    </row>
    <row r="4355" spans="2:21" x14ac:dyDescent="0.25">
      <c r="B4355" s="466">
        <f t="shared" si="147"/>
        <v>4350</v>
      </c>
      <c r="C4355" s="480">
        <v>45561</v>
      </c>
      <c r="D4355" s="467" t="s">
        <v>141</v>
      </c>
      <c r="E4355" s="468" t="str">
        <f t="shared" si="142"/>
        <v>کامیون کمپرسی</v>
      </c>
      <c r="F4355" s="468" t="str">
        <f t="shared" si="143"/>
        <v>انصاری</v>
      </c>
      <c r="G4355" s="468" t="str">
        <f t="shared" si="144"/>
        <v>جفت</v>
      </c>
      <c r="H4355" s="468">
        <f t="shared" si="145"/>
        <v>7</v>
      </c>
      <c r="I4355" s="468"/>
      <c r="J4355" s="468"/>
      <c r="K4355" s="468"/>
      <c r="L4355" s="468"/>
      <c r="M4355" s="458"/>
      <c r="N4355" s="468"/>
      <c r="O4355" s="468"/>
      <c r="P4355" s="468"/>
      <c r="Q4355" s="469">
        <f t="shared" si="148"/>
        <v>0</v>
      </c>
      <c r="R4355" s="469">
        <f t="shared" si="149"/>
        <v>0</v>
      </c>
      <c r="S4355" s="469">
        <f t="shared" si="150"/>
        <v>0</v>
      </c>
      <c r="T4355" s="462">
        <f t="shared" si="146"/>
        <v>0</v>
      </c>
      <c r="U4355" s="470"/>
    </row>
    <row r="4356" spans="2:21" x14ac:dyDescent="0.25">
      <c r="B4356" s="466">
        <f t="shared" si="147"/>
        <v>4351</v>
      </c>
      <c r="C4356" s="480">
        <v>45561</v>
      </c>
      <c r="D4356" s="467" t="s">
        <v>142</v>
      </c>
      <c r="E4356" s="468" t="str">
        <f t="shared" si="142"/>
        <v>کامیون کمپرسی</v>
      </c>
      <c r="F4356" s="468" t="str">
        <f t="shared" si="143"/>
        <v>انصاری</v>
      </c>
      <c r="G4356" s="468" t="str">
        <f t="shared" si="144"/>
        <v>جفت</v>
      </c>
      <c r="H4356" s="468">
        <f t="shared" si="145"/>
        <v>7</v>
      </c>
      <c r="I4356" s="468"/>
      <c r="J4356" s="468"/>
      <c r="K4356" s="468"/>
      <c r="L4356" s="468"/>
      <c r="M4356" s="458"/>
      <c r="N4356" s="468"/>
      <c r="O4356" s="468"/>
      <c r="P4356" s="468"/>
      <c r="Q4356" s="469">
        <f t="shared" si="148"/>
        <v>0</v>
      </c>
      <c r="R4356" s="469">
        <f t="shared" si="149"/>
        <v>0</v>
      </c>
      <c r="S4356" s="469">
        <f t="shared" si="150"/>
        <v>0</v>
      </c>
      <c r="T4356" s="462">
        <f t="shared" si="146"/>
        <v>0</v>
      </c>
      <c r="U4356" s="470"/>
    </row>
    <row r="4357" spans="2:21" x14ac:dyDescent="0.25">
      <c r="B4357" s="466">
        <f t="shared" si="147"/>
        <v>4352</v>
      </c>
      <c r="C4357" s="480">
        <v>45561</v>
      </c>
      <c r="D4357" s="467" t="s">
        <v>143</v>
      </c>
      <c r="E4357" s="468" t="str">
        <f t="shared" si="142"/>
        <v>کامیون کمپرسی</v>
      </c>
      <c r="F4357" s="468" t="str">
        <f t="shared" si="143"/>
        <v>انصاری</v>
      </c>
      <c r="G4357" s="468" t="str">
        <f t="shared" si="144"/>
        <v>جفت</v>
      </c>
      <c r="H4357" s="468">
        <f t="shared" si="145"/>
        <v>7</v>
      </c>
      <c r="I4357" s="468"/>
      <c r="J4357" s="468"/>
      <c r="K4357" s="468"/>
      <c r="L4357" s="468"/>
      <c r="M4357" s="458"/>
      <c r="N4357" s="468"/>
      <c r="O4357" s="468"/>
      <c r="P4357" s="468"/>
      <c r="Q4357" s="469">
        <f t="shared" si="148"/>
        <v>0</v>
      </c>
      <c r="R4357" s="469">
        <f t="shared" si="149"/>
        <v>0</v>
      </c>
      <c r="S4357" s="469">
        <f t="shared" si="150"/>
        <v>0</v>
      </c>
      <c r="T4357" s="462">
        <f t="shared" si="146"/>
        <v>0</v>
      </c>
      <c r="U4357" s="470"/>
    </row>
    <row r="4358" spans="2:21" x14ac:dyDescent="0.25">
      <c r="B4358" s="466">
        <f t="shared" si="147"/>
        <v>4353</v>
      </c>
      <c r="C4358" s="480">
        <v>45561</v>
      </c>
      <c r="D4358" s="467" t="s">
        <v>258</v>
      </c>
      <c r="E4358" s="468" t="str">
        <f t="shared" si="142"/>
        <v>کامیون کمپرسی</v>
      </c>
      <c r="F4358" s="468" t="str">
        <f t="shared" si="143"/>
        <v>انصاری</v>
      </c>
      <c r="G4358" s="468" t="str">
        <f t="shared" si="144"/>
        <v>جفت</v>
      </c>
      <c r="H4358" s="468">
        <f t="shared" si="145"/>
        <v>7</v>
      </c>
      <c r="I4358" s="468"/>
      <c r="J4358" s="468"/>
      <c r="K4358" s="468"/>
      <c r="L4358" s="468"/>
      <c r="M4358" s="458"/>
      <c r="N4358" s="468"/>
      <c r="O4358" s="468"/>
      <c r="P4358" s="468"/>
      <c r="Q4358" s="469">
        <f t="shared" si="148"/>
        <v>0</v>
      </c>
      <c r="R4358" s="469">
        <f t="shared" si="149"/>
        <v>0</v>
      </c>
      <c r="S4358" s="469">
        <f t="shared" si="150"/>
        <v>0</v>
      </c>
      <c r="T4358" s="462">
        <f t="shared" si="146"/>
        <v>0</v>
      </c>
      <c r="U4358" s="470"/>
    </row>
    <row r="4359" spans="2:21" x14ac:dyDescent="0.25">
      <c r="B4359" s="466">
        <f t="shared" si="147"/>
        <v>4354</v>
      </c>
      <c r="C4359" s="480">
        <v>45561</v>
      </c>
      <c r="D4359" s="467" t="s">
        <v>266</v>
      </c>
      <c r="E4359" s="468" t="str">
        <f t="shared" si="142"/>
        <v>کامیون کمپرسی</v>
      </c>
      <c r="F4359" s="468" t="str">
        <f t="shared" si="143"/>
        <v>انصاری</v>
      </c>
      <c r="G4359" s="468" t="str">
        <f t="shared" si="144"/>
        <v>جفت</v>
      </c>
      <c r="H4359" s="468">
        <f t="shared" si="145"/>
        <v>7</v>
      </c>
      <c r="I4359" s="468"/>
      <c r="J4359" s="468"/>
      <c r="K4359" s="468"/>
      <c r="L4359" s="468"/>
      <c r="M4359" s="458"/>
      <c r="N4359" s="468"/>
      <c r="O4359" s="468"/>
      <c r="P4359" s="468"/>
      <c r="Q4359" s="469">
        <f t="shared" si="148"/>
        <v>0</v>
      </c>
      <c r="R4359" s="469">
        <f t="shared" si="149"/>
        <v>0</v>
      </c>
      <c r="S4359" s="469">
        <f t="shared" si="150"/>
        <v>0</v>
      </c>
      <c r="T4359" s="462">
        <f t="shared" si="146"/>
        <v>0</v>
      </c>
      <c r="U4359" s="470"/>
    </row>
    <row r="4360" spans="2:21" x14ac:dyDescent="0.25">
      <c r="B4360" s="466">
        <f t="shared" si="147"/>
        <v>4355</v>
      </c>
      <c r="C4360" s="480">
        <v>45561</v>
      </c>
      <c r="D4360" s="467" t="s">
        <v>524</v>
      </c>
      <c r="E4360" s="468" t="str">
        <f t="shared" si="142"/>
        <v>کامیون کمپرسی</v>
      </c>
      <c r="F4360" s="468" t="str">
        <f t="shared" si="143"/>
        <v>شهرکی</v>
      </c>
      <c r="G4360" s="468" t="str">
        <f t="shared" si="144"/>
        <v>تک</v>
      </c>
      <c r="H4360" s="468">
        <f t="shared" si="145"/>
        <v>4.1500000000000004</v>
      </c>
      <c r="I4360" s="468"/>
      <c r="J4360" s="468"/>
      <c r="K4360" s="468"/>
      <c r="L4360" s="468"/>
      <c r="M4360" s="458"/>
      <c r="N4360" s="468"/>
      <c r="O4360" s="468"/>
      <c r="P4360" s="468"/>
      <c r="Q4360" s="469">
        <f t="shared" si="148"/>
        <v>0</v>
      </c>
      <c r="R4360" s="469">
        <f t="shared" si="149"/>
        <v>0</v>
      </c>
      <c r="S4360" s="469">
        <f t="shared" si="150"/>
        <v>0</v>
      </c>
      <c r="T4360" s="462">
        <f t="shared" si="146"/>
        <v>0</v>
      </c>
      <c r="U4360" s="470"/>
    </row>
    <row r="4361" spans="2:21" x14ac:dyDescent="0.25">
      <c r="B4361" s="466">
        <f t="shared" si="147"/>
        <v>4356</v>
      </c>
      <c r="C4361" s="480">
        <v>45561</v>
      </c>
      <c r="D4361" s="467" t="s">
        <v>387</v>
      </c>
      <c r="E4361" s="468" t="str">
        <f t="shared" si="142"/>
        <v>کمپرسی تک</v>
      </c>
      <c r="F4361" s="468" t="str">
        <f t="shared" si="143"/>
        <v>جواد رضاپور</v>
      </c>
      <c r="G4361" s="468" t="str">
        <f t="shared" si="144"/>
        <v>تک</v>
      </c>
      <c r="H4361" s="468">
        <f t="shared" si="145"/>
        <v>4.1500000000000004</v>
      </c>
      <c r="I4361" s="468"/>
      <c r="J4361" s="468"/>
      <c r="K4361" s="468"/>
      <c r="L4361" s="468"/>
      <c r="M4361" s="458"/>
      <c r="N4361" s="468"/>
      <c r="O4361" s="468"/>
      <c r="P4361" s="468"/>
      <c r="Q4361" s="469">
        <f t="shared" si="148"/>
        <v>0</v>
      </c>
      <c r="R4361" s="469">
        <f t="shared" si="149"/>
        <v>0</v>
      </c>
      <c r="S4361" s="469">
        <f t="shared" si="150"/>
        <v>0</v>
      </c>
      <c r="T4361" s="462">
        <f t="shared" si="146"/>
        <v>0</v>
      </c>
      <c r="U4361" s="470"/>
    </row>
    <row r="4362" spans="2:21" x14ac:dyDescent="0.25">
      <c r="B4362" s="466">
        <f t="shared" si="147"/>
        <v>4357</v>
      </c>
      <c r="C4362" s="480">
        <v>45561</v>
      </c>
      <c r="D4362" s="467" t="s">
        <v>388</v>
      </c>
      <c r="E4362" s="468" t="str">
        <f t="shared" si="142"/>
        <v>کمپرسی تک</v>
      </c>
      <c r="F4362" s="468" t="str">
        <f t="shared" si="143"/>
        <v>جواد رضاپور</v>
      </c>
      <c r="G4362" s="468" t="str">
        <f t="shared" si="144"/>
        <v>تک</v>
      </c>
      <c r="H4362" s="468">
        <f t="shared" si="145"/>
        <v>4.1500000000000004</v>
      </c>
      <c r="I4362" s="468"/>
      <c r="J4362" s="468"/>
      <c r="K4362" s="468"/>
      <c r="L4362" s="468"/>
      <c r="M4362" s="458"/>
      <c r="N4362" s="468"/>
      <c r="O4362" s="468"/>
      <c r="P4362" s="468"/>
      <c r="Q4362" s="469">
        <f t="shared" si="148"/>
        <v>0</v>
      </c>
      <c r="R4362" s="469">
        <f t="shared" si="149"/>
        <v>0</v>
      </c>
      <c r="S4362" s="469">
        <f t="shared" si="150"/>
        <v>0</v>
      </c>
      <c r="T4362" s="462">
        <f t="shared" si="146"/>
        <v>0</v>
      </c>
      <c r="U4362" s="470"/>
    </row>
    <row r="4363" spans="2:21" x14ac:dyDescent="0.25">
      <c r="B4363" s="466">
        <f t="shared" si="147"/>
        <v>4358</v>
      </c>
      <c r="C4363" s="480">
        <v>45561</v>
      </c>
      <c r="D4363" s="467" t="s">
        <v>505</v>
      </c>
      <c r="E4363" s="468" t="str">
        <f t="shared" si="142"/>
        <v>کمپرسی تک</v>
      </c>
      <c r="F4363" s="468" t="str">
        <f t="shared" si="143"/>
        <v>جواد رضاپور</v>
      </c>
      <c r="G4363" s="468" t="str">
        <f t="shared" si="144"/>
        <v>تک</v>
      </c>
      <c r="H4363" s="468">
        <f t="shared" si="145"/>
        <v>4.1500000000000004</v>
      </c>
      <c r="I4363" s="468"/>
      <c r="J4363" s="468"/>
      <c r="K4363" s="468"/>
      <c r="L4363" s="468"/>
      <c r="M4363" s="458"/>
      <c r="N4363" s="468"/>
      <c r="O4363" s="468"/>
      <c r="P4363" s="468"/>
      <c r="Q4363" s="469">
        <f t="shared" si="148"/>
        <v>0</v>
      </c>
      <c r="R4363" s="469">
        <f t="shared" si="149"/>
        <v>0</v>
      </c>
      <c r="S4363" s="469">
        <f t="shared" si="150"/>
        <v>0</v>
      </c>
      <c r="T4363" s="462">
        <f t="shared" si="146"/>
        <v>0</v>
      </c>
      <c r="U4363" s="470"/>
    </row>
    <row r="4364" spans="2:21" x14ac:dyDescent="0.25">
      <c r="B4364" s="466">
        <f t="shared" si="147"/>
        <v>4359</v>
      </c>
      <c r="C4364" s="480">
        <v>45561</v>
      </c>
      <c r="D4364" s="467" t="s">
        <v>96</v>
      </c>
      <c r="E4364" s="468" t="str">
        <f t="shared" si="142"/>
        <v>تانکر آب</v>
      </c>
      <c r="F4364" s="468" t="str">
        <f t="shared" si="143"/>
        <v>شرکتی</v>
      </c>
      <c r="G4364" s="468" t="str">
        <f t="shared" si="144"/>
        <v>تانکر آب</v>
      </c>
      <c r="H4364" s="468">
        <f t="shared" si="145"/>
        <v>11.8</v>
      </c>
      <c r="I4364" s="468"/>
      <c r="J4364" s="468"/>
      <c r="K4364" s="468"/>
      <c r="L4364" s="468"/>
      <c r="M4364" s="458"/>
      <c r="N4364" s="468"/>
      <c r="O4364" s="468"/>
      <c r="P4364" s="468"/>
      <c r="Q4364" s="469">
        <f t="shared" si="148"/>
        <v>0</v>
      </c>
      <c r="R4364" s="469">
        <f t="shared" si="149"/>
        <v>0</v>
      </c>
      <c r="S4364" s="469">
        <f t="shared" si="150"/>
        <v>0</v>
      </c>
      <c r="T4364" s="462">
        <f t="shared" si="146"/>
        <v>0</v>
      </c>
      <c r="U4364" s="470"/>
    </row>
    <row r="4365" spans="2:21" x14ac:dyDescent="0.25">
      <c r="B4365" s="466">
        <f t="shared" si="147"/>
        <v>4360</v>
      </c>
      <c r="C4365" s="480">
        <v>45561</v>
      </c>
      <c r="D4365" s="467" t="s">
        <v>130</v>
      </c>
      <c r="E4365" s="468" t="str">
        <f t="shared" si="142"/>
        <v>تانکر آب</v>
      </c>
      <c r="F4365" s="468" t="str">
        <f t="shared" si="143"/>
        <v>شرکتی</v>
      </c>
      <c r="G4365" s="468" t="str">
        <f t="shared" si="144"/>
        <v>تانکر آب</v>
      </c>
      <c r="H4365" s="468">
        <f t="shared" si="145"/>
        <v>11.8</v>
      </c>
      <c r="I4365" s="468"/>
      <c r="J4365" s="468"/>
      <c r="K4365" s="468"/>
      <c r="L4365" s="468"/>
      <c r="M4365" s="458"/>
      <c r="N4365" s="468"/>
      <c r="O4365" s="468"/>
      <c r="P4365" s="468"/>
      <c r="Q4365" s="469">
        <f t="shared" si="148"/>
        <v>0</v>
      </c>
      <c r="R4365" s="469">
        <f t="shared" si="149"/>
        <v>0</v>
      </c>
      <c r="S4365" s="469">
        <f t="shared" si="150"/>
        <v>0</v>
      </c>
      <c r="T4365" s="462">
        <f t="shared" si="146"/>
        <v>0</v>
      </c>
      <c r="U4365" s="470"/>
    </row>
    <row r="4366" spans="2:21" x14ac:dyDescent="0.25">
      <c r="B4366" s="466">
        <f t="shared" si="147"/>
        <v>4361</v>
      </c>
      <c r="C4366" s="480">
        <v>45561</v>
      </c>
      <c r="D4366" s="472" t="s">
        <v>478</v>
      </c>
      <c r="E4366" s="468" t="str">
        <f t="shared" si="142"/>
        <v>تانکر آب</v>
      </c>
      <c r="F4366" s="468" t="str">
        <f t="shared" si="143"/>
        <v>میرزایی</v>
      </c>
      <c r="G4366" s="468" t="str">
        <f t="shared" si="144"/>
        <v>تانکر آب</v>
      </c>
      <c r="H4366" s="468">
        <f t="shared" si="145"/>
        <v>13</v>
      </c>
      <c r="I4366" s="468"/>
      <c r="J4366" s="468"/>
      <c r="K4366" s="468"/>
      <c r="L4366" s="468"/>
      <c r="M4366" s="458"/>
      <c r="N4366" s="468"/>
      <c r="O4366" s="468"/>
      <c r="P4366" s="468"/>
      <c r="Q4366" s="469">
        <f t="shared" si="148"/>
        <v>0</v>
      </c>
      <c r="R4366" s="469">
        <f t="shared" si="149"/>
        <v>0</v>
      </c>
      <c r="S4366" s="469">
        <f t="shared" si="150"/>
        <v>0</v>
      </c>
      <c r="T4366" s="462">
        <f t="shared" si="146"/>
        <v>0</v>
      </c>
      <c r="U4366" s="470"/>
    </row>
    <row r="4367" spans="2:21" x14ac:dyDescent="0.25">
      <c r="B4367" s="466">
        <f>ROW()-5</f>
        <v>4362</v>
      </c>
      <c r="C4367" s="480">
        <v>45562</v>
      </c>
      <c r="D4367" s="467" t="s">
        <v>284</v>
      </c>
      <c r="E4367" s="468" t="str">
        <f t="shared" si="142"/>
        <v>کمپرسی جفت</v>
      </c>
      <c r="F4367" s="468" t="str">
        <f t="shared" si="143"/>
        <v>محمدپور</v>
      </c>
      <c r="G4367" s="468" t="str">
        <f t="shared" si="144"/>
        <v>جفت</v>
      </c>
      <c r="H4367" s="468">
        <f t="shared" si="145"/>
        <v>7</v>
      </c>
      <c r="I4367" s="468" t="s">
        <v>220</v>
      </c>
      <c r="J4367" s="468">
        <v>45</v>
      </c>
      <c r="K4367" s="468"/>
      <c r="L4367" s="468"/>
      <c r="M4367" s="458"/>
      <c r="N4367" s="468"/>
      <c r="O4367" s="468"/>
      <c r="P4367" s="468"/>
      <c r="Q4367" s="469">
        <f>IF(I4367=$Q$5,J4367*H4367,0)</f>
        <v>315</v>
      </c>
      <c r="R4367" s="469">
        <f>IF(I4367=$R$5,J4367*H4367,0)*1.15</f>
        <v>0</v>
      </c>
      <c r="S4367" s="469">
        <f>IF(I4367=$S$5,J4367*H4367,0)</f>
        <v>0</v>
      </c>
      <c r="T4367" s="462">
        <f t="shared" si="146"/>
        <v>0</v>
      </c>
      <c r="U4367" s="470"/>
    </row>
    <row r="4368" spans="2:21" x14ac:dyDescent="0.25">
      <c r="B4368" s="466">
        <f t="shared" ref="B4368:B4372" si="151">ROW()-5</f>
        <v>4363</v>
      </c>
      <c r="C4368" s="480">
        <v>45562</v>
      </c>
      <c r="D4368" s="467" t="s">
        <v>268</v>
      </c>
      <c r="E4368" s="468" t="str">
        <f t="shared" si="142"/>
        <v>کمپرسی تک</v>
      </c>
      <c r="F4368" s="468" t="str">
        <f t="shared" si="143"/>
        <v>محمدپور</v>
      </c>
      <c r="G4368" s="468" t="str">
        <f t="shared" si="144"/>
        <v>تک</v>
      </c>
      <c r="H4368" s="468">
        <f t="shared" si="145"/>
        <v>5</v>
      </c>
      <c r="I4368" s="468" t="s">
        <v>220</v>
      </c>
      <c r="J4368" s="468">
        <v>30</v>
      </c>
      <c r="K4368" s="468"/>
      <c r="L4368" s="468"/>
      <c r="M4368" s="458"/>
      <c r="N4368" s="468"/>
      <c r="O4368" s="468"/>
      <c r="P4368" s="468"/>
      <c r="Q4368" s="469">
        <f t="shared" ref="Q4368:Q4372" si="152">IF(I4368=$Q$5,J4368*H4368,0)</f>
        <v>150</v>
      </c>
      <c r="R4368" s="469">
        <f t="shared" ref="R4368:R4372" si="153">IF(I4368=$R$5,J4368*H4368,0)*1.15</f>
        <v>0</v>
      </c>
      <c r="S4368" s="469">
        <f t="shared" ref="S4368:S4372" si="154">IF(I4368=$S$5,J4368*H4368,0)</f>
        <v>0</v>
      </c>
      <c r="T4368" s="462">
        <f t="shared" si="146"/>
        <v>0</v>
      </c>
      <c r="U4368" s="470"/>
    </row>
    <row r="4369" spans="2:21" x14ac:dyDescent="0.25">
      <c r="B4369" s="466">
        <f t="shared" si="151"/>
        <v>4364</v>
      </c>
      <c r="C4369" s="480">
        <v>45562</v>
      </c>
      <c r="D4369" s="467" t="s">
        <v>260</v>
      </c>
      <c r="E4369" s="468" t="str">
        <f t="shared" si="142"/>
        <v>تانکر آب</v>
      </c>
      <c r="F4369" s="468" t="str">
        <f t="shared" si="143"/>
        <v>محمدپور</v>
      </c>
      <c r="G4369" s="468" t="str">
        <f t="shared" si="144"/>
        <v>تانکر آب</v>
      </c>
      <c r="H4369" s="468">
        <f t="shared" si="145"/>
        <v>10</v>
      </c>
      <c r="I4369" s="468" t="s">
        <v>66</v>
      </c>
      <c r="J4369" s="468">
        <v>10</v>
      </c>
      <c r="K4369" s="468"/>
      <c r="L4369" s="468"/>
      <c r="M4369" s="458"/>
      <c r="N4369" s="468"/>
      <c r="O4369" s="468"/>
      <c r="P4369" s="468"/>
      <c r="Q4369" s="469">
        <f t="shared" si="152"/>
        <v>0</v>
      </c>
      <c r="R4369" s="469">
        <f t="shared" si="153"/>
        <v>0</v>
      </c>
      <c r="S4369" s="469">
        <f t="shared" si="154"/>
        <v>100</v>
      </c>
      <c r="T4369" s="462">
        <f t="shared" si="146"/>
        <v>0</v>
      </c>
      <c r="U4369" s="470"/>
    </row>
    <row r="4370" spans="2:21" x14ac:dyDescent="0.25">
      <c r="B4370" s="466">
        <f t="shared" si="151"/>
        <v>4365</v>
      </c>
      <c r="C4370" s="480">
        <v>45562</v>
      </c>
      <c r="D4370" s="467" t="s">
        <v>359</v>
      </c>
      <c r="E4370" s="468" t="str">
        <f t="shared" si="142"/>
        <v>کمپرسی جفت</v>
      </c>
      <c r="F4370" s="468" t="str">
        <f t="shared" si="143"/>
        <v>محمدپور</v>
      </c>
      <c r="G4370" s="468" t="str">
        <f t="shared" si="144"/>
        <v>جفت</v>
      </c>
      <c r="H4370" s="468">
        <f t="shared" si="145"/>
        <v>7</v>
      </c>
      <c r="I4370" s="468"/>
      <c r="J4370" s="468"/>
      <c r="K4370" s="468"/>
      <c r="L4370" s="468"/>
      <c r="M4370" s="458"/>
      <c r="N4370" s="468"/>
      <c r="O4370" s="468"/>
      <c r="P4370" s="468"/>
      <c r="Q4370" s="469">
        <f t="shared" si="152"/>
        <v>0</v>
      </c>
      <c r="R4370" s="469">
        <f t="shared" si="153"/>
        <v>0</v>
      </c>
      <c r="S4370" s="469">
        <f t="shared" si="154"/>
        <v>0</v>
      </c>
      <c r="T4370" s="462">
        <f t="shared" si="146"/>
        <v>0</v>
      </c>
      <c r="U4370" s="470"/>
    </row>
    <row r="4371" spans="2:21" x14ac:dyDescent="0.25">
      <c r="B4371" s="466">
        <f t="shared" si="151"/>
        <v>4366</v>
      </c>
      <c r="C4371" s="480">
        <v>45562</v>
      </c>
      <c r="D4371" s="467" t="s">
        <v>177</v>
      </c>
      <c r="E4371" s="468" t="str">
        <f t="shared" si="142"/>
        <v>کمپرسی جفت</v>
      </c>
      <c r="F4371" s="468" t="str">
        <f t="shared" si="143"/>
        <v>محمدپور</v>
      </c>
      <c r="G4371" s="468" t="str">
        <f t="shared" si="144"/>
        <v>جفت</v>
      </c>
      <c r="H4371" s="468">
        <f t="shared" si="145"/>
        <v>7</v>
      </c>
      <c r="I4371" s="468" t="s">
        <v>220</v>
      </c>
      <c r="J4371" s="468">
        <v>28</v>
      </c>
      <c r="K4371" s="468"/>
      <c r="L4371" s="468"/>
      <c r="M4371" s="458"/>
      <c r="N4371" s="468"/>
      <c r="O4371" s="468"/>
      <c r="P4371" s="468"/>
      <c r="Q4371" s="469">
        <f t="shared" si="152"/>
        <v>196</v>
      </c>
      <c r="R4371" s="469">
        <f t="shared" si="153"/>
        <v>0</v>
      </c>
      <c r="S4371" s="469">
        <f t="shared" si="154"/>
        <v>0</v>
      </c>
      <c r="T4371" s="462">
        <f t="shared" si="146"/>
        <v>0</v>
      </c>
      <c r="U4371" s="470"/>
    </row>
    <row r="4372" spans="2:21" x14ac:dyDescent="0.25">
      <c r="B4372" s="466">
        <f t="shared" si="151"/>
        <v>4367</v>
      </c>
      <c r="C4372" s="480">
        <v>45562</v>
      </c>
      <c r="D4372" s="467" t="s">
        <v>173</v>
      </c>
      <c r="E4372" s="468" t="str">
        <f t="shared" si="142"/>
        <v>تانکر آب</v>
      </c>
      <c r="F4372" s="468" t="str">
        <f t="shared" si="143"/>
        <v>محمدپور</v>
      </c>
      <c r="G4372" s="468" t="str">
        <f t="shared" si="144"/>
        <v>تانکر آب</v>
      </c>
      <c r="H4372" s="468">
        <f t="shared" si="145"/>
        <v>11.2</v>
      </c>
      <c r="I4372" s="468"/>
      <c r="J4372" s="468"/>
      <c r="K4372" s="468"/>
      <c r="L4372" s="468"/>
      <c r="M4372" s="458"/>
      <c r="N4372" s="468"/>
      <c r="O4372" s="468"/>
      <c r="P4372" s="468"/>
      <c r="Q4372" s="469">
        <f t="shared" si="152"/>
        <v>0</v>
      </c>
      <c r="R4372" s="469">
        <f t="shared" si="153"/>
        <v>0</v>
      </c>
      <c r="S4372" s="469">
        <f t="shared" si="154"/>
        <v>0</v>
      </c>
      <c r="T4372" s="462">
        <f t="shared" si="146"/>
        <v>0</v>
      </c>
      <c r="U4372" s="470"/>
    </row>
    <row r="4373" spans="2:21" x14ac:dyDescent="0.25">
      <c r="B4373" s="466">
        <f>ROW()-5</f>
        <v>4368</v>
      </c>
      <c r="C4373" s="480">
        <v>45563</v>
      </c>
      <c r="D4373" s="467" t="s">
        <v>522</v>
      </c>
      <c r="E4373" s="468" t="str">
        <f t="shared" si="142"/>
        <v>_</v>
      </c>
      <c r="F4373" s="468" t="str">
        <f t="shared" si="143"/>
        <v>_</v>
      </c>
      <c r="G4373" s="468" t="str">
        <f t="shared" si="144"/>
        <v>بچینگ</v>
      </c>
      <c r="H4373" s="468">
        <f t="shared" si="145"/>
        <v>1</v>
      </c>
      <c r="I4373" s="458" t="s">
        <v>310</v>
      </c>
      <c r="J4373" s="468">
        <v>62</v>
      </c>
      <c r="K4373" s="468"/>
      <c r="L4373" s="468"/>
      <c r="M4373" s="458"/>
      <c r="N4373" s="468"/>
      <c r="O4373" s="468">
        <v>713375</v>
      </c>
      <c r="P4373" s="468" t="s">
        <v>531</v>
      </c>
      <c r="Q4373" s="469">
        <f>IF(I4373=$Q$5,J4373*H4373,0)</f>
        <v>0</v>
      </c>
      <c r="R4373" s="469">
        <f>IF(I4373=$R$5,J4373*H4373,0)*1.15</f>
        <v>0</v>
      </c>
      <c r="S4373" s="469">
        <f>IF(I4373=$S$5,J4373*H4373,0)</f>
        <v>0</v>
      </c>
      <c r="T4373" s="462">
        <f t="shared" si="146"/>
        <v>0</v>
      </c>
      <c r="U4373" s="470"/>
    </row>
    <row r="4374" spans="2:21" x14ac:dyDescent="0.25">
      <c r="B4374" s="466">
        <f t="shared" ref="B4374:B4403" si="155">ROW()-5</f>
        <v>4369</v>
      </c>
      <c r="C4374" s="480">
        <v>45564</v>
      </c>
      <c r="D4374" s="467" t="s">
        <v>522</v>
      </c>
      <c r="E4374" s="468" t="str">
        <f t="shared" si="142"/>
        <v>_</v>
      </c>
      <c r="F4374" s="468" t="str">
        <f t="shared" si="143"/>
        <v>_</v>
      </c>
      <c r="G4374" s="468" t="str">
        <f t="shared" si="144"/>
        <v>بچینگ</v>
      </c>
      <c r="H4374" s="468">
        <f t="shared" si="145"/>
        <v>1</v>
      </c>
      <c r="I4374" s="458" t="s">
        <v>310</v>
      </c>
      <c r="J4374" s="468">
        <v>57</v>
      </c>
      <c r="K4374" s="468"/>
      <c r="L4374" s="468"/>
      <c r="M4374" s="458"/>
      <c r="N4374" s="468"/>
      <c r="O4374" s="468">
        <v>713145</v>
      </c>
      <c r="P4374" s="468" t="s">
        <v>531</v>
      </c>
      <c r="Q4374" s="469">
        <f>IF(I4374=$Q$5,J4374*H4374,0)</f>
        <v>0</v>
      </c>
      <c r="R4374" s="469">
        <f>IF(I4374=$R$5,J4374*H4374,0)*1.15</f>
        <v>0</v>
      </c>
      <c r="S4374" s="469">
        <f>IF(I4374=$S$5,J4374*H4374,0)</f>
        <v>0</v>
      </c>
      <c r="T4374" s="462">
        <f t="shared" si="146"/>
        <v>0</v>
      </c>
      <c r="U4374" s="470"/>
    </row>
    <row r="4375" spans="2:21" x14ac:dyDescent="0.25">
      <c r="B4375" s="466">
        <f t="shared" si="155"/>
        <v>4370</v>
      </c>
      <c r="C4375" s="480">
        <v>45563</v>
      </c>
      <c r="D4375" s="467" t="s">
        <v>487</v>
      </c>
      <c r="E4375" s="468" t="str">
        <f t="shared" si="142"/>
        <v>کامیون کمپرسی</v>
      </c>
      <c r="F4375" s="468" t="str">
        <f t="shared" si="143"/>
        <v>رمضانی مقدم</v>
      </c>
      <c r="G4375" s="468" t="str">
        <f t="shared" si="144"/>
        <v>تک</v>
      </c>
      <c r="H4375" s="468">
        <f t="shared" si="145"/>
        <v>4.2</v>
      </c>
      <c r="I4375" s="468" t="s">
        <v>221</v>
      </c>
      <c r="J4375" s="468">
        <v>34</v>
      </c>
      <c r="K4375" s="468"/>
      <c r="L4375" s="468"/>
      <c r="M4375" s="458"/>
      <c r="N4375" s="468"/>
      <c r="O4375" s="468"/>
      <c r="P4375" s="468"/>
      <c r="Q4375" s="469">
        <f t="shared" ref="Q4375:Q4403" si="156">IF(I4375=$Q$5,J4375*H4375,0)</f>
        <v>0</v>
      </c>
      <c r="R4375" s="469">
        <f t="shared" ref="R4375:R4403" si="157">IF(I4375=$R$5,J4375*H4375,0)*1.15</f>
        <v>164.22</v>
      </c>
      <c r="S4375" s="469">
        <f t="shared" ref="S4375:S4403" si="158">IF(I4375=$S$5,J4375*H4375,0)</f>
        <v>0</v>
      </c>
      <c r="T4375" s="462">
        <f t="shared" si="146"/>
        <v>0</v>
      </c>
      <c r="U4375" s="470"/>
    </row>
    <row r="4376" spans="2:21" x14ac:dyDescent="0.25">
      <c r="B4376" s="466">
        <f t="shared" si="155"/>
        <v>4371</v>
      </c>
      <c r="C4376" s="480">
        <v>45563</v>
      </c>
      <c r="D4376" s="467" t="s">
        <v>488</v>
      </c>
      <c r="E4376" s="468" t="str">
        <f t="shared" si="142"/>
        <v>کامیون کمپرسی</v>
      </c>
      <c r="F4376" s="468" t="str">
        <f t="shared" si="143"/>
        <v>رمضانی مقدم</v>
      </c>
      <c r="G4376" s="468" t="str">
        <f t="shared" si="144"/>
        <v>تک</v>
      </c>
      <c r="H4376" s="468">
        <f t="shared" si="145"/>
        <v>4.2</v>
      </c>
      <c r="I4376" s="468" t="s">
        <v>221</v>
      </c>
      <c r="J4376" s="468">
        <v>34</v>
      </c>
      <c r="K4376" s="468"/>
      <c r="L4376" s="468"/>
      <c r="M4376" s="458"/>
      <c r="N4376" s="468"/>
      <c r="O4376" s="468"/>
      <c r="P4376" s="468"/>
      <c r="Q4376" s="469">
        <f t="shared" si="156"/>
        <v>0</v>
      </c>
      <c r="R4376" s="469">
        <f t="shared" si="157"/>
        <v>164.22</v>
      </c>
      <c r="S4376" s="469">
        <f t="shared" si="158"/>
        <v>0</v>
      </c>
      <c r="T4376" s="462">
        <f t="shared" si="146"/>
        <v>0</v>
      </c>
      <c r="U4376" s="470"/>
    </row>
    <row r="4377" spans="2:21" x14ac:dyDescent="0.25">
      <c r="B4377" s="466">
        <f t="shared" si="155"/>
        <v>4372</v>
      </c>
      <c r="C4377" s="480">
        <v>45563</v>
      </c>
      <c r="D4377" s="467" t="s">
        <v>117</v>
      </c>
      <c r="E4377" s="468" t="str">
        <f t="shared" si="142"/>
        <v>کامیون کمپرسی</v>
      </c>
      <c r="F4377" s="468" t="str">
        <f t="shared" si="143"/>
        <v>شرکتی</v>
      </c>
      <c r="G4377" s="468" t="str">
        <f t="shared" si="144"/>
        <v>جفت</v>
      </c>
      <c r="H4377" s="468">
        <f t="shared" si="145"/>
        <v>6.65</v>
      </c>
      <c r="I4377" s="468" t="s">
        <v>253</v>
      </c>
      <c r="J4377" s="468">
        <v>24</v>
      </c>
      <c r="K4377" s="468">
        <v>716776</v>
      </c>
      <c r="L4377" s="468"/>
      <c r="M4377" s="458"/>
      <c r="N4377" s="468"/>
      <c r="O4377" s="468"/>
      <c r="P4377" s="468"/>
      <c r="Q4377" s="469">
        <f t="shared" si="156"/>
        <v>0</v>
      </c>
      <c r="R4377" s="469">
        <f t="shared" si="157"/>
        <v>0</v>
      </c>
      <c r="S4377" s="469">
        <f t="shared" si="158"/>
        <v>0</v>
      </c>
      <c r="T4377" s="462">
        <f t="shared" si="146"/>
        <v>159.60000000000002</v>
      </c>
      <c r="U4377" s="470"/>
    </row>
    <row r="4378" spans="2:21" x14ac:dyDescent="0.25">
      <c r="B4378" s="466">
        <f t="shared" si="155"/>
        <v>4373</v>
      </c>
      <c r="C4378" s="480">
        <v>45563</v>
      </c>
      <c r="D4378" s="467" t="s">
        <v>94</v>
      </c>
      <c r="E4378" s="468" t="str">
        <f t="shared" si="142"/>
        <v>کامیون کمپرسی</v>
      </c>
      <c r="F4378" s="468" t="str">
        <f t="shared" si="143"/>
        <v>شرکتی</v>
      </c>
      <c r="G4378" s="468" t="str">
        <f t="shared" si="144"/>
        <v>جفت</v>
      </c>
      <c r="H4378" s="468">
        <f t="shared" si="145"/>
        <v>6.65</v>
      </c>
      <c r="I4378" s="468" t="s">
        <v>221</v>
      </c>
      <c r="J4378" s="468">
        <v>23</v>
      </c>
      <c r="K4378" s="468"/>
      <c r="L4378" s="468"/>
      <c r="M4378" s="458"/>
      <c r="N4378" s="468"/>
      <c r="O4378" s="468"/>
      <c r="P4378" s="468"/>
      <c r="Q4378" s="469">
        <f t="shared" si="156"/>
        <v>0</v>
      </c>
      <c r="R4378" s="469">
        <f t="shared" si="157"/>
        <v>175.89250000000001</v>
      </c>
      <c r="S4378" s="469">
        <f t="shared" si="158"/>
        <v>0</v>
      </c>
      <c r="T4378" s="462">
        <f t="shared" si="146"/>
        <v>0</v>
      </c>
      <c r="U4378" s="470"/>
    </row>
    <row r="4379" spans="2:21" x14ac:dyDescent="0.25">
      <c r="B4379" s="466">
        <f t="shared" si="155"/>
        <v>4374</v>
      </c>
      <c r="C4379" s="480">
        <v>45563</v>
      </c>
      <c r="D4379" s="467" t="s">
        <v>91</v>
      </c>
      <c r="E4379" s="468" t="str">
        <f t="shared" si="142"/>
        <v>کامیون کمپرسی</v>
      </c>
      <c r="F4379" s="468" t="str">
        <f t="shared" si="143"/>
        <v>شرکتی</v>
      </c>
      <c r="G4379" s="468" t="str">
        <f t="shared" si="144"/>
        <v>جفت</v>
      </c>
      <c r="H4379" s="468">
        <f t="shared" si="145"/>
        <v>6.65</v>
      </c>
      <c r="I4379" s="468" t="s">
        <v>221</v>
      </c>
      <c r="J4379" s="468">
        <v>11</v>
      </c>
      <c r="K4379" s="468"/>
      <c r="L4379" s="468"/>
      <c r="M4379" s="458"/>
      <c r="N4379" s="468"/>
      <c r="O4379" s="468"/>
      <c r="P4379" s="468"/>
      <c r="Q4379" s="469">
        <f t="shared" si="156"/>
        <v>0</v>
      </c>
      <c r="R4379" s="469">
        <f t="shared" si="157"/>
        <v>84.122500000000002</v>
      </c>
      <c r="S4379" s="469">
        <f t="shared" si="158"/>
        <v>0</v>
      </c>
      <c r="T4379" s="462">
        <f t="shared" si="146"/>
        <v>0</v>
      </c>
      <c r="U4379" s="470"/>
    </row>
    <row r="4380" spans="2:21" x14ac:dyDescent="0.25">
      <c r="B4380" s="466">
        <f t="shared" si="155"/>
        <v>4375</v>
      </c>
      <c r="C4380" s="480">
        <v>45563</v>
      </c>
      <c r="D4380" s="467" t="s">
        <v>156</v>
      </c>
      <c r="E4380" s="468" t="str">
        <f t="shared" si="142"/>
        <v>کامیون کمپرسی</v>
      </c>
      <c r="F4380" s="468" t="str">
        <f t="shared" si="143"/>
        <v>صداقت</v>
      </c>
      <c r="G4380" s="468" t="str">
        <f t="shared" si="144"/>
        <v>تک</v>
      </c>
      <c r="H4380" s="468">
        <f t="shared" si="145"/>
        <v>4.1500000000000004</v>
      </c>
      <c r="I4380" s="468" t="s">
        <v>221</v>
      </c>
      <c r="J4380" s="468">
        <v>30</v>
      </c>
      <c r="K4380" s="468"/>
      <c r="L4380" s="468"/>
      <c r="M4380" s="458"/>
      <c r="N4380" s="468"/>
      <c r="O4380" s="468"/>
      <c r="P4380" s="468"/>
      <c r="Q4380" s="469">
        <f t="shared" si="156"/>
        <v>0</v>
      </c>
      <c r="R4380" s="469">
        <f t="shared" si="157"/>
        <v>143.17500000000001</v>
      </c>
      <c r="S4380" s="469">
        <f t="shared" si="158"/>
        <v>0</v>
      </c>
      <c r="T4380" s="462">
        <f t="shared" si="146"/>
        <v>0</v>
      </c>
      <c r="U4380" s="470"/>
    </row>
    <row r="4381" spans="2:21" x14ac:dyDescent="0.25">
      <c r="B4381" s="466">
        <f t="shared" si="155"/>
        <v>4376</v>
      </c>
      <c r="C4381" s="480">
        <v>45563</v>
      </c>
      <c r="D4381" s="467" t="s">
        <v>157</v>
      </c>
      <c r="E4381" s="468" t="str">
        <f t="shared" si="142"/>
        <v>کامیون کمپرسی</v>
      </c>
      <c r="F4381" s="468" t="str">
        <f t="shared" si="143"/>
        <v>صداقت</v>
      </c>
      <c r="G4381" s="468" t="str">
        <f t="shared" si="144"/>
        <v>تک</v>
      </c>
      <c r="H4381" s="468">
        <f t="shared" si="145"/>
        <v>4.1500000000000004</v>
      </c>
      <c r="I4381" s="468" t="s">
        <v>221</v>
      </c>
      <c r="J4381" s="468">
        <v>25</v>
      </c>
      <c r="K4381" s="468"/>
      <c r="L4381" s="468"/>
      <c r="M4381" s="458"/>
      <c r="N4381" s="468"/>
      <c r="O4381" s="468"/>
      <c r="P4381" s="468"/>
      <c r="Q4381" s="469">
        <f t="shared" si="156"/>
        <v>0</v>
      </c>
      <c r="R4381" s="469">
        <f t="shared" si="157"/>
        <v>119.31250000000001</v>
      </c>
      <c r="S4381" s="469">
        <f t="shared" si="158"/>
        <v>0</v>
      </c>
      <c r="T4381" s="462">
        <f t="shared" si="146"/>
        <v>0</v>
      </c>
      <c r="U4381" s="470"/>
    </row>
    <row r="4382" spans="2:21" x14ac:dyDescent="0.25">
      <c r="B4382" s="466">
        <f t="shared" si="155"/>
        <v>4377</v>
      </c>
      <c r="C4382" s="480">
        <v>45563</v>
      </c>
      <c r="D4382" s="467" t="s">
        <v>436</v>
      </c>
      <c r="E4382" s="468" t="str">
        <f t="shared" si="142"/>
        <v>تانکر آب</v>
      </c>
      <c r="F4382" s="468" t="str">
        <f t="shared" si="143"/>
        <v>جواد رضاپور</v>
      </c>
      <c r="G4382" s="468" t="str">
        <f t="shared" si="144"/>
        <v>تانکر آب</v>
      </c>
      <c r="H4382" s="468">
        <f t="shared" si="145"/>
        <v>10</v>
      </c>
      <c r="I4382" s="468" t="s">
        <v>66</v>
      </c>
      <c r="J4382" s="468">
        <v>4</v>
      </c>
      <c r="K4382" s="468"/>
      <c r="L4382" s="468"/>
      <c r="M4382" s="458"/>
      <c r="N4382" s="468"/>
      <c r="O4382" s="468"/>
      <c r="P4382" s="468"/>
      <c r="Q4382" s="469">
        <f t="shared" si="156"/>
        <v>0</v>
      </c>
      <c r="R4382" s="469">
        <f t="shared" si="157"/>
        <v>0</v>
      </c>
      <c r="S4382" s="469">
        <f t="shared" si="158"/>
        <v>40</v>
      </c>
      <c r="T4382" s="462">
        <f t="shared" si="146"/>
        <v>0</v>
      </c>
      <c r="U4382" s="470"/>
    </row>
    <row r="4383" spans="2:21" x14ac:dyDescent="0.25">
      <c r="B4383" s="466">
        <f t="shared" si="155"/>
        <v>4378</v>
      </c>
      <c r="C4383" s="480">
        <v>45563</v>
      </c>
      <c r="D4383" s="467" t="s">
        <v>284</v>
      </c>
      <c r="E4383" s="468" t="str">
        <f t="shared" si="142"/>
        <v>کمپرسی جفت</v>
      </c>
      <c r="F4383" s="468" t="str">
        <f t="shared" si="143"/>
        <v>محمدپور</v>
      </c>
      <c r="G4383" s="468" t="str">
        <f t="shared" si="144"/>
        <v>جفت</v>
      </c>
      <c r="H4383" s="468">
        <f t="shared" si="145"/>
        <v>7</v>
      </c>
      <c r="I4383" s="468" t="s">
        <v>220</v>
      </c>
      <c r="J4383" s="468">
        <v>39</v>
      </c>
      <c r="K4383" s="468"/>
      <c r="L4383" s="468"/>
      <c r="M4383" s="458"/>
      <c r="N4383" s="468"/>
      <c r="O4383" s="468"/>
      <c r="P4383" s="468"/>
      <c r="Q4383" s="469">
        <f t="shared" si="156"/>
        <v>273</v>
      </c>
      <c r="R4383" s="469">
        <f t="shared" si="157"/>
        <v>0</v>
      </c>
      <c r="S4383" s="469">
        <f t="shared" si="158"/>
        <v>0</v>
      </c>
      <c r="T4383" s="462">
        <f t="shared" si="146"/>
        <v>0</v>
      </c>
      <c r="U4383" s="470"/>
    </row>
    <row r="4384" spans="2:21" x14ac:dyDescent="0.25">
      <c r="B4384" s="466">
        <f t="shared" si="155"/>
        <v>4379</v>
      </c>
      <c r="C4384" s="480">
        <v>45563</v>
      </c>
      <c r="D4384" s="467" t="s">
        <v>268</v>
      </c>
      <c r="E4384" s="468" t="str">
        <f t="shared" si="142"/>
        <v>کمپرسی تک</v>
      </c>
      <c r="F4384" s="468" t="str">
        <f t="shared" si="143"/>
        <v>محمدپور</v>
      </c>
      <c r="G4384" s="468" t="str">
        <f t="shared" si="144"/>
        <v>تک</v>
      </c>
      <c r="H4384" s="468">
        <f t="shared" si="145"/>
        <v>5</v>
      </c>
      <c r="I4384" s="468"/>
      <c r="J4384" s="468">
        <v>0</v>
      </c>
      <c r="K4384" s="468"/>
      <c r="L4384" s="468"/>
      <c r="M4384" s="458"/>
      <c r="N4384" s="468"/>
      <c r="O4384" s="468"/>
      <c r="P4384" s="468"/>
      <c r="Q4384" s="469">
        <f t="shared" si="156"/>
        <v>0</v>
      </c>
      <c r="R4384" s="469">
        <f t="shared" si="157"/>
        <v>0</v>
      </c>
      <c r="S4384" s="469">
        <f t="shared" si="158"/>
        <v>0</v>
      </c>
      <c r="T4384" s="462">
        <f t="shared" si="146"/>
        <v>0</v>
      </c>
      <c r="U4384" s="470"/>
    </row>
    <row r="4385" spans="2:21" x14ac:dyDescent="0.25">
      <c r="B4385" s="466">
        <f t="shared" si="155"/>
        <v>4380</v>
      </c>
      <c r="C4385" s="480">
        <v>45563</v>
      </c>
      <c r="D4385" s="467" t="s">
        <v>260</v>
      </c>
      <c r="E4385" s="468" t="str">
        <f t="shared" si="142"/>
        <v>تانکر آب</v>
      </c>
      <c r="F4385" s="468" t="str">
        <f t="shared" si="143"/>
        <v>محمدپور</v>
      </c>
      <c r="G4385" s="468" t="str">
        <f t="shared" si="144"/>
        <v>تانکر آب</v>
      </c>
      <c r="H4385" s="468">
        <f t="shared" si="145"/>
        <v>10</v>
      </c>
      <c r="I4385" s="468"/>
      <c r="J4385" s="468">
        <v>0</v>
      </c>
      <c r="K4385" s="468"/>
      <c r="L4385" s="468"/>
      <c r="M4385" s="458"/>
      <c r="N4385" s="468"/>
      <c r="O4385" s="468"/>
      <c r="P4385" s="468"/>
      <c r="Q4385" s="469">
        <f t="shared" si="156"/>
        <v>0</v>
      </c>
      <c r="R4385" s="469">
        <f t="shared" si="157"/>
        <v>0</v>
      </c>
      <c r="S4385" s="469">
        <f t="shared" si="158"/>
        <v>0</v>
      </c>
      <c r="T4385" s="462">
        <f t="shared" si="146"/>
        <v>0</v>
      </c>
      <c r="U4385" s="470"/>
    </row>
    <row r="4386" spans="2:21" x14ac:dyDescent="0.25">
      <c r="B4386" s="466">
        <f t="shared" si="155"/>
        <v>4381</v>
      </c>
      <c r="C4386" s="480">
        <v>45563</v>
      </c>
      <c r="D4386" s="467" t="s">
        <v>359</v>
      </c>
      <c r="E4386" s="468" t="str">
        <f t="shared" si="142"/>
        <v>کمپرسی جفت</v>
      </c>
      <c r="F4386" s="468" t="str">
        <f t="shared" si="143"/>
        <v>محمدپور</v>
      </c>
      <c r="G4386" s="468" t="str">
        <f t="shared" si="144"/>
        <v>جفت</v>
      </c>
      <c r="H4386" s="468">
        <f t="shared" si="145"/>
        <v>7</v>
      </c>
      <c r="I4386" s="468"/>
      <c r="J4386" s="468">
        <v>0</v>
      </c>
      <c r="K4386" s="468"/>
      <c r="L4386" s="468"/>
      <c r="M4386" s="458"/>
      <c r="N4386" s="468"/>
      <c r="O4386" s="468"/>
      <c r="P4386" s="468"/>
      <c r="Q4386" s="469">
        <f t="shared" si="156"/>
        <v>0</v>
      </c>
      <c r="R4386" s="469">
        <f t="shared" si="157"/>
        <v>0</v>
      </c>
      <c r="S4386" s="469">
        <f t="shared" si="158"/>
        <v>0</v>
      </c>
      <c r="T4386" s="462">
        <f t="shared" si="146"/>
        <v>0</v>
      </c>
      <c r="U4386" s="470"/>
    </row>
    <row r="4387" spans="2:21" x14ac:dyDescent="0.25">
      <c r="B4387" s="466">
        <f t="shared" si="155"/>
        <v>4382</v>
      </c>
      <c r="C4387" s="480">
        <v>45563</v>
      </c>
      <c r="D4387" s="467" t="s">
        <v>177</v>
      </c>
      <c r="E4387" s="468" t="str">
        <f t="shared" si="142"/>
        <v>کمپرسی جفت</v>
      </c>
      <c r="F4387" s="468" t="str">
        <f t="shared" si="143"/>
        <v>محمدپور</v>
      </c>
      <c r="G4387" s="468" t="str">
        <f t="shared" si="144"/>
        <v>جفت</v>
      </c>
      <c r="H4387" s="468">
        <f t="shared" si="145"/>
        <v>7</v>
      </c>
      <c r="I4387" s="468"/>
      <c r="J4387" s="468">
        <v>0</v>
      </c>
      <c r="K4387" s="468"/>
      <c r="L4387" s="468"/>
      <c r="M4387" s="458"/>
      <c r="N4387" s="468"/>
      <c r="O4387" s="468"/>
      <c r="P4387" s="468"/>
      <c r="Q4387" s="469">
        <f t="shared" si="156"/>
        <v>0</v>
      </c>
      <c r="R4387" s="469">
        <f t="shared" si="157"/>
        <v>0</v>
      </c>
      <c r="S4387" s="469">
        <f t="shared" si="158"/>
        <v>0</v>
      </c>
      <c r="T4387" s="462">
        <f t="shared" si="146"/>
        <v>0</v>
      </c>
      <c r="U4387" s="470"/>
    </row>
    <row r="4388" spans="2:21" x14ac:dyDescent="0.25">
      <c r="B4388" s="466">
        <f t="shared" si="155"/>
        <v>4383</v>
      </c>
      <c r="C4388" s="480">
        <v>45563</v>
      </c>
      <c r="D4388" s="467" t="s">
        <v>173</v>
      </c>
      <c r="E4388" s="468" t="str">
        <f t="shared" si="142"/>
        <v>تانکر آب</v>
      </c>
      <c r="F4388" s="468" t="str">
        <f t="shared" si="143"/>
        <v>محمدپور</v>
      </c>
      <c r="G4388" s="468" t="str">
        <f t="shared" si="144"/>
        <v>تانکر آب</v>
      </c>
      <c r="H4388" s="468">
        <f t="shared" si="145"/>
        <v>11.2</v>
      </c>
      <c r="I4388" s="468"/>
      <c r="J4388" s="468">
        <v>0</v>
      </c>
      <c r="K4388" s="468"/>
      <c r="L4388" s="468"/>
      <c r="M4388" s="458"/>
      <c r="N4388" s="468"/>
      <c r="O4388" s="468"/>
      <c r="P4388" s="468"/>
      <c r="Q4388" s="469">
        <f t="shared" si="156"/>
        <v>0</v>
      </c>
      <c r="R4388" s="469">
        <f t="shared" si="157"/>
        <v>0</v>
      </c>
      <c r="S4388" s="469">
        <f t="shared" si="158"/>
        <v>0</v>
      </c>
      <c r="T4388" s="462">
        <f t="shared" si="146"/>
        <v>0</v>
      </c>
      <c r="U4388" s="470"/>
    </row>
    <row r="4389" spans="2:21" x14ac:dyDescent="0.25">
      <c r="B4389" s="466">
        <f t="shared" si="155"/>
        <v>4384</v>
      </c>
      <c r="C4389" s="480">
        <v>45563</v>
      </c>
      <c r="D4389" s="467" t="s">
        <v>152</v>
      </c>
      <c r="E4389" s="468" t="str">
        <f t="shared" si="142"/>
        <v>کامیون کمپرسی</v>
      </c>
      <c r="F4389" s="468" t="str">
        <f t="shared" si="143"/>
        <v>میرزایی</v>
      </c>
      <c r="G4389" s="468" t="str">
        <f t="shared" si="144"/>
        <v>تک</v>
      </c>
      <c r="H4389" s="468">
        <f t="shared" si="145"/>
        <v>4.1500000000000004</v>
      </c>
      <c r="I4389" s="468" t="s">
        <v>221</v>
      </c>
      <c r="J4389" s="468">
        <v>23</v>
      </c>
      <c r="K4389" s="468"/>
      <c r="L4389" s="468"/>
      <c r="M4389" s="458"/>
      <c r="N4389" s="468"/>
      <c r="O4389" s="468"/>
      <c r="P4389" s="468"/>
      <c r="Q4389" s="469">
        <f t="shared" si="156"/>
        <v>0</v>
      </c>
      <c r="R4389" s="469">
        <f t="shared" si="157"/>
        <v>109.7675</v>
      </c>
      <c r="S4389" s="469">
        <f t="shared" si="158"/>
        <v>0</v>
      </c>
      <c r="T4389" s="462">
        <f t="shared" si="146"/>
        <v>0</v>
      </c>
      <c r="U4389" s="470"/>
    </row>
    <row r="4390" spans="2:21" x14ac:dyDescent="0.25">
      <c r="B4390" s="466">
        <f t="shared" si="155"/>
        <v>4385</v>
      </c>
      <c r="C4390" s="480">
        <v>45563</v>
      </c>
      <c r="D4390" s="467" t="s">
        <v>150</v>
      </c>
      <c r="E4390" s="468" t="str">
        <f t="shared" si="142"/>
        <v>کامیون کمپرسی</v>
      </c>
      <c r="F4390" s="468" t="str">
        <f t="shared" si="143"/>
        <v>میرزایی</v>
      </c>
      <c r="G4390" s="468" t="str">
        <f t="shared" si="144"/>
        <v>تک</v>
      </c>
      <c r="H4390" s="468">
        <f t="shared" si="145"/>
        <v>4.1500000000000004</v>
      </c>
      <c r="I4390" s="468"/>
      <c r="J4390" s="468"/>
      <c r="K4390" s="468"/>
      <c r="L4390" s="468"/>
      <c r="M4390" s="458"/>
      <c r="N4390" s="468"/>
      <c r="O4390" s="468"/>
      <c r="P4390" s="468"/>
      <c r="Q4390" s="469">
        <f t="shared" si="156"/>
        <v>0</v>
      </c>
      <c r="R4390" s="469">
        <f t="shared" si="157"/>
        <v>0</v>
      </c>
      <c r="S4390" s="469">
        <f t="shared" si="158"/>
        <v>0</v>
      </c>
      <c r="T4390" s="462">
        <f t="shared" si="146"/>
        <v>0</v>
      </c>
      <c r="U4390" s="470"/>
    </row>
    <row r="4391" spans="2:21" x14ac:dyDescent="0.25">
      <c r="B4391" s="466">
        <f t="shared" si="155"/>
        <v>4386</v>
      </c>
      <c r="C4391" s="480">
        <v>45563</v>
      </c>
      <c r="D4391" s="467" t="s">
        <v>179</v>
      </c>
      <c r="E4391" s="468" t="str">
        <f t="shared" si="142"/>
        <v>تانکر آب</v>
      </c>
      <c r="F4391" s="468" t="str">
        <f t="shared" si="143"/>
        <v>گلپایگانی</v>
      </c>
      <c r="G4391" s="468" t="str">
        <f t="shared" si="144"/>
        <v>تانکر آب</v>
      </c>
      <c r="H4391" s="468">
        <f t="shared" si="145"/>
        <v>11.6</v>
      </c>
      <c r="I4391" s="468" t="s">
        <v>66</v>
      </c>
      <c r="J4391" s="468">
        <v>4</v>
      </c>
      <c r="K4391" s="468"/>
      <c r="L4391" s="468"/>
      <c r="M4391" s="458"/>
      <c r="N4391" s="468"/>
      <c r="O4391" s="468"/>
      <c r="P4391" s="468"/>
      <c r="Q4391" s="469">
        <f t="shared" si="156"/>
        <v>0</v>
      </c>
      <c r="R4391" s="469">
        <f t="shared" si="157"/>
        <v>0</v>
      </c>
      <c r="S4391" s="469">
        <f t="shared" si="158"/>
        <v>46.4</v>
      </c>
      <c r="T4391" s="462">
        <f t="shared" si="146"/>
        <v>0</v>
      </c>
      <c r="U4391" s="470"/>
    </row>
    <row r="4392" spans="2:21" x14ac:dyDescent="0.25">
      <c r="B4392" s="466">
        <f t="shared" si="155"/>
        <v>4387</v>
      </c>
      <c r="C4392" s="480">
        <v>45563</v>
      </c>
      <c r="D4392" s="467" t="s">
        <v>141</v>
      </c>
      <c r="E4392" s="468" t="str">
        <f t="shared" si="142"/>
        <v>کامیون کمپرسی</v>
      </c>
      <c r="F4392" s="468" t="str">
        <f t="shared" si="143"/>
        <v>انصاری</v>
      </c>
      <c r="G4392" s="468" t="str">
        <f t="shared" si="144"/>
        <v>جفت</v>
      </c>
      <c r="H4392" s="468">
        <f t="shared" si="145"/>
        <v>7</v>
      </c>
      <c r="I4392" s="468" t="s">
        <v>220</v>
      </c>
      <c r="J4392" s="468">
        <v>30</v>
      </c>
      <c r="K4392" s="468"/>
      <c r="L4392" s="468"/>
      <c r="M4392" s="458"/>
      <c r="N4392" s="468"/>
      <c r="O4392" s="468"/>
      <c r="P4392" s="468"/>
      <c r="Q4392" s="469">
        <f t="shared" si="156"/>
        <v>210</v>
      </c>
      <c r="R4392" s="469">
        <f t="shared" si="157"/>
        <v>0</v>
      </c>
      <c r="S4392" s="469">
        <f t="shared" si="158"/>
        <v>0</v>
      </c>
      <c r="T4392" s="462">
        <f t="shared" si="146"/>
        <v>0</v>
      </c>
      <c r="U4392" s="470"/>
    </row>
    <row r="4393" spans="2:21" x14ac:dyDescent="0.25">
      <c r="B4393" s="466">
        <f t="shared" si="155"/>
        <v>4388</v>
      </c>
      <c r="C4393" s="480">
        <v>45563</v>
      </c>
      <c r="D4393" s="467" t="s">
        <v>142</v>
      </c>
      <c r="E4393" s="468" t="str">
        <f t="shared" ref="E4393:E4456" si="159">IFERROR(VLOOKUP(D4393,V:Z,2,FALSE),"")</f>
        <v>کامیون کمپرسی</v>
      </c>
      <c r="F4393" s="468" t="str">
        <f t="shared" ref="F4393:F4456" si="160">IFERROR(VLOOKUP(D4393,V:Z,3,FALSE),"")</f>
        <v>انصاری</v>
      </c>
      <c r="G4393" s="468" t="str">
        <f t="shared" ref="G4393:G4456" si="161">IFERROR(VLOOKUP(D4393,V:Z,4,FALSE),"")</f>
        <v>جفت</v>
      </c>
      <c r="H4393" s="468">
        <f t="shared" ref="H4393:H4456" si="162">IFERROR(VLOOKUP(D4393,V:Z,5,FALSE),"")</f>
        <v>7</v>
      </c>
      <c r="I4393" s="468" t="s">
        <v>220</v>
      </c>
      <c r="J4393" s="468">
        <v>30</v>
      </c>
      <c r="K4393" s="468"/>
      <c r="L4393" s="468"/>
      <c r="M4393" s="458"/>
      <c r="N4393" s="468"/>
      <c r="O4393" s="468"/>
      <c r="P4393" s="468"/>
      <c r="Q4393" s="469">
        <f t="shared" si="156"/>
        <v>210</v>
      </c>
      <c r="R4393" s="469">
        <f t="shared" si="157"/>
        <v>0</v>
      </c>
      <c r="S4393" s="469">
        <f t="shared" si="158"/>
        <v>0</v>
      </c>
      <c r="T4393" s="462">
        <f t="shared" ref="T4393:T4456" si="163">IF(I4393=$T$5,J4393*H4393,0)</f>
        <v>0</v>
      </c>
      <c r="U4393" s="470"/>
    </row>
    <row r="4394" spans="2:21" x14ac:dyDescent="0.25">
      <c r="B4394" s="466">
        <f t="shared" si="155"/>
        <v>4389</v>
      </c>
      <c r="C4394" s="480">
        <v>45563</v>
      </c>
      <c r="D4394" s="467" t="s">
        <v>143</v>
      </c>
      <c r="E4394" s="468" t="str">
        <f t="shared" si="159"/>
        <v>کامیون کمپرسی</v>
      </c>
      <c r="F4394" s="468" t="str">
        <f t="shared" si="160"/>
        <v>انصاری</v>
      </c>
      <c r="G4394" s="468" t="str">
        <f t="shared" si="161"/>
        <v>جفت</v>
      </c>
      <c r="H4394" s="468">
        <f t="shared" si="162"/>
        <v>7</v>
      </c>
      <c r="I4394" s="468"/>
      <c r="J4394" s="468">
        <v>0</v>
      </c>
      <c r="K4394" s="468"/>
      <c r="L4394" s="468"/>
      <c r="M4394" s="458"/>
      <c r="N4394" s="468"/>
      <c r="O4394" s="468"/>
      <c r="P4394" s="468"/>
      <c r="Q4394" s="469">
        <f t="shared" si="156"/>
        <v>0</v>
      </c>
      <c r="R4394" s="469">
        <f t="shared" si="157"/>
        <v>0</v>
      </c>
      <c r="S4394" s="469">
        <f t="shared" si="158"/>
        <v>0</v>
      </c>
      <c r="T4394" s="462">
        <f t="shared" si="163"/>
        <v>0</v>
      </c>
      <c r="U4394" s="470"/>
    </row>
    <row r="4395" spans="2:21" x14ac:dyDescent="0.25">
      <c r="B4395" s="466">
        <f t="shared" si="155"/>
        <v>4390</v>
      </c>
      <c r="C4395" s="480">
        <v>45563</v>
      </c>
      <c r="D4395" s="467" t="s">
        <v>258</v>
      </c>
      <c r="E4395" s="468" t="str">
        <f t="shared" si="159"/>
        <v>کامیون کمپرسی</v>
      </c>
      <c r="F4395" s="468" t="str">
        <f t="shared" si="160"/>
        <v>انصاری</v>
      </c>
      <c r="G4395" s="468" t="str">
        <f t="shared" si="161"/>
        <v>جفت</v>
      </c>
      <c r="H4395" s="468">
        <f t="shared" si="162"/>
        <v>7</v>
      </c>
      <c r="I4395" s="468" t="s">
        <v>220</v>
      </c>
      <c r="J4395" s="468">
        <v>30</v>
      </c>
      <c r="K4395" s="468"/>
      <c r="L4395" s="468"/>
      <c r="M4395" s="458"/>
      <c r="N4395" s="468"/>
      <c r="O4395" s="468"/>
      <c r="P4395" s="468"/>
      <c r="Q4395" s="469">
        <f t="shared" si="156"/>
        <v>210</v>
      </c>
      <c r="R4395" s="469">
        <f t="shared" si="157"/>
        <v>0</v>
      </c>
      <c r="S4395" s="469">
        <f t="shared" si="158"/>
        <v>0</v>
      </c>
      <c r="T4395" s="462">
        <f t="shared" si="163"/>
        <v>0</v>
      </c>
      <c r="U4395" s="470"/>
    </row>
    <row r="4396" spans="2:21" x14ac:dyDescent="0.25">
      <c r="B4396" s="466">
        <f t="shared" si="155"/>
        <v>4391</v>
      </c>
      <c r="C4396" s="480">
        <v>45563</v>
      </c>
      <c r="D4396" s="467" t="s">
        <v>266</v>
      </c>
      <c r="E4396" s="468" t="str">
        <f t="shared" si="159"/>
        <v>کامیون کمپرسی</v>
      </c>
      <c r="F4396" s="468" t="str">
        <f t="shared" si="160"/>
        <v>انصاری</v>
      </c>
      <c r="G4396" s="468" t="str">
        <f t="shared" si="161"/>
        <v>جفت</v>
      </c>
      <c r="H4396" s="468">
        <f t="shared" si="162"/>
        <v>7</v>
      </c>
      <c r="I4396" s="468" t="s">
        <v>220</v>
      </c>
      <c r="J4396" s="468">
        <v>30</v>
      </c>
      <c r="K4396" s="468"/>
      <c r="L4396" s="468"/>
      <c r="M4396" s="458"/>
      <c r="N4396" s="468"/>
      <c r="O4396" s="468"/>
      <c r="P4396" s="468"/>
      <c r="Q4396" s="469">
        <f t="shared" si="156"/>
        <v>210</v>
      </c>
      <c r="R4396" s="469">
        <f t="shared" si="157"/>
        <v>0</v>
      </c>
      <c r="S4396" s="469">
        <f t="shared" si="158"/>
        <v>0</v>
      </c>
      <c r="T4396" s="462">
        <f t="shared" si="163"/>
        <v>0</v>
      </c>
      <c r="U4396" s="470"/>
    </row>
    <row r="4397" spans="2:21" x14ac:dyDescent="0.25">
      <c r="B4397" s="466">
        <f t="shared" si="155"/>
        <v>4392</v>
      </c>
      <c r="C4397" s="480">
        <v>45563</v>
      </c>
      <c r="D4397" s="467" t="s">
        <v>524</v>
      </c>
      <c r="E4397" s="468" t="str">
        <f t="shared" si="159"/>
        <v>کامیون کمپرسی</v>
      </c>
      <c r="F4397" s="468" t="str">
        <f t="shared" si="160"/>
        <v>شهرکی</v>
      </c>
      <c r="G4397" s="468" t="str">
        <f t="shared" si="161"/>
        <v>تک</v>
      </c>
      <c r="H4397" s="468">
        <f t="shared" si="162"/>
        <v>4.1500000000000004</v>
      </c>
      <c r="I4397" s="468" t="s">
        <v>221</v>
      </c>
      <c r="J4397" s="468">
        <v>29</v>
      </c>
      <c r="K4397" s="468"/>
      <c r="L4397" s="468"/>
      <c r="M4397" s="458"/>
      <c r="N4397" s="468"/>
      <c r="O4397" s="468"/>
      <c r="P4397" s="468"/>
      <c r="Q4397" s="469">
        <f t="shared" si="156"/>
        <v>0</v>
      </c>
      <c r="R4397" s="469">
        <f t="shared" si="157"/>
        <v>138.4025</v>
      </c>
      <c r="S4397" s="469">
        <f t="shared" si="158"/>
        <v>0</v>
      </c>
      <c r="T4397" s="462">
        <f t="shared" si="163"/>
        <v>0</v>
      </c>
      <c r="U4397" s="470"/>
    </row>
    <row r="4398" spans="2:21" x14ac:dyDescent="0.25">
      <c r="B4398" s="466">
        <f t="shared" si="155"/>
        <v>4393</v>
      </c>
      <c r="C4398" s="480">
        <v>45563</v>
      </c>
      <c r="D4398" s="467" t="s">
        <v>387</v>
      </c>
      <c r="E4398" s="468" t="str">
        <f t="shared" si="159"/>
        <v>کمپرسی تک</v>
      </c>
      <c r="F4398" s="468" t="str">
        <f t="shared" si="160"/>
        <v>جواد رضاپور</v>
      </c>
      <c r="G4398" s="468" t="str">
        <f t="shared" si="161"/>
        <v>تک</v>
      </c>
      <c r="H4398" s="468">
        <f t="shared" si="162"/>
        <v>4.1500000000000004</v>
      </c>
      <c r="I4398" s="468" t="s">
        <v>220</v>
      </c>
      <c r="J4398" s="468">
        <v>30</v>
      </c>
      <c r="K4398" s="468"/>
      <c r="L4398" s="468"/>
      <c r="M4398" s="458"/>
      <c r="N4398" s="468"/>
      <c r="O4398" s="468"/>
      <c r="P4398" s="468"/>
      <c r="Q4398" s="469">
        <f t="shared" si="156"/>
        <v>124.50000000000001</v>
      </c>
      <c r="R4398" s="469">
        <f t="shared" si="157"/>
        <v>0</v>
      </c>
      <c r="S4398" s="469">
        <f t="shared" si="158"/>
        <v>0</v>
      </c>
      <c r="T4398" s="462">
        <f t="shared" si="163"/>
        <v>0</v>
      </c>
      <c r="U4398" s="470"/>
    </row>
    <row r="4399" spans="2:21" x14ac:dyDescent="0.25">
      <c r="B4399" s="466">
        <f t="shared" si="155"/>
        <v>4394</v>
      </c>
      <c r="C4399" s="480">
        <v>45563</v>
      </c>
      <c r="D4399" s="467" t="s">
        <v>388</v>
      </c>
      <c r="E4399" s="468" t="str">
        <f t="shared" si="159"/>
        <v>کمپرسی تک</v>
      </c>
      <c r="F4399" s="468" t="str">
        <f t="shared" si="160"/>
        <v>جواد رضاپور</v>
      </c>
      <c r="G4399" s="468" t="str">
        <f t="shared" si="161"/>
        <v>تک</v>
      </c>
      <c r="H4399" s="468">
        <f t="shared" si="162"/>
        <v>4.1500000000000004</v>
      </c>
      <c r="I4399" s="468" t="s">
        <v>220</v>
      </c>
      <c r="J4399" s="468">
        <v>30</v>
      </c>
      <c r="K4399" s="468"/>
      <c r="L4399" s="468"/>
      <c r="M4399" s="458"/>
      <c r="N4399" s="468"/>
      <c r="O4399" s="468"/>
      <c r="P4399" s="468"/>
      <c r="Q4399" s="469">
        <f t="shared" si="156"/>
        <v>124.50000000000001</v>
      </c>
      <c r="R4399" s="469">
        <f t="shared" si="157"/>
        <v>0</v>
      </c>
      <c r="S4399" s="469">
        <f t="shared" si="158"/>
        <v>0</v>
      </c>
      <c r="T4399" s="462">
        <f t="shared" si="163"/>
        <v>0</v>
      </c>
      <c r="U4399" s="470"/>
    </row>
    <row r="4400" spans="2:21" x14ac:dyDescent="0.25">
      <c r="B4400" s="466">
        <f t="shared" si="155"/>
        <v>4395</v>
      </c>
      <c r="C4400" s="480">
        <v>45563</v>
      </c>
      <c r="D4400" s="467" t="s">
        <v>505</v>
      </c>
      <c r="E4400" s="468" t="str">
        <f t="shared" si="159"/>
        <v>کمپرسی تک</v>
      </c>
      <c r="F4400" s="468" t="str">
        <f t="shared" si="160"/>
        <v>جواد رضاپور</v>
      </c>
      <c r="G4400" s="468" t="str">
        <f t="shared" si="161"/>
        <v>تک</v>
      </c>
      <c r="H4400" s="468">
        <f t="shared" si="162"/>
        <v>4.1500000000000004</v>
      </c>
      <c r="I4400" s="468" t="s">
        <v>220</v>
      </c>
      <c r="J4400" s="468">
        <v>30</v>
      </c>
      <c r="K4400" s="468"/>
      <c r="L4400" s="468"/>
      <c r="M4400" s="458"/>
      <c r="N4400" s="468"/>
      <c r="O4400" s="468"/>
      <c r="P4400" s="468"/>
      <c r="Q4400" s="469">
        <f t="shared" si="156"/>
        <v>124.50000000000001</v>
      </c>
      <c r="R4400" s="469">
        <f t="shared" si="157"/>
        <v>0</v>
      </c>
      <c r="S4400" s="469">
        <f t="shared" si="158"/>
        <v>0</v>
      </c>
      <c r="T4400" s="462">
        <f t="shared" si="163"/>
        <v>0</v>
      </c>
      <c r="U4400" s="470"/>
    </row>
    <row r="4401" spans="2:21" x14ac:dyDescent="0.25">
      <c r="B4401" s="466">
        <f t="shared" si="155"/>
        <v>4396</v>
      </c>
      <c r="C4401" s="480">
        <v>45563</v>
      </c>
      <c r="D4401" s="467" t="s">
        <v>96</v>
      </c>
      <c r="E4401" s="468" t="str">
        <f t="shared" si="159"/>
        <v>تانکر آب</v>
      </c>
      <c r="F4401" s="468" t="str">
        <f t="shared" si="160"/>
        <v>شرکتی</v>
      </c>
      <c r="G4401" s="468" t="str">
        <f t="shared" si="161"/>
        <v>تانکر آب</v>
      </c>
      <c r="H4401" s="468">
        <f t="shared" si="162"/>
        <v>11.8</v>
      </c>
      <c r="I4401" s="468" t="s">
        <v>66</v>
      </c>
      <c r="J4401" s="468">
        <v>4</v>
      </c>
      <c r="K4401" s="468"/>
      <c r="L4401" s="468"/>
      <c r="M4401" s="458"/>
      <c r="N4401" s="468"/>
      <c r="O4401" s="468"/>
      <c r="P4401" s="468"/>
      <c r="Q4401" s="469">
        <f t="shared" si="156"/>
        <v>0</v>
      </c>
      <c r="R4401" s="469">
        <f t="shared" si="157"/>
        <v>0</v>
      </c>
      <c r="S4401" s="469">
        <f t="shared" si="158"/>
        <v>47.2</v>
      </c>
      <c r="T4401" s="462">
        <f t="shared" si="163"/>
        <v>0</v>
      </c>
      <c r="U4401" s="470"/>
    </row>
    <row r="4402" spans="2:21" x14ac:dyDescent="0.25">
      <c r="B4402" s="466">
        <f t="shared" si="155"/>
        <v>4397</v>
      </c>
      <c r="C4402" s="480">
        <v>45563</v>
      </c>
      <c r="D4402" s="467" t="s">
        <v>130</v>
      </c>
      <c r="E4402" s="468" t="str">
        <f t="shared" si="159"/>
        <v>تانکر آب</v>
      </c>
      <c r="F4402" s="468" t="str">
        <f t="shared" si="160"/>
        <v>شرکتی</v>
      </c>
      <c r="G4402" s="468" t="str">
        <f t="shared" si="161"/>
        <v>تانکر آب</v>
      </c>
      <c r="H4402" s="468">
        <f t="shared" si="162"/>
        <v>11.8</v>
      </c>
      <c r="I4402" s="468" t="s">
        <v>66</v>
      </c>
      <c r="J4402" s="468">
        <v>3</v>
      </c>
      <c r="K4402" s="468"/>
      <c r="L4402" s="468"/>
      <c r="M4402" s="458"/>
      <c r="N4402" s="468"/>
      <c r="O4402" s="468"/>
      <c r="P4402" s="468"/>
      <c r="Q4402" s="469">
        <f t="shared" si="156"/>
        <v>0</v>
      </c>
      <c r="R4402" s="469">
        <f t="shared" si="157"/>
        <v>0</v>
      </c>
      <c r="S4402" s="469">
        <f t="shared" si="158"/>
        <v>35.400000000000006</v>
      </c>
      <c r="T4402" s="462">
        <f t="shared" si="163"/>
        <v>0</v>
      </c>
      <c r="U4402" s="470"/>
    </row>
    <row r="4403" spans="2:21" x14ac:dyDescent="0.25">
      <c r="B4403" s="466">
        <f t="shared" si="155"/>
        <v>4398</v>
      </c>
      <c r="C4403" s="480">
        <v>45563</v>
      </c>
      <c r="D4403" s="472" t="s">
        <v>478</v>
      </c>
      <c r="E4403" s="468" t="str">
        <f t="shared" si="159"/>
        <v>تانکر آب</v>
      </c>
      <c r="F4403" s="468" t="str">
        <f t="shared" si="160"/>
        <v>میرزایی</v>
      </c>
      <c r="G4403" s="468" t="str">
        <f t="shared" si="161"/>
        <v>تانکر آب</v>
      </c>
      <c r="H4403" s="468">
        <f t="shared" si="162"/>
        <v>13</v>
      </c>
      <c r="I4403" s="468" t="s">
        <v>66</v>
      </c>
      <c r="J4403" s="468">
        <v>4</v>
      </c>
      <c r="K4403" s="468"/>
      <c r="L4403" s="468"/>
      <c r="M4403" s="458"/>
      <c r="N4403" s="468"/>
      <c r="O4403" s="468"/>
      <c r="P4403" s="468"/>
      <c r="Q4403" s="469">
        <f t="shared" si="156"/>
        <v>0</v>
      </c>
      <c r="R4403" s="469">
        <f t="shared" si="157"/>
        <v>0</v>
      </c>
      <c r="S4403" s="469">
        <f t="shared" si="158"/>
        <v>52</v>
      </c>
      <c r="T4403" s="462">
        <f t="shared" si="163"/>
        <v>0</v>
      </c>
      <c r="U4403" s="470"/>
    </row>
    <row r="4404" spans="2:21" x14ac:dyDescent="0.25">
      <c r="B4404" s="466">
        <f>ROW()-5</f>
        <v>4399</v>
      </c>
      <c r="C4404" s="480">
        <v>45565</v>
      </c>
      <c r="D4404" s="467" t="s">
        <v>522</v>
      </c>
      <c r="E4404" s="468" t="str">
        <f t="shared" si="159"/>
        <v>_</v>
      </c>
      <c r="F4404" s="468" t="str">
        <f t="shared" si="160"/>
        <v>_</v>
      </c>
      <c r="G4404" s="468" t="str">
        <f t="shared" si="161"/>
        <v>بچینگ</v>
      </c>
      <c r="H4404" s="468">
        <f t="shared" si="162"/>
        <v>1</v>
      </c>
      <c r="I4404" s="458" t="s">
        <v>310</v>
      </c>
      <c r="J4404" s="468">
        <v>43</v>
      </c>
      <c r="K4404" s="468"/>
      <c r="L4404" s="468"/>
      <c r="M4404" s="458"/>
      <c r="N4404" s="468"/>
      <c r="O4404" s="468">
        <v>716178</v>
      </c>
      <c r="P4404" s="468" t="s">
        <v>531</v>
      </c>
      <c r="Q4404" s="469">
        <f>IF(I4404=$Q$5,J4404*H4404,0)</f>
        <v>0</v>
      </c>
      <c r="R4404" s="469">
        <f>IF(I4404=$R$5,J4404*H4404,0)*1.15</f>
        <v>0</v>
      </c>
      <c r="S4404" s="469">
        <f>IF(I4404=$S$5,J4404*H4404,0)</f>
        <v>0</v>
      </c>
      <c r="T4404" s="462">
        <f t="shared" si="163"/>
        <v>0</v>
      </c>
      <c r="U4404" s="470"/>
    </row>
    <row r="4405" spans="2:21" x14ac:dyDescent="0.25">
      <c r="B4405" s="466">
        <f t="shared" ref="B4405:B4434" si="164">ROW()-5</f>
        <v>4400</v>
      </c>
      <c r="C4405" s="480">
        <v>45564</v>
      </c>
      <c r="D4405" s="467" t="s">
        <v>487</v>
      </c>
      <c r="E4405" s="468" t="str">
        <f t="shared" si="159"/>
        <v>کامیون کمپرسی</v>
      </c>
      <c r="F4405" s="468" t="str">
        <f t="shared" si="160"/>
        <v>رمضانی مقدم</v>
      </c>
      <c r="G4405" s="468" t="str">
        <f t="shared" si="161"/>
        <v>تک</v>
      </c>
      <c r="H4405" s="468">
        <f t="shared" si="162"/>
        <v>4.2</v>
      </c>
      <c r="I4405" s="468" t="s">
        <v>221</v>
      </c>
      <c r="J4405" s="468">
        <v>37</v>
      </c>
      <c r="K4405" s="468"/>
      <c r="L4405" s="468"/>
      <c r="M4405" s="458"/>
      <c r="N4405" s="468"/>
      <c r="O4405" s="468"/>
      <c r="P4405" s="468"/>
      <c r="Q4405" s="469">
        <f t="shared" ref="Q4405:Q4434" si="165">IF(I4405=$Q$5,J4405*H4405,0)</f>
        <v>0</v>
      </c>
      <c r="R4405" s="469">
        <f t="shared" ref="R4405:R4434" si="166">IF(I4405=$R$5,J4405*H4405,0)*1.15</f>
        <v>178.70999999999998</v>
      </c>
      <c r="S4405" s="469">
        <f t="shared" ref="S4405:S4434" si="167">IF(I4405=$S$5,J4405*H4405,0)</f>
        <v>0</v>
      </c>
      <c r="T4405" s="462">
        <f t="shared" si="163"/>
        <v>0</v>
      </c>
      <c r="U4405" s="470"/>
    </row>
    <row r="4406" spans="2:21" x14ac:dyDescent="0.25">
      <c r="B4406" s="466">
        <f t="shared" si="164"/>
        <v>4401</v>
      </c>
      <c r="C4406" s="480">
        <v>45564</v>
      </c>
      <c r="D4406" s="467" t="s">
        <v>488</v>
      </c>
      <c r="E4406" s="468" t="str">
        <f t="shared" si="159"/>
        <v>کامیون کمپرسی</v>
      </c>
      <c r="F4406" s="468" t="str">
        <f t="shared" si="160"/>
        <v>رمضانی مقدم</v>
      </c>
      <c r="G4406" s="468" t="str">
        <f t="shared" si="161"/>
        <v>تک</v>
      </c>
      <c r="H4406" s="468">
        <f t="shared" si="162"/>
        <v>4.2</v>
      </c>
      <c r="I4406" s="468" t="s">
        <v>221</v>
      </c>
      <c r="J4406" s="468">
        <v>38</v>
      </c>
      <c r="K4406" s="468"/>
      <c r="L4406" s="468"/>
      <c r="M4406" s="458"/>
      <c r="N4406" s="468"/>
      <c r="O4406" s="468"/>
      <c r="P4406" s="468"/>
      <c r="Q4406" s="469">
        <f t="shared" si="165"/>
        <v>0</v>
      </c>
      <c r="R4406" s="469">
        <f t="shared" si="166"/>
        <v>183.54</v>
      </c>
      <c r="S4406" s="469">
        <f t="shared" si="167"/>
        <v>0</v>
      </c>
      <c r="T4406" s="462">
        <f t="shared" si="163"/>
        <v>0</v>
      </c>
      <c r="U4406" s="470"/>
    </row>
    <row r="4407" spans="2:21" x14ac:dyDescent="0.25">
      <c r="B4407" s="466">
        <f t="shared" si="164"/>
        <v>4402</v>
      </c>
      <c r="C4407" s="480">
        <v>45564</v>
      </c>
      <c r="D4407" s="467" t="s">
        <v>117</v>
      </c>
      <c r="E4407" s="468" t="str">
        <f t="shared" si="159"/>
        <v>کامیون کمپرسی</v>
      </c>
      <c r="F4407" s="468" t="str">
        <f t="shared" si="160"/>
        <v>شرکتی</v>
      </c>
      <c r="G4407" s="468" t="str">
        <f t="shared" si="161"/>
        <v>جفت</v>
      </c>
      <c r="H4407" s="468">
        <f t="shared" si="162"/>
        <v>6.65</v>
      </c>
      <c r="I4407" s="468" t="s">
        <v>291</v>
      </c>
      <c r="J4407" s="468">
        <v>23</v>
      </c>
      <c r="K4407" s="468"/>
      <c r="L4407" s="468"/>
      <c r="M4407" s="458"/>
      <c r="N4407" s="468"/>
      <c r="O4407" s="468"/>
      <c r="P4407" s="468"/>
      <c r="Q4407" s="469">
        <f t="shared" si="165"/>
        <v>0</v>
      </c>
      <c r="R4407" s="469">
        <f t="shared" si="166"/>
        <v>0</v>
      </c>
      <c r="S4407" s="469">
        <f t="shared" si="167"/>
        <v>0</v>
      </c>
      <c r="T4407" s="462">
        <f t="shared" si="163"/>
        <v>0</v>
      </c>
      <c r="U4407" s="470"/>
    </row>
    <row r="4408" spans="2:21" x14ac:dyDescent="0.25">
      <c r="B4408" s="466">
        <f t="shared" si="164"/>
        <v>4403</v>
      </c>
      <c r="C4408" s="480">
        <v>45564</v>
      </c>
      <c r="D4408" s="467" t="s">
        <v>94</v>
      </c>
      <c r="E4408" s="468" t="str">
        <f t="shared" si="159"/>
        <v>کامیون کمپرسی</v>
      </c>
      <c r="F4408" s="468" t="str">
        <f t="shared" si="160"/>
        <v>شرکتی</v>
      </c>
      <c r="G4408" s="468" t="str">
        <f t="shared" si="161"/>
        <v>جفت</v>
      </c>
      <c r="H4408" s="468">
        <f t="shared" si="162"/>
        <v>6.65</v>
      </c>
      <c r="I4408" s="468" t="s">
        <v>221</v>
      </c>
      <c r="J4408" s="468">
        <v>26</v>
      </c>
      <c r="K4408" s="468"/>
      <c r="L4408" s="468"/>
      <c r="M4408" s="458"/>
      <c r="N4408" s="468"/>
      <c r="O4408" s="468"/>
      <c r="P4408" s="468"/>
      <c r="Q4408" s="469">
        <f t="shared" si="165"/>
        <v>0</v>
      </c>
      <c r="R4408" s="469">
        <f t="shared" si="166"/>
        <v>198.83499999999998</v>
      </c>
      <c r="S4408" s="469">
        <f t="shared" si="167"/>
        <v>0</v>
      </c>
      <c r="T4408" s="462">
        <f t="shared" si="163"/>
        <v>0</v>
      </c>
      <c r="U4408" s="470"/>
    </row>
    <row r="4409" spans="2:21" x14ac:dyDescent="0.25">
      <c r="B4409" s="466">
        <f t="shared" si="164"/>
        <v>4404</v>
      </c>
      <c r="C4409" s="480">
        <v>45564</v>
      </c>
      <c r="D4409" s="467" t="s">
        <v>91</v>
      </c>
      <c r="E4409" s="468" t="str">
        <f t="shared" si="159"/>
        <v>کامیون کمپرسی</v>
      </c>
      <c r="F4409" s="468" t="str">
        <f t="shared" si="160"/>
        <v>شرکتی</v>
      </c>
      <c r="G4409" s="468" t="str">
        <f t="shared" si="161"/>
        <v>جفت</v>
      </c>
      <c r="H4409" s="468">
        <f t="shared" si="162"/>
        <v>6.65</v>
      </c>
      <c r="I4409" s="468"/>
      <c r="J4409" s="468"/>
      <c r="K4409" s="468"/>
      <c r="L4409" s="468"/>
      <c r="M4409" s="458"/>
      <c r="N4409" s="468"/>
      <c r="O4409" s="468"/>
      <c r="P4409" s="468"/>
      <c r="Q4409" s="469">
        <f t="shared" si="165"/>
        <v>0</v>
      </c>
      <c r="R4409" s="469">
        <f t="shared" si="166"/>
        <v>0</v>
      </c>
      <c r="S4409" s="469">
        <f t="shared" si="167"/>
        <v>0</v>
      </c>
      <c r="T4409" s="462">
        <f t="shared" si="163"/>
        <v>0</v>
      </c>
      <c r="U4409" s="470"/>
    </row>
    <row r="4410" spans="2:21" x14ac:dyDescent="0.25">
      <c r="B4410" s="466">
        <f t="shared" si="164"/>
        <v>4405</v>
      </c>
      <c r="C4410" s="480">
        <v>45564</v>
      </c>
      <c r="D4410" s="467" t="s">
        <v>156</v>
      </c>
      <c r="E4410" s="468" t="str">
        <f t="shared" si="159"/>
        <v>کامیون کمپرسی</v>
      </c>
      <c r="F4410" s="468" t="str">
        <f t="shared" si="160"/>
        <v>صداقت</v>
      </c>
      <c r="G4410" s="468" t="str">
        <f t="shared" si="161"/>
        <v>تک</v>
      </c>
      <c r="H4410" s="468">
        <f t="shared" si="162"/>
        <v>4.1500000000000004</v>
      </c>
      <c r="I4410" s="468" t="s">
        <v>221</v>
      </c>
      <c r="J4410" s="468">
        <v>42</v>
      </c>
      <c r="K4410" s="468"/>
      <c r="L4410" s="468"/>
      <c r="M4410" s="458"/>
      <c r="N4410" s="468"/>
      <c r="O4410" s="468"/>
      <c r="P4410" s="468"/>
      <c r="Q4410" s="469">
        <f t="shared" si="165"/>
        <v>0</v>
      </c>
      <c r="R4410" s="469">
        <f t="shared" si="166"/>
        <v>200.44499999999999</v>
      </c>
      <c r="S4410" s="469">
        <f t="shared" si="167"/>
        <v>0</v>
      </c>
      <c r="T4410" s="462">
        <f t="shared" si="163"/>
        <v>0</v>
      </c>
      <c r="U4410" s="470"/>
    </row>
    <row r="4411" spans="2:21" x14ac:dyDescent="0.25">
      <c r="B4411" s="466">
        <f t="shared" si="164"/>
        <v>4406</v>
      </c>
      <c r="C4411" s="480">
        <v>45564</v>
      </c>
      <c r="D4411" s="467" t="s">
        <v>157</v>
      </c>
      <c r="E4411" s="468" t="str">
        <f t="shared" si="159"/>
        <v>کامیون کمپرسی</v>
      </c>
      <c r="F4411" s="468" t="str">
        <f t="shared" si="160"/>
        <v>صداقت</v>
      </c>
      <c r="G4411" s="468" t="str">
        <f t="shared" si="161"/>
        <v>تک</v>
      </c>
      <c r="H4411" s="468">
        <f t="shared" si="162"/>
        <v>4.1500000000000004</v>
      </c>
      <c r="I4411" s="468" t="s">
        <v>221</v>
      </c>
      <c r="J4411" s="468">
        <v>38</v>
      </c>
      <c r="K4411" s="468"/>
      <c r="L4411" s="468"/>
      <c r="M4411" s="458"/>
      <c r="N4411" s="468"/>
      <c r="O4411" s="468"/>
      <c r="P4411" s="468"/>
      <c r="Q4411" s="469">
        <f t="shared" si="165"/>
        <v>0</v>
      </c>
      <c r="R4411" s="469">
        <f t="shared" si="166"/>
        <v>181.35500000000002</v>
      </c>
      <c r="S4411" s="469">
        <f t="shared" si="167"/>
        <v>0</v>
      </c>
      <c r="T4411" s="462">
        <f t="shared" si="163"/>
        <v>0</v>
      </c>
      <c r="U4411" s="470"/>
    </row>
    <row r="4412" spans="2:21" x14ac:dyDescent="0.25">
      <c r="B4412" s="466">
        <f t="shared" si="164"/>
        <v>4407</v>
      </c>
      <c r="C4412" s="480">
        <v>45564</v>
      </c>
      <c r="D4412" s="467" t="s">
        <v>436</v>
      </c>
      <c r="E4412" s="468" t="str">
        <f t="shared" si="159"/>
        <v>تانکر آب</v>
      </c>
      <c r="F4412" s="468" t="str">
        <f t="shared" si="160"/>
        <v>جواد رضاپور</v>
      </c>
      <c r="G4412" s="468" t="str">
        <f t="shared" si="161"/>
        <v>تانکر آب</v>
      </c>
      <c r="H4412" s="468">
        <f t="shared" si="162"/>
        <v>10</v>
      </c>
      <c r="I4412" s="468" t="s">
        <v>66</v>
      </c>
      <c r="J4412" s="468">
        <v>4</v>
      </c>
      <c r="K4412" s="468"/>
      <c r="L4412" s="468"/>
      <c r="M4412" s="458"/>
      <c r="N4412" s="468"/>
      <c r="O4412" s="468"/>
      <c r="P4412" s="468"/>
      <c r="Q4412" s="469">
        <f t="shared" si="165"/>
        <v>0</v>
      </c>
      <c r="R4412" s="469">
        <f t="shared" si="166"/>
        <v>0</v>
      </c>
      <c r="S4412" s="469">
        <f t="shared" si="167"/>
        <v>40</v>
      </c>
      <c r="T4412" s="462">
        <f t="shared" si="163"/>
        <v>0</v>
      </c>
      <c r="U4412" s="470"/>
    </row>
    <row r="4413" spans="2:21" x14ac:dyDescent="0.25">
      <c r="B4413" s="466">
        <f t="shared" si="164"/>
        <v>4408</v>
      </c>
      <c r="C4413" s="480">
        <v>45564</v>
      </c>
      <c r="D4413" s="467" t="s">
        <v>284</v>
      </c>
      <c r="E4413" s="468" t="str">
        <f t="shared" si="159"/>
        <v>کمپرسی جفت</v>
      </c>
      <c r="F4413" s="468" t="str">
        <f t="shared" si="160"/>
        <v>محمدپور</v>
      </c>
      <c r="G4413" s="468" t="str">
        <f t="shared" si="161"/>
        <v>جفت</v>
      </c>
      <c r="H4413" s="468">
        <f t="shared" si="162"/>
        <v>7</v>
      </c>
      <c r="I4413" s="468" t="s">
        <v>220</v>
      </c>
      <c r="J4413" s="468">
        <v>45</v>
      </c>
      <c r="K4413" s="468"/>
      <c r="L4413" s="468"/>
      <c r="M4413" s="458"/>
      <c r="N4413" s="468"/>
      <c r="O4413" s="468"/>
      <c r="P4413" s="468"/>
      <c r="Q4413" s="469">
        <f t="shared" si="165"/>
        <v>315</v>
      </c>
      <c r="R4413" s="469">
        <f t="shared" si="166"/>
        <v>0</v>
      </c>
      <c r="S4413" s="469">
        <f t="shared" si="167"/>
        <v>0</v>
      </c>
      <c r="T4413" s="462">
        <f t="shared" si="163"/>
        <v>0</v>
      </c>
      <c r="U4413" s="470"/>
    </row>
    <row r="4414" spans="2:21" x14ac:dyDescent="0.25">
      <c r="B4414" s="466">
        <f t="shared" si="164"/>
        <v>4409</v>
      </c>
      <c r="C4414" s="480">
        <v>45564</v>
      </c>
      <c r="D4414" s="467" t="s">
        <v>268</v>
      </c>
      <c r="E4414" s="468" t="str">
        <f t="shared" si="159"/>
        <v>کمپرسی تک</v>
      </c>
      <c r="F4414" s="468" t="str">
        <f t="shared" si="160"/>
        <v>محمدپور</v>
      </c>
      <c r="G4414" s="468" t="str">
        <f t="shared" si="161"/>
        <v>تک</v>
      </c>
      <c r="H4414" s="468">
        <f t="shared" si="162"/>
        <v>5</v>
      </c>
      <c r="I4414" s="468"/>
      <c r="J4414" s="468"/>
      <c r="K4414" s="468"/>
      <c r="L4414" s="468"/>
      <c r="M4414" s="458"/>
      <c r="N4414" s="468"/>
      <c r="O4414" s="468"/>
      <c r="P4414" s="468"/>
      <c r="Q4414" s="469">
        <f t="shared" si="165"/>
        <v>0</v>
      </c>
      <c r="R4414" s="469">
        <f t="shared" si="166"/>
        <v>0</v>
      </c>
      <c r="S4414" s="469">
        <f t="shared" si="167"/>
        <v>0</v>
      </c>
      <c r="T4414" s="462">
        <f t="shared" si="163"/>
        <v>0</v>
      </c>
      <c r="U4414" s="470"/>
    </row>
    <row r="4415" spans="2:21" x14ac:dyDescent="0.25">
      <c r="B4415" s="466">
        <f t="shared" si="164"/>
        <v>4410</v>
      </c>
      <c r="C4415" s="480">
        <v>45564</v>
      </c>
      <c r="D4415" s="467" t="s">
        <v>260</v>
      </c>
      <c r="E4415" s="468" t="str">
        <f t="shared" si="159"/>
        <v>تانکر آب</v>
      </c>
      <c r="F4415" s="468" t="str">
        <f t="shared" si="160"/>
        <v>محمدپور</v>
      </c>
      <c r="G4415" s="468" t="str">
        <f t="shared" si="161"/>
        <v>تانکر آب</v>
      </c>
      <c r="H4415" s="468">
        <f t="shared" si="162"/>
        <v>10</v>
      </c>
      <c r="I4415" s="468" t="s">
        <v>66</v>
      </c>
      <c r="J4415" s="468">
        <v>6</v>
      </c>
      <c r="K4415" s="468"/>
      <c r="L4415" s="468"/>
      <c r="M4415" s="458"/>
      <c r="N4415" s="468"/>
      <c r="O4415" s="468"/>
      <c r="P4415" s="468"/>
      <c r="Q4415" s="469">
        <f t="shared" si="165"/>
        <v>0</v>
      </c>
      <c r="R4415" s="469">
        <f t="shared" si="166"/>
        <v>0</v>
      </c>
      <c r="S4415" s="469">
        <f t="shared" si="167"/>
        <v>60</v>
      </c>
      <c r="T4415" s="462">
        <f t="shared" si="163"/>
        <v>0</v>
      </c>
      <c r="U4415" s="470"/>
    </row>
    <row r="4416" spans="2:21" x14ac:dyDescent="0.25">
      <c r="B4416" s="466">
        <f t="shared" si="164"/>
        <v>4411</v>
      </c>
      <c r="C4416" s="480">
        <v>45564</v>
      </c>
      <c r="D4416" s="467" t="s">
        <v>359</v>
      </c>
      <c r="E4416" s="468" t="str">
        <f t="shared" si="159"/>
        <v>کمپرسی جفت</v>
      </c>
      <c r="F4416" s="468" t="str">
        <f t="shared" si="160"/>
        <v>محمدپور</v>
      </c>
      <c r="G4416" s="468" t="str">
        <f t="shared" si="161"/>
        <v>جفت</v>
      </c>
      <c r="H4416" s="468">
        <f t="shared" si="162"/>
        <v>7</v>
      </c>
      <c r="I4416" s="468"/>
      <c r="J4416" s="468"/>
      <c r="K4416" s="468"/>
      <c r="L4416" s="468"/>
      <c r="M4416" s="458"/>
      <c r="N4416" s="468"/>
      <c r="O4416" s="468"/>
      <c r="P4416" s="468"/>
      <c r="Q4416" s="469">
        <f t="shared" si="165"/>
        <v>0</v>
      </c>
      <c r="R4416" s="469">
        <f t="shared" si="166"/>
        <v>0</v>
      </c>
      <c r="S4416" s="469">
        <f t="shared" si="167"/>
        <v>0</v>
      </c>
      <c r="T4416" s="462">
        <f t="shared" si="163"/>
        <v>0</v>
      </c>
      <c r="U4416" s="470"/>
    </row>
    <row r="4417" spans="2:21" x14ac:dyDescent="0.25">
      <c r="B4417" s="466">
        <f t="shared" si="164"/>
        <v>4412</v>
      </c>
      <c r="C4417" s="480">
        <v>45564</v>
      </c>
      <c r="D4417" s="467" t="s">
        <v>177</v>
      </c>
      <c r="E4417" s="468" t="str">
        <f t="shared" si="159"/>
        <v>کمپرسی جفت</v>
      </c>
      <c r="F4417" s="468" t="str">
        <f t="shared" si="160"/>
        <v>محمدپور</v>
      </c>
      <c r="G4417" s="468" t="str">
        <f t="shared" si="161"/>
        <v>جفت</v>
      </c>
      <c r="H4417" s="468">
        <f t="shared" si="162"/>
        <v>7</v>
      </c>
      <c r="I4417" s="468"/>
      <c r="J4417" s="468"/>
      <c r="K4417" s="468"/>
      <c r="L4417" s="468"/>
      <c r="M4417" s="458"/>
      <c r="N4417" s="468"/>
      <c r="O4417" s="468"/>
      <c r="P4417" s="468"/>
      <c r="Q4417" s="469">
        <f t="shared" si="165"/>
        <v>0</v>
      </c>
      <c r="R4417" s="469">
        <f t="shared" si="166"/>
        <v>0</v>
      </c>
      <c r="S4417" s="469">
        <f t="shared" si="167"/>
        <v>0</v>
      </c>
      <c r="T4417" s="462">
        <f t="shared" si="163"/>
        <v>0</v>
      </c>
      <c r="U4417" s="470"/>
    </row>
    <row r="4418" spans="2:21" x14ac:dyDescent="0.25">
      <c r="B4418" s="466">
        <f t="shared" si="164"/>
        <v>4413</v>
      </c>
      <c r="C4418" s="480">
        <v>45564</v>
      </c>
      <c r="D4418" s="467" t="s">
        <v>173</v>
      </c>
      <c r="E4418" s="468" t="str">
        <f t="shared" si="159"/>
        <v>تانکر آب</v>
      </c>
      <c r="F4418" s="468" t="str">
        <f t="shared" si="160"/>
        <v>محمدپور</v>
      </c>
      <c r="G4418" s="468" t="str">
        <f t="shared" si="161"/>
        <v>تانکر آب</v>
      </c>
      <c r="H4418" s="468">
        <f t="shared" si="162"/>
        <v>11.2</v>
      </c>
      <c r="I4418" s="468"/>
      <c r="J4418" s="468"/>
      <c r="K4418" s="468"/>
      <c r="L4418" s="468"/>
      <c r="M4418" s="458"/>
      <c r="N4418" s="468"/>
      <c r="O4418" s="468"/>
      <c r="P4418" s="468"/>
      <c r="Q4418" s="469">
        <f t="shared" si="165"/>
        <v>0</v>
      </c>
      <c r="R4418" s="469">
        <f t="shared" si="166"/>
        <v>0</v>
      </c>
      <c r="S4418" s="469">
        <f t="shared" si="167"/>
        <v>0</v>
      </c>
      <c r="T4418" s="462">
        <f t="shared" si="163"/>
        <v>0</v>
      </c>
      <c r="U4418" s="470"/>
    </row>
    <row r="4419" spans="2:21" x14ac:dyDescent="0.25">
      <c r="B4419" s="466">
        <f t="shared" si="164"/>
        <v>4414</v>
      </c>
      <c r="C4419" s="480">
        <v>45564</v>
      </c>
      <c r="D4419" s="467" t="s">
        <v>152</v>
      </c>
      <c r="E4419" s="468" t="str">
        <f t="shared" si="159"/>
        <v>کامیون کمپرسی</v>
      </c>
      <c r="F4419" s="468" t="str">
        <f t="shared" si="160"/>
        <v>میرزایی</v>
      </c>
      <c r="G4419" s="468" t="str">
        <f t="shared" si="161"/>
        <v>تک</v>
      </c>
      <c r="H4419" s="468">
        <f t="shared" si="162"/>
        <v>4.1500000000000004</v>
      </c>
      <c r="I4419" s="468" t="s">
        <v>221</v>
      </c>
      <c r="J4419" s="468">
        <v>20</v>
      </c>
      <c r="K4419" s="468"/>
      <c r="L4419" s="468"/>
      <c r="M4419" s="458"/>
      <c r="N4419" s="468"/>
      <c r="O4419" s="468"/>
      <c r="P4419" s="468"/>
      <c r="Q4419" s="469">
        <f t="shared" si="165"/>
        <v>0</v>
      </c>
      <c r="R4419" s="469">
        <f t="shared" si="166"/>
        <v>95.449999999999989</v>
      </c>
      <c r="S4419" s="469">
        <f t="shared" si="167"/>
        <v>0</v>
      </c>
      <c r="T4419" s="462">
        <f t="shared" si="163"/>
        <v>0</v>
      </c>
      <c r="U4419" s="470"/>
    </row>
    <row r="4420" spans="2:21" x14ac:dyDescent="0.25">
      <c r="B4420" s="466">
        <f t="shared" si="164"/>
        <v>4415</v>
      </c>
      <c r="C4420" s="480">
        <v>45564</v>
      </c>
      <c r="D4420" s="467" t="s">
        <v>150</v>
      </c>
      <c r="E4420" s="468" t="str">
        <f t="shared" si="159"/>
        <v>کامیون کمپرسی</v>
      </c>
      <c r="F4420" s="468" t="str">
        <f t="shared" si="160"/>
        <v>میرزایی</v>
      </c>
      <c r="G4420" s="468" t="str">
        <f t="shared" si="161"/>
        <v>تک</v>
      </c>
      <c r="H4420" s="468">
        <f t="shared" si="162"/>
        <v>4.1500000000000004</v>
      </c>
      <c r="I4420" s="468"/>
      <c r="J4420" s="468"/>
      <c r="K4420" s="468"/>
      <c r="L4420" s="468"/>
      <c r="M4420" s="458"/>
      <c r="N4420" s="468"/>
      <c r="O4420" s="468"/>
      <c r="P4420" s="468"/>
      <c r="Q4420" s="469">
        <f t="shared" si="165"/>
        <v>0</v>
      </c>
      <c r="R4420" s="469">
        <f t="shared" si="166"/>
        <v>0</v>
      </c>
      <c r="S4420" s="469">
        <f t="shared" si="167"/>
        <v>0</v>
      </c>
      <c r="T4420" s="462">
        <f t="shared" si="163"/>
        <v>0</v>
      </c>
      <c r="U4420" s="470"/>
    </row>
    <row r="4421" spans="2:21" x14ac:dyDescent="0.25">
      <c r="B4421" s="466">
        <f t="shared" si="164"/>
        <v>4416</v>
      </c>
      <c r="C4421" s="480">
        <v>45564</v>
      </c>
      <c r="D4421" s="467" t="s">
        <v>179</v>
      </c>
      <c r="E4421" s="468" t="str">
        <f t="shared" si="159"/>
        <v>تانکر آب</v>
      </c>
      <c r="F4421" s="468" t="str">
        <f t="shared" si="160"/>
        <v>گلپایگانی</v>
      </c>
      <c r="G4421" s="468" t="str">
        <f t="shared" si="161"/>
        <v>تانکر آب</v>
      </c>
      <c r="H4421" s="468">
        <f t="shared" si="162"/>
        <v>11.6</v>
      </c>
      <c r="I4421" s="468" t="s">
        <v>66</v>
      </c>
      <c r="J4421" s="468">
        <v>5</v>
      </c>
      <c r="K4421" s="468"/>
      <c r="L4421" s="468"/>
      <c r="M4421" s="458"/>
      <c r="N4421" s="468"/>
      <c r="O4421" s="468"/>
      <c r="P4421" s="468"/>
      <c r="Q4421" s="469">
        <f t="shared" si="165"/>
        <v>0</v>
      </c>
      <c r="R4421" s="469">
        <f t="shared" si="166"/>
        <v>0</v>
      </c>
      <c r="S4421" s="469">
        <f t="shared" si="167"/>
        <v>58</v>
      </c>
      <c r="T4421" s="462">
        <f t="shared" si="163"/>
        <v>0</v>
      </c>
      <c r="U4421" s="470"/>
    </row>
    <row r="4422" spans="2:21" x14ac:dyDescent="0.25">
      <c r="B4422" s="466">
        <f t="shared" si="164"/>
        <v>4417</v>
      </c>
      <c r="C4422" s="480">
        <v>45564</v>
      </c>
      <c r="D4422" s="467" t="s">
        <v>141</v>
      </c>
      <c r="E4422" s="468" t="str">
        <f t="shared" si="159"/>
        <v>کامیون کمپرسی</v>
      </c>
      <c r="F4422" s="468" t="str">
        <f t="shared" si="160"/>
        <v>انصاری</v>
      </c>
      <c r="G4422" s="468" t="str">
        <f t="shared" si="161"/>
        <v>جفت</v>
      </c>
      <c r="H4422" s="468">
        <f t="shared" si="162"/>
        <v>7</v>
      </c>
      <c r="I4422" s="468" t="s">
        <v>220</v>
      </c>
      <c r="J4422" s="468">
        <v>45</v>
      </c>
      <c r="K4422" s="468"/>
      <c r="L4422" s="468"/>
      <c r="M4422" s="458"/>
      <c r="N4422" s="468"/>
      <c r="O4422" s="468"/>
      <c r="P4422" s="468"/>
      <c r="Q4422" s="469">
        <f t="shared" si="165"/>
        <v>315</v>
      </c>
      <c r="R4422" s="469">
        <f t="shared" si="166"/>
        <v>0</v>
      </c>
      <c r="S4422" s="469">
        <f t="shared" si="167"/>
        <v>0</v>
      </c>
      <c r="T4422" s="462">
        <f t="shared" si="163"/>
        <v>0</v>
      </c>
      <c r="U4422" s="470"/>
    </row>
    <row r="4423" spans="2:21" x14ac:dyDescent="0.25">
      <c r="B4423" s="466">
        <f t="shared" si="164"/>
        <v>4418</v>
      </c>
      <c r="C4423" s="480">
        <v>45564</v>
      </c>
      <c r="D4423" s="467" t="s">
        <v>142</v>
      </c>
      <c r="E4423" s="468" t="str">
        <f t="shared" si="159"/>
        <v>کامیون کمپرسی</v>
      </c>
      <c r="F4423" s="468" t="str">
        <f t="shared" si="160"/>
        <v>انصاری</v>
      </c>
      <c r="G4423" s="468" t="str">
        <f t="shared" si="161"/>
        <v>جفت</v>
      </c>
      <c r="H4423" s="468">
        <f t="shared" si="162"/>
        <v>7</v>
      </c>
      <c r="I4423" s="468" t="s">
        <v>220</v>
      </c>
      <c r="J4423" s="468">
        <v>45</v>
      </c>
      <c r="K4423" s="468"/>
      <c r="L4423" s="468"/>
      <c r="M4423" s="458"/>
      <c r="N4423" s="468"/>
      <c r="O4423" s="468"/>
      <c r="P4423" s="468"/>
      <c r="Q4423" s="469">
        <f t="shared" si="165"/>
        <v>315</v>
      </c>
      <c r="R4423" s="469">
        <f t="shared" si="166"/>
        <v>0</v>
      </c>
      <c r="S4423" s="469">
        <f t="shared" si="167"/>
        <v>0</v>
      </c>
      <c r="T4423" s="462">
        <f t="shared" si="163"/>
        <v>0</v>
      </c>
      <c r="U4423" s="470"/>
    </row>
    <row r="4424" spans="2:21" x14ac:dyDescent="0.25">
      <c r="B4424" s="466">
        <f t="shared" si="164"/>
        <v>4419</v>
      </c>
      <c r="C4424" s="480">
        <v>45564</v>
      </c>
      <c r="D4424" s="467" t="s">
        <v>143</v>
      </c>
      <c r="E4424" s="468" t="str">
        <f t="shared" si="159"/>
        <v>کامیون کمپرسی</v>
      </c>
      <c r="F4424" s="468" t="str">
        <f t="shared" si="160"/>
        <v>انصاری</v>
      </c>
      <c r="G4424" s="468" t="str">
        <f t="shared" si="161"/>
        <v>جفت</v>
      </c>
      <c r="H4424" s="468">
        <f t="shared" si="162"/>
        <v>7</v>
      </c>
      <c r="I4424" s="468" t="s">
        <v>220</v>
      </c>
      <c r="J4424" s="468">
        <v>0</v>
      </c>
      <c r="K4424" s="468"/>
      <c r="L4424" s="468"/>
      <c r="M4424" s="458"/>
      <c r="N4424" s="468"/>
      <c r="O4424" s="468"/>
      <c r="P4424" s="468"/>
      <c r="Q4424" s="469">
        <f t="shared" si="165"/>
        <v>0</v>
      </c>
      <c r="R4424" s="469">
        <f t="shared" si="166"/>
        <v>0</v>
      </c>
      <c r="S4424" s="469">
        <f t="shared" si="167"/>
        <v>0</v>
      </c>
      <c r="T4424" s="462">
        <f t="shared" si="163"/>
        <v>0</v>
      </c>
      <c r="U4424" s="470"/>
    </row>
    <row r="4425" spans="2:21" x14ac:dyDescent="0.25">
      <c r="B4425" s="466">
        <f t="shared" si="164"/>
        <v>4420</v>
      </c>
      <c r="C4425" s="480">
        <v>45564</v>
      </c>
      <c r="D4425" s="467" t="s">
        <v>258</v>
      </c>
      <c r="E4425" s="468" t="str">
        <f t="shared" si="159"/>
        <v>کامیون کمپرسی</v>
      </c>
      <c r="F4425" s="468" t="str">
        <f t="shared" si="160"/>
        <v>انصاری</v>
      </c>
      <c r="G4425" s="468" t="str">
        <f t="shared" si="161"/>
        <v>جفت</v>
      </c>
      <c r="H4425" s="468">
        <f t="shared" si="162"/>
        <v>7</v>
      </c>
      <c r="I4425" s="468" t="s">
        <v>220</v>
      </c>
      <c r="J4425" s="468">
        <v>40</v>
      </c>
      <c r="K4425" s="468"/>
      <c r="L4425" s="468"/>
      <c r="M4425" s="458"/>
      <c r="N4425" s="468"/>
      <c r="O4425" s="468"/>
      <c r="P4425" s="468"/>
      <c r="Q4425" s="469">
        <f t="shared" si="165"/>
        <v>280</v>
      </c>
      <c r="R4425" s="469">
        <f t="shared" si="166"/>
        <v>0</v>
      </c>
      <c r="S4425" s="469">
        <f t="shared" si="167"/>
        <v>0</v>
      </c>
      <c r="T4425" s="462">
        <f t="shared" si="163"/>
        <v>0</v>
      </c>
      <c r="U4425" s="470"/>
    </row>
    <row r="4426" spans="2:21" x14ac:dyDescent="0.25">
      <c r="B4426" s="466">
        <f t="shared" si="164"/>
        <v>4421</v>
      </c>
      <c r="C4426" s="480">
        <v>45564</v>
      </c>
      <c r="D4426" s="467" t="s">
        <v>266</v>
      </c>
      <c r="E4426" s="468" t="str">
        <f t="shared" si="159"/>
        <v>کامیون کمپرسی</v>
      </c>
      <c r="F4426" s="468" t="str">
        <f t="shared" si="160"/>
        <v>انصاری</v>
      </c>
      <c r="G4426" s="468" t="str">
        <f t="shared" si="161"/>
        <v>جفت</v>
      </c>
      <c r="H4426" s="468">
        <f t="shared" si="162"/>
        <v>7</v>
      </c>
      <c r="I4426" s="468" t="s">
        <v>220</v>
      </c>
      <c r="J4426" s="468">
        <v>40</v>
      </c>
      <c r="K4426" s="468"/>
      <c r="L4426" s="468"/>
      <c r="M4426" s="458"/>
      <c r="N4426" s="468"/>
      <c r="O4426" s="468"/>
      <c r="P4426" s="468"/>
      <c r="Q4426" s="469">
        <f t="shared" si="165"/>
        <v>280</v>
      </c>
      <c r="R4426" s="469">
        <f t="shared" si="166"/>
        <v>0</v>
      </c>
      <c r="S4426" s="469">
        <f t="shared" si="167"/>
        <v>0</v>
      </c>
      <c r="T4426" s="462">
        <f t="shared" si="163"/>
        <v>0</v>
      </c>
      <c r="U4426" s="470"/>
    </row>
    <row r="4427" spans="2:21" x14ac:dyDescent="0.25">
      <c r="B4427" s="466">
        <f>ROW()-5</f>
        <v>4422</v>
      </c>
      <c r="C4427" s="480">
        <v>45564</v>
      </c>
      <c r="D4427" s="467" t="s">
        <v>267</v>
      </c>
      <c r="E4427" s="468" t="str">
        <f t="shared" si="159"/>
        <v>کامیون کمپرسی</v>
      </c>
      <c r="F4427" s="468" t="str">
        <f t="shared" si="160"/>
        <v>انصاری</v>
      </c>
      <c r="G4427" s="468" t="str">
        <f t="shared" si="161"/>
        <v>جفت</v>
      </c>
      <c r="H4427" s="468">
        <f t="shared" si="162"/>
        <v>7</v>
      </c>
      <c r="I4427" s="468" t="s">
        <v>220</v>
      </c>
      <c r="J4427" s="468">
        <v>45</v>
      </c>
      <c r="K4427" s="468"/>
      <c r="L4427" s="468"/>
      <c r="M4427" s="458"/>
      <c r="N4427" s="468"/>
      <c r="O4427" s="468"/>
      <c r="P4427" s="468"/>
      <c r="Q4427" s="469">
        <f>IF(I4427=$Q$5,J4427*H4427,0)</f>
        <v>315</v>
      </c>
      <c r="R4427" s="469">
        <f>IF(I4427=$R$5,J4427*H4427,0)*1.15</f>
        <v>0</v>
      </c>
      <c r="S4427" s="469">
        <f>IF(I4427=$S$5,J4427*H4427,0)</f>
        <v>0</v>
      </c>
      <c r="T4427" s="462">
        <f t="shared" si="163"/>
        <v>0</v>
      </c>
      <c r="U4427" s="470"/>
    </row>
    <row r="4428" spans="2:21" x14ac:dyDescent="0.25">
      <c r="B4428" s="466">
        <f t="shared" si="164"/>
        <v>4423</v>
      </c>
      <c r="C4428" s="480">
        <v>45564</v>
      </c>
      <c r="D4428" s="467" t="s">
        <v>524</v>
      </c>
      <c r="E4428" s="468" t="str">
        <f t="shared" si="159"/>
        <v>کامیون کمپرسی</v>
      </c>
      <c r="F4428" s="468" t="str">
        <f t="shared" si="160"/>
        <v>شهرکی</v>
      </c>
      <c r="G4428" s="468" t="str">
        <f t="shared" si="161"/>
        <v>تک</v>
      </c>
      <c r="H4428" s="468">
        <f t="shared" si="162"/>
        <v>4.1500000000000004</v>
      </c>
      <c r="I4428" s="468" t="s">
        <v>221</v>
      </c>
      <c r="J4428" s="468">
        <v>32</v>
      </c>
      <c r="K4428" s="468"/>
      <c r="L4428" s="468"/>
      <c r="M4428" s="458"/>
      <c r="N4428" s="468"/>
      <c r="O4428" s="468"/>
      <c r="P4428" s="468"/>
      <c r="Q4428" s="469">
        <f t="shared" si="165"/>
        <v>0</v>
      </c>
      <c r="R4428" s="469">
        <f t="shared" si="166"/>
        <v>152.72</v>
      </c>
      <c r="S4428" s="469">
        <f t="shared" si="167"/>
        <v>0</v>
      </c>
      <c r="T4428" s="462">
        <f t="shared" si="163"/>
        <v>0</v>
      </c>
      <c r="U4428" s="470"/>
    </row>
    <row r="4429" spans="2:21" x14ac:dyDescent="0.25">
      <c r="B4429" s="466">
        <f t="shared" si="164"/>
        <v>4424</v>
      </c>
      <c r="C4429" s="480">
        <v>45564</v>
      </c>
      <c r="D4429" s="467" t="s">
        <v>387</v>
      </c>
      <c r="E4429" s="468" t="str">
        <f t="shared" si="159"/>
        <v>کمپرسی تک</v>
      </c>
      <c r="F4429" s="468" t="str">
        <f t="shared" si="160"/>
        <v>جواد رضاپور</v>
      </c>
      <c r="G4429" s="468" t="str">
        <f t="shared" si="161"/>
        <v>تک</v>
      </c>
      <c r="H4429" s="468">
        <f t="shared" si="162"/>
        <v>4.1500000000000004</v>
      </c>
      <c r="I4429" s="468" t="s">
        <v>220</v>
      </c>
      <c r="J4429" s="468">
        <v>35</v>
      </c>
      <c r="K4429" s="468"/>
      <c r="L4429" s="468"/>
      <c r="M4429" s="458"/>
      <c r="N4429" s="468"/>
      <c r="O4429" s="468"/>
      <c r="P4429" s="468"/>
      <c r="Q4429" s="469">
        <f t="shared" si="165"/>
        <v>145.25</v>
      </c>
      <c r="R4429" s="469">
        <f t="shared" si="166"/>
        <v>0</v>
      </c>
      <c r="S4429" s="469">
        <f t="shared" si="167"/>
        <v>0</v>
      </c>
      <c r="T4429" s="462">
        <f t="shared" si="163"/>
        <v>0</v>
      </c>
      <c r="U4429" s="470"/>
    </row>
    <row r="4430" spans="2:21" x14ac:dyDescent="0.25">
      <c r="B4430" s="466">
        <f t="shared" si="164"/>
        <v>4425</v>
      </c>
      <c r="C4430" s="480">
        <v>45564</v>
      </c>
      <c r="D4430" s="467" t="s">
        <v>388</v>
      </c>
      <c r="E4430" s="468" t="str">
        <f t="shared" si="159"/>
        <v>کمپرسی تک</v>
      </c>
      <c r="F4430" s="468" t="str">
        <f t="shared" si="160"/>
        <v>جواد رضاپور</v>
      </c>
      <c r="G4430" s="468" t="str">
        <f t="shared" si="161"/>
        <v>تک</v>
      </c>
      <c r="H4430" s="468">
        <f t="shared" si="162"/>
        <v>4.1500000000000004</v>
      </c>
      <c r="I4430" s="468" t="s">
        <v>220</v>
      </c>
      <c r="J4430" s="468">
        <v>37</v>
      </c>
      <c r="K4430" s="468"/>
      <c r="L4430" s="468"/>
      <c r="M4430" s="458"/>
      <c r="N4430" s="468"/>
      <c r="O4430" s="468"/>
      <c r="P4430" s="468"/>
      <c r="Q4430" s="469">
        <f t="shared" si="165"/>
        <v>153.55000000000001</v>
      </c>
      <c r="R4430" s="469">
        <f t="shared" si="166"/>
        <v>0</v>
      </c>
      <c r="S4430" s="469">
        <f t="shared" si="167"/>
        <v>0</v>
      </c>
      <c r="T4430" s="462">
        <f t="shared" si="163"/>
        <v>0</v>
      </c>
      <c r="U4430" s="470"/>
    </row>
    <row r="4431" spans="2:21" x14ac:dyDescent="0.25">
      <c r="B4431" s="466">
        <f t="shared" si="164"/>
        <v>4426</v>
      </c>
      <c r="C4431" s="480">
        <v>45564</v>
      </c>
      <c r="D4431" s="467" t="s">
        <v>505</v>
      </c>
      <c r="E4431" s="468" t="str">
        <f t="shared" si="159"/>
        <v>کمپرسی تک</v>
      </c>
      <c r="F4431" s="468" t="str">
        <f t="shared" si="160"/>
        <v>جواد رضاپور</v>
      </c>
      <c r="G4431" s="468" t="str">
        <f t="shared" si="161"/>
        <v>تک</v>
      </c>
      <c r="H4431" s="468">
        <f t="shared" si="162"/>
        <v>4.1500000000000004</v>
      </c>
      <c r="I4431" s="468" t="s">
        <v>220</v>
      </c>
      <c r="J4431" s="468">
        <v>36</v>
      </c>
      <c r="K4431" s="468"/>
      <c r="L4431" s="468"/>
      <c r="M4431" s="458"/>
      <c r="N4431" s="468"/>
      <c r="O4431" s="468"/>
      <c r="P4431" s="468"/>
      <c r="Q4431" s="469">
        <f t="shared" si="165"/>
        <v>149.4</v>
      </c>
      <c r="R4431" s="469">
        <f t="shared" si="166"/>
        <v>0</v>
      </c>
      <c r="S4431" s="469">
        <f t="shared" si="167"/>
        <v>0</v>
      </c>
      <c r="T4431" s="462">
        <f t="shared" si="163"/>
        <v>0</v>
      </c>
      <c r="U4431" s="470"/>
    </row>
    <row r="4432" spans="2:21" x14ac:dyDescent="0.25">
      <c r="B4432" s="466">
        <f t="shared" si="164"/>
        <v>4427</v>
      </c>
      <c r="C4432" s="480">
        <v>45564</v>
      </c>
      <c r="D4432" s="467" t="s">
        <v>96</v>
      </c>
      <c r="E4432" s="468" t="str">
        <f t="shared" si="159"/>
        <v>تانکر آب</v>
      </c>
      <c r="F4432" s="468" t="str">
        <f t="shared" si="160"/>
        <v>شرکتی</v>
      </c>
      <c r="G4432" s="468" t="str">
        <f t="shared" si="161"/>
        <v>تانکر آب</v>
      </c>
      <c r="H4432" s="468">
        <f t="shared" si="162"/>
        <v>11.8</v>
      </c>
      <c r="I4432" s="468" t="s">
        <v>66</v>
      </c>
      <c r="J4432" s="468">
        <v>3</v>
      </c>
      <c r="K4432" s="468"/>
      <c r="L4432" s="468"/>
      <c r="M4432" s="458"/>
      <c r="N4432" s="468"/>
      <c r="O4432" s="468"/>
      <c r="P4432" s="468"/>
      <c r="Q4432" s="469">
        <f t="shared" si="165"/>
        <v>0</v>
      </c>
      <c r="R4432" s="469">
        <f t="shared" si="166"/>
        <v>0</v>
      </c>
      <c r="S4432" s="469">
        <f t="shared" si="167"/>
        <v>35.400000000000006</v>
      </c>
      <c r="T4432" s="462">
        <f t="shared" si="163"/>
        <v>0</v>
      </c>
      <c r="U4432" s="470"/>
    </row>
    <row r="4433" spans="2:21" x14ac:dyDescent="0.25">
      <c r="B4433" s="466">
        <f t="shared" si="164"/>
        <v>4428</v>
      </c>
      <c r="C4433" s="480">
        <v>45564</v>
      </c>
      <c r="D4433" s="467" t="s">
        <v>130</v>
      </c>
      <c r="E4433" s="468" t="str">
        <f t="shared" si="159"/>
        <v>تانکر آب</v>
      </c>
      <c r="F4433" s="468" t="str">
        <f t="shared" si="160"/>
        <v>شرکتی</v>
      </c>
      <c r="G4433" s="468" t="str">
        <f t="shared" si="161"/>
        <v>تانکر آب</v>
      </c>
      <c r="H4433" s="468">
        <f t="shared" si="162"/>
        <v>11.8</v>
      </c>
      <c r="I4433" s="468" t="s">
        <v>66</v>
      </c>
      <c r="J4433" s="468">
        <v>2</v>
      </c>
      <c r="K4433" s="468"/>
      <c r="L4433" s="468"/>
      <c r="M4433" s="458"/>
      <c r="N4433" s="468"/>
      <c r="O4433" s="468"/>
      <c r="P4433" s="468"/>
      <c r="Q4433" s="469">
        <f t="shared" si="165"/>
        <v>0</v>
      </c>
      <c r="R4433" s="469">
        <f t="shared" si="166"/>
        <v>0</v>
      </c>
      <c r="S4433" s="469">
        <f t="shared" si="167"/>
        <v>23.6</v>
      </c>
      <c r="T4433" s="462">
        <f t="shared" si="163"/>
        <v>0</v>
      </c>
      <c r="U4433" s="470"/>
    </row>
    <row r="4434" spans="2:21" x14ac:dyDescent="0.25">
      <c r="B4434" s="466">
        <f t="shared" si="164"/>
        <v>4429</v>
      </c>
      <c r="C4434" s="480">
        <v>45564</v>
      </c>
      <c r="D4434" s="472" t="s">
        <v>478</v>
      </c>
      <c r="E4434" s="468" t="str">
        <f t="shared" si="159"/>
        <v>تانکر آب</v>
      </c>
      <c r="F4434" s="468" t="str">
        <f t="shared" si="160"/>
        <v>میرزایی</v>
      </c>
      <c r="G4434" s="468" t="str">
        <f t="shared" si="161"/>
        <v>تانکر آب</v>
      </c>
      <c r="H4434" s="468">
        <f t="shared" si="162"/>
        <v>13</v>
      </c>
      <c r="I4434" s="468" t="s">
        <v>66</v>
      </c>
      <c r="J4434" s="468">
        <v>4</v>
      </c>
      <c r="K4434" s="468"/>
      <c r="L4434" s="468"/>
      <c r="M4434" s="458"/>
      <c r="N4434" s="468"/>
      <c r="O4434" s="468"/>
      <c r="P4434" s="468"/>
      <c r="Q4434" s="469">
        <f t="shared" si="165"/>
        <v>0</v>
      </c>
      <c r="R4434" s="469">
        <f t="shared" si="166"/>
        <v>0</v>
      </c>
      <c r="S4434" s="469">
        <f t="shared" si="167"/>
        <v>52</v>
      </c>
      <c r="T4434" s="462">
        <f t="shared" si="163"/>
        <v>0</v>
      </c>
      <c r="U4434" s="470"/>
    </row>
    <row r="4435" spans="2:21" x14ac:dyDescent="0.25">
      <c r="B4435" s="466">
        <f>ROW()-5</f>
        <v>4430</v>
      </c>
      <c r="C4435" s="480">
        <v>45565</v>
      </c>
      <c r="D4435" s="467" t="s">
        <v>522</v>
      </c>
      <c r="E4435" s="468" t="str">
        <f t="shared" si="159"/>
        <v>_</v>
      </c>
      <c r="F4435" s="468" t="str">
        <f t="shared" si="160"/>
        <v>_</v>
      </c>
      <c r="G4435" s="468" t="str">
        <f t="shared" si="161"/>
        <v>بچینگ</v>
      </c>
      <c r="H4435" s="468">
        <f t="shared" si="162"/>
        <v>1</v>
      </c>
      <c r="I4435" s="458" t="s">
        <v>310</v>
      </c>
      <c r="J4435" s="468">
        <v>57</v>
      </c>
      <c r="K4435" s="468"/>
      <c r="L4435" s="468"/>
      <c r="M4435" s="458"/>
      <c r="N4435" s="468"/>
      <c r="O4435" s="468">
        <v>713375</v>
      </c>
      <c r="P4435" s="468" t="s">
        <v>531</v>
      </c>
      <c r="Q4435" s="469">
        <f>IF(I4435=$Q$5,J4435*H4435,0)</f>
        <v>0</v>
      </c>
      <c r="R4435" s="469">
        <f>IF(I4435=$R$5,J4435*H4435,0)*1.15</f>
        <v>0</v>
      </c>
      <c r="S4435" s="469">
        <f>IF(I4435=$S$5,J4435*H4435,0)</f>
        <v>0</v>
      </c>
      <c r="T4435" s="462">
        <f t="shared" si="163"/>
        <v>0</v>
      </c>
      <c r="U4435" s="470" t="s">
        <v>523</v>
      </c>
    </row>
    <row r="4436" spans="2:21" x14ac:dyDescent="0.25">
      <c r="B4436" s="466">
        <f t="shared" ref="B4436:B4473" si="168">ROW()-5</f>
        <v>4431</v>
      </c>
      <c r="C4436" s="480">
        <v>45565</v>
      </c>
      <c r="D4436" s="467" t="s">
        <v>487</v>
      </c>
      <c r="E4436" s="468" t="str">
        <f t="shared" si="159"/>
        <v>کامیون کمپرسی</v>
      </c>
      <c r="F4436" s="468" t="str">
        <f t="shared" si="160"/>
        <v>رمضانی مقدم</v>
      </c>
      <c r="G4436" s="468" t="str">
        <f t="shared" si="161"/>
        <v>تک</v>
      </c>
      <c r="H4436" s="468">
        <f t="shared" si="162"/>
        <v>4.2</v>
      </c>
      <c r="I4436" s="468" t="s">
        <v>221</v>
      </c>
      <c r="J4436" s="468">
        <v>9</v>
      </c>
      <c r="K4436" s="468"/>
      <c r="L4436" s="468"/>
      <c r="M4436" s="458"/>
      <c r="N4436" s="468"/>
      <c r="O4436" s="468"/>
      <c r="P4436" s="468"/>
      <c r="Q4436" s="469">
        <f t="shared" ref="Q4436:Q4473" si="169">IF(I4436=$Q$5,J4436*H4436,0)</f>
        <v>0</v>
      </c>
      <c r="R4436" s="469">
        <f t="shared" ref="R4436:R4473" si="170">IF(I4436=$R$5,J4436*H4436,0)*1.15</f>
        <v>43.47</v>
      </c>
      <c r="S4436" s="469">
        <f t="shared" ref="S4436:S4473" si="171">IF(I4436=$S$5,J4436*H4436,0)</f>
        <v>0</v>
      </c>
      <c r="T4436" s="462">
        <f t="shared" si="163"/>
        <v>0</v>
      </c>
      <c r="U4436" s="470"/>
    </row>
    <row r="4437" spans="2:21" x14ac:dyDescent="0.25">
      <c r="B4437" s="466">
        <f t="shared" si="168"/>
        <v>4432</v>
      </c>
      <c r="C4437" s="480">
        <v>45565</v>
      </c>
      <c r="D4437" s="467" t="s">
        <v>488</v>
      </c>
      <c r="E4437" s="468" t="str">
        <f t="shared" si="159"/>
        <v>کامیون کمپرسی</v>
      </c>
      <c r="F4437" s="468" t="str">
        <f t="shared" si="160"/>
        <v>رمضانی مقدم</v>
      </c>
      <c r="G4437" s="468" t="str">
        <f t="shared" si="161"/>
        <v>تک</v>
      </c>
      <c r="H4437" s="468">
        <f t="shared" si="162"/>
        <v>4.2</v>
      </c>
      <c r="I4437" s="468" t="s">
        <v>221</v>
      </c>
      <c r="J4437" s="468">
        <v>9</v>
      </c>
      <c r="K4437" s="468"/>
      <c r="L4437" s="468"/>
      <c r="M4437" s="458"/>
      <c r="N4437" s="468"/>
      <c r="O4437" s="468"/>
      <c r="P4437" s="468"/>
      <c r="Q4437" s="469">
        <f t="shared" si="169"/>
        <v>0</v>
      </c>
      <c r="R4437" s="469">
        <f t="shared" si="170"/>
        <v>43.47</v>
      </c>
      <c r="S4437" s="469">
        <f t="shared" si="171"/>
        <v>0</v>
      </c>
      <c r="T4437" s="462">
        <f t="shared" si="163"/>
        <v>0</v>
      </c>
      <c r="U4437" s="470"/>
    </row>
    <row r="4438" spans="2:21" x14ac:dyDescent="0.25">
      <c r="B4438" s="466">
        <f t="shared" ref="B4438:B4444" si="172">ROW()-5</f>
        <v>4433</v>
      </c>
      <c r="C4438" s="480">
        <v>45565</v>
      </c>
      <c r="D4438" s="467" t="s">
        <v>490</v>
      </c>
      <c r="E4438" s="468" t="str">
        <f t="shared" si="159"/>
        <v>کامیون کمپرسی</v>
      </c>
      <c r="F4438" s="468" t="str">
        <f t="shared" si="160"/>
        <v>رمضانی مقدم</v>
      </c>
      <c r="G4438" s="468" t="str">
        <f t="shared" si="161"/>
        <v>تک</v>
      </c>
      <c r="H4438" s="468">
        <f t="shared" si="162"/>
        <v>4.2</v>
      </c>
      <c r="I4438" s="468" t="s">
        <v>221</v>
      </c>
      <c r="J4438" s="468">
        <v>8</v>
      </c>
      <c r="K4438" s="468"/>
      <c r="L4438" s="468"/>
      <c r="M4438" s="458"/>
      <c r="N4438" s="468"/>
      <c r="O4438" s="468"/>
      <c r="P4438" s="468"/>
      <c r="Q4438" s="469">
        <f t="shared" ref="Q4438:Q4444" si="173">IF(I4438=$Q$5,J4438*H4438,0)</f>
        <v>0</v>
      </c>
      <c r="R4438" s="469">
        <f t="shared" ref="R4438:R4444" si="174">IF(I4438=$R$5,J4438*H4438,0)*1.15</f>
        <v>38.64</v>
      </c>
      <c r="S4438" s="469">
        <f t="shared" ref="S4438:S4444" si="175">IF(I4438=$S$5,J4438*H4438,0)</f>
        <v>0</v>
      </c>
      <c r="T4438" s="462">
        <f t="shared" si="163"/>
        <v>0</v>
      </c>
      <c r="U4438" s="470"/>
    </row>
    <row r="4439" spans="2:21" x14ac:dyDescent="0.25">
      <c r="B4439" s="466">
        <f t="shared" si="172"/>
        <v>4434</v>
      </c>
      <c r="C4439" s="480">
        <v>45565</v>
      </c>
      <c r="D4439" s="467" t="s">
        <v>487</v>
      </c>
      <c r="E4439" s="468" t="str">
        <f t="shared" si="159"/>
        <v>کامیون کمپرسی</v>
      </c>
      <c r="F4439" s="468" t="str">
        <f t="shared" si="160"/>
        <v>رمضانی مقدم</v>
      </c>
      <c r="G4439" s="468" t="str">
        <f t="shared" si="161"/>
        <v>تک</v>
      </c>
      <c r="H4439" s="468">
        <f t="shared" si="162"/>
        <v>4.2</v>
      </c>
      <c r="I4439" s="468" t="s">
        <v>221</v>
      </c>
      <c r="J4439" s="468">
        <v>23</v>
      </c>
      <c r="K4439" s="468"/>
      <c r="L4439" s="468"/>
      <c r="M4439" s="458"/>
      <c r="N4439" s="468"/>
      <c r="O4439" s="468"/>
      <c r="P4439" s="468"/>
      <c r="Q4439" s="469">
        <f t="shared" si="173"/>
        <v>0</v>
      </c>
      <c r="R4439" s="469">
        <f t="shared" si="174"/>
        <v>111.09</v>
      </c>
      <c r="S4439" s="469">
        <f t="shared" si="175"/>
        <v>0</v>
      </c>
      <c r="T4439" s="462">
        <f t="shared" si="163"/>
        <v>0</v>
      </c>
      <c r="U4439" s="470"/>
    </row>
    <row r="4440" spans="2:21" x14ac:dyDescent="0.25">
      <c r="B4440" s="466">
        <f t="shared" si="172"/>
        <v>4435</v>
      </c>
      <c r="C4440" s="480">
        <v>45565</v>
      </c>
      <c r="D4440" s="467" t="s">
        <v>488</v>
      </c>
      <c r="E4440" s="468" t="str">
        <f t="shared" si="159"/>
        <v>کامیون کمپرسی</v>
      </c>
      <c r="F4440" s="468" t="str">
        <f t="shared" si="160"/>
        <v>رمضانی مقدم</v>
      </c>
      <c r="G4440" s="468" t="str">
        <f t="shared" si="161"/>
        <v>تک</v>
      </c>
      <c r="H4440" s="468">
        <f t="shared" si="162"/>
        <v>4.2</v>
      </c>
      <c r="I4440" s="468" t="s">
        <v>221</v>
      </c>
      <c r="J4440" s="468">
        <v>24</v>
      </c>
      <c r="K4440" s="468"/>
      <c r="L4440" s="468"/>
      <c r="M4440" s="458"/>
      <c r="N4440" s="468"/>
      <c r="O4440" s="468"/>
      <c r="P4440" s="468"/>
      <c r="Q4440" s="469">
        <f t="shared" si="173"/>
        <v>0</v>
      </c>
      <c r="R4440" s="469">
        <f t="shared" si="174"/>
        <v>115.92</v>
      </c>
      <c r="S4440" s="469">
        <f t="shared" si="175"/>
        <v>0</v>
      </c>
      <c r="T4440" s="462">
        <f t="shared" si="163"/>
        <v>0</v>
      </c>
      <c r="U4440" s="470"/>
    </row>
    <row r="4441" spans="2:21" x14ac:dyDescent="0.25">
      <c r="B4441" s="466">
        <f t="shared" si="172"/>
        <v>4436</v>
      </c>
      <c r="C4441" s="480">
        <v>45565</v>
      </c>
      <c r="D4441" s="467" t="s">
        <v>490</v>
      </c>
      <c r="E4441" s="468" t="str">
        <f t="shared" si="159"/>
        <v>کامیون کمپرسی</v>
      </c>
      <c r="F4441" s="468" t="str">
        <f t="shared" si="160"/>
        <v>رمضانی مقدم</v>
      </c>
      <c r="G4441" s="468" t="str">
        <f t="shared" si="161"/>
        <v>تک</v>
      </c>
      <c r="H4441" s="468">
        <f t="shared" si="162"/>
        <v>4.2</v>
      </c>
      <c r="I4441" s="468" t="s">
        <v>221</v>
      </c>
      <c r="J4441" s="468">
        <v>22</v>
      </c>
      <c r="K4441" s="468"/>
      <c r="L4441" s="468"/>
      <c r="M4441" s="458"/>
      <c r="N4441" s="468"/>
      <c r="O4441" s="468"/>
      <c r="P4441" s="468"/>
      <c r="Q4441" s="469">
        <f t="shared" si="173"/>
        <v>0</v>
      </c>
      <c r="R4441" s="469">
        <f t="shared" si="174"/>
        <v>106.26</v>
      </c>
      <c r="S4441" s="469">
        <f t="shared" si="175"/>
        <v>0</v>
      </c>
      <c r="T4441" s="462">
        <f t="shared" si="163"/>
        <v>0</v>
      </c>
      <c r="U4441" s="470"/>
    </row>
    <row r="4442" spans="2:21" x14ac:dyDescent="0.25">
      <c r="B4442" s="466">
        <f t="shared" si="172"/>
        <v>4437</v>
      </c>
      <c r="C4442" s="480">
        <v>45565</v>
      </c>
      <c r="D4442" s="467" t="s">
        <v>117</v>
      </c>
      <c r="E4442" s="468" t="str">
        <f t="shared" si="159"/>
        <v>کامیون کمپرسی</v>
      </c>
      <c r="F4442" s="468" t="str">
        <f t="shared" si="160"/>
        <v>شرکتی</v>
      </c>
      <c r="G4442" s="468" t="str">
        <f t="shared" si="161"/>
        <v>جفت</v>
      </c>
      <c r="H4442" s="468">
        <f t="shared" si="162"/>
        <v>6.65</v>
      </c>
      <c r="I4442" s="468" t="s">
        <v>221</v>
      </c>
      <c r="J4442" s="468">
        <v>16</v>
      </c>
      <c r="K4442" s="468"/>
      <c r="L4442" s="468"/>
      <c r="M4442" s="458"/>
      <c r="N4442" s="468"/>
      <c r="O4442" s="468"/>
      <c r="P4442" s="468"/>
      <c r="Q4442" s="469">
        <f t="shared" si="173"/>
        <v>0</v>
      </c>
      <c r="R4442" s="469">
        <f t="shared" si="174"/>
        <v>122.36</v>
      </c>
      <c r="S4442" s="469">
        <f t="shared" si="175"/>
        <v>0</v>
      </c>
      <c r="T4442" s="462">
        <f t="shared" si="163"/>
        <v>0</v>
      </c>
      <c r="U4442" s="470"/>
    </row>
    <row r="4443" spans="2:21" x14ac:dyDescent="0.25">
      <c r="B4443" s="466">
        <f t="shared" si="172"/>
        <v>4438</v>
      </c>
      <c r="C4443" s="480">
        <v>45565</v>
      </c>
      <c r="D4443" s="467" t="s">
        <v>94</v>
      </c>
      <c r="E4443" s="468" t="str">
        <f t="shared" si="159"/>
        <v>کامیون کمپرسی</v>
      </c>
      <c r="F4443" s="468" t="str">
        <f t="shared" si="160"/>
        <v>شرکتی</v>
      </c>
      <c r="G4443" s="468" t="str">
        <f t="shared" si="161"/>
        <v>جفت</v>
      </c>
      <c r="H4443" s="468">
        <f t="shared" si="162"/>
        <v>6.65</v>
      </c>
      <c r="I4443" s="468" t="s">
        <v>221</v>
      </c>
      <c r="J4443" s="468">
        <v>14</v>
      </c>
      <c r="K4443" s="468"/>
      <c r="L4443" s="468"/>
      <c r="M4443" s="458"/>
      <c r="N4443" s="468"/>
      <c r="O4443" s="468"/>
      <c r="P4443" s="468"/>
      <c r="Q4443" s="469">
        <f t="shared" si="173"/>
        <v>0</v>
      </c>
      <c r="R4443" s="469">
        <f t="shared" si="174"/>
        <v>107.065</v>
      </c>
      <c r="S4443" s="469">
        <f t="shared" si="175"/>
        <v>0</v>
      </c>
      <c r="T4443" s="462">
        <f t="shared" si="163"/>
        <v>0</v>
      </c>
      <c r="U4443" s="470"/>
    </row>
    <row r="4444" spans="2:21" x14ac:dyDescent="0.25">
      <c r="B4444" s="466">
        <f t="shared" si="172"/>
        <v>4439</v>
      </c>
      <c r="C4444" s="480">
        <v>45565</v>
      </c>
      <c r="D4444" s="467" t="s">
        <v>91</v>
      </c>
      <c r="E4444" s="468" t="str">
        <f t="shared" si="159"/>
        <v>کامیون کمپرسی</v>
      </c>
      <c r="F4444" s="468" t="str">
        <f t="shared" si="160"/>
        <v>شرکتی</v>
      </c>
      <c r="G4444" s="468" t="str">
        <f t="shared" si="161"/>
        <v>جفت</v>
      </c>
      <c r="H4444" s="468">
        <f t="shared" si="162"/>
        <v>6.65</v>
      </c>
      <c r="I4444" s="468" t="s">
        <v>221</v>
      </c>
      <c r="J4444" s="468">
        <v>15</v>
      </c>
      <c r="K4444" s="468"/>
      <c r="L4444" s="468"/>
      <c r="M4444" s="458"/>
      <c r="N4444" s="468"/>
      <c r="O4444" s="468"/>
      <c r="P4444" s="468"/>
      <c r="Q4444" s="469">
        <f t="shared" si="173"/>
        <v>0</v>
      </c>
      <c r="R4444" s="469">
        <f t="shared" si="174"/>
        <v>114.71249999999999</v>
      </c>
      <c r="S4444" s="469">
        <f t="shared" si="175"/>
        <v>0</v>
      </c>
      <c r="T4444" s="462">
        <f t="shared" si="163"/>
        <v>0</v>
      </c>
      <c r="U4444" s="470"/>
    </row>
    <row r="4445" spans="2:21" x14ac:dyDescent="0.25">
      <c r="B4445" s="466">
        <f t="shared" si="168"/>
        <v>4440</v>
      </c>
      <c r="C4445" s="480">
        <v>45565</v>
      </c>
      <c r="D4445" s="467" t="s">
        <v>117</v>
      </c>
      <c r="E4445" s="468" t="str">
        <f t="shared" si="159"/>
        <v>کامیون کمپرسی</v>
      </c>
      <c r="F4445" s="468" t="str">
        <f t="shared" si="160"/>
        <v>شرکتی</v>
      </c>
      <c r="G4445" s="468" t="str">
        <f t="shared" si="161"/>
        <v>جفت</v>
      </c>
      <c r="H4445" s="468">
        <f t="shared" si="162"/>
        <v>6.65</v>
      </c>
      <c r="I4445" s="468" t="s">
        <v>253</v>
      </c>
      <c r="J4445" s="468">
        <v>11</v>
      </c>
      <c r="K4445" s="468">
        <v>717767</v>
      </c>
      <c r="L4445" s="468"/>
      <c r="M4445" s="458"/>
      <c r="N4445" s="468"/>
      <c r="O4445" s="468"/>
      <c r="P4445" s="468"/>
      <c r="Q4445" s="469">
        <f t="shared" si="169"/>
        <v>0</v>
      </c>
      <c r="R4445" s="469">
        <f t="shared" si="170"/>
        <v>0</v>
      </c>
      <c r="S4445" s="469">
        <f t="shared" si="171"/>
        <v>0</v>
      </c>
      <c r="T4445" s="462">
        <f t="shared" si="163"/>
        <v>73.150000000000006</v>
      </c>
      <c r="U4445" s="470"/>
    </row>
    <row r="4446" spans="2:21" x14ac:dyDescent="0.25">
      <c r="B4446" s="466">
        <f t="shared" si="168"/>
        <v>4441</v>
      </c>
      <c r="C4446" s="480">
        <v>45565</v>
      </c>
      <c r="D4446" s="467" t="s">
        <v>94</v>
      </c>
      <c r="E4446" s="468" t="str">
        <f t="shared" si="159"/>
        <v>کامیون کمپرسی</v>
      </c>
      <c r="F4446" s="468" t="str">
        <f t="shared" si="160"/>
        <v>شرکتی</v>
      </c>
      <c r="G4446" s="468" t="str">
        <f t="shared" si="161"/>
        <v>جفت</v>
      </c>
      <c r="H4446" s="468">
        <f t="shared" si="162"/>
        <v>6.65</v>
      </c>
      <c r="I4446" s="468"/>
      <c r="J4446" s="468"/>
      <c r="K4446" s="468"/>
      <c r="L4446" s="468"/>
      <c r="M4446" s="458"/>
      <c r="N4446" s="468"/>
      <c r="O4446" s="468"/>
      <c r="P4446" s="468"/>
      <c r="Q4446" s="469">
        <f t="shared" si="169"/>
        <v>0</v>
      </c>
      <c r="R4446" s="469">
        <f t="shared" si="170"/>
        <v>0</v>
      </c>
      <c r="S4446" s="469">
        <f t="shared" si="171"/>
        <v>0</v>
      </c>
      <c r="T4446" s="462">
        <f t="shared" si="163"/>
        <v>0</v>
      </c>
      <c r="U4446" s="470"/>
    </row>
    <row r="4447" spans="2:21" x14ac:dyDescent="0.25">
      <c r="B4447" s="466">
        <f t="shared" si="168"/>
        <v>4442</v>
      </c>
      <c r="C4447" s="480">
        <v>45565</v>
      </c>
      <c r="D4447" s="467" t="s">
        <v>91</v>
      </c>
      <c r="E4447" s="468" t="str">
        <f t="shared" si="159"/>
        <v>کامیون کمپرسی</v>
      </c>
      <c r="F4447" s="468" t="str">
        <f t="shared" si="160"/>
        <v>شرکتی</v>
      </c>
      <c r="G4447" s="468" t="str">
        <f t="shared" si="161"/>
        <v>جفت</v>
      </c>
      <c r="H4447" s="468">
        <f t="shared" si="162"/>
        <v>6.65</v>
      </c>
      <c r="I4447" s="468" t="s">
        <v>253</v>
      </c>
      <c r="J4447" s="468">
        <v>13</v>
      </c>
      <c r="K4447" s="468">
        <v>717767</v>
      </c>
      <c r="L4447" s="468"/>
      <c r="M4447" s="458"/>
      <c r="N4447" s="468"/>
      <c r="O4447" s="468"/>
      <c r="P4447" s="468"/>
      <c r="Q4447" s="469">
        <f t="shared" si="169"/>
        <v>0</v>
      </c>
      <c r="R4447" s="469">
        <f t="shared" si="170"/>
        <v>0</v>
      </c>
      <c r="S4447" s="469">
        <f t="shared" si="171"/>
        <v>0</v>
      </c>
      <c r="T4447" s="462">
        <f t="shared" si="163"/>
        <v>86.45</v>
      </c>
      <c r="U4447" s="470"/>
    </row>
    <row r="4448" spans="2:21" x14ac:dyDescent="0.25">
      <c r="B4448" s="466">
        <f t="shared" si="168"/>
        <v>4443</v>
      </c>
      <c r="C4448" s="480">
        <v>45565</v>
      </c>
      <c r="D4448" s="467" t="s">
        <v>156</v>
      </c>
      <c r="E4448" s="468" t="str">
        <f t="shared" si="159"/>
        <v>کامیون کمپرسی</v>
      </c>
      <c r="F4448" s="468" t="str">
        <f t="shared" si="160"/>
        <v>صداقت</v>
      </c>
      <c r="G4448" s="468" t="str">
        <f t="shared" si="161"/>
        <v>تک</v>
      </c>
      <c r="H4448" s="468">
        <f t="shared" si="162"/>
        <v>4.1500000000000004</v>
      </c>
      <c r="I4448" s="468"/>
      <c r="J4448" s="468"/>
      <c r="K4448" s="468"/>
      <c r="L4448" s="468"/>
      <c r="M4448" s="458"/>
      <c r="N4448" s="468"/>
      <c r="O4448" s="468"/>
      <c r="P4448" s="468"/>
      <c r="Q4448" s="469">
        <f t="shared" si="169"/>
        <v>0</v>
      </c>
      <c r="R4448" s="469">
        <f t="shared" si="170"/>
        <v>0</v>
      </c>
      <c r="S4448" s="469">
        <f t="shared" si="171"/>
        <v>0</v>
      </c>
      <c r="T4448" s="462">
        <f t="shared" si="163"/>
        <v>0</v>
      </c>
      <c r="U4448" s="470"/>
    </row>
    <row r="4449" spans="2:21" x14ac:dyDescent="0.25">
      <c r="B4449" s="466">
        <f t="shared" si="168"/>
        <v>4444</v>
      </c>
      <c r="C4449" s="480">
        <v>45565</v>
      </c>
      <c r="D4449" s="467" t="s">
        <v>157</v>
      </c>
      <c r="E4449" s="468" t="str">
        <f t="shared" si="159"/>
        <v>کامیون کمپرسی</v>
      </c>
      <c r="F4449" s="468" t="str">
        <f t="shared" si="160"/>
        <v>صداقت</v>
      </c>
      <c r="G4449" s="468" t="str">
        <f t="shared" si="161"/>
        <v>تک</v>
      </c>
      <c r="H4449" s="468">
        <f t="shared" si="162"/>
        <v>4.1500000000000004</v>
      </c>
      <c r="I4449" s="468" t="s">
        <v>221</v>
      </c>
      <c r="J4449" s="468">
        <v>33</v>
      </c>
      <c r="K4449" s="468"/>
      <c r="L4449" s="468"/>
      <c r="M4449" s="458"/>
      <c r="N4449" s="468"/>
      <c r="O4449" s="468"/>
      <c r="P4449" s="468"/>
      <c r="Q4449" s="469">
        <f t="shared" si="169"/>
        <v>0</v>
      </c>
      <c r="R4449" s="469">
        <f t="shared" si="170"/>
        <v>157.49250000000001</v>
      </c>
      <c r="S4449" s="469">
        <f t="shared" si="171"/>
        <v>0</v>
      </c>
      <c r="T4449" s="462">
        <f t="shared" si="163"/>
        <v>0</v>
      </c>
      <c r="U4449" s="470"/>
    </row>
    <row r="4450" spans="2:21" x14ac:dyDescent="0.25">
      <c r="B4450" s="466">
        <f>ROW()-5</f>
        <v>4445</v>
      </c>
      <c r="C4450" s="480">
        <v>45565</v>
      </c>
      <c r="D4450" s="467" t="s">
        <v>157</v>
      </c>
      <c r="E4450" s="468" t="str">
        <f t="shared" si="159"/>
        <v>کامیون کمپرسی</v>
      </c>
      <c r="F4450" s="468" t="str">
        <f t="shared" si="160"/>
        <v>صداقت</v>
      </c>
      <c r="G4450" s="468" t="str">
        <f t="shared" si="161"/>
        <v>تک</v>
      </c>
      <c r="H4450" s="468">
        <f t="shared" si="162"/>
        <v>4.1500000000000004</v>
      </c>
      <c r="I4450" s="468" t="s">
        <v>221</v>
      </c>
      <c r="J4450" s="468">
        <v>10</v>
      </c>
      <c r="K4450" s="468"/>
      <c r="L4450" s="468"/>
      <c r="M4450" s="458"/>
      <c r="N4450" s="468"/>
      <c r="O4450" s="468"/>
      <c r="P4450" s="468"/>
      <c r="Q4450" s="469">
        <f>IF(I4450=$Q$5,J4450*H4450,0)</f>
        <v>0</v>
      </c>
      <c r="R4450" s="469">
        <f>IF(I4450=$R$5,J4450*H4450,0)*1.15</f>
        <v>47.724999999999994</v>
      </c>
      <c r="S4450" s="469">
        <f>IF(I4450=$S$5,J4450*H4450,0)</f>
        <v>0</v>
      </c>
      <c r="T4450" s="462">
        <f t="shared" si="163"/>
        <v>0</v>
      </c>
      <c r="U4450" s="470"/>
    </row>
    <row r="4451" spans="2:21" x14ac:dyDescent="0.25">
      <c r="B4451" s="466">
        <f t="shared" si="168"/>
        <v>4446</v>
      </c>
      <c r="C4451" s="480">
        <v>45565</v>
      </c>
      <c r="D4451" s="467" t="s">
        <v>436</v>
      </c>
      <c r="E4451" s="468" t="str">
        <f t="shared" si="159"/>
        <v>تانکر آب</v>
      </c>
      <c r="F4451" s="468" t="str">
        <f t="shared" si="160"/>
        <v>جواد رضاپور</v>
      </c>
      <c r="G4451" s="468" t="str">
        <f t="shared" si="161"/>
        <v>تانکر آب</v>
      </c>
      <c r="H4451" s="468">
        <f t="shared" si="162"/>
        <v>10</v>
      </c>
      <c r="I4451" s="468" t="s">
        <v>66</v>
      </c>
      <c r="J4451" s="468">
        <v>3</v>
      </c>
      <c r="K4451" s="468"/>
      <c r="L4451" s="468"/>
      <c r="M4451" s="458"/>
      <c r="N4451" s="468"/>
      <c r="O4451" s="468"/>
      <c r="P4451" s="468"/>
      <c r="Q4451" s="469">
        <f t="shared" si="169"/>
        <v>0</v>
      </c>
      <c r="R4451" s="469">
        <f t="shared" si="170"/>
        <v>0</v>
      </c>
      <c r="S4451" s="469">
        <f t="shared" si="171"/>
        <v>30</v>
      </c>
      <c r="T4451" s="462">
        <f t="shared" si="163"/>
        <v>0</v>
      </c>
      <c r="U4451" s="470"/>
    </row>
    <row r="4452" spans="2:21" x14ac:dyDescent="0.25">
      <c r="B4452" s="466">
        <f t="shared" si="168"/>
        <v>4447</v>
      </c>
      <c r="C4452" s="480">
        <v>45565</v>
      </c>
      <c r="D4452" s="467" t="s">
        <v>284</v>
      </c>
      <c r="E4452" s="468" t="str">
        <f t="shared" si="159"/>
        <v>کمپرسی جفت</v>
      </c>
      <c r="F4452" s="468" t="str">
        <f t="shared" si="160"/>
        <v>محمدپور</v>
      </c>
      <c r="G4452" s="468" t="str">
        <f t="shared" si="161"/>
        <v>جفت</v>
      </c>
      <c r="H4452" s="468">
        <f t="shared" si="162"/>
        <v>7</v>
      </c>
      <c r="I4452" s="468" t="s">
        <v>220</v>
      </c>
      <c r="J4452" s="468">
        <v>43</v>
      </c>
      <c r="K4452" s="468"/>
      <c r="L4452" s="468"/>
      <c r="M4452" s="458"/>
      <c r="N4452" s="468"/>
      <c r="O4452" s="468"/>
      <c r="P4452" s="468"/>
      <c r="Q4452" s="469">
        <f t="shared" si="169"/>
        <v>301</v>
      </c>
      <c r="R4452" s="469">
        <f t="shared" si="170"/>
        <v>0</v>
      </c>
      <c r="S4452" s="469">
        <f t="shared" si="171"/>
        <v>0</v>
      </c>
      <c r="T4452" s="462">
        <f t="shared" si="163"/>
        <v>0</v>
      </c>
      <c r="U4452" s="470"/>
    </row>
    <row r="4453" spans="2:21" x14ac:dyDescent="0.25">
      <c r="B4453" s="466">
        <f t="shared" si="168"/>
        <v>4448</v>
      </c>
      <c r="C4453" s="480">
        <v>45565</v>
      </c>
      <c r="D4453" s="467" t="s">
        <v>268</v>
      </c>
      <c r="E4453" s="468" t="str">
        <f t="shared" si="159"/>
        <v>کمپرسی تک</v>
      </c>
      <c r="F4453" s="468" t="str">
        <f t="shared" si="160"/>
        <v>محمدپور</v>
      </c>
      <c r="G4453" s="468" t="str">
        <f t="shared" si="161"/>
        <v>تک</v>
      </c>
      <c r="H4453" s="468">
        <f t="shared" si="162"/>
        <v>5</v>
      </c>
      <c r="I4453" s="468"/>
      <c r="J4453" s="468"/>
      <c r="K4453" s="468"/>
      <c r="L4453" s="468"/>
      <c r="M4453" s="458"/>
      <c r="N4453" s="468"/>
      <c r="O4453" s="468"/>
      <c r="P4453" s="468"/>
      <c r="Q4453" s="469">
        <f t="shared" si="169"/>
        <v>0</v>
      </c>
      <c r="R4453" s="469">
        <f t="shared" si="170"/>
        <v>0</v>
      </c>
      <c r="S4453" s="469">
        <f t="shared" si="171"/>
        <v>0</v>
      </c>
      <c r="T4453" s="462">
        <f t="shared" si="163"/>
        <v>0</v>
      </c>
      <c r="U4453" s="470"/>
    </row>
    <row r="4454" spans="2:21" x14ac:dyDescent="0.25">
      <c r="B4454" s="466">
        <f t="shared" si="168"/>
        <v>4449</v>
      </c>
      <c r="C4454" s="480">
        <v>45565</v>
      </c>
      <c r="D4454" s="467" t="s">
        <v>260</v>
      </c>
      <c r="E4454" s="468" t="str">
        <f t="shared" si="159"/>
        <v>تانکر آب</v>
      </c>
      <c r="F4454" s="468" t="str">
        <f t="shared" si="160"/>
        <v>محمدپور</v>
      </c>
      <c r="G4454" s="468" t="str">
        <f t="shared" si="161"/>
        <v>تانکر آب</v>
      </c>
      <c r="H4454" s="468">
        <f t="shared" si="162"/>
        <v>10</v>
      </c>
      <c r="I4454" s="468" t="s">
        <v>66</v>
      </c>
      <c r="J4454" s="468">
        <v>8</v>
      </c>
      <c r="K4454" s="468"/>
      <c r="L4454" s="468"/>
      <c r="M4454" s="458"/>
      <c r="N4454" s="468"/>
      <c r="O4454" s="468"/>
      <c r="P4454" s="468"/>
      <c r="Q4454" s="469">
        <f t="shared" si="169"/>
        <v>0</v>
      </c>
      <c r="R4454" s="469">
        <f t="shared" si="170"/>
        <v>0</v>
      </c>
      <c r="S4454" s="469">
        <f t="shared" si="171"/>
        <v>80</v>
      </c>
      <c r="T4454" s="462">
        <f t="shared" si="163"/>
        <v>0</v>
      </c>
      <c r="U4454" s="470"/>
    </row>
    <row r="4455" spans="2:21" x14ac:dyDescent="0.25">
      <c r="B4455" s="466">
        <f t="shared" si="168"/>
        <v>4450</v>
      </c>
      <c r="C4455" s="480">
        <v>45565</v>
      </c>
      <c r="D4455" s="467" t="s">
        <v>359</v>
      </c>
      <c r="E4455" s="468" t="str">
        <f t="shared" si="159"/>
        <v>کمپرسی جفت</v>
      </c>
      <c r="F4455" s="468" t="str">
        <f t="shared" si="160"/>
        <v>محمدپور</v>
      </c>
      <c r="G4455" s="468" t="str">
        <f t="shared" si="161"/>
        <v>جفت</v>
      </c>
      <c r="H4455" s="468">
        <f t="shared" si="162"/>
        <v>7</v>
      </c>
      <c r="I4455" s="468"/>
      <c r="J4455" s="468"/>
      <c r="K4455" s="468"/>
      <c r="L4455" s="468"/>
      <c r="M4455" s="458"/>
      <c r="N4455" s="468"/>
      <c r="O4455" s="468"/>
      <c r="P4455" s="468"/>
      <c r="Q4455" s="469">
        <f t="shared" si="169"/>
        <v>0</v>
      </c>
      <c r="R4455" s="469">
        <f t="shared" si="170"/>
        <v>0</v>
      </c>
      <c r="S4455" s="469">
        <f t="shared" si="171"/>
        <v>0</v>
      </c>
      <c r="T4455" s="462">
        <f t="shared" si="163"/>
        <v>0</v>
      </c>
      <c r="U4455" s="470"/>
    </row>
    <row r="4456" spans="2:21" x14ac:dyDescent="0.25">
      <c r="B4456" s="466">
        <f t="shared" si="168"/>
        <v>4451</v>
      </c>
      <c r="C4456" s="480">
        <v>45565</v>
      </c>
      <c r="D4456" s="467" t="s">
        <v>177</v>
      </c>
      <c r="E4456" s="468" t="str">
        <f t="shared" si="159"/>
        <v>کمپرسی جفت</v>
      </c>
      <c r="F4456" s="468" t="str">
        <f t="shared" si="160"/>
        <v>محمدپور</v>
      </c>
      <c r="G4456" s="468" t="str">
        <f t="shared" si="161"/>
        <v>جفت</v>
      </c>
      <c r="H4456" s="468">
        <f t="shared" si="162"/>
        <v>7</v>
      </c>
      <c r="I4456" s="468"/>
      <c r="J4456" s="468"/>
      <c r="K4456" s="468"/>
      <c r="L4456" s="468"/>
      <c r="M4456" s="458"/>
      <c r="N4456" s="468"/>
      <c r="O4456" s="468"/>
      <c r="P4456" s="468"/>
      <c r="Q4456" s="469">
        <f t="shared" si="169"/>
        <v>0</v>
      </c>
      <c r="R4456" s="469">
        <f t="shared" si="170"/>
        <v>0</v>
      </c>
      <c r="S4456" s="469">
        <f t="shared" si="171"/>
        <v>0</v>
      </c>
      <c r="T4456" s="462">
        <f t="shared" si="163"/>
        <v>0</v>
      </c>
      <c r="U4456" s="470"/>
    </row>
    <row r="4457" spans="2:21" x14ac:dyDescent="0.25">
      <c r="B4457" s="466">
        <f t="shared" si="168"/>
        <v>4452</v>
      </c>
      <c r="C4457" s="480">
        <v>45565</v>
      </c>
      <c r="D4457" s="467" t="s">
        <v>173</v>
      </c>
      <c r="E4457" s="468" t="str">
        <f t="shared" ref="E4457:E4520" si="176">IFERROR(VLOOKUP(D4457,V:Z,2,FALSE),"")</f>
        <v>تانکر آب</v>
      </c>
      <c r="F4457" s="468" t="str">
        <f t="shared" ref="F4457:F4520" si="177">IFERROR(VLOOKUP(D4457,V:Z,3,FALSE),"")</f>
        <v>محمدپور</v>
      </c>
      <c r="G4457" s="468" t="str">
        <f t="shared" ref="G4457:G4520" si="178">IFERROR(VLOOKUP(D4457,V:Z,4,FALSE),"")</f>
        <v>تانکر آب</v>
      </c>
      <c r="H4457" s="468">
        <f t="shared" ref="H4457:H4520" si="179">IFERROR(VLOOKUP(D4457,V:Z,5,FALSE),"")</f>
        <v>11.2</v>
      </c>
      <c r="I4457" s="468"/>
      <c r="J4457" s="468"/>
      <c r="K4457" s="468"/>
      <c r="L4457" s="468"/>
      <c r="M4457" s="458"/>
      <c r="N4457" s="468"/>
      <c r="O4457" s="468"/>
      <c r="P4457" s="468"/>
      <c r="Q4457" s="469">
        <f t="shared" si="169"/>
        <v>0</v>
      </c>
      <c r="R4457" s="469">
        <f t="shared" si="170"/>
        <v>0</v>
      </c>
      <c r="S4457" s="469">
        <f t="shared" si="171"/>
        <v>0</v>
      </c>
      <c r="T4457" s="462">
        <f t="shared" ref="T4457:T4520" si="180">IF(I4457=$T$5,J4457*H4457,0)</f>
        <v>0</v>
      </c>
      <c r="U4457" s="470"/>
    </row>
    <row r="4458" spans="2:21" x14ac:dyDescent="0.25">
      <c r="B4458" s="466">
        <f t="shared" si="168"/>
        <v>4453</v>
      </c>
      <c r="C4458" s="480">
        <v>45565</v>
      </c>
      <c r="D4458" s="467" t="s">
        <v>152</v>
      </c>
      <c r="E4458" s="468" t="str">
        <f t="shared" si="176"/>
        <v>کامیون کمپرسی</v>
      </c>
      <c r="F4458" s="468" t="str">
        <f t="shared" si="177"/>
        <v>میرزایی</v>
      </c>
      <c r="G4458" s="468" t="str">
        <f t="shared" si="178"/>
        <v>تک</v>
      </c>
      <c r="H4458" s="468">
        <f t="shared" si="179"/>
        <v>4.1500000000000004</v>
      </c>
      <c r="I4458" s="468" t="s">
        <v>221</v>
      </c>
      <c r="J4458" s="468">
        <v>24</v>
      </c>
      <c r="K4458" s="468"/>
      <c r="L4458" s="468"/>
      <c r="M4458" s="458"/>
      <c r="N4458" s="468"/>
      <c r="O4458" s="468"/>
      <c r="P4458" s="468"/>
      <c r="Q4458" s="469">
        <f t="shared" si="169"/>
        <v>0</v>
      </c>
      <c r="R4458" s="469">
        <f t="shared" si="170"/>
        <v>114.54</v>
      </c>
      <c r="S4458" s="469">
        <f t="shared" si="171"/>
        <v>0</v>
      </c>
      <c r="T4458" s="462">
        <f t="shared" si="180"/>
        <v>0</v>
      </c>
      <c r="U4458" s="470"/>
    </row>
    <row r="4459" spans="2:21" x14ac:dyDescent="0.25">
      <c r="B4459" s="466">
        <f t="shared" si="168"/>
        <v>4454</v>
      </c>
      <c r="C4459" s="480">
        <v>45565</v>
      </c>
      <c r="D4459" s="467" t="s">
        <v>150</v>
      </c>
      <c r="E4459" s="468" t="str">
        <f t="shared" si="176"/>
        <v>کامیون کمپرسی</v>
      </c>
      <c r="F4459" s="468" t="str">
        <f t="shared" si="177"/>
        <v>میرزایی</v>
      </c>
      <c r="G4459" s="468" t="str">
        <f t="shared" si="178"/>
        <v>تک</v>
      </c>
      <c r="H4459" s="468">
        <f t="shared" si="179"/>
        <v>4.1500000000000004</v>
      </c>
      <c r="I4459" s="468" t="s">
        <v>221</v>
      </c>
      <c r="J4459" s="468">
        <v>4</v>
      </c>
      <c r="K4459" s="468"/>
      <c r="L4459" s="468"/>
      <c r="M4459" s="458"/>
      <c r="N4459" s="468"/>
      <c r="O4459" s="468"/>
      <c r="P4459" s="468"/>
      <c r="Q4459" s="469">
        <f t="shared" si="169"/>
        <v>0</v>
      </c>
      <c r="R4459" s="469">
        <f t="shared" si="170"/>
        <v>19.09</v>
      </c>
      <c r="S4459" s="469">
        <f t="shared" si="171"/>
        <v>0</v>
      </c>
      <c r="T4459" s="462">
        <f t="shared" si="180"/>
        <v>0</v>
      </c>
      <c r="U4459" s="470"/>
    </row>
    <row r="4460" spans="2:21" x14ac:dyDescent="0.25">
      <c r="B4460" s="466">
        <f t="shared" si="168"/>
        <v>4455</v>
      </c>
      <c r="C4460" s="480">
        <v>45565</v>
      </c>
      <c r="D4460" s="467" t="s">
        <v>179</v>
      </c>
      <c r="E4460" s="468" t="str">
        <f t="shared" si="176"/>
        <v>تانکر آب</v>
      </c>
      <c r="F4460" s="468" t="str">
        <f t="shared" si="177"/>
        <v>گلپایگانی</v>
      </c>
      <c r="G4460" s="468" t="str">
        <f t="shared" si="178"/>
        <v>تانکر آب</v>
      </c>
      <c r="H4460" s="468">
        <f t="shared" si="179"/>
        <v>11.6</v>
      </c>
      <c r="I4460" s="468" t="s">
        <v>66</v>
      </c>
      <c r="J4460" s="468">
        <v>2</v>
      </c>
      <c r="K4460" s="468"/>
      <c r="L4460" s="468"/>
      <c r="M4460" s="458"/>
      <c r="N4460" s="468"/>
      <c r="O4460" s="468"/>
      <c r="P4460" s="468"/>
      <c r="Q4460" s="469">
        <f t="shared" si="169"/>
        <v>0</v>
      </c>
      <c r="R4460" s="469">
        <f t="shared" si="170"/>
        <v>0</v>
      </c>
      <c r="S4460" s="469">
        <f t="shared" si="171"/>
        <v>23.2</v>
      </c>
      <c r="T4460" s="462">
        <f t="shared" si="180"/>
        <v>0</v>
      </c>
      <c r="U4460" s="470"/>
    </row>
    <row r="4461" spans="2:21" x14ac:dyDescent="0.25">
      <c r="B4461" s="466">
        <f t="shared" si="168"/>
        <v>4456</v>
      </c>
      <c r="C4461" s="480">
        <v>45565</v>
      </c>
      <c r="D4461" s="467" t="s">
        <v>141</v>
      </c>
      <c r="E4461" s="468" t="str">
        <f t="shared" si="176"/>
        <v>کامیون کمپرسی</v>
      </c>
      <c r="F4461" s="468" t="str">
        <f t="shared" si="177"/>
        <v>انصاری</v>
      </c>
      <c r="G4461" s="468" t="str">
        <f t="shared" si="178"/>
        <v>جفت</v>
      </c>
      <c r="H4461" s="468">
        <f t="shared" si="179"/>
        <v>7</v>
      </c>
      <c r="I4461" s="468" t="s">
        <v>221</v>
      </c>
      <c r="J4461" s="468">
        <v>40</v>
      </c>
      <c r="K4461" s="468"/>
      <c r="L4461" s="468"/>
      <c r="M4461" s="458"/>
      <c r="N4461" s="468"/>
      <c r="O4461" s="468"/>
      <c r="P4461" s="468"/>
      <c r="Q4461" s="469">
        <f t="shared" si="169"/>
        <v>0</v>
      </c>
      <c r="R4461" s="469">
        <f t="shared" si="170"/>
        <v>322</v>
      </c>
      <c r="S4461" s="469">
        <f t="shared" si="171"/>
        <v>0</v>
      </c>
      <c r="T4461" s="462">
        <f t="shared" si="180"/>
        <v>0</v>
      </c>
      <c r="U4461" s="470"/>
    </row>
    <row r="4462" spans="2:21" x14ac:dyDescent="0.25">
      <c r="B4462" s="466">
        <f t="shared" si="168"/>
        <v>4457</v>
      </c>
      <c r="C4462" s="480">
        <v>45565</v>
      </c>
      <c r="D4462" s="467" t="s">
        <v>142</v>
      </c>
      <c r="E4462" s="468" t="str">
        <f t="shared" si="176"/>
        <v>کامیون کمپرسی</v>
      </c>
      <c r="F4462" s="468" t="str">
        <f t="shared" si="177"/>
        <v>انصاری</v>
      </c>
      <c r="G4462" s="468" t="str">
        <f t="shared" si="178"/>
        <v>جفت</v>
      </c>
      <c r="H4462" s="468">
        <f t="shared" si="179"/>
        <v>7</v>
      </c>
      <c r="I4462" s="468" t="s">
        <v>221</v>
      </c>
      <c r="J4462" s="468">
        <v>40</v>
      </c>
      <c r="K4462" s="468"/>
      <c r="L4462" s="468"/>
      <c r="M4462" s="458"/>
      <c r="N4462" s="468"/>
      <c r="O4462" s="468"/>
      <c r="P4462" s="468"/>
      <c r="Q4462" s="469">
        <f t="shared" si="169"/>
        <v>0</v>
      </c>
      <c r="R4462" s="469">
        <f t="shared" si="170"/>
        <v>322</v>
      </c>
      <c r="S4462" s="469">
        <f t="shared" si="171"/>
        <v>0</v>
      </c>
      <c r="T4462" s="462">
        <f t="shared" si="180"/>
        <v>0</v>
      </c>
      <c r="U4462" s="470"/>
    </row>
    <row r="4463" spans="2:21" x14ac:dyDescent="0.25">
      <c r="B4463" s="466">
        <f t="shared" si="168"/>
        <v>4458</v>
      </c>
      <c r="C4463" s="480">
        <v>45565</v>
      </c>
      <c r="D4463" s="467" t="s">
        <v>143</v>
      </c>
      <c r="E4463" s="468" t="str">
        <f t="shared" si="176"/>
        <v>کامیون کمپرسی</v>
      </c>
      <c r="F4463" s="468" t="str">
        <f t="shared" si="177"/>
        <v>انصاری</v>
      </c>
      <c r="G4463" s="468" t="str">
        <f t="shared" si="178"/>
        <v>جفت</v>
      </c>
      <c r="H4463" s="468">
        <f t="shared" si="179"/>
        <v>7</v>
      </c>
      <c r="I4463" s="468"/>
      <c r="J4463" s="468">
        <v>0</v>
      </c>
      <c r="K4463" s="468"/>
      <c r="L4463" s="468"/>
      <c r="M4463" s="458"/>
      <c r="N4463" s="468"/>
      <c r="O4463" s="468"/>
      <c r="P4463" s="468"/>
      <c r="Q4463" s="469">
        <f t="shared" si="169"/>
        <v>0</v>
      </c>
      <c r="R4463" s="469">
        <f t="shared" si="170"/>
        <v>0</v>
      </c>
      <c r="S4463" s="469">
        <f t="shared" si="171"/>
        <v>0</v>
      </c>
      <c r="T4463" s="462">
        <f t="shared" si="180"/>
        <v>0</v>
      </c>
      <c r="U4463" s="470"/>
    </row>
    <row r="4464" spans="2:21" x14ac:dyDescent="0.25">
      <c r="B4464" s="466">
        <f t="shared" si="168"/>
        <v>4459</v>
      </c>
      <c r="C4464" s="480">
        <v>45565</v>
      </c>
      <c r="D4464" s="467" t="s">
        <v>258</v>
      </c>
      <c r="E4464" s="468" t="str">
        <f t="shared" si="176"/>
        <v>کامیون کمپرسی</v>
      </c>
      <c r="F4464" s="468" t="str">
        <f t="shared" si="177"/>
        <v>انصاری</v>
      </c>
      <c r="G4464" s="468" t="str">
        <f t="shared" si="178"/>
        <v>جفت</v>
      </c>
      <c r="H4464" s="468">
        <f t="shared" si="179"/>
        <v>7</v>
      </c>
      <c r="I4464" s="468" t="s">
        <v>221</v>
      </c>
      <c r="J4464" s="468">
        <v>30</v>
      </c>
      <c r="K4464" s="468"/>
      <c r="L4464" s="468"/>
      <c r="M4464" s="458"/>
      <c r="N4464" s="468"/>
      <c r="O4464" s="468"/>
      <c r="P4464" s="468"/>
      <c r="Q4464" s="469">
        <f t="shared" si="169"/>
        <v>0</v>
      </c>
      <c r="R4464" s="469">
        <f t="shared" si="170"/>
        <v>241.49999999999997</v>
      </c>
      <c r="S4464" s="469">
        <f t="shared" si="171"/>
        <v>0</v>
      </c>
      <c r="T4464" s="462">
        <f t="shared" si="180"/>
        <v>0</v>
      </c>
      <c r="U4464" s="470"/>
    </row>
    <row r="4465" spans="2:21" x14ac:dyDescent="0.25">
      <c r="B4465" s="466">
        <f t="shared" si="168"/>
        <v>4460</v>
      </c>
      <c r="C4465" s="480">
        <v>45565</v>
      </c>
      <c r="D4465" s="467" t="s">
        <v>266</v>
      </c>
      <c r="E4465" s="468" t="str">
        <f t="shared" si="176"/>
        <v>کامیون کمپرسی</v>
      </c>
      <c r="F4465" s="468" t="str">
        <f t="shared" si="177"/>
        <v>انصاری</v>
      </c>
      <c r="G4465" s="468" t="str">
        <f t="shared" si="178"/>
        <v>جفت</v>
      </c>
      <c r="H4465" s="468">
        <f t="shared" si="179"/>
        <v>7</v>
      </c>
      <c r="I4465" s="468" t="s">
        <v>221</v>
      </c>
      <c r="J4465" s="468">
        <v>30</v>
      </c>
      <c r="K4465" s="468"/>
      <c r="L4465" s="468"/>
      <c r="M4465" s="458"/>
      <c r="N4465" s="468"/>
      <c r="O4465" s="468"/>
      <c r="P4465" s="468"/>
      <c r="Q4465" s="469">
        <f t="shared" si="169"/>
        <v>0</v>
      </c>
      <c r="R4465" s="469">
        <f t="shared" si="170"/>
        <v>241.49999999999997</v>
      </c>
      <c r="S4465" s="469">
        <f t="shared" si="171"/>
        <v>0</v>
      </c>
      <c r="T4465" s="462">
        <f t="shared" si="180"/>
        <v>0</v>
      </c>
      <c r="U4465" s="470"/>
    </row>
    <row r="4466" spans="2:21" x14ac:dyDescent="0.25">
      <c r="B4466" s="466">
        <f t="shared" si="168"/>
        <v>4461</v>
      </c>
      <c r="C4466" s="480">
        <v>45565</v>
      </c>
      <c r="D4466" s="467" t="s">
        <v>267</v>
      </c>
      <c r="E4466" s="468" t="str">
        <f t="shared" si="176"/>
        <v>کامیون کمپرسی</v>
      </c>
      <c r="F4466" s="468" t="str">
        <f t="shared" si="177"/>
        <v>انصاری</v>
      </c>
      <c r="G4466" s="468" t="str">
        <f t="shared" si="178"/>
        <v>جفت</v>
      </c>
      <c r="H4466" s="468">
        <f t="shared" si="179"/>
        <v>7</v>
      </c>
      <c r="I4466" s="468" t="s">
        <v>221</v>
      </c>
      <c r="J4466" s="468">
        <v>30</v>
      </c>
      <c r="K4466" s="468"/>
      <c r="L4466" s="468"/>
      <c r="M4466" s="458"/>
      <c r="N4466" s="468"/>
      <c r="O4466" s="468"/>
      <c r="P4466" s="468"/>
      <c r="Q4466" s="469">
        <f t="shared" si="169"/>
        <v>0</v>
      </c>
      <c r="R4466" s="469">
        <f t="shared" si="170"/>
        <v>241.49999999999997</v>
      </c>
      <c r="S4466" s="469">
        <f t="shared" si="171"/>
        <v>0</v>
      </c>
      <c r="T4466" s="462">
        <f t="shared" si="180"/>
        <v>0</v>
      </c>
      <c r="U4466" s="470"/>
    </row>
    <row r="4467" spans="2:21" x14ac:dyDescent="0.25">
      <c r="B4467" s="466">
        <f t="shared" si="168"/>
        <v>4462</v>
      </c>
      <c r="C4467" s="480">
        <v>45565</v>
      </c>
      <c r="D4467" s="467" t="s">
        <v>524</v>
      </c>
      <c r="E4467" s="468" t="str">
        <f t="shared" si="176"/>
        <v>کامیون کمپرسی</v>
      </c>
      <c r="F4467" s="468" t="str">
        <f t="shared" si="177"/>
        <v>شهرکی</v>
      </c>
      <c r="G4467" s="468" t="str">
        <f t="shared" si="178"/>
        <v>تک</v>
      </c>
      <c r="H4467" s="468">
        <f t="shared" si="179"/>
        <v>4.1500000000000004</v>
      </c>
      <c r="I4467" s="468" t="s">
        <v>221</v>
      </c>
      <c r="J4467" s="468">
        <v>27</v>
      </c>
      <c r="K4467" s="468"/>
      <c r="L4467" s="468"/>
      <c r="M4467" s="458"/>
      <c r="N4467" s="468"/>
      <c r="O4467" s="468"/>
      <c r="P4467" s="468"/>
      <c r="Q4467" s="469">
        <f t="shared" si="169"/>
        <v>0</v>
      </c>
      <c r="R4467" s="469">
        <f t="shared" si="170"/>
        <v>128.85750000000002</v>
      </c>
      <c r="S4467" s="469">
        <f t="shared" si="171"/>
        <v>0</v>
      </c>
      <c r="T4467" s="462">
        <f t="shared" si="180"/>
        <v>0</v>
      </c>
      <c r="U4467" s="470"/>
    </row>
    <row r="4468" spans="2:21" x14ac:dyDescent="0.25">
      <c r="B4468" s="466">
        <f t="shared" si="168"/>
        <v>4463</v>
      </c>
      <c r="C4468" s="480">
        <v>45565</v>
      </c>
      <c r="D4468" s="467" t="s">
        <v>387</v>
      </c>
      <c r="E4468" s="468" t="str">
        <f t="shared" si="176"/>
        <v>کمپرسی تک</v>
      </c>
      <c r="F4468" s="468" t="str">
        <f t="shared" si="177"/>
        <v>جواد رضاپور</v>
      </c>
      <c r="G4468" s="468" t="str">
        <f t="shared" si="178"/>
        <v>تک</v>
      </c>
      <c r="H4468" s="468">
        <f t="shared" si="179"/>
        <v>4.1500000000000004</v>
      </c>
      <c r="I4468" s="468" t="s">
        <v>220</v>
      </c>
      <c r="J4468" s="468">
        <v>31</v>
      </c>
      <c r="K4468" s="468"/>
      <c r="L4468" s="468"/>
      <c r="M4468" s="458"/>
      <c r="N4468" s="468"/>
      <c r="O4468" s="468"/>
      <c r="P4468" s="468"/>
      <c r="Q4468" s="469">
        <f t="shared" si="169"/>
        <v>128.65</v>
      </c>
      <c r="R4468" s="469">
        <f t="shared" si="170"/>
        <v>0</v>
      </c>
      <c r="S4468" s="469">
        <f t="shared" si="171"/>
        <v>0</v>
      </c>
      <c r="T4468" s="462">
        <f t="shared" si="180"/>
        <v>0</v>
      </c>
      <c r="U4468" s="470"/>
    </row>
    <row r="4469" spans="2:21" x14ac:dyDescent="0.25">
      <c r="B4469" s="466">
        <f t="shared" si="168"/>
        <v>4464</v>
      </c>
      <c r="C4469" s="480">
        <v>45565</v>
      </c>
      <c r="D4469" s="467" t="s">
        <v>388</v>
      </c>
      <c r="E4469" s="468" t="str">
        <f t="shared" si="176"/>
        <v>کمپرسی تک</v>
      </c>
      <c r="F4469" s="468" t="str">
        <f t="shared" si="177"/>
        <v>جواد رضاپور</v>
      </c>
      <c r="G4469" s="468" t="str">
        <f t="shared" si="178"/>
        <v>تک</v>
      </c>
      <c r="H4469" s="468">
        <f t="shared" si="179"/>
        <v>4.1500000000000004</v>
      </c>
      <c r="I4469" s="468" t="s">
        <v>220</v>
      </c>
      <c r="J4469" s="468">
        <v>30</v>
      </c>
      <c r="K4469" s="468"/>
      <c r="L4469" s="468"/>
      <c r="M4469" s="458"/>
      <c r="N4469" s="468"/>
      <c r="O4469" s="468"/>
      <c r="P4469" s="468"/>
      <c r="Q4469" s="469">
        <f t="shared" si="169"/>
        <v>124.50000000000001</v>
      </c>
      <c r="R4469" s="469">
        <f t="shared" si="170"/>
        <v>0</v>
      </c>
      <c r="S4469" s="469">
        <f t="shared" si="171"/>
        <v>0</v>
      </c>
      <c r="T4469" s="462">
        <f t="shared" si="180"/>
        <v>0</v>
      </c>
      <c r="U4469" s="470"/>
    </row>
    <row r="4470" spans="2:21" x14ac:dyDescent="0.25">
      <c r="B4470" s="466">
        <f t="shared" si="168"/>
        <v>4465</v>
      </c>
      <c r="C4470" s="480">
        <v>45565</v>
      </c>
      <c r="D4470" s="467" t="s">
        <v>505</v>
      </c>
      <c r="E4470" s="468" t="str">
        <f t="shared" si="176"/>
        <v>کمپرسی تک</v>
      </c>
      <c r="F4470" s="468" t="str">
        <f t="shared" si="177"/>
        <v>جواد رضاپور</v>
      </c>
      <c r="G4470" s="468" t="str">
        <f t="shared" si="178"/>
        <v>تک</v>
      </c>
      <c r="H4470" s="468">
        <f t="shared" si="179"/>
        <v>4.1500000000000004</v>
      </c>
      <c r="I4470" s="468"/>
      <c r="J4470" s="468"/>
      <c r="K4470" s="468"/>
      <c r="L4470" s="468"/>
      <c r="M4470" s="458"/>
      <c r="N4470" s="468"/>
      <c r="O4470" s="468"/>
      <c r="P4470" s="468"/>
      <c r="Q4470" s="469">
        <f t="shared" si="169"/>
        <v>0</v>
      </c>
      <c r="R4470" s="469">
        <f t="shared" si="170"/>
        <v>0</v>
      </c>
      <c r="S4470" s="469">
        <f t="shared" si="171"/>
        <v>0</v>
      </c>
      <c r="T4470" s="462">
        <f t="shared" si="180"/>
        <v>0</v>
      </c>
      <c r="U4470" s="470"/>
    </row>
    <row r="4471" spans="2:21" x14ac:dyDescent="0.25">
      <c r="B4471" s="466">
        <f t="shared" si="168"/>
        <v>4466</v>
      </c>
      <c r="C4471" s="480">
        <v>45565</v>
      </c>
      <c r="D4471" s="467" t="s">
        <v>96</v>
      </c>
      <c r="E4471" s="468" t="str">
        <f t="shared" si="176"/>
        <v>تانکر آب</v>
      </c>
      <c r="F4471" s="468" t="str">
        <f t="shared" si="177"/>
        <v>شرکتی</v>
      </c>
      <c r="G4471" s="468" t="str">
        <f t="shared" si="178"/>
        <v>تانکر آب</v>
      </c>
      <c r="H4471" s="468">
        <f t="shared" si="179"/>
        <v>11.8</v>
      </c>
      <c r="I4471" s="468" t="s">
        <v>66</v>
      </c>
      <c r="J4471" s="468">
        <v>4</v>
      </c>
      <c r="K4471" s="468"/>
      <c r="L4471" s="468"/>
      <c r="M4471" s="458"/>
      <c r="N4471" s="468"/>
      <c r="O4471" s="468"/>
      <c r="P4471" s="468"/>
      <c r="Q4471" s="469">
        <f t="shared" si="169"/>
        <v>0</v>
      </c>
      <c r="R4471" s="469">
        <f t="shared" si="170"/>
        <v>0</v>
      </c>
      <c r="S4471" s="469">
        <f t="shared" si="171"/>
        <v>47.2</v>
      </c>
      <c r="T4471" s="462">
        <f t="shared" si="180"/>
        <v>0</v>
      </c>
      <c r="U4471" s="470"/>
    </row>
    <row r="4472" spans="2:21" x14ac:dyDescent="0.25">
      <c r="B4472" s="466">
        <f t="shared" si="168"/>
        <v>4467</v>
      </c>
      <c r="C4472" s="480">
        <v>45565</v>
      </c>
      <c r="D4472" s="467" t="s">
        <v>130</v>
      </c>
      <c r="E4472" s="468" t="str">
        <f t="shared" si="176"/>
        <v>تانکر آب</v>
      </c>
      <c r="F4472" s="468" t="str">
        <f t="shared" si="177"/>
        <v>شرکتی</v>
      </c>
      <c r="G4472" s="468" t="str">
        <f t="shared" si="178"/>
        <v>تانکر آب</v>
      </c>
      <c r="H4472" s="468">
        <f t="shared" si="179"/>
        <v>11.8</v>
      </c>
      <c r="I4472" s="468" t="s">
        <v>66</v>
      </c>
      <c r="J4472" s="468">
        <v>1</v>
      </c>
      <c r="K4472" s="468"/>
      <c r="L4472" s="468"/>
      <c r="M4472" s="458"/>
      <c r="N4472" s="468"/>
      <c r="O4472" s="468"/>
      <c r="P4472" s="468"/>
      <c r="Q4472" s="469">
        <f t="shared" si="169"/>
        <v>0</v>
      </c>
      <c r="R4472" s="469">
        <f t="shared" si="170"/>
        <v>0</v>
      </c>
      <c r="S4472" s="469">
        <f t="shared" si="171"/>
        <v>11.8</v>
      </c>
      <c r="T4472" s="462">
        <f t="shared" si="180"/>
        <v>0</v>
      </c>
      <c r="U4472" s="470"/>
    </row>
    <row r="4473" spans="2:21" x14ac:dyDescent="0.25">
      <c r="B4473" s="466">
        <f t="shared" si="168"/>
        <v>4468</v>
      </c>
      <c r="C4473" s="480">
        <v>45565</v>
      </c>
      <c r="D4473" s="472" t="s">
        <v>478</v>
      </c>
      <c r="E4473" s="468" t="str">
        <f t="shared" si="176"/>
        <v>تانکر آب</v>
      </c>
      <c r="F4473" s="468" t="str">
        <f t="shared" si="177"/>
        <v>میرزایی</v>
      </c>
      <c r="G4473" s="468" t="str">
        <f t="shared" si="178"/>
        <v>تانکر آب</v>
      </c>
      <c r="H4473" s="468">
        <f t="shared" si="179"/>
        <v>13</v>
      </c>
      <c r="I4473" s="468" t="s">
        <v>66</v>
      </c>
      <c r="J4473" s="468">
        <v>4</v>
      </c>
      <c r="K4473" s="468"/>
      <c r="L4473" s="468"/>
      <c r="M4473" s="458"/>
      <c r="N4473" s="468"/>
      <c r="O4473" s="468"/>
      <c r="P4473" s="468"/>
      <c r="Q4473" s="469">
        <f t="shared" si="169"/>
        <v>0</v>
      </c>
      <c r="R4473" s="469">
        <f t="shared" si="170"/>
        <v>0</v>
      </c>
      <c r="S4473" s="469">
        <f t="shared" si="171"/>
        <v>52</v>
      </c>
      <c r="T4473" s="462">
        <f t="shared" si="180"/>
        <v>0</v>
      </c>
      <c r="U4473" s="470"/>
    </row>
    <row r="4474" spans="2:21" x14ac:dyDescent="0.25">
      <c r="B4474" s="466">
        <f>ROW()-5</f>
        <v>4469</v>
      </c>
      <c r="C4474" s="480">
        <v>45566</v>
      </c>
      <c r="D4474" s="467" t="s">
        <v>522</v>
      </c>
      <c r="E4474" s="468" t="str">
        <f t="shared" si="176"/>
        <v>_</v>
      </c>
      <c r="F4474" s="468" t="str">
        <f t="shared" si="177"/>
        <v>_</v>
      </c>
      <c r="G4474" s="468" t="str">
        <f t="shared" si="178"/>
        <v>بچینگ</v>
      </c>
      <c r="H4474" s="468">
        <f t="shared" si="179"/>
        <v>1</v>
      </c>
      <c r="I4474" s="458" t="s">
        <v>310</v>
      </c>
      <c r="J4474" s="468">
        <f>48+3</f>
        <v>51</v>
      </c>
      <c r="K4474" s="468"/>
      <c r="L4474" s="468"/>
      <c r="M4474" s="458"/>
      <c r="N4474" s="468"/>
      <c r="O4474" s="468">
        <v>716178</v>
      </c>
      <c r="P4474" s="468" t="s">
        <v>498</v>
      </c>
      <c r="Q4474" s="469">
        <f>IF(I4474=$Q$5,J4474*H4474,0)</f>
        <v>0</v>
      </c>
      <c r="R4474" s="469">
        <f>IF(I4474=$R$5,J4474*H4474,0)*1.15</f>
        <v>0</v>
      </c>
      <c r="S4474" s="469">
        <f>IF(I4474=$S$5,J4474*H4474,0)</f>
        <v>0</v>
      </c>
      <c r="T4474" s="462">
        <f t="shared" si="180"/>
        <v>0</v>
      </c>
      <c r="U4474" s="470"/>
    </row>
    <row r="4475" spans="2:21" x14ac:dyDescent="0.25">
      <c r="B4475" s="466">
        <f t="shared" ref="B4475:B4506" si="181">ROW()-5</f>
        <v>4470</v>
      </c>
      <c r="C4475" s="480">
        <v>45566</v>
      </c>
      <c r="D4475" s="467" t="s">
        <v>487</v>
      </c>
      <c r="E4475" s="468" t="str">
        <f t="shared" si="176"/>
        <v>کامیون کمپرسی</v>
      </c>
      <c r="F4475" s="468" t="str">
        <f t="shared" si="177"/>
        <v>رمضانی مقدم</v>
      </c>
      <c r="G4475" s="468" t="str">
        <f t="shared" si="178"/>
        <v>تک</v>
      </c>
      <c r="H4475" s="468">
        <f t="shared" si="179"/>
        <v>4.2</v>
      </c>
      <c r="I4475" s="468" t="s">
        <v>221</v>
      </c>
      <c r="J4475" s="468">
        <v>28</v>
      </c>
      <c r="K4475" s="468"/>
      <c r="L4475" s="468"/>
      <c r="M4475" s="458"/>
      <c r="N4475" s="468"/>
      <c r="O4475" s="468"/>
      <c r="P4475" s="468"/>
      <c r="Q4475" s="469">
        <f t="shared" ref="Q4475:Q4506" si="182">IF(I4475=$Q$5,J4475*H4475,0)</f>
        <v>0</v>
      </c>
      <c r="R4475" s="469">
        <f t="shared" ref="R4475:R4506" si="183">IF(I4475=$R$5,J4475*H4475,0)*1.15</f>
        <v>135.24</v>
      </c>
      <c r="S4475" s="469">
        <f t="shared" ref="S4475:S4506" si="184">IF(I4475=$S$5,J4475*H4475,0)</f>
        <v>0</v>
      </c>
      <c r="T4475" s="462">
        <f t="shared" si="180"/>
        <v>0</v>
      </c>
      <c r="U4475" s="470"/>
    </row>
    <row r="4476" spans="2:21" x14ac:dyDescent="0.25">
      <c r="B4476" s="466">
        <f t="shared" si="181"/>
        <v>4471</v>
      </c>
      <c r="C4476" s="480">
        <v>45566</v>
      </c>
      <c r="D4476" s="467" t="s">
        <v>488</v>
      </c>
      <c r="E4476" s="468" t="str">
        <f t="shared" si="176"/>
        <v>کامیون کمپرسی</v>
      </c>
      <c r="F4476" s="468" t="str">
        <f t="shared" si="177"/>
        <v>رمضانی مقدم</v>
      </c>
      <c r="G4476" s="468" t="str">
        <f t="shared" si="178"/>
        <v>تک</v>
      </c>
      <c r="H4476" s="468">
        <f t="shared" si="179"/>
        <v>4.2</v>
      </c>
      <c r="I4476" s="468" t="s">
        <v>221</v>
      </c>
      <c r="J4476" s="468">
        <v>35</v>
      </c>
      <c r="K4476" s="468"/>
      <c r="L4476" s="468"/>
      <c r="M4476" s="458"/>
      <c r="N4476" s="468"/>
      <c r="O4476" s="468"/>
      <c r="P4476" s="468"/>
      <c r="Q4476" s="469">
        <f t="shared" si="182"/>
        <v>0</v>
      </c>
      <c r="R4476" s="469">
        <f t="shared" si="183"/>
        <v>169.04999999999998</v>
      </c>
      <c r="S4476" s="469">
        <f t="shared" si="184"/>
        <v>0</v>
      </c>
      <c r="T4476" s="462">
        <f t="shared" si="180"/>
        <v>0</v>
      </c>
      <c r="U4476" s="470"/>
    </row>
    <row r="4477" spans="2:21" x14ac:dyDescent="0.25">
      <c r="B4477" s="466">
        <f t="shared" si="181"/>
        <v>4472</v>
      </c>
      <c r="C4477" s="480">
        <v>45566</v>
      </c>
      <c r="D4477" s="467" t="s">
        <v>117</v>
      </c>
      <c r="E4477" s="468" t="str">
        <f t="shared" si="176"/>
        <v>کامیون کمپرسی</v>
      </c>
      <c r="F4477" s="468" t="str">
        <f t="shared" si="177"/>
        <v>شرکتی</v>
      </c>
      <c r="G4477" s="468" t="str">
        <f t="shared" si="178"/>
        <v>جفت</v>
      </c>
      <c r="H4477" s="468">
        <f t="shared" si="179"/>
        <v>6.65</v>
      </c>
      <c r="I4477" s="468"/>
      <c r="J4477" s="468"/>
      <c r="K4477" s="468"/>
      <c r="L4477" s="468"/>
      <c r="M4477" s="458"/>
      <c r="N4477" s="468"/>
      <c r="O4477" s="468"/>
      <c r="P4477" s="468"/>
      <c r="Q4477" s="469">
        <f t="shared" si="182"/>
        <v>0</v>
      </c>
      <c r="R4477" s="469">
        <f t="shared" si="183"/>
        <v>0</v>
      </c>
      <c r="S4477" s="469">
        <f t="shared" si="184"/>
        <v>0</v>
      </c>
      <c r="T4477" s="462">
        <f t="shared" si="180"/>
        <v>0</v>
      </c>
      <c r="U4477" s="470"/>
    </row>
    <row r="4478" spans="2:21" x14ac:dyDescent="0.25">
      <c r="B4478" s="466">
        <f t="shared" si="181"/>
        <v>4473</v>
      </c>
      <c r="C4478" s="480">
        <v>45566</v>
      </c>
      <c r="D4478" s="467" t="s">
        <v>94</v>
      </c>
      <c r="E4478" s="468" t="str">
        <f t="shared" si="176"/>
        <v>کامیون کمپرسی</v>
      </c>
      <c r="F4478" s="468" t="str">
        <f t="shared" si="177"/>
        <v>شرکتی</v>
      </c>
      <c r="G4478" s="468" t="str">
        <f t="shared" si="178"/>
        <v>جفت</v>
      </c>
      <c r="H4478" s="468">
        <f t="shared" si="179"/>
        <v>6.65</v>
      </c>
      <c r="I4478" s="468" t="s">
        <v>221</v>
      </c>
      <c r="J4478" s="468">
        <v>22</v>
      </c>
      <c r="K4478" s="468"/>
      <c r="L4478" s="468"/>
      <c r="M4478" s="458"/>
      <c r="N4478" s="468"/>
      <c r="O4478" s="468"/>
      <c r="P4478" s="468"/>
      <c r="Q4478" s="469">
        <f t="shared" si="182"/>
        <v>0</v>
      </c>
      <c r="R4478" s="469">
        <f t="shared" si="183"/>
        <v>168.245</v>
      </c>
      <c r="S4478" s="469">
        <f t="shared" si="184"/>
        <v>0</v>
      </c>
      <c r="T4478" s="462">
        <f t="shared" si="180"/>
        <v>0</v>
      </c>
      <c r="U4478" s="470"/>
    </row>
    <row r="4479" spans="2:21" x14ac:dyDescent="0.25">
      <c r="B4479" s="466">
        <f t="shared" si="181"/>
        <v>4474</v>
      </c>
      <c r="C4479" s="480">
        <v>45566</v>
      </c>
      <c r="D4479" s="467" t="s">
        <v>91</v>
      </c>
      <c r="E4479" s="468" t="str">
        <f t="shared" si="176"/>
        <v>کامیون کمپرسی</v>
      </c>
      <c r="F4479" s="468" t="str">
        <f t="shared" si="177"/>
        <v>شرکتی</v>
      </c>
      <c r="G4479" s="468" t="str">
        <f t="shared" si="178"/>
        <v>جفت</v>
      </c>
      <c r="H4479" s="468">
        <f t="shared" si="179"/>
        <v>6.65</v>
      </c>
      <c r="I4479" s="468" t="s">
        <v>291</v>
      </c>
      <c r="J4479" s="468">
        <v>35</v>
      </c>
      <c r="K4479" s="468">
        <v>717675</v>
      </c>
      <c r="L4479" s="468"/>
      <c r="M4479" s="458"/>
      <c r="N4479" s="468"/>
      <c r="O4479" s="468"/>
      <c r="P4479" s="468"/>
      <c r="Q4479" s="469">
        <f t="shared" si="182"/>
        <v>0</v>
      </c>
      <c r="R4479" s="469">
        <f t="shared" si="183"/>
        <v>0</v>
      </c>
      <c r="S4479" s="469">
        <f t="shared" si="184"/>
        <v>0</v>
      </c>
      <c r="T4479" s="462">
        <f t="shared" si="180"/>
        <v>0</v>
      </c>
      <c r="U4479" s="470"/>
    </row>
    <row r="4480" spans="2:21" x14ac:dyDescent="0.25">
      <c r="B4480" s="466">
        <f t="shared" si="181"/>
        <v>4475</v>
      </c>
      <c r="C4480" s="480">
        <v>45566</v>
      </c>
      <c r="D4480" s="467" t="s">
        <v>117</v>
      </c>
      <c r="E4480" s="468" t="str">
        <f t="shared" si="176"/>
        <v>کامیون کمپرسی</v>
      </c>
      <c r="F4480" s="468" t="str">
        <f t="shared" si="177"/>
        <v>شرکتی</v>
      </c>
      <c r="G4480" s="468" t="str">
        <f t="shared" si="178"/>
        <v>جفت</v>
      </c>
      <c r="H4480" s="468">
        <f t="shared" si="179"/>
        <v>6.65</v>
      </c>
      <c r="I4480" s="468" t="s">
        <v>221</v>
      </c>
      <c r="J4480" s="468">
        <v>31</v>
      </c>
      <c r="K4480" s="468"/>
      <c r="L4480" s="468"/>
      <c r="M4480" s="458"/>
      <c r="N4480" s="468"/>
      <c r="O4480" s="468"/>
      <c r="P4480" s="468"/>
      <c r="Q4480" s="469">
        <f t="shared" si="182"/>
        <v>0</v>
      </c>
      <c r="R4480" s="469">
        <f t="shared" si="183"/>
        <v>237.07249999999999</v>
      </c>
      <c r="S4480" s="469">
        <f t="shared" si="184"/>
        <v>0</v>
      </c>
      <c r="T4480" s="462">
        <f t="shared" si="180"/>
        <v>0</v>
      </c>
      <c r="U4480" s="470"/>
    </row>
    <row r="4481" spans="2:21" x14ac:dyDescent="0.25">
      <c r="B4481" s="466">
        <f t="shared" si="181"/>
        <v>4476</v>
      </c>
      <c r="C4481" s="480">
        <v>45566</v>
      </c>
      <c r="D4481" s="467" t="s">
        <v>94</v>
      </c>
      <c r="E4481" s="468" t="str">
        <f t="shared" si="176"/>
        <v>کامیون کمپرسی</v>
      </c>
      <c r="F4481" s="468" t="str">
        <f t="shared" si="177"/>
        <v>شرکتی</v>
      </c>
      <c r="G4481" s="468" t="str">
        <f t="shared" si="178"/>
        <v>جفت</v>
      </c>
      <c r="H4481" s="468">
        <f t="shared" si="179"/>
        <v>6.65</v>
      </c>
      <c r="I4481" s="468" t="s">
        <v>221</v>
      </c>
      <c r="J4481" s="468">
        <v>1</v>
      </c>
      <c r="K4481" s="468"/>
      <c r="L4481" s="468"/>
      <c r="M4481" s="458"/>
      <c r="N4481" s="468"/>
      <c r="O4481" s="468"/>
      <c r="P4481" s="468"/>
      <c r="Q4481" s="469">
        <f t="shared" si="182"/>
        <v>0</v>
      </c>
      <c r="R4481" s="469">
        <f t="shared" si="183"/>
        <v>7.6475</v>
      </c>
      <c r="S4481" s="469">
        <f t="shared" si="184"/>
        <v>0</v>
      </c>
      <c r="T4481" s="462">
        <f t="shared" si="180"/>
        <v>0</v>
      </c>
      <c r="U4481" s="470"/>
    </row>
    <row r="4482" spans="2:21" x14ac:dyDescent="0.25">
      <c r="B4482" s="466">
        <f t="shared" si="181"/>
        <v>4477</v>
      </c>
      <c r="C4482" s="480">
        <v>45566</v>
      </c>
      <c r="D4482" s="467" t="s">
        <v>156</v>
      </c>
      <c r="E4482" s="468" t="str">
        <f t="shared" si="176"/>
        <v>کامیون کمپرسی</v>
      </c>
      <c r="F4482" s="468" t="str">
        <f t="shared" si="177"/>
        <v>صداقت</v>
      </c>
      <c r="G4482" s="468" t="str">
        <f t="shared" si="178"/>
        <v>تک</v>
      </c>
      <c r="H4482" s="468">
        <f t="shared" si="179"/>
        <v>4.1500000000000004</v>
      </c>
      <c r="I4482" s="468" t="s">
        <v>221</v>
      </c>
      <c r="J4482" s="468">
        <v>36</v>
      </c>
      <c r="K4482" s="468"/>
      <c r="L4482" s="468"/>
      <c r="M4482" s="458"/>
      <c r="N4482" s="468"/>
      <c r="O4482" s="468"/>
      <c r="P4482" s="468"/>
      <c r="Q4482" s="469">
        <f t="shared" si="182"/>
        <v>0</v>
      </c>
      <c r="R4482" s="469">
        <f t="shared" si="183"/>
        <v>171.81</v>
      </c>
      <c r="S4482" s="469">
        <f t="shared" si="184"/>
        <v>0</v>
      </c>
      <c r="T4482" s="462">
        <f t="shared" si="180"/>
        <v>0</v>
      </c>
      <c r="U4482" s="470"/>
    </row>
    <row r="4483" spans="2:21" x14ac:dyDescent="0.25">
      <c r="B4483" s="466">
        <f t="shared" si="181"/>
        <v>4478</v>
      </c>
      <c r="C4483" s="480">
        <v>45566</v>
      </c>
      <c r="D4483" s="467" t="s">
        <v>157</v>
      </c>
      <c r="E4483" s="468" t="str">
        <f t="shared" si="176"/>
        <v>کامیون کمپرسی</v>
      </c>
      <c r="F4483" s="468" t="str">
        <f t="shared" si="177"/>
        <v>صداقت</v>
      </c>
      <c r="G4483" s="468" t="str">
        <f t="shared" si="178"/>
        <v>تک</v>
      </c>
      <c r="H4483" s="468">
        <f t="shared" si="179"/>
        <v>4.1500000000000004</v>
      </c>
      <c r="I4483" s="468" t="s">
        <v>221</v>
      </c>
      <c r="J4483" s="468">
        <v>36</v>
      </c>
      <c r="K4483" s="468"/>
      <c r="L4483" s="468"/>
      <c r="M4483" s="458"/>
      <c r="N4483" s="468"/>
      <c r="O4483" s="468"/>
      <c r="P4483" s="468"/>
      <c r="Q4483" s="469">
        <f t="shared" si="182"/>
        <v>0</v>
      </c>
      <c r="R4483" s="469">
        <f t="shared" si="183"/>
        <v>171.81</v>
      </c>
      <c r="S4483" s="469">
        <f t="shared" si="184"/>
        <v>0</v>
      </c>
      <c r="T4483" s="462">
        <f t="shared" si="180"/>
        <v>0</v>
      </c>
      <c r="U4483" s="470"/>
    </row>
    <row r="4484" spans="2:21" x14ac:dyDescent="0.25">
      <c r="B4484" s="466">
        <f t="shared" si="181"/>
        <v>4479</v>
      </c>
      <c r="C4484" s="480">
        <v>45566</v>
      </c>
      <c r="D4484" s="467" t="s">
        <v>436</v>
      </c>
      <c r="E4484" s="468" t="str">
        <f t="shared" si="176"/>
        <v>تانکر آب</v>
      </c>
      <c r="F4484" s="468" t="str">
        <f t="shared" si="177"/>
        <v>جواد رضاپور</v>
      </c>
      <c r="G4484" s="468" t="str">
        <f t="shared" si="178"/>
        <v>تانکر آب</v>
      </c>
      <c r="H4484" s="468">
        <f t="shared" si="179"/>
        <v>10</v>
      </c>
      <c r="I4484" s="468" t="s">
        <v>66</v>
      </c>
      <c r="J4484" s="468">
        <v>4</v>
      </c>
      <c r="K4484" s="468"/>
      <c r="L4484" s="468"/>
      <c r="M4484" s="458"/>
      <c r="N4484" s="468"/>
      <c r="O4484" s="468"/>
      <c r="P4484" s="468"/>
      <c r="Q4484" s="469">
        <f t="shared" si="182"/>
        <v>0</v>
      </c>
      <c r="R4484" s="469">
        <f t="shared" si="183"/>
        <v>0</v>
      </c>
      <c r="S4484" s="469">
        <f t="shared" si="184"/>
        <v>40</v>
      </c>
      <c r="T4484" s="462">
        <f t="shared" si="180"/>
        <v>0</v>
      </c>
      <c r="U4484" s="470"/>
    </row>
    <row r="4485" spans="2:21" x14ac:dyDescent="0.25">
      <c r="B4485" s="466">
        <f t="shared" si="181"/>
        <v>4480</v>
      </c>
      <c r="C4485" s="480">
        <v>45566</v>
      </c>
      <c r="D4485" s="467" t="s">
        <v>284</v>
      </c>
      <c r="E4485" s="468" t="str">
        <f t="shared" si="176"/>
        <v>کمپرسی جفت</v>
      </c>
      <c r="F4485" s="468" t="str">
        <f t="shared" si="177"/>
        <v>محمدپور</v>
      </c>
      <c r="G4485" s="468" t="str">
        <f t="shared" si="178"/>
        <v>جفت</v>
      </c>
      <c r="H4485" s="468">
        <f t="shared" si="179"/>
        <v>7</v>
      </c>
      <c r="I4485" s="468" t="s">
        <v>220</v>
      </c>
      <c r="J4485" s="468">
        <v>23</v>
      </c>
      <c r="K4485" s="468"/>
      <c r="L4485" s="468"/>
      <c r="M4485" s="458"/>
      <c r="N4485" s="468"/>
      <c r="O4485" s="468"/>
      <c r="P4485" s="468"/>
      <c r="Q4485" s="469">
        <f t="shared" si="182"/>
        <v>161</v>
      </c>
      <c r="R4485" s="469">
        <f t="shared" si="183"/>
        <v>0</v>
      </c>
      <c r="S4485" s="469">
        <f t="shared" si="184"/>
        <v>0</v>
      </c>
      <c r="T4485" s="462">
        <f t="shared" si="180"/>
        <v>0</v>
      </c>
      <c r="U4485" s="470"/>
    </row>
    <row r="4486" spans="2:21" x14ac:dyDescent="0.25">
      <c r="B4486" s="466">
        <f t="shared" si="181"/>
        <v>4481</v>
      </c>
      <c r="C4486" s="480">
        <v>45566</v>
      </c>
      <c r="D4486" s="467" t="s">
        <v>268</v>
      </c>
      <c r="E4486" s="468" t="str">
        <f t="shared" si="176"/>
        <v>کمپرسی تک</v>
      </c>
      <c r="F4486" s="468" t="str">
        <f t="shared" si="177"/>
        <v>محمدپور</v>
      </c>
      <c r="G4486" s="468" t="str">
        <f t="shared" si="178"/>
        <v>تک</v>
      </c>
      <c r="H4486" s="468">
        <f t="shared" si="179"/>
        <v>5</v>
      </c>
      <c r="I4486" s="468"/>
      <c r="J4486" s="468"/>
      <c r="K4486" s="468"/>
      <c r="L4486" s="468"/>
      <c r="M4486" s="458"/>
      <c r="N4486" s="468"/>
      <c r="O4486" s="468"/>
      <c r="P4486" s="468"/>
      <c r="Q4486" s="469">
        <f t="shared" si="182"/>
        <v>0</v>
      </c>
      <c r="R4486" s="469">
        <f t="shared" si="183"/>
        <v>0</v>
      </c>
      <c r="S4486" s="469">
        <f t="shared" si="184"/>
        <v>0</v>
      </c>
      <c r="T4486" s="462">
        <f t="shared" si="180"/>
        <v>0</v>
      </c>
      <c r="U4486" s="470"/>
    </row>
    <row r="4487" spans="2:21" x14ac:dyDescent="0.25">
      <c r="B4487" s="466">
        <f t="shared" si="181"/>
        <v>4482</v>
      </c>
      <c r="C4487" s="480">
        <v>45566</v>
      </c>
      <c r="D4487" s="467" t="s">
        <v>260</v>
      </c>
      <c r="E4487" s="468" t="str">
        <f t="shared" si="176"/>
        <v>تانکر آب</v>
      </c>
      <c r="F4487" s="468" t="str">
        <f t="shared" si="177"/>
        <v>محمدپور</v>
      </c>
      <c r="G4487" s="468" t="str">
        <f t="shared" si="178"/>
        <v>تانکر آب</v>
      </c>
      <c r="H4487" s="468">
        <f t="shared" si="179"/>
        <v>10</v>
      </c>
      <c r="I4487" s="468" t="s">
        <v>66</v>
      </c>
      <c r="J4487" s="468">
        <v>8</v>
      </c>
      <c r="K4487" s="468"/>
      <c r="L4487" s="468"/>
      <c r="M4487" s="458"/>
      <c r="N4487" s="468"/>
      <c r="O4487" s="468"/>
      <c r="P4487" s="468"/>
      <c r="Q4487" s="469">
        <f t="shared" si="182"/>
        <v>0</v>
      </c>
      <c r="R4487" s="469">
        <f t="shared" si="183"/>
        <v>0</v>
      </c>
      <c r="S4487" s="469">
        <f t="shared" si="184"/>
        <v>80</v>
      </c>
      <c r="T4487" s="462">
        <f t="shared" si="180"/>
        <v>0</v>
      </c>
      <c r="U4487" s="470"/>
    </row>
    <row r="4488" spans="2:21" x14ac:dyDescent="0.25">
      <c r="B4488" s="466">
        <f t="shared" si="181"/>
        <v>4483</v>
      </c>
      <c r="C4488" s="480">
        <v>45566</v>
      </c>
      <c r="D4488" s="467" t="s">
        <v>359</v>
      </c>
      <c r="E4488" s="468" t="str">
        <f t="shared" si="176"/>
        <v>کمپرسی جفت</v>
      </c>
      <c r="F4488" s="468" t="str">
        <f t="shared" si="177"/>
        <v>محمدپور</v>
      </c>
      <c r="G4488" s="468" t="str">
        <f t="shared" si="178"/>
        <v>جفت</v>
      </c>
      <c r="H4488" s="468">
        <f t="shared" si="179"/>
        <v>7</v>
      </c>
      <c r="I4488" s="468"/>
      <c r="J4488" s="468"/>
      <c r="K4488" s="468"/>
      <c r="L4488" s="468"/>
      <c r="M4488" s="458"/>
      <c r="N4488" s="468"/>
      <c r="O4488" s="468"/>
      <c r="P4488" s="468"/>
      <c r="Q4488" s="469">
        <f t="shared" si="182"/>
        <v>0</v>
      </c>
      <c r="R4488" s="469">
        <f t="shared" si="183"/>
        <v>0</v>
      </c>
      <c r="S4488" s="469">
        <f t="shared" si="184"/>
        <v>0</v>
      </c>
      <c r="T4488" s="462">
        <f t="shared" si="180"/>
        <v>0</v>
      </c>
      <c r="U4488" s="470"/>
    </row>
    <row r="4489" spans="2:21" x14ac:dyDescent="0.25">
      <c r="B4489" s="466">
        <f t="shared" si="181"/>
        <v>4484</v>
      </c>
      <c r="C4489" s="480">
        <v>45566</v>
      </c>
      <c r="D4489" s="467" t="s">
        <v>177</v>
      </c>
      <c r="E4489" s="468" t="str">
        <f t="shared" si="176"/>
        <v>کمپرسی جفت</v>
      </c>
      <c r="F4489" s="468" t="str">
        <f t="shared" si="177"/>
        <v>محمدپور</v>
      </c>
      <c r="G4489" s="468" t="str">
        <f t="shared" si="178"/>
        <v>جفت</v>
      </c>
      <c r="H4489" s="468">
        <f t="shared" si="179"/>
        <v>7</v>
      </c>
      <c r="I4489" s="468"/>
      <c r="J4489" s="468"/>
      <c r="K4489" s="468"/>
      <c r="L4489" s="468"/>
      <c r="M4489" s="458"/>
      <c r="N4489" s="468"/>
      <c r="O4489" s="468"/>
      <c r="P4489" s="468"/>
      <c r="Q4489" s="469">
        <f t="shared" si="182"/>
        <v>0</v>
      </c>
      <c r="R4489" s="469">
        <f t="shared" si="183"/>
        <v>0</v>
      </c>
      <c r="S4489" s="469">
        <f t="shared" si="184"/>
        <v>0</v>
      </c>
      <c r="T4489" s="462">
        <f t="shared" si="180"/>
        <v>0</v>
      </c>
      <c r="U4489" s="470"/>
    </row>
    <row r="4490" spans="2:21" x14ac:dyDescent="0.25">
      <c r="B4490" s="466">
        <f t="shared" si="181"/>
        <v>4485</v>
      </c>
      <c r="C4490" s="480">
        <v>45566</v>
      </c>
      <c r="D4490" s="467" t="s">
        <v>173</v>
      </c>
      <c r="E4490" s="468" t="str">
        <f t="shared" si="176"/>
        <v>تانکر آب</v>
      </c>
      <c r="F4490" s="468" t="str">
        <f t="shared" si="177"/>
        <v>محمدپور</v>
      </c>
      <c r="G4490" s="468" t="str">
        <f t="shared" si="178"/>
        <v>تانکر آب</v>
      </c>
      <c r="H4490" s="468">
        <f t="shared" si="179"/>
        <v>11.2</v>
      </c>
      <c r="I4490" s="468"/>
      <c r="J4490" s="468"/>
      <c r="K4490" s="468"/>
      <c r="L4490" s="468"/>
      <c r="M4490" s="458"/>
      <c r="N4490" s="468"/>
      <c r="O4490" s="468"/>
      <c r="P4490" s="468"/>
      <c r="Q4490" s="469">
        <f t="shared" si="182"/>
        <v>0</v>
      </c>
      <c r="R4490" s="469">
        <f t="shared" si="183"/>
        <v>0</v>
      </c>
      <c r="S4490" s="469">
        <f t="shared" si="184"/>
        <v>0</v>
      </c>
      <c r="T4490" s="462">
        <f t="shared" si="180"/>
        <v>0</v>
      </c>
      <c r="U4490" s="470"/>
    </row>
    <row r="4491" spans="2:21" x14ac:dyDescent="0.25">
      <c r="B4491" s="466">
        <f t="shared" si="181"/>
        <v>4486</v>
      </c>
      <c r="C4491" s="480">
        <v>45566</v>
      </c>
      <c r="D4491" s="467" t="s">
        <v>152</v>
      </c>
      <c r="E4491" s="468" t="str">
        <f t="shared" si="176"/>
        <v>کامیون کمپرسی</v>
      </c>
      <c r="F4491" s="468" t="str">
        <f t="shared" si="177"/>
        <v>میرزایی</v>
      </c>
      <c r="G4491" s="468" t="str">
        <f t="shared" si="178"/>
        <v>تک</v>
      </c>
      <c r="H4491" s="468">
        <f t="shared" si="179"/>
        <v>4.1500000000000004</v>
      </c>
      <c r="I4491" s="468" t="s">
        <v>221</v>
      </c>
      <c r="J4491" s="468">
        <v>34</v>
      </c>
      <c r="K4491" s="468"/>
      <c r="L4491" s="468"/>
      <c r="M4491" s="458"/>
      <c r="N4491" s="468"/>
      <c r="O4491" s="468"/>
      <c r="P4491" s="468"/>
      <c r="Q4491" s="469">
        <f t="shared" si="182"/>
        <v>0</v>
      </c>
      <c r="R4491" s="469">
        <f t="shared" si="183"/>
        <v>162.26500000000001</v>
      </c>
      <c r="S4491" s="469">
        <f t="shared" si="184"/>
        <v>0</v>
      </c>
      <c r="T4491" s="462">
        <f t="shared" si="180"/>
        <v>0</v>
      </c>
      <c r="U4491" s="470"/>
    </row>
    <row r="4492" spans="2:21" x14ac:dyDescent="0.25">
      <c r="B4492" s="466">
        <f t="shared" si="181"/>
        <v>4487</v>
      </c>
      <c r="C4492" s="480">
        <v>45566</v>
      </c>
      <c r="D4492" s="467" t="s">
        <v>150</v>
      </c>
      <c r="E4492" s="468" t="str">
        <f t="shared" si="176"/>
        <v>کامیون کمپرسی</v>
      </c>
      <c r="F4492" s="468" t="str">
        <f t="shared" si="177"/>
        <v>میرزایی</v>
      </c>
      <c r="G4492" s="468" t="str">
        <f t="shared" si="178"/>
        <v>تک</v>
      </c>
      <c r="H4492" s="468">
        <f t="shared" si="179"/>
        <v>4.1500000000000004</v>
      </c>
      <c r="I4492" s="468" t="s">
        <v>221</v>
      </c>
      <c r="J4492" s="468">
        <v>33</v>
      </c>
      <c r="K4492" s="468"/>
      <c r="L4492" s="468"/>
      <c r="M4492" s="458"/>
      <c r="N4492" s="468"/>
      <c r="O4492" s="468"/>
      <c r="P4492" s="468"/>
      <c r="Q4492" s="469">
        <f t="shared" si="182"/>
        <v>0</v>
      </c>
      <c r="R4492" s="469">
        <f t="shared" si="183"/>
        <v>157.49250000000001</v>
      </c>
      <c r="S4492" s="469">
        <f t="shared" si="184"/>
        <v>0</v>
      </c>
      <c r="T4492" s="462">
        <f t="shared" si="180"/>
        <v>0</v>
      </c>
      <c r="U4492" s="470"/>
    </row>
    <row r="4493" spans="2:21" x14ac:dyDescent="0.25">
      <c r="B4493" s="466">
        <f t="shared" si="181"/>
        <v>4488</v>
      </c>
      <c r="C4493" s="480">
        <v>45566</v>
      </c>
      <c r="D4493" s="467" t="s">
        <v>179</v>
      </c>
      <c r="E4493" s="468" t="str">
        <f t="shared" si="176"/>
        <v>تانکر آب</v>
      </c>
      <c r="F4493" s="468" t="str">
        <f t="shared" si="177"/>
        <v>گلپایگانی</v>
      </c>
      <c r="G4493" s="468" t="str">
        <f t="shared" si="178"/>
        <v>تانکر آب</v>
      </c>
      <c r="H4493" s="468">
        <f t="shared" si="179"/>
        <v>11.6</v>
      </c>
      <c r="I4493" s="468" t="s">
        <v>66</v>
      </c>
      <c r="J4493" s="468">
        <v>4</v>
      </c>
      <c r="K4493" s="468"/>
      <c r="L4493" s="468"/>
      <c r="M4493" s="458"/>
      <c r="N4493" s="468"/>
      <c r="O4493" s="468"/>
      <c r="P4493" s="468"/>
      <c r="Q4493" s="469">
        <f t="shared" si="182"/>
        <v>0</v>
      </c>
      <c r="R4493" s="469">
        <f t="shared" si="183"/>
        <v>0</v>
      </c>
      <c r="S4493" s="469">
        <f t="shared" si="184"/>
        <v>46.4</v>
      </c>
      <c r="T4493" s="462">
        <f t="shared" si="180"/>
        <v>0</v>
      </c>
      <c r="U4493" s="470"/>
    </row>
    <row r="4494" spans="2:21" x14ac:dyDescent="0.25">
      <c r="B4494" s="466">
        <f t="shared" si="181"/>
        <v>4489</v>
      </c>
      <c r="C4494" s="480">
        <v>45566</v>
      </c>
      <c r="D4494" s="467" t="s">
        <v>141</v>
      </c>
      <c r="E4494" s="468" t="str">
        <f t="shared" si="176"/>
        <v>کامیون کمپرسی</v>
      </c>
      <c r="F4494" s="468" t="str">
        <f t="shared" si="177"/>
        <v>انصاری</v>
      </c>
      <c r="G4494" s="468" t="str">
        <f t="shared" si="178"/>
        <v>جفت</v>
      </c>
      <c r="H4494" s="468">
        <f t="shared" si="179"/>
        <v>7</v>
      </c>
      <c r="I4494" s="468" t="s">
        <v>220</v>
      </c>
      <c r="J4494" s="468">
        <v>35</v>
      </c>
      <c r="K4494" s="468"/>
      <c r="L4494" s="468"/>
      <c r="M4494" s="458"/>
      <c r="N4494" s="468"/>
      <c r="O4494" s="468"/>
      <c r="P4494" s="468"/>
      <c r="Q4494" s="469">
        <f t="shared" si="182"/>
        <v>245</v>
      </c>
      <c r="R4494" s="469">
        <f t="shared" si="183"/>
        <v>0</v>
      </c>
      <c r="S4494" s="469">
        <f t="shared" si="184"/>
        <v>0</v>
      </c>
      <c r="T4494" s="462">
        <f t="shared" si="180"/>
        <v>0</v>
      </c>
      <c r="U4494" s="470"/>
    </row>
    <row r="4495" spans="2:21" x14ac:dyDescent="0.25">
      <c r="B4495" s="466">
        <f t="shared" si="181"/>
        <v>4490</v>
      </c>
      <c r="C4495" s="480">
        <v>45566</v>
      </c>
      <c r="D4495" s="467" t="s">
        <v>142</v>
      </c>
      <c r="E4495" s="468" t="str">
        <f t="shared" si="176"/>
        <v>کامیون کمپرسی</v>
      </c>
      <c r="F4495" s="468" t="str">
        <f t="shared" si="177"/>
        <v>انصاری</v>
      </c>
      <c r="G4495" s="468" t="str">
        <f t="shared" si="178"/>
        <v>جفت</v>
      </c>
      <c r="H4495" s="468">
        <f t="shared" si="179"/>
        <v>7</v>
      </c>
      <c r="I4495" s="468" t="s">
        <v>220</v>
      </c>
      <c r="J4495" s="468">
        <v>35</v>
      </c>
      <c r="K4495" s="468"/>
      <c r="L4495" s="468"/>
      <c r="M4495" s="458"/>
      <c r="N4495" s="468"/>
      <c r="O4495" s="468"/>
      <c r="P4495" s="468"/>
      <c r="Q4495" s="469">
        <f t="shared" si="182"/>
        <v>245</v>
      </c>
      <c r="R4495" s="469">
        <f t="shared" si="183"/>
        <v>0</v>
      </c>
      <c r="S4495" s="469">
        <f t="shared" si="184"/>
        <v>0</v>
      </c>
      <c r="T4495" s="462">
        <f t="shared" si="180"/>
        <v>0</v>
      </c>
      <c r="U4495" s="470"/>
    </row>
    <row r="4496" spans="2:21" x14ac:dyDescent="0.25">
      <c r="B4496" s="466">
        <f t="shared" si="181"/>
        <v>4491</v>
      </c>
      <c r="C4496" s="480">
        <v>45566</v>
      </c>
      <c r="D4496" s="467" t="s">
        <v>143</v>
      </c>
      <c r="E4496" s="468" t="str">
        <f t="shared" si="176"/>
        <v>کامیون کمپرسی</v>
      </c>
      <c r="F4496" s="468" t="str">
        <f t="shared" si="177"/>
        <v>انصاری</v>
      </c>
      <c r="G4496" s="468" t="str">
        <f t="shared" si="178"/>
        <v>جفت</v>
      </c>
      <c r="H4496" s="468">
        <f t="shared" si="179"/>
        <v>7</v>
      </c>
      <c r="I4496" s="468" t="s">
        <v>220</v>
      </c>
      <c r="J4496" s="468">
        <v>0</v>
      </c>
      <c r="K4496" s="468"/>
      <c r="L4496" s="468"/>
      <c r="M4496" s="458"/>
      <c r="N4496" s="468"/>
      <c r="O4496" s="468"/>
      <c r="P4496" s="468"/>
      <c r="Q4496" s="469">
        <f t="shared" si="182"/>
        <v>0</v>
      </c>
      <c r="R4496" s="469">
        <f t="shared" si="183"/>
        <v>0</v>
      </c>
      <c r="S4496" s="469">
        <f t="shared" si="184"/>
        <v>0</v>
      </c>
      <c r="T4496" s="462">
        <f t="shared" si="180"/>
        <v>0</v>
      </c>
      <c r="U4496" s="470"/>
    </row>
    <row r="4497" spans="2:21" x14ac:dyDescent="0.25">
      <c r="B4497" s="466">
        <f t="shared" si="181"/>
        <v>4492</v>
      </c>
      <c r="C4497" s="480">
        <v>45566</v>
      </c>
      <c r="D4497" s="467" t="s">
        <v>258</v>
      </c>
      <c r="E4497" s="468" t="str">
        <f t="shared" si="176"/>
        <v>کامیون کمپرسی</v>
      </c>
      <c r="F4497" s="468" t="str">
        <f t="shared" si="177"/>
        <v>انصاری</v>
      </c>
      <c r="G4497" s="468" t="str">
        <f t="shared" si="178"/>
        <v>جفت</v>
      </c>
      <c r="H4497" s="468">
        <f t="shared" si="179"/>
        <v>7</v>
      </c>
      <c r="I4497" s="468" t="s">
        <v>220</v>
      </c>
      <c r="J4497" s="468">
        <v>35</v>
      </c>
      <c r="K4497" s="468"/>
      <c r="L4497" s="468"/>
      <c r="M4497" s="458"/>
      <c r="N4497" s="468"/>
      <c r="O4497" s="468"/>
      <c r="P4497" s="468"/>
      <c r="Q4497" s="469">
        <f t="shared" si="182"/>
        <v>245</v>
      </c>
      <c r="R4497" s="469">
        <f t="shared" si="183"/>
        <v>0</v>
      </c>
      <c r="S4497" s="469">
        <f t="shared" si="184"/>
        <v>0</v>
      </c>
      <c r="T4497" s="462">
        <f t="shared" si="180"/>
        <v>0</v>
      </c>
      <c r="U4497" s="470"/>
    </row>
    <row r="4498" spans="2:21" x14ac:dyDescent="0.25">
      <c r="B4498" s="466">
        <f t="shared" si="181"/>
        <v>4493</v>
      </c>
      <c r="C4498" s="480">
        <v>45566</v>
      </c>
      <c r="D4498" s="467" t="s">
        <v>266</v>
      </c>
      <c r="E4498" s="468" t="str">
        <f t="shared" si="176"/>
        <v>کامیون کمپرسی</v>
      </c>
      <c r="F4498" s="468" t="str">
        <f t="shared" si="177"/>
        <v>انصاری</v>
      </c>
      <c r="G4498" s="468" t="str">
        <f t="shared" si="178"/>
        <v>جفت</v>
      </c>
      <c r="H4498" s="468">
        <f t="shared" si="179"/>
        <v>7</v>
      </c>
      <c r="I4498" s="468" t="s">
        <v>220</v>
      </c>
      <c r="J4498" s="468">
        <v>35</v>
      </c>
      <c r="K4498" s="468"/>
      <c r="L4498" s="468"/>
      <c r="M4498" s="458"/>
      <c r="N4498" s="468"/>
      <c r="O4498" s="468"/>
      <c r="P4498" s="468"/>
      <c r="Q4498" s="469">
        <f t="shared" si="182"/>
        <v>245</v>
      </c>
      <c r="R4498" s="469">
        <f t="shared" si="183"/>
        <v>0</v>
      </c>
      <c r="S4498" s="469">
        <f t="shared" si="184"/>
        <v>0</v>
      </c>
      <c r="T4498" s="462">
        <f t="shared" si="180"/>
        <v>0</v>
      </c>
      <c r="U4498" s="470"/>
    </row>
    <row r="4499" spans="2:21" x14ac:dyDescent="0.25">
      <c r="B4499" s="466">
        <f t="shared" si="181"/>
        <v>4494</v>
      </c>
      <c r="C4499" s="480">
        <v>45566</v>
      </c>
      <c r="D4499" s="467" t="s">
        <v>267</v>
      </c>
      <c r="E4499" s="468" t="str">
        <f t="shared" si="176"/>
        <v>کامیون کمپرسی</v>
      </c>
      <c r="F4499" s="468" t="str">
        <f t="shared" si="177"/>
        <v>انصاری</v>
      </c>
      <c r="G4499" s="468" t="str">
        <f t="shared" si="178"/>
        <v>جفت</v>
      </c>
      <c r="H4499" s="468">
        <f t="shared" si="179"/>
        <v>7</v>
      </c>
      <c r="I4499" s="468" t="s">
        <v>220</v>
      </c>
      <c r="J4499" s="468">
        <v>30</v>
      </c>
      <c r="K4499" s="468"/>
      <c r="L4499" s="468"/>
      <c r="M4499" s="458"/>
      <c r="N4499" s="468"/>
      <c r="O4499" s="468"/>
      <c r="P4499" s="468"/>
      <c r="Q4499" s="469">
        <f t="shared" si="182"/>
        <v>210</v>
      </c>
      <c r="R4499" s="469">
        <f t="shared" si="183"/>
        <v>0</v>
      </c>
      <c r="S4499" s="469">
        <f t="shared" si="184"/>
        <v>0</v>
      </c>
      <c r="T4499" s="462">
        <f t="shared" si="180"/>
        <v>0</v>
      </c>
      <c r="U4499" s="470"/>
    </row>
    <row r="4500" spans="2:21" x14ac:dyDescent="0.25">
      <c r="B4500" s="466">
        <f t="shared" si="181"/>
        <v>4495</v>
      </c>
      <c r="C4500" s="480">
        <v>45566</v>
      </c>
      <c r="D4500" s="467" t="s">
        <v>524</v>
      </c>
      <c r="E4500" s="468" t="str">
        <f t="shared" si="176"/>
        <v>کامیون کمپرسی</v>
      </c>
      <c r="F4500" s="468" t="str">
        <f t="shared" si="177"/>
        <v>شهرکی</v>
      </c>
      <c r="G4500" s="468" t="str">
        <f t="shared" si="178"/>
        <v>تک</v>
      </c>
      <c r="H4500" s="468">
        <f t="shared" si="179"/>
        <v>4.1500000000000004</v>
      </c>
      <c r="I4500" s="468" t="s">
        <v>221</v>
      </c>
      <c r="J4500" s="468">
        <v>22</v>
      </c>
      <c r="K4500" s="468"/>
      <c r="L4500" s="468"/>
      <c r="M4500" s="458"/>
      <c r="N4500" s="468"/>
      <c r="O4500" s="468"/>
      <c r="P4500" s="468"/>
      <c r="Q4500" s="469">
        <f t="shared" si="182"/>
        <v>0</v>
      </c>
      <c r="R4500" s="469">
        <f t="shared" si="183"/>
        <v>104.995</v>
      </c>
      <c r="S4500" s="469">
        <f t="shared" si="184"/>
        <v>0</v>
      </c>
      <c r="T4500" s="462">
        <f t="shared" si="180"/>
        <v>0</v>
      </c>
      <c r="U4500" s="470"/>
    </row>
    <row r="4501" spans="2:21" x14ac:dyDescent="0.25">
      <c r="B4501" s="466">
        <f t="shared" si="181"/>
        <v>4496</v>
      </c>
      <c r="C4501" s="480">
        <v>45566</v>
      </c>
      <c r="D4501" s="467" t="s">
        <v>387</v>
      </c>
      <c r="E4501" s="468" t="str">
        <f t="shared" si="176"/>
        <v>کمپرسی تک</v>
      </c>
      <c r="F4501" s="468" t="str">
        <f t="shared" si="177"/>
        <v>جواد رضاپور</v>
      </c>
      <c r="G4501" s="468" t="str">
        <f t="shared" si="178"/>
        <v>تک</v>
      </c>
      <c r="H4501" s="468">
        <f t="shared" si="179"/>
        <v>4.1500000000000004</v>
      </c>
      <c r="I4501" s="468" t="s">
        <v>220</v>
      </c>
      <c r="J4501" s="468">
        <v>30</v>
      </c>
      <c r="K4501" s="468"/>
      <c r="L4501" s="468"/>
      <c r="M4501" s="458"/>
      <c r="N4501" s="468"/>
      <c r="O4501" s="468"/>
      <c r="P4501" s="468"/>
      <c r="Q4501" s="469">
        <f t="shared" si="182"/>
        <v>124.50000000000001</v>
      </c>
      <c r="R4501" s="469">
        <f t="shared" si="183"/>
        <v>0</v>
      </c>
      <c r="S4501" s="469">
        <f t="shared" si="184"/>
        <v>0</v>
      </c>
      <c r="T4501" s="462">
        <f t="shared" si="180"/>
        <v>0</v>
      </c>
      <c r="U4501" s="470"/>
    </row>
    <row r="4502" spans="2:21" x14ac:dyDescent="0.25">
      <c r="B4502" s="466">
        <f t="shared" si="181"/>
        <v>4497</v>
      </c>
      <c r="C4502" s="480">
        <v>45566</v>
      </c>
      <c r="D4502" s="467" t="s">
        <v>388</v>
      </c>
      <c r="E4502" s="468" t="str">
        <f t="shared" si="176"/>
        <v>کمپرسی تک</v>
      </c>
      <c r="F4502" s="468" t="str">
        <f t="shared" si="177"/>
        <v>جواد رضاپور</v>
      </c>
      <c r="G4502" s="468" t="str">
        <f t="shared" si="178"/>
        <v>تک</v>
      </c>
      <c r="H4502" s="468">
        <f t="shared" si="179"/>
        <v>4.1500000000000004</v>
      </c>
      <c r="I4502" s="468" t="s">
        <v>220</v>
      </c>
      <c r="J4502" s="468">
        <v>30</v>
      </c>
      <c r="K4502" s="468"/>
      <c r="L4502" s="468"/>
      <c r="M4502" s="458"/>
      <c r="N4502" s="468"/>
      <c r="O4502" s="468"/>
      <c r="P4502" s="468"/>
      <c r="Q4502" s="469">
        <f t="shared" si="182"/>
        <v>124.50000000000001</v>
      </c>
      <c r="R4502" s="469">
        <f t="shared" si="183"/>
        <v>0</v>
      </c>
      <c r="S4502" s="469">
        <f t="shared" si="184"/>
        <v>0</v>
      </c>
      <c r="T4502" s="462">
        <f t="shared" si="180"/>
        <v>0</v>
      </c>
      <c r="U4502" s="470"/>
    </row>
    <row r="4503" spans="2:21" x14ac:dyDescent="0.25">
      <c r="B4503" s="466">
        <f t="shared" si="181"/>
        <v>4498</v>
      </c>
      <c r="C4503" s="480">
        <v>45566</v>
      </c>
      <c r="D4503" s="467" t="s">
        <v>505</v>
      </c>
      <c r="E4503" s="468" t="str">
        <f t="shared" si="176"/>
        <v>کمپرسی تک</v>
      </c>
      <c r="F4503" s="468" t="str">
        <f t="shared" si="177"/>
        <v>جواد رضاپور</v>
      </c>
      <c r="G4503" s="468" t="str">
        <f t="shared" si="178"/>
        <v>تک</v>
      </c>
      <c r="H4503" s="468">
        <f t="shared" si="179"/>
        <v>4.1500000000000004</v>
      </c>
      <c r="I4503" s="468" t="s">
        <v>220</v>
      </c>
      <c r="J4503" s="468">
        <v>30</v>
      </c>
      <c r="K4503" s="468"/>
      <c r="L4503" s="468"/>
      <c r="M4503" s="458"/>
      <c r="N4503" s="468"/>
      <c r="O4503" s="468"/>
      <c r="P4503" s="468"/>
      <c r="Q4503" s="469">
        <f t="shared" si="182"/>
        <v>124.50000000000001</v>
      </c>
      <c r="R4503" s="469">
        <f t="shared" si="183"/>
        <v>0</v>
      </c>
      <c r="S4503" s="469">
        <f t="shared" si="184"/>
        <v>0</v>
      </c>
      <c r="T4503" s="462">
        <f t="shared" si="180"/>
        <v>0</v>
      </c>
      <c r="U4503" s="470"/>
    </row>
    <row r="4504" spans="2:21" x14ac:dyDescent="0.25">
      <c r="B4504" s="466">
        <f t="shared" si="181"/>
        <v>4499</v>
      </c>
      <c r="C4504" s="480">
        <v>45566</v>
      </c>
      <c r="D4504" s="467" t="s">
        <v>96</v>
      </c>
      <c r="E4504" s="468" t="str">
        <f t="shared" si="176"/>
        <v>تانکر آب</v>
      </c>
      <c r="F4504" s="468" t="str">
        <f t="shared" si="177"/>
        <v>شرکتی</v>
      </c>
      <c r="G4504" s="468" t="str">
        <f t="shared" si="178"/>
        <v>تانکر آب</v>
      </c>
      <c r="H4504" s="468">
        <f t="shared" si="179"/>
        <v>11.8</v>
      </c>
      <c r="I4504" s="468" t="s">
        <v>66</v>
      </c>
      <c r="J4504" s="468">
        <v>4</v>
      </c>
      <c r="K4504" s="468"/>
      <c r="L4504" s="468"/>
      <c r="M4504" s="458"/>
      <c r="N4504" s="468"/>
      <c r="O4504" s="468"/>
      <c r="P4504" s="468"/>
      <c r="Q4504" s="469">
        <f t="shared" si="182"/>
        <v>0</v>
      </c>
      <c r="R4504" s="469">
        <f t="shared" si="183"/>
        <v>0</v>
      </c>
      <c r="S4504" s="469">
        <f t="shared" si="184"/>
        <v>47.2</v>
      </c>
      <c r="T4504" s="462">
        <f t="shared" si="180"/>
        <v>0</v>
      </c>
      <c r="U4504" s="470"/>
    </row>
    <row r="4505" spans="2:21" x14ac:dyDescent="0.25">
      <c r="B4505" s="466">
        <f t="shared" si="181"/>
        <v>4500</v>
      </c>
      <c r="C4505" s="480">
        <v>45566</v>
      </c>
      <c r="D4505" s="467" t="s">
        <v>130</v>
      </c>
      <c r="E4505" s="468" t="str">
        <f t="shared" si="176"/>
        <v>تانکر آب</v>
      </c>
      <c r="F4505" s="468" t="str">
        <f t="shared" si="177"/>
        <v>شرکتی</v>
      </c>
      <c r="G4505" s="468" t="str">
        <f t="shared" si="178"/>
        <v>تانکر آب</v>
      </c>
      <c r="H4505" s="468">
        <f t="shared" si="179"/>
        <v>11.8</v>
      </c>
      <c r="I4505" s="468" t="s">
        <v>66</v>
      </c>
      <c r="J4505" s="468">
        <v>3</v>
      </c>
      <c r="K4505" s="468"/>
      <c r="L4505" s="468"/>
      <c r="M4505" s="458"/>
      <c r="N4505" s="468"/>
      <c r="O4505" s="468"/>
      <c r="P4505" s="468"/>
      <c r="Q4505" s="469">
        <f t="shared" si="182"/>
        <v>0</v>
      </c>
      <c r="R4505" s="469">
        <f t="shared" si="183"/>
        <v>0</v>
      </c>
      <c r="S4505" s="469">
        <f t="shared" si="184"/>
        <v>35.400000000000006</v>
      </c>
      <c r="T4505" s="462">
        <f t="shared" si="180"/>
        <v>0</v>
      </c>
      <c r="U4505" s="470"/>
    </row>
    <row r="4506" spans="2:21" x14ac:dyDescent="0.25">
      <c r="B4506" s="466">
        <f t="shared" si="181"/>
        <v>4501</v>
      </c>
      <c r="C4506" s="480">
        <v>45566</v>
      </c>
      <c r="D4506" s="472" t="s">
        <v>478</v>
      </c>
      <c r="E4506" s="468" t="str">
        <f t="shared" si="176"/>
        <v>تانکر آب</v>
      </c>
      <c r="F4506" s="468" t="str">
        <f t="shared" si="177"/>
        <v>میرزایی</v>
      </c>
      <c r="G4506" s="468" t="str">
        <f t="shared" si="178"/>
        <v>تانکر آب</v>
      </c>
      <c r="H4506" s="468">
        <f t="shared" si="179"/>
        <v>13</v>
      </c>
      <c r="I4506" s="468" t="s">
        <v>66</v>
      </c>
      <c r="J4506" s="468">
        <v>4</v>
      </c>
      <c r="K4506" s="468"/>
      <c r="L4506" s="468"/>
      <c r="M4506" s="458"/>
      <c r="N4506" s="468"/>
      <c r="O4506" s="468"/>
      <c r="P4506" s="468"/>
      <c r="Q4506" s="469">
        <f t="shared" si="182"/>
        <v>0</v>
      </c>
      <c r="R4506" s="469">
        <f t="shared" si="183"/>
        <v>0</v>
      </c>
      <c r="S4506" s="469">
        <f t="shared" si="184"/>
        <v>52</v>
      </c>
      <c r="T4506" s="462">
        <f t="shared" si="180"/>
        <v>0</v>
      </c>
      <c r="U4506" s="470"/>
    </row>
    <row r="4507" spans="2:21" x14ac:dyDescent="0.25">
      <c r="B4507" s="466">
        <f>ROW()-5</f>
        <v>4502</v>
      </c>
      <c r="C4507" s="480">
        <v>45567</v>
      </c>
      <c r="D4507" s="467" t="s">
        <v>522</v>
      </c>
      <c r="E4507" s="468" t="str">
        <f t="shared" si="176"/>
        <v>_</v>
      </c>
      <c r="F4507" s="468" t="str">
        <f t="shared" si="177"/>
        <v>_</v>
      </c>
      <c r="G4507" s="468" t="str">
        <f t="shared" si="178"/>
        <v>بچینگ</v>
      </c>
      <c r="H4507" s="468">
        <f t="shared" si="179"/>
        <v>1</v>
      </c>
      <c r="I4507" s="458" t="s">
        <v>310</v>
      </c>
      <c r="J4507" s="468">
        <v>0</v>
      </c>
      <c r="K4507" s="468"/>
      <c r="L4507" s="468"/>
      <c r="M4507" s="458"/>
      <c r="N4507" s="468"/>
      <c r="O4507" s="468"/>
      <c r="P4507" s="468"/>
      <c r="Q4507" s="469">
        <f>IF(I4507=$Q$5,J4507*H4507,0)</f>
        <v>0</v>
      </c>
      <c r="R4507" s="469">
        <f>IF(I4507=$R$5,J4507*H4507,0)*1.15</f>
        <v>0</v>
      </c>
      <c r="S4507" s="469">
        <f>IF(I4507=$S$5,J4507*H4507,0)</f>
        <v>0</v>
      </c>
      <c r="T4507" s="462">
        <f t="shared" si="180"/>
        <v>0</v>
      </c>
      <c r="U4507" s="470"/>
    </row>
    <row r="4508" spans="2:21" x14ac:dyDescent="0.25">
      <c r="B4508" s="466">
        <f t="shared" ref="B4508:B4539" si="185">ROW()-5</f>
        <v>4503</v>
      </c>
      <c r="C4508" s="480">
        <v>45567</v>
      </c>
      <c r="D4508" s="467" t="s">
        <v>487</v>
      </c>
      <c r="E4508" s="468" t="str">
        <f t="shared" si="176"/>
        <v>کامیون کمپرسی</v>
      </c>
      <c r="F4508" s="468" t="str">
        <f t="shared" si="177"/>
        <v>رمضانی مقدم</v>
      </c>
      <c r="G4508" s="468" t="str">
        <f t="shared" si="178"/>
        <v>تک</v>
      </c>
      <c r="H4508" s="468">
        <f t="shared" si="179"/>
        <v>4.2</v>
      </c>
      <c r="I4508" s="468" t="s">
        <v>221</v>
      </c>
      <c r="J4508" s="468">
        <v>43</v>
      </c>
      <c r="K4508" s="468"/>
      <c r="L4508" s="468"/>
      <c r="M4508" s="458"/>
      <c r="N4508" s="468"/>
      <c r="O4508" s="468"/>
      <c r="P4508" s="468"/>
      <c r="Q4508" s="469">
        <f t="shared" ref="Q4508:Q4539" si="186">IF(I4508=$Q$5,J4508*H4508,0)</f>
        <v>0</v>
      </c>
      <c r="R4508" s="469">
        <f t="shared" ref="R4508:R4539" si="187">IF(I4508=$R$5,J4508*H4508,0)*1.15</f>
        <v>207.68999999999997</v>
      </c>
      <c r="S4508" s="469">
        <f t="shared" ref="S4508:S4539" si="188">IF(I4508=$S$5,J4508*H4508,0)</f>
        <v>0</v>
      </c>
      <c r="T4508" s="462">
        <f t="shared" si="180"/>
        <v>0</v>
      </c>
      <c r="U4508" s="470"/>
    </row>
    <row r="4509" spans="2:21" x14ac:dyDescent="0.25">
      <c r="B4509" s="466">
        <f t="shared" si="185"/>
        <v>4504</v>
      </c>
      <c r="C4509" s="480">
        <v>45567</v>
      </c>
      <c r="D4509" s="467" t="s">
        <v>488</v>
      </c>
      <c r="E4509" s="468" t="str">
        <f t="shared" si="176"/>
        <v>کامیون کمپرسی</v>
      </c>
      <c r="F4509" s="468" t="str">
        <f t="shared" si="177"/>
        <v>رمضانی مقدم</v>
      </c>
      <c r="G4509" s="468" t="str">
        <f t="shared" si="178"/>
        <v>تک</v>
      </c>
      <c r="H4509" s="468">
        <f t="shared" si="179"/>
        <v>4.2</v>
      </c>
      <c r="I4509" s="468" t="s">
        <v>221</v>
      </c>
      <c r="J4509" s="468">
        <v>42</v>
      </c>
      <c r="K4509" s="468"/>
      <c r="L4509" s="468"/>
      <c r="M4509" s="458"/>
      <c r="N4509" s="468"/>
      <c r="O4509" s="468"/>
      <c r="P4509" s="468"/>
      <c r="Q4509" s="469">
        <f t="shared" si="186"/>
        <v>0</v>
      </c>
      <c r="R4509" s="469">
        <f t="shared" si="187"/>
        <v>202.85999999999999</v>
      </c>
      <c r="S4509" s="469">
        <f t="shared" si="188"/>
        <v>0</v>
      </c>
      <c r="T4509" s="462">
        <f t="shared" si="180"/>
        <v>0</v>
      </c>
      <c r="U4509" s="470"/>
    </row>
    <row r="4510" spans="2:21" x14ac:dyDescent="0.25">
      <c r="B4510" s="466">
        <f>ROW()-5</f>
        <v>4505</v>
      </c>
      <c r="C4510" s="480">
        <v>45567</v>
      </c>
      <c r="D4510" s="467" t="s">
        <v>489</v>
      </c>
      <c r="E4510" s="468" t="str">
        <f t="shared" si="176"/>
        <v>کامیون کمپرسی</v>
      </c>
      <c r="F4510" s="468" t="str">
        <f t="shared" si="177"/>
        <v>رمضانی مقدم</v>
      </c>
      <c r="G4510" s="468" t="str">
        <f t="shared" si="178"/>
        <v>تک</v>
      </c>
      <c r="H4510" s="468">
        <f t="shared" si="179"/>
        <v>4.2</v>
      </c>
      <c r="I4510" s="468" t="s">
        <v>221</v>
      </c>
      <c r="J4510" s="468">
        <v>20</v>
      </c>
      <c r="K4510" s="468"/>
      <c r="L4510" s="468"/>
      <c r="M4510" s="458"/>
      <c r="N4510" s="468"/>
      <c r="O4510" s="468"/>
      <c r="P4510" s="468"/>
      <c r="Q4510" s="469">
        <f>IF(I4510=$Q$5,J4510*H4510,0)</f>
        <v>0</v>
      </c>
      <c r="R4510" s="469">
        <f>IF(I4510=$R$5,J4510*H4510,0)*1.15</f>
        <v>96.6</v>
      </c>
      <c r="S4510" s="469">
        <f>IF(I4510=$S$5,J4510*H4510,0)</f>
        <v>0</v>
      </c>
      <c r="T4510" s="462">
        <f t="shared" si="180"/>
        <v>0</v>
      </c>
      <c r="U4510" s="470"/>
    </row>
    <row r="4511" spans="2:21" x14ac:dyDescent="0.25">
      <c r="B4511" s="466">
        <f>ROW()-5</f>
        <v>4506</v>
      </c>
      <c r="C4511" s="480">
        <v>45567</v>
      </c>
      <c r="D4511" s="467" t="s">
        <v>490</v>
      </c>
      <c r="E4511" s="468" t="str">
        <f t="shared" si="176"/>
        <v>کامیون کمپرسی</v>
      </c>
      <c r="F4511" s="468" t="str">
        <f t="shared" si="177"/>
        <v>رمضانی مقدم</v>
      </c>
      <c r="G4511" s="468" t="str">
        <f t="shared" si="178"/>
        <v>تک</v>
      </c>
      <c r="H4511" s="468">
        <f t="shared" si="179"/>
        <v>4.2</v>
      </c>
      <c r="I4511" s="468" t="s">
        <v>221</v>
      </c>
      <c r="J4511" s="468">
        <v>35</v>
      </c>
      <c r="K4511" s="468"/>
      <c r="L4511" s="468"/>
      <c r="M4511" s="458"/>
      <c r="N4511" s="468"/>
      <c r="O4511" s="468"/>
      <c r="P4511" s="468"/>
      <c r="Q4511" s="469">
        <f>IF(I4511=$Q$5,J4511*H4511,0)</f>
        <v>0</v>
      </c>
      <c r="R4511" s="469">
        <f>IF(I4511=$R$5,J4511*H4511,0)*1.15</f>
        <v>169.04999999999998</v>
      </c>
      <c r="S4511" s="469">
        <f>IF(I4511=$S$5,J4511*H4511,0)</f>
        <v>0</v>
      </c>
      <c r="T4511" s="462">
        <f t="shared" si="180"/>
        <v>0</v>
      </c>
      <c r="U4511" s="470"/>
    </row>
    <row r="4512" spans="2:21" x14ac:dyDescent="0.25">
      <c r="B4512" s="466">
        <f t="shared" si="185"/>
        <v>4507</v>
      </c>
      <c r="C4512" s="480">
        <v>45567</v>
      </c>
      <c r="D4512" s="467" t="s">
        <v>117</v>
      </c>
      <c r="E4512" s="468" t="str">
        <f t="shared" si="176"/>
        <v>کامیون کمپرسی</v>
      </c>
      <c r="F4512" s="468" t="str">
        <f t="shared" si="177"/>
        <v>شرکتی</v>
      </c>
      <c r="G4512" s="468" t="str">
        <f t="shared" si="178"/>
        <v>جفت</v>
      </c>
      <c r="H4512" s="468">
        <f t="shared" si="179"/>
        <v>6.65</v>
      </c>
      <c r="I4512" s="468" t="s">
        <v>221</v>
      </c>
      <c r="J4512" s="468">
        <v>32</v>
      </c>
      <c r="K4512" s="468"/>
      <c r="L4512" s="468"/>
      <c r="M4512" s="458"/>
      <c r="N4512" s="468"/>
      <c r="O4512" s="468"/>
      <c r="P4512" s="468"/>
      <c r="Q4512" s="469">
        <f t="shared" si="186"/>
        <v>0</v>
      </c>
      <c r="R4512" s="469">
        <f t="shared" si="187"/>
        <v>244.72</v>
      </c>
      <c r="S4512" s="469">
        <f t="shared" si="188"/>
        <v>0</v>
      </c>
      <c r="T4512" s="462">
        <f t="shared" si="180"/>
        <v>0</v>
      </c>
      <c r="U4512" s="470"/>
    </row>
    <row r="4513" spans="2:21" x14ac:dyDescent="0.25">
      <c r="B4513" s="466">
        <f t="shared" si="185"/>
        <v>4508</v>
      </c>
      <c r="C4513" s="480">
        <v>45567</v>
      </c>
      <c r="D4513" s="467" t="s">
        <v>94</v>
      </c>
      <c r="E4513" s="468" t="str">
        <f t="shared" si="176"/>
        <v>کامیون کمپرسی</v>
      </c>
      <c r="F4513" s="468" t="str">
        <f t="shared" si="177"/>
        <v>شرکتی</v>
      </c>
      <c r="G4513" s="468" t="str">
        <f t="shared" si="178"/>
        <v>جفت</v>
      </c>
      <c r="H4513" s="468">
        <f t="shared" si="179"/>
        <v>6.65</v>
      </c>
      <c r="I4513" s="468" t="s">
        <v>221</v>
      </c>
      <c r="J4513" s="468">
        <v>36</v>
      </c>
      <c r="K4513" s="468"/>
      <c r="L4513" s="468"/>
      <c r="M4513" s="458"/>
      <c r="N4513" s="468"/>
      <c r="O4513" s="468"/>
      <c r="P4513" s="468"/>
      <c r="Q4513" s="469">
        <f t="shared" si="186"/>
        <v>0</v>
      </c>
      <c r="R4513" s="469">
        <f t="shared" si="187"/>
        <v>275.31</v>
      </c>
      <c r="S4513" s="469">
        <f t="shared" si="188"/>
        <v>0</v>
      </c>
      <c r="T4513" s="462">
        <f t="shared" si="180"/>
        <v>0</v>
      </c>
      <c r="U4513" s="470"/>
    </row>
    <row r="4514" spans="2:21" x14ac:dyDescent="0.25">
      <c r="B4514" s="466">
        <f t="shared" si="185"/>
        <v>4509</v>
      </c>
      <c r="C4514" s="480">
        <v>45567</v>
      </c>
      <c r="D4514" s="467" t="s">
        <v>91</v>
      </c>
      <c r="E4514" s="468" t="str">
        <f t="shared" si="176"/>
        <v>کامیون کمپرسی</v>
      </c>
      <c r="F4514" s="468" t="str">
        <f t="shared" si="177"/>
        <v>شرکتی</v>
      </c>
      <c r="G4514" s="468" t="str">
        <f t="shared" si="178"/>
        <v>جفت</v>
      </c>
      <c r="H4514" s="468">
        <f t="shared" si="179"/>
        <v>6.65</v>
      </c>
      <c r="I4514" s="468" t="s">
        <v>291</v>
      </c>
      <c r="J4514" s="468">
        <v>28</v>
      </c>
      <c r="K4514" s="468"/>
      <c r="L4514" s="468"/>
      <c r="M4514" s="458"/>
      <c r="N4514" s="468"/>
      <c r="O4514" s="468"/>
      <c r="P4514" s="468"/>
      <c r="Q4514" s="469">
        <f t="shared" si="186"/>
        <v>0</v>
      </c>
      <c r="R4514" s="469">
        <f t="shared" si="187"/>
        <v>0</v>
      </c>
      <c r="S4514" s="469">
        <f t="shared" si="188"/>
        <v>0</v>
      </c>
      <c r="T4514" s="462">
        <f t="shared" si="180"/>
        <v>0</v>
      </c>
      <c r="U4514" s="470"/>
    </row>
    <row r="4515" spans="2:21" x14ac:dyDescent="0.25">
      <c r="B4515" s="466">
        <f t="shared" si="185"/>
        <v>4510</v>
      </c>
      <c r="C4515" s="480">
        <v>45567</v>
      </c>
      <c r="D4515" s="467" t="s">
        <v>156</v>
      </c>
      <c r="E4515" s="468" t="str">
        <f t="shared" si="176"/>
        <v>کامیون کمپرسی</v>
      </c>
      <c r="F4515" s="468" t="str">
        <f t="shared" si="177"/>
        <v>صداقت</v>
      </c>
      <c r="G4515" s="468" t="str">
        <f t="shared" si="178"/>
        <v>تک</v>
      </c>
      <c r="H4515" s="468">
        <f t="shared" si="179"/>
        <v>4.1500000000000004</v>
      </c>
      <c r="I4515" s="468" t="s">
        <v>221</v>
      </c>
      <c r="J4515" s="468">
        <v>47</v>
      </c>
      <c r="K4515" s="468"/>
      <c r="L4515" s="468"/>
      <c r="M4515" s="458"/>
      <c r="N4515" s="468"/>
      <c r="O4515" s="468"/>
      <c r="P4515" s="468"/>
      <c r="Q4515" s="469">
        <f t="shared" si="186"/>
        <v>0</v>
      </c>
      <c r="R4515" s="469">
        <f t="shared" si="187"/>
        <v>224.3075</v>
      </c>
      <c r="S4515" s="469">
        <f t="shared" si="188"/>
        <v>0</v>
      </c>
      <c r="T4515" s="462">
        <f t="shared" si="180"/>
        <v>0</v>
      </c>
      <c r="U4515" s="470"/>
    </row>
    <row r="4516" spans="2:21" x14ac:dyDescent="0.25">
      <c r="B4516" s="466">
        <f t="shared" si="185"/>
        <v>4511</v>
      </c>
      <c r="C4516" s="480">
        <v>45567</v>
      </c>
      <c r="D4516" s="467" t="s">
        <v>157</v>
      </c>
      <c r="E4516" s="468" t="str">
        <f t="shared" si="176"/>
        <v>کامیون کمپرسی</v>
      </c>
      <c r="F4516" s="468" t="str">
        <f t="shared" si="177"/>
        <v>صداقت</v>
      </c>
      <c r="G4516" s="468" t="str">
        <f t="shared" si="178"/>
        <v>تک</v>
      </c>
      <c r="H4516" s="468">
        <f t="shared" si="179"/>
        <v>4.1500000000000004</v>
      </c>
      <c r="I4516" s="468" t="s">
        <v>221</v>
      </c>
      <c r="J4516" s="468">
        <v>45</v>
      </c>
      <c r="K4516" s="468"/>
      <c r="L4516" s="468"/>
      <c r="M4516" s="458"/>
      <c r="N4516" s="468"/>
      <c r="O4516" s="468"/>
      <c r="P4516" s="468"/>
      <c r="Q4516" s="469">
        <f t="shared" si="186"/>
        <v>0</v>
      </c>
      <c r="R4516" s="469">
        <f t="shared" si="187"/>
        <v>214.76250000000002</v>
      </c>
      <c r="S4516" s="469">
        <f t="shared" si="188"/>
        <v>0</v>
      </c>
      <c r="T4516" s="462">
        <f t="shared" si="180"/>
        <v>0</v>
      </c>
      <c r="U4516" s="470"/>
    </row>
    <row r="4517" spans="2:21" x14ac:dyDescent="0.25">
      <c r="B4517" s="466">
        <f t="shared" si="185"/>
        <v>4512</v>
      </c>
      <c r="C4517" s="480">
        <v>45567</v>
      </c>
      <c r="D4517" s="467" t="s">
        <v>436</v>
      </c>
      <c r="E4517" s="468" t="str">
        <f t="shared" si="176"/>
        <v>تانکر آب</v>
      </c>
      <c r="F4517" s="468" t="str">
        <f t="shared" si="177"/>
        <v>جواد رضاپور</v>
      </c>
      <c r="G4517" s="468" t="str">
        <f t="shared" si="178"/>
        <v>تانکر آب</v>
      </c>
      <c r="H4517" s="468">
        <f t="shared" si="179"/>
        <v>10</v>
      </c>
      <c r="I4517" s="468" t="s">
        <v>66</v>
      </c>
      <c r="J4517" s="468">
        <v>4</v>
      </c>
      <c r="K4517" s="468"/>
      <c r="L4517" s="468"/>
      <c r="M4517" s="458"/>
      <c r="N4517" s="468"/>
      <c r="O4517" s="468"/>
      <c r="P4517" s="468"/>
      <c r="Q4517" s="469">
        <f t="shared" si="186"/>
        <v>0</v>
      </c>
      <c r="R4517" s="469">
        <f t="shared" si="187"/>
        <v>0</v>
      </c>
      <c r="S4517" s="469">
        <f t="shared" si="188"/>
        <v>40</v>
      </c>
      <c r="T4517" s="462">
        <f t="shared" si="180"/>
        <v>0</v>
      </c>
      <c r="U4517" s="470"/>
    </row>
    <row r="4518" spans="2:21" x14ac:dyDescent="0.25">
      <c r="B4518" s="466">
        <f t="shared" si="185"/>
        <v>4513</v>
      </c>
      <c r="C4518" s="480">
        <v>45567</v>
      </c>
      <c r="D4518" s="467" t="s">
        <v>284</v>
      </c>
      <c r="E4518" s="468" t="str">
        <f t="shared" si="176"/>
        <v>کمپرسی جفت</v>
      </c>
      <c r="F4518" s="468" t="str">
        <f t="shared" si="177"/>
        <v>محمدپور</v>
      </c>
      <c r="G4518" s="468" t="str">
        <f t="shared" si="178"/>
        <v>جفت</v>
      </c>
      <c r="H4518" s="468">
        <f t="shared" si="179"/>
        <v>7</v>
      </c>
      <c r="I4518" s="468" t="s">
        <v>220</v>
      </c>
      <c r="J4518" s="468">
        <v>52</v>
      </c>
      <c r="K4518" s="468"/>
      <c r="L4518" s="468"/>
      <c r="M4518" s="458"/>
      <c r="N4518" s="468"/>
      <c r="O4518" s="468"/>
      <c r="P4518" s="468"/>
      <c r="Q4518" s="469">
        <f t="shared" si="186"/>
        <v>364</v>
      </c>
      <c r="R4518" s="469">
        <f t="shared" si="187"/>
        <v>0</v>
      </c>
      <c r="S4518" s="469">
        <f t="shared" si="188"/>
        <v>0</v>
      </c>
      <c r="T4518" s="462">
        <f t="shared" si="180"/>
        <v>0</v>
      </c>
      <c r="U4518" s="470"/>
    </row>
    <row r="4519" spans="2:21" x14ac:dyDescent="0.25">
      <c r="B4519" s="466">
        <f t="shared" si="185"/>
        <v>4514</v>
      </c>
      <c r="C4519" s="480">
        <v>45567</v>
      </c>
      <c r="D4519" s="467" t="s">
        <v>268</v>
      </c>
      <c r="E4519" s="468" t="str">
        <f t="shared" si="176"/>
        <v>کمپرسی تک</v>
      </c>
      <c r="F4519" s="468" t="str">
        <f t="shared" si="177"/>
        <v>محمدپور</v>
      </c>
      <c r="G4519" s="468" t="str">
        <f t="shared" si="178"/>
        <v>تک</v>
      </c>
      <c r="H4519" s="468">
        <f t="shared" si="179"/>
        <v>5</v>
      </c>
      <c r="I4519" s="468"/>
      <c r="J4519" s="468"/>
      <c r="K4519" s="468"/>
      <c r="L4519" s="468"/>
      <c r="M4519" s="458"/>
      <c r="N4519" s="468"/>
      <c r="O4519" s="468"/>
      <c r="P4519" s="468"/>
      <c r="Q4519" s="469">
        <f t="shared" si="186"/>
        <v>0</v>
      </c>
      <c r="R4519" s="469">
        <f t="shared" si="187"/>
        <v>0</v>
      </c>
      <c r="S4519" s="469">
        <f t="shared" si="188"/>
        <v>0</v>
      </c>
      <c r="T4519" s="462">
        <f t="shared" si="180"/>
        <v>0</v>
      </c>
      <c r="U4519" s="470"/>
    </row>
    <row r="4520" spans="2:21" x14ac:dyDescent="0.25">
      <c r="B4520" s="466">
        <f t="shared" si="185"/>
        <v>4515</v>
      </c>
      <c r="C4520" s="480">
        <v>45567</v>
      </c>
      <c r="D4520" s="467" t="s">
        <v>260</v>
      </c>
      <c r="E4520" s="468" t="str">
        <f t="shared" si="176"/>
        <v>تانکر آب</v>
      </c>
      <c r="F4520" s="468" t="str">
        <f t="shared" si="177"/>
        <v>محمدپور</v>
      </c>
      <c r="G4520" s="468" t="str">
        <f t="shared" si="178"/>
        <v>تانکر آب</v>
      </c>
      <c r="H4520" s="468">
        <f t="shared" si="179"/>
        <v>10</v>
      </c>
      <c r="I4520" s="468" t="s">
        <v>66</v>
      </c>
      <c r="J4520" s="468">
        <v>7</v>
      </c>
      <c r="K4520" s="468"/>
      <c r="L4520" s="468"/>
      <c r="M4520" s="458"/>
      <c r="N4520" s="468"/>
      <c r="O4520" s="468"/>
      <c r="P4520" s="468"/>
      <c r="Q4520" s="469">
        <f t="shared" si="186"/>
        <v>0</v>
      </c>
      <c r="R4520" s="469">
        <f t="shared" si="187"/>
        <v>0</v>
      </c>
      <c r="S4520" s="469">
        <f t="shared" si="188"/>
        <v>70</v>
      </c>
      <c r="T4520" s="462">
        <f t="shared" si="180"/>
        <v>0</v>
      </c>
      <c r="U4520" s="470"/>
    </row>
    <row r="4521" spans="2:21" x14ac:dyDescent="0.25">
      <c r="B4521" s="466">
        <f t="shared" si="185"/>
        <v>4516</v>
      </c>
      <c r="C4521" s="480">
        <v>45567</v>
      </c>
      <c r="D4521" s="467" t="s">
        <v>359</v>
      </c>
      <c r="E4521" s="468" t="str">
        <f t="shared" ref="E4521:E4584" si="189">IFERROR(VLOOKUP(D4521,V:Z,2,FALSE),"")</f>
        <v>کمپرسی جفت</v>
      </c>
      <c r="F4521" s="468" t="str">
        <f t="shared" ref="F4521:F4584" si="190">IFERROR(VLOOKUP(D4521,V:Z,3,FALSE),"")</f>
        <v>محمدپور</v>
      </c>
      <c r="G4521" s="468" t="str">
        <f t="shared" ref="G4521:G4584" si="191">IFERROR(VLOOKUP(D4521,V:Z,4,FALSE),"")</f>
        <v>جفت</v>
      </c>
      <c r="H4521" s="468">
        <f t="shared" ref="H4521:H4584" si="192">IFERROR(VLOOKUP(D4521,V:Z,5,FALSE),"")</f>
        <v>7</v>
      </c>
      <c r="I4521" s="468"/>
      <c r="J4521" s="468"/>
      <c r="K4521" s="468"/>
      <c r="L4521" s="468"/>
      <c r="M4521" s="458"/>
      <c r="N4521" s="468"/>
      <c r="O4521" s="468"/>
      <c r="P4521" s="468"/>
      <c r="Q4521" s="469">
        <f t="shared" si="186"/>
        <v>0</v>
      </c>
      <c r="R4521" s="469">
        <f t="shared" si="187"/>
        <v>0</v>
      </c>
      <c r="S4521" s="469">
        <f t="shared" si="188"/>
        <v>0</v>
      </c>
      <c r="T4521" s="462">
        <f t="shared" ref="T4521:T4584" si="193">IF(I4521=$T$5,J4521*H4521,0)</f>
        <v>0</v>
      </c>
      <c r="U4521" s="470"/>
    </row>
    <row r="4522" spans="2:21" x14ac:dyDescent="0.25">
      <c r="B4522" s="466">
        <f t="shared" si="185"/>
        <v>4517</v>
      </c>
      <c r="C4522" s="480">
        <v>45567</v>
      </c>
      <c r="D4522" s="467" t="s">
        <v>177</v>
      </c>
      <c r="E4522" s="468" t="str">
        <f t="shared" si="189"/>
        <v>کمپرسی جفت</v>
      </c>
      <c r="F4522" s="468" t="str">
        <f t="shared" si="190"/>
        <v>محمدپور</v>
      </c>
      <c r="G4522" s="468" t="str">
        <f t="shared" si="191"/>
        <v>جفت</v>
      </c>
      <c r="H4522" s="468">
        <f t="shared" si="192"/>
        <v>7</v>
      </c>
      <c r="I4522" s="468"/>
      <c r="J4522" s="468"/>
      <c r="K4522" s="468"/>
      <c r="L4522" s="468"/>
      <c r="M4522" s="458"/>
      <c r="N4522" s="468"/>
      <c r="O4522" s="468"/>
      <c r="P4522" s="468"/>
      <c r="Q4522" s="469">
        <f t="shared" si="186"/>
        <v>0</v>
      </c>
      <c r="R4522" s="469">
        <f t="shared" si="187"/>
        <v>0</v>
      </c>
      <c r="S4522" s="469">
        <f t="shared" si="188"/>
        <v>0</v>
      </c>
      <c r="T4522" s="462">
        <f t="shared" si="193"/>
        <v>0</v>
      </c>
      <c r="U4522" s="470"/>
    </row>
    <row r="4523" spans="2:21" x14ac:dyDescent="0.25">
      <c r="B4523" s="466">
        <f t="shared" si="185"/>
        <v>4518</v>
      </c>
      <c r="C4523" s="480">
        <v>45567</v>
      </c>
      <c r="D4523" s="467" t="s">
        <v>173</v>
      </c>
      <c r="E4523" s="468" t="str">
        <f t="shared" si="189"/>
        <v>تانکر آب</v>
      </c>
      <c r="F4523" s="468" t="str">
        <f t="shared" si="190"/>
        <v>محمدپور</v>
      </c>
      <c r="G4523" s="468" t="str">
        <f t="shared" si="191"/>
        <v>تانکر آب</v>
      </c>
      <c r="H4523" s="468">
        <f t="shared" si="192"/>
        <v>11.2</v>
      </c>
      <c r="I4523" s="468"/>
      <c r="J4523" s="468"/>
      <c r="K4523" s="468"/>
      <c r="L4523" s="468"/>
      <c r="M4523" s="458"/>
      <c r="N4523" s="468"/>
      <c r="O4523" s="468"/>
      <c r="P4523" s="468"/>
      <c r="Q4523" s="469">
        <f t="shared" si="186"/>
        <v>0</v>
      </c>
      <c r="R4523" s="469">
        <f t="shared" si="187"/>
        <v>0</v>
      </c>
      <c r="S4523" s="469">
        <f t="shared" si="188"/>
        <v>0</v>
      </c>
      <c r="T4523" s="462">
        <f t="shared" si="193"/>
        <v>0</v>
      </c>
      <c r="U4523" s="470"/>
    </row>
    <row r="4524" spans="2:21" x14ac:dyDescent="0.25">
      <c r="B4524" s="466">
        <f t="shared" si="185"/>
        <v>4519</v>
      </c>
      <c r="C4524" s="480">
        <v>45567</v>
      </c>
      <c r="D4524" s="467" t="s">
        <v>152</v>
      </c>
      <c r="E4524" s="468" t="str">
        <f t="shared" si="189"/>
        <v>کامیون کمپرسی</v>
      </c>
      <c r="F4524" s="468" t="str">
        <f t="shared" si="190"/>
        <v>میرزایی</v>
      </c>
      <c r="G4524" s="468" t="str">
        <f t="shared" si="191"/>
        <v>تک</v>
      </c>
      <c r="H4524" s="468">
        <f t="shared" si="192"/>
        <v>4.1500000000000004</v>
      </c>
      <c r="I4524" s="468" t="s">
        <v>221</v>
      </c>
      <c r="J4524" s="468">
        <v>39</v>
      </c>
      <c r="K4524" s="468"/>
      <c r="L4524" s="468"/>
      <c r="M4524" s="458"/>
      <c r="N4524" s="468"/>
      <c r="O4524" s="468"/>
      <c r="P4524" s="468"/>
      <c r="Q4524" s="469">
        <f t="shared" si="186"/>
        <v>0</v>
      </c>
      <c r="R4524" s="469">
        <f t="shared" si="187"/>
        <v>186.1275</v>
      </c>
      <c r="S4524" s="469">
        <f t="shared" si="188"/>
        <v>0</v>
      </c>
      <c r="T4524" s="462">
        <f t="shared" si="193"/>
        <v>0</v>
      </c>
      <c r="U4524" s="470"/>
    </row>
    <row r="4525" spans="2:21" x14ac:dyDescent="0.25">
      <c r="B4525" s="466">
        <f t="shared" si="185"/>
        <v>4520</v>
      </c>
      <c r="C4525" s="480">
        <v>45567</v>
      </c>
      <c r="D4525" s="467" t="s">
        <v>150</v>
      </c>
      <c r="E4525" s="468" t="str">
        <f t="shared" si="189"/>
        <v>کامیون کمپرسی</v>
      </c>
      <c r="F4525" s="468" t="str">
        <f t="shared" si="190"/>
        <v>میرزایی</v>
      </c>
      <c r="G4525" s="468" t="str">
        <f t="shared" si="191"/>
        <v>تک</v>
      </c>
      <c r="H4525" s="468">
        <f t="shared" si="192"/>
        <v>4.1500000000000004</v>
      </c>
      <c r="I4525" s="468" t="s">
        <v>221</v>
      </c>
      <c r="J4525" s="468">
        <v>35</v>
      </c>
      <c r="K4525" s="468"/>
      <c r="L4525" s="468"/>
      <c r="M4525" s="458"/>
      <c r="N4525" s="468"/>
      <c r="O4525" s="468"/>
      <c r="P4525" s="468"/>
      <c r="Q4525" s="469">
        <f t="shared" si="186"/>
        <v>0</v>
      </c>
      <c r="R4525" s="469">
        <f t="shared" si="187"/>
        <v>167.03749999999999</v>
      </c>
      <c r="S4525" s="469">
        <f t="shared" si="188"/>
        <v>0</v>
      </c>
      <c r="T4525" s="462">
        <f t="shared" si="193"/>
        <v>0</v>
      </c>
      <c r="U4525" s="470"/>
    </row>
    <row r="4526" spans="2:21" x14ac:dyDescent="0.25">
      <c r="B4526" s="466">
        <f t="shared" si="185"/>
        <v>4521</v>
      </c>
      <c r="C4526" s="480">
        <v>45567</v>
      </c>
      <c r="D4526" s="467" t="s">
        <v>179</v>
      </c>
      <c r="E4526" s="468" t="str">
        <f t="shared" si="189"/>
        <v>تانکر آب</v>
      </c>
      <c r="F4526" s="468" t="str">
        <f t="shared" si="190"/>
        <v>گلپایگانی</v>
      </c>
      <c r="G4526" s="468" t="str">
        <f t="shared" si="191"/>
        <v>تانکر آب</v>
      </c>
      <c r="H4526" s="468">
        <f t="shared" si="192"/>
        <v>11.6</v>
      </c>
      <c r="I4526" s="468" t="s">
        <v>66</v>
      </c>
      <c r="J4526" s="468">
        <v>4</v>
      </c>
      <c r="K4526" s="468"/>
      <c r="L4526" s="468"/>
      <c r="M4526" s="458"/>
      <c r="N4526" s="468"/>
      <c r="O4526" s="468"/>
      <c r="P4526" s="468"/>
      <c r="Q4526" s="469">
        <f t="shared" si="186"/>
        <v>0</v>
      </c>
      <c r="R4526" s="469">
        <f t="shared" si="187"/>
        <v>0</v>
      </c>
      <c r="S4526" s="469">
        <f t="shared" si="188"/>
        <v>46.4</v>
      </c>
      <c r="T4526" s="462">
        <f t="shared" si="193"/>
        <v>0</v>
      </c>
      <c r="U4526" s="470"/>
    </row>
    <row r="4527" spans="2:21" x14ac:dyDescent="0.25">
      <c r="B4527" s="466">
        <f t="shared" si="185"/>
        <v>4522</v>
      </c>
      <c r="C4527" s="480">
        <v>45567</v>
      </c>
      <c r="D4527" s="467" t="s">
        <v>141</v>
      </c>
      <c r="E4527" s="468" t="str">
        <f t="shared" si="189"/>
        <v>کامیون کمپرسی</v>
      </c>
      <c r="F4527" s="468" t="str">
        <f t="shared" si="190"/>
        <v>انصاری</v>
      </c>
      <c r="G4527" s="468" t="str">
        <f t="shared" si="191"/>
        <v>جفت</v>
      </c>
      <c r="H4527" s="468">
        <f t="shared" si="192"/>
        <v>7</v>
      </c>
      <c r="I4527" s="468" t="s">
        <v>220</v>
      </c>
      <c r="J4527" s="468">
        <v>40</v>
      </c>
      <c r="K4527" s="468"/>
      <c r="L4527" s="468"/>
      <c r="M4527" s="458"/>
      <c r="N4527" s="468"/>
      <c r="O4527" s="468"/>
      <c r="P4527" s="468"/>
      <c r="Q4527" s="469">
        <f t="shared" si="186"/>
        <v>280</v>
      </c>
      <c r="R4527" s="469">
        <f t="shared" si="187"/>
        <v>0</v>
      </c>
      <c r="S4527" s="469">
        <f t="shared" si="188"/>
        <v>0</v>
      </c>
      <c r="T4527" s="462">
        <f t="shared" si="193"/>
        <v>0</v>
      </c>
      <c r="U4527" s="470"/>
    </row>
    <row r="4528" spans="2:21" x14ac:dyDescent="0.25">
      <c r="B4528" s="466">
        <f t="shared" si="185"/>
        <v>4523</v>
      </c>
      <c r="C4528" s="480">
        <v>45567</v>
      </c>
      <c r="D4528" s="467" t="s">
        <v>142</v>
      </c>
      <c r="E4528" s="468" t="str">
        <f t="shared" si="189"/>
        <v>کامیون کمپرسی</v>
      </c>
      <c r="F4528" s="468" t="str">
        <f t="shared" si="190"/>
        <v>انصاری</v>
      </c>
      <c r="G4528" s="468" t="str">
        <f t="shared" si="191"/>
        <v>جفت</v>
      </c>
      <c r="H4528" s="468">
        <f t="shared" si="192"/>
        <v>7</v>
      </c>
      <c r="I4528" s="468" t="s">
        <v>220</v>
      </c>
      <c r="J4528" s="468">
        <v>40</v>
      </c>
      <c r="K4528" s="468"/>
      <c r="L4528" s="468"/>
      <c r="M4528" s="458"/>
      <c r="N4528" s="468"/>
      <c r="O4528" s="468"/>
      <c r="P4528" s="468"/>
      <c r="Q4528" s="469">
        <f t="shared" si="186"/>
        <v>280</v>
      </c>
      <c r="R4528" s="469">
        <f t="shared" si="187"/>
        <v>0</v>
      </c>
      <c r="S4528" s="469">
        <f t="shared" si="188"/>
        <v>0</v>
      </c>
      <c r="T4528" s="462">
        <f t="shared" si="193"/>
        <v>0</v>
      </c>
      <c r="U4528" s="470"/>
    </row>
    <row r="4529" spans="2:21" x14ac:dyDescent="0.25">
      <c r="B4529" s="466">
        <f t="shared" si="185"/>
        <v>4524</v>
      </c>
      <c r="C4529" s="480">
        <v>45567</v>
      </c>
      <c r="D4529" s="467" t="s">
        <v>143</v>
      </c>
      <c r="E4529" s="468" t="str">
        <f t="shared" si="189"/>
        <v>کامیون کمپرسی</v>
      </c>
      <c r="F4529" s="468" t="str">
        <f t="shared" si="190"/>
        <v>انصاری</v>
      </c>
      <c r="G4529" s="468" t="str">
        <f t="shared" si="191"/>
        <v>جفت</v>
      </c>
      <c r="H4529" s="468">
        <f t="shared" si="192"/>
        <v>7</v>
      </c>
      <c r="I4529" s="468" t="s">
        <v>220</v>
      </c>
      <c r="J4529" s="468">
        <v>0</v>
      </c>
      <c r="K4529" s="468"/>
      <c r="L4529" s="468"/>
      <c r="M4529" s="458"/>
      <c r="N4529" s="468"/>
      <c r="O4529" s="468"/>
      <c r="P4529" s="468"/>
      <c r="Q4529" s="469">
        <f t="shared" si="186"/>
        <v>0</v>
      </c>
      <c r="R4529" s="469">
        <f t="shared" si="187"/>
        <v>0</v>
      </c>
      <c r="S4529" s="469">
        <f t="shared" si="188"/>
        <v>0</v>
      </c>
      <c r="T4529" s="462">
        <f t="shared" si="193"/>
        <v>0</v>
      </c>
      <c r="U4529" s="470"/>
    </row>
    <row r="4530" spans="2:21" x14ac:dyDescent="0.25">
      <c r="B4530" s="466">
        <f t="shared" si="185"/>
        <v>4525</v>
      </c>
      <c r="C4530" s="480">
        <v>45567</v>
      </c>
      <c r="D4530" s="467" t="s">
        <v>258</v>
      </c>
      <c r="E4530" s="468" t="str">
        <f t="shared" si="189"/>
        <v>کامیون کمپرسی</v>
      </c>
      <c r="F4530" s="468" t="str">
        <f t="shared" si="190"/>
        <v>انصاری</v>
      </c>
      <c r="G4530" s="468" t="str">
        <f t="shared" si="191"/>
        <v>جفت</v>
      </c>
      <c r="H4530" s="468">
        <f t="shared" si="192"/>
        <v>7</v>
      </c>
      <c r="I4530" s="468" t="s">
        <v>220</v>
      </c>
      <c r="J4530" s="468">
        <v>40</v>
      </c>
      <c r="K4530" s="468"/>
      <c r="L4530" s="468"/>
      <c r="M4530" s="458"/>
      <c r="N4530" s="468"/>
      <c r="O4530" s="468"/>
      <c r="P4530" s="468"/>
      <c r="Q4530" s="469">
        <f t="shared" si="186"/>
        <v>280</v>
      </c>
      <c r="R4530" s="469">
        <f t="shared" si="187"/>
        <v>0</v>
      </c>
      <c r="S4530" s="469">
        <f t="shared" si="188"/>
        <v>0</v>
      </c>
      <c r="T4530" s="462">
        <f t="shared" si="193"/>
        <v>0</v>
      </c>
      <c r="U4530" s="470"/>
    </row>
    <row r="4531" spans="2:21" x14ac:dyDescent="0.25">
      <c r="B4531" s="466">
        <f t="shared" si="185"/>
        <v>4526</v>
      </c>
      <c r="C4531" s="480">
        <v>45567</v>
      </c>
      <c r="D4531" s="467" t="s">
        <v>266</v>
      </c>
      <c r="E4531" s="468" t="str">
        <f t="shared" si="189"/>
        <v>کامیون کمپرسی</v>
      </c>
      <c r="F4531" s="468" t="str">
        <f t="shared" si="190"/>
        <v>انصاری</v>
      </c>
      <c r="G4531" s="468" t="str">
        <f t="shared" si="191"/>
        <v>جفت</v>
      </c>
      <c r="H4531" s="468">
        <f t="shared" si="192"/>
        <v>7</v>
      </c>
      <c r="I4531" s="468" t="s">
        <v>220</v>
      </c>
      <c r="J4531" s="468">
        <v>40</v>
      </c>
      <c r="K4531" s="468"/>
      <c r="L4531" s="468"/>
      <c r="M4531" s="458"/>
      <c r="N4531" s="468"/>
      <c r="O4531" s="468"/>
      <c r="P4531" s="468"/>
      <c r="Q4531" s="469">
        <f t="shared" si="186"/>
        <v>280</v>
      </c>
      <c r="R4531" s="469">
        <f t="shared" si="187"/>
        <v>0</v>
      </c>
      <c r="S4531" s="469">
        <f t="shared" si="188"/>
        <v>0</v>
      </c>
      <c r="T4531" s="462">
        <f t="shared" si="193"/>
        <v>0</v>
      </c>
      <c r="U4531" s="470"/>
    </row>
    <row r="4532" spans="2:21" x14ac:dyDescent="0.25">
      <c r="B4532" s="466">
        <f t="shared" si="185"/>
        <v>4527</v>
      </c>
      <c r="C4532" s="480">
        <v>45567</v>
      </c>
      <c r="D4532" s="467" t="s">
        <v>267</v>
      </c>
      <c r="E4532" s="468" t="str">
        <f t="shared" si="189"/>
        <v>کامیون کمپرسی</v>
      </c>
      <c r="F4532" s="468" t="str">
        <f t="shared" si="190"/>
        <v>انصاری</v>
      </c>
      <c r="G4532" s="468" t="str">
        <f t="shared" si="191"/>
        <v>جفت</v>
      </c>
      <c r="H4532" s="468">
        <f t="shared" si="192"/>
        <v>7</v>
      </c>
      <c r="I4532" s="468" t="s">
        <v>220</v>
      </c>
      <c r="J4532" s="468">
        <v>40</v>
      </c>
      <c r="K4532" s="468"/>
      <c r="L4532" s="468"/>
      <c r="M4532" s="458"/>
      <c r="N4532" s="468"/>
      <c r="O4532" s="468"/>
      <c r="P4532" s="468"/>
      <c r="Q4532" s="469">
        <f t="shared" si="186"/>
        <v>280</v>
      </c>
      <c r="R4532" s="469">
        <f t="shared" si="187"/>
        <v>0</v>
      </c>
      <c r="S4532" s="469">
        <f t="shared" si="188"/>
        <v>0</v>
      </c>
      <c r="T4532" s="462">
        <f t="shared" si="193"/>
        <v>0</v>
      </c>
      <c r="U4532" s="470"/>
    </row>
    <row r="4533" spans="2:21" x14ac:dyDescent="0.25">
      <c r="B4533" s="466">
        <f t="shared" si="185"/>
        <v>4528</v>
      </c>
      <c r="C4533" s="480">
        <v>45567</v>
      </c>
      <c r="D4533" s="467" t="s">
        <v>524</v>
      </c>
      <c r="E4533" s="468" t="str">
        <f t="shared" si="189"/>
        <v>کامیون کمپرسی</v>
      </c>
      <c r="F4533" s="468" t="str">
        <f t="shared" si="190"/>
        <v>شهرکی</v>
      </c>
      <c r="G4533" s="468" t="str">
        <f t="shared" si="191"/>
        <v>تک</v>
      </c>
      <c r="H4533" s="468">
        <f t="shared" si="192"/>
        <v>4.1500000000000004</v>
      </c>
      <c r="I4533" s="468" t="s">
        <v>221</v>
      </c>
      <c r="J4533" s="468">
        <v>42</v>
      </c>
      <c r="K4533" s="468"/>
      <c r="L4533" s="468"/>
      <c r="M4533" s="458"/>
      <c r="N4533" s="468"/>
      <c r="O4533" s="468"/>
      <c r="P4533" s="468"/>
      <c r="Q4533" s="469">
        <f t="shared" si="186"/>
        <v>0</v>
      </c>
      <c r="R4533" s="469">
        <f t="shared" si="187"/>
        <v>200.44499999999999</v>
      </c>
      <c r="S4533" s="469">
        <f t="shared" si="188"/>
        <v>0</v>
      </c>
      <c r="T4533" s="462">
        <f t="shared" si="193"/>
        <v>0</v>
      </c>
      <c r="U4533" s="470"/>
    </row>
    <row r="4534" spans="2:21" x14ac:dyDescent="0.25">
      <c r="B4534" s="466">
        <f t="shared" si="185"/>
        <v>4529</v>
      </c>
      <c r="C4534" s="480">
        <v>45567</v>
      </c>
      <c r="D4534" s="467" t="s">
        <v>387</v>
      </c>
      <c r="E4534" s="468" t="str">
        <f t="shared" si="189"/>
        <v>کمپرسی تک</v>
      </c>
      <c r="F4534" s="468" t="str">
        <f t="shared" si="190"/>
        <v>جواد رضاپور</v>
      </c>
      <c r="G4534" s="468" t="str">
        <f t="shared" si="191"/>
        <v>تک</v>
      </c>
      <c r="H4534" s="468">
        <f t="shared" si="192"/>
        <v>4.1500000000000004</v>
      </c>
      <c r="I4534" s="468" t="s">
        <v>220</v>
      </c>
      <c r="J4534" s="468">
        <v>31</v>
      </c>
      <c r="K4534" s="468"/>
      <c r="L4534" s="468"/>
      <c r="M4534" s="458"/>
      <c r="N4534" s="468"/>
      <c r="O4534" s="468"/>
      <c r="P4534" s="468"/>
      <c r="Q4534" s="469">
        <f t="shared" si="186"/>
        <v>128.65</v>
      </c>
      <c r="R4534" s="469">
        <f t="shared" si="187"/>
        <v>0</v>
      </c>
      <c r="S4534" s="469">
        <f t="shared" si="188"/>
        <v>0</v>
      </c>
      <c r="T4534" s="462">
        <f t="shared" si="193"/>
        <v>0</v>
      </c>
      <c r="U4534" s="470"/>
    </row>
    <row r="4535" spans="2:21" x14ac:dyDescent="0.25">
      <c r="B4535" s="466">
        <f t="shared" si="185"/>
        <v>4530</v>
      </c>
      <c r="C4535" s="480">
        <v>45567</v>
      </c>
      <c r="D4535" s="467" t="s">
        <v>388</v>
      </c>
      <c r="E4535" s="468" t="str">
        <f t="shared" si="189"/>
        <v>کمپرسی تک</v>
      </c>
      <c r="F4535" s="468" t="str">
        <f t="shared" si="190"/>
        <v>جواد رضاپور</v>
      </c>
      <c r="G4535" s="468" t="str">
        <f t="shared" si="191"/>
        <v>تک</v>
      </c>
      <c r="H4535" s="468">
        <f t="shared" si="192"/>
        <v>4.1500000000000004</v>
      </c>
      <c r="I4535" s="468" t="s">
        <v>220</v>
      </c>
      <c r="J4535" s="468">
        <v>30</v>
      </c>
      <c r="K4535" s="468"/>
      <c r="L4535" s="468"/>
      <c r="M4535" s="458"/>
      <c r="N4535" s="468"/>
      <c r="O4535" s="468"/>
      <c r="P4535" s="468"/>
      <c r="Q4535" s="469">
        <f t="shared" si="186"/>
        <v>124.50000000000001</v>
      </c>
      <c r="R4535" s="469">
        <f t="shared" si="187"/>
        <v>0</v>
      </c>
      <c r="S4535" s="469">
        <f t="shared" si="188"/>
        <v>0</v>
      </c>
      <c r="T4535" s="462">
        <f t="shared" si="193"/>
        <v>0</v>
      </c>
      <c r="U4535" s="470"/>
    </row>
    <row r="4536" spans="2:21" x14ac:dyDescent="0.25">
      <c r="B4536" s="466">
        <f t="shared" si="185"/>
        <v>4531</v>
      </c>
      <c r="C4536" s="480">
        <v>45567</v>
      </c>
      <c r="D4536" s="467" t="s">
        <v>505</v>
      </c>
      <c r="E4536" s="468" t="str">
        <f t="shared" si="189"/>
        <v>کمپرسی تک</v>
      </c>
      <c r="F4536" s="468" t="str">
        <f t="shared" si="190"/>
        <v>جواد رضاپور</v>
      </c>
      <c r="G4536" s="468" t="str">
        <f t="shared" si="191"/>
        <v>تک</v>
      </c>
      <c r="H4536" s="468">
        <f t="shared" si="192"/>
        <v>4.1500000000000004</v>
      </c>
      <c r="I4536" s="468" t="s">
        <v>220</v>
      </c>
      <c r="J4536" s="468">
        <v>31</v>
      </c>
      <c r="K4536" s="468"/>
      <c r="L4536" s="468"/>
      <c r="M4536" s="458"/>
      <c r="N4536" s="468"/>
      <c r="O4536" s="468"/>
      <c r="P4536" s="468"/>
      <c r="Q4536" s="469">
        <f t="shared" si="186"/>
        <v>128.65</v>
      </c>
      <c r="R4536" s="469">
        <f t="shared" si="187"/>
        <v>0</v>
      </c>
      <c r="S4536" s="469">
        <f t="shared" si="188"/>
        <v>0</v>
      </c>
      <c r="T4536" s="462">
        <f t="shared" si="193"/>
        <v>0</v>
      </c>
      <c r="U4536" s="470"/>
    </row>
    <row r="4537" spans="2:21" x14ac:dyDescent="0.25">
      <c r="B4537" s="466">
        <f t="shared" si="185"/>
        <v>4532</v>
      </c>
      <c r="C4537" s="480">
        <v>45567</v>
      </c>
      <c r="D4537" s="467" t="s">
        <v>96</v>
      </c>
      <c r="E4537" s="468" t="str">
        <f t="shared" si="189"/>
        <v>تانکر آب</v>
      </c>
      <c r="F4537" s="468" t="str">
        <f t="shared" si="190"/>
        <v>شرکتی</v>
      </c>
      <c r="G4537" s="468" t="str">
        <f t="shared" si="191"/>
        <v>تانکر آب</v>
      </c>
      <c r="H4537" s="468">
        <f t="shared" si="192"/>
        <v>11.8</v>
      </c>
      <c r="I4537" s="468" t="s">
        <v>66</v>
      </c>
      <c r="J4537" s="468">
        <v>5</v>
      </c>
      <c r="K4537" s="468"/>
      <c r="L4537" s="468"/>
      <c r="M4537" s="458"/>
      <c r="N4537" s="468"/>
      <c r="O4537" s="468"/>
      <c r="P4537" s="468"/>
      <c r="Q4537" s="469">
        <f t="shared" si="186"/>
        <v>0</v>
      </c>
      <c r="R4537" s="469">
        <f t="shared" si="187"/>
        <v>0</v>
      </c>
      <c r="S4537" s="469">
        <f t="shared" si="188"/>
        <v>59</v>
      </c>
      <c r="T4537" s="462">
        <f t="shared" si="193"/>
        <v>0</v>
      </c>
      <c r="U4537" s="470"/>
    </row>
    <row r="4538" spans="2:21" x14ac:dyDescent="0.25">
      <c r="B4538" s="466">
        <f t="shared" si="185"/>
        <v>4533</v>
      </c>
      <c r="C4538" s="480">
        <v>45567</v>
      </c>
      <c r="D4538" s="467" t="s">
        <v>130</v>
      </c>
      <c r="E4538" s="468" t="str">
        <f t="shared" si="189"/>
        <v>تانکر آب</v>
      </c>
      <c r="F4538" s="468" t="str">
        <f t="shared" si="190"/>
        <v>شرکتی</v>
      </c>
      <c r="G4538" s="468" t="str">
        <f t="shared" si="191"/>
        <v>تانکر آب</v>
      </c>
      <c r="H4538" s="468">
        <f t="shared" si="192"/>
        <v>11.8</v>
      </c>
      <c r="I4538" s="468" t="s">
        <v>66</v>
      </c>
      <c r="J4538" s="468">
        <v>3</v>
      </c>
      <c r="K4538" s="468"/>
      <c r="L4538" s="468"/>
      <c r="M4538" s="458"/>
      <c r="N4538" s="468"/>
      <c r="O4538" s="468"/>
      <c r="P4538" s="468"/>
      <c r="Q4538" s="469">
        <f t="shared" si="186"/>
        <v>0</v>
      </c>
      <c r="R4538" s="469">
        <f t="shared" si="187"/>
        <v>0</v>
      </c>
      <c r="S4538" s="469">
        <f t="shared" si="188"/>
        <v>35.400000000000006</v>
      </c>
      <c r="T4538" s="462">
        <f t="shared" si="193"/>
        <v>0</v>
      </c>
      <c r="U4538" s="470"/>
    </row>
    <row r="4539" spans="2:21" x14ac:dyDescent="0.25">
      <c r="B4539" s="466">
        <f t="shared" si="185"/>
        <v>4534</v>
      </c>
      <c r="C4539" s="480">
        <v>45567</v>
      </c>
      <c r="D4539" s="472" t="s">
        <v>478</v>
      </c>
      <c r="E4539" s="468" t="str">
        <f t="shared" si="189"/>
        <v>تانکر آب</v>
      </c>
      <c r="F4539" s="468" t="str">
        <f t="shared" si="190"/>
        <v>میرزایی</v>
      </c>
      <c r="G4539" s="468" t="str">
        <f t="shared" si="191"/>
        <v>تانکر آب</v>
      </c>
      <c r="H4539" s="468">
        <f t="shared" si="192"/>
        <v>13</v>
      </c>
      <c r="I4539" s="468" t="s">
        <v>66</v>
      </c>
      <c r="J4539" s="468">
        <v>4</v>
      </c>
      <c r="K4539" s="468"/>
      <c r="L4539" s="468"/>
      <c r="M4539" s="458"/>
      <c r="N4539" s="468"/>
      <c r="O4539" s="468"/>
      <c r="P4539" s="468"/>
      <c r="Q4539" s="469">
        <f t="shared" si="186"/>
        <v>0</v>
      </c>
      <c r="R4539" s="469">
        <f t="shared" si="187"/>
        <v>0</v>
      </c>
      <c r="S4539" s="469">
        <f t="shared" si="188"/>
        <v>52</v>
      </c>
      <c r="T4539" s="462">
        <f t="shared" si="193"/>
        <v>0</v>
      </c>
      <c r="U4539" s="470"/>
    </row>
    <row r="4540" spans="2:21" x14ac:dyDescent="0.25">
      <c r="B4540" s="466">
        <f>ROW()-5</f>
        <v>4535</v>
      </c>
      <c r="C4540" s="480">
        <v>45568</v>
      </c>
      <c r="D4540" s="467" t="s">
        <v>522</v>
      </c>
      <c r="E4540" s="468" t="str">
        <f t="shared" si="189"/>
        <v>_</v>
      </c>
      <c r="F4540" s="468" t="str">
        <f t="shared" si="190"/>
        <v>_</v>
      </c>
      <c r="G4540" s="468" t="str">
        <f t="shared" si="191"/>
        <v>بچینگ</v>
      </c>
      <c r="H4540" s="468">
        <f t="shared" si="192"/>
        <v>1</v>
      </c>
      <c r="I4540" s="468" t="s">
        <v>310</v>
      </c>
      <c r="J4540" s="468">
        <v>48</v>
      </c>
      <c r="K4540" s="468"/>
      <c r="L4540" s="468"/>
      <c r="M4540" s="458"/>
      <c r="N4540" s="468"/>
      <c r="O4540" s="468">
        <v>716776</v>
      </c>
      <c r="P4540" s="468" t="s">
        <v>498</v>
      </c>
      <c r="Q4540" s="469">
        <f>IF(I4540=$Q$5,J4540*H4540,0)</f>
        <v>0</v>
      </c>
      <c r="R4540" s="469">
        <f>IF(I4540=$R$5,J4540*H4540,0)*1.15</f>
        <v>0</v>
      </c>
      <c r="S4540" s="469">
        <f>IF(I4540=$S$5,J4540*H4540,0)</f>
        <v>0</v>
      </c>
      <c r="T4540" s="462">
        <f t="shared" si="193"/>
        <v>0</v>
      </c>
      <c r="U4540" s="470"/>
    </row>
    <row r="4541" spans="2:21" s="558" customFormat="1" x14ac:dyDescent="0.25">
      <c r="B4541" s="466">
        <f>ROW()-5</f>
        <v>4536</v>
      </c>
      <c r="C4541" s="480">
        <v>45568</v>
      </c>
      <c r="D4541" s="467" t="s">
        <v>522</v>
      </c>
      <c r="E4541" s="468" t="str">
        <f t="shared" si="189"/>
        <v>_</v>
      </c>
      <c r="F4541" s="468" t="str">
        <f t="shared" si="190"/>
        <v>_</v>
      </c>
      <c r="G4541" s="468" t="str">
        <f t="shared" si="191"/>
        <v>بچینگ</v>
      </c>
      <c r="H4541" s="468">
        <f t="shared" si="192"/>
        <v>1</v>
      </c>
      <c r="I4541" s="468" t="s">
        <v>310</v>
      </c>
      <c r="J4541" s="468">
        <v>24</v>
      </c>
      <c r="K4541" s="468"/>
      <c r="L4541" s="468"/>
      <c r="M4541" s="458"/>
      <c r="N4541" s="468"/>
      <c r="O4541" s="468">
        <v>714143</v>
      </c>
      <c r="P4541" s="468" t="s">
        <v>531</v>
      </c>
      <c r="Q4541" s="469">
        <f>IF(I4541=$Q$5,J4541*H4541,0)</f>
        <v>0</v>
      </c>
      <c r="R4541" s="469">
        <f>IF(I4541=$R$5,J4541*H4541,0)*1.15</f>
        <v>0</v>
      </c>
      <c r="S4541" s="469">
        <f>IF(I4541=$S$5,J4541*H4541,0)</f>
        <v>0</v>
      </c>
      <c r="T4541" s="462">
        <f t="shared" si="193"/>
        <v>0</v>
      </c>
      <c r="U4541" s="470"/>
    </row>
    <row r="4542" spans="2:21" x14ac:dyDescent="0.25">
      <c r="B4542" s="466">
        <f t="shared" ref="B4542:B4573" si="194">ROW()-5</f>
        <v>4537</v>
      </c>
      <c r="C4542" s="480">
        <v>45568</v>
      </c>
      <c r="D4542" s="467" t="s">
        <v>487</v>
      </c>
      <c r="E4542" s="468" t="str">
        <f t="shared" si="189"/>
        <v>کامیون کمپرسی</v>
      </c>
      <c r="F4542" s="468" t="str">
        <f t="shared" si="190"/>
        <v>رمضانی مقدم</v>
      </c>
      <c r="G4542" s="468" t="str">
        <f t="shared" si="191"/>
        <v>تک</v>
      </c>
      <c r="H4542" s="468">
        <f t="shared" si="192"/>
        <v>4.2</v>
      </c>
      <c r="I4542" s="468" t="s">
        <v>221</v>
      </c>
      <c r="J4542" s="468">
        <v>45</v>
      </c>
      <c r="K4542" s="468"/>
      <c r="L4542" s="468"/>
      <c r="M4542" s="458"/>
      <c r="N4542" s="468"/>
      <c r="O4542" s="468"/>
      <c r="P4542" s="468"/>
      <c r="Q4542" s="469">
        <f t="shared" ref="Q4542:Q4573" si="195">IF(I4542=$Q$5,J4542*H4542,0)</f>
        <v>0</v>
      </c>
      <c r="R4542" s="469">
        <f t="shared" ref="R4542:R4573" si="196">IF(I4542=$R$5,J4542*H4542,0)*1.15</f>
        <v>217.35</v>
      </c>
      <c r="S4542" s="469">
        <f t="shared" ref="S4542:S4573" si="197">IF(I4542=$S$5,J4542*H4542,0)</f>
        <v>0</v>
      </c>
      <c r="T4542" s="462">
        <f t="shared" si="193"/>
        <v>0</v>
      </c>
      <c r="U4542" s="470"/>
    </row>
    <row r="4543" spans="2:21" x14ac:dyDescent="0.25">
      <c r="B4543" s="466">
        <f t="shared" si="194"/>
        <v>4538</v>
      </c>
      <c r="C4543" s="480">
        <v>45568</v>
      </c>
      <c r="D4543" s="467" t="s">
        <v>488</v>
      </c>
      <c r="E4543" s="468" t="str">
        <f t="shared" si="189"/>
        <v>کامیون کمپرسی</v>
      </c>
      <c r="F4543" s="468" t="str">
        <f t="shared" si="190"/>
        <v>رمضانی مقدم</v>
      </c>
      <c r="G4543" s="468" t="str">
        <f t="shared" si="191"/>
        <v>تک</v>
      </c>
      <c r="H4543" s="468">
        <f t="shared" si="192"/>
        <v>4.2</v>
      </c>
      <c r="I4543" s="468" t="s">
        <v>221</v>
      </c>
      <c r="J4543" s="468">
        <v>43</v>
      </c>
      <c r="K4543" s="468"/>
      <c r="L4543" s="468"/>
      <c r="M4543" s="458"/>
      <c r="N4543" s="468"/>
      <c r="O4543" s="468"/>
      <c r="P4543" s="468"/>
      <c r="Q4543" s="469">
        <f t="shared" si="195"/>
        <v>0</v>
      </c>
      <c r="R4543" s="469">
        <f t="shared" si="196"/>
        <v>207.68999999999997</v>
      </c>
      <c r="S4543" s="469">
        <f t="shared" si="197"/>
        <v>0</v>
      </c>
      <c r="T4543" s="462">
        <f t="shared" si="193"/>
        <v>0</v>
      </c>
      <c r="U4543" s="470"/>
    </row>
    <row r="4544" spans="2:21" x14ac:dyDescent="0.25">
      <c r="B4544" s="466">
        <f t="shared" si="194"/>
        <v>4539</v>
      </c>
      <c r="C4544" s="480">
        <v>45568</v>
      </c>
      <c r="D4544" s="467" t="s">
        <v>489</v>
      </c>
      <c r="E4544" s="468" t="str">
        <f t="shared" si="189"/>
        <v>کامیون کمپرسی</v>
      </c>
      <c r="F4544" s="468" t="str">
        <f t="shared" si="190"/>
        <v>رمضانی مقدم</v>
      </c>
      <c r="G4544" s="468" t="str">
        <f t="shared" si="191"/>
        <v>تک</v>
      </c>
      <c r="H4544" s="468">
        <f t="shared" si="192"/>
        <v>4.2</v>
      </c>
      <c r="I4544" s="468" t="s">
        <v>221</v>
      </c>
      <c r="J4544" s="468">
        <v>23</v>
      </c>
      <c r="K4544" s="468"/>
      <c r="L4544" s="468"/>
      <c r="M4544" s="458"/>
      <c r="N4544" s="468"/>
      <c r="O4544" s="468"/>
      <c r="P4544" s="468"/>
      <c r="Q4544" s="469">
        <f t="shared" si="195"/>
        <v>0</v>
      </c>
      <c r="R4544" s="469">
        <f t="shared" si="196"/>
        <v>111.09</v>
      </c>
      <c r="S4544" s="469">
        <f t="shared" si="197"/>
        <v>0</v>
      </c>
      <c r="T4544" s="462">
        <f t="shared" si="193"/>
        <v>0</v>
      </c>
      <c r="U4544" s="470"/>
    </row>
    <row r="4545" spans="2:21" x14ac:dyDescent="0.25">
      <c r="B4545" s="466">
        <f t="shared" si="194"/>
        <v>4540</v>
      </c>
      <c r="C4545" s="480">
        <v>45568</v>
      </c>
      <c r="D4545" s="467" t="s">
        <v>490</v>
      </c>
      <c r="E4545" s="468" t="str">
        <f t="shared" si="189"/>
        <v>کامیون کمپرسی</v>
      </c>
      <c r="F4545" s="468" t="str">
        <f t="shared" si="190"/>
        <v>رمضانی مقدم</v>
      </c>
      <c r="G4545" s="468" t="str">
        <f t="shared" si="191"/>
        <v>تک</v>
      </c>
      <c r="H4545" s="468">
        <f t="shared" si="192"/>
        <v>4.2</v>
      </c>
      <c r="I4545" s="468"/>
      <c r="J4545" s="468">
        <v>0</v>
      </c>
      <c r="K4545" s="468"/>
      <c r="L4545" s="468"/>
      <c r="M4545" s="458"/>
      <c r="N4545" s="468"/>
      <c r="O4545" s="468"/>
      <c r="P4545" s="468"/>
      <c r="Q4545" s="469">
        <f t="shared" si="195"/>
        <v>0</v>
      </c>
      <c r="R4545" s="469">
        <f t="shared" si="196"/>
        <v>0</v>
      </c>
      <c r="S4545" s="469">
        <f t="shared" si="197"/>
        <v>0</v>
      </c>
      <c r="T4545" s="462">
        <f t="shared" si="193"/>
        <v>0</v>
      </c>
      <c r="U4545" s="470"/>
    </row>
    <row r="4546" spans="2:21" x14ac:dyDescent="0.25">
      <c r="B4546" s="466">
        <f t="shared" si="194"/>
        <v>4541</v>
      </c>
      <c r="C4546" s="480">
        <v>45568</v>
      </c>
      <c r="D4546" s="467" t="s">
        <v>117</v>
      </c>
      <c r="E4546" s="468" t="str">
        <f t="shared" si="189"/>
        <v>کامیون کمپرسی</v>
      </c>
      <c r="F4546" s="468" t="str">
        <f t="shared" si="190"/>
        <v>شرکتی</v>
      </c>
      <c r="G4546" s="468" t="str">
        <f t="shared" si="191"/>
        <v>جفت</v>
      </c>
      <c r="H4546" s="468">
        <f t="shared" si="192"/>
        <v>6.65</v>
      </c>
      <c r="I4546" s="468" t="s">
        <v>221</v>
      </c>
      <c r="J4546" s="468">
        <v>14</v>
      </c>
      <c r="K4546" s="468"/>
      <c r="L4546" s="468"/>
      <c r="M4546" s="458"/>
      <c r="N4546" s="468"/>
      <c r="O4546" s="468"/>
      <c r="P4546" s="468"/>
      <c r="Q4546" s="469">
        <f t="shared" si="195"/>
        <v>0</v>
      </c>
      <c r="R4546" s="469">
        <f t="shared" si="196"/>
        <v>107.065</v>
      </c>
      <c r="S4546" s="469">
        <f t="shared" si="197"/>
        <v>0</v>
      </c>
      <c r="T4546" s="462">
        <f t="shared" si="193"/>
        <v>0</v>
      </c>
      <c r="U4546" s="470"/>
    </row>
    <row r="4547" spans="2:21" x14ac:dyDescent="0.25">
      <c r="B4547" s="466">
        <f t="shared" si="194"/>
        <v>4542</v>
      </c>
      <c r="C4547" s="480">
        <v>45568</v>
      </c>
      <c r="D4547" s="467" t="s">
        <v>94</v>
      </c>
      <c r="E4547" s="468" t="str">
        <f t="shared" si="189"/>
        <v>کامیون کمپرسی</v>
      </c>
      <c r="F4547" s="468" t="str">
        <f t="shared" si="190"/>
        <v>شرکتی</v>
      </c>
      <c r="G4547" s="468" t="str">
        <f t="shared" si="191"/>
        <v>جفت</v>
      </c>
      <c r="H4547" s="468">
        <f t="shared" si="192"/>
        <v>6.65</v>
      </c>
      <c r="I4547" s="468" t="s">
        <v>221</v>
      </c>
      <c r="J4547" s="468">
        <v>32</v>
      </c>
      <c r="K4547" s="468"/>
      <c r="L4547" s="468"/>
      <c r="M4547" s="458"/>
      <c r="N4547" s="468" t="s">
        <v>521</v>
      </c>
      <c r="O4547" s="468"/>
      <c r="P4547" s="468"/>
      <c r="Q4547" s="469">
        <f t="shared" si="195"/>
        <v>0</v>
      </c>
      <c r="R4547" s="469">
        <f t="shared" si="196"/>
        <v>244.72</v>
      </c>
      <c r="S4547" s="469">
        <f t="shared" si="197"/>
        <v>0</v>
      </c>
      <c r="T4547" s="462">
        <f t="shared" si="193"/>
        <v>0</v>
      </c>
      <c r="U4547" s="470"/>
    </row>
    <row r="4548" spans="2:21" x14ac:dyDescent="0.25">
      <c r="B4548" s="466">
        <f t="shared" si="194"/>
        <v>4543</v>
      </c>
      <c r="C4548" s="480">
        <v>45568</v>
      </c>
      <c r="D4548" s="467" t="s">
        <v>91</v>
      </c>
      <c r="E4548" s="468" t="str">
        <f t="shared" si="189"/>
        <v>کامیون کمپرسی</v>
      </c>
      <c r="F4548" s="468" t="str">
        <f t="shared" si="190"/>
        <v>شرکتی</v>
      </c>
      <c r="G4548" s="468" t="str">
        <f t="shared" si="191"/>
        <v>جفت</v>
      </c>
      <c r="H4548" s="468">
        <f t="shared" si="192"/>
        <v>6.65</v>
      </c>
      <c r="I4548" s="468" t="s">
        <v>253</v>
      </c>
      <c r="J4548" s="468">
        <v>19</v>
      </c>
      <c r="K4548" s="468">
        <v>717767</v>
      </c>
      <c r="L4548" s="468"/>
      <c r="M4548" s="458"/>
      <c r="N4548" s="468"/>
      <c r="O4548" s="468"/>
      <c r="P4548" s="468"/>
      <c r="Q4548" s="469">
        <f t="shared" si="195"/>
        <v>0</v>
      </c>
      <c r="R4548" s="469">
        <f t="shared" si="196"/>
        <v>0</v>
      </c>
      <c r="S4548" s="469">
        <f t="shared" si="197"/>
        <v>0</v>
      </c>
      <c r="T4548" s="462">
        <f t="shared" si="193"/>
        <v>126.35000000000001</v>
      </c>
      <c r="U4548" s="470"/>
    </row>
    <row r="4549" spans="2:21" x14ac:dyDescent="0.25">
      <c r="B4549" s="466">
        <f t="shared" si="194"/>
        <v>4544</v>
      </c>
      <c r="C4549" s="480">
        <v>45568</v>
      </c>
      <c r="D4549" s="467" t="s">
        <v>156</v>
      </c>
      <c r="E4549" s="468" t="str">
        <f t="shared" si="189"/>
        <v>کامیون کمپرسی</v>
      </c>
      <c r="F4549" s="468" t="str">
        <f t="shared" si="190"/>
        <v>صداقت</v>
      </c>
      <c r="G4549" s="468" t="str">
        <f t="shared" si="191"/>
        <v>تک</v>
      </c>
      <c r="H4549" s="468">
        <f t="shared" si="192"/>
        <v>4.1500000000000004</v>
      </c>
      <c r="I4549" s="468" t="s">
        <v>221</v>
      </c>
      <c r="J4549" s="468">
        <v>42</v>
      </c>
      <c r="K4549" s="468"/>
      <c r="L4549" s="468"/>
      <c r="M4549" s="458"/>
      <c r="N4549" s="468"/>
      <c r="O4549" s="468"/>
      <c r="P4549" s="468"/>
      <c r="Q4549" s="469">
        <f t="shared" si="195"/>
        <v>0</v>
      </c>
      <c r="R4549" s="469">
        <f t="shared" si="196"/>
        <v>200.44499999999999</v>
      </c>
      <c r="S4549" s="469">
        <f t="shared" si="197"/>
        <v>0</v>
      </c>
      <c r="T4549" s="462">
        <f t="shared" si="193"/>
        <v>0</v>
      </c>
      <c r="U4549" s="470"/>
    </row>
    <row r="4550" spans="2:21" x14ac:dyDescent="0.25">
      <c r="B4550" s="466">
        <f t="shared" si="194"/>
        <v>4545</v>
      </c>
      <c r="C4550" s="480">
        <v>45568</v>
      </c>
      <c r="D4550" s="467" t="s">
        <v>157</v>
      </c>
      <c r="E4550" s="468" t="str">
        <f t="shared" si="189"/>
        <v>کامیون کمپرسی</v>
      </c>
      <c r="F4550" s="468" t="str">
        <f t="shared" si="190"/>
        <v>صداقت</v>
      </c>
      <c r="G4550" s="468" t="str">
        <f t="shared" si="191"/>
        <v>تک</v>
      </c>
      <c r="H4550" s="468">
        <f t="shared" si="192"/>
        <v>4.1500000000000004</v>
      </c>
      <c r="I4550" s="468" t="s">
        <v>221</v>
      </c>
      <c r="J4550" s="468">
        <v>42</v>
      </c>
      <c r="K4550" s="468"/>
      <c r="L4550" s="468"/>
      <c r="M4550" s="458"/>
      <c r="N4550" s="468"/>
      <c r="O4550" s="468"/>
      <c r="P4550" s="468"/>
      <c r="Q4550" s="469">
        <f t="shared" si="195"/>
        <v>0</v>
      </c>
      <c r="R4550" s="469">
        <f t="shared" si="196"/>
        <v>200.44499999999999</v>
      </c>
      <c r="S4550" s="469">
        <f t="shared" si="197"/>
        <v>0</v>
      </c>
      <c r="T4550" s="462">
        <f t="shared" si="193"/>
        <v>0</v>
      </c>
      <c r="U4550" s="470"/>
    </row>
    <row r="4551" spans="2:21" x14ac:dyDescent="0.25">
      <c r="B4551" s="466">
        <f t="shared" si="194"/>
        <v>4546</v>
      </c>
      <c r="C4551" s="480">
        <v>45568</v>
      </c>
      <c r="D4551" s="467" t="s">
        <v>436</v>
      </c>
      <c r="E4551" s="468" t="str">
        <f t="shared" si="189"/>
        <v>تانکر آب</v>
      </c>
      <c r="F4551" s="468" t="str">
        <f t="shared" si="190"/>
        <v>جواد رضاپور</v>
      </c>
      <c r="G4551" s="468" t="str">
        <f t="shared" si="191"/>
        <v>تانکر آب</v>
      </c>
      <c r="H4551" s="468">
        <f t="shared" si="192"/>
        <v>10</v>
      </c>
      <c r="I4551" s="468" t="s">
        <v>66</v>
      </c>
      <c r="J4551" s="468">
        <v>4</v>
      </c>
      <c r="K4551" s="468"/>
      <c r="L4551" s="468"/>
      <c r="M4551" s="458"/>
      <c r="N4551" s="468"/>
      <c r="O4551" s="468"/>
      <c r="P4551" s="468"/>
      <c r="Q4551" s="469">
        <f t="shared" si="195"/>
        <v>0</v>
      </c>
      <c r="R4551" s="469">
        <f t="shared" si="196"/>
        <v>0</v>
      </c>
      <c r="S4551" s="469">
        <f t="shared" si="197"/>
        <v>40</v>
      </c>
      <c r="T4551" s="462">
        <f t="shared" si="193"/>
        <v>0</v>
      </c>
      <c r="U4551" s="470"/>
    </row>
    <row r="4552" spans="2:21" x14ac:dyDescent="0.25">
      <c r="B4552" s="466">
        <f t="shared" si="194"/>
        <v>4547</v>
      </c>
      <c r="C4552" s="480">
        <v>45568</v>
      </c>
      <c r="D4552" s="467" t="s">
        <v>284</v>
      </c>
      <c r="E4552" s="468" t="str">
        <f t="shared" si="189"/>
        <v>کمپرسی جفت</v>
      </c>
      <c r="F4552" s="468" t="str">
        <f t="shared" si="190"/>
        <v>محمدپور</v>
      </c>
      <c r="G4552" s="468" t="str">
        <f t="shared" si="191"/>
        <v>جفت</v>
      </c>
      <c r="H4552" s="468">
        <f t="shared" si="192"/>
        <v>7</v>
      </c>
      <c r="I4552" s="468" t="s">
        <v>220</v>
      </c>
      <c r="J4552" s="468">
        <v>19</v>
      </c>
      <c r="K4552" s="468"/>
      <c r="L4552" s="468"/>
      <c r="M4552" s="458"/>
      <c r="N4552" s="468"/>
      <c r="O4552" s="468"/>
      <c r="P4552" s="468"/>
      <c r="Q4552" s="469">
        <f t="shared" si="195"/>
        <v>133</v>
      </c>
      <c r="R4552" s="469">
        <f t="shared" si="196"/>
        <v>0</v>
      </c>
      <c r="S4552" s="469">
        <f t="shared" si="197"/>
        <v>0</v>
      </c>
      <c r="T4552" s="462">
        <f t="shared" si="193"/>
        <v>0</v>
      </c>
      <c r="U4552" s="470"/>
    </row>
    <row r="4553" spans="2:21" x14ac:dyDescent="0.25">
      <c r="B4553" s="466">
        <f t="shared" si="194"/>
        <v>4548</v>
      </c>
      <c r="C4553" s="480">
        <v>45568</v>
      </c>
      <c r="D4553" s="467" t="s">
        <v>268</v>
      </c>
      <c r="E4553" s="468" t="str">
        <f t="shared" si="189"/>
        <v>کمپرسی تک</v>
      </c>
      <c r="F4553" s="468" t="str">
        <f t="shared" si="190"/>
        <v>محمدپور</v>
      </c>
      <c r="G4553" s="468" t="str">
        <f t="shared" si="191"/>
        <v>تک</v>
      </c>
      <c r="H4553" s="468">
        <f t="shared" si="192"/>
        <v>5</v>
      </c>
      <c r="I4553" s="468"/>
      <c r="J4553" s="468"/>
      <c r="K4553" s="468"/>
      <c r="L4553" s="468"/>
      <c r="M4553" s="458"/>
      <c r="N4553" s="468"/>
      <c r="O4553" s="468"/>
      <c r="P4553" s="468"/>
      <c r="Q4553" s="469">
        <f t="shared" si="195"/>
        <v>0</v>
      </c>
      <c r="R4553" s="469">
        <f t="shared" si="196"/>
        <v>0</v>
      </c>
      <c r="S4553" s="469">
        <f t="shared" si="197"/>
        <v>0</v>
      </c>
      <c r="T4553" s="462">
        <f t="shared" si="193"/>
        <v>0</v>
      </c>
      <c r="U4553" s="470"/>
    </row>
    <row r="4554" spans="2:21" x14ac:dyDescent="0.25">
      <c r="B4554" s="466">
        <f t="shared" si="194"/>
        <v>4549</v>
      </c>
      <c r="C4554" s="480">
        <v>45568</v>
      </c>
      <c r="D4554" s="467" t="s">
        <v>260</v>
      </c>
      <c r="E4554" s="468" t="str">
        <f t="shared" si="189"/>
        <v>تانکر آب</v>
      </c>
      <c r="F4554" s="468" t="str">
        <f t="shared" si="190"/>
        <v>محمدپور</v>
      </c>
      <c r="G4554" s="468" t="str">
        <f t="shared" si="191"/>
        <v>تانکر آب</v>
      </c>
      <c r="H4554" s="468">
        <f t="shared" si="192"/>
        <v>10</v>
      </c>
      <c r="I4554" s="468" t="s">
        <v>66</v>
      </c>
      <c r="J4554" s="468">
        <v>10</v>
      </c>
      <c r="K4554" s="468"/>
      <c r="L4554" s="468"/>
      <c r="M4554" s="458"/>
      <c r="N4554" s="468"/>
      <c r="O4554" s="468"/>
      <c r="P4554" s="468"/>
      <c r="Q4554" s="469">
        <f t="shared" si="195"/>
        <v>0</v>
      </c>
      <c r="R4554" s="469">
        <f t="shared" si="196"/>
        <v>0</v>
      </c>
      <c r="S4554" s="469">
        <f t="shared" si="197"/>
        <v>100</v>
      </c>
      <c r="T4554" s="462">
        <f t="shared" si="193"/>
        <v>0</v>
      </c>
      <c r="U4554" s="470"/>
    </row>
    <row r="4555" spans="2:21" x14ac:dyDescent="0.25">
      <c r="B4555" s="466">
        <f t="shared" si="194"/>
        <v>4550</v>
      </c>
      <c r="C4555" s="480">
        <v>45568</v>
      </c>
      <c r="D4555" s="467" t="s">
        <v>359</v>
      </c>
      <c r="E4555" s="468" t="str">
        <f t="shared" si="189"/>
        <v>کمپرسی جفت</v>
      </c>
      <c r="F4555" s="468" t="str">
        <f t="shared" si="190"/>
        <v>محمدپور</v>
      </c>
      <c r="G4555" s="468" t="str">
        <f t="shared" si="191"/>
        <v>جفت</v>
      </c>
      <c r="H4555" s="468">
        <f t="shared" si="192"/>
        <v>7</v>
      </c>
      <c r="I4555" s="468"/>
      <c r="J4555" s="468"/>
      <c r="K4555" s="468"/>
      <c r="L4555" s="468"/>
      <c r="M4555" s="458"/>
      <c r="N4555" s="468"/>
      <c r="O4555" s="468"/>
      <c r="P4555" s="468"/>
      <c r="Q4555" s="469">
        <f t="shared" si="195"/>
        <v>0</v>
      </c>
      <c r="R4555" s="469">
        <f t="shared" si="196"/>
        <v>0</v>
      </c>
      <c r="S4555" s="469">
        <f t="shared" si="197"/>
        <v>0</v>
      </c>
      <c r="T4555" s="462">
        <f t="shared" si="193"/>
        <v>0</v>
      </c>
      <c r="U4555" s="470"/>
    </row>
    <row r="4556" spans="2:21" x14ac:dyDescent="0.25">
      <c r="B4556" s="466">
        <f t="shared" si="194"/>
        <v>4551</v>
      </c>
      <c r="C4556" s="480">
        <v>45568</v>
      </c>
      <c r="D4556" s="467" t="s">
        <v>177</v>
      </c>
      <c r="E4556" s="468" t="str">
        <f t="shared" si="189"/>
        <v>کمپرسی جفت</v>
      </c>
      <c r="F4556" s="468" t="str">
        <f t="shared" si="190"/>
        <v>محمدپور</v>
      </c>
      <c r="G4556" s="468" t="str">
        <f t="shared" si="191"/>
        <v>جفت</v>
      </c>
      <c r="H4556" s="468">
        <f t="shared" si="192"/>
        <v>7</v>
      </c>
      <c r="I4556" s="468"/>
      <c r="J4556" s="468"/>
      <c r="K4556" s="468"/>
      <c r="L4556" s="468"/>
      <c r="M4556" s="458"/>
      <c r="N4556" s="468"/>
      <c r="O4556" s="468"/>
      <c r="P4556" s="468"/>
      <c r="Q4556" s="469">
        <f t="shared" si="195"/>
        <v>0</v>
      </c>
      <c r="R4556" s="469">
        <f t="shared" si="196"/>
        <v>0</v>
      </c>
      <c r="S4556" s="469">
        <f t="shared" si="197"/>
        <v>0</v>
      </c>
      <c r="T4556" s="462">
        <f t="shared" si="193"/>
        <v>0</v>
      </c>
      <c r="U4556" s="470"/>
    </row>
    <row r="4557" spans="2:21" x14ac:dyDescent="0.25">
      <c r="B4557" s="466">
        <f t="shared" si="194"/>
        <v>4552</v>
      </c>
      <c r="C4557" s="480">
        <v>45568</v>
      </c>
      <c r="D4557" s="467" t="s">
        <v>173</v>
      </c>
      <c r="E4557" s="468" t="str">
        <f t="shared" si="189"/>
        <v>تانکر آب</v>
      </c>
      <c r="F4557" s="468" t="str">
        <f t="shared" si="190"/>
        <v>محمدپور</v>
      </c>
      <c r="G4557" s="468" t="str">
        <f t="shared" si="191"/>
        <v>تانکر آب</v>
      </c>
      <c r="H4557" s="468">
        <f t="shared" si="192"/>
        <v>11.2</v>
      </c>
      <c r="I4557" s="468"/>
      <c r="J4557" s="468"/>
      <c r="K4557" s="468"/>
      <c r="L4557" s="468"/>
      <c r="M4557" s="458"/>
      <c r="N4557" s="468"/>
      <c r="O4557" s="468"/>
      <c r="P4557" s="468"/>
      <c r="Q4557" s="469">
        <f t="shared" si="195"/>
        <v>0</v>
      </c>
      <c r="R4557" s="469">
        <f t="shared" si="196"/>
        <v>0</v>
      </c>
      <c r="S4557" s="469">
        <f t="shared" si="197"/>
        <v>0</v>
      </c>
      <c r="T4557" s="462">
        <f t="shared" si="193"/>
        <v>0</v>
      </c>
      <c r="U4557" s="470"/>
    </row>
    <row r="4558" spans="2:21" x14ac:dyDescent="0.25">
      <c r="B4558" s="466">
        <f t="shared" si="194"/>
        <v>4553</v>
      </c>
      <c r="C4558" s="480">
        <v>45568</v>
      </c>
      <c r="D4558" s="467" t="s">
        <v>152</v>
      </c>
      <c r="E4558" s="468" t="str">
        <f t="shared" si="189"/>
        <v>کامیون کمپرسی</v>
      </c>
      <c r="F4558" s="468" t="str">
        <f t="shared" si="190"/>
        <v>میرزایی</v>
      </c>
      <c r="G4558" s="468" t="str">
        <f t="shared" si="191"/>
        <v>تک</v>
      </c>
      <c r="H4558" s="468">
        <f t="shared" si="192"/>
        <v>4.1500000000000004</v>
      </c>
      <c r="I4558" s="468" t="s">
        <v>221</v>
      </c>
      <c r="J4558" s="468">
        <v>21</v>
      </c>
      <c r="K4558" s="468"/>
      <c r="L4558" s="468"/>
      <c r="M4558" s="458"/>
      <c r="N4558" s="468"/>
      <c r="O4558" s="468"/>
      <c r="P4558" s="468"/>
      <c r="Q4558" s="469">
        <f t="shared" si="195"/>
        <v>0</v>
      </c>
      <c r="R4558" s="469">
        <f t="shared" si="196"/>
        <v>100.2225</v>
      </c>
      <c r="S4558" s="469">
        <f t="shared" si="197"/>
        <v>0</v>
      </c>
      <c r="T4558" s="462">
        <f t="shared" si="193"/>
        <v>0</v>
      </c>
      <c r="U4558" s="470"/>
    </row>
    <row r="4559" spans="2:21" x14ac:dyDescent="0.25">
      <c r="B4559" s="466">
        <f t="shared" si="194"/>
        <v>4554</v>
      </c>
      <c r="C4559" s="480">
        <v>45568</v>
      </c>
      <c r="D4559" s="467" t="s">
        <v>150</v>
      </c>
      <c r="E4559" s="468" t="str">
        <f t="shared" si="189"/>
        <v>کامیون کمپرسی</v>
      </c>
      <c r="F4559" s="468" t="str">
        <f t="shared" si="190"/>
        <v>میرزایی</v>
      </c>
      <c r="G4559" s="468" t="str">
        <f t="shared" si="191"/>
        <v>تک</v>
      </c>
      <c r="H4559" s="468">
        <f t="shared" si="192"/>
        <v>4.1500000000000004</v>
      </c>
      <c r="I4559" s="468" t="s">
        <v>221</v>
      </c>
      <c r="J4559" s="468">
        <v>23</v>
      </c>
      <c r="K4559" s="468"/>
      <c r="L4559" s="468"/>
      <c r="M4559" s="458"/>
      <c r="N4559" s="468"/>
      <c r="O4559" s="468"/>
      <c r="P4559" s="468"/>
      <c r="Q4559" s="469">
        <f t="shared" si="195"/>
        <v>0</v>
      </c>
      <c r="R4559" s="469">
        <f t="shared" si="196"/>
        <v>109.7675</v>
      </c>
      <c r="S4559" s="469">
        <f t="shared" si="197"/>
        <v>0</v>
      </c>
      <c r="T4559" s="462">
        <f t="shared" si="193"/>
        <v>0</v>
      </c>
      <c r="U4559" s="470"/>
    </row>
    <row r="4560" spans="2:21" x14ac:dyDescent="0.25">
      <c r="B4560" s="466">
        <f t="shared" si="194"/>
        <v>4555</v>
      </c>
      <c r="C4560" s="480">
        <v>45568</v>
      </c>
      <c r="D4560" s="467" t="s">
        <v>179</v>
      </c>
      <c r="E4560" s="468" t="str">
        <f t="shared" si="189"/>
        <v>تانکر آب</v>
      </c>
      <c r="F4560" s="468" t="str">
        <f t="shared" si="190"/>
        <v>گلپایگانی</v>
      </c>
      <c r="G4560" s="468" t="str">
        <f t="shared" si="191"/>
        <v>تانکر آب</v>
      </c>
      <c r="H4560" s="468">
        <f t="shared" si="192"/>
        <v>11.6</v>
      </c>
      <c r="I4560" s="468" t="s">
        <v>66</v>
      </c>
      <c r="J4560" s="468">
        <v>6</v>
      </c>
      <c r="K4560" s="468"/>
      <c r="L4560" s="468"/>
      <c r="M4560" s="458"/>
      <c r="N4560" s="468"/>
      <c r="O4560" s="468"/>
      <c r="P4560" s="468"/>
      <c r="Q4560" s="469">
        <f t="shared" si="195"/>
        <v>0</v>
      </c>
      <c r="R4560" s="469">
        <f t="shared" si="196"/>
        <v>0</v>
      </c>
      <c r="S4560" s="469">
        <f t="shared" si="197"/>
        <v>69.599999999999994</v>
      </c>
      <c r="T4560" s="462">
        <f t="shared" si="193"/>
        <v>0</v>
      </c>
      <c r="U4560" s="470"/>
    </row>
    <row r="4561" spans="2:21" x14ac:dyDescent="0.25">
      <c r="B4561" s="466">
        <f t="shared" si="194"/>
        <v>4556</v>
      </c>
      <c r="C4561" s="480">
        <v>45568</v>
      </c>
      <c r="D4561" s="467" t="s">
        <v>141</v>
      </c>
      <c r="E4561" s="468" t="str">
        <f t="shared" si="189"/>
        <v>کامیون کمپرسی</v>
      </c>
      <c r="F4561" s="468" t="str">
        <f t="shared" si="190"/>
        <v>انصاری</v>
      </c>
      <c r="G4561" s="468" t="str">
        <f t="shared" si="191"/>
        <v>جفت</v>
      </c>
      <c r="H4561" s="468">
        <f t="shared" si="192"/>
        <v>7</v>
      </c>
      <c r="I4561" s="468" t="s">
        <v>220</v>
      </c>
      <c r="J4561" s="468">
        <v>31</v>
      </c>
      <c r="K4561" s="468"/>
      <c r="L4561" s="468"/>
      <c r="M4561" s="458"/>
      <c r="N4561" s="468"/>
      <c r="O4561" s="468"/>
      <c r="P4561" s="468"/>
      <c r="Q4561" s="469">
        <f t="shared" si="195"/>
        <v>217</v>
      </c>
      <c r="R4561" s="469">
        <f t="shared" si="196"/>
        <v>0</v>
      </c>
      <c r="S4561" s="469">
        <f t="shared" si="197"/>
        <v>0</v>
      </c>
      <c r="T4561" s="462">
        <f t="shared" si="193"/>
        <v>0</v>
      </c>
      <c r="U4561" s="470"/>
    </row>
    <row r="4562" spans="2:21" x14ac:dyDescent="0.25">
      <c r="B4562" s="466">
        <f t="shared" si="194"/>
        <v>4557</v>
      </c>
      <c r="C4562" s="480">
        <v>45568</v>
      </c>
      <c r="D4562" s="467" t="s">
        <v>142</v>
      </c>
      <c r="E4562" s="468" t="str">
        <f t="shared" si="189"/>
        <v>کامیون کمپرسی</v>
      </c>
      <c r="F4562" s="468" t="str">
        <f t="shared" si="190"/>
        <v>انصاری</v>
      </c>
      <c r="G4562" s="468" t="str">
        <f t="shared" si="191"/>
        <v>جفت</v>
      </c>
      <c r="H4562" s="468">
        <f t="shared" si="192"/>
        <v>7</v>
      </c>
      <c r="I4562" s="468" t="s">
        <v>220</v>
      </c>
      <c r="J4562" s="468">
        <v>31</v>
      </c>
      <c r="K4562" s="468"/>
      <c r="L4562" s="468"/>
      <c r="M4562" s="458"/>
      <c r="N4562" s="468"/>
      <c r="O4562" s="468"/>
      <c r="P4562" s="468"/>
      <c r="Q4562" s="469">
        <f t="shared" si="195"/>
        <v>217</v>
      </c>
      <c r="R4562" s="469">
        <f t="shared" si="196"/>
        <v>0</v>
      </c>
      <c r="S4562" s="469">
        <f t="shared" si="197"/>
        <v>0</v>
      </c>
      <c r="T4562" s="462">
        <f t="shared" si="193"/>
        <v>0</v>
      </c>
      <c r="U4562" s="470"/>
    </row>
    <row r="4563" spans="2:21" x14ac:dyDescent="0.25">
      <c r="B4563" s="466">
        <f t="shared" si="194"/>
        <v>4558</v>
      </c>
      <c r="C4563" s="480">
        <v>45568</v>
      </c>
      <c r="D4563" s="467" t="s">
        <v>143</v>
      </c>
      <c r="E4563" s="468" t="str">
        <f t="shared" si="189"/>
        <v>کامیون کمپرسی</v>
      </c>
      <c r="F4563" s="468" t="str">
        <f t="shared" si="190"/>
        <v>انصاری</v>
      </c>
      <c r="G4563" s="468" t="str">
        <f t="shared" si="191"/>
        <v>جفت</v>
      </c>
      <c r="H4563" s="468">
        <f t="shared" si="192"/>
        <v>7</v>
      </c>
      <c r="I4563" s="468" t="s">
        <v>220</v>
      </c>
      <c r="J4563" s="468">
        <v>0</v>
      </c>
      <c r="K4563" s="468"/>
      <c r="L4563" s="468"/>
      <c r="M4563" s="458"/>
      <c r="N4563" s="468"/>
      <c r="O4563" s="468"/>
      <c r="P4563" s="468"/>
      <c r="Q4563" s="469">
        <f t="shared" si="195"/>
        <v>0</v>
      </c>
      <c r="R4563" s="469">
        <f t="shared" si="196"/>
        <v>0</v>
      </c>
      <c r="S4563" s="469">
        <f t="shared" si="197"/>
        <v>0</v>
      </c>
      <c r="T4563" s="462">
        <f t="shared" si="193"/>
        <v>0</v>
      </c>
      <c r="U4563" s="470"/>
    </row>
    <row r="4564" spans="2:21" x14ac:dyDescent="0.25">
      <c r="B4564" s="466">
        <f t="shared" si="194"/>
        <v>4559</v>
      </c>
      <c r="C4564" s="480">
        <v>45568</v>
      </c>
      <c r="D4564" s="467" t="s">
        <v>258</v>
      </c>
      <c r="E4564" s="468" t="str">
        <f t="shared" si="189"/>
        <v>کامیون کمپرسی</v>
      </c>
      <c r="F4564" s="468" t="str">
        <f t="shared" si="190"/>
        <v>انصاری</v>
      </c>
      <c r="G4564" s="468" t="str">
        <f t="shared" si="191"/>
        <v>جفت</v>
      </c>
      <c r="H4564" s="468">
        <f t="shared" si="192"/>
        <v>7</v>
      </c>
      <c r="I4564" s="468" t="s">
        <v>220</v>
      </c>
      <c r="J4564" s="468">
        <v>33</v>
      </c>
      <c r="K4564" s="468"/>
      <c r="L4564" s="468"/>
      <c r="M4564" s="458"/>
      <c r="N4564" s="468"/>
      <c r="O4564" s="468"/>
      <c r="P4564" s="468"/>
      <c r="Q4564" s="469">
        <f t="shared" si="195"/>
        <v>231</v>
      </c>
      <c r="R4564" s="469">
        <f t="shared" si="196"/>
        <v>0</v>
      </c>
      <c r="S4564" s="469">
        <f t="shared" si="197"/>
        <v>0</v>
      </c>
      <c r="T4564" s="462">
        <f t="shared" si="193"/>
        <v>0</v>
      </c>
      <c r="U4564" s="470"/>
    </row>
    <row r="4565" spans="2:21" x14ac:dyDescent="0.25">
      <c r="B4565" s="466">
        <f t="shared" si="194"/>
        <v>4560</v>
      </c>
      <c r="C4565" s="480">
        <v>45568</v>
      </c>
      <c r="D4565" s="467" t="s">
        <v>266</v>
      </c>
      <c r="E4565" s="468" t="str">
        <f t="shared" si="189"/>
        <v>کامیون کمپرسی</v>
      </c>
      <c r="F4565" s="468" t="str">
        <f t="shared" si="190"/>
        <v>انصاری</v>
      </c>
      <c r="G4565" s="468" t="str">
        <f t="shared" si="191"/>
        <v>جفت</v>
      </c>
      <c r="H4565" s="468">
        <f t="shared" si="192"/>
        <v>7</v>
      </c>
      <c r="I4565" s="468" t="s">
        <v>220</v>
      </c>
      <c r="J4565" s="468">
        <v>33</v>
      </c>
      <c r="K4565" s="468"/>
      <c r="L4565" s="468"/>
      <c r="M4565" s="458"/>
      <c r="N4565" s="468"/>
      <c r="O4565" s="468"/>
      <c r="P4565" s="468"/>
      <c r="Q4565" s="469">
        <f t="shared" si="195"/>
        <v>231</v>
      </c>
      <c r="R4565" s="469">
        <f t="shared" si="196"/>
        <v>0</v>
      </c>
      <c r="S4565" s="469">
        <f t="shared" si="197"/>
        <v>0</v>
      </c>
      <c r="T4565" s="462">
        <f t="shared" si="193"/>
        <v>0</v>
      </c>
      <c r="U4565" s="470"/>
    </row>
    <row r="4566" spans="2:21" x14ac:dyDescent="0.25">
      <c r="B4566" s="466">
        <f t="shared" si="194"/>
        <v>4561</v>
      </c>
      <c r="C4566" s="480">
        <v>45568</v>
      </c>
      <c r="D4566" s="467" t="s">
        <v>267</v>
      </c>
      <c r="E4566" s="468" t="str">
        <f t="shared" si="189"/>
        <v>کامیون کمپرسی</v>
      </c>
      <c r="F4566" s="468" t="str">
        <f t="shared" si="190"/>
        <v>انصاری</v>
      </c>
      <c r="G4566" s="468" t="str">
        <f t="shared" si="191"/>
        <v>جفت</v>
      </c>
      <c r="H4566" s="468">
        <f t="shared" si="192"/>
        <v>7</v>
      </c>
      <c r="I4566" s="468" t="s">
        <v>220</v>
      </c>
      <c r="J4566" s="468">
        <v>34</v>
      </c>
      <c r="K4566" s="468"/>
      <c r="L4566" s="468"/>
      <c r="M4566" s="458"/>
      <c r="N4566" s="468"/>
      <c r="O4566" s="468"/>
      <c r="P4566" s="468"/>
      <c r="Q4566" s="469">
        <f t="shared" si="195"/>
        <v>238</v>
      </c>
      <c r="R4566" s="469">
        <f t="shared" si="196"/>
        <v>0</v>
      </c>
      <c r="S4566" s="469">
        <f t="shared" si="197"/>
        <v>0</v>
      </c>
      <c r="T4566" s="462">
        <f t="shared" si="193"/>
        <v>0</v>
      </c>
      <c r="U4566" s="470"/>
    </row>
    <row r="4567" spans="2:21" x14ac:dyDescent="0.25">
      <c r="B4567" s="466">
        <f t="shared" si="194"/>
        <v>4562</v>
      </c>
      <c r="C4567" s="480">
        <v>45568</v>
      </c>
      <c r="D4567" s="467" t="s">
        <v>524</v>
      </c>
      <c r="E4567" s="468" t="str">
        <f t="shared" si="189"/>
        <v>کامیون کمپرسی</v>
      </c>
      <c r="F4567" s="468" t="str">
        <f t="shared" si="190"/>
        <v>شهرکی</v>
      </c>
      <c r="G4567" s="468" t="str">
        <f t="shared" si="191"/>
        <v>تک</v>
      </c>
      <c r="H4567" s="468">
        <f t="shared" si="192"/>
        <v>4.1500000000000004</v>
      </c>
      <c r="I4567" s="468" t="s">
        <v>221</v>
      </c>
      <c r="J4567" s="468">
        <v>40</v>
      </c>
      <c r="K4567" s="468"/>
      <c r="L4567" s="468"/>
      <c r="M4567" s="458"/>
      <c r="N4567" s="468"/>
      <c r="O4567" s="468"/>
      <c r="P4567" s="468"/>
      <c r="Q4567" s="469">
        <f t="shared" si="195"/>
        <v>0</v>
      </c>
      <c r="R4567" s="469">
        <f t="shared" si="196"/>
        <v>190.89999999999998</v>
      </c>
      <c r="S4567" s="469">
        <f t="shared" si="197"/>
        <v>0</v>
      </c>
      <c r="T4567" s="462">
        <f t="shared" si="193"/>
        <v>0</v>
      </c>
      <c r="U4567" s="470"/>
    </row>
    <row r="4568" spans="2:21" x14ac:dyDescent="0.25">
      <c r="B4568" s="466">
        <f t="shared" si="194"/>
        <v>4563</v>
      </c>
      <c r="C4568" s="480">
        <v>45568</v>
      </c>
      <c r="D4568" s="467" t="s">
        <v>387</v>
      </c>
      <c r="E4568" s="468" t="str">
        <f t="shared" si="189"/>
        <v>کمپرسی تک</v>
      </c>
      <c r="F4568" s="468" t="str">
        <f t="shared" si="190"/>
        <v>جواد رضاپور</v>
      </c>
      <c r="G4568" s="468" t="str">
        <f t="shared" si="191"/>
        <v>تک</v>
      </c>
      <c r="H4568" s="468">
        <f t="shared" si="192"/>
        <v>4.1500000000000004</v>
      </c>
      <c r="I4568" s="468" t="s">
        <v>220</v>
      </c>
      <c r="J4568" s="468">
        <v>33</v>
      </c>
      <c r="K4568" s="468"/>
      <c r="L4568" s="468"/>
      <c r="M4568" s="458"/>
      <c r="N4568" s="468"/>
      <c r="O4568" s="468"/>
      <c r="P4568" s="468"/>
      <c r="Q4568" s="469">
        <f t="shared" si="195"/>
        <v>136.95000000000002</v>
      </c>
      <c r="R4568" s="469">
        <f t="shared" si="196"/>
        <v>0</v>
      </c>
      <c r="S4568" s="469">
        <f t="shared" si="197"/>
        <v>0</v>
      </c>
      <c r="T4568" s="462">
        <f t="shared" si="193"/>
        <v>0</v>
      </c>
      <c r="U4568" s="470"/>
    </row>
    <row r="4569" spans="2:21" x14ac:dyDescent="0.25">
      <c r="B4569" s="466">
        <f t="shared" si="194"/>
        <v>4564</v>
      </c>
      <c r="C4569" s="480">
        <v>45568</v>
      </c>
      <c r="D4569" s="467" t="s">
        <v>388</v>
      </c>
      <c r="E4569" s="468" t="str">
        <f t="shared" si="189"/>
        <v>کمپرسی تک</v>
      </c>
      <c r="F4569" s="468" t="str">
        <f t="shared" si="190"/>
        <v>جواد رضاپور</v>
      </c>
      <c r="G4569" s="468" t="str">
        <f t="shared" si="191"/>
        <v>تک</v>
      </c>
      <c r="H4569" s="468">
        <f t="shared" si="192"/>
        <v>4.1500000000000004</v>
      </c>
      <c r="I4569" s="468" t="s">
        <v>220</v>
      </c>
      <c r="J4569" s="468">
        <v>33</v>
      </c>
      <c r="K4569" s="468"/>
      <c r="L4569" s="468"/>
      <c r="M4569" s="458"/>
      <c r="N4569" s="468"/>
      <c r="O4569" s="468"/>
      <c r="P4569" s="468"/>
      <c r="Q4569" s="469">
        <f t="shared" si="195"/>
        <v>136.95000000000002</v>
      </c>
      <c r="R4569" s="469">
        <f t="shared" si="196"/>
        <v>0</v>
      </c>
      <c r="S4569" s="469">
        <f t="shared" si="197"/>
        <v>0</v>
      </c>
      <c r="T4569" s="462">
        <f t="shared" si="193"/>
        <v>0</v>
      </c>
      <c r="U4569" s="470"/>
    </row>
    <row r="4570" spans="2:21" x14ac:dyDescent="0.25">
      <c r="B4570" s="466">
        <f t="shared" si="194"/>
        <v>4565</v>
      </c>
      <c r="C4570" s="480">
        <v>45568</v>
      </c>
      <c r="D4570" s="467" t="s">
        <v>505</v>
      </c>
      <c r="E4570" s="468" t="str">
        <f t="shared" si="189"/>
        <v>کمپرسی تک</v>
      </c>
      <c r="F4570" s="468" t="str">
        <f t="shared" si="190"/>
        <v>جواد رضاپور</v>
      </c>
      <c r="G4570" s="468" t="str">
        <f t="shared" si="191"/>
        <v>تک</v>
      </c>
      <c r="H4570" s="468">
        <f t="shared" si="192"/>
        <v>4.1500000000000004</v>
      </c>
      <c r="I4570" s="468" t="s">
        <v>220</v>
      </c>
      <c r="J4570" s="468">
        <v>33</v>
      </c>
      <c r="K4570" s="468"/>
      <c r="L4570" s="468"/>
      <c r="M4570" s="458"/>
      <c r="N4570" s="468"/>
      <c r="O4570" s="468"/>
      <c r="P4570" s="468"/>
      <c r="Q4570" s="469">
        <f t="shared" si="195"/>
        <v>136.95000000000002</v>
      </c>
      <c r="R4570" s="469">
        <f t="shared" si="196"/>
        <v>0</v>
      </c>
      <c r="S4570" s="469">
        <f t="shared" si="197"/>
        <v>0</v>
      </c>
      <c r="T4570" s="462">
        <f t="shared" si="193"/>
        <v>0</v>
      </c>
      <c r="U4570" s="470"/>
    </row>
    <row r="4571" spans="2:21" x14ac:dyDescent="0.25">
      <c r="B4571" s="466">
        <f t="shared" si="194"/>
        <v>4566</v>
      </c>
      <c r="C4571" s="480">
        <v>45568</v>
      </c>
      <c r="D4571" s="467" t="s">
        <v>96</v>
      </c>
      <c r="E4571" s="468" t="str">
        <f t="shared" si="189"/>
        <v>تانکر آب</v>
      </c>
      <c r="F4571" s="468" t="str">
        <f t="shared" si="190"/>
        <v>شرکتی</v>
      </c>
      <c r="G4571" s="468" t="str">
        <f t="shared" si="191"/>
        <v>تانکر آب</v>
      </c>
      <c r="H4571" s="468">
        <f t="shared" si="192"/>
        <v>11.8</v>
      </c>
      <c r="I4571" s="468" t="s">
        <v>66</v>
      </c>
      <c r="J4571" s="468">
        <v>5</v>
      </c>
      <c r="K4571" s="468"/>
      <c r="L4571" s="468"/>
      <c r="M4571" s="458"/>
      <c r="N4571" s="468"/>
      <c r="O4571" s="468"/>
      <c r="P4571" s="468"/>
      <c r="Q4571" s="469">
        <f t="shared" si="195"/>
        <v>0</v>
      </c>
      <c r="R4571" s="469">
        <f t="shared" si="196"/>
        <v>0</v>
      </c>
      <c r="S4571" s="469">
        <f t="shared" si="197"/>
        <v>59</v>
      </c>
      <c r="T4571" s="462">
        <f t="shared" si="193"/>
        <v>0</v>
      </c>
      <c r="U4571" s="470"/>
    </row>
    <row r="4572" spans="2:21" x14ac:dyDescent="0.25">
      <c r="B4572" s="466">
        <f t="shared" si="194"/>
        <v>4567</v>
      </c>
      <c r="C4572" s="480">
        <v>45568</v>
      </c>
      <c r="D4572" s="467" t="s">
        <v>130</v>
      </c>
      <c r="E4572" s="468" t="str">
        <f t="shared" si="189"/>
        <v>تانکر آب</v>
      </c>
      <c r="F4572" s="468" t="str">
        <f t="shared" si="190"/>
        <v>شرکتی</v>
      </c>
      <c r="G4572" s="468" t="str">
        <f t="shared" si="191"/>
        <v>تانکر آب</v>
      </c>
      <c r="H4572" s="468">
        <f t="shared" si="192"/>
        <v>11.8</v>
      </c>
      <c r="I4572" s="468" t="s">
        <v>66</v>
      </c>
      <c r="J4572" s="468">
        <v>2</v>
      </c>
      <c r="K4572" s="468"/>
      <c r="L4572" s="468"/>
      <c r="M4572" s="458"/>
      <c r="N4572" s="468"/>
      <c r="O4572" s="468"/>
      <c r="P4572" s="468"/>
      <c r="Q4572" s="469">
        <f t="shared" si="195"/>
        <v>0</v>
      </c>
      <c r="R4572" s="469">
        <f t="shared" si="196"/>
        <v>0</v>
      </c>
      <c r="S4572" s="469">
        <f t="shared" si="197"/>
        <v>23.6</v>
      </c>
      <c r="T4572" s="462">
        <f t="shared" si="193"/>
        <v>0</v>
      </c>
      <c r="U4572" s="470"/>
    </row>
    <row r="4573" spans="2:21" x14ac:dyDescent="0.25">
      <c r="B4573" s="466">
        <f t="shared" si="194"/>
        <v>4568</v>
      </c>
      <c r="C4573" s="480">
        <v>45568</v>
      </c>
      <c r="D4573" s="472" t="s">
        <v>478</v>
      </c>
      <c r="E4573" s="468" t="str">
        <f t="shared" si="189"/>
        <v>تانکر آب</v>
      </c>
      <c r="F4573" s="468" t="str">
        <f t="shared" si="190"/>
        <v>میرزایی</v>
      </c>
      <c r="G4573" s="468" t="str">
        <f t="shared" si="191"/>
        <v>تانکر آب</v>
      </c>
      <c r="H4573" s="468">
        <f t="shared" si="192"/>
        <v>13</v>
      </c>
      <c r="I4573" s="468" t="s">
        <v>66</v>
      </c>
      <c r="J4573" s="468">
        <v>0</v>
      </c>
      <c r="K4573" s="468"/>
      <c r="L4573" s="468"/>
      <c r="M4573" s="458"/>
      <c r="N4573" s="468"/>
      <c r="O4573" s="468"/>
      <c r="P4573" s="468"/>
      <c r="Q4573" s="469">
        <f t="shared" si="195"/>
        <v>0</v>
      </c>
      <c r="R4573" s="469">
        <f t="shared" si="196"/>
        <v>0</v>
      </c>
      <c r="S4573" s="469">
        <f t="shared" si="197"/>
        <v>0</v>
      </c>
      <c r="T4573" s="462">
        <f t="shared" si="193"/>
        <v>0</v>
      </c>
      <c r="U4573" s="470"/>
    </row>
    <row r="4574" spans="2:21" s="558" customFormat="1" x14ac:dyDescent="0.25">
      <c r="B4574" s="466">
        <f>ROW()-5</f>
        <v>4569</v>
      </c>
      <c r="C4574" s="480">
        <v>45569</v>
      </c>
      <c r="D4574" s="467" t="s">
        <v>522</v>
      </c>
      <c r="E4574" s="468" t="str">
        <f t="shared" si="189"/>
        <v>_</v>
      </c>
      <c r="F4574" s="468" t="str">
        <f t="shared" si="190"/>
        <v>_</v>
      </c>
      <c r="G4574" s="468" t="str">
        <f t="shared" si="191"/>
        <v>بچینگ</v>
      </c>
      <c r="H4574" s="468">
        <f t="shared" si="192"/>
        <v>1</v>
      </c>
      <c r="I4574" s="468" t="s">
        <v>310</v>
      </c>
      <c r="J4574" s="468">
        <v>64</v>
      </c>
      <c r="K4574" s="468"/>
      <c r="L4574" s="468"/>
      <c r="M4574" s="458"/>
      <c r="N4574" s="468"/>
      <c r="O4574" s="468">
        <v>713375</v>
      </c>
      <c r="P4574" s="468" t="s">
        <v>531</v>
      </c>
      <c r="Q4574" s="469">
        <f>IF(I4574=$Q$5,J4574*H4574,0)</f>
        <v>0</v>
      </c>
      <c r="R4574" s="469">
        <f>IF(I4574=$R$5,J4574*H4574,0)*1.15</f>
        <v>0</v>
      </c>
      <c r="S4574" s="469">
        <f>IF(I4574=$S$5,J4574*H4574,0)</f>
        <v>0</v>
      </c>
      <c r="T4574" s="462">
        <f t="shared" si="193"/>
        <v>0</v>
      </c>
      <c r="U4574" s="470"/>
    </row>
    <row r="4575" spans="2:21" x14ac:dyDescent="0.25">
      <c r="B4575" s="466">
        <f>ROW()-5</f>
        <v>4570</v>
      </c>
      <c r="C4575" s="480">
        <v>45569</v>
      </c>
      <c r="D4575" s="467" t="s">
        <v>522</v>
      </c>
      <c r="E4575" s="468" t="str">
        <f t="shared" si="189"/>
        <v>_</v>
      </c>
      <c r="F4575" s="468" t="str">
        <f t="shared" si="190"/>
        <v>_</v>
      </c>
      <c r="G4575" s="468" t="str">
        <f t="shared" si="191"/>
        <v>بچینگ</v>
      </c>
      <c r="H4575" s="468">
        <f t="shared" si="192"/>
        <v>1</v>
      </c>
      <c r="I4575" s="468" t="s">
        <v>310</v>
      </c>
      <c r="J4575" s="468">
        <v>3</v>
      </c>
      <c r="K4575" s="468"/>
      <c r="L4575" s="468"/>
      <c r="M4575" s="458"/>
      <c r="N4575" s="468"/>
      <c r="O4575" s="468">
        <v>716767</v>
      </c>
      <c r="P4575" s="468" t="s">
        <v>498</v>
      </c>
      <c r="Q4575" s="469">
        <f>IF(I4575=$Q$5,J4575*H4575,0)</f>
        <v>0</v>
      </c>
      <c r="R4575" s="469">
        <f>IF(I4575=$R$5,J4575*H4575,0)*1.15</f>
        <v>0</v>
      </c>
      <c r="S4575" s="469">
        <f>IF(I4575=$S$5,J4575*H4575,0)</f>
        <v>0</v>
      </c>
      <c r="T4575" s="462">
        <f t="shared" si="193"/>
        <v>0</v>
      </c>
      <c r="U4575" s="470"/>
    </row>
    <row r="4576" spans="2:21" x14ac:dyDescent="0.25">
      <c r="B4576" s="466">
        <f t="shared" ref="B4576:B4607" si="198">ROW()-5</f>
        <v>4571</v>
      </c>
      <c r="C4576" s="480">
        <v>45569</v>
      </c>
      <c r="D4576" s="467" t="s">
        <v>487</v>
      </c>
      <c r="E4576" s="468" t="str">
        <f t="shared" si="189"/>
        <v>کامیون کمپرسی</v>
      </c>
      <c r="F4576" s="468" t="str">
        <f t="shared" si="190"/>
        <v>رمضانی مقدم</v>
      </c>
      <c r="G4576" s="468" t="str">
        <f t="shared" si="191"/>
        <v>تک</v>
      </c>
      <c r="H4576" s="468">
        <f t="shared" si="192"/>
        <v>4.2</v>
      </c>
      <c r="I4576" s="468" t="s">
        <v>221</v>
      </c>
      <c r="J4576" s="468">
        <v>21</v>
      </c>
      <c r="K4576" s="468"/>
      <c r="L4576" s="468"/>
      <c r="M4576" s="458"/>
      <c r="N4576" s="468"/>
      <c r="O4576" s="468"/>
      <c r="P4576" s="468"/>
      <c r="Q4576" s="469">
        <f t="shared" ref="Q4576:Q4607" si="199">IF(I4576=$Q$5,J4576*H4576,0)</f>
        <v>0</v>
      </c>
      <c r="R4576" s="469">
        <f t="shared" ref="R4576:R4607" si="200">IF(I4576=$R$5,J4576*H4576,0)*1.15</f>
        <v>101.42999999999999</v>
      </c>
      <c r="S4576" s="469">
        <f t="shared" ref="S4576:S4607" si="201">IF(I4576=$S$5,J4576*H4576,0)</f>
        <v>0</v>
      </c>
      <c r="T4576" s="462">
        <f t="shared" si="193"/>
        <v>0</v>
      </c>
      <c r="U4576" s="470"/>
    </row>
    <row r="4577" spans="2:21" x14ac:dyDescent="0.25">
      <c r="B4577" s="466">
        <f t="shared" si="198"/>
        <v>4572</v>
      </c>
      <c r="C4577" s="480">
        <v>45569</v>
      </c>
      <c r="D4577" s="467" t="s">
        <v>488</v>
      </c>
      <c r="E4577" s="468" t="str">
        <f t="shared" si="189"/>
        <v>کامیون کمپرسی</v>
      </c>
      <c r="F4577" s="468" t="str">
        <f t="shared" si="190"/>
        <v>رمضانی مقدم</v>
      </c>
      <c r="G4577" s="468" t="str">
        <f t="shared" si="191"/>
        <v>تک</v>
      </c>
      <c r="H4577" s="468">
        <f t="shared" si="192"/>
        <v>4.2</v>
      </c>
      <c r="I4577" s="468" t="s">
        <v>221</v>
      </c>
      <c r="J4577" s="468">
        <v>20</v>
      </c>
      <c r="K4577" s="468"/>
      <c r="L4577" s="468"/>
      <c r="M4577" s="458"/>
      <c r="N4577" s="468"/>
      <c r="O4577" s="468"/>
      <c r="P4577" s="468"/>
      <c r="Q4577" s="469">
        <f t="shared" si="199"/>
        <v>0</v>
      </c>
      <c r="R4577" s="469">
        <f t="shared" si="200"/>
        <v>96.6</v>
      </c>
      <c r="S4577" s="469">
        <f t="shared" si="201"/>
        <v>0</v>
      </c>
      <c r="T4577" s="462">
        <f t="shared" si="193"/>
        <v>0</v>
      </c>
      <c r="U4577" s="470"/>
    </row>
    <row r="4578" spans="2:21" x14ac:dyDescent="0.25">
      <c r="B4578" s="466">
        <f t="shared" si="198"/>
        <v>4573</v>
      </c>
      <c r="C4578" s="480">
        <v>45569</v>
      </c>
      <c r="D4578" s="467" t="s">
        <v>489</v>
      </c>
      <c r="E4578" s="468" t="str">
        <f t="shared" si="189"/>
        <v>کامیون کمپرسی</v>
      </c>
      <c r="F4578" s="468" t="str">
        <f t="shared" si="190"/>
        <v>رمضانی مقدم</v>
      </c>
      <c r="G4578" s="468" t="str">
        <f t="shared" si="191"/>
        <v>تک</v>
      </c>
      <c r="H4578" s="468">
        <f t="shared" si="192"/>
        <v>4.2</v>
      </c>
      <c r="I4578" s="468"/>
      <c r="J4578" s="468">
        <v>0</v>
      </c>
      <c r="K4578" s="468"/>
      <c r="L4578" s="468"/>
      <c r="M4578" s="458"/>
      <c r="N4578" s="468"/>
      <c r="O4578" s="468"/>
      <c r="P4578" s="468"/>
      <c r="Q4578" s="469">
        <f t="shared" si="199"/>
        <v>0</v>
      </c>
      <c r="R4578" s="469">
        <f t="shared" si="200"/>
        <v>0</v>
      </c>
      <c r="S4578" s="469">
        <f t="shared" si="201"/>
        <v>0</v>
      </c>
      <c r="T4578" s="462">
        <f t="shared" si="193"/>
        <v>0</v>
      </c>
      <c r="U4578" s="470"/>
    </row>
    <row r="4579" spans="2:21" x14ac:dyDescent="0.25">
      <c r="B4579" s="466">
        <f t="shared" si="198"/>
        <v>4574</v>
      </c>
      <c r="C4579" s="480">
        <v>45569</v>
      </c>
      <c r="D4579" s="467" t="s">
        <v>490</v>
      </c>
      <c r="E4579" s="468" t="str">
        <f t="shared" si="189"/>
        <v>کامیون کمپرسی</v>
      </c>
      <c r="F4579" s="468" t="str">
        <f t="shared" si="190"/>
        <v>رمضانی مقدم</v>
      </c>
      <c r="G4579" s="468" t="str">
        <f t="shared" si="191"/>
        <v>تک</v>
      </c>
      <c r="H4579" s="468">
        <f t="shared" si="192"/>
        <v>4.2</v>
      </c>
      <c r="I4579" s="468"/>
      <c r="J4579" s="468">
        <v>0</v>
      </c>
      <c r="K4579" s="468"/>
      <c r="L4579" s="468"/>
      <c r="M4579" s="458"/>
      <c r="N4579" s="468"/>
      <c r="O4579" s="468"/>
      <c r="P4579" s="468"/>
      <c r="Q4579" s="469">
        <f t="shared" si="199"/>
        <v>0</v>
      </c>
      <c r="R4579" s="469">
        <f t="shared" si="200"/>
        <v>0</v>
      </c>
      <c r="S4579" s="469">
        <f t="shared" si="201"/>
        <v>0</v>
      </c>
      <c r="T4579" s="462">
        <f t="shared" si="193"/>
        <v>0</v>
      </c>
      <c r="U4579" s="470"/>
    </row>
    <row r="4580" spans="2:21" x14ac:dyDescent="0.25">
      <c r="B4580" s="466">
        <f t="shared" si="198"/>
        <v>4575</v>
      </c>
      <c r="C4580" s="480">
        <v>45569</v>
      </c>
      <c r="D4580" s="467" t="s">
        <v>117</v>
      </c>
      <c r="E4580" s="468" t="str">
        <f t="shared" si="189"/>
        <v>کامیون کمپرسی</v>
      </c>
      <c r="F4580" s="468" t="str">
        <f t="shared" si="190"/>
        <v>شرکتی</v>
      </c>
      <c r="G4580" s="468" t="str">
        <f t="shared" si="191"/>
        <v>جفت</v>
      </c>
      <c r="H4580" s="468">
        <f t="shared" si="192"/>
        <v>6.65</v>
      </c>
      <c r="I4580" s="468" t="s">
        <v>221</v>
      </c>
      <c r="J4580" s="468">
        <v>14</v>
      </c>
      <c r="K4580" s="468"/>
      <c r="L4580" s="468"/>
      <c r="M4580" s="458"/>
      <c r="N4580" s="468"/>
      <c r="O4580" s="468"/>
      <c r="P4580" s="468"/>
      <c r="Q4580" s="469">
        <f t="shared" si="199"/>
        <v>0</v>
      </c>
      <c r="R4580" s="469">
        <f t="shared" si="200"/>
        <v>107.065</v>
      </c>
      <c r="S4580" s="469">
        <f t="shared" si="201"/>
        <v>0</v>
      </c>
      <c r="T4580" s="462">
        <f t="shared" si="193"/>
        <v>0</v>
      </c>
      <c r="U4580" s="470"/>
    </row>
    <row r="4581" spans="2:21" x14ac:dyDescent="0.25">
      <c r="B4581" s="466">
        <f t="shared" si="198"/>
        <v>4576</v>
      </c>
      <c r="C4581" s="480">
        <v>45569</v>
      </c>
      <c r="D4581" s="467" t="s">
        <v>94</v>
      </c>
      <c r="E4581" s="468" t="str">
        <f t="shared" si="189"/>
        <v>کامیون کمپرسی</v>
      </c>
      <c r="F4581" s="468" t="str">
        <f t="shared" si="190"/>
        <v>شرکتی</v>
      </c>
      <c r="G4581" s="468" t="str">
        <f t="shared" si="191"/>
        <v>جفت</v>
      </c>
      <c r="H4581" s="468">
        <f t="shared" si="192"/>
        <v>6.65</v>
      </c>
      <c r="I4581" s="468" t="s">
        <v>221</v>
      </c>
      <c r="J4581" s="468">
        <v>25</v>
      </c>
      <c r="K4581" s="468"/>
      <c r="L4581" s="468"/>
      <c r="M4581" s="458"/>
      <c r="N4581" s="468"/>
      <c r="O4581" s="468"/>
      <c r="P4581" s="468"/>
      <c r="Q4581" s="469">
        <f t="shared" si="199"/>
        <v>0</v>
      </c>
      <c r="R4581" s="469">
        <f t="shared" si="200"/>
        <v>191.18749999999997</v>
      </c>
      <c r="S4581" s="469">
        <f t="shared" si="201"/>
        <v>0</v>
      </c>
      <c r="T4581" s="462">
        <f t="shared" si="193"/>
        <v>0</v>
      </c>
      <c r="U4581" s="470"/>
    </row>
    <row r="4582" spans="2:21" x14ac:dyDescent="0.25">
      <c r="B4582" s="466">
        <f t="shared" si="198"/>
        <v>4577</v>
      </c>
      <c r="C4582" s="480">
        <v>45569</v>
      </c>
      <c r="D4582" s="467" t="s">
        <v>91</v>
      </c>
      <c r="E4582" s="468" t="str">
        <f t="shared" si="189"/>
        <v>کامیون کمپرسی</v>
      </c>
      <c r="F4582" s="468" t="str">
        <f t="shared" si="190"/>
        <v>شرکتی</v>
      </c>
      <c r="G4582" s="468" t="str">
        <f t="shared" si="191"/>
        <v>جفت</v>
      </c>
      <c r="H4582" s="468">
        <f t="shared" si="192"/>
        <v>6.65</v>
      </c>
      <c r="I4582" s="468" t="s">
        <v>253</v>
      </c>
      <c r="J4582" s="468">
        <v>18</v>
      </c>
      <c r="K4582" s="468">
        <v>717843</v>
      </c>
      <c r="L4582" s="468"/>
      <c r="M4582" s="458"/>
      <c r="N4582" s="468"/>
      <c r="O4582" s="468"/>
      <c r="P4582" s="468"/>
      <c r="Q4582" s="469">
        <f t="shared" si="199"/>
        <v>0</v>
      </c>
      <c r="R4582" s="469">
        <f t="shared" si="200"/>
        <v>0</v>
      </c>
      <c r="S4582" s="469">
        <f t="shared" si="201"/>
        <v>0</v>
      </c>
      <c r="T4582" s="462">
        <f t="shared" si="193"/>
        <v>119.7</v>
      </c>
      <c r="U4582" s="470"/>
    </row>
    <row r="4583" spans="2:21" x14ac:dyDescent="0.25">
      <c r="B4583" s="466">
        <f t="shared" si="198"/>
        <v>4578</v>
      </c>
      <c r="C4583" s="480">
        <v>45569</v>
      </c>
      <c r="D4583" s="467" t="s">
        <v>156</v>
      </c>
      <c r="E4583" s="468" t="str">
        <f t="shared" si="189"/>
        <v>کامیون کمپرسی</v>
      </c>
      <c r="F4583" s="468" t="str">
        <f t="shared" si="190"/>
        <v>صداقت</v>
      </c>
      <c r="G4583" s="468" t="str">
        <f t="shared" si="191"/>
        <v>تک</v>
      </c>
      <c r="H4583" s="468">
        <f t="shared" si="192"/>
        <v>4.1500000000000004</v>
      </c>
      <c r="I4583" s="468"/>
      <c r="J4583" s="468">
        <v>0</v>
      </c>
      <c r="K4583" s="468"/>
      <c r="L4583" s="468"/>
      <c r="M4583" s="458"/>
      <c r="N4583" s="468"/>
      <c r="O4583" s="468"/>
      <c r="P4583" s="468"/>
      <c r="Q4583" s="469">
        <f t="shared" si="199"/>
        <v>0</v>
      </c>
      <c r="R4583" s="469">
        <f t="shared" si="200"/>
        <v>0</v>
      </c>
      <c r="S4583" s="469">
        <f t="shared" si="201"/>
        <v>0</v>
      </c>
      <c r="T4583" s="462">
        <f t="shared" si="193"/>
        <v>0</v>
      </c>
      <c r="U4583" s="470"/>
    </row>
    <row r="4584" spans="2:21" x14ac:dyDescent="0.25">
      <c r="B4584" s="466">
        <f t="shared" si="198"/>
        <v>4579</v>
      </c>
      <c r="C4584" s="480">
        <v>45569</v>
      </c>
      <c r="D4584" s="467" t="s">
        <v>157</v>
      </c>
      <c r="E4584" s="468" t="str">
        <f t="shared" si="189"/>
        <v>کامیون کمپرسی</v>
      </c>
      <c r="F4584" s="468" t="str">
        <f t="shared" si="190"/>
        <v>صداقت</v>
      </c>
      <c r="G4584" s="468" t="str">
        <f t="shared" si="191"/>
        <v>تک</v>
      </c>
      <c r="H4584" s="468">
        <f t="shared" si="192"/>
        <v>4.1500000000000004</v>
      </c>
      <c r="I4584" s="468"/>
      <c r="J4584" s="468">
        <v>0</v>
      </c>
      <c r="K4584" s="468"/>
      <c r="L4584" s="468"/>
      <c r="M4584" s="458"/>
      <c r="N4584" s="468"/>
      <c r="O4584" s="468"/>
      <c r="P4584" s="468"/>
      <c r="Q4584" s="469">
        <f t="shared" si="199"/>
        <v>0</v>
      </c>
      <c r="R4584" s="469">
        <f t="shared" si="200"/>
        <v>0</v>
      </c>
      <c r="S4584" s="469">
        <f t="shared" si="201"/>
        <v>0</v>
      </c>
      <c r="T4584" s="462">
        <f t="shared" si="193"/>
        <v>0</v>
      </c>
      <c r="U4584" s="470"/>
    </row>
    <row r="4585" spans="2:21" x14ac:dyDescent="0.25">
      <c r="B4585" s="466">
        <f t="shared" si="198"/>
        <v>4580</v>
      </c>
      <c r="C4585" s="480">
        <v>45569</v>
      </c>
      <c r="D4585" s="467" t="s">
        <v>436</v>
      </c>
      <c r="E4585" s="468" t="str">
        <f t="shared" ref="E4585:E4648" si="202">IFERROR(VLOOKUP(D4585,V:Z,2,FALSE),"")</f>
        <v>تانکر آب</v>
      </c>
      <c r="F4585" s="468" t="str">
        <f t="shared" ref="F4585:F4648" si="203">IFERROR(VLOOKUP(D4585,V:Z,3,FALSE),"")</f>
        <v>جواد رضاپور</v>
      </c>
      <c r="G4585" s="468" t="str">
        <f t="shared" ref="G4585:G4648" si="204">IFERROR(VLOOKUP(D4585,V:Z,4,FALSE),"")</f>
        <v>تانکر آب</v>
      </c>
      <c r="H4585" s="468">
        <f t="shared" ref="H4585:H4648" si="205">IFERROR(VLOOKUP(D4585,V:Z,5,FALSE),"")</f>
        <v>10</v>
      </c>
      <c r="I4585" s="468"/>
      <c r="J4585" s="468"/>
      <c r="K4585" s="468"/>
      <c r="L4585" s="468"/>
      <c r="M4585" s="458"/>
      <c r="N4585" s="468"/>
      <c r="O4585" s="468"/>
      <c r="P4585" s="468"/>
      <c r="Q4585" s="469">
        <f t="shared" si="199"/>
        <v>0</v>
      </c>
      <c r="R4585" s="469">
        <f t="shared" si="200"/>
        <v>0</v>
      </c>
      <c r="S4585" s="469">
        <f t="shared" si="201"/>
        <v>0</v>
      </c>
      <c r="T4585" s="462">
        <f t="shared" ref="T4585:T4648" si="206">IF(I4585=$T$5,J4585*H4585,0)</f>
        <v>0</v>
      </c>
      <c r="U4585" s="470"/>
    </row>
    <row r="4586" spans="2:21" x14ac:dyDescent="0.25">
      <c r="B4586" s="466">
        <f t="shared" si="198"/>
        <v>4581</v>
      </c>
      <c r="C4586" s="480">
        <v>45569</v>
      </c>
      <c r="D4586" s="467" t="s">
        <v>284</v>
      </c>
      <c r="E4586" s="468" t="str">
        <f t="shared" si="202"/>
        <v>کمپرسی جفت</v>
      </c>
      <c r="F4586" s="468" t="str">
        <f t="shared" si="203"/>
        <v>محمدپور</v>
      </c>
      <c r="G4586" s="468" t="str">
        <f t="shared" si="204"/>
        <v>جفت</v>
      </c>
      <c r="H4586" s="468">
        <f t="shared" si="205"/>
        <v>7</v>
      </c>
      <c r="I4586" s="468" t="s">
        <v>220</v>
      </c>
      <c r="J4586" s="468">
        <v>50</v>
      </c>
      <c r="K4586" s="468"/>
      <c r="L4586" s="468"/>
      <c r="M4586" s="458"/>
      <c r="N4586" s="468"/>
      <c r="O4586" s="468"/>
      <c r="P4586" s="468"/>
      <c r="Q4586" s="469">
        <f t="shared" si="199"/>
        <v>350</v>
      </c>
      <c r="R4586" s="469">
        <f t="shared" si="200"/>
        <v>0</v>
      </c>
      <c r="S4586" s="469">
        <f t="shared" si="201"/>
        <v>0</v>
      </c>
      <c r="T4586" s="462">
        <f t="shared" si="206"/>
        <v>0</v>
      </c>
      <c r="U4586" s="470"/>
    </row>
    <row r="4587" spans="2:21" x14ac:dyDescent="0.25">
      <c r="B4587" s="466">
        <f t="shared" si="198"/>
        <v>4582</v>
      </c>
      <c r="C4587" s="480">
        <v>45569</v>
      </c>
      <c r="D4587" s="467" t="s">
        <v>268</v>
      </c>
      <c r="E4587" s="468" t="str">
        <f t="shared" si="202"/>
        <v>کمپرسی تک</v>
      </c>
      <c r="F4587" s="468" t="str">
        <f t="shared" si="203"/>
        <v>محمدپور</v>
      </c>
      <c r="G4587" s="468" t="str">
        <f t="shared" si="204"/>
        <v>تک</v>
      </c>
      <c r="H4587" s="468">
        <f t="shared" si="205"/>
        <v>5</v>
      </c>
      <c r="I4587" s="468"/>
      <c r="J4587" s="468"/>
      <c r="K4587" s="468"/>
      <c r="L4587" s="468"/>
      <c r="M4587" s="458"/>
      <c r="N4587" s="468"/>
      <c r="O4587" s="468"/>
      <c r="P4587" s="468"/>
      <c r="Q4587" s="469">
        <f t="shared" si="199"/>
        <v>0</v>
      </c>
      <c r="R4587" s="469">
        <f t="shared" si="200"/>
        <v>0</v>
      </c>
      <c r="S4587" s="469">
        <f t="shared" si="201"/>
        <v>0</v>
      </c>
      <c r="T4587" s="462">
        <f t="shared" si="206"/>
        <v>0</v>
      </c>
      <c r="U4587" s="470"/>
    </row>
    <row r="4588" spans="2:21" x14ac:dyDescent="0.25">
      <c r="B4588" s="466">
        <f t="shared" si="198"/>
        <v>4583</v>
      </c>
      <c r="C4588" s="480">
        <v>45569</v>
      </c>
      <c r="D4588" s="467" t="s">
        <v>260</v>
      </c>
      <c r="E4588" s="468" t="str">
        <f t="shared" si="202"/>
        <v>تانکر آب</v>
      </c>
      <c r="F4588" s="468" t="str">
        <f t="shared" si="203"/>
        <v>محمدپور</v>
      </c>
      <c r="G4588" s="468" t="str">
        <f t="shared" si="204"/>
        <v>تانکر آب</v>
      </c>
      <c r="H4588" s="468">
        <f t="shared" si="205"/>
        <v>10</v>
      </c>
      <c r="I4588" s="468" t="s">
        <v>66</v>
      </c>
      <c r="J4588" s="468">
        <v>11</v>
      </c>
      <c r="K4588" s="468"/>
      <c r="L4588" s="468"/>
      <c r="M4588" s="458"/>
      <c r="N4588" s="468"/>
      <c r="O4588" s="468"/>
      <c r="P4588" s="468"/>
      <c r="Q4588" s="469">
        <f t="shared" si="199"/>
        <v>0</v>
      </c>
      <c r="R4588" s="469">
        <f t="shared" si="200"/>
        <v>0</v>
      </c>
      <c r="S4588" s="469">
        <f t="shared" si="201"/>
        <v>110</v>
      </c>
      <c r="T4588" s="462">
        <f t="shared" si="206"/>
        <v>0</v>
      </c>
      <c r="U4588" s="470"/>
    </row>
    <row r="4589" spans="2:21" x14ac:dyDescent="0.25">
      <c r="B4589" s="466">
        <f t="shared" si="198"/>
        <v>4584</v>
      </c>
      <c r="C4589" s="480">
        <v>45569</v>
      </c>
      <c r="D4589" s="467" t="s">
        <v>359</v>
      </c>
      <c r="E4589" s="468" t="str">
        <f t="shared" si="202"/>
        <v>کمپرسی جفت</v>
      </c>
      <c r="F4589" s="468" t="str">
        <f t="shared" si="203"/>
        <v>محمدپور</v>
      </c>
      <c r="G4589" s="468" t="str">
        <f t="shared" si="204"/>
        <v>جفت</v>
      </c>
      <c r="H4589" s="468">
        <f t="shared" si="205"/>
        <v>7</v>
      </c>
      <c r="I4589" s="468"/>
      <c r="J4589" s="468"/>
      <c r="K4589" s="468"/>
      <c r="L4589" s="468"/>
      <c r="M4589" s="458"/>
      <c r="N4589" s="468"/>
      <c r="O4589" s="468"/>
      <c r="P4589" s="468"/>
      <c r="Q4589" s="469">
        <f t="shared" si="199"/>
        <v>0</v>
      </c>
      <c r="R4589" s="469">
        <f t="shared" si="200"/>
        <v>0</v>
      </c>
      <c r="S4589" s="469">
        <f t="shared" si="201"/>
        <v>0</v>
      </c>
      <c r="T4589" s="462">
        <f t="shared" si="206"/>
        <v>0</v>
      </c>
      <c r="U4589" s="470"/>
    </row>
    <row r="4590" spans="2:21" x14ac:dyDescent="0.25">
      <c r="B4590" s="466">
        <f t="shared" si="198"/>
        <v>4585</v>
      </c>
      <c r="C4590" s="480">
        <v>45569</v>
      </c>
      <c r="D4590" s="467" t="s">
        <v>177</v>
      </c>
      <c r="E4590" s="468" t="str">
        <f t="shared" si="202"/>
        <v>کمپرسی جفت</v>
      </c>
      <c r="F4590" s="468" t="str">
        <f t="shared" si="203"/>
        <v>محمدپور</v>
      </c>
      <c r="G4590" s="468" t="str">
        <f t="shared" si="204"/>
        <v>جفت</v>
      </c>
      <c r="H4590" s="468">
        <f t="shared" si="205"/>
        <v>7</v>
      </c>
      <c r="I4590" s="468"/>
      <c r="J4590" s="468"/>
      <c r="K4590" s="468"/>
      <c r="L4590" s="468"/>
      <c r="M4590" s="458"/>
      <c r="N4590" s="468"/>
      <c r="O4590" s="468"/>
      <c r="P4590" s="468"/>
      <c r="Q4590" s="469">
        <f t="shared" si="199"/>
        <v>0</v>
      </c>
      <c r="R4590" s="469">
        <f t="shared" si="200"/>
        <v>0</v>
      </c>
      <c r="S4590" s="469">
        <f t="shared" si="201"/>
        <v>0</v>
      </c>
      <c r="T4590" s="462">
        <f t="shared" si="206"/>
        <v>0</v>
      </c>
      <c r="U4590" s="470"/>
    </row>
    <row r="4591" spans="2:21" x14ac:dyDescent="0.25">
      <c r="B4591" s="466">
        <f t="shared" si="198"/>
        <v>4586</v>
      </c>
      <c r="C4591" s="480">
        <v>45569</v>
      </c>
      <c r="D4591" s="467" t="s">
        <v>173</v>
      </c>
      <c r="E4591" s="468" t="str">
        <f t="shared" si="202"/>
        <v>تانکر آب</v>
      </c>
      <c r="F4591" s="468" t="str">
        <f t="shared" si="203"/>
        <v>محمدپور</v>
      </c>
      <c r="G4591" s="468" t="str">
        <f t="shared" si="204"/>
        <v>تانکر آب</v>
      </c>
      <c r="H4591" s="468">
        <f t="shared" si="205"/>
        <v>11.2</v>
      </c>
      <c r="I4591" s="468"/>
      <c r="J4591" s="468"/>
      <c r="K4591" s="468"/>
      <c r="L4591" s="468"/>
      <c r="M4591" s="458"/>
      <c r="N4591" s="468"/>
      <c r="O4591" s="468"/>
      <c r="P4591" s="468"/>
      <c r="Q4591" s="469">
        <f t="shared" si="199"/>
        <v>0</v>
      </c>
      <c r="R4591" s="469">
        <f t="shared" si="200"/>
        <v>0</v>
      </c>
      <c r="S4591" s="469">
        <f t="shared" si="201"/>
        <v>0</v>
      </c>
      <c r="T4591" s="462">
        <f t="shared" si="206"/>
        <v>0</v>
      </c>
      <c r="U4591" s="470"/>
    </row>
    <row r="4592" spans="2:21" x14ac:dyDescent="0.25">
      <c r="B4592" s="466">
        <f t="shared" si="198"/>
        <v>4587</v>
      </c>
      <c r="C4592" s="480">
        <v>45569</v>
      </c>
      <c r="D4592" s="467" t="s">
        <v>152</v>
      </c>
      <c r="E4592" s="468" t="str">
        <f t="shared" si="202"/>
        <v>کامیون کمپرسی</v>
      </c>
      <c r="F4592" s="468" t="str">
        <f t="shared" si="203"/>
        <v>میرزایی</v>
      </c>
      <c r="G4592" s="468" t="str">
        <f t="shared" si="204"/>
        <v>تک</v>
      </c>
      <c r="H4592" s="468">
        <f t="shared" si="205"/>
        <v>4.1500000000000004</v>
      </c>
      <c r="I4592" s="468"/>
      <c r="J4592" s="468">
        <v>0</v>
      </c>
      <c r="K4592" s="468"/>
      <c r="L4592" s="468"/>
      <c r="M4592" s="458"/>
      <c r="N4592" s="468"/>
      <c r="O4592" s="468"/>
      <c r="P4592" s="468"/>
      <c r="Q4592" s="469">
        <f t="shared" si="199"/>
        <v>0</v>
      </c>
      <c r="R4592" s="469">
        <f t="shared" si="200"/>
        <v>0</v>
      </c>
      <c r="S4592" s="469">
        <f t="shared" si="201"/>
        <v>0</v>
      </c>
      <c r="T4592" s="462">
        <f t="shared" si="206"/>
        <v>0</v>
      </c>
      <c r="U4592" s="470"/>
    </row>
    <row r="4593" spans="2:21" x14ac:dyDescent="0.25">
      <c r="B4593" s="466">
        <f t="shared" si="198"/>
        <v>4588</v>
      </c>
      <c r="C4593" s="480">
        <v>45569</v>
      </c>
      <c r="D4593" s="467" t="s">
        <v>150</v>
      </c>
      <c r="E4593" s="468" t="str">
        <f t="shared" si="202"/>
        <v>کامیون کمپرسی</v>
      </c>
      <c r="F4593" s="468" t="str">
        <f t="shared" si="203"/>
        <v>میرزایی</v>
      </c>
      <c r="G4593" s="468" t="str">
        <f t="shared" si="204"/>
        <v>تک</v>
      </c>
      <c r="H4593" s="468">
        <f t="shared" si="205"/>
        <v>4.1500000000000004</v>
      </c>
      <c r="I4593" s="468"/>
      <c r="J4593" s="468">
        <v>0</v>
      </c>
      <c r="K4593" s="468"/>
      <c r="L4593" s="468"/>
      <c r="M4593" s="458"/>
      <c r="N4593" s="468"/>
      <c r="O4593" s="468"/>
      <c r="P4593" s="468"/>
      <c r="Q4593" s="469">
        <f t="shared" si="199"/>
        <v>0</v>
      </c>
      <c r="R4593" s="469">
        <f t="shared" si="200"/>
        <v>0</v>
      </c>
      <c r="S4593" s="469">
        <f t="shared" si="201"/>
        <v>0</v>
      </c>
      <c r="T4593" s="462">
        <f t="shared" si="206"/>
        <v>0</v>
      </c>
      <c r="U4593" s="470"/>
    </row>
    <row r="4594" spans="2:21" x14ac:dyDescent="0.25">
      <c r="B4594" s="466">
        <f t="shared" si="198"/>
        <v>4589</v>
      </c>
      <c r="C4594" s="480">
        <v>45569</v>
      </c>
      <c r="D4594" s="467" t="s">
        <v>179</v>
      </c>
      <c r="E4594" s="468" t="str">
        <f t="shared" si="202"/>
        <v>تانکر آب</v>
      </c>
      <c r="F4594" s="468" t="str">
        <f t="shared" si="203"/>
        <v>گلپایگانی</v>
      </c>
      <c r="G4594" s="468" t="str">
        <f t="shared" si="204"/>
        <v>تانکر آب</v>
      </c>
      <c r="H4594" s="468">
        <f t="shared" si="205"/>
        <v>11.6</v>
      </c>
      <c r="I4594" s="468" t="s">
        <v>66</v>
      </c>
      <c r="J4594" s="468">
        <v>2</v>
      </c>
      <c r="K4594" s="468"/>
      <c r="L4594" s="468"/>
      <c r="M4594" s="458"/>
      <c r="N4594" s="468"/>
      <c r="O4594" s="468"/>
      <c r="P4594" s="468"/>
      <c r="Q4594" s="469">
        <f t="shared" si="199"/>
        <v>0</v>
      </c>
      <c r="R4594" s="469">
        <f t="shared" si="200"/>
        <v>0</v>
      </c>
      <c r="S4594" s="469">
        <f t="shared" si="201"/>
        <v>23.2</v>
      </c>
      <c r="T4594" s="462">
        <f t="shared" si="206"/>
        <v>0</v>
      </c>
      <c r="U4594" s="470"/>
    </row>
    <row r="4595" spans="2:21" x14ac:dyDescent="0.25">
      <c r="B4595" s="466">
        <f t="shared" si="198"/>
        <v>4590</v>
      </c>
      <c r="C4595" s="480">
        <v>45569</v>
      </c>
      <c r="D4595" s="467" t="s">
        <v>141</v>
      </c>
      <c r="E4595" s="468" t="str">
        <f t="shared" si="202"/>
        <v>کامیون کمپرسی</v>
      </c>
      <c r="F4595" s="468" t="str">
        <f t="shared" si="203"/>
        <v>انصاری</v>
      </c>
      <c r="G4595" s="468" t="str">
        <f t="shared" si="204"/>
        <v>جفت</v>
      </c>
      <c r="H4595" s="468">
        <f t="shared" si="205"/>
        <v>7</v>
      </c>
      <c r="I4595" s="468" t="s">
        <v>220</v>
      </c>
      <c r="J4595" s="468">
        <v>30</v>
      </c>
      <c r="K4595" s="468"/>
      <c r="L4595" s="468"/>
      <c r="M4595" s="458"/>
      <c r="N4595" s="468"/>
      <c r="O4595" s="468"/>
      <c r="P4595" s="468"/>
      <c r="Q4595" s="469">
        <f t="shared" si="199"/>
        <v>210</v>
      </c>
      <c r="R4595" s="469">
        <f t="shared" si="200"/>
        <v>0</v>
      </c>
      <c r="S4595" s="469">
        <f t="shared" si="201"/>
        <v>0</v>
      </c>
      <c r="T4595" s="462">
        <f t="shared" si="206"/>
        <v>0</v>
      </c>
      <c r="U4595" s="470"/>
    </row>
    <row r="4596" spans="2:21" x14ac:dyDescent="0.25">
      <c r="B4596" s="466">
        <f t="shared" si="198"/>
        <v>4591</v>
      </c>
      <c r="C4596" s="480">
        <v>45569</v>
      </c>
      <c r="D4596" s="467" t="s">
        <v>142</v>
      </c>
      <c r="E4596" s="468" t="str">
        <f t="shared" si="202"/>
        <v>کامیون کمپرسی</v>
      </c>
      <c r="F4596" s="468" t="str">
        <f t="shared" si="203"/>
        <v>انصاری</v>
      </c>
      <c r="G4596" s="468" t="str">
        <f t="shared" si="204"/>
        <v>جفت</v>
      </c>
      <c r="H4596" s="468">
        <f t="shared" si="205"/>
        <v>7</v>
      </c>
      <c r="I4596" s="468" t="s">
        <v>220</v>
      </c>
      <c r="J4596" s="468">
        <v>30</v>
      </c>
      <c r="K4596" s="468"/>
      <c r="L4596" s="468"/>
      <c r="M4596" s="458"/>
      <c r="N4596" s="468"/>
      <c r="O4596" s="468"/>
      <c r="P4596" s="468"/>
      <c r="Q4596" s="469">
        <f t="shared" si="199"/>
        <v>210</v>
      </c>
      <c r="R4596" s="469">
        <f t="shared" si="200"/>
        <v>0</v>
      </c>
      <c r="S4596" s="469">
        <f t="shared" si="201"/>
        <v>0</v>
      </c>
      <c r="T4596" s="462">
        <f t="shared" si="206"/>
        <v>0</v>
      </c>
      <c r="U4596" s="470"/>
    </row>
    <row r="4597" spans="2:21" x14ac:dyDescent="0.25">
      <c r="B4597" s="466">
        <f t="shared" si="198"/>
        <v>4592</v>
      </c>
      <c r="C4597" s="480">
        <v>45569</v>
      </c>
      <c r="D4597" s="467" t="s">
        <v>143</v>
      </c>
      <c r="E4597" s="468" t="str">
        <f t="shared" si="202"/>
        <v>کامیون کمپرسی</v>
      </c>
      <c r="F4597" s="468" t="str">
        <f t="shared" si="203"/>
        <v>انصاری</v>
      </c>
      <c r="G4597" s="468" t="str">
        <f t="shared" si="204"/>
        <v>جفت</v>
      </c>
      <c r="H4597" s="468">
        <f t="shared" si="205"/>
        <v>7</v>
      </c>
      <c r="I4597" s="468" t="s">
        <v>220</v>
      </c>
      <c r="J4597" s="468">
        <v>0</v>
      </c>
      <c r="K4597" s="468"/>
      <c r="L4597" s="468"/>
      <c r="M4597" s="458"/>
      <c r="N4597" s="468"/>
      <c r="O4597" s="468"/>
      <c r="P4597" s="468"/>
      <c r="Q4597" s="469">
        <f t="shared" si="199"/>
        <v>0</v>
      </c>
      <c r="R4597" s="469">
        <f t="shared" si="200"/>
        <v>0</v>
      </c>
      <c r="S4597" s="469">
        <f t="shared" si="201"/>
        <v>0</v>
      </c>
      <c r="T4597" s="462">
        <f t="shared" si="206"/>
        <v>0</v>
      </c>
      <c r="U4597" s="470"/>
    </row>
    <row r="4598" spans="2:21" x14ac:dyDescent="0.25">
      <c r="B4598" s="466">
        <f t="shared" si="198"/>
        <v>4593</v>
      </c>
      <c r="C4598" s="480">
        <v>45569</v>
      </c>
      <c r="D4598" s="467" t="s">
        <v>258</v>
      </c>
      <c r="E4598" s="468" t="str">
        <f t="shared" si="202"/>
        <v>کامیون کمپرسی</v>
      </c>
      <c r="F4598" s="468" t="str">
        <f t="shared" si="203"/>
        <v>انصاری</v>
      </c>
      <c r="G4598" s="468" t="str">
        <f t="shared" si="204"/>
        <v>جفت</v>
      </c>
      <c r="H4598" s="468">
        <f t="shared" si="205"/>
        <v>7</v>
      </c>
      <c r="I4598" s="468" t="s">
        <v>220</v>
      </c>
      <c r="J4598" s="468">
        <v>30</v>
      </c>
      <c r="K4598" s="468"/>
      <c r="L4598" s="468"/>
      <c r="M4598" s="458"/>
      <c r="N4598" s="468"/>
      <c r="O4598" s="468"/>
      <c r="P4598" s="468"/>
      <c r="Q4598" s="469">
        <f t="shared" si="199"/>
        <v>210</v>
      </c>
      <c r="R4598" s="469">
        <f t="shared" si="200"/>
        <v>0</v>
      </c>
      <c r="S4598" s="469">
        <f t="shared" si="201"/>
        <v>0</v>
      </c>
      <c r="T4598" s="462">
        <f t="shared" si="206"/>
        <v>0</v>
      </c>
      <c r="U4598" s="470"/>
    </row>
    <row r="4599" spans="2:21" x14ac:dyDescent="0.25">
      <c r="B4599" s="466">
        <f t="shared" si="198"/>
        <v>4594</v>
      </c>
      <c r="C4599" s="480">
        <v>45569</v>
      </c>
      <c r="D4599" s="467" t="s">
        <v>266</v>
      </c>
      <c r="E4599" s="468" t="str">
        <f t="shared" si="202"/>
        <v>کامیون کمپرسی</v>
      </c>
      <c r="F4599" s="468" t="str">
        <f t="shared" si="203"/>
        <v>انصاری</v>
      </c>
      <c r="G4599" s="468" t="str">
        <f t="shared" si="204"/>
        <v>جفت</v>
      </c>
      <c r="H4599" s="468">
        <f t="shared" si="205"/>
        <v>7</v>
      </c>
      <c r="I4599" s="468" t="s">
        <v>220</v>
      </c>
      <c r="J4599" s="468">
        <v>30</v>
      </c>
      <c r="K4599" s="468"/>
      <c r="L4599" s="468"/>
      <c r="M4599" s="458"/>
      <c r="N4599" s="468"/>
      <c r="O4599" s="468"/>
      <c r="P4599" s="468"/>
      <c r="Q4599" s="469">
        <f t="shared" si="199"/>
        <v>210</v>
      </c>
      <c r="R4599" s="469">
        <f t="shared" si="200"/>
        <v>0</v>
      </c>
      <c r="S4599" s="469">
        <f t="shared" si="201"/>
        <v>0</v>
      </c>
      <c r="T4599" s="462">
        <f t="shared" si="206"/>
        <v>0</v>
      </c>
      <c r="U4599" s="470"/>
    </row>
    <row r="4600" spans="2:21" x14ac:dyDescent="0.25">
      <c r="B4600" s="466">
        <f t="shared" si="198"/>
        <v>4595</v>
      </c>
      <c r="C4600" s="480">
        <v>45569</v>
      </c>
      <c r="D4600" s="467" t="s">
        <v>267</v>
      </c>
      <c r="E4600" s="468" t="str">
        <f t="shared" si="202"/>
        <v>کامیون کمپرسی</v>
      </c>
      <c r="F4600" s="468" t="str">
        <f t="shared" si="203"/>
        <v>انصاری</v>
      </c>
      <c r="G4600" s="468" t="str">
        <f t="shared" si="204"/>
        <v>جفت</v>
      </c>
      <c r="H4600" s="468">
        <f t="shared" si="205"/>
        <v>7</v>
      </c>
      <c r="I4600" s="468" t="s">
        <v>220</v>
      </c>
      <c r="J4600" s="468">
        <v>35</v>
      </c>
      <c r="K4600" s="468"/>
      <c r="L4600" s="468"/>
      <c r="M4600" s="458"/>
      <c r="N4600" s="468"/>
      <c r="O4600" s="468"/>
      <c r="P4600" s="468"/>
      <c r="Q4600" s="469">
        <f t="shared" si="199"/>
        <v>245</v>
      </c>
      <c r="R4600" s="469">
        <f t="shared" si="200"/>
        <v>0</v>
      </c>
      <c r="S4600" s="469">
        <f t="shared" si="201"/>
        <v>0</v>
      </c>
      <c r="T4600" s="462">
        <f t="shared" si="206"/>
        <v>0</v>
      </c>
      <c r="U4600" s="470"/>
    </row>
    <row r="4601" spans="2:21" x14ac:dyDescent="0.25">
      <c r="B4601" s="466">
        <f t="shared" si="198"/>
        <v>4596</v>
      </c>
      <c r="C4601" s="480">
        <v>45569</v>
      </c>
      <c r="D4601" s="467" t="s">
        <v>524</v>
      </c>
      <c r="E4601" s="468" t="str">
        <f t="shared" si="202"/>
        <v>کامیون کمپرسی</v>
      </c>
      <c r="F4601" s="468" t="str">
        <f t="shared" si="203"/>
        <v>شهرکی</v>
      </c>
      <c r="G4601" s="468" t="str">
        <f t="shared" si="204"/>
        <v>تک</v>
      </c>
      <c r="H4601" s="468">
        <f t="shared" si="205"/>
        <v>4.1500000000000004</v>
      </c>
      <c r="I4601" s="468"/>
      <c r="J4601" s="468">
        <v>0</v>
      </c>
      <c r="K4601" s="468"/>
      <c r="L4601" s="468"/>
      <c r="M4601" s="458"/>
      <c r="N4601" s="468"/>
      <c r="O4601" s="468"/>
      <c r="P4601" s="468"/>
      <c r="Q4601" s="469">
        <f t="shared" si="199"/>
        <v>0</v>
      </c>
      <c r="R4601" s="469">
        <f t="shared" si="200"/>
        <v>0</v>
      </c>
      <c r="S4601" s="469">
        <f t="shared" si="201"/>
        <v>0</v>
      </c>
      <c r="T4601" s="462">
        <f t="shared" si="206"/>
        <v>0</v>
      </c>
      <c r="U4601" s="470"/>
    </row>
    <row r="4602" spans="2:21" x14ac:dyDescent="0.25">
      <c r="B4602" s="466">
        <f t="shared" si="198"/>
        <v>4597</v>
      </c>
      <c r="C4602" s="480">
        <v>45569</v>
      </c>
      <c r="D4602" s="467" t="s">
        <v>387</v>
      </c>
      <c r="E4602" s="468" t="str">
        <f t="shared" si="202"/>
        <v>کمپرسی تک</v>
      </c>
      <c r="F4602" s="468" t="str">
        <f t="shared" si="203"/>
        <v>جواد رضاپور</v>
      </c>
      <c r="G4602" s="468" t="str">
        <f t="shared" si="204"/>
        <v>تک</v>
      </c>
      <c r="H4602" s="468">
        <f t="shared" si="205"/>
        <v>4.1500000000000004</v>
      </c>
      <c r="I4602" s="468" t="s">
        <v>220</v>
      </c>
      <c r="J4602" s="468">
        <v>30</v>
      </c>
      <c r="K4602" s="468"/>
      <c r="L4602" s="468"/>
      <c r="M4602" s="458"/>
      <c r="N4602" s="468"/>
      <c r="O4602" s="468"/>
      <c r="P4602" s="468"/>
      <c r="Q4602" s="469">
        <f t="shared" si="199"/>
        <v>124.50000000000001</v>
      </c>
      <c r="R4602" s="469">
        <f t="shared" si="200"/>
        <v>0</v>
      </c>
      <c r="S4602" s="469">
        <f t="shared" si="201"/>
        <v>0</v>
      </c>
      <c r="T4602" s="462">
        <f t="shared" si="206"/>
        <v>0</v>
      </c>
      <c r="U4602" s="470"/>
    </row>
    <row r="4603" spans="2:21" x14ac:dyDescent="0.25">
      <c r="B4603" s="466">
        <f t="shared" si="198"/>
        <v>4598</v>
      </c>
      <c r="C4603" s="480">
        <v>45569</v>
      </c>
      <c r="D4603" s="467" t="s">
        <v>388</v>
      </c>
      <c r="E4603" s="468" t="str">
        <f t="shared" si="202"/>
        <v>کمپرسی تک</v>
      </c>
      <c r="F4603" s="468" t="str">
        <f t="shared" si="203"/>
        <v>جواد رضاپور</v>
      </c>
      <c r="G4603" s="468" t="str">
        <f t="shared" si="204"/>
        <v>تک</v>
      </c>
      <c r="H4603" s="468">
        <f t="shared" si="205"/>
        <v>4.1500000000000004</v>
      </c>
      <c r="I4603" s="468" t="s">
        <v>220</v>
      </c>
      <c r="J4603" s="468">
        <v>30</v>
      </c>
      <c r="K4603" s="468"/>
      <c r="L4603" s="468"/>
      <c r="M4603" s="458"/>
      <c r="N4603" s="468"/>
      <c r="O4603" s="468"/>
      <c r="P4603" s="468"/>
      <c r="Q4603" s="469">
        <f t="shared" si="199"/>
        <v>124.50000000000001</v>
      </c>
      <c r="R4603" s="469">
        <f t="shared" si="200"/>
        <v>0</v>
      </c>
      <c r="S4603" s="469">
        <f t="shared" si="201"/>
        <v>0</v>
      </c>
      <c r="T4603" s="462">
        <f t="shared" si="206"/>
        <v>0</v>
      </c>
      <c r="U4603" s="470"/>
    </row>
    <row r="4604" spans="2:21" x14ac:dyDescent="0.25">
      <c r="B4604" s="466">
        <f t="shared" si="198"/>
        <v>4599</v>
      </c>
      <c r="C4604" s="480">
        <v>45569</v>
      </c>
      <c r="D4604" s="467" t="s">
        <v>505</v>
      </c>
      <c r="E4604" s="468" t="str">
        <f t="shared" si="202"/>
        <v>کمپرسی تک</v>
      </c>
      <c r="F4604" s="468" t="str">
        <f t="shared" si="203"/>
        <v>جواد رضاپور</v>
      </c>
      <c r="G4604" s="468" t="str">
        <f t="shared" si="204"/>
        <v>تک</v>
      </c>
      <c r="H4604" s="468">
        <f t="shared" si="205"/>
        <v>4.1500000000000004</v>
      </c>
      <c r="I4604" s="468" t="s">
        <v>220</v>
      </c>
      <c r="J4604" s="468">
        <v>21</v>
      </c>
      <c r="K4604" s="468"/>
      <c r="L4604" s="468"/>
      <c r="M4604" s="458"/>
      <c r="N4604" s="468"/>
      <c r="O4604" s="468"/>
      <c r="P4604" s="468"/>
      <c r="Q4604" s="469">
        <f t="shared" si="199"/>
        <v>87.15</v>
      </c>
      <c r="R4604" s="469">
        <f t="shared" si="200"/>
        <v>0</v>
      </c>
      <c r="S4604" s="469">
        <f t="shared" si="201"/>
        <v>0</v>
      </c>
      <c r="T4604" s="462">
        <f t="shared" si="206"/>
        <v>0</v>
      </c>
      <c r="U4604" s="470"/>
    </row>
    <row r="4605" spans="2:21" x14ac:dyDescent="0.25">
      <c r="B4605" s="466">
        <f t="shared" si="198"/>
        <v>4600</v>
      </c>
      <c r="C4605" s="480">
        <v>45569</v>
      </c>
      <c r="D4605" s="467" t="s">
        <v>96</v>
      </c>
      <c r="E4605" s="468" t="str">
        <f t="shared" si="202"/>
        <v>تانکر آب</v>
      </c>
      <c r="F4605" s="468" t="str">
        <f t="shared" si="203"/>
        <v>شرکتی</v>
      </c>
      <c r="G4605" s="468" t="str">
        <f t="shared" si="204"/>
        <v>تانکر آب</v>
      </c>
      <c r="H4605" s="468">
        <f t="shared" si="205"/>
        <v>11.8</v>
      </c>
      <c r="I4605" s="468" t="s">
        <v>66</v>
      </c>
      <c r="J4605" s="468">
        <v>5</v>
      </c>
      <c r="K4605" s="468"/>
      <c r="L4605" s="468"/>
      <c r="M4605" s="458"/>
      <c r="N4605" s="468"/>
      <c r="O4605" s="468"/>
      <c r="P4605" s="468"/>
      <c r="Q4605" s="469">
        <f t="shared" si="199"/>
        <v>0</v>
      </c>
      <c r="R4605" s="469">
        <f t="shared" si="200"/>
        <v>0</v>
      </c>
      <c r="S4605" s="469">
        <f t="shared" si="201"/>
        <v>59</v>
      </c>
      <c r="T4605" s="462">
        <f t="shared" si="206"/>
        <v>0</v>
      </c>
      <c r="U4605" s="470"/>
    </row>
    <row r="4606" spans="2:21" x14ac:dyDescent="0.25">
      <c r="B4606" s="466">
        <f t="shared" si="198"/>
        <v>4601</v>
      </c>
      <c r="C4606" s="480">
        <v>45569</v>
      </c>
      <c r="D4606" s="467" t="s">
        <v>130</v>
      </c>
      <c r="E4606" s="468" t="str">
        <f t="shared" si="202"/>
        <v>تانکر آب</v>
      </c>
      <c r="F4606" s="468" t="str">
        <f t="shared" si="203"/>
        <v>شرکتی</v>
      </c>
      <c r="G4606" s="468" t="str">
        <f t="shared" si="204"/>
        <v>تانکر آب</v>
      </c>
      <c r="H4606" s="468">
        <f t="shared" si="205"/>
        <v>11.8</v>
      </c>
      <c r="I4606" s="468" t="s">
        <v>66</v>
      </c>
      <c r="J4606" s="468">
        <v>4</v>
      </c>
      <c r="K4606" s="468"/>
      <c r="L4606" s="468"/>
      <c r="M4606" s="458"/>
      <c r="N4606" s="468"/>
      <c r="O4606" s="468"/>
      <c r="P4606" s="468"/>
      <c r="Q4606" s="469">
        <f t="shared" si="199"/>
        <v>0</v>
      </c>
      <c r="R4606" s="469">
        <f t="shared" si="200"/>
        <v>0</v>
      </c>
      <c r="S4606" s="469">
        <f t="shared" si="201"/>
        <v>47.2</v>
      </c>
      <c r="T4606" s="462">
        <f t="shared" si="206"/>
        <v>0</v>
      </c>
      <c r="U4606" s="470"/>
    </row>
    <row r="4607" spans="2:21" x14ac:dyDescent="0.25">
      <c r="B4607" s="466">
        <f t="shared" si="198"/>
        <v>4602</v>
      </c>
      <c r="C4607" s="480">
        <v>45569</v>
      </c>
      <c r="D4607" s="472" t="s">
        <v>478</v>
      </c>
      <c r="E4607" s="468" t="str">
        <f t="shared" si="202"/>
        <v>تانکر آب</v>
      </c>
      <c r="F4607" s="468" t="str">
        <f t="shared" si="203"/>
        <v>میرزایی</v>
      </c>
      <c r="G4607" s="468" t="str">
        <f t="shared" si="204"/>
        <v>تانکر آب</v>
      </c>
      <c r="H4607" s="468">
        <f t="shared" si="205"/>
        <v>13</v>
      </c>
      <c r="I4607" s="468"/>
      <c r="J4607" s="468">
        <v>0</v>
      </c>
      <c r="K4607" s="468"/>
      <c r="L4607" s="468"/>
      <c r="M4607" s="458"/>
      <c r="N4607" s="468"/>
      <c r="O4607" s="468"/>
      <c r="P4607" s="468"/>
      <c r="Q4607" s="469">
        <f t="shared" si="199"/>
        <v>0</v>
      </c>
      <c r="R4607" s="469">
        <f t="shared" si="200"/>
        <v>0</v>
      </c>
      <c r="S4607" s="469">
        <f t="shared" si="201"/>
        <v>0</v>
      </c>
      <c r="T4607" s="462">
        <f t="shared" si="206"/>
        <v>0</v>
      </c>
      <c r="U4607" s="470"/>
    </row>
    <row r="4608" spans="2:21" x14ac:dyDescent="0.25">
      <c r="B4608" s="466">
        <f>ROW()-5</f>
        <v>4603</v>
      </c>
      <c r="C4608" s="480">
        <v>45570</v>
      </c>
      <c r="D4608" s="467" t="s">
        <v>522</v>
      </c>
      <c r="E4608" s="468" t="str">
        <f t="shared" si="202"/>
        <v>_</v>
      </c>
      <c r="F4608" s="468" t="str">
        <f t="shared" si="203"/>
        <v>_</v>
      </c>
      <c r="G4608" s="468" t="str">
        <f t="shared" si="204"/>
        <v>بچینگ</v>
      </c>
      <c r="H4608" s="468">
        <f t="shared" si="205"/>
        <v>1</v>
      </c>
      <c r="I4608" s="468" t="s">
        <v>310</v>
      </c>
      <c r="J4608" s="468">
        <v>42</v>
      </c>
      <c r="K4608" s="468"/>
      <c r="L4608" s="468"/>
      <c r="M4608" s="458"/>
      <c r="N4608" s="468"/>
      <c r="O4608" s="468">
        <v>716776</v>
      </c>
      <c r="P4608" s="468" t="s">
        <v>498</v>
      </c>
      <c r="Q4608" s="469">
        <f>IF(I4608=$Q$5,J4608*H4608,0)</f>
        <v>0</v>
      </c>
      <c r="R4608" s="469">
        <f>IF(I4608=$R$5,J4608*H4608,0)*1.15</f>
        <v>0</v>
      </c>
      <c r="S4608" s="469">
        <f>IF(I4608=$S$5,J4608*H4608,0)</f>
        <v>0</v>
      </c>
      <c r="T4608" s="462">
        <f t="shared" si="206"/>
        <v>0</v>
      </c>
      <c r="U4608" s="470"/>
    </row>
    <row r="4609" spans="2:21" x14ac:dyDescent="0.25">
      <c r="B4609" s="466">
        <f t="shared" ref="B4609:B4640" si="207">ROW()-5</f>
        <v>4604</v>
      </c>
      <c r="C4609" s="480">
        <v>45570</v>
      </c>
      <c r="D4609" s="467" t="s">
        <v>487</v>
      </c>
      <c r="E4609" s="468" t="str">
        <f t="shared" si="202"/>
        <v>کامیون کمپرسی</v>
      </c>
      <c r="F4609" s="468" t="str">
        <f t="shared" si="203"/>
        <v>رمضانی مقدم</v>
      </c>
      <c r="G4609" s="468" t="str">
        <f t="shared" si="204"/>
        <v>تک</v>
      </c>
      <c r="H4609" s="468">
        <f t="shared" si="205"/>
        <v>4.2</v>
      </c>
      <c r="I4609" s="468" t="s">
        <v>221</v>
      </c>
      <c r="J4609" s="468">
        <v>26</v>
      </c>
      <c r="K4609" s="468"/>
      <c r="L4609" s="468"/>
      <c r="M4609" s="458"/>
      <c r="N4609" s="468"/>
      <c r="O4609" s="468"/>
      <c r="P4609" s="468"/>
      <c r="Q4609" s="469">
        <f t="shared" ref="Q4609:Q4640" si="208">IF(I4609=$Q$5,J4609*H4609,0)</f>
        <v>0</v>
      </c>
      <c r="R4609" s="469">
        <f t="shared" ref="R4609:R4640" si="209">IF(I4609=$R$5,J4609*H4609,0)*1.15</f>
        <v>125.58</v>
      </c>
      <c r="S4609" s="469">
        <f t="shared" ref="S4609:S4640" si="210">IF(I4609=$S$5,J4609*H4609,0)</f>
        <v>0</v>
      </c>
      <c r="T4609" s="462">
        <f t="shared" si="206"/>
        <v>0</v>
      </c>
      <c r="U4609" s="470"/>
    </row>
    <row r="4610" spans="2:21" x14ac:dyDescent="0.25">
      <c r="B4610" s="466">
        <f t="shared" si="207"/>
        <v>4605</v>
      </c>
      <c r="C4610" s="480">
        <v>45570</v>
      </c>
      <c r="D4610" s="467" t="s">
        <v>488</v>
      </c>
      <c r="E4610" s="468" t="str">
        <f t="shared" si="202"/>
        <v>کامیون کمپرسی</v>
      </c>
      <c r="F4610" s="468" t="str">
        <f t="shared" si="203"/>
        <v>رمضانی مقدم</v>
      </c>
      <c r="G4610" s="468" t="str">
        <f t="shared" si="204"/>
        <v>تک</v>
      </c>
      <c r="H4610" s="468">
        <f t="shared" si="205"/>
        <v>4.2</v>
      </c>
      <c r="I4610" s="468" t="s">
        <v>221</v>
      </c>
      <c r="J4610" s="468">
        <v>38</v>
      </c>
      <c r="K4610" s="468"/>
      <c r="L4610" s="468"/>
      <c r="M4610" s="458"/>
      <c r="N4610" s="468"/>
      <c r="O4610" s="468"/>
      <c r="P4610" s="468"/>
      <c r="Q4610" s="469">
        <f t="shared" si="208"/>
        <v>0</v>
      </c>
      <c r="R4610" s="469">
        <f t="shared" si="209"/>
        <v>183.54</v>
      </c>
      <c r="S4610" s="469">
        <f t="shared" si="210"/>
        <v>0</v>
      </c>
      <c r="T4610" s="462">
        <f t="shared" si="206"/>
        <v>0</v>
      </c>
      <c r="U4610" s="470"/>
    </row>
    <row r="4611" spans="2:21" x14ac:dyDescent="0.25">
      <c r="B4611" s="466">
        <f t="shared" si="207"/>
        <v>4606</v>
      </c>
      <c r="C4611" s="480">
        <v>45570</v>
      </c>
      <c r="D4611" s="467" t="s">
        <v>489</v>
      </c>
      <c r="E4611" s="468" t="str">
        <f t="shared" si="202"/>
        <v>کامیون کمپرسی</v>
      </c>
      <c r="F4611" s="468" t="str">
        <f t="shared" si="203"/>
        <v>رمضانی مقدم</v>
      </c>
      <c r="G4611" s="468" t="str">
        <f t="shared" si="204"/>
        <v>تک</v>
      </c>
      <c r="H4611" s="468">
        <f t="shared" si="205"/>
        <v>4.2</v>
      </c>
      <c r="I4611" s="468" t="s">
        <v>221</v>
      </c>
      <c r="J4611" s="468">
        <v>0</v>
      </c>
      <c r="K4611" s="468"/>
      <c r="L4611" s="468"/>
      <c r="M4611" s="458"/>
      <c r="N4611" s="468"/>
      <c r="O4611" s="468"/>
      <c r="P4611" s="468"/>
      <c r="Q4611" s="469">
        <f t="shared" si="208"/>
        <v>0</v>
      </c>
      <c r="R4611" s="469">
        <f t="shared" si="209"/>
        <v>0</v>
      </c>
      <c r="S4611" s="469">
        <f t="shared" si="210"/>
        <v>0</v>
      </c>
      <c r="T4611" s="462">
        <f t="shared" si="206"/>
        <v>0</v>
      </c>
      <c r="U4611" s="470"/>
    </row>
    <row r="4612" spans="2:21" x14ac:dyDescent="0.25">
      <c r="B4612" s="466">
        <f t="shared" si="207"/>
        <v>4607</v>
      </c>
      <c r="C4612" s="480">
        <v>45570</v>
      </c>
      <c r="D4612" s="467" t="s">
        <v>490</v>
      </c>
      <c r="E4612" s="468" t="str">
        <f t="shared" si="202"/>
        <v>کامیون کمپرسی</v>
      </c>
      <c r="F4612" s="468" t="str">
        <f t="shared" si="203"/>
        <v>رمضانی مقدم</v>
      </c>
      <c r="G4612" s="468" t="str">
        <f t="shared" si="204"/>
        <v>تک</v>
      </c>
      <c r="H4612" s="468">
        <f t="shared" si="205"/>
        <v>4.2</v>
      </c>
      <c r="I4612" s="468" t="s">
        <v>221</v>
      </c>
      <c r="J4612" s="468">
        <v>32</v>
      </c>
      <c r="K4612" s="468"/>
      <c r="L4612" s="468"/>
      <c r="M4612" s="458"/>
      <c r="N4612" s="468"/>
      <c r="O4612" s="468"/>
      <c r="P4612" s="468"/>
      <c r="Q4612" s="469">
        <f t="shared" si="208"/>
        <v>0</v>
      </c>
      <c r="R4612" s="469">
        <f t="shared" si="209"/>
        <v>154.56</v>
      </c>
      <c r="S4612" s="469">
        <f t="shared" si="210"/>
        <v>0</v>
      </c>
      <c r="T4612" s="462">
        <f t="shared" si="206"/>
        <v>0</v>
      </c>
      <c r="U4612" s="470"/>
    </row>
    <row r="4613" spans="2:21" x14ac:dyDescent="0.25">
      <c r="B4613" s="466">
        <f t="shared" si="207"/>
        <v>4608</v>
      </c>
      <c r="C4613" s="480">
        <v>45570</v>
      </c>
      <c r="D4613" s="467" t="s">
        <v>117</v>
      </c>
      <c r="E4613" s="468" t="str">
        <f t="shared" si="202"/>
        <v>کامیون کمپرسی</v>
      </c>
      <c r="F4613" s="468" t="str">
        <f t="shared" si="203"/>
        <v>شرکتی</v>
      </c>
      <c r="G4613" s="468" t="str">
        <f t="shared" si="204"/>
        <v>جفت</v>
      </c>
      <c r="H4613" s="468">
        <f t="shared" si="205"/>
        <v>6.65</v>
      </c>
      <c r="I4613" s="468"/>
      <c r="J4613" s="468">
        <v>0</v>
      </c>
      <c r="K4613" s="468"/>
      <c r="L4613" s="468"/>
      <c r="M4613" s="458"/>
      <c r="N4613" s="468"/>
      <c r="O4613" s="468"/>
      <c r="P4613" s="468"/>
      <c r="Q4613" s="469">
        <f t="shared" si="208"/>
        <v>0</v>
      </c>
      <c r="R4613" s="469">
        <f t="shared" si="209"/>
        <v>0</v>
      </c>
      <c r="S4613" s="469">
        <f t="shared" si="210"/>
        <v>0</v>
      </c>
      <c r="T4613" s="462">
        <f t="shared" si="206"/>
        <v>0</v>
      </c>
      <c r="U4613" s="470" t="s">
        <v>274</v>
      </c>
    </row>
    <row r="4614" spans="2:21" x14ac:dyDescent="0.25">
      <c r="B4614" s="466">
        <f t="shared" si="207"/>
        <v>4609</v>
      </c>
      <c r="C4614" s="480">
        <v>45570</v>
      </c>
      <c r="D4614" s="467" t="s">
        <v>94</v>
      </c>
      <c r="E4614" s="468" t="str">
        <f t="shared" si="202"/>
        <v>کامیون کمپرسی</v>
      </c>
      <c r="F4614" s="468" t="str">
        <f t="shared" si="203"/>
        <v>شرکتی</v>
      </c>
      <c r="G4614" s="468" t="str">
        <f t="shared" si="204"/>
        <v>جفت</v>
      </c>
      <c r="H4614" s="468">
        <f t="shared" si="205"/>
        <v>6.65</v>
      </c>
      <c r="I4614" s="468" t="s">
        <v>221</v>
      </c>
      <c r="J4614" s="468">
        <v>11</v>
      </c>
      <c r="K4614" s="468"/>
      <c r="L4614" s="468"/>
      <c r="M4614" s="458"/>
      <c r="N4614" s="468"/>
      <c r="O4614" s="468"/>
      <c r="P4614" s="468"/>
      <c r="Q4614" s="469">
        <f t="shared" si="208"/>
        <v>0</v>
      </c>
      <c r="R4614" s="469">
        <f t="shared" si="209"/>
        <v>84.122500000000002</v>
      </c>
      <c r="S4614" s="469">
        <f t="shared" si="210"/>
        <v>0</v>
      </c>
      <c r="T4614" s="462">
        <f t="shared" si="206"/>
        <v>0</v>
      </c>
      <c r="U4614" s="470"/>
    </row>
    <row r="4615" spans="2:21" x14ac:dyDescent="0.25">
      <c r="B4615" s="466">
        <f t="shared" si="207"/>
        <v>4610</v>
      </c>
      <c r="C4615" s="480">
        <v>45570</v>
      </c>
      <c r="D4615" s="467" t="s">
        <v>91</v>
      </c>
      <c r="E4615" s="468" t="str">
        <f t="shared" si="202"/>
        <v>کامیون کمپرسی</v>
      </c>
      <c r="F4615" s="468" t="str">
        <f t="shared" si="203"/>
        <v>شرکتی</v>
      </c>
      <c r="G4615" s="468" t="str">
        <f t="shared" si="204"/>
        <v>جفت</v>
      </c>
      <c r="H4615" s="468">
        <f t="shared" si="205"/>
        <v>6.65</v>
      </c>
      <c r="I4615" s="468" t="s">
        <v>291</v>
      </c>
      <c r="J4615" s="468">
        <v>26</v>
      </c>
      <c r="K4615" s="468">
        <v>717767</v>
      </c>
      <c r="L4615" s="468"/>
      <c r="M4615" s="458"/>
      <c r="N4615" s="468"/>
      <c r="O4615" s="468"/>
      <c r="P4615" s="468"/>
      <c r="Q4615" s="469">
        <f t="shared" si="208"/>
        <v>0</v>
      </c>
      <c r="R4615" s="469">
        <f t="shared" si="209"/>
        <v>0</v>
      </c>
      <c r="S4615" s="469">
        <f t="shared" si="210"/>
        <v>0</v>
      </c>
      <c r="T4615" s="462">
        <f t="shared" si="206"/>
        <v>0</v>
      </c>
      <c r="U4615" s="470"/>
    </row>
    <row r="4616" spans="2:21" x14ac:dyDescent="0.25">
      <c r="B4616" s="466">
        <f t="shared" si="207"/>
        <v>4611</v>
      </c>
      <c r="C4616" s="480">
        <v>45570</v>
      </c>
      <c r="D4616" s="467" t="s">
        <v>156</v>
      </c>
      <c r="E4616" s="468" t="str">
        <f t="shared" si="202"/>
        <v>کامیون کمپرسی</v>
      </c>
      <c r="F4616" s="468" t="str">
        <f t="shared" si="203"/>
        <v>صداقت</v>
      </c>
      <c r="G4616" s="468" t="str">
        <f t="shared" si="204"/>
        <v>تک</v>
      </c>
      <c r="H4616" s="468">
        <f t="shared" si="205"/>
        <v>4.1500000000000004</v>
      </c>
      <c r="I4616" s="468" t="s">
        <v>221</v>
      </c>
      <c r="J4616" s="468">
        <v>37</v>
      </c>
      <c r="K4616" s="468"/>
      <c r="L4616" s="468"/>
      <c r="M4616" s="458"/>
      <c r="N4616" s="468"/>
      <c r="O4616" s="468"/>
      <c r="P4616" s="468"/>
      <c r="Q4616" s="469">
        <f t="shared" si="208"/>
        <v>0</v>
      </c>
      <c r="R4616" s="469">
        <f t="shared" si="209"/>
        <v>176.58250000000001</v>
      </c>
      <c r="S4616" s="469">
        <f t="shared" si="210"/>
        <v>0</v>
      </c>
      <c r="T4616" s="462">
        <f t="shared" si="206"/>
        <v>0</v>
      </c>
      <c r="U4616" s="470"/>
    </row>
    <row r="4617" spans="2:21" x14ac:dyDescent="0.25">
      <c r="B4617" s="466">
        <f t="shared" si="207"/>
        <v>4612</v>
      </c>
      <c r="C4617" s="480">
        <v>45570</v>
      </c>
      <c r="D4617" s="467" t="s">
        <v>157</v>
      </c>
      <c r="E4617" s="468" t="str">
        <f t="shared" si="202"/>
        <v>کامیون کمپرسی</v>
      </c>
      <c r="F4617" s="468" t="str">
        <f t="shared" si="203"/>
        <v>صداقت</v>
      </c>
      <c r="G4617" s="468" t="str">
        <f t="shared" si="204"/>
        <v>تک</v>
      </c>
      <c r="H4617" s="468">
        <f t="shared" si="205"/>
        <v>4.1500000000000004</v>
      </c>
      <c r="I4617" s="468" t="s">
        <v>221</v>
      </c>
      <c r="J4617" s="468">
        <v>36</v>
      </c>
      <c r="K4617" s="468"/>
      <c r="L4617" s="468"/>
      <c r="M4617" s="458"/>
      <c r="N4617" s="468"/>
      <c r="O4617" s="468"/>
      <c r="P4617" s="468"/>
      <c r="Q4617" s="469">
        <f t="shared" si="208"/>
        <v>0</v>
      </c>
      <c r="R4617" s="469">
        <f t="shared" si="209"/>
        <v>171.81</v>
      </c>
      <c r="S4617" s="469">
        <f t="shared" si="210"/>
        <v>0</v>
      </c>
      <c r="T4617" s="462">
        <f t="shared" si="206"/>
        <v>0</v>
      </c>
      <c r="U4617" s="470"/>
    </row>
    <row r="4618" spans="2:21" x14ac:dyDescent="0.25">
      <c r="B4618" s="466">
        <f t="shared" si="207"/>
        <v>4613</v>
      </c>
      <c r="C4618" s="480">
        <v>45570</v>
      </c>
      <c r="D4618" s="467" t="s">
        <v>436</v>
      </c>
      <c r="E4618" s="468" t="str">
        <f t="shared" si="202"/>
        <v>تانکر آب</v>
      </c>
      <c r="F4618" s="468" t="str">
        <f t="shared" si="203"/>
        <v>جواد رضاپور</v>
      </c>
      <c r="G4618" s="468" t="str">
        <f t="shared" si="204"/>
        <v>تانکر آب</v>
      </c>
      <c r="H4618" s="468">
        <f t="shared" si="205"/>
        <v>10</v>
      </c>
      <c r="I4618" s="468" t="s">
        <v>66</v>
      </c>
      <c r="J4618" s="468">
        <v>4</v>
      </c>
      <c r="K4618" s="468"/>
      <c r="L4618" s="468"/>
      <c r="M4618" s="458"/>
      <c r="N4618" s="468"/>
      <c r="O4618" s="468"/>
      <c r="P4618" s="468"/>
      <c r="Q4618" s="469">
        <f t="shared" si="208"/>
        <v>0</v>
      </c>
      <c r="R4618" s="469">
        <f t="shared" si="209"/>
        <v>0</v>
      </c>
      <c r="S4618" s="469">
        <f t="shared" si="210"/>
        <v>40</v>
      </c>
      <c r="T4618" s="462">
        <f t="shared" si="206"/>
        <v>0</v>
      </c>
      <c r="U4618" s="470"/>
    </row>
    <row r="4619" spans="2:21" x14ac:dyDescent="0.25">
      <c r="B4619" s="466">
        <f t="shared" si="207"/>
        <v>4614</v>
      </c>
      <c r="C4619" s="480">
        <v>45570</v>
      </c>
      <c r="D4619" s="467" t="s">
        <v>284</v>
      </c>
      <c r="E4619" s="468" t="str">
        <f t="shared" si="202"/>
        <v>کمپرسی جفت</v>
      </c>
      <c r="F4619" s="468" t="str">
        <f t="shared" si="203"/>
        <v>محمدپور</v>
      </c>
      <c r="G4619" s="468" t="str">
        <f t="shared" si="204"/>
        <v>جفت</v>
      </c>
      <c r="H4619" s="468">
        <f t="shared" si="205"/>
        <v>7</v>
      </c>
      <c r="I4619" s="468" t="s">
        <v>220</v>
      </c>
      <c r="J4619" s="468">
        <v>55</v>
      </c>
      <c r="K4619" s="468"/>
      <c r="L4619" s="468"/>
      <c r="M4619" s="458"/>
      <c r="N4619" s="468"/>
      <c r="O4619" s="468"/>
      <c r="P4619" s="468"/>
      <c r="Q4619" s="469">
        <f t="shared" si="208"/>
        <v>385</v>
      </c>
      <c r="R4619" s="469">
        <f t="shared" si="209"/>
        <v>0</v>
      </c>
      <c r="S4619" s="469">
        <f t="shared" si="210"/>
        <v>0</v>
      </c>
      <c r="T4619" s="462">
        <f t="shared" si="206"/>
        <v>0</v>
      </c>
      <c r="U4619" s="470"/>
    </row>
    <row r="4620" spans="2:21" x14ac:dyDescent="0.25">
      <c r="B4620" s="466">
        <f t="shared" si="207"/>
        <v>4615</v>
      </c>
      <c r="C4620" s="480">
        <v>45570</v>
      </c>
      <c r="D4620" s="467" t="s">
        <v>268</v>
      </c>
      <c r="E4620" s="468" t="str">
        <f t="shared" si="202"/>
        <v>کمپرسی تک</v>
      </c>
      <c r="F4620" s="468" t="str">
        <f t="shared" si="203"/>
        <v>محمدپور</v>
      </c>
      <c r="G4620" s="468" t="str">
        <f t="shared" si="204"/>
        <v>تک</v>
      </c>
      <c r="H4620" s="468">
        <f t="shared" si="205"/>
        <v>5</v>
      </c>
      <c r="I4620" s="468"/>
      <c r="J4620" s="468"/>
      <c r="K4620" s="468"/>
      <c r="L4620" s="468"/>
      <c r="M4620" s="458"/>
      <c r="N4620" s="468"/>
      <c r="O4620" s="468"/>
      <c r="P4620" s="468"/>
      <c r="Q4620" s="469">
        <f t="shared" si="208"/>
        <v>0</v>
      </c>
      <c r="R4620" s="469">
        <f t="shared" si="209"/>
        <v>0</v>
      </c>
      <c r="S4620" s="469">
        <f t="shared" si="210"/>
        <v>0</v>
      </c>
      <c r="T4620" s="462">
        <f t="shared" si="206"/>
        <v>0</v>
      </c>
      <c r="U4620" s="470"/>
    </row>
    <row r="4621" spans="2:21" x14ac:dyDescent="0.25">
      <c r="B4621" s="466">
        <f t="shared" si="207"/>
        <v>4616</v>
      </c>
      <c r="C4621" s="480">
        <v>45570</v>
      </c>
      <c r="D4621" s="467" t="s">
        <v>260</v>
      </c>
      <c r="E4621" s="468" t="str">
        <f t="shared" si="202"/>
        <v>تانکر آب</v>
      </c>
      <c r="F4621" s="468" t="str">
        <f t="shared" si="203"/>
        <v>محمدپور</v>
      </c>
      <c r="G4621" s="468" t="str">
        <f t="shared" si="204"/>
        <v>تانکر آب</v>
      </c>
      <c r="H4621" s="468">
        <f t="shared" si="205"/>
        <v>10</v>
      </c>
      <c r="I4621" s="468" t="s">
        <v>66</v>
      </c>
      <c r="J4621" s="468">
        <v>10</v>
      </c>
      <c r="K4621" s="468"/>
      <c r="L4621" s="468"/>
      <c r="M4621" s="458"/>
      <c r="N4621" s="468"/>
      <c r="O4621" s="468"/>
      <c r="P4621" s="468"/>
      <c r="Q4621" s="469">
        <f t="shared" si="208"/>
        <v>0</v>
      </c>
      <c r="R4621" s="469">
        <f t="shared" si="209"/>
        <v>0</v>
      </c>
      <c r="S4621" s="469">
        <f t="shared" si="210"/>
        <v>100</v>
      </c>
      <c r="T4621" s="462">
        <f t="shared" si="206"/>
        <v>0</v>
      </c>
      <c r="U4621" s="470"/>
    </row>
    <row r="4622" spans="2:21" x14ac:dyDescent="0.25">
      <c r="B4622" s="466">
        <f t="shared" si="207"/>
        <v>4617</v>
      </c>
      <c r="C4622" s="480">
        <v>45570</v>
      </c>
      <c r="D4622" s="467" t="s">
        <v>359</v>
      </c>
      <c r="E4622" s="468" t="str">
        <f t="shared" si="202"/>
        <v>کمپرسی جفت</v>
      </c>
      <c r="F4622" s="468" t="str">
        <f t="shared" si="203"/>
        <v>محمدپور</v>
      </c>
      <c r="G4622" s="468" t="str">
        <f t="shared" si="204"/>
        <v>جفت</v>
      </c>
      <c r="H4622" s="468">
        <f t="shared" si="205"/>
        <v>7</v>
      </c>
      <c r="I4622" s="468"/>
      <c r="J4622" s="468"/>
      <c r="K4622" s="468"/>
      <c r="L4622" s="468"/>
      <c r="M4622" s="458"/>
      <c r="N4622" s="468"/>
      <c r="O4622" s="468"/>
      <c r="P4622" s="468"/>
      <c r="Q4622" s="469">
        <f t="shared" si="208"/>
        <v>0</v>
      </c>
      <c r="R4622" s="469">
        <f t="shared" si="209"/>
        <v>0</v>
      </c>
      <c r="S4622" s="469">
        <f t="shared" si="210"/>
        <v>0</v>
      </c>
      <c r="T4622" s="462">
        <f t="shared" si="206"/>
        <v>0</v>
      </c>
      <c r="U4622" s="470"/>
    </row>
    <row r="4623" spans="2:21" x14ac:dyDescent="0.25">
      <c r="B4623" s="466">
        <f t="shared" si="207"/>
        <v>4618</v>
      </c>
      <c r="C4623" s="480">
        <v>45570</v>
      </c>
      <c r="D4623" s="467" t="s">
        <v>177</v>
      </c>
      <c r="E4623" s="468" t="str">
        <f t="shared" si="202"/>
        <v>کمپرسی جفت</v>
      </c>
      <c r="F4623" s="468" t="str">
        <f t="shared" si="203"/>
        <v>محمدپور</v>
      </c>
      <c r="G4623" s="468" t="str">
        <f t="shared" si="204"/>
        <v>جفت</v>
      </c>
      <c r="H4623" s="468">
        <f t="shared" si="205"/>
        <v>7</v>
      </c>
      <c r="I4623" s="468"/>
      <c r="J4623" s="468"/>
      <c r="K4623" s="468"/>
      <c r="L4623" s="468"/>
      <c r="M4623" s="458"/>
      <c r="N4623" s="468"/>
      <c r="O4623" s="468"/>
      <c r="P4623" s="468"/>
      <c r="Q4623" s="469">
        <f t="shared" si="208"/>
        <v>0</v>
      </c>
      <c r="R4623" s="469">
        <f t="shared" si="209"/>
        <v>0</v>
      </c>
      <c r="S4623" s="469">
        <f t="shared" si="210"/>
        <v>0</v>
      </c>
      <c r="T4623" s="462">
        <f t="shared" si="206"/>
        <v>0</v>
      </c>
      <c r="U4623" s="470"/>
    </row>
    <row r="4624" spans="2:21" x14ac:dyDescent="0.25">
      <c r="B4624" s="466">
        <f t="shared" si="207"/>
        <v>4619</v>
      </c>
      <c r="C4624" s="480">
        <v>45570</v>
      </c>
      <c r="D4624" s="467" t="s">
        <v>173</v>
      </c>
      <c r="E4624" s="468" t="str">
        <f t="shared" si="202"/>
        <v>تانکر آب</v>
      </c>
      <c r="F4624" s="468" t="str">
        <f t="shared" si="203"/>
        <v>محمدپور</v>
      </c>
      <c r="G4624" s="468" t="str">
        <f t="shared" si="204"/>
        <v>تانکر آب</v>
      </c>
      <c r="H4624" s="468">
        <f t="shared" si="205"/>
        <v>11.2</v>
      </c>
      <c r="I4624" s="468"/>
      <c r="J4624" s="468"/>
      <c r="K4624" s="468"/>
      <c r="L4624" s="468"/>
      <c r="M4624" s="458"/>
      <c r="N4624" s="468"/>
      <c r="O4624" s="468"/>
      <c r="P4624" s="468"/>
      <c r="Q4624" s="469">
        <f t="shared" si="208"/>
        <v>0</v>
      </c>
      <c r="R4624" s="469">
        <f t="shared" si="209"/>
        <v>0</v>
      </c>
      <c r="S4624" s="469">
        <f t="shared" si="210"/>
        <v>0</v>
      </c>
      <c r="T4624" s="462">
        <f t="shared" si="206"/>
        <v>0</v>
      </c>
      <c r="U4624" s="470"/>
    </row>
    <row r="4625" spans="2:21" x14ac:dyDescent="0.25">
      <c r="B4625" s="466">
        <f t="shared" si="207"/>
        <v>4620</v>
      </c>
      <c r="C4625" s="480">
        <v>45570</v>
      </c>
      <c r="D4625" s="467" t="s">
        <v>152</v>
      </c>
      <c r="E4625" s="468" t="str">
        <f t="shared" si="202"/>
        <v>کامیون کمپرسی</v>
      </c>
      <c r="F4625" s="468" t="str">
        <f t="shared" si="203"/>
        <v>میرزایی</v>
      </c>
      <c r="G4625" s="468" t="str">
        <f t="shared" si="204"/>
        <v>تک</v>
      </c>
      <c r="H4625" s="468">
        <f t="shared" si="205"/>
        <v>4.1500000000000004</v>
      </c>
      <c r="I4625" s="468" t="s">
        <v>221</v>
      </c>
      <c r="J4625" s="468">
        <v>23</v>
      </c>
      <c r="K4625" s="468"/>
      <c r="L4625" s="468"/>
      <c r="M4625" s="458"/>
      <c r="N4625" s="468"/>
      <c r="O4625" s="468"/>
      <c r="P4625" s="468"/>
      <c r="Q4625" s="469">
        <f t="shared" si="208"/>
        <v>0</v>
      </c>
      <c r="R4625" s="469">
        <f t="shared" si="209"/>
        <v>109.7675</v>
      </c>
      <c r="S4625" s="469">
        <f t="shared" si="210"/>
        <v>0</v>
      </c>
      <c r="T4625" s="462">
        <f t="shared" si="206"/>
        <v>0</v>
      </c>
      <c r="U4625" s="470"/>
    </row>
    <row r="4626" spans="2:21" x14ac:dyDescent="0.25">
      <c r="B4626" s="466">
        <f t="shared" si="207"/>
        <v>4621</v>
      </c>
      <c r="C4626" s="480">
        <v>45570</v>
      </c>
      <c r="D4626" s="467" t="s">
        <v>150</v>
      </c>
      <c r="E4626" s="468" t="str">
        <f t="shared" si="202"/>
        <v>کامیون کمپرسی</v>
      </c>
      <c r="F4626" s="468" t="str">
        <f t="shared" si="203"/>
        <v>میرزایی</v>
      </c>
      <c r="G4626" s="468" t="str">
        <f t="shared" si="204"/>
        <v>تک</v>
      </c>
      <c r="H4626" s="468">
        <f t="shared" si="205"/>
        <v>4.1500000000000004</v>
      </c>
      <c r="I4626" s="468" t="s">
        <v>221</v>
      </c>
      <c r="J4626" s="468">
        <v>16</v>
      </c>
      <c r="K4626" s="468"/>
      <c r="L4626" s="468"/>
      <c r="M4626" s="458"/>
      <c r="N4626" s="468"/>
      <c r="O4626" s="468"/>
      <c r="P4626" s="468"/>
      <c r="Q4626" s="469">
        <f t="shared" si="208"/>
        <v>0</v>
      </c>
      <c r="R4626" s="469">
        <f t="shared" si="209"/>
        <v>76.36</v>
      </c>
      <c r="S4626" s="469">
        <f t="shared" si="210"/>
        <v>0</v>
      </c>
      <c r="T4626" s="462">
        <f t="shared" si="206"/>
        <v>0</v>
      </c>
      <c r="U4626" s="470"/>
    </row>
    <row r="4627" spans="2:21" x14ac:dyDescent="0.25">
      <c r="B4627" s="466">
        <f t="shared" si="207"/>
        <v>4622</v>
      </c>
      <c r="C4627" s="480">
        <v>45570</v>
      </c>
      <c r="D4627" s="467" t="s">
        <v>179</v>
      </c>
      <c r="E4627" s="468" t="str">
        <f t="shared" si="202"/>
        <v>تانکر آب</v>
      </c>
      <c r="F4627" s="468" t="str">
        <f t="shared" si="203"/>
        <v>گلپایگانی</v>
      </c>
      <c r="G4627" s="468" t="str">
        <f t="shared" si="204"/>
        <v>تانکر آب</v>
      </c>
      <c r="H4627" s="468">
        <f t="shared" si="205"/>
        <v>11.6</v>
      </c>
      <c r="I4627" s="468" t="s">
        <v>66</v>
      </c>
      <c r="J4627" s="468">
        <v>4</v>
      </c>
      <c r="K4627" s="468"/>
      <c r="L4627" s="468"/>
      <c r="M4627" s="458"/>
      <c r="N4627" s="468"/>
      <c r="O4627" s="468"/>
      <c r="P4627" s="468"/>
      <c r="Q4627" s="469">
        <f t="shared" si="208"/>
        <v>0</v>
      </c>
      <c r="R4627" s="469">
        <f t="shared" si="209"/>
        <v>0</v>
      </c>
      <c r="S4627" s="469">
        <f t="shared" si="210"/>
        <v>46.4</v>
      </c>
      <c r="T4627" s="462">
        <f t="shared" si="206"/>
        <v>0</v>
      </c>
      <c r="U4627" s="470"/>
    </row>
    <row r="4628" spans="2:21" x14ac:dyDescent="0.25">
      <c r="B4628" s="466">
        <f t="shared" si="207"/>
        <v>4623</v>
      </c>
      <c r="C4628" s="480">
        <v>45570</v>
      </c>
      <c r="D4628" s="467" t="s">
        <v>141</v>
      </c>
      <c r="E4628" s="468" t="str">
        <f t="shared" si="202"/>
        <v>کامیون کمپرسی</v>
      </c>
      <c r="F4628" s="468" t="str">
        <f t="shared" si="203"/>
        <v>انصاری</v>
      </c>
      <c r="G4628" s="468" t="str">
        <f t="shared" si="204"/>
        <v>جفت</v>
      </c>
      <c r="H4628" s="468">
        <f t="shared" si="205"/>
        <v>7</v>
      </c>
      <c r="I4628" s="468" t="s">
        <v>220</v>
      </c>
      <c r="J4628" s="468">
        <v>35</v>
      </c>
      <c r="K4628" s="468"/>
      <c r="L4628" s="468"/>
      <c r="M4628" s="458"/>
      <c r="N4628" s="468"/>
      <c r="O4628" s="468"/>
      <c r="P4628" s="468"/>
      <c r="Q4628" s="469">
        <f t="shared" si="208"/>
        <v>245</v>
      </c>
      <c r="R4628" s="469">
        <f t="shared" si="209"/>
        <v>0</v>
      </c>
      <c r="S4628" s="469">
        <f t="shared" si="210"/>
        <v>0</v>
      </c>
      <c r="T4628" s="462">
        <f t="shared" si="206"/>
        <v>0</v>
      </c>
      <c r="U4628" s="470"/>
    </row>
    <row r="4629" spans="2:21" x14ac:dyDescent="0.25">
      <c r="B4629" s="466">
        <f t="shared" si="207"/>
        <v>4624</v>
      </c>
      <c r="C4629" s="480">
        <v>45570</v>
      </c>
      <c r="D4629" s="467" t="s">
        <v>142</v>
      </c>
      <c r="E4629" s="468" t="str">
        <f t="shared" si="202"/>
        <v>کامیون کمپرسی</v>
      </c>
      <c r="F4629" s="468" t="str">
        <f t="shared" si="203"/>
        <v>انصاری</v>
      </c>
      <c r="G4629" s="468" t="str">
        <f t="shared" si="204"/>
        <v>جفت</v>
      </c>
      <c r="H4629" s="468">
        <f t="shared" si="205"/>
        <v>7</v>
      </c>
      <c r="I4629" s="468" t="s">
        <v>220</v>
      </c>
      <c r="J4629" s="468">
        <v>35</v>
      </c>
      <c r="K4629" s="468"/>
      <c r="L4629" s="468"/>
      <c r="M4629" s="458"/>
      <c r="N4629" s="468"/>
      <c r="O4629" s="468"/>
      <c r="P4629" s="468"/>
      <c r="Q4629" s="469">
        <f t="shared" si="208"/>
        <v>245</v>
      </c>
      <c r="R4629" s="469">
        <f t="shared" si="209"/>
        <v>0</v>
      </c>
      <c r="S4629" s="469">
        <f t="shared" si="210"/>
        <v>0</v>
      </c>
      <c r="T4629" s="462">
        <f t="shared" si="206"/>
        <v>0</v>
      </c>
      <c r="U4629" s="470"/>
    </row>
    <row r="4630" spans="2:21" x14ac:dyDescent="0.25">
      <c r="B4630" s="466">
        <f t="shared" si="207"/>
        <v>4625</v>
      </c>
      <c r="C4630" s="480">
        <v>45570</v>
      </c>
      <c r="D4630" s="467" t="s">
        <v>143</v>
      </c>
      <c r="E4630" s="468" t="str">
        <f t="shared" si="202"/>
        <v>کامیون کمپرسی</v>
      </c>
      <c r="F4630" s="468" t="str">
        <f t="shared" si="203"/>
        <v>انصاری</v>
      </c>
      <c r="G4630" s="468" t="str">
        <f t="shared" si="204"/>
        <v>جفت</v>
      </c>
      <c r="H4630" s="468">
        <f t="shared" si="205"/>
        <v>7</v>
      </c>
      <c r="I4630" s="468" t="s">
        <v>220</v>
      </c>
      <c r="J4630" s="468">
        <v>0</v>
      </c>
      <c r="K4630" s="468"/>
      <c r="L4630" s="468"/>
      <c r="M4630" s="458"/>
      <c r="N4630" s="468"/>
      <c r="O4630" s="468"/>
      <c r="P4630" s="468"/>
      <c r="Q4630" s="469">
        <f t="shared" si="208"/>
        <v>0</v>
      </c>
      <c r="R4630" s="469">
        <f t="shared" si="209"/>
        <v>0</v>
      </c>
      <c r="S4630" s="469">
        <f t="shared" si="210"/>
        <v>0</v>
      </c>
      <c r="T4630" s="462">
        <f t="shared" si="206"/>
        <v>0</v>
      </c>
      <c r="U4630" s="470"/>
    </row>
    <row r="4631" spans="2:21" x14ac:dyDescent="0.25">
      <c r="B4631" s="466">
        <f t="shared" si="207"/>
        <v>4626</v>
      </c>
      <c r="C4631" s="480">
        <v>45570</v>
      </c>
      <c r="D4631" s="467" t="s">
        <v>258</v>
      </c>
      <c r="E4631" s="468" t="str">
        <f t="shared" si="202"/>
        <v>کامیون کمپرسی</v>
      </c>
      <c r="F4631" s="468" t="str">
        <f t="shared" si="203"/>
        <v>انصاری</v>
      </c>
      <c r="G4631" s="468" t="str">
        <f t="shared" si="204"/>
        <v>جفت</v>
      </c>
      <c r="H4631" s="468">
        <f t="shared" si="205"/>
        <v>7</v>
      </c>
      <c r="I4631" s="468" t="s">
        <v>220</v>
      </c>
      <c r="J4631" s="468">
        <v>35</v>
      </c>
      <c r="K4631" s="468"/>
      <c r="L4631" s="468"/>
      <c r="M4631" s="458"/>
      <c r="N4631" s="468"/>
      <c r="O4631" s="468"/>
      <c r="P4631" s="468"/>
      <c r="Q4631" s="469">
        <f t="shared" si="208"/>
        <v>245</v>
      </c>
      <c r="R4631" s="469">
        <f t="shared" si="209"/>
        <v>0</v>
      </c>
      <c r="S4631" s="469">
        <f t="shared" si="210"/>
        <v>0</v>
      </c>
      <c r="T4631" s="462">
        <f t="shared" si="206"/>
        <v>0</v>
      </c>
      <c r="U4631" s="470"/>
    </row>
    <row r="4632" spans="2:21" x14ac:dyDescent="0.25">
      <c r="B4632" s="466">
        <f t="shared" si="207"/>
        <v>4627</v>
      </c>
      <c r="C4632" s="480">
        <v>45570</v>
      </c>
      <c r="D4632" s="467" t="s">
        <v>266</v>
      </c>
      <c r="E4632" s="468" t="str">
        <f t="shared" si="202"/>
        <v>کامیون کمپرسی</v>
      </c>
      <c r="F4632" s="468" t="str">
        <f t="shared" si="203"/>
        <v>انصاری</v>
      </c>
      <c r="G4632" s="468" t="str">
        <f t="shared" si="204"/>
        <v>جفت</v>
      </c>
      <c r="H4632" s="468">
        <f t="shared" si="205"/>
        <v>7</v>
      </c>
      <c r="I4632" s="468" t="s">
        <v>220</v>
      </c>
      <c r="J4632" s="468">
        <v>35</v>
      </c>
      <c r="K4632" s="468"/>
      <c r="L4632" s="468"/>
      <c r="M4632" s="458"/>
      <c r="N4632" s="468"/>
      <c r="O4632" s="468"/>
      <c r="P4632" s="468"/>
      <c r="Q4632" s="469">
        <f t="shared" si="208"/>
        <v>245</v>
      </c>
      <c r="R4632" s="469">
        <f t="shared" si="209"/>
        <v>0</v>
      </c>
      <c r="S4632" s="469">
        <f t="shared" si="210"/>
        <v>0</v>
      </c>
      <c r="T4632" s="462">
        <f t="shared" si="206"/>
        <v>0</v>
      </c>
      <c r="U4632" s="470"/>
    </row>
    <row r="4633" spans="2:21" x14ac:dyDescent="0.25">
      <c r="B4633" s="466">
        <f t="shared" si="207"/>
        <v>4628</v>
      </c>
      <c r="C4633" s="480">
        <v>45570</v>
      </c>
      <c r="D4633" s="467" t="s">
        <v>267</v>
      </c>
      <c r="E4633" s="468" t="str">
        <f t="shared" si="202"/>
        <v>کامیون کمپرسی</v>
      </c>
      <c r="F4633" s="468" t="str">
        <f t="shared" si="203"/>
        <v>انصاری</v>
      </c>
      <c r="G4633" s="468" t="str">
        <f t="shared" si="204"/>
        <v>جفت</v>
      </c>
      <c r="H4633" s="468">
        <f t="shared" si="205"/>
        <v>7</v>
      </c>
      <c r="I4633" s="468" t="s">
        <v>220</v>
      </c>
      <c r="J4633" s="468">
        <v>35</v>
      </c>
      <c r="K4633" s="468"/>
      <c r="L4633" s="468"/>
      <c r="M4633" s="458"/>
      <c r="N4633" s="468"/>
      <c r="O4633" s="468"/>
      <c r="P4633" s="468"/>
      <c r="Q4633" s="469">
        <f t="shared" si="208"/>
        <v>245</v>
      </c>
      <c r="R4633" s="469">
        <f t="shared" si="209"/>
        <v>0</v>
      </c>
      <c r="S4633" s="469">
        <f t="shared" si="210"/>
        <v>0</v>
      </c>
      <c r="T4633" s="462">
        <f t="shared" si="206"/>
        <v>0</v>
      </c>
      <c r="U4633" s="470"/>
    </row>
    <row r="4634" spans="2:21" x14ac:dyDescent="0.25">
      <c r="B4634" s="466">
        <f t="shared" si="207"/>
        <v>4629</v>
      </c>
      <c r="C4634" s="480">
        <v>45570</v>
      </c>
      <c r="D4634" s="467" t="s">
        <v>524</v>
      </c>
      <c r="E4634" s="468" t="str">
        <f t="shared" si="202"/>
        <v>کامیون کمپرسی</v>
      </c>
      <c r="F4634" s="468" t="str">
        <f t="shared" si="203"/>
        <v>شهرکی</v>
      </c>
      <c r="G4634" s="468" t="str">
        <f t="shared" si="204"/>
        <v>تک</v>
      </c>
      <c r="H4634" s="468">
        <f t="shared" si="205"/>
        <v>4.1500000000000004</v>
      </c>
      <c r="I4634" s="468" t="s">
        <v>221</v>
      </c>
      <c r="J4634" s="468">
        <v>39</v>
      </c>
      <c r="K4634" s="468"/>
      <c r="L4634" s="468"/>
      <c r="M4634" s="458"/>
      <c r="N4634" s="468"/>
      <c r="O4634" s="468"/>
      <c r="P4634" s="468"/>
      <c r="Q4634" s="469">
        <f t="shared" si="208"/>
        <v>0</v>
      </c>
      <c r="R4634" s="469">
        <f t="shared" si="209"/>
        <v>186.1275</v>
      </c>
      <c r="S4634" s="469">
        <f t="shared" si="210"/>
        <v>0</v>
      </c>
      <c r="T4634" s="462">
        <f t="shared" si="206"/>
        <v>0</v>
      </c>
      <c r="U4634" s="470"/>
    </row>
    <row r="4635" spans="2:21" x14ac:dyDescent="0.25">
      <c r="B4635" s="466">
        <f t="shared" si="207"/>
        <v>4630</v>
      </c>
      <c r="C4635" s="480">
        <v>45570</v>
      </c>
      <c r="D4635" s="467" t="s">
        <v>387</v>
      </c>
      <c r="E4635" s="468" t="str">
        <f t="shared" si="202"/>
        <v>کمپرسی تک</v>
      </c>
      <c r="F4635" s="468" t="str">
        <f t="shared" si="203"/>
        <v>جواد رضاپور</v>
      </c>
      <c r="G4635" s="468" t="str">
        <f t="shared" si="204"/>
        <v>تک</v>
      </c>
      <c r="H4635" s="468">
        <f t="shared" si="205"/>
        <v>4.1500000000000004</v>
      </c>
      <c r="I4635" s="468" t="s">
        <v>220</v>
      </c>
      <c r="J4635" s="468">
        <v>36</v>
      </c>
      <c r="K4635" s="468"/>
      <c r="L4635" s="468"/>
      <c r="M4635" s="458"/>
      <c r="N4635" s="468"/>
      <c r="O4635" s="468"/>
      <c r="P4635" s="468"/>
      <c r="Q4635" s="469">
        <f t="shared" si="208"/>
        <v>149.4</v>
      </c>
      <c r="R4635" s="469">
        <f t="shared" si="209"/>
        <v>0</v>
      </c>
      <c r="S4635" s="469">
        <f t="shared" si="210"/>
        <v>0</v>
      </c>
      <c r="T4635" s="462">
        <f t="shared" si="206"/>
        <v>0</v>
      </c>
      <c r="U4635" s="470"/>
    </row>
    <row r="4636" spans="2:21" x14ac:dyDescent="0.25">
      <c r="B4636" s="466">
        <f t="shared" si="207"/>
        <v>4631</v>
      </c>
      <c r="C4636" s="480">
        <v>45570</v>
      </c>
      <c r="D4636" s="467" t="s">
        <v>388</v>
      </c>
      <c r="E4636" s="468" t="str">
        <f t="shared" si="202"/>
        <v>کمپرسی تک</v>
      </c>
      <c r="F4636" s="468" t="str">
        <f t="shared" si="203"/>
        <v>جواد رضاپور</v>
      </c>
      <c r="G4636" s="468" t="str">
        <f t="shared" si="204"/>
        <v>تک</v>
      </c>
      <c r="H4636" s="468">
        <f t="shared" si="205"/>
        <v>4.1500000000000004</v>
      </c>
      <c r="I4636" s="468" t="s">
        <v>220</v>
      </c>
      <c r="J4636" s="468">
        <v>36</v>
      </c>
      <c r="K4636" s="468"/>
      <c r="L4636" s="468"/>
      <c r="M4636" s="458"/>
      <c r="N4636" s="468"/>
      <c r="O4636" s="468"/>
      <c r="P4636" s="468"/>
      <c r="Q4636" s="469">
        <f t="shared" si="208"/>
        <v>149.4</v>
      </c>
      <c r="R4636" s="469">
        <f t="shared" si="209"/>
        <v>0</v>
      </c>
      <c r="S4636" s="469">
        <f t="shared" si="210"/>
        <v>0</v>
      </c>
      <c r="T4636" s="462">
        <f t="shared" si="206"/>
        <v>0</v>
      </c>
      <c r="U4636" s="470"/>
    </row>
    <row r="4637" spans="2:21" x14ac:dyDescent="0.25">
      <c r="B4637" s="466">
        <f t="shared" si="207"/>
        <v>4632</v>
      </c>
      <c r="C4637" s="480">
        <v>45570</v>
      </c>
      <c r="D4637" s="467" t="s">
        <v>505</v>
      </c>
      <c r="E4637" s="468" t="str">
        <f t="shared" si="202"/>
        <v>کمپرسی تک</v>
      </c>
      <c r="F4637" s="468" t="str">
        <f t="shared" si="203"/>
        <v>جواد رضاپور</v>
      </c>
      <c r="G4637" s="468" t="str">
        <f t="shared" si="204"/>
        <v>تک</v>
      </c>
      <c r="H4637" s="468">
        <f t="shared" si="205"/>
        <v>4.1500000000000004</v>
      </c>
      <c r="I4637" s="468" t="s">
        <v>220</v>
      </c>
      <c r="J4637" s="468">
        <v>36</v>
      </c>
      <c r="K4637" s="468"/>
      <c r="L4637" s="468"/>
      <c r="M4637" s="458"/>
      <c r="N4637" s="468"/>
      <c r="O4637" s="468"/>
      <c r="P4637" s="468"/>
      <c r="Q4637" s="469">
        <f t="shared" si="208"/>
        <v>149.4</v>
      </c>
      <c r="R4637" s="469">
        <f t="shared" si="209"/>
        <v>0</v>
      </c>
      <c r="S4637" s="469">
        <f t="shared" si="210"/>
        <v>0</v>
      </c>
      <c r="T4637" s="462">
        <f t="shared" si="206"/>
        <v>0</v>
      </c>
      <c r="U4637" s="470"/>
    </row>
    <row r="4638" spans="2:21" x14ac:dyDescent="0.25">
      <c r="B4638" s="466">
        <f t="shared" si="207"/>
        <v>4633</v>
      </c>
      <c r="C4638" s="480">
        <v>45570</v>
      </c>
      <c r="D4638" s="467" t="s">
        <v>96</v>
      </c>
      <c r="E4638" s="468" t="str">
        <f t="shared" si="202"/>
        <v>تانکر آب</v>
      </c>
      <c r="F4638" s="468" t="str">
        <f t="shared" si="203"/>
        <v>شرکتی</v>
      </c>
      <c r="G4638" s="468" t="str">
        <f t="shared" si="204"/>
        <v>تانکر آب</v>
      </c>
      <c r="H4638" s="468">
        <f t="shared" si="205"/>
        <v>11.8</v>
      </c>
      <c r="I4638" s="468" t="s">
        <v>66</v>
      </c>
      <c r="J4638" s="468">
        <v>4</v>
      </c>
      <c r="K4638" s="468"/>
      <c r="L4638" s="468"/>
      <c r="M4638" s="458"/>
      <c r="N4638" s="468"/>
      <c r="O4638" s="468"/>
      <c r="P4638" s="468"/>
      <c r="Q4638" s="469">
        <f t="shared" si="208"/>
        <v>0</v>
      </c>
      <c r="R4638" s="469">
        <f t="shared" si="209"/>
        <v>0</v>
      </c>
      <c r="S4638" s="469">
        <f t="shared" si="210"/>
        <v>47.2</v>
      </c>
      <c r="T4638" s="462">
        <f t="shared" si="206"/>
        <v>0</v>
      </c>
      <c r="U4638" s="470"/>
    </row>
    <row r="4639" spans="2:21" x14ac:dyDescent="0.25">
      <c r="B4639" s="466">
        <f t="shared" si="207"/>
        <v>4634</v>
      </c>
      <c r="C4639" s="480">
        <v>45570</v>
      </c>
      <c r="D4639" s="467" t="s">
        <v>130</v>
      </c>
      <c r="E4639" s="468" t="str">
        <f t="shared" si="202"/>
        <v>تانکر آب</v>
      </c>
      <c r="F4639" s="468" t="str">
        <f t="shared" si="203"/>
        <v>شرکتی</v>
      </c>
      <c r="G4639" s="468" t="str">
        <f t="shared" si="204"/>
        <v>تانکر آب</v>
      </c>
      <c r="H4639" s="468">
        <f t="shared" si="205"/>
        <v>11.8</v>
      </c>
      <c r="I4639" s="468" t="s">
        <v>66</v>
      </c>
      <c r="J4639" s="468">
        <v>2</v>
      </c>
      <c r="K4639" s="468"/>
      <c r="L4639" s="468"/>
      <c r="M4639" s="458"/>
      <c r="N4639" s="468"/>
      <c r="O4639" s="468"/>
      <c r="P4639" s="468"/>
      <c r="Q4639" s="469">
        <f t="shared" si="208"/>
        <v>0</v>
      </c>
      <c r="R4639" s="469">
        <f t="shared" si="209"/>
        <v>0</v>
      </c>
      <c r="S4639" s="469">
        <f t="shared" si="210"/>
        <v>23.6</v>
      </c>
      <c r="T4639" s="462">
        <f t="shared" si="206"/>
        <v>0</v>
      </c>
      <c r="U4639" s="470"/>
    </row>
    <row r="4640" spans="2:21" x14ac:dyDescent="0.25">
      <c r="B4640" s="466">
        <f t="shared" si="207"/>
        <v>4635</v>
      </c>
      <c r="C4640" s="480">
        <v>45570</v>
      </c>
      <c r="D4640" s="467" t="s">
        <v>478</v>
      </c>
      <c r="E4640" s="468" t="str">
        <f t="shared" si="202"/>
        <v>تانکر آب</v>
      </c>
      <c r="F4640" s="468" t="str">
        <f t="shared" si="203"/>
        <v>میرزایی</v>
      </c>
      <c r="G4640" s="468" t="str">
        <f t="shared" si="204"/>
        <v>تانکر آب</v>
      </c>
      <c r="H4640" s="468">
        <f t="shared" si="205"/>
        <v>13</v>
      </c>
      <c r="I4640" s="468" t="s">
        <v>66</v>
      </c>
      <c r="J4640" s="468">
        <v>4</v>
      </c>
      <c r="K4640" s="468"/>
      <c r="L4640" s="468"/>
      <c r="M4640" s="458"/>
      <c r="N4640" s="468"/>
      <c r="O4640" s="468"/>
      <c r="P4640" s="468"/>
      <c r="Q4640" s="469">
        <f t="shared" si="208"/>
        <v>0</v>
      </c>
      <c r="R4640" s="469">
        <f t="shared" si="209"/>
        <v>0</v>
      </c>
      <c r="S4640" s="469">
        <f t="shared" si="210"/>
        <v>52</v>
      </c>
      <c r="T4640" s="462">
        <f t="shared" si="206"/>
        <v>0</v>
      </c>
      <c r="U4640" s="470"/>
    </row>
    <row r="4641" spans="2:21" x14ac:dyDescent="0.25">
      <c r="B4641" s="471">
        <f>ROW()-5</f>
        <v>4636</v>
      </c>
      <c r="C4641" s="480">
        <v>45571</v>
      </c>
      <c r="D4641" s="472" t="s">
        <v>545</v>
      </c>
      <c r="E4641" s="473" t="str">
        <f t="shared" si="202"/>
        <v>_</v>
      </c>
      <c r="F4641" s="473" t="str">
        <f t="shared" si="203"/>
        <v>_</v>
      </c>
      <c r="G4641" s="473" t="str">
        <f t="shared" si="204"/>
        <v>قالب بندی</v>
      </c>
      <c r="H4641" s="473">
        <f t="shared" si="205"/>
        <v>1</v>
      </c>
      <c r="I4641" s="473" t="s">
        <v>11</v>
      </c>
      <c r="J4641" s="473">
        <v>47</v>
      </c>
      <c r="K4641" s="473"/>
      <c r="L4641" s="473"/>
      <c r="M4641" s="459"/>
      <c r="N4641" s="473"/>
      <c r="O4641" s="473">
        <v>712250</v>
      </c>
      <c r="P4641" s="473" t="s">
        <v>534</v>
      </c>
      <c r="Q4641" s="474">
        <f>IF(I4641=$Q$5,J4641*H4641,0)</f>
        <v>0</v>
      </c>
      <c r="R4641" s="474">
        <f>IF(I4641=$R$5,J4641*H4641,0)*1.15</f>
        <v>0</v>
      </c>
      <c r="S4641" s="474">
        <f>IF(I4641=$S$5,J4641*H4641,0)</f>
        <v>0</v>
      </c>
      <c r="T4641" s="465">
        <f t="shared" si="206"/>
        <v>0</v>
      </c>
      <c r="U4641" s="475"/>
    </row>
    <row r="4642" spans="2:21" x14ac:dyDescent="0.25">
      <c r="B4642" s="466">
        <f t="shared" ref="B4642:B4675" si="211">ROW()-5</f>
        <v>4637</v>
      </c>
      <c r="C4642" s="605">
        <v>45571</v>
      </c>
      <c r="D4642" s="326" t="s">
        <v>522</v>
      </c>
      <c r="E4642" s="438" t="str">
        <f t="shared" si="202"/>
        <v>_</v>
      </c>
      <c r="F4642" s="438" t="str">
        <f t="shared" si="203"/>
        <v>_</v>
      </c>
      <c r="G4642" s="438" t="str">
        <f t="shared" si="204"/>
        <v>بچینگ</v>
      </c>
      <c r="H4642" s="438">
        <f t="shared" si="205"/>
        <v>1</v>
      </c>
      <c r="I4642" s="468" t="s">
        <v>310</v>
      </c>
      <c r="J4642" s="468">
        <v>65</v>
      </c>
      <c r="K4642" s="468"/>
      <c r="L4642" s="468"/>
      <c r="M4642" s="458"/>
      <c r="N4642" s="468"/>
      <c r="O4642" s="468">
        <v>713375</v>
      </c>
      <c r="P4642" s="468" t="s">
        <v>531</v>
      </c>
      <c r="Q4642" s="469">
        <f t="shared" ref="Q4642:Q4706" si="212">IF(I4642=$Q$5,J4642*H4642,0)</f>
        <v>0</v>
      </c>
      <c r="R4642" s="469">
        <f t="shared" ref="R4642:R4706" si="213">IF(I4642=$R$5,J4642*H4642,0)*1.15</f>
        <v>0</v>
      </c>
      <c r="S4642" s="469">
        <f t="shared" ref="S4642:S4706" si="214">IF(I4642=$S$5,J4642*H4642,0)</f>
        <v>0</v>
      </c>
      <c r="T4642" s="462">
        <f t="shared" si="206"/>
        <v>0</v>
      </c>
      <c r="U4642" s="470"/>
    </row>
    <row r="4643" spans="2:21" x14ac:dyDescent="0.25">
      <c r="B4643" s="466">
        <f t="shared" si="211"/>
        <v>4638</v>
      </c>
      <c r="C4643" s="605">
        <v>45571</v>
      </c>
      <c r="D4643" s="217" t="s">
        <v>487</v>
      </c>
      <c r="E4643" s="438" t="str">
        <f t="shared" si="202"/>
        <v>کامیون کمپرسی</v>
      </c>
      <c r="F4643" s="438" t="str">
        <f t="shared" si="203"/>
        <v>رمضانی مقدم</v>
      </c>
      <c r="G4643" s="438" t="str">
        <f t="shared" si="204"/>
        <v>تک</v>
      </c>
      <c r="H4643" s="438">
        <f t="shared" si="205"/>
        <v>4.2</v>
      </c>
      <c r="I4643" s="468" t="s">
        <v>221</v>
      </c>
      <c r="J4643" s="468">
        <v>37</v>
      </c>
      <c r="K4643" s="468"/>
      <c r="L4643" s="468"/>
      <c r="M4643" s="458"/>
      <c r="N4643" s="468"/>
      <c r="O4643" s="468"/>
      <c r="P4643" s="468"/>
      <c r="Q4643" s="474">
        <f t="shared" si="212"/>
        <v>0</v>
      </c>
      <c r="R4643" s="474">
        <f t="shared" si="213"/>
        <v>178.70999999999998</v>
      </c>
      <c r="S4643" s="474">
        <f t="shared" si="214"/>
        <v>0</v>
      </c>
      <c r="T4643" s="465">
        <f t="shared" si="206"/>
        <v>0</v>
      </c>
      <c r="U4643" s="470"/>
    </row>
    <row r="4644" spans="2:21" x14ac:dyDescent="0.25">
      <c r="B4644" s="466">
        <f t="shared" si="211"/>
        <v>4639</v>
      </c>
      <c r="C4644" s="605">
        <v>45571</v>
      </c>
      <c r="D4644" s="326" t="s">
        <v>488</v>
      </c>
      <c r="E4644" s="438" t="str">
        <f t="shared" si="202"/>
        <v>کامیون کمپرسی</v>
      </c>
      <c r="F4644" s="438" t="str">
        <f t="shared" si="203"/>
        <v>رمضانی مقدم</v>
      </c>
      <c r="G4644" s="438" t="str">
        <f t="shared" si="204"/>
        <v>تک</v>
      </c>
      <c r="H4644" s="438">
        <f t="shared" si="205"/>
        <v>4.2</v>
      </c>
      <c r="I4644" s="468" t="s">
        <v>221</v>
      </c>
      <c r="J4644" s="468">
        <v>38</v>
      </c>
      <c r="K4644" s="468"/>
      <c r="L4644" s="468"/>
      <c r="M4644" s="458"/>
      <c r="N4644" s="468"/>
      <c r="O4644" s="468"/>
      <c r="P4644" s="468"/>
      <c r="Q4644" s="469">
        <f t="shared" si="212"/>
        <v>0</v>
      </c>
      <c r="R4644" s="469">
        <f t="shared" si="213"/>
        <v>183.54</v>
      </c>
      <c r="S4644" s="469">
        <f t="shared" si="214"/>
        <v>0</v>
      </c>
      <c r="T4644" s="462">
        <f t="shared" si="206"/>
        <v>0</v>
      </c>
      <c r="U4644" s="470"/>
    </row>
    <row r="4645" spans="2:21" x14ac:dyDescent="0.25">
      <c r="B4645" s="466">
        <f t="shared" si="211"/>
        <v>4640</v>
      </c>
      <c r="C4645" s="605">
        <v>45571</v>
      </c>
      <c r="D4645" s="217" t="s">
        <v>489</v>
      </c>
      <c r="E4645" s="438" t="str">
        <f t="shared" si="202"/>
        <v>کامیون کمپرسی</v>
      </c>
      <c r="F4645" s="438" t="str">
        <f t="shared" si="203"/>
        <v>رمضانی مقدم</v>
      </c>
      <c r="G4645" s="438" t="str">
        <f t="shared" si="204"/>
        <v>تک</v>
      </c>
      <c r="H4645" s="438">
        <f t="shared" si="205"/>
        <v>4.2</v>
      </c>
      <c r="I4645" s="468" t="s">
        <v>221</v>
      </c>
      <c r="J4645" s="468">
        <v>36</v>
      </c>
      <c r="K4645" s="468"/>
      <c r="L4645" s="468"/>
      <c r="M4645" s="458"/>
      <c r="N4645" s="468"/>
      <c r="O4645" s="468"/>
      <c r="P4645" s="468"/>
      <c r="Q4645" s="474">
        <f t="shared" si="212"/>
        <v>0</v>
      </c>
      <c r="R4645" s="474">
        <f t="shared" si="213"/>
        <v>173.88</v>
      </c>
      <c r="S4645" s="474">
        <f t="shared" si="214"/>
        <v>0</v>
      </c>
      <c r="T4645" s="465">
        <f t="shared" si="206"/>
        <v>0</v>
      </c>
      <c r="U4645" s="470"/>
    </row>
    <row r="4646" spans="2:21" x14ac:dyDescent="0.25">
      <c r="B4646" s="466">
        <f t="shared" si="211"/>
        <v>4641</v>
      </c>
      <c r="C4646" s="605">
        <v>45571</v>
      </c>
      <c r="D4646" s="326" t="s">
        <v>490</v>
      </c>
      <c r="E4646" s="438" t="str">
        <f t="shared" si="202"/>
        <v>کامیون کمپرسی</v>
      </c>
      <c r="F4646" s="438" t="str">
        <f t="shared" si="203"/>
        <v>رمضانی مقدم</v>
      </c>
      <c r="G4646" s="438" t="str">
        <f t="shared" si="204"/>
        <v>تک</v>
      </c>
      <c r="H4646" s="438">
        <f t="shared" si="205"/>
        <v>4.2</v>
      </c>
      <c r="I4646" s="468"/>
      <c r="J4646" s="468">
        <v>0</v>
      </c>
      <c r="K4646" s="468"/>
      <c r="L4646" s="468"/>
      <c r="M4646" s="458"/>
      <c r="N4646" s="468"/>
      <c r="O4646" s="468"/>
      <c r="P4646" s="468"/>
      <c r="Q4646" s="469">
        <f t="shared" si="212"/>
        <v>0</v>
      </c>
      <c r="R4646" s="469">
        <f t="shared" si="213"/>
        <v>0</v>
      </c>
      <c r="S4646" s="469">
        <f t="shared" si="214"/>
        <v>0</v>
      </c>
      <c r="T4646" s="462">
        <f t="shared" si="206"/>
        <v>0</v>
      </c>
      <c r="U4646" s="470"/>
    </row>
    <row r="4647" spans="2:21" x14ac:dyDescent="0.25">
      <c r="B4647" s="466">
        <f t="shared" si="211"/>
        <v>4642</v>
      </c>
      <c r="C4647" s="605">
        <v>45571</v>
      </c>
      <c r="D4647" s="217" t="s">
        <v>117</v>
      </c>
      <c r="E4647" s="438" t="str">
        <f t="shared" si="202"/>
        <v>کامیون کمپرسی</v>
      </c>
      <c r="F4647" s="438" t="str">
        <f t="shared" si="203"/>
        <v>شرکتی</v>
      </c>
      <c r="G4647" s="438" t="str">
        <f t="shared" si="204"/>
        <v>جفت</v>
      </c>
      <c r="H4647" s="438">
        <f t="shared" si="205"/>
        <v>6.65</v>
      </c>
      <c r="I4647" s="468"/>
      <c r="J4647" s="468">
        <v>0</v>
      </c>
      <c r="K4647" s="468"/>
      <c r="L4647" s="468"/>
      <c r="M4647" s="458"/>
      <c r="N4647" s="468"/>
      <c r="O4647" s="468"/>
      <c r="P4647" s="468"/>
      <c r="Q4647" s="474">
        <f t="shared" si="212"/>
        <v>0</v>
      </c>
      <c r="R4647" s="474">
        <f t="shared" si="213"/>
        <v>0</v>
      </c>
      <c r="S4647" s="474">
        <f t="shared" si="214"/>
        <v>0</v>
      </c>
      <c r="T4647" s="465">
        <f t="shared" si="206"/>
        <v>0</v>
      </c>
      <c r="U4647" s="470"/>
    </row>
    <row r="4648" spans="2:21" s="558" customFormat="1" x14ac:dyDescent="0.25">
      <c r="B4648" s="466">
        <f>ROW()-5</f>
        <v>4643</v>
      </c>
      <c r="C4648" s="605">
        <v>45571</v>
      </c>
      <c r="D4648" s="326" t="s">
        <v>94</v>
      </c>
      <c r="E4648" s="438" t="str">
        <f t="shared" si="202"/>
        <v>کامیون کمپرسی</v>
      </c>
      <c r="F4648" s="438" t="str">
        <f t="shared" si="203"/>
        <v>شرکتی</v>
      </c>
      <c r="G4648" s="438" t="str">
        <f t="shared" si="204"/>
        <v>جفت</v>
      </c>
      <c r="H4648" s="438">
        <f t="shared" si="205"/>
        <v>6.65</v>
      </c>
      <c r="I4648" s="468" t="s">
        <v>221</v>
      </c>
      <c r="J4648" s="468">
        <v>7</v>
      </c>
      <c r="K4648" s="468"/>
      <c r="L4648" s="468"/>
      <c r="M4648" s="458"/>
      <c r="N4648" s="468"/>
      <c r="O4648" s="468"/>
      <c r="P4648" s="468"/>
      <c r="Q4648" s="469">
        <f>IF(I4648=$Q$5,J4648*H4648,0)</f>
        <v>0</v>
      </c>
      <c r="R4648" s="469">
        <f>IF(I4648=$R$5,J4648*H4648,0)*1.15</f>
        <v>53.532499999999999</v>
      </c>
      <c r="S4648" s="469">
        <f>IF(I4648=$S$5,J4648*H4648,0)</f>
        <v>0</v>
      </c>
      <c r="T4648" s="462">
        <f t="shared" si="206"/>
        <v>0</v>
      </c>
      <c r="U4648" s="470"/>
    </row>
    <row r="4649" spans="2:21" x14ac:dyDescent="0.25">
      <c r="B4649" s="466">
        <f t="shared" si="211"/>
        <v>4644</v>
      </c>
      <c r="C4649" s="605">
        <v>45571</v>
      </c>
      <c r="D4649" s="326" t="s">
        <v>94</v>
      </c>
      <c r="E4649" s="438" t="str">
        <f t="shared" ref="E4649:E4712" si="215">IFERROR(VLOOKUP(D4649,V:Z,2,FALSE),"")</f>
        <v>کامیون کمپرسی</v>
      </c>
      <c r="F4649" s="438" t="str">
        <f t="shared" ref="F4649:F4712" si="216">IFERROR(VLOOKUP(D4649,V:Z,3,FALSE),"")</f>
        <v>شرکتی</v>
      </c>
      <c r="G4649" s="438" t="str">
        <f t="shared" ref="G4649:G4712" si="217">IFERROR(VLOOKUP(D4649,V:Z,4,FALSE),"")</f>
        <v>جفت</v>
      </c>
      <c r="H4649" s="438">
        <f t="shared" ref="H4649:H4712" si="218">IFERROR(VLOOKUP(D4649,V:Z,5,FALSE),"")</f>
        <v>6.65</v>
      </c>
      <c r="I4649" s="468" t="s">
        <v>221</v>
      </c>
      <c r="J4649" s="468">
        <v>20</v>
      </c>
      <c r="K4649" s="468"/>
      <c r="L4649" s="468"/>
      <c r="M4649" s="458"/>
      <c r="N4649" s="468"/>
      <c r="O4649" s="468"/>
      <c r="P4649" s="468"/>
      <c r="Q4649" s="469">
        <f t="shared" si="212"/>
        <v>0</v>
      </c>
      <c r="R4649" s="469">
        <f t="shared" si="213"/>
        <v>152.94999999999999</v>
      </c>
      <c r="S4649" s="469">
        <f t="shared" si="214"/>
        <v>0</v>
      </c>
      <c r="T4649" s="462">
        <f t="shared" ref="T4649:T4712" si="219">IF(I4649=$T$5,J4649*H4649,0)</f>
        <v>0</v>
      </c>
      <c r="U4649" s="470"/>
    </row>
    <row r="4650" spans="2:21" s="558" customFormat="1" x14ac:dyDescent="0.25">
      <c r="B4650" s="466">
        <f>ROW()-5</f>
        <v>4645</v>
      </c>
      <c r="C4650" s="605">
        <v>45571</v>
      </c>
      <c r="D4650" s="217" t="s">
        <v>91</v>
      </c>
      <c r="E4650" s="438" t="str">
        <f t="shared" si="215"/>
        <v>کامیون کمپرسی</v>
      </c>
      <c r="F4650" s="438" t="str">
        <f t="shared" si="216"/>
        <v>شرکتی</v>
      </c>
      <c r="G4650" s="438" t="str">
        <f t="shared" si="217"/>
        <v>جفت</v>
      </c>
      <c r="H4650" s="438">
        <f t="shared" si="218"/>
        <v>6.65</v>
      </c>
      <c r="I4650" s="468" t="s">
        <v>291</v>
      </c>
      <c r="J4650" s="468">
        <v>20</v>
      </c>
      <c r="K4650" s="468"/>
      <c r="L4650" s="468"/>
      <c r="M4650" s="458"/>
      <c r="N4650" s="468"/>
      <c r="O4650" s="468"/>
      <c r="P4650" s="468"/>
      <c r="Q4650" s="469">
        <f>IF(I4650=$Q$5,J4650*H4650,0)</f>
        <v>0</v>
      </c>
      <c r="R4650" s="469">
        <f>IF(I4650=$R$5,J4650*H4650,0)*1.15</f>
        <v>0</v>
      </c>
      <c r="S4650" s="469">
        <f>IF(I4650=$S$5,J4650*H4650,0)</f>
        <v>0</v>
      </c>
      <c r="T4650" s="462">
        <f t="shared" si="219"/>
        <v>0</v>
      </c>
      <c r="U4650" s="470"/>
    </row>
    <row r="4651" spans="2:21" x14ac:dyDescent="0.25">
      <c r="B4651" s="466">
        <f t="shared" si="211"/>
        <v>4646</v>
      </c>
      <c r="C4651" s="605">
        <v>45571</v>
      </c>
      <c r="D4651" s="217" t="s">
        <v>91</v>
      </c>
      <c r="E4651" s="438" t="str">
        <f t="shared" si="215"/>
        <v>کامیون کمپرسی</v>
      </c>
      <c r="F4651" s="438" t="str">
        <f t="shared" si="216"/>
        <v>شرکتی</v>
      </c>
      <c r="G4651" s="438" t="str">
        <f t="shared" si="217"/>
        <v>جفت</v>
      </c>
      <c r="H4651" s="438">
        <f t="shared" si="218"/>
        <v>6.65</v>
      </c>
      <c r="I4651" s="468" t="s">
        <v>253</v>
      </c>
      <c r="J4651" s="468">
        <v>8</v>
      </c>
      <c r="K4651" s="468">
        <v>717767</v>
      </c>
      <c r="L4651" s="468"/>
      <c r="M4651" s="458"/>
      <c r="N4651" s="468"/>
      <c r="O4651" s="468"/>
      <c r="P4651" s="468"/>
      <c r="Q4651" s="474">
        <f t="shared" si="212"/>
        <v>0</v>
      </c>
      <c r="R4651" s="474">
        <f t="shared" si="213"/>
        <v>0</v>
      </c>
      <c r="S4651" s="474">
        <f t="shared" si="214"/>
        <v>0</v>
      </c>
      <c r="T4651" s="465">
        <f t="shared" si="219"/>
        <v>53.2</v>
      </c>
      <c r="U4651" s="470"/>
    </row>
    <row r="4652" spans="2:21" x14ac:dyDescent="0.25">
      <c r="B4652" s="466">
        <f t="shared" si="211"/>
        <v>4647</v>
      </c>
      <c r="C4652" s="605">
        <v>45571</v>
      </c>
      <c r="D4652" s="326" t="s">
        <v>156</v>
      </c>
      <c r="E4652" s="438" t="str">
        <f t="shared" si="215"/>
        <v>کامیون کمپرسی</v>
      </c>
      <c r="F4652" s="438" t="str">
        <f t="shared" si="216"/>
        <v>صداقت</v>
      </c>
      <c r="G4652" s="438" t="str">
        <f t="shared" si="217"/>
        <v>تک</v>
      </c>
      <c r="H4652" s="438">
        <f t="shared" si="218"/>
        <v>4.1500000000000004</v>
      </c>
      <c r="I4652" s="468" t="s">
        <v>221</v>
      </c>
      <c r="J4652" s="468">
        <v>41</v>
      </c>
      <c r="K4652" s="468"/>
      <c r="L4652" s="468"/>
      <c r="M4652" s="458"/>
      <c r="N4652" s="468"/>
      <c r="O4652" s="468"/>
      <c r="P4652" s="468"/>
      <c r="Q4652" s="469">
        <f>IF(I4652=$Q$5,J4652*H4652,0)</f>
        <v>0</v>
      </c>
      <c r="R4652" s="469">
        <f>IF(I4652=$R$5,J4652*H4652,0)*1.15</f>
        <v>195.67249999999999</v>
      </c>
      <c r="S4652" s="469">
        <f>IF(I4652=$S$5,J4652*H4652,0)</f>
        <v>0</v>
      </c>
      <c r="T4652" s="462">
        <f t="shared" si="219"/>
        <v>0</v>
      </c>
      <c r="U4652" s="470"/>
    </row>
    <row r="4653" spans="2:21" x14ac:dyDescent="0.25">
      <c r="B4653" s="466">
        <f t="shared" si="211"/>
        <v>4648</v>
      </c>
      <c r="C4653" s="605">
        <v>45571</v>
      </c>
      <c r="D4653" s="217" t="s">
        <v>157</v>
      </c>
      <c r="E4653" s="438" t="str">
        <f t="shared" si="215"/>
        <v>کامیون کمپرسی</v>
      </c>
      <c r="F4653" s="438" t="str">
        <f t="shared" si="216"/>
        <v>صداقت</v>
      </c>
      <c r="G4653" s="438" t="str">
        <f t="shared" si="217"/>
        <v>تک</v>
      </c>
      <c r="H4653" s="438">
        <f t="shared" si="218"/>
        <v>4.1500000000000004</v>
      </c>
      <c r="I4653" s="468" t="s">
        <v>221</v>
      </c>
      <c r="J4653" s="468">
        <v>41</v>
      </c>
      <c r="K4653" s="468"/>
      <c r="L4653" s="468"/>
      <c r="M4653" s="458"/>
      <c r="N4653" s="468"/>
      <c r="O4653" s="468"/>
      <c r="P4653" s="468"/>
      <c r="Q4653" s="469">
        <f>IF(I4653=$Q$5,J4653*H4653,0)</f>
        <v>0</v>
      </c>
      <c r="R4653" s="469">
        <f>IF(I4653=$R$5,J4653*H4653,0)*1.15</f>
        <v>195.67249999999999</v>
      </c>
      <c r="S4653" s="469">
        <f>IF(I4653=$S$5,J4653*H4653,0)</f>
        <v>0</v>
      </c>
      <c r="T4653" s="462">
        <f t="shared" si="219"/>
        <v>0</v>
      </c>
      <c r="U4653" s="470"/>
    </row>
    <row r="4654" spans="2:21" x14ac:dyDescent="0.25">
      <c r="B4654" s="466">
        <f t="shared" si="211"/>
        <v>4649</v>
      </c>
      <c r="C4654" s="605">
        <v>45571</v>
      </c>
      <c r="D4654" s="326" t="s">
        <v>436</v>
      </c>
      <c r="E4654" s="438" t="str">
        <f t="shared" si="215"/>
        <v>تانکر آب</v>
      </c>
      <c r="F4654" s="438" t="str">
        <f t="shared" si="216"/>
        <v>جواد رضاپور</v>
      </c>
      <c r="G4654" s="438" t="str">
        <f t="shared" si="217"/>
        <v>تانکر آب</v>
      </c>
      <c r="H4654" s="438">
        <f t="shared" si="218"/>
        <v>10</v>
      </c>
      <c r="I4654" s="468"/>
      <c r="J4654" s="468">
        <v>0</v>
      </c>
      <c r="K4654" s="468"/>
      <c r="L4654" s="468"/>
      <c r="M4654" s="458"/>
      <c r="N4654" s="468"/>
      <c r="O4654" s="468"/>
      <c r="P4654" s="468"/>
      <c r="Q4654" s="469">
        <f t="shared" si="212"/>
        <v>0</v>
      </c>
      <c r="R4654" s="469">
        <f>IF(I4654=$R$5,J4654*H4654,0)*1.15</f>
        <v>0</v>
      </c>
      <c r="S4654" s="469">
        <f t="shared" si="214"/>
        <v>0</v>
      </c>
      <c r="T4654" s="462">
        <f t="shared" si="219"/>
        <v>0</v>
      </c>
      <c r="U4654" s="470"/>
    </row>
    <row r="4655" spans="2:21" x14ac:dyDescent="0.25">
      <c r="B4655" s="466">
        <f t="shared" si="211"/>
        <v>4650</v>
      </c>
      <c r="C4655" s="605">
        <v>45571</v>
      </c>
      <c r="D4655" s="217" t="s">
        <v>284</v>
      </c>
      <c r="E4655" s="438" t="str">
        <f t="shared" si="215"/>
        <v>کمپرسی جفت</v>
      </c>
      <c r="F4655" s="438" t="str">
        <f t="shared" si="216"/>
        <v>محمدپور</v>
      </c>
      <c r="G4655" s="438" t="str">
        <f t="shared" si="217"/>
        <v>جفت</v>
      </c>
      <c r="H4655" s="438">
        <f t="shared" si="218"/>
        <v>7</v>
      </c>
      <c r="I4655" s="468" t="s">
        <v>220</v>
      </c>
      <c r="J4655" s="468">
        <v>47</v>
      </c>
      <c r="K4655" s="468"/>
      <c r="L4655" s="468"/>
      <c r="M4655" s="458"/>
      <c r="N4655" s="468"/>
      <c r="O4655" s="468"/>
      <c r="P4655" s="468"/>
      <c r="Q4655" s="474">
        <f t="shared" si="212"/>
        <v>329</v>
      </c>
      <c r="R4655" s="474">
        <f t="shared" si="213"/>
        <v>0</v>
      </c>
      <c r="S4655" s="474">
        <f t="shared" si="214"/>
        <v>0</v>
      </c>
      <c r="T4655" s="465">
        <f t="shared" si="219"/>
        <v>0</v>
      </c>
      <c r="U4655" s="470"/>
    </row>
    <row r="4656" spans="2:21" x14ac:dyDescent="0.25">
      <c r="B4656" s="466">
        <f t="shared" si="211"/>
        <v>4651</v>
      </c>
      <c r="C4656" s="605">
        <v>45571</v>
      </c>
      <c r="D4656" s="326" t="s">
        <v>268</v>
      </c>
      <c r="E4656" s="438" t="str">
        <f t="shared" si="215"/>
        <v>کمپرسی تک</v>
      </c>
      <c r="F4656" s="438" t="str">
        <f t="shared" si="216"/>
        <v>محمدپور</v>
      </c>
      <c r="G4656" s="438" t="str">
        <f t="shared" si="217"/>
        <v>تک</v>
      </c>
      <c r="H4656" s="438">
        <f t="shared" si="218"/>
        <v>5</v>
      </c>
      <c r="I4656" s="468"/>
      <c r="J4656" s="468">
        <v>0</v>
      </c>
      <c r="K4656" s="468"/>
      <c r="L4656" s="468"/>
      <c r="M4656" s="458"/>
      <c r="N4656" s="468"/>
      <c r="O4656" s="468"/>
      <c r="P4656" s="468"/>
      <c r="Q4656" s="469">
        <f t="shared" si="212"/>
        <v>0</v>
      </c>
      <c r="R4656" s="469">
        <f t="shared" si="213"/>
        <v>0</v>
      </c>
      <c r="S4656" s="469">
        <f t="shared" si="214"/>
        <v>0</v>
      </c>
      <c r="T4656" s="462">
        <f t="shared" si="219"/>
        <v>0</v>
      </c>
      <c r="U4656" s="470"/>
    </row>
    <row r="4657" spans="2:21" x14ac:dyDescent="0.25">
      <c r="B4657" s="466">
        <f t="shared" si="211"/>
        <v>4652</v>
      </c>
      <c r="C4657" s="605">
        <v>45571</v>
      </c>
      <c r="D4657" s="217" t="s">
        <v>260</v>
      </c>
      <c r="E4657" s="438" t="str">
        <f t="shared" si="215"/>
        <v>تانکر آب</v>
      </c>
      <c r="F4657" s="438" t="str">
        <f t="shared" si="216"/>
        <v>محمدپور</v>
      </c>
      <c r="G4657" s="438" t="str">
        <f t="shared" si="217"/>
        <v>تانکر آب</v>
      </c>
      <c r="H4657" s="438">
        <f t="shared" si="218"/>
        <v>10</v>
      </c>
      <c r="I4657" s="468" t="s">
        <v>66</v>
      </c>
      <c r="J4657" s="468">
        <v>4</v>
      </c>
      <c r="K4657" s="468"/>
      <c r="L4657" s="468"/>
      <c r="M4657" s="458"/>
      <c r="N4657" s="468"/>
      <c r="O4657" s="468"/>
      <c r="P4657" s="468"/>
      <c r="Q4657" s="474">
        <f t="shared" si="212"/>
        <v>0</v>
      </c>
      <c r="R4657" s="474">
        <f t="shared" si="213"/>
        <v>0</v>
      </c>
      <c r="S4657" s="474">
        <f t="shared" si="214"/>
        <v>40</v>
      </c>
      <c r="T4657" s="465">
        <f t="shared" si="219"/>
        <v>0</v>
      </c>
      <c r="U4657" s="470"/>
    </row>
    <row r="4658" spans="2:21" x14ac:dyDescent="0.25">
      <c r="B4658" s="466">
        <f t="shared" si="211"/>
        <v>4653</v>
      </c>
      <c r="C4658" s="605">
        <v>45571</v>
      </c>
      <c r="D4658" s="326" t="s">
        <v>359</v>
      </c>
      <c r="E4658" s="438" t="str">
        <f t="shared" si="215"/>
        <v>کمپرسی جفت</v>
      </c>
      <c r="F4658" s="438" t="str">
        <f t="shared" si="216"/>
        <v>محمدپور</v>
      </c>
      <c r="G4658" s="438" t="str">
        <f t="shared" si="217"/>
        <v>جفت</v>
      </c>
      <c r="H4658" s="438">
        <f t="shared" si="218"/>
        <v>7</v>
      </c>
      <c r="I4658" s="468"/>
      <c r="J4658" s="468">
        <v>0</v>
      </c>
      <c r="K4658" s="468"/>
      <c r="L4658" s="468"/>
      <c r="M4658" s="458"/>
      <c r="N4658" s="468"/>
      <c r="O4658" s="468"/>
      <c r="P4658" s="468"/>
      <c r="Q4658" s="469">
        <f t="shared" si="212"/>
        <v>0</v>
      </c>
      <c r="R4658" s="469">
        <f t="shared" si="213"/>
        <v>0</v>
      </c>
      <c r="S4658" s="469">
        <f t="shared" si="214"/>
        <v>0</v>
      </c>
      <c r="T4658" s="462">
        <f t="shared" si="219"/>
        <v>0</v>
      </c>
      <c r="U4658" s="470"/>
    </row>
    <row r="4659" spans="2:21" x14ac:dyDescent="0.25">
      <c r="B4659" s="466">
        <f t="shared" si="211"/>
        <v>4654</v>
      </c>
      <c r="C4659" s="605">
        <v>45571</v>
      </c>
      <c r="D4659" s="217" t="s">
        <v>177</v>
      </c>
      <c r="E4659" s="438" t="str">
        <f t="shared" si="215"/>
        <v>کمپرسی جفت</v>
      </c>
      <c r="F4659" s="438" t="str">
        <f t="shared" si="216"/>
        <v>محمدپور</v>
      </c>
      <c r="G4659" s="438" t="str">
        <f t="shared" si="217"/>
        <v>جفت</v>
      </c>
      <c r="H4659" s="438">
        <f t="shared" si="218"/>
        <v>7</v>
      </c>
      <c r="I4659" s="468"/>
      <c r="J4659" s="468">
        <v>0</v>
      </c>
      <c r="K4659" s="468"/>
      <c r="L4659" s="468"/>
      <c r="M4659" s="458"/>
      <c r="N4659" s="468"/>
      <c r="O4659" s="468"/>
      <c r="P4659" s="468"/>
      <c r="Q4659" s="474">
        <f t="shared" si="212"/>
        <v>0</v>
      </c>
      <c r="R4659" s="474">
        <f t="shared" si="213"/>
        <v>0</v>
      </c>
      <c r="S4659" s="474">
        <f t="shared" si="214"/>
        <v>0</v>
      </c>
      <c r="T4659" s="465">
        <f t="shared" si="219"/>
        <v>0</v>
      </c>
      <c r="U4659" s="470"/>
    </row>
    <row r="4660" spans="2:21" x14ac:dyDescent="0.25">
      <c r="B4660" s="466">
        <f t="shared" si="211"/>
        <v>4655</v>
      </c>
      <c r="C4660" s="605">
        <v>45571</v>
      </c>
      <c r="D4660" s="326" t="s">
        <v>173</v>
      </c>
      <c r="E4660" s="438" t="str">
        <f t="shared" si="215"/>
        <v>تانکر آب</v>
      </c>
      <c r="F4660" s="438" t="str">
        <f t="shared" si="216"/>
        <v>محمدپور</v>
      </c>
      <c r="G4660" s="438" t="str">
        <f t="shared" si="217"/>
        <v>تانکر آب</v>
      </c>
      <c r="H4660" s="438">
        <f t="shared" si="218"/>
        <v>11.2</v>
      </c>
      <c r="I4660" s="468"/>
      <c r="J4660" s="468">
        <v>0</v>
      </c>
      <c r="K4660" s="468"/>
      <c r="L4660" s="468"/>
      <c r="M4660" s="458"/>
      <c r="N4660" s="468"/>
      <c r="O4660" s="468"/>
      <c r="P4660" s="468"/>
      <c r="Q4660" s="469">
        <f t="shared" si="212"/>
        <v>0</v>
      </c>
      <c r="R4660" s="469">
        <f t="shared" si="213"/>
        <v>0</v>
      </c>
      <c r="S4660" s="469">
        <f t="shared" si="214"/>
        <v>0</v>
      </c>
      <c r="T4660" s="462">
        <f t="shared" si="219"/>
        <v>0</v>
      </c>
      <c r="U4660" s="470"/>
    </row>
    <row r="4661" spans="2:21" x14ac:dyDescent="0.25">
      <c r="B4661" s="466">
        <f t="shared" si="211"/>
        <v>4656</v>
      </c>
      <c r="C4661" s="605">
        <v>45571</v>
      </c>
      <c r="D4661" s="217" t="s">
        <v>152</v>
      </c>
      <c r="E4661" s="438" t="str">
        <f t="shared" si="215"/>
        <v>کامیون کمپرسی</v>
      </c>
      <c r="F4661" s="438" t="str">
        <f t="shared" si="216"/>
        <v>میرزایی</v>
      </c>
      <c r="G4661" s="438" t="str">
        <f t="shared" si="217"/>
        <v>تک</v>
      </c>
      <c r="H4661" s="438">
        <f t="shared" si="218"/>
        <v>4.1500000000000004</v>
      </c>
      <c r="I4661" s="468" t="s">
        <v>221</v>
      </c>
      <c r="J4661" s="468">
        <v>18</v>
      </c>
      <c r="K4661" s="468"/>
      <c r="L4661" s="468"/>
      <c r="M4661" s="458"/>
      <c r="N4661" s="468"/>
      <c r="O4661" s="468"/>
      <c r="P4661" s="468"/>
      <c r="Q4661" s="474">
        <f t="shared" si="212"/>
        <v>0</v>
      </c>
      <c r="R4661" s="474">
        <f t="shared" si="213"/>
        <v>85.905000000000001</v>
      </c>
      <c r="S4661" s="474">
        <f t="shared" si="214"/>
        <v>0</v>
      </c>
      <c r="T4661" s="465">
        <f t="shared" si="219"/>
        <v>0</v>
      </c>
      <c r="U4661" s="470"/>
    </row>
    <row r="4662" spans="2:21" x14ac:dyDescent="0.25">
      <c r="B4662" s="466">
        <f t="shared" si="211"/>
        <v>4657</v>
      </c>
      <c r="C4662" s="605">
        <v>45571</v>
      </c>
      <c r="D4662" s="326" t="s">
        <v>150</v>
      </c>
      <c r="E4662" s="438" t="str">
        <f t="shared" si="215"/>
        <v>کامیون کمپرسی</v>
      </c>
      <c r="F4662" s="438" t="str">
        <f t="shared" si="216"/>
        <v>میرزایی</v>
      </c>
      <c r="G4662" s="438" t="str">
        <f t="shared" si="217"/>
        <v>تک</v>
      </c>
      <c r="H4662" s="438">
        <f t="shared" si="218"/>
        <v>4.1500000000000004</v>
      </c>
      <c r="I4662" s="468" t="s">
        <v>221</v>
      </c>
      <c r="J4662" s="468">
        <v>20</v>
      </c>
      <c r="K4662" s="468"/>
      <c r="L4662" s="468"/>
      <c r="M4662" s="458"/>
      <c r="N4662" s="468"/>
      <c r="O4662" s="468"/>
      <c r="P4662" s="468"/>
      <c r="Q4662" s="469">
        <f t="shared" si="212"/>
        <v>0</v>
      </c>
      <c r="R4662" s="469">
        <f t="shared" si="213"/>
        <v>95.449999999999989</v>
      </c>
      <c r="S4662" s="469">
        <f t="shared" si="214"/>
        <v>0</v>
      </c>
      <c r="T4662" s="462">
        <f t="shared" si="219"/>
        <v>0</v>
      </c>
      <c r="U4662" s="470"/>
    </row>
    <row r="4663" spans="2:21" x14ac:dyDescent="0.25">
      <c r="B4663" s="466">
        <f t="shared" si="211"/>
        <v>4658</v>
      </c>
      <c r="C4663" s="605">
        <v>45571</v>
      </c>
      <c r="D4663" s="217" t="s">
        <v>179</v>
      </c>
      <c r="E4663" s="438" t="str">
        <f t="shared" si="215"/>
        <v>تانکر آب</v>
      </c>
      <c r="F4663" s="438" t="str">
        <f t="shared" si="216"/>
        <v>گلپایگانی</v>
      </c>
      <c r="G4663" s="438" t="str">
        <f t="shared" si="217"/>
        <v>تانکر آب</v>
      </c>
      <c r="H4663" s="438">
        <f t="shared" si="218"/>
        <v>11.6</v>
      </c>
      <c r="I4663" s="468"/>
      <c r="J4663" s="468">
        <v>0</v>
      </c>
      <c r="K4663" s="468"/>
      <c r="L4663" s="468"/>
      <c r="M4663" s="458"/>
      <c r="N4663" s="468"/>
      <c r="O4663" s="468"/>
      <c r="P4663" s="468"/>
      <c r="Q4663" s="474">
        <f t="shared" si="212"/>
        <v>0</v>
      </c>
      <c r="R4663" s="474">
        <f t="shared" si="213"/>
        <v>0</v>
      </c>
      <c r="S4663" s="474">
        <f t="shared" si="214"/>
        <v>0</v>
      </c>
      <c r="T4663" s="465">
        <f t="shared" si="219"/>
        <v>0</v>
      </c>
      <c r="U4663" s="470"/>
    </row>
    <row r="4664" spans="2:21" x14ac:dyDescent="0.25">
      <c r="B4664" s="466">
        <f t="shared" si="211"/>
        <v>4659</v>
      </c>
      <c r="C4664" s="605">
        <v>45571</v>
      </c>
      <c r="D4664" s="326" t="s">
        <v>141</v>
      </c>
      <c r="E4664" s="438" t="str">
        <f t="shared" si="215"/>
        <v>کامیون کمپرسی</v>
      </c>
      <c r="F4664" s="438" t="str">
        <f t="shared" si="216"/>
        <v>انصاری</v>
      </c>
      <c r="G4664" s="438" t="str">
        <f t="shared" si="217"/>
        <v>جفت</v>
      </c>
      <c r="H4664" s="438">
        <f t="shared" si="218"/>
        <v>7</v>
      </c>
      <c r="I4664" s="468" t="s">
        <v>220</v>
      </c>
      <c r="J4664" s="468">
        <v>40</v>
      </c>
      <c r="K4664" s="468"/>
      <c r="L4664" s="468"/>
      <c r="M4664" s="458"/>
      <c r="N4664" s="468"/>
      <c r="O4664" s="468"/>
      <c r="P4664" s="468"/>
      <c r="Q4664" s="469">
        <f t="shared" si="212"/>
        <v>280</v>
      </c>
      <c r="R4664" s="469">
        <f t="shared" si="213"/>
        <v>0</v>
      </c>
      <c r="S4664" s="469">
        <f t="shared" si="214"/>
        <v>0</v>
      </c>
      <c r="T4664" s="462">
        <f t="shared" si="219"/>
        <v>0</v>
      </c>
      <c r="U4664" s="470"/>
    </row>
    <row r="4665" spans="2:21" x14ac:dyDescent="0.25">
      <c r="B4665" s="466">
        <f t="shared" si="211"/>
        <v>4660</v>
      </c>
      <c r="C4665" s="605">
        <v>45571</v>
      </c>
      <c r="D4665" s="217" t="s">
        <v>142</v>
      </c>
      <c r="E4665" s="438" t="str">
        <f t="shared" si="215"/>
        <v>کامیون کمپرسی</v>
      </c>
      <c r="F4665" s="438" t="str">
        <f t="shared" si="216"/>
        <v>انصاری</v>
      </c>
      <c r="G4665" s="438" t="str">
        <f t="shared" si="217"/>
        <v>جفت</v>
      </c>
      <c r="H4665" s="438">
        <f t="shared" si="218"/>
        <v>7</v>
      </c>
      <c r="I4665" s="468" t="s">
        <v>220</v>
      </c>
      <c r="J4665" s="468">
        <v>41</v>
      </c>
      <c r="K4665" s="468"/>
      <c r="L4665" s="468"/>
      <c r="M4665" s="458"/>
      <c r="N4665" s="468"/>
      <c r="O4665" s="468"/>
      <c r="P4665" s="468"/>
      <c r="Q4665" s="474">
        <f t="shared" si="212"/>
        <v>287</v>
      </c>
      <c r="R4665" s="474">
        <f t="shared" si="213"/>
        <v>0</v>
      </c>
      <c r="S4665" s="474">
        <f t="shared" si="214"/>
        <v>0</v>
      </c>
      <c r="T4665" s="465">
        <f t="shared" si="219"/>
        <v>0</v>
      </c>
      <c r="U4665" s="470"/>
    </row>
    <row r="4666" spans="2:21" x14ac:dyDescent="0.25">
      <c r="B4666" s="466">
        <f t="shared" si="211"/>
        <v>4661</v>
      </c>
      <c r="C4666" s="605">
        <v>45571</v>
      </c>
      <c r="D4666" s="326" t="s">
        <v>143</v>
      </c>
      <c r="E4666" s="438" t="str">
        <f t="shared" si="215"/>
        <v>کامیون کمپرسی</v>
      </c>
      <c r="F4666" s="438" t="str">
        <f t="shared" si="216"/>
        <v>انصاری</v>
      </c>
      <c r="G4666" s="438" t="str">
        <f t="shared" si="217"/>
        <v>جفت</v>
      </c>
      <c r="H4666" s="438">
        <f t="shared" si="218"/>
        <v>7</v>
      </c>
      <c r="I4666" s="468"/>
      <c r="J4666" s="468">
        <v>0</v>
      </c>
      <c r="K4666" s="468"/>
      <c r="L4666" s="468"/>
      <c r="M4666" s="458"/>
      <c r="N4666" s="468"/>
      <c r="O4666" s="468"/>
      <c r="P4666" s="468"/>
      <c r="Q4666" s="469">
        <f t="shared" si="212"/>
        <v>0</v>
      </c>
      <c r="R4666" s="469">
        <f t="shared" si="213"/>
        <v>0</v>
      </c>
      <c r="S4666" s="469">
        <f t="shared" si="214"/>
        <v>0</v>
      </c>
      <c r="T4666" s="462">
        <f t="shared" si="219"/>
        <v>0</v>
      </c>
      <c r="U4666" s="470"/>
    </row>
    <row r="4667" spans="2:21" x14ac:dyDescent="0.25">
      <c r="B4667" s="466">
        <f t="shared" si="211"/>
        <v>4662</v>
      </c>
      <c r="C4667" s="605">
        <v>45571</v>
      </c>
      <c r="D4667" s="217" t="s">
        <v>258</v>
      </c>
      <c r="E4667" s="438" t="str">
        <f t="shared" si="215"/>
        <v>کامیون کمپرسی</v>
      </c>
      <c r="F4667" s="438" t="str">
        <f t="shared" si="216"/>
        <v>انصاری</v>
      </c>
      <c r="G4667" s="438" t="str">
        <f t="shared" si="217"/>
        <v>جفت</v>
      </c>
      <c r="H4667" s="438">
        <f t="shared" si="218"/>
        <v>7</v>
      </c>
      <c r="I4667" s="468" t="s">
        <v>220</v>
      </c>
      <c r="J4667" s="468">
        <v>26</v>
      </c>
      <c r="K4667" s="468"/>
      <c r="L4667" s="468"/>
      <c r="M4667" s="458"/>
      <c r="N4667" s="468"/>
      <c r="O4667" s="468"/>
      <c r="P4667" s="468"/>
      <c r="Q4667" s="474">
        <f t="shared" si="212"/>
        <v>182</v>
      </c>
      <c r="R4667" s="474">
        <f t="shared" si="213"/>
        <v>0</v>
      </c>
      <c r="S4667" s="474">
        <f t="shared" si="214"/>
        <v>0</v>
      </c>
      <c r="T4667" s="465">
        <f t="shared" si="219"/>
        <v>0</v>
      </c>
      <c r="U4667" s="470"/>
    </row>
    <row r="4668" spans="2:21" x14ac:dyDescent="0.25">
      <c r="B4668" s="466">
        <f t="shared" si="211"/>
        <v>4663</v>
      </c>
      <c r="C4668" s="605">
        <v>45571</v>
      </c>
      <c r="D4668" s="326" t="s">
        <v>266</v>
      </c>
      <c r="E4668" s="438" t="str">
        <f t="shared" si="215"/>
        <v>کامیون کمپرسی</v>
      </c>
      <c r="F4668" s="438" t="str">
        <f t="shared" si="216"/>
        <v>انصاری</v>
      </c>
      <c r="G4668" s="438" t="str">
        <f t="shared" si="217"/>
        <v>جفت</v>
      </c>
      <c r="H4668" s="438">
        <f t="shared" si="218"/>
        <v>7</v>
      </c>
      <c r="I4668" s="468" t="s">
        <v>220</v>
      </c>
      <c r="J4668" s="468">
        <v>26</v>
      </c>
      <c r="K4668" s="468"/>
      <c r="L4668" s="468"/>
      <c r="M4668" s="458"/>
      <c r="N4668" s="468"/>
      <c r="O4668" s="468"/>
      <c r="P4668" s="468"/>
      <c r="Q4668" s="469">
        <f t="shared" si="212"/>
        <v>182</v>
      </c>
      <c r="R4668" s="469">
        <f t="shared" si="213"/>
        <v>0</v>
      </c>
      <c r="S4668" s="469">
        <f t="shared" si="214"/>
        <v>0</v>
      </c>
      <c r="T4668" s="462">
        <f t="shared" si="219"/>
        <v>0</v>
      </c>
      <c r="U4668" s="470"/>
    </row>
    <row r="4669" spans="2:21" x14ac:dyDescent="0.25">
      <c r="B4669" s="466">
        <f t="shared" si="211"/>
        <v>4664</v>
      </c>
      <c r="C4669" s="605">
        <v>45571</v>
      </c>
      <c r="D4669" s="217" t="s">
        <v>267</v>
      </c>
      <c r="E4669" s="438" t="str">
        <f t="shared" si="215"/>
        <v>کامیون کمپرسی</v>
      </c>
      <c r="F4669" s="438" t="str">
        <f t="shared" si="216"/>
        <v>انصاری</v>
      </c>
      <c r="G4669" s="438" t="str">
        <f t="shared" si="217"/>
        <v>جفت</v>
      </c>
      <c r="H4669" s="438">
        <f t="shared" si="218"/>
        <v>7</v>
      </c>
      <c r="I4669" s="468" t="s">
        <v>220</v>
      </c>
      <c r="J4669" s="468">
        <v>28</v>
      </c>
      <c r="K4669" s="468"/>
      <c r="L4669" s="468"/>
      <c r="M4669" s="458"/>
      <c r="N4669" s="468"/>
      <c r="O4669" s="468"/>
      <c r="P4669" s="468"/>
      <c r="Q4669" s="474">
        <f t="shared" si="212"/>
        <v>196</v>
      </c>
      <c r="R4669" s="474">
        <f t="shared" si="213"/>
        <v>0</v>
      </c>
      <c r="S4669" s="474">
        <f t="shared" si="214"/>
        <v>0</v>
      </c>
      <c r="T4669" s="465">
        <f t="shared" si="219"/>
        <v>0</v>
      </c>
      <c r="U4669" s="470"/>
    </row>
    <row r="4670" spans="2:21" x14ac:dyDescent="0.25">
      <c r="B4670" s="466">
        <f t="shared" si="211"/>
        <v>4665</v>
      </c>
      <c r="C4670" s="605">
        <v>45571</v>
      </c>
      <c r="D4670" s="326" t="s">
        <v>524</v>
      </c>
      <c r="E4670" s="438" t="str">
        <f t="shared" si="215"/>
        <v>کامیون کمپرسی</v>
      </c>
      <c r="F4670" s="438" t="str">
        <f t="shared" si="216"/>
        <v>شهرکی</v>
      </c>
      <c r="G4670" s="438" t="str">
        <f t="shared" si="217"/>
        <v>تک</v>
      </c>
      <c r="H4670" s="438">
        <f t="shared" si="218"/>
        <v>4.1500000000000004</v>
      </c>
      <c r="I4670" s="468" t="s">
        <v>221</v>
      </c>
      <c r="J4670" s="468">
        <v>39</v>
      </c>
      <c r="K4670" s="468"/>
      <c r="L4670" s="468"/>
      <c r="M4670" s="458"/>
      <c r="N4670" s="468"/>
      <c r="O4670" s="468"/>
      <c r="P4670" s="468"/>
      <c r="Q4670" s="469">
        <f t="shared" si="212"/>
        <v>0</v>
      </c>
      <c r="R4670" s="469">
        <f t="shared" si="213"/>
        <v>186.1275</v>
      </c>
      <c r="S4670" s="469">
        <f t="shared" si="214"/>
        <v>0</v>
      </c>
      <c r="T4670" s="462">
        <f t="shared" si="219"/>
        <v>0</v>
      </c>
      <c r="U4670" s="470"/>
    </row>
    <row r="4671" spans="2:21" x14ac:dyDescent="0.25">
      <c r="B4671" s="466">
        <f t="shared" si="211"/>
        <v>4666</v>
      </c>
      <c r="C4671" s="605">
        <v>45571</v>
      </c>
      <c r="D4671" s="217" t="s">
        <v>387</v>
      </c>
      <c r="E4671" s="438" t="str">
        <f t="shared" si="215"/>
        <v>کمپرسی تک</v>
      </c>
      <c r="F4671" s="438" t="str">
        <f t="shared" si="216"/>
        <v>جواد رضاپور</v>
      </c>
      <c r="G4671" s="438" t="str">
        <f t="shared" si="217"/>
        <v>تک</v>
      </c>
      <c r="H4671" s="438">
        <f t="shared" si="218"/>
        <v>4.1500000000000004</v>
      </c>
      <c r="I4671" s="468" t="s">
        <v>220</v>
      </c>
      <c r="J4671" s="468">
        <v>31</v>
      </c>
      <c r="K4671" s="468"/>
      <c r="L4671" s="468"/>
      <c r="M4671" s="458"/>
      <c r="N4671" s="468"/>
      <c r="O4671" s="468"/>
      <c r="P4671" s="468"/>
      <c r="Q4671" s="474">
        <f t="shared" si="212"/>
        <v>128.65</v>
      </c>
      <c r="R4671" s="474">
        <f t="shared" si="213"/>
        <v>0</v>
      </c>
      <c r="S4671" s="474">
        <f t="shared" si="214"/>
        <v>0</v>
      </c>
      <c r="T4671" s="465">
        <f t="shared" si="219"/>
        <v>0</v>
      </c>
      <c r="U4671" s="470"/>
    </row>
    <row r="4672" spans="2:21" x14ac:dyDescent="0.25">
      <c r="B4672" s="466">
        <f t="shared" si="211"/>
        <v>4667</v>
      </c>
      <c r="C4672" s="605">
        <v>45571</v>
      </c>
      <c r="D4672" s="326" t="s">
        <v>388</v>
      </c>
      <c r="E4672" s="438" t="str">
        <f t="shared" si="215"/>
        <v>کمپرسی تک</v>
      </c>
      <c r="F4672" s="438" t="str">
        <f t="shared" si="216"/>
        <v>جواد رضاپور</v>
      </c>
      <c r="G4672" s="438" t="str">
        <f t="shared" si="217"/>
        <v>تک</v>
      </c>
      <c r="H4672" s="438">
        <f t="shared" si="218"/>
        <v>4.1500000000000004</v>
      </c>
      <c r="I4672" s="468" t="s">
        <v>220</v>
      </c>
      <c r="J4672" s="468">
        <v>31</v>
      </c>
      <c r="K4672" s="468"/>
      <c r="L4672" s="468"/>
      <c r="M4672" s="458"/>
      <c r="N4672" s="468"/>
      <c r="O4672" s="468"/>
      <c r="P4672" s="468"/>
      <c r="Q4672" s="469">
        <f t="shared" si="212"/>
        <v>128.65</v>
      </c>
      <c r="R4672" s="469">
        <f t="shared" si="213"/>
        <v>0</v>
      </c>
      <c r="S4672" s="469">
        <f t="shared" si="214"/>
        <v>0</v>
      </c>
      <c r="T4672" s="462">
        <f t="shared" si="219"/>
        <v>0</v>
      </c>
      <c r="U4672" s="470"/>
    </row>
    <row r="4673" spans="2:21" x14ac:dyDescent="0.25">
      <c r="B4673" s="466">
        <f t="shared" si="211"/>
        <v>4668</v>
      </c>
      <c r="C4673" s="605">
        <v>45571</v>
      </c>
      <c r="D4673" s="217" t="s">
        <v>505</v>
      </c>
      <c r="E4673" s="438" t="str">
        <f t="shared" si="215"/>
        <v>کمپرسی تک</v>
      </c>
      <c r="F4673" s="438" t="str">
        <f t="shared" si="216"/>
        <v>جواد رضاپور</v>
      </c>
      <c r="G4673" s="438" t="str">
        <f t="shared" si="217"/>
        <v>تک</v>
      </c>
      <c r="H4673" s="438">
        <f t="shared" si="218"/>
        <v>4.1500000000000004</v>
      </c>
      <c r="I4673" s="468" t="s">
        <v>220</v>
      </c>
      <c r="J4673" s="468">
        <v>31</v>
      </c>
      <c r="K4673" s="468"/>
      <c r="L4673" s="468"/>
      <c r="M4673" s="458"/>
      <c r="N4673" s="468"/>
      <c r="O4673" s="468"/>
      <c r="P4673" s="468"/>
      <c r="Q4673" s="474">
        <f t="shared" si="212"/>
        <v>128.65</v>
      </c>
      <c r="R4673" s="474">
        <f t="shared" si="213"/>
        <v>0</v>
      </c>
      <c r="S4673" s="474">
        <f t="shared" si="214"/>
        <v>0</v>
      </c>
      <c r="T4673" s="465">
        <f t="shared" si="219"/>
        <v>0</v>
      </c>
      <c r="U4673" s="470"/>
    </row>
    <row r="4674" spans="2:21" s="558" customFormat="1" x14ac:dyDescent="0.25">
      <c r="B4674" s="466">
        <f t="shared" si="211"/>
        <v>4669</v>
      </c>
      <c r="C4674" s="605">
        <v>45571</v>
      </c>
      <c r="D4674" s="326" t="s">
        <v>96</v>
      </c>
      <c r="E4674" s="438" t="str">
        <f t="shared" si="215"/>
        <v>تانکر آب</v>
      </c>
      <c r="F4674" s="438" t="str">
        <f t="shared" si="216"/>
        <v>شرکتی</v>
      </c>
      <c r="G4674" s="438" t="str">
        <f t="shared" si="217"/>
        <v>تانکر آب</v>
      </c>
      <c r="H4674" s="438">
        <f t="shared" si="218"/>
        <v>11.8</v>
      </c>
      <c r="I4674" s="468" t="s">
        <v>66</v>
      </c>
      <c r="J4674" s="468">
        <v>4</v>
      </c>
      <c r="K4674" s="468"/>
      <c r="L4674" s="468"/>
      <c r="M4674" s="458"/>
      <c r="N4674" s="468"/>
      <c r="O4674" s="468"/>
      <c r="P4674" s="468"/>
      <c r="Q4674" s="469">
        <f t="shared" si="212"/>
        <v>0</v>
      </c>
      <c r="R4674" s="469">
        <f t="shared" si="213"/>
        <v>0</v>
      </c>
      <c r="S4674" s="469">
        <f t="shared" si="214"/>
        <v>47.2</v>
      </c>
      <c r="T4674" s="462">
        <f t="shared" si="219"/>
        <v>0</v>
      </c>
      <c r="U4674" s="470"/>
    </row>
    <row r="4675" spans="2:21" s="558" customFormat="1" x14ac:dyDescent="0.25">
      <c r="B4675" s="466">
        <f t="shared" si="211"/>
        <v>4670</v>
      </c>
      <c r="C4675" s="605">
        <v>45571</v>
      </c>
      <c r="D4675" s="217" t="s">
        <v>130</v>
      </c>
      <c r="E4675" s="438" t="str">
        <f t="shared" si="215"/>
        <v>تانکر آب</v>
      </c>
      <c r="F4675" s="438" t="str">
        <f t="shared" si="216"/>
        <v>شرکتی</v>
      </c>
      <c r="G4675" s="438" t="str">
        <f t="shared" si="217"/>
        <v>تانکر آب</v>
      </c>
      <c r="H4675" s="438">
        <f t="shared" si="218"/>
        <v>11.8</v>
      </c>
      <c r="I4675" s="468" t="s">
        <v>66</v>
      </c>
      <c r="J4675" s="468">
        <v>3</v>
      </c>
      <c r="K4675" s="468"/>
      <c r="L4675" s="468"/>
      <c r="M4675" s="458"/>
      <c r="N4675" s="468"/>
      <c r="O4675" s="468"/>
      <c r="P4675" s="468"/>
      <c r="Q4675" s="474">
        <f t="shared" si="212"/>
        <v>0</v>
      </c>
      <c r="R4675" s="474">
        <f t="shared" si="213"/>
        <v>0</v>
      </c>
      <c r="S4675" s="474">
        <f t="shared" si="214"/>
        <v>35.400000000000006</v>
      </c>
      <c r="T4675" s="465">
        <f t="shared" si="219"/>
        <v>0</v>
      </c>
      <c r="U4675" s="470"/>
    </row>
    <row r="4676" spans="2:21" s="558" customFormat="1" x14ac:dyDescent="0.25">
      <c r="B4676" s="466">
        <f t="shared" ref="B4676:B4706" si="220">ROW()-5</f>
        <v>4671</v>
      </c>
      <c r="C4676" s="605">
        <v>45571</v>
      </c>
      <c r="D4676" s="326" t="s">
        <v>478</v>
      </c>
      <c r="E4676" s="438" t="str">
        <f t="shared" si="215"/>
        <v>تانکر آب</v>
      </c>
      <c r="F4676" s="438" t="str">
        <f t="shared" si="216"/>
        <v>میرزایی</v>
      </c>
      <c r="G4676" s="438" t="str">
        <f t="shared" si="217"/>
        <v>تانکر آب</v>
      </c>
      <c r="H4676" s="438">
        <f t="shared" si="218"/>
        <v>13</v>
      </c>
      <c r="I4676" s="468"/>
      <c r="J4676" s="468">
        <v>0</v>
      </c>
      <c r="K4676" s="468"/>
      <c r="L4676" s="468"/>
      <c r="M4676" s="458"/>
      <c r="N4676" s="468"/>
      <c r="O4676" s="468"/>
      <c r="P4676" s="468"/>
      <c r="Q4676" s="469">
        <f t="shared" si="212"/>
        <v>0</v>
      </c>
      <c r="R4676" s="469">
        <f t="shared" si="213"/>
        <v>0</v>
      </c>
      <c r="S4676" s="469">
        <f t="shared" si="214"/>
        <v>0</v>
      </c>
      <c r="T4676" s="462">
        <f t="shared" si="219"/>
        <v>0</v>
      </c>
      <c r="U4676" s="470"/>
    </row>
    <row r="4677" spans="2:21" s="558" customFormat="1" x14ac:dyDescent="0.25">
      <c r="B4677" s="466">
        <f t="shared" si="220"/>
        <v>4672</v>
      </c>
      <c r="C4677" s="605">
        <v>45572</v>
      </c>
      <c r="D4677" s="472" t="s">
        <v>545</v>
      </c>
      <c r="E4677" s="468" t="str">
        <f t="shared" si="215"/>
        <v>_</v>
      </c>
      <c r="F4677" s="468" t="str">
        <f t="shared" si="216"/>
        <v>_</v>
      </c>
      <c r="G4677" s="468" t="str">
        <f t="shared" si="217"/>
        <v>قالب بندی</v>
      </c>
      <c r="H4677" s="468">
        <f t="shared" si="218"/>
        <v>1</v>
      </c>
      <c r="I4677" s="468"/>
      <c r="J4677" s="468">
        <v>0</v>
      </c>
      <c r="K4677" s="468"/>
      <c r="L4677" s="468"/>
      <c r="M4677" s="458"/>
      <c r="N4677" s="468"/>
      <c r="O4677" s="468"/>
      <c r="P4677" s="468"/>
      <c r="Q4677" s="474">
        <f t="shared" si="212"/>
        <v>0</v>
      </c>
      <c r="R4677" s="474">
        <f t="shared" si="213"/>
        <v>0</v>
      </c>
      <c r="S4677" s="474">
        <f t="shared" si="214"/>
        <v>0</v>
      </c>
      <c r="T4677" s="465">
        <f t="shared" si="219"/>
        <v>0</v>
      </c>
      <c r="U4677" s="470" t="s">
        <v>549</v>
      </c>
    </row>
    <row r="4678" spans="2:21" s="558" customFormat="1" x14ac:dyDescent="0.25">
      <c r="B4678" s="466">
        <f t="shared" si="220"/>
        <v>4673</v>
      </c>
      <c r="C4678" s="605">
        <v>45572</v>
      </c>
      <c r="D4678" s="326" t="s">
        <v>522</v>
      </c>
      <c r="E4678" s="468" t="str">
        <f t="shared" si="215"/>
        <v>_</v>
      </c>
      <c r="F4678" s="468" t="str">
        <f t="shared" si="216"/>
        <v>_</v>
      </c>
      <c r="G4678" s="468" t="str">
        <f t="shared" si="217"/>
        <v>بچینگ</v>
      </c>
      <c r="H4678" s="468">
        <f t="shared" si="218"/>
        <v>1</v>
      </c>
      <c r="I4678" s="468" t="s">
        <v>310</v>
      </c>
      <c r="J4678" s="468">
        <v>59</v>
      </c>
      <c r="K4678" s="468"/>
      <c r="L4678" s="468"/>
      <c r="M4678" s="458"/>
      <c r="N4678" s="468"/>
      <c r="O4678" s="468">
        <v>713145</v>
      </c>
      <c r="P4678" s="468" t="s">
        <v>531</v>
      </c>
      <c r="Q4678" s="469">
        <f t="shared" si="212"/>
        <v>0</v>
      </c>
      <c r="R4678" s="469">
        <f t="shared" si="213"/>
        <v>0</v>
      </c>
      <c r="S4678" s="469">
        <f t="shared" si="214"/>
        <v>0</v>
      </c>
      <c r="T4678" s="462">
        <f t="shared" si="219"/>
        <v>0</v>
      </c>
      <c r="U4678" s="470"/>
    </row>
    <row r="4679" spans="2:21" s="558" customFormat="1" x14ac:dyDescent="0.25">
      <c r="B4679" s="466">
        <f t="shared" si="220"/>
        <v>4674</v>
      </c>
      <c r="C4679" s="605">
        <v>45572</v>
      </c>
      <c r="D4679" s="217" t="s">
        <v>487</v>
      </c>
      <c r="E4679" s="468" t="str">
        <f t="shared" si="215"/>
        <v>کامیون کمپرسی</v>
      </c>
      <c r="F4679" s="468" t="str">
        <f t="shared" si="216"/>
        <v>رمضانی مقدم</v>
      </c>
      <c r="G4679" s="468" t="str">
        <f t="shared" si="217"/>
        <v>تک</v>
      </c>
      <c r="H4679" s="468">
        <f t="shared" si="218"/>
        <v>4.2</v>
      </c>
      <c r="I4679" s="468" t="s">
        <v>221</v>
      </c>
      <c r="J4679" s="468">
        <v>44</v>
      </c>
      <c r="K4679" s="468"/>
      <c r="L4679" s="468"/>
      <c r="M4679" s="458"/>
      <c r="N4679" s="468"/>
      <c r="O4679" s="468"/>
      <c r="P4679" s="468"/>
      <c r="Q4679" s="474">
        <f t="shared" si="212"/>
        <v>0</v>
      </c>
      <c r="R4679" s="474">
        <f t="shared" si="213"/>
        <v>212.52</v>
      </c>
      <c r="S4679" s="474">
        <f t="shared" si="214"/>
        <v>0</v>
      </c>
      <c r="T4679" s="465">
        <f t="shared" si="219"/>
        <v>0</v>
      </c>
      <c r="U4679" s="470"/>
    </row>
    <row r="4680" spans="2:21" s="558" customFormat="1" x14ac:dyDescent="0.25">
      <c r="B4680" s="466">
        <f t="shared" si="220"/>
        <v>4675</v>
      </c>
      <c r="C4680" s="605">
        <v>45572</v>
      </c>
      <c r="D4680" s="326" t="s">
        <v>488</v>
      </c>
      <c r="E4680" s="468" t="str">
        <f t="shared" si="215"/>
        <v>کامیون کمپرسی</v>
      </c>
      <c r="F4680" s="468" t="str">
        <f t="shared" si="216"/>
        <v>رمضانی مقدم</v>
      </c>
      <c r="G4680" s="468" t="str">
        <f t="shared" si="217"/>
        <v>تک</v>
      </c>
      <c r="H4680" s="468">
        <f t="shared" si="218"/>
        <v>4.2</v>
      </c>
      <c r="I4680" s="468" t="s">
        <v>221</v>
      </c>
      <c r="J4680" s="468">
        <v>34</v>
      </c>
      <c r="K4680" s="468"/>
      <c r="L4680" s="468"/>
      <c r="M4680" s="458"/>
      <c r="N4680" s="468"/>
      <c r="O4680" s="468"/>
      <c r="P4680" s="468"/>
      <c r="Q4680" s="469">
        <f t="shared" si="212"/>
        <v>0</v>
      </c>
      <c r="R4680" s="469">
        <f t="shared" si="213"/>
        <v>164.22</v>
      </c>
      <c r="S4680" s="469">
        <f t="shared" si="214"/>
        <v>0</v>
      </c>
      <c r="T4680" s="462">
        <f t="shared" si="219"/>
        <v>0</v>
      </c>
      <c r="U4680" s="470"/>
    </row>
    <row r="4681" spans="2:21" s="558" customFormat="1" x14ac:dyDescent="0.25">
      <c r="B4681" s="466">
        <f t="shared" si="220"/>
        <v>4676</v>
      </c>
      <c r="C4681" s="605">
        <v>45572</v>
      </c>
      <c r="D4681" s="217" t="s">
        <v>489</v>
      </c>
      <c r="E4681" s="468" t="str">
        <f t="shared" si="215"/>
        <v>کامیون کمپرسی</v>
      </c>
      <c r="F4681" s="468" t="str">
        <f t="shared" si="216"/>
        <v>رمضانی مقدم</v>
      </c>
      <c r="G4681" s="468" t="str">
        <f t="shared" si="217"/>
        <v>تک</v>
      </c>
      <c r="H4681" s="468">
        <f t="shared" si="218"/>
        <v>4.2</v>
      </c>
      <c r="I4681" s="468"/>
      <c r="J4681" s="468">
        <v>0</v>
      </c>
      <c r="K4681" s="468"/>
      <c r="L4681" s="468"/>
      <c r="M4681" s="458"/>
      <c r="N4681" s="468"/>
      <c r="O4681" s="468"/>
      <c r="P4681" s="468"/>
      <c r="Q4681" s="474">
        <f t="shared" si="212"/>
        <v>0</v>
      </c>
      <c r="R4681" s="474">
        <f t="shared" si="213"/>
        <v>0</v>
      </c>
      <c r="S4681" s="474">
        <f t="shared" si="214"/>
        <v>0</v>
      </c>
      <c r="T4681" s="465">
        <f t="shared" si="219"/>
        <v>0</v>
      </c>
      <c r="U4681" s="470"/>
    </row>
    <row r="4682" spans="2:21" s="558" customFormat="1" x14ac:dyDescent="0.25">
      <c r="B4682" s="466">
        <f t="shared" si="220"/>
        <v>4677</v>
      </c>
      <c r="C4682" s="605">
        <v>45572</v>
      </c>
      <c r="D4682" s="326" t="s">
        <v>490</v>
      </c>
      <c r="E4682" s="468" t="str">
        <f t="shared" si="215"/>
        <v>کامیون کمپرسی</v>
      </c>
      <c r="F4682" s="468" t="str">
        <f t="shared" si="216"/>
        <v>رمضانی مقدم</v>
      </c>
      <c r="G4682" s="468" t="str">
        <f t="shared" si="217"/>
        <v>تک</v>
      </c>
      <c r="H4682" s="468">
        <f t="shared" si="218"/>
        <v>4.2</v>
      </c>
      <c r="I4682" s="468" t="s">
        <v>221</v>
      </c>
      <c r="J4682" s="468">
        <v>43</v>
      </c>
      <c r="K4682" s="468"/>
      <c r="L4682" s="468"/>
      <c r="M4682" s="458"/>
      <c r="N4682" s="468"/>
      <c r="O4682" s="468"/>
      <c r="P4682" s="468"/>
      <c r="Q4682" s="469">
        <f t="shared" si="212"/>
        <v>0</v>
      </c>
      <c r="R4682" s="469">
        <f t="shared" si="213"/>
        <v>207.68999999999997</v>
      </c>
      <c r="S4682" s="469">
        <f t="shared" si="214"/>
        <v>0</v>
      </c>
      <c r="T4682" s="462">
        <f t="shared" si="219"/>
        <v>0</v>
      </c>
      <c r="U4682" s="470"/>
    </row>
    <row r="4683" spans="2:21" s="558" customFormat="1" x14ac:dyDescent="0.25">
      <c r="B4683" s="466">
        <f t="shared" si="220"/>
        <v>4678</v>
      </c>
      <c r="C4683" s="605">
        <v>45572</v>
      </c>
      <c r="D4683" s="217" t="s">
        <v>117</v>
      </c>
      <c r="E4683" s="468" t="str">
        <f t="shared" si="215"/>
        <v>کامیون کمپرسی</v>
      </c>
      <c r="F4683" s="468" t="str">
        <f t="shared" si="216"/>
        <v>شرکتی</v>
      </c>
      <c r="G4683" s="468" t="str">
        <f t="shared" si="217"/>
        <v>جفت</v>
      </c>
      <c r="H4683" s="468">
        <f t="shared" si="218"/>
        <v>6.65</v>
      </c>
      <c r="I4683" s="468"/>
      <c r="J4683" s="468">
        <v>0</v>
      </c>
      <c r="K4683" s="468"/>
      <c r="L4683" s="468"/>
      <c r="M4683" s="458"/>
      <c r="N4683" s="468"/>
      <c r="O4683" s="468"/>
      <c r="P4683" s="468"/>
      <c r="Q4683" s="474">
        <f t="shared" si="212"/>
        <v>0</v>
      </c>
      <c r="R4683" s="474">
        <f t="shared" si="213"/>
        <v>0</v>
      </c>
      <c r="S4683" s="474">
        <f t="shared" si="214"/>
        <v>0</v>
      </c>
      <c r="T4683" s="465">
        <f t="shared" si="219"/>
        <v>0</v>
      </c>
      <c r="U4683" s="470"/>
    </row>
    <row r="4684" spans="2:21" s="558" customFormat="1" x14ac:dyDescent="0.25">
      <c r="B4684" s="466">
        <f>ROW()-5</f>
        <v>4679</v>
      </c>
      <c r="C4684" s="605">
        <v>45572</v>
      </c>
      <c r="D4684" s="326" t="s">
        <v>94</v>
      </c>
      <c r="E4684" s="468" t="str">
        <f t="shared" si="215"/>
        <v>کامیون کمپرسی</v>
      </c>
      <c r="F4684" s="468" t="str">
        <f t="shared" si="216"/>
        <v>شرکتی</v>
      </c>
      <c r="G4684" s="468" t="str">
        <f t="shared" si="217"/>
        <v>جفت</v>
      </c>
      <c r="H4684" s="468">
        <f t="shared" si="218"/>
        <v>6.65</v>
      </c>
      <c r="I4684" s="468" t="s">
        <v>221</v>
      </c>
      <c r="J4684" s="468">
        <v>19</v>
      </c>
      <c r="K4684" s="468"/>
      <c r="L4684" s="468"/>
      <c r="M4684" s="458"/>
      <c r="N4684" s="468"/>
      <c r="O4684" s="468"/>
      <c r="P4684" s="468"/>
      <c r="Q4684" s="469">
        <f>IF(I4684=$Q$5,J4684*H4684,0)</f>
        <v>0</v>
      </c>
      <c r="R4684" s="469">
        <f>IF(I4684=$R$5,J4684*H4684,0)*1.15</f>
        <v>145.30250000000001</v>
      </c>
      <c r="S4684" s="469">
        <f>IF(I4684=$S$5,J4684*H4684,0)</f>
        <v>0</v>
      </c>
      <c r="T4684" s="462">
        <f t="shared" si="219"/>
        <v>0</v>
      </c>
      <c r="U4684" s="470"/>
    </row>
    <row r="4685" spans="2:21" s="558" customFormat="1" x14ac:dyDescent="0.25">
      <c r="B4685" s="466">
        <f t="shared" si="220"/>
        <v>4680</v>
      </c>
      <c r="C4685" s="605">
        <v>45572</v>
      </c>
      <c r="D4685" s="217" t="s">
        <v>91</v>
      </c>
      <c r="E4685" s="468" t="str">
        <f t="shared" si="215"/>
        <v>کامیون کمپرسی</v>
      </c>
      <c r="F4685" s="468" t="str">
        <f t="shared" si="216"/>
        <v>شرکتی</v>
      </c>
      <c r="G4685" s="468" t="str">
        <f t="shared" si="217"/>
        <v>جفت</v>
      </c>
      <c r="H4685" s="468">
        <f t="shared" si="218"/>
        <v>6.65</v>
      </c>
      <c r="I4685" s="468" t="s">
        <v>221</v>
      </c>
      <c r="J4685" s="468">
        <v>18</v>
      </c>
      <c r="K4685" s="468"/>
      <c r="L4685" s="468"/>
      <c r="M4685" s="458"/>
      <c r="N4685" s="468"/>
      <c r="O4685" s="468"/>
      <c r="P4685" s="468"/>
      <c r="Q4685" s="469">
        <f t="shared" si="212"/>
        <v>0</v>
      </c>
      <c r="R4685" s="469">
        <f t="shared" si="213"/>
        <v>137.655</v>
      </c>
      <c r="S4685" s="469">
        <f t="shared" si="214"/>
        <v>0</v>
      </c>
      <c r="T4685" s="462">
        <f t="shared" si="219"/>
        <v>0</v>
      </c>
      <c r="U4685" s="470"/>
    </row>
    <row r="4686" spans="2:21" s="558" customFormat="1" x14ac:dyDescent="0.25">
      <c r="B4686" s="466">
        <f t="shared" si="220"/>
        <v>4681</v>
      </c>
      <c r="C4686" s="605">
        <v>45572</v>
      </c>
      <c r="D4686" s="217" t="s">
        <v>91</v>
      </c>
      <c r="E4686" s="468" t="str">
        <f t="shared" si="215"/>
        <v>کامیون کمپرسی</v>
      </c>
      <c r="F4686" s="468" t="str">
        <f t="shared" si="216"/>
        <v>شرکتی</v>
      </c>
      <c r="G4686" s="468" t="str">
        <f t="shared" si="217"/>
        <v>جفت</v>
      </c>
      <c r="H4686" s="468">
        <f t="shared" si="218"/>
        <v>6.65</v>
      </c>
      <c r="I4686" s="468"/>
      <c r="J4686" s="468"/>
      <c r="K4686" s="468"/>
      <c r="L4686" s="468"/>
      <c r="M4686" s="458"/>
      <c r="N4686" s="468"/>
      <c r="O4686" s="468"/>
      <c r="P4686" s="468"/>
      <c r="Q4686" s="474">
        <f t="shared" si="212"/>
        <v>0</v>
      </c>
      <c r="R4686" s="474">
        <f t="shared" si="213"/>
        <v>0</v>
      </c>
      <c r="S4686" s="474">
        <f t="shared" si="214"/>
        <v>0</v>
      </c>
      <c r="T4686" s="465">
        <f t="shared" si="219"/>
        <v>0</v>
      </c>
      <c r="U4686" s="470"/>
    </row>
    <row r="4687" spans="2:21" s="558" customFormat="1" x14ac:dyDescent="0.25">
      <c r="B4687" s="466">
        <f t="shared" si="220"/>
        <v>4682</v>
      </c>
      <c r="C4687" s="605">
        <v>45572</v>
      </c>
      <c r="D4687" s="326" t="s">
        <v>156</v>
      </c>
      <c r="E4687" s="468" t="str">
        <f t="shared" si="215"/>
        <v>کامیون کمپرسی</v>
      </c>
      <c r="F4687" s="468" t="str">
        <f t="shared" si="216"/>
        <v>صداقت</v>
      </c>
      <c r="G4687" s="468" t="str">
        <f t="shared" si="217"/>
        <v>تک</v>
      </c>
      <c r="H4687" s="468">
        <f t="shared" si="218"/>
        <v>4.1500000000000004</v>
      </c>
      <c r="I4687" s="468" t="s">
        <v>221</v>
      </c>
      <c r="J4687" s="468">
        <v>44</v>
      </c>
      <c r="K4687" s="468"/>
      <c r="L4687" s="468"/>
      <c r="M4687" s="458"/>
      <c r="N4687" s="468"/>
      <c r="O4687" s="468"/>
      <c r="P4687" s="468"/>
      <c r="Q4687" s="469">
        <f t="shared" si="212"/>
        <v>0</v>
      </c>
      <c r="R4687" s="469">
        <f t="shared" si="213"/>
        <v>209.99</v>
      </c>
      <c r="S4687" s="469">
        <f t="shared" si="214"/>
        <v>0</v>
      </c>
      <c r="T4687" s="462">
        <f t="shared" si="219"/>
        <v>0</v>
      </c>
      <c r="U4687" s="470"/>
    </row>
    <row r="4688" spans="2:21" s="558" customFormat="1" x14ac:dyDescent="0.25">
      <c r="B4688" s="466">
        <f t="shared" si="220"/>
        <v>4683</v>
      </c>
      <c r="C4688" s="605">
        <v>45572</v>
      </c>
      <c r="D4688" s="217" t="s">
        <v>157</v>
      </c>
      <c r="E4688" s="468" t="str">
        <f t="shared" si="215"/>
        <v>کامیون کمپرسی</v>
      </c>
      <c r="F4688" s="468" t="str">
        <f t="shared" si="216"/>
        <v>صداقت</v>
      </c>
      <c r="G4688" s="468" t="str">
        <f t="shared" si="217"/>
        <v>تک</v>
      </c>
      <c r="H4688" s="468">
        <f t="shared" si="218"/>
        <v>4.1500000000000004</v>
      </c>
      <c r="I4688" s="468" t="s">
        <v>221</v>
      </c>
      <c r="J4688" s="468">
        <v>42</v>
      </c>
      <c r="K4688" s="468"/>
      <c r="L4688" s="468"/>
      <c r="M4688" s="458"/>
      <c r="N4688" s="468"/>
      <c r="O4688" s="468"/>
      <c r="P4688" s="468"/>
      <c r="Q4688" s="474">
        <f t="shared" si="212"/>
        <v>0</v>
      </c>
      <c r="R4688" s="474">
        <f t="shared" si="213"/>
        <v>200.44499999999999</v>
      </c>
      <c r="S4688" s="474">
        <f t="shared" si="214"/>
        <v>0</v>
      </c>
      <c r="T4688" s="465">
        <f t="shared" si="219"/>
        <v>0</v>
      </c>
      <c r="U4688" s="470"/>
    </row>
    <row r="4689" spans="2:21" s="558" customFormat="1" x14ac:dyDescent="0.25">
      <c r="B4689" s="466">
        <f t="shared" si="220"/>
        <v>4684</v>
      </c>
      <c r="C4689" s="605">
        <v>45572</v>
      </c>
      <c r="D4689" s="326" t="s">
        <v>436</v>
      </c>
      <c r="E4689" s="468" t="str">
        <f t="shared" si="215"/>
        <v>تانکر آب</v>
      </c>
      <c r="F4689" s="468" t="str">
        <f t="shared" si="216"/>
        <v>جواد رضاپور</v>
      </c>
      <c r="G4689" s="468" t="str">
        <f t="shared" si="217"/>
        <v>تانکر آب</v>
      </c>
      <c r="H4689" s="468">
        <f t="shared" si="218"/>
        <v>10</v>
      </c>
      <c r="I4689" s="468" t="s">
        <v>66</v>
      </c>
      <c r="J4689" s="468">
        <v>5</v>
      </c>
      <c r="K4689" s="468"/>
      <c r="L4689" s="468"/>
      <c r="M4689" s="458"/>
      <c r="N4689" s="468"/>
      <c r="O4689" s="468"/>
      <c r="P4689" s="468"/>
      <c r="Q4689" s="469">
        <f t="shared" si="212"/>
        <v>0</v>
      </c>
      <c r="R4689" s="469">
        <f t="shared" si="213"/>
        <v>0</v>
      </c>
      <c r="S4689" s="469">
        <f t="shared" si="214"/>
        <v>50</v>
      </c>
      <c r="T4689" s="462">
        <f t="shared" si="219"/>
        <v>0</v>
      </c>
      <c r="U4689" s="470"/>
    </row>
    <row r="4690" spans="2:21" s="558" customFormat="1" x14ac:dyDescent="0.25">
      <c r="B4690" s="466">
        <f t="shared" si="220"/>
        <v>4685</v>
      </c>
      <c r="C4690" s="605">
        <v>45572</v>
      </c>
      <c r="D4690" s="217" t="s">
        <v>284</v>
      </c>
      <c r="E4690" s="468" t="str">
        <f t="shared" si="215"/>
        <v>کمپرسی جفت</v>
      </c>
      <c r="F4690" s="468" t="str">
        <f t="shared" si="216"/>
        <v>محمدپور</v>
      </c>
      <c r="G4690" s="468" t="str">
        <f t="shared" si="217"/>
        <v>جفت</v>
      </c>
      <c r="H4690" s="468">
        <f t="shared" si="218"/>
        <v>7</v>
      </c>
      <c r="I4690" s="468" t="s">
        <v>220</v>
      </c>
      <c r="J4690" s="468">
        <v>34</v>
      </c>
      <c r="K4690" s="468"/>
      <c r="L4690" s="468"/>
      <c r="M4690" s="458"/>
      <c r="N4690" s="468"/>
      <c r="O4690" s="468"/>
      <c r="P4690" s="468"/>
      <c r="Q4690" s="474">
        <f t="shared" si="212"/>
        <v>238</v>
      </c>
      <c r="R4690" s="474">
        <f t="shared" si="213"/>
        <v>0</v>
      </c>
      <c r="S4690" s="474">
        <f t="shared" si="214"/>
        <v>0</v>
      </c>
      <c r="T4690" s="465">
        <f t="shared" si="219"/>
        <v>0</v>
      </c>
      <c r="U4690" s="470"/>
    </row>
    <row r="4691" spans="2:21" s="558" customFormat="1" x14ac:dyDescent="0.25">
      <c r="B4691" s="466">
        <f t="shared" si="220"/>
        <v>4686</v>
      </c>
      <c r="C4691" s="605">
        <v>45572</v>
      </c>
      <c r="D4691" s="326" t="s">
        <v>268</v>
      </c>
      <c r="E4691" s="468" t="str">
        <f t="shared" si="215"/>
        <v>کمپرسی تک</v>
      </c>
      <c r="F4691" s="468" t="str">
        <f t="shared" si="216"/>
        <v>محمدپور</v>
      </c>
      <c r="G4691" s="468" t="str">
        <f t="shared" si="217"/>
        <v>تک</v>
      </c>
      <c r="H4691" s="468">
        <f t="shared" si="218"/>
        <v>5</v>
      </c>
      <c r="I4691" s="468"/>
      <c r="J4691" s="468"/>
      <c r="K4691" s="468"/>
      <c r="L4691" s="468"/>
      <c r="M4691" s="458"/>
      <c r="N4691" s="468"/>
      <c r="O4691" s="468"/>
      <c r="P4691" s="468"/>
      <c r="Q4691" s="469">
        <f t="shared" si="212"/>
        <v>0</v>
      </c>
      <c r="R4691" s="469">
        <f t="shared" si="213"/>
        <v>0</v>
      </c>
      <c r="S4691" s="469">
        <f t="shared" si="214"/>
        <v>0</v>
      </c>
      <c r="T4691" s="462">
        <f t="shared" si="219"/>
        <v>0</v>
      </c>
      <c r="U4691" s="470"/>
    </row>
    <row r="4692" spans="2:21" s="558" customFormat="1" x14ac:dyDescent="0.25">
      <c r="B4692" s="466">
        <f t="shared" si="220"/>
        <v>4687</v>
      </c>
      <c r="C4692" s="605">
        <v>45572</v>
      </c>
      <c r="D4692" s="217" t="s">
        <v>260</v>
      </c>
      <c r="E4692" s="468" t="str">
        <f t="shared" si="215"/>
        <v>تانکر آب</v>
      </c>
      <c r="F4692" s="468" t="str">
        <f t="shared" si="216"/>
        <v>محمدپور</v>
      </c>
      <c r="G4692" s="468" t="str">
        <f t="shared" si="217"/>
        <v>تانکر آب</v>
      </c>
      <c r="H4692" s="468">
        <f t="shared" si="218"/>
        <v>10</v>
      </c>
      <c r="I4692" s="468" t="s">
        <v>66</v>
      </c>
      <c r="J4692" s="468">
        <v>10</v>
      </c>
      <c r="K4692" s="468"/>
      <c r="L4692" s="468"/>
      <c r="M4692" s="458"/>
      <c r="N4692" s="468"/>
      <c r="O4692" s="468"/>
      <c r="P4692" s="468"/>
      <c r="Q4692" s="474">
        <f t="shared" si="212"/>
        <v>0</v>
      </c>
      <c r="R4692" s="474">
        <f t="shared" si="213"/>
        <v>0</v>
      </c>
      <c r="S4692" s="474">
        <f t="shared" si="214"/>
        <v>100</v>
      </c>
      <c r="T4692" s="465">
        <f t="shared" si="219"/>
        <v>0</v>
      </c>
      <c r="U4692" s="470"/>
    </row>
    <row r="4693" spans="2:21" s="558" customFormat="1" x14ac:dyDescent="0.25">
      <c r="B4693" s="466">
        <f t="shared" si="220"/>
        <v>4688</v>
      </c>
      <c r="C4693" s="605">
        <v>45572</v>
      </c>
      <c r="D4693" s="326" t="s">
        <v>359</v>
      </c>
      <c r="E4693" s="468" t="str">
        <f t="shared" si="215"/>
        <v>کمپرسی جفت</v>
      </c>
      <c r="F4693" s="468" t="str">
        <f t="shared" si="216"/>
        <v>محمدپور</v>
      </c>
      <c r="G4693" s="468" t="str">
        <f t="shared" si="217"/>
        <v>جفت</v>
      </c>
      <c r="H4693" s="468">
        <f t="shared" si="218"/>
        <v>7</v>
      </c>
      <c r="I4693" s="468"/>
      <c r="J4693" s="468"/>
      <c r="K4693" s="468"/>
      <c r="L4693" s="468"/>
      <c r="M4693" s="458"/>
      <c r="N4693" s="468"/>
      <c r="O4693" s="468"/>
      <c r="P4693" s="468"/>
      <c r="Q4693" s="469">
        <f t="shared" si="212"/>
        <v>0</v>
      </c>
      <c r="R4693" s="469">
        <f t="shared" si="213"/>
        <v>0</v>
      </c>
      <c r="S4693" s="469">
        <f t="shared" si="214"/>
        <v>0</v>
      </c>
      <c r="T4693" s="462">
        <f t="shared" si="219"/>
        <v>0</v>
      </c>
      <c r="U4693" s="470"/>
    </row>
    <row r="4694" spans="2:21" s="558" customFormat="1" x14ac:dyDescent="0.25">
      <c r="B4694" s="466">
        <f t="shared" si="220"/>
        <v>4689</v>
      </c>
      <c r="C4694" s="605">
        <v>45572</v>
      </c>
      <c r="D4694" s="217" t="s">
        <v>177</v>
      </c>
      <c r="E4694" s="468" t="str">
        <f t="shared" si="215"/>
        <v>کمپرسی جفت</v>
      </c>
      <c r="F4694" s="468" t="str">
        <f t="shared" si="216"/>
        <v>محمدپور</v>
      </c>
      <c r="G4694" s="468" t="str">
        <f t="shared" si="217"/>
        <v>جفت</v>
      </c>
      <c r="H4694" s="468">
        <f t="shared" si="218"/>
        <v>7</v>
      </c>
      <c r="I4694" s="468"/>
      <c r="J4694" s="468"/>
      <c r="K4694" s="468"/>
      <c r="L4694" s="468"/>
      <c r="M4694" s="458"/>
      <c r="N4694" s="468"/>
      <c r="O4694" s="468"/>
      <c r="P4694" s="468"/>
      <c r="Q4694" s="474">
        <f t="shared" si="212"/>
        <v>0</v>
      </c>
      <c r="R4694" s="474">
        <f t="shared" si="213"/>
        <v>0</v>
      </c>
      <c r="S4694" s="474">
        <f t="shared" si="214"/>
        <v>0</v>
      </c>
      <c r="T4694" s="465">
        <f t="shared" si="219"/>
        <v>0</v>
      </c>
      <c r="U4694" s="470"/>
    </row>
    <row r="4695" spans="2:21" s="558" customFormat="1" x14ac:dyDescent="0.25">
      <c r="B4695" s="466">
        <f t="shared" si="220"/>
        <v>4690</v>
      </c>
      <c r="C4695" s="605">
        <v>45572</v>
      </c>
      <c r="D4695" s="326" t="s">
        <v>173</v>
      </c>
      <c r="E4695" s="468" t="str">
        <f t="shared" si="215"/>
        <v>تانکر آب</v>
      </c>
      <c r="F4695" s="468" t="str">
        <f t="shared" si="216"/>
        <v>محمدپور</v>
      </c>
      <c r="G4695" s="468" t="str">
        <f t="shared" si="217"/>
        <v>تانکر آب</v>
      </c>
      <c r="H4695" s="468">
        <f t="shared" si="218"/>
        <v>11.2</v>
      </c>
      <c r="I4695" s="468"/>
      <c r="J4695" s="468"/>
      <c r="K4695" s="468"/>
      <c r="L4695" s="468"/>
      <c r="M4695" s="458"/>
      <c r="N4695" s="468"/>
      <c r="O4695" s="468"/>
      <c r="P4695" s="468"/>
      <c r="Q4695" s="469">
        <f t="shared" si="212"/>
        <v>0</v>
      </c>
      <c r="R4695" s="469">
        <f t="shared" si="213"/>
        <v>0</v>
      </c>
      <c r="S4695" s="469">
        <f t="shared" si="214"/>
        <v>0</v>
      </c>
      <c r="T4695" s="462">
        <f t="shared" si="219"/>
        <v>0</v>
      </c>
      <c r="U4695" s="470"/>
    </row>
    <row r="4696" spans="2:21" s="558" customFormat="1" x14ac:dyDescent="0.25">
      <c r="B4696" s="466">
        <f t="shared" si="220"/>
        <v>4691</v>
      </c>
      <c r="C4696" s="605">
        <v>45572</v>
      </c>
      <c r="D4696" s="217" t="s">
        <v>152</v>
      </c>
      <c r="E4696" s="468" t="str">
        <f t="shared" si="215"/>
        <v>کامیون کمپرسی</v>
      </c>
      <c r="F4696" s="468" t="str">
        <f t="shared" si="216"/>
        <v>میرزایی</v>
      </c>
      <c r="G4696" s="468" t="str">
        <f t="shared" si="217"/>
        <v>تک</v>
      </c>
      <c r="H4696" s="468">
        <f t="shared" si="218"/>
        <v>4.1500000000000004</v>
      </c>
      <c r="I4696" s="468"/>
      <c r="J4696" s="468"/>
      <c r="K4696" s="468"/>
      <c r="L4696" s="468"/>
      <c r="M4696" s="458"/>
      <c r="N4696" s="468"/>
      <c r="O4696" s="468"/>
      <c r="P4696" s="468"/>
      <c r="Q4696" s="474">
        <f t="shared" si="212"/>
        <v>0</v>
      </c>
      <c r="R4696" s="474">
        <f t="shared" si="213"/>
        <v>0</v>
      </c>
      <c r="S4696" s="474">
        <f t="shared" si="214"/>
        <v>0</v>
      </c>
      <c r="T4696" s="465">
        <f t="shared" si="219"/>
        <v>0</v>
      </c>
      <c r="U4696" s="470"/>
    </row>
    <row r="4697" spans="2:21" s="558" customFormat="1" x14ac:dyDescent="0.25">
      <c r="B4697" s="466">
        <f t="shared" si="220"/>
        <v>4692</v>
      </c>
      <c r="C4697" s="605">
        <v>45572</v>
      </c>
      <c r="D4697" s="326" t="s">
        <v>150</v>
      </c>
      <c r="E4697" s="468" t="str">
        <f t="shared" si="215"/>
        <v>کامیون کمپرسی</v>
      </c>
      <c r="F4697" s="468" t="str">
        <f t="shared" si="216"/>
        <v>میرزایی</v>
      </c>
      <c r="G4697" s="468" t="str">
        <f t="shared" si="217"/>
        <v>تک</v>
      </c>
      <c r="H4697" s="468">
        <f t="shared" si="218"/>
        <v>4.1500000000000004</v>
      </c>
      <c r="I4697" s="468" t="s">
        <v>221</v>
      </c>
      <c r="J4697" s="468">
        <v>27</v>
      </c>
      <c r="K4697" s="468"/>
      <c r="L4697" s="468"/>
      <c r="M4697" s="458"/>
      <c r="N4697" s="468"/>
      <c r="O4697" s="468"/>
      <c r="P4697" s="468"/>
      <c r="Q4697" s="469">
        <f t="shared" si="212"/>
        <v>0</v>
      </c>
      <c r="R4697" s="469">
        <f t="shared" si="213"/>
        <v>128.85750000000002</v>
      </c>
      <c r="S4697" s="469">
        <f t="shared" si="214"/>
        <v>0</v>
      </c>
      <c r="T4697" s="462">
        <f t="shared" si="219"/>
        <v>0</v>
      </c>
      <c r="U4697" s="470"/>
    </row>
    <row r="4698" spans="2:21" s="558" customFormat="1" x14ac:dyDescent="0.25">
      <c r="B4698" s="466">
        <f t="shared" si="220"/>
        <v>4693</v>
      </c>
      <c r="C4698" s="605">
        <v>45572</v>
      </c>
      <c r="D4698" s="217" t="s">
        <v>179</v>
      </c>
      <c r="E4698" s="468" t="str">
        <f t="shared" si="215"/>
        <v>تانکر آب</v>
      </c>
      <c r="F4698" s="468" t="str">
        <f t="shared" si="216"/>
        <v>گلپایگانی</v>
      </c>
      <c r="G4698" s="468" t="str">
        <f t="shared" si="217"/>
        <v>تانکر آب</v>
      </c>
      <c r="H4698" s="468">
        <f t="shared" si="218"/>
        <v>11.6</v>
      </c>
      <c r="I4698" s="468" t="s">
        <v>66</v>
      </c>
      <c r="J4698" s="468">
        <v>7</v>
      </c>
      <c r="K4698" s="468"/>
      <c r="L4698" s="468"/>
      <c r="M4698" s="458"/>
      <c r="N4698" s="468"/>
      <c r="O4698" s="468"/>
      <c r="P4698" s="468"/>
      <c r="Q4698" s="474">
        <f t="shared" si="212"/>
        <v>0</v>
      </c>
      <c r="R4698" s="474">
        <f t="shared" si="213"/>
        <v>0</v>
      </c>
      <c r="S4698" s="474">
        <f t="shared" si="214"/>
        <v>81.2</v>
      </c>
      <c r="T4698" s="465">
        <f t="shared" si="219"/>
        <v>0</v>
      </c>
      <c r="U4698" s="470"/>
    </row>
    <row r="4699" spans="2:21" s="558" customFormat="1" x14ac:dyDescent="0.25">
      <c r="B4699" s="466">
        <f t="shared" si="220"/>
        <v>4694</v>
      </c>
      <c r="C4699" s="605">
        <v>45572</v>
      </c>
      <c r="D4699" s="326" t="s">
        <v>141</v>
      </c>
      <c r="E4699" s="468" t="str">
        <f t="shared" si="215"/>
        <v>کامیون کمپرسی</v>
      </c>
      <c r="F4699" s="468" t="str">
        <f t="shared" si="216"/>
        <v>انصاری</v>
      </c>
      <c r="G4699" s="468" t="str">
        <f t="shared" si="217"/>
        <v>جفت</v>
      </c>
      <c r="H4699" s="468">
        <f t="shared" si="218"/>
        <v>7</v>
      </c>
      <c r="I4699" s="468" t="s">
        <v>220</v>
      </c>
      <c r="J4699" s="468">
        <v>45</v>
      </c>
      <c r="K4699" s="468"/>
      <c r="L4699" s="468"/>
      <c r="M4699" s="458"/>
      <c r="N4699" s="468"/>
      <c r="O4699" s="468"/>
      <c r="P4699" s="468"/>
      <c r="Q4699" s="469">
        <f t="shared" si="212"/>
        <v>315</v>
      </c>
      <c r="R4699" s="469">
        <f t="shared" si="213"/>
        <v>0</v>
      </c>
      <c r="S4699" s="469">
        <f t="shared" si="214"/>
        <v>0</v>
      </c>
      <c r="T4699" s="462">
        <f t="shared" si="219"/>
        <v>0</v>
      </c>
      <c r="U4699" s="470"/>
    </row>
    <row r="4700" spans="2:21" s="558" customFormat="1" x14ac:dyDescent="0.25">
      <c r="B4700" s="466">
        <f t="shared" si="220"/>
        <v>4695</v>
      </c>
      <c r="C4700" s="605">
        <v>45572</v>
      </c>
      <c r="D4700" s="217" t="s">
        <v>142</v>
      </c>
      <c r="E4700" s="468" t="str">
        <f t="shared" si="215"/>
        <v>کامیون کمپرسی</v>
      </c>
      <c r="F4700" s="468" t="str">
        <f t="shared" si="216"/>
        <v>انصاری</v>
      </c>
      <c r="G4700" s="468" t="str">
        <f t="shared" si="217"/>
        <v>جفت</v>
      </c>
      <c r="H4700" s="468">
        <f t="shared" si="218"/>
        <v>7</v>
      </c>
      <c r="I4700" s="468" t="s">
        <v>220</v>
      </c>
      <c r="J4700" s="468">
        <v>40</v>
      </c>
      <c r="K4700" s="468"/>
      <c r="L4700" s="468"/>
      <c r="M4700" s="458"/>
      <c r="N4700" s="468"/>
      <c r="O4700" s="468"/>
      <c r="P4700" s="468"/>
      <c r="Q4700" s="474">
        <f t="shared" si="212"/>
        <v>280</v>
      </c>
      <c r="R4700" s="474">
        <f t="shared" si="213"/>
        <v>0</v>
      </c>
      <c r="S4700" s="474">
        <f t="shared" si="214"/>
        <v>0</v>
      </c>
      <c r="T4700" s="465">
        <f t="shared" si="219"/>
        <v>0</v>
      </c>
      <c r="U4700" s="470"/>
    </row>
    <row r="4701" spans="2:21" s="558" customFormat="1" x14ac:dyDescent="0.25">
      <c r="B4701" s="466">
        <f t="shared" si="220"/>
        <v>4696</v>
      </c>
      <c r="C4701" s="605">
        <v>45572</v>
      </c>
      <c r="D4701" s="326" t="s">
        <v>143</v>
      </c>
      <c r="E4701" s="468" t="str">
        <f t="shared" si="215"/>
        <v>کامیون کمپرسی</v>
      </c>
      <c r="F4701" s="468" t="str">
        <f t="shared" si="216"/>
        <v>انصاری</v>
      </c>
      <c r="G4701" s="468" t="str">
        <f t="shared" si="217"/>
        <v>جفت</v>
      </c>
      <c r="H4701" s="468">
        <f t="shared" si="218"/>
        <v>7</v>
      </c>
      <c r="I4701" s="468" t="s">
        <v>220</v>
      </c>
      <c r="J4701" s="468">
        <v>0</v>
      </c>
      <c r="K4701" s="468"/>
      <c r="L4701" s="468"/>
      <c r="M4701" s="458"/>
      <c r="N4701" s="468"/>
      <c r="O4701" s="468"/>
      <c r="P4701" s="468"/>
      <c r="Q4701" s="469">
        <f t="shared" si="212"/>
        <v>0</v>
      </c>
      <c r="R4701" s="469">
        <f t="shared" si="213"/>
        <v>0</v>
      </c>
      <c r="S4701" s="469">
        <f t="shared" si="214"/>
        <v>0</v>
      </c>
      <c r="T4701" s="462">
        <f t="shared" si="219"/>
        <v>0</v>
      </c>
      <c r="U4701" s="470"/>
    </row>
    <row r="4702" spans="2:21" s="558" customFormat="1" x14ac:dyDescent="0.25">
      <c r="B4702" s="466">
        <f t="shared" si="220"/>
        <v>4697</v>
      </c>
      <c r="C4702" s="605">
        <v>45572</v>
      </c>
      <c r="D4702" s="217" t="s">
        <v>258</v>
      </c>
      <c r="E4702" s="468" t="str">
        <f t="shared" si="215"/>
        <v>کامیون کمپرسی</v>
      </c>
      <c r="F4702" s="468" t="str">
        <f t="shared" si="216"/>
        <v>انصاری</v>
      </c>
      <c r="G4702" s="468" t="str">
        <f t="shared" si="217"/>
        <v>جفت</v>
      </c>
      <c r="H4702" s="468">
        <f t="shared" si="218"/>
        <v>7</v>
      </c>
      <c r="I4702" s="468" t="s">
        <v>220</v>
      </c>
      <c r="J4702" s="468">
        <v>33</v>
      </c>
      <c r="K4702" s="468"/>
      <c r="L4702" s="468"/>
      <c r="M4702" s="458"/>
      <c r="N4702" s="468"/>
      <c r="O4702" s="468"/>
      <c r="P4702" s="468"/>
      <c r="Q4702" s="474">
        <f t="shared" si="212"/>
        <v>231</v>
      </c>
      <c r="R4702" s="474">
        <f t="shared" si="213"/>
        <v>0</v>
      </c>
      <c r="S4702" s="474">
        <f t="shared" si="214"/>
        <v>0</v>
      </c>
      <c r="T4702" s="465">
        <f t="shared" si="219"/>
        <v>0</v>
      </c>
      <c r="U4702" s="470"/>
    </row>
    <row r="4703" spans="2:21" s="558" customFormat="1" x14ac:dyDescent="0.25">
      <c r="B4703" s="466">
        <f t="shared" si="220"/>
        <v>4698</v>
      </c>
      <c r="C4703" s="605">
        <v>45572</v>
      </c>
      <c r="D4703" s="326" t="s">
        <v>266</v>
      </c>
      <c r="E4703" s="468" t="str">
        <f t="shared" si="215"/>
        <v>کامیون کمپرسی</v>
      </c>
      <c r="F4703" s="468" t="str">
        <f t="shared" si="216"/>
        <v>انصاری</v>
      </c>
      <c r="G4703" s="468" t="str">
        <f t="shared" si="217"/>
        <v>جفت</v>
      </c>
      <c r="H4703" s="468">
        <f t="shared" si="218"/>
        <v>7</v>
      </c>
      <c r="I4703" s="468" t="s">
        <v>220</v>
      </c>
      <c r="J4703" s="468">
        <v>33</v>
      </c>
      <c r="K4703" s="468"/>
      <c r="L4703" s="468"/>
      <c r="M4703" s="458"/>
      <c r="N4703" s="468"/>
      <c r="O4703" s="468"/>
      <c r="P4703" s="468"/>
      <c r="Q4703" s="469">
        <f t="shared" si="212"/>
        <v>231</v>
      </c>
      <c r="R4703" s="469">
        <f t="shared" si="213"/>
        <v>0</v>
      </c>
      <c r="S4703" s="469">
        <f t="shared" si="214"/>
        <v>0</v>
      </c>
      <c r="T4703" s="462">
        <f t="shared" si="219"/>
        <v>0</v>
      </c>
      <c r="U4703" s="470"/>
    </row>
    <row r="4704" spans="2:21" s="558" customFormat="1" x14ac:dyDescent="0.25">
      <c r="B4704" s="466">
        <f t="shared" si="220"/>
        <v>4699</v>
      </c>
      <c r="C4704" s="605">
        <v>45572</v>
      </c>
      <c r="D4704" s="217" t="s">
        <v>267</v>
      </c>
      <c r="E4704" s="468" t="str">
        <f t="shared" si="215"/>
        <v>کامیون کمپرسی</v>
      </c>
      <c r="F4704" s="468" t="str">
        <f t="shared" si="216"/>
        <v>انصاری</v>
      </c>
      <c r="G4704" s="468" t="str">
        <f t="shared" si="217"/>
        <v>جفت</v>
      </c>
      <c r="H4704" s="468">
        <f t="shared" si="218"/>
        <v>7</v>
      </c>
      <c r="I4704" s="468" t="s">
        <v>220</v>
      </c>
      <c r="J4704" s="468">
        <v>34</v>
      </c>
      <c r="K4704" s="468"/>
      <c r="L4704" s="468"/>
      <c r="M4704" s="458"/>
      <c r="N4704" s="468"/>
      <c r="O4704" s="468"/>
      <c r="P4704" s="468"/>
      <c r="Q4704" s="474">
        <f t="shared" si="212"/>
        <v>238</v>
      </c>
      <c r="R4704" s="474">
        <f t="shared" si="213"/>
        <v>0</v>
      </c>
      <c r="S4704" s="474">
        <f t="shared" si="214"/>
        <v>0</v>
      </c>
      <c r="T4704" s="465">
        <f t="shared" si="219"/>
        <v>0</v>
      </c>
      <c r="U4704" s="470"/>
    </row>
    <row r="4705" spans="2:21" s="558" customFormat="1" x14ac:dyDescent="0.25">
      <c r="B4705" s="466">
        <f t="shared" si="220"/>
        <v>4700</v>
      </c>
      <c r="C4705" s="605">
        <v>45572</v>
      </c>
      <c r="D4705" s="326" t="s">
        <v>524</v>
      </c>
      <c r="E4705" s="468" t="str">
        <f t="shared" si="215"/>
        <v>کامیون کمپرسی</v>
      </c>
      <c r="F4705" s="468" t="str">
        <f t="shared" si="216"/>
        <v>شهرکی</v>
      </c>
      <c r="G4705" s="468" t="str">
        <f t="shared" si="217"/>
        <v>تک</v>
      </c>
      <c r="H4705" s="468">
        <f t="shared" si="218"/>
        <v>4.1500000000000004</v>
      </c>
      <c r="I4705" s="468" t="s">
        <v>221</v>
      </c>
      <c r="J4705" s="468">
        <v>43</v>
      </c>
      <c r="K4705" s="468"/>
      <c r="L4705" s="468"/>
      <c r="M4705" s="458"/>
      <c r="N4705" s="468"/>
      <c r="O4705" s="468"/>
      <c r="P4705" s="468"/>
      <c r="Q4705" s="469">
        <f t="shared" si="212"/>
        <v>0</v>
      </c>
      <c r="R4705" s="469">
        <f t="shared" si="213"/>
        <v>205.2175</v>
      </c>
      <c r="S4705" s="469">
        <f t="shared" si="214"/>
        <v>0</v>
      </c>
      <c r="T4705" s="462">
        <f t="shared" si="219"/>
        <v>0</v>
      </c>
      <c r="U4705" s="470"/>
    </row>
    <row r="4706" spans="2:21" s="558" customFormat="1" x14ac:dyDescent="0.25">
      <c r="B4706" s="466">
        <f t="shared" si="220"/>
        <v>4701</v>
      </c>
      <c r="C4706" s="605">
        <v>45572</v>
      </c>
      <c r="D4706" s="217" t="s">
        <v>387</v>
      </c>
      <c r="E4706" s="468" t="str">
        <f t="shared" si="215"/>
        <v>کمپرسی تک</v>
      </c>
      <c r="F4706" s="468" t="str">
        <f t="shared" si="216"/>
        <v>جواد رضاپور</v>
      </c>
      <c r="G4706" s="468" t="str">
        <f t="shared" si="217"/>
        <v>تک</v>
      </c>
      <c r="H4706" s="468">
        <f t="shared" si="218"/>
        <v>4.1500000000000004</v>
      </c>
      <c r="I4706" s="468" t="s">
        <v>220</v>
      </c>
      <c r="J4706" s="468">
        <v>20</v>
      </c>
      <c r="K4706" s="468"/>
      <c r="L4706" s="468"/>
      <c r="M4706" s="458"/>
      <c r="N4706" s="468"/>
      <c r="O4706" s="468"/>
      <c r="P4706" s="468"/>
      <c r="Q4706" s="474">
        <f t="shared" si="212"/>
        <v>83</v>
      </c>
      <c r="R4706" s="474">
        <f t="shared" si="213"/>
        <v>0</v>
      </c>
      <c r="S4706" s="474">
        <f t="shared" si="214"/>
        <v>0</v>
      </c>
      <c r="T4706" s="465">
        <f t="shared" si="219"/>
        <v>0</v>
      </c>
      <c r="U4706" s="470"/>
    </row>
    <row r="4707" spans="2:21" s="558" customFormat="1" x14ac:dyDescent="0.25">
      <c r="B4707" s="466">
        <f t="shared" ref="B4707:B4741" si="221">ROW()-5</f>
        <v>4702</v>
      </c>
      <c r="C4707" s="605">
        <v>45572</v>
      </c>
      <c r="D4707" s="326" t="s">
        <v>388</v>
      </c>
      <c r="E4707" s="468" t="str">
        <f t="shared" si="215"/>
        <v>کمپرسی تک</v>
      </c>
      <c r="F4707" s="468" t="str">
        <f t="shared" si="216"/>
        <v>جواد رضاپور</v>
      </c>
      <c r="G4707" s="468" t="str">
        <f t="shared" si="217"/>
        <v>تک</v>
      </c>
      <c r="H4707" s="468">
        <f t="shared" si="218"/>
        <v>4.1500000000000004</v>
      </c>
      <c r="I4707" s="468" t="s">
        <v>220</v>
      </c>
      <c r="J4707" s="468">
        <v>20</v>
      </c>
      <c r="K4707" s="468"/>
      <c r="L4707" s="468"/>
      <c r="M4707" s="458"/>
      <c r="N4707" s="468"/>
      <c r="O4707" s="468"/>
      <c r="P4707" s="468"/>
      <c r="Q4707" s="469">
        <f t="shared" ref="Q4707:Q4832" si="222">IF(I4707=$Q$5,J4707*H4707,0)</f>
        <v>83</v>
      </c>
      <c r="R4707" s="469">
        <f t="shared" ref="R4707:R4832" si="223">IF(I4707=$R$5,J4707*H4707,0)*1.15</f>
        <v>0</v>
      </c>
      <c r="S4707" s="469">
        <f t="shared" ref="S4707:S4832" si="224">IF(I4707=$S$5,J4707*H4707,0)</f>
        <v>0</v>
      </c>
      <c r="T4707" s="462">
        <f t="shared" si="219"/>
        <v>0</v>
      </c>
      <c r="U4707" s="470"/>
    </row>
    <row r="4708" spans="2:21" s="558" customFormat="1" x14ac:dyDescent="0.25">
      <c r="B4708" s="466">
        <f t="shared" si="221"/>
        <v>4703</v>
      </c>
      <c r="C4708" s="605">
        <v>45572</v>
      </c>
      <c r="D4708" s="217" t="s">
        <v>505</v>
      </c>
      <c r="E4708" s="468" t="str">
        <f t="shared" si="215"/>
        <v>کمپرسی تک</v>
      </c>
      <c r="F4708" s="468" t="str">
        <f t="shared" si="216"/>
        <v>جواد رضاپور</v>
      </c>
      <c r="G4708" s="468" t="str">
        <f t="shared" si="217"/>
        <v>تک</v>
      </c>
      <c r="H4708" s="468">
        <f t="shared" si="218"/>
        <v>4.1500000000000004</v>
      </c>
      <c r="I4708" s="468" t="s">
        <v>220</v>
      </c>
      <c r="J4708" s="468">
        <v>20</v>
      </c>
      <c r="K4708" s="468"/>
      <c r="L4708" s="468"/>
      <c r="M4708" s="458"/>
      <c r="N4708" s="468"/>
      <c r="O4708" s="468"/>
      <c r="P4708" s="468"/>
      <c r="Q4708" s="474">
        <f t="shared" si="222"/>
        <v>83</v>
      </c>
      <c r="R4708" s="474">
        <f t="shared" si="223"/>
        <v>0</v>
      </c>
      <c r="S4708" s="474">
        <f t="shared" si="224"/>
        <v>0</v>
      </c>
      <c r="T4708" s="465">
        <f t="shared" si="219"/>
        <v>0</v>
      </c>
      <c r="U4708" s="470"/>
    </row>
    <row r="4709" spans="2:21" s="558" customFormat="1" x14ac:dyDescent="0.25">
      <c r="B4709" s="466">
        <f>ROW()-5</f>
        <v>4704</v>
      </c>
      <c r="C4709" s="605">
        <v>45572</v>
      </c>
      <c r="D4709" s="217" t="s">
        <v>387</v>
      </c>
      <c r="E4709" s="468" t="str">
        <f t="shared" si="215"/>
        <v>کمپرسی تک</v>
      </c>
      <c r="F4709" s="468" t="str">
        <f t="shared" si="216"/>
        <v>جواد رضاپور</v>
      </c>
      <c r="G4709" s="468" t="str">
        <f t="shared" si="217"/>
        <v>تک</v>
      </c>
      <c r="H4709" s="468">
        <f t="shared" si="218"/>
        <v>4.1500000000000004</v>
      </c>
      <c r="I4709" s="468" t="s">
        <v>220</v>
      </c>
      <c r="J4709" s="468">
        <v>13</v>
      </c>
      <c r="K4709" s="468"/>
      <c r="L4709" s="468"/>
      <c r="M4709" s="458"/>
      <c r="N4709" s="468"/>
      <c r="O4709" s="468"/>
      <c r="P4709" s="468"/>
      <c r="Q4709" s="474">
        <f>IF(I4709=$Q$5,J4709*H4709,0)</f>
        <v>53.95</v>
      </c>
      <c r="R4709" s="474">
        <f>IF(I4709=$R$5,J4709*H4709,0)*1.15</f>
        <v>0</v>
      </c>
      <c r="S4709" s="474">
        <f>IF(I4709=$S$5,J4709*H4709,0)</f>
        <v>0</v>
      </c>
      <c r="T4709" s="465">
        <f t="shared" si="219"/>
        <v>0</v>
      </c>
      <c r="U4709" s="470"/>
    </row>
    <row r="4710" spans="2:21" s="558" customFormat="1" x14ac:dyDescent="0.25">
      <c r="B4710" s="466">
        <f>ROW()-5</f>
        <v>4705</v>
      </c>
      <c r="C4710" s="605">
        <v>45572</v>
      </c>
      <c r="D4710" s="326" t="s">
        <v>388</v>
      </c>
      <c r="E4710" s="468" t="str">
        <f t="shared" si="215"/>
        <v>کمپرسی تک</v>
      </c>
      <c r="F4710" s="468" t="str">
        <f t="shared" si="216"/>
        <v>جواد رضاپور</v>
      </c>
      <c r="G4710" s="468" t="str">
        <f t="shared" si="217"/>
        <v>تک</v>
      </c>
      <c r="H4710" s="468">
        <f t="shared" si="218"/>
        <v>4.1500000000000004</v>
      </c>
      <c r="I4710" s="468" t="s">
        <v>220</v>
      </c>
      <c r="J4710" s="468">
        <v>13</v>
      </c>
      <c r="K4710" s="468"/>
      <c r="L4710" s="468"/>
      <c r="M4710" s="458"/>
      <c r="N4710" s="468"/>
      <c r="O4710" s="468"/>
      <c r="P4710" s="468"/>
      <c r="Q4710" s="474">
        <f>IF(I4710=$Q$5,J4710*H4710,0)</f>
        <v>53.95</v>
      </c>
      <c r="R4710" s="474">
        <f>IF(I4710=$R$5,J4710*H4710,0)*1.15</f>
        <v>0</v>
      </c>
      <c r="S4710" s="474">
        <f>IF(I4710=$S$5,J4710*H4710,0)</f>
        <v>0</v>
      </c>
      <c r="T4710" s="465">
        <f t="shared" si="219"/>
        <v>0</v>
      </c>
      <c r="U4710" s="470"/>
    </row>
    <row r="4711" spans="2:21" s="558" customFormat="1" x14ac:dyDescent="0.25">
      <c r="B4711" s="466">
        <f>ROW()-5</f>
        <v>4706</v>
      </c>
      <c r="C4711" s="605">
        <v>45572</v>
      </c>
      <c r="D4711" s="217" t="s">
        <v>505</v>
      </c>
      <c r="E4711" s="468" t="str">
        <f t="shared" si="215"/>
        <v>کمپرسی تک</v>
      </c>
      <c r="F4711" s="468" t="str">
        <f t="shared" si="216"/>
        <v>جواد رضاپور</v>
      </c>
      <c r="G4711" s="468" t="str">
        <f t="shared" si="217"/>
        <v>تک</v>
      </c>
      <c r="H4711" s="468">
        <f t="shared" si="218"/>
        <v>4.1500000000000004</v>
      </c>
      <c r="I4711" s="468" t="s">
        <v>220</v>
      </c>
      <c r="J4711" s="468">
        <v>13</v>
      </c>
      <c r="K4711" s="468"/>
      <c r="L4711" s="468"/>
      <c r="M4711" s="458"/>
      <c r="N4711" s="468"/>
      <c r="O4711" s="468"/>
      <c r="P4711" s="468"/>
      <c r="Q4711" s="474">
        <f>IF(I4711=$Q$5,J4711*H4711,0)</f>
        <v>53.95</v>
      </c>
      <c r="R4711" s="474">
        <f>IF(I4711=$R$5,J4711*H4711,0)*1.15</f>
        <v>0</v>
      </c>
      <c r="S4711" s="474">
        <f>IF(I4711=$S$5,J4711*H4711,0)</f>
        <v>0</v>
      </c>
      <c r="T4711" s="465">
        <f t="shared" si="219"/>
        <v>0</v>
      </c>
      <c r="U4711" s="470"/>
    </row>
    <row r="4712" spans="2:21" s="558" customFormat="1" x14ac:dyDescent="0.25">
      <c r="B4712" s="466">
        <f t="shared" si="221"/>
        <v>4707</v>
      </c>
      <c r="C4712" s="605">
        <v>45572</v>
      </c>
      <c r="D4712" s="326" t="s">
        <v>96</v>
      </c>
      <c r="E4712" s="468" t="str">
        <f t="shared" si="215"/>
        <v>تانکر آب</v>
      </c>
      <c r="F4712" s="468" t="str">
        <f t="shared" si="216"/>
        <v>شرکتی</v>
      </c>
      <c r="G4712" s="468" t="str">
        <f t="shared" si="217"/>
        <v>تانکر آب</v>
      </c>
      <c r="H4712" s="468">
        <f t="shared" si="218"/>
        <v>11.8</v>
      </c>
      <c r="I4712" s="468" t="s">
        <v>66</v>
      </c>
      <c r="J4712" s="468">
        <v>5</v>
      </c>
      <c r="K4712" s="468"/>
      <c r="L4712" s="468"/>
      <c r="M4712" s="458"/>
      <c r="N4712" s="468"/>
      <c r="O4712" s="468"/>
      <c r="P4712" s="468"/>
      <c r="Q4712" s="469">
        <f t="shared" si="222"/>
        <v>0</v>
      </c>
      <c r="R4712" s="469">
        <f t="shared" si="223"/>
        <v>0</v>
      </c>
      <c r="S4712" s="469">
        <f t="shared" si="224"/>
        <v>59</v>
      </c>
      <c r="T4712" s="462">
        <f t="shared" si="219"/>
        <v>0</v>
      </c>
      <c r="U4712" s="470"/>
    </row>
    <row r="4713" spans="2:21" s="558" customFormat="1" x14ac:dyDescent="0.25">
      <c r="B4713" s="466">
        <f t="shared" si="221"/>
        <v>4708</v>
      </c>
      <c r="C4713" s="605">
        <v>45572</v>
      </c>
      <c r="D4713" s="217" t="s">
        <v>130</v>
      </c>
      <c r="E4713" s="468" t="str">
        <f t="shared" ref="E4713:E4776" si="225">IFERROR(VLOOKUP(D4713,V:Z,2,FALSE),"")</f>
        <v>تانکر آب</v>
      </c>
      <c r="F4713" s="468" t="str">
        <f t="shared" ref="F4713:F4776" si="226">IFERROR(VLOOKUP(D4713,V:Z,3,FALSE),"")</f>
        <v>شرکتی</v>
      </c>
      <c r="G4713" s="468" t="str">
        <f t="shared" ref="G4713:G4776" si="227">IFERROR(VLOOKUP(D4713,V:Z,4,FALSE),"")</f>
        <v>تانکر آب</v>
      </c>
      <c r="H4713" s="468">
        <f t="shared" ref="H4713:H4776" si="228">IFERROR(VLOOKUP(D4713,V:Z,5,FALSE),"")</f>
        <v>11.8</v>
      </c>
      <c r="I4713" s="468" t="s">
        <v>66</v>
      </c>
      <c r="J4713" s="468">
        <v>2</v>
      </c>
      <c r="K4713" s="468"/>
      <c r="L4713" s="468"/>
      <c r="M4713" s="458"/>
      <c r="N4713" s="468"/>
      <c r="O4713" s="468"/>
      <c r="P4713" s="468"/>
      <c r="Q4713" s="474">
        <f t="shared" si="222"/>
        <v>0</v>
      </c>
      <c r="R4713" s="474">
        <f t="shared" si="223"/>
        <v>0</v>
      </c>
      <c r="S4713" s="474">
        <f t="shared" si="224"/>
        <v>23.6</v>
      </c>
      <c r="T4713" s="465">
        <f t="shared" ref="T4713:T4776" si="229">IF(I4713=$T$5,J4713*H4713,0)</f>
        <v>0</v>
      </c>
      <c r="U4713" s="470"/>
    </row>
    <row r="4714" spans="2:21" s="558" customFormat="1" x14ac:dyDescent="0.25">
      <c r="B4714" s="466">
        <f t="shared" si="221"/>
        <v>4709</v>
      </c>
      <c r="C4714" s="605">
        <v>45572</v>
      </c>
      <c r="D4714" s="326" t="s">
        <v>478</v>
      </c>
      <c r="E4714" s="468" t="str">
        <f t="shared" si="225"/>
        <v>تانکر آب</v>
      </c>
      <c r="F4714" s="468" t="str">
        <f t="shared" si="226"/>
        <v>میرزایی</v>
      </c>
      <c r="G4714" s="468" t="str">
        <f t="shared" si="227"/>
        <v>تانکر آب</v>
      </c>
      <c r="H4714" s="468">
        <f t="shared" si="228"/>
        <v>13</v>
      </c>
      <c r="I4714" s="468" t="s">
        <v>66</v>
      </c>
      <c r="J4714" s="468">
        <v>4</v>
      </c>
      <c r="K4714" s="468"/>
      <c r="L4714" s="468"/>
      <c r="M4714" s="458"/>
      <c r="N4714" s="468"/>
      <c r="O4714" s="468"/>
      <c r="P4714" s="468"/>
      <c r="Q4714" s="469">
        <f t="shared" si="222"/>
        <v>0</v>
      </c>
      <c r="R4714" s="469">
        <f t="shared" si="223"/>
        <v>0</v>
      </c>
      <c r="S4714" s="469">
        <f t="shared" si="224"/>
        <v>52</v>
      </c>
      <c r="T4714" s="462">
        <f t="shared" si="229"/>
        <v>0</v>
      </c>
      <c r="U4714" s="470"/>
    </row>
    <row r="4715" spans="2:21" s="558" customFormat="1" x14ac:dyDescent="0.25">
      <c r="B4715" s="466">
        <f t="shared" si="221"/>
        <v>4710</v>
      </c>
      <c r="C4715" s="605">
        <v>45573</v>
      </c>
      <c r="D4715" s="472" t="s">
        <v>545</v>
      </c>
      <c r="E4715" s="468" t="str">
        <f t="shared" si="225"/>
        <v>_</v>
      </c>
      <c r="F4715" s="468" t="str">
        <f t="shared" si="226"/>
        <v>_</v>
      </c>
      <c r="G4715" s="468" t="str">
        <f t="shared" si="227"/>
        <v>قالب بندی</v>
      </c>
      <c r="H4715" s="468">
        <f t="shared" si="228"/>
        <v>1</v>
      </c>
      <c r="I4715" s="468" t="s">
        <v>11</v>
      </c>
      <c r="J4715" s="468">
        <v>20</v>
      </c>
      <c r="K4715" s="468"/>
      <c r="L4715" s="468"/>
      <c r="M4715" s="458"/>
      <c r="N4715" s="468"/>
      <c r="O4715" s="468">
        <v>712250</v>
      </c>
      <c r="P4715" s="468" t="s">
        <v>534</v>
      </c>
      <c r="Q4715" s="474">
        <f t="shared" si="222"/>
        <v>0</v>
      </c>
      <c r="R4715" s="474">
        <f t="shared" si="223"/>
        <v>0</v>
      </c>
      <c r="S4715" s="474">
        <f t="shared" si="224"/>
        <v>0</v>
      </c>
      <c r="T4715" s="465">
        <f t="shared" si="229"/>
        <v>0</v>
      </c>
      <c r="U4715" s="470"/>
    </row>
    <row r="4716" spans="2:21" s="558" customFormat="1" x14ac:dyDescent="0.25">
      <c r="B4716" s="466">
        <f t="shared" si="221"/>
        <v>4711</v>
      </c>
      <c r="C4716" s="605">
        <v>45573</v>
      </c>
      <c r="D4716" s="326" t="s">
        <v>522</v>
      </c>
      <c r="E4716" s="468" t="str">
        <f t="shared" si="225"/>
        <v>_</v>
      </c>
      <c r="F4716" s="468" t="str">
        <f t="shared" si="226"/>
        <v>_</v>
      </c>
      <c r="G4716" s="468" t="str">
        <f t="shared" si="227"/>
        <v>بچینگ</v>
      </c>
      <c r="H4716" s="468">
        <f t="shared" si="228"/>
        <v>1</v>
      </c>
      <c r="I4716" s="468" t="s">
        <v>310</v>
      </c>
      <c r="J4716" s="468">
        <v>46</v>
      </c>
      <c r="K4716" s="468"/>
      <c r="L4716" s="468"/>
      <c r="M4716" s="458"/>
      <c r="N4716" s="468"/>
      <c r="O4716" s="468">
        <v>716776</v>
      </c>
      <c r="P4716" s="468" t="s">
        <v>498</v>
      </c>
      <c r="Q4716" s="469">
        <f t="shared" si="222"/>
        <v>0</v>
      </c>
      <c r="R4716" s="469">
        <f t="shared" si="223"/>
        <v>0</v>
      </c>
      <c r="S4716" s="469">
        <f t="shared" si="224"/>
        <v>0</v>
      </c>
      <c r="T4716" s="462">
        <f t="shared" si="229"/>
        <v>0</v>
      </c>
      <c r="U4716" s="470"/>
    </row>
    <row r="4717" spans="2:21" s="558" customFormat="1" x14ac:dyDescent="0.25">
      <c r="B4717" s="466">
        <f t="shared" si="221"/>
        <v>4712</v>
      </c>
      <c r="C4717" s="605">
        <v>45573</v>
      </c>
      <c r="D4717" s="217" t="s">
        <v>487</v>
      </c>
      <c r="E4717" s="468" t="str">
        <f t="shared" si="225"/>
        <v>کامیون کمپرسی</v>
      </c>
      <c r="F4717" s="468" t="str">
        <f t="shared" si="226"/>
        <v>رمضانی مقدم</v>
      </c>
      <c r="G4717" s="468" t="str">
        <f t="shared" si="227"/>
        <v>تک</v>
      </c>
      <c r="H4717" s="468">
        <f t="shared" si="228"/>
        <v>4.2</v>
      </c>
      <c r="I4717" s="468" t="s">
        <v>221</v>
      </c>
      <c r="J4717" s="468">
        <v>44</v>
      </c>
      <c r="K4717" s="468"/>
      <c r="L4717" s="468"/>
      <c r="M4717" s="458"/>
      <c r="N4717" s="468"/>
      <c r="O4717" s="468"/>
      <c r="P4717" s="468"/>
      <c r="Q4717" s="474">
        <f t="shared" si="222"/>
        <v>0</v>
      </c>
      <c r="R4717" s="474">
        <f t="shared" si="223"/>
        <v>212.52</v>
      </c>
      <c r="S4717" s="474">
        <f t="shared" si="224"/>
        <v>0</v>
      </c>
      <c r="T4717" s="465">
        <f t="shared" si="229"/>
        <v>0</v>
      </c>
      <c r="U4717" s="470"/>
    </row>
    <row r="4718" spans="2:21" s="558" customFormat="1" x14ac:dyDescent="0.25">
      <c r="B4718" s="466">
        <f t="shared" si="221"/>
        <v>4713</v>
      </c>
      <c r="C4718" s="605">
        <v>45573</v>
      </c>
      <c r="D4718" s="326" t="s">
        <v>488</v>
      </c>
      <c r="E4718" s="468" t="str">
        <f t="shared" si="225"/>
        <v>کامیون کمپرسی</v>
      </c>
      <c r="F4718" s="468" t="str">
        <f t="shared" si="226"/>
        <v>رمضانی مقدم</v>
      </c>
      <c r="G4718" s="468" t="str">
        <f t="shared" si="227"/>
        <v>تک</v>
      </c>
      <c r="H4718" s="468">
        <f t="shared" si="228"/>
        <v>4.2</v>
      </c>
      <c r="I4718" s="468" t="s">
        <v>221</v>
      </c>
      <c r="J4718" s="468">
        <v>43</v>
      </c>
      <c r="K4718" s="468"/>
      <c r="L4718" s="468"/>
      <c r="M4718" s="458"/>
      <c r="N4718" s="468"/>
      <c r="O4718" s="468"/>
      <c r="P4718" s="468"/>
      <c r="Q4718" s="469">
        <f t="shared" si="222"/>
        <v>0</v>
      </c>
      <c r="R4718" s="469">
        <f t="shared" si="223"/>
        <v>207.68999999999997</v>
      </c>
      <c r="S4718" s="469">
        <f t="shared" si="224"/>
        <v>0</v>
      </c>
      <c r="T4718" s="462">
        <f t="shared" si="229"/>
        <v>0</v>
      </c>
      <c r="U4718" s="470"/>
    </row>
    <row r="4719" spans="2:21" s="558" customFormat="1" x14ac:dyDescent="0.25">
      <c r="B4719" s="466">
        <f t="shared" si="221"/>
        <v>4714</v>
      </c>
      <c r="C4719" s="605">
        <v>45573</v>
      </c>
      <c r="D4719" s="217" t="s">
        <v>489</v>
      </c>
      <c r="E4719" s="468" t="str">
        <f t="shared" si="225"/>
        <v>کامیون کمپرسی</v>
      </c>
      <c r="F4719" s="468" t="str">
        <f t="shared" si="226"/>
        <v>رمضانی مقدم</v>
      </c>
      <c r="G4719" s="468" t="str">
        <f t="shared" si="227"/>
        <v>تک</v>
      </c>
      <c r="H4719" s="468">
        <f t="shared" si="228"/>
        <v>4.2</v>
      </c>
      <c r="I4719" s="468" t="s">
        <v>221</v>
      </c>
      <c r="J4719" s="468">
        <v>23</v>
      </c>
      <c r="K4719" s="468"/>
      <c r="L4719" s="468"/>
      <c r="M4719" s="458"/>
      <c r="N4719" s="468"/>
      <c r="O4719" s="468"/>
      <c r="P4719" s="468"/>
      <c r="Q4719" s="474">
        <f t="shared" si="222"/>
        <v>0</v>
      </c>
      <c r="R4719" s="474">
        <f t="shared" si="223"/>
        <v>111.09</v>
      </c>
      <c r="S4719" s="474">
        <f t="shared" si="224"/>
        <v>0</v>
      </c>
      <c r="T4719" s="465">
        <f t="shared" si="229"/>
        <v>0</v>
      </c>
      <c r="U4719" s="470"/>
    </row>
    <row r="4720" spans="2:21" s="558" customFormat="1" x14ac:dyDescent="0.25">
      <c r="B4720" s="466">
        <f t="shared" si="221"/>
        <v>4715</v>
      </c>
      <c r="C4720" s="605">
        <v>45573</v>
      </c>
      <c r="D4720" s="326" t="s">
        <v>490</v>
      </c>
      <c r="E4720" s="468" t="str">
        <f t="shared" si="225"/>
        <v>کامیون کمپرسی</v>
      </c>
      <c r="F4720" s="468" t="str">
        <f t="shared" si="226"/>
        <v>رمضانی مقدم</v>
      </c>
      <c r="G4720" s="468" t="str">
        <f t="shared" si="227"/>
        <v>تک</v>
      </c>
      <c r="H4720" s="468">
        <f t="shared" si="228"/>
        <v>4.2</v>
      </c>
      <c r="I4720" s="468"/>
      <c r="J4720" s="468"/>
      <c r="K4720" s="468"/>
      <c r="L4720" s="468"/>
      <c r="M4720" s="458"/>
      <c r="N4720" s="468"/>
      <c r="O4720" s="468"/>
      <c r="P4720" s="468"/>
      <c r="Q4720" s="469">
        <f t="shared" si="222"/>
        <v>0</v>
      </c>
      <c r="R4720" s="469">
        <f t="shared" si="223"/>
        <v>0</v>
      </c>
      <c r="S4720" s="469">
        <f t="shared" si="224"/>
        <v>0</v>
      </c>
      <c r="T4720" s="462">
        <f t="shared" si="229"/>
        <v>0</v>
      </c>
      <c r="U4720" s="470"/>
    </row>
    <row r="4721" spans="2:21" s="558" customFormat="1" x14ac:dyDescent="0.25">
      <c r="B4721" s="466">
        <f t="shared" si="221"/>
        <v>4716</v>
      </c>
      <c r="C4721" s="605">
        <v>45573</v>
      </c>
      <c r="D4721" s="217" t="s">
        <v>117</v>
      </c>
      <c r="E4721" s="468" t="str">
        <f t="shared" si="225"/>
        <v>کامیون کمپرسی</v>
      </c>
      <c r="F4721" s="468" t="str">
        <f t="shared" si="226"/>
        <v>شرکتی</v>
      </c>
      <c r="G4721" s="468" t="str">
        <f t="shared" si="227"/>
        <v>جفت</v>
      </c>
      <c r="H4721" s="468">
        <f t="shared" si="228"/>
        <v>6.65</v>
      </c>
      <c r="I4721" s="468" t="s">
        <v>221</v>
      </c>
      <c r="J4721" s="468">
        <v>2</v>
      </c>
      <c r="K4721" s="468"/>
      <c r="L4721" s="468"/>
      <c r="M4721" s="458"/>
      <c r="N4721" s="468"/>
      <c r="O4721" s="468"/>
      <c r="P4721" s="468"/>
      <c r="Q4721" s="474">
        <f t="shared" si="222"/>
        <v>0</v>
      </c>
      <c r="R4721" s="474">
        <f t="shared" si="223"/>
        <v>15.295</v>
      </c>
      <c r="S4721" s="474">
        <f t="shared" si="224"/>
        <v>0</v>
      </c>
      <c r="T4721" s="465">
        <f t="shared" si="229"/>
        <v>0</v>
      </c>
      <c r="U4721" s="470"/>
    </row>
    <row r="4722" spans="2:21" s="609" customFormat="1" x14ac:dyDescent="0.25">
      <c r="B4722" s="466">
        <f>ROW()-5</f>
        <v>4717</v>
      </c>
      <c r="C4722" s="605">
        <v>45573</v>
      </c>
      <c r="D4722" s="217" t="s">
        <v>117</v>
      </c>
      <c r="E4722" s="468" t="str">
        <f t="shared" si="225"/>
        <v>کامیون کمپرسی</v>
      </c>
      <c r="F4722" s="468" t="str">
        <f t="shared" si="226"/>
        <v>شرکتی</v>
      </c>
      <c r="G4722" s="468" t="str">
        <f t="shared" si="227"/>
        <v>جفت</v>
      </c>
      <c r="H4722" s="468">
        <f t="shared" si="228"/>
        <v>6.65</v>
      </c>
      <c r="I4722" s="468" t="s">
        <v>253</v>
      </c>
      <c r="J4722" s="468">
        <v>15</v>
      </c>
      <c r="K4722" s="468">
        <v>712250</v>
      </c>
      <c r="L4722" s="468"/>
      <c r="M4722" s="458"/>
      <c r="N4722" s="468"/>
      <c r="O4722" s="468"/>
      <c r="P4722" s="468" t="s">
        <v>551</v>
      </c>
      <c r="Q4722" s="469">
        <f>IF(I4722=$Q$5,J4722*H4722,0)</f>
        <v>0</v>
      </c>
      <c r="R4722" s="469">
        <f>IF(I4722=$R$5,J4722*H4722,0)*1.15</f>
        <v>0</v>
      </c>
      <c r="S4722" s="469">
        <f>IF(I4722=$S$5,J4722*H4722,0)</f>
        <v>0</v>
      </c>
      <c r="T4722" s="462">
        <f t="shared" si="229"/>
        <v>99.75</v>
      </c>
      <c r="U4722" s="470"/>
    </row>
    <row r="4723" spans="2:21" s="558" customFormat="1" x14ac:dyDescent="0.25">
      <c r="B4723" s="466">
        <f t="shared" si="221"/>
        <v>4718</v>
      </c>
      <c r="C4723" s="605">
        <v>45573</v>
      </c>
      <c r="D4723" s="326" t="s">
        <v>94</v>
      </c>
      <c r="E4723" s="468" t="str">
        <f t="shared" si="225"/>
        <v>کامیون کمپرسی</v>
      </c>
      <c r="F4723" s="468" t="str">
        <f t="shared" si="226"/>
        <v>شرکتی</v>
      </c>
      <c r="G4723" s="468" t="str">
        <f t="shared" si="227"/>
        <v>جفت</v>
      </c>
      <c r="H4723" s="468">
        <f t="shared" si="228"/>
        <v>6.65</v>
      </c>
      <c r="I4723" s="468"/>
      <c r="J4723" s="468">
        <v>0</v>
      </c>
      <c r="K4723" s="468"/>
      <c r="L4723" s="468"/>
      <c r="M4723" s="458"/>
      <c r="N4723" s="468"/>
      <c r="O4723" s="468"/>
      <c r="P4723" s="468"/>
      <c r="Q4723" s="469">
        <f t="shared" si="222"/>
        <v>0</v>
      </c>
      <c r="R4723" s="469">
        <f t="shared" si="223"/>
        <v>0</v>
      </c>
      <c r="S4723" s="469">
        <f t="shared" si="224"/>
        <v>0</v>
      </c>
      <c r="T4723" s="462">
        <f t="shared" si="229"/>
        <v>0</v>
      </c>
      <c r="U4723" s="470" t="s">
        <v>274</v>
      </c>
    </row>
    <row r="4724" spans="2:21" s="558" customFormat="1" x14ac:dyDescent="0.25">
      <c r="B4724" s="466">
        <f t="shared" si="221"/>
        <v>4719</v>
      </c>
      <c r="C4724" s="605">
        <v>45573</v>
      </c>
      <c r="D4724" s="217" t="s">
        <v>91</v>
      </c>
      <c r="E4724" s="468" t="str">
        <f t="shared" si="225"/>
        <v>کامیون کمپرسی</v>
      </c>
      <c r="F4724" s="468" t="str">
        <f t="shared" si="226"/>
        <v>شرکتی</v>
      </c>
      <c r="G4724" s="468" t="str">
        <f t="shared" si="227"/>
        <v>جفت</v>
      </c>
      <c r="H4724" s="468">
        <f t="shared" si="228"/>
        <v>6.65</v>
      </c>
      <c r="I4724" s="468"/>
      <c r="J4724" s="468" t="s">
        <v>552</v>
      </c>
      <c r="K4724" s="468"/>
      <c r="L4724" s="468"/>
      <c r="M4724" s="458"/>
      <c r="N4724" s="468"/>
      <c r="O4724" s="468"/>
      <c r="P4724" s="468"/>
      <c r="Q4724" s="474">
        <f t="shared" si="222"/>
        <v>0</v>
      </c>
      <c r="R4724" s="474">
        <f t="shared" si="223"/>
        <v>0</v>
      </c>
      <c r="S4724" s="474">
        <f t="shared" si="224"/>
        <v>0</v>
      </c>
      <c r="T4724" s="465">
        <f t="shared" si="229"/>
        <v>0</v>
      </c>
      <c r="U4724" s="470"/>
    </row>
    <row r="4725" spans="2:21" s="558" customFormat="1" x14ac:dyDescent="0.25">
      <c r="B4725" s="466">
        <f t="shared" si="221"/>
        <v>4720</v>
      </c>
      <c r="C4725" s="605">
        <v>45573</v>
      </c>
      <c r="D4725" s="326" t="s">
        <v>156</v>
      </c>
      <c r="E4725" s="468" t="str">
        <f t="shared" si="225"/>
        <v>کامیون کمپرسی</v>
      </c>
      <c r="F4725" s="468" t="str">
        <f t="shared" si="226"/>
        <v>صداقت</v>
      </c>
      <c r="G4725" s="468" t="str">
        <f t="shared" si="227"/>
        <v>تک</v>
      </c>
      <c r="H4725" s="468">
        <f t="shared" si="228"/>
        <v>4.1500000000000004</v>
      </c>
      <c r="I4725" s="468" t="s">
        <v>221</v>
      </c>
      <c r="J4725" s="468">
        <v>47</v>
      </c>
      <c r="K4725" s="468"/>
      <c r="L4725" s="468"/>
      <c r="M4725" s="458"/>
      <c r="N4725" s="468"/>
      <c r="O4725" s="468"/>
      <c r="P4725" s="468"/>
      <c r="Q4725" s="474">
        <f t="shared" si="222"/>
        <v>0</v>
      </c>
      <c r="R4725" s="474">
        <f t="shared" si="223"/>
        <v>224.3075</v>
      </c>
      <c r="S4725" s="474">
        <f t="shared" si="224"/>
        <v>0</v>
      </c>
      <c r="T4725" s="465">
        <f t="shared" si="229"/>
        <v>0</v>
      </c>
      <c r="U4725" s="470"/>
    </row>
    <row r="4726" spans="2:21" s="558" customFormat="1" x14ac:dyDescent="0.25">
      <c r="B4726" s="466">
        <f t="shared" si="221"/>
        <v>4721</v>
      </c>
      <c r="C4726" s="605">
        <v>45573</v>
      </c>
      <c r="D4726" s="217" t="s">
        <v>157</v>
      </c>
      <c r="E4726" s="468" t="str">
        <f t="shared" si="225"/>
        <v>کامیون کمپرسی</v>
      </c>
      <c r="F4726" s="468" t="str">
        <f t="shared" si="226"/>
        <v>صداقت</v>
      </c>
      <c r="G4726" s="468" t="str">
        <f t="shared" si="227"/>
        <v>تک</v>
      </c>
      <c r="H4726" s="468">
        <f t="shared" si="228"/>
        <v>4.1500000000000004</v>
      </c>
      <c r="I4726" s="468" t="s">
        <v>221</v>
      </c>
      <c r="J4726" s="468">
        <v>45</v>
      </c>
      <c r="K4726" s="468"/>
      <c r="L4726" s="468"/>
      <c r="M4726" s="458"/>
      <c r="N4726" s="468"/>
      <c r="O4726" s="468"/>
      <c r="P4726" s="468"/>
      <c r="Q4726" s="469">
        <f t="shared" si="222"/>
        <v>0</v>
      </c>
      <c r="R4726" s="469">
        <f t="shared" si="223"/>
        <v>214.76250000000002</v>
      </c>
      <c r="S4726" s="469">
        <f t="shared" si="224"/>
        <v>0</v>
      </c>
      <c r="T4726" s="462">
        <f t="shared" si="229"/>
        <v>0</v>
      </c>
      <c r="U4726" s="470"/>
    </row>
    <row r="4727" spans="2:21" s="558" customFormat="1" x14ac:dyDescent="0.25">
      <c r="B4727" s="466">
        <f t="shared" si="221"/>
        <v>4722</v>
      </c>
      <c r="C4727" s="605">
        <v>45573</v>
      </c>
      <c r="D4727" s="326" t="s">
        <v>436</v>
      </c>
      <c r="E4727" s="468" t="str">
        <f t="shared" si="225"/>
        <v>تانکر آب</v>
      </c>
      <c r="F4727" s="468" t="str">
        <f t="shared" si="226"/>
        <v>جواد رضاپور</v>
      </c>
      <c r="G4727" s="468" t="str">
        <f t="shared" si="227"/>
        <v>تانکر آب</v>
      </c>
      <c r="H4727" s="468">
        <f t="shared" si="228"/>
        <v>10</v>
      </c>
      <c r="I4727" s="468" t="s">
        <v>66</v>
      </c>
      <c r="J4727" s="468">
        <v>5</v>
      </c>
      <c r="K4727" s="468"/>
      <c r="L4727" s="468"/>
      <c r="M4727" s="458"/>
      <c r="N4727" s="468"/>
      <c r="O4727" s="468"/>
      <c r="P4727" s="468"/>
      <c r="Q4727" s="474">
        <f t="shared" si="222"/>
        <v>0</v>
      </c>
      <c r="R4727" s="474">
        <f t="shared" si="223"/>
        <v>0</v>
      </c>
      <c r="S4727" s="474">
        <f t="shared" si="224"/>
        <v>50</v>
      </c>
      <c r="T4727" s="465">
        <f t="shared" si="229"/>
        <v>0</v>
      </c>
      <c r="U4727" s="470"/>
    </row>
    <row r="4728" spans="2:21" s="558" customFormat="1" x14ac:dyDescent="0.25">
      <c r="B4728" s="466">
        <f t="shared" si="221"/>
        <v>4723</v>
      </c>
      <c r="C4728" s="605">
        <v>45573</v>
      </c>
      <c r="D4728" s="217" t="s">
        <v>284</v>
      </c>
      <c r="E4728" s="468" t="str">
        <f t="shared" si="225"/>
        <v>کمپرسی جفت</v>
      </c>
      <c r="F4728" s="468" t="str">
        <f t="shared" si="226"/>
        <v>محمدپور</v>
      </c>
      <c r="G4728" s="468" t="str">
        <f t="shared" si="227"/>
        <v>جفت</v>
      </c>
      <c r="H4728" s="468">
        <f t="shared" si="228"/>
        <v>7</v>
      </c>
      <c r="I4728" s="468" t="s">
        <v>220</v>
      </c>
      <c r="J4728" s="468">
        <v>30</v>
      </c>
      <c r="K4728" s="468"/>
      <c r="L4728" s="468"/>
      <c r="M4728" s="458"/>
      <c r="N4728" s="468"/>
      <c r="O4728" s="468"/>
      <c r="P4728" s="468"/>
      <c r="Q4728" s="469">
        <f t="shared" si="222"/>
        <v>210</v>
      </c>
      <c r="R4728" s="469">
        <f t="shared" si="223"/>
        <v>0</v>
      </c>
      <c r="S4728" s="469">
        <f t="shared" si="224"/>
        <v>0</v>
      </c>
      <c r="T4728" s="462">
        <f t="shared" si="229"/>
        <v>0</v>
      </c>
      <c r="U4728" s="470"/>
    </row>
    <row r="4729" spans="2:21" s="558" customFormat="1" x14ac:dyDescent="0.25">
      <c r="B4729" s="466">
        <f t="shared" si="221"/>
        <v>4724</v>
      </c>
      <c r="C4729" s="605">
        <v>45573</v>
      </c>
      <c r="D4729" s="326" t="s">
        <v>268</v>
      </c>
      <c r="E4729" s="468" t="str">
        <f t="shared" si="225"/>
        <v>کمپرسی تک</v>
      </c>
      <c r="F4729" s="468" t="str">
        <f t="shared" si="226"/>
        <v>محمدپور</v>
      </c>
      <c r="G4729" s="468" t="str">
        <f t="shared" si="227"/>
        <v>تک</v>
      </c>
      <c r="H4729" s="468">
        <f t="shared" si="228"/>
        <v>5</v>
      </c>
      <c r="I4729" s="468"/>
      <c r="J4729" s="468">
        <v>0</v>
      </c>
      <c r="K4729" s="468"/>
      <c r="L4729" s="468"/>
      <c r="M4729" s="458"/>
      <c r="N4729" s="468"/>
      <c r="O4729" s="468"/>
      <c r="P4729" s="468"/>
      <c r="Q4729" s="474">
        <f t="shared" si="222"/>
        <v>0</v>
      </c>
      <c r="R4729" s="474">
        <f t="shared" si="223"/>
        <v>0</v>
      </c>
      <c r="S4729" s="474">
        <f t="shared" si="224"/>
        <v>0</v>
      </c>
      <c r="T4729" s="465">
        <f t="shared" si="229"/>
        <v>0</v>
      </c>
      <c r="U4729" s="470"/>
    </row>
    <row r="4730" spans="2:21" s="558" customFormat="1" x14ac:dyDescent="0.25">
      <c r="B4730" s="466">
        <f t="shared" si="221"/>
        <v>4725</v>
      </c>
      <c r="C4730" s="605">
        <v>45573</v>
      </c>
      <c r="D4730" s="217" t="s">
        <v>260</v>
      </c>
      <c r="E4730" s="468" t="str">
        <f t="shared" si="225"/>
        <v>تانکر آب</v>
      </c>
      <c r="F4730" s="468" t="str">
        <f t="shared" si="226"/>
        <v>محمدپور</v>
      </c>
      <c r="G4730" s="468" t="str">
        <f t="shared" si="227"/>
        <v>تانکر آب</v>
      </c>
      <c r="H4730" s="468">
        <f t="shared" si="228"/>
        <v>10</v>
      </c>
      <c r="I4730" s="468" t="s">
        <v>66</v>
      </c>
      <c r="J4730" s="468">
        <v>10</v>
      </c>
      <c r="K4730" s="468"/>
      <c r="L4730" s="468"/>
      <c r="M4730" s="458"/>
      <c r="N4730" s="468"/>
      <c r="O4730" s="468"/>
      <c r="P4730" s="468"/>
      <c r="Q4730" s="469">
        <f t="shared" si="222"/>
        <v>0</v>
      </c>
      <c r="R4730" s="469">
        <f t="shared" si="223"/>
        <v>0</v>
      </c>
      <c r="S4730" s="469">
        <f t="shared" si="224"/>
        <v>100</v>
      </c>
      <c r="T4730" s="462">
        <f t="shared" si="229"/>
        <v>0</v>
      </c>
      <c r="U4730" s="470"/>
    </row>
    <row r="4731" spans="2:21" s="558" customFormat="1" x14ac:dyDescent="0.25">
      <c r="B4731" s="466">
        <f t="shared" si="221"/>
        <v>4726</v>
      </c>
      <c r="C4731" s="605">
        <v>45573</v>
      </c>
      <c r="D4731" s="326" t="s">
        <v>359</v>
      </c>
      <c r="E4731" s="468" t="str">
        <f t="shared" si="225"/>
        <v>کمپرسی جفت</v>
      </c>
      <c r="F4731" s="468" t="str">
        <f t="shared" si="226"/>
        <v>محمدپور</v>
      </c>
      <c r="G4731" s="468" t="str">
        <f t="shared" si="227"/>
        <v>جفت</v>
      </c>
      <c r="H4731" s="468">
        <f t="shared" si="228"/>
        <v>7</v>
      </c>
      <c r="I4731" s="468"/>
      <c r="J4731" s="468">
        <v>0</v>
      </c>
      <c r="K4731" s="468"/>
      <c r="L4731" s="468"/>
      <c r="M4731" s="458"/>
      <c r="N4731" s="468"/>
      <c r="O4731" s="468"/>
      <c r="P4731" s="468"/>
      <c r="Q4731" s="474">
        <f t="shared" si="222"/>
        <v>0</v>
      </c>
      <c r="R4731" s="474">
        <f t="shared" si="223"/>
        <v>0</v>
      </c>
      <c r="S4731" s="474">
        <f t="shared" si="224"/>
        <v>0</v>
      </c>
      <c r="T4731" s="465">
        <f t="shared" si="229"/>
        <v>0</v>
      </c>
      <c r="U4731" s="470"/>
    </row>
    <row r="4732" spans="2:21" s="558" customFormat="1" x14ac:dyDescent="0.25">
      <c r="B4732" s="466">
        <f t="shared" si="221"/>
        <v>4727</v>
      </c>
      <c r="C4732" s="605">
        <v>45573</v>
      </c>
      <c r="D4732" s="217" t="s">
        <v>177</v>
      </c>
      <c r="E4732" s="468" t="str">
        <f t="shared" si="225"/>
        <v>کمپرسی جفت</v>
      </c>
      <c r="F4732" s="468" t="str">
        <f t="shared" si="226"/>
        <v>محمدپور</v>
      </c>
      <c r="G4732" s="468" t="str">
        <f t="shared" si="227"/>
        <v>جفت</v>
      </c>
      <c r="H4732" s="468">
        <f t="shared" si="228"/>
        <v>7</v>
      </c>
      <c r="I4732" s="468"/>
      <c r="J4732" s="468">
        <v>0</v>
      </c>
      <c r="K4732" s="468"/>
      <c r="L4732" s="468"/>
      <c r="M4732" s="458"/>
      <c r="N4732" s="468"/>
      <c r="O4732" s="468"/>
      <c r="P4732" s="468"/>
      <c r="Q4732" s="469">
        <f t="shared" si="222"/>
        <v>0</v>
      </c>
      <c r="R4732" s="469">
        <f t="shared" si="223"/>
        <v>0</v>
      </c>
      <c r="S4732" s="469">
        <f t="shared" si="224"/>
        <v>0</v>
      </c>
      <c r="T4732" s="462">
        <f t="shared" si="229"/>
        <v>0</v>
      </c>
      <c r="U4732" s="470"/>
    </row>
    <row r="4733" spans="2:21" s="558" customFormat="1" x14ac:dyDescent="0.25">
      <c r="B4733" s="466">
        <f t="shared" si="221"/>
        <v>4728</v>
      </c>
      <c r="C4733" s="605">
        <v>45573</v>
      </c>
      <c r="D4733" s="326" t="s">
        <v>173</v>
      </c>
      <c r="E4733" s="468" t="str">
        <f t="shared" si="225"/>
        <v>تانکر آب</v>
      </c>
      <c r="F4733" s="468" t="str">
        <f t="shared" si="226"/>
        <v>محمدپور</v>
      </c>
      <c r="G4733" s="468" t="str">
        <f t="shared" si="227"/>
        <v>تانکر آب</v>
      </c>
      <c r="H4733" s="468">
        <f t="shared" si="228"/>
        <v>11.2</v>
      </c>
      <c r="I4733" s="468"/>
      <c r="J4733" s="468">
        <v>0</v>
      </c>
      <c r="K4733" s="468"/>
      <c r="L4733" s="468"/>
      <c r="M4733" s="458"/>
      <c r="N4733" s="468"/>
      <c r="O4733" s="468"/>
      <c r="P4733" s="468"/>
      <c r="Q4733" s="474">
        <f t="shared" si="222"/>
        <v>0</v>
      </c>
      <c r="R4733" s="474">
        <f t="shared" si="223"/>
        <v>0</v>
      </c>
      <c r="S4733" s="474">
        <f t="shared" si="224"/>
        <v>0</v>
      </c>
      <c r="T4733" s="465">
        <f t="shared" si="229"/>
        <v>0</v>
      </c>
      <c r="U4733" s="470"/>
    </row>
    <row r="4734" spans="2:21" s="558" customFormat="1" x14ac:dyDescent="0.25">
      <c r="B4734" s="466">
        <f t="shared" si="221"/>
        <v>4729</v>
      </c>
      <c r="C4734" s="605">
        <v>45573</v>
      </c>
      <c r="D4734" s="217" t="s">
        <v>152</v>
      </c>
      <c r="E4734" s="468" t="str">
        <f t="shared" si="225"/>
        <v>کامیون کمپرسی</v>
      </c>
      <c r="F4734" s="468" t="str">
        <f t="shared" si="226"/>
        <v>میرزایی</v>
      </c>
      <c r="G4734" s="468" t="str">
        <f t="shared" si="227"/>
        <v>تک</v>
      </c>
      <c r="H4734" s="468">
        <f t="shared" si="228"/>
        <v>4.1500000000000004</v>
      </c>
      <c r="I4734" s="468"/>
      <c r="J4734" s="468"/>
      <c r="K4734" s="468"/>
      <c r="L4734" s="468"/>
      <c r="M4734" s="458"/>
      <c r="N4734" s="468"/>
      <c r="O4734" s="468"/>
      <c r="P4734" s="468"/>
      <c r="Q4734" s="469">
        <f t="shared" si="222"/>
        <v>0</v>
      </c>
      <c r="R4734" s="469">
        <f t="shared" si="223"/>
        <v>0</v>
      </c>
      <c r="S4734" s="469">
        <f t="shared" si="224"/>
        <v>0</v>
      </c>
      <c r="T4734" s="462">
        <f t="shared" si="229"/>
        <v>0</v>
      </c>
      <c r="U4734" s="470"/>
    </row>
    <row r="4735" spans="2:21" s="558" customFormat="1" x14ac:dyDescent="0.25">
      <c r="B4735" s="466">
        <f t="shared" si="221"/>
        <v>4730</v>
      </c>
      <c r="C4735" s="605">
        <v>45573</v>
      </c>
      <c r="D4735" s="326" t="s">
        <v>150</v>
      </c>
      <c r="E4735" s="468" t="str">
        <f t="shared" si="225"/>
        <v>کامیون کمپرسی</v>
      </c>
      <c r="F4735" s="468" t="str">
        <f t="shared" si="226"/>
        <v>میرزایی</v>
      </c>
      <c r="G4735" s="468" t="str">
        <f t="shared" si="227"/>
        <v>تک</v>
      </c>
      <c r="H4735" s="468">
        <f t="shared" si="228"/>
        <v>4.1500000000000004</v>
      </c>
      <c r="I4735" s="468" t="s">
        <v>221</v>
      </c>
      <c r="J4735" s="468">
        <v>27</v>
      </c>
      <c r="K4735" s="468"/>
      <c r="L4735" s="468"/>
      <c r="M4735" s="458"/>
      <c r="N4735" s="468"/>
      <c r="O4735" s="468"/>
      <c r="P4735" s="468"/>
      <c r="Q4735" s="474">
        <f t="shared" si="222"/>
        <v>0</v>
      </c>
      <c r="R4735" s="474">
        <f t="shared" si="223"/>
        <v>128.85750000000002</v>
      </c>
      <c r="S4735" s="474">
        <f t="shared" si="224"/>
        <v>0</v>
      </c>
      <c r="T4735" s="465">
        <f t="shared" si="229"/>
        <v>0</v>
      </c>
      <c r="U4735" s="470"/>
    </row>
    <row r="4736" spans="2:21" s="558" customFormat="1" x14ac:dyDescent="0.25">
      <c r="B4736" s="466">
        <f t="shared" si="221"/>
        <v>4731</v>
      </c>
      <c r="C4736" s="605">
        <v>45573</v>
      </c>
      <c r="D4736" s="217" t="s">
        <v>179</v>
      </c>
      <c r="E4736" s="468" t="str">
        <f t="shared" si="225"/>
        <v>تانکر آب</v>
      </c>
      <c r="F4736" s="468" t="str">
        <f t="shared" si="226"/>
        <v>گلپایگانی</v>
      </c>
      <c r="G4736" s="468" t="str">
        <f t="shared" si="227"/>
        <v>تانکر آب</v>
      </c>
      <c r="H4736" s="468">
        <f t="shared" si="228"/>
        <v>11.6</v>
      </c>
      <c r="I4736" s="468" t="s">
        <v>66</v>
      </c>
      <c r="J4736" s="468">
        <v>7</v>
      </c>
      <c r="K4736" s="468"/>
      <c r="L4736" s="468"/>
      <c r="M4736" s="458"/>
      <c r="N4736" s="468"/>
      <c r="O4736" s="468"/>
      <c r="P4736" s="468"/>
      <c r="Q4736" s="469">
        <f t="shared" si="222"/>
        <v>0</v>
      </c>
      <c r="R4736" s="469">
        <f t="shared" si="223"/>
        <v>0</v>
      </c>
      <c r="S4736" s="469">
        <f t="shared" si="224"/>
        <v>81.2</v>
      </c>
      <c r="T4736" s="462">
        <f t="shared" si="229"/>
        <v>0</v>
      </c>
      <c r="U4736" s="470"/>
    </row>
    <row r="4737" spans="2:21" s="558" customFormat="1" x14ac:dyDescent="0.25">
      <c r="B4737" s="466">
        <f t="shared" si="221"/>
        <v>4732</v>
      </c>
      <c r="C4737" s="605">
        <v>45573</v>
      </c>
      <c r="D4737" s="326" t="s">
        <v>141</v>
      </c>
      <c r="E4737" s="468" t="str">
        <f t="shared" si="225"/>
        <v>کامیون کمپرسی</v>
      </c>
      <c r="F4737" s="468" t="str">
        <f t="shared" si="226"/>
        <v>انصاری</v>
      </c>
      <c r="G4737" s="468" t="str">
        <f t="shared" si="227"/>
        <v>جفت</v>
      </c>
      <c r="H4737" s="468">
        <f t="shared" si="228"/>
        <v>7</v>
      </c>
      <c r="I4737" s="468" t="s">
        <v>220</v>
      </c>
      <c r="J4737" s="468">
        <v>30</v>
      </c>
      <c r="K4737" s="468"/>
      <c r="L4737" s="468"/>
      <c r="M4737" s="458"/>
      <c r="N4737" s="468"/>
      <c r="O4737" s="468"/>
      <c r="P4737" s="468"/>
      <c r="Q4737" s="474">
        <f t="shared" si="222"/>
        <v>210</v>
      </c>
      <c r="R4737" s="474">
        <f t="shared" si="223"/>
        <v>0</v>
      </c>
      <c r="S4737" s="474">
        <f t="shared" si="224"/>
        <v>0</v>
      </c>
      <c r="T4737" s="465">
        <f t="shared" si="229"/>
        <v>0</v>
      </c>
      <c r="U4737" s="470"/>
    </row>
    <row r="4738" spans="2:21" s="558" customFormat="1" x14ac:dyDescent="0.25">
      <c r="B4738" s="466">
        <f t="shared" si="221"/>
        <v>4733</v>
      </c>
      <c r="C4738" s="605">
        <v>45573</v>
      </c>
      <c r="D4738" s="217" t="s">
        <v>142</v>
      </c>
      <c r="E4738" s="468" t="str">
        <f t="shared" si="225"/>
        <v>کامیون کمپرسی</v>
      </c>
      <c r="F4738" s="468" t="str">
        <f t="shared" si="226"/>
        <v>انصاری</v>
      </c>
      <c r="G4738" s="468" t="str">
        <f t="shared" si="227"/>
        <v>جفت</v>
      </c>
      <c r="H4738" s="468">
        <f t="shared" si="228"/>
        <v>7</v>
      </c>
      <c r="I4738" s="468" t="s">
        <v>220</v>
      </c>
      <c r="J4738" s="468">
        <v>30</v>
      </c>
      <c r="K4738" s="468"/>
      <c r="L4738" s="468"/>
      <c r="M4738" s="458"/>
      <c r="N4738" s="468"/>
      <c r="O4738" s="468"/>
      <c r="P4738" s="468"/>
      <c r="Q4738" s="469">
        <f t="shared" si="222"/>
        <v>210</v>
      </c>
      <c r="R4738" s="469">
        <f t="shared" si="223"/>
        <v>0</v>
      </c>
      <c r="S4738" s="469">
        <f t="shared" si="224"/>
        <v>0</v>
      </c>
      <c r="T4738" s="462">
        <f t="shared" si="229"/>
        <v>0</v>
      </c>
      <c r="U4738" s="470"/>
    </row>
    <row r="4739" spans="2:21" s="558" customFormat="1" x14ac:dyDescent="0.25">
      <c r="B4739" s="466">
        <f t="shared" si="221"/>
        <v>4734</v>
      </c>
      <c r="C4739" s="605">
        <v>45573</v>
      </c>
      <c r="D4739" s="326" t="s">
        <v>143</v>
      </c>
      <c r="E4739" s="468" t="str">
        <f t="shared" si="225"/>
        <v>کامیون کمپرسی</v>
      </c>
      <c r="F4739" s="468" t="str">
        <f t="shared" si="226"/>
        <v>انصاری</v>
      </c>
      <c r="G4739" s="468" t="str">
        <f t="shared" si="227"/>
        <v>جفت</v>
      </c>
      <c r="H4739" s="468">
        <f t="shared" si="228"/>
        <v>7</v>
      </c>
      <c r="I4739" s="468"/>
      <c r="J4739" s="468">
        <v>0</v>
      </c>
      <c r="K4739" s="468"/>
      <c r="L4739" s="468"/>
      <c r="M4739" s="458"/>
      <c r="N4739" s="468"/>
      <c r="O4739" s="468"/>
      <c r="P4739" s="468"/>
      <c r="Q4739" s="474">
        <f t="shared" si="222"/>
        <v>0</v>
      </c>
      <c r="R4739" s="474">
        <f t="shared" si="223"/>
        <v>0</v>
      </c>
      <c r="S4739" s="474">
        <f t="shared" si="224"/>
        <v>0</v>
      </c>
      <c r="T4739" s="465">
        <f t="shared" si="229"/>
        <v>0</v>
      </c>
      <c r="U4739" s="470"/>
    </row>
    <row r="4740" spans="2:21" s="558" customFormat="1" x14ac:dyDescent="0.25">
      <c r="B4740" s="466">
        <f t="shared" si="221"/>
        <v>4735</v>
      </c>
      <c r="C4740" s="605">
        <v>45573</v>
      </c>
      <c r="D4740" s="217" t="s">
        <v>258</v>
      </c>
      <c r="E4740" s="468" t="str">
        <f t="shared" si="225"/>
        <v>کامیون کمپرسی</v>
      </c>
      <c r="F4740" s="468" t="str">
        <f t="shared" si="226"/>
        <v>انصاری</v>
      </c>
      <c r="G4740" s="468" t="str">
        <f t="shared" si="227"/>
        <v>جفت</v>
      </c>
      <c r="H4740" s="468">
        <f t="shared" si="228"/>
        <v>7</v>
      </c>
      <c r="I4740" s="468" t="s">
        <v>220</v>
      </c>
      <c r="J4740" s="468">
        <v>30</v>
      </c>
      <c r="K4740" s="468"/>
      <c r="L4740" s="468"/>
      <c r="M4740" s="458"/>
      <c r="N4740" s="468"/>
      <c r="O4740" s="468"/>
      <c r="P4740" s="468"/>
      <c r="Q4740" s="469">
        <f t="shared" si="222"/>
        <v>210</v>
      </c>
      <c r="R4740" s="469">
        <f t="shared" si="223"/>
        <v>0</v>
      </c>
      <c r="S4740" s="469">
        <f t="shared" si="224"/>
        <v>0</v>
      </c>
      <c r="T4740" s="462">
        <f t="shared" si="229"/>
        <v>0</v>
      </c>
      <c r="U4740" s="470"/>
    </row>
    <row r="4741" spans="2:21" s="558" customFormat="1" x14ac:dyDescent="0.25">
      <c r="B4741" s="466">
        <f t="shared" si="221"/>
        <v>4736</v>
      </c>
      <c r="C4741" s="605">
        <v>45573</v>
      </c>
      <c r="D4741" s="326" t="s">
        <v>266</v>
      </c>
      <c r="E4741" s="468" t="str">
        <f t="shared" si="225"/>
        <v>کامیون کمپرسی</v>
      </c>
      <c r="F4741" s="468" t="str">
        <f t="shared" si="226"/>
        <v>انصاری</v>
      </c>
      <c r="G4741" s="468" t="str">
        <f t="shared" si="227"/>
        <v>جفت</v>
      </c>
      <c r="H4741" s="468">
        <f t="shared" si="228"/>
        <v>7</v>
      </c>
      <c r="I4741" s="468" t="s">
        <v>220</v>
      </c>
      <c r="J4741" s="468">
        <v>30</v>
      </c>
      <c r="K4741" s="468"/>
      <c r="L4741" s="468"/>
      <c r="M4741" s="458"/>
      <c r="N4741" s="468"/>
      <c r="O4741" s="468"/>
      <c r="P4741" s="468"/>
      <c r="Q4741" s="474">
        <f t="shared" si="222"/>
        <v>210</v>
      </c>
      <c r="R4741" s="474">
        <f t="shared" si="223"/>
        <v>0</v>
      </c>
      <c r="S4741" s="474">
        <f t="shared" si="224"/>
        <v>0</v>
      </c>
      <c r="T4741" s="465">
        <f t="shared" si="229"/>
        <v>0</v>
      </c>
      <c r="U4741" s="470"/>
    </row>
    <row r="4742" spans="2:21" s="558" customFormat="1" x14ac:dyDescent="0.25">
      <c r="B4742" s="466">
        <f t="shared" ref="B4742:B4837" si="230">ROW()-5</f>
        <v>4737</v>
      </c>
      <c r="C4742" s="605">
        <v>45573</v>
      </c>
      <c r="D4742" s="217" t="s">
        <v>267</v>
      </c>
      <c r="E4742" s="468" t="str">
        <f t="shared" si="225"/>
        <v>کامیون کمپرسی</v>
      </c>
      <c r="F4742" s="468" t="str">
        <f t="shared" si="226"/>
        <v>انصاری</v>
      </c>
      <c r="G4742" s="468" t="str">
        <f t="shared" si="227"/>
        <v>جفت</v>
      </c>
      <c r="H4742" s="468">
        <f t="shared" si="228"/>
        <v>7</v>
      </c>
      <c r="I4742" s="468" t="s">
        <v>220</v>
      </c>
      <c r="J4742" s="468">
        <v>30</v>
      </c>
      <c r="K4742" s="468"/>
      <c r="L4742" s="468"/>
      <c r="M4742" s="458"/>
      <c r="N4742" s="468"/>
      <c r="O4742" s="468"/>
      <c r="P4742" s="468"/>
      <c r="Q4742" s="469">
        <f t="shared" si="222"/>
        <v>210</v>
      </c>
      <c r="R4742" s="469">
        <f t="shared" si="223"/>
        <v>0</v>
      </c>
      <c r="S4742" s="469">
        <f t="shared" si="224"/>
        <v>0</v>
      </c>
      <c r="T4742" s="462">
        <f t="shared" si="229"/>
        <v>0</v>
      </c>
      <c r="U4742" s="470"/>
    </row>
    <row r="4743" spans="2:21" s="558" customFormat="1" x14ac:dyDescent="0.25">
      <c r="B4743" s="466">
        <f t="shared" si="230"/>
        <v>4738</v>
      </c>
      <c r="C4743" s="605">
        <v>45573</v>
      </c>
      <c r="D4743" s="326" t="s">
        <v>524</v>
      </c>
      <c r="E4743" s="468" t="str">
        <f t="shared" si="225"/>
        <v>کامیون کمپرسی</v>
      </c>
      <c r="F4743" s="468" t="str">
        <f t="shared" si="226"/>
        <v>شهرکی</v>
      </c>
      <c r="G4743" s="468" t="str">
        <f t="shared" si="227"/>
        <v>تک</v>
      </c>
      <c r="H4743" s="468">
        <f t="shared" si="228"/>
        <v>4.1500000000000004</v>
      </c>
      <c r="I4743" s="468" t="s">
        <v>221</v>
      </c>
      <c r="J4743" s="468">
        <v>41</v>
      </c>
      <c r="K4743" s="468"/>
      <c r="L4743" s="468"/>
      <c r="M4743" s="458"/>
      <c r="N4743" s="468"/>
      <c r="O4743" s="468"/>
      <c r="P4743" s="468"/>
      <c r="Q4743" s="474">
        <f t="shared" si="222"/>
        <v>0</v>
      </c>
      <c r="R4743" s="474">
        <f t="shared" si="223"/>
        <v>195.67249999999999</v>
      </c>
      <c r="S4743" s="474">
        <f t="shared" si="224"/>
        <v>0</v>
      </c>
      <c r="T4743" s="465">
        <f t="shared" si="229"/>
        <v>0</v>
      </c>
      <c r="U4743" s="470"/>
    </row>
    <row r="4744" spans="2:21" s="558" customFormat="1" x14ac:dyDescent="0.25">
      <c r="B4744" s="466">
        <f t="shared" si="230"/>
        <v>4739</v>
      </c>
      <c r="C4744" s="605">
        <v>45573</v>
      </c>
      <c r="D4744" s="217" t="s">
        <v>387</v>
      </c>
      <c r="E4744" s="468" t="str">
        <f t="shared" si="225"/>
        <v>کمپرسی تک</v>
      </c>
      <c r="F4744" s="468" t="str">
        <f t="shared" si="226"/>
        <v>جواد رضاپور</v>
      </c>
      <c r="G4744" s="468" t="str">
        <f t="shared" si="227"/>
        <v>تک</v>
      </c>
      <c r="H4744" s="468">
        <f t="shared" si="228"/>
        <v>4.1500000000000004</v>
      </c>
      <c r="I4744" s="468" t="s">
        <v>220</v>
      </c>
      <c r="J4744" s="468">
        <v>35</v>
      </c>
      <c r="K4744" s="468"/>
      <c r="L4744" s="468"/>
      <c r="M4744" s="458"/>
      <c r="N4744" s="468"/>
      <c r="O4744" s="468"/>
      <c r="P4744" s="468"/>
      <c r="Q4744" s="469">
        <f t="shared" si="222"/>
        <v>145.25</v>
      </c>
      <c r="R4744" s="469">
        <f t="shared" si="223"/>
        <v>0</v>
      </c>
      <c r="S4744" s="469">
        <f t="shared" si="224"/>
        <v>0</v>
      </c>
      <c r="T4744" s="462">
        <f t="shared" si="229"/>
        <v>0</v>
      </c>
      <c r="U4744" s="470"/>
    </row>
    <row r="4745" spans="2:21" s="558" customFormat="1" x14ac:dyDescent="0.25">
      <c r="B4745" s="466">
        <f t="shared" si="230"/>
        <v>4740</v>
      </c>
      <c r="C4745" s="605">
        <v>45573</v>
      </c>
      <c r="D4745" s="326" t="s">
        <v>388</v>
      </c>
      <c r="E4745" s="468" t="str">
        <f t="shared" si="225"/>
        <v>کمپرسی تک</v>
      </c>
      <c r="F4745" s="468" t="str">
        <f t="shared" si="226"/>
        <v>جواد رضاپور</v>
      </c>
      <c r="G4745" s="468" t="str">
        <f t="shared" si="227"/>
        <v>تک</v>
      </c>
      <c r="H4745" s="468">
        <f t="shared" si="228"/>
        <v>4.1500000000000004</v>
      </c>
      <c r="I4745" s="468" t="s">
        <v>220</v>
      </c>
      <c r="J4745" s="468">
        <v>35</v>
      </c>
      <c r="K4745" s="468"/>
      <c r="L4745" s="468"/>
      <c r="M4745" s="458"/>
      <c r="N4745" s="468"/>
      <c r="O4745" s="468"/>
      <c r="P4745" s="468"/>
      <c r="Q4745" s="474">
        <f t="shared" si="222"/>
        <v>145.25</v>
      </c>
      <c r="R4745" s="474">
        <f t="shared" si="223"/>
        <v>0</v>
      </c>
      <c r="S4745" s="474">
        <f t="shared" si="224"/>
        <v>0</v>
      </c>
      <c r="T4745" s="465">
        <f t="shared" si="229"/>
        <v>0</v>
      </c>
      <c r="U4745" s="470"/>
    </row>
    <row r="4746" spans="2:21" s="558" customFormat="1" x14ac:dyDescent="0.25">
      <c r="B4746" s="466">
        <f t="shared" si="230"/>
        <v>4741</v>
      </c>
      <c r="C4746" s="605">
        <v>45573</v>
      </c>
      <c r="D4746" s="217" t="s">
        <v>505</v>
      </c>
      <c r="E4746" s="468" t="str">
        <f t="shared" si="225"/>
        <v>کمپرسی تک</v>
      </c>
      <c r="F4746" s="468" t="str">
        <f t="shared" si="226"/>
        <v>جواد رضاپور</v>
      </c>
      <c r="G4746" s="468" t="str">
        <f t="shared" si="227"/>
        <v>تک</v>
      </c>
      <c r="H4746" s="468">
        <f t="shared" si="228"/>
        <v>4.1500000000000004</v>
      </c>
      <c r="I4746" s="468" t="s">
        <v>220</v>
      </c>
      <c r="J4746" s="468">
        <v>35</v>
      </c>
      <c r="K4746" s="468"/>
      <c r="L4746" s="468"/>
      <c r="M4746" s="458"/>
      <c r="N4746" s="468"/>
      <c r="O4746" s="468"/>
      <c r="P4746" s="468"/>
      <c r="Q4746" s="469">
        <f t="shared" si="222"/>
        <v>145.25</v>
      </c>
      <c r="R4746" s="469">
        <f t="shared" si="223"/>
        <v>0</v>
      </c>
      <c r="S4746" s="469">
        <f t="shared" si="224"/>
        <v>0</v>
      </c>
      <c r="T4746" s="462">
        <f t="shared" si="229"/>
        <v>0</v>
      </c>
      <c r="U4746" s="470"/>
    </row>
    <row r="4747" spans="2:21" s="558" customFormat="1" x14ac:dyDescent="0.25">
      <c r="B4747" s="466">
        <f t="shared" si="230"/>
        <v>4742</v>
      </c>
      <c r="C4747" s="605">
        <v>45573</v>
      </c>
      <c r="D4747" s="326" t="s">
        <v>96</v>
      </c>
      <c r="E4747" s="468" t="str">
        <f t="shared" si="225"/>
        <v>تانکر آب</v>
      </c>
      <c r="F4747" s="468" t="str">
        <f t="shared" si="226"/>
        <v>شرکتی</v>
      </c>
      <c r="G4747" s="468" t="str">
        <f t="shared" si="227"/>
        <v>تانکر آب</v>
      </c>
      <c r="H4747" s="468">
        <f t="shared" si="228"/>
        <v>11.8</v>
      </c>
      <c r="I4747" s="468" t="s">
        <v>66</v>
      </c>
      <c r="J4747" s="468">
        <v>5</v>
      </c>
      <c r="K4747" s="468"/>
      <c r="L4747" s="468"/>
      <c r="M4747" s="458"/>
      <c r="N4747" s="468"/>
      <c r="O4747" s="468"/>
      <c r="P4747" s="468"/>
      <c r="Q4747" s="469">
        <f t="shared" si="222"/>
        <v>0</v>
      </c>
      <c r="R4747" s="469">
        <f t="shared" si="223"/>
        <v>0</v>
      </c>
      <c r="S4747" s="469">
        <f t="shared" si="224"/>
        <v>59</v>
      </c>
      <c r="T4747" s="462">
        <f t="shared" si="229"/>
        <v>0</v>
      </c>
      <c r="U4747" s="470"/>
    </row>
    <row r="4748" spans="2:21" s="558" customFormat="1" x14ac:dyDescent="0.25">
      <c r="B4748" s="466">
        <f t="shared" si="230"/>
        <v>4743</v>
      </c>
      <c r="C4748" s="605">
        <v>45573</v>
      </c>
      <c r="D4748" s="217" t="s">
        <v>130</v>
      </c>
      <c r="E4748" s="468" t="str">
        <f t="shared" si="225"/>
        <v>تانکر آب</v>
      </c>
      <c r="F4748" s="468" t="str">
        <f t="shared" si="226"/>
        <v>شرکتی</v>
      </c>
      <c r="G4748" s="468" t="str">
        <f t="shared" si="227"/>
        <v>تانکر آب</v>
      </c>
      <c r="H4748" s="468">
        <f t="shared" si="228"/>
        <v>11.8</v>
      </c>
      <c r="I4748" s="468" t="s">
        <v>66</v>
      </c>
      <c r="J4748" s="468">
        <v>2</v>
      </c>
      <c r="K4748" s="468"/>
      <c r="L4748" s="468"/>
      <c r="M4748" s="458"/>
      <c r="N4748" s="468"/>
      <c r="O4748" s="468"/>
      <c r="P4748" s="468"/>
      <c r="Q4748" s="474">
        <f t="shared" si="222"/>
        <v>0</v>
      </c>
      <c r="R4748" s="474">
        <f t="shared" si="223"/>
        <v>0</v>
      </c>
      <c r="S4748" s="474">
        <f t="shared" si="224"/>
        <v>23.6</v>
      </c>
      <c r="T4748" s="465">
        <f t="shared" si="229"/>
        <v>0</v>
      </c>
      <c r="U4748" s="470"/>
    </row>
    <row r="4749" spans="2:21" s="558" customFormat="1" x14ac:dyDescent="0.25">
      <c r="B4749" s="466">
        <f t="shared" si="230"/>
        <v>4744</v>
      </c>
      <c r="C4749" s="605">
        <v>45573</v>
      </c>
      <c r="D4749" s="326" t="s">
        <v>478</v>
      </c>
      <c r="E4749" s="468" t="str">
        <f t="shared" si="225"/>
        <v>تانکر آب</v>
      </c>
      <c r="F4749" s="468" t="str">
        <f t="shared" si="226"/>
        <v>میرزایی</v>
      </c>
      <c r="G4749" s="468" t="str">
        <f t="shared" si="227"/>
        <v>تانکر آب</v>
      </c>
      <c r="H4749" s="468">
        <f t="shared" si="228"/>
        <v>13</v>
      </c>
      <c r="I4749" s="468" t="s">
        <v>66</v>
      </c>
      <c r="J4749" s="468">
        <v>4</v>
      </c>
      <c r="K4749" s="468"/>
      <c r="L4749" s="468"/>
      <c r="M4749" s="458"/>
      <c r="N4749" s="468"/>
      <c r="O4749" s="468"/>
      <c r="P4749" s="468"/>
      <c r="Q4749" s="469">
        <f t="shared" si="222"/>
        <v>0</v>
      </c>
      <c r="R4749" s="469">
        <f t="shared" si="223"/>
        <v>0</v>
      </c>
      <c r="S4749" s="469">
        <f t="shared" si="224"/>
        <v>52</v>
      </c>
      <c r="T4749" s="462">
        <f t="shared" si="229"/>
        <v>0</v>
      </c>
      <c r="U4749" s="470"/>
    </row>
    <row r="4750" spans="2:21" s="558" customFormat="1" x14ac:dyDescent="0.25">
      <c r="B4750" s="466">
        <f t="shared" si="230"/>
        <v>4745</v>
      </c>
      <c r="C4750" s="605">
        <v>45574</v>
      </c>
      <c r="D4750" s="472" t="s">
        <v>545</v>
      </c>
      <c r="E4750" s="468" t="str">
        <f t="shared" si="225"/>
        <v>_</v>
      </c>
      <c r="F4750" s="468" t="str">
        <f t="shared" si="226"/>
        <v>_</v>
      </c>
      <c r="G4750" s="468" t="str">
        <f t="shared" si="227"/>
        <v>قالب بندی</v>
      </c>
      <c r="H4750" s="468">
        <f t="shared" si="228"/>
        <v>1</v>
      </c>
      <c r="I4750" s="468" t="s">
        <v>11</v>
      </c>
      <c r="J4750" s="468">
        <v>20</v>
      </c>
      <c r="K4750" s="468"/>
      <c r="L4750" s="468"/>
      <c r="M4750" s="458"/>
      <c r="N4750" s="468"/>
      <c r="O4750" s="468">
        <v>712250</v>
      </c>
      <c r="P4750" s="468" t="s">
        <v>534</v>
      </c>
      <c r="Q4750" s="474">
        <f t="shared" si="222"/>
        <v>0</v>
      </c>
      <c r="R4750" s="474">
        <f t="shared" si="223"/>
        <v>0</v>
      </c>
      <c r="S4750" s="474">
        <f t="shared" si="224"/>
        <v>0</v>
      </c>
      <c r="T4750" s="465">
        <f t="shared" si="229"/>
        <v>0</v>
      </c>
      <c r="U4750" s="470"/>
    </row>
    <row r="4751" spans="2:21" s="558" customFormat="1" x14ac:dyDescent="0.25">
      <c r="B4751" s="466">
        <f t="shared" si="230"/>
        <v>4746</v>
      </c>
      <c r="C4751" s="605">
        <v>45574</v>
      </c>
      <c r="D4751" s="326" t="s">
        <v>522</v>
      </c>
      <c r="E4751" s="468" t="str">
        <f t="shared" si="225"/>
        <v>_</v>
      </c>
      <c r="F4751" s="468" t="str">
        <f t="shared" si="226"/>
        <v>_</v>
      </c>
      <c r="G4751" s="468" t="str">
        <f t="shared" si="227"/>
        <v>بچینگ</v>
      </c>
      <c r="H4751" s="468">
        <f t="shared" si="228"/>
        <v>1</v>
      </c>
      <c r="I4751" s="468" t="s">
        <v>310</v>
      </c>
      <c r="J4751" s="468">
        <v>47</v>
      </c>
      <c r="K4751" s="468"/>
      <c r="L4751" s="468"/>
      <c r="M4751" s="458"/>
      <c r="N4751" s="468"/>
      <c r="O4751" s="468">
        <v>716776</v>
      </c>
      <c r="P4751" s="468" t="s">
        <v>498</v>
      </c>
      <c r="Q4751" s="469">
        <f t="shared" si="222"/>
        <v>0</v>
      </c>
      <c r="R4751" s="469">
        <f t="shared" si="223"/>
        <v>0</v>
      </c>
      <c r="S4751" s="469">
        <f t="shared" si="224"/>
        <v>0</v>
      </c>
      <c r="T4751" s="462">
        <f t="shared" si="229"/>
        <v>0</v>
      </c>
      <c r="U4751" s="470"/>
    </row>
    <row r="4752" spans="2:21" s="558" customFormat="1" x14ac:dyDescent="0.25">
      <c r="B4752" s="466">
        <f t="shared" si="230"/>
        <v>4747</v>
      </c>
      <c r="C4752" s="605">
        <v>45574</v>
      </c>
      <c r="D4752" s="217" t="s">
        <v>487</v>
      </c>
      <c r="E4752" s="468" t="str">
        <f t="shared" si="225"/>
        <v>کامیون کمپرسی</v>
      </c>
      <c r="F4752" s="468" t="str">
        <f t="shared" si="226"/>
        <v>رمضانی مقدم</v>
      </c>
      <c r="G4752" s="468" t="str">
        <f t="shared" si="227"/>
        <v>تک</v>
      </c>
      <c r="H4752" s="468">
        <f t="shared" si="228"/>
        <v>4.2</v>
      </c>
      <c r="I4752" s="468" t="s">
        <v>221</v>
      </c>
      <c r="J4752" s="468">
        <v>40</v>
      </c>
      <c r="K4752" s="468"/>
      <c r="L4752" s="468"/>
      <c r="M4752" s="458"/>
      <c r="N4752" s="468"/>
      <c r="O4752" s="468"/>
      <c r="P4752" s="468"/>
      <c r="Q4752" s="474">
        <f t="shared" si="222"/>
        <v>0</v>
      </c>
      <c r="R4752" s="474">
        <f t="shared" si="223"/>
        <v>193.2</v>
      </c>
      <c r="S4752" s="474">
        <f t="shared" si="224"/>
        <v>0</v>
      </c>
      <c r="T4752" s="465">
        <f t="shared" si="229"/>
        <v>0</v>
      </c>
      <c r="U4752" s="470"/>
    </row>
    <row r="4753" spans="2:21" s="558" customFormat="1" x14ac:dyDescent="0.25">
      <c r="B4753" s="466">
        <f t="shared" si="230"/>
        <v>4748</v>
      </c>
      <c r="C4753" s="605">
        <v>45574</v>
      </c>
      <c r="D4753" s="326" t="s">
        <v>488</v>
      </c>
      <c r="E4753" s="468" t="str">
        <f t="shared" si="225"/>
        <v>کامیون کمپرسی</v>
      </c>
      <c r="F4753" s="468" t="str">
        <f t="shared" si="226"/>
        <v>رمضانی مقدم</v>
      </c>
      <c r="G4753" s="468" t="str">
        <f t="shared" si="227"/>
        <v>تک</v>
      </c>
      <c r="H4753" s="468">
        <f t="shared" si="228"/>
        <v>4.2</v>
      </c>
      <c r="I4753" s="468" t="s">
        <v>221</v>
      </c>
      <c r="J4753" s="468">
        <v>39</v>
      </c>
      <c r="K4753" s="468"/>
      <c r="L4753" s="468"/>
      <c r="M4753" s="458"/>
      <c r="N4753" s="468"/>
      <c r="O4753" s="468"/>
      <c r="P4753" s="468"/>
      <c r="Q4753" s="469">
        <f t="shared" si="222"/>
        <v>0</v>
      </c>
      <c r="R4753" s="469">
        <f t="shared" si="223"/>
        <v>188.37</v>
      </c>
      <c r="S4753" s="469">
        <f t="shared" si="224"/>
        <v>0</v>
      </c>
      <c r="T4753" s="462">
        <f t="shared" si="229"/>
        <v>0</v>
      </c>
      <c r="U4753" s="470"/>
    </row>
    <row r="4754" spans="2:21" s="558" customFormat="1" x14ac:dyDescent="0.25">
      <c r="B4754" s="466">
        <f t="shared" si="230"/>
        <v>4749</v>
      </c>
      <c r="C4754" s="605">
        <v>45574</v>
      </c>
      <c r="D4754" s="217" t="s">
        <v>489</v>
      </c>
      <c r="E4754" s="468" t="str">
        <f t="shared" si="225"/>
        <v>کامیون کمپرسی</v>
      </c>
      <c r="F4754" s="468" t="str">
        <f t="shared" si="226"/>
        <v>رمضانی مقدم</v>
      </c>
      <c r="G4754" s="468" t="str">
        <f t="shared" si="227"/>
        <v>تک</v>
      </c>
      <c r="H4754" s="468">
        <f t="shared" si="228"/>
        <v>4.2</v>
      </c>
      <c r="I4754" s="468" t="s">
        <v>221</v>
      </c>
      <c r="J4754" s="468">
        <v>38</v>
      </c>
      <c r="K4754" s="468"/>
      <c r="L4754" s="468"/>
      <c r="M4754" s="458"/>
      <c r="N4754" s="468"/>
      <c r="O4754" s="468"/>
      <c r="P4754" s="468"/>
      <c r="Q4754" s="474">
        <f t="shared" si="222"/>
        <v>0</v>
      </c>
      <c r="R4754" s="474">
        <f t="shared" si="223"/>
        <v>183.54</v>
      </c>
      <c r="S4754" s="474">
        <f t="shared" si="224"/>
        <v>0</v>
      </c>
      <c r="T4754" s="465">
        <f t="shared" si="229"/>
        <v>0</v>
      </c>
      <c r="U4754" s="470"/>
    </row>
    <row r="4755" spans="2:21" s="609" customFormat="1" x14ac:dyDescent="0.25">
      <c r="B4755" s="466">
        <f t="shared" ref="B4755:B4761" si="231">ROW()-5</f>
        <v>4750</v>
      </c>
      <c r="C4755" s="605">
        <v>45574</v>
      </c>
      <c r="D4755" s="326" t="s">
        <v>490</v>
      </c>
      <c r="E4755" s="468" t="str">
        <f t="shared" si="225"/>
        <v>کامیون کمپرسی</v>
      </c>
      <c r="F4755" s="468" t="str">
        <f t="shared" si="226"/>
        <v>رمضانی مقدم</v>
      </c>
      <c r="G4755" s="468" t="str">
        <f t="shared" si="227"/>
        <v>تک</v>
      </c>
      <c r="H4755" s="468">
        <f t="shared" si="228"/>
        <v>4.2</v>
      </c>
      <c r="I4755" s="468"/>
      <c r="J4755" s="468"/>
      <c r="K4755" s="468"/>
      <c r="L4755" s="468"/>
      <c r="M4755" s="458"/>
      <c r="N4755" s="468"/>
      <c r="O4755" s="468"/>
      <c r="P4755" s="468"/>
      <c r="Q4755" s="474">
        <f t="shared" ref="Q4755:Q4761" si="232">IF(I4755=$Q$5,J4755*H4755,0)</f>
        <v>0</v>
      </c>
      <c r="R4755" s="474">
        <f t="shared" ref="R4755:R4761" si="233">IF(I4755=$R$5,J4755*H4755,0)*1.15</f>
        <v>0</v>
      </c>
      <c r="S4755" s="474">
        <f t="shared" ref="S4755:S4761" si="234">IF(I4755=$S$5,J4755*H4755,0)</f>
        <v>0</v>
      </c>
      <c r="T4755" s="465">
        <f t="shared" si="229"/>
        <v>0</v>
      </c>
      <c r="U4755" s="470"/>
    </row>
    <row r="4756" spans="2:21" s="609" customFormat="1" x14ac:dyDescent="0.25">
      <c r="B4756" s="466">
        <f t="shared" si="231"/>
        <v>4751</v>
      </c>
      <c r="C4756" s="605">
        <v>45574</v>
      </c>
      <c r="D4756" s="217" t="s">
        <v>117</v>
      </c>
      <c r="E4756" s="468" t="str">
        <f t="shared" si="225"/>
        <v>کامیون کمپرسی</v>
      </c>
      <c r="F4756" s="468" t="str">
        <f t="shared" si="226"/>
        <v>شرکتی</v>
      </c>
      <c r="G4756" s="468" t="str">
        <f t="shared" si="227"/>
        <v>جفت</v>
      </c>
      <c r="H4756" s="468">
        <f t="shared" si="228"/>
        <v>6.65</v>
      </c>
      <c r="I4756" s="468"/>
      <c r="J4756" s="468"/>
      <c r="K4756" s="468"/>
      <c r="L4756" s="468"/>
      <c r="M4756" s="458"/>
      <c r="N4756" s="468"/>
      <c r="O4756" s="468"/>
      <c r="P4756" s="468"/>
      <c r="Q4756" s="474">
        <f t="shared" si="232"/>
        <v>0</v>
      </c>
      <c r="R4756" s="474">
        <f t="shared" si="233"/>
        <v>0</v>
      </c>
      <c r="S4756" s="474">
        <f t="shared" si="234"/>
        <v>0</v>
      </c>
      <c r="T4756" s="465">
        <f t="shared" si="229"/>
        <v>0</v>
      </c>
      <c r="U4756" s="470"/>
    </row>
    <row r="4757" spans="2:21" s="609" customFormat="1" x14ac:dyDescent="0.25">
      <c r="B4757" s="466">
        <f t="shared" si="231"/>
        <v>4752</v>
      </c>
      <c r="C4757" s="605">
        <v>45574</v>
      </c>
      <c r="D4757" s="217" t="s">
        <v>117</v>
      </c>
      <c r="E4757" s="468" t="str">
        <f t="shared" si="225"/>
        <v>کامیون کمپرسی</v>
      </c>
      <c r="F4757" s="468" t="str">
        <f t="shared" si="226"/>
        <v>شرکتی</v>
      </c>
      <c r="G4757" s="468" t="str">
        <f t="shared" si="227"/>
        <v>جفت</v>
      </c>
      <c r="H4757" s="468">
        <f t="shared" si="228"/>
        <v>6.65</v>
      </c>
      <c r="I4757" s="468" t="s">
        <v>221</v>
      </c>
      <c r="J4757" s="468">
        <v>11</v>
      </c>
      <c r="K4757" s="468"/>
      <c r="L4757" s="468"/>
      <c r="M4757" s="458"/>
      <c r="N4757" s="468"/>
      <c r="O4757" s="468"/>
      <c r="P4757" s="468"/>
      <c r="Q4757" s="474">
        <f t="shared" si="232"/>
        <v>0</v>
      </c>
      <c r="R4757" s="474">
        <f t="shared" si="233"/>
        <v>84.122500000000002</v>
      </c>
      <c r="S4757" s="474">
        <f t="shared" si="234"/>
        <v>0</v>
      </c>
      <c r="T4757" s="465">
        <f t="shared" si="229"/>
        <v>0</v>
      </c>
      <c r="U4757" s="470"/>
    </row>
    <row r="4758" spans="2:21" s="609" customFormat="1" x14ac:dyDescent="0.25">
      <c r="B4758" s="466">
        <f t="shared" si="231"/>
        <v>4753</v>
      </c>
      <c r="C4758" s="605">
        <v>45574</v>
      </c>
      <c r="D4758" s="326" t="s">
        <v>94</v>
      </c>
      <c r="E4758" s="468" t="str">
        <f t="shared" si="225"/>
        <v>کامیون کمپرسی</v>
      </c>
      <c r="F4758" s="468" t="str">
        <f t="shared" si="226"/>
        <v>شرکتی</v>
      </c>
      <c r="G4758" s="468" t="str">
        <f t="shared" si="227"/>
        <v>جفت</v>
      </c>
      <c r="H4758" s="468">
        <f t="shared" si="228"/>
        <v>6.65</v>
      </c>
      <c r="I4758" s="468" t="s">
        <v>221</v>
      </c>
      <c r="J4758" s="468">
        <v>12</v>
      </c>
      <c r="K4758" s="468"/>
      <c r="L4758" s="468"/>
      <c r="M4758" s="458"/>
      <c r="N4758" s="468"/>
      <c r="O4758" s="468"/>
      <c r="P4758" s="468"/>
      <c r="Q4758" s="474">
        <f t="shared" si="232"/>
        <v>0</v>
      </c>
      <c r="R4758" s="474">
        <f t="shared" si="233"/>
        <v>91.77000000000001</v>
      </c>
      <c r="S4758" s="474">
        <f t="shared" si="234"/>
        <v>0</v>
      </c>
      <c r="T4758" s="465">
        <f t="shared" si="229"/>
        <v>0</v>
      </c>
      <c r="U4758" s="470"/>
    </row>
    <row r="4759" spans="2:21" s="609" customFormat="1" x14ac:dyDescent="0.25">
      <c r="B4759" s="466">
        <f t="shared" si="231"/>
        <v>4754</v>
      </c>
      <c r="C4759" s="605">
        <v>45574</v>
      </c>
      <c r="D4759" s="217" t="s">
        <v>91</v>
      </c>
      <c r="E4759" s="468" t="str">
        <f t="shared" si="225"/>
        <v>کامیون کمپرسی</v>
      </c>
      <c r="F4759" s="468" t="str">
        <f t="shared" si="226"/>
        <v>شرکتی</v>
      </c>
      <c r="G4759" s="468" t="str">
        <f t="shared" si="227"/>
        <v>جفت</v>
      </c>
      <c r="H4759" s="468">
        <f t="shared" si="228"/>
        <v>6.65</v>
      </c>
      <c r="I4759" s="468" t="s">
        <v>221</v>
      </c>
      <c r="J4759" s="468">
        <v>16</v>
      </c>
      <c r="K4759" s="468"/>
      <c r="L4759" s="468"/>
      <c r="M4759" s="458"/>
      <c r="N4759" s="468"/>
      <c r="O4759" s="468"/>
      <c r="P4759" s="468"/>
      <c r="Q4759" s="474">
        <f t="shared" si="232"/>
        <v>0</v>
      </c>
      <c r="R4759" s="474">
        <f t="shared" si="233"/>
        <v>122.36</v>
      </c>
      <c r="S4759" s="474">
        <f t="shared" si="234"/>
        <v>0</v>
      </c>
      <c r="T4759" s="465">
        <f t="shared" si="229"/>
        <v>0</v>
      </c>
      <c r="U4759" s="470"/>
    </row>
    <row r="4760" spans="2:21" s="609" customFormat="1" x14ac:dyDescent="0.25">
      <c r="B4760" s="445">
        <f>ROW()-5</f>
        <v>4755</v>
      </c>
      <c r="C4760" s="605">
        <v>45574</v>
      </c>
      <c r="D4760" s="217" t="s">
        <v>91</v>
      </c>
      <c r="E4760" s="468" t="str">
        <f t="shared" si="225"/>
        <v>کامیون کمپرسی</v>
      </c>
      <c r="F4760" s="468" t="str">
        <f t="shared" si="226"/>
        <v>شرکتی</v>
      </c>
      <c r="G4760" s="468" t="str">
        <f t="shared" si="227"/>
        <v>جفت</v>
      </c>
      <c r="H4760" s="468">
        <f t="shared" si="228"/>
        <v>6.65</v>
      </c>
      <c r="I4760" s="468" t="s">
        <v>253</v>
      </c>
      <c r="J4760" s="468">
        <v>8</v>
      </c>
      <c r="K4760" s="468">
        <v>712250</v>
      </c>
      <c r="L4760" s="468"/>
      <c r="M4760" s="458"/>
      <c r="N4760" s="468"/>
      <c r="O4760" s="468"/>
      <c r="P4760" s="468" t="s">
        <v>551</v>
      </c>
      <c r="Q4760" s="469">
        <f>IF(I4760=$Q$5,J4760*H4760,0)</f>
        <v>0</v>
      </c>
      <c r="R4760" s="469">
        <f>IF(I4760=$R$5,J4760*H4760,0)*1.15</f>
        <v>0</v>
      </c>
      <c r="S4760" s="469">
        <f>IF(I4760=$S$5,J4760*H4760,0)</f>
        <v>0</v>
      </c>
      <c r="T4760" s="273">
        <f t="shared" si="229"/>
        <v>53.2</v>
      </c>
      <c r="U4760" s="446"/>
    </row>
    <row r="4761" spans="2:21" s="609" customFormat="1" x14ac:dyDescent="0.25">
      <c r="B4761" s="466">
        <f t="shared" si="231"/>
        <v>4756</v>
      </c>
      <c r="C4761" s="605">
        <v>45574</v>
      </c>
      <c r="D4761" s="326" t="s">
        <v>156</v>
      </c>
      <c r="E4761" s="468" t="str">
        <f t="shared" si="225"/>
        <v>کامیون کمپرسی</v>
      </c>
      <c r="F4761" s="468" t="str">
        <f t="shared" si="226"/>
        <v>صداقت</v>
      </c>
      <c r="G4761" s="468" t="str">
        <f t="shared" si="227"/>
        <v>تک</v>
      </c>
      <c r="H4761" s="468">
        <f t="shared" si="228"/>
        <v>4.1500000000000004</v>
      </c>
      <c r="I4761" s="468" t="s">
        <v>221</v>
      </c>
      <c r="J4761" s="468">
        <v>42</v>
      </c>
      <c r="K4761" s="468"/>
      <c r="L4761" s="468"/>
      <c r="M4761" s="458"/>
      <c r="N4761" s="468"/>
      <c r="O4761" s="468"/>
      <c r="P4761" s="468"/>
      <c r="Q4761" s="474">
        <f t="shared" si="232"/>
        <v>0</v>
      </c>
      <c r="R4761" s="474">
        <f t="shared" si="233"/>
        <v>200.44499999999999</v>
      </c>
      <c r="S4761" s="474">
        <f t="shared" si="234"/>
        <v>0</v>
      </c>
      <c r="T4761" s="465">
        <f t="shared" si="229"/>
        <v>0</v>
      </c>
      <c r="U4761" s="470"/>
    </row>
    <row r="4762" spans="2:21" s="609" customFormat="1" x14ac:dyDescent="0.25">
      <c r="B4762" s="466">
        <f t="shared" ref="B4762:B4767" si="235">ROW()-5</f>
        <v>4757</v>
      </c>
      <c r="C4762" s="605">
        <v>45574</v>
      </c>
      <c r="D4762" s="217" t="s">
        <v>157</v>
      </c>
      <c r="E4762" s="468" t="str">
        <f t="shared" si="225"/>
        <v>کامیون کمپرسی</v>
      </c>
      <c r="F4762" s="468" t="str">
        <f t="shared" si="226"/>
        <v>صداقت</v>
      </c>
      <c r="G4762" s="468" t="str">
        <f t="shared" si="227"/>
        <v>تک</v>
      </c>
      <c r="H4762" s="468">
        <f t="shared" si="228"/>
        <v>4.1500000000000004</v>
      </c>
      <c r="I4762" s="468" t="s">
        <v>221</v>
      </c>
      <c r="J4762" s="468">
        <v>25</v>
      </c>
      <c r="K4762" s="468"/>
      <c r="L4762" s="468"/>
      <c r="M4762" s="458"/>
      <c r="N4762" s="468"/>
      <c r="O4762" s="468"/>
      <c r="P4762" s="468"/>
      <c r="Q4762" s="474">
        <f t="shared" ref="Q4762:Q4767" si="236">IF(I4762=$Q$5,J4762*H4762,0)</f>
        <v>0</v>
      </c>
      <c r="R4762" s="474">
        <f t="shared" ref="R4762:R4767" si="237">IF(I4762=$R$5,J4762*H4762,0)*1.15</f>
        <v>119.31250000000001</v>
      </c>
      <c r="S4762" s="474">
        <f t="shared" ref="S4762:S4767" si="238">IF(I4762=$S$5,J4762*H4762,0)</f>
        <v>0</v>
      </c>
      <c r="T4762" s="465">
        <f t="shared" si="229"/>
        <v>0</v>
      </c>
      <c r="U4762" s="470"/>
    </row>
    <row r="4763" spans="2:21" s="609" customFormat="1" x14ac:dyDescent="0.25">
      <c r="B4763" s="466">
        <f t="shared" si="235"/>
        <v>4758</v>
      </c>
      <c r="C4763" s="605">
        <v>45574</v>
      </c>
      <c r="D4763" s="326" t="s">
        <v>436</v>
      </c>
      <c r="E4763" s="468" t="str">
        <f t="shared" si="225"/>
        <v>تانکر آب</v>
      </c>
      <c r="F4763" s="468" t="str">
        <f t="shared" si="226"/>
        <v>جواد رضاپور</v>
      </c>
      <c r="G4763" s="468" t="str">
        <f t="shared" si="227"/>
        <v>تانکر آب</v>
      </c>
      <c r="H4763" s="468">
        <f t="shared" si="228"/>
        <v>10</v>
      </c>
      <c r="I4763" s="468" t="s">
        <v>66</v>
      </c>
      <c r="J4763" s="468">
        <v>5</v>
      </c>
      <c r="K4763" s="468"/>
      <c r="L4763" s="468"/>
      <c r="M4763" s="458"/>
      <c r="N4763" s="468"/>
      <c r="O4763" s="468"/>
      <c r="P4763" s="468"/>
      <c r="Q4763" s="474">
        <f t="shared" si="236"/>
        <v>0</v>
      </c>
      <c r="R4763" s="474">
        <f t="shared" si="237"/>
        <v>0</v>
      </c>
      <c r="S4763" s="474">
        <f t="shared" si="238"/>
        <v>50</v>
      </c>
      <c r="T4763" s="465">
        <f t="shared" si="229"/>
        <v>0</v>
      </c>
      <c r="U4763" s="470"/>
    </row>
    <row r="4764" spans="2:21" s="609" customFormat="1" x14ac:dyDescent="0.25">
      <c r="B4764" s="466">
        <f t="shared" si="235"/>
        <v>4759</v>
      </c>
      <c r="C4764" s="605">
        <v>45574</v>
      </c>
      <c r="D4764" s="217" t="s">
        <v>284</v>
      </c>
      <c r="E4764" s="468" t="str">
        <f t="shared" si="225"/>
        <v>کمپرسی جفت</v>
      </c>
      <c r="F4764" s="468" t="str">
        <f t="shared" si="226"/>
        <v>محمدپور</v>
      </c>
      <c r="G4764" s="468" t="str">
        <f t="shared" si="227"/>
        <v>جفت</v>
      </c>
      <c r="H4764" s="468">
        <f t="shared" si="228"/>
        <v>7</v>
      </c>
      <c r="I4764" s="468" t="s">
        <v>220</v>
      </c>
      <c r="J4764" s="468">
        <v>35</v>
      </c>
      <c r="K4764" s="468"/>
      <c r="L4764" s="468"/>
      <c r="M4764" s="458"/>
      <c r="N4764" s="468"/>
      <c r="O4764" s="468"/>
      <c r="P4764" s="468"/>
      <c r="Q4764" s="474">
        <f t="shared" si="236"/>
        <v>245</v>
      </c>
      <c r="R4764" s="474">
        <f t="shared" si="237"/>
        <v>0</v>
      </c>
      <c r="S4764" s="474">
        <f t="shared" si="238"/>
        <v>0</v>
      </c>
      <c r="T4764" s="465">
        <f t="shared" si="229"/>
        <v>0</v>
      </c>
      <c r="U4764" s="470"/>
    </row>
    <row r="4765" spans="2:21" s="609" customFormat="1" x14ac:dyDescent="0.25">
      <c r="B4765" s="466">
        <f t="shared" si="235"/>
        <v>4760</v>
      </c>
      <c r="C4765" s="605">
        <v>45574</v>
      </c>
      <c r="D4765" s="326" t="s">
        <v>268</v>
      </c>
      <c r="E4765" s="468" t="str">
        <f t="shared" si="225"/>
        <v>کمپرسی تک</v>
      </c>
      <c r="F4765" s="468" t="str">
        <f t="shared" si="226"/>
        <v>محمدپور</v>
      </c>
      <c r="G4765" s="468" t="str">
        <f t="shared" si="227"/>
        <v>تک</v>
      </c>
      <c r="H4765" s="468">
        <f t="shared" si="228"/>
        <v>5</v>
      </c>
      <c r="I4765" s="468"/>
      <c r="J4765" s="468"/>
      <c r="K4765" s="468"/>
      <c r="L4765" s="468"/>
      <c r="M4765" s="458"/>
      <c r="N4765" s="468"/>
      <c r="O4765" s="468"/>
      <c r="P4765" s="468"/>
      <c r="Q4765" s="474">
        <f t="shared" si="236"/>
        <v>0</v>
      </c>
      <c r="R4765" s="474">
        <f t="shared" si="237"/>
        <v>0</v>
      </c>
      <c r="S4765" s="474">
        <f t="shared" si="238"/>
        <v>0</v>
      </c>
      <c r="T4765" s="465">
        <f t="shared" si="229"/>
        <v>0</v>
      </c>
      <c r="U4765" s="470"/>
    </row>
    <row r="4766" spans="2:21" s="609" customFormat="1" x14ac:dyDescent="0.25">
      <c r="B4766" s="466">
        <f t="shared" si="235"/>
        <v>4761</v>
      </c>
      <c r="C4766" s="605">
        <v>45574</v>
      </c>
      <c r="D4766" s="217" t="s">
        <v>260</v>
      </c>
      <c r="E4766" s="468" t="str">
        <f t="shared" si="225"/>
        <v>تانکر آب</v>
      </c>
      <c r="F4766" s="468" t="str">
        <f t="shared" si="226"/>
        <v>محمدپور</v>
      </c>
      <c r="G4766" s="468" t="str">
        <f t="shared" si="227"/>
        <v>تانکر آب</v>
      </c>
      <c r="H4766" s="468">
        <f t="shared" si="228"/>
        <v>10</v>
      </c>
      <c r="I4766" s="468" t="s">
        <v>66</v>
      </c>
      <c r="J4766" s="468">
        <v>6</v>
      </c>
      <c r="K4766" s="468"/>
      <c r="L4766" s="468"/>
      <c r="M4766" s="458"/>
      <c r="N4766" s="468"/>
      <c r="O4766" s="468"/>
      <c r="P4766" s="468"/>
      <c r="Q4766" s="474">
        <f t="shared" si="236"/>
        <v>0</v>
      </c>
      <c r="R4766" s="474">
        <f t="shared" si="237"/>
        <v>0</v>
      </c>
      <c r="S4766" s="474">
        <f t="shared" si="238"/>
        <v>60</v>
      </c>
      <c r="T4766" s="465">
        <f t="shared" si="229"/>
        <v>0</v>
      </c>
      <c r="U4766" s="470"/>
    </row>
    <row r="4767" spans="2:21" s="609" customFormat="1" x14ac:dyDescent="0.25">
      <c r="B4767" s="466">
        <f t="shared" si="235"/>
        <v>4762</v>
      </c>
      <c r="C4767" s="605">
        <v>45574</v>
      </c>
      <c r="D4767" s="326" t="s">
        <v>359</v>
      </c>
      <c r="E4767" s="468" t="str">
        <f t="shared" si="225"/>
        <v>کمپرسی جفت</v>
      </c>
      <c r="F4767" s="468" t="str">
        <f t="shared" si="226"/>
        <v>محمدپور</v>
      </c>
      <c r="G4767" s="468" t="str">
        <f t="shared" si="227"/>
        <v>جفت</v>
      </c>
      <c r="H4767" s="468">
        <f t="shared" si="228"/>
        <v>7</v>
      </c>
      <c r="I4767" s="468"/>
      <c r="J4767" s="468"/>
      <c r="K4767" s="468"/>
      <c r="L4767" s="468"/>
      <c r="M4767" s="458"/>
      <c r="N4767" s="468"/>
      <c r="O4767" s="468"/>
      <c r="P4767" s="468"/>
      <c r="Q4767" s="474">
        <f t="shared" si="236"/>
        <v>0</v>
      </c>
      <c r="R4767" s="474">
        <f t="shared" si="237"/>
        <v>0</v>
      </c>
      <c r="S4767" s="474">
        <f t="shared" si="238"/>
        <v>0</v>
      </c>
      <c r="T4767" s="465">
        <f t="shared" si="229"/>
        <v>0</v>
      </c>
      <c r="U4767" s="470"/>
    </row>
    <row r="4768" spans="2:21" s="609" customFormat="1" x14ac:dyDescent="0.25">
      <c r="B4768" s="466">
        <f t="shared" ref="B4768:B4773" si="239">ROW()-5</f>
        <v>4763</v>
      </c>
      <c r="C4768" s="605">
        <v>45574</v>
      </c>
      <c r="D4768" s="217" t="s">
        <v>177</v>
      </c>
      <c r="E4768" s="468" t="str">
        <f t="shared" si="225"/>
        <v>کمپرسی جفت</v>
      </c>
      <c r="F4768" s="468" t="str">
        <f t="shared" si="226"/>
        <v>محمدپور</v>
      </c>
      <c r="G4768" s="468" t="str">
        <f t="shared" si="227"/>
        <v>جفت</v>
      </c>
      <c r="H4768" s="468">
        <f t="shared" si="228"/>
        <v>7</v>
      </c>
      <c r="I4768" s="468"/>
      <c r="J4768" s="468"/>
      <c r="K4768" s="468"/>
      <c r="L4768" s="468"/>
      <c r="M4768" s="458"/>
      <c r="N4768" s="468"/>
      <c r="O4768" s="468"/>
      <c r="P4768" s="468"/>
      <c r="Q4768" s="474">
        <f t="shared" ref="Q4768:Q4773" si="240">IF(I4768=$Q$5,J4768*H4768,0)</f>
        <v>0</v>
      </c>
      <c r="R4768" s="474">
        <f t="shared" ref="R4768:R4773" si="241">IF(I4768=$R$5,J4768*H4768,0)*1.15</f>
        <v>0</v>
      </c>
      <c r="S4768" s="474">
        <f t="shared" ref="S4768:S4773" si="242">IF(I4768=$S$5,J4768*H4768,0)</f>
        <v>0</v>
      </c>
      <c r="T4768" s="465">
        <f t="shared" si="229"/>
        <v>0</v>
      </c>
      <c r="U4768" s="470"/>
    </row>
    <row r="4769" spans="2:21" s="609" customFormat="1" x14ac:dyDescent="0.25">
      <c r="B4769" s="466">
        <f t="shared" si="239"/>
        <v>4764</v>
      </c>
      <c r="C4769" s="605">
        <v>45574</v>
      </c>
      <c r="D4769" s="326" t="s">
        <v>173</v>
      </c>
      <c r="E4769" s="468" t="str">
        <f t="shared" si="225"/>
        <v>تانکر آب</v>
      </c>
      <c r="F4769" s="468" t="str">
        <f t="shared" si="226"/>
        <v>محمدپور</v>
      </c>
      <c r="G4769" s="468" t="str">
        <f t="shared" si="227"/>
        <v>تانکر آب</v>
      </c>
      <c r="H4769" s="468">
        <f t="shared" si="228"/>
        <v>11.2</v>
      </c>
      <c r="I4769" s="468"/>
      <c r="J4769" s="468"/>
      <c r="K4769" s="468"/>
      <c r="L4769" s="468"/>
      <c r="M4769" s="458"/>
      <c r="N4769" s="468"/>
      <c r="O4769" s="468"/>
      <c r="P4769" s="468"/>
      <c r="Q4769" s="474">
        <f t="shared" si="240"/>
        <v>0</v>
      </c>
      <c r="R4769" s="474">
        <f t="shared" si="241"/>
        <v>0</v>
      </c>
      <c r="S4769" s="474">
        <f t="shared" si="242"/>
        <v>0</v>
      </c>
      <c r="T4769" s="465">
        <f t="shared" si="229"/>
        <v>0</v>
      </c>
      <c r="U4769" s="470"/>
    </row>
    <row r="4770" spans="2:21" s="609" customFormat="1" x14ac:dyDescent="0.25">
      <c r="B4770" s="466">
        <f t="shared" si="239"/>
        <v>4765</v>
      </c>
      <c r="C4770" s="605">
        <v>45574</v>
      </c>
      <c r="D4770" s="217" t="s">
        <v>152</v>
      </c>
      <c r="E4770" s="468" t="str">
        <f t="shared" si="225"/>
        <v>کامیون کمپرسی</v>
      </c>
      <c r="F4770" s="468" t="str">
        <f t="shared" si="226"/>
        <v>میرزایی</v>
      </c>
      <c r="G4770" s="468" t="str">
        <f t="shared" si="227"/>
        <v>تک</v>
      </c>
      <c r="H4770" s="468">
        <f t="shared" si="228"/>
        <v>4.1500000000000004</v>
      </c>
      <c r="I4770" s="468" t="s">
        <v>221</v>
      </c>
      <c r="J4770" s="468">
        <v>22</v>
      </c>
      <c r="K4770" s="468"/>
      <c r="L4770" s="468"/>
      <c r="M4770" s="458"/>
      <c r="N4770" s="468"/>
      <c r="O4770" s="468"/>
      <c r="P4770" s="468"/>
      <c r="Q4770" s="474">
        <f t="shared" si="240"/>
        <v>0</v>
      </c>
      <c r="R4770" s="474">
        <f t="shared" si="241"/>
        <v>104.995</v>
      </c>
      <c r="S4770" s="474">
        <f t="shared" si="242"/>
        <v>0</v>
      </c>
      <c r="T4770" s="465">
        <f t="shared" si="229"/>
        <v>0</v>
      </c>
      <c r="U4770" s="470"/>
    </row>
    <row r="4771" spans="2:21" s="609" customFormat="1" x14ac:dyDescent="0.25">
      <c r="B4771" s="466">
        <f t="shared" si="239"/>
        <v>4766</v>
      </c>
      <c r="C4771" s="605">
        <v>45574</v>
      </c>
      <c r="D4771" s="326" t="s">
        <v>150</v>
      </c>
      <c r="E4771" s="468" t="str">
        <f t="shared" si="225"/>
        <v>کامیون کمپرسی</v>
      </c>
      <c r="F4771" s="468" t="str">
        <f t="shared" si="226"/>
        <v>میرزایی</v>
      </c>
      <c r="G4771" s="468" t="str">
        <f t="shared" si="227"/>
        <v>تک</v>
      </c>
      <c r="H4771" s="468">
        <f t="shared" si="228"/>
        <v>4.1500000000000004</v>
      </c>
      <c r="I4771" s="468" t="s">
        <v>221</v>
      </c>
      <c r="J4771" s="468">
        <v>25</v>
      </c>
      <c r="K4771" s="468"/>
      <c r="L4771" s="468"/>
      <c r="M4771" s="458"/>
      <c r="N4771" s="468"/>
      <c r="O4771" s="468"/>
      <c r="P4771" s="468"/>
      <c r="Q4771" s="474">
        <f t="shared" si="240"/>
        <v>0</v>
      </c>
      <c r="R4771" s="474">
        <f t="shared" si="241"/>
        <v>119.31250000000001</v>
      </c>
      <c r="S4771" s="474">
        <f t="shared" si="242"/>
        <v>0</v>
      </c>
      <c r="T4771" s="465">
        <f t="shared" si="229"/>
        <v>0</v>
      </c>
      <c r="U4771" s="470"/>
    </row>
    <row r="4772" spans="2:21" s="609" customFormat="1" x14ac:dyDescent="0.25">
      <c r="B4772" s="466">
        <f t="shared" si="239"/>
        <v>4767</v>
      </c>
      <c r="C4772" s="605">
        <v>45574</v>
      </c>
      <c r="D4772" s="217" t="s">
        <v>179</v>
      </c>
      <c r="E4772" s="468" t="str">
        <f t="shared" si="225"/>
        <v>تانکر آب</v>
      </c>
      <c r="F4772" s="468" t="str">
        <f t="shared" si="226"/>
        <v>گلپایگانی</v>
      </c>
      <c r="G4772" s="468" t="str">
        <f t="shared" si="227"/>
        <v>تانکر آب</v>
      </c>
      <c r="H4772" s="468">
        <f t="shared" si="228"/>
        <v>11.6</v>
      </c>
      <c r="I4772" s="468" t="s">
        <v>66</v>
      </c>
      <c r="J4772" s="468">
        <v>1</v>
      </c>
      <c r="K4772" s="468"/>
      <c r="L4772" s="468"/>
      <c r="M4772" s="458"/>
      <c r="N4772" s="468"/>
      <c r="O4772" s="468"/>
      <c r="P4772" s="468"/>
      <c r="Q4772" s="474">
        <f t="shared" si="240"/>
        <v>0</v>
      </c>
      <c r="R4772" s="474">
        <f t="shared" si="241"/>
        <v>0</v>
      </c>
      <c r="S4772" s="474">
        <f t="shared" si="242"/>
        <v>11.6</v>
      </c>
      <c r="T4772" s="465">
        <f t="shared" si="229"/>
        <v>0</v>
      </c>
      <c r="U4772" s="470"/>
    </row>
    <row r="4773" spans="2:21" s="609" customFormat="1" x14ac:dyDescent="0.25">
      <c r="B4773" s="466">
        <f t="shared" si="239"/>
        <v>4768</v>
      </c>
      <c r="C4773" s="605">
        <v>45574</v>
      </c>
      <c r="D4773" s="326" t="s">
        <v>141</v>
      </c>
      <c r="E4773" s="468" t="str">
        <f t="shared" si="225"/>
        <v>کامیون کمپرسی</v>
      </c>
      <c r="F4773" s="468" t="str">
        <f t="shared" si="226"/>
        <v>انصاری</v>
      </c>
      <c r="G4773" s="468" t="str">
        <f t="shared" si="227"/>
        <v>جفت</v>
      </c>
      <c r="H4773" s="468">
        <f t="shared" si="228"/>
        <v>7</v>
      </c>
      <c r="I4773" s="468" t="s">
        <v>220</v>
      </c>
      <c r="J4773" s="468">
        <v>35</v>
      </c>
      <c r="K4773" s="468"/>
      <c r="L4773" s="468"/>
      <c r="M4773" s="458"/>
      <c r="N4773" s="468"/>
      <c r="O4773" s="468"/>
      <c r="P4773" s="468"/>
      <c r="Q4773" s="474">
        <f t="shared" si="240"/>
        <v>245</v>
      </c>
      <c r="R4773" s="474">
        <f t="shared" si="241"/>
        <v>0</v>
      </c>
      <c r="S4773" s="474">
        <f t="shared" si="242"/>
        <v>0</v>
      </c>
      <c r="T4773" s="465">
        <f t="shared" si="229"/>
        <v>0</v>
      </c>
      <c r="U4773" s="470"/>
    </row>
    <row r="4774" spans="2:21" s="609" customFormat="1" x14ac:dyDescent="0.25">
      <c r="B4774" s="466">
        <f t="shared" ref="B4774:B4779" si="243">ROW()-5</f>
        <v>4769</v>
      </c>
      <c r="C4774" s="605">
        <v>45574</v>
      </c>
      <c r="D4774" s="217" t="s">
        <v>142</v>
      </c>
      <c r="E4774" s="468" t="str">
        <f t="shared" si="225"/>
        <v>کامیون کمپرسی</v>
      </c>
      <c r="F4774" s="468" t="str">
        <f t="shared" si="226"/>
        <v>انصاری</v>
      </c>
      <c r="G4774" s="468" t="str">
        <f t="shared" si="227"/>
        <v>جفت</v>
      </c>
      <c r="H4774" s="468">
        <f t="shared" si="228"/>
        <v>7</v>
      </c>
      <c r="I4774" s="468" t="s">
        <v>220</v>
      </c>
      <c r="J4774" s="468">
        <v>35</v>
      </c>
      <c r="K4774" s="468"/>
      <c r="L4774" s="468"/>
      <c r="M4774" s="458"/>
      <c r="N4774" s="468"/>
      <c r="O4774" s="468"/>
      <c r="P4774" s="468"/>
      <c r="Q4774" s="474">
        <f t="shared" ref="Q4774:Q4779" si="244">IF(I4774=$Q$5,J4774*H4774,0)</f>
        <v>245</v>
      </c>
      <c r="R4774" s="474">
        <f t="shared" ref="R4774:R4779" si="245">IF(I4774=$R$5,J4774*H4774,0)*1.15</f>
        <v>0</v>
      </c>
      <c r="S4774" s="474">
        <f t="shared" ref="S4774:S4779" si="246">IF(I4774=$S$5,J4774*H4774,0)</f>
        <v>0</v>
      </c>
      <c r="T4774" s="465">
        <f t="shared" si="229"/>
        <v>0</v>
      </c>
      <c r="U4774" s="470"/>
    </row>
    <row r="4775" spans="2:21" s="609" customFormat="1" x14ac:dyDescent="0.25">
      <c r="B4775" s="466">
        <f t="shared" si="243"/>
        <v>4770</v>
      </c>
      <c r="C4775" s="605">
        <v>45574</v>
      </c>
      <c r="D4775" s="326" t="s">
        <v>143</v>
      </c>
      <c r="E4775" s="468" t="str">
        <f t="shared" si="225"/>
        <v>کامیون کمپرسی</v>
      </c>
      <c r="F4775" s="468" t="str">
        <f t="shared" si="226"/>
        <v>انصاری</v>
      </c>
      <c r="G4775" s="468" t="str">
        <f t="shared" si="227"/>
        <v>جفت</v>
      </c>
      <c r="H4775" s="468">
        <f t="shared" si="228"/>
        <v>7</v>
      </c>
      <c r="I4775" s="468" t="s">
        <v>220</v>
      </c>
      <c r="J4775" s="468">
        <v>0</v>
      </c>
      <c r="K4775" s="468"/>
      <c r="L4775" s="468"/>
      <c r="M4775" s="458"/>
      <c r="N4775" s="468"/>
      <c r="O4775" s="468"/>
      <c r="P4775" s="468"/>
      <c r="Q4775" s="474">
        <f t="shared" si="244"/>
        <v>0</v>
      </c>
      <c r="R4775" s="474">
        <f t="shared" si="245"/>
        <v>0</v>
      </c>
      <c r="S4775" s="474">
        <f t="shared" si="246"/>
        <v>0</v>
      </c>
      <c r="T4775" s="465">
        <f t="shared" si="229"/>
        <v>0</v>
      </c>
      <c r="U4775" s="470"/>
    </row>
    <row r="4776" spans="2:21" s="609" customFormat="1" x14ac:dyDescent="0.25">
      <c r="B4776" s="466">
        <f t="shared" si="243"/>
        <v>4771</v>
      </c>
      <c r="C4776" s="605">
        <v>45574</v>
      </c>
      <c r="D4776" s="217" t="s">
        <v>258</v>
      </c>
      <c r="E4776" s="468" t="str">
        <f t="shared" si="225"/>
        <v>کامیون کمپرسی</v>
      </c>
      <c r="F4776" s="468" t="str">
        <f t="shared" si="226"/>
        <v>انصاری</v>
      </c>
      <c r="G4776" s="468" t="str">
        <f t="shared" si="227"/>
        <v>جفت</v>
      </c>
      <c r="H4776" s="468">
        <f t="shared" si="228"/>
        <v>7</v>
      </c>
      <c r="I4776" s="468" t="s">
        <v>220</v>
      </c>
      <c r="J4776" s="468">
        <v>35</v>
      </c>
      <c r="K4776" s="468"/>
      <c r="L4776" s="468"/>
      <c r="M4776" s="458"/>
      <c r="N4776" s="468"/>
      <c r="O4776" s="468"/>
      <c r="P4776" s="468"/>
      <c r="Q4776" s="474">
        <f t="shared" si="244"/>
        <v>245</v>
      </c>
      <c r="R4776" s="474">
        <f t="shared" si="245"/>
        <v>0</v>
      </c>
      <c r="S4776" s="474">
        <f t="shared" si="246"/>
        <v>0</v>
      </c>
      <c r="T4776" s="465">
        <f t="shared" si="229"/>
        <v>0</v>
      </c>
      <c r="U4776" s="470"/>
    </row>
    <row r="4777" spans="2:21" s="609" customFormat="1" x14ac:dyDescent="0.25">
      <c r="B4777" s="466">
        <f t="shared" si="243"/>
        <v>4772</v>
      </c>
      <c r="C4777" s="605">
        <v>45574</v>
      </c>
      <c r="D4777" s="326" t="s">
        <v>266</v>
      </c>
      <c r="E4777" s="468" t="str">
        <f t="shared" ref="E4777:E4840" si="247">IFERROR(VLOOKUP(D4777,V:Z,2,FALSE),"")</f>
        <v>کامیون کمپرسی</v>
      </c>
      <c r="F4777" s="468" t="str">
        <f t="shared" ref="F4777:F4840" si="248">IFERROR(VLOOKUP(D4777,V:Z,3,FALSE),"")</f>
        <v>انصاری</v>
      </c>
      <c r="G4777" s="468" t="str">
        <f t="shared" ref="G4777:G4840" si="249">IFERROR(VLOOKUP(D4777,V:Z,4,FALSE),"")</f>
        <v>جفت</v>
      </c>
      <c r="H4777" s="468">
        <f t="shared" ref="H4777:H4840" si="250">IFERROR(VLOOKUP(D4777,V:Z,5,FALSE),"")</f>
        <v>7</v>
      </c>
      <c r="I4777" s="468" t="s">
        <v>220</v>
      </c>
      <c r="J4777" s="468">
        <v>35</v>
      </c>
      <c r="K4777" s="468"/>
      <c r="L4777" s="468"/>
      <c r="M4777" s="458"/>
      <c r="N4777" s="468"/>
      <c r="O4777" s="468"/>
      <c r="P4777" s="468"/>
      <c r="Q4777" s="474">
        <f t="shared" si="244"/>
        <v>245</v>
      </c>
      <c r="R4777" s="474">
        <f t="shared" si="245"/>
        <v>0</v>
      </c>
      <c r="S4777" s="474">
        <f t="shared" si="246"/>
        <v>0</v>
      </c>
      <c r="T4777" s="465">
        <f t="shared" ref="T4777:T4839" si="251">IF(I4777=$T$5,J4777*H4777,0)</f>
        <v>0</v>
      </c>
      <c r="U4777" s="470"/>
    </row>
    <row r="4778" spans="2:21" s="609" customFormat="1" x14ac:dyDescent="0.25">
      <c r="B4778" s="466">
        <f t="shared" si="243"/>
        <v>4773</v>
      </c>
      <c r="C4778" s="605">
        <v>45574</v>
      </c>
      <c r="D4778" s="217" t="s">
        <v>267</v>
      </c>
      <c r="E4778" s="468" t="str">
        <f t="shared" si="247"/>
        <v>کامیون کمپرسی</v>
      </c>
      <c r="F4778" s="468" t="str">
        <f t="shared" si="248"/>
        <v>انصاری</v>
      </c>
      <c r="G4778" s="468" t="str">
        <f t="shared" si="249"/>
        <v>جفت</v>
      </c>
      <c r="H4778" s="468">
        <f t="shared" si="250"/>
        <v>7</v>
      </c>
      <c r="I4778" s="468" t="s">
        <v>220</v>
      </c>
      <c r="J4778" s="468">
        <v>35</v>
      </c>
      <c r="K4778" s="468"/>
      <c r="L4778" s="468"/>
      <c r="M4778" s="458"/>
      <c r="N4778" s="468"/>
      <c r="O4778" s="468"/>
      <c r="P4778" s="468"/>
      <c r="Q4778" s="474">
        <f t="shared" si="244"/>
        <v>245</v>
      </c>
      <c r="R4778" s="474">
        <f t="shared" si="245"/>
        <v>0</v>
      </c>
      <c r="S4778" s="474">
        <f t="shared" si="246"/>
        <v>0</v>
      </c>
      <c r="T4778" s="465">
        <f t="shared" si="251"/>
        <v>0</v>
      </c>
      <c r="U4778" s="470"/>
    </row>
    <row r="4779" spans="2:21" s="609" customFormat="1" x14ac:dyDescent="0.25">
      <c r="B4779" s="466">
        <f t="shared" si="243"/>
        <v>4774</v>
      </c>
      <c r="C4779" s="605">
        <v>45574</v>
      </c>
      <c r="D4779" s="326" t="s">
        <v>524</v>
      </c>
      <c r="E4779" s="468" t="str">
        <f t="shared" si="247"/>
        <v>کامیون کمپرسی</v>
      </c>
      <c r="F4779" s="468" t="str">
        <f t="shared" si="248"/>
        <v>شهرکی</v>
      </c>
      <c r="G4779" s="468" t="str">
        <f t="shared" si="249"/>
        <v>تک</v>
      </c>
      <c r="H4779" s="468">
        <f t="shared" si="250"/>
        <v>4.1500000000000004</v>
      </c>
      <c r="I4779" s="468" t="s">
        <v>221</v>
      </c>
      <c r="J4779" s="468">
        <v>46</v>
      </c>
      <c r="K4779" s="468"/>
      <c r="L4779" s="468"/>
      <c r="M4779" s="458"/>
      <c r="N4779" s="468"/>
      <c r="O4779" s="468"/>
      <c r="P4779" s="468"/>
      <c r="Q4779" s="474">
        <f t="shared" si="244"/>
        <v>0</v>
      </c>
      <c r="R4779" s="474">
        <f t="shared" si="245"/>
        <v>219.535</v>
      </c>
      <c r="S4779" s="474">
        <f t="shared" si="246"/>
        <v>0</v>
      </c>
      <c r="T4779" s="465">
        <f t="shared" si="251"/>
        <v>0</v>
      </c>
      <c r="U4779" s="470" t="s">
        <v>553</v>
      </c>
    </row>
    <row r="4780" spans="2:21" s="558" customFormat="1" x14ac:dyDescent="0.25">
      <c r="B4780" s="466">
        <f t="shared" si="230"/>
        <v>4775</v>
      </c>
      <c r="C4780" s="605">
        <v>45574</v>
      </c>
      <c r="D4780" s="217" t="s">
        <v>387</v>
      </c>
      <c r="E4780" s="468" t="str">
        <f t="shared" si="247"/>
        <v>کمپرسی تک</v>
      </c>
      <c r="F4780" s="468" t="str">
        <f t="shared" si="248"/>
        <v>جواد رضاپور</v>
      </c>
      <c r="G4780" s="468" t="str">
        <f t="shared" si="249"/>
        <v>تک</v>
      </c>
      <c r="H4780" s="468">
        <f t="shared" si="250"/>
        <v>4.1500000000000004</v>
      </c>
      <c r="I4780" s="468" t="s">
        <v>220</v>
      </c>
      <c r="J4780" s="468">
        <v>21</v>
      </c>
      <c r="K4780" s="468"/>
      <c r="L4780" s="468"/>
      <c r="M4780" s="458"/>
      <c r="N4780" s="468"/>
      <c r="O4780" s="468"/>
      <c r="P4780" s="468"/>
      <c r="Q4780" s="469">
        <f t="shared" si="222"/>
        <v>87.15</v>
      </c>
      <c r="R4780" s="469">
        <f t="shared" si="223"/>
        <v>0</v>
      </c>
      <c r="S4780" s="469">
        <f t="shared" si="224"/>
        <v>0</v>
      </c>
      <c r="T4780" s="462">
        <f t="shared" si="251"/>
        <v>0</v>
      </c>
      <c r="U4780" s="470"/>
    </row>
    <row r="4781" spans="2:21" s="558" customFormat="1" x14ac:dyDescent="0.25">
      <c r="B4781" s="466">
        <f t="shared" si="230"/>
        <v>4776</v>
      </c>
      <c r="C4781" s="605">
        <v>45574</v>
      </c>
      <c r="D4781" s="326" t="s">
        <v>388</v>
      </c>
      <c r="E4781" s="468" t="str">
        <f t="shared" si="247"/>
        <v>کمپرسی تک</v>
      </c>
      <c r="F4781" s="468" t="str">
        <f t="shared" si="248"/>
        <v>جواد رضاپور</v>
      </c>
      <c r="G4781" s="468" t="str">
        <f t="shared" si="249"/>
        <v>تک</v>
      </c>
      <c r="H4781" s="468">
        <f t="shared" si="250"/>
        <v>4.1500000000000004</v>
      </c>
      <c r="I4781" s="468" t="s">
        <v>220</v>
      </c>
      <c r="J4781" s="468">
        <v>22</v>
      </c>
      <c r="K4781" s="468"/>
      <c r="L4781" s="468"/>
      <c r="M4781" s="458"/>
      <c r="N4781" s="468"/>
      <c r="O4781" s="468"/>
      <c r="P4781" s="468"/>
      <c r="Q4781" s="474">
        <f t="shared" si="222"/>
        <v>91.300000000000011</v>
      </c>
      <c r="R4781" s="474">
        <f t="shared" si="223"/>
        <v>0</v>
      </c>
      <c r="S4781" s="474">
        <f t="shared" si="224"/>
        <v>0</v>
      </c>
      <c r="T4781" s="465">
        <f t="shared" si="251"/>
        <v>0</v>
      </c>
      <c r="U4781" s="470"/>
    </row>
    <row r="4782" spans="2:21" s="558" customFormat="1" x14ac:dyDescent="0.25">
      <c r="B4782" s="466">
        <f t="shared" si="230"/>
        <v>4777</v>
      </c>
      <c r="C4782" s="605">
        <v>45574</v>
      </c>
      <c r="D4782" s="217" t="s">
        <v>505</v>
      </c>
      <c r="E4782" s="468" t="str">
        <f t="shared" si="247"/>
        <v>کمپرسی تک</v>
      </c>
      <c r="F4782" s="468" t="str">
        <f t="shared" si="248"/>
        <v>جواد رضاپور</v>
      </c>
      <c r="G4782" s="468" t="str">
        <f t="shared" si="249"/>
        <v>تک</v>
      </c>
      <c r="H4782" s="468">
        <f t="shared" si="250"/>
        <v>4.1500000000000004</v>
      </c>
      <c r="I4782" s="468" t="s">
        <v>220</v>
      </c>
      <c r="J4782" s="468">
        <v>22</v>
      </c>
      <c r="K4782" s="468"/>
      <c r="L4782" s="468"/>
      <c r="M4782" s="458"/>
      <c r="N4782" s="468"/>
      <c r="O4782" s="468"/>
      <c r="P4782" s="468"/>
      <c r="Q4782" s="469">
        <f t="shared" si="222"/>
        <v>91.300000000000011</v>
      </c>
      <c r="R4782" s="469">
        <f t="shared" si="223"/>
        <v>0</v>
      </c>
      <c r="S4782" s="469">
        <f t="shared" si="224"/>
        <v>0</v>
      </c>
      <c r="T4782" s="462">
        <f t="shared" si="251"/>
        <v>0</v>
      </c>
      <c r="U4782" s="470"/>
    </row>
    <row r="4783" spans="2:21" s="558" customFormat="1" x14ac:dyDescent="0.25">
      <c r="B4783" s="466">
        <f t="shared" si="230"/>
        <v>4778</v>
      </c>
      <c r="C4783" s="605">
        <v>45574</v>
      </c>
      <c r="D4783" s="326" t="s">
        <v>96</v>
      </c>
      <c r="E4783" s="468" t="str">
        <f t="shared" si="247"/>
        <v>تانکر آب</v>
      </c>
      <c r="F4783" s="468" t="str">
        <f t="shared" si="248"/>
        <v>شرکتی</v>
      </c>
      <c r="G4783" s="468" t="str">
        <f t="shared" si="249"/>
        <v>تانکر آب</v>
      </c>
      <c r="H4783" s="468">
        <f t="shared" si="250"/>
        <v>11.8</v>
      </c>
      <c r="I4783" s="468"/>
      <c r="J4783" s="468">
        <v>0</v>
      </c>
      <c r="K4783" s="468"/>
      <c r="L4783" s="468"/>
      <c r="M4783" s="458"/>
      <c r="N4783" s="468"/>
      <c r="O4783" s="468"/>
      <c r="P4783" s="468"/>
      <c r="Q4783" s="474">
        <f t="shared" si="222"/>
        <v>0</v>
      </c>
      <c r="R4783" s="474">
        <f t="shared" si="223"/>
        <v>0</v>
      </c>
      <c r="S4783" s="474">
        <f t="shared" si="224"/>
        <v>0</v>
      </c>
      <c r="T4783" s="465">
        <f t="shared" si="251"/>
        <v>0</v>
      </c>
      <c r="U4783" s="470"/>
    </row>
    <row r="4784" spans="2:21" s="558" customFormat="1" x14ac:dyDescent="0.25">
      <c r="B4784" s="466">
        <f t="shared" si="230"/>
        <v>4779</v>
      </c>
      <c r="C4784" s="605">
        <v>45574</v>
      </c>
      <c r="D4784" s="217" t="s">
        <v>130</v>
      </c>
      <c r="E4784" s="468" t="str">
        <f t="shared" si="247"/>
        <v>تانکر آب</v>
      </c>
      <c r="F4784" s="468" t="str">
        <f t="shared" si="248"/>
        <v>شرکتی</v>
      </c>
      <c r="G4784" s="468" t="str">
        <f t="shared" si="249"/>
        <v>تانکر آب</v>
      </c>
      <c r="H4784" s="468">
        <f t="shared" si="250"/>
        <v>11.8</v>
      </c>
      <c r="I4784" s="468" t="s">
        <v>66</v>
      </c>
      <c r="J4784" s="468">
        <v>2</v>
      </c>
      <c r="K4784" s="468"/>
      <c r="L4784" s="468"/>
      <c r="M4784" s="458"/>
      <c r="N4784" s="468"/>
      <c r="O4784" s="468"/>
      <c r="P4784" s="468"/>
      <c r="Q4784" s="469">
        <f t="shared" si="222"/>
        <v>0</v>
      </c>
      <c r="R4784" s="469">
        <f t="shared" si="223"/>
        <v>0</v>
      </c>
      <c r="S4784" s="469">
        <f t="shared" si="224"/>
        <v>23.6</v>
      </c>
      <c r="T4784" s="462">
        <f t="shared" si="251"/>
        <v>0</v>
      </c>
      <c r="U4784" s="470"/>
    </row>
    <row r="4785" spans="2:21" s="558" customFormat="1" x14ac:dyDescent="0.25">
      <c r="B4785" s="466">
        <f t="shared" si="230"/>
        <v>4780</v>
      </c>
      <c r="C4785" s="605">
        <v>45574</v>
      </c>
      <c r="D4785" s="326" t="s">
        <v>478</v>
      </c>
      <c r="E4785" s="468" t="str">
        <f t="shared" si="247"/>
        <v>تانکر آب</v>
      </c>
      <c r="F4785" s="468" t="str">
        <f t="shared" si="248"/>
        <v>میرزایی</v>
      </c>
      <c r="G4785" s="468" t="str">
        <f t="shared" si="249"/>
        <v>تانکر آب</v>
      </c>
      <c r="H4785" s="468">
        <f t="shared" si="250"/>
        <v>13</v>
      </c>
      <c r="I4785" s="468" t="s">
        <v>66</v>
      </c>
      <c r="J4785" s="468">
        <v>4</v>
      </c>
      <c r="K4785" s="468"/>
      <c r="L4785" s="468"/>
      <c r="M4785" s="458"/>
      <c r="N4785" s="468"/>
      <c r="O4785" s="468"/>
      <c r="P4785" s="468"/>
      <c r="Q4785" s="474">
        <f t="shared" si="222"/>
        <v>0</v>
      </c>
      <c r="R4785" s="474">
        <f t="shared" si="223"/>
        <v>0</v>
      </c>
      <c r="S4785" s="474">
        <f t="shared" si="224"/>
        <v>52</v>
      </c>
      <c r="T4785" s="465">
        <f t="shared" si="251"/>
        <v>0</v>
      </c>
      <c r="U4785" s="470"/>
    </row>
    <row r="4786" spans="2:21" s="558" customFormat="1" x14ac:dyDescent="0.25">
      <c r="B4786" s="466">
        <f t="shared" si="230"/>
        <v>4781</v>
      </c>
      <c r="C4786" s="605">
        <v>45575</v>
      </c>
      <c r="D4786" s="472" t="s">
        <v>545</v>
      </c>
      <c r="E4786" s="468" t="str">
        <f t="shared" si="247"/>
        <v>_</v>
      </c>
      <c r="F4786" s="468" t="str">
        <f t="shared" si="248"/>
        <v>_</v>
      </c>
      <c r="G4786" s="468" t="str">
        <f t="shared" si="249"/>
        <v>قالب بندی</v>
      </c>
      <c r="H4786" s="468">
        <f t="shared" si="250"/>
        <v>1</v>
      </c>
      <c r="I4786" s="468" t="s">
        <v>11</v>
      </c>
      <c r="J4786" s="468">
        <v>73</v>
      </c>
      <c r="K4786" s="468"/>
      <c r="L4786" s="468"/>
      <c r="M4786" s="458"/>
      <c r="N4786" s="468"/>
      <c r="O4786" s="468">
        <v>713375</v>
      </c>
      <c r="P4786" s="468" t="s">
        <v>531</v>
      </c>
      <c r="Q4786" s="469">
        <f t="shared" si="222"/>
        <v>0</v>
      </c>
      <c r="R4786" s="469">
        <f t="shared" si="223"/>
        <v>0</v>
      </c>
      <c r="S4786" s="469">
        <f t="shared" si="224"/>
        <v>0</v>
      </c>
      <c r="T4786" s="462">
        <f t="shared" si="251"/>
        <v>0</v>
      </c>
      <c r="U4786" s="470"/>
    </row>
    <row r="4787" spans="2:21" s="609" customFormat="1" x14ac:dyDescent="0.25">
      <c r="B4787" s="445">
        <f>ROW()-5</f>
        <v>4782</v>
      </c>
      <c r="C4787" s="605">
        <v>45575</v>
      </c>
      <c r="D4787" s="472" t="s">
        <v>545</v>
      </c>
      <c r="E4787" s="468" t="str">
        <f t="shared" si="247"/>
        <v>_</v>
      </c>
      <c r="F4787" s="468" t="str">
        <f t="shared" si="248"/>
        <v>_</v>
      </c>
      <c r="G4787" s="468" t="str">
        <f t="shared" si="249"/>
        <v>قالب بندی</v>
      </c>
      <c r="H4787" s="468">
        <f t="shared" si="250"/>
        <v>1</v>
      </c>
      <c r="I4787" s="468" t="s">
        <v>11</v>
      </c>
      <c r="J4787" s="468">
        <v>8</v>
      </c>
      <c r="K4787" s="468"/>
      <c r="L4787" s="468"/>
      <c r="M4787" s="458"/>
      <c r="N4787" s="468"/>
      <c r="O4787" s="468">
        <v>712250</v>
      </c>
      <c r="P4787" s="468" t="s">
        <v>534</v>
      </c>
      <c r="Q4787" s="469">
        <f>IF(I4787=$Q$5,J4787*H4787,0)</f>
        <v>0</v>
      </c>
      <c r="R4787" s="469">
        <f>IF(I4787=$R$5,J4787*H4787,0)*1.15</f>
        <v>0</v>
      </c>
      <c r="S4787" s="469">
        <f>IF(I4787=$S$5,J4787*H4787,0)</f>
        <v>0</v>
      </c>
      <c r="T4787" s="273">
        <f t="shared" si="251"/>
        <v>0</v>
      </c>
      <c r="U4787" s="446"/>
    </row>
    <row r="4788" spans="2:21" s="558" customFormat="1" x14ac:dyDescent="0.25">
      <c r="B4788" s="466">
        <f t="shared" si="230"/>
        <v>4783</v>
      </c>
      <c r="C4788" s="605">
        <v>45575</v>
      </c>
      <c r="D4788" s="326" t="s">
        <v>522</v>
      </c>
      <c r="E4788" s="468" t="str">
        <f t="shared" si="247"/>
        <v>_</v>
      </c>
      <c r="F4788" s="468" t="str">
        <f t="shared" si="248"/>
        <v>_</v>
      </c>
      <c r="G4788" s="468" t="str">
        <f t="shared" si="249"/>
        <v>بچینگ</v>
      </c>
      <c r="H4788" s="468">
        <f t="shared" si="250"/>
        <v>1</v>
      </c>
      <c r="I4788" s="468" t="s">
        <v>310</v>
      </c>
      <c r="J4788" s="468">
        <v>67</v>
      </c>
      <c r="K4788" s="468"/>
      <c r="L4788" s="468"/>
      <c r="M4788" s="458"/>
      <c r="N4788" s="468"/>
      <c r="O4788" s="468">
        <v>713375</v>
      </c>
      <c r="P4788" s="468" t="s">
        <v>531</v>
      </c>
      <c r="Q4788" s="474">
        <f t="shared" si="222"/>
        <v>0</v>
      </c>
      <c r="R4788" s="474">
        <f t="shared" si="223"/>
        <v>0</v>
      </c>
      <c r="S4788" s="474">
        <f t="shared" si="224"/>
        <v>0</v>
      </c>
      <c r="T4788" s="465">
        <f t="shared" si="251"/>
        <v>0</v>
      </c>
      <c r="U4788" s="470"/>
    </row>
    <row r="4789" spans="2:21" s="558" customFormat="1" x14ac:dyDescent="0.25">
      <c r="B4789" s="466">
        <f t="shared" si="230"/>
        <v>4784</v>
      </c>
      <c r="C4789" s="605">
        <v>45575</v>
      </c>
      <c r="D4789" s="217" t="s">
        <v>487</v>
      </c>
      <c r="E4789" s="468" t="str">
        <f t="shared" si="247"/>
        <v>کامیون کمپرسی</v>
      </c>
      <c r="F4789" s="468" t="str">
        <f t="shared" si="248"/>
        <v>رمضانی مقدم</v>
      </c>
      <c r="G4789" s="468" t="str">
        <f t="shared" si="249"/>
        <v>تک</v>
      </c>
      <c r="H4789" s="468">
        <f t="shared" si="250"/>
        <v>4.2</v>
      </c>
      <c r="I4789" s="468" t="s">
        <v>221</v>
      </c>
      <c r="J4789" s="468">
        <v>38</v>
      </c>
      <c r="K4789" s="468"/>
      <c r="L4789" s="468"/>
      <c r="M4789" s="458"/>
      <c r="N4789" s="468"/>
      <c r="O4789" s="468"/>
      <c r="P4789" s="468"/>
      <c r="Q4789" s="469">
        <f t="shared" si="222"/>
        <v>0</v>
      </c>
      <c r="R4789" s="469">
        <f t="shared" si="223"/>
        <v>183.54</v>
      </c>
      <c r="S4789" s="469">
        <f t="shared" si="224"/>
        <v>0</v>
      </c>
      <c r="T4789" s="462">
        <f t="shared" si="251"/>
        <v>0</v>
      </c>
      <c r="U4789" s="470"/>
    </row>
    <row r="4790" spans="2:21" s="609" customFormat="1" x14ac:dyDescent="0.25">
      <c r="B4790" s="466">
        <f t="shared" ref="B4790:B4794" si="252">ROW()-5</f>
        <v>4785</v>
      </c>
      <c r="C4790" s="605">
        <v>45575</v>
      </c>
      <c r="D4790" s="326" t="s">
        <v>488</v>
      </c>
      <c r="E4790" s="468" t="str">
        <f t="shared" si="247"/>
        <v>کامیون کمپرسی</v>
      </c>
      <c r="F4790" s="468" t="str">
        <f t="shared" si="248"/>
        <v>رمضانی مقدم</v>
      </c>
      <c r="G4790" s="468" t="str">
        <f t="shared" si="249"/>
        <v>تک</v>
      </c>
      <c r="H4790" s="468">
        <f t="shared" si="250"/>
        <v>4.2</v>
      </c>
      <c r="I4790" s="468" t="s">
        <v>221</v>
      </c>
      <c r="J4790" s="468">
        <v>38</v>
      </c>
      <c r="K4790" s="468"/>
      <c r="L4790" s="468"/>
      <c r="M4790" s="458"/>
      <c r="N4790" s="468"/>
      <c r="O4790" s="468"/>
      <c r="P4790" s="468"/>
      <c r="Q4790" s="474">
        <f t="shared" ref="Q4790:Q4794" si="253">IF(I4790=$Q$5,J4790*H4790,0)</f>
        <v>0</v>
      </c>
      <c r="R4790" s="474">
        <f t="shared" ref="R4790:R4794" si="254">IF(I4790=$R$5,J4790*H4790,0)*1.15</f>
        <v>183.54</v>
      </c>
      <c r="S4790" s="474">
        <f t="shared" ref="S4790:S4794" si="255">IF(I4790=$S$5,J4790*H4790,0)</f>
        <v>0</v>
      </c>
      <c r="T4790" s="465">
        <f t="shared" si="251"/>
        <v>0</v>
      </c>
      <c r="U4790" s="470"/>
    </row>
    <row r="4791" spans="2:21" s="609" customFormat="1" x14ac:dyDescent="0.25">
      <c r="B4791" s="466">
        <f t="shared" si="252"/>
        <v>4786</v>
      </c>
      <c r="C4791" s="605">
        <v>45575</v>
      </c>
      <c r="D4791" s="217" t="s">
        <v>489</v>
      </c>
      <c r="E4791" s="468" t="str">
        <f t="shared" si="247"/>
        <v>کامیون کمپرسی</v>
      </c>
      <c r="F4791" s="468" t="str">
        <f t="shared" si="248"/>
        <v>رمضانی مقدم</v>
      </c>
      <c r="G4791" s="468" t="str">
        <f t="shared" si="249"/>
        <v>تک</v>
      </c>
      <c r="H4791" s="468">
        <f t="shared" si="250"/>
        <v>4.2</v>
      </c>
      <c r="I4791" s="468" t="s">
        <v>221</v>
      </c>
      <c r="J4791" s="468">
        <v>19</v>
      </c>
      <c r="K4791" s="468"/>
      <c r="L4791" s="468"/>
      <c r="M4791" s="458"/>
      <c r="N4791" s="468"/>
      <c r="O4791" s="468"/>
      <c r="P4791" s="468"/>
      <c r="Q4791" s="474">
        <f t="shared" si="253"/>
        <v>0</v>
      </c>
      <c r="R4791" s="474">
        <f t="shared" si="254"/>
        <v>91.77</v>
      </c>
      <c r="S4791" s="474">
        <f t="shared" si="255"/>
        <v>0</v>
      </c>
      <c r="T4791" s="465">
        <f t="shared" si="251"/>
        <v>0</v>
      </c>
      <c r="U4791" s="470"/>
    </row>
    <row r="4792" spans="2:21" s="609" customFormat="1" x14ac:dyDescent="0.25">
      <c r="B4792" s="466">
        <f t="shared" si="252"/>
        <v>4787</v>
      </c>
      <c r="C4792" s="605">
        <v>45575</v>
      </c>
      <c r="D4792" s="326" t="s">
        <v>490</v>
      </c>
      <c r="E4792" s="468" t="str">
        <f t="shared" si="247"/>
        <v>کامیون کمپرسی</v>
      </c>
      <c r="F4792" s="468" t="str">
        <f t="shared" si="248"/>
        <v>رمضانی مقدم</v>
      </c>
      <c r="G4792" s="468" t="str">
        <f t="shared" si="249"/>
        <v>تک</v>
      </c>
      <c r="H4792" s="468">
        <f t="shared" si="250"/>
        <v>4.2</v>
      </c>
      <c r="I4792" s="468"/>
      <c r="J4792" s="468">
        <v>0</v>
      </c>
      <c r="K4792" s="468"/>
      <c r="L4792" s="468"/>
      <c r="M4792" s="458"/>
      <c r="N4792" s="468"/>
      <c r="O4792" s="468"/>
      <c r="P4792" s="468"/>
      <c r="Q4792" s="474">
        <f t="shared" si="253"/>
        <v>0</v>
      </c>
      <c r="R4792" s="474">
        <f t="shared" si="254"/>
        <v>0</v>
      </c>
      <c r="S4792" s="474">
        <f t="shared" si="255"/>
        <v>0</v>
      </c>
      <c r="T4792" s="465">
        <f t="shared" si="251"/>
        <v>0</v>
      </c>
      <c r="U4792" s="470"/>
    </row>
    <row r="4793" spans="2:21" s="609" customFormat="1" x14ac:dyDescent="0.25">
      <c r="B4793" s="466">
        <f t="shared" si="252"/>
        <v>4788</v>
      </c>
      <c r="C4793" s="605">
        <v>45575</v>
      </c>
      <c r="D4793" s="217" t="s">
        <v>117</v>
      </c>
      <c r="E4793" s="468" t="str">
        <f t="shared" si="247"/>
        <v>کامیون کمپرسی</v>
      </c>
      <c r="F4793" s="468" t="str">
        <f t="shared" si="248"/>
        <v>شرکتی</v>
      </c>
      <c r="G4793" s="468" t="str">
        <f t="shared" si="249"/>
        <v>جفت</v>
      </c>
      <c r="H4793" s="468">
        <f t="shared" si="250"/>
        <v>6.65</v>
      </c>
      <c r="I4793" s="468" t="s">
        <v>221</v>
      </c>
      <c r="J4793" s="468">
        <v>23</v>
      </c>
      <c r="K4793" s="468"/>
      <c r="L4793" s="468"/>
      <c r="M4793" s="458"/>
      <c r="N4793" s="468"/>
      <c r="O4793" s="468"/>
      <c r="P4793" s="468"/>
      <c r="Q4793" s="474">
        <f t="shared" si="253"/>
        <v>0</v>
      </c>
      <c r="R4793" s="474">
        <f t="shared" si="254"/>
        <v>175.89250000000001</v>
      </c>
      <c r="S4793" s="474">
        <f t="shared" si="255"/>
        <v>0</v>
      </c>
      <c r="T4793" s="465">
        <f t="shared" si="251"/>
        <v>0</v>
      </c>
      <c r="U4793" s="470"/>
    </row>
    <row r="4794" spans="2:21" s="609" customFormat="1" x14ac:dyDescent="0.25">
      <c r="B4794" s="466">
        <f t="shared" si="252"/>
        <v>4789</v>
      </c>
      <c r="C4794" s="605">
        <v>45575</v>
      </c>
      <c r="D4794" s="326" t="s">
        <v>94</v>
      </c>
      <c r="E4794" s="468" t="str">
        <f t="shared" si="247"/>
        <v>کامیون کمپرسی</v>
      </c>
      <c r="F4794" s="468" t="str">
        <f t="shared" si="248"/>
        <v>شرکتی</v>
      </c>
      <c r="G4794" s="468" t="str">
        <f t="shared" si="249"/>
        <v>جفت</v>
      </c>
      <c r="H4794" s="468">
        <f t="shared" si="250"/>
        <v>6.65</v>
      </c>
      <c r="I4794" s="468" t="s">
        <v>253</v>
      </c>
      <c r="J4794" s="468">
        <v>11</v>
      </c>
      <c r="K4794" s="468">
        <v>712250</v>
      </c>
      <c r="L4794" s="468"/>
      <c r="M4794" s="458"/>
      <c r="N4794" s="468"/>
      <c r="O4794" s="468"/>
      <c r="P4794" s="468" t="s">
        <v>551</v>
      </c>
      <c r="Q4794" s="474">
        <f t="shared" si="253"/>
        <v>0</v>
      </c>
      <c r="R4794" s="474">
        <f t="shared" si="254"/>
        <v>0</v>
      </c>
      <c r="S4794" s="474">
        <f t="shared" si="255"/>
        <v>0</v>
      </c>
      <c r="T4794" s="465">
        <f t="shared" si="251"/>
        <v>73.150000000000006</v>
      </c>
      <c r="U4794" s="470"/>
    </row>
    <row r="4795" spans="2:21" s="609" customFormat="1" x14ac:dyDescent="0.25">
      <c r="B4795" s="466">
        <f t="shared" ref="B4795:B4800" si="256">ROW()-5</f>
        <v>4790</v>
      </c>
      <c r="C4795" s="605">
        <v>45575</v>
      </c>
      <c r="D4795" s="217" t="s">
        <v>91</v>
      </c>
      <c r="E4795" s="468" t="str">
        <f t="shared" si="247"/>
        <v>کامیون کمپرسی</v>
      </c>
      <c r="F4795" s="468" t="str">
        <f t="shared" si="248"/>
        <v>شرکتی</v>
      </c>
      <c r="G4795" s="468" t="str">
        <f t="shared" si="249"/>
        <v>جفت</v>
      </c>
      <c r="H4795" s="468">
        <f t="shared" si="250"/>
        <v>6.65</v>
      </c>
      <c r="I4795" s="468" t="s">
        <v>221</v>
      </c>
      <c r="J4795" s="468">
        <v>23</v>
      </c>
      <c r="K4795" s="468"/>
      <c r="L4795" s="468"/>
      <c r="M4795" s="458"/>
      <c r="N4795" s="468"/>
      <c r="O4795" s="468"/>
      <c r="P4795" s="468"/>
      <c r="Q4795" s="474">
        <f t="shared" ref="Q4795:Q4800" si="257">IF(I4795=$Q$5,J4795*H4795,0)</f>
        <v>0</v>
      </c>
      <c r="R4795" s="474">
        <f t="shared" ref="R4795:R4800" si="258">IF(I4795=$R$5,J4795*H4795,0)*1.15</f>
        <v>175.89250000000001</v>
      </c>
      <c r="S4795" s="474">
        <f t="shared" ref="S4795:S4800" si="259">IF(I4795=$S$5,J4795*H4795,0)</f>
        <v>0</v>
      </c>
      <c r="T4795" s="465">
        <f t="shared" si="251"/>
        <v>0</v>
      </c>
      <c r="U4795" s="470"/>
    </row>
    <row r="4796" spans="2:21" s="609" customFormat="1" x14ac:dyDescent="0.25">
      <c r="B4796" s="466">
        <f t="shared" si="256"/>
        <v>4791</v>
      </c>
      <c r="C4796" s="605">
        <v>45575</v>
      </c>
      <c r="D4796" s="326" t="s">
        <v>156</v>
      </c>
      <c r="E4796" s="468" t="str">
        <f t="shared" si="247"/>
        <v>کامیون کمپرسی</v>
      </c>
      <c r="F4796" s="468" t="str">
        <f t="shared" si="248"/>
        <v>صداقت</v>
      </c>
      <c r="G4796" s="468" t="str">
        <f t="shared" si="249"/>
        <v>تک</v>
      </c>
      <c r="H4796" s="468">
        <f t="shared" si="250"/>
        <v>4.1500000000000004</v>
      </c>
      <c r="I4796" s="468" t="s">
        <v>221</v>
      </c>
      <c r="J4796" s="468">
        <v>36</v>
      </c>
      <c r="K4796" s="468"/>
      <c r="L4796" s="468"/>
      <c r="M4796" s="458"/>
      <c r="N4796" s="468"/>
      <c r="O4796" s="468"/>
      <c r="P4796" s="468"/>
      <c r="Q4796" s="474">
        <f t="shared" si="257"/>
        <v>0</v>
      </c>
      <c r="R4796" s="474">
        <f t="shared" si="258"/>
        <v>171.81</v>
      </c>
      <c r="S4796" s="474">
        <f t="shared" si="259"/>
        <v>0</v>
      </c>
      <c r="T4796" s="465">
        <f t="shared" si="251"/>
        <v>0</v>
      </c>
      <c r="U4796" s="470"/>
    </row>
    <row r="4797" spans="2:21" s="609" customFormat="1" x14ac:dyDescent="0.25">
      <c r="B4797" s="466">
        <f t="shared" si="256"/>
        <v>4792</v>
      </c>
      <c r="C4797" s="605">
        <v>45575</v>
      </c>
      <c r="D4797" s="217" t="s">
        <v>157</v>
      </c>
      <c r="E4797" s="468" t="str">
        <f t="shared" si="247"/>
        <v>کامیون کمپرسی</v>
      </c>
      <c r="F4797" s="468" t="str">
        <f t="shared" si="248"/>
        <v>صداقت</v>
      </c>
      <c r="G4797" s="468" t="str">
        <f t="shared" si="249"/>
        <v>تک</v>
      </c>
      <c r="H4797" s="468">
        <f t="shared" si="250"/>
        <v>4.1500000000000004</v>
      </c>
      <c r="I4797" s="468" t="s">
        <v>221</v>
      </c>
      <c r="J4797" s="468">
        <v>36</v>
      </c>
      <c r="K4797" s="468"/>
      <c r="L4797" s="468"/>
      <c r="M4797" s="458"/>
      <c r="N4797" s="468"/>
      <c r="O4797" s="468"/>
      <c r="P4797" s="468"/>
      <c r="Q4797" s="474">
        <f t="shared" si="257"/>
        <v>0</v>
      </c>
      <c r="R4797" s="474">
        <f t="shared" si="258"/>
        <v>171.81</v>
      </c>
      <c r="S4797" s="474">
        <f t="shared" si="259"/>
        <v>0</v>
      </c>
      <c r="T4797" s="465">
        <f t="shared" si="251"/>
        <v>0</v>
      </c>
      <c r="U4797" s="470"/>
    </row>
    <row r="4798" spans="2:21" s="609" customFormat="1" x14ac:dyDescent="0.25">
      <c r="B4798" s="466">
        <f t="shared" si="256"/>
        <v>4793</v>
      </c>
      <c r="C4798" s="605">
        <v>45575</v>
      </c>
      <c r="D4798" s="326" t="s">
        <v>436</v>
      </c>
      <c r="E4798" s="468" t="str">
        <f t="shared" si="247"/>
        <v>تانکر آب</v>
      </c>
      <c r="F4798" s="468" t="str">
        <f t="shared" si="248"/>
        <v>جواد رضاپور</v>
      </c>
      <c r="G4798" s="468" t="str">
        <f t="shared" si="249"/>
        <v>تانکر آب</v>
      </c>
      <c r="H4798" s="468">
        <f t="shared" si="250"/>
        <v>10</v>
      </c>
      <c r="I4798" s="468" t="s">
        <v>66</v>
      </c>
      <c r="J4798" s="468">
        <v>3</v>
      </c>
      <c r="K4798" s="468"/>
      <c r="L4798" s="468"/>
      <c r="M4798" s="458"/>
      <c r="N4798" s="468"/>
      <c r="O4798" s="468"/>
      <c r="P4798" s="468"/>
      <c r="Q4798" s="474">
        <f t="shared" si="257"/>
        <v>0</v>
      </c>
      <c r="R4798" s="474">
        <f t="shared" si="258"/>
        <v>0</v>
      </c>
      <c r="S4798" s="474">
        <f t="shared" si="259"/>
        <v>30</v>
      </c>
      <c r="T4798" s="465">
        <f t="shared" si="251"/>
        <v>0</v>
      </c>
      <c r="U4798" s="470"/>
    </row>
    <row r="4799" spans="2:21" s="609" customFormat="1" x14ac:dyDescent="0.25">
      <c r="B4799" s="466">
        <f t="shared" si="256"/>
        <v>4794</v>
      </c>
      <c r="C4799" s="605">
        <v>45575</v>
      </c>
      <c r="D4799" s="217" t="s">
        <v>284</v>
      </c>
      <c r="E4799" s="468" t="str">
        <f t="shared" si="247"/>
        <v>کمپرسی جفت</v>
      </c>
      <c r="F4799" s="468" t="str">
        <f t="shared" si="248"/>
        <v>محمدپور</v>
      </c>
      <c r="G4799" s="468" t="str">
        <f t="shared" si="249"/>
        <v>جفت</v>
      </c>
      <c r="H4799" s="468">
        <f t="shared" si="250"/>
        <v>7</v>
      </c>
      <c r="I4799" s="468" t="s">
        <v>220</v>
      </c>
      <c r="J4799" s="468">
        <v>40</v>
      </c>
      <c r="K4799" s="468"/>
      <c r="L4799" s="468"/>
      <c r="M4799" s="458"/>
      <c r="N4799" s="468"/>
      <c r="O4799" s="468"/>
      <c r="P4799" s="468"/>
      <c r="Q4799" s="474">
        <f t="shared" si="257"/>
        <v>280</v>
      </c>
      <c r="R4799" s="474">
        <f t="shared" si="258"/>
        <v>0</v>
      </c>
      <c r="S4799" s="474">
        <f t="shared" si="259"/>
        <v>0</v>
      </c>
      <c r="T4799" s="465">
        <f t="shared" si="251"/>
        <v>0</v>
      </c>
      <c r="U4799" s="470"/>
    </row>
    <row r="4800" spans="2:21" s="609" customFormat="1" x14ac:dyDescent="0.25">
      <c r="B4800" s="466">
        <f t="shared" si="256"/>
        <v>4795</v>
      </c>
      <c r="C4800" s="605">
        <v>45575</v>
      </c>
      <c r="D4800" s="326" t="s">
        <v>268</v>
      </c>
      <c r="E4800" s="468" t="str">
        <f t="shared" si="247"/>
        <v>کمپرسی تک</v>
      </c>
      <c r="F4800" s="468" t="str">
        <f t="shared" si="248"/>
        <v>محمدپور</v>
      </c>
      <c r="G4800" s="468" t="str">
        <f t="shared" si="249"/>
        <v>تک</v>
      </c>
      <c r="H4800" s="468">
        <f t="shared" si="250"/>
        <v>5</v>
      </c>
      <c r="I4800" s="468"/>
      <c r="J4800" s="468"/>
      <c r="K4800" s="468"/>
      <c r="L4800" s="468"/>
      <c r="M4800" s="458"/>
      <c r="N4800" s="468"/>
      <c r="O4800" s="468"/>
      <c r="P4800" s="468"/>
      <c r="Q4800" s="474">
        <f t="shared" si="257"/>
        <v>0</v>
      </c>
      <c r="R4800" s="474">
        <f t="shared" si="258"/>
        <v>0</v>
      </c>
      <c r="S4800" s="474">
        <f t="shared" si="259"/>
        <v>0</v>
      </c>
      <c r="T4800" s="465">
        <f t="shared" si="251"/>
        <v>0</v>
      </c>
      <c r="U4800" s="470"/>
    </row>
    <row r="4801" spans="2:21" s="609" customFormat="1" x14ac:dyDescent="0.25">
      <c r="B4801" s="466">
        <f t="shared" ref="B4801:B4806" si="260">ROW()-5</f>
        <v>4796</v>
      </c>
      <c r="C4801" s="605">
        <v>45575</v>
      </c>
      <c r="D4801" s="217" t="s">
        <v>260</v>
      </c>
      <c r="E4801" s="468" t="str">
        <f t="shared" si="247"/>
        <v>تانکر آب</v>
      </c>
      <c r="F4801" s="468" t="str">
        <f t="shared" si="248"/>
        <v>محمدپور</v>
      </c>
      <c r="G4801" s="468" t="str">
        <f t="shared" si="249"/>
        <v>تانکر آب</v>
      </c>
      <c r="H4801" s="468">
        <f t="shared" si="250"/>
        <v>10</v>
      </c>
      <c r="I4801" s="468" t="s">
        <v>66</v>
      </c>
      <c r="J4801" s="468">
        <v>5</v>
      </c>
      <c r="K4801" s="468"/>
      <c r="L4801" s="468"/>
      <c r="M4801" s="458"/>
      <c r="N4801" s="468"/>
      <c r="O4801" s="468"/>
      <c r="P4801" s="468"/>
      <c r="Q4801" s="474">
        <f t="shared" ref="Q4801:Q4806" si="261">IF(I4801=$Q$5,J4801*H4801,0)</f>
        <v>0</v>
      </c>
      <c r="R4801" s="474">
        <f t="shared" ref="R4801:R4806" si="262">IF(I4801=$R$5,J4801*H4801,0)*1.15</f>
        <v>0</v>
      </c>
      <c r="S4801" s="474">
        <f t="shared" ref="S4801:S4806" si="263">IF(I4801=$S$5,J4801*H4801,0)</f>
        <v>50</v>
      </c>
      <c r="T4801" s="465">
        <f t="shared" si="251"/>
        <v>0</v>
      </c>
      <c r="U4801" s="470"/>
    </row>
    <row r="4802" spans="2:21" s="609" customFormat="1" x14ac:dyDescent="0.25">
      <c r="B4802" s="466">
        <f t="shared" si="260"/>
        <v>4797</v>
      </c>
      <c r="C4802" s="605">
        <v>45575</v>
      </c>
      <c r="D4802" s="326" t="s">
        <v>359</v>
      </c>
      <c r="E4802" s="468" t="str">
        <f t="shared" si="247"/>
        <v>کمپرسی جفت</v>
      </c>
      <c r="F4802" s="468" t="str">
        <f t="shared" si="248"/>
        <v>محمدپور</v>
      </c>
      <c r="G4802" s="468" t="str">
        <f t="shared" si="249"/>
        <v>جفت</v>
      </c>
      <c r="H4802" s="468">
        <f t="shared" si="250"/>
        <v>7</v>
      </c>
      <c r="I4802" s="468"/>
      <c r="J4802" s="468"/>
      <c r="K4802" s="468"/>
      <c r="L4802" s="468"/>
      <c r="M4802" s="458"/>
      <c r="N4802" s="468"/>
      <c r="O4802" s="468"/>
      <c r="P4802" s="468"/>
      <c r="Q4802" s="474">
        <f t="shared" si="261"/>
        <v>0</v>
      </c>
      <c r="R4802" s="474">
        <f t="shared" si="262"/>
        <v>0</v>
      </c>
      <c r="S4802" s="474">
        <f t="shared" si="263"/>
        <v>0</v>
      </c>
      <c r="T4802" s="465">
        <f t="shared" si="251"/>
        <v>0</v>
      </c>
      <c r="U4802" s="470"/>
    </row>
    <row r="4803" spans="2:21" s="609" customFormat="1" x14ac:dyDescent="0.25">
      <c r="B4803" s="466">
        <f t="shared" si="260"/>
        <v>4798</v>
      </c>
      <c r="C4803" s="605">
        <v>45575</v>
      </c>
      <c r="D4803" s="217" t="s">
        <v>177</v>
      </c>
      <c r="E4803" s="468" t="str">
        <f t="shared" si="247"/>
        <v>کمپرسی جفت</v>
      </c>
      <c r="F4803" s="468" t="str">
        <f t="shared" si="248"/>
        <v>محمدپور</v>
      </c>
      <c r="G4803" s="468" t="str">
        <f t="shared" si="249"/>
        <v>جفت</v>
      </c>
      <c r="H4803" s="468">
        <f t="shared" si="250"/>
        <v>7</v>
      </c>
      <c r="I4803" s="468"/>
      <c r="J4803" s="468"/>
      <c r="K4803" s="468"/>
      <c r="L4803" s="468"/>
      <c r="M4803" s="458"/>
      <c r="N4803" s="468"/>
      <c r="O4803" s="468"/>
      <c r="P4803" s="468"/>
      <c r="Q4803" s="474">
        <f t="shared" si="261"/>
        <v>0</v>
      </c>
      <c r="R4803" s="474">
        <f t="shared" si="262"/>
        <v>0</v>
      </c>
      <c r="S4803" s="474">
        <f t="shared" si="263"/>
        <v>0</v>
      </c>
      <c r="T4803" s="465">
        <f t="shared" si="251"/>
        <v>0</v>
      </c>
      <c r="U4803" s="470"/>
    </row>
    <row r="4804" spans="2:21" s="609" customFormat="1" x14ac:dyDescent="0.25">
      <c r="B4804" s="466">
        <f t="shared" si="260"/>
        <v>4799</v>
      </c>
      <c r="C4804" s="605">
        <v>45575</v>
      </c>
      <c r="D4804" s="326" t="s">
        <v>173</v>
      </c>
      <c r="E4804" s="468" t="str">
        <f t="shared" si="247"/>
        <v>تانکر آب</v>
      </c>
      <c r="F4804" s="468" t="str">
        <f t="shared" si="248"/>
        <v>محمدپور</v>
      </c>
      <c r="G4804" s="468" t="str">
        <f t="shared" si="249"/>
        <v>تانکر آب</v>
      </c>
      <c r="H4804" s="468">
        <f t="shared" si="250"/>
        <v>11.2</v>
      </c>
      <c r="I4804" s="468"/>
      <c r="J4804" s="468"/>
      <c r="K4804" s="468"/>
      <c r="L4804" s="468"/>
      <c r="M4804" s="458"/>
      <c r="N4804" s="468"/>
      <c r="O4804" s="468"/>
      <c r="P4804" s="468"/>
      <c r="Q4804" s="474">
        <f t="shared" si="261"/>
        <v>0</v>
      </c>
      <c r="R4804" s="474">
        <f t="shared" si="262"/>
        <v>0</v>
      </c>
      <c r="S4804" s="474">
        <f t="shared" si="263"/>
        <v>0</v>
      </c>
      <c r="T4804" s="465">
        <f t="shared" si="251"/>
        <v>0</v>
      </c>
      <c r="U4804" s="470"/>
    </row>
    <row r="4805" spans="2:21" s="609" customFormat="1" x14ac:dyDescent="0.25">
      <c r="B4805" s="466">
        <f t="shared" si="260"/>
        <v>4800</v>
      </c>
      <c r="C4805" s="605">
        <v>45575</v>
      </c>
      <c r="D4805" s="217" t="s">
        <v>152</v>
      </c>
      <c r="E4805" s="468" t="str">
        <f t="shared" si="247"/>
        <v>کامیون کمپرسی</v>
      </c>
      <c r="F4805" s="468" t="str">
        <f t="shared" si="248"/>
        <v>میرزایی</v>
      </c>
      <c r="G4805" s="468" t="str">
        <f t="shared" si="249"/>
        <v>تک</v>
      </c>
      <c r="H4805" s="468">
        <f t="shared" si="250"/>
        <v>4.1500000000000004</v>
      </c>
      <c r="I4805" s="468" t="s">
        <v>221</v>
      </c>
      <c r="J4805" s="468">
        <v>24</v>
      </c>
      <c r="K4805" s="468"/>
      <c r="L4805" s="468"/>
      <c r="M4805" s="458"/>
      <c r="N4805" s="468"/>
      <c r="O4805" s="468"/>
      <c r="P4805" s="468"/>
      <c r="Q4805" s="474">
        <f t="shared" si="261"/>
        <v>0</v>
      </c>
      <c r="R4805" s="474">
        <f t="shared" si="262"/>
        <v>114.54</v>
      </c>
      <c r="S4805" s="474">
        <f t="shared" si="263"/>
        <v>0</v>
      </c>
      <c r="T4805" s="465">
        <f t="shared" si="251"/>
        <v>0</v>
      </c>
      <c r="U4805" s="470"/>
    </row>
    <row r="4806" spans="2:21" s="609" customFormat="1" x14ac:dyDescent="0.25">
      <c r="B4806" s="466">
        <f t="shared" si="260"/>
        <v>4801</v>
      </c>
      <c r="C4806" s="605">
        <v>45575</v>
      </c>
      <c r="D4806" s="326" t="s">
        <v>150</v>
      </c>
      <c r="E4806" s="468" t="str">
        <f t="shared" si="247"/>
        <v>کامیون کمپرسی</v>
      </c>
      <c r="F4806" s="468" t="str">
        <f t="shared" si="248"/>
        <v>میرزایی</v>
      </c>
      <c r="G4806" s="468" t="str">
        <f t="shared" si="249"/>
        <v>تک</v>
      </c>
      <c r="H4806" s="468">
        <f t="shared" si="250"/>
        <v>4.1500000000000004</v>
      </c>
      <c r="I4806" s="468" t="s">
        <v>221</v>
      </c>
      <c r="J4806" s="468">
        <v>20</v>
      </c>
      <c r="K4806" s="468"/>
      <c r="L4806" s="468"/>
      <c r="M4806" s="458"/>
      <c r="N4806" s="468"/>
      <c r="O4806" s="468"/>
      <c r="P4806" s="468"/>
      <c r="Q4806" s="474">
        <f t="shared" si="261"/>
        <v>0</v>
      </c>
      <c r="R4806" s="474">
        <f t="shared" si="262"/>
        <v>95.449999999999989</v>
      </c>
      <c r="S4806" s="474">
        <f t="shared" si="263"/>
        <v>0</v>
      </c>
      <c r="T4806" s="465">
        <f t="shared" si="251"/>
        <v>0</v>
      </c>
      <c r="U4806" s="470"/>
    </row>
    <row r="4807" spans="2:21" s="609" customFormat="1" x14ac:dyDescent="0.25">
      <c r="B4807" s="466">
        <f t="shared" ref="B4807:B4812" si="264">ROW()-5</f>
        <v>4802</v>
      </c>
      <c r="C4807" s="605">
        <v>45575</v>
      </c>
      <c r="D4807" s="217" t="s">
        <v>179</v>
      </c>
      <c r="E4807" s="468" t="str">
        <f t="shared" si="247"/>
        <v>تانکر آب</v>
      </c>
      <c r="F4807" s="468" t="str">
        <f t="shared" si="248"/>
        <v>گلپایگانی</v>
      </c>
      <c r="G4807" s="468" t="str">
        <f t="shared" si="249"/>
        <v>تانکر آب</v>
      </c>
      <c r="H4807" s="468">
        <f t="shared" si="250"/>
        <v>11.6</v>
      </c>
      <c r="I4807" s="468" t="s">
        <v>66</v>
      </c>
      <c r="J4807" s="468">
        <v>5</v>
      </c>
      <c r="K4807" s="468"/>
      <c r="L4807" s="468"/>
      <c r="M4807" s="458"/>
      <c r="N4807" s="468"/>
      <c r="O4807" s="468"/>
      <c r="P4807" s="468"/>
      <c r="Q4807" s="474">
        <f t="shared" ref="Q4807:Q4812" si="265">IF(I4807=$Q$5,J4807*H4807,0)</f>
        <v>0</v>
      </c>
      <c r="R4807" s="474">
        <f t="shared" ref="R4807:R4812" si="266">IF(I4807=$R$5,J4807*H4807,0)*1.15</f>
        <v>0</v>
      </c>
      <c r="S4807" s="474">
        <f t="shared" ref="S4807:S4812" si="267">IF(I4807=$S$5,J4807*H4807,0)</f>
        <v>58</v>
      </c>
      <c r="T4807" s="465">
        <f t="shared" si="251"/>
        <v>0</v>
      </c>
      <c r="U4807" s="470"/>
    </row>
    <row r="4808" spans="2:21" s="609" customFormat="1" x14ac:dyDescent="0.25">
      <c r="B4808" s="466">
        <f t="shared" si="264"/>
        <v>4803</v>
      </c>
      <c r="C4808" s="605">
        <v>45575</v>
      </c>
      <c r="D4808" s="326" t="s">
        <v>141</v>
      </c>
      <c r="E4808" s="468" t="str">
        <f t="shared" si="247"/>
        <v>کامیون کمپرسی</v>
      </c>
      <c r="F4808" s="468" t="str">
        <f t="shared" si="248"/>
        <v>انصاری</v>
      </c>
      <c r="G4808" s="468" t="str">
        <f t="shared" si="249"/>
        <v>جفت</v>
      </c>
      <c r="H4808" s="468">
        <f t="shared" si="250"/>
        <v>7</v>
      </c>
      <c r="I4808" s="468" t="s">
        <v>220</v>
      </c>
      <c r="J4808" s="468">
        <v>35</v>
      </c>
      <c r="K4808" s="468"/>
      <c r="L4808" s="468"/>
      <c r="M4808" s="458"/>
      <c r="N4808" s="468"/>
      <c r="O4808" s="468"/>
      <c r="P4808" s="468"/>
      <c r="Q4808" s="474">
        <f t="shared" si="265"/>
        <v>245</v>
      </c>
      <c r="R4808" s="474">
        <f t="shared" si="266"/>
        <v>0</v>
      </c>
      <c r="S4808" s="474">
        <f t="shared" si="267"/>
        <v>0</v>
      </c>
      <c r="T4808" s="465">
        <f t="shared" si="251"/>
        <v>0</v>
      </c>
      <c r="U4808" s="470"/>
    </row>
    <row r="4809" spans="2:21" s="609" customFormat="1" x14ac:dyDescent="0.25">
      <c r="B4809" s="466">
        <f t="shared" si="264"/>
        <v>4804</v>
      </c>
      <c r="C4809" s="605">
        <v>45575</v>
      </c>
      <c r="D4809" s="217" t="s">
        <v>142</v>
      </c>
      <c r="E4809" s="468" t="str">
        <f t="shared" si="247"/>
        <v>کامیون کمپرسی</v>
      </c>
      <c r="F4809" s="468" t="str">
        <f t="shared" si="248"/>
        <v>انصاری</v>
      </c>
      <c r="G4809" s="468" t="str">
        <f t="shared" si="249"/>
        <v>جفت</v>
      </c>
      <c r="H4809" s="468">
        <f t="shared" si="250"/>
        <v>7</v>
      </c>
      <c r="I4809" s="468" t="s">
        <v>220</v>
      </c>
      <c r="J4809" s="468">
        <v>35</v>
      </c>
      <c r="K4809" s="468"/>
      <c r="L4809" s="468"/>
      <c r="M4809" s="458"/>
      <c r="N4809" s="468"/>
      <c r="O4809" s="468"/>
      <c r="P4809" s="468"/>
      <c r="Q4809" s="474">
        <f t="shared" si="265"/>
        <v>245</v>
      </c>
      <c r="R4809" s="474">
        <f t="shared" si="266"/>
        <v>0</v>
      </c>
      <c r="S4809" s="474">
        <f t="shared" si="267"/>
        <v>0</v>
      </c>
      <c r="T4809" s="465">
        <f t="shared" si="251"/>
        <v>0</v>
      </c>
      <c r="U4809" s="470"/>
    </row>
    <row r="4810" spans="2:21" s="609" customFormat="1" x14ac:dyDescent="0.25">
      <c r="B4810" s="466">
        <f t="shared" si="264"/>
        <v>4805</v>
      </c>
      <c r="C4810" s="605">
        <v>45575</v>
      </c>
      <c r="D4810" s="326" t="s">
        <v>143</v>
      </c>
      <c r="E4810" s="468" t="str">
        <f t="shared" si="247"/>
        <v>کامیون کمپرسی</v>
      </c>
      <c r="F4810" s="468" t="str">
        <f t="shared" si="248"/>
        <v>انصاری</v>
      </c>
      <c r="G4810" s="468" t="str">
        <f t="shared" si="249"/>
        <v>جفت</v>
      </c>
      <c r="H4810" s="468">
        <f t="shared" si="250"/>
        <v>7</v>
      </c>
      <c r="I4810" s="468"/>
      <c r="J4810" s="468">
        <v>0</v>
      </c>
      <c r="K4810" s="468"/>
      <c r="L4810" s="468"/>
      <c r="M4810" s="458"/>
      <c r="N4810" s="468"/>
      <c r="O4810" s="468"/>
      <c r="P4810" s="468"/>
      <c r="Q4810" s="474">
        <f t="shared" si="265"/>
        <v>0</v>
      </c>
      <c r="R4810" s="474">
        <f t="shared" si="266"/>
        <v>0</v>
      </c>
      <c r="S4810" s="474">
        <f t="shared" si="267"/>
        <v>0</v>
      </c>
      <c r="T4810" s="465">
        <f t="shared" si="251"/>
        <v>0</v>
      </c>
      <c r="U4810" s="470"/>
    </row>
    <row r="4811" spans="2:21" s="609" customFormat="1" x14ac:dyDescent="0.25">
      <c r="B4811" s="466">
        <f t="shared" si="264"/>
        <v>4806</v>
      </c>
      <c r="C4811" s="605">
        <v>45575</v>
      </c>
      <c r="D4811" s="217" t="s">
        <v>258</v>
      </c>
      <c r="E4811" s="468" t="str">
        <f t="shared" si="247"/>
        <v>کامیون کمپرسی</v>
      </c>
      <c r="F4811" s="468" t="str">
        <f t="shared" si="248"/>
        <v>انصاری</v>
      </c>
      <c r="G4811" s="468" t="str">
        <f t="shared" si="249"/>
        <v>جفت</v>
      </c>
      <c r="H4811" s="468">
        <f t="shared" si="250"/>
        <v>7</v>
      </c>
      <c r="I4811" s="468" t="s">
        <v>220</v>
      </c>
      <c r="J4811" s="468">
        <v>30</v>
      </c>
      <c r="K4811" s="468"/>
      <c r="L4811" s="468"/>
      <c r="M4811" s="458"/>
      <c r="N4811" s="468"/>
      <c r="O4811" s="468"/>
      <c r="P4811" s="468"/>
      <c r="Q4811" s="474">
        <f t="shared" si="265"/>
        <v>210</v>
      </c>
      <c r="R4811" s="474">
        <f t="shared" si="266"/>
        <v>0</v>
      </c>
      <c r="S4811" s="474">
        <f t="shared" si="267"/>
        <v>0</v>
      </c>
      <c r="T4811" s="465">
        <f t="shared" si="251"/>
        <v>0</v>
      </c>
      <c r="U4811" s="470"/>
    </row>
    <row r="4812" spans="2:21" s="609" customFormat="1" x14ac:dyDescent="0.25">
      <c r="B4812" s="466">
        <f t="shared" si="264"/>
        <v>4807</v>
      </c>
      <c r="C4812" s="605">
        <v>45575</v>
      </c>
      <c r="D4812" s="326" t="s">
        <v>266</v>
      </c>
      <c r="E4812" s="468" t="str">
        <f t="shared" si="247"/>
        <v>کامیون کمپرسی</v>
      </c>
      <c r="F4812" s="468" t="str">
        <f t="shared" si="248"/>
        <v>انصاری</v>
      </c>
      <c r="G4812" s="468" t="str">
        <f t="shared" si="249"/>
        <v>جفت</v>
      </c>
      <c r="H4812" s="468">
        <f t="shared" si="250"/>
        <v>7</v>
      </c>
      <c r="I4812" s="468" t="s">
        <v>220</v>
      </c>
      <c r="J4812" s="468">
        <v>35</v>
      </c>
      <c r="K4812" s="468"/>
      <c r="L4812" s="468"/>
      <c r="M4812" s="458"/>
      <c r="N4812" s="468"/>
      <c r="O4812" s="468"/>
      <c r="P4812" s="468"/>
      <c r="Q4812" s="474">
        <f t="shared" si="265"/>
        <v>245</v>
      </c>
      <c r="R4812" s="474">
        <f t="shared" si="266"/>
        <v>0</v>
      </c>
      <c r="S4812" s="474">
        <f t="shared" si="267"/>
        <v>0</v>
      </c>
      <c r="T4812" s="465">
        <f t="shared" si="251"/>
        <v>0</v>
      </c>
      <c r="U4812" s="470"/>
    </row>
    <row r="4813" spans="2:21" s="609" customFormat="1" x14ac:dyDescent="0.25">
      <c r="B4813" s="466">
        <f t="shared" ref="B4813:B4818" si="268">ROW()-5</f>
        <v>4808</v>
      </c>
      <c r="C4813" s="605">
        <v>45575</v>
      </c>
      <c r="D4813" s="217" t="s">
        <v>267</v>
      </c>
      <c r="E4813" s="468" t="str">
        <f t="shared" si="247"/>
        <v>کامیون کمپرسی</v>
      </c>
      <c r="F4813" s="468" t="str">
        <f t="shared" si="248"/>
        <v>انصاری</v>
      </c>
      <c r="G4813" s="468" t="str">
        <f t="shared" si="249"/>
        <v>جفت</v>
      </c>
      <c r="H4813" s="468">
        <f t="shared" si="250"/>
        <v>7</v>
      </c>
      <c r="I4813" s="468" t="s">
        <v>220</v>
      </c>
      <c r="J4813" s="468">
        <v>35</v>
      </c>
      <c r="K4813" s="468"/>
      <c r="L4813" s="468"/>
      <c r="M4813" s="458"/>
      <c r="N4813" s="468"/>
      <c r="O4813" s="468"/>
      <c r="P4813" s="468"/>
      <c r="Q4813" s="474">
        <f t="shared" ref="Q4813:Q4818" si="269">IF(I4813=$Q$5,J4813*H4813,0)</f>
        <v>245</v>
      </c>
      <c r="R4813" s="474">
        <f t="shared" ref="R4813:R4818" si="270">IF(I4813=$R$5,J4813*H4813,0)*1.15</f>
        <v>0</v>
      </c>
      <c r="S4813" s="474">
        <f t="shared" ref="S4813:S4818" si="271">IF(I4813=$S$5,J4813*H4813,0)</f>
        <v>0</v>
      </c>
      <c r="T4813" s="465">
        <f t="shared" si="251"/>
        <v>0</v>
      </c>
      <c r="U4813" s="470"/>
    </row>
    <row r="4814" spans="2:21" s="609" customFormat="1" x14ac:dyDescent="0.25">
      <c r="B4814" s="466">
        <f t="shared" si="268"/>
        <v>4809</v>
      </c>
      <c r="C4814" s="605">
        <v>45575</v>
      </c>
      <c r="D4814" s="326" t="s">
        <v>524</v>
      </c>
      <c r="E4814" s="468" t="str">
        <f t="shared" si="247"/>
        <v>کامیون کمپرسی</v>
      </c>
      <c r="F4814" s="468" t="str">
        <f t="shared" si="248"/>
        <v>شهرکی</v>
      </c>
      <c r="G4814" s="468" t="str">
        <f t="shared" si="249"/>
        <v>تک</v>
      </c>
      <c r="H4814" s="468">
        <f t="shared" si="250"/>
        <v>4.1500000000000004</v>
      </c>
      <c r="I4814" s="468" t="s">
        <v>221</v>
      </c>
      <c r="J4814" s="468">
        <v>36</v>
      </c>
      <c r="K4814" s="468"/>
      <c r="L4814" s="468"/>
      <c r="M4814" s="458"/>
      <c r="N4814" s="468"/>
      <c r="O4814" s="468"/>
      <c r="P4814" s="468"/>
      <c r="Q4814" s="474">
        <f t="shared" si="269"/>
        <v>0</v>
      </c>
      <c r="R4814" s="474">
        <f t="shared" si="270"/>
        <v>171.81</v>
      </c>
      <c r="S4814" s="474">
        <f t="shared" si="271"/>
        <v>0</v>
      </c>
      <c r="T4814" s="465">
        <f t="shared" si="251"/>
        <v>0</v>
      </c>
      <c r="U4814" s="470"/>
    </row>
    <row r="4815" spans="2:21" s="609" customFormat="1" x14ac:dyDescent="0.25">
      <c r="B4815" s="466">
        <f t="shared" si="268"/>
        <v>4810</v>
      </c>
      <c r="C4815" s="605">
        <v>45575</v>
      </c>
      <c r="D4815" s="217" t="s">
        <v>387</v>
      </c>
      <c r="E4815" s="468" t="str">
        <f t="shared" si="247"/>
        <v>کمپرسی تک</v>
      </c>
      <c r="F4815" s="468" t="str">
        <f t="shared" si="248"/>
        <v>جواد رضاپور</v>
      </c>
      <c r="G4815" s="468" t="str">
        <f t="shared" si="249"/>
        <v>تک</v>
      </c>
      <c r="H4815" s="468">
        <f t="shared" si="250"/>
        <v>4.1500000000000004</v>
      </c>
      <c r="I4815" s="468" t="s">
        <v>220</v>
      </c>
      <c r="J4815" s="468">
        <v>30</v>
      </c>
      <c r="K4815" s="468"/>
      <c r="L4815" s="468"/>
      <c r="M4815" s="458"/>
      <c r="N4815" s="468"/>
      <c r="O4815" s="468"/>
      <c r="P4815" s="468"/>
      <c r="Q4815" s="474">
        <f t="shared" si="269"/>
        <v>124.50000000000001</v>
      </c>
      <c r="R4815" s="474">
        <f t="shared" si="270"/>
        <v>0</v>
      </c>
      <c r="S4815" s="474">
        <f t="shared" si="271"/>
        <v>0</v>
      </c>
      <c r="T4815" s="465">
        <f t="shared" si="251"/>
        <v>0</v>
      </c>
      <c r="U4815" s="470"/>
    </row>
    <row r="4816" spans="2:21" s="609" customFormat="1" x14ac:dyDescent="0.25">
      <c r="B4816" s="466">
        <f t="shared" si="268"/>
        <v>4811</v>
      </c>
      <c r="C4816" s="605">
        <v>45575</v>
      </c>
      <c r="D4816" s="326" t="s">
        <v>388</v>
      </c>
      <c r="E4816" s="468" t="str">
        <f t="shared" si="247"/>
        <v>کمپرسی تک</v>
      </c>
      <c r="F4816" s="468" t="str">
        <f t="shared" si="248"/>
        <v>جواد رضاپور</v>
      </c>
      <c r="G4816" s="468" t="str">
        <f t="shared" si="249"/>
        <v>تک</v>
      </c>
      <c r="H4816" s="468">
        <f t="shared" si="250"/>
        <v>4.1500000000000004</v>
      </c>
      <c r="I4816" s="468" t="s">
        <v>220</v>
      </c>
      <c r="J4816" s="468">
        <v>30</v>
      </c>
      <c r="K4816" s="468"/>
      <c r="L4816" s="468"/>
      <c r="M4816" s="458"/>
      <c r="N4816" s="468"/>
      <c r="O4816" s="468"/>
      <c r="P4816" s="468"/>
      <c r="Q4816" s="474">
        <f t="shared" si="269"/>
        <v>124.50000000000001</v>
      </c>
      <c r="R4816" s="474">
        <f t="shared" si="270"/>
        <v>0</v>
      </c>
      <c r="S4816" s="474">
        <f t="shared" si="271"/>
        <v>0</v>
      </c>
      <c r="T4816" s="465">
        <f t="shared" si="251"/>
        <v>0</v>
      </c>
      <c r="U4816" s="470"/>
    </row>
    <row r="4817" spans="2:21" s="609" customFormat="1" x14ac:dyDescent="0.25">
      <c r="B4817" s="466">
        <f t="shared" si="268"/>
        <v>4812</v>
      </c>
      <c r="C4817" s="605">
        <v>45575</v>
      </c>
      <c r="D4817" s="217" t="s">
        <v>505</v>
      </c>
      <c r="E4817" s="468" t="str">
        <f t="shared" si="247"/>
        <v>کمپرسی تک</v>
      </c>
      <c r="F4817" s="468" t="str">
        <f t="shared" si="248"/>
        <v>جواد رضاپور</v>
      </c>
      <c r="G4817" s="468" t="str">
        <f t="shared" si="249"/>
        <v>تک</v>
      </c>
      <c r="H4817" s="468">
        <f t="shared" si="250"/>
        <v>4.1500000000000004</v>
      </c>
      <c r="I4817" s="468" t="s">
        <v>220</v>
      </c>
      <c r="J4817" s="468">
        <v>29</v>
      </c>
      <c r="K4817" s="468"/>
      <c r="L4817" s="468"/>
      <c r="M4817" s="458"/>
      <c r="N4817" s="468"/>
      <c r="O4817" s="468"/>
      <c r="P4817" s="468"/>
      <c r="Q4817" s="474">
        <f t="shared" si="269"/>
        <v>120.35000000000001</v>
      </c>
      <c r="R4817" s="474">
        <f t="shared" si="270"/>
        <v>0</v>
      </c>
      <c r="S4817" s="474">
        <f t="shared" si="271"/>
        <v>0</v>
      </c>
      <c r="T4817" s="465">
        <f t="shared" si="251"/>
        <v>0</v>
      </c>
      <c r="U4817" s="470"/>
    </row>
    <row r="4818" spans="2:21" s="609" customFormat="1" x14ac:dyDescent="0.25">
      <c r="B4818" s="466">
        <f t="shared" si="268"/>
        <v>4813</v>
      </c>
      <c r="C4818" s="605">
        <v>45575</v>
      </c>
      <c r="D4818" s="326" t="s">
        <v>96</v>
      </c>
      <c r="E4818" s="468" t="str">
        <f t="shared" si="247"/>
        <v>تانکر آب</v>
      </c>
      <c r="F4818" s="468" t="str">
        <f t="shared" si="248"/>
        <v>شرکتی</v>
      </c>
      <c r="G4818" s="468" t="str">
        <f t="shared" si="249"/>
        <v>تانکر آب</v>
      </c>
      <c r="H4818" s="468">
        <f t="shared" si="250"/>
        <v>11.8</v>
      </c>
      <c r="I4818" s="468" t="s">
        <v>66</v>
      </c>
      <c r="J4818" s="468">
        <v>2</v>
      </c>
      <c r="K4818" s="468"/>
      <c r="L4818" s="468"/>
      <c r="M4818" s="458"/>
      <c r="N4818" s="468"/>
      <c r="O4818" s="468"/>
      <c r="P4818" s="468"/>
      <c r="Q4818" s="474">
        <f t="shared" si="269"/>
        <v>0</v>
      </c>
      <c r="R4818" s="474">
        <f t="shared" si="270"/>
        <v>0</v>
      </c>
      <c r="S4818" s="474">
        <f t="shared" si="271"/>
        <v>23.6</v>
      </c>
      <c r="T4818" s="465">
        <f t="shared" si="251"/>
        <v>0</v>
      </c>
      <c r="U4818" s="470"/>
    </row>
    <row r="4819" spans="2:21" s="609" customFormat="1" x14ac:dyDescent="0.25">
      <c r="B4819" s="466">
        <f t="shared" ref="B4819:B4825" si="272">ROW()-5</f>
        <v>4814</v>
      </c>
      <c r="C4819" s="605">
        <v>45575</v>
      </c>
      <c r="D4819" s="217" t="s">
        <v>130</v>
      </c>
      <c r="E4819" s="468" t="str">
        <f t="shared" si="247"/>
        <v>تانکر آب</v>
      </c>
      <c r="F4819" s="468" t="str">
        <f t="shared" si="248"/>
        <v>شرکتی</v>
      </c>
      <c r="G4819" s="468" t="str">
        <f t="shared" si="249"/>
        <v>تانکر آب</v>
      </c>
      <c r="H4819" s="468">
        <f t="shared" si="250"/>
        <v>11.8</v>
      </c>
      <c r="I4819" s="468" t="s">
        <v>66</v>
      </c>
      <c r="J4819" s="468">
        <v>2</v>
      </c>
      <c r="K4819" s="468"/>
      <c r="L4819" s="468"/>
      <c r="M4819" s="458"/>
      <c r="N4819" s="468"/>
      <c r="O4819" s="468"/>
      <c r="P4819" s="468"/>
      <c r="Q4819" s="474">
        <f t="shared" ref="Q4819:Q4825" si="273">IF(I4819=$Q$5,J4819*H4819,0)</f>
        <v>0</v>
      </c>
      <c r="R4819" s="474">
        <f t="shared" ref="R4819:R4825" si="274">IF(I4819=$R$5,J4819*H4819,0)*1.15</f>
        <v>0</v>
      </c>
      <c r="S4819" s="474">
        <f t="shared" ref="S4819:S4825" si="275">IF(I4819=$S$5,J4819*H4819,0)</f>
        <v>23.6</v>
      </c>
      <c r="T4819" s="465">
        <f t="shared" si="251"/>
        <v>0</v>
      </c>
      <c r="U4819" s="470"/>
    </row>
    <row r="4820" spans="2:21" s="609" customFormat="1" x14ac:dyDescent="0.25">
      <c r="B4820" s="466">
        <f t="shared" si="272"/>
        <v>4815</v>
      </c>
      <c r="C4820" s="605">
        <v>45575</v>
      </c>
      <c r="D4820" s="326" t="s">
        <v>478</v>
      </c>
      <c r="E4820" s="468" t="str">
        <f t="shared" si="247"/>
        <v>تانکر آب</v>
      </c>
      <c r="F4820" s="468" t="str">
        <f t="shared" si="248"/>
        <v>میرزایی</v>
      </c>
      <c r="G4820" s="468" t="str">
        <f t="shared" si="249"/>
        <v>تانکر آب</v>
      </c>
      <c r="H4820" s="468">
        <f t="shared" si="250"/>
        <v>13</v>
      </c>
      <c r="I4820" s="468" t="s">
        <v>66</v>
      </c>
      <c r="J4820" s="468">
        <v>3</v>
      </c>
      <c r="K4820" s="468"/>
      <c r="L4820" s="468"/>
      <c r="M4820" s="458"/>
      <c r="N4820" s="468"/>
      <c r="O4820" s="468"/>
      <c r="P4820" s="468"/>
      <c r="Q4820" s="474">
        <f t="shared" si="273"/>
        <v>0</v>
      </c>
      <c r="R4820" s="474">
        <f t="shared" si="274"/>
        <v>0</v>
      </c>
      <c r="S4820" s="474">
        <f t="shared" si="275"/>
        <v>39</v>
      </c>
      <c r="T4820" s="465">
        <f t="shared" si="251"/>
        <v>0</v>
      </c>
      <c r="U4820" s="470"/>
    </row>
    <row r="4821" spans="2:21" s="609" customFormat="1" x14ac:dyDescent="0.25">
      <c r="B4821" s="466">
        <f>ROW()-5</f>
        <v>4816</v>
      </c>
      <c r="C4821" s="623">
        <v>45576</v>
      </c>
      <c r="D4821" s="217" t="s">
        <v>284</v>
      </c>
      <c r="E4821" s="468" t="str">
        <f t="shared" si="247"/>
        <v>کمپرسی جفت</v>
      </c>
      <c r="F4821" s="468" t="str">
        <f t="shared" si="248"/>
        <v>محمدپور</v>
      </c>
      <c r="G4821" s="468" t="str">
        <f t="shared" si="249"/>
        <v>جفت</v>
      </c>
      <c r="H4821" s="468">
        <f t="shared" si="250"/>
        <v>7</v>
      </c>
      <c r="I4821" s="468" t="s">
        <v>220</v>
      </c>
      <c r="J4821" s="468">
        <v>40</v>
      </c>
      <c r="K4821" s="468"/>
      <c r="L4821" s="468"/>
      <c r="M4821" s="458"/>
      <c r="N4821" s="468"/>
      <c r="O4821" s="468"/>
      <c r="P4821" s="468"/>
      <c r="Q4821" s="474">
        <f>IF(I4821=$Q$5,J4821*H4821,0)</f>
        <v>280</v>
      </c>
      <c r="R4821" s="474">
        <f>IF(I4821=$R$5,J4821*H4821,0)*1.15</f>
        <v>0</v>
      </c>
      <c r="S4821" s="474">
        <f>IF(I4821=$S$5,J4821*H4821,0)</f>
        <v>0</v>
      </c>
      <c r="T4821" s="465">
        <f t="shared" si="251"/>
        <v>0</v>
      </c>
      <c r="U4821" s="470"/>
    </row>
    <row r="4822" spans="2:21" s="609" customFormat="1" x14ac:dyDescent="0.25">
      <c r="B4822" s="466">
        <f>ROW()-5</f>
        <v>4817</v>
      </c>
      <c r="C4822" s="623">
        <v>45576</v>
      </c>
      <c r="D4822" s="217" t="s">
        <v>260</v>
      </c>
      <c r="E4822" s="468" t="str">
        <f t="shared" si="247"/>
        <v>تانکر آب</v>
      </c>
      <c r="F4822" s="468" t="str">
        <f t="shared" si="248"/>
        <v>محمدپور</v>
      </c>
      <c r="G4822" s="468" t="str">
        <f t="shared" si="249"/>
        <v>تانکر آب</v>
      </c>
      <c r="H4822" s="468">
        <f t="shared" si="250"/>
        <v>10</v>
      </c>
      <c r="I4822" s="468" t="s">
        <v>66</v>
      </c>
      <c r="J4822" s="468">
        <v>0</v>
      </c>
      <c r="K4822" s="468"/>
      <c r="L4822" s="468"/>
      <c r="M4822" s="458"/>
      <c r="N4822" s="468"/>
      <c r="O4822" s="468"/>
      <c r="P4822" s="468"/>
      <c r="Q4822" s="474">
        <f>IF(I4822=$Q$5,J4822*H4822,0)</f>
        <v>0</v>
      </c>
      <c r="R4822" s="474">
        <f>IF(I4822=$R$5,J4822*H4822,0)*1.15</f>
        <v>0</v>
      </c>
      <c r="S4822" s="474">
        <f>IF(I4822=$S$5,J4822*H4822,0)</f>
        <v>0</v>
      </c>
      <c r="T4822" s="465">
        <f t="shared" si="251"/>
        <v>0</v>
      </c>
      <c r="U4822" s="470"/>
    </row>
    <row r="4823" spans="2:21" s="621" customFormat="1" x14ac:dyDescent="0.25">
      <c r="B4823" s="622">
        <f t="shared" si="272"/>
        <v>4818</v>
      </c>
      <c r="C4823" s="623">
        <v>45576</v>
      </c>
      <c r="D4823" s="624"/>
      <c r="E4823" s="625" t="str">
        <f t="shared" si="247"/>
        <v/>
      </c>
      <c r="F4823" s="625" t="str">
        <f t="shared" si="248"/>
        <v/>
      </c>
      <c r="G4823" s="625" t="str">
        <f t="shared" si="249"/>
        <v/>
      </c>
      <c r="H4823" s="625" t="str">
        <f t="shared" si="250"/>
        <v/>
      </c>
      <c r="I4823" s="625"/>
      <c r="J4823" s="625"/>
      <c r="K4823" s="625"/>
      <c r="L4823" s="625"/>
      <c r="M4823" s="625"/>
      <c r="N4823" s="625"/>
      <c r="O4823" s="625"/>
      <c r="P4823" s="625"/>
      <c r="Q4823" s="626">
        <f t="shared" si="273"/>
        <v>0</v>
      </c>
      <c r="R4823" s="626">
        <f t="shared" si="274"/>
        <v>0</v>
      </c>
      <c r="S4823" s="626">
        <f t="shared" si="275"/>
        <v>0</v>
      </c>
      <c r="T4823" s="627">
        <f t="shared" si="251"/>
        <v>0</v>
      </c>
      <c r="U4823" s="628"/>
    </row>
    <row r="4824" spans="2:21" s="609" customFormat="1" x14ac:dyDescent="0.25">
      <c r="B4824" s="466">
        <f t="shared" si="272"/>
        <v>4819</v>
      </c>
      <c r="C4824" s="605">
        <v>45577</v>
      </c>
      <c r="D4824" s="472" t="s">
        <v>545</v>
      </c>
      <c r="E4824" s="468" t="str">
        <f t="shared" si="247"/>
        <v>_</v>
      </c>
      <c r="F4824" s="468" t="str">
        <f t="shared" si="248"/>
        <v>_</v>
      </c>
      <c r="G4824" s="468" t="str">
        <f t="shared" si="249"/>
        <v>قالب بندی</v>
      </c>
      <c r="H4824" s="468">
        <f t="shared" si="250"/>
        <v>1</v>
      </c>
      <c r="I4824" s="468" t="s">
        <v>11</v>
      </c>
      <c r="J4824" s="468">
        <v>15</v>
      </c>
      <c r="K4824" s="468"/>
      <c r="L4824" s="468"/>
      <c r="M4824" s="458"/>
      <c r="N4824" s="468"/>
      <c r="O4824" s="468">
        <v>717767</v>
      </c>
      <c r="P4824" s="468" t="s">
        <v>498</v>
      </c>
      <c r="Q4824" s="474">
        <f t="shared" si="273"/>
        <v>0</v>
      </c>
      <c r="R4824" s="474">
        <f t="shared" si="274"/>
        <v>0</v>
      </c>
      <c r="S4824" s="474">
        <f t="shared" si="275"/>
        <v>0</v>
      </c>
      <c r="T4824" s="465">
        <f t="shared" si="251"/>
        <v>0</v>
      </c>
      <c r="U4824" s="470"/>
    </row>
    <row r="4825" spans="2:21" s="609" customFormat="1" x14ac:dyDescent="0.25">
      <c r="B4825" s="466">
        <f t="shared" si="272"/>
        <v>4820</v>
      </c>
      <c r="C4825" s="605">
        <v>45577</v>
      </c>
      <c r="D4825" s="217" t="s">
        <v>487</v>
      </c>
      <c r="E4825" s="468" t="str">
        <f t="shared" si="247"/>
        <v>کامیون کمپرسی</v>
      </c>
      <c r="F4825" s="468" t="str">
        <f t="shared" si="248"/>
        <v>رمضانی مقدم</v>
      </c>
      <c r="G4825" s="468" t="str">
        <f t="shared" si="249"/>
        <v>تک</v>
      </c>
      <c r="H4825" s="468">
        <f t="shared" si="250"/>
        <v>4.2</v>
      </c>
      <c r="I4825" s="468" t="s">
        <v>221</v>
      </c>
      <c r="J4825" s="468">
        <v>30</v>
      </c>
      <c r="K4825" s="468"/>
      <c r="L4825" s="468"/>
      <c r="M4825" s="458"/>
      <c r="N4825" s="468"/>
      <c r="O4825" s="468"/>
      <c r="P4825" s="468"/>
      <c r="Q4825" s="474">
        <f t="shared" si="273"/>
        <v>0</v>
      </c>
      <c r="R4825" s="474">
        <f t="shared" si="274"/>
        <v>144.89999999999998</v>
      </c>
      <c r="S4825" s="474">
        <f t="shared" si="275"/>
        <v>0</v>
      </c>
      <c r="T4825" s="465">
        <f t="shared" si="251"/>
        <v>0</v>
      </c>
      <c r="U4825" s="470"/>
    </row>
    <row r="4826" spans="2:21" s="558" customFormat="1" x14ac:dyDescent="0.25">
      <c r="B4826" s="466">
        <f t="shared" si="230"/>
        <v>4821</v>
      </c>
      <c r="C4826" s="605">
        <v>45577</v>
      </c>
      <c r="D4826" s="326" t="s">
        <v>488</v>
      </c>
      <c r="E4826" s="468" t="str">
        <f t="shared" si="247"/>
        <v>کامیون کمپرسی</v>
      </c>
      <c r="F4826" s="468" t="str">
        <f t="shared" si="248"/>
        <v>رمضانی مقدم</v>
      </c>
      <c r="G4826" s="468" t="str">
        <f t="shared" si="249"/>
        <v>تک</v>
      </c>
      <c r="H4826" s="468">
        <f t="shared" si="250"/>
        <v>4.2</v>
      </c>
      <c r="I4826" s="468" t="s">
        <v>221</v>
      </c>
      <c r="J4826" s="468">
        <v>30</v>
      </c>
      <c r="K4826" s="468"/>
      <c r="L4826" s="468"/>
      <c r="M4826" s="458"/>
      <c r="N4826" s="468"/>
      <c r="O4826" s="468"/>
      <c r="P4826" s="468"/>
      <c r="Q4826" s="474">
        <f t="shared" si="222"/>
        <v>0</v>
      </c>
      <c r="R4826" s="474">
        <f t="shared" si="223"/>
        <v>144.89999999999998</v>
      </c>
      <c r="S4826" s="474">
        <f t="shared" si="224"/>
        <v>0</v>
      </c>
      <c r="T4826" s="465">
        <f t="shared" si="251"/>
        <v>0</v>
      </c>
      <c r="U4826" s="470"/>
    </row>
    <row r="4827" spans="2:21" s="558" customFormat="1" x14ac:dyDescent="0.25">
      <c r="B4827" s="466">
        <f t="shared" si="230"/>
        <v>4822</v>
      </c>
      <c r="C4827" s="605">
        <v>45577</v>
      </c>
      <c r="D4827" s="217" t="s">
        <v>489</v>
      </c>
      <c r="E4827" s="468" t="str">
        <f t="shared" si="247"/>
        <v>کامیون کمپرسی</v>
      </c>
      <c r="F4827" s="468" t="str">
        <f t="shared" si="248"/>
        <v>رمضانی مقدم</v>
      </c>
      <c r="G4827" s="468" t="str">
        <f t="shared" si="249"/>
        <v>تک</v>
      </c>
      <c r="H4827" s="468">
        <f t="shared" si="250"/>
        <v>4.2</v>
      </c>
      <c r="I4827" s="468" t="s">
        <v>221</v>
      </c>
      <c r="J4827" s="468">
        <v>32</v>
      </c>
      <c r="K4827" s="468"/>
      <c r="L4827" s="468"/>
      <c r="M4827" s="458"/>
      <c r="N4827" s="468"/>
      <c r="O4827" s="468"/>
      <c r="P4827" s="468"/>
      <c r="Q4827" s="469">
        <f t="shared" si="222"/>
        <v>0</v>
      </c>
      <c r="R4827" s="469">
        <f t="shared" si="223"/>
        <v>154.56</v>
      </c>
      <c r="S4827" s="469">
        <f t="shared" si="224"/>
        <v>0</v>
      </c>
      <c r="T4827" s="462">
        <f t="shared" si="251"/>
        <v>0</v>
      </c>
      <c r="U4827" s="470"/>
    </row>
    <row r="4828" spans="2:21" s="558" customFormat="1" x14ac:dyDescent="0.25">
      <c r="B4828" s="466">
        <f t="shared" si="230"/>
        <v>4823</v>
      </c>
      <c r="C4828" s="605">
        <v>45577</v>
      </c>
      <c r="D4828" s="326" t="s">
        <v>490</v>
      </c>
      <c r="E4828" s="468" t="str">
        <f t="shared" si="247"/>
        <v>کامیون کمپرسی</v>
      </c>
      <c r="F4828" s="468" t="str">
        <f t="shared" si="248"/>
        <v>رمضانی مقدم</v>
      </c>
      <c r="G4828" s="468" t="str">
        <f t="shared" si="249"/>
        <v>تک</v>
      </c>
      <c r="H4828" s="468">
        <f t="shared" si="250"/>
        <v>4.2</v>
      </c>
      <c r="I4828" s="468"/>
      <c r="J4828" s="468"/>
      <c r="K4828" s="468"/>
      <c r="L4828" s="468"/>
      <c r="M4828" s="458"/>
      <c r="N4828" s="468"/>
      <c r="O4828" s="468"/>
      <c r="P4828" s="468"/>
      <c r="Q4828" s="474">
        <f t="shared" si="222"/>
        <v>0</v>
      </c>
      <c r="R4828" s="474">
        <f t="shared" si="223"/>
        <v>0</v>
      </c>
      <c r="S4828" s="474">
        <f t="shared" si="224"/>
        <v>0</v>
      </c>
      <c r="T4828" s="465">
        <f t="shared" si="251"/>
        <v>0</v>
      </c>
      <c r="U4828" s="470"/>
    </row>
    <row r="4829" spans="2:21" s="558" customFormat="1" x14ac:dyDescent="0.25">
      <c r="B4829" s="466">
        <f t="shared" si="230"/>
        <v>4824</v>
      </c>
      <c r="C4829" s="605">
        <v>45577</v>
      </c>
      <c r="D4829" s="217" t="s">
        <v>117</v>
      </c>
      <c r="E4829" s="468" t="str">
        <f t="shared" si="247"/>
        <v>کامیون کمپرسی</v>
      </c>
      <c r="F4829" s="468" t="str">
        <f t="shared" si="248"/>
        <v>شرکتی</v>
      </c>
      <c r="G4829" s="468" t="str">
        <f t="shared" si="249"/>
        <v>جفت</v>
      </c>
      <c r="H4829" s="468">
        <f t="shared" si="250"/>
        <v>6.65</v>
      </c>
      <c r="I4829" s="468"/>
      <c r="J4829" s="468"/>
      <c r="K4829" s="468"/>
      <c r="L4829" s="468"/>
      <c r="M4829" s="458"/>
      <c r="N4829" s="468"/>
      <c r="O4829" s="468"/>
      <c r="P4829" s="468"/>
      <c r="Q4829" s="469">
        <f t="shared" si="222"/>
        <v>0</v>
      </c>
      <c r="R4829" s="469">
        <f t="shared" si="223"/>
        <v>0</v>
      </c>
      <c r="S4829" s="469">
        <f t="shared" si="224"/>
        <v>0</v>
      </c>
      <c r="T4829" s="462">
        <f t="shared" si="251"/>
        <v>0</v>
      </c>
      <c r="U4829" s="470"/>
    </row>
    <row r="4830" spans="2:21" s="558" customFormat="1" x14ac:dyDescent="0.25">
      <c r="B4830" s="466">
        <f t="shared" si="230"/>
        <v>4825</v>
      </c>
      <c r="C4830" s="605">
        <v>45577</v>
      </c>
      <c r="D4830" s="217" t="s">
        <v>117</v>
      </c>
      <c r="E4830" s="468" t="str">
        <f t="shared" si="247"/>
        <v>کامیون کمپرسی</v>
      </c>
      <c r="F4830" s="468" t="str">
        <f t="shared" si="248"/>
        <v>شرکتی</v>
      </c>
      <c r="G4830" s="468" t="str">
        <f t="shared" si="249"/>
        <v>جفت</v>
      </c>
      <c r="H4830" s="468">
        <f t="shared" si="250"/>
        <v>6.65</v>
      </c>
      <c r="I4830" s="468" t="s">
        <v>221</v>
      </c>
      <c r="J4830" s="468">
        <v>30</v>
      </c>
      <c r="K4830" s="468"/>
      <c r="L4830" s="468"/>
      <c r="M4830" s="458"/>
      <c r="N4830" s="468"/>
      <c r="O4830" s="468"/>
      <c r="P4830" s="468"/>
      <c r="Q4830" s="474">
        <f t="shared" si="222"/>
        <v>0</v>
      </c>
      <c r="R4830" s="474">
        <f t="shared" si="223"/>
        <v>229.42499999999998</v>
      </c>
      <c r="S4830" s="474">
        <f t="shared" si="224"/>
        <v>0</v>
      </c>
      <c r="T4830" s="465">
        <f t="shared" si="251"/>
        <v>0</v>
      </c>
      <c r="U4830" s="470"/>
    </row>
    <row r="4831" spans="2:21" s="558" customFormat="1" x14ac:dyDescent="0.25">
      <c r="B4831" s="466">
        <f t="shared" si="230"/>
        <v>4826</v>
      </c>
      <c r="C4831" s="605">
        <v>45577</v>
      </c>
      <c r="D4831" s="326" t="s">
        <v>94</v>
      </c>
      <c r="E4831" s="468" t="str">
        <f t="shared" si="247"/>
        <v>کامیون کمپرسی</v>
      </c>
      <c r="F4831" s="468" t="str">
        <f t="shared" si="248"/>
        <v>شرکتی</v>
      </c>
      <c r="G4831" s="468" t="str">
        <f t="shared" si="249"/>
        <v>جفت</v>
      </c>
      <c r="H4831" s="468">
        <f t="shared" si="250"/>
        <v>6.65</v>
      </c>
      <c r="I4831" s="468" t="s">
        <v>221</v>
      </c>
      <c r="J4831" s="468">
        <v>39</v>
      </c>
      <c r="K4831" s="468"/>
      <c r="L4831" s="468"/>
      <c r="M4831" s="458"/>
      <c r="N4831" s="468"/>
      <c r="O4831" s="468"/>
      <c r="P4831" s="468"/>
      <c r="Q4831" s="469">
        <f t="shared" si="222"/>
        <v>0</v>
      </c>
      <c r="R4831" s="469">
        <f t="shared" si="223"/>
        <v>298.2525</v>
      </c>
      <c r="S4831" s="469">
        <f t="shared" si="224"/>
        <v>0</v>
      </c>
      <c r="T4831" s="462">
        <f t="shared" si="251"/>
        <v>0</v>
      </c>
      <c r="U4831" s="470"/>
    </row>
    <row r="4832" spans="2:21" s="558" customFormat="1" x14ac:dyDescent="0.25">
      <c r="B4832" s="466">
        <f t="shared" si="230"/>
        <v>4827</v>
      </c>
      <c r="C4832" s="605">
        <v>45577</v>
      </c>
      <c r="D4832" s="217" t="s">
        <v>91</v>
      </c>
      <c r="E4832" s="468" t="str">
        <f t="shared" si="247"/>
        <v>کامیون کمپرسی</v>
      </c>
      <c r="F4832" s="468" t="str">
        <f t="shared" si="248"/>
        <v>شرکتی</v>
      </c>
      <c r="G4832" s="468" t="str">
        <f t="shared" si="249"/>
        <v>جفت</v>
      </c>
      <c r="H4832" s="468">
        <f t="shared" si="250"/>
        <v>6.65</v>
      </c>
      <c r="I4832" s="468"/>
      <c r="J4832" s="468"/>
      <c r="K4832" s="468"/>
      <c r="L4832" s="468"/>
      <c r="M4832" s="458"/>
      <c r="N4832" s="468"/>
      <c r="O4832" s="468"/>
      <c r="P4832" s="468"/>
      <c r="Q4832" s="474">
        <f t="shared" si="222"/>
        <v>0</v>
      </c>
      <c r="R4832" s="474">
        <f t="shared" si="223"/>
        <v>0</v>
      </c>
      <c r="S4832" s="474">
        <f t="shared" si="224"/>
        <v>0</v>
      </c>
      <c r="T4832" s="465">
        <f t="shared" si="251"/>
        <v>0</v>
      </c>
      <c r="U4832" s="470"/>
    </row>
    <row r="4833" spans="2:21" s="558" customFormat="1" x14ac:dyDescent="0.25">
      <c r="B4833" s="466">
        <f t="shared" si="230"/>
        <v>4828</v>
      </c>
      <c r="C4833" s="605">
        <v>45577</v>
      </c>
      <c r="D4833" s="326" t="s">
        <v>156</v>
      </c>
      <c r="E4833" s="468" t="str">
        <f t="shared" si="247"/>
        <v>کامیون کمپرسی</v>
      </c>
      <c r="F4833" s="468" t="str">
        <f t="shared" si="248"/>
        <v>صداقت</v>
      </c>
      <c r="G4833" s="468" t="str">
        <f t="shared" si="249"/>
        <v>تک</v>
      </c>
      <c r="H4833" s="468">
        <f t="shared" si="250"/>
        <v>4.1500000000000004</v>
      </c>
      <c r="I4833" s="468" t="s">
        <v>221</v>
      </c>
      <c r="J4833" s="468">
        <v>30</v>
      </c>
      <c r="K4833" s="468"/>
      <c r="L4833" s="468"/>
      <c r="M4833" s="458"/>
      <c r="N4833" s="468"/>
      <c r="O4833" s="468"/>
      <c r="P4833" s="468"/>
      <c r="Q4833" s="469">
        <f t="shared" ref="Q4833:Q4837" si="276">IF(I4833=$Q$5,J4833*H4833,0)</f>
        <v>0</v>
      </c>
      <c r="R4833" s="469">
        <f t="shared" ref="R4833:R4837" si="277">IF(I4833=$R$5,J4833*H4833,0)*1.15</f>
        <v>143.17500000000001</v>
      </c>
      <c r="S4833" s="469">
        <f t="shared" ref="S4833:S4837" si="278">IF(I4833=$S$5,J4833*H4833,0)</f>
        <v>0</v>
      </c>
      <c r="T4833" s="462">
        <f t="shared" si="251"/>
        <v>0</v>
      </c>
      <c r="U4833" s="470"/>
    </row>
    <row r="4834" spans="2:21" s="558" customFormat="1" x14ac:dyDescent="0.25">
      <c r="B4834" s="466">
        <f t="shared" si="230"/>
        <v>4829</v>
      </c>
      <c r="C4834" s="605">
        <v>45577</v>
      </c>
      <c r="D4834" s="217" t="s">
        <v>157</v>
      </c>
      <c r="E4834" s="468" t="str">
        <f t="shared" si="247"/>
        <v>کامیون کمپرسی</v>
      </c>
      <c r="F4834" s="468" t="str">
        <f t="shared" si="248"/>
        <v>صداقت</v>
      </c>
      <c r="G4834" s="468" t="str">
        <f t="shared" si="249"/>
        <v>تک</v>
      </c>
      <c r="H4834" s="468">
        <f t="shared" si="250"/>
        <v>4.1500000000000004</v>
      </c>
      <c r="I4834" s="468" t="s">
        <v>221</v>
      </c>
      <c r="J4834" s="468">
        <v>35</v>
      </c>
      <c r="K4834" s="468"/>
      <c r="L4834" s="468"/>
      <c r="M4834" s="458"/>
      <c r="N4834" s="468"/>
      <c r="O4834" s="468"/>
      <c r="P4834" s="468"/>
      <c r="Q4834" s="474">
        <f t="shared" si="276"/>
        <v>0</v>
      </c>
      <c r="R4834" s="474">
        <f t="shared" si="277"/>
        <v>167.03749999999999</v>
      </c>
      <c r="S4834" s="474">
        <f t="shared" si="278"/>
        <v>0</v>
      </c>
      <c r="T4834" s="465">
        <f t="shared" si="251"/>
        <v>0</v>
      </c>
      <c r="U4834" s="470"/>
    </row>
    <row r="4835" spans="2:21" s="558" customFormat="1" x14ac:dyDescent="0.25">
      <c r="B4835" s="466">
        <f t="shared" si="230"/>
        <v>4830</v>
      </c>
      <c r="C4835" s="605">
        <v>45577</v>
      </c>
      <c r="D4835" s="326" t="s">
        <v>436</v>
      </c>
      <c r="E4835" s="468" t="str">
        <f t="shared" si="247"/>
        <v>تانکر آب</v>
      </c>
      <c r="F4835" s="468" t="str">
        <f t="shared" si="248"/>
        <v>جواد رضاپور</v>
      </c>
      <c r="G4835" s="468" t="str">
        <f t="shared" si="249"/>
        <v>تانکر آب</v>
      </c>
      <c r="H4835" s="468">
        <f t="shared" si="250"/>
        <v>10</v>
      </c>
      <c r="I4835" s="468" t="s">
        <v>66</v>
      </c>
      <c r="J4835" s="468">
        <v>4</v>
      </c>
      <c r="K4835" s="468"/>
      <c r="L4835" s="468"/>
      <c r="M4835" s="458"/>
      <c r="N4835" s="468"/>
      <c r="O4835" s="468"/>
      <c r="P4835" s="468"/>
      <c r="Q4835" s="469">
        <f t="shared" si="276"/>
        <v>0</v>
      </c>
      <c r="R4835" s="469">
        <f t="shared" si="277"/>
        <v>0</v>
      </c>
      <c r="S4835" s="469">
        <f t="shared" si="278"/>
        <v>40</v>
      </c>
      <c r="T4835" s="462">
        <f t="shared" si="251"/>
        <v>0</v>
      </c>
      <c r="U4835" s="470"/>
    </row>
    <row r="4836" spans="2:21" s="558" customFormat="1" x14ac:dyDescent="0.25">
      <c r="B4836" s="466">
        <f t="shared" si="230"/>
        <v>4831</v>
      </c>
      <c r="C4836" s="605">
        <v>45577</v>
      </c>
      <c r="D4836" s="217" t="s">
        <v>284</v>
      </c>
      <c r="E4836" s="468" t="str">
        <f t="shared" si="247"/>
        <v>کمپرسی جفت</v>
      </c>
      <c r="F4836" s="468" t="str">
        <f t="shared" si="248"/>
        <v>محمدپور</v>
      </c>
      <c r="G4836" s="468" t="str">
        <f t="shared" si="249"/>
        <v>جفت</v>
      </c>
      <c r="H4836" s="468">
        <f t="shared" si="250"/>
        <v>7</v>
      </c>
      <c r="I4836" s="468" t="s">
        <v>220</v>
      </c>
      <c r="J4836" s="468">
        <v>38</v>
      </c>
      <c r="K4836" s="468"/>
      <c r="L4836" s="468"/>
      <c r="M4836" s="458"/>
      <c r="N4836" s="468"/>
      <c r="O4836" s="468"/>
      <c r="P4836" s="468"/>
      <c r="Q4836" s="474">
        <f t="shared" si="276"/>
        <v>266</v>
      </c>
      <c r="R4836" s="474">
        <f t="shared" si="277"/>
        <v>0</v>
      </c>
      <c r="S4836" s="474">
        <f t="shared" si="278"/>
        <v>0</v>
      </c>
      <c r="T4836" s="465">
        <f t="shared" si="251"/>
        <v>0</v>
      </c>
      <c r="U4836" s="470"/>
    </row>
    <row r="4837" spans="2:21" s="558" customFormat="1" x14ac:dyDescent="0.25">
      <c r="B4837" s="466">
        <f t="shared" si="230"/>
        <v>4832</v>
      </c>
      <c r="C4837" s="605">
        <v>45577</v>
      </c>
      <c r="D4837" s="326" t="s">
        <v>268</v>
      </c>
      <c r="E4837" s="468" t="str">
        <f t="shared" si="247"/>
        <v>کمپرسی تک</v>
      </c>
      <c r="F4837" s="468" t="str">
        <f t="shared" si="248"/>
        <v>محمدپور</v>
      </c>
      <c r="G4837" s="468" t="str">
        <f t="shared" si="249"/>
        <v>تک</v>
      </c>
      <c r="H4837" s="468">
        <f t="shared" si="250"/>
        <v>5</v>
      </c>
      <c r="I4837" s="468"/>
      <c r="J4837" s="468"/>
      <c r="K4837" s="468"/>
      <c r="L4837" s="468"/>
      <c r="M4837" s="458"/>
      <c r="N4837" s="468"/>
      <c r="O4837" s="468"/>
      <c r="P4837" s="468"/>
      <c r="Q4837" s="469">
        <f t="shared" si="276"/>
        <v>0</v>
      </c>
      <c r="R4837" s="469">
        <f t="shared" si="277"/>
        <v>0</v>
      </c>
      <c r="S4837" s="469">
        <f t="shared" si="278"/>
        <v>0</v>
      </c>
      <c r="T4837" s="462">
        <f t="shared" si="251"/>
        <v>0</v>
      </c>
      <c r="U4837" s="470"/>
    </row>
    <row r="4838" spans="2:21" x14ac:dyDescent="0.25">
      <c r="B4838" s="466">
        <f t="shared" ref="B4838:B4857" si="279">ROW()-5</f>
        <v>4833</v>
      </c>
      <c r="C4838" s="605">
        <v>45577</v>
      </c>
      <c r="D4838" s="217" t="s">
        <v>260</v>
      </c>
      <c r="E4838" s="468" t="str">
        <f t="shared" si="247"/>
        <v>تانکر آب</v>
      </c>
      <c r="F4838" s="468" t="str">
        <f t="shared" si="248"/>
        <v>محمدپور</v>
      </c>
      <c r="G4838" s="468" t="str">
        <f t="shared" si="249"/>
        <v>تانکر آب</v>
      </c>
      <c r="H4838" s="468">
        <f t="shared" si="250"/>
        <v>10</v>
      </c>
      <c r="I4838" s="468" t="s">
        <v>66</v>
      </c>
      <c r="J4838" s="468">
        <v>3</v>
      </c>
      <c r="K4838" s="468"/>
      <c r="L4838" s="468"/>
      <c r="M4838" s="458"/>
      <c r="N4838" s="468"/>
      <c r="O4838" s="468"/>
      <c r="P4838" s="468"/>
      <c r="Q4838" s="469">
        <f t="shared" ref="Q4838:Q4857" si="280">IF(I4838=$Q$5,J4838*H4838,0)</f>
        <v>0</v>
      </c>
      <c r="R4838" s="469">
        <f t="shared" ref="R4838:R4857" si="281">IF(I4838=$R$5,J4838*H4838,0)*1.15</f>
        <v>0</v>
      </c>
      <c r="S4838" s="469">
        <f t="shared" ref="S4838:S4857" si="282">IF(I4838=$S$5,J4838*H4838,0)</f>
        <v>30</v>
      </c>
      <c r="T4838" s="462">
        <f t="shared" si="251"/>
        <v>0</v>
      </c>
      <c r="U4838" s="470"/>
    </row>
    <row r="4839" spans="2:21" x14ac:dyDescent="0.25">
      <c r="B4839" s="466">
        <f t="shared" si="279"/>
        <v>4834</v>
      </c>
      <c r="C4839" s="605">
        <v>45577</v>
      </c>
      <c r="D4839" s="326" t="s">
        <v>359</v>
      </c>
      <c r="E4839" s="468" t="str">
        <f t="shared" si="247"/>
        <v>کمپرسی جفت</v>
      </c>
      <c r="F4839" s="468" t="str">
        <f t="shared" si="248"/>
        <v>محمدپور</v>
      </c>
      <c r="G4839" s="468" t="str">
        <f t="shared" si="249"/>
        <v>جفت</v>
      </c>
      <c r="H4839" s="468">
        <f t="shared" si="250"/>
        <v>7</v>
      </c>
      <c r="I4839" s="468"/>
      <c r="J4839" s="468"/>
      <c r="K4839" s="468"/>
      <c r="L4839" s="468"/>
      <c r="M4839" s="458"/>
      <c r="N4839" s="468"/>
      <c r="O4839" s="468"/>
      <c r="P4839" s="468"/>
      <c r="Q4839" s="469">
        <f t="shared" si="280"/>
        <v>0</v>
      </c>
      <c r="R4839" s="469">
        <f t="shared" si="281"/>
        <v>0</v>
      </c>
      <c r="S4839" s="469">
        <f t="shared" si="282"/>
        <v>0</v>
      </c>
      <c r="T4839" s="462">
        <f t="shared" si="251"/>
        <v>0</v>
      </c>
      <c r="U4839" s="470"/>
    </row>
    <row r="4840" spans="2:21" x14ac:dyDescent="0.25">
      <c r="B4840" s="466">
        <f t="shared" si="279"/>
        <v>4835</v>
      </c>
      <c r="C4840" s="605">
        <v>45577</v>
      </c>
      <c r="D4840" s="217" t="s">
        <v>177</v>
      </c>
      <c r="E4840" s="468" t="str">
        <f t="shared" si="247"/>
        <v>کمپرسی جفت</v>
      </c>
      <c r="F4840" s="468" t="str">
        <f t="shared" si="248"/>
        <v>محمدپور</v>
      </c>
      <c r="G4840" s="468" t="str">
        <f t="shared" si="249"/>
        <v>جفت</v>
      </c>
      <c r="H4840" s="468">
        <f t="shared" si="250"/>
        <v>7</v>
      </c>
      <c r="I4840" s="468"/>
      <c r="J4840" s="468"/>
      <c r="K4840" s="468"/>
      <c r="L4840" s="468"/>
      <c r="M4840" s="458"/>
      <c r="N4840" s="468"/>
      <c r="O4840" s="468"/>
      <c r="P4840" s="468"/>
      <c r="Q4840" s="469">
        <f t="shared" si="280"/>
        <v>0</v>
      </c>
      <c r="R4840" s="469">
        <f t="shared" si="281"/>
        <v>0</v>
      </c>
      <c r="S4840" s="469">
        <f t="shared" si="282"/>
        <v>0</v>
      </c>
      <c r="T4840" s="462">
        <f t="shared" ref="T4840:T4858" si="283">IF(I4840=$T$5,J4840*H4840,0)</f>
        <v>0</v>
      </c>
      <c r="U4840" s="470"/>
    </row>
    <row r="4841" spans="2:21" x14ac:dyDescent="0.25">
      <c r="B4841" s="466">
        <f t="shared" si="279"/>
        <v>4836</v>
      </c>
      <c r="C4841" s="605">
        <v>45577</v>
      </c>
      <c r="D4841" s="326" t="s">
        <v>173</v>
      </c>
      <c r="E4841" s="468" t="str">
        <f t="shared" ref="E4841:E4904" si="284">IFERROR(VLOOKUP(D4841,V:Z,2,FALSE),"")</f>
        <v>تانکر آب</v>
      </c>
      <c r="F4841" s="468" t="str">
        <f t="shared" ref="F4841:F4904" si="285">IFERROR(VLOOKUP(D4841,V:Z,3,FALSE),"")</f>
        <v>محمدپور</v>
      </c>
      <c r="G4841" s="468" t="str">
        <f t="shared" ref="G4841:G4904" si="286">IFERROR(VLOOKUP(D4841,V:Z,4,FALSE),"")</f>
        <v>تانکر آب</v>
      </c>
      <c r="H4841" s="468">
        <f t="shared" ref="H4841:H4904" si="287">IFERROR(VLOOKUP(D4841,V:Z,5,FALSE),"")</f>
        <v>11.2</v>
      </c>
      <c r="I4841" s="468"/>
      <c r="J4841" s="468"/>
      <c r="K4841" s="468"/>
      <c r="L4841" s="468"/>
      <c r="M4841" s="458"/>
      <c r="N4841" s="468"/>
      <c r="O4841" s="468"/>
      <c r="P4841" s="468"/>
      <c r="Q4841" s="469">
        <f t="shared" si="280"/>
        <v>0</v>
      </c>
      <c r="R4841" s="469">
        <f t="shared" si="281"/>
        <v>0</v>
      </c>
      <c r="S4841" s="469">
        <f t="shared" si="282"/>
        <v>0</v>
      </c>
      <c r="T4841" s="462">
        <f t="shared" si="283"/>
        <v>0</v>
      </c>
      <c r="U4841" s="470"/>
    </row>
    <row r="4842" spans="2:21" x14ac:dyDescent="0.25">
      <c r="B4842" s="466">
        <f t="shared" si="279"/>
        <v>4837</v>
      </c>
      <c r="C4842" s="605">
        <v>45577</v>
      </c>
      <c r="D4842" s="217" t="s">
        <v>152</v>
      </c>
      <c r="E4842" s="468" t="str">
        <f t="shared" si="284"/>
        <v>کامیون کمپرسی</v>
      </c>
      <c r="F4842" s="468" t="str">
        <f t="shared" si="285"/>
        <v>میرزایی</v>
      </c>
      <c r="G4842" s="468" t="str">
        <f t="shared" si="286"/>
        <v>تک</v>
      </c>
      <c r="H4842" s="468">
        <f t="shared" si="287"/>
        <v>4.1500000000000004</v>
      </c>
      <c r="I4842" s="468" t="s">
        <v>221</v>
      </c>
      <c r="J4842" s="468">
        <v>23</v>
      </c>
      <c r="K4842" s="468"/>
      <c r="L4842" s="468"/>
      <c r="M4842" s="458"/>
      <c r="N4842" s="468"/>
      <c r="O4842" s="468"/>
      <c r="P4842" s="468"/>
      <c r="Q4842" s="469">
        <f t="shared" si="280"/>
        <v>0</v>
      </c>
      <c r="R4842" s="469">
        <f t="shared" si="281"/>
        <v>109.7675</v>
      </c>
      <c r="S4842" s="469">
        <f t="shared" si="282"/>
        <v>0</v>
      </c>
      <c r="T4842" s="462">
        <f t="shared" si="283"/>
        <v>0</v>
      </c>
      <c r="U4842" s="470"/>
    </row>
    <row r="4843" spans="2:21" x14ac:dyDescent="0.25">
      <c r="B4843" s="466">
        <f t="shared" si="279"/>
        <v>4838</v>
      </c>
      <c r="C4843" s="605">
        <v>45577</v>
      </c>
      <c r="D4843" s="326" t="s">
        <v>150</v>
      </c>
      <c r="E4843" s="468" t="str">
        <f t="shared" si="284"/>
        <v>کامیون کمپرسی</v>
      </c>
      <c r="F4843" s="468" t="str">
        <f t="shared" si="285"/>
        <v>میرزایی</v>
      </c>
      <c r="G4843" s="468" t="str">
        <f t="shared" si="286"/>
        <v>تک</v>
      </c>
      <c r="H4843" s="468">
        <f t="shared" si="287"/>
        <v>4.1500000000000004</v>
      </c>
      <c r="I4843" s="468" t="s">
        <v>221</v>
      </c>
      <c r="J4843" s="468">
        <v>23</v>
      </c>
      <c r="K4843" s="468"/>
      <c r="L4843" s="468"/>
      <c r="M4843" s="458"/>
      <c r="N4843" s="468"/>
      <c r="O4843" s="468"/>
      <c r="P4843" s="468"/>
      <c r="Q4843" s="469">
        <f t="shared" si="280"/>
        <v>0</v>
      </c>
      <c r="R4843" s="469">
        <f t="shared" si="281"/>
        <v>109.7675</v>
      </c>
      <c r="S4843" s="469">
        <f t="shared" si="282"/>
        <v>0</v>
      </c>
      <c r="T4843" s="462">
        <f t="shared" si="283"/>
        <v>0</v>
      </c>
      <c r="U4843" s="470"/>
    </row>
    <row r="4844" spans="2:21" x14ac:dyDescent="0.25">
      <c r="B4844" s="466">
        <f t="shared" si="279"/>
        <v>4839</v>
      </c>
      <c r="C4844" s="605">
        <v>45577</v>
      </c>
      <c r="D4844" s="217" t="s">
        <v>179</v>
      </c>
      <c r="E4844" s="468" t="str">
        <f t="shared" si="284"/>
        <v>تانکر آب</v>
      </c>
      <c r="F4844" s="468" t="str">
        <f t="shared" si="285"/>
        <v>گلپایگانی</v>
      </c>
      <c r="G4844" s="468" t="str">
        <f t="shared" si="286"/>
        <v>تانکر آب</v>
      </c>
      <c r="H4844" s="468">
        <f t="shared" si="287"/>
        <v>11.6</v>
      </c>
      <c r="I4844" s="468" t="s">
        <v>66</v>
      </c>
      <c r="J4844" s="468">
        <v>0</v>
      </c>
      <c r="K4844" s="468"/>
      <c r="L4844" s="468"/>
      <c r="M4844" s="458"/>
      <c r="N4844" s="468"/>
      <c r="O4844" s="468"/>
      <c r="P4844" s="468"/>
      <c r="Q4844" s="469">
        <f t="shared" si="280"/>
        <v>0</v>
      </c>
      <c r="R4844" s="469">
        <f t="shared" si="281"/>
        <v>0</v>
      </c>
      <c r="S4844" s="469">
        <f t="shared" si="282"/>
        <v>0</v>
      </c>
      <c r="T4844" s="462">
        <f t="shared" si="283"/>
        <v>0</v>
      </c>
      <c r="U4844" s="470"/>
    </row>
    <row r="4845" spans="2:21" x14ac:dyDescent="0.25">
      <c r="B4845" s="466">
        <f t="shared" si="279"/>
        <v>4840</v>
      </c>
      <c r="C4845" s="605">
        <v>45577</v>
      </c>
      <c r="D4845" s="326" t="s">
        <v>141</v>
      </c>
      <c r="E4845" s="468" t="str">
        <f t="shared" si="284"/>
        <v>کامیون کمپرسی</v>
      </c>
      <c r="F4845" s="468" t="str">
        <f t="shared" si="285"/>
        <v>انصاری</v>
      </c>
      <c r="G4845" s="468" t="str">
        <f t="shared" si="286"/>
        <v>جفت</v>
      </c>
      <c r="H4845" s="468">
        <f t="shared" si="287"/>
        <v>7</v>
      </c>
      <c r="I4845" s="468" t="s">
        <v>220</v>
      </c>
      <c r="J4845" s="468">
        <v>25</v>
      </c>
      <c r="K4845" s="468"/>
      <c r="L4845" s="468"/>
      <c r="M4845" s="458"/>
      <c r="N4845" s="468"/>
      <c r="O4845" s="468"/>
      <c r="P4845" s="468"/>
      <c r="Q4845" s="469">
        <f t="shared" si="280"/>
        <v>175</v>
      </c>
      <c r="R4845" s="469">
        <f t="shared" si="281"/>
        <v>0</v>
      </c>
      <c r="S4845" s="469">
        <f t="shared" si="282"/>
        <v>0</v>
      </c>
      <c r="T4845" s="462">
        <f t="shared" si="283"/>
        <v>0</v>
      </c>
      <c r="U4845" s="470"/>
    </row>
    <row r="4846" spans="2:21" x14ac:dyDescent="0.25">
      <c r="B4846" s="466">
        <f t="shared" si="279"/>
        <v>4841</v>
      </c>
      <c r="C4846" s="605">
        <v>45577</v>
      </c>
      <c r="D4846" s="217" t="s">
        <v>142</v>
      </c>
      <c r="E4846" s="468" t="str">
        <f t="shared" si="284"/>
        <v>کامیون کمپرسی</v>
      </c>
      <c r="F4846" s="468" t="str">
        <f t="shared" si="285"/>
        <v>انصاری</v>
      </c>
      <c r="G4846" s="468" t="str">
        <f t="shared" si="286"/>
        <v>جفت</v>
      </c>
      <c r="H4846" s="468">
        <f t="shared" si="287"/>
        <v>7</v>
      </c>
      <c r="I4846" s="468" t="s">
        <v>220</v>
      </c>
      <c r="J4846" s="468">
        <v>25</v>
      </c>
      <c r="K4846" s="468"/>
      <c r="L4846" s="468"/>
      <c r="M4846" s="458"/>
      <c r="N4846" s="468"/>
      <c r="O4846" s="468"/>
      <c r="P4846" s="468"/>
      <c r="Q4846" s="469">
        <f t="shared" si="280"/>
        <v>175</v>
      </c>
      <c r="R4846" s="469">
        <f t="shared" si="281"/>
        <v>0</v>
      </c>
      <c r="S4846" s="469">
        <f t="shared" si="282"/>
        <v>0</v>
      </c>
      <c r="T4846" s="462">
        <f t="shared" si="283"/>
        <v>0</v>
      </c>
      <c r="U4846" s="470"/>
    </row>
    <row r="4847" spans="2:21" x14ac:dyDescent="0.25">
      <c r="B4847" s="466">
        <f t="shared" si="279"/>
        <v>4842</v>
      </c>
      <c r="C4847" s="605">
        <v>45577</v>
      </c>
      <c r="D4847" s="326" t="s">
        <v>143</v>
      </c>
      <c r="E4847" s="468" t="str">
        <f t="shared" si="284"/>
        <v>کامیون کمپرسی</v>
      </c>
      <c r="F4847" s="468" t="str">
        <f t="shared" si="285"/>
        <v>انصاری</v>
      </c>
      <c r="G4847" s="468" t="str">
        <f t="shared" si="286"/>
        <v>جفت</v>
      </c>
      <c r="H4847" s="468">
        <f t="shared" si="287"/>
        <v>7</v>
      </c>
      <c r="I4847" s="468" t="s">
        <v>220</v>
      </c>
      <c r="J4847" s="468">
        <v>0</v>
      </c>
      <c r="K4847" s="468"/>
      <c r="L4847" s="468"/>
      <c r="M4847" s="458"/>
      <c r="N4847" s="468"/>
      <c r="O4847" s="468"/>
      <c r="P4847" s="468"/>
      <c r="Q4847" s="469">
        <f t="shared" si="280"/>
        <v>0</v>
      </c>
      <c r="R4847" s="469">
        <f t="shared" si="281"/>
        <v>0</v>
      </c>
      <c r="S4847" s="469">
        <f t="shared" si="282"/>
        <v>0</v>
      </c>
      <c r="T4847" s="462">
        <f t="shared" si="283"/>
        <v>0</v>
      </c>
      <c r="U4847" s="470"/>
    </row>
    <row r="4848" spans="2:21" x14ac:dyDescent="0.25">
      <c r="B4848" s="466">
        <f t="shared" si="279"/>
        <v>4843</v>
      </c>
      <c r="C4848" s="605">
        <v>45577</v>
      </c>
      <c r="D4848" s="217" t="s">
        <v>258</v>
      </c>
      <c r="E4848" s="468" t="str">
        <f t="shared" si="284"/>
        <v>کامیون کمپرسی</v>
      </c>
      <c r="F4848" s="468" t="str">
        <f t="shared" si="285"/>
        <v>انصاری</v>
      </c>
      <c r="G4848" s="468" t="str">
        <f t="shared" si="286"/>
        <v>جفت</v>
      </c>
      <c r="H4848" s="468">
        <f t="shared" si="287"/>
        <v>7</v>
      </c>
      <c r="I4848" s="468" t="s">
        <v>220</v>
      </c>
      <c r="J4848" s="468">
        <v>25</v>
      </c>
      <c r="K4848" s="468"/>
      <c r="L4848" s="468"/>
      <c r="M4848" s="458"/>
      <c r="N4848" s="468"/>
      <c r="O4848" s="468"/>
      <c r="P4848" s="468"/>
      <c r="Q4848" s="469">
        <f t="shared" si="280"/>
        <v>175</v>
      </c>
      <c r="R4848" s="469">
        <f t="shared" si="281"/>
        <v>0</v>
      </c>
      <c r="S4848" s="469">
        <f t="shared" si="282"/>
        <v>0</v>
      </c>
      <c r="T4848" s="462">
        <f t="shared" si="283"/>
        <v>0</v>
      </c>
      <c r="U4848" s="470"/>
    </row>
    <row r="4849" spans="2:21" x14ac:dyDescent="0.25">
      <c r="B4849" s="466">
        <f t="shared" si="279"/>
        <v>4844</v>
      </c>
      <c r="C4849" s="605">
        <v>45577</v>
      </c>
      <c r="D4849" s="326" t="s">
        <v>266</v>
      </c>
      <c r="E4849" s="468" t="str">
        <f t="shared" si="284"/>
        <v>کامیون کمپرسی</v>
      </c>
      <c r="F4849" s="468" t="str">
        <f t="shared" si="285"/>
        <v>انصاری</v>
      </c>
      <c r="G4849" s="468" t="str">
        <f t="shared" si="286"/>
        <v>جفت</v>
      </c>
      <c r="H4849" s="468">
        <f t="shared" si="287"/>
        <v>7</v>
      </c>
      <c r="I4849" s="468" t="s">
        <v>220</v>
      </c>
      <c r="J4849" s="468">
        <v>25</v>
      </c>
      <c r="K4849" s="468"/>
      <c r="L4849" s="468"/>
      <c r="M4849" s="458"/>
      <c r="N4849" s="468"/>
      <c r="O4849" s="468"/>
      <c r="P4849" s="468"/>
      <c r="Q4849" s="469">
        <f t="shared" si="280"/>
        <v>175</v>
      </c>
      <c r="R4849" s="469">
        <f t="shared" si="281"/>
        <v>0</v>
      </c>
      <c r="S4849" s="469">
        <f t="shared" si="282"/>
        <v>0</v>
      </c>
      <c r="T4849" s="462">
        <f t="shared" si="283"/>
        <v>0</v>
      </c>
      <c r="U4849" s="470"/>
    </row>
    <row r="4850" spans="2:21" x14ac:dyDescent="0.25">
      <c r="B4850" s="466">
        <f t="shared" si="279"/>
        <v>4845</v>
      </c>
      <c r="C4850" s="605">
        <v>45577</v>
      </c>
      <c r="D4850" s="217" t="s">
        <v>267</v>
      </c>
      <c r="E4850" s="468" t="str">
        <f t="shared" si="284"/>
        <v>کامیون کمپرسی</v>
      </c>
      <c r="F4850" s="468" t="str">
        <f t="shared" si="285"/>
        <v>انصاری</v>
      </c>
      <c r="G4850" s="468" t="str">
        <f t="shared" si="286"/>
        <v>جفت</v>
      </c>
      <c r="H4850" s="468">
        <f t="shared" si="287"/>
        <v>7</v>
      </c>
      <c r="I4850" s="468" t="s">
        <v>220</v>
      </c>
      <c r="J4850" s="468">
        <v>25</v>
      </c>
      <c r="K4850" s="468"/>
      <c r="L4850" s="468"/>
      <c r="M4850" s="458"/>
      <c r="N4850" s="468"/>
      <c r="O4850" s="468"/>
      <c r="P4850" s="468"/>
      <c r="Q4850" s="469">
        <f t="shared" si="280"/>
        <v>175</v>
      </c>
      <c r="R4850" s="469">
        <f t="shared" si="281"/>
        <v>0</v>
      </c>
      <c r="S4850" s="469">
        <f t="shared" si="282"/>
        <v>0</v>
      </c>
      <c r="T4850" s="462">
        <f t="shared" si="283"/>
        <v>0</v>
      </c>
      <c r="U4850" s="470"/>
    </row>
    <row r="4851" spans="2:21" x14ac:dyDescent="0.25">
      <c r="B4851" s="466">
        <f t="shared" si="279"/>
        <v>4846</v>
      </c>
      <c r="C4851" s="605">
        <v>45577</v>
      </c>
      <c r="D4851" s="326" t="s">
        <v>524</v>
      </c>
      <c r="E4851" s="468" t="str">
        <f t="shared" si="284"/>
        <v>کامیون کمپرسی</v>
      </c>
      <c r="F4851" s="468" t="str">
        <f t="shared" si="285"/>
        <v>شهرکی</v>
      </c>
      <c r="G4851" s="468" t="str">
        <f t="shared" si="286"/>
        <v>تک</v>
      </c>
      <c r="H4851" s="468">
        <f t="shared" si="287"/>
        <v>4.1500000000000004</v>
      </c>
      <c r="I4851" s="468" t="s">
        <v>221</v>
      </c>
      <c r="J4851" s="468">
        <v>39</v>
      </c>
      <c r="K4851" s="468"/>
      <c r="L4851" s="468"/>
      <c r="M4851" s="458"/>
      <c r="N4851" s="468"/>
      <c r="O4851" s="468"/>
      <c r="P4851" s="468"/>
      <c r="Q4851" s="469">
        <f t="shared" si="280"/>
        <v>0</v>
      </c>
      <c r="R4851" s="469">
        <f t="shared" si="281"/>
        <v>186.1275</v>
      </c>
      <c r="S4851" s="469">
        <f t="shared" si="282"/>
        <v>0</v>
      </c>
      <c r="T4851" s="462">
        <f t="shared" si="283"/>
        <v>0</v>
      </c>
      <c r="U4851" s="470"/>
    </row>
    <row r="4852" spans="2:21" x14ac:dyDescent="0.25">
      <c r="B4852" s="466">
        <f t="shared" si="279"/>
        <v>4847</v>
      </c>
      <c r="C4852" s="605">
        <v>45577</v>
      </c>
      <c r="D4852" s="217" t="s">
        <v>387</v>
      </c>
      <c r="E4852" s="468" t="str">
        <f t="shared" si="284"/>
        <v>کمپرسی تک</v>
      </c>
      <c r="F4852" s="468" t="str">
        <f t="shared" si="285"/>
        <v>جواد رضاپور</v>
      </c>
      <c r="G4852" s="468" t="str">
        <f t="shared" si="286"/>
        <v>تک</v>
      </c>
      <c r="H4852" s="468">
        <f t="shared" si="287"/>
        <v>4.1500000000000004</v>
      </c>
      <c r="I4852" s="468" t="s">
        <v>220</v>
      </c>
      <c r="J4852" s="468">
        <v>30</v>
      </c>
      <c r="K4852" s="468"/>
      <c r="L4852" s="468"/>
      <c r="M4852" s="458"/>
      <c r="N4852" s="468"/>
      <c r="O4852" s="468"/>
      <c r="P4852" s="468"/>
      <c r="Q4852" s="469">
        <f t="shared" si="280"/>
        <v>124.50000000000001</v>
      </c>
      <c r="R4852" s="469">
        <f t="shared" si="281"/>
        <v>0</v>
      </c>
      <c r="S4852" s="469">
        <f t="shared" si="282"/>
        <v>0</v>
      </c>
      <c r="T4852" s="462">
        <f t="shared" si="283"/>
        <v>0</v>
      </c>
      <c r="U4852" s="470"/>
    </row>
    <row r="4853" spans="2:21" x14ac:dyDescent="0.25">
      <c r="B4853" s="466">
        <f t="shared" si="279"/>
        <v>4848</v>
      </c>
      <c r="C4853" s="605">
        <v>45577</v>
      </c>
      <c r="D4853" s="326" t="s">
        <v>388</v>
      </c>
      <c r="E4853" s="468" t="str">
        <f t="shared" si="284"/>
        <v>کمپرسی تک</v>
      </c>
      <c r="F4853" s="468" t="str">
        <f t="shared" si="285"/>
        <v>جواد رضاپور</v>
      </c>
      <c r="G4853" s="468" t="str">
        <f t="shared" si="286"/>
        <v>تک</v>
      </c>
      <c r="H4853" s="468">
        <f t="shared" si="287"/>
        <v>4.1500000000000004</v>
      </c>
      <c r="I4853" s="468" t="s">
        <v>220</v>
      </c>
      <c r="J4853" s="468">
        <v>30</v>
      </c>
      <c r="K4853" s="468"/>
      <c r="L4853" s="468"/>
      <c r="M4853" s="458"/>
      <c r="N4853" s="468"/>
      <c r="O4853" s="468"/>
      <c r="P4853" s="468"/>
      <c r="Q4853" s="469">
        <f t="shared" si="280"/>
        <v>124.50000000000001</v>
      </c>
      <c r="R4853" s="469">
        <f t="shared" si="281"/>
        <v>0</v>
      </c>
      <c r="S4853" s="469">
        <f t="shared" si="282"/>
        <v>0</v>
      </c>
      <c r="T4853" s="462">
        <f t="shared" si="283"/>
        <v>0</v>
      </c>
      <c r="U4853" s="470"/>
    </row>
    <row r="4854" spans="2:21" x14ac:dyDescent="0.25">
      <c r="B4854" s="466">
        <f t="shared" si="279"/>
        <v>4849</v>
      </c>
      <c r="C4854" s="605">
        <v>45577</v>
      </c>
      <c r="D4854" s="217" t="s">
        <v>505</v>
      </c>
      <c r="E4854" s="468" t="str">
        <f t="shared" si="284"/>
        <v>کمپرسی تک</v>
      </c>
      <c r="F4854" s="468" t="str">
        <f t="shared" si="285"/>
        <v>جواد رضاپور</v>
      </c>
      <c r="G4854" s="468" t="str">
        <f t="shared" si="286"/>
        <v>تک</v>
      </c>
      <c r="H4854" s="468">
        <f t="shared" si="287"/>
        <v>4.1500000000000004</v>
      </c>
      <c r="I4854" s="468" t="s">
        <v>220</v>
      </c>
      <c r="J4854" s="468">
        <v>30</v>
      </c>
      <c r="K4854" s="468"/>
      <c r="L4854" s="468"/>
      <c r="M4854" s="458"/>
      <c r="N4854" s="468"/>
      <c r="O4854" s="468"/>
      <c r="P4854" s="468"/>
      <c r="Q4854" s="469">
        <f t="shared" si="280"/>
        <v>124.50000000000001</v>
      </c>
      <c r="R4854" s="469">
        <f t="shared" si="281"/>
        <v>0</v>
      </c>
      <c r="S4854" s="469">
        <f t="shared" si="282"/>
        <v>0</v>
      </c>
      <c r="T4854" s="462">
        <f t="shared" si="283"/>
        <v>0</v>
      </c>
      <c r="U4854" s="470"/>
    </row>
    <row r="4855" spans="2:21" x14ac:dyDescent="0.25">
      <c r="B4855" s="466">
        <f t="shared" si="279"/>
        <v>4850</v>
      </c>
      <c r="C4855" s="605">
        <v>45577</v>
      </c>
      <c r="D4855" s="326" t="s">
        <v>96</v>
      </c>
      <c r="E4855" s="468" t="str">
        <f t="shared" si="284"/>
        <v>تانکر آب</v>
      </c>
      <c r="F4855" s="468" t="str">
        <f t="shared" si="285"/>
        <v>شرکتی</v>
      </c>
      <c r="G4855" s="468" t="str">
        <f t="shared" si="286"/>
        <v>تانکر آب</v>
      </c>
      <c r="H4855" s="468">
        <f t="shared" si="287"/>
        <v>11.8</v>
      </c>
      <c r="I4855" s="468" t="s">
        <v>66</v>
      </c>
      <c r="J4855" s="468">
        <v>2</v>
      </c>
      <c r="K4855" s="468"/>
      <c r="L4855" s="468"/>
      <c r="M4855" s="458"/>
      <c r="N4855" s="468"/>
      <c r="O4855" s="468"/>
      <c r="P4855" s="468"/>
      <c r="Q4855" s="469">
        <f t="shared" si="280"/>
        <v>0</v>
      </c>
      <c r="R4855" s="469">
        <f t="shared" si="281"/>
        <v>0</v>
      </c>
      <c r="S4855" s="469">
        <f t="shared" si="282"/>
        <v>23.6</v>
      </c>
      <c r="T4855" s="462">
        <f t="shared" si="283"/>
        <v>0</v>
      </c>
      <c r="U4855" s="470"/>
    </row>
    <row r="4856" spans="2:21" x14ac:dyDescent="0.25">
      <c r="B4856" s="466">
        <f t="shared" si="279"/>
        <v>4851</v>
      </c>
      <c r="C4856" s="605">
        <v>45577</v>
      </c>
      <c r="D4856" s="217" t="s">
        <v>130</v>
      </c>
      <c r="E4856" s="468" t="str">
        <f t="shared" si="284"/>
        <v>تانکر آب</v>
      </c>
      <c r="F4856" s="468" t="str">
        <f t="shared" si="285"/>
        <v>شرکتی</v>
      </c>
      <c r="G4856" s="468" t="str">
        <f t="shared" si="286"/>
        <v>تانکر آب</v>
      </c>
      <c r="H4856" s="468">
        <f t="shared" si="287"/>
        <v>11.8</v>
      </c>
      <c r="I4856" s="468" t="s">
        <v>66</v>
      </c>
      <c r="J4856" s="468">
        <v>3</v>
      </c>
      <c r="K4856" s="468"/>
      <c r="L4856" s="468"/>
      <c r="M4856" s="458"/>
      <c r="N4856" s="468"/>
      <c r="O4856" s="468"/>
      <c r="P4856" s="468"/>
      <c r="Q4856" s="469">
        <f t="shared" si="280"/>
        <v>0</v>
      </c>
      <c r="R4856" s="469">
        <f t="shared" si="281"/>
        <v>0</v>
      </c>
      <c r="S4856" s="469">
        <f t="shared" si="282"/>
        <v>35.400000000000006</v>
      </c>
      <c r="T4856" s="462">
        <f t="shared" si="283"/>
        <v>0</v>
      </c>
      <c r="U4856" s="470"/>
    </row>
    <row r="4857" spans="2:21" x14ac:dyDescent="0.25">
      <c r="B4857" s="466">
        <f t="shared" si="279"/>
        <v>4852</v>
      </c>
      <c r="C4857" s="605">
        <v>45577</v>
      </c>
      <c r="D4857" s="326" t="s">
        <v>478</v>
      </c>
      <c r="E4857" s="468" t="str">
        <f t="shared" si="284"/>
        <v>تانکر آب</v>
      </c>
      <c r="F4857" s="468" t="str">
        <f t="shared" si="285"/>
        <v>میرزایی</v>
      </c>
      <c r="G4857" s="468" t="str">
        <f t="shared" si="286"/>
        <v>تانکر آب</v>
      </c>
      <c r="H4857" s="468">
        <f t="shared" si="287"/>
        <v>13</v>
      </c>
      <c r="I4857" s="468" t="s">
        <v>66</v>
      </c>
      <c r="J4857" s="468">
        <v>3</v>
      </c>
      <c r="K4857" s="468"/>
      <c r="L4857" s="468"/>
      <c r="M4857" s="458"/>
      <c r="N4857" s="468"/>
      <c r="O4857" s="468"/>
      <c r="P4857" s="468"/>
      <c r="Q4857" s="469">
        <f t="shared" si="280"/>
        <v>0</v>
      </c>
      <c r="R4857" s="469">
        <f t="shared" si="281"/>
        <v>0</v>
      </c>
      <c r="S4857" s="469">
        <f t="shared" si="282"/>
        <v>39</v>
      </c>
      <c r="T4857" s="462">
        <f t="shared" si="283"/>
        <v>0</v>
      </c>
      <c r="U4857" s="470"/>
    </row>
    <row r="4858" spans="2:21" x14ac:dyDescent="0.25">
      <c r="B4858" s="445">
        <f>ROW()-5</f>
        <v>4853</v>
      </c>
      <c r="C4858" s="605">
        <v>45578</v>
      </c>
      <c r="D4858" s="217" t="s">
        <v>487</v>
      </c>
      <c r="E4858" s="468" t="str">
        <f t="shared" si="284"/>
        <v>کامیون کمپرسی</v>
      </c>
      <c r="F4858" s="468" t="str">
        <f t="shared" si="285"/>
        <v>رمضانی مقدم</v>
      </c>
      <c r="G4858" s="468" t="str">
        <f t="shared" si="286"/>
        <v>تک</v>
      </c>
      <c r="H4858" s="468">
        <f t="shared" si="287"/>
        <v>4.2</v>
      </c>
      <c r="I4858" s="468" t="s">
        <v>221</v>
      </c>
      <c r="J4858" s="468">
        <v>30</v>
      </c>
      <c r="K4858" s="468"/>
      <c r="L4858" s="468"/>
      <c r="M4858" s="458"/>
      <c r="N4858" s="468"/>
      <c r="O4858" s="468"/>
      <c r="P4858" s="468"/>
      <c r="Q4858" s="469">
        <f>IF(I4858=$Q$5,J4858*H4858,0)</f>
        <v>0</v>
      </c>
      <c r="R4858" s="469">
        <f>IF(I4858=$R$5,J4858*H4858,0)*1.15</f>
        <v>144.89999999999998</v>
      </c>
      <c r="S4858" s="469">
        <f>IF(I4858=$S$5,J4858*H4858,0)</f>
        <v>0</v>
      </c>
      <c r="T4858" s="273">
        <f t="shared" si="283"/>
        <v>0</v>
      </c>
      <c r="U4858" s="446"/>
    </row>
    <row r="4859" spans="2:21" x14ac:dyDescent="0.25">
      <c r="B4859" s="445">
        <f t="shared" ref="B4859:B4890" si="288">ROW()-5</f>
        <v>4854</v>
      </c>
      <c r="C4859" s="605">
        <v>45578</v>
      </c>
      <c r="D4859" s="326" t="s">
        <v>488</v>
      </c>
      <c r="E4859" s="468" t="str">
        <f t="shared" si="284"/>
        <v>کامیون کمپرسی</v>
      </c>
      <c r="F4859" s="468" t="str">
        <f t="shared" si="285"/>
        <v>رمضانی مقدم</v>
      </c>
      <c r="G4859" s="468" t="str">
        <f t="shared" si="286"/>
        <v>تک</v>
      </c>
      <c r="H4859" s="468">
        <f t="shared" si="287"/>
        <v>4.2</v>
      </c>
      <c r="I4859" s="468" t="s">
        <v>221</v>
      </c>
      <c r="J4859" s="468">
        <v>30</v>
      </c>
      <c r="K4859" s="468"/>
      <c r="L4859" s="468"/>
      <c r="M4859" s="458"/>
      <c r="N4859" s="468"/>
      <c r="O4859" s="468"/>
      <c r="P4859" s="468"/>
      <c r="Q4859" s="469">
        <f t="shared" ref="Q4859:Q4890" si="289">IF(I4859=$Q$5,J4859*H4859,0)</f>
        <v>0</v>
      </c>
      <c r="R4859" s="469">
        <f t="shared" ref="R4859:R4890" si="290">IF(I4859=$R$5,J4859*H4859,0)*1.15</f>
        <v>144.89999999999998</v>
      </c>
      <c r="S4859" s="469">
        <f t="shared" ref="S4859:S4890" si="291">IF(I4859=$S$5,J4859*H4859,0)</f>
        <v>0</v>
      </c>
      <c r="T4859" s="273">
        <f t="shared" ref="T4859:T4890" si="292">IF(I4859=$T$5,J4859*H4859,0)</f>
        <v>0</v>
      </c>
      <c r="U4859" s="446"/>
    </row>
    <row r="4860" spans="2:21" x14ac:dyDescent="0.25">
      <c r="B4860" s="445">
        <f t="shared" si="288"/>
        <v>4855</v>
      </c>
      <c r="C4860" s="605">
        <v>45578</v>
      </c>
      <c r="D4860" s="217" t="s">
        <v>489</v>
      </c>
      <c r="E4860" s="468" t="str">
        <f t="shared" si="284"/>
        <v>کامیون کمپرسی</v>
      </c>
      <c r="F4860" s="468" t="str">
        <f t="shared" si="285"/>
        <v>رمضانی مقدم</v>
      </c>
      <c r="G4860" s="468" t="str">
        <f t="shared" si="286"/>
        <v>تک</v>
      </c>
      <c r="H4860" s="468">
        <f t="shared" si="287"/>
        <v>4.2</v>
      </c>
      <c r="I4860" s="468" t="s">
        <v>221</v>
      </c>
      <c r="J4860" s="468">
        <v>16</v>
      </c>
      <c r="K4860" s="468"/>
      <c r="L4860" s="468"/>
      <c r="M4860" s="458"/>
      <c r="N4860" s="468"/>
      <c r="O4860" s="468"/>
      <c r="P4860" s="468"/>
      <c r="Q4860" s="469">
        <f t="shared" si="289"/>
        <v>0</v>
      </c>
      <c r="R4860" s="469">
        <f t="shared" si="290"/>
        <v>77.28</v>
      </c>
      <c r="S4860" s="469">
        <f t="shared" si="291"/>
        <v>0</v>
      </c>
      <c r="T4860" s="273">
        <f t="shared" si="292"/>
        <v>0</v>
      </c>
      <c r="U4860" s="446"/>
    </row>
    <row r="4861" spans="2:21" x14ac:dyDescent="0.25">
      <c r="B4861" s="445">
        <f t="shared" si="288"/>
        <v>4856</v>
      </c>
      <c r="C4861" s="605">
        <v>45578</v>
      </c>
      <c r="D4861" s="326" t="s">
        <v>490</v>
      </c>
      <c r="E4861" s="468" t="str">
        <f t="shared" si="284"/>
        <v>کامیون کمپرسی</v>
      </c>
      <c r="F4861" s="468" t="str">
        <f t="shared" si="285"/>
        <v>رمضانی مقدم</v>
      </c>
      <c r="G4861" s="468" t="str">
        <f t="shared" si="286"/>
        <v>تک</v>
      </c>
      <c r="H4861" s="468">
        <f t="shared" si="287"/>
        <v>4.2</v>
      </c>
      <c r="I4861" s="468"/>
      <c r="J4861" s="468"/>
      <c r="K4861" s="468"/>
      <c r="L4861" s="468"/>
      <c r="M4861" s="458"/>
      <c r="N4861" s="468"/>
      <c r="O4861" s="468"/>
      <c r="P4861" s="468"/>
      <c r="Q4861" s="469">
        <f t="shared" si="289"/>
        <v>0</v>
      </c>
      <c r="R4861" s="469">
        <f t="shared" si="290"/>
        <v>0</v>
      </c>
      <c r="S4861" s="469">
        <f t="shared" si="291"/>
        <v>0</v>
      </c>
      <c r="T4861" s="273">
        <f t="shared" si="292"/>
        <v>0</v>
      </c>
      <c r="U4861" s="446"/>
    </row>
    <row r="4862" spans="2:21" x14ac:dyDescent="0.25">
      <c r="B4862" s="445">
        <f t="shared" si="288"/>
        <v>4857</v>
      </c>
      <c r="C4862" s="605">
        <v>45578</v>
      </c>
      <c r="D4862" s="217" t="s">
        <v>117</v>
      </c>
      <c r="E4862" s="468" t="str">
        <f t="shared" si="284"/>
        <v>کامیون کمپرسی</v>
      </c>
      <c r="F4862" s="468" t="str">
        <f t="shared" si="285"/>
        <v>شرکتی</v>
      </c>
      <c r="G4862" s="468" t="str">
        <f t="shared" si="286"/>
        <v>جفت</v>
      </c>
      <c r="H4862" s="468">
        <f t="shared" si="287"/>
        <v>6.65</v>
      </c>
      <c r="I4862" s="468" t="s">
        <v>221</v>
      </c>
      <c r="J4862" s="468">
        <v>36</v>
      </c>
      <c r="K4862" s="468"/>
      <c r="L4862" s="468"/>
      <c r="M4862" s="458"/>
      <c r="N4862" s="468"/>
      <c r="O4862" s="468"/>
      <c r="P4862" s="468"/>
      <c r="Q4862" s="469">
        <f t="shared" si="289"/>
        <v>0</v>
      </c>
      <c r="R4862" s="469">
        <f t="shared" si="290"/>
        <v>275.31</v>
      </c>
      <c r="S4862" s="469">
        <f t="shared" si="291"/>
        <v>0</v>
      </c>
      <c r="T4862" s="273">
        <f t="shared" si="292"/>
        <v>0</v>
      </c>
      <c r="U4862" s="446"/>
    </row>
    <row r="4863" spans="2:21" x14ac:dyDescent="0.25">
      <c r="B4863" s="445">
        <f t="shared" si="288"/>
        <v>4858</v>
      </c>
      <c r="C4863" s="605">
        <v>45578</v>
      </c>
      <c r="D4863" s="217" t="s">
        <v>117</v>
      </c>
      <c r="E4863" s="468" t="str">
        <f t="shared" si="284"/>
        <v>کامیون کمپرسی</v>
      </c>
      <c r="F4863" s="468" t="str">
        <f t="shared" si="285"/>
        <v>شرکتی</v>
      </c>
      <c r="G4863" s="468" t="str">
        <f t="shared" si="286"/>
        <v>جفت</v>
      </c>
      <c r="H4863" s="468">
        <f t="shared" si="287"/>
        <v>6.65</v>
      </c>
      <c r="I4863" s="468"/>
      <c r="J4863" s="468"/>
      <c r="K4863" s="468"/>
      <c r="L4863" s="468"/>
      <c r="M4863" s="458"/>
      <c r="N4863" s="468"/>
      <c r="O4863" s="468"/>
      <c r="P4863" s="468"/>
      <c r="Q4863" s="469">
        <f t="shared" si="289"/>
        <v>0</v>
      </c>
      <c r="R4863" s="469">
        <f t="shared" si="290"/>
        <v>0</v>
      </c>
      <c r="S4863" s="469">
        <f t="shared" si="291"/>
        <v>0</v>
      </c>
      <c r="T4863" s="273">
        <f t="shared" si="292"/>
        <v>0</v>
      </c>
      <c r="U4863" s="446"/>
    </row>
    <row r="4864" spans="2:21" x14ac:dyDescent="0.25">
      <c r="B4864" s="445">
        <f t="shared" si="288"/>
        <v>4859</v>
      </c>
      <c r="C4864" s="605">
        <v>45578</v>
      </c>
      <c r="D4864" s="326" t="s">
        <v>94</v>
      </c>
      <c r="E4864" s="468" t="str">
        <f t="shared" si="284"/>
        <v>کامیون کمپرسی</v>
      </c>
      <c r="F4864" s="468" t="str">
        <f t="shared" si="285"/>
        <v>شرکتی</v>
      </c>
      <c r="G4864" s="468" t="str">
        <f t="shared" si="286"/>
        <v>جفت</v>
      </c>
      <c r="H4864" s="468">
        <f t="shared" si="287"/>
        <v>6.65</v>
      </c>
      <c r="I4864" s="468"/>
      <c r="J4864" s="468"/>
      <c r="K4864" s="468"/>
      <c r="L4864" s="468"/>
      <c r="M4864" s="458"/>
      <c r="N4864" s="468"/>
      <c r="O4864" s="468"/>
      <c r="P4864" s="468"/>
      <c r="Q4864" s="469">
        <f t="shared" si="289"/>
        <v>0</v>
      </c>
      <c r="R4864" s="469">
        <f t="shared" si="290"/>
        <v>0</v>
      </c>
      <c r="S4864" s="469">
        <f t="shared" si="291"/>
        <v>0</v>
      </c>
      <c r="T4864" s="273">
        <f t="shared" si="292"/>
        <v>0</v>
      </c>
      <c r="U4864" s="446"/>
    </row>
    <row r="4865" spans="2:21" x14ac:dyDescent="0.25">
      <c r="B4865" s="445">
        <f t="shared" si="288"/>
        <v>4860</v>
      </c>
      <c r="C4865" s="605">
        <v>45578</v>
      </c>
      <c r="D4865" s="217" t="s">
        <v>91</v>
      </c>
      <c r="E4865" s="468" t="str">
        <f t="shared" si="284"/>
        <v>کامیون کمپرسی</v>
      </c>
      <c r="F4865" s="468" t="str">
        <f t="shared" si="285"/>
        <v>شرکتی</v>
      </c>
      <c r="G4865" s="468" t="str">
        <f t="shared" si="286"/>
        <v>جفت</v>
      </c>
      <c r="H4865" s="468">
        <f t="shared" si="287"/>
        <v>6.65</v>
      </c>
      <c r="I4865" s="468" t="s">
        <v>221</v>
      </c>
      <c r="J4865" s="468">
        <v>35</v>
      </c>
      <c r="K4865" s="468"/>
      <c r="L4865" s="468"/>
      <c r="M4865" s="458"/>
      <c r="N4865" s="468"/>
      <c r="O4865" s="468"/>
      <c r="P4865" s="468"/>
      <c r="Q4865" s="469">
        <f t="shared" si="289"/>
        <v>0</v>
      </c>
      <c r="R4865" s="469">
        <f t="shared" si="290"/>
        <v>267.66249999999997</v>
      </c>
      <c r="S4865" s="469">
        <f t="shared" si="291"/>
        <v>0</v>
      </c>
      <c r="T4865" s="273">
        <f t="shared" si="292"/>
        <v>0</v>
      </c>
      <c r="U4865" s="446"/>
    </row>
    <row r="4866" spans="2:21" x14ac:dyDescent="0.25">
      <c r="B4866" s="445">
        <f t="shared" si="288"/>
        <v>4861</v>
      </c>
      <c r="C4866" s="605">
        <v>45578</v>
      </c>
      <c r="D4866" s="326" t="s">
        <v>156</v>
      </c>
      <c r="E4866" s="468" t="str">
        <f t="shared" si="284"/>
        <v>کامیون کمپرسی</v>
      </c>
      <c r="F4866" s="468" t="str">
        <f t="shared" si="285"/>
        <v>صداقت</v>
      </c>
      <c r="G4866" s="468" t="str">
        <f t="shared" si="286"/>
        <v>تک</v>
      </c>
      <c r="H4866" s="468">
        <f t="shared" si="287"/>
        <v>4.1500000000000004</v>
      </c>
      <c r="I4866" s="468" t="s">
        <v>221</v>
      </c>
      <c r="J4866" s="468">
        <v>52</v>
      </c>
      <c r="K4866" s="468"/>
      <c r="L4866" s="468"/>
      <c r="M4866" s="458"/>
      <c r="N4866" s="468"/>
      <c r="O4866" s="468"/>
      <c r="P4866" s="468"/>
      <c r="Q4866" s="469">
        <f t="shared" si="289"/>
        <v>0</v>
      </c>
      <c r="R4866" s="469">
        <f t="shared" si="290"/>
        <v>248.17</v>
      </c>
      <c r="S4866" s="469">
        <f t="shared" si="291"/>
        <v>0</v>
      </c>
      <c r="T4866" s="273">
        <f t="shared" si="292"/>
        <v>0</v>
      </c>
      <c r="U4866" s="446"/>
    </row>
    <row r="4867" spans="2:21" x14ac:dyDescent="0.25">
      <c r="B4867" s="445">
        <f t="shared" si="288"/>
        <v>4862</v>
      </c>
      <c r="C4867" s="605">
        <v>45578</v>
      </c>
      <c r="D4867" s="217" t="s">
        <v>157</v>
      </c>
      <c r="E4867" s="468" t="str">
        <f t="shared" si="284"/>
        <v>کامیون کمپرسی</v>
      </c>
      <c r="F4867" s="468" t="str">
        <f t="shared" si="285"/>
        <v>صداقت</v>
      </c>
      <c r="G4867" s="468" t="str">
        <f t="shared" si="286"/>
        <v>تک</v>
      </c>
      <c r="H4867" s="468">
        <f t="shared" si="287"/>
        <v>4.1500000000000004</v>
      </c>
      <c r="I4867" s="468" t="s">
        <v>221</v>
      </c>
      <c r="J4867" s="468">
        <v>52</v>
      </c>
      <c r="K4867" s="468"/>
      <c r="L4867" s="468"/>
      <c r="M4867" s="458"/>
      <c r="N4867" s="468"/>
      <c r="O4867" s="468"/>
      <c r="P4867" s="468"/>
      <c r="Q4867" s="469">
        <f t="shared" si="289"/>
        <v>0</v>
      </c>
      <c r="R4867" s="469">
        <f t="shared" si="290"/>
        <v>248.17</v>
      </c>
      <c r="S4867" s="469">
        <f t="shared" si="291"/>
        <v>0</v>
      </c>
      <c r="T4867" s="273">
        <f t="shared" si="292"/>
        <v>0</v>
      </c>
      <c r="U4867" s="446"/>
    </row>
    <row r="4868" spans="2:21" x14ac:dyDescent="0.25">
      <c r="B4868" s="445">
        <f t="shared" si="288"/>
        <v>4863</v>
      </c>
      <c r="C4868" s="605">
        <v>45578</v>
      </c>
      <c r="D4868" s="326" t="s">
        <v>436</v>
      </c>
      <c r="E4868" s="468" t="str">
        <f t="shared" si="284"/>
        <v>تانکر آب</v>
      </c>
      <c r="F4868" s="468" t="str">
        <f t="shared" si="285"/>
        <v>جواد رضاپور</v>
      </c>
      <c r="G4868" s="468" t="str">
        <f t="shared" si="286"/>
        <v>تانکر آب</v>
      </c>
      <c r="H4868" s="468">
        <f t="shared" si="287"/>
        <v>10</v>
      </c>
      <c r="I4868" s="468" t="s">
        <v>66</v>
      </c>
      <c r="J4868" s="468">
        <v>3</v>
      </c>
      <c r="K4868" s="468"/>
      <c r="L4868" s="468"/>
      <c r="M4868" s="458"/>
      <c r="N4868" s="468"/>
      <c r="O4868" s="468"/>
      <c r="P4868" s="468"/>
      <c r="Q4868" s="469">
        <f t="shared" si="289"/>
        <v>0</v>
      </c>
      <c r="R4868" s="469">
        <f t="shared" si="290"/>
        <v>0</v>
      </c>
      <c r="S4868" s="469">
        <f t="shared" si="291"/>
        <v>30</v>
      </c>
      <c r="T4868" s="273">
        <f t="shared" si="292"/>
        <v>0</v>
      </c>
      <c r="U4868" s="446"/>
    </row>
    <row r="4869" spans="2:21" x14ac:dyDescent="0.25">
      <c r="B4869" s="445">
        <f t="shared" si="288"/>
        <v>4864</v>
      </c>
      <c r="C4869" s="605">
        <v>45578</v>
      </c>
      <c r="D4869" s="217" t="s">
        <v>284</v>
      </c>
      <c r="E4869" s="468" t="str">
        <f t="shared" si="284"/>
        <v>کمپرسی جفت</v>
      </c>
      <c r="F4869" s="468" t="str">
        <f t="shared" si="285"/>
        <v>محمدپور</v>
      </c>
      <c r="G4869" s="468" t="str">
        <f t="shared" si="286"/>
        <v>جفت</v>
      </c>
      <c r="H4869" s="468">
        <f t="shared" si="287"/>
        <v>7</v>
      </c>
      <c r="I4869" s="468" t="s">
        <v>220</v>
      </c>
      <c r="J4869" s="468">
        <v>50</v>
      </c>
      <c r="K4869" s="468"/>
      <c r="L4869" s="468"/>
      <c r="M4869" s="458"/>
      <c r="N4869" s="468"/>
      <c r="O4869" s="468"/>
      <c r="P4869" s="468"/>
      <c r="Q4869" s="469">
        <f t="shared" si="289"/>
        <v>350</v>
      </c>
      <c r="R4869" s="469">
        <f t="shared" si="290"/>
        <v>0</v>
      </c>
      <c r="S4869" s="469">
        <f t="shared" si="291"/>
        <v>0</v>
      </c>
      <c r="T4869" s="273">
        <f t="shared" si="292"/>
        <v>0</v>
      </c>
      <c r="U4869" s="446"/>
    </row>
    <row r="4870" spans="2:21" x14ac:dyDescent="0.25">
      <c r="B4870" s="445">
        <f t="shared" si="288"/>
        <v>4865</v>
      </c>
      <c r="C4870" s="605">
        <v>45578</v>
      </c>
      <c r="D4870" s="326" t="s">
        <v>268</v>
      </c>
      <c r="E4870" s="468" t="str">
        <f t="shared" si="284"/>
        <v>کمپرسی تک</v>
      </c>
      <c r="F4870" s="468" t="str">
        <f t="shared" si="285"/>
        <v>محمدپور</v>
      </c>
      <c r="G4870" s="468" t="str">
        <f t="shared" si="286"/>
        <v>تک</v>
      </c>
      <c r="H4870" s="468">
        <f t="shared" si="287"/>
        <v>5</v>
      </c>
      <c r="I4870" s="468"/>
      <c r="J4870" s="468"/>
      <c r="K4870" s="468"/>
      <c r="L4870" s="468"/>
      <c r="M4870" s="458"/>
      <c r="N4870" s="468"/>
      <c r="O4870" s="468"/>
      <c r="P4870" s="468"/>
      <c r="Q4870" s="469">
        <f t="shared" si="289"/>
        <v>0</v>
      </c>
      <c r="R4870" s="469">
        <f t="shared" si="290"/>
        <v>0</v>
      </c>
      <c r="S4870" s="469">
        <f t="shared" si="291"/>
        <v>0</v>
      </c>
      <c r="T4870" s="273">
        <f t="shared" si="292"/>
        <v>0</v>
      </c>
      <c r="U4870" s="446"/>
    </row>
    <row r="4871" spans="2:21" x14ac:dyDescent="0.25">
      <c r="B4871" s="445">
        <f t="shared" si="288"/>
        <v>4866</v>
      </c>
      <c r="C4871" s="605">
        <v>45578</v>
      </c>
      <c r="D4871" s="217" t="s">
        <v>260</v>
      </c>
      <c r="E4871" s="468" t="str">
        <f t="shared" si="284"/>
        <v>تانکر آب</v>
      </c>
      <c r="F4871" s="468" t="str">
        <f t="shared" si="285"/>
        <v>محمدپور</v>
      </c>
      <c r="G4871" s="468" t="str">
        <f t="shared" si="286"/>
        <v>تانکر آب</v>
      </c>
      <c r="H4871" s="468">
        <f t="shared" si="287"/>
        <v>10</v>
      </c>
      <c r="I4871" s="468" t="s">
        <v>66</v>
      </c>
      <c r="J4871" s="468">
        <v>5</v>
      </c>
      <c r="K4871" s="468"/>
      <c r="L4871" s="468"/>
      <c r="M4871" s="458"/>
      <c r="N4871" s="468"/>
      <c r="O4871" s="468"/>
      <c r="P4871" s="468"/>
      <c r="Q4871" s="469">
        <f t="shared" si="289"/>
        <v>0</v>
      </c>
      <c r="R4871" s="469">
        <f t="shared" si="290"/>
        <v>0</v>
      </c>
      <c r="S4871" s="469">
        <f t="shared" si="291"/>
        <v>50</v>
      </c>
      <c r="T4871" s="273">
        <f t="shared" si="292"/>
        <v>0</v>
      </c>
      <c r="U4871" s="446"/>
    </row>
    <row r="4872" spans="2:21" x14ac:dyDescent="0.25">
      <c r="B4872" s="445">
        <f t="shared" si="288"/>
        <v>4867</v>
      </c>
      <c r="C4872" s="605">
        <v>45578</v>
      </c>
      <c r="D4872" s="326" t="s">
        <v>359</v>
      </c>
      <c r="E4872" s="468" t="str">
        <f t="shared" si="284"/>
        <v>کمپرسی جفت</v>
      </c>
      <c r="F4872" s="468" t="str">
        <f t="shared" si="285"/>
        <v>محمدپور</v>
      </c>
      <c r="G4872" s="468" t="str">
        <f t="shared" si="286"/>
        <v>جفت</v>
      </c>
      <c r="H4872" s="468">
        <f t="shared" si="287"/>
        <v>7</v>
      </c>
      <c r="I4872" s="468"/>
      <c r="J4872" s="468"/>
      <c r="K4872" s="468"/>
      <c r="L4872" s="468"/>
      <c r="M4872" s="458"/>
      <c r="N4872" s="468"/>
      <c r="O4872" s="468"/>
      <c r="P4872" s="468"/>
      <c r="Q4872" s="469">
        <f t="shared" si="289"/>
        <v>0</v>
      </c>
      <c r="R4872" s="469">
        <f t="shared" si="290"/>
        <v>0</v>
      </c>
      <c r="S4872" s="469">
        <f t="shared" si="291"/>
        <v>0</v>
      </c>
      <c r="T4872" s="273">
        <f t="shared" si="292"/>
        <v>0</v>
      </c>
      <c r="U4872" s="446"/>
    </row>
    <row r="4873" spans="2:21" x14ac:dyDescent="0.25">
      <c r="B4873" s="445">
        <f t="shared" si="288"/>
        <v>4868</v>
      </c>
      <c r="C4873" s="605">
        <v>45578</v>
      </c>
      <c r="D4873" s="217" t="s">
        <v>177</v>
      </c>
      <c r="E4873" s="468" t="str">
        <f t="shared" si="284"/>
        <v>کمپرسی جفت</v>
      </c>
      <c r="F4873" s="468" t="str">
        <f t="shared" si="285"/>
        <v>محمدپور</v>
      </c>
      <c r="G4873" s="468" t="str">
        <f t="shared" si="286"/>
        <v>جفت</v>
      </c>
      <c r="H4873" s="468">
        <f t="shared" si="287"/>
        <v>7</v>
      </c>
      <c r="I4873" s="468"/>
      <c r="J4873" s="468"/>
      <c r="K4873" s="468"/>
      <c r="L4873" s="468"/>
      <c r="M4873" s="458"/>
      <c r="N4873" s="468"/>
      <c r="O4873" s="468"/>
      <c r="P4873" s="468"/>
      <c r="Q4873" s="469">
        <f t="shared" si="289"/>
        <v>0</v>
      </c>
      <c r="R4873" s="469">
        <f t="shared" si="290"/>
        <v>0</v>
      </c>
      <c r="S4873" s="469">
        <f t="shared" si="291"/>
        <v>0</v>
      </c>
      <c r="T4873" s="273">
        <f t="shared" si="292"/>
        <v>0</v>
      </c>
      <c r="U4873" s="446"/>
    </row>
    <row r="4874" spans="2:21" x14ac:dyDescent="0.25">
      <c r="B4874" s="445">
        <f t="shared" si="288"/>
        <v>4869</v>
      </c>
      <c r="C4874" s="605">
        <v>45578</v>
      </c>
      <c r="D4874" s="326" t="s">
        <v>173</v>
      </c>
      <c r="E4874" s="468" t="str">
        <f t="shared" si="284"/>
        <v>تانکر آب</v>
      </c>
      <c r="F4874" s="468" t="str">
        <f t="shared" si="285"/>
        <v>محمدپور</v>
      </c>
      <c r="G4874" s="468" t="str">
        <f t="shared" si="286"/>
        <v>تانکر آب</v>
      </c>
      <c r="H4874" s="468">
        <f t="shared" si="287"/>
        <v>11.2</v>
      </c>
      <c r="I4874" s="468"/>
      <c r="J4874" s="468"/>
      <c r="K4874" s="468"/>
      <c r="L4874" s="468"/>
      <c r="M4874" s="458"/>
      <c r="N4874" s="468"/>
      <c r="O4874" s="468"/>
      <c r="P4874" s="468"/>
      <c r="Q4874" s="469">
        <f t="shared" si="289"/>
        <v>0</v>
      </c>
      <c r="R4874" s="469">
        <f t="shared" si="290"/>
        <v>0</v>
      </c>
      <c r="S4874" s="469">
        <f t="shared" si="291"/>
        <v>0</v>
      </c>
      <c r="T4874" s="273">
        <f t="shared" si="292"/>
        <v>0</v>
      </c>
      <c r="U4874" s="446"/>
    </row>
    <row r="4875" spans="2:21" x14ac:dyDescent="0.25">
      <c r="B4875" s="445">
        <f t="shared" si="288"/>
        <v>4870</v>
      </c>
      <c r="C4875" s="605">
        <v>45578</v>
      </c>
      <c r="D4875" s="217" t="s">
        <v>152</v>
      </c>
      <c r="E4875" s="468" t="str">
        <f t="shared" si="284"/>
        <v>کامیون کمپرسی</v>
      </c>
      <c r="F4875" s="468" t="str">
        <f t="shared" si="285"/>
        <v>میرزایی</v>
      </c>
      <c r="G4875" s="468" t="str">
        <f t="shared" si="286"/>
        <v>تک</v>
      </c>
      <c r="H4875" s="468">
        <f t="shared" si="287"/>
        <v>4.1500000000000004</v>
      </c>
      <c r="I4875" s="468"/>
      <c r="J4875" s="468"/>
      <c r="K4875" s="468"/>
      <c r="L4875" s="468"/>
      <c r="M4875" s="458"/>
      <c r="N4875" s="468"/>
      <c r="O4875" s="468"/>
      <c r="P4875" s="468"/>
      <c r="Q4875" s="469">
        <f t="shared" si="289"/>
        <v>0</v>
      </c>
      <c r="R4875" s="469">
        <f t="shared" si="290"/>
        <v>0</v>
      </c>
      <c r="S4875" s="469">
        <f t="shared" si="291"/>
        <v>0</v>
      </c>
      <c r="T4875" s="273">
        <f t="shared" si="292"/>
        <v>0</v>
      </c>
      <c r="U4875" s="446"/>
    </row>
    <row r="4876" spans="2:21" x14ac:dyDescent="0.25">
      <c r="B4876" s="445">
        <f t="shared" si="288"/>
        <v>4871</v>
      </c>
      <c r="C4876" s="605">
        <v>45578</v>
      </c>
      <c r="D4876" s="326" t="s">
        <v>150</v>
      </c>
      <c r="E4876" s="468" t="str">
        <f t="shared" si="284"/>
        <v>کامیون کمپرسی</v>
      </c>
      <c r="F4876" s="468" t="str">
        <f t="shared" si="285"/>
        <v>میرزایی</v>
      </c>
      <c r="G4876" s="468" t="str">
        <f t="shared" si="286"/>
        <v>تک</v>
      </c>
      <c r="H4876" s="468">
        <f t="shared" si="287"/>
        <v>4.1500000000000004</v>
      </c>
      <c r="I4876" s="468" t="s">
        <v>221</v>
      </c>
      <c r="J4876" s="468">
        <v>25</v>
      </c>
      <c r="K4876" s="468"/>
      <c r="L4876" s="468"/>
      <c r="M4876" s="458"/>
      <c r="N4876" s="468"/>
      <c r="O4876" s="468"/>
      <c r="P4876" s="468"/>
      <c r="Q4876" s="469">
        <f t="shared" si="289"/>
        <v>0</v>
      </c>
      <c r="R4876" s="469">
        <f t="shared" si="290"/>
        <v>119.31250000000001</v>
      </c>
      <c r="S4876" s="469">
        <f t="shared" si="291"/>
        <v>0</v>
      </c>
      <c r="T4876" s="273">
        <f t="shared" si="292"/>
        <v>0</v>
      </c>
      <c r="U4876" s="446"/>
    </row>
    <row r="4877" spans="2:21" x14ac:dyDescent="0.25">
      <c r="B4877" s="445">
        <f t="shared" si="288"/>
        <v>4872</v>
      </c>
      <c r="C4877" s="605">
        <v>45578</v>
      </c>
      <c r="D4877" s="217" t="s">
        <v>179</v>
      </c>
      <c r="E4877" s="468" t="str">
        <f t="shared" si="284"/>
        <v>تانکر آب</v>
      </c>
      <c r="F4877" s="468" t="str">
        <f t="shared" si="285"/>
        <v>گلپایگانی</v>
      </c>
      <c r="G4877" s="468" t="str">
        <f t="shared" si="286"/>
        <v>تانکر آب</v>
      </c>
      <c r="H4877" s="468">
        <f t="shared" si="287"/>
        <v>11.6</v>
      </c>
      <c r="I4877" s="468" t="s">
        <v>221</v>
      </c>
      <c r="J4877" s="468">
        <v>24</v>
      </c>
      <c r="K4877" s="468"/>
      <c r="L4877" s="468"/>
      <c r="M4877" s="458"/>
      <c r="N4877" s="468"/>
      <c r="O4877" s="468"/>
      <c r="P4877" s="468"/>
      <c r="Q4877" s="469">
        <f t="shared" si="289"/>
        <v>0</v>
      </c>
      <c r="R4877" s="469">
        <f t="shared" si="290"/>
        <v>320.15999999999997</v>
      </c>
      <c r="S4877" s="469">
        <f t="shared" si="291"/>
        <v>0</v>
      </c>
      <c r="T4877" s="273">
        <f t="shared" si="292"/>
        <v>0</v>
      </c>
      <c r="U4877" s="446"/>
    </row>
    <row r="4878" spans="2:21" x14ac:dyDescent="0.25">
      <c r="B4878" s="445">
        <f t="shared" si="288"/>
        <v>4873</v>
      </c>
      <c r="C4878" s="605">
        <v>45578</v>
      </c>
      <c r="D4878" s="326" t="s">
        <v>141</v>
      </c>
      <c r="E4878" s="468" t="str">
        <f t="shared" si="284"/>
        <v>کامیون کمپرسی</v>
      </c>
      <c r="F4878" s="468" t="str">
        <f t="shared" si="285"/>
        <v>انصاری</v>
      </c>
      <c r="G4878" s="468" t="str">
        <f t="shared" si="286"/>
        <v>جفت</v>
      </c>
      <c r="H4878" s="468">
        <f t="shared" si="287"/>
        <v>7</v>
      </c>
      <c r="I4878" s="468" t="s">
        <v>220</v>
      </c>
      <c r="J4878" s="468">
        <v>25</v>
      </c>
      <c r="K4878" s="468"/>
      <c r="L4878" s="468"/>
      <c r="M4878" s="458"/>
      <c r="N4878" s="468"/>
      <c r="O4878" s="468"/>
      <c r="P4878" s="468"/>
      <c r="Q4878" s="469">
        <f t="shared" si="289"/>
        <v>175</v>
      </c>
      <c r="R4878" s="469">
        <f t="shared" si="290"/>
        <v>0</v>
      </c>
      <c r="S4878" s="469">
        <f t="shared" si="291"/>
        <v>0</v>
      </c>
      <c r="T4878" s="273">
        <f t="shared" si="292"/>
        <v>0</v>
      </c>
      <c r="U4878" s="446"/>
    </row>
    <row r="4879" spans="2:21" x14ac:dyDescent="0.25">
      <c r="B4879" s="445">
        <f t="shared" si="288"/>
        <v>4874</v>
      </c>
      <c r="C4879" s="605">
        <v>45578</v>
      </c>
      <c r="D4879" s="217" t="s">
        <v>142</v>
      </c>
      <c r="E4879" s="468" t="str">
        <f t="shared" si="284"/>
        <v>کامیون کمپرسی</v>
      </c>
      <c r="F4879" s="468" t="str">
        <f t="shared" si="285"/>
        <v>انصاری</v>
      </c>
      <c r="G4879" s="468" t="str">
        <f t="shared" si="286"/>
        <v>جفت</v>
      </c>
      <c r="H4879" s="468">
        <f t="shared" si="287"/>
        <v>7</v>
      </c>
      <c r="I4879" s="468" t="s">
        <v>220</v>
      </c>
      <c r="J4879" s="468">
        <v>25</v>
      </c>
      <c r="K4879" s="468"/>
      <c r="L4879" s="468"/>
      <c r="M4879" s="458"/>
      <c r="N4879" s="468"/>
      <c r="O4879" s="468"/>
      <c r="P4879" s="468"/>
      <c r="Q4879" s="469">
        <f t="shared" si="289"/>
        <v>175</v>
      </c>
      <c r="R4879" s="469">
        <f t="shared" si="290"/>
        <v>0</v>
      </c>
      <c r="S4879" s="469">
        <f t="shared" si="291"/>
        <v>0</v>
      </c>
      <c r="T4879" s="273">
        <f t="shared" si="292"/>
        <v>0</v>
      </c>
      <c r="U4879" s="446"/>
    </row>
    <row r="4880" spans="2:21" x14ac:dyDescent="0.25">
      <c r="B4880" s="445">
        <f t="shared" si="288"/>
        <v>4875</v>
      </c>
      <c r="C4880" s="605">
        <v>45578</v>
      </c>
      <c r="D4880" s="326" t="s">
        <v>143</v>
      </c>
      <c r="E4880" s="468" t="str">
        <f t="shared" si="284"/>
        <v>کامیون کمپرسی</v>
      </c>
      <c r="F4880" s="468" t="str">
        <f t="shared" si="285"/>
        <v>انصاری</v>
      </c>
      <c r="G4880" s="468" t="str">
        <f t="shared" si="286"/>
        <v>جفت</v>
      </c>
      <c r="H4880" s="468">
        <f t="shared" si="287"/>
        <v>7</v>
      </c>
      <c r="I4880" s="468" t="s">
        <v>220</v>
      </c>
      <c r="J4880" s="468">
        <v>0</v>
      </c>
      <c r="K4880" s="468"/>
      <c r="L4880" s="468"/>
      <c r="M4880" s="458"/>
      <c r="N4880" s="468"/>
      <c r="O4880" s="468"/>
      <c r="P4880" s="468"/>
      <c r="Q4880" s="469">
        <f t="shared" si="289"/>
        <v>0</v>
      </c>
      <c r="R4880" s="469">
        <f t="shared" si="290"/>
        <v>0</v>
      </c>
      <c r="S4880" s="469">
        <f t="shared" si="291"/>
        <v>0</v>
      </c>
      <c r="T4880" s="273">
        <f t="shared" si="292"/>
        <v>0</v>
      </c>
      <c r="U4880" s="446"/>
    </row>
    <row r="4881" spans="2:21" x14ac:dyDescent="0.25">
      <c r="B4881" s="445">
        <f t="shared" si="288"/>
        <v>4876</v>
      </c>
      <c r="C4881" s="605">
        <v>45578</v>
      </c>
      <c r="D4881" s="217" t="s">
        <v>258</v>
      </c>
      <c r="E4881" s="468" t="str">
        <f t="shared" si="284"/>
        <v>کامیون کمپرسی</v>
      </c>
      <c r="F4881" s="468" t="str">
        <f t="shared" si="285"/>
        <v>انصاری</v>
      </c>
      <c r="G4881" s="468" t="str">
        <f t="shared" si="286"/>
        <v>جفت</v>
      </c>
      <c r="H4881" s="468">
        <f t="shared" si="287"/>
        <v>7</v>
      </c>
      <c r="I4881" s="468" t="s">
        <v>220</v>
      </c>
      <c r="J4881" s="468">
        <v>25</v>
      </c>
      <c r="K4881" s="468"/>
      <c r="L4881" s="468"/>
      <c r="M4881" s="458"/>
      <c r="N4881" s="468"/>
      <c r="O4881" s="468"/>
      <c r="P4881" s="468"/>
      <c r="Q4881" s="469">
        <f t="shared" si="289"/>
        <v>175</v>
      </c>
      <c r="R4881" s="469">
        <f t="shared" si="290"/>
        <v>0</v>
      </c>
      <c r="S4881" s="469">
        <f t="shared" si="291"/>
        <v>0</v>
      </c>
      <c r="T4881" s="273">
        <f t="shared" si="292"/>
        <v>0</v>
      </c>
      <c r="U4881" s="446"/>
    </row>
    <row r="4882" spans="2:21" x14ac:dyDescent="0.25">
      <c r="B4882" s="445">
        <f t="shared" si="288"/>
        <v>4877</v>
      </c>
      <c r="C4882" s="605">
        <v>45578</v>
      </c>
      <c r="D4882" s="326" t="s">
        <v>266</v>
      </c>
      <c r="E4882" s="468" t="str">
        <f t="shared" si="284"/>
        <v>کامیون کمپرسی</v>
      </c>
      <c r="F4882" s="468" t="str">
        <f t="shared" si="285"/>
        <v>انصاری</v>
      </c>
      <c r="G4882" s="468" t="str">
        <f t="shared" si="286"/>
        <v>جفت</v>
      </c>
      <c r="H4882" s="468">
        <f t="shared" si="287"/>
        <v>7</v>
      </c>
      <c r="I4882" s="468" t="s">
        <v>220</v>
      </c>
      <c r="J4882" s="468">
        <v>25</v>
      </c>
      <c r="K4882" s="468"/>
      <c r="L4882" s="468"/>
      <c r="M4882" s="458"/>
      <c r="N4882" s="468"/>
      <c r="O4882" s="468"/>
      <c r="P4882" s="468"/>
      <c r="Q4882" s="469">
        <f t="shared" si="289"/>
        <v>175</v>
      </c>
      <c r="R4882" s="469">
        <f t="shared" si="290"/>
        <v>0</v>
      </c>
      <c r="S4882" s="469">
        <f t="shared" si="291"/>
        <v>0</v>
      </c>
      <c r="T4882" s="273">
        <f t="shared" si="292"/>
        <v>0</v>
      </c>
      <c r="U4882" s="446"/>
    </row>
    <row r="4883" spans="2:21" x14ac:dyDescent="0.25">
      <c r="B4883" s="445">
        <f t="shared" si="288"/>
        <v>4878</v>
      </c>
      <c r="C4883" s="605">
        <v>45578</v>
      </c>
      <c r="D4883" s="217" t="s">
        <v>267</v>
      </c>
      <c r="E4883" s="468" t="str">
        <f t="shared" si="284"/>
        <v>کامیون کمپرسی</v>
      </c>
      <c r="F4883" s="468" t="str">
        <f t="shared" si="285"/>
        <v>انصاری</v>
      </c>
      <c r="G4883" s="468" t="str">
        <f t="shared" si="286"/>
        <v>جفت</v>
      </c>
      <c r="H4883" s="468">
        <f t="shared" si="287"/>
        <v>7</v>
      </c>
      <c r="I4883" s="468" t="s">
        <v>220</v>
      </c>
      <c r="J4883" s="468">
        <v>15</v>
      </c>
      <c r="K4883" s="468"/>
      <c r="L4883" s="468"/>
      <c r="M4883" s="458"/>
      <c r="N4883" s="468"/>
      <c r="O4883" s="468"/>
      <c r="P4883" s="468"/>
      <c r="Q4883" s="469">
        <f t="shared" si="289"/>
        <v>105</v>
      </c>
      <c r="R4883" s="469">
        <f t="shared" si="290"/>
        <v>0</v>
      </c>
      <c r="S4883" s="469">
        <f t="shared" si="291"/>
        <v>0</v>
      </c>
      <c r="T4883" s="273">
        <f t="shared" si="292"/>
        <v>0</v>
      </c>
      <c r="U4883" s="446"/>
    </row>
    <row r="4884" spans="2:21" x14ac:dyDescent="0.25">
      <c r="B4884" s="445">
        <f t="shared" si="288"/>
        <v>4879</v>
      </c>
      <c r="C4884" s="605">
        <v>45578</v>
      </c>
      <c r="D4884" s="326" t="s">
        <v>524</v>
      </c>
      <c r="E4884" s="468" t="str">
        <f t="shared" si="284"/>
        <v>کامیون کمپرسی</v>
      </c>
      <c r="F4884" s="468" t="str">
        <f t="shared" si="285"/>
        <v>شهرکی</v>
      </c>
      <c r="G4884" s="468" t="str">
        <f t="shared" si="286"/>
        <v>تک</v>
      </c>
      <c r="H4884" s="468">
        <f t="shared" si="287"/>
        <v>4.1500000000000004</v>
      </c>
      <c r="I4884" s="468" t="s">
        <v>221</v>
      </c>
      <c r="J4884" s="468">
        <v>54</v>
      </c>
      <c r="K4884" s="468"/>
      <c r="L4884" s="468"/>
      <c r="M4884" s="458"/>
      <c r="N4884" s="468"/>
      <c r="O4884" s="468"/>
      <c r="P4884" s="468"/>
      <c r="Q4884" s="469">
        <f t="shared" si="289"/>
        <v>0</v>
      </c>
      <c r="R4884" s="469">
        <f t="shared" si="290"/>
        <v>257.71500000000003</v>
      </c>
      <c r="S4884" s="469">
        <f t="shared" si="291"/>
        <v>0</v>
      </c>
      <c r="T4884" s="273">
        <f t="shared" si="292"/>
        <v>0</v>
      </c>
      <c r="U4884" s="446"/>
    </row>
    <row r="4885" spans="2:21" x14ac:dyDescent="0.25">
      <c r="B4885" s="445">
        <f t="shared" si="288"/>
        <v>4880</v>
      </c>
      <c r="C4885" s="605">
        <v>45578</v>
      </c>
      <c r="D4885" s="217" t="s">
        <v>387</v>
      </c>
      <c r="E4885" s="468" t="str">
        <f t="shared" si="284"/>
        <v>کمپرسی تک</v>
      </c>
      <c r="F4885" s="468" t="str">
        <f t="shared" si="285"/>
        <v>جواد رضاپور</v>
      </c>
      <c r="G4885" s="468" t="str">
        <f t="shared" si="286"/>
        <v>تک</v>
      </c>
      <c r="H4885" s="468">
        <f t="shared" si="287"/>
        <v>4.1500000000000004</v>
      </c>
      <c r="I4885" s="468" t="s">
        <v>220</v>
      </c>
      <c r="J4885" s="468">
        <v>27</v>
      </c>
      <c r="K4885" s="468"/>
      <c r="L4885" s="468"/>
      <c r="M4885" s="458"/>
      <c r="N4885" s="468"/>
      <c r="O4885" s="468"/>
      <c r="P4885" s="468"/>
      <c r="Q4885" s="469">
        <f t="shared" si="289"/>
        <v>112.05000000000001</v>
      </c>
      <c r="R4885" s="469">
        <f t="shared" si="290"/>
        <v>0</v>
      </c>
      <c r="S4885" s="469">
        <f t="shared" si="291"/>
        <v>0</v>
      </c>
      <c r="T4885" s="273">
        <f t="shared" si="292"/>
        <v>0</v>
      </c>
      <c r="U4885" s="446"/>
    </row>
    <row r="4886" spans="2:21" x14ac:dyDescent="0.25">
      <c r="B4886" s="445">
        <f t="shared" si="288"/>
        <v>4881</v>
      </c>
      <c r="C4886" s="605">
        <v>45578</v>
      </c>
      <c r="D4886" s="326" t="s">
        <v>388</v>
      </c>
      <c r="E4886" s="468" t="str">
        <f t="shared" si="284"/>
        <v>کمپرسی تک</v>
      </c>
      <c r="F4886" s="468" t="str">
        <f t="shared" si="285"/>
        <v>جواد رضاپور</v>
      </c>
      <c r="G4886" s="468" t="str">
        <f t="shared" si="286"/>
        <v>تک</v>
      </c>
      <c r="H4886" s="468">
        <f t="shared" si="287"/>
        <v>4.1500000000000004</v>
      </c>
      <c r="I4886" s="468" t="s">
        <v>220</v>
      </c>
      <c r="J4886" s="468">
        <v>27</v>
      </c>
      <c r="K4886" s="468"/>
      <c r="L4886" s="468"/>
      <c r="M4886" s="458"/>
      <c r="N4886" s="468"/>
      <c r="O4886" s="468"/>
      <c r="P4886" s="468"/>
      <c r="Q4886" s="469">
        <f t="shared" si="289"/>
        <v>112.05000000000001</v>
      </c>
      <c r="R4886" s="469">
        <f t="shared" si="290"/>
        <v>0</v>
      </c>
      <c r="S4886" s="469">
        <f t="shared" si="291"/>
        <v>0</v>
      </c>
      <c r="T4886" s="273">
        <f t="shared" si="292"/>
        <v>0</v>
      </c>
      <c r="U4886" s="446"/>
    </row>
    <row r="4887" spans="2:21" x14ac:dyDescent="0.25">
      <c r="B4887" s="445">
        <f t="shared" si="288"/>
        <v>4882</v>
      </c>
      <c r="C4887" s="605">
        <v>45578</v>
      </c>
      <c r="D4887" s="217" t="s">
        <v>505</v>
      </c>
      <c r="E4887" s="468" t="str">
        <f t="shared" si="284"/>
        <v>کمپرسی تک</v>
      </c>
      <c r="F4887" s="468" t="str">
        <f t="shared" si="285"/>
        <v>جواد رضاپور</v>
      </c>
      <c r="G4887" s="468" t="str">
        <f t="shared" si="286"/>
        <v>تک</v>
      </c>
      <c r="H4887" s="468">
        <f t="shared" si="287"/>
        <v>4.1500000000000004</v>
      </c>
      <c r="I4887" s="468" t="s">
        <v>220</v>
      </c>
      <c r="J4887" s="468">
        <v>26</v>
      </c>
      <c r="K4887" s="468"/>
      <c r="L4887" s="468"/>
      <c r="M4887" s="458"/>
      <c r="N4887" s="468"/>
      <c r="O4887" s="468"/>
      <c r="P4887" s="468"/>
      <c r="Q4887" s="469">
        <f t="shared" si="289"/>
        <v>107.9</v>
      </c>
      <c r="R4887" s="469">
        <f t="shared" si="290"/>
        <v>0</v>
      </c>
      <c r="S4887" s="469">
        <f t="shared" si="291"/>
        <v>0</v>
      </c>
      <c r="T4887" s="273">
        <f t="shared" si="292"/>
        <v>0</v>
      </c>
      <c r="U4887" s="446"/>
    </row>
    <row r="4888" spans="2:21" x14ac:dyDescent="0.25">
      <c r="B4888" s="445">
        <f t="shared" si="288"/>
        <v>4883</v>
      </c>
      <c r="C4888" s="605">
        <v>45578</v>
      </c>
      <c r="D4888" s="326" t="s">
        <v>96</v>
      </c>
      <c r="E4888" s="468" t="str">
        <f t="shared" si="284"/>
        <v>تانکر آب</v>
      </c>
      <c r="F4888" s="468" t="str">
        <f t="shared" si="285"/>
        <v>شرکتی</v>
      </c>
      <c r="G4888" s="468" t="str">
        <f t="shared" si="286"/>
        <v>تانکر آب</v>
      </c>
      <c r="H4888" s="468">
        <f t="shared" si="287"/>
        <v>11.8</v>
      </c>
      <c r="I4888" s="468" t="s">
        <v>66</v>
      </c>
      <c r="J4888" s="468">
        <v>3</v>
      </c>
      <c r="K4888" s="468"/>
      <c r="L4888" s="468"/>
      <c r="M4888" s="458"/>
      <c r="N4888" s="468"/>
      <c r="O4888" s="468"/>
      <c r="P4888" s="468"/>
      <c r="Q4888" s="469">
        <f t="shared" si="289"/>
        <v>0</v>
      </c>
      <c r="R4888" s="469">
        <f t="shared" si="290"/>
        <v>0</v>
      </c>
      <c r="S4888" s="469">
        <f t="shared" si="291"/>
        <v>35.400000000000006</v>
      </c>
      <c r="T4888" s="273">
        <f t="shared" si="292"/>
        <v>0</v>
      </c>
      <c r="U4888" s="446"/>
    </row>
    <row r="4889" spans="2:21" x14ac:dyDescent="0.25">
      <c r="B4889" s="445">
        <f t="shared" si="288"/>
        <v>4884</v>
      </c>
      <c r="C4889" s="605">
        <v>45578</v>
      </c>
      <c r="D4889" s="217" t="s">
        <v>130</v>
      </c>
      <c r="E4889" s="468" t="str">
        <f t="shared" si="284"/>
        <v>تانکر آب</v>
      </c>
      <c r="F4889" s="468" t="str">
        <f t="shared" si="285"/>
        <v>شرکتی</v>
      </c>
      <c r="G4889" s="468" t="str">
        <f t="shared" si="286"/>
        <v>تانکر آب</v>
      </c>
      <c r="H4889" s="468">
        <f t="shared" si="287"/>
        <v>11.8</v>
      </c>
      <c r="I4889" s="468"/>
      <c r="J4889" s="468">
        <v>0</v>
      </c>
      <c r="K4889" s="468"/>
      <c r="L4889" s="468"/>
      <c r="M4889" s="458"/>
      <c r="N4889" s="468"/>
      <c r="O4889" s="468"/>
      <c r="P4889" s="468"/>
      <c r="Q4889" s="469">
        <f t="shared" si="289"/>
        <v>0</v>
      </c>
      <c r="R4889" s="469">
        <f t="shared" si="290"/>
        <v>0</v>
      </c>
      <c r="S4889" s="469">
        <f t="shared" si="291"/>
        <v>0</v>
      </c>
      <c r="T4889" s="273">
        <f t="shared" si="292"/>
        <v>0</v>
      </c>
      <c r="U4889" s="446"/>
    </row>
    <row r="4890" spans="2:21" x14ac:dyDescent="0.25">
      <c r="B4890" s="445">
        <f t="shared" si="288"/>
        <v>4885</v>
      </c>
      <c r="C4890" s="605">
        <v>45578</v>
      </c>
      <c r="D4890" s="326" t="s">
        <v>478</v>
      </c>
      <c r="E4890" s="468" t="str">
        <f t="shared" si="284"/>
        <v>تانکر آب</v>
      </c>
      <c r="F4890" s="468" t="str">
        <f t="shared" si="285"/>
        <v>میرزایی</v>
      </c>
      <c r="G4890" s="468" t="str">
        <f t="shared" si="286"/>
        <v>تانکر آب</v>
      </c>
      <c r="H4890" s="468">
        <f t="shared" si="287"/>
        <v>13</v>
      </c>
      <c r="I4890" s="468" t="s">
        <v>66</v>
      </c>
      <c r="J4890" s="468">
        <v>2</v>
      </c>
      <c r="K4890" s="468"/>
      <c r="L4890" s="468"/>
      <c r="M4890" s="458"/>
      <c r="N4890" s="468"/>
      <c r="O4890" s="468"/>
      <c r="P4890" s="468"/>
      <c r="Q4890" s="469">
        <f t="shared" si="289"/>
        <v>0</v>
      </c>
      <c r="R4890" s="469">
        <f t="shared" si="290"/>
        <v>0</v>
      </c>
      <c r="S4890" s="469">
        <f t="shared" si="291"/>
        <v>26</v>
      </c>
      <c r="T4890" s="273">
        <f t="shared" si="292"/>
        <v>0</v>
      </c>
      <c r="U4890" s="446"/>
    </row>
    <row r="4891" spans="2:21" x14ac:dyDescent="0.25">
      <c r="B4891" s="466">
        <f>ROW()-5</f>
        <v>4886</v>
      </c>
      <c r="C4891" s="605">
        <v>45579</v>
      </c>
      <c r="D4891" s="217" t="s">
        <v>487</v>
      </c>
      <c r="E4891" s="468" t="str">
        <f t="shared" si="284"/>
        <v>کامیون کمپرسی</v>
      </c>
      <c r="F4891" s="468" t="str">
        <f t="shared" si="285"/>
        <v>رمضانی مقدم</v>
      </c>
      <c r="G4891" s="468" t="str">
        <f t="shared" si="286"/>
        <v>تک</v>
      </c>
      <c r="H4891" s="468">
        <f t="shared" si="287"/>
        <v>4.2</v>
      </c>
      <c r="I4891" s="468" t="s">
        <v>221</v>
      </c>
      <c r="J4891" s="468">
        <v>27</v>
      </c>
      <c r="K4891" s="468"/>
      <c r="L4891" s="468"/>
      <c r="M4891" s="458"/>
      <c r="N4891" s="468"/>
      <c r="O4891" s="468"/>
      <c r="P4891" s="468"/>
      <c r="Q4891" s="469">
        <f>IF(I4891=$Q$5,J4891*H4891,0)</f>
        <v>0</v>
      </c>
      <c r="R4891" s="469">
        <f>IF(I4891=$R$5,J4891*H4891,0)*1.15</f>
        <v>130.41</v>
      </c>
      <c r="S4891" s="469">
        <f>IF(I4891=$S$5,J4891*H4891,0)</f>
        <v>0</v>
      </c>
      <c r="T4891" s="462">
        <f>IF(I4891=$T$5,J4891*H4891,0)</f>
        <v>0</v>
      </c>
      <c r="U4891" s="470"/>
    </row>
    <row r="4892" spans="2:21" x14ac:dyDescent="0.25">
      <c r="B4892" s="466">
        <f t="shared" ref="B4892:B4927" si="293">ROW()-5</f>
        <v>4887</v>
      </c>
      <c r="C4892" s="605">
        <v>45579</v>
      </c>
      <c r="D4892" s="326" t="s">
        <v>488</v>
      </c>
      <c r="E4892" s="468" t="str">
        <f t="shared" si="284"/>
        <v>کامیون کمپرسی</v>
      </c>
      <c r="F4892" s="468" t="str">
        <f t="shared" si="285"/>
        <v>رمضانی مقدم</v>
      </c>
      <c r="G4892" s="468" t="str">
        <f t="shared" si="286"/>
        <v>تک</v>
      </c>
      <c r="H4892" s="468">
        <f t="shared" si="287"/>
        <v>4.2</v>
      </c>
      <c r="I4892" s="468" t="s">
        <v>221</v>
      </c>
      <c r="J4892" s="468">
        <v>25</v>
      </c>
      <c r="K4892" s="468"/>
      <c r="L4892" s="468"/>
      <c r="M4892" s="458"/>
      <c r="N4892" s="468"/>
      <c r="O4892" s="468"/>
      <c r="P4892" s="468"/>
      <c r="Q4892" s="469">
        <f t="shared" ref="Q4892:Q4927" si="294">IF(I4892=$Q$5,J4892*H4892,0)</f>
        <v>0</v>
      </c>
      <c r="R4892" s="469">
        <f t="shared" ref="R4892:R4927" si="295">IF(I4892=$R$5,J4892*H4892,0)*1.15</f>
        <v>120.74999999999999</v>
      </c>
      <c r="S4892" s="469">
        <f t="shared" ref="S4892:S4927" si="296">IF(I4892=$S$5,J4892*H4892,0)</f>
        <v>0</v>
      </c>
      <c r="T4892" s="462">
        <f t="shared" ref="T4892:T4927" si="297">IF(I4892=$T$5,J4892*H4892,0)</f>
        <v>0</v>
      </c>
      <c r="U4892" s="470"/>
    </row>
    <row r="4893" spans="2:21" x14ac:dyDescent="0.25">
      <c r="B4893" s="466">
        <f t="shared" si="293"/>
        <v>4888</v>
      </c>
      <c r="C4893" s="605">
        <v>45579</v>
      </c>
      <c r="D4893" s="217" t="s">
        <v>489</v>
      </c>
      <c r="E4893" s="468" t="str">
        <f t="shared" si="284"/>
        <v>کامیون کمپرسی</v>
      </c>
      <c r="F4893" s="468" t="str">
        <f t="shared" si="285"/>
        <v>رمضانی مقدم</v>
      </c>
      <c r="G4893" s="468" t="str">
        <f t="shared" si="286"/>
        <v>تک</v>
      </c>
      <c r="H4893" s="468">
        <f t="shared" si="287"/>
        <v>4.2</v>
      </c>
      <c r="I4893" s="468" t="s">
        <v>221</v>
      </c>
      <c r="J4893" s="468">
        <v>15</v>
      </c>
      <c r="K4893" s="468"/>
      <c r="L4893" s="468"/>
      <c r="M4893" s="458"/>
      <c r="N4893" s="468"/>
      <c r="O4893" s="468"/>
      <c r="P4893" s="468"/>
      <c r="Q4893" s="469">
        <f t="shared" si="294"/>
        <v>0</v>
      </c>
      <c r="R4893" s="469">
        <f t="shared" si="295"/>
        <v>72.449999999999989</v>
      </c>
      <c r="S4893" s="469">
        <f t="shared" si="296"/>
        <v>0</v>
      </c>
      <c r="T4893" s="462">
        <f t="shared" si="297"/>
        <v>0</v>
      </c>
      <c r="U4893" s="470"/>
    </row>
    <row r="4894" spans="2:21" x14ac:dyDescent="0.25">
      <c r="B4894" s="466">
        <f t="shared" si="293"/>
        <v>4889</v>
      </c>
      <c r="C4894" s="605">
        <v>45579</v>
      </c>
      <c r="D4894" s="326" t="s">
        <v>490</v>
      </c>
      <c r="E4894" s="468" t="str">
        <f t="shared" si="284"/>
        <v>کامیون کمپرسی</v>
      </c>
      <c r="F4894" s="468" t="str">
        <f t="shared" si="285"/>
        <v>رمضانی مقدم</v>
      </c>
      <c r="G4894" s="468" t="str">
        <f t="shared" si="286"/>
        <v>تک</v>
      </c>
      <c r="H4894" s="468">
        <f t="shared" si="287"/>
        <v>4.2</v>
      </c>
      <c r="I4894" s="468"/>
      <c r="J4894" s="468"/>
      <c r="K4894" s="468"/>
      <c r="L4894" s="468"/>
      <c r="M4894" s="458"/>
      <c r="N4894" s="468"/>
      <c r="O4894" s="468"/>
      <c r="P4894" s="468"/>
      <c r="Q4894" s="469">
        <f t="shared" si="294"/>
        <v>0</v>
      </c>
      <c r="R4894" s="469">
        <f t="shared" si="295"/>
        <v>0</v>
      </c>
      <c r="S4894" s="469">
        <f t="shared" si="296"/>
        <v>0</v>
      </c>
      <c r="T4894" s="462">
        <f t="shared" si="297"/>
        <v>0</v>
      </c>
      <c r="U4894" s="470"/>
    </row>
    <row r="4895" spans="2:21" x14ac:dyDescent="0.25">
      <c r="B4895" s="466">
        <f t="shared" si="293"/>
        <v>4890</v>
      </c>
      <c r="C4895" s="605">
        <v>45579</v>
      </c>
      <c r="D4895" s="217" t="s">
        <v>117</v>
      </c>
      <c r="E4895" s="468" t="str">
        <f t="shared" si="284"/>
        <v>کامیون کمپرسی</v>
      </c>
      <c r="F4895" s="468" t="str">
        <f t="shared" si="285"/>
        <v>شرکتی</v>
      </c>
      <c r="G4895" s="468" t="str">
        <f t="shared" si="286"/>
        <v>جفت</v>
      </c>
      <c r="H4895" s="468">
        <f t="shared" si="287"/>
        <v>6.65</v>
      </c>
      <c r="I4895" s="468" t="s">
        <v>221</v>
      </c>
      <c r="J4895" s="468">
        <v>6</v>
      </c>
      <c r="K4895" s="468"/>
      <c r="L4895" s="468"/>
      <c r="M4895" s="458"/>
      <c r="N4895" s="468"/>
      <c r="O4895" s="468"/>
      <c r="P4895" s="468"/>
      <c r="Q4895" s="469">
        <f t="shared" si="294"/>
        <v>0</v>
      </c>
      <c r="R4895" s="469">
        <f t="shared" si="295"/>
        <v>45.885000000000005</v>
      </c>
      <c r="S4895" s="469">
        <f t="shared" si="296"/>
        <v>0</v>
      </c>
      <c r="T4895" s="462">
        <f t="shared" si="297"/>
        <v>0</v>
      </c>
      <c r="U4895" s="470"/>
    </row>
    <row r="4896" spans="2:21" x14ac:dyDescent="0.25">
      <c r="B4896" s="466">
        <f t="shared" si="293"/>
        <v>4891</v>
      </c>
      <c r="C4896" s="605">
        <v>45579</v>
      </c>
      <c r="D4896" s="217" t="s">
        <v>117</v>
      </c>
      <c r="E4896" s="468" t="str">
        <f t="shared" si="284"/>
        <v>کامیون کمپرسی</v>
      </c>
      <c r="F4896" s="468" t="str">
        <f t="shared" si="285"/>
        <v>شرکتی</v>
      </c>
      <c r="G4896" s="468" t="str">
        <f t="shared" si="286"/>
        <v>جفت</v>
      </c>
      <c r="H4896" s="468">
        <f t="shared" si="287"/>
        <v>6.65</v>
      </c>
      <c r="I4896" s="468" t="s">
        <v>221</v>
      </c>
      <c r="J4896" s="468">
        <v>18</v>
      </c>
      <c r="K4896" s="468"/>
      <c r="L4896" s="468"/>
      <c r="M4896" s="458"/>
      <c r="N4896" s="468"/>
      <c r="O4896" s="468"/>
      <c r="P4896" s="468"/>
      <c r="Q4896" s="469">
        <f t="shared" si="294"/>
        <v>0</v>
      </c>
      <c r="R4896" s="469">
        <f t="shared" si="295"/>
        <v>137.655</v>
      </c>
      <c r="S4896" s="469">
        <f t="shared" si="296"/>
        <v>0</v>
      </c>
      <c r="T4896" s="462">
        <f t="shared" si="297"/>
        <v>0</v>
      </c>
      <c r="U4896" s="470"/>
    </row>
    <row r="4897" spans="2:21" s="609" customFormat="1" x14ac:dyDescent="0.25">
      <c r="B4897" s="445">
        <f>ROW()-5</f>
        <v>4892</v>
      </c>
      <c r="C4897" s="605">
        <v>45579</v>
      </c>
      <c r="D4897" s="326" t="s">
        <v>94</v>
      </c>
      <c r="E4897" s="468" t="str">
        <f t="shared" si="284"/>
        <v>کامیون کمپرسی</v>
      </c>
      <c r="F4897" s="468" t="str">
        <f t="shared" si="285"/>
        <v>شرکتی</v>
      </c>
      <c r="G4897" s="468" t="str">
        <f t="shared" si="286"/>
        <v>جفت</v>
      </c>
      <c r="H4897" s="468">
        <f t="shared" si="287"/>
        <v>6.65</v>
      </c>
      <c r="I4897" s="468" t="s">
        <v>221</v>
      </c>
      <c r="J4897" s="468">
        <v>5</v>
      </c>
      <c r="K4897" s="468"/>
      <c r="L4897" s="468"/>
      <c r="M4897" s="458"/>
      <c r="N4897" s="468"/>
      <c r="O4897" s="468"/>
      <c r="P4897" s="468"/>
      <c r="Q4897" s="469">
        <f>IF(I4897=$Q$5,J4897*H4897,0)</f>
        <v>0</v>
      </c>
      <c r="R4897" s="469">
        <f>IF(I4897=$R$5,J4897*H4897,0)*1.15</f>
        <v>38.237499999999997</v>
      </c>
      <c r="S4897" s="469">
        <f>IF(I4897=$S$5,J4897*H4897,0)</f>
        <v>0</v>
      </c>
      <c r="T4897" s="273">
        <f>IF(I4897=$T$5,J4897*H4897,0)</f>
        <v>0</v>
      </c>
      <c r="U4897" s="446"/>
    </row>
    <row r="4898" spans="2:21" x14ac:dyDescent="0.25">
      <c r="B4898" s="466">
        <f t="shared" si="293"/>
        <v>4893</v>
      </c>
      <c r="C4898" s="605">
        <v>45579</v>
      </c>
      <c r="D4898" s="326" t="s">
        <v>94</v>
      </c>
      <c r="E4898" s="468" t="str">
        <f t="shared" si="284"/>
        <v>کامیون کمپرسی</v>
      </c>
      <c r="F4898" s="468" t="str">
        <f t="shared" si="285"/>
        <v>شرکتی</v>
      </c>
      <c r="G4898" s="468" t="str">
        <f t="shared" si="286"/>
        <v>جفت</v>
      </c>
      <c r="H4898" s="468">
        <f t="shared" si="287"/>
        <v>6.65</v>
      </c>
      <c r="I4898" s="468" t="s">
        <v>221</v>
      </c>
      <c r="J4898" s="468">
        <v>17</v>
      </c>
      <c r="K4898" s="468"/>
      <c r="L4898" s="468"/>
      <c r="M4898" s="458"/>
      <c r="N4898" s="468"/>
      <c r="O4898" s="468"/>
      <c r="P4898" s="468"/>
      <c r="Q4898" s="469">
        <f t="shared" si="294"/>
        <v>0</v>
      </c>
      <c r="R4898" s="469">
        <f t="shared" si="295"/>
        <v>130.00749999999999</v>
      </c>
      <c r="S4898" s="469">
        <f t="shared" si="296"/>
        <v>0</v>
      </c>
      <c r="T4898" s="462">
        <f t="shared" si="297"/>
        <v>0</v>
      </c>
      <c r="U4898" s="470"/>
    </row>
    <row r="4899" spans="2:21" s="609" customFormat="1" x14ac:dyDescent="0.25">
      <c r="B4899" s="445">
        <f>ROW()-5</f>
        <v>4894</v>
      </c>
      <c r="C4899" s="605">
        <v>45579</v>
      </c>
      <c r="D4899" s="217" t="s">
        <v>91</v>
      </c>
      <c r="E4899" s="468" t="str">
        <f t="shared" si="284"/>
        <v>کامیون کمپرسی</v>
      </c>
      <c r="F4899" s="468" t="str">
        <f t="shared" si="285"/>
        <v>شرکتی</v>
      </c>
      <c r="G4899" s="468" t="str">
        <f t="shared" si="286"/>
        <v>جفت</v>
      </c>
      <c r="H4899" s="468">
        <f t="shared" si="287"/>
        <v>6.65</v>
      </c>
      <c r="I4899" s="468" t="s">
        <v>221</v>
      </c>
      <c r="J4899" s="468">
        <v>5</v>
      </c>
      <c r="K4899" s="468"/>
      <c r="L4899" s="468"/>
      <c r="M4899" s="458"/>
      <c r="N4899" s="468"/>
      <c r="O4899" s="468"/>
      <c r="P4899" s="468"/>
      <c r="Q4899" s="469">
        <f>IF(I4899=$Q$5,J4899*H4899,0)</f>
        <v>0</v>
      </c>
      <c r="R4899" s="469">
        <f>IF(I4899=$R$5,J4899*H4899,0)*1.15</f>
        <v>38.237499999999997</v>
      </c>
      <c r="S4899" s="469">
        <f>IF(I4899=$S$5,J4899*H4899,0)</f>
        <v>0</v>
      </c>
      <c r="T4899" s="273">
        <f>IF(I4899=$T$5,J4899*H4899,0)</f>
        <v>0</v>
      </c>
      <c r="U4899" s="446"/>
    </row>
    <row r="4900" spans="2:21" x14ac:dyDescent="0.25">
      <c r="B4900" s="466">
        <f t="shared" si="293"/>
        <v>4895</v>
      </c>
      <c r="C4900" s="605">
        <v>45579</v>
      </c>
      <c r="D4900" s="217" t="s">
        <v>91</v>
      </c>
      <c r="E4900" s="468" t="str">
        <f t="shared" si="284"/>
        <v>کامیون کمپرسی</v>
      </c>
      <c r="F4900" s="468" t="str">
        <f t="shared" si="285"/>
        <v>شرکتی</v>
      </c>
      <c r="G4900" s="468" t="str">
        <f t="shared" si="286"/>
        <v>جفت</v>
      </c>
      <c r="H4900" s="468">
        <f t="shared" si="287"/>
        <v>6.65</v>
      </c>
      <c r="I4900" s="468" t="s">
        <v>221</v>
      </c>
      <c r="J4900" s="468">
        <v>18</v>
      </c>
      <c r="K4900" s="468"/>
      <c r="L4900" s="468"/>
      <c r="M4900" s="458"/>
      <c r="N4900" s="468"/>
      <c r="O4900" s="468"/>
      <c r="P4900" s="468"/>
      <c r="Q4900" s="469">
        <f t="shared" si="294"/>
        <v>0</v>
      </c>
      <c r="R4900" s="469">
        <f t="shared" si="295"/>
        <v>137.655</v>
      </c>
      <c r="S4900" s="469">
        <f t="shared" si="296"/>
        <v>0</v>
      </c>
      <c r="T4900" s="462">
        <f t="shared" si="297"/>
        <v>0</v>
      </c>
      <c r="U4900" s="470"/>
    </row>
    <row r="4901" spans="2:21" x14ac:dyDescent="0.25">
      <c r="B4901" s="466">
        <f t="shared" si="293"/>
        <v>4896</v>
      </c>
      <c r="C4901" s="605">
        <v>45579</v>
      </c>
      <c r="D4901" s="326" t="s">
        <v>156</v>
      </c>
      <c r="E4901" s="468" t="str">
        <f t="shared" si="284"/>
        <v>کامیون کمپرسی</v>
      </c>
      <c r="F4901" s="468" t="str">
        <f t="shared" si="285"/>
        <v>صداقت</v>
      </c>
      <c r="G4901" s="468" t="str">
        <f t="shared" si="286"/>
        <v>تک</v>
      </c>
      <c r="H4901" s="468">
        <f t="shared" si="287"/>
        <v>4.1500000000000004</v>
      </c>
      <c r="I4901" s="468" t="s">
        <v>221</v>
      </c>
      <c r="J4901" s="468">
        <v>46</v>
      </c>
      <c r="K4901" s="468"/>
      <c r="L4901" s="468"/>
      <c r="M4901" s="458"/>
      <c r="N4901" s="468"/>
      <c r="O4901" s="468"/>
      <c r="P4901" s="468"/>
      <c r="Q4901" s="469">
        <f t="shared" si="294"/>
        <v>0</v>
      </c>
      <c r="R4901" s="469">
        <f t="shared" si="295"/>
        <v>219.535</v>
      </c>
      <c r="S4901" s="469">
        <f t="shared" si="296"/>
        <v>0</v>
      </c>
      <c r="T4901" s="462">
        <f t="shared" si="297"/>
        <v>0</v>
      </c>
      <c r="U4901" s="470"/>
    </row>
    <row r="4902" spans="2:21" x14ac:dyDescent="0.25">
      <c r="B4902" s="466">
        <f t="shared" si="293"/>
        <v>4897</v>
      </c>
      <c r="C4902" s="605">
        <v>45579</v>
      </c>
      <c r="D4902" s="217" t="s">
        <v>157</v>
      </c>
      <c r="E4902" s="468" t="str">
        <f t="shared" si="284"/>
        <v>کامیون کمپرسی</v>
      </c>
      <c r="F4902" s="468" t="str">
        <f t="shared" si="285"/>
        <v>صداقت</v>
      </c>
      <c r="G4902" s="468" t="str">
        <f t="shared" si="286"/>
        <v>تک</v>
      </c>
      <c r="H4902" s="468">
        <f t="shared" si="287"/>
        <v>4.1500000000000004</v>
      </c>
      <c r="I4902" s="468" t="s">
        <v>221</v>
      </c>
      <c r="J4902" s="468">
        <v>36</v>
      </c>
      <c r="K4902" s="468"/>
      <c r="L4902" s="468"/>
      <c r="M4902" s="458"/>
      <c r="N4902" s="468"/>
      <c r="O4902" s="468"/>
      <c r="P4902" s="468"/>
      <c r="Q4902" s="469">
        <f t="shared" si="294"/>
        <v>0</v>
      </c>
      <c r="R4902" s="469">
        <f t="shared" si="295"/>
        <v>171.81</v>
      </c>
      <c r="S4902" s="469">
        <f t="shared" si="296"/>
        <v>0</v>
      </c>
      <c r="T4902" s="462">
        <f t="shared" si="297"/>
        <v>0</v>
      </c>
      <c r="U4902" s="470"/>
    </row>
    <row r="4903" spans="2:21" x14ac:dyDescent="0.25">
      <c r="B4903" s="466">
        <f t="shared" si="293"/>
        <v>4898</v>
      </c>
      <c r="C4903" s="605">
        <v>45579</v>
      </c>
      <c r="D4903" s="326" t="s">
        <v>436</v>
      </c>
      <c r="E4903" s="468" t="str">
        <f t="shared" si="284"/>
        <v>تانکر آب</v>
      </c>
      <c r="F4903" s="468" t="str">
        <f t="shared" si="285"/>
        <v>جواد رضاپور</v>
      </c>
      <c r="G4903" s="468" t="str">
        <f t="shared" si="286"/>
        <v>تانکر آب</v>
      </c>
      <c r="H4903" s="468">
        <f t="shared" si="287"/>
        <v>10</v>
      </c>
      <c r="I4903" s="468" t="s">
        <v>66</v>
      </c>
      <c r="J4903" s="468">
        <v>3</v>
      </c>
      <c r="K4903" s="468"/>
      <c r="L4903" s="468"/>
      <c r="M4903" s="458"/>
      <c r="N4903" s="468"/>
      <c r="O4903" s="468"/>
      <c r="P4903" s="468"/>
      <c r="Q4903" s="469">
        <f t="shared" si="294"/>
        <v>0</v>
      </c>
      <c r="R4903" s="469">
        <f t="shared" si="295"/>
        <v>0</v>
      </c>
      <c r="S4903" s="469">
        <f t="shared" si="296"/>
        <v>30</v>
      </c>
      <c r="T4903" s="462">
        <f t="shared" si="297"/>
        <v>0</v>
      </c>
      <c r="U4903" s="470"/>
    </row>
    <row r="4904" spans="2:21" x14ac:dyDescent="0.25">
      <c r="B4904" s="466">
        <f t="shared" si="293"/>
        <v>4899</v>
      </c>
      <c r="C4904" s="605">
        <v>45579</v>
      </c>
      <c r="D4904" s="217" t="s">
        <v>284</v>
      </c>
      <c r="E4904" s="468" t="str">
        <f t="shared" si="284"/>
        <v>کمپرسی جفت</v>
      </c>
      <c r="F4904" s="468" t="str">
        <f t="shared" si="285"/>
        <v>محمدپور</v>
      </c>
      <c r="G4904" s="468" t="str">
        <f t="shared" si="286"/>
        <v>جفت</v>
      </c>
      <c r="H4904" s="468">
        <f t="shared" si="287"/>
        <v>7</v>
      </c>
      <c r="I4904" s="468" t="s">
        <v>220</v>
      </c>
      <c r="J4904" s="468">
        <v>45</v>
      </c>
      <c r="K4904" s="468"/>
      <c r="L4904" s="468"/>
      <c r="M4904" s="458"/>
      <c r="N4904" s="468"/>
      <c r="O4904" s="468"/>
      <c r="P4904" s="468"/>
      <c r="Q4904" s="469">
        <f t="shared" si="294"/>
        <v>315</v>
      </c>
      <c r="R4904" s="469">
        <f t="shared" si="295"/>
        <v>0</v>
      </c>
      <c r="S4904" s="469">
        <f t="shared" si="296"/>
        <v>0</v>
      </c>
      <c r="T4904" s="462">
        <f t="shared" si="297"/>
        <v>0</v>
      </c>
      <c r="U4904" s="470"/>
    </row>
    <row r="4905" spans="2:21" x14ac:dyDescent="0.25">
      <c r="B4905" s="466">
        <f t="shared" si="293"/>
        <v>4900</v>
      </c>
      <c r="C4905" s="605">
        <v>45579</v>
      </c>
      <c r="D4905" s="326" t="s">
        <v>268</v>
      </c>
      <c r="E4905" s="468" t="str">
        <f t="shared" ref="E4905:E4968" si="298">IFERROR(VLOOKUP(D4905,V:Z,2,FALSE),"")</f>
        <v>کمپرسی تک</v>
      </c>
      <c r="F4905" s="468" t="str">
        <f t="shared" ref="F4905:F4968" si="299">IFERROR(VLOOKUP(D4905,V:Z,3,FALSE),"")</f>
        <v>محمدپور</v>
      </c>
      <c r="G4905" s="468" t="str">
        <f t="shared" ref="G4905:G4968" si="300">IFERROR(VLOOKUP(D4905,V:Z,4,FALSE),"")</f>
        <v>تک</v>
      </c>
      <c r="H4905" s="468">
        <f t="shared" ref="H4905:H4968" si="301">IFERROR(VLOOKUP(D4905,V:Z,5,FALSE),"")</f>
        <v>5</v>
      </c>
      <c r="I4905" s="468"/>
      <c r="J4905" s="468"/>
      <c r="K4905" s="468"/>
      <c r="L4905" s="468"/>
      <c r="M4905" s="458"/>
      <c r="N4905" s="468"/>
      <c r="O4905" s="468"/>
      <c r="P4905" s="468"/>
      <c r="Q4905" s="469">
        <f t="shared" si="294"/>
        <v>0</v>
      </c>
      <c r="R4905" s="469">
        <f t="shared" si="295"/>
        <v>0</v>
      </c>
      <c r="S4905" s="469">
        <f t="shared" si="296"/>
        <v>0</v>
      </c>
      <c r="T4905" s="462">
        <f t="shared" si="297"/>
        <v>0</v>
      </c>
      <c r="U4905" s="470"/>
    </row>
    <row r="4906" spans="2:21" x14ac:dyDescent="0.25">
      <c r="B4906" s="466">
        <f t="shared" si="293"/>
        <v>4901</v>
      </c>
      <c r="C4906" s="605">
        <v>45579</v>
      </c>
      <c r="D4906" s="217" t="s">
        <v>260</v>
      </c>
      <c r="E4906" s="468" t="str">
        <f t="shared" si="298"/>
        <v>تانکر آب</v>
      </c>
      <c r="F4906" s="468" t="str">
        <f t="shared" si="299"/>
        <v>محمدپور</v>
      </c>
      <c r="G4906" s="468" t="str">
        <f t="shared" si="300"/>
        <v>تانکر آب</v>
      </c>
      <c r="H4906" s="468">
        <f t="shared" si="301"/>
        <v>10</v>
      </c>
      <c r="I4906" s="468" t="s">
        <v>66</v>
      </c>
      <c r="J4906" s="468">
        <v>6</v>
      </c>
      <c r="K4906" s="468"/>
      <c r="L4906" s="468"/>
      <c r="M4906" s="458"/>
      <c r="N4906" s="468"/>
      <c r="O4906" s="468"/>
      <c r="P4906" s="468"/>
      <c r="Q4906" s="469">
        <f t="shared" si="294"/>
        <v>0</v>
      </c>
      <c r="R4906" s="469">
        <f t="shared" si="295"/>
        <v>0</v>
      </c>
      <c r="S4906" s="469">
        <f t="shared" si="296"/>
        <v>60</v>
      </c>
      <c r="T4906" s="462">
        <f t="shared" si="297"/>
        <v>0</v>
      </c>
      <c r="U4906" s="470"/>
    </row>
    <row r="4907" spans="2:21" x14ac:dyDescent="0.25">
      <c r="B4907" s="466">
        <f t="shared" si="293"/>
        <v>4902</v>
      </c>
      <c r="C4907" s="605">
        <v>45579</v>
      </c>
      <c r="D4907" s="326" t="s">
        <v>359</v>
      </c>
      <c r="E4907" s="468" t="str">
        <f t="shared" si="298"/>
        <v>کمپرسی جفت</v>
      </c>
      <c r="F4907" s="468" t="str">
        <f t="shared" si="299"/>
        <v>محمدپور</v>
      </c>
      <c r="G4907" s="468" t="str">
        <f t="shared" si="300"/>
        <v>جفت</v>
      </c>
      <c r="H4907" s="468">
        <f t="shared" si="301"/>
        <v>7</v>
      </c>
      <c r="I4907" s="468"/>
      <c r="J4907" s="468"/>
      <c r="K4907" s="468"/>
      <c r="L4907" s="468"/>
      <c r="M4907" s="458"/>
      <c r="N4907" s="468"/>
      <c r="O4907" s="468"/>
      <c r="P4907" s="468"/>
      <c r="Q4907" s="469">
        <f t="shared" si="294"/>
        <v>0</v>
      </c>
      <c r="R4907" s="469">
        <f t="shared" si="295"/>
        <v>0</v>
      </c>
      <c r="S4907" s="469">
        <f t="shared" si="296"/>
        <v>0</v>
      </c>
      <c r="T4907" s="462">
        <f t="shared" si="297"/>
        <v>0</v>
      </c>
      <c r="U4907" s="470"/>
    </row>
    <row r="4908" spans="2:21" x14ac:dyDescent="0.25">
      <c r="B4908" s="466">
        <f t="shared" si="293"/>
        <v>4903</v>
      </c>
      <c r="C4908" s="605">
        <v>45579</v>
      </c>
      <c r="D4908" s="217" t="s">
        <v>177</v>
      </c>
      <c r="E4908" s="468" t="str">
        <f t="shared" si="298"/>
        <v>کمپرسی جفت</v>
      </c>
      <c r="F4908" s="468" t="str">
        <f t="shared" si="299"/>
        <v>محمدپور</v>
      </c>
      <c r="G4908" s="468" t="str">
        <f t="shared" si="300"/>
        <v>جفت</v>
      </c>
      <c r="H4908" s="468">
        <f t="shared" si="301"/>
        <v>7</v>
      </c>
      <c r="I4908" s="468"/>
      <c r="J4908" s="468"/>
      <c r="K4908" s="468"/>
      <c r="L4908" s="468"/>
      <c r="M4908" s="458"/>
      <c r="N4908" s="468"/>
      <c r="O4908" s="468"/>
      <c r="P4908" s="468"/>
      <c r="Q4908" s="469">
        <f t="shared" si="294"/>
        <v>0</v>
      </c>
      <c r="R4908" s="469">
        <f t="shared" si="295"/>
        <v>0</v>
      </c>
      <c r="S4908" s="469">
        <f t="shared" si="296"/>
        <v>0</v>
      </c>
      <c r="T4908" s="462">
        <f t="shared" si="297"/>
        <v>0</v>
      </c>
      <c r="U4908" s="470"/>
    </row>
    <row r="4909" spans="2:21" x14ac:dyDescent="0.25">
      <c r="B4909" s="466">
        <f t="shared" si="293"/>
        <v>4904</v>
      </c>
      <c r="C4909" s="605">
        <v>45579</v>
      </c>
      <c r="D4909" s="326" t="s">
        <v>173</v>
      </c>
      <c r="E4909" s="468" t="str">
        <f t="shared" si="298"/>
        <v>تانکر آب</v>
      </c>
      <c r="F4909" s="468" t="str">
        <f t="shared" si="299"/>
        <v>محمدپور</v>
      </c>
      <c r="G4909" s="468" t="str">
        <f t="shared" si="300"/>
        <v>تانکر آب</v>
      </c>
      <c r="H4909" s="468">
        <f t="shared" si="301"/>
        <v>11.2</v>
      </c>
      <c r="I4909" s="468"/>
      <c r="J4909" s="468"/>
      <c r="K4909" s="468"/>
      <c r="L4909" s="468"/>
      <c r="M4909" s="458"/>
      <c r="N4909" s="468"/>
      <c r="O4909" s="468"/>
      <c r="P4909" s="468"/>
      <c r="Q4909" s="469">
        <f t="shared" si="294"/>
        <v>0</v>
      </c>
      <c r="R4909" s="469">
        <f t="shared" si="295"/>
        <v>0</v>
      </c>
      <c r="S4909" s="469">
        <f t="shared" si="296"/>
        <v>0</v>
      </c>
      <c r="T4909" s="462">
        <f t="shared" si="297"/>
        <v>0</v>
      </c>
      <c r="U4909" s="470"/>
    </row>
    <row r="4910" spans="2:21" x14ac:dyDescent="0.25">
      <c r="B4910" s="466">
        <f t="shared" si="293"/>
        <v>4905</v>
      </c>
      <c r="C4910" s="605">
        <v>45579</v>
      </c>
      <c r="D4910" s="217" t="s">
        <v>152</v>
      </c>
      <c r="E4910" s="468" t="str">
        <f t="shared" si="298"/>
        <v>کامیون کمپرسی</v>
      </c>
      <c r="F4910" s="468" t="str">
        <f t="shared" si="299"/>
        <v>میرزایی</v>
      </c>
      <c r="G4910" s="468" t="str">
        <f t="shared" si="300"/>
        <v>تک</v>
      </c>
      <c r="H4910" s="468">
        <f t="shared" si="301"/>
        <v>4.1500000000000004</v>
      </c>
      <c r="I4910" s="468" t="s">
        <v>221</v>
      </c>
      <c r="J4910" s="468">
        <v>9</v>
      </c>
      <c r="K4910" s="468"/>
      <c r="L4910" s="468"/>
      <c r="M4910" s="458"/>
      <c r="N4910" s="468"/>
      <c r="O4910" s="468"/>
      <c r="P4910" s="468"/>
      <c r="Q4910" s="469">
        <f t="shared" si="294"/>
        <v>0</v>
      </c>
      <c r="R4910" s="469">
        <f t="shared" si="295"/>
        <v>42.952500000000001</v>
      </c>
      <c r="S4910" s="469">
        <f t="shared" si="296"/>
        <v>0</v>
      </c>
      <c r="T4910" s="462">
        <f t="shared" si="297"/>
        <v>0</v>
      </c>
      <c r="U4910" s="470"/>
    </row>
    <row r="4911" spans="2:21" x14ac:dyDescent="0.25">
      <c r="B4911" s="466">
        <f t="shared" si="293"/>
        <v>4906</v>
      </c>
      <c r="C4911" s="605">
        <v>45579</v>
      </c>
      <c r="D4911" s="326" t="s">
        <v>150</v>
      </c>
      <c r="E4911" s="468" t="str">
        <f t="shared" si="298"/>
        <v>کامیون کمپرسی</v>
      </c>
      <c r="F4911" s="468" t="str">
        <f t="shared" si="299"/>
        <v>میرزایی</v>
      </c>
      <c r="G4911" s="468" t="str">
        <f t="shared" si="300"/>
        <v>تک</v>
      </c>
      <c r="H4911" s="468">
        <f t="shared" si="301"/>
        <v>4.1500000000000004</v>
      </c>
      <c r="I4911" s="468" t="s">
        <v>221</v>
      </c>
      <c r="J4911" s="468">
        <v>8</v>
      </c>
      <c r="K4911" s="468"/>
      <c r="L4911" s="468"/>
      <c r="M4911" s="458"/>
      <c r="N4911" s="468"/>
      <c r="O4911" s="468"/>
      <c r="P4911" s="468"/>
      <c r="Q4911" s="469">
        <f t="shared" si="294"/>
        <v>0</v>
      </c>
      <c r="R4911" s="469">
        <f t="shared" si="295"/>
        <v>38.18</v>
      </c>
      <c r="S4911" s="469">
        <f t="shared" si="296"/>
        <v>0</v>
      </c>
      <c r="T4911" s="462">
        <f t="shared" si="297"/>
        <v>0</v>
      </c>
      <c r="U4911" s="470"/>
    </row>
    <row r="4912" spans="2:21" s="609" customFormat="1" x14ac:dyDescent="0.25">
      <c r="B4912" s="650">
        <f>ROW()-5</f>
        <v>4907</v>
      </c>
      <c r="C4912" s="605">
        <v>45579</v>
      </c>
      <c r="D4912" s="217" t="s">
        <v>152</v>
      </c>
      <c r="E4912" s="468" t="str">
        <f t="shared" si="298"/>
        <v>کامیون کمپرسی</v>
      </c>
      <c r="F4912" s="468" t="str">
        <f t="shared" si="299"/>
        <v>میرزایی</v>
      </c>
      <c r="G4912" s="468" t="str">
        <f t="shared" si="300"/>
        <v>تک</v>
      </c>
      <c r="H4912" s="468">
        <f t="shared" si="301"/>
        <v>4.1500000000000004</v>
      </c>
      <c r="I4912" s="468" t="s">
        <v>221</v>
      </c>
      <c r="J4912" s="468">
        <v>22</v>
      </c>
      <c r="K4912" s="468"/>
      <c r="L4912" s="468"/>
      <c r="M4912" s="458"/>
      <c r="N4912" s="468"/>
      <c r="O4912" s="468"/>
      <c r="P4912" s="468"/>
      <c r="Q4912" s="469">
        <f>IF(I4912=$Q$5,J4912*H4912,0)</f>
        <v>0</v>
      </c>
      <c r="R4912" s="469">
        <f>IF(I4912=$R$5,J4912*H4912,0)*1.15</f>
        <v>104.995</v>
      </c>
      <c r="S4912" s="469">
        <f>IF(I4912=$S$5,J4912*H4912,0)</f>
        <v>0</v>
      </c>
      <c r="T4912" s="651">
        <f>IF(I4912=$T$5,J4912*H4912,0)</f>
        <v>0</v>
      </c>
      <c r="U4912" s="652"/>
    </row>
    <row r="4913" spans="2:21" s="609" customFormat="1" x14ac:dyDescent="0.25">
      <c r="B4913" s="445">
        <f>ROW()-5</f>
        <v>4908</v>
      </c>
      <c r="C4913" s="605">
        <v>45579</v>
      </c>
      <c r="D4913" s="326" t="s">
        <v>150</v>
      </c>
      <c r="E4913" s="468" t="str">
        <f t="shared" si="298"/>
        <v>کامیون کمپرسی</v>
      </c>
      <c r="F4913" s="468" t="str">
        <f t="shared" si="299"/>
        <v>میرزایی</v>
      </c>
      <c r="G4913" s="468" t="str">
        <f t="shared" si="300"/>
        <v>تک</v>
      </c>
      <c r="H4913" s="468">
        <f t="shared" si="301"/>
        <v>4.1500000000000004</v>
      </c>
      <c r="I4913" s="468" t="s">
        <v>221</v>
      </c>
      <c r="J4913" s="468">
        <v>15</v>
      </c>
      <c r="K4913" s="468"/>
      <c r="L4913" s="468"/>
      <c r="M4913" s="458"/>
      <c r="N4913" s="468"/>
      <c r="O4913" s="468"/>
      <c r="P4913" s="468"/>
      <c r="Q4913" s="469">
        <f>IF(I4913=$Q$5,J4913*H4913,0)</f>
        <v>0</v>
      </c>
      <c r="R4913" s="469">
        <f>IF(I4913=$R$5,J4913*H4913,0)*1.15</f>
        <v>71.587500000000006</v>
      </c>
      <c r="S4913" s="469">
        <f>IF(I4913=$S$5,J4913*H4913,0)</f>
        <v>0</v>
      </c>
      <c r="T4913" s="273">
        <f>IF(I4913=$T$5,J4913*H4913,0)</f>
        <v>0</v>
      </c>
      <c r="U4913" s="446"/>
    </row>
    <row r="4914" spans="2:21" x14ac:dyDescent="0.25">
      <c r="B4914" s="466">
        <f t="shared" si="293"/>
        <v>4909</v>
      </c>
      <c r="C4914" s="605">
        <v>45579</v>
      </c>
      <c r="D4914" s="217" t="s">
        <v>179</v>
      </c>
      <c r="E4914" s="468" t="str">
        <f t="shared" si="298"/>
        <v>تانکر آب</v>
      </c>
      <c r="F4914" s="468" t="str">
        <f t="shared" si="299"/>
        <v>گلپایگانی</v>
      </c>
      <c r="G4914" s="468" t="str">
        <f t="shared" si="300"/>
        <v>تانکر آب</v>
      </c>
      <c r="H4914" s="468">
        <f t="shared" si="301"/>
        <v>11.6</v>
      </c>
      <c r="I4914" s="468"/>
      <c r="J4914" s="468">
        <v>0</v>
      </c>
      <c r="K4914" s="468"/>
      <c r="L4914" s="468"/>
      <c r="M4914" s="458"/>
      <c r="N4914" s="468"/>
      <c r="O4914" s="468"/>
      <c r="P4914" s="468"/>
      <c r="Q4914" s="469">
        <f t="shared" si="294"/>
        <v>0</v>
      </c>
      <c r="R4914" s="469">
        <f t="shared" si="295"/>
        <v>0</v>
      </c>
      <c r="S4914" s="469">
        <f t="shared" si="296"/>
        <v>0</v>
      </c>
      <c r="T4914" s="462">
        <f t="shared" si="297"/>
        <v>0</v>
      </c>
      <c r="U4914" s="470"/>
    </row>
    <row r="4915" spans="2:21" x14ac:dyDescent="0.25">
      <c r="B4915" s="466">
        <f t="shared" si="293"/>
        <v>4910</v>
      </c>
      <c r="C4915" s="605">
        <v>45579</v>
      </c>
      <c r="D4915" s="326" t="s">
        <v>141</v>
      </c>
      <c r="E4915" s="468" t="str">
        <f t="shared" si="298"/>
        <v>کامیون کمپرسی</v>
      </c>
      <c r="F4915" s="468" t="str">
        <f t="shared" si="299"/>
        <v>انصاری</v>
      </c>
      <c r="G4915" s="468" t="str">
        <f t="shared" si="300"/>
        <v>جفت</v>
      </c>
      <c r="H4915" s="468">
        <f t="shared" si="301"/>
        <v>7</v>
      </c>
      <c r="I4915" s="468" t="s">
        <v>220</v>
      </c>
      <c r="J4915" s="468">
        <v>15</v>
      </c>
      <c r="K4915" s="468"/>
      <c r="L4915" s="468"/>
      <c r="M4915" s="458"/>
      <c r="N4915" s="468"/>
      <c r="O4915" s="468"/>
      <c r="P4915" s="468"/>
      <c r="Q4915" s="469">
        <f t="shared" si="294"/>
        <v>105</v>
      </c>
      <c r="R4915" s="469">
        <f t="shared" si="295"/>
        <v>0</v>
      </c>
      <c r="S4915" s="469">
        <f t="shared" si="296"/>
        <v>0</v>
      </c>
      <c r="T4915" s="462">
        <f t="shared" si="297"/>
        <v>0</v>
      </c>
      <c r="U4915" s="470"/>
    </row>
    <row r="4916" spans="2:21" x14ac:dyDescent="0.25">
      <c r="B4916" s="466">
        <f t="shared" si="293"/>
        <v>4911</v>
      </c>
      <c r="C4916" s="605">
        <v>45579</v>
      </c>
      <c r="D4916" s="217" t="s">
        <v>142</v>
      </c>
      <c r="E4916" s="468" t="str">
        <f t="shared" si="298"/>
        <v>کامیون کمپرسی</v>
      </c>
      <c r="F4916" s="468" t="str">
        <f t="shared" si="299"/>
        <v>انصاری</v>
      </c>
      <c r="G4916" s="468" t="str">
        <f t="shared" si="300"/>
        <v>جفت</v>
      </c>
      <c r="H4916" s="468">
        <f t="shared" si="301"/>
        <v>7</v>
      </c>
      <c r="I4916" s="468" t="s">
        <v>220</v>
      </c>
      <c r="J4916" s="468">
        <v>15</v>
      </c>
      <c r="K4916" s="468"/>
      <c r="L4916" s="468"/>
      <c r="M4916" s="458"/>
      <c r="N4916" s="468"/>
      <c r="O4916" s="468"/>
      <c r="P4916" s="468"/>
      <c r="Q4916" s="469">
        <f t="shared" si="294"/>
        <v>105</v>
      </c>
      <c r="R4916" s="469">
        <f t="shared" si="295"/>
        <v>0</v>
      </c>
      <c r="S4916" s="469">
        <f t="shared" si="296"/>
        <v>0</v>
      </c>
      <c r="T4916" s="462">
        <f t="shared" si="297"/>
        <v>0</v>
      </c>
      <c r="U4916" s="470"/>
    </row>
    <row r="4917" spans="2:21" x14ac:dyDescent="0.25">
      <c r="B4917" s="466">
        <f t="shared" si="293"/>
        <v>4912</v>
      </c>
      <c r="C4917" s="605">
        <v>45579</v>
      </c>
      <c r="D4917" s="326" t="s">
        <v>143</v>
      </c>
      <c r="E4917" s="468" t="str">
        <f t="shared" si="298"/>
        <v>کامیون کمپرسی</v>
      </c>
      <c r="F4917" s="468" t="str">
        <f t="shared" si="299"/>
        <v>انصاری</v>
      </c>
      <c r="G4917" s="468" t="str">
        <f t="shared" si="300"/>
        <v>جفت</v>
      </c>
      <c r="H4917" s="468">
        <f t="shared" si="301"/>
        <v>7</v>
      </c>
      <c r="I4917" s="468"/>
      <c r="J4917" s="468">
        <v>0</v>
      </c>
      <c r="K4917" s="468"/>
      <c r="L4917" s="468"/>
      <c r="M4917" s="458"/>
      <c r="N4917" s="468"/>
      <c r="O4917" s="468"/>
      <c r="P4917" s="468"/>
      <c r="Q4917" s="469">
        <f t="shared" si="294"/>
        <v>0</v>
      </c>
      <c r="R4917" s="469">
        <f t="shared" si="295"/>
        <v>0</v>
      </c>
      <c r="S4917" s="469">
        <f t="shared" si="296"/>
        <v>0</v>
      </c>
      <c r="T4917" s="462">
        <f t="shared" si="297"/>
        <v>0</v>
      </c>
      <c r="U4917" s="470"/>
    </row>
    <row r="4918" spans="2:21" x14ac:dyDescent="0.25">
      <c r="B4918" s="466">
        <f t="shared" si="293"/>
        <v>4913</v>
      </c>
      <c r="C4918" s="605">
        <v>45579</v>
      </c>
      <c r="D4918" s="217" t="s">
        <v>258</v>
      </c>
      <c r="E4918" s="468" t="str">
        <f t="shared" si="298"/>
        <v>کامیون کمپرسی</v>
      </c>
      <c r="F4918" s="468" t="str">
        <f t="shared" si="299"/>
        <v>انصاری</v>
      </c>
      <c r="G4918" s="468" t="str">
        <f t="shared" si="300"/>
        <v>جفت</v>
      </c>
      <c r="H4918" s="468">
        <f t="shared" si="301"/>
        <v>7</v>
      </c>
      <c r="I4918" s="468" t="s">
        <v>220</v>
      </c>
      <c r="J4918" s="468">
        <v>15</v>
      </c>
      <c r="K4918" s="468"/>
      <c r="L4918" s="468"/>
      <c r="M4918" s="458"/>
      <c r="N4918" s="468"/>
      <c r="O4918" s="468"/>
      <c r="P4918" s="468"/>
      <c r="Q4918" s="469">
        <f t="shared" si="294"/>
        <v>105</v>
      </c>
      <c r="R4918" s="469">
        <f t="shared" si="295"/>
        <v>0</v>
      </c>
      <c r="S4918" s="469">
        <f t="shared" si="296"/>
        <v>0</v>
      </c>
      <c r="T4918" s="462">
        <f t="shared" si="297"/>
        <v>0</v>
      </c>
      <c r="U4918" s="470"/>
    </row>
    <row r="4919" spans="2:21" x14ac:dyDescent="0.25">
      <c r="B4919" s="466">
        <f t="shared" si="293"/>
        <v>4914</v>
      </c>
      <c r="C4919" s="605">
        <v>45579</v>
      </c>
      <c r="D4919" s="326" t="s">
        <v>266</v>
      </c>
      <c r="E4919" s="468" t="str">
        <f t="shared" si="298"/>
        <v>کامیون کمپرسی</v>
      </c>
      <c r="F4919" s="468" t="str">
        <f t="shared" si="299"/>
        <v>انصاری</v>
      </c>
      <c r="G4919" s="468" t="str">
        <f t="shared" si="300"/>
        <v>جفت</v>
      </c>
      <c r="H4919" s="468">
        <f t="shared" si="301"/>
        <v>7</v>
      </c>
      <c r="I4919" s="468" t="s">
        <v>220</v>
      </c>
      <c r="J4919" s="468">
        <v>15</v>
      </c>
      <c r="K4919" s="468"/>
      <c r="L4919" s="468"/>
      <c r="M4919" s="458"/>
      <c r="N4919" s="468"/>
      <c r="O4919" s="468"/>
      <c r="P4919" s="468"/>
      <c r="Q4919" s="469">
        <f t="shared" si="294"/>
        <v>105</v>
      </c>
      <c r="R4919" s="469">
        <f t="shared" si="295"/>
        <v>0</v>
      </c>
      <c r="S4919" s="469">
        <f t="shared" si="296"/>
        <v>0</v>
      </c>
      <c r="T4919" s="462">
        <f t="shared" si="297"/>
        <v>0</v>
      </c>
      <c r="U4919" s="470"/>
    </row>
    <row r="4920" spans="2:21" x14ac:dyDescent="0.25">
      <c r="B4920" s="466">
        <f t="shared" si="293"/>
        <v>4915</v>
      </c>
      <c r="C4920" s="605">
        <v>45579</v>
      </c>
      <c r="D4920" s="217" t="s">
        <v>267</v>
      </c>
      <c r="E4920" s="468" t="str">
        <f t="shared" si="298"/>
        <v>کامیون کمپرسی</v>
      </c>
      <c r="F4920" s="468" t="str">
        <f t="shared" si="299"/>
        <v>انصاری</v>
      </c>
      <c r="G4920" s="468" t="str">
        <f t="shared" si="300"/>
        <v>جفت</v>
      </c>
      <c r="H4920" s="468">
        <f t="shared" si="301"/>
        <v>7</v>
      </c>
      <c r="I4920" s="468" t="s">
        <v>220</v>
      </c>
      <c r="J4920" s="468">
        <v>15</v>
      </c>
      <c r="K4920" s="468"/>
      <c r="L4920" s="468"/>
      <c r="M4920" s="458"/>
      <c r="N4920" s="468"/>
      <c r="O4920" s="468"/>
      <c r="P4920" s="468"/>
      <c r="Q4920" s="469">
        <f t="shared" si="294"/>
        <v>105</v>
      </c>
      <c r="R4920" s="469">
        <f t="shared" si="295"/>
        <v>0</v>
      </c>
      <c r="S4920" s="469">
        <f t="shared" si="296"/>
        <v>0</v>
      </c>
      <c r="T4920" s="462">
        <f t="shared" si="297"/>
        <v>0</v>
      </c>
      <c r="U4920" s="470"/>
    </row>
    <row r="4921" spans="2:21" x14ac:dyDescent="0.25">
      <c r="B4921" s="466">
        <f t="shared" si="293"/>
        <v>4916</v>
      </c>
      <c r="C4921" s="605">
        <v>45579</v>
      </c>
      <c r="D4921" s="326" t="s">
        <v>524</v>
      </c>
      <c r="E4921" s="468" t="str">
        <f t="shared" si="298"/>
        <v>کامیون کمپرسی</v>
      </c>
      <c r="F4921" s="468" t="str">
        <f t="shared" si="299"/>
        <v>شهرکی</v>
      </c>
      <c r="G4921" s="468" t="str">
        <f t="shared" si="300"/>
        <v>تک</v>
      </c>
      <c r="H4921" s="468">
        <f t="shared" si="301"/>
        <v>4.1500000000000004</v>
      </c>
      <c r="I4921" s="468" t="s">
        <v>221</v>
      </c>
      <c r="J4921" s="468">
        <v>42</v>
      </c>
      <c r="K4921" s="468"/>
      <c r="L4921" s="468"/>
      <c r="M4921" s="458"/>
      <c r="N4921" s="468"/>
      <c r="O4921" s="468"/>
      <c r="P4921" s="468"/>
      <c r="Q4921" s="469">
        <f t="shared" si="294"/>
        <v>0</v>
      </c>
      <c r="R4921" s="469">
        <f t="shared" si="295"/>
        <v>200.44499999999999</v>
      </c>
      <c r="S4921" s="469">
        <f t="shared" si="296"/>
        <v>0</v>
      </c>
      <c r="T4921" s="462">
        <f t="shared" si="297"/>
        <v>0</v>
      </c>
      <c r="U4921" s="470"/>
    </row>
    <row r="4922" spans="2:21" x14ac:dyDescent="0.25">
      <c r="B4922" s="466">
        <f t="shared" si="293"/>
        <v>4917</v>
      </c>
      <c r="C4922" s="605">
        <v>45579</v>
      </c>
      <c r="D4922" s="217" t="s">
        <v>387</v>
      </c>
      <c r="E4922" s="468" t="str">
        <f t="shared" si="298"/>
        <v>کمپرسی تک</v>
      </c>
      <c r="F4922" s="468" t="str">
        <f t="shared" si="299"/>
        <v>جواد رضاپور</v>
      </c>
      <c r="G4922" s="468" t="str">
        <f t="shared" si="300"/>
        <v>تک</v>
      </c>
      <c r="H4922" s="468">
        <f t="shared" si="301"/>
        <v>4.1500000000000004</v>
      </c>
      <c r="I4922" s="468" t="s">
        <v>220</v>
      </c>
      <c r="J4922" s="468">
        <v>35</v>
      </c>
      <c r="K4922" s="468"/>
      <c r="L4922" s="468"/>
      <c r="M4922" s="458"/>
      <c r="N4922" s="468"/>
      <c r="O4922" s="468"/>
      <c r="P4922" s="468"/>
      <c r="Q4922" s="469">
        <f t="shared" si="294"/>
        <v>145.25</v>
      </c>
      <c r="R4922" s="469">
        <f t="shared" si="295"/>
        <v>0</v>
      </c>
      <c r="S4922" s="469">
        <f t="shared" si="296"/>
        <v>0</v>
      </c>
      <c r="T4922" s="462">
        <f t="shared" si="297"/>
        <v>0</v>
      </c>
      <c r="U4922" s="470"/>
    </row>
    <row r="4923" spans="2:21" x14ac:dyDescent="0.25">
      <c r="B4923" s="466">
        <f t="shared" si="293"/>
        <v>4918</v>
      </c>
      <c r="C4923" s="605">
        <v>45579</v>
      </c>
      <c r="D4923" s="326" t="s">
        <v>388</v>
      </c>
      <c r="E4923" s="468" t="str">
        <f t="shared" si="298"/>
        <v>کمپرسی تک</v>
      </c>
      <c r="F4923" s="468" t="str">
        <f t="shared" si="299"/>
        <v>جواد رضاپور</v>
      </c>
      <c r="G4923" s="468" t="str">
        <f t="shared" si="300"/>
        <v>تک</v>
      </c>
      <c r="H4923" s="468">
        <f t="shared" si="301"/>
        <v>4.1500000000000004</v>
      </c>
      <c r="I4923" s="468" t="s">
        <v>220</v>
      </c>
      <c r="J4923" s="468">
        <v>35</v>
      </c>
      <c r="K4923" s="468"/>
      <c r="L4923" s="468"/>
      <c r="M4923" s="458"/>
      <c r="N4923" s="468"/>
      <c r="O4923" s="468"/>
      <c r="P4923" s="468"/>
      <c r="Q4923" s="469">
        <f t="shared" si="294"/>
        <v>145.25</v>
      </c>
      <c r="R4923" s="469">
        <f t="shared" si="295"/>
        <v>0</v>
      </c>
      <c r="S4923" s="469">
        <f t="shared" si="296"/>
        <v>0</v>
      </c>
      <c r="T4923" s="462">
        <f t="shared" si="297"/>
        <v>0</v>
      </c>
      <c r="U4923" s="470"/>
    </row>
    <row r="4924" spans="2:21" x14ac:dyDescent="0.25">
      <c r="B4924" s="466">
        <f t="shared" si="293"/>
        <v>4919</v>
      </c>
      <c r="C4924" s="605">
        <v>45579</v>
      </c>
      <c r="D4924" s="217" t="s">
        <v>505</v>
      </c>
      <c r="E4924" s="468" t="str">
        <f t="shared" si="298"/>
        <v>کمپرسی تک</v>
      </c>
      <c r="F4924" s="468" t="str">
        <f t="shared" si="299"/>
        <v>جواد رضاپور</v>
      </c>
      <c r="G4924" s="468" t="str">
        <f t="shared" si="300"/>
        <v>تک</v>
      </c>
      <c r="H4924" s="468">
        <f t="shared" si="301"/>
        <v>4.1500000000000004</v>
      </c>
      <c r="I4924" s="468" t="s">
        <v>220</v>
      </c>
      <c r="J4924" s="468">
        <v>35</v>
      </c>
      <c r="K4924" s="468"/>
      <c r="L4924" s="468"/>
      <c r="M4924" s="458"/>
      <c r="N4924" s="468"/>
      <c r="O4924" s="468"/>
      <c r="P4924" s="468"/>
      <c r="Q4924" s="469">
        <f t="shared" si="294"/>
        <v>145.25</v>
      </c>
      <c r="R4924" s="469">
        <f t="shared" si="295"/>
        <v>0</v>
      </c>
      <c r="S4924" s="469">
        <f t="shared" si="296"/>
        <v>0</v>
      </c>
      <c r="T4924" s="462">
        <f t="shared" si="297"/>
        <v>0</v>
      </c>
      <c r="U4924" s="470"/>
    </row>
    <row r="4925" spans="2:21" x14ac:dyDescent="0.25">
      <c r="B4925" s="466">
        <f t="shared" si="293"/>
        <v>4920</v>
      </c>
      <c r="C4925" s="605">
        <v>45579</v>
      </c>
      <c r="D4925" s="326" t="s">
        <v>96</v>
      </c>
      <c r="E4925" s="468" t="str">
        <f t="shared" si="298"/>
        <v>تانکر آب</v>
      </c>
      <c r="F4925" s="468" t="str">
        <f t="shared" si="299"/>
        <v>شرکتی</v>
      </c>
      <c r="G4925" s="468" t="str">
        <f t="shared" si="300"/>
        <v>تانکر آب</v>
      </c>
      <c r="H4925" s="468">
        <f t="shared" si="301"/>
        <v>11.8</v>
      </c>
      <c r="I4925" s="468" t="s">
        <v>66</v>
      </c>
      <c r="J4925" s="468">
        <v>4</v>
      </c>
      <c r="K4925" s="468"/>
      <c r="L4925" s="468"/>
      <c r="M4925" s="458"/>
      <c r="N4925" s="468"/>
      <c r="O4925" s="468"/>
      <c r="P4925" s="468"/>
      <c r="Q4925" s="469">
        <f t="shared" si="294"/>
        <v>0</v>
      </c>
      <c r="R4925" s="469">
        <f t="shared" si="295"/>
        <v>0</v>
      </c>
      <c r="S4925" s="469">
        <f t="shared" si="296"/>
        <v>47.2</v>
      </c>
      <c r="T4925" s="462">
        <f t="shared" si="297"/>
        <v>0</v>
      </c>
      <c r="U4925" s="470"/>
    </row>
    <row r="4926" spans="2:21" x14ac:dyDescent="0.25">
      <c r="B4926" s="466">
        <f t="shared" si="293"/>
        <v>4921</v>
      </c>
      <c r="C4926" s="605">
        <v>45579</v>
      </c>
      <c r="D4926" s="217" t="s">
        <v>130</v>
      </c>
      <c r="E4926" s="468" t="str">
        <f t="shared" si="298"/>
        <v>تانکر آب</v>
      </c>
      <c r="F4926" s="468" t="str">
        <f t="shared" si="299"/>
        <v>شرکتی</v>
      </c>
      <c r="G4926" s="468" t="str">
        <f t="shared" si="300"/>
        <v>تانکر آب</v>
      </c>
      <c r="H4926" s="468">
        <f t="shared" si="301"/>
        <v>11.8</v>
      </c>
      <c r="I4926" s="468"/>
      <c r="J4926" s="468">
        <v>0</v>
      </c>
      <c r="K4926" s="468"/>
      <c r="L4926" s="468"/>
      <c r="M4926" s="458"/>
      <c r="N4926" s="468"/>
      <c r="O4926" s="468"/>
      <c r="P4926" s="468"/>
      <c r="Q4926" s="469">
        <f t="shared" si="294"/>
        <v>0</v>
      </c>
      <c r="R4926" s="469">
        <f t="shared" si="295"/>
        <v>0</v>
      </c>
      <c r="S4926" s="469">
        <f t="shared" si="296"/>
        <v>0</v>
      </c>
      <c r="T4926" s="462">
        <f t="shared" si="297"/>
        <v>0</v>
      </c>
      <c r="U4926" s="470"/>
    </row>
    <row r="4927" spans="2:21" x14ac:dyDescent="0.25">
      <c r="B4927" s="466">
        <f t="shared" si="293"/>
        <v>4922</v>
      </c>
      <c r="C4927" s="605">
        <v>45579</v>
      </c>
      <c r="D4927" s="326" t="s">
        <v>478</v>
      </c>
      <c r="E4927" s="468" t="str">
        <f t="shared" si="298"/>
        <v>تانکر آب</v>
      </c>
      <c r="F4927" s="468" t="str">
        <f t="shared" si="299"/>
        <v>میرزایی</v>
      </c>
      <c r="G4927" s="468" t="str">
        <f t="shared" si="300"/>
        <v>تانکر آب</v>
      </c>
      <c r="H4927" s="468">
        <f t="shared" si="301"/>
        <v>13</v>
      </c>
      <c r="I4927" s="468" t="s">
        <v>66</v>
      </c>
      <c r="J4927" s="468">
        <v>4</v>
      </c>
      <c r="K4927" s="468"/>
      <c r="L4927" s="468"/>
      <c r="M4927" s="458"/>
      <c r="N4927" s="468"/>
      <c r="O4927" s="468"/>
      <c r="P4927" s="468"/>
      <c r="Q4927" s="469">
        <f t="shared" si="294"/>
        <v>0</v>
      </c>
      <c r="R4927" s="469">
        <f t="shared" si="295"/>
        <v>0</v>
      </c>
      <c r="S4927" s="469">
        <f t="shared" si="296"/>
        <v>52</v>
      </c>
      <c r="T4927" s="462">
        <f t="shared" si="297"/>
        <v>0</v>
      </c>
      <c r="U4927" s="470"/>
    </row>
    <row r="4928" spans="2:21" x14ac:dyDescent="0.25">
      <c r="B4928" s="466">
        <f>ROW()-5</f>
        <v>4923</v>
      </c>
      <c r="C4928" s="605">
        <v>45580</v>
      </c>
      <c r="D4928" s="217" t="s">
        <v>487</v>
      </c>
      <c r="E4928" s="468" t="str">
        <f t="shared" si="298"/>
        <v>کامیون کمپرسی</v>
      </c>
      <c r="F4928" s="468" t="str">
        <f t="shared" si="299"/>
        <v>رمضانی مقدم</v>
      </c>
      <c r="G4928" s="468" t="str">
        <f t="shared" si="300"/>
        <v>تک</v>
      </c>
      <c r="H4928" s="468">
        <f t="shared" si="301"/>
        <v>4.2</v>
      </c>
      <c r="I4928" s="468" t="s">
        <v>221</v>
      </c>
      <c r="J4928" s="468">
        <v>27</v>
      </c>
      <c r="K4928" s="468"/>
      <c r="L4928" s="468"/>
      <c r="M4928" s="458"/>
      <c r="N4928" s="468"/>
      <c r="O4928" s="468"/>
      <c r="P4928" s="468"/>
      <c r="Q4928" s="469">
        <f>IF(I4928=$Q$5,J4928*H4928,0)</f>
        <v>0</v>
      </c>
      <c r="R4928" s="469">
        <f>IF(I4928=$R$5,J4928*H4928,0)*1.15</f>
        <v>130.41</v>
      </c>
      <c r="S4928" s="469">
        <f>IF(I4928=$S$5,J4928*H4928,0)</f>
        <v>0</v>
      </c>
      <c r="T4928" s="462">
        <f>IF(I4928=$T$5,J4928*H4928,0)</f>
        <v>0</v>
      </c>
      <c r="U4928" s="470"/>
    </row>
    <row r="4929" spans="2:21" x14ac:dyDescent="0.25">
      <c r="B4929" s="466">
        <f t="shared" ref="B4929:B4959" si="302">ROW()-5</f>
        <v>4924</v>
      </c>
      <c r="C4929" s="605">
        <v>45580</v>
      </c>
      <c r="D4929" s="326" t="s">
        <v>488</v>
      </c>
      <c r="E4929" s="468" t="str">
        <f t="shared" si="298"/>
        <v>کامیون کمپرسی</v>
      </c>
      <c r="F4929" s="468" t="str">
        <f t="shared" si="299"/>
        <v>رمضانی مقدم</v>
      </c>
      <c r="G4929" s="468" t="str">
        <f t="shared" si="300"/>
        <v>تک</v>
      </c>
      <c r="H4929" s="468">
        <f t="shared" si="301"/>
        <v>4.2</v>
      </c>
      <c r="I4929" s="468" t="s">
        <v>221</v>
      </c>
      <c r="J4929" s="468">
        <v>27</v>
      </c>
      <c r="K4929" s="468"/>
      <c r="L4929" s="468"/>
      <c r="M4929" s="458"/>
      <c r="N4929" s="468"/>
      <c r="O4929" s="468"/>
      <c r="P4929" s="468"/>
      <c r="Q4929" s="469">
        <f t="shared" ref="Q4929:Q4959" si="303">IF(I4929=$Q$5,J4929*H4929,0)</f>
        <v>0</v>
      </c>
      <c r="R4929" s="469">
        <f t="shared" ref="R4929:R4959" si="304">IF(I4929=$R$5,J4929*H4929,0)*1.15</f>
        <v>130.41</v>
      </c>
      <c r="S4929" s="469">
        <f t="shared" ref="S4929:S4959" si="305">IF(I4929=$S$5,J4929*H4929,0)</f>
        <v>0</v>
      </c>
      <c r="T4929" s="462">
        <f t="shared" ref="T4929:T4959" si="306">IF(I4929=$T$5,J4929*H4929,0)</f>
        <v>0</v>
      </c>
      <c r="U4929" s="470"/>
    </row>
    <row r="4930" spans="2:21" x14ac:dyDescent="0.25">
      <c r="B4930" s="466">
        <f t="shared" si="302"/>
        <v>4925</v>
      </c>
      <c r="C4930" s="605">
        <v>45580</v>
      </c>
      <c r="D4930" s="217" t="s">
        <v>489</v>
      </c>
      <c r="E4930" s="468" t="str">
        <f t="shared" si="298"/>
        <v>کامیون کمپرسی</v>
      </c>
      <c r="F4930" s="468" t="str">
        <f t="shared" si="299"/>
        <v>رمضانی مقدم</v>
      </c>
      <c r="G4930" s="468" t="str">
        <f t="shared" si="300"/>
        <v>تک</v>
      </c>
      <c r="H4930" s="468">
        <f t="shared" si="301"/>
        <v>4.2</v>
      </c>
      <c r="I4930" s="468" t="s">
        <v>221</v>
      </c>
      <c r="J4930" s="468">
        <v>24</v>
      </c>
      <c r="K4930" s="468"/>
      <c r="L4930" s="468"/>
      <c r="M4930" s="458"/>
      <c r="N4930" s="468"/>
      <c r="O4930" s="468"/>
      <c r="P4930" s="468"/>
      <c r="Q4930" s="469">
        <f t="shared" si="303"/>
        <v>0</v>
      </c>
      <c r="R4930" s="469">
        <f t="shared" si="304"/>
        <v>115.92</v>
      </c>
      <c r="S4930" s="469">
        <f t="shared" si="305"/>
        <v>0</v>
      </c>
      <c r="T4930" s="462">
        <f t="shared" si="306"/>
        <v>0</v>
      </c>
      <c r="U4930" s="470"/>
    </row>
    <row r="4931" spans="2:21" x14ac:dyDescent="0.25">
      <c r="B4931" s="466">
        <f t="shared" si="302"/>
        <v>4926</v>
      </c>
      <c r="C4931" s="605">
        <v>45580</v>
      </c>
      <c r="D4931" s="326" t="s">
        <v>490</v>
      </c>
      <c r="E4931" s="468" t="str">
        <f t="shared" si="298"/>
        <v>کامیون کمپرسی</v>
      </c>
      <c r="F4931" s="468" t="str">
        <f t="shared" si="299"/>
        <v>رمضانی مقدم</v>
      </c>
      <c r="G4931" s="468" t="str">
        <f t="shared" si="300"/>
        <v>تک</v>
      </c>
      <c r="H4931" s="468">
        <f t="shared" si="301"/>
        <v>4.2</v>
      </c>
      <c r="I4931" s="468"/>
      <c r="J4931" s="468">
        <v>0</v>
      </c>
      <c r="K4931" s="468"/>
      <c r="L4931" s="468"/>
      <c r="M4931" s="458"/>
      <c r="N4931" s="468"/>
      <c r="O4931" s="468"/>
      <c r="P4931" s="468"/>
      <c r="Q4931" s="469">
        <f t="shared" si="303"/>
        <v>0</v>
      </c>
      <c r="R4931" s="469">
        <f t="shared" si="304"/>
        <v>0</v>
      </c>
      <c r="S4931" s="469">
        <f t="shared" si="305"/>
        <v>0</v>
      </c>
      <c r="T4931" s="462">
        <f t="shared" si="306"/>
        <v>0</v>
      </c>
      <c r="U4931" s="470"/>
    </row>
    <row r="4932" spans="2:21" x14ac:dyDescent="0.25">
      <c r="B4932" s="466">
        <f t="shared" si="302"/>
        <v>4927</v>
      </c>
      <c r="C4932" s="605">
        <v>45580</v>
      </c>
      <c r="D4932" s="217" t="s">
        <v>117</v>
      </c>
      <c r="E4932" s="468" t="str">
        <f t="shared" si="298"/>
        <v>کامیون کمپرسی</v>
      </c>
      <c r="F4932" s="468" t="str">
        <f t="shared" si="299"/>
        <v>شرکتی</v>
      </c>
      <c r="G4932" s="468" t="str">
        <f t="shared" si="300"/>
        <v>جفت</v>
      </c>
      <c r="H4932" s="468">
        <f t="shared" si="301"/>
        <v>6.65</v>
      </c>
      <c r="I4932" s="468" t="s">
        <v>253</v>
      </c>
      <c r="J4932" s="468">
        <v>13</v>
      </c>
      <c r="K4932" s="468">
        <v>712250</v>
      </c>
      <c r="L4932" s="468"/>
      <c r="M4932" s="458"/>
      <c r="N4932" s="468"/>
      <c r="O4932" s="468"/>
      <c r="P4932" s="468" t="s">
        <v>551</v>
      </c>
      <c r="Q4932" s="469">
        <f t="shared" si="303"/>
        <v>0</v>
      </c>
      <c r="R4932" s="469">
        <f t="shared" si="304"/>
        <v>0</v>
      </c>
      <c r="S4932" s="469">
        <f t="shared" si="305"/>
        <v>0</v>
      </c>
      <c r="T4932" s="462">
        <f t="shared" si="306"/>
        <v>86.45</v>
      </c>
      <c r="U4932" s="470"/>
    </row>
    <row r="4933" spans="2:21" x14ac:dyDescent="0.25">
      <c r="B4933" s="466">
        <f t="shared" si="302"/>
        <v>4928</v>
      </c>
      <c r="C4933" s="605">
        <v>45580</v>
      </c>
      <c r="D4933" s="326" t="s">
        <v>94</v>
      </c>
      <c r="E4933" s="468" t="str">
        <f t="shared" si="298"/>
        <v>کامیون کمپرسی</v>
      </c>
      <c r="F4933" s="468" t="str">
        <f t="shared" si="299"/>
        <v>شرکتی</v>
      </c>
      <c r="G4933" s="468" t="str">
        <f t="shared" si="300"/>
        <v>جفت</v>
      </c>
      <c r="H4933" s="468">
        <f t="shared" si="301"/>
        <v>6.65</v>
      </c>
      <c r="I4933" s="468" t="s">
        <v>221</v>
      </c>
      <c r="J4933" s="468">
        <v>39</v>
      </c>
      <c r="K4933" s="468"/>
      <c r="L4933" s="468"/>
      <c r="M4933" s="458"/>
      <c r="N4933" s="468" t="s">
        <v>521</v>
      </c>
      <c r="O4933" s="468"/>
      <c r="P4933" s="468"/>
      <c r="Q4933" s="469">
        <f t="shared" si="303"/>
        <v>0</v>
      </c>
      <c r="R4933" s="469">
        <f t="shared" si="304"/>
        <v>298.2525</v>
      </c>
      <c r="S4933" s="469">
        <f t="shared" si="305"/>
        <v>0</v>
      </c>
      <c r="T4933" s="462">
        <f t="shared" si="306"/>
        <v>0</v>
      </c>
      <c r="U4933" s="470"/>
    </row>
    <row r="4934" spans="2:21" x14ac:dyDescent="0.25">
      <c r="B4934" s="466">
        <f t="shared" si="302"/>
        <v>4929</v>
      </c>
      <c r="C4934" s="605">
        <v>45580</v>
      </c>
      <c r="D4934" s="217" t="s">
        <v>91</v>
      </c>
      <c r="E4934" s="468" t="str">
        <f t="shared" si="298"/>
        <v>کامیون کمپرسی</v>
      </c>
      <c r="F4934" s="468" t="str">
        <f t="shared" si="299"/>
        <v>شرکتی</v>
      </c>
      <c r="G4934" s="468" t="str">
        <f t="shared" si="300"/>
        <v>جفت</v>
      </c>
      <c r="H4934" s="468">
        <f t="shared" si="301"/>
        <v>6.65</v>
      </c>
      <c r="I4934" s="468" t="s">
        <v>221</v>
      </c>
      <c r="J4934" s="468">
        <v>21</v>
      </c>
      <c r="K4934" s="468"/>
      <c r="L4934" s="468"/>
      <c r="M4934" s="458"/>
      <c r="N4934" s="468" t="s">
        <v>62</v>
      </c>
      <c r="O4934" s="468"/>
      <c r="P4934" s="468"/>
      <c r="Q4934" s="469">
        <f t="shared" si="303"/>
        <v>0</v>
      </c>
      <c r="R4934" s="469">
        <f t="shared" si="304"/>
        <v>160.5975</v>
      </c>
      <c r="S4934" s="469">
        <f t="shared" si="305"/>
        <v>0</v>
      </c>
      <c r="T4934" s="462">
        <f t="shared" si="306"/>
        <v>0</v>
      </c>
      <c r="U4934" s="470"/>
    </row>
    <row r="4935" spans="2:21" x14ac:dyDescent="0.25">
      <c r="B4935" s="466">
        <f t="shared" si="302"/>
        <v>4930</v>
      </c>
      <c r="C4935" s="605">
        <v>45580</v>
      </c>
      <c r="D4935" s="326" t="s">
        <v>156</v>
      </c>
      <c r="E4935" s="468" t="str">
        <f t="shared" si="298"/>
        <v>کامیون کمپرسی</v>
      </c>
      <c r="F4935" s="468" t="str">
        <f t="shared" si="299"/>
        <v>صداقت</v>
      </c>
      <c r="G4935" s="468" t="str">
        <f t="shared" si="300"/>
        <v>تک</v>
      </c>
      <c r="H4935" s="468">
        <f t="shared" si="301"/>
        <v>4.1500000000000004</v>
      </c>
      <c r="I4935" s="468" t="s">
        <v>221</v>
      </c>
      <c r="J4935" s="468">
        <v>43</v>
      </c>
      <c r="K4935" s="468"/>
      <c r="L4935" s="468"/>
      <c r="M4935" s="458"/>
      <c r="N4935" s="468"/>
      <c r="O4935" s="468"/>
      <c r="P4935" s="468"/>
      <c r="Q4935" s="469">
        <f t="shared" si="303"/>
        <v>0</v>
      </c>
      <c r="R4935" s="469">
        <f t="shared" si="304"/>
        <v>205.2175</v>
      </c>
      <c r="S4935" s="469">
        <f t="shared" si="305"/>
        <v>0</v>
      </c>
      <c r="T4935" s="462">
        <f t="shared" si="306"/>
        <v>0</v>
      </c>
      <c r="U4935" s="470"/>
    </row>
    <row r="4936" spans="2:21" x14ac:dyDescent="0.25">
      <c r="B4936" s="466">
        <f t="shared" si="302"/>
        <v>4931</v>
      </c>
      <c r="C4936" s="605">
        <v>45580</v>
      </c>
      <c r="D4936" s="217" t="s">
        <v>157</v>
      </c>
      <c r="E4936" s="468" t="str">
        <f t="shared" si="298"/>
        <v>کامیون کمپرسی</v>
      </c>
      <c r="F4936" s="468" t="str">
        <f t="shared" si="299"/>
        <v>صداقت</v>
      </c>
      <c r="G4936" s="468" t="str">
        <f t="shared" si="300"/>
        <v>تک</v>
      </c>
      <c r="H4936" s="468">
        <f t="shared" si="301"/>
        <v>4.1500000000000004</v>
      </c>
      <c r="I4936" s="468" t="s">
        <v>221</v>
      </c>
      <c r="J4936" s="468">
        <v>36</v>
      </c>
      <c r="K4936" s="468"/>
      <c r="L4936" s="468"/>
      <c r="M4936" s="458"/>
      <c r="N4936" s="468"/>
      <c r="O4936" s="468"/>
      <c r="P4936" s="468"/>
      <c r="Q4936" s="469">
        <f t="shared" si="303"/>
        <v>0</v>
      </c>
      <c r="R4936" s="469">
        <f t="shared" si="304"/>
        <v>171.81</v>
      </c>
      <c r="S4936" s="469">
        <f t="shared" si="305"/>
        <v>0</v>
      </c>
      <c r="T4936" s="462">
        <f t="shared" si="306"/>
        <v>0</v>
      </c>
      <c r="U4936" s="470"/>
    </row>
    <row r="4937" spans="2:21" x14ac:dyDescent="0.25">
      <c r="B4937" s="466">
        <f t="shared" si="302"/>
        <v>4932</v>
      </c>
      <c r="C4937" s="605">
        <v>45580</v>
      </c>
      <c r="D4937" s="326" t="s">
        <v>436</v>
      </c>
      <c r="E4937" s="468" t="str">
        <f t="shared" si="298"/>
        <v>تانکر آب</v>
      </c>
      <c r="F4937" s="468" t="str">
        <f t="shared" si="299"/>
        <v>جواد رضاپور</v>
      </c>
      <c r="G4937" s="468" t="str">
        <f t="shared" si="300"/>
        <v>تانکر آب</v>
      </c>
      <c r="H4937" s="468">
        <f t="shared" si="301"/>
        <v>10</v>
      </c>
      <c r="I4937" s="468"/>
      <c r="J4937" s="468"/>
      <c r="K4937" s="468"/>
      <c r="L4937" s="468"/>
      <c r="M4937" s="458"/>
      <c r="N4937" s="468"/>
      <c r="O4937" s="468"/>
      <c r="P4937" s="468"/>
      <c r="Q4937" s="469">
        <f t="shared" si="303"/>
        <v>0</v>
      </c>
      <c r="R4937" s="469">
        <f t="shared" si="304"/>
        <v>0</v>
      </c>
      <c r="S4937" s="469">
        <f t="shared" si="305"/>
        <v>0</v>
      </c>
      <c r="T4937" s="462">
        <f t="shared" si="306"/>
        <v>0</v>
      </c>
      <c r="U4937" s="470"/>
    </row>
    <row r="4938" spans="2:21" x14ac:dyDescent="0.25">
      <c r="B4938" s="466">
        <f t="shared" si="302"/>
        <v>4933</v>
      </c>
      <c r="C4938" s="605">
        <v>45580</v>
      </c>
      <c r="D4938" s="217" t="s">
        <v>284</v>
      </c>
      <c r="E4938" s="468" t="str">
        <f t="shared" si="298"/>
        <v>کمپرسی جفت</v>
      </c>
      <c r="F4938" s="468" t="str">
        <f t="shared" si="299"/>
        <v>محمدپور</v>
      </c>
      <c r="G4938" s="468" t="str">
        <f t="shared" si="300"/>
        <v>جفت</v>
      </c>
      <c r="H4938" s="468">
        <f t="shared" si="301"/>
        <v>7</v>
      </c>
      <c r="I4938" s="468" t="s">
        <v>220</v>
      </c>
      <c r="J4938" s="468">
        <v>45</v>
      </c>
      <c r="K4938" s="468"/>
      <c r="L4938" s="468"/>
      <c r="M4938" s="458"/>
      <c r="N4938" s="468"/>
      <c r="O4938" s="468"/>
      <c r="P4938" s="468"/>
      <c r="Q4938" s="469">
        <f t="shared" si="303"/>
        <v>315</v>
      </c>
      <c r="R4938" s="469">
        <f t="shared" si="304"/>
        <v>0</v>
      </c>
      <c r="S4938" s="469">
        <f t="shared" si="305"/>
        <v>0</v>
      </c>
      <c r="T4938" s="462">
        <f t="shared" si="306"/>
        <v>0</v>
      </c>
      <c r="U4938" s="470"/>
    </row>
    <row r="4939" spans="2:21" x14ac:dyDescent="0.25">
      <c r="B4939" s="466">
        <f t="shared" si="302"/>
        <v>4934</v>
      </c>
      <c r="C4939" s="605">
        <v>45580</v>
      </c>
      <c r="D4939" s="326" t="s">
        <v>268</v>
      </c>
      <c r="E4939" s="468" t="str">
        <f t="shared" si="298"/>
        <v>کمپرسی تک</v>
      </c>
      <c r="F4939" s="468" t="str">
        <f t="shared" si="299"/>
        <v>محمدپور</v>
      </c>
      <c r="G4939" s="468" t="str">
        <f t="shared" si="300"/>
        <v>تک</v>
      </c>
      <c r="H4939" s="468">
        <f t="shared" si="301"/>
        <v>5</v>
      </c>
      <c r="I4939" s="468"/>
      <c r="J4939" s="468"/>
      <c r="K4939" s="468"/>
      <c r="L4939" s="468"/>
      <c r="M4939" s="458"/>
      <c r="N4939" s="468"/>
      <c r="O4939" s="468"/>
      <c r="P4939" s="468"/>
      <c r="Q4939" s="469">
        <f t="shared" si="303"/>
        <v>0</v>
      </c>
      <c r="R4939" s="469">
        <f t="shared" si="304"/>
        <v>0</v>
      </c>
      <c r="S4939" s="469">
        <f t="shared" si="305"/>
        <v>0</v>
      </c>
      <c r="T4939" s="462">
        <f t="shared" si="306"/>
        <v>0</v>
      </c>
      <c r="U4939" s="470"/>
    </row>
    <row r="4940" spans="2:21" x14ac:dyDescent="0.25">
      <c r="B4940" s="466">
        <f t="shared" si="302"/>
        <v>4935</v>
      </c>
      <c r="C4940" s="605">
        <v>45580</v>
      </c>
      <c r="D4940" s="217" t="s">
        <v>260</v>
      </c>
      <c r="E4940" s="468" t="str">
        <f t="shared" si="298"/>
        <v>تانکر آب</v>
      </c>
      <c r="F4940" s="468" t="str">
        <f t="shared" si="299"/>
        <v>محمدپور</v>
      </c>
      <c r="G4940" s="468" t="str">
        <f t="shared" si="300"/>
        <v>تانکر آب</v>
      </c>
      <c r="H4940" s="468">
        <f t="shared" si="301"/>
        <v>10</v>
      </c>
      <c r="I4940" s="468" t="s">
        <v>66</v>
      </c>
      <c r="J4940" s="468">
        <v>8</v>
      </c>
      <c r="K4940" s="468"/>
      <c r="L4940" s="468"/>
      <c r="M4940" s="458"/>
      <c r="N4940" s="468"/>
      <c r="O4940" s="468"/>
      <c r="P4940" s="468"/>
      <c r="Q4940" s="469">
        <f t="shared" si="303"/>
        <v>0</v>
      </c>
      <c r="R4940" s="469">
        <f t="shared" si="304"/>
        <v>0</v>
      </c>
      <c r="S4940" s="469">
        <f t="shared" si="305"/>
        <v>80</v>
      </c>
      <c r="T4940" s="462">
        <f t="shared" si="306"/>
        <v>0</v>
      </c>
      <c r="U4940" s="470"/>
    </row>
    <row r="4941" spans="2:21" x14ac:dyDescent="0.25">
      <c r="B4941" s="466">
        <f t="shared" si="302"/>
        <v>4936</v>
      </c>
      <c r="C4941" s="605">
        <v>45580</v>
      </c>
      <c r="D4941" s="326" t="s">
        <v>359</v>
      </c>
      <c r="E4941" s="468" t="str">
        <f t="shared" si="298"/>
        <v>کمپرسی جفت</v>
      </c>
      <c r="F4941" s="468" t="str">
        <f t="shared" si="299"/>
        <v>محمدپور</v>
      </c>
      <c r="G4941" s="468" t="str">
        <f t="shared" si="300"/>
        <v>جفت</v>
      </c>
      <c r="H4941" s="468">
        <f t="shared" si="301"/>
        <v>7</v>
      </c>
      <c r="I4941" s="468"/>
      <c r="J4941" s="468"/>
      <c r="K4941" s="468"/>
      <c r="L4941" s="468"/>
      <c r="M4941" s="458"/>
      <c r="N4941" s="468"/>
      <c r="O4941" s="468"/>
      <c r="P4941" s="468"/>
      <c r="Q4941" s="469">
        <f t="shared" si="303"/>
        <v>0</v>
      </c>
      <c r="R4941" s="469">
        <f t="shared" si="304"/>
        <v>0</v>
      </c>
      <c r="S4941" s="469">
        <f t="shared" si="305"/>
        <v>0</v>
      </c>
      <c r="T4941" s="462">
        <f t="shared" si="306"/>
        <v>0</v>
      </c>
      <c r="U4941" s="470"/>
    </row>
    <row r="4942" spans="2:21" x14ac:dyDescent="0.25">
      <c r="B4942" s="466">
        <f t="shared" si="302"/>
        <v>4937</v>
      </c>
      <c r="C4942" s="605">
        <v>45580</v>
      </c>
      <c r="D4942" s="217" t="s">
        <v>177</v>
      </c>
      <c r="E4942" s="468" t="str">
        <f t="shared" si="298"/>
        <v>کمپرسی جفت</v>
      </c>
      <c r="F4942" s="468" t="str">
        <f t="shared" si="299"/>
        <v>محمدپور</v>
      </c>
      <c r="G4942" s="468" t="str">
        <f t="shared" si="300"/>
        <v>جفت</v>
      </c>
      <c r="H4942" s="468">
        <f t="shared" si="301"/>
        <v>7</v>
      </c>
      <c r="I4942" s="468"/>
      <c r="J4942" s="468"/>
      <c r="K4942" s="468"/>
      <c r="L4942" s="468"/>
      <c r="M4942" s="458"/>
      <c r="N4942" s="468"/>
      <c r="O4942" s="468"/>
      <c r="P4942" s="468"/>
      <c r="Q4942" s="469">
        <f t="shared" si="303"/>
        <v>0</v>
      </c>
      <c r="R4942" s="469">
        <f t="shared" si="304"/>
        <v>0</v>
      </c>
      <c r="S4942" s="469">
        <f t="shared" si="305"/>
        <v>0</v>
      </c>
      <c r="T4942" s="462">
        <f t="shared" si="306"/>
        <v>0</v>
      </c>
      <c r="U4942" s="470"/>
    </row>
    <row r="4943" spans="2:21" x14ac:dyDescent="0.25">
      <c r="B4943" s="466">
        <f t="shared" si="302"/>
        <v>4938</v>
      </c>
      <c r="C4943" s="605">
        <v>45580</v>
      </c>
      <c r="D4943" s="326" t="s">
        <v>173</v>
      </c>
      <c r="E4943" s="468" t="str">
        <f t="shared" si="298"/>
        <v>تانکر آب</v>
      </c>
      <c r="F4943" s="468" t="str">
        <f t="shared" si="299"/>
        <v>محمدپور</v>
      </c>
      <c r="G4943" s="468" t="str">
        <f t="shared" si="300"/>
        <v>تانکر آب</v>
      </c>
      <c r="H4943" s="468">
        <f t="shared" si="301"/>
        <v>11.2</v>
      </c>
      <c r="I4943" s="468" t="s">
        <v>66</v>
      </c>
      <c r="J4943" s="468">
        <v>4</v>
      </c>
      <c r="K4943" s="468"/>
      <c r="L4943" s="468"/>
      <c r="M4943" s="458"/>
      <c r="N4943" s="468"/>
      <c r="O4943" s="468"/>
      <c r="P4943" s="468"/>
      <c r="Q4943" s="469">
        <f t="shared" si="303"/>
        <v>0</v>
      </c>
      <c r="R4943" s="469">
        <f t="shared" si="304"/>
        <v>0</v>
      </c>
      <c r="S4943" s="469">
        <f t="shared" si="305"/>
        <v>44.8</v>
      </c>
      <c r="T4943" s="462">
        <f t="shared" si="306"/>
        <v>0</v>
      </c>
      <c r="U4943" s="470"/>
    </row>
    <row r="4944" spans="2:21" x14ac:dyDescent="0.25">
      <c r="B4944" s="466">
        <f t="shared" si="302"/>
        <v>4939</v>
      </c>
      <c r="C4944" s="605">
        <v>45580</v>
      </c>
      <c r="D4944" s="217" t="s">
        <v>152</v>
      </c>
      <c r="E4944" s="468" t="str">
        <f t="shared" si="298"/>
        <v>کامیون کمپرسی</v>
      </c>
      <c r="F4944" s="468" t="str">
        <f t="shared" si="299"/>
        <v>میرزایی</v>
      </c>
      <c r="G4944" s="468" t="str">
        <f t="shared" si="300"/>
        <v>تک</v>
      </c>
      <c r="H4944" s="468">
        <f t="shared" si="301"/>
        <v>4.1500000000000004</v>
      </c>
      <c r="I4944" s="468" t="s">
        <v>221</v>
      </c>
      <c r="J4944" s="468">
        <v>25</v>
      </c>
      <c r="K4944" s="468"/>
      <c r="L4944" s="468"/>
      <c r="M4944" s="458"/>
      <c r="N4944" s="468"/>
      <c r="O4944" s="468"/>
      <c r="P4944" s="468"/>
      <c r="Q4944" s="469">
        <f t="shared" si="303"/>
        <v>0</v>
      </c>
      <c r="R4944" s="469">
        <f t="shared" si="304"/>
        <v>119.31250000000001</v>
      </c>
      <c r="S4944" s="469">
        <f t="shared" si="305"/>
        <v>0</v>
      </c>
      <c r="T4944" s="462">
        <f t="shared" si="306"/>
        <v>0</v>
      </c>
      <c r="U4944" s="470"/>
    </row>
    <row r="4945" spans="2:21" x14ac:dyDescent="0.25">
      <c r="B4945" s="466">
        <f t="shared" si="302"/>
        <v>4940</v>
      </c>
      <c r="C4945" s="605">
        <v>45580</v>
      </c>
      <c r="D4945" s="326" t="s">
        <v>150</v>
      </c>
      <c r="E4945" s="468" t="str">
        <f t="shared" si="298"/>
        <v>کامیون کمپرسی</v>
      </c>
      <c r="F4945" s="468" t="str">
        <f t="shared" si="299"/>
        <v>میرزایی</v>
      </c>
      <c r="G4945" s="468" t="str">
        <f t="shared" si="300"/>
        <v>تک</v>
      </c>
      <c r="H4945" s="468">
        <f t="shared" si="301"/>
        <v>4.1500000000000004</v>
      </c>
      <c r="I4945" s="468" t="s">
        <v>221</v>
      </c>
      <c r="J4945" s="468">
        <v>32</v>
      </c>
      <c r="K4945" s="468"/>
      <c r="L4945" s="468"/>
      <c r="M4945" s="458"/>
      <c r="N4945" s="468"/>
      <c r="O4945" s="468"/>
      <c r="P4945" s="468"/>
      <c r="Q4945" s="469">
        <f t="shared" si="303"/>
        <v>0</v>
      </c>
      <c r="R4945" s="469">
        <f t="shared" si="304"/>
        <v>152.72</v>
      </c>
      <c r="S4945" s="469">
        <f t="shared" si="305"/>
        <v>0</v>
      </c>
      <c r="T4945" s="462">
        <f t="shared" si="306"/>
        <v>0</v>
      </c>
      <c r="U4945" s="470"/>
    </row>
    <row r="4946" spans="2:21" x14ac:dyDescent="0.25">
      <c r="B4946" s="466">
        <f t="shared" si="302"/>
        <v>4941</v>
      </c>
      <c r="C4946" s="605">
        <v>45580</v>
      </c>
      <c r="D4946" s="217" t="s">
        <v>179</v>
      </c>
      <c r="E4946" s="468" t="str">
        <f t="shared" si="298"/>
        <v>تانکر آب</v>
      </c>
      <c r="F4946" s="468" t="str">
        <f t="shared" si="299"/>
        <v>گلپایگانی</v>
      </c>
      <c r="G4946" s="468" t="str">
        <f t="shared" si="300"/>
        <v>تانکر آب</v>
      </c>
      <c r="H4946" s="468">
        <f t="shared" si="301"/>
        <v>11.6</v>
      </c>
      <c r="I4946" s="468"/>
      <c r="J4946" s="468"/>
      <c r="K4946" s="468"/>
      <c r="L4946" s="468"/>
      <c r="M4946" s="458"/>
      <c r="N4946" s="468"/>
      <c r="O4946" s="468"/>
      <c r="P4946" s="468"/>
      <c r="Q4946" s="469">
        <f t="shared" si="303"/>
        <v>0</v>
      </c>
      <c r="R4946" s="469">
        <f t="shared" si="304"/>
        <v>0</v>
      </c>
      <c r="S4946" s="469">
        <f t="shared" si="305"/>
        <v>0</v>
      </c>
      <c r="T4946" s="462">
        <f t="shared" si="306"/>
        <v>0</v>
      </c>
      <c r="U4946" s="470"/>
    </row>
    <row r="4947" spans="2:21" x14ac:dyDescent="0.25">
      <c r="B4947" s="466">
        <f t="shared" si="302"/>
        <v>4942</v>
      </c>
      <c r="C4947" s="605">
        <v>45580</v>
      </c>
      <c r="D4947" s="326" t="s">
        <v>141</v>
      </c>
      <c r="E4947" s="468" t="str">
        <f t="shared" si="298"/>
        <v>کامیون کمپرسی</v>
      </c>
      <c r="F4947" s="468" t="str">
        <f t="shared" si="299"/>
        <v>انصاری</v>
      </c>
      <c r="G4947" s="468" t="str">
        <f t="shared" si="300"/>
        <v>جفت</v>
      </c>
      <c r="H4947" s="468">
        <f t="shared" si="301"/>
        <v>7</v>
      </c>
      <c r="I4947" s="468"/>
      <c r="J4947" s="468">
        <v>0</v>
      </c>
      <c r="K4947" s="468"/>
      <c r="L4947" s="468"/>
      <c r="M4947" s="458"/>
      <c r="N4947" s="468"/>
      <c r="O4947" s="468"/>
      <c r="P4947" s="468"/>
      <c r="Q4947" s="469">
        <f t="shared" si="303"/>
        <v>0</v>
      </c>
      <c r="R4947" s="469">
        <f t="shared" si="304"/>
        <v>0</v>
      </c>
      <c r="S4947" s="469">
        <f t="shared" si="305"/>
        <v>0</v>
      </c>
      <c r="T4947" s="462">
        <f t="shared" si="306"/>
        <v>0</v>
      </c>
      <c r="U4947" s="470"/>
    </row>
    <row r="4948" spans="2:21" x14ac:dyDescent="0.25">
      <c r="B4948" s="466">
        <f t="shared" si="302"/>
        <v>4943</v>
      </c>
      <c r="C4948" s="605">
        <v>45580</v>
      </c>
      <c r="D4948" s="217" t="s">
        <v>142</v>
      </c>
      <c r="E4948" s="468" t="str">
        <f t="shared" si="298"/>
        <v>کامیون کمپرسی</v>
      </c>
      <c r="F4948" s="468" t="str">
        <f t="shared" si="299"/>
        <v>انصاری</v>
      </c>
      <c r="G4948" s="468" t="str">
        <f t="shared" si="300"/>
        <v>جفت</v>
      </c>
      <c r="H4948" s="468">
        <f t="shared" si="301"/>
        <v>7</v>
      </c>
      <c r="I4948" s="468"/>
      <c r="J4948" s="468">
        <v>0</v>
      </c>
      <c r="K4948" s="468"/>
      <c r="L4948" s="468"/>
      <c r="M4948" s="458"/>
      <c r="N4948" s="468"/>
      <c r="O4948" s="468"/>
      <c r="P4948" s="468"/>
      <c r="Q4948" s="469">
        <f t="shared" si="303"/>
        <v>0</v>
      </c>
      <c r="R4948" s="469">
        <f t="shared" si="304"/>
        <v>0</v>
      </c>
      <c r="S4948" s="469">
        <f t="shared" si="305"/>
        <v>0</v>
      </c>
      <c r="T4948" s="462">
        <f t="shared" si="306"/>
        <v>0</v>
      </c>
      <c r="U4948" s="470"/>
    </row>
    <row r="4949" spans="2:21" x14ac:dyDescent="0.25">
      <c r="B4949" s="466">
        <f t="shared" si="302"/>
        <v>4944</v>
      </c>
      <c r="C4949" s="605">
        <v>45580</v>
      </c>
      <c r="D4949" s="326" t="s">
        <v>143</v>
      </c>
      <c r="E4949" s="468" t="str">
        <f t="shared" si="298"/>
        <v>کامیون کمپرسی</v>
      </c>
      <c r="F4949" s="468" t="str">
        <f t="shared" si="299"/>
        <v>انصاری</v>
      </c>
      <c r="G4949" s="468" t="str">
        <f t="shared" si="300"/>
        <v>جفت</v>
      </c>
      <c r="H4949" s="468">
        <f t="shared" si="301"/>
        <v>7</v>
      </c>
      <c r="I4949" s="468"/>
      <c r="J4949" s="468">
        <v>0</v>
      </c>
      <c r="K4949" s="468"/>
      <c r="L4949" s="468"/>
      <c r="M4949" s="458"/>
      <c r="N4949" s="468"/>
      <c r="O4949" s="468"/>
      <c r="P4949" s="468"/>
      <c r="Q4949" s="469">
        <f t="shared" si="303"/>
        <v>0</v>
      </c>
      <c r="R4949" s="469">
        <f t="shared" si="304"/>
        <v>0</v>
      </c>
      <c r="S4949" s="469">
        <f t="shared" si="305"/>
        <v>0</v>
      </c>
      <c r="T4949" s="462">
        <f t="shared" si="306"/>
        <v>0</v>
      </c>
      <c r="U4949" s="470"/>
    </row>
    <row r="4950" spans="2:21" x14ac:dyDescent="0.25">
      <c r="B4950" s="466">
        <f t="shared" si="302"/>
        <v>4945</v>
      </c>
      <c r="C4950" s="605">
        <v>45580</v>
      </c>
      <c r="D4950" s="217" t="s">
        <v>258</v>
      </c>
      <c r="E4950" s="468" t="str">
        <f t="shared" si="298"/>
        <v>کامیون کمپرسی</v>
      </c>
      <c r="F4950" s="468" t="str">
        <f t="shared" si="299"/>
        <v>انصاری</v>
      </c>
      <c r="G4950" s="468" t="str">
        <f t="shared" si="300"/>
        <v>جفت</v>
      </c>
      <c r="H4950" s="468">
        <f t="shared" si="301"/>
        <v>7</v>
      </c>
      <c r="I4950" s="468" t="s">
        <v>220</v>
      </c>
      <c r="J4950" s="468">
        <v>30</v>
      </c>
      <c r="K4950" s="468"/>
      <c r="L4950" s="468"/>
      <c r="M4950" s="458"/>
      <c r="N4950" s="468"/>
      <c r="O4950" s="468"/>
      <c r="P4950" s="468"/>
      <c r="Q4950" s="469">
        <f t="shared" si="303"/>
        <v>210</v>
      </c>
      <c r="R4950" s="469">
        <f t="shared" si="304"/>
        <v>0</v>
      </c>
      <c r="S4950" s="469">
        <f t="shared" si="305"/>
        <v>0</v>
      </c>
      <c r="T4950" s="462">
        <f t="shared" si="306"/>
        <v>0</v>
      </c>
      <c r="U4950" s="470"/>
    </row>
    <row r="4951" spans="2:21" x14ac:dyDescent="0.25">
      <c r="B4951" s="466">
        <f t="shared" si="302"/>
        <v>4946</v>
      </c>
      <c r="C4951" s="605">
        <v>45580</v>
      </c>
      <c r="D4951" s="326" t="s">
        <v>266</v>
      </c>
      <c r="E4951" s="468" t="str">
        <f t="shared" si="298"/>
        <v>کامیون کمپرسی</v>
      </c>
      <c r="F4951" s="468" t="str">
        <f t="shared" si="299"/>
        <v>انصاری</v>
      </c>
      <c r="G4951" s="468" t="str">
        <f t="shared" si="300"/>
        <v>جفت</v>
      </c>
      <c r="H4951" s="468">
        <f t="shared" si="301"/>
        <v>7</v>
      </c>
      <c r="I4951" s="468" t="s">
        <v>220</v>
      </c>
      <c r="J4951" s="468">
        <v>30</v>
      </c>
      <c r="K4951" s="468"/>
      <c r="L4951" s="468"/>
      <c r="M4951" s="458"/>
      <c r="N4951" s="468"/>
      <c r="O4951" s="468"/>
      <c r="P4951" s="468"/>
      <c r="Q4951" s="469">
        <f t="shared" si="303"/>
        <v>210</v>
      </c>
      <c r="R4951" s="469">
        <f t="shared" si="304"/>
        <v>0</v>
      </c>
      <c r="S4951" s="469">
        <f t="shared" si="305"/>
        <v>0</v>
      </c>
      <c r="T4951" s="462">
        <f t="shared" si="306"/>
        <v>0</v>
      </c>
      <c r="U4951" s="470"/>
    </row>
    <row r="4952" spans="2:21" x14ac:dyDescent="0.25">
      <c r="B4952" s="466">
        <f t="shared" si="302"/>
        <v>4947</v>
      </c>
      <c r="C4952" s="605">
        <v>45580</v>
      </c>
      <c r="D4952" s="217" t="s">
        <v>267</v>
      </c>
      <c r="E4952" s="468" t="str">
        <f t="shared" si="298"/>
        <v>کامیون کمپرسی</v>
      </c>
      <c r="F4952" s="468" t="str">
        <f t="shared" si="299"/>
        <v>انصاری</v>
      </c>
      <c r="G4952" s="468" t="str">
        <f t="shared" si="300"/>
        <v>جفت</v>
      </c>
      <c r="H4952" s="468">
        <f t="shared" si="301"/>
        <v>7</v>
      </c>
      <c r="I4952" s="468" t="s">
        <v>220</v>
      </c>
      <c r="J4952" s="468">
        <v>30</v>
      </c>
      <c r="K4952" s="468"/>
      <c r="L4952" s="468"/>
      <c r="M4952" s="458"/>
      <c r="N4952" s="468"/>
      <c r="O4952" s="468"/>
      <c r="P4952" s="468"/>
      <c r="Q4952" s="469">
        <f t="shared" si="303"/>
        <v>210</v>
      </c>
      <c r="R4952" s="469">
        <f t="shared" si="304"/>
        <v>0</v>
      </c>
      <c r="S4952" s="469">
        <f t="shared" si="305"/>
        <v>0</v>
      </c>
      <c r="T4952" s="462">
        <f t="shared" si="306"/>
        <v>0</v>
      </c>
      <c r="U4952" s="470"/>
    </row>
    <row r="4953" spans="2:21" x14ac:dyDescent="0.25">
      <c r="B4953" s="466">
        <f t="shared" si="302"/>
        <v>4948</v>
      </c>
      <c r="C4953" s="605">
        <v>45580</v>
      </c>
      <c r="D4953" s="326" t="s">
        <v>524</v>
      </c>
      <c r="E4953" s="468" t="str">
        <f t="shared" si="298"/>
        <v>کامیون کمپرسی</v>
      </c>
      <c r="F4953" s="468" t="str">
        <f t="shared" si="299"/>
        <v>شهرکی</v>
      </c>
      <c r="G4953" s="468" t="str">
        <f t="shared" si="300"/>
        <v>تک</v>
      </c>
      <c r="H4953" s="468">
        <f t="shared" si="301"/>
        <v>4.1500000000000004</v>
      </c>
      <c r="I4953" s="468" t="s">
        <v>221</v>
      </c>
      <c r="J4953" s="468">
        <v>42</v>
      </c>
      <c r="K4953" s="468"/>
      <c r="L4953" s="468"/>
      <c r="M4953" s="458"/>
      <c r="N4953" s="468"/>
      <c r="O4953" s="468"/>
      <c r="P4953" s="468"/>
      <c r="Q4953" s="469">
        <f t="shared" si="303"/>
        <v>0</v>
      </c>
      <c r="R4953" s="469">
        <f t="shared" si="304"/>
        <v>200.44499999999999</v>
      </c>
      <c r="S4953" s="469">
        <f t="shared" si="305"/>
        <v>0</v>
      </c>
      <c r="T4953" s="462">
        <f t="shared" si="306"/>
        <v>0</v>
      </c>
      <c r="U4953" s="470"/>
    </row>
    <row r="4954" spans="2:21" x14ac:dyDescent="0.25">
      <c r="B4954" s="466">
        <f t="shared" si="302"/>
        <v>4949</v>
      </c>
      <c r="C4954" s="605">
        <v>45580</v>
      </c>
      <c r="D4954" s="217" t="s">
        <v>387</v>
      </c>
      <c r="E4954" s="468" t="str">
        <f t="shared" si="298"/>
        <v>کمپرسی تک</v>
      </c>
      <c r="F4954" s="468" t="str">
        <f t="shared" si="299"/>
        <v>جواد رضاپور</v>
      </c>
      <c r="G4954" s="468" t="str">
        <f t="shared" si="300"/>
        <v>تک</v>
      </c>
      <c r="H4954" s="468">
        <f t="shared" si="301"/>
        <v>4.1500000000000004</v>
      </c>
      <c r="I4954" s="468" t="s">
        <v>220</v>
      </c>
      <c r="J4954" s="468">
        <v>27</v>
      </c>
      <c r="K4954" s="468"/>
      <c r="L4954" s="468"/>
      <c r="M4954" s="458"/>
      <c r="N4954" s="468"/>
      <c r="O4954" s="468"/>
      <c r="P4954" s="468"/>
      <c r="Q4954" s="469">
        <f t="shared" si="303"/>
        <v>112.05000000000001</v>
      </c>
      <c r="R4954" s="469">
        <f t="shared" si="304"/>
        <v>0</v>
      </c>
      <c r="S4954" s="469">
        <f t="shared" si="305"/>
        <v>0</v>
      </c>
      <c r="T4954" s="462">
        <f t="shared" si="306"/>
        <v>0</v>
      </c>
      <c r="U4954" s="470"/>
    </row>
    <row r="4955" spans="2:21" x14ac:dyDescent="0.25">
      <c r="B4955" s="466">
        <f t="shared" si="302"/>
        <v>4950</v>
      </c>
      <c r="C4955" s="605">
        <v>45580</v>
      </c>
      <c r="D4955" s="326" t="s">
        <v>388</v>
      </c>
      <c r="E4955" s="468" t="str">
        <f t="shared" si="298"/>
        <v>کمپرسی تک</v>
      </c>
      <c r="F4955" s="468" t="str">
        <f t="shared" si="299"/>
        <v>جواد رضاپور</v>
      </c>
      <c r="G4955" s="468" t="str">
        <f t="shared" si="300"/>
        <v>تک</v>
      </c>
      <c r="H4955" s="468">
        <f t="shared" si="301"/>
        <v>4.1500000000000004</v>
      </c>
      <c r="I4955" s="468" t="s">
        <v>220</v>
      </c>
      <c r="J4955" s="468">
        <v>27</v>
      </c>
      <c r="K4955" s="468"/>
      <c r="L4955" s="468"/>
      <c r="M4955" s="458"/>
      <c r="N4955" s="468"/>
      <c r="O4955" s="468"/>
      <c r="P4955" s="468"/>
      <c r="Q4955" s="469">
        <f t="shared" si="303"/>
        <v>112.05000000000001</v>
      </c>
      <c r="R4955" s="469">
        <f t="shared" si="304"/>
        <v>0</v>
      </c>
      <c r="S4955" s="469">
        <f t="shared" si="305"/>
        <v>0</v>
      </c>
      <c r="T4955" s="462">
        <f t="shared" si="306"/>
        <v>0</v>
      </c>
      <c r="U4955" s="470"/>
    </row>
    <row r="4956" spans="2:21" x14ac:dyDescent="0.25">
      <c r="B4956" s="466">
        <f t="shared" si="302"/>
        <v>4951</v>
      </c>
      <c r="C4956" s="605">
        <v>45580</v>
      </c>
      <c r="D4956" s="217" t="s">
        <v>505</v>
      </c>
      <c r="E4956" s="468" t="str">
        <f t="shared" si="298"/>
        <v>کمپرسی تک</v>
      </c>
      <c r="F4956" s="468" t="str">
        <f t="shared" si="299"/>
        <v>جواد رضاپور</v>
      </c>
      <c r="G4956" s="468" t="str">
        <f t="shared" si="300"/>
        <v>تک</v>
      </c>
      <c r="H4956" s="468">
        <f t="shared" si="301"/>
        <v>4.1500000000000004</v>
      </c>
      <c r="I4956" s="468" t="s">
        <v>220</v>
      </c>
      <c r="J4956" s="468">
        <v>13</v>
      </c>
      <c r="K4956" s="468"/>
      <c r="L4956" s="468"/>
      <c r="M4956" s="458"/>
      <c r="N4956" s="468"/>
      <c r="O4956" s="468"/>
      <c r="P4956" s="468"/>
      <c r="Q4956" s="469">
        <f t="shared" si="303"/>
        <v>53.95</v>
      </c>
      <c r="R4956" s="469">
        <f t="shared" si="304"/>
        <v>0</v>
      </c>
      <c r="S4956" s="469">
        <f t="shared" si="305"/>
        <v>0</v>
      </c>
      <c r="T4956" s="462">
        <f t="shared" si="306"/>
        <v>0</v>
      </c>
      <c r="U4956" s="470"/>
    </row>
    <row r="4957" spans="2:21" x14ac:dyDescent="0.25">
      <c r="B4957" s="466">
        <f t="shared" si="302"/>
        <v>4952</v>
      </c>
      <c r="C4957" s="605">
        <v>45580</v>
      </c>
      <c r="D4957" s="326" t="s">
        <v>96</v>
      </c>
      <c r="E4957" s="468" t="str">
        <f t="shared" si="298"/>
        <v>تانکر آب</v>
      </c>
      <c r="F4957" s="468" t="str">
        <f t="shared" si="299"/>
        <v>شرکتی</v>
      </c>
      <c r="G4957" s="468" t="str">
        <f t="shared" si="300"/>
        <v>تانکر آب</v>
      </c>
      <c r="H4957" s="468">
        <f t="shared" si="301"/>
        <v>11.8</v>
      </c>
      <c r="I4957" s="468" t="s">
        <v>66</v>
      </c>
      <c r="J4957" s="468">
        <v>3</v>
      </c>
      <c r="K4957" s="468"/>
      <c r="L4957" s="468"/>
      <c r="M4957" s="458"/>
      <c r="N4957" s="468"/>
      <c r="O4957" s="468"/>
      <c r="P4957" s="468"/>
      <c r="Q4957" s="469">
        <f t="shared" si="303"/>
        <v>0</v>
      </c>
      <c r="R4957" s="469">
        <f t="shared" si="304"/>
        <v>0</v>
      </c>
      <c r="S4957" s="469">
        <f t="shared" si="305"/>
        <v>35.400000000000006</v>
      </c>
      <c r="T4957" s="462">
        <f t="shared" si="306"/>
        <v>0</v>
      </c>
      <c r="U4957" s="470"/>
    </row>
    <row r="4958" spans="2:21" x14ac:dyDescent="0.25">
      <c r="B4958" s="466">
        <f t="shared" si="302"/>
        <v>4953</v>
      </c>
      <c r="C4958" s="605">
        <v>45580</v>
      </c>
      <c r="D4958" s="217" t="s">
        <v>130</v>
      </c>
      <c r="E4958" s="468" t="str">
        <f t="shared" si="298"/>
        <v>تانکر آب</v>
      </c>
      <c r="F4958" s="468" t="str">
        <f t="shared" si="299"/>
        <v>شرکتی</v>
      </c>
      <c r="G4958" s="468" t="str">
        <f t="shared" si="300"/>
        <v>تانکر آب</v>
      </c>
      <c r="H4958" s="468">
        <f t="shared" si="301"/>
        <v>11.8</v>
      </c>
      <c r="I4958" s="468"/>
      <c r="J4958" s="468">
        <v>0</v>
      </c>
      <c r="K4958" s="468"/>
      <c r="L4958" s="468"/>
      <c r="M4958" s="458"/>
      <c r="N4958" s="468"/>
      <c r="O4958" s="468"/>
      <c r="P4958" s="468"/>
      <c r="Q4958" s="469">
        <f t="shared" si="303"/>
        <v>0</v>
      </c>
      <c r="R4958" s="469">
        <f t="shared" si="304"/>
        <v>0</v>
      </c>
      <c r="S4958" s="469">
        <f t="shared" si="305"/>
        <v>0</v>
      </c>
      <c r="T4958" s="462">
        <f t="shared" si="306"/>
        <v>0</v>
      </c>
      <c r="U4958" s="470"/>
    </row>
    <row r="4959" spans="2:21" x14ac:dyDescent="0.25">
      <c r="B4959" s="466">
        <f t="shared" si="302"/>
        <v>4954</v>
      </c>
      <c r="C4959" s="605">
        <v>45580</v>
      </c>
      <c r="D4959" s="326" t="s">
        <v>478</v>
      </c>
      <c r="E4959" s="468" t="str">
        <f t="shared" si="298"/>
        <v>تانکر آب</v>
      </c>
      <c r="F4959" s="468" t="str">
        <f t="shared" si="299"/>
        <v>میرزایی</v>
      </c>
      <c r="G4959" s="468" t="str">
        <f t="shared" si="300"/>
        <v>تانکر آب</v>
      </c>
      <c r="H4959" s="468">
        <f t="shared" si="301"/>
        <v>13</v>
      </c>
      <c r="I4959" s="468" t="s">
        <v>66</v>
      </c>
      <c r="J4959" s="468">
        <v>4</v>
      </c>
      <c r="K4959" s="468"/>
      <c r="L4959" s="468"/>
      <c r="M4959" s="458"/>
      <c r="N4959" s="468"/>
      <c r="O4959" s="468"/>
      <c r="P4959" s="468"/>
      <c r="Q4959" s="469">
        <f t="shared" si="303"/>
        <v>0</v>
      </c>
      <c r="R4959" s="469">
        <f t="shared" si="304"/>
        <v>0</v>
      </c>
      <c r="S4959" s="469">
        <f t="shared" si="305"/>
        <v>52</v>
      </c>
      <c r="T4959" s="462">
        <f t="shared" si="306"/>
        <v>0</v>
      </c>
      <c r="U4959" s="470"/>
    </row>
    <row r="4960" spans="2:21" x14ac:dyDescent="0.25">
      <c r="B4960" s="445">
        <f t="shared" ref="B4960:B4961" si="307">ROW()-5</f>
        <v>4955</v>
      </c>
      <c r="C4960" s="605">
        <v>45581</v>
      </c>
      <c r="D4960" s="217" t="s">
        <v>487</v>
      </c>
      <c r="E4960" s="468" t="str">
        <f t="shared" si="298"/>
        <v>کامیون کمپرسی</v>
      </c>
      <c r="F4960" s="468" t="str">
        <f t="shared" si="299"/>
        <v>رمضانی مقدم</v>
      </c>
      <c r="G4960" s="468" t="str">
        <f t="shared" si="300"/>
        <v>تک</v>
      </c>
      <c r="H4960" s="468">
        <f t="shared" si="301"/>
        <v>4.2</v>
      </c>
      <c r="I4960" s="468"/>
      <c r="J4960" s="468"/>
      <c r="K4960" s="468"/>
      <c r="L4960" s="468"/>
      <c r="M4960" s="458"/>
      <c r="N4960" s="468"/>
      <c r="O4960" s="468"/>
      <c r="P4960" s="468"/>
      <c r="Q4960" s="469">
        <f t="shared" ref="Q4960:Q4961" si="308">IF(I4960=$Q$5,J4960*H4960,0)</f>
        <v>0</v>
      </c>
      <c r="R4960" s="469">
        <f t="shared" ref="R4960:R4961" si="309">IF(I4960=$R$5,J4960*H4960,0)*1.15</f>
        <v>0</v>
      </c>
      <c r="S4960" s="469">
        <f t="shared" ref="S4960:S4961" si="310">IF(I4960=$S$5,J4960*H4960,0)</f>
        <v>0</v>
      </c>
      <c r="T4960" s="273">
        <f t="shared" ref="T4960:T4961" si="311">IF(I4960=$T$5,J4960*H4960,0)</f>
        <v>0</v>
      </c>
      <c r="U4960" s="446"/>
    </row>
    <row r="4961" spans="2:21" x14ac:dyDescent="0.25">
      <c r="B4961" s="445">
        <f t="shared" si="307"/>
        <v>4956</v>
      </c>
      <c r="C4961" s="605">
        <v>45581</v>
      </c>
      <c r="D4961" s="326" t="s">
        <v>488</v>
      </c>
      <c r="E4961" s="468" t="str">
        <f t="shared" si="298"/>
        <v>کامیون کمپرسی</v>
      </c>
      <c r="F4961" s="468" t="str">
        <f t="shared" si="299"/>
        <v>رمضانی مقدم</v>
      </c>
      <c r="G4961" s="468" t="str">
        <f t="shared" si="300"/>
        <v>تک</v>
      </c>
      <c r="H4961" s="468">
        <f t="shared" si="301"/>
        <v>4.2</v>
      </c>
      <c r="I4961" s="468"/>
      <c r="J4961" s="468"/>
      <c r="K4961" s="468"/>
      <c r="L4961" s="468"/>
      <c r="M4961" s="458"/>
      <c r="N4961" s="468"/>
      <c r="O4961" s="468"/>
      <c r="P4961" s="468"/>
      <c r="Q4961" s="469">
        <f t="shared" si="308"/>
        <v>0</v>
      </c>
      <c r="R4961" s="469">
        <f t="shared" si="309"/>
        <v>0</v>
      </c>
      <c r="S4961" s="469">
        <f t="shared" si="310"/>
        <v>0</v>
      </c>
      <c r="T4961" s="273">
        <f t="shared" si="311"/>
        <v>0</v>
      </c>
      <c r="U4961" s="446"/>
    </row>
    <row r="4962" spans="2:21" x14ac:dyDescent="0.25">
      <c r="B4962" s="445">
        <f t="shared" ref="B4962:B4996" si="312">ROW()-5</f>
        <v>4957</v>
      </c>
      <c r="C4962" s="605">
        <v>45581</v>
      </c>
      <c r="D4962" s="217" t="s">
        <v>489</v>
      </c>
      <c r="E4962" s="468" t="str">
        <f t="shared" si="298"/>
        <v>کامیون کمپرسی</v>
      </c>
      <c r="F4962" s="468" t="str">
        <f t="shared" si="299"/>
        <v>رمضانی مقدم</v>
      </c>
      <c r="G4962" s="468" t="str">
        <f t="shared" si="300"/>
        <v>تک</v>
      </c>
      <c r="H4962" s="468">
        <f t="shared" si="301"/>
        <v>4.2</v>
      </c>
      <c r="I4962" s="468"/>
      <c r="J4962" s="468"/>
      <c r="K4962" s="468"/>
      <c r="L4962" s="468"/>
      <c r="M4962" s="458"/>
      <c r="N4962" s="468"/>
      <c r="O4962" s="468"/>
      <c r="P4962" s="468"/>
      <c r="Q4962" s="469">
        <f t="shared" ref="Q4962:Q4996" si="313">IF(I4962=$Q$5,J4962*H4962,0)</f>
        <v>0</v>
      </c>
      <c r="R4962" s="469">
        <f t="shared" ref="R4962:R4996" si="314">IF(I4962=$R$5,J4962*H4962,0)*1.15</f>
        <v>0</v>
      </c>
      <c r="S4962" s="469">
        <f t="shared" ref="S4962:S4996" si="315">IF(I4962=$S$5,J4962*H4962,0)</f>
        <v>0</v>
      </c>
      <c r="T4962" s="273">
        <f t="shared" ref="T4962:T4996" si="316">IF(I4962=$T$5,J4962*H4962,0)</f>
        <v>0</v>
      </c>
      <c r="U4962" s="446"/>
    </row>
    <row r="4963" spans="2:21" x14ac:dyDescent="0.25">
      <c r="B4963" s="445">
        <f t="shared" si="312"/>
        <v>4958</v>
      </c>
      <c r="C4963" s="605">
        <v>45581</v>
      </c>
      <c r="D4963" s="326" t="s">
        <v>490</v>
      </c>
      <c r="E4963" s="468" t="str">
        <f t="shared" si="298"/>
        <v>کامیون کمپرسی</v>
      </c>
      <c r="F4963" s="468" t="str">
        <f t="shared" si="299"/>
        <v>رمضانی مقدم</v>
      </c>
      <c r="G4963" s="468" t="str">
        <f t="shared" si="300"/>
        <v>تک</v>
      </c>
      <c r="H4963" s="468">
        <f t="shared" si="301"/>
        <v>4.2</v>
      </c>
      <c r="I4963" s="468"/>
      <c r="J4963" s="468"/>
      <c r="K4963" s="468"/>
      <c r="L4963" s="468"/>
      <c r="M4963" s="458"/>
      <c r="N4963" s="468"/>
      <c r="O4963" s="468"/>
      <c r="P4963" s="468"/>
      <c r="Q4963" s="469">
        <f t="shared" si="313"/>
        <v>0</v>
      </c>
      <c r="R4963" s="469">
        <f t="shared" si="314"/>
        <v>0</v>
      </c>
      <c r="S4963" s="469">
        <f t="shared" si="315"/>
        <v>0</v>
      </c>
      <c r="T4963" s="273">
        <f t="shared" si="316"/>
        <v>0</v>
      </c>
      <c r="U4963" s="446"/>
    </row>
    <row r="4964" spans="2:21" x14ac:dyDescent="0.25">
      <c r="B4964" s="445">
        <f t="shared" si="312"/>
        <v>4959</v>
      </c>
      <c r="C4964" s="605">
        <v>45581</v>
      </c>
      <c r="D4964" s="217" t="s">
        <v>117</v>
      </c>
      <c r="E4964" s="468" t="str">
        <f t="shared" si="298"/>
        <v>کامیون کمپرسی</v>
      </c>
      <c r="F4964" s="468" t="str">
        <f t="shared" si="299"/>
        <v>شرکتی</v>
      </c>
      <c r="G4964" s="468" t="str">
        <f t="shared" si="300"/>
        <v>جفت</v>
      </c>
      <c r="H4964" s="468">
        <f t="shared" si="301"/>
        <v>6.65</v>
      </c>
      <c r="I4964" s="468"/>
      <c r="J4964" s="468"/>
      <c r="K4964" s="468"/>
      <c r="L4964" s="468"/>
      <c r="M4964" s="458"/>
      <c r="N4964" s="468"/>
      <c r="O4964" s="468"/>
      <c r="P4964" s="468"/>
      <c r="Q4964" s="469">
        <f t="shared" si="313"/>
        <v>0</v>
      </c>
      <c r="R4964" s="469">
        <f t="shared" si="314"/>
        <v>0</v>
      </c>
      <c r="S4964" s="469">
        <f t="shared" si="315"/>
        <v>0</v>
      </c>
      <c r="T4964" s="273">
        <f t="shared" si="316"/>
        <v>0</v>
      </c>
      <c r="U4964" s="446"/>
    </row>
    <row r="4965" spans="2:21" x14ac:dyDescent="0.25">
      <c r="B4965" s="445">
        <f t="shared" si="312"/>
        <v>4960</v>
      </c>
      <c r="C4965" s="605">
        <v>45581</v>
      </c>
      <c r="D4965" s="217" t="s">
        <v>117</v>
      </c>
      <c r="E4965" s="468" t="str">
        <f t="shared" si="298"/>
        <v>کامیون کمپرسی</v>
      </c>
      <c r="F4965" s="468" t="str">
        <f t="shared" si="299"/>
        <v>شرکتی</v>
      </c>
      <c r="G4965" s="468" t="str">
        <f t="shared" si="300"/>
        <v>جفت</v>
      </c>
      <c r="H4965" s="468">
        <f t="shared" si="301"/>
        <v>6.65</v>
      </c>
      <c r="I4965" s="468"/>
      <c r="J4965" s="468"/>
      <c r="K4965" s="468"/>
      <c r="L4965" s="468"/>
      <c r="M4965" s="458"/>
      <c r="N4965" s="468"/>
      <c r="O4965" s="468"/>
      <c r="P4965" s="468"/>
      <c r="Q4965" s="469">
        <f t="shared" si="313"/>
        <v>0</v>
      </c>
      <c r="R4965" s="469">
        <f t="shared" si="314"/>
        <v>0</v>
      </c>
      <c r="S4965" s="469">
        <f t="shared" si="315"/>
        <v>0</v>
      </c>
      <c r="T4965" s="273">
        <f t="shared" si="316"/>
        <v>0</v>
      </c>
      <c r="U4965" s="446"/>
    </row>
    <row r="4966" spans="2:21" x14ac:dyDescent="0.25">
      <c r="B4966" s="445">
        <f t="shared" si="312"/>
        <v>4961</v>
      </c>
      <c r="C4966" s="605">
        <v>45581</v>
      </c>
      <c r="D4966" s="326" t="s">
        <v>94</v>
      </c>
      <c r="E4966" s="468" t="str">
        <f t="shared" si="298"/>
        <v>کامیون کمپرسی</v>
      </c>
      <c r="F4966" s="468" t="str">
        <f t="shared" si="299"/>
        <v>شرکتی</v>
      </c>
      <c r="G4966" s="468" t="str">
        <f t="shared" si="300"/>
        <v>جفت</v>
      </c>
      <c r="H4966" s="468">
        <f t="shared" si="301"/>
        <v>6.65</v>
      </c>
      <c r="I4966" s="468"/>
      <c r="J4966" s="468"/>
      <c r="K4966" s="468"/>
      <c r="L4966" s="468"/>
      <c r="M4966" s="458"/>
      <c r="N4966" s="468"/>
      <c r="O4966" s="468"/>
      <c r="P4966" s="468"/>
      <c r="Q4966" s="469">
        <f t="shared" si="313"/>
        <v>0</v>
      </c>
      <c r="R4966" s="469">
        <f t="shared" si="314"/>
        <v>0</v>
      </c>
      <c r="S4966" s="469">
        <f t="shared" si="315"/>
        <v>0</v>
      </c>
      <c r="T4966" s="273">
        <f t="shared" si="316"/>
        <v>0</v>
      </c>
      <c r="U4966" s="446"/>
    </row>
    <row r="4967" spans="2:21" x14ac:dyDescent="0.25">
      <c r="B4967" s="445">
        <f t="shared" si="312"/>
        <v>4962</v>
      </c>
      <c r="C4967" s="605">
        <v>45581</v>
      </c>
      <c r="D4967" s="326" t="s">
        <v>94</v>
      </c>
      <c r="E4967" s="468" t="str">
        <f t="shared" si="298"/>
        <v>کامیون کمپرسی</v>
      </c>
      <c r="F4967" s="468" t="str">
        <f t="shared" si="299"/>
        <v>شرکتی</v>
      </c>
      <c r="G4967" s="468" t="str">
        <f t="shared" si="300"/>
        <v>جفت</v>
      </c>
      <c r="H4967" s="468">
        <f t="shared" si="301"/>
        <v>6.65</v>
      </c>
      <c r="I4967" s="468"/>
      <c r="J4967" s="468"/>
      <c r="K4967" s="468"/>
      <c r="L4967" s="468"/>
      <c r="M4967" s="458"/>
      <c r="N4967" s="468"/>
      <c r="O4967" s="468"/>
      <c r="P4967" s="468"/>
      <c r="Q4967" s="469">
        <f t="shared" si="313"/>
        <v>0</v>
      </c>
      <c r="R4967" s="469">
        <f t="shared" si="314"/>
        <v>0</v>
      </c>
      <c r="S4967" s="469">
        <f t="shared" si="315"/>
        <v>0</v>
      </c>
      <c r="T4967" s="273">
        <f t="shared" si="316"/>
        <v>0</v>
      </c>
      <c r="U4967" s="446"/>
    </row>
    <row r="4968" spans="2:21" x14ac:dyDescent="0.25">
      <c r="B4968" s="445">
        <f t="shared" si="312"/>
        <v>4963</v>
      </c>
      <c r="C4968" s="605">
        <v>45581</v>
      </c>
      <c r="D4968" s="217" t="s">
        <v>91</v>
      </c>
      <c r="E4968" s="468" t="str">
        <f t="shared" si="298"/>
        <v>کامیون کمپرسی</v>
      </c>
      <c r="F4968" s="468" t="str">
        <f t="shared" si="299"/>
        <v>شرکتی</v>
      </c>
      <c r="G4968" s="468" t="str">
        <f t="shared" si="300"/>
        <v>جفت</v>
      </c>
      <c r="H4968" s="468">
        <f t="shared" si="301"/>
        <v>6.65</v>
      </c>
      <c r="I4968" s="468"/>
      <c r="J4968" s="468"/>
      <c r="K4968" s="468"/>
      <c r="L4968" s="468"/>
      <c r="M4968" s="458"/>
      <c r="N4968" s="468"/>
      <c r="O4968" s="468"/>
      <c r="P4968" s="468"/>
      <c r="Q4968" s="469">
        <f t="shared" si="313"/>
        <v>0</v>
      </c>
      <c r="R4968" s="469">
        <f t="shared" si="314"/>
        <v>0</v>
      </c>
      <c r="S4968" s="469">
        <f t="shared" si="315"/>
        <v>0</v>
      </c>
      <c r="T4968" s="273">
        <f t="shared" si="316"/>
        <v>0</v>
      </c>
      <c r="U4968" s="446"/>
    </row>
    <row r="4969" spans="2:21" x14ac:dyDescent="0.25">
      <c r="B4969" s="445">
        <f t="shared" si="312"/>
        <v>4964</v>
      </c>
      <c r="C4969" s="605">
        <v>45581</v>
      </c>
      <c r="D4969" s="217" t="s">
        <v>91</v>
      </c>
      <c r="E4969" s="468" t="str">
        <f t="shared" ref="E4969:E4996" si="317">IFERROR(VLOOKUP(D4969,V:Z,2,FALSE),"")</f>
        <v>کامیون کمپرسی</v>
      </c>
      <c r="F4969" s="468" t="str">
        <f t="shared" ref="F4969:F4996" si="318">IFERROR(VLOOKUP(D4969,V:Z,3,FALSE),"")</f>
        <v>شرکتی</v>
      </c>
      <c r="G4969" s="468" t="str">
        <f t="shared" ref="G4969:G4996" si="319">IFERROR(VLOOKUP(D4969,V:Z,4,FALSE),"")</f>
        <v>جفت</v>
      </c>
      <c r="H4969" s="468">
        <f t="shared" ref="H4969:H4996" si="320">IFERROR(VLOOKUP(D4969,V:Z,5,FALSE),"")</f>
        <v>6.65</v>
      </c>
      <c r="I4969" s="468"/>
      <c r="J4969" s="468"/>
      <c r="K4969" s="468"/>
      <c r="L4969" s="468"/>
      <c r="M4969" s="458"/>
      <c r="N4969" s="468"/>
      <c r="O4969" s="468"/>
      <c r="P4969" s="468"/>
      <c r="Q4969" s="469">
        <f t="shared" si="313"/>
        <v>0</v>
      </c>
      <c r="R4969" s="469">
        <f t="shared" si="314"/>
        <v>0</v>
      </c>
      <c r="S4969" s="469">
        <f t="shared" si="315"/>
        <v>0</v>
      </c>
      <c r="T4969" s="273">
        <f t="shared" si="316"/>
        <v>0</v>
      </c>
      <c r="U4969" s="446"/>
    </row>
    <row r="4970" spans="2:21" x14ac:dyDescent="0.25">
      <c r="B4970" s="445">
        <f t="shared" si="312"/>
        <v>4965</v>
      </c>
      <c r="C4970" s="605">
        <v>45581</v>
      </c>
      <c r="D4970" s="326" t="s">
        <v>156</v>
      </c>
      <c r="E4970" s="468" t="str">
        <f t="shared" si="317"/>
        <v>کامیون کمپرسی</v>
      </c>
      <c r="F4970" s="468" t="str">
        <f t="shared" si="318"/>
        <v>صداقت</v>
      </c>
      <c r="G4970" s="468" t="str">
        <f t="shared" si="319"/>
        <v>تک</v>
      </c>
      <c r="H4970" s="468">
        <f t="shared" si="320"/>
        <v>4.1500000000000004</v>
      </c>
      <c r="I4970" s="468"/>
      <c r="J4970" s="468"/>
      <c r="K4970" s="468"/>
      <c r="L4970" s="468"/>
      <c r="M4970" s="458"/>
      <c r="N4970" s="468"/>
      <c r="O4970" s="468"/>
      <c r="P4970" s="468"/>
      <c r="Q4970" s="469">
        <f t="shared" si="313"/>
        <v>0</v>
      </c>
      <c r="R4970" s="469">
        <f t="shared" si="314"/>
        <v>0</v>
      </c>
      <c r="S4970" s="469">
        <f t="shared" si="315"/>
        <v>0</v>
      </c>
      <c r="T4970" s="273">
        <f t="shared" si="316"/>
        <v>0</v>
      </c>
      <c r="U4970" s="446"/>
    </row>
    <row r="4971" spans="2:21" x14ac:dyDescent="0.25">
      <c r="B4971" s="445">
        <f t="shared" si="312"/>
        <v>4966</v>
      </c>
      <c r="C4971" s="605">
        <v>45581</v>
      </c>
      <c r="D4971" s="217" t="s">
        <v>157</v>
      </c>
      <c r="E4971" s="468" t="str">
        <f t="shared" si="317"/>
        <v>کامیون کمپرسی</v>
      </c>
      <c r="F4971" s="468" t="str">
        <f t="shared" si="318"/>
        <v>صداقت</v>
      </c>
      <c r="G4971" s="468" t="str">
        <f t="shared" si="319"/>
        <v>تک</v>
      </c>
      <c r="H4971" s="468">
        <f t="shared" si="320"/>
        <v>4.1500000000000004</v>
      </c>
      <c r="I4971" s="468"/>
      <c r="J4971" s="468"/>
      <c r="K4971" s="468"/>
      <c r="L4971" s="468"/>
      <c r="M4971" s="458"/>
      <c r="N4971" s="468"/>
      <c r="O4971" s="468"/>
      <c r="P4971" s="468"/>
      <c r="Q4971" s="469">
        <f t="shared" si="313"/>
        <v>0</v>
      </c>
      <c r="R4971" s="469">
        <f t="shared" si="314"/>
        <v>0</v>
      </c>
      <c r="S4971" s="469">
        <f t="shared" si="315"/>
        <v>0</v>
      </c>
      <c r="T4971" s="273">
        <f t="shared" si="316"/>
        <v>0</v>
      </c>
      <c r="U4971" s="446"/>
    </row>
    <row r="4972" spans="2:21" x14ac:dyDescent="0.25">
      <c r="B4972" s="445">
        <f t="shared" si="312"/>
        <v>4967</v>
      </c>
      <c r="C4972" s="605">
        <v>45581</v>
      </c>
      <c r="D4972" s="326" t="s">
        <v>436</v>
      </c>
      <c r="E4972" s="468" t="str">
        <f t="shared" si="317"/>
        <v>تانکر آب</v>
      </c>
      <c r="F4972" s="468" t="str">
        <f t="shared" si="318"/>
        <v>جواد رضاپور</v>
      </c>
      <c r="G4972" s="468" t="str">
        <f t="shared" si="319"/>
        <v>تانکر آب</v>
      </c>
      <c r="H4972" s="468">
        <f t="shared" si="320"/>
        <v>10</v>
      </c>
      <c r="I4972" s="468"/>
      <c r="J4972" s="468"/>
      <c r="K4972" s="468"/>
      <c r="L4972" s="468"/>
      <c r="M4972" s="458"/>
      <c r="N4972" s="468"/>
      <c r="O4972" s="468"/>
      <c r="P4972" s="468"/>
      <c r="Q4972" s="469">
        <f t="shared" si="313"/>
        <v>0</v>
      </c>
      <c r="R4972" s="469">
        <f t="shared" si="314"/>
        <v>0</v>
      </c>
      <c r="S4972" s="469">
        <f t="shared" si="315"/>
        <v>0</v>
      </c>
      <c r="T4972" s="273">
        <f t="shared" si="316"/>
        <v>0</v>
      </c>
      <c r="U4972" s="446"/>
    </row>
    <row r="4973" spans="2:21" x14ac:dyDescent="0.25">
      <c r="B4973" s="445">
        <f t="shared" si="312"/>
        <v>4968</v>
      </c>
      <c r="C4973" s="605">
        <v>45581</v>
      </c>
      <c r="D4973" s="217" t="s">
        <v>284</v>
      </c>
      <c r="E4973" s="468" t="str">
        <f t="shared" si="317"/>
        <v>کمپرسی جفت</v>
      </c>
      <c r="F4973" s="468" t="str">
        <f t="shared" si="318"/>
        <v>محمدپور</v>
      </c>
      <c r="G4973" s="468" t="str">
        <f t="shared" si="319"/>
        <v>جفت</v>
      </c>
      <c r="H4973" s="468">
        <f t="shared" si="320"/>
        <v>7</v>
      </c>
      <c r="I4973" s="468"/>
      <c r="J4973" s="468"/>
      <c r="K4973" s="468"/>
      <c r="L4973" s="468"/>
      <c r="M4973" s="458"/>
      <c r="N4973" s="468"/>
      <c r="O4973" s="468"/>
      <c r="P4973" s="468"/>
      <c r="Q4973" s="469">
        <f t="shared" si="313"/>
        <v>0</v>
      </c>
      <c r="R4973" s="469">
        <f t="shared" si="314"/>
        <v>0</v>
      </c>
      <c r="S4973" s="469">
        <f t="shared" si="315"/>
        <v>0</v>
      </c>
      <c r="T4973" s="273">
        <f t="shared" si="316"/>
        <v>0</v>
      </c>
      <c r="U4973" s="446"/>
    </row>
    <row r="4974" spans="2:21" x14ac:dyDescent="0.25">
      <c r="B4974" s="445">
        <f t="shared" si="312"/>
        <v>4969</v>
      </c>
      <c r="C4974" s="605">
        <v>45581</v>
      </c>
      <c r="D4974" s="326" t="s">
        <v>268</v>
      </c>
      <c r="E4974" s="468" t="str">
        <f t="shared" si="317"/>
        <v>کمپرسی تک</v>
      </c>
      <c r="F4974" s="468" t="str">
        <f t="shared" si="318"/>
        <v>محمدپور</v>
      </c>
      <c r="G4974" s="468" t="str">
        <f t="shared" si="319"/>
        <v>تک</v>
      </c>
      <c r="H4974" s="468">
        <f t="shared" si="320"/>
        <v>5</v>
      </c>
      <c r="I4974" s="468"/>
      <c r="J4974" s="468"/>
      <c r="K4974" s="468"/>
      <c r="L4974" s="468"/>
      <c r="M4974" s="458"/>
      <c r="N4974" s="468"/>
      <c r="O4974" s="468"/>
      <c r="P4974" s="468"/>
      <c r="Q4974" s="469">
        <f t="shared" si="313"/>
        <v>0</v>
      </c>
      <c r="R4974" s="469">
        <f t="shared" si="314"/>
        <v>0</v>
      </c>
      <c r="S4974" s="469">
        <f t="shared" si="315"/>
        <v>0</v>
      </c>
      <c r="T4974" s="273">
        <f t="shared" si="316"/>
        <v>0</v>
      </c>
      <c r="U4974" s="446"/>
    </row>
    <row r="4975" spans="2:21" x14ac:dyDescent="0.25">
      <c r="B4975" s="445">
        <f t="shared" si="312"/>
        <v>4970</v>
      </c>
      <c r="C4975" s="605">
        <v>45581</v>
      </c>
      <c r="D4975" s="217" t="s">
        <v>260</v>
      </c>
      <c r="E4975" s="468" t="str">
        <f t="shared" si="317"/>
        <v>تانکر آب</v>
      </c>
      <c r="F4975" s="468" t="str">
        <f t="shared" si="318"/>
        <v>محمدپور</v>
      </c>
      <c r="G4975" s="468" t="str">
        <f t="shared" si="319"/>
        <v>تانکر آب</v>
      </c>
      <c r="H4975" s="468">
        <f t="shared" si="320"/>
        <v>10</v>
      </c>
      <c r="I4975" s="468"/>
      <c r="J4975" s="468"/>
      <c r="K4975" s="468"/>
      <c r="L4975" s="468"/>
      <c r="M4975" s="458"/>
      <c r="N4975" s="468"/>
      <c r="O4975" s="468"/>
      <c r="P4975" s="468"/>
      <c r="Q4975" s="469">
        <f t="shared" si="313"/>
        <v>0</v>
      </c>
      <c r="R4975" s="469">
        <f t="shared" si="314"/>
        <v>0</v>
      </c>
      <c r="S4975" s="469">
        <f t="shared" si="315"/>
        <v>0</v>
      </c>
      <c r="T4975" s="273">
        <f t="shared" si="316"/>
        <v>0</v>
      </c>
      <c r="U4975" s="446"/>
    </row>
    <row r="4976" spans="2:21" x14ac:dyDescent="0.25">
      <c r="B4976" s="445">
        <f t="shared" si="312"/>
        <v>4971</v>
      </c>
      <c r="C4976" s="605">
        <v>45581</v>
      </c>
      <c r="D4976" s="326" t="s">
        <v>359</v>
      </c>
      <c r="E4976" s="468" t="str">
        <f t="shared" si="317"/>
        <v>کمپرسی جفت</v>
      </c>
      <c r="F4976" s="468" t="str">
        <f t="shared" si="318"/>
        <v>محمدپور</v>
      </c>
      <c r="G4976" s="468" t="str">
        <f t="shared" si="319"/>
        <v>جفت</v>
      </c>
      <c r="H4976" s="468">
        <f t="shared" si="320"/>
        <v>7</v>
      </c>
      <c r="I4976" s="468"/>
      <c r="J4976" s="468"/>
      <c r="K4976" s="468"/>
      <c r="L4976" s="468"/>
      <c r="M4976" s="458"/>
      <c r="N4976" s="468"/>
      <c r="O4976" s="468"/>
      <c r="P4976" s="468"/>
      <c r="Q4976" s="469">
        <f t="shared" si="313"/>
        <v>0</v>
      </c>
      <c r="R4976" s="469">
        <f t="shared" si="314"/>
        <v>0</v>
      </c>
      <c r="S4976" s="469">
        <f t="shared" si="315"/>
        <v>0</v>
      </c>
      <c r="T4976" s="273">
        <f t="shared" si="316"/>
        <v>0</v>
      </c>
      <c r="U4976" s="446"/>
    </row>
    <row r="4977" spans="2:21" x14ac:dyDescent="0.25">
      <c r="B4977" s="445">
        <f t="shared" si="312"/>
        <v>4972</v>
      </c>
      <c r="C4977" s="605">
        <v>45581</v>
      </c>
      <c r="D4977" s="217" t="s">
        <v>177</v>
      </c>
      <c r="E4977" s="468" t="str">
        <f t="shared" si="317"/>
        <v>کمپرسی جفت</v>
      </c>
      <c r="F4977" s="468" t="str">
        <f t="shared" si="318"/>
        <v>محمدپور</v>
      </c>
      <c r="G4977" s="468" t="str">
        <f t="shared" si="319"/>
        <v>جفت</v>
      </c>
      <c r="H4977" s="468">
        <f t="shared" si="320"/>
        <v>7</v>
      </c>
      <c r="I4977" s="468"/>
      <c r="J4977" s="468"/>
      <c r="K4977" s="468"/>
      <c r="L4977" s="468"/>
      <c r="M4977" s="458"/>
      <c r="N4977" s="468"/>
      <c r="O4977" s="468"/>
      <c r="P4977" s="468"/>
      <c r="Q4977" s="469">
        <f t="shared" si="313"/>
        <v>0</v>
      </c>
      <c r="R4977" s="469">
        <f t="shared" si="314"/>
        <v>0</v>
      </c>
      <c r="S4977" s="469">
        <f t="shared" si="315"/>
        <v>0</v>
      </c>
      <c r="T4977" s="273">
        <f t="shared" si="316"/>
        <v>0</v>
      </c>
      <c r="U4977" s="446"/>
    </row>
    <row r="4978" spans="2:21" x14ac:dyDescent="0.25">
      <c r="B4978" s="445">
        <f t="shared" si="312"/>
        <v>4973</v>
      </c>
      <c r="C4978" s="605">
        <v>45581</v>
      </c>
      <c r="D4978" s="326" t="s">
        <v>173</v>
      </c>
      <c r="E4978" s="468" t="str">
        <f t="shared" si="317"/>
        <v>تانکر آب</v>
      </c>
      <c r="F4978" s="468" t="str">
        <f t="shared" si="318"/>
        <v>محمدپور</v>
      </c>
      <c r="G4978" s="468" t="str">
        <f t="shared" si="319"/>
        <v>تانکر آب</v>
      </c>
      <c r="H4978" s="468">
        <f t="shared" si="320"/>
        <v>11.2</v>
      </c>
      <c r="I4978" s="468"/>
      <c r="J4978" s="468"/>
      <c r="K4978" s="468"/>
      <c r="L4978" s="468"/>
      <c r="M4978" s="458"/>
      <c r="N4978" s="468"/>
      <c r="O4978" s="468"/>
      <c r="P4978" s="468"/>
      <c r="Q4978" s="469">
        <f t="shared" si="313"/>
        <v>0</v>
      </c>
      <c r="R4978" s="469">
        <f t="shared" si="314"/>
        <v>0</v>
      </c>
      <c r="S4978" s="469">
        <f t="shared" si="315"/>
        <v>0</v>
      </c>
      <c r="T4978" s="273">
        <f t="shared" si="316"/>
        <v>0</v>
      </c>
      <c r="U4978" s="446"/>
    </row>
    <row r="4979" spans="2:21" x14ac:dyDescent="0.25">
      <c r="B4979" s="445">
        <f t="shared" si="312"/>
        <v>4974</v>
      </c>
      <c r="C4979" s="605">
        <v>45581</v>
      </c>
      <c r="D4979" s="217" t="s">
        <v>152</v>
      </c>
      <c r="E4979" s="468" t="str">
        <f t="shared" si="317"/>
        <v>کامیون کمپرسی</v>
      </c>
      <c r="F4979" s="468" t="str">
        <f t="shared" si="318"/>
        <v>میرزایی</v>
      </c>
      <c r="G4979" s="468" t="str">
        <f t="shared" si="319"/>
        <v>تک</v>
      </c>
      <c r="H4979" s="468">
        <f t="shared" si="320"/>
        <v>4.1500000000000004</v>
      </c>
      <c r="I4979" s="468"/>
      <c r="J4979" s="468"/>
      <c r="K4979" s="468"/>
      <c r="L4979" s="468"/>
      <c r="M4979" s="458"/>
      <c r="N4979" s="468"/>
      <c r="O4979" s="468"/>
      <c r="P4979" s="468"/>
      <c r="Q4979" s="469">
        <f t="shared" si="313"/>
        <v>0</v>
      </c>
      <c r="R4979" s="469">
        <f t="shared" si="314"/>
        <v>0</v>
      </c>
      <c r="S4979" s="469">
        <f t="shared" si="315"/>
        <v>0</v>
      </c>
      <c r="T4979" s="273">
        <f t="shared" si="316"/>
        <v>0</v>
      </c>
      <c r="U4979" s="446"/>
    </row>
    <row r="4980" spans="2:21" x14ac:dyDescent="0.25">
      <c r="B4980" s="445">
        <f t="shared" si="312"/>
        <v>4975</v>
      </c>
      <c r="C4980" s="605">
        <v>45581</v>
      </c>
      <c r="D4980" s="326" t="s">
        <v>150</v>
      </c>
      <c r="E4980" s="468" t="str">
        <f t="shared" si="317"/>
        <v>کامیون کمپرسی</v>
      </c>
      <c r="F4980" s="468" t="str">
        <f t="shared" si="318"/>
        <v>میرزایی</v>
      </c>
      <c r="G4980" s="468" t="str">
        <f t="shared" si="319"/>
        <v>تک</v>
      </c>
      <c r="H4980" s="468">
        <f t="shared" si="320"/>
        <v>4.1500000000000004</v>
      </c>
      <c r="I4980" s="468"/>
      <c r="J4980" s="468"/>
      <c r="K4980" s="468"/>
      <c r="L4980" s="468"/>
      <c r="M4980" s="458"/>
      <c r="N4980" s="468"/>
      <c r="O4980" s="468"/>
      <c r="P4980" s="468"/>
      <c r="Q4980" s="469">
        <f t="shared" si="313"/>
        <v>0</v>
      </c>
      <c r="R4980" s="469">
        <f t="shared" si="314"/>
        <v>0</v>
      </c>
      <c r="S4980" s="469">
        <f t="shared" si="315"/>
        <v>0</v>
      </c>
      <c r="T4980" s="273">
        <f t="shared" si="316"/>
        <v>0</v>
      </c>
      <c r="U4980" s="446"/>
    </row>
    <row r="4981" spans="2:21" x14ac:dyDescent="0.25">
      <c r="B4981" s="445">
        <f t="shared" si="312"/>
        <v>4976</v>
      </c>
      <c r="C4981" s="605">
        <v>45581</v>
      </c>
      <c r="D4981" s="217" t="s">
        <v>152</v>
      </c>
      <c r="E4981" s="468" t="str">
        <f t="shared" si="317"/>
        <v>کامیون کمپرسی</v>
      </c>
      <c r="F4981" s="468" t="str">
        <f t="shared" si="318"/>
        <v>میرزایی</v>
      </c>
      <c r="G4981" s="468" t="str">
        <f t="shared" si="319"/>
        <v>تک</v>
      </c>
      <c r="H4981" s="468">
        <f t="shared" si="320"/>
        <v>4.1500000000000004</v>
      </c>
      <c r="I4981" s="468"/>
      <c r="J4981" s="468"/>
      <c r="K4981" s="468"/>
      <c r="L4981" s="468"/>
      <c r="M4981" s="458"/>
      <c r="N4981" s="468"/>
      <c r="O4981" s="468"/>
      <c r="P4981" s="468"/>
      <c r="Q4981" s="469">
        <f t="shared" si="313"/>
        <v>0</v>
      </c>
      <c r="R4981" s="469">
        <f t="shared" si="314"/>
        <v>0</v>
      </c>
      <c r="S4981" s="469">
        <f t="shared" si="315"/>
        <v>0</v>
      </c>
      <c r="T4981" s="273">
        <f t="shared" si="316"/>
        <v>0</v>
      </c>
      <c r="U4981" s="446"/>
    </row>
    <row r="4982" spans="2:21" x14ac:dyDescent="0.25">
      <c r="B4982" s="445">
        <f t="shared" si="312"/>
        <v>4977</v>
      </c>
      <c r="C4982" s="605">
        <v>45581</v>
      </c>
      <c r="D4982" s="326" t="s">
        <v>150</v>
      </c>
      <c r="E4982" s="468" t="str">
        <f t="shared" si="317"/>
        <v>کامیون کمپرسی</v>
      </c>
      <c r="F4982" s="468" t="str">
        <f t="shared" si="318"/>
        <v>میرزایی</v>
      </c>
      <c r="G4982" s="468" t="str">
        <f t="shared" si="319"/>
        <v>تک</v>
      </c>
      <c r="H4982" s="468">
        <f t="shared" si="320"/>
        <v>4.1500000000000004</v>
      </c>
      <c r="I4982" s="468"/>
      <c r="J4982" s="468"/>
      <c r="K4982" s="468"/>
      <c r="L4982" s="468"/>
      <c r="M4982" s="458"/>
      <c r="N4982" s="468"/>
      <c r="O4982" s="468"/>
      <c r="P4982" s="468"/>
      <c r="Q4982" s="469">
        <f t="shared" si="313"/>
        <v>0</v>
      </c>
      <c r="R4982" s="469">
        <f t="shared" si="314"/>
        <v>0</v>
      </c>
      <c r="S4982" s="469">
        <f t="shared" si="315"/>
        <v>0</v>
      </c>
      <c r="T4982" s="273">
        <f t="shared" si="316"/>
        <v>0</v>
      </c>
      <c r="U4982" s="446"/>
    </row>
    <row r="4983" spans="2:21" x14ac:dyDescent="0.25">
      <c r="B4983" s="445">
        <f t="shared" si="312"/>
        <v>4978</v>
      </c>
      <c r="C4983" s="605">
        <v>45581</v>
      </c>
      <c r="D4983" s="217" t="s">
        <v>179</v>
      </c>
      <c r="E4983" s="468" t="str">
        <f t="shared" si="317"/>
        <v>تانکر آب</v>
      </c>
      <c r="F4983" s="468" t="str">
        <f t="shared" si="318"/>
        <v>گلپایگانی</v>
      </c>
      <c r="G4983" s="468" t="str">
        <f t="shared" si="319"/>
        <v>تانکر آب</v>
      </c>
      <c r="H4983" s="468">
        <f t="shared" si="320"/>
        <v>11.6</v>
      </c>
      <c r="I4983" s="468"/>
      <c r="J4983" s="468"/>
      <c r="K4983" s="468"/>
      <c r="L4983" s="468"/>
      <c r="M4983" s="458"/>
      <c r="N4983" s="468"/>
      <c r="O4983" s="468"/>
      <c r="P4983" s="468"/>
      <c r="Q4983" s="469">
        <f t="shared" si="313"/>
        <v>0</v>
      </c>
      <c r="R4983" s="469">
        <f t="shared" si="314"/>
        <v>0</v>
      </c>
      <c r="S4983" s="469">
        <f t="shared" si="315"/>
        <v>0</v>
      </c>
      <c r="T4983" s="273">
        <f t="shared" si="316"/>
        <v>0</v>
      </c>
      <c r="U4983" s="446"/>
    </row>
    <row r="4984" spans="2:21" x14ac:dyDescent="0.25">
      <c r="B4984" s="445">
        <f t="shared" si="312"/>
        <v>4979</v>
      </c>
      <c r="C4984" s="605">
        <v>45581</v>
      </c>
      <c r="D4984" s="326" t="s">
        <v>141</v>
      </c>
      <c r="E4984" s="468" t="str">
        <f t="shared" si="317"/>
        <v>کامیون کمپرسی</v>
      </c>
      <c r="F4984" s="468" t="str">
        <f t="shared" si="318"/>
        <v>انصاری</v>
      </c>
      <c r="G4984" s="468" t="str">
        <f t="shared" si="319"/>
        <v>جفت</v>
      </c>
      <c r="H4984" s="468">
        <f t="shared" si="320"/>
        <v>7</v>
      </c>
      <c r="I4984" s="468"/>
      <c r="J4984" s="468"/>
      <c r="K4984" s="468"/>
      <c r="L4984" s="468"/>
      <c r="M4984" s="458"/>
      <c r="N4984" s="468"/>
      <c r="O4984" s="468"/>
      <c r="P4984" s="468"/>
      <c r="Q4984" s="469">
        <f t="shared" si="313"/>
        <v>0</v>
      </c>
      <c r="R4984" s="469">
        <f t="shared" si="314"/>
        <v>0</v>
      </c>
      <c r="S4984" s="469">
        <f t="shared" si="315"/>
        <v>0</v>
      </c>
      <c r="T4984" s="273">
        <f t="shared" si="316"/>
        <v>0</v>
      </c>
      <c r="U4984" s="446"/>
    </row>
    <row r="4985" spans="2:21" x14ac:dyDescent="0.25">
      <c r="B4985" s="445">
        <f t="shared" si="312"/>
        <v>4980</v>
      </c>
      <c r="C4985" s="605">
        <v>45581</v>
      </c>
      <c r="D4985" s="217" t="s">
        <v>142</v>
      </c>
      <c r="E4985" s="468" t="str">
        <f t="shared" si="317"/>
        <v>کامیون کمپرسی</v>
      </c>
      <c r="F4985" s="468" t="str">
        <f t="shared" si="318"/>
        <v>انصاری</v>
      </c>
      <c r="G4985" s="468" t="str">
        <f t="shared" si="319"/>
        <v>جفت</v>
      </c>
      <c r="H4985" s="468">
        <f t="shared" si="320"/>
        <v>7</v>
      </c>
      <c r="I4985" s="468"/>
      <c r="J4985" s="468"/>
      <c r="K4985" s="468"/>
      <c r="L4985" s="468"/>
      <c r="M4985" s="458"/>
      <c r="N4985" s="468"/>
      <c r="O4985" s="468"/>
      <c r="P4985" s="468"/>
      <c r="Q4985" s="469">
        <f t="shared" si="313"/>
        <v>0</v>
      </c>
      <c r="R4985" s="469">
        <f t="shared" si="314"/>
        <v>0</v>
      </c>
      <c r="S4985" s="469">
        <f t="shared" si="315"/>
        <v>0</v>
      </c>
      <c r="T4985" s="273">
        <f t="shared" si="316"/>
        <v>0</v>
      </c>
      <c r="U4985" s="446"/>
    </row>
    <row r="4986" spans="2:21" x14ac:dyDescent="0.25">
      <c r="B4986" s="445">
        <f t="shared" si="312"/>
        <v>4981</v>
      </c>
      <c r="C4986" s="605">
        <v>45581</v>
      </c>
      <c r="D4986" s="326" t="s">
        <v>143</v>
      </c>
      <c r="E4986" s="468" t="str">
        <f t="shared" si="317"/>
        <v>کامیون کمپرسی</v>
      </c>
      <c r="F4986" s="468" t="str">
        <f t="shared" si="318"/>
        <v>انصاری</v>
      </c>
      <c r="G4986" s="468" t="str">
        <f t="shared" si="319"/>
        <v>جفت</v>
      </c>
      <c r="H4986" s="468">
        <f t="shared" si="320"/>
        <v>7</v>
      </c>
      <c r="I4986" s="468"/>
      <c r="J4986" s="468"/>
      <c r="K4986" s="468"/>
      <c r="L4986" s="468"/>
      <c r="M4986" s="458"/>
      <c r="N4986" s="468"/>
      <c r="O4986" s="468"/>
      <c r="P4986" s="468"/>
      <c r="Q4986" s="469">
        <f t="shared" si="313"/>
        <v>0</v>
      </c>
      <c r="R4986" s="469">
        <f t="shared" si="314"/>
        <v>0</v>
      </c>
      <c r="S4986" s="469">
        <f t="shared" si="315"/>
        <v>0</v>
      </c>
      <c r="T4986" s="273">
        <f t="shared" si="316"/>
        <v>0</v>
      </c>
      <c r="U4986" s="446"/>
    </row>
    <row r="4987" spans="2:21" x14ac:dyDescent="0.25">
      <c r="B4987" s="445">
        <f t="shared" si="312"/>
        <v>4982</v>
      </c>
      <c r="C4987" s="605">
        <v>45581</v>
      </c>
      <c r="D4987" s="217" t="s">
        <v>258</v>
      </c>
      <c r="E4987" s="468" t="str">
        <f t="shared" si="317"/>
        <v>کامیون کمپرسی</v>
      </c>
      <c r="F4987" s="468" t="str">
        <f t="shared" si="318"/>
        <v>انصاری</v>
      </c>
      <c r="G4987" s="468" t="str">
        <f t="shared" si="319"/>
        <v>جفت</v>
      </c>
      <c r="H4987" s="468">
        <f t="shared" si="320"/>
        <v>7</v>
      </c>
      <c r="I4987" s="468"/>
      <c r="J4987" s="468"/>
      <c r="K4987" s="468"/>
      <c r="L4987" s="468"/>
      <c r="M4987" s="458"/>
      <c r="N4987" s="468"/>
      <c r="O4987" s="468"/>
      <c r="P4987" s="468"/>
      <c r="Q4987" s="469">
        <f t="shared" si="313"/>
        <v>0</v>
      </c>
      <c r="R4987" s="469">
        <f t="shared" si="314"/>
        <v>0</v>
      </c>
      <c r="S4987" s="469">
        <f t="shared" si="315"/>
        <v>0</v>
      </c>
      <c r="T4987" s="273">
        <f t="shared" si="316"/>
        <v>0</v>
      </c>
      <c r="U4987" s="446"/>
    </row>
    <row r="4988" spans="2:21" x14ac:dyDescent="0.25">
      <c r="B4988" s="445">
        <f t="shared" si="312"/>
        <v>4983</v>
      </c>
      <c r="C4988" s="605">
        <v>45581</v>
      </c>
      <c r="D4988" s="326" t="s">
        <v>266</v>
      </c>
      <c r="E4988" s="468" t="str">
        <f t="shared" si="317"/>
        <v>کامیون کمپرسی</v>
      </c>
      <c r="F4988" s="468" t="str">
        <f t="shared" si="318"/>
        <v>انصاری</v>
      </c>
      <c r="G4988" s="468" t="str">
        <f t="shared" si="319"/>
        <v>جفت</v>
      </c>
      <c r="H4988" s="468">
        <f t="shared" si="320"/>
        <v>7</v>
      </c>
      <c r="I4988" s="468"/>
      <c r="J4988" s="468"/>
      <c r="K4988" s="468"/>
      <c r="L4988" s="468"/>
      <c r="M4988" s="458"/>
      <c r="N4988" s="468"/>
      <c r="O4988" s="468"/>
      <c r="P4988" s="468"/>
      <c r="Q4988" s="469">
        <f t="shared" si="313"/>
        <v>0</v>
      </c>
      <c r="R4988" s="469">
        <f t="shared" si="314"/>
        <v>0</v>
      </c>
      <c r="S4988" s="469">
        <f t="shared" si="315"/>
        <v>0</v>
      </c>
      <c r="T4988" s="273">
        <f t="shared" si="316"/>
        <v>0</v>
      </c>
      <c r="U4988" s="446"/>
    </row>
    <row r="4989" spans="2:21" x14ac:dyDescent="0.25">
      <c r="B4989" s="445">
        <f t="shared" si="312"/>
        <v>4984</v>
      </c>
      <c r="C4989" s="605">
        <v>45581</v>
      </c>
      <c r="D4989" s="217" t="s">
        <v>267</v>
      </c>
      <c r="E4989" s="468" t="str">
        <f t="shared" si="317"/>
        <v>کامیون کمپرسی</v>
      </c>
      <c r="F4989" s="468" t="str">
        <f t="shared" si="318"/>
        <v>انصاری</v>
      </c>
      <c r="G4989" s="468" t="str">
        <f t="shared" si="319"/>
        <v>جفت</v>
      </c>
      <c r="H4989" s="468">
        <f t="shared" si="320"/>
        <v>7</v>
      </c>
      <c r="I4989" s="468"/>
      <c r="J4989" s="468"/>
      <c r="K4989" s="468"/>
      <c r="L4989" s="468"/>
      <c r="M4989" s="458"/>
      <c r="N4989" s="468"/>
      <c r="O4989" s="468"/>
      <c r="P4989" s="468"/>
      <c r="Q4989" s="469">
        <f t="shared" si="313"/>
        <v>0</v>
      </c>
      <c r="R4989" s="469">
        <f t="shared" si="314"/>
        <v>0</v>
      </c>
      <c r="S4989" s="469">
        <f t="shared" si="315"/>
        <v>0</v>
      </c>
      <c r="T4989" s="273">
        <f t="shared" si="316"/>
        <v>0</v>
      </c>
      <c r="U4989" s="446"/>
    </row>
    <row r="4990" spans="2:21" x14ac:dyDescent="0.25">
      <c r="B4990" s="445">
        <f t="shared" si="312"/>
        <v>4985</v>
      </c>
      <c r="C4990" s="605">
        <v>45581</v>
      </c>
      <c r="D4990" s="326" t="s">
        <v>524</v>
      </c>
      <c r="E4990" s="468" t="str">
        <f t="shared" si="317"/>
        <v>کامیون کمپرسی</v>
      </c>
      <c r="F4990" s="468" t="str">
        <f t="shared" si="318"/>
        <v>شهرکی</v>
      </c>
      <c r="G4990" s="468" t="str">
        <f t="shared" si="319"/>
        <v>تک</v>
      </c>
      <c r="H4990" s="468">
        <f t="shared" si="320"/>
        <v>4.1500000000000004</v>
      </c>
      <c r="I4990" s="468"/>
      <c r="J4990" s="468"/>
      <c r="K4990" s="468"/>
      <c r="L4990" s="468"/>
      <c r="M4990" s="458"/>
      <c r="N4990" s="468"/>
      <c r="O4990" s="468"/>
      <c r="P4990" s="468"/>
      <c r="Q4990" s="469">
        <f t="shared" si="313"/>
        <v>0</v>
      </c>
      <c r="R4990" s="469">
        <f t="shared" si="314"/>
        <v>0</v>
      </c>
      <c r="S4990" s="469">
        <f t="shared" si="315"/>
        <v>0</v>
      </c>
      <c r="T4990" s="273">
        <f t="shared" si="316"/>
        <v>0</v>
      </c>
      <c r="U4990" s="446"/>
    </row>
    <row r="4991" spans="2:21" x14ac:dyDescent="0.25">
      <c r="B4991" s="445">
        <f t="shared" si="312"/>
        <v>4986</v>
      </c>
      <c r="C4991" s="605">
        <v>45581</v>
      </c>
      <c r="D4991" s="217" t="s">
        <v>387</v>
      </c>
      <c r="E4991" s="468" t="str">
        <f t="shared" si="317"/>
        <v>کمپرسی تک</v>
      </c>
      <c r="F4991" s="468" t="str">
        <f t="shared" si="318"/>
        <v>جواد رضاپور</v>
      </c>
      <c r="G4991" s="468" t="str">
        <f t="shared" si="319"/>
        <v>تک</v>
      </c>
      <c r="H4991" s="468">
        <f t="shared" si="320"/>
        <v>4.1500000000000004</v>
      </c>
      <c r="I4991" s="468"/>
      <c r="J4991" s="468"/>
      <c r="K4991" s="468"/>
      <c r="L4991" s="468"/>
      <c r="M4991" s="458"/>
      <c r="N4991" s="468"/>
      <c r="O4991" s="468"/>
      <c r="P4991" s="468"/>
      <c r="Q4991" s="469">
        <f t="shared" si="313"/>
        <v>0</v>
      </c>
      <c r="R4991" s="469">
        <f t="shared" si="314"/>
        <v>0</v>
      </c>
      <c r="S4991" s="469">
        <f t="shared" si="315"/>
        <v>0</v>
      </c>
      <c r="T4991" s="273">
        <f t="shared" si="316"/>
        <v>0</v>
      </c>
      <c r="U4991" s="446"/>
    </row>
    <row r="4992" spans="2:21" x14ac:dyDescent="0.25">
      <c r="B4992" s="445">
        <f t="shared" si="312"/>
        <v>4987</v>
      </c>
      <c r="C4992" s="605">
        <v>45581</v>
      </c>
      <c r="D4992" s="326" t="s">
        <v>388</v>
      </c>
      <c r="E4992" s="468" t="str">
        <f t="shared" si="317"/>
        <v>کمپرسی تک</v>
      </c>
      <c r="F4992" s="468" t="str">
        <f t="shared" si="318"/>
        <v>جواد رضاپور</v>
      </c>
      <c r="G4992" s="468" t="str">
        <f t="shared" si="319"/>
        <v>تک</v>
      </c>
      <c r="H4992" s="468">
        <f t="shared" si="320"/>
        <v>4.1500000000000004</v>
      </c>
      <c r="I4992" s="468"/>
      <c r="J4992" s="468"/>
      <c r="K4992" s="468"/>
      <c r="L4992" s="468"/>
      <c r="M4992" s="458"/>
      <c r="N4992" s="468"/>
      <c r="O4992" s="468"/>
      <c r="P4992" s="468"/>
      <c r="Q4992" s="469">
        <f t="shared" si="313"/>
        <v>0</v>
      </c>
      <c r="R4992" s="469">
        <f t="shared" si="314"/>
        <v>0</v>
      </c>
      <c r="S4992" s="469">
        <f t="shared" si="315"/>
        <v>0</v>
      </c>
      <c r="T4992" s="273">
        <f t="shared" si="316"/>
        <v>0</v>
      </c>
      <c r="U4992" s="446"/>
    </row>
    <row r="4993" spans="2:21" x14ac:dyDescent="0.25">
      <c r="B4993" s="445">
        <f t="shared" si="312"/>
        <v>4988</v>
      </c>
      <c r="C4993" s="605">
        <v>45581</v>
      </c>
      <c r="D4993" s="217" t="s">
        <v>505</v>
      </c>
      <c r="E4993" s="468" t="str">
        <f t="shared" si="317"/>
        <v>کمپرسی تک</v>
      </c>
      <c r="F4993" s="468" t="str">
        <f t="shared" si="318"/>
        <v>جواد رضاپور</v>
      </c>
      <c r="G4993" s="468" t="str">
        <f t="shared" si="319"/>
        <v>تک</v>
      </c>
      <c r="H4993" s="468">
        <f t="shared" si="320"/>
        <v>4.1500000000000004</v>
      </c>
      <c r="I4993" s="468"/>
      <c r="J4993" s="468"/>
      <c r="K4993" s="468"/>
      <c r="L4993" s="468"/>
      <c r="M4993" s="458"/>
      <c r="N4993" s="468"/>
      <c r="O4993" s="468"/>
      <c r="P4993" s="468"/>
      <c r="Q4993" s="469">
        <f t="shared" si="313"/>
        <v>0</v>
      </c>
      <c r="R4993" s="469">
        <f t="shared" si="314"/>
        <v>0</v>
      </c>
      <c r="S4993" s="469">
        <f t="shared" si="315"/>
        <v>0</v>
      </c>
      <c r="T4993" s="273">
        <f t="shared" si="316"/>
        <v>0</v>
      </c>
      <c r="U4993" s="446"/>
    </row>
    <row r="4994" spans="2:21" x14ac:dyDescent="0.25">
      <c r="B4994" s="445">
        <f t="shared" si="312"/>
        <v>4989</v>
      </c>
      <c r="C4994" s="605">
        <v>45581</v>
      </c>
      <c r="D4994" s="326" t="s">
        <v>96</v>
      </c>
      <c r="E4994" s="468" t="str">
        <f t="shared" si="317"/>
        <v>تانکر آب</v>
      </c>
      <c r="F4994" s="468" t="str">
        <f t="shared" si="318"/>
        <v>شرکتی</v>
      </c>
      <c r="G4994" s="468" t="str">
        <f t="shared" si="319"/>
        <v>تانکر آب</v>
      </c>
      <c r="H4994" s="468">
        <f t="shared" si="320"/>
        <v>11.8</v>
      </c>
      <c r="I4994" s="468"/>
      <c r="J4994" s="468"/>
      <c r="K4994" s="468"/>
      <c r="L4994" s="468"/>
      <c r="M4994" s="458"/>
      <c r="N4994" s="468"/>
      <c r="O4994" s="468"/>
      <c r="P4994" s="468"/>
      <c r="Q4994" s="469">
        <f t="shared" si="313"/>
        <v>0</v>
      </c>
      <c r="R4994" s="469">
        <f t="shared" si="314"/>
        <v>0</v>
      </c>
      <c r="S4994" s="469">
        <f t="shared" si="315"/>
        <v>0</v>
      </c>
      <c r="T4994" s="273">
        <f t="shared" si="316"/>
        <v>0</v>
      </c>
      <c r="U4994" s="446"/>
    </row>
    <row r="4995" spans="2:21" x14ac:dyDescent="0.25">
      <c r="B4995" s="445">
        <f t="shared" si="312"/>
        <v>4990</v>
      </c>
      <c r="C4995" s="605">
        <v>45581</v>
      </c>
      <c r="D4995" s="217" t="s">
        <v>130</v>
      </c>
      <c r="E4995" s="468" t="str">
        <f t="shared" si="317"/>
        <v>تانکر آب</v>
      </c>
      <c r="F4995" s="468" t="str">
        <f t="shared" si="318"/>
        <v>شرکتی</v>
      </c>
      <c r="G4995" s="468" t="str">
        <f t="shared" si="319"/>
        <v>تانکر آب</v>
      </c>
      <c r="H4995" s="468">
        <f t="shared" si="320"/>
        <v>11.8</v>
      </c>
      <c r="I4995" s="468"/>
      <c r="J4995" s="468"/>
      <c r="K4995" s="468"/>
      <c r="L4995" s="468"/>
      <c r="M4995" s="458"/>
      <c r="N4995" s="468"/>
      <c r="O4995" s="468"/>
      <c r="P4995" s="468"/>
      <c r="Q4995" s="469">
        <f t="shared" si="313"/>
        <v>0</v>
      </c>
      <c r="R4995" s="469">
        <f t="shared" si="314"/>
        <v>0</v>
      </c>
      <c r="S4995" s="469">
        <f t="shared" si="315"/>
        <v>0</v>
      </c>
      <c r="T4995" s="273">
        <f t="shared" si="316"/>
        <v>0</v>
      </c>
      <c r="U4995" s="446"/>
    </row>
    <row r="4996" spans="2:21" x14ac:dyDescent="0.25">
      <c r="B4996" s="445">
        <f t="shared" si="312"/>
        <v>4991</v>
      </c>
      <c r="C4996" s="605">
        <v>45581</v>
      </c>
      <c r="D4996" s="326" t="s">
        <v>478</v>
      </c>
      <c r="E4996" s="468" t="str">
        <f t="shared" si="317"/>
        <v>تانکر آب</v>
      </c>
      <c r="F4996" s="468" t="str">
        <f t="shared" si="318"/>
        <v>میرزایی</v>
      </c>
      <c r="G4996" s="468" t="str">
        <f t="shared" si="319"/>
        <v>تانکر آب</v>
      </c>
      <c r="H4996" s="468">
        <f t="shared" si="320"/>
        <v>13</v>
      </c>
      <c r="I4996" s="468"/>
      <c r="J4996" s="468"/>
      <c r="K4996" s="468"/>
      <c r="L4996" s="468"/>
      <c r="M4996" s="458"/>
      <c r="N4996" s="468"/>
      <c r="O4996" s="468"/>
      <c r="P4996" s="468"/>
      <c r="Q4996" s="469">
        <f t="shared" si="313"/>
        <v>0</v>
      </c>
      <c r="R4996" s="469">
        <f t="shared" si="314"/>
        <v>0</v>
      </c>
      <c r="S4996" s="469">
        <f t="shared" si="315"/>
        <v>0</v>
      </c>
      <c r="T4996" s="273">
        <f t="shared" si="316"/>
        <v>0</v>
      </c>
      <c r="U4996" s="446"/>
    </row>
    <row r="4997" spans="2:21" x14ac:dyDescent="0.25">
      <c r="B4997" s="381"/>
      <c r="C4997" s="605"/>
      <c r="D4997" s="217"/>
      <c r="E4997" s="381"/>
      <c r="F4997" s="381"/>
      <c r="G4997" s="381"/>
      <c r="H4997" s="381"/>
      <c r="I4997" s="382"/>
      <c r="J4997" s="383"/>
      <c r="K4997" s="383"/>
      <c r="L4997" s="383"/>
      <c r="M4997" s="383"/>
      <c r="N4997" s="383"/>
      <c r="O4997" s="383"/>
      <c r="P4997" s="383"/>
      <c r="Q4997" s="384"/>
      <c r="R4997" s="384"/>
      <c r="S4997" s="384"/>
      <c r="T4997" s="378"/>
      <c r="U4997" s="263"/>
    </row>
    <row r="4998" spans="2:21" x14ac:dyDescent="0.25">
      <c r="B4998" s="381"/>
      <c r="C4998" s="605"/>
      <c r="D4998" s="217"/>
      <c r="E4998" s="381"/>
      <c r="F4998" s="381"/>
      <c r="G4998" s="381"/>
      <c r="H4998" s="381"/>
      <c r="I4998" s="382"/>
      <c r="J4998" s="383"/>
      <c r="K4998" s="383"/>
      <c r="L4998" s="383"/>
      <c r="M4998" s="383"/>
      <c r="N4998" s="383"/>
      <c r="O4998" s="383"/>
      <c r="P4998" s="383"/>
      <c r="Q4998" s="384"/>
      <c r="R4998" s="384"/>
      <c r="S4998" s="384"/>
      <c r="T4998" s="378"/>
      <c r="U4998" s="263"/>
    </row>
    <row r="4999" spans="2:21" x14ac:dyDescent="0.25">
      <c r="B4999" s="381"/>
      <c r="C4999" s="605"/>
      <c r="D4999" s="217"/>
      <c r="E4999" s="381"/>
      <c r="F4999" s="381"/>
      <c r="G4999" s="381"/>
      <c r="H4999" s="381"/>
      <c r="I4999" s="382"/>
      <c r="J4999" s="383"/>
      <c r="K4999" s="383"/>
      <c r="L4999" s="383"/>
      <c r="M4999" s="383"/>
      <c r="N4999" s="383"/>
      <c r="O4999" s="383"/>
      <c r="P4999" s="383"/>
      <c r="Q4999" s="384"/>
      <c r="R4999" s="384"/>
      <c r="S4999" s="384"/>
      <c r="T4999" s="378"/>
      <c r="U4999" s="263"/>
    </row>
    <row r="5000" spans="2:21" x14ac:dyDescent="0.25">
      <c r="B5000" s="381"/>
      <c r="C5000" s="605"/>
      <c r="D5000" s="217"/>
      <c r="E5000" s="381"/>
      <c r="F5000" s="381"/>
      <c r="G5000" s="381"/>
      <c r="H5000" s="381"/>
      <c r="I5000" s="382"/>
      <c r="J5000" s="383"/>
      <c r="K5000" s="383"/>
      <c r="L5000" s="383"/>
      <c r="M5000" s="383"/>
      <c r="N5000" s="383"/>
      <c r="O5000" s="383"/>
      <c r="P5000" s="383"/>
      <c r="Q5000" s="384"/>
      <c r="R5000" s="384"/>
      <c r="S5000" s="384"/>
      <c r="T5000" s="378"/>
      <c r="U5000" s="263"/>
    </row>
    <row r="5001" spans="2:21" x14ac:dyDescent="0.25">
      <c r="B5001" s="381"/>
      <c r="C5001" s="605"/>
      <c r="D5001" s="217"/>
      <c r="E5001" s="381"/>
      <c r="F5001" s="381"/>
      <c r="G5001" s="381"/>
      <c r="H5001" s="381"/>
      <c r="I5001" s="382"/>
      <c r="J5001" s="383"/>
      <c r="K5001" s="383"/>
      <c r="L5001" s="383"/>
      <c r="M5001" s="383"/>
      <c r="N5001" s="383"/>
      <c r="O5001" s="383"/>
      <c r="P5001" s="383"/>
      <c r="Q5001" s="384"/>
      <c r="R5001" s="384"/>
      <c r="S5001" s="384"/>
      <c r="T5001" s="378"/>
      <c r="U5001" s="263"/>
    </row>
    <row r="5002" spans="2:21" x14ac:dyDescent="0.25">
      <c r="B5002" s="381"/>
      <c r="C5002" s="605"/>
      <c r="D5002" s="217"/>
      <c r="E5002" s="381"/>
      <c r="F5002" s="381"/>
      <c r="G5002" s="381"/>
      <c r="H5002" s="381"/>
      <c r="I5002" s="382"/>
      <c r="J5002" s="383"/>
      <c r="K5002" s="383"/>
      <c r="L5002" s="383"/>
      <c r="M5002" s="383"/>
      <c r="N5002" s="383"/>
      <c r="O5002" s="383"/>
      <c r="P5002" s="383"/>
      <c r="Q5002" s="384"/>
      <c r="R5002" s="384"/>
      <c r="S5002" s="384"/>
      <c r="T5002" s="378"/>
      <c r="U5002" s="263"/>
    </row>
    <row r="5003" spans="2:21" x14ac:dyDescent="0.25">
      <c r="B5003" s="381"/>
      <c r="C5003" s="605"/>
      <c r="D5003" s="217"/>
      <c r="E5003" s="381"/>
      <c r="F5003" s="381"/>
      <c r="G5003" s="381"/>
      <c r="H5003" s="381"/>
      <c r="I5003" s="382"/>
      <c r="J5003" s="383"/>
      <c r="K5003" s="383"/>
      <c r="L5003" s="383"/>
      <c r="M5003" s="383"/>
      <c r="N5003" s="383"/>
      <c r="O5003" s="383"/>
      <c r="P5003" s="383"/>
      <c r="Q5003" s="384"/>
      <c r="R5003" s="384"/>
      <c r="S5003" s="384"/>
      <c r="T5003" s="378"/>
      <c r="U5003" s="263"/>
    </row>
    <row r="5004" spans="2:21" x14ac:dyDescent="0.25">
      <c r="B5004" s="381"/>
      <c r="C5004" s="605"/>
      <c r="D5004" s="217"/>
      <c r="E5004" s="381"/>
      <c r="F5004" s="381"/>
      <c r="G5004" s="381"/>
      <c r="H5004" s="381"/>
      <c r="I5004" s="382"/>
      <c r="J5004" s="383"/>
      <c r="K5004" s="383"/>
      <c r="L5004" s="383"/>
      <c r="M5004" s="383"/>
      <c r="N5004" s="383"/>
      <c r="O5004" s="383"/>
      <c r="P5004" s="383"/>
      <c r="Q5004" s="384"/>
      <c r="R5004" s="384"/>
      <c r="S5004" s="384"/>
      <c r="T5004" s="378"/>
      <c r="U5004" s="263"/>
    </row>
    <row r="5005" spans="2:21" x14ac:dyDescent="0.25">
      <c r="B5005" s="381"/>
      <c r="C5005" s="605"/>
      <c r="D5005" s="217"/>
      <c r="E5005" s="381"/>
      <c r="F5005" s="381"/>
      <c r="G5005" s="381"/>
      <c r="H5005" s="381"/>
      <c r="I5005" s="382"/>
      <c r="J5005" s="383"/>
      <c r="K5005" s="383"/>
      <c r="L5005" s="383"/>
      <c r="M5005" s="383"/>
      <c r="N5005" s="383"/>
      <c r="O5005" s="383"/>
      <c r="P5005" s="383"/>
      <c r="Q5005" s="384"/>
      <c r="R5005" s="384"/>
      <c r="S5005" s="384"/>
      <c r="T5005" s="378"/>
      <c r="U5005" s="263"/>
    </row>
    <row r="5006" spans="2:21" x14ac:dyDescent="0.25">
      <c r="B5006" s="381"/>
      <c r="C5006" s="605"/>
      <c r="D5006" s="217"/>
      <c r="E5006" s="381"/>
      <c r="F5006" s="381"/>
      <c r="G5006" s="381"/>
      <c r="H5006" s="381"/>
      <c r="I5006" s="382"/>
      <c r="J5006" s="383"/>
      <c r="K5006" s="383"/>
      <c r="L5006" s="383"/>
      <c r="M5006" s="383"/>
      <c r="N5006" s="383"/>
      <c r="O5006" s="383"/>
      <c r="P5006" s="383"/>
      <c r="Q5006" s="384"/>
      <c r="R5006" s="384"/>
      <c r="S5006" s="384"/>
      <c r="T5006" s="378"/>
      <c r="U5006" s="263"/>
    </row>
    <row r="5007" spans="2:21" x14ac:dyDescent="0.25">
      <c r="B5007" s="381"/>
      <c r="C5007" s="605"/>
      <c r="D5007" s="217"/>
      <c r="E5007" s="381"/>
      <c r="F5007" s="381"/>
      <c r="G5007" s="381"/>
      <c r="H5007" s="381"/>
      <c r="I5007" s="382"/>
      <c r="J5007" s="383"/>
      <c r="K5007" s="383"/>
      <c r="L5007" s="383"/>
      <c r="M5007" s="383"/>
      <c r="N5007" s="383"/>
      <c r="O5007" s="383"/>
      <c r="P5007" s="383"/>
      <c r="Q5007" s="384"/>
      <c r="R5007" s="384"/>
      <c r="S5007" s="384"/>
      <c r="T5007" s="378"/>
      <c r="U5007" s="263"/>
    </row>
    <row r="5008" spans="2:21" x14ac:dyDescent="0.25">
      <c r="B5008" s="381"/>
      <c r="C5008" s="605"/>
      <c r="D5008" s="217"/>
      <c r="E5008" s="381"/>
      <c r="F5008" s="381"/>
      <c r="G5008" s="381"/>
      <c r="H5008" s="381"/>
      <c r="I5008" s="382"/>
      <c r="J5008" s="383"/>
      <c r="K5008" s="383"/>
      <c r="L5008" s="383"/>
      <c r="M5008" s="383"/>
      <c r="N5008" s="383"/>
      <c r="O5008" s="383"/>
      <c r="P5008" s="383"/>
      <c r="Q5008" s="384"/>
      <c r="R5008" s="384"/>
      <c r="S5008" s="384"/>
      <c r="T5008" s="378"/>
      <c r="U5008" s="263"/>
    </row>
    <row r="5009" spans="2:21" x14ac:dyDescent="0.25">
      <c r="B5009" s="381"/>
      <c r="C5009" s="605"/>
      <c r="D5009" s="217"/>
      <c r="E5009" s="381"/>
      <c r="F5009" s="381"/>
      <c r="G5009" s="381"/>
      <c r="H5009" s="381"/>
      <c r="I5009" s="382"/>
      <c r="J5009" s="383"/>
      <c r="K5009" s="383"/>
      <c r="L5009" s="383"/>
      <c r="M5009" s="383"/>
      <c r="N5009" s="383"/>
      <c r="O5009" s="383"/>
      <c r="P5009" s="383"/>
      <c r="Q5009" s="384"/>
      <c r="R5009" s="384"/>
      <c r="S5009" s="384"/>
      <c r="T5009" s="378"/>
      <c r="U5009" s="263"/>
    </row>
    <row r="5010" spans="2:21" x14ac:dyDescent="0.25">
      <c r="B5010" s="381"/>
      <c r="C5010" s="605"/>
      <c r="D5010" s="217"/>
      <c r="E5010" s="381"/>
      <c r="F5010" s="381"/>
      <c r="G5010" s="381"/>
      <c r="H5010" s="381"/>
      <c r="I5010" s="382"/>
      <c r="J5010" s="383"/>
      <c r="K5010" s="383"/>
      <c r="L5010" s="383"/>
      <c r="M5010" s="383"/>
      <c r="N5010" s="383"/>
      <c r="O5010" s="383"/>
      <c r="P5010" s="383"/>
      <c r="Q5010" s="384"/>
      <c r="R5010" s="384"/>
      <c r="S5010" s="384"/>
      <c r="T5010" s="378"/>
      <c r="U5010" s="263"/>
    </row>
    <row r="5011" spans="2:21" x14ac:dyDescent="0.25">
      <c r="B5011" s="381"/>
      <c r="C5011" s="605"/>
      <c r="D5011" s="217"/>
      <c r="E5011" s="381"/>
      <c r="F5011" s="381"/>
      <c r="G5011" s="381"/>
      <c r="H5011" s="381"/>
      <c r="I5011" s="382"/>
      <c r="J5011" s="383"/>
      <c r="K5011" s="383"/>
      <c r="L5011" s="383"/>
      <c r="M5011" s="383"/>
      <c r="N5011" s="383"/>
      <c r="O5011" s="383"/>
      <c r="P5011" s="383"/>
      <c r="Q5011" s="384"/>
      <c r="R5011" s="384"/>
      <c r="S5011" s="384"/>
      <c r="T5011" s="378"/>
      <c r="U5011" s="263"/>
    </row>
    <row r="5012" spans="2:21" x14ac:dyDescent="0.25">
      <c r="B5012" s="381"/>
      <c r="C5012" s="605"/>
      <c r="D5012" s="217"/>
      <c r="E5012" s="381"/>
      <c r="F5012" s="381"/>
      <c r="G5012" s="381"/>
      <c r="H5012" s="381"/>
      <c r="I5012" s="382"/>
      <c r="J5012" s="383"/>
      <c r="K5012" s="383"/>
      <c r="L5012" s="383"/>
      <c r="M5012" s="383"/>
      <c r="N5012" s="383"/>
      <c r="O5012" s="383"/>
      <c r="P5012" s="383"/>
      <c r="Q5012" s="384"/>
      <c r="R5012" s="384"/>
      <c r="S5012" s="384"/>
      <c r="T5012" s="378"/>
      <c r="U5012" s="263"/>
    </row>
    <row r="5013" spans="2:21" x14ac:dyDescent="0.25">
      <c r="B5013" s="381"/>
      <c r="C5013" s="605"/>
      <c r="D5013" s="217"/>
      <c r="E5013" s="381"/>
      <c r="F5013" s="381"/>
      <c r="G5013" s="381"/>
      <c r="H5013" s="381"/>
      <c r="I5013" s="382"/>
      <c r="J5013" s="383"/>
      <c r="K5013" s="383"/>
      <c r="L5013" s="383"/>
      <c r="M5013" s="383"/>
      <c r="N5013" s="383"/>
      <c r="O5013" s="383"/>
      <c r="P5013" s="383"/>
      <c r="Q5013" s="384"/>
      <c r="R5013" s="384"/>
      <c r="S5013" s="384"/>
      <c r="T5013" s="378"/>
      <c r="U5013" s="263"/>
    </row>
    <row r="5014" spans="2:21" x14ac:dyDescent="0.25">
      <c r="B5014" s="381"/>
      <c r="C5014" s="605"/>
      <c r="D5014" s="217"/>
      <c r="E5014" s="381"/>
      <c r="F5014" s="381"/>
      <c r="G5014" s="381"/>
      <c r="H5014" s="381"/>
      <c r="I5014" s="382"/>
      <c r="J5014" s="383"/>
      <c r="K5014" s="383"/>
      <c r="L5014" s="383"/>
      <c r="M5014" s="383"/>
      <c r="N5014" s="383"/>
      <c r="O5014" s="383"/>
      <c r="P5014" s="383"/>
      <c r="Q5014" s="384"/>
      <c r="R5014" s="384"/>
      <c r="S5014" s="384"/>
      <c r="T5014" s="378"/>
      <c r="U5014" s="263"/>
    </row>
    <row r="5015" spans="2:21" x14ac:dyDescent="0.25">
      <c r="B5015" s="381"/>
      <c r="C5015" s="605"/>
      <c r="D5015" s="217"/>
      <c r="E5015" s="381"/>
      <c r="F5015" s="381"/>
      <c r="G5015" s="381"/>
      <c r="H5015" s="381"/>
      <c r="I5015" s="382"/>
      <c r="J5015" s="383"/>
      <c r="K5015" s="383"/>
      <c r="L5015" s="383"/>
      <c r="M5015" s="383"/>
      <c r="N5015" s="383"/>
      <c r="O5015" s="383"/>
      <c r="P5015" s="383"/>
      <c r="Q5015" s="384"/>
      <c r="R5015" s="384"/>
      <c r="S5015" s="384"/>
      <c r="T5015" s="378"/>
      <c r="U5015" s="263"/>
    </row>
    <row r="5016" spans="2:21" x14ac:dyDescent="0.25">
      <c r="B5016" s="381"/>
      <c r="C5016" s="605"/>
      <c r="D5016" s="217"/>
      <c r="E5016" s="381"/>
      <c r="F5016" s="381"/>
      <c r="G5016" s="381"/>
      <c r="H5016" s="381"/>
      <c r="I5016" s="382"/>
      <c r="J5016" s="383"/>
      <c r="K5016" s="383"/>
      <c r="L5016" s="383"/>
      <c r="M5016" s="383"/>
      <c r="N5016" s="383"/>
      <c r="O5016" s="383"/>
      <c r="P5016" s="383"/>
      <c r="Q5016" s="384"/>
      <c r="R5016" s="384"/>
      <c r="S5016" s="384"/>
      <c r="T5016" s="378"/>
      <c r="U5016" s="263"/>
    </row>
    <row r="5017" spans="2:21" x14ac:dyDescent="0.25">
      <c r="B5017" s="381"/>
      <c r="C5017" s="605"/>
      <c r="D5017" s="217"/>
      <c r="E5017" s="381"/>
      <c r="F5017" s="381"/>
      <c r="G5017" s="381"/>
      <c r="H5017" s="381"/>
      <c r="I5017" s="382"/>
      <c r="J5017" s="383"/>
      <c r="K5017" s="383"/>
      <c r="L5017" s="383"/>
      <c r="M5017" s="383"/>
      <c r="N5017" s="383"/>
      <c r="O5017" s="383"/>
      <c r="P5017" s="383"/>
      <c r="Q5017" s="384"/>
      <c r="R5017" s="384"/>
      <c r="S5017" s="384"/>
      <c r="T5017" s="378"/>
      <c r="U5017" s="263"/>
    </row>
    <row r="5018" spans="2:21" x14ac:dyDescent="0.25">
      <c r="B5018" s="381"/>
      <c r="C5018" s="605"/>
      <c r="D5018" s="217"/>
      <c r="E5018" s="381"/>
      <c r="F5018" s="381"/>
      <c r="G5018" s="381"/>
      <c r="H5018" s="381"/>
      <c r="I5018" s="382"/>
      <c r="J5018" s="383"/>
      <c r="K5018" s="383"/>
      <c r="L5018" s="383"/>
      <c r="M5018" s="383"/>
      <c r="N5018" s="383"/>
      <c r="O5018" s="383"/>
      <c r="P5018" s="383"/>
      <c r="Q5018" s="384"/>
      <c r="R5018" s="384"/>
      <c r="S5018" s="384"/>
      <c r="T5018" s="378"/>
      <c r="U5018" s="263"/>
    </row>
    <row r="5019" spans="2:21" x14ac:dyDescent="0.25">
      <c r="B5019" s="381"/>
      <c r="C5019" s="605"/>
      <c r="D5019" s="217"/>
      <c r="E5019" s="381"/>
      <c r="F5019" s="381"/>
      <c r="G5019" s="381"/>
      <c r="H5019" s="381"/>
      <c r="I5019" s="382"/>
      <c r="J5019" s="383"/>
      <c r="K5019" s="383"/>
      <c r="L5019" s="383"/>
      <c r="M5019" s="383"/>
      <c r="N5019" s="383"/>
      <c r="O5019" s="383"/>
      <c r="P5019" s="383"/>
      <c r="Q5019" s="384"/>
      <c r="R5019" s="384"/>
      <c r="S5019" s="384"/>
      <c r="T5019" s="378"/>
      <c r="U5019" s="263"/>
    </row>
    <row r="5020" spans="2:21" x14ac:dyDescent="0.25">
      <c r="B5020" s="381"/>
      <c r="C5020" s="605"/>
      <c r="D5020" s="217"/>
      <c r="E5020" s="381"/>
      <c r="F5020" s="381"/>
      <c r="G5020" s="381"/>
      <c r="H5020" s="381"/>
      <c r="I5020" s="382"/>
      <c r="J5020" s="383"/>
      <c r="K5020" s="383"/>
      <c r="L5020" s="383"/>
      <c r="M5020" s="383"/>
      <c r="N5020" s="383"/>
      <c r="O5020" s="383"/>
      <c r="P5020" s="383"/>
      <c r="Q5020" s="384"/>
      <c r="R5020" s="384"/>
      <c r="S5020" s="384"/>
      <c r="T5020" s="378"/>
      <c r="U5020" s="263"/>
    </row>
    <row r="5021" spans="2:21" x14ac:dyDescent="0.25">
      <c r="B5021" s="381"/>
      <c r="C5021" s="605"/>
      <c r="D5021" s="217"/>
      <c r="E5021" s="381"/>
      <c r="F5021" s="381"/>
      <c r="G5021" s="381"/>
      <c r="H5021" s="381"/>
      <c r="I5021" s="382"/>
      <c r="J5021" s="383"/>
      <c r="K5021" s="383"/>
      <c r="L5021" s="383"/>
      <c r="M5021" s="383"/>
      <c r="N5021" s="383"/>
      <c r="O5021" s="383"/>
      <c r="P5021" s="383"/>
      <c r="Q5021" s="384"/>
      <c r="R5021" s="384"/>
      <c r="S5021" s="384"/>
      <c r="T5021" s="378"/>
      <c r="U5021" s="263"/>
    </row>
    <row r="5022" spans="2:21" x14ac:dyDescent="0.25">
      <c r="B5022" s="381"/>
      <c r="C5022" s="605"/>
      <c r="D5022" s="217"/>
      <c r="E5022" s="381"/>
      <c r="F5022" s="381"/>
      <c r="G5022" s="381"/>
      <c r="H5022" s="381"/>
      <c r="I5022" s="382"/>
      <c r="J5022" s="383"/>
      <c r="K5022" s="383"/>
      <c r="L5022" s="383"/>
      <c r="M5022" s="383"/>
      <c r="N5022" s="383"/>
      <c r="O5022" s="383"/>
      <c r="P5022" s="383"/>
      <c r="Q5022" s="384"/>
      <c r="R5022" s="384"/>
      <c r="S5022" s="384"/>
      <c r="T5022" s="378"/>
      <c r="U5022" s="263"/>
    </row>
    <row r="5023" spans="2:21" x14ac:dyDescent="0.25">
      <c r="B5023" s="381"/>
      <c r="C5023" s="605"/>
      <c r="D5023" s="217"/>
      <c r="E5023" s="381"/>
      <c r="F5023" s="381"/>
      <c r="G5023" s="381"/>
      <c r="H5023" s="381"/>
      <c r="I5023" s="382"/>
      <c r="J5023" s="383"/>
      <c r="K5023" s="383"/>
      <c r="L5023" s="383"/>
      <c r="M5023" s="383"/>
      <c r="N5023" s="383"/>
      <c r="O5023" s="383"/>
      <c r="P5023" s="383"/>
      <c r="Q5023" s="384"/>
      <c r="R5023" s="384"/>
      <c r="S5023" s="384"/>
      <c r="T5023" s="378"/>
      <c r="U5023" s="263"/>
    </row>
    <row r="5024" spans="2:21" x14ac:dyDescent="0.25">
      <c r="B5024" s="381"/>
      <c r="C5024" s="605"/>
      <c r="D5024" s="217"/>
      <c r="E5024" s="381"/>
      <c r="F5024" s="381"/>
      <c r="G5024" s="381"/>
      <c r="H5024" s="381"/>
      <c r="I5024" s="382"/>
      <c r="J5024" s="383"/>
      <c r="K5024" s="383"/>
      <c r="L5024" s="383"/>
      <c r="M5024" s="383"/>
      <c r="N5024" s="383"/>
      <c r="O5024" s="383"/>
      <c r="P5024" s="383"/>
      <c r="Q5024" s="384"/>
      <c r="R5024" s="384"/>
      <c r="S5024" s="384"/>
      <c r="T5024" s="378"/>
      <c r="U5024" s="263"/>
    </row>
    <row r="5025" spans="2:21" x14ac:dyDescent="0.25">
      <c r="B5025" s="381"/>
      <c r="C5025" s="605"/>
      <c r="D5025" s="217"/>
      <c r="E5025" s="381"/>
      <c r="F5025" s="381"/>
      <c r="G5025" s="381"/>
      <c r="H5025" s="381"/>
      <c r="I5025" s="382"/>
      <c r="J5025" s="383"/>
      <c r="K5025" s="383"/>
      <c r="L5025" s="383"/>
      <c r="M5025" s="383"/>
      <c r="N5025" s="383"/>
      <c r="O5025" s="383"/>
      <c r="P5025" s="383"/>
      <c r="Q5025" s="384"/>
      <c r="R5025" s="384"/>
      <c r="S5025" s="384"/>
      <c r="T5025" s="378"/>
      <c r="U5025" s="263"/>
    </row>
    <row r="5026" spans="2:21" x14ac:dyDescent="0.25">
      <c r="B5026" s="381"/>
      <c r="C5026" s="605"/>
      <c r="D5026" s="217"/>
      <c r="E5026" s="381"/>
      <c r="F5026" s="381"/>
      <c r="G5026" s="381"/>
      <c r="H5026" s="381"/>
      <c r="I5026" s="382"/>
      <c r="J5026" s="383"/>
      <c r="K5026" s="383"/>
      <c r="L5026" s="383"/>
      <c r="M5026" s="383"/>
      <c r="N5026" s="383"/>
      <c r="O5026" s="383"/>
      <c r="P5026" s="383"/>
      <c r="Q5026" s="384"/>
      <c r="R5026" s="384"/>
      <c r="S5026" s="384"/>
      <c r="T5026" s="378"/>
      <c r="U5026" s="263"/>
    </row>
    <row r="5027" spans="2:21" x14ac:dyDescent="0.25">
      <c r="B5027" s="381"/>
      <c r="C5027" s="605"/>
      <c r="D5027" s="217"/>
      <c r="E5027" s="381"/>
      <c r="F5027" s="381"/>
      <c r="G5027" s="381"/>
      <c r="H5027" s="381"/>
      <c r="I5027" s="382"/>
      <c r="J5027" s="383"/>
      <c r="K5027" s="383"/>
      <c r="L5027" s="383"/>
      <c r="M5027" s="383"/>
      <c r="N5027" s="383"/>
      <c r="O5027" s="383"/>
      <c r="P5027" s="383"/>
      <c r="Q5027" s="384"/>
      <c r="R5027" s="384"/>
      <c r="S5027" s="384"/>
      <c r="T5027" s="378"/>
      <c r="U5027" s="263"/>
    </row>
    <row r="5028" spans="2:21" x14ac:dyDescent="0.25">
      <c r="B5028" s="381"/>
      <c r="C5028" s="605"/>
      <c r="D5028" s="217"/>
      <c r="E5028" s="381"/>
      <c r="F5028" s="381"/>
      <c r="G5028" s="381"/>
      <c r="H5028" s="381"/>
      <c r="I5028" s="382"/>
      <c r="J5028" s="383"/>
      <c r="K5028" s="383"/>
      <c r="L5028" s="383"/>
      <c r="M5028" s="383"/>
      <c r="N5028" s="383"/>
      <c r="O5028" s="383"/>
      <c r="P5028" s="383"/>
      <c r="Q5028" s="384"/>
      <c r="R5028" s="384"/>
      <c r="S5028" s="384"/>
      <c r="T5028" s="378"/>
      <c r="U5028" s="263"/>
    </row>
    <row r="5029" spans="2:21" x14ac:dyDescent="0.25">
      <c r="B5029" s="381"/>
      <c r="C5029" s="605"/>
      <c r="D5029" s="217"/>
      <c r="E5029" s="381"/>
      <c r="F5029" s="381"/>
      <c r="G5029" s="381"/>
      <c r="H5029" s="381"/>
      <c r="I5029" s="382"/>
      <c r="J5029" s="383"/>
      <c r="K5029" s="383"/>
      <c r="L5029" s="383"/>
      <c r="M5029" s="383"/>
      <c r="N5029" s="383"/>
      <c r="O5029" s="383"/>
      <c r="P5029" s="383"/>
      <c r="Q5029" s="384"/>
      <c r="R5029" s="384"/>
      <c r="S5029" s="384"/>
      <c r="T5029" s="378"/>
      <c r="U5029" s="263"/>
    </row>
    <row r="5030" spans="2:21" x14ac:dyDescent="0.25">
      <c r="B5030" s="381"/>
      <c r="C5030" s="605"/>
      <c r="D5030" s="217"/>
      <c r="E5030" s="381"/>
      <c r="F5030" s="381"/>
      <c r="G5030" s="381"/>
      <c r="H5030" s="381"/>
      <c r="I5030" s="382"/>
      <c r="J5030" s="383"/>
      <c r="K5030" s="383"/>
      <c r="L5030" s="383"/>
      <c r="M5030" s="383"/>
      <c r="N5030" s="383"/>
      <c r="O5030" s="383"/>
      <c r="P5030" s="383"/>
      <c r="Q5030" s="384"/>
      <c r="R5030" s="384"/>
      <c r="S5030" s="384"/>
      <c r="T5030" s="378"/>
      <c r="U5030" s="263"/>
    </row>
    <row r="5031" spans="2:21" x14ac:dyDescent="0.25">
      <c r="B5031" s="381"/>
      <c r="C5031" s="605"/>
      <c r="D5031" s="217"/>
      <c r="E5031" s="381"/>
      <c r="F5031" s="381"/>
      <c r="G5031" s="381"/>
      <c r="H5031" s="381"/>
      <c r="I5031" s="382"/>
      <c r="J5031" s="383"/>
      <c r="K5031" s="383"/>
      <c r="L5031" s="383"/>
      <c r="M5031" s="383"/>
      <c r="N5031" s="383"/>
      <c r="O5031" s="383"/>
      <c r="P5031" s="383"/>
      <c r="Q5031" s="384"/>
      <c r="R5031" s="384"/>
      <c r="S5031" s="384"/>
      <c r="T5031" s="378"/>
      <c r="U5031" s="263"/>
    </row>
    <row r="5032" spans="2:21" x14ac:dyDescent="0.25">
      <c r="B5032" s="381"/>
      <c r="C5032" s="605"/>
      <c r="D5032" s="217"/>
      <c r="E5032" s="381"/>
      <c r="F5032" s="381"/>
      <c r="G5032" s="381"/>
      <c r="H5032" s="381"/>
      <c r="I5032" s="382"/>
      <c r="J5032" s="383"/>
      <c r="K5032" s="383"/>
      <c r="L5032" s="383"/>
      <c r="M5032" s="383"/>
      <c r="N5032" s="383"/>
      <c r="O5032" s="383"/>
      <c r="P5032" s="383"/>
      <c r="Q5032" s="384"/>
      <c r="R5032" s="384"/>
      <c r="S5032" s="384"/>
      <c r="T5032" s="378"/>
      <c r="U5032" s="263"/>
    </row>
    <row r="5033" spans="2:21" x14ac:dyDescent="0.25">
      <c r="B5033" s="381"/>
      <c r="C5033" s="605"/>
      <c r="D5033" s="217"/>
      <c r="E5033" s="381"/>
      <c r="F5033" s="381"/>
      <c r="G5033" s="381"/>
      <c r="H5033" s="381"/>
      <c r="I5033" s="382"/>
      <c r="J5033" s="383"/>
      <c r="K5033" s="383"/>
      <c r="L5033" s="383"/>
      <c r="M5033" s="383"/>
      <c r="N5033" s="383"/>
      <c r="O5033" s="383"/>
      <c r="P5033" s="383"/>
      <c r="Q5033" s="384"/>
      <c r="R5033" s="384"/>
      <c r="S5033" s="384"/>
      <c r="T5033" s="378"/>
      <c r="U5033" s="263"/>
    </row>
    <row r="5034" spans="2:21" x14ac:dyDescent="0.25">
      <c r="B5034" s="381"/>
      <c r="C5034" s="605"/>
      <c r="D5034" s="217"/>
      <c r="E5034" s="381"/>
      <c r="F5034" s="381"/>
      <c r="G5034" s="381"/>
      <c r="H5034" s="381"/>
      <c r="I5034" s="382"/>
      <c r="J5034" s="383"/>
      <c r="K5034" s="383"/>
      <c r="L5034" s="383"/>
      <c r="M5034" s="383"/>
      <c r="N5034" s="383"/>
      <c r="O5034" s="383"/>
      <c r="P5034" s="383"/>
      <c r="Q5034" s="384"/>
      <c r="R5034" s="384"/>
      <c r="S5034" s="384"/>
      <c r="T5034" s="378"/>
      <c r="U5034" s="263"/>
    </row>
    <row r="5035" spans="2:21" x14ac:dyDescent="0.25">
      <c r="B5035" s="381"/>
      <c r="C5035" s="605"/>
      <c r="D5035" s="217"/>
      <c r="E5035" s="381"/>
      <c r="F5035" s="381"/>
      <c r="G5035" s="381"/>
      <c r="H5035" s="381"/>
      <c r="I5035" s="382"/>
      <c r="J5035" s="383"/>
      <c r="K5035" s="383"/>
      <c r="L5035" s="383"/>
      <c r="M5035" s="383"/>
      <c r="N5035" s="383"/>
      <c r="O5035" s="383"/>
      <c r="P5035" s="383"/>
      <c r="Q5035" s="384"/>
      <c r="R5035" s="384"/>
      <c r="S5035" s="384"/>
      <c r="T5035" s="378"/>
      <c r="U5035" s="263"/>
    </row>
    <row r="5036" spans="2:21" x14ac:dyDescent="0.25">
      <c r="B5036" s="381"/>
      <c r="C5036" s="605"/>
      <c r="D5036" s="217"/>
      <c r="E5036" s="381"/>
      <c r="F5036" s="381"/>
      <c r="G5036" s="381"/>
      <c r="H5036" s="381"/>
      <c r="I5036" s="382"/>
      <c r="J5036" s="383"/>
      <c r="K5036" s="383"/>
      <c r="L5036" s="383"/>
      <c r="M5036" s="383"/>
      <c r="N5036" s="383"/>
      <c r="O5036" s="383"/>
      <c r="P5036" s="383"/>
      <c r="Q5036" s="384"/>
      <c r="R5036" s="384"/>
      <c r="S5036" s="384"/>
      <c r="T5036" s="378"/>
      <c r="U5036" s="263"/>
    </row>
    <row r="5037" spans="2:21" x14ac:dyDescent="0.25">
      <c r="B5037" s="381"/>
      <c r="C5037" s="605"/>
      <c r="D5037" s="217"/>
      <c r="E5037" s="381"/>
      <c r="F5037" s="381"/>
      <c r="G5037" s="381"/>
      <c r="H5037" s="381"/>
      <c r="I5037" s="382"/>
      <c r="J5037" s="383"/>
      <c r="K5037" s="383"/>
      <c r="L5037" s="383"/>
      <c r="M5037" s="383"/>
      <c r="N5037" s="383"/>
      <c r="O5037" s="383"/>
      <c r="P5037" s="383"/>
      <c r="Q5037" s="384"/>
      <c r="R5037" s="384"/>
      <c r="S5037" s="384"/>
      <c r="T5037" s="378"/>
      <c r="U5037" s="263"/>
    </row>
    <row r="5038" spans="2:21" x14ac:dyDescent="0.25">
      <c r="B5038" s="381"/>
      <c r="C5038" s="605"/>
      <c r="D5038" s="217"/>
      <c r="E5038" s="381"/>
      <c r="F5038" s="381"/>
      <c r="G5038" s="381"/>
      <c r="H5038" s="381"/>
      <c r="I5038" s="382"/>
      <c r="J5038" s="383"/>
      <c r="K5038" s="383"/>
      <c r="L5038" s="383"/>
      <c r="M5038" s="383"/>
      <c r="N5038" s="383"/>
      <c r="O5038" s="383"/>
      <c r="P5038" s="383"/>
      <c r="Q5038" s="384"/>
      <c r="R5038" s="384"/>
      <c r="S5038" s="384"/>
      <c r="T5038" s="378"/>
      <c r="U5038" s="263"/>
    </row>
    <row r="5039" spans="2:21" x14ac:dyDescent="0.25">
      <c r="B5039" s="381"/>
      <c r="C5039" s="605"/>
      <c r="D5039" s="217"/>
      <c r="E5039" s="381"/>
      <c r="F5039" s="381"/>
      <c r="G5039" s="381"/>
      <c r="H5039" s="381"/>
      <c r="I5039" s="382"/>
      <c r="J5039" s="383"/>
      <c r="K5039" s="383"/>
      <c r="L5039" s="383"/>
      <c r="M5039" s="383"/>
      <c r="N5039" s="383"/>
      <c r="O5039" s="383"/>
      <c r="P5039" s="383"/>
      <c r="Q5039" s="384"/>
      <c r="R5039" s="384"/>
      <c r="S5039" s="384"/>
      <c r="T5039" s="378"/>
      <c r="U5039" s="263"/>
    </row>
    <row r="5040" spans="2:21" x14ac:dyDescent="0.25">
      <c r="B5040" s="381"/>
      <c r="C5040" s="605"/>
      <c r="D5040" s="217"/>
      <c r="E5040" s="381"/>
      <c r="F5040" s="381"/>
      <c r="G5040" s="381"/>
      <c r="H5040" s="381"/>
      <c r="I5040" s="382"/>
      <c r="J5040" s="383"/>
      <c r="K5040" s="383"/>
      <c r="L5040" s="383"/>
      <c r="M5040" s="383"/>
      <c r="N5040" s="383"/>
      <c r="O5040" s="383"/>
      <c r="P5040" s="383"/>
      <c r="Q5040" s="384"/>
      <c r="R5040" s="384"/>
      <c r="S5040" s="384"/>
      <c r="T5040" s="378"/>
      <c r="U5040" s="263"/>
    </row>
    <row r="5041" spans="2:21" x14ac:dyDescent="0.25">
      <c r="B5041" s="381"/>
      <c r="C5041" s="605"/>
      <c r="D5041" s="217"/>
      <c r="E5041" s="381"/>
      <c r="F5041" s="381"/>
      <c r="G5041" s="381"/>
      <c r="H5041" s="381"/>
      <c r="I5041" s="382"/>
      <c r="J5041" s="383"/>
      <c r="K5041" s="383"/>
      <c r="L5041" s="383"/>
      <c r="M5041" s="383"/>
      <c r="N5041" s="383"/>
      <c r="O5041" s="383"/>
      <c r="P5041" s="383"/>
      <c r="Q5041" s="384"/>
      <c r="R5041" s="384"/>
      <c r="S5041" s="384"/>
      <c r="T5041" s="378"/>
      <c r="U5041" s="263"/>
    </row>
    <row r="5042" spans="2:21" x14ac:dyDescent="0.25">
      <c r="B5042" s="381"/>
      <c r="C5042" s="605"/>
      <c r="D5042" s="217"/>
      <c r="E5042" s="381"/>
      <c r="F5042" s="381"/>
      <c r="G5042" s="381"/>
      <c r="H5042" s="381"/>
      <c r="I5042" s="382"/>
      <c r="J5042" s="383"/>
      <c r="K5042" s="383"/>
      <c r="L5042" s="383"/>
      <c r="M5042" s="383"/>
      <c r="N5042" s="383"/>
      <c r="O5042" s="383"/>
      <c r="P5042" s="383"/>
      <c r="Q5042" s="384"/>
      <c r="R5042" s="384"/>
      <c r="S5042" s="384"/>
      <c r="T5042" s="378"/>
      <c r="U5042" s="263"/>
    </row>
    <row r="5043" spans="2:21" x14ac:dyDescent="0.25">
      <c r="B5043" s="381"/>
      <c r="C5043" s="605"/>
      <c r="D5043" s="217"/>
      <c r="E5043" s="381"/>
      <c r="F5043" s="381"/>
      <c r="G5043" s="381"/>
      <c r="H5043" s="381"/>
      <c r="I5043" s="382"/>
      <c r="J5043" s="383"/>
      <c r="K5043" s="383"/>
      <c r="L5043" s="383"/>
      <c r="M5043" s="383"/>
      <c r="N5043" s="383"/>
      <c r="O5043" s="383"/>
      <c r="P5043" s="383"/>
      <c r="Q5043" s="384"/>
      <c r="R5043" s="384"/>
      <c r="S5043" s="384"/>
      <c r="T5043" s="378"/>
      <c r="U5043" s="263"/>
    </row>
    <row r="5044" spans="2:21" x14ac:dyDescent="0.25">
      <c r="B5044" s="381"/>
      <c r="C5044" s="605"/>
      <c r="D5044" s="217"/>
      <c r="E5044" s="381"/>
      <c r="F5044" s="381"/>
      <c r="G5044" s="381"/>
      <c r="H5044" s="381"/>
      <c r="I5044" s="382"/>
      <c r="J5044" s="383"/>
      <c r="K5044" s="383"/>
      <c r="L5044" s="383"/>
      <c r="M5044" s="383"/>
      <c r="N5044" s="383"/>
      <c r="O5044" s="383"/>
      <c r="P5044" s="383"/>
      <c r="Q5044" s="384"/>
      <c r="R5044" s="384"/>
      <c r="S5044" s="384"/>
      <c r="T5044" s="378"/>
      <c r="U5044" s="263"/>
    </row>
    <row r="5045" spans="2:21" x14ac:dyDescent="0.25">
      <c r="B5045" s="381"/>
      <c r="C5045" s="605"/>
      <c r="D5045" s="217"/>
      <c r="E5045" s="381"/>
      <c r="F5045" s="381"/>
      <c r="G5045" s="381"/>
      <c r="H5045" s="381"/>
      <c r="I5045" s="382"/>
      <c r="J5045" s="383"/>
      <c r="K5045" s="383"/>
      <c r="L5045" s="383"/>
      <c r="M5045" s="383"/>
      <c r="N5045" s="383"/>
      <c r="O5045" s="383"/>
      <c r="P5045" s="383"/>
      <c r="Q5045" s="384"/>
      <c r="R5045" s="384"/>
      <c r="S5045" s="384"/>
      <c r="T5045" s="378"/>
      <c r="U5045" s="263"/>
    </row>
    <row r="5046" spans="2:21" x14ac:dyDescent="0.25">
      <c r="B5046" s="381"/>
      <c r="C5046" s="605"/>
      <c r="D5046" s="217"/>
      <c r="E5046" s="381"/>
      <c r="F5046" s="381"/>
      <c r="G5046" s="381"/>
      <c r="H5046" s="381"/>
      <c r="I5046" s="382"/>
      <c r="J5046" s="383"/>
      <c r="K5046" s="383"/>
      <c r="L5046" s="383"/>
      <c r="M5046" s="383"/>
      <c r="N5046" s="383"/>
      <c r="O5046" s="383"/>
      <c r="P5046" s="383"/>
      <c r="Q5046" s="384"/>
      <c r="R5046" s="384"/>
      <c r="S5046" s="384"/>
      <c r="T5046" s="378"/>
      <c r="U5046" s="263"/>
    </row>
    <row r="5047" spans="2:21" x14ac:dyDescent="0.25">
      <c r="B5047" s="381"/>
      <c r="C5047" s="605"/>
      <c r="D5047" s="217"/>
      <c r="E5047" s="381"/>
      <c r="F5047" s="381"/>
      <c r="G5047" s="381"/>
      <c r="H5047" s="381"/>
      <c r="I5047" s="382"/>
      <c r="J5047" s="383"/>
      <c r="K5047" s="383"/>
      <c r="L5047" s="383"/>
      <c r="M5047" s="383"/>
      <c r="N5047" s="383"/>
      <c r="O5047" s="383"/>
      <c r="P5047" s="383"/>
      <c r="Q5047" s="384"/>
      <c r="R5047" s="384"/>
      <c r="S5047" s="384"/>
      <c r="T5047" s="378"/>
      <c r="U5047" s="263"/>
    </row>
    <row r="5048" spans="2:21" x14ac:dyDescent="0.25">
      <c r="B5048" s="381"/>
      <c r="C5048" s="605"/>
      <c r="D5048" s="217"/>
      <c r="E5048" s="381"/>
      <c r="F5048" s="381"/>
      <c r="G5048" s="381"/>
      <c r="H5048" s="381"/>
      <c r="I5048" s="382"/>
      <c r="J5048" s="383"/>
      <c r="K5048" s="383"/>
      <c r="L5048" s="383"/>
      <c r="M5048" s="383"/>
      <c r="N5048" s="383"/>
      <c r="O5048" s="383"/>
      <c r="P5048" s="383"/>
      <c r="Q5048" s="384"/>
      <c r="R5048" s="384"/>
      <c r="S5048" s="384"/>
      <c r="T5048" s="378"/>
      <c r="U5048" s="263"/>
    </row>
    <row r="5049" spans="2:21" x14ac:dyDescent="0.25">
      <c r="B5049" s="381"/>
      <c r="C5049" s="605"/>
      <c r="D5049" s="217"/>
      <c r="E5049" s="381"/>
      <c r="F5049" s="381"/>
      <c r="G5049" s="381"/>
      <c r="H5049" s="381"/>
      <c r="I5049" s="382"/>
      <c r="J5049" s="383"/>
      <c r="K5049" s="383"/>
      <c r="L5049" s="383"/>
      <c r="M5049" s="383"/>
      <c r="N5049" s="383"/>
      <c r="O5049" s="383"/>
      <c r="P5049" s="383"/>
      <c r="Q5049" s="384"/>
      <c r="R5049" s="384"/>
      <c r="S5049" s="384"/>
      <c r="T5049" s="378"/>
      <c r="U5049" s="263"/>
    </row>
    <row r="5050" spans="2:21" x14ac:dyDescent="0.25">
      <c r="B5050" s="381"/>
      <c r="C5050" s="605"/>
      <c r="D5050" s="217"/>
      <c r="E5050" s="381"/>
      <c r="F5050" s="381"/>
      <c r="G5050" s="381"/>
      <c r="H5050" s="381"/>
      <c r="I5050" s="382"/>
      <c r="J5050" s="383"/>
      <c r="K5050" s="383"/>
      <c r="L5050" s="383"/>
      <c r="M5050" s="383"/>
      <c r="N5050" s="383"/>
      <c r="O5050" s="383"/>
      <c r="P5050" s="383"/>
      <c r="Q5050" s="384"/>
      <c r="R5050" s="384"/>
      <c r="S5050" s="384"/>
      <c r="T5050" s="378"/>
      <c r="U5050" s="263"/>
    </row>
    <row r="5051" spans="2:21" x14ac:dyDescent="0.25">
      <c r="B5051" s="381"/>
      <c r="C5051" s="605"/>
      <c r="D5051" s="217"/>
      <c r="E5051" s="381"/>
      <c r="F5051" s="381"/>
      <c r="G5051" s="381"/>
      <c r="H5051" s="381"/>
      <c r="I5051" s="382"/>
      <c r="J5051" s="383"/>
      <c r="K5051" s="383"/>
      <c r="L5051" s="383"/>
      <c r="M5051" s="383"/>
      <c r="N5051" s="383"/>
      <c r="O5051" s="383"/>
      <c r="P5051" s="383"/>
      <c r="Q5051" s="384"/>
      <c r="R5051" s="384"/>
      <c r="S5051" s="384"/>
      <c r="T5051" s="378"/>
      <c r="U5051" s="263"/>
    </row>
    <row r="5052" spans="2:21" x14ac:dyDescent="0.25">
      <c r="B5052" s="381"/>
      <c r="C5052" s="605"/>
      <c r="D5052" s="217"/>
      <c r="E5052" s="381"/>
      <c r="F5052" s="381"/>
      <c r="G5052" s="381"/>
      <c r="H5052" s="381"/>
      <c r="I5052" s="382"/>
      <c r="J5052" s="383"/>
      <c r="K5052" s="383"/>
      <c r="L5052" s="383"/>
      <c r="M5052" s="383"/>
      <c r="N5052" s="383"/>
      <c r="O5052" s="383"/>
      <c r="P5052" s="383"/>
      <c r="Q5052" s="384"/>
      <c r="R5052" s="384"/>
      <c r="S5052" s="384"/>
      <c r="T5052" s="378"/>
      <c r="U5052" s="263"/>
    </row>
    <row r="5053" spans="2:21" x14ac:dyDescent="0.25">
      <c r="B5053" s="381"/>
      <c r="C5053" s="605"/>
      <c r="D5053" s="217"/>
      <c r="E5053" s="381"/>
      <c r="F5053" s="381"/>
      <c r="G5053" s="381"/>
      <c r="H5053" s="381"/>
      <c r="I5053" s="382"/>
      <c r="J5053" s="383"/>
      <c r="K5053" s="383"/>
      <c r="L5053" s="383"/>
      <c r="M5053" s="383"/>
      <c r="N5053" s="383"/>
      <c r="O5053" s="383"/>
      <c r="P5053" s="383"/>
      <c r="Q5053" s="384"/>
      <c r="R5053" s="384"/>
      <c r="S5053" s="384"/>
      <c r="T5053" s="378"/>
      <c r="U5053" s="263"/>
    </row>
    <row r="5054" spans="2:21" x14ac:dyDescent="0.25">
      <c r="B5054" s="381"/>
      <c r="C5054" s="605"/>
      <c r="D5054" s="217"/>
      <c r="E5054" s="381"/>
      <c r="F5054" s="381"/>
      <c r="G5054" s="381"/>
      <c r="H5054" s="381"/>
      <c r="I5054" s="382"/>
      <c r="J5054" s="383"/>
      <c r="K5054" s="383"/>
      <c r="L5054" s="383"/>
      <c r="M5054" s="383"/>
      <c r="N5054" s="383"/>
      <c r="O5054" s="383"/>
      <c r="P5054" s="383"/>
      <c r="Q5054" s="384"/>
      <c r="R5054" s="384"/>
      <c r="S5054" s="384"/>
      <c r="T5054" s="378"/>
      <c r="U5054" s="263"/>
    </row>
    <row r="5055" spans="2:21" x14ac:dyDescent="0.25">
      <c r="B5055" s="381"/>
      <c r="C5055" s="605"/>
      <c r="D5055" s="217"/>
      <c r="E5055" s="381"/>
      <c r="F5055" s="381"/>
      <c r="G5055" s="381"/>
      <c r="H5055" s="381"/>
      <c r="I5055" s="382"/>
      <c r="J5055" s="383"/>
      <c r="K5055" s="383"/>
      <c r="L5055" s="383"/>
      <c r="M5055" s="383"/>
      <c r="N5055" s="383"/>
      <c r="O5055" s="383"/>
      <c r="P5055" s="383"/>
      <c r="Q5055" s="384"/>
      <c r="R5055" s="384"/>
      <c r="S5055" s="384"/>
      <c r="T5055" s="378"/>
      <c r="U5055" s="263"/>
    </row>
    <row r="5056" spans="2:21" x14ac:dyDescent="0.25">
      <c r="B5056" s="381"/>
      <c r="C5056" s="605"/>
      <c r="D5056" s="217"/>
      <c r="E5056" s="381"/>
      <c r="F5056" s="381"/>
      <c r="G5056" s="381"/>
      <c r="H5056" s="381"/>
      <c r="I5056" s="382"/>
      <c r="J5056" s="383"/>
      <c r="K5056" s="383"/>
      <c r="L5056" s="383"/>
      <c r="M5056" s="383"/>
      <c r="N5056" s="383"/>
      <c r="O5056" s="383"/>
      <c r="P5056" s="383"/>
      <c r="Q5056" s="384"/>
      <c r="R5056" s="384"/>
      <c r="S5056" s="384"/>
      <c r="T5056" s="378"/>
      <c r="U5056" s="263"/>
    </row>
    <row r="5057" spans="2:21" x14ac:dyDescent="0.25">
      <c r="B5057" s="381"/>
      <c r="C5057" s="605"/>
      <c r="D5057" s="217"/>
      <c r="E5057" s="381"/>
      <c r="F5057" s="381"/>
      <c r="G5057" s="381"/>
      <c r="H5057" s="381"/>
      <c r="I5057" s="382"/>
      <c r="J5057" s="383"/>
      <c r="K5057" s="383"/>
      <c r="L5057" s="383"/>
      <c r="M5057" s="383"/>
      <c r="N5057" s="383"/>
      <c r="O5057" s="383"/>
      <c r="P5057" s="383"/>
      <c r="Q5057" s="384"/>
      <c r="R5057" s="384"/>
      <c r="S5057" s="384"/>
      <c r="T5057" s="378"/>
      <c r="U5057" s="263"/>
    </row>
    <row r="5058" spans="2:21" x14ac:dyDescent="0.25">
      <c r="B5058" s="381"/>
      <c r="C5058" s="605"/>
      <c r="D5058" s="217"/>
      <c r="E5058" s="381"/>
      <c r="F5058" s="381"/>
      <c r="G5058" s="381"/>
      <c r="H5058" s="381"/>
      <c r="I5058" s="382"/>
      <c r="J5058" s="383"/>
      <c r="K5058" s="383"/>
      <c r="L5058" s="383"/>
      <c r="M5058" s="383"/>
      <c r="N5058" s="383"/>
      <c r="O5058" s="383"/>
      <c r="P5058" s="383"/>
      <c r="Q5058" s="384"/>
      <c r="R5058" s="384"/>
      <c r="S5058" s="384"/>
      <c r="T5058" s="378"/>
      <c r="U5058" s="263"/>
    </row>
    <row r="5059" spans="2:21" x14ac:dyDescent="0.25">
      <c r="B5059" s="381"/>
      <c r="C5059" s="605"/>
      <c r="D5059" s="217"/>
      <c r="E5059" s="381"/>
      <c r="F5059" s="381"/>
      <c r="G5059" s="381"/>
      <c r="H5059" s="381"/>
      <c r="I5059" s="382"/>
      <c r="J5059" s="383"/>
      <c r="K5059" s="383"/>
      <c r="L5059" s="383"/>
      <c r="M5059" s="383"/>
      <c r="N5059" s="383"/>
      <c r="O5059" s="383"/>
      <c r="P5059" s="383"/>
      <c r="Q5059" s="384"/>
      <c r="R5059" s="384"/>
      <c r="S5059" s="384"/>
      <c r="T5059" s="378"/>
      <c r="U5059" s="263"/>
    </row>
    <row r="5060" spans="2:21" x14ac:dyDescent="0.25">
      <c r="B5060" s="381"/>
      <c r="C5060" s="605"/>
      <c r="D5060" s="217"/>
      <c r="E5060" s="381"/>
      <c r="F5060" s="381"/>
      <c r="G5060" s="381"/>
      <c r="H5060" s="381"/>
      <c r="I5060" s="382"/>
      <c r="J5060" s="383"/>
      <c r="K5060" s="383"/>
      <c r="L5060" s="383"/>
      <c r="M5060" s="383"/>
      <c r="N5060" s="383"/>
      <c r="O5060" s="383"/>
      <c r="P5060" s="383"/>
      <c r="Q5060" s="384"/>
      <c r="R5060" s="384"/>
      <c r="S5060" s="384"/>
      <c r="T5060" s="378"/>
      <c r="U5060" s="263"/>
    </row>
    <row r="5061" spans="2:21" x14ac:dyDescent="0.25">
      <c r="B5061" s="381"/>
      <c r="C5061" s="605"/>
      <c r="D5061" s="217"/>
      <c r="E5061" s="381"/>
      <c r="F5061" s="381"/>
      <c r="G5061" s="381"/>
      <c r="H5061" s="381"/>
      <c r="I5061" s="382"/>
      <c r="J5061" s="383"/>
      <c r="K5061" s="383"/>
      <c r="L5061" s="383"/>
      <c r="M5061" s="383"/>
      <c r="N5061" s="383"/>
      <c r="O5061" s="383"/>
      <c r="P5061" s="383"/>
      <c r="Q5061" s="384"/>
      <c r="R5061" s="384"/>
      <c r="S5061" s="384"/>
      <c r="T5061" s="378"/>
      <c r="U5061" s="263"/>
    </row>
    <row r="5062" spans="2:21" x14ac:dyDescent="0.25">
      <c r="B5062" s="381"/>
      <c r="C5062" s="605"/>
      <c r="D5062" s="217"/>
      <c r="E5062" s="381"/>
      <c r="F5062" s="381"/>
      <c r="G5062" s="381"/>
      <c r="H5062" s="381"/>
      <c r="I5062" s="382"/>
      <c r="J5062" s="383"/>
      <c r="K5062" s="383"/>
      <c r="L5062" s="383"/>
      <c r="M5062" s="383"/>
      <c r="N5062" s="383"/>
      <c r="O5062" s="383"/>
      <c r="P5062" s="383"/>
      <c r="Q5062" s="384"/>
      <c r="R5062" s="384"/>
      <c r="S5062" s="384"/>
      <c r="T5062" s="378"/>
      <c r="U5062" s="263"/>
    </row>
    <row r="5063" spans="2:21" x14ac:dyDescent="0.25">
      <c r="B5063" s="381"/>
      <c r="C5063" s="605"/>
      <c r="D5063" s="217"/>
      <c r="E5063" s="381"/>
      <c r="F5063" s="381"/>
      <c r="G5063" s="381"/>
      <c r="H5063" s="381"/>
      <c r="I5063" s="382"/>
      <c r="J5063" s="383"/>
      <c r="K5063" s="383"/>
      <c r="L5063" s="383"/>
      <c r="M5063" s="383"/>
      <c r="N5063" s="383"/>
      <c r="O5063" s="383"/>
      <c r="P5063" s="383"/>
      <c r="Q5063" s="384"/>
      <c r="R5063" s="384"/>
      <c r="S5063" s="384"/>
      <c r="T5063" s="378"/>
      <c r="U5063" s="263"/>
    </row>
    <row r="5064" spans="2:21" x14ac:dyDescent="0.25">
      <c r="B5064" s="381"/>
      <c r="C5064" s="605"/>
      <c r="D5064" s="217"/>
      <c r="E5064" s="381"/>
      <c r="F5064" s="381"/>
      <c r="G5064" s="381"/>
      <c r="H5064" s="381"/>
      <c r="I5064" s="382"/>
      <c r="J5064" s="383"/>
      <c r="K5064" s="383"/>
      <c r="L5064" s="383"/>
      <c r="M5064" s="383"/>
      <c r="N5064" s="383"/>
      <c r="O5064" s="383"/>
      <c r="P5064" s="383"/>
      <c r="Q5064" s="384"/>
      <c r="R5064" s="384"/>
      <c r="S5064" s="384"/>
      <c r="T5064" s="378"/>
      <c r="U5064" s="263"/>
    </row>
    <row r="5065" spans="2:21" x14ac:dyDescent="0.25">
      <c r="B5065" s="381"/>
      <c r="C5065" s="605"/>
      <c r="D5065" s="217"/>
      <c r="E5065" s="381"/>
      <c r="F5065" s="381"/>
      <c r="G5065" s="381"/>
      <c r="H5065" s="381"/>
      <c r="I5065" s="382"/>
      <c r="J5065" s="383"/>
      <c r="K5065" s="383"/>
      <c r="L5065" s="383"/>
      <c r="M5065" s="383"/>
      <c r="N5065" s="383"/>
      <c r="O5065" s="383"/>
      <c r="P5065" s="383"/>
      <c r="Q5065" s="384"/>
      <c r="R5065" s="384"/>
      <c r="S5065" s="384"/>
      <c r="T5065" s="378"/>
      <c r="U5065" s="263"/>
    </row>
    <row r="5066" spans="2:21" x14ac:dyDescent="0.25">
      <c r="B5066" s="381"/>
      <c r="C5066" s="605"/>
      <c r="D5066" s="217"/>
      <c r="E5066" s="381"/>
      <c r="F5066" s="381"/>
      <c r="G5066" s="381"/>
      <c r="H5066" s="381"/>
      <c r="I5066" s="382"/>
      <c r="J5066" s="383"/>
      <c r="K5066" s="383"/>
      <c r="L5066" s="383"/>
      <c r="M5066" s="383"/>
      <c r="N5066" s="383"/>
      <c r="O5066" s="383"/>
      <c r="P5066" s="383"/>
      <c r="Q5066" s="384"/>
      <c r="R5066" s="384"/>
      <c r="S5066" s="384"/>
      <c r="T5066" s="378"/>
      <c r="U5066" s="263"/>
    </row>
    <row r="5067" spans="2:21" x14ac:dyDescent="0.25">
      <c r="B5067" s="381"/>
      <c r="C5067" s="605"/>
      <c r="D5067" s="217"/>
      <c r="E5067" s="381"/>
      <c r="F5067" s="381"/>
      <c r="G5067" s="381"/>
      <c r="H5067" s="381"/>
      <c r="I5067" s="382"/>
      <c r="J5067" s="383"/>
      <c r="K5067" s="383"/>
      <c r="L5067" s="383"/>
      <c r="M5067" s="383"/>
      <c r="N5067" s="383"/>
      <c r="O5067" s="383"/>
      <c r="P5067" s="383"/>
      <c r="Q5067" s="384"/>
      <c r="R5067" s="384"/>
      <c r="S5067" s="384"/>
      <c r="T5067" s="378"/>
      <c r="U5067" s="263"/>
    </row>
    <row r="5068" spans="2:21" x14ac:dyDescent="0.25">
      <c r="B5068" s="381"/>
      <c r="C5068" s="605"/>
      <c r="D5068" s="217"/>
      <c r="E5068" s="381"/>
      <c r="F5068" s="381"/>
      <c r="G5068" s="381"/>
      <c r="H5068" s="381"/>
      <c r="I5068" s="382"/>
      <c r="J5068" s="383"/>
      <c r="K5068" s="383"/>
      <c r="L5068" s="383"/>
      <c r="M5068" s="383"/>
      <c r="N5068" s="383"/>
      <c r="O5068" s="383"/>
      <c r="P5068" s="383"/>
      <c r="Q5068" s="384"/>
      <c r="R5068" s="384"/>
      <c r="S5068" s="384"/>
      <c r="T5068" s="378"/>
      <c r="U5068" s="263"/>
    </row>
    <row r="5069" spans="2:21" x14ac:dyDescent="0.25">
      <c r="B5069" s="381"/>
      <c r="C5069" s="605"/>
      <c r="D5069" s="217"/>
      <c r="E5069" s="381"/>
      <c r="F5069" s="381"/>
      <c r="G5069" s="381"/>
      <c r="H5069" s="381"/>
      <c r="I5069" s="382"/>
      <c r="J5069" s="383"/>
      <c r="K5069" s="383"/>
      <c r="L5069" s="383"/>
      <c r="M5069" s="383"/>
      <c r="N5069" s="383"/>
      <c r="O5069" s="383"/>
      <c r="P5069" s="383"/>
      <c r="Q5069" s="384"/>
      <c r="R5069" s="384"/>
      <c r="S5069" s="384"/>
      <c r="T5069" s="378"/>
      <c r="U5069" s="263"/>
    </row>
    <row r="5070" spans="2:21" x14ac:dyDescent="0.25">
      <c r="B5070" s="381"/>
      <c r="C5070" s="605"/>
      <c r="D5070" s="217"/>
      <c r="E5070" s="381"/>
      <c r="F5070" s="381"/>
      <c r="G5070" s="381"/>
      <c r="H5070" s="381"/>
      <c r="I5070" s="382"/>
      <c r="J5070" s="383"/>
      <c r="K5070" s="383"/>
      <c r="L5070" s="383"/>
      <c r="M5070" s="383"/>
      <c r="N5070" s="383"/>
      <c r="O5070" s="383"/>
      <c r="P5070" s="383"/>
      <c r="Q5070" s="384"/>
      <c r="R5070" s="384"/>
      <c r="S5070" s="384"/>
      <c r="T5070" s="378"/>
      <c r="U5070" s="263"/>
    </row>
    <row r="5071" spans="2:21" x14ac:dyDescent="0.25">
      <c r="B5071" s="381"/>
      <c r="C5071" s="605"/>
      <c r="D5071" s="217"/>
      <c r="E5071" s="381"/>
      <c r="F5071" s="381"/>
      <c r="G5071" s="381"/>
      <c r="H5071" s="381"/>
      <c r="I5071" s="382"/>
      <c r="J5071" s="383"/>
      <c r="K5071" s="383"/>
      <c r="L5071" s="383"/>
      <c r="M5071" s="383"/>
      <c r="N5071" s="383"/>
      <c r="O5071" s="383"/>
      <c r="P5071" s="383"/>
      <c r="Q5071" s="384"/>
      <c r="R5071" s="384"/>
      <c r="S5071" s="384"/>
      <c r="T5071" s="378"/>
      <c r="U5071" s="263"/>
    </row>
    <row r="5072" spans="2:21" x14ac:dyDescent="0.25">
      <c r="B5072" s="381"/>
      <c r="C5072" s="605"/>
      <c r="D5072" s="217"/>
      <c r="E5072" s="381"/>
      <c r="F5072" s="381"/>
      <c r="G5072" s="381"/>
      <c r="H5072" s="381"/>
      <c r="I5072" s="382"/>
      <c r="J5072" s="383"/>
      <c r="K5072" s="383"/>
      <c r="L5072" s="383"/>
      <c r="M5072" s="383"/>
      <c r="N5072" s="383"/>
      <c r="O5072" s="383"/>
      <c r="P5072" s="383"/>
      <c r="Q5072" s="384"/>
      <c r="R5072" s="384"/>
      <c r="S5072" s="384"/>
      <c r="T5072" s="378"/>
      <c r="U5072" s="263"/>
    </row>
    <row r="5073" spans="2:21" x14ac:dyDescent="0.25">
      <c r="B5073" s="381"/>
      <c r="C5073" s="605"/>
      <c r="D5073" s="217"/>
      <c r="E5073" s="381"/>
      <c r="F5073" s="381"/>
      <c r="G5073" s="381"/>
      <c r="H5073" s="381"/>
      <c r="I5073" s="382"/>
      <c r="J5073" s="383"/>
      <c r="K5073" s="383"/>
      <c r="L5073" s="383"/>
      <c r="M5073" s="383"/>
      <c r="N5073" s="383"/>
      <c r="O5073" s="383"/>
      <c r="P5073" s="383"/>
      <c r="Q5073" s="384"/>
      <c r="R5073" s="384"/>
      <c r="S5073" s="384"/>
      <c r="T5073" s="378"/>
      <c r="U5073" s="263"/>
    </row>
    <row r="5074" spans="2:21" x14ac:dyDescent="0.25">
      <c r="B5074" s="381"/>
      <c r="C5074" s="605"/>
      <c r="D5074" s="217"/>
      <c r="E5074" s="381"/>
      <c r="F5074" s="381"/>
      <c r="G5074" s="381"/>
      <c r="H5074" s="381"/>
      <c r="I5074" s="382"/>
      <c r="J5074" s="383"/>
      <c r="K5074" s="383"/>
      <c r="L5074" s="383"/>
      <c r="M5074" s="383"/>
      <c r="N5074" s="383"/>
      <c r="O5074" s="383"/>
      <c r="P5074" s="383"/>
      <c r="Q5074" s="384"/>
      <c r="R5074" s="384"/>
      <c r="S5074" s="384"/>
      <c r="T5074" s="378"/>
      <c r="U5074" s="263"/>
    </row>
    <row r="5075" spans="2:21" x14ac:dyDescent="0.25">
      <c r="B5075" s="381"/>
      <c r="C5075" s="605"/>
      <c r="D5075" s="217"/>
      <c r="E5075" s="381"/>
      <c r="F5075" s="381"/>
      <c r="G5075" s="381"/>
      <c r="H5075" s="381"/>
      <c r="I5075" s="382"/>
      <c r="J5075" s="383"/>
      <c r="K5075" s="383"/>
      <c r="L5075" s="383"/>
      <c r="M5075" s="383"/>
      <c r="N5075" s="383"/>
      <c r="O5075" s="383"/>
      <c r="P5075" s="383"/>
      <c r="Q5075" s="384"/>
      <c r="R5075" s="384"/>
      <c r="S5075" s="384"/>
      <c r="T5075" s="378"/>
      <c r="U5075" s="263"/>
    </row>
    <row r="5076" spans="2:21" x14ac:dyDescent="0.25">
      <c r="B5076" s="381"/>
      <c r="C5076" s="605"/>
      <c r="D5076" s="217"/>
      <c r="E5076" s="381"/>
      <c r="F5076" s="381"/>
      <c r="G5076" s="381"/>
      <c r="H5076" s="381"/>
      <c r="I5076" s="382"/>
      <c r="J5076" s="383"/>
      <c r="K5076" s="383"/>
      <c r="L5076" s="383"/>
      <c r="M5076" s="383"/>
      <c r="N5076" s="383"/>
      <c r="O5076" s="383"/>
      <c r="P5076" s="383"/>
      <c r="Q5076" s="384"/>
      <c r="R5076" s="384"/>
      <c r="S5076" s="384"/>
      <c r="T5076" s="378"/>
      <c r="U5076" s="263"/>
    </row>
    <row r="5077" spans="2:21" x14ac:dyDescent="0.25">
      <c r="B5077" s="381"/>
      <c r="C5077" s="605"/>
      <c r="D5077" s="217"/>
      <c r="E5077" s="381"/>
      <c r="F5077" s="381"/>
      <c r="G5077" s="381"/>
      <c r="H5077" s="381"/>
      <c r="I5077" s="382"/>
      <c r="J5077" s="383"/>
      <c r="K5077" s="383"/>
      <c r="L5077" s="383"/>
      <c r="M5077" s="383"/>
      <c r="N5077" s="383"/>
      <c r="O5077" s="383"/>
      <c r="P5077" s="383"/>
      <c r="Q5077" s="384"/>
      <c r="R5077" s="384"/>
      <c r="S5077" s="384"/>
      <c r="T5077" s="378"/>
      <c r="U5077" s="263"/>
    </row>
    <row r="5078" spans="2:21" x14ac:dyDescent="0.25">
      <c r="B5078" s="381"/>
      <c r="C5078" s="605"/>
      <c r="D5078" s="217"/>
      <c r="E5078" s="381"/>
      <c r="F5078" s="381"/>
      <c r="G5078" s="381"/>
      <c r="H5078" s="381"/>
      <c r="I5078" s="382"/>
      <c r="J5078" s="383"/>
      <c r="K5078" s="383"/>
      <c r="L5078" s="383"/>
      <c r="M5078" s="383"/>
      <c r="N5078" s="383"/>
      <c r="O5078" s="383"/>
      <c r="P5078" s="383"/>
      <c r="Q5078" s="384"/>
      <c r="R5078" s="384"/>
      <c r="S5078" s="384"/>
      <c r="T5078" s="378"/>
      <c r="U5078" s="263"/>
    </row>
    <row r="5079" spans="2:21" x14ac:dyDescent="0.25">
      <c r="B5079" s="381"/>
      <c r="C5079" s="605"/>
      <c r="D5079" s="217"/>
      <c r="E5079" s="381"/>
      <c r="F5079" s="381"/>
      <c r="G5079" s="381"/>
      <c r="H5079" s="381"/>
      <c r="I5079" s="382"/>
      <c r="J5079" s="383"/>
      <c r="K5079" s="383"/>
      <c r="L5079" s="383"/>
      <c r="M5079" s="383"/>
      <c r="N5079" s="383"/>
      <c r="O5079" s="383"/>
      <c r="P5079" s="383"/>
      <c r="Q5079" s="384"/>
      <c r="R5079" s="384"/>
      <c r="S5079" s="384"/>
      <c r="T5079" s="378"/>
      <c r="U5079" s="263"/>
    </row>
    <row r="5080" spans="2:21" x14ac:dyDescent="0.25">
      <c r="B5080" s="381"/>
      <c r="C5080" s="605"/>
      <c r="D5080" s="217"/>
      <c r="E5080" s="381"/>
      <c r="F5080" s="381"/>
      <c r="G5080" s="381"/>
      <c r="H5080" s="381"/>
      <c r="I5080" s="382"/>
      <c r="J5080" s="383"/>
      <c r="K5080" s="383"/>
      <c r="L5080" s="383"/>
      <c r="M5080" s="383"/>
      <c r="N5080" s="383"/>
      <c r="O5080" s="383"/>
      <c r="P5080" s="383"/>
      <c r="Q5080" s="384"/>
      <c r="R5080" s="384"/>
      <c r="S5080" s="384"/>
      <c r="T5080" s="378"/>
      <c r="U5080" s="263"/>
    </row>
    <row r="5081" spans="2:21" x14ac:dyDescent="0.25">
      <c r="B5081" s="381"/>
      <c r="C5081" s="605"/>
      <c r="D5081" s="217"/>
      <c r="E5081" s="381"/>
      <c r="F5081" s="381"/>
      <c r="G5081" s="381"/>
      <c r="H5081" s="381"/>
      <c r="I5081" s="382"/>
      <c r="J5081" s="383"/>
      <c r="K5081" s="383"/>
      <c r="L5081" s="383"/>
      <c r="M5081" s="383"/>
      <c r="N5081" s="383"/>
      <c r="O5081" s="383"/>
      <c r="P5081" s="383"/>
      <c r="Q5081" s="384"/>
      <c r="R5081" s="384"/>
      <c r="S5081" s="384"/>
      <c r="T5081" s="378"/>
      <c r="U5081" s="263"/>
    </row>
    <row r="5082" spans="2:21" x14ac:dyDescent="0.25">
      <c r="B5082" s="381"/>
      <c r="C5082" s="605"/>
      <c r="D5082" s="217"/>
      <c r="E5082" s="381"/>
      <c r="F5082" s="381"/>
      <c r="G5082" s="381"/>
      <c r="H5082" s="381"/>
      <c r="I5082" s="382"/>
      <c r="J5082" s="383"/>
      <c r="K5082" s="383"/>
      <c r="L5082" s="383"/>
      <c r="M5082" s="383"/>
      <c r="N5082" s="383"/>
      <c r="O5082" s="383"/>
      <c r="P5082" s="383"/>
      <c r="Q5082" s="384"/>
      <c r="R5082" s="384"/>
      <c r="S5082" s="384"/>
      <c r="T5082" s="378"/>
      <c r="U5082" s="263"/>
    </row>
    <row r="5083" spans="2:21" x14ac:dyDescent="0.25">
      <c r="B5083" s="381"/>
      <c r="C5083" s="605"/>
      <c r="D5083" s="217"/>
      <c r="E5083" s="381"/>
      <c r="F5083" s="381"/>
      <c r="G5083" s="381"/>
      <c r="H5083" s="381"/>
      <c r="I5083" s="382"/>
      <c r="J5083" s="383"/>
      <c r="K5083" s="383"/>
      <c r="L5083" s="383"/>
      <c r="M5083" s="383"/>
      <c r="N5083" s="383"/>
      <c r="O5083" s="383"/>
      <c r="P5083" s="383"/>
      <c r="Q5083" s="384"/>
      <c r="R5083" s="384"/>
      <c r="S5083" s="384"/>
      <c r="T5083" s="378"/>
      <c r="U5083" s="263"/>
    </row>
    <row r="5084" spans="2:21" x14ac:dyDescent="0.25">
      <c r="B5084" s="381"/>
      <c r="C5084" s="605"/>
      <c r="D5084" s="217"/>
      <c r="E5084" s="381"/>
      <c r="F5084" s="381"/>
      <c r="G5084" s="381"/>
      <c r="H5084" s="381"/>
      <c r="I5084" s="382"/>
      <c r="J5084" s="383"/>
      <c r="K5084" s="383"/>
      <c r="L5084" s="383"/>
      <c r="M5084" s="383"/>
      <c r="N5084" s="383"/>
      <c r="O5084" s="383"/>
      <c r="P5084" s="383"/>
      <c r="Q5084" s="384"/>
      <c r="R5084" s="384"/>
      <c r="S5084" s="384"/>
      <c r="T5084" s="378"/>
      <c r="U5084" s="263"/>
    </row>
    <row r="5085" spans="2:21" x14ac:dyDescent="0.25">
      <c r="B5085" s="381"/>
      <c r="C5085" s="605"/>
      <c r="D5085" s="217"/>
      <c r="E5085" s="381"/>
      <c r="F5085" s="381"/>
      <c r="G5085" s="381"/>
      <c r="H5085" s="381"/>
      <c r="I5085" s="382"/>
      <c r="J5085" s="383"/>
      <c r="K5085" s="383"/>
      <c r="L5085" s="383"/>
      <c r="M5085" s="383"/>
      <c r="N5085" s="383"/>
      <c r="O5085" s="383"/>
      <c r="P5085" s="383"/>
      <c r="Q5085" s="384"/>
      <c r="R5085" s="384"/>
      <c r="S5085" s="384"/>
      <c r="T5085" s="378"/>
      <c r="U5085" s="263"/>
    </row>
    <row r="5086" spans="2:21" x14ac:dyDescent="0.25">
      <c r="B5086" s="381"/>
      <c r="C5086" s="605"/>
      <c r="D5086" s="217"/>
      <c r="E5086" s="381"/>
      <c r="F5086" s="381"/>
      <c r="G5086" s="381"/>
      <c r="H5086" s="381"/>
      <c r="I5086" s="382"/>
      <c r="J5086" s="383"/>
      <c r="K5086" s="383"/>
      <c r="L5086" s="383"/>
      <c r="M5086" s="383"/>
      <c r="N5086" s="383"/>
      <c r="O5086" s="383"/>
      <c r="P5086" s="383"/>
      <c r="Q5086" s="384"/>
      <c r="R5086" s="384"/>
      <c r="S5086" s="384"/>
      <c r="T5086" s="378"/>
      <c r="U5086" s="263"/>
    </row>
    <row r="5087" spans="2:21" x14ac:dyDescent="0.25">
      <c r="B5087" s="381"/>
      <c r="C5087" s="605"/>
      <c r="D5087" s="217"/>
      <c r="E5087" s="381"/>
      <c r="F5087" s="381"/>
      <c r="G5087" s="381"/>
      <c r="H5087" s="381"/>
      <c r="I5087" s="382"/>
      <c r="J5087" s="383"/>
      <c r="K5087" s="383"/>
      <c r="L5087" s="383"/>
      <c r="M5087" s="383"/>
      <c r="N5087" s="383"/>
      <c r="O5087" s="383"/>
      <c r="P5087" s="383"/>
      <c r="Q5087" s="384"/>
      <c r="R5087" s="384"/>
      <c r="S5087" s="384"/>
      <c r="T5087" s="378"/>
      <c r="U5087" s="263"/>
    </row>
    <row r="5088" spans="2:21" x14ac:dyDescent="0.25">
      <c r="B5088" s="381"/>
      <c r="C5088" s="605"/>
      <c r="D5088" s="217"/>
      <c r="E5088" s="381"/>
      <c r="F5088" s="381"/>
      <c r="G5088" s="381"/>
      <c r="H5088" s="381"/>
      <c r="I5088" s="382"/>
      <c r="J5088" s="383"/>
      <c r="K5088" s="383"/>
      <c r="L5088" s="383"/>
      <c r="M5088" s="383"/>
      <c r="N5088" s="383"/>
      <c r="O5088" s="383"/>
      <c r="P5088" s="383"/>
      <c r="Q5088" s="384"/>
      <c r="R5088" s="384"/>
      <c r="S5088" s="384"/>
      <c r="T5088" s="378"/>
      <c r="U5088" s="263"/>
    </row>
    <row r="5089" spans="2:21" x14ac:dyDescent="0.25">
      <c r="B5089" s="381"/>
      <c r="C5089" s="605"/>
      <c r="D5089" s="217"/>
      <c r="E5089" s="381"/>
      <c r="F5089" s="381"/>
      <c r="G5089" s="381"/>
      <c r="H5089" s="381"/>
      <c r="I5089" s="382"/>
      <c r="J5089" s="383"/>
      <c r="K5089" s="383"/>
      <c r="L5089" s="383"/>
      <c r="M5089" s="383"/>
      <c r="N5089" s="383"/>
      <c r="O5089" s="383"/>
      <c r="P5089" s="383"/>
      <c r="Q5089" s="384"/>
      <c r="R5089" s="384"/>
      <c r="S5089" s="384"/>
      <c r="T5089" s="378"/>
      <c r="U5089" s="263"/>
    </row>
    <row r="5090" spans="2:21" x14ac:dyDescent="0.25">
      <c r="B5090" s="381"/>
      <c r="C5090" s="605"/>
      <c r="D5090" s="217"/>
      <c r="E5090" s="381"/>
      <c r="F5090" s="381"/>
      <c r="G5090" s="381"/>
      <c r="H5090" s="381"/>
      <c r="I5090" s="382"/>
      <c r="J5090" s="383"/>
      <c r="K5090" s="383"/>
      <c r="L5090" s="383"/>
      <c r="M5090" s="383"/>
      <c r="N5090" s="383"/>
      <c r="O5090" s="383"/>
      <c r="P5090" s="383"/>
      <c r="Q5090" s="384"/>
      <c r="R5090" s="384"/>
      <c r="S5090" s="384"/>
      <c r="T5090" s="378"/>
      <c r="U5090" s="263"/>
    </row>
    <row r="5091" spans="2:21" x14ac:dyDescent="0.25">
      <c r="B5091" s="381"/>
      <c r="C5091" s="605"/>
      <c r="D5091" s="217"/>
      <c r="E5091" s="381"/>
      <c r="F5091" s="381"/>
      <c r="G5091" s="381"/>
      <c r="H5091" s="381"/>
      <c r="I5091" s="382"/>
      <c r="J5091" s="383"/>
      <c r="K5091" s="383"/>
      <c r="L5091" s="383"/>
      <c r="M5091" s="383"/>
      <c r="N5091" s="383"/>
      <c r="O5091" s="383"/>
      <c r="P5091" s="383"/>
      <c r="Q5091" s="384"/>
      <c r="R5091" s="384"/>
      <c r="S5091" s="384"/>
      <c r="T5091" s="378"/>
      <c r="U5091" s="263"/>
    </row>
    <row r="5092" spans="2:21" x14ac:dyDescent="0.25">
      <c r="B5092" s="381"/>
      <c r="C5092" s="605"/>
      <c r="D5092" s="217"/>
      <c r="E5092" s="381"/>
      <c r="F5092" s="381"/>
      <c r="G5092" s="381"/>
      <c r="H5092" s="381"/>
      <c r="I5092" s="382"/>
      <c r="J5092" s="383"/>
      <c r="K5092" s="383"/>
      <c r="L5092" s="383"/>
      <c r="M5092" s="383"/>
      <c r="N5092" s="383"/>
      <c r="O5092" s="383"/>
      <c r="P5092" s="383"/>
      <c r="Q5092" s="384"/>
      <c r="R5092" s="384"/>
      <c r="S5092" s="384"/>
      <c r="T5092" s="378"/>
      <c r="U5092" s="263"/>
    </row>
    <row r="5093" spans="2:21" x14ac:dyDescent="0.25">
      <c r="B5093" s="381"/>
      <c r="C5093" s="605"/>
      <c r="D5093" s="217"/>
      <c r="E5093" s="381"/>
      <c r="F5093" s="381"/>
      <c r="G5093" s="381"/>
      <c r="H5093" s="381"/>
      <c r="I5093" s="382"/>
      <c r="J5093" s="383"/>
      <c r="K5093" s="383"/>
      <c r="L5093" s="383"/>
      <c r="M5093" s="383"/>
      <c r="N5093" s="383"/>
      <c r="O5093" s="383"/>
      <c r="P5093" s="383"/>
      <c r="Q5093" s="384"/>
      <c r="R5093" s="384"/>
      <c r="S5093" s="384"/>
      <c r="T5093" s="378"/>
      <c r="U5093" s="263"/>
    </row>
    <row r="5094" spans="2:21" x14ac:dyDescent="0.25">
      <c r="B5094" s="381"/>
      <c r="C5094" s="605"/>
      <c r="D5094" s="217"/>
      <c r="E5094" s="381"/>
      <c r="F5094" s="381"/>
      <c r="G5094" s="381"/>
      <c r="H5094" s="381"/>
      <c r="I5094" s="382"/>
      <c r="J5094" s="383"/>
      <c r="K5094" s="383"/>
      <c r="L5094" s="383"/>
      <c r="M5094" s="383"/>
      <c r="N5094" s="383"/>
      <c r="O5094" s="383"/>
      <c r="P5094" s="383"/>
      <c r="Q5094" s="384"/>
      <c r="R5094" s="384"/>
      <c r="S5094" s="384"/>
      <c r="T5094" s="378"/>
      <c r="U5094" s="263"/>
    </row>
    <row r="5095" spans="2:21" x14ac:dyDescent="0.25">
      <c r="B5095" s="381"/>
      <c r="C5095" s="605"/>
      <c r="D5095" s="217"/>
      <c r="E5095" s="381"/>
      <c r="F5095" s="381"/>
      <c r="G5095" s="381"/>
      <c r="H5095" s="381"/>
      <c r="I5095" s="382"/>
      <c r="J5095" s="383"/>
      <c r="K5095" s="383"/>
      <c r="L5095" s="383"/>
      <c r="M5095" s="383"/>
      <c r="N5095" s="383"/>
      <c r="O5095" s="383"/>
      <c r="P5095" s="383"/>
      <c r="Q5095" s="384"/>
      <c r="R5095" s="384"/>
      <c r="S5095" s="384"/>
      <c r="T5095" s="378"/>
      <c r="U5095" s="263"/>
    </row>
    <row r="5096" spans="2:21" x14ac:dyDescent="0.25">
      <c r="B5096" s="381"/>
      <c r="C5096" s="605"/>
      <c r="D5096" s="217"/>
      <c r="E5096" s="381"/>
      <c r="F5096" s="381"/>
      <c r="G5096" s="381"/>
      <c r="H5096" s="381"/>
      <c r="I5096" s="382"/>
      <c r="J5096" s="383"/>
      <c r="K5096" s="383"/>
      <c r="L5096" s="383"/>
      <c r="M5096" s="383"/>
      <c r="N5096" s="383"/>
      <c r="O5096" s="383"/>
      <c r="P5096" s="383"/>
      <c r="Q5096" s="384"/>
      <c r="R5096" s="384"/>
      <c r="S5096" s="384"/>
      <c r="T5096" s="378"/>
      <c r="U5096" s="263"/>
    </row>
    <row r="5097" spans="2:21" x14ac:dyDescent="0.25">
      <c r="B5097" s="381"/>
      <c r="C5097" s="605"/>
      <c r="D5097" s="217"/>
      <c r="E5097" s="381"/>
      <c r="F5097" s="381"/>
      <c r="G5097" s="381"/>
      <c r="H5097" s="381"/>
      <c r="I5097" s="382"/>
      <c r="J5097" s="383"/>
      <c r="K5097" s="383"/>
      <c r="L5097" s="383"/>
      <c r="M5097" s="383"/>
      <c r="N5097" s="383"/>
      <c r="O5097" s="383"/>
      <c r="P5097" s="383"/>
      <c r="Q5097" s="384"/>
      <c r="R5097" s="384"/>
      <c r="S5097" s="384"/>
      <c r="T5097" s="378"/>
      <c r="U5097" s="263"/>
    </row>
    <row r="5098" spans="2:21" x14ac:dyDescent="0.25">
      <c r="B5098" s="381"/>
      <c r="C5098" s="605"/>
      <c r="D5098" s="217"/>
      <c r="E5098" s="381"/>
      <c r="F5098" s="381"/>
      <c r="G5098" s="381"/>
      <c r="H5098" s="381"/>
      <c r="I5098" s="382"/>
      <c r="J5098" s="383"/>
      <c r="K5098" s="383"/>
      <c r="L5098" s="383"/>
      <c r="M5098" s="383"/>
      <c r="N5098" s="383"/>
      <c r="O5098" s="383"/>
      <c r="P5098" s="383"/>
      <c r="Q5098" s="384"/>
      <c r="R5098" s="384"/>
      <c r="S5098" s="384"/>
      <c r="T5098" s="378"/>
      <c r="U5098" s="263"/>
    </row>
    <row r="5099" spans="2:21" ht="20.25" thickBot="1" x14ac:dyDescent="0.3">
      <c r="B5099" s="381"/>
      <c r="C5099" s="605"/>
      <c r="D5099" s="606"/>
      <c r="E5099" s="381"/>
      <c r="F5099" s="381"/>
      <c r="G5099" s="381"/>
      <c r="H5099" s="381"/>
      <c r="I5099" s="382"/>
      <c r="J5099" s="383"/>
      <c r="K5099" s="383"/>
      <c r="L5099" s="383"/>
      <c r="M5099" s="383"/>
      <c r="N5099" s="383"/>
      <c r="O5099" s="383"/>
      <c r="P5099" s="383"/>
      <c r="Q5099" s="384"/>
      <c r="R5099" s="384"/>
      <c r="S5099" s="384"/>
      <c r="T5099" s="378"/>
      <c r="U5099" s="263"/>
    </row>
    <row r="5100" spans="2:21" ht="33.75" thickTop="1" x14ac:dyDescent="0.25">
      <c r="B5100" s="325">
        <v>1</v>
      </c>
      <c r="C5100" s="347"/>
      <c r="D5100" s="607"/>
      <c r="E5100" s="214">
        <v>1</v>
      </c>
      <c r="F5100" s="214">
        <v>1</v>
      </c>
      <c r="G5100" s="214">
        <v>1</v>
      </c>
      <c r="H5100" s="214">
        <v>1</v>
      </c>
      <c r="I5100" s="243">
        <v>0</v>
      </c>
      <c r="J5100" s="379">
        <f>SUBTOTAL(9,J6:J4996)</f>
        <v>73069.2</v>
      </c>
      <c r="K5100" s="244"/>
      <c r="L5100" s="215">
        <v>1</v>
      </c>
      <c r="M5100" s="215">
        <v>1</v>
      </c>
      <c r="N5100" s="215">
        <v>1</v>
      </c>
      <c r="O5100" s="215">
        <v>1</v>
      </c>
      <c r="P5100" s="215">
        <v>1</v>
      </c>
      <c r="Q5100" s="244">
        <f>SUBTOTAL(9,Q6:Q3452)</f>
        <v>179967.35000000003</v>
      </c>
      <c r="R5100" s="244">
        <f>SUBTOTAL(9,R6:R3452)</f>
        <v>74505.337499999994</v>
      </c>
      <c r="S5100" s="244">
        <f>SUBTOTAL(9,S6:S3452)</f>
        <v>20088.100000000024</v>
      </c>
      <c r="T5100" s="244">
        <f>SUBTOTAL(9,T6:T3452)</f>
        <v>2307.5500000000002</v>
      </c>
      <c r="U5100" s="195"/>
    </row>
    <row r="5101" spans="2:21" x14ac:dyDescent="0.25">
      <c r="D5101" s="12"/>
    </row>
  </sheetData>
  <mergeCells count="4">
    <mergeCell ref="V13:Z13"/>
    <mergeCell ref="B2:U2"/>
    <mergeCell ref="B3:U3"/>
    <mergeCell ref="B4:U4"/>
  </mergeCells>
  <phoneticPr fontId="71" type="noConversion"/>
  <conditionalFormatting sqref="C3031:C3037 C3040:C3041 C3044:C3055 C3058:C3071">
    <cfRule type="colorScale" priority="2916">
      <colorScale>
        <cfvo type="min"/>
        <cfvo type="max"/>
        <color theme="9"/>
        <color rgb="FFFFEF9C"/>
      </colorScale>
    </cfRule>
  </conditionalFormatting>
  <conditionalFormatting sqref="C3038:C3039">
    <cfRule type="colorScale" priority="874">
      <colorScale>
        <cfvo type="min"/>
        <cfvo type="max"/>
        <color theme="9"/>
        <color rgb="FFFFEF9C"/>
      </colorScale>
    </cfRule>
  </conditionalFormatting>
  <conditionalFormatting sqref="C3042:C3043">
    <cfRule type="colorScale" priority="871">
      <colorScale>
        <cfvo type="min"/>
        <cfvo type="max"/>
        <color theme="9"/>
        <color rgb="FFFFEF9C"/>
      </colorScale>
    </cfRule>
  </conditionalFormatting>
  <conditionalFormatting sqref="C3056:C3057">
    <cfRule type="colorScale" priority="868">
      <colorScale>
        <cfvo type="min"/>
        <cfvo type="max"/>
        <color theme="9"/>
        <color rgb="FFFFEF9C"/>
      </colorScale>
    </cfRule>
  </conditionalFormatting>
  <conditionalFormatting sqref="C3072:C3108">
    <cfRule type="colorScale" priority="2945">
      <colorScale>
        <cfvo type="min"/>
        <cfvo type="max"/>
        <color theme="9"/>
        <color rgb="FFFFEF9C"/>
      </colorScale>
    </cfRule>
  </conditionalFormatting>
  <conditionalFormatting sqref="C3116">
    <cfRule type="colorScale" priority="809">
      <colorScale>
        <cfvo type="min"/>
        <cfvo type="max"/>
        <color theme="9"/>
        <color rgb="FFFFEF9C"/>
      </colorScale>
    </cfRule>
  </conditionalFormatting>
  <conditionalFormatting sqref="C3117:C3118 C3109:C3115 C3120:C3147">
    <cfRule type="colorScale" priority="2975">
      <colorScale>
        <cfvo type="min"/>
        <cfvo type="max"/>
        <color theme="9"/>
        <color rgb="FFFFEF9C"/>
      </colorScale>
    </cfRule>
  </conditionalFormatting>
  <conditionalFormatting sqref="C3119">
    <cfRule type="colorScale" priority="806">
      <colorScale>
        <cfvo type="min"/>
        <cfvo type="max"/>
        <color theme="9"/>
        <color rgb="FFFFEF9C"/>
      </colorScale>
    </cfRule>
  </conditionalFormatting>
  <conditionalFormatting sqref="C3149 C3178 C3151 C3153 C3158 C3160 C3162 C3164 C3166:C3167 C3170 C3172 C3174 C3180 C3155:C3156">
    <cfRule type="colorScale" priority="839">
      <colorScale>
        <cfvo type="min"/>
        <cfvo type="max"/>
        <color theme="9"/>
        <color rgb="FFFFEF9C"/>
      </colorScale>
    </cfRule>
  </conditionalFormatting>
  <conditionalFormatting sqref="C3168:C3169 C3148 C3150 C3152 C3154 C3157 C3159 C3161 C3163 C3165 C3171 C3173 C3175:C3177 C3179 C3181:C3182">
    <cfRule type="colorScale" priority="844">
      <colorScale>
        <cfvo type="min"/>
        <cfvo type="max"/>
        <color theme="9"/>
        <color rgb="FFFFEF9C"/>
      </colorScale>
    </cfRule>
  </conditionalFormatting>
  <conditionalFormatting sqref="C3301:C3302 C3304 C3306 C3308 C3310 C3312 C3314 C3316 C3318 C3320 C3322 C3324 C3326 C3328 C3330 C3332 C3334">
    <cfRule type="colorScale" priority="3354">
      <colorScale>
        <cfvo type="min"/>
        <cfvo type="max"/>
        <color theme="9"/>
        <color rgb="FFFFEF9C"/>
      </colorScale>
    </cfRule>
  </conditionalFormatting>
  <conditionalFormatting sqref="C3303 C3305 C3307 C3309 C3311 C3313 C3315 C3317 C3319 C3321 C3323 C3325 C3327 C3329 C3331 C3333 C3335:C3336">
    <cfRule type="colorScale" priority="3373">
      <colorScale>
        <cfvo type="min"/>
        <cfvo type="max"/>
        <color theme="9"/>
        <color rgb="FFFFEF9C"/>
      </colorScale>
    </cfRule>
  </conditionalFormatting>
  <conditionalFormatting sqref="D3003">
    <cfRule type="colorScale" priority="880">
      <colorScale>
        <cfvo type="min"/>
        <cfvo type="max"/>
        <color theme="9"/>
        <color rgb="FFFFEF9C"/>
      </colorScale>
    </cfRule>
  </conditionalFormatting>
  <conditionalFormatting sqref="D3030:D3035 D3045:D3055 D3040:D3041 D3058:D3069">
    <cfRule type="colorScale" priority="2913">
      <colorScale>
        <cfvo type="min"/>
        <cfvo type="max"/>
        <color theme="9"/>
        <color rgb="FFFFEF9C"/>
      </colorScale>
    </cfRule>
  </conditionalFormatting>
  <conditionalFormatting sqref="D3036:D3039">
    <cfRule type="colorScale" priority="856">
      <colorScale>
        <cfvo type="min"/>
        <cfvo type="max"/>
        <color theme="9"/>
        <color rgb="FFFFEF9C"/>
      </colorScale>
    </cfRule>
  </conditionalFormatting>
  <conditionalFormatting sqref="D3042:D3043">
    <cfRule type="colorScale" priority="870">
      <colorScale>
        <cfvo type="min"/>
        <cfvo type="max"/>
        <color theme="9"/>
        <color rgb="FFFFEF9C"/>
      </colorScale>
    </cfRule>
  </conditionalFormatting>
  <conditionalFormatting sqref="D3044">
    <cfRule type="colorScale" priority="878">
      <colorScale>
        <cfvo type="min"/>
        <cfvo type="max"/>
        <color theme="9"/>
        <color rgb="FFFFEF9C"/>
      </colorScale>
    </cfRule>
  </conditionalFormatting>
  <conditionalFormatting sqref="D3056:D3057">
    <cfRule type="colorScale" priority="867">
      <colorScale>
        <cfvo type="min"/>
        <cfvo type="max"/>
        <color theme="9"/>
        <color rgb="FFFFEF9C"/>
      </colorScale>
    </cfRule>
  </conditionalFormatting>
  <conditionalFormatting sqref="D3077:D3080">
    <cfRule type="colorScale" priority="857">
      <colorScale>
        <cfvo type="min"/>
        <cfvo type="max"/>
        <color theme="9"/>
        <color rgb="FFFFEF9C"/>
      </colorScale>
    </cfRule>
  </conditionalFormatting>
  <conditionalFormatting sqref="D3083">
    <cfRule type="colorScale" priority="862">
      <colorScale>
        <cfvo type="min"/>
        <cfvo type="max"/>
        <color theme="9"/>
        <color rgb="FFFFEF9C"/>
      </colorScale>
    </cfRule>
  </conditionalFormatting>
  <conditionalFormatting sqref="D3084:D3106 D3071:D3076 D3081:D3082">
    <cfRule type="colorScale" priority="864">
      <colorScale>
        <cfvo type="min"/>
        <cfvo type="max"/>
        <color theme="9"/>
        <color rgb="FFFFEF9C"/>
      </colorScale>
    </cfRule>
  </conditionalFormatting>
  <conditionalFormatting sqref="D3107">
    <cfRule type="colorScale" priority="863">
      <colorScale>
        <cfvo type="min"/>
        <cfvo type="max"/>
        <color theme="9"/>
        <color rgb="FFFFEF9C"/>
      </colorScale>
    </cfRule>
  </conditionalFormatting>
  <conditionalFormatting sqref="D3108:D3112 D3115 D3120:D3146 D3117">
    <cfRule type="colorScale" priority="2971">
      <colorScale>
        <cfvo type="min"/>
        <cfvo type="max"/>
        <color theme="9"/>
        <color rgb="FFFFEF9C"/>
      </colorScale>
    </cfRule>
  </conditionalFormatting>
  <conditionalFormatting sqref="D3116">
    <cfRule type="colorScale" priority="808">
      <colorScale>
        <cfvo type="min"/>
        <cfvo type="max"/>
        <color theme="9"/>
        <color rgb="FFFFEF9C"/>
      </colorScale>
    </cfRule>
  </conditionalFormatting>
  <conditionalFormatting sqref="D3118">
    <cfRule type="colorScale" priority="848">
      <colorScale>
        <cfvo type="min"/>
        <cfvo type="max"/>
        <color theme="9"/>
        <color rgb="FFFFEF9C"/>
      </colorScale>
    </cfRule>
  </conditionalFormatting>
  <conditionalFormatting sqref="D3119">
    <cfRule type="colorScale" priority="805">
      <colorScale>
        <cfvo type="min"/>
        <cfvo type="max"/>
        <color theme="9"/>
        <color rgb="FFFFEF9C"/>
      </colorScale>
    </cfRule>
  </conditionalFormatting>
  <conditionalFormatting sqref="D3147">
    <cfRule type="colorScale" priority="849">
      <colorScale>
        <cfvo type="min"/>
        <cfvo type="max"/>
        <color theme="9"/>
        <color rgb="FFFFEF9C"/>
      </colorScale>
    </cfRule>
  </conditionalFormatting>
  <conditionalFormatting sqref="D3157">
    <cfRule type="colorScale" priority="841">
      <colorScale>
        <cfvo type="min"/>
        <cfvo type="max"/>
        <color theme="9"/>
        <color rgb="FFFFEF9C"/>
      </colorScale>
    </cfRule>
  </conditionalFormatting>
  <conditionalFormatting sqref="D3158:D3180 D3148:D3151 D3154:D3156">
    <cfRule type="colorScale" priority="845">
      <colorScale>
        <cfvo type="min"/>
        <cfvo type="max"/>
        <color theme="9"/>
        <color rgb="FFFFEF9C"/>
      </colorScale>
    </cfRule>
  </conditionalFormatting>
  <conditionalFormatting sqref="D3181">
    <cfRule type="colorScale" priority="842">
      <colorScale>
        <cfvo type="min"/>
        <cfvo type="max"/>
        <color theme="9"/>
        <color rgb="FFFFEF9C"/>
      </colorScale>
    </cfRule>
  </conditionalFormatting>
  <conditionalFormatting sqref="D3189">
    <cfRule type="colorScale" priority="836">
      <colorScale>
        <cfvo type="min"/>
        <cfvo type="max"/>
        <color theme="9"/>
        <color rgb="FFFFEF9C"/>
      </colorScale>
    </cfRule>
  </conditionalFormatting>
  <conditionalFormatting sqref="D3190:D3191 D3182 D3187:D3188 D3220:D3222 D3194:D3206 D3216:D3217 D3210:D3212 D3224">
    <cfRule type="colorScale" priority="838">
      <colorScale>
        <cfvo type="min"/>
        <cfvo type="max"/>
        <color theme="9"/>
        <color rgb="FFFFEF9C"/>
      </colorScale>
    </cfRule>
  </conditionalFormatting>
  <conditionalFormatting sqref="D3192:D3193">
    <cfRule type="colorScale" priority="824">
      <colorScale>
        <cfvo type="min"/>
        <cfvo type="max"/>
        <color theme="9"/>
        <color rgb="FFFFEF9C"/>
      </colorScale>
    </cfRule>
  </conditionalFormatting>
  <conditionalFormatting sqref="D3207:D3209">
    <cfRule type="colorScale" priority="817">
      <colorScale>
        <cfvo type="min"/>
        <cfvo type="max"/>
        <color theme="9"/>
        <color rgb="FFFFEF9C"/>
      </colorScale>
    </cfRule>
  </conditionalFormatting>
  <conditionalFormatting sqref="D3213:D3215">
    <cfRule type="colorScale" priority="820">
      <colorScale>
        <cfvo type="min"/>
        <cfvo type="max"/>
        <color theme="9"/>
        <color rgb="FFFFEF9C"/>
      </colorScale>
    </cfRule>
  </conditionalFormatting>
  <conditionalFormatting sqref="D3218:D3219">
    <cfRule type="colorScale" priority="827">
      <colorScale>
        <cfvo type="min"/>
        <cfvo type="max"/>
        <color theme="9"/>
        <color rgb="FFFFEF9C"/>
      </colorScale>
    </cfRule>
  </conditionalFormatting>
  <conditionalFormatting sqref="D3223">
    <cfRule type="colorScale" priority="837">
      <colorScale>
        <cfvo type="min"/>
        <cfvo type="max"/>
        <color theme="9"/>
        <color rgb="FFFFEF9C"/>
      </colorScale>
    </cfRule>
  </conditionalFormatting>
  <conditionalFormatting sqref="D3227:D3230">
    <cfRule type="colorScale" priority="830">
      <colorScale>
        <cfvo type="min"/>
        <cfvo type="max"/>
        <color theme="9"/>
        <color rgb="FFFFEF9C"/>
      </colorScale>
    </cfRule>
  </conditionalFormatting>
  <conditionalFormatting sqref="D3233 D3235">
    <cfRule type="colorScale" priority="831">
      <colorScale>
        <cfvo type="min"/>
        <cfvo type="max"/>
        <color theme="9"/>
        <color rgb="FFFFEF9C"/>
      </colorScale>
    </cfRule>
  </conditionalFormatting>
  <conditionalFormatting sqref="D3234">
    <cfRule type="colorScale" priority="810">
      <colorScale>
        <cfvo type="min"/>
        <cfvo type="max"/>
        <color theme="9"/>
        <color rgb="FFFFEF9C"/>
      </colorScale>
    </cfRule>
  </conditionalFormatting>
  <conditionalFormatting sqref="D3238">
    <cfRule type="colorScale" priority="814">
      <colorScale>
        <cfvo type="min"/>
        <cfvo type="max"/>
        <color theme="9"/>
        <color rgb="FFFFEF9C"/>
      </colorScale>
    </cfRule>
  </conditionalFormatting>
  <conditionalFormatting sqref="D3239">
    <cfRule type="colorScale" priority="3076">
      <colorScale>
        <cfvo type="min"/>
        <cfvo type="max"/>
        <color theme="9"/>
        <color rgb="FFFFEF9C"/>
      </colorScale>
    </cfRule>
  </conditionalFormatting>
  <conditionalFormatting sqref="D3240:D3260 D3225:D3226 D3236:D3237 D3231:D3232">
    <cfRule type="colorScale" priority="833">
      <colorScale>
        <cfvo type="min"/>
        <cfvo type="max"/>
        <color theme="9"/>
        <color rgb="FFFFEF9C"/>
      </colorScale>
    </cfRule>
  </conditionalFormatting>
  <conditionalFormatting sqref="D3261">
    <cfRule type="colorScale" priority="832">
      <colorScale>
        <cfvo type="min"/>
        <cfvo type="max"/>
        <color theme="9"/>
        <color rgb="FFFFEF9C"/>
      </colorScale>
    </cfRule>
  </conditionalFormatting>
  <conditionalFormatting sqref="D3268">
    <cfRule type="colorScale" priority="797">
      <colorScale>
        <cfvo type="min"/>
        <cfvo type="max"/>
        <color theme="9"/>
        <color rgb="FFFFEF9C"/>
      </colorScale>
    </cfRule>
  </conditionalFormatting>
  <conditionalFormatting sqref="D3267 D3269">
    <cfRule type="colorScale" priority="800">
      <colorScale>
        <cfvo type="min"/>
        <cfvo type="max"/>
        <color theme="9"/>
        <color rgb="FFFFEF9C"/>
      </colorScale>
    </cfRule>
  </conditionalFormatting>
  <conditionalFormatting sqref="D3270">
    <cfRule type="colorScale" priority="798">
      <colorScale>
        <cfvo type="min"/>
        <cfvo type="max"/>
        <color theme="9"/>
        <color rgb="FFFFEF9C"/>
      </colorScale>
    </cfRule>
  </conditionalFormatting>
  <conditionalFormatting sqref="D3271">
    <cfRule type="colorScale" priority="803">
      <colorScale>
        <cfvo type="min"/>
        <cfvo type="max"/>
        <color theme="9"/>
        <color rgb="FFFFEF9C"/>
      </colorScale>
    </cfRule>
  </conditionalFormatting>
  <conditionalFormatting sqref="D3272:D3292 D3262 D3265:D3266">
    <cfRule type="colorScale" priority="802">
      <colorScale>
        <cfvo type="min"/>
        <cfvo type="max"/>
        <color theme="9"/>
        <color rgb="FFFFEF9C"/>
      </colorScale>
    </cfRule>
  </conditionalFormatting>
  <conditionalFormatting sqref="D3293">
    <cfRule type="colorScale" priority="801">
      <colorScale>
        <cfvo type="min"/>
        <cfvo type="max"/>
        <color theme="9"/>
        <color rgb="FFFFEF9C"/>
      </colorScale>
    </cfRule>
  </conditionalFormatting>
  <conditionalFormatting sqref="D3294:D3299">
    <cfRule type="colorScale" priority="791">
      <colorScale>
        <cfvo type="min"/>
        <cfvo type="max"/>
        <color theme="9"/>
        <color rgb="FFFFEF9C"/>
      </colorScale>
    </cfRule>
  </conditionalFormatting>
  <conditionalFormatting sqref="D3302:D3305">
    <cfRule type="colorScale" priority="785">
      <colorScale>
        <cfvo type="min"/>
        <cfvo type="max"/>
        <color theme="9"/>
        <color rgb="FFFFEF9C"/>
      </colorScale>
    </cfRule>
  </conditionalFormatting>
  <conditionalFormatting sqref="D3309">
    <cfRule type="colorScale" priority="3431">
      <colorScale>
        <cfvo type="min"/>
        <cfvo type="max"/>
        <color theme="9"/>
        <color rgb="FFFFEF9C"/>
      </colorScale>
    </cfRule>
  </conditionalFormatting>
  <conditionalFormatting sqref="D3310">
    <cfRule type="colorScale" priority="784">
      <colorScale>
        <cfvo type="min"/>
        <cfvo type="max"/>
        <color theme="9"/>
        <color rgb="FFFFEF9C"/>
      </colorScale>
    </cfRule>
  </conditionalFormatting>
  <conditionalFormatting sqref="D3311">
    <cfRule type="colorScale" priority="789">
      <colorScale>
        <cfvo type="min"/>
        <cfvo type="max"/>
        <color theme="9"/>
        <color rgb="FFFFEF9C"/>
      </colorScale>
    </cfRule>
  </conditionalFormatting>
  <conditionalFormatting sqref="D3312">
    <cfRule type="colorScale" priority="778">
      <colorScale>
        <cfvo type="min"/>
        <cfvo type="max"/>
        <color theme="9"/>
        <color rgb="FFFFEF9C"/>
      </colorScale>
    </cfRule>
  </conditionalFormatting>
  <conditionalFormatting sqref="D3313">
    <cfRule type="colorScale" priority="779">
      <colorScale>
        <cfvo type="min"/>
        <cfvo type="max"/>
        <color theme="9"/>
        <color rgb="FFFFEF9C"/>
      </colorScale>
    </cfRule>
  </conditionalFormatting>
  <conditionalFormatting sqref="D3314:D3334 D3306:D3308">
    <cfRule type="colorScale" priority="788">
      <colorScale>
        <cfvo type="min"/>
        <cfvo type="max"/>
        <color theme="9"/>
        <color rgb="FFFFEF9C"/>
      </colorScale>
    </cfRule>
  </conditionalFormatting>
  <conditionalFormatting sqref="D3335">
    <cfRule type="colorScale" priority="787">
      <colorScale>
        <cfvo type="min"/>
        <cfvo type="max"/>
        <color theme="9"/>
        <color rgb="FFFFEF9C"/>
      </colorScale>
    </cfRule>
  </conditionalFormatting>
  <conditionalFormatting sqref="D3337:D3340">
    <cfRule type="colorScale" priority="773">
      <colorScale>
        <cfvo type="min"/>
        <cfvo type="max"/>
        <color theme="9"/>
        <color rgb="FFFFEF9C"/>
      </colorScale>
    </cfRule>
  </conditionalFormatting>
  <conditionalFormatting sqref="D3343">
    <cfRule type="colorScale" priority="777">
      <colorScale>
        <cfvo type="min"/>
        <cfvo type="max"/>
        <color theme="9"/>
        <color rgb="FFFFEF9C"/>
      </colorScale>
    </cfRule>
  </conditionalFormatting>
  <conditionalFormatting sqref="D3344">
    <cfRule type="colorScale" priority="772">
      <colorScale>
        <cfvo type="min"/>
        <cfvo type="max"/>
        <color theme="9"/>
        <color rgb="FFFFEF9C"/>
      </colorScale>
    </cfRule>
  </conditionalFormatting>
  <conditionalFormatting sqref="D3345">
    <cfRule type="colorScale" priority="776">
      <colorScale>
        <cfvo type="min"/>
        <cfvo type="max"/>
        <color theme="9"/>
        <color rgb="FFFFEF9C"/>
      </colorScale>
    </cfRule>
  </conditionalFormatting>
  <conditionalFormatting sqref="D3346:D3366 D3341:D3342">
    <cfRule type="colorScale" priority="775">
      <colorScale>
        <cfvo type="min"/>
        <cfvo type="max"/>
        <color theme="9"/>
        <color rgb="FFFFEF9C"/>
      </colorScale>
    </cfRule>
  </conditionalFormatting>
  <conditionalFormatting sqref="D3367">
    <cfRule type="colorScale" priority="774">
      <colorScale>
        <cfvo type="min"/>
        <cfvo type="max"/>
        <color theme="9"/>
        <color rgb="FFFFEF9C"/>
      </colorScale>
    </cfRule>
  </conditionalFormatting>
  <conditionalFormatting sqref="D3370:D3373">
    <cfRule type="colorScale" priority="764">
      <colorScale>
        <cfvo type="min"/>
        <cfvo type="max"/>
        <color theme="9"/>
        <color rgb="FFFFEF9C"/>
      </colorScale>
    </cfRule>
  </conditionalFormatting>
  <conditionalFormatting sqref="D3376">
    <cfRule type="colorScale" priority="768">
      <colorScale>
        <cfvo type="min"/>
        <cfvo type="max"/>
        <color theme="9"/>
        <color rgb="FFFFEF9C"/>
      </colorScale>
    </cfRule>
  </conditionalFormatting>
  <conditionalFormatting sqref="D3377">
    <cfRule type="colorScale" priority="763">
      <colorScale>
        <cfvo type="min"/>
        <cfvo type="max"/>
        <color theme="9"/>
        <color rgb="FFFFEF9C"/>
      </colorScale>
    </cfRule>
  </conditionalFormatting>
  <conditionalFormatting sqref="D3378">
    <cfRule type="colorScale" priority="767">
      <colorScale>
        <cfvo type="min"/>
        <cfvo type="max"/>
        <color theme="9"/>
        <color rgb="FFFFEF9C"/>
      </colorScale>
    </cfRule>
  </conditionalFormatting>
  <conditionalFormatting sqref="D3379:D3399 D3374:D3375">
    <cfRule type="colorScale" priority="766">
      <colorScale>
        <cfvo type="min"/>
        <cfvo type="max"/>
        <color theme="9"/>
        <color rgb="FFFFEF9C"/>
      </colorScale>
    </cfRule>
  </conditionalFormatting>
  <conditionalFormatting sqref="D3400">
    <cfRule type="colorScale" priority="765">
      <colorScale>
        <cfvo type="min"/>
        <cfvo type="max"/>
        <color theme="9"/>
        <color rgb="FFFFEF9C"/>
      </colorScale>
    </cfRule>
  </conditionalFormatting>
  <conditionalFormatting sqref="D3402:D3405">
    <cfRule type="colorScale" priority="757">
      <colorScale>
        <cfvo type="min"/>
        <cfvo type="max"/>
        <color theme="9"/>
        <color rgb="FFFFEF9C"/>
      </colorScale>
    </cfRule>
  </conditionalFormatting>
  <conditionalFormatting sqref="D3408">
    <cfRule type="colorScale" priority="761">
      <colorScale>
        <cfvo type="min"/>
        <cfvo type="max"/>
        <color theme="9"/>
        <color rgb="FFFFEF9C"/>
      </colorScale>
    </cfRule>
  </conditionalFormatting>
  <conditionalFormatting sqref="D3409">
    <cfRule type="colorScale" priority="756">
      <colorScale>
        <cfvo type="min"/>
        <cfvo type="max"/>
        <color theme="9"/>
        <color rgb="FFFFEF9C"/>
      </colorScale>
    </cfRule>
  </conditionalFormatting>
  <conditionalFormatting sqref="D3410">
    <cfRule type="colorScale" priority="760">
      <colorScale>
        <cfvo type="min"/>
        <cfvo type="max"/>
        <color theme="9"/>
        <color rgb="FFFFEF9C"/>
      </colorScale>
    </cfRule>
  </conditionalFormatting>
  <conditionalFormatting sqref="D3411:D3431 D3406:D3407">
    <cfRule type="colorScale" priority="759">
      <colorScale>
        <cfvo type="min"/>
        <cfvo type="max"/>
        <color theme="9"/>
        <color rgb="FFFFEF9C"/>
      </colorScale>
    </cfRule>
  </conditionalFormatting>
  <conditionalFormatting sqref="D3432">
    <cfRule type="colorScale" priority="758">
      <colorScale>
        <cfvo type="min"/>
        <cfvo type="max"/>
        <color theme="9"/>
        <color rgb="FFFFEF9C"/>
      </colorScale>
    </cfRule>
  </conditionalFormatting>
  <conditionalFormatting sqref="D3434:D3437">
    <cfRule type="colorScale" priority="750">
      <colorScale>
        <cfvo type="min"/>
        <cfvo type="max"/>
        <color theme="9"/>
        <color rgb="FFFFEF9C"/>
      </colorScale>
    </cfRule>
  </conditionalFormatting>
  <conditionalFormatting sqref="D3440">
    <cfRule type="colorScale" priority="754">
      <colorScale>
        <cfvo type="min"/>
        <cfvo type="max"/>
        <color theme="9"/>
        <color rgb="FFFFEF9C"/>
      </colorScale>
    </cfRule>
  </conditionalFormatting>
  <conditionalFormatting sqref="D3441">
    <cfRule type="colorScale" priority="749">
      <colorScale>
        <cfvo type="min"/>
        <cfvo type="max"/>
        <color theme="9"/>
        <color rgb="FFFFEF9C"/>
      </colorScale>
    </cfRule>
  </conditionalFormatting>
  <conditionalFormatting sqref="D3442">
    <cfRule type="colorScale" priority="753">
      <colorScale>
        <cfvo type="min"/>
        <cfvo type="max"/>
        <color theme="9"/>
        <color rgb="FFFFEF9C"/>
      </colorScale>
    </cfRule>
  </conditionalFormatting>
  <conditionalFormatting sqref="D3443:D3463 D3433 D3438:D3439 D3466">
    <cfRule type="colorScale" priority="752">
      <colorScale>
        <cfvo type="min"/>
        <cfvo type="max"/>
        <color theme="9"/>
        <color rgb="FFFFEF9C"/>
      </colorScale>
    </cfRule>
  </conditionalFormatting>
  <conditionalFormatting sqref="D3467:D3470">
    <cfRule type="colorScale" priority="740">
      <colorScale>
        <cfvo type="min"/>
        <cfvo type="max"/>
        <color theme="9"/>
        <color rgb="FFFFEF9C"/>
      </colorScale>
    </cfRule>
  </conditionalFormatting>
  <conditionalFormatting sqref="D3473">
    <cfRule type="colorScale" priority="744">
      <colorScale>
        <cfvo type="min"/>
        <cfvo type="max"/>
        <color theme="9"/>
        <color rgb="FFFFEF9C"/>
      </colorScale>
    </cfRule>
  </conditionalFormatting>
  <conditionalFormatting sqref="D3474">
    <cfRule type="colorScale" priority="724">
      <colorScale>
        <cfvo type="min"/>
        <cfvo type="max"/>
        <color theme="9"/>
        <color rgb="FFFFEF9C"/>
      </colorScale>
    </cfRule>
  </conditionalFormatting>
  <conditionalFormatting sqref="D3475">
    <cfRule type="colorScale" priority="739">
      <colorScale>
        <cfvo type="min"/>
        <cfvo type="max"/>
        <color theme="9"/>
        <color rgb="FFFFEF9C"/>
      </colorScale>
    </cfRule>
  </conditionalFormatting>
  <conditionalFormatting sqref="D3476">
    <cfRule type="colorScale" priority="743">
      <colorScale>
        <cfvo type="min"/>
        <cfvo type="max"/>
        <color theme="9"/>
        <color rgb="FFFFEF9C"/>
      </colorScale>
    </cfRule>
  </conditionalFormatting>
  <conditionalFormatting sqref="D3477">
    <cfRule type="colorScale" priority="735">
      <colorScale>
        <cfvo type="min"/>
        <cfvo type="max"/>
        <color theme="9"/>
        <color rgb="FFFFEF9C"/>
      </colorScale>
    </cfRule>
  </conditionalFormatting>
  <conditionalFormatting sqref="D3478">
    <cfRule type="colorScale" priority="736">
      <colorScale>
        <cfvo type="min"/>
        <cfvo type="max"/>
        <color theme="9"/>
        <color rgb="FFFFEF9C"/>
      </colorScale>
    </cfRule>
  </conditionalFormatting>
  <conditionalFormatting sqref="D3479:D3499 D3471:D3472">
    <cfRule type="colorScale" priority="742">
      <colorScale>
        <cfvo type="min"/>
        <cfvo type="max"/>
        <color theme="9"/>
        <color rgb="FFFFEF9C"/>
      </colorScale>
    </cfRule>
  </conditionalFormatting>
  <conditionalFormatting sqref="D3500">
    <cfRule type="colorScale" priority="3618">
      <colorScale>
        <cfvo type="min"/>
        <cfvo type="max"/>
        <color theme="9"/>
        <color rgb="FFFFEF9C"/>
      </colorScale>
    </cfRule>
  </conditionalFormatting>
  <conditionalFormatting sqref="D3502:D3505">
    <cfRule type="colorScale" priority="730">
      <colorScale>
        <cfvo type="min"/>
        <cfvo type="max"/>
        <color theme="9"/>
        <color rgb="FFFFEF9C"/>
      </colorScale>
    </cfRule>
  </conditionalFormatting>
  <conditionalFormatting sqref="D3508">
    <cfRule type="colorScale" priority="733">
      <colorScale>
        <cfvo type="min"/>
        <cfvo type="max"/>
        <color theme="9"/>
        <color rgb="FFFFEF9C"/>
      </colorScale>
    </cfRule>
  </conditionalFormatting>
  <conditionalFormatting sqref="D3509">
    <cfRule type="colorScale" priority="729">
      <colorScale>
        <cfvo type="min"/>
        <cfvo type="max"/>
        <color theme="9"/>
        <color rgb="FFFFEF9C"/>
      </colorScale>
    </cfRule>
  </conditionalFormatting>
  <conditionalFormatting sqref="D3510">
    <cfRule type="colorScale" priority="732">
      <colorScale>
        <cfvo type="min"/>
        <cfvo type="max"/>
        <color theme="9"/>
        <color rgb="FFFFEF9C"/>
      </colorScale>
    </cfRule>
  </conditionalFormatting>
  <conditionalFormatting sqref="D3511:D3531 D3501 D3506:D3507">
    <cfRule type="colorScale" priority="731">
      <colorScale>
        <cfvo type="min"/>
        <cfvo type="max"/>
        <color theme="9"/>
        <color rgb="FFFFEF9C"/>
      </colorScale>
    </cfRule>
  </conditionalFormatting>
  <conditionalFormatting sqref="D3538:D3539 D3533 D3545:D3567">
    <cfRule type="colorScale" priority="721">
      <colorScale>
        <cfvo type="min"/>
        <cfvo type="max"/>
        <color theme="9"/>
        <color rgb="FFFFEF9C"/>
      </colorScale>
    </cfRule>
  </conditionalFormatting>
  <conditionalFormatting sqref="D3534:D3537">
    <cfRule type="colorScale" priority="720">
      <colorScale>
        <cfvo type="min"/>
        <cfvo type="max"/>
        <color theme="9"/>
        <color rgb="FFFFEF9C"/>
      </colorScale>
    </cfRule>
  </conditionalFormatting>
  <conditionalFormatting sqref="D3540">
    <cfRule type="colorScale" priority="723">
      <colorScale>
        <cfvo type="min"/>
        <cfvo type="max"/>
        <color theme="9"/>
        <color rgb="FFFFEF9C"/>
      </colorScale>
    </cfRule>
  </conditionalFormatting>
  <conditionalFormatting sqref="D3541">
    <cfRule type="colorScale" priority="719">
      <colorScale>
        <cfvo type="min"/>
        <cfvo type="max"/>
        <color theme="9"/>
        <color rgb="FFFFEF9C"/>
      </colorScale>
    </cfRule>
  </conditionalFormatting>
  <conditionalFormatting sqref="D3543">
    <cfRule type="colorScale" priority="718">
      <colorScale>
        <cfvo type="min"/>
        <cfvo type="max"/>
        <color theme="9"/>
        <color rgb="FFFFEF9C"/>
      </colorScale>
    </cfRule>
  </conditionalFormatting>
  <conditionalFormatting sqref="D3542 D3544">
    <cfRule type="colorScale" priority="722">
      <colorScale>
        <cfvo type="min"/>
        <cfvo type="max"/>
        <color theme="9"/>
        <color rgb="FFFFEF9C"/>
      </colorScale>
    </cfRule>
  </conditionalFormatting>
  <conditionalFormatting sqref="D3532 D3568">
    <cfRule type="colorScale" priority="734">
      <colorScale>
        <cfvo type="min"/>
        <cfvo type="max"/>
        <color theme="9"/>
        <color rgb="FFFFEF9C"/>
      </colorScale>
    </cfRule>
  </conditionalFormatting>
  <conditionalFormatting sqref="E3038:F3039">
    <cfRule type="colorScale" priority="876">
      <colorScale>
        <cfvo type="min"/>
        <cfvo type="max"/>
        <color theme="9"/>
        <color rgb="FFFFEF9C"/>
      </colorScale>
    </cfRule>
  </conditionalFormatting>
  <conditionalFormatting sqref="E3192:G3193">
    <cfRule type="colorScale" priority="825">
      <colorScale>
        <cfvo type="min"/>
        <cfvo type="max"/>
        <color theme="9"/>
        <color rgb="FFFFEF9C"/>
      </colorScale>
    </cfRule>
  </conditionalFormatting>
  <conditionalFormatting sqref="E3207:G3209">
    <cfRule type="colorScale" priority="818">
      <colorScale>
        <cfvo type="min"/>
        <cfvo type="max"/>
        <color theme="9"/>
        <color rgb="FFFFEF9C"/>
      </colorScale>
    </cfRule>
  </conditionalFormatting>
  <conditionalFormatting sqref="E3213:G3215 I3213:I3215">
    <cfRule type="colorScale" priority="821">
      <colorScale>
        <cfvo type="min"/>
        <cfvo type="max"/>
        <color theme="9"/>
        <color rgb="FFFFEF9C"/>
      </colorScale>
    </cfRule>
  </conditionalFormatting>
  <conditionalFormatting sqref="E3218:G3219">
    <cfRule type="colorScale" priority="828">
      <colorScale>
        <cfvo type="min"/>
        <cfvo type="max"/>
        <color theme="9"/>
        <color rgb="FFFFEF9C"/>
      </colorScale>
    </cfRule>
  </conditionalFormatting>
  <conditionalFormatting sqref="E3238:G3238">
    <cfRule type="colorScale" priority="815">
      <colorScale>
        <cfvo type="min"/>
        <cfvo type="max"/>
        <color theme="9"/>
        <color rgb="FFFFEF9C"/>
      </colorScale>
    </cfRule>
  </conditionalFormatting>
  <conditionalFormatting sqref="E3239:G3239">
    <cfRule type="colorScale" priority="3075">
      <colorScale>
        <cfvo type="min"/>
        <cfvo type="max"/>
        <color theme="9"/>
        <color rgb="FFFFEF9C"/>
      </colorScale>
    </cfRule>
  </conditionalFormatting>
  <conditionalFormatting sqref="E3312:G3313">
    <cfRule type="colorScale" priority="780">
      <colorScale>
        <cfvo type="min"/>
        <cfvo type="max"/>
        <color theme="9"/>
        <color rgb="FFFFEF9C"/>
      </colorScale>
    </cfRule>
  </conditionalFormatting>
  <conditionalFormatting sqref="E3465:G3465 I3465">
    <cfRule type="colorScale" priority="746">
      <colorScale>
        <cfvo type="min"/>
        <cfvo type="max"/>
        <color theme="9"/>
        <color rgb="FFFFEF9C"/>
      </colorScale>
    </cfRule>
  </conditionalFormatting>
  <conditionalFormatting sqref="E3474:G3474 I3474">
    <cfRule type="colorScale" priority="725">
      <colorScale>
        <cfvo type="min"/>
        <cfvo type="max"/>
        <color theme="9"/>
        <color rgb="FFFFEF9C"/>
      </colorScale>
    </cfRule>
  </conditionalFormatting>
  <conditionalFormatting sqref="E3042:P3043">
    <cfRule type="colorScale" priority="869">
      <colorScale>
        <cfvo type="min"/>
        <cfvo type="max"/>
        <color theme="9"/>
        <color rgb="FFFFEF9C"/>
      </colorScale>
    </cfRule>
  </conditionalFormatting>
  <conditionalFormatting sqref="E3056:P3057">
    <cfRule type="colorScale" priority="866">
      <colorScale>
        <cfvo type="min"/>
        <cfvo type="max"/>
        <color theme="9"/>
        <color rgb="FFFFEF9C"/>
      </colorScale>
    </cfRule>
  </conditionalFormatting>
  <conditionalFormatting sqref="E3116:P3116">
    <cfRule type="colorScale" priority="807">
      <colorScale>
        <cfvo type="min"/>
        <cfvo type="max"/>
        <color theme="9"/>
        <color rgb="FFFFEF9C"/>
      </colorScale>
    </cfRule>
  </conditionalFormatting>
  <conditionalFormatting sqref="E3119:P3119">
    <cfRule type="colorScale" priority="804">
      <colorScale>
        <cfvo type="min"/>
        <cfvo type="max"/>
        <color theme="9"/>
        <color rgb="FFFFEF9C"/>
      </colorScale>
    </cfRule>
  </conditionalFormatting>
  <conditionalFormatting sqref="G3036:G3039">
    <cfRule type="colorScale" priority="865">
      <colorScale>
        <cfvo type="min"/>
        <cfvo type="max"/>
        <color theme="9"/>
        <color rgb="FFFFEF9C"/>
      </colorScale>
    </cfRule>
  </conditionalFormatting>
  <conditionalFormatting sqref="I3071:I3074">
    <cfRule type="colorScale" priority="854">
      <colorScale>
        <cfvo type="min"/>
        <cfvo type="max"/>
        <color theme="9"/>
        <color rgb="FFFFEF9C"/>
      </colorScale>
    </cfRule>
  </conditionalFormatting>
  <conditionalFormatting sqref="I3237:I3239">
    <cfRule type="colorScale" priority="811">
      <colorScale>
        <cfvo type="min"/>
        <cfvo type="max"/>
        <color theme="9"/>
        <color rgb="FFFFEF9C"/>
      </colorScale>
    </cfRule>
  </conditionalFormatting>
  <conditionalFormatting sqref="I3065:P3066">
    <cfRule type="colorScale" priority="872">
      <colorScale>
        <cfvo type="min"/>
        <cfvo type="max"/>
        <color theme="9"/>
        <color rgb="FFFFEF9C"/>
      </colorScale>
    </cfRule>
  </conditionalFormatting>
  <conditionalFormatting sqref="J3190:J3193">
    <cfRule type="colorScale" priority="822">
      <colorScale>
        <cfvo type="min"/>
        <cfvo type="max"/>
        <color theme="9"/>
        <color rgb="FFFFEF9C"/>
      </colorScale>
    </cfRule>
  </conditionalFormatting>
  <conditionalFormatting sqref="V25">
    <cfRule type="colorScale" priority="883">
      <colorScale>
        <cfvo type="min"/>
        <cfvo type="max"/>
        <color theme="9"/>
        <color rgb="FFFFEF9C"/>
      </colorScale>
    </cfRule>
  </conditionalFormatting>
  <conditionalFormatting sqref="V67:V68">
    <cfRule type="colorScale" priority="1032">
      <colorScale>
        <cfvo type="min"/>
        <cfvo type="max"/>
        <color rgb="FFFF7128"/>
        <color rgb="FFFFEF9C"/>
      </colorScale>
    </cfRule>
  </conditionalFormatting>
  <conditionalFormatting sqref="D3570:D3573">
    <cfRule type="colorScale" priority="713">
      <colorScale>
        <cfvo type="min"/>
        <cfvo type="max"/>
        <color theme="9"/>
        <color rgb="FFFFEF9C"/>
      </colorScale>
    </cfRule>
  </conditionalFormatting>
  <conditionalFormatting sqref="D3576">
    <cfRule type="colorScale" priority="716">
      <colorScale>
        <cfvo type="min"/>
        <cfvo type="max"/>
        <color theme="9"/>
        <color rgb="FFFFEF9C"/>
      </colorScale>
    </cfRule>
  </conditionalFormatting>
  <conditionalFormatting sqref="D3577">
    <cfRule type="colorScale" priority="712">
      <colorScale>
        <cfvo type="min"/>
        <cfvo type="max"/>
        <color theme="9"/>
        <color rgb="FFFFEF9C"/>
      </colorScale>
    </cfRule>
  </conditionalFormatting>
  <conditionalFormatting sqref="D3600">
    <cfRule type="colorScale" priority="717">
      <colorScale>
        <cfvo type="min"/>
        <cfvo type="max"/>
        <color theme="9"/>
        <color rgb="FFFFEF9C"/>
      </colorScale>
    </cfRule>
  </conditionalFormatting>
  <conditionalFormatting sqref="D3578">
    <cfRule type="colorScale" priority="3753">
      <colorScale>
        <cfvo type="min"/>
        <cfvo type="max"/>
        <color theme="9"/>
        <color rgb="FFFFEF9C"/>
      </colorScale>
    </cfRule>
  </conditionalFormatting>
  <conditionalFormatting sqref="D3579:D3599 D3569 D3574:D3575">
    <cfRule type="colorScale" priority="3818">
      <colorScale>
        <cfvo type="min"/>
        <cfvo type="max"/>
        <color theme="9"/>
        <color rgb="FFFFEF9C"/>
      </colorScale>
    </cfRule>
  </conditionalFormatting>
  <conditionalFormatting sqref="D3602:D3609">
    <cfRule type="colorScale" priority="700">
      <colorScale>
        <cfvo type="min"/>
        <cfvo type="max"/>
        <color theme="9"/>
        <color rgb="FFFFEF9C"/>
      </colorScale>
    </cfRule>
  </conditionalFormatting>
  <conditionalFormatting sqref="D3614">
    <cfRule type="colorScale" priority="701">
      <colorScale>
        <cfvo type="min"/>
        <cfvo type="max"/>
        <color theme="9"/>
        <color rgb="FFFFEF9C"/>
      </colorScale>
    </cfRule>
  </conditionalFormatting>
  <conditionalFormatting sqref="D3615:D3616">
    <cfRule type="colorScale" priority="699">
      <colorScale>
        <cfvo type="min"/>
        <cfvo type="max"/>
        <color theme="9"/>
        <color rgb="FFFFEF9C"/>
      </colorScale>
    </cfRule>
  </conditionalFormatting>
  <conditionalFormatting sqref="D3617:D3618">
    <cfRule type="colorScale" priority="703">
      <colorScale>
        <cfvo type="min"/>
        <cfvo type="max"/>
        <color theme="9"/>
        <color rgb="FFFFEF9C"/>
      </colorScale>
    </cfRule>
  </conditionalFormatting>
  <conditionalFormatting sqref="D3610:D3613 D3601 D3619:D3647">
    <cfRule type="colorScale" priority="704">
      <colorScale>
        <cfvo type="min"/>
        <cfvo type="max"/>
        <color theme="9"/>
        <color rgb="FFFFEF9C"/>
      </colorScale>
    </cfRule>
  </conditionalFormatting>
  <conditionalFormatting sqref="D3660">
    <cfRule type="colorScale" priority="693">
      <colorScale>
        <cfvo type="min"/>
        <cfvo type="max"/>
        <color theme="9"/>
        <color rgb="FFFFEF9C"/>
      </colorScale>
    </cfRule>
  </conditionalFormatting>
  <conditionalFormatting sqref="D3688">
    <cfRule type="colorScale" priority="694">
      <colorScale>
        <cfvo type="min"/>
        <cfvo type="max"/>
        <color theme="9"/>
        <color rgb="FFFFEF9C"/>
      </colorScale>
    </cfRule>
  </conditionalFormatting>
  <conditionalFormatting sqref="E3654:G3656">
    <cfRule type="colorScale" priority="688">
      <colorScale>
        <cfvo type="min"/>
        <cfvo type="max"/>
        <color theme="9"/>
        <color rgb="FFFFEF9C"/>
      </colorScale>
    </cfRule>
  </conditionalFormatting>
  <conditionalFormatting sqref="C3654:C3656">
    <cfRule type="colorScale" priority="689">
      <colorScale>
        <cfvo type="min"/>
        <cfvo type="max"/>
        <color theme="9"/>
        <color rgb="FFFFEF9C"/>
      </colorScale>
    </cfRule>
  </conditionalFormatting>
  <conditionalFormatting sqref="D3654:D3656">
    <cfRule type="colorScale" priority="690">
      <colorScale>
        <cfvo type="min"/>
        <cfvo type="max"/>
        <color theme="9"/>
        <color rgb="FFFFEF9C"/>
      </colorScale>
    </cfRule>
  </conditionalFormatting>
  <conditionalFormatting sqref="D3651:D3653 D3657">
    <cfRule type="colorScale" priority="4030">
      <colorScale>
        <cfvo type="min"/>
        <cfvo type="max"/>
        <color theme="9"/>
        <color rgb="FFFFEF9C"/>
      </colorScale>
    </cfRule>
  </conditionalFormatting>
  <conditionalFormatting sqref="D3685:D3687 D3658:D3659 D3649:D3650 D3663:D3682 D3689 D3723 D3760 D3798 D3832 D3870">
    <cfRule type="colorScale" priority="4172">
      <colorScale>
        <cfvo type="min"/>
        <cfvo type="max"/>
        <color theme="9"/>
        <color rgb="FFFFEF9C"/>
      </colorScale>
    </cfRule>
  </conditionalFormatting>
  <conditionalFormatting sqref="E3683:G3684">
    <cfRule type="colorScale" priority="685">
      <colorScale>
        <cfvo type="min"/>
        <cfvo type="max"/>
        <color theme="9"/>
        <color rgb="FFFFEF9C"/>
      </colorScale>
    </cfRule>
  </conditionalFormatting>
  <conditionalFormatting sqref="D3683:D3684">
    <cfRule type="colorScale" priority="686">
      <colorScale>
        <cfvo type="min"/>
        <cfvo type="max"/>
        <color theme="9"/>
        <color rgb="FFFFEF9C"/>
      </colorScale>
    </cfRule>
  </conditionalFormatting>
  <conditionalFormatting sqref="D3661">
    <cfRule type="colorScale" priority="4249">
      <colorScale>
        <cfvo type="min"/>
        <cfvo type="max"/>
        <color theme="9"/>
        <color rgb="FFFFEF9C"/>
      </colorScale>
    </cfRule>
  </conditionalFormatting>
  <conditionalFormatting sqref="D3662">
    <cfRule type="colorScale" priority="4250">
      <colorScale>
        <cfvo type="min"/>
        <cfvo type="max"/>
        <color theme="9"/>
        <color rgb="FFFFEF9C"/>
      </colorScale>
    </cfRule>
  </conditionalFormatting>
  <conditionalFormatting sqref="D3697">
    <cfRule type="colorScale" priority="679">
      <colorScale>
        <cfvo type="min"/>
        <cfvo type="max"/>
        <color theme="9"/>
        <color rgb="FFFFEF9C"/>
      </colorScale>
    </cfRule>
  </conditionalFormatting>
  <conditionalFormatting sqref="D3722">
    <cfRule type="colorScale" priority="680">
      <colorScale>
        <cfvo type="min"/>
        <cfvo type="max"/>
        <color theme="9"/>
        <color rgb="FFFFEF9C"/>
      </colorScale>
    </cfRule>
  </conditionalFormatting>
  <conditionalFormatting sqref="D3691:D3693">
    <cfRule type="colorScale" priority="678">
      <colorScale>
        <cfvo type="min"/>
        <cfvo type="max"/>
        <color theme="9"/>
        <color rgb="FFFFEF9C"/>
      </colorScale>
    </cfRule>
  </conditionalFormatting>
  <conditionalFormatting sqref="D3694">
    <cfRule type="colorScale" priority="681">
      <colorScale>
        <cfvo type="min"/>
        <cfvo type="max"/>
        <color theme="9"/>
        <color rgb="FFFFEF9C"/>
      </colorScale>
    </cfRule>
  </conditionalFormatting>
  <conditionalFormatting sqref="D3698">
    <cfRule type="colorScale" priority="683">
      <colorScale>
        <cfvo type="min"/>
        <cfvo type="max"/>
        <color theme="9"/>
        <color rgb="FFFFEF9C"/>
      </colorScale>
    </cfRule>
  </conditionalFormatting>
  <conditionalFormatting sqref="D3699">
    <cfRule type="colorScale" priority="684">
      <colorScale>
        <cfvo type="min"/>
        <cfvo type="max"/>
        <color theme="9"/>
        <color rgb="FFFFEF9C"/>
      </colorScale>
    </cfRule>
  </conditionalFormatting>
  <conditionalFormatting sqref="D3695:D3696 D3690 D3700:D3721">
    <cfRule type="colorScale" priority="4396">
      <colorScale>
        <cfvo type="min"/>
        <cfvo type="max"/>
        <color theme="9"/>
        <color rgb="FFFFEF9C"/>
      </colorScale>
    </cfRule>
  </conditionalFormatting>
  <conditionalFormatting sqref="D3725:D3728">
    <cfRule type="colorScale" priority="669">
      <colorScale>
        <cfvo type="min"/>
        <cfvo type="max"/>
        <color theme="9"/>
        <color rgb="FFFFEF9C"/>
      </colorScale>
    </cfRule>
  </conditionalFormatting>
  <conditionalFormatting sqref="D3733:D3734">
    <cfRule type="colorScale" priority="672">
      <colorScale>
        <cfvo type="min"/>
        <cfvo type="max"/>
        <color theme="9"/>
        <color rgb="FFFFEF9C"/>
      </colorScale>
    </cfRule>
  </conditionalFormatting>
  <conditionalFormatting sqref="D3735">
    <cfRule type="colorScale" priority="668">
      <colorScale>
        <cfvo type="min"/>
        <cfvo type="max"/>
        <color theme="9"/>
        <color rgb="FFFFEF9C"/>
      </colorScale>
    </cfRule>
  </conditionalFormatting>
  <conditionalFormatting sqref="D3736">
    <cfRule type="colorScale" priority="671">
      <colorScale>
        <cfvo type="min"/>
        <cfvo type="max"/>
        <color theme="9"/>
        <color rgb="FFFFEF9C"/>
      </colorScale>
    </cfRule>
  </conditionalFormatting>
  <conditionalFormatting sqref="D3729:D3730 D3724 D3732 D3737:D3758">
    <cfRule type="colorScale" priority="670">
      <colorScale>
        <cfvo type="min"/>
        <cfvo type="max"/>
        <color theme="9"/>
        <color rgb="FFFFEF9C"/>
      </colorScale>
    </cfRule>
  </conditionalFormatting>
  <conditionalFormatting sqref="D3759">
    <cfRule type="colorScale" priority="673">
      <colorScale>
        <cfvo type="min"/>
        <cfvo type="max"/>
        <color theme="9"/>
        <color rgb="FFFFEF9C"/>
      </colorScale>
    </cfRule>
  </conditionalFormatting>
  <conditionalFormatting sqref="D3762:D3765">
    <cfRule type="colorScale" priority="663">
      <colorScale>
        <cfvo type="min"/>
        <cfvo type="max"/>
        <color theme="9"/>
        <color rgb="FFFFEF9C"/>
      </colorScale>
    </cfRule>
  </conditionalFormatting>
  <conditionalFormatting sqref="D3769:D3770">
    <cfRule type="colorScale" priority="666">
      <colorScale>
        <cfvo type="min"/>
        <cfvo type="max"/>
        <color theme="9"/>
        <color rgb="FFFFEF9C"/>
      </colorScale>
    </cfRule>
  </conditionalFormatting>
  <conditionalFormatting sqref="D3771">
    <cfRule type="colorScale" priority="662">
      <colorScale>
        <cfvo type="min"/>
        <cfvo type="max"/>
        <color theme="9"/>
        <color rgb="FFFFEF9C"/>
      </colorScale>
    </cfRule>
  </conditionalFormatting>
  <conditionalFormatting sqref="D3772">
    <cfRule type="colorScale" priority="665">
      <colorScale>
        <cfvo type="min"/>
        <cfvo type="max"/>
        <color theme="9"/>
        <color rgb="FFFFEF9C"/>
      </colorScale>
    </cfRule>
  </conditionalFormatting>
  <conditionalFormatting sqref="D3775:D3792 D3761 D3766:D3768 D3794:D3796">
    <cfRule type="colorScale" priority="664">
      <colorScale>
        <cfvo type="min"/>
        <cfvo type="max"/>
        <color theme="9"/>
        <color rgb="FFFFEF9C"/>
      </colorScale>
    </cfRule>
  </conditionalFormatting>
  <conditionalFormatting sqref="D3797">
    <cfRule type="colorScale" priority="667">
      <colorScale>
        <cfvo type="min"/>
        <cfvo type="max"/>
        <color theme="9"/>
        <color rgb="FFFFEF9C"/>
      </colorScale>
    </cfRule>
  </conditionalFormatting>
  <conditionalFormatting sqref="I3731:P3731">
    <cfRule type="colorScale" priority="660">
      <colorScale>
        <cfvo type="min"/>
        <cfvo type="max"/>
        <color theme="9"/>
        <color rgb="FFFFEF9C"/>
      </colorScale>
    </cfRule>
  </conditionalFormatting>
  <conditionalFormatting sqref="E3731:G3731">
    <cfRule type="colorScale" priority="659">
      <colorScale>
        <cfvo type="min"/>
        <cfvo type="max"/>
        <color theme="9"/>
        <color rgb="FFFFEF9C"/>
      </colorScale>
    </cfRule>
  </conditionalFormatting>
  <conditionalFormatting sqref="D3731">
    <cfRule type="colorScale" priority="658">
      <colorScale>
        <cfvo type="min"/>
        <cfvo type="max"/>
        <color theme="9"/>
        <color rgb="FFFFEF9C"/>
      </colorScale>
    </cfRule>
  </conditionalFormatting>
  <conditionalFormatting sqref="E3793:G3793">
    <cfRule type="colorScale" priority="655">
      <colorScale>
        <cfvo type="min"/>
        <cfvo type="max"/>
        <color theme="9"/>
        <color rgb="FFFFEF9C"/>
      </colorScale>
    </cfRule>
  </conditionalFormatting>
  <conditionalFormatting sqref="D3793">
    <cfRule type="colorScale" priority="654">
      <colorScale>
        <cfvo type="min"/>
        <cfvo type="max"/>
        <color theme="9"/>
        <color rgb="FFFFEF9C"/>
      </colorScale>
    </cfRule>
  </conditionalFormatting>
  <conditionalFormatting sqref="E3773:G3774">
    <cfRule type="colorScale" priority="652">
      <colorScale>
        <cfvo type="min"/>
        <cfvo type="max"/>
        <color theme="9"/>
        <color rgb="FFFFEF9C"/>
      </colorScale>
    </cfRule>
  </conditionalFormatting>
  <conditionalFormatting sqref="D3773">
    <cfRule type="colorScale" priority="650">
      <colorScale>
        <cfvo type="min"/>
        <cfvo type="max"/>
        <color theme="9"/>
        <color rgb="FFFFEF9C"/>
      </colorScale>
    </cfRule>
  </conditionalFormatting>
  <conditionalFormatting sqref="D3774">
    <cfRule type="colorScale" priority="651">
      <colorScale>
        <cfvo type="min"/>
        <cfvo type="max"/>
        <color theme="9"/>
        <color rgb="FFFFEF9C"/>
      </colorScale>
    </cfRule>
  </conditionalFormatting>
  <conditionalFormatting sqref="D3800:D3803">
    <cfRule type="colorScale" priority="645">
      <colorScale>
        <cfvo type="min"/>
        <cfvo type="max"/>
        <color theme="9"/>
        <color rgb="FFFFEF9C"/>
      </colorScale>
    </cfRule>
  </conditionalFormatting>
  <conditionalFormatting sqref="D3807">
    <cfRule type="colorScale" priority="644">
      <colorScale>
        <cfvo type="min"/>
        <cfvo type="max"/>
        <color theme="9"/>
        <color rgb="FFFFEF9C"/>
      </colorScale>
    </cfRule>
  </conditionalFormatting>
  <conditionalFormatting sqref="D3808">
    <cfRule type="colorScale" priority="647">
      <colorScale>
        <cfvo type="min"/>
        <cfvo type="max"/>
        <color theme="9"/>
        <color rgb="FFFFEF9C"/>
      </colorScale>
    </cfRule>
  </conditionalFormatting>
  <conditionalFormatting sqref="D3828:D3830 D3799 D3804:D3805 D3809:D3826">
    <cfRule type="colorScale" priority="646">
      <colorScale>
        <cfvo type="min"/>
        <cfvo type="max"/>
        <color theme="9"/>
        <color rgb="FFFFEF9C"/>
      </colorScale>
    </cfRule>
  </conditionalFormatting>
  <conditionalFormatting sqref="D3831">
    <cfRule type="colorScale" priority="649">
      <colorScale>
        <cfvo type="min"/>
        <cfvo type="max"/>
        <color theme="9"/>
        <color rgb="FFFFEF9C"/>
      </colorScale>
    </cfRule>
  </conditionalFormatting>
  <conditionalFormatting sqref="D3827">
    <cfRule type="colorScale" priority="643">
      <colorScale>
        <cfvo type="min"/>
        <cfvo type="max"/>
        <color theme="9"/>
        <color rgb="FFFFEF9C"/>
      </colorScale>
    </cfRule>
  </conditionalFormatting>
  <conditionalFormatting sqref="D3806">
    <cfRule type="colorScale" priority="4630">
      <colorScale>
        <cfvo type="min"/>
        <cfvo type="max"/>
        <color theme="9"/>
        <color rgb="FFFFEF9C"/>
      </colorScale>
    </cfRule>
  </conditionalFormatting>
  <conditionalFormatting sqref="K3766:K3768 K3782">
    <cfRule type="colorScale" priority="637">
      <colorScale>
        <cfvo type="min"/>
        <cfvo type="max"/>
        <color theme="9"/>
        <color rgb="FFFFEF9C"/>
      </colorScale>
    </cfRule>
  </conditionalFormatting>
  <conditionalFormatting sqref="D3834:D3837">
    <cfRule type="colorScale" priority="630">
      <colorScale>
        <cfvo type="min"/>
        <cfvo type="max"/>
        <color theme="9"/>
        <color rgb="FFFFEF9C"/>
      </colorScale>
    </cfRule>
  </conditionalFormatting>
  <conditionalFormatting sqref="D3842">
    <cfRule type="colorScale" priority="629">
      <colorScale>
        <cfvo type="min"/>
        <cfvo type="max"/>
        <color theme="9"/>
        <color rgb="FFFFEF9C"/>
      </colorScale>
    </cfRule>
  </conditionalFormatting>
  <conditionalFormatting sqref="D3843">
    <cfRule type="colorScale" priority="632">
      <colorScale>
        <cfvo type="min"/>
        <cfvo type="max"/>
        <color theme="9"/>
        <color rgb="FFFFEF9C"/>
      </colorScale>
    </cfRule>
  </conditionalFormatting>
  <conditionalFormatting sqref="D3866:D3868 D3833 D3838:D3840 D3844:D3863">
    <cfRule type="colorScale" priority="631">
      <colorScale>
        <cfvo type="min"/>
        <cfvo type="max"/>
        <color theme="9"/>
        <color rgb="FFFFEF9C"/>
      </colorScale>
    </cfRule>
  </conditionalFormatting>
  <conditionalFormatting sqref="D3869">
    <cfRule type="colorScale" priority="633">
      <colorScale>
        <cfvo type="min"/>
        <cfvo type="max"/>
        <color theme="9"/>
        <color rgb="FFFFEF9C"/>
      </colorScale>
    </cfRule>
  </conditionalFormatting>
  <conditionalFormatting sqref="D3864:D3865">
    <cfRule type="colorScale" priority="628">
      <colorScale>
        <cfvo type="min"/>
        <cfvo type="max"/>
        <color theme="9"/>
        <color rgb="FFFFEF9C"/>
      </colorScale>
    </cfRule>
  </conditionalFormatting>
  <conditionalFormatting sqref="D3841">
    <cfRule type="colorScale" priority="635">
      <colorScale>
        <cfvo type="min"/>
        <cfvo type="max"/>
        <color theme="9"/>
        <color rgb="FFFFEF9C"/>
      </colorScale>
    </cfRule>
  </conditionalFormatting>
  <conditionalFormatting sqref="D3872:D3878">
    <cfRule type="colorScale" priority="622">
      <colorScale>
        <cfvo type="min"/>
        <cfvo type="max"/>
        <color theme="9"/>
        <color rgb="FFFFEF9C"/>
      </colorScale>
    </cfRule>
  </conditionalFormatting>
  <conditionalFormatting sqref="D3883">
    <cfRule type="colorScale" priority="621">
      <colorScale>
        <cfvo type="min"/>
        <cfvo type="max"/>
        <color theme="9"/>
        <color rgb="FFFFEF9C"/>
      </colorScale>
    </cfRule>
  </conditionalFormatting>
  <conditionalFormatting sqref="D3884">
    <cfRule type="colorScale" priority="624">
      <colorScale>
        <cfvo type="min"/>
        <cfvo type="max"/>
        <color theme="9"/>
        <color rgb="FFFFEF9C"/>
      </colorScale>
    </cfRule>
  </conditionalFormatting>
  <conditionalFormatting sqref="D3907:D3909 D3871 D3879:D3880 D3885:D3902">
    <cfRule type="colorScale" priority="623">
      <colorScale>
        <cfvo type="min"/>
        <cfvo type="max"/>
        <color theme="9"/>
        <color rgb="FFFFEF9C"/>
      </colorScale>
    </cfRule>
  </conditionalFormatting>
  <conditionalFormatting sqref="D3910">
    <cfRule type="colorScale" priority="625">
      <colorScale>
        <cfvo type="min"/>
        <cfvo type="max"/>
        <color theme="9"/>
        <color rgb="FFFFEF9C"/>
      </colorScale>
    </cfRule>
  </conditionalFormatting>
  <conditionalFormatting sqref="D3881:D3882">
    <cfRule type="colorScale" priority="626">
      <colorScale>
        <cfvo type="min"/>
        <cfvo type="max"/>
        <color theme="9"/>
        <color rgb="FFFFEF9C"/>
      </colorScale>
    </cfRule>
  </conditionalFormatting>
  <conditionalFormatting sqref="D3903">
    <cfRule type="colorScale" priority="4890">
      <colorScale>
        <cfvo type="min"/>
        <cfvo type="max"/>
        <color theme="9"/>
        <color rgb="FFFFEF9C"/>
      </colorScale>
    </cfRule>
  </conditionalFormatting>
  <conditionalFormatting sqref="E3906:G3906">
    <cfRule type="colorScale" priority="617">
      <colorScale>
        <cfvo type="min"/>
        <cfvo type="max"/>
        <color theme="9"/>
        <color rgb="FFFFEF9C"/>
      </colorScale>
    </cfRule>
  </conditionalFormatting>
  <conditionalFormatting sqref="D3906">
    <cfRule type="colorScale" priority="618">
      <colorScale>
        <cfvo type="min"/>
        <cfvo type="max"/>
        <color theme="9"/>
        <color rgb="FFFFEF9C"/>
      </colorScale>
    </cfRule>
  </conditionalFormatting>
  <conditionalFormatting sqref="H3906">
    <cfRule type="colorScale" priority="616">
      <colorScale>
        <cfvo type="min"/>
        <cfvo type="max"/>
        <color theme="9"/>
        <color rgb="FFFFEF9C"/>
      </colorScale>
    </cfRule>
  </conditionalFormatting>
  <conditionalFormatting sqref="D3905">
    <cfRule type="colorScale" priority="5155">
      <colorScale>
        <cfvo type="min"/>
        <cfvo type="max"/>
        <color theme="9"/>
        <color rgb="FFFFEF9C"/>
      </colorScale>
    </cfRule>
  </conditionalFormatting>
  <conditionalFormatting sqref="D3904">
    <cfRule type="colorScale" priority="615">
      <colorScale>
        <cfvo type="min"/>
        <cfvo type="max"/>
        <color theme="9"/>
        <color rgb="FFFFEF9C"/>
      </colorScale>
    </cfRule>
  </conditionalFormatting>
  <conditionalFormatting sqref="D3648">
    <cfRule type="colorScale" priority="5841">
      <colorScale>
        <cfvo type="min"/>
        <cfvo type="max"/>
        <color theme="9"/>
        <color rgb="FFFFEF9C"/>
      </colorScale>
    </cfRule>
  </conditionalFormatting>
  <conditionalFormatting sqref="D3911:D3916">
    <cfRule type="colorScale" priority="5925">
      <colorScale>
        <cfvo type="min"/>
        <cfvo type="max"/>
        <color theme="9"/>
        <color rgb="FFFFEF9C"/>
      </colorScale>
    </cfRule>
  </conditionalFormatting>
  <conditionalFormatting sqref="D3925">
    <cfRule type="colorScale" priority="573">
      <colorScale>
        <cfvo type="min"/>
        <cfvo type="max"/>
        <color theme="9"/>
        <color rgb="FFFFEF9C"/>
      </colorScale>
    </cfRule>
  </conditionalFormatting>
  <conditionalFormatting sqref="D3926">
    <cfRule type="colorScale" priority="575">
      <colorScale>
        <cfvo type="min"/>
        <cfvo type="max"/>
        <color theme="9"/>
        <color rgb="FFFFEF9C"/>
      </colorScale>
    </cfRule>
  </conditionalFormatting>
  <conditionalFormatting sqref="D3949:D3951 D3922:D3923 D3927:D3942 D3946:D3947">
    <cfRule type="colorScale" priority="574">
      <colorScale>
        <cfvo type="min"/>
        <cfvo type="max"/>
        <color theme="9"/>
        <color rgb="FFFFEF9C"/>
      </colorScale>
    </cfRule>
  </conditionalFormatting>
  <conditionalFormatting sqref="D3948">
    <cfRule type="colorScale" priority="577">
      <colorScale>
        <cfvo type="min"/>
        <cfvo type="max"/>
        <color theme="9"/>
        <color rgb="FFFFEF9C"/>
      </colorScale>
    </cfRule>
  </conditionalFormatting>
  <conditionalFormatting sqref="D3920:D3921">
    <cfRule type="colorScale" priority="578">
      <colorScale>
        <cfvo type="min"/>
        <cfvo type="max"/>
        <color theme="9"/>
        <color rgb="FFFFEF9C"/>
      </colorScale>
    </cfRule>
  </conditionalFormatting>
  <conditionalFormatting sqref="D3924">
    <cfRule type="colorScale" priority="579">
      <colorScale>
        <cfvo type="min"/>
        <cfvo type="max"/>
        <color theme="9"/>
        <color rgb="FFFFEF9C"/>
      </colorScale>
    </cfRule>
  </conditionalFormatting>
  <conditionalFormatting sqref="D3943:D3944">
    <cfRule type="colorScale" priority="571">
      <colorScale>
        <cfvo type="min"/>
        <cfvo type="max"/>
        <color theme="9"/>
        <color rgb="FFFFEF9C"/>
      </colorScale>
    </cfRule>
  </conditionalFormatting>
  <conditionalFormatting sqref="D3945">
    <cfRule type="colorScale" priority="572">
      <colorScale>
        <cfvo type="min"/>
        <cfvo type="max"/>
        <color theme="9"/>
        <color rgb="FFFFEF9C"/>
      </colorScale>
    </cfRule>
  </conditionalFormatting>
  <conditionalFormatting sqref="V69">
    <cfRule type="colorScale" priority="561">
      <colorScale>
        <cfvo type="min"/>
        <cfvo type="max"/>
        <color theme="9"/>
        <color rgb="FFFFEF9C"/>
      </colorScale>
    </cfRule>
  </conditionalFormatting>
  <conditionalFormatting sqref="D3952">
    <cfRule type="colorScale" priority="6459">
      <colorScale>
        <cfvo type="min"/>
        <cfvo type="max"/>
        <color theme="9"/>
        <color rgb="FFFFEF9C"/>
      </colorScale>
    </cfRule>
  </conditionalFormatting>
  <conditionalFormatting sqref="C2950:U2957 C2947:O2949 Q2947:U2949 I2966 I3004:I3005 I3115 I3118 C2922 Q2922:U2922 C2923:U2946 I2922:O2922">
    <cfRule type="colorScale" priority="6602">
      <colorScale>
        <cfvo type="min"/>
        <cfvo type="max"/>
        <color theme="9"/>
        <color rgb="FFFFEF9C"/>
      </colorScale>
    </cfRule>
  </conditionalFormatting>
  <conditionalFormatting sqref="D3263:D3264">
    <cfRule type="colorScale" priority="6650">
      <colorScale>
        <cfvo type="min"/>
        <cfvo type="max"/>
        <color theme="9"/>
        <color rgb="FFFFEF9C"/>
      </colorScale>
    </cfRule>
  </conditionalFormatting>
  <conditionalFormatting sqref="D3183:D3186">
    <cfRule type="colorScale" priority="6756">
      <colorScale>
        <cfvo type="min"/>
        <cfvo type="max"/>
        <color theme="9"/>
        <color rgb="FFFFEF9C"/>
      </colorScale>
    </cfRule>
  </conditionalFormatting>
  <conditionalFormatting sqref="D3152:D3153">
    <cfRule type="colorScale" priority="6988">
      <colorScale>
        <cfvo type="min"/>
        <cfvo type="max"/>
        <color theme="9"/>
        <color rgb="FFFFEF9C"/>
      </colorScale>
    </cfRule>
  </conditionalFormatting>
  <conditionalFormatting sqref="E3148:P3181">
    <cfRule type="colorScale" priority="7026">
      <colorScale>
        <cfvo type="min"/>
        <cfvo type="max"/>
        <color theme="9"/>
        <color rgb="FFFFEF9C"/>
      </colorScale>
    </cfRule>
  </conditionalFormatting>
  <conditionalFormatting sqref="D3113:D3114">
    <cfRule type="colorScale" priority="7098">
      <colorScale>
        <cfvo type="min"/>
        <cfvo type="max"/>
        <color theme="9"/>
        <color rgb="FFFFEF9C"/>
      </colorScale>
    </cfRule>
  </conditionalFormatting>
  <conditionalFormatting sqref="D3963">
    <cfRule type="colorScale" priority="547">
      <colorScale>
        <cfvo type="min"/>
        <cfvo type="max"/>
        <color theme="9"/>
        <color rgb="FFFFEF9C"/>
      </colorScale>
    </cfRule>
  </conditionalFormatting>
  <conditionalFormatting sqref="D3964">
    <cfRule type="colorScale" priority="549">
      <colorScale>
        <cfvo type="min"/>
        <cfvo type="max"/>
        <color theme="9"/>
        <color rgb="FFFFEF9C"/>
      </colorScale>
    </cfRule>
  </conditionalFormatting>
  <conditionalFormatting sqref="D3984:D3986 D3965:D3980 D3957:D3959">
    <cfRule type="colorScale" priority="548">
      <colorScale>
        <cfvo type="min"/>
        <cfvo type="max"/>
        <color theme="9"/>
        <color rgb="FFFFEF9C"/>
      </colorScale>
    </cfRule>
  </conditionalFormatting>
  <conditionalFormatting sqref="D3987">
    <cfRule type="colorScale" priority="550">
      <colorScale>
        <cfvo type="min"/>
        <cfvo type="max"/>
        <color theme="9"/>
        <color rgb="FFFFEF9C"/>
      </colorScale>
    </cfRule>
  </conditionalFormatting>
  <conditionalFormatting sqref="D3954:D3956">
    <cfRule type="colorScale" priority="551">
      <colorScale>
        <cfvo type="min"/>
        <cfvo type="max"/>
        <color theme="9"/>
        <color rgb="FFFFEF9C"/>
      </colorScale>
    </cfRule>
  </conditionalFormatting>
  <conditionalFormatting sqref="D3960:D3962">
    <cfRule type="colorScale" priority="552">
      <colorScale>
        <cfvo type="min"/>
        <cfvo type="max"/>
        <color theme="9"/>
        <color rgb="FFFFEF9C"/>
      </colorScale>
    </cfRule>
  </conditionalFormatting>
  <conditionalFormatting sqref="D3981:D3982">
    <cfRule type="colorScale" priority="545">
      <colorScale>
        <cfvo type="min"/>
        <cfvo type="max"/>
        <color theme="9"/>
        <color rgb="FFFFEF9C"/>
      </colorScale>
    </cfRule>
  </conditionalFormatting>
  <conditionalFormatting sqref="D3983">
    <cfRule type="colorScale" priority="546">
      <colorScale>
        <cfvo type="min"/>
        <cfvo type="max"/>
        <color theme="9"/>
        <color rgb="FFFFEF9C"/>
      </colorScale>
    </cfRule>
  </conditionalFormatting>
  <conditionalFormatting sqref="C3920:C3952">
    <cfRule type="colorScale" priority="7190">
      <colorScale>
        <cfvo type="min"/>
        <cfvo type="max"/>
        <color theme="9"/>
        <color rgb="FFFFEF9C"/>
      </colorScale>
    </cfRule>
  </conditionalFormatting>
  <conditionalFormatting sqref="D3995">
    <cfRule type="colorScale" priority="536">
      <colorScale>
        <cfvo type="min"/>
        <cfvo type="max"/>
        <color theme="9"/>
        <color rgb="FFFFEF9C"/>
      </colorScale>
    </cfRule>
  </conditionalFormatting>
  <conditionalFormatting sqref="D3996">
    <cfRule type="colorScale" priority="538">
      <colorScale>
        <cfvo type="min"/>
        <cfvo type="max"/>
        <color theme="9"/>
        <color rgb="FFFFEF9C"/>
      </colorScale>
    </cfRule>
  </conditionalFormatting>
  <conditionalFormatting sqref="D4018">
    <cfRule type="colorScale" priority="539">
      <colorScale>
        <cfvo type="min"/>
        <cfvo type="max"/>
        <color theme="9"/>
        <color rgb="FFFFEF9C"/>
      </colorScale>
    </cfRule>
  </conditionalFormatting>
  <conditionalFormatting sqref="D3989:D3991">
    <cfRule type="colorScale" priority="540">
      <colorScale>
        <cfvo type="min"/>
        <cfvo type="max"/>
        <color theme="9"/>
        <color rgb="FFFFEF9C"/>
      </colorScale>
    </cfRule>
  </conditionalFormatting>
  <conditionalFormatting sqref="D4013:D4014">
    <cfRule type="colorScale" priority="534">
      <colorScale>
        <cfvo type="min"/>
        <cfvo type="max"/>
        <color theme="9"/>
        <color rgb="FFFFEF9C"/>
      </colorScale>
    </cfRule>
  </conditionalFormatting>
  <conditionalFormatting sqref="D4015">
    <cfRule type="colorScale" priority="535">
      <colorScale>
        <cfvo type="min"/>
        <cfvo type="max"/>
        <color theme="9"/>
        <color rgb="FFFFEF9C"/>
      </colorScale>
    </cfRule>
  </conditionalFormatting>
  <conditionalFormatting sqref="D4016:D4017 D3997:D4012 D3992:D3993">
    <cfRule type="colorScale" priority="7289">
      <colorScale>
        <cfvo type="min"/>
        <cfvo type="max"/>
        <color theme="9"/>
        <color rgb="FFFFEF9C"/>
      </colorScale>
    </cfRule>
  </conditionalFormatting>
  <conditionalFormatting sqref="D3994">
    <cfRule type="colorScale" priority="7477">
      <colorScale>
        <cfvo type="min"/>
        <cfvo type="max"/>
        <color theme="9"/>
        <color rgb="FFFFEF9C"/>
      </colorScale>
    </cfRule>
  </conditionalFormatting>
  <conditionalFormatting sqref="D4030">
    <cfRule type="colorScale" priority="527">
      <colorScale>
        <cfvo type="min"/>
        <cfvo type="max"/>
        <color theme="9"/>
        <color rgb="FFFFEF9C"/>
      </colorScale>
    </cfRule>
  </conditionalFormatting>
  <conditionalFormatting sqref="D4031">
    <cfRule type="colorScale" priority="528">
      <colorScale>
        <cfvo type="min"/>
        <cfvo type="max"/>
        <color theme="9"/>
        <color rgb="FFFFEF9C"/>
      </colorScale>
    </cfRule>
  </conditionalFormatting>
  <conditionalFormatting sqref="D4055">
    <cfRule type="colorScale" priority="529">
      <colorScale>
        <cfvo type="min"/>
        <cfvo type="max"/>
        <color theme="9"/>
        <color rgb="FFFFEF9C"/>
      </colorScale>
    </cfRule>
  </conditionalFormatting>
  <conditionalFormatting sqref="D4050:D4051">
    <cfRule type="colorScale" priority="525">
      <colorScale>
        <cfvo type="min"/>
        <cfvo type="max"/>
        <color theme="9"/>
        <color rgb="FFFFEF9C"/>
      </colorScale>
    </cfRule>
  </conditionalFormatting>
  <conditionalFormatting sqref="D4052">
    <cfRule type="colorScale" priority="526">
      <colorScale>
        <cfvo type="min"/>
        <cfvo type="max"/>
        <color theme="9"/>
        <color rgb="FFFFEF9C"/>
      </colorScale>
    </cfRule>
  </conditionalFormatting>
  <conditionalFormatting sqref="D4053:D4054 D4025:D4026 D4032:D4049">
    <cfRule type="colorScale" priority="531">
      <colorScale>
        <cfvo type="min"/>
        <cfvo type="max"/>
        <color theme="9"/>
        <color rgb="FFFFEF9C"/>
      </colorScale>
    </cfRule>
  </conditionalFormatting>
  <conditionalFormatting sqref="D4027:D4029">
    <cfRule type="colorScale" priority="532">
      <colorScale>
        <cfvo type="min"/>
        <cfvo type="max"/>
        <color theme="9"/>
        <color rgb="FFFFEF9C"/>
      </colorScale>
    </cfRule>
  </conditionalFormatting>
  <conditionalFormatting sqref="D4023:D4024">
    <cfRule type="colorScale" priority="7585">
      <colorScale>
        <cfvo type="min"/>
        <cfvo type="max"/>
        <color theme="9"/>
        <color rgb="FFFFEF9C"/>
      </colorScale>
    </cfRule>
  </conditionalFormatting>
  <conditionalFormatting sqref="V3959">
    <cfRule type="colorScale" priority="517">
      <colorScale>
        <cfvo type="min"/>
        <cfvo type="max"/>
        <color theme="9"/>
        <color rgb="FFFFEF9C"/>
      </colorScale>
    </cfRule>
  </conditionalFormatting>
  <conditionalFormatting sqref="V3960">
    <cfRule type="colorScale" priority="519">
      <colorScale>
        <cfvo type="min"/>
        <cfvo type="max"/>
        <color theme="9"/>
        <color rgb="FFFFEF9C"/>
      </colorScale>
    </cfRule>
  </conditionalFormatting>
  <conditionalFormatting sqref="V3980:V3982 V3961:V3976 V3953:V3955">
    <cfRule type="colorScale" priority="518">
      <colorScale>
        <cfvo type="min"/>
        <cfvo type="max"/>
        <color theme="9"/>
        <color rgb="FFFFEF9C"/>
      </colorScale>
    </cfRule>
  </conditionalFormatting>
  <conditionalFormatting sqref="V3983">
    <cfRule type="colorScale" priority="520">
      <colorScale>
        <cfvo type="min"/>
        <cfvo type="max"/>
        <color theme="9"/>
        <color rgb="FFFFEF9C"/>
      </colorScale>
    </cfRule>
  </conditionalFormatting>
  <conditionalFormatting sqref="V3956:V3958">
    <cfRule type="colorScale" priority="522">
      <colorScale>
        <cfvo type="min"/>
        <cfvo type="max"/>
        <color theme="9"/>
        <color rgb="FFFFEF9C"/>
      </colorScale>
    </cfRule>
  </conditionalFormatting>
  <conditionalFormatting sqref="V3977:V3978">
    <cfRule type="colorScale" priority="515">
      <colorScale>
        <cfvo type="min"/>
        <cfvo type="max"/>
        <color theme="9"/>
        <color rgb="FFFFEF9C"/>
      </colorScale>
    </cfRule>
  </conditionalFormatting>
  <conditionalFormatting sqref="V3979">
    <cfRule type="colorScale" priority="516">
      <colorScale>
        <cfvo type="min"/>
        <cfvo type="max"/>
        <color theme="9"/>
        <color rgb="FFFFEF9C"/>
      </colorScale>
    </cfRule>
  </conditionalFormatting>
  <conditionalFormatting sqref="D4021:D4022">
    <cfRule type="colorScale" priority="514">
      <colorScale>
        <cfvo type="min"/>
        <cfvo type="max"/>
        <color theme="9"/>
        <color rgb="FFFFEF9C"/>
      </colorScale>
    </cfRule>
  </conditionalFormatting>
  <conditionalFormatting sqref="D4094">
    <cfRule type="colorScale" priority="510">
      <colorScale>
        <cfvo type="min"/>
        <cfvo type="max"/>
        <color theme="9"/>
        <color rgb="FFFFEF9C"/>
      </colorScale>
    </cfRule>
  </conditionalFormatting>
  <conditionalFormatting sqref="D4092:D4093 D4068:D4074">
    <cfRule type="colorScale" priority="511">
      <colorScale>
        <cfvo type="min"/>
        <cfvo type="max"/>
        <color theme="9"/>
        <color rgb="FFFFEF9C"/>
      </colorScale>
    </cfRule>
  </conditionalFormatting>
  <conditionalFormatting sqref="D4060:D4061">
    <cfRule type="colorScale" priority="513">
      <colorScale>
        <cfvo type="min"/>
        <cfvo type="max"/>
        <color theme="9"/>
        <color rgb="FFFFEF9C"/>
      </colorScale>
    </cfRule>
  </conditionalFormatting>
  <conditionalFormatting sqref="D4058:D4059">
    <cfRule type="colorScale" priority="504">
      <colorScale>
        <cfvo type="min"/>
        <cfvo type="max"/>
        <color theme="9"/>
        <color rgb="FFFFEF9C"/>
      </colorScale>
    </cfRule>
  </conditionalFormatting>
  <conditionalFormatting sqref="E4062:P4067">
    <cfRule type="colorScale" priority="501">
      <colorScale>
        <cfvo type="min"/>
        <cfvo type="max"/>
        <color theme="9"/>
        <color rgb="FFFFEF9C"/>
      </colorScale>
    </cfRule>
  </conditionalFormatting>
  <conditionalFormatting sqref="D4066">
    <cfRule type="colorScale" priority="497">
      <colorScale>
        <cfvo type="min"/>
        <cfvo type="max"/>
        <color theme="9"/>
        <color rgb="FFFFEF9C"/>
      </colorScale>
    </cfRule>
  </conditionalFormatting>
  <conditionalFormatting sqref="D4067">
    <cfRule type="colorScale" priority="498">
      <colorScale>
        <cfvo type="min"/>
        <cfvo type="max"/>
        <color theme="9"/>
        <color rgb="FFFFEF9C"/>
      </colorScale>
    </cfRule>
  </conditionalFormatting>
  <conditionalFormatting sqref="D4062:D4063">
    <cfRule type="colorScale" priority="499">
      <colorScale>
        <cfvo type="min"/>
        <cfvo type="max"/>
        <color theme="9"/>
        <color rgb="FFFFEF9C"/>
      </colorScale>
    </cfRule>
  </conditionalFormatting>
  <conditionalFormatting sqref="D4064:D4065">
    <cfRule type="colorScale" priority="500">
      <colorScale>
        <cfvo type="min"/>
        <cfvo type="max"/>
        <color theme="9"/>
        <color rgb="FFFFEF9C"/>
      </colorScale>
    </cfRule>
  </conditionalFormatting>
  <conditionalFormatting sqref="E4075:P4091">
    <cfRule type="colorScale" priority="496">
      <colorScale>
        <cfvo type="min"/>
        <cfvo type="max"/>
        <color theme="9"/>
        <color rgb="FFFFEF9C"/>
      </colorScale>
    </cfRule>
  </conditionalFormatting>
  <conditionalFormatting sqref="D4089:D4090">
    <cfRule type="colorScale" priority="493">
      <colorScale>
        <cfvo type="min"/>
        <cfvo type="max"/>
        <color theme="9"/>
        <color rgb="FFFFEF9C"/>
      </colorScale>
    </cfRule>
  </conditionalFormatting>
  <conditionalFormatting sqref="D4091">
    <cfRule type="colorScale" priority="494">
      <colorScale>
        <cfvo type="min"/>
        <cfvo type="max"/>
        <color theme="9"/>
        <color rgb="FFFFEF9C"/>
      </colorScale>
    </cfRule>
  </conditionalFormatting>
  <conditionalFormatting sqref="D4075:D4085">
    <cfRule type="colorScale" priority="495">
      <colorScale>
        <cfvo type="min"/>
        <cfvo type="max"/>
        <color theme="9"/>
        <color rgb="FFFFEF9C"/>
      </colorScale>
    </cfRule>
  </conditionalFormatting>
  <conditionalFormatting sqref="D4086:D4087">
    <cfRule type="colorScale" priority="491">
      <colorScale>
        <cfvo type="min"/>
        <cfvo type="max"/>
        <color theme="9"/>
        <color rgb="FFFFEF9C"/>
      </colorScale>
    </cfRule>
  </conditionalFormatting>
  <conditionalFormatting sqref="D4088">
    <cfRule type="colorScale" priority="492">
      <colorScale>
        <cfvo type="min"/>
        <cfvo type="max"/>
        <color theme="9"/>
        <color rgb="FFFFEF9C"/>
      </colorScale>
    </cfRule>
  </conditionalFormatting>
  <conditionalFormatting sqref="D4131">
    <cfRule type="colorScale" priority="488">
      <colorScale>
        <cfvo type="min"/>
        <cfvo type="max"/>
        <color theme="9"/>
        <color rgb="FFFFEF9C"/>
      </colorScale>
    </cfRule>
  </conditionalFormatting>
  <conditionalFormatting sqref="D4129:D4130 D4107:D4113">
    <cfRule type="colorScale" priority="489">
      <colorScale>
        <cfvo type="min"/>
        <cfvo type="max"/>
        <color theme="9"/>
        <color rgb="FFFFEF9C"/>
      </colorScale>
    </cfRule>
  </conditionalFormatting>
  <conditionalFormatting sqref="D4099:D4100">
    <cfRule type="colorScale" priority="490">
      <colorScale>
        <cfvo type="min"/>
        <cfvo type="max"/>
        <color theme="9"/>
        <color rgb="FFFFEF9C"/>
      </colorScale>
    </cfRule>
  </conditionalFormatting>
  <conditionalFormatting sqref="D4097:D4098">
    <cfRule type="colorScale" priority="486">
      <colorScale>
        <cfvo type="min"/>
        <cfvo type="max"/>
        <color theme="9"/>
        <color rgb="FFFFEF9C"/>
      </colorScale>
    </cfRule>
  </conditionalFormatting>
  <conditionalFormatting sqref="D4105">
    <cfRule type="colorScale" priority="482">
      <colorScale>
        <cfvo type="min"/>
        <cfvo type="max"/>
        <color theme="9"/>
        <color rgb="FFFFEF9C"/>
      </colorScale>
    </cfRule>
  </conditionalFormatting>
  <conditionalFormatting sqref="D4106">
    <cfRule type="colorScale" priority="483">
      <colorScale>
        <cfvo type="min"/>
        <cfvo type="max"/>
        <color theme="9"/>
        <color rgb="FFFFEF9C"/>
      </colorScale>
    </cfRule>
  </conditionalFormatting>
  <conditionalFormatting sqref="D4101:D4102">
    <cfRule type="colorScale" priority="484">
      <colorScale>
        <cfvo type="min"/>
        <cfvo type="max"/>
        <color theme="9"/>
        <color rgb="FFFFEF9C"/>
      </colorScale>
    </cfRule>
  </conditionalFormatting>
  <conditionalFormatting sqref="D4103:D4104">
    <cfRule type="colorScale" priority="485">
      <colorScale>
        <cfvo type="min"/>
        <cfvo type="max"/>
        <color theme="9"/>
        <color rgb="FFFFEF9C"/>
      </colorScale>
    </cfRule>
  </conditionalFormatting>
  <conditionalFormatting sqref="D4126:D4127">
    <cfRule type="colorScale" priority="479">
      <colorScale>
        <cfvo type="min"/>
        <cfvo type="max"/>
        <color theme="9"/>
        <color rgb="FFFFEF9C"/>
      </colorScale>
    </cfRule>
  </conditionalFormatting>
  <conditionalFormatting sqref="D4128">
    <cfRule type="colorScale" priority="480">
      <colorScale>
        <cfvo type="min"/>
        <cfvo type="max"/>
        <color theme="9"/>
        <color rgb="FFFFEF9C"/>
      </colorScale>
    </cfRule>
  </conditionalFormatting>
  <conditionalFormatting sqref="D4114:D4125">
    <cfRule type="colorScale" priority="481">
      <colorScale>
        <cfvo type="min"/>
        <cfvo type="max"/>
        <color theme="9"/>
        <color rgb="FFFFEF9C"/>
      </colorScale>
    </cfRule>
  </conditionalFormatting>
  <conditionalFormatting sqref="I4099:P4100 I4068:P4074 I3954:P3987 I4092:P4094 I4097:J4098 I4107:P4131 I4101:J4106 J3953:P3953 I3989:P4018 J3988:P3988 I4021:P4028 I4058:P4061 J4019:P4020 J4056:P4057 J4095:P4096 I4030:P4055 I4029:J4029 L4029:P4029">
    <cfRule type="colorScale" priority="7773">
      <colorScale>
        <cfvo type="min"/>
        <cfvo type="max"/>
        <color theme="9"/>
        <color rgb="FFFFEF9C"/>
      </colorScale>
    </cfRule>
  </conditionalFormatting>
  <conditionalFormatting sqref="K4097:P4098">
    <cfRule type="colorScale" priority="476">
      <colorScale>
        <cfvo type="min"/>
        <cfvo type="max"/>
        <color theme="9"/>
        <color rgb="FFFFEF9C"/>
      </colorScale>
    </cfRule>
  </conditionalFormatting>
  <conditionalFormatting sqref="K4101:P4102">
    <cfRule type="colorScale" priority="475">
      <colorScale>
        <cfvo type="min"/>
        <cfvo type="max"/>
        <color theme="9"/>
        <color rgb="FFFFEF9C"/>
      </colorScale>
    </cfRule>
  </conditionalFormatting>
  <conditionalFormatting sqref="K4103:P4103">
    <cfRule type="colorScale" priority="474">
      <colorScale>
        <cfvo type="min"/>
        <cfvo type="max"/>
        <color theme="9"/>
        <color rgb="FFFFEF9C"/>
      </colorScale>
    </cfRule>
  </conditionalFormatting>
  <conditionalFormatting sqref="K4104:P4104 K4029">
    <cfRule type="colorScale" priority="473">
      <colorScale>
        <cfvo type="min"/>
        <cfvo type="max"/>
        <color theme="9"/>
        <color rgb="FFFFEF9C"/>
      </colorScale>
    </cfRule>
  </conditionalFormatting>
  <conditionalFormatting sqref="K4105:P4106">
    <cfRule type="colorScale" priority="472">
      <colorScale>
        <cfvo type="min"/>
        <cfvo type="max"/>
        <color theme="9"/>
        <color rgb="FFFFEF9C"/>
      </colorScale>
    </cfRule>
  </conditionalFormatting>
  <conditionalFormatting sqref="D3464:D3465 D4823 D4641">
    <cfRule type="colorScale" priority="7784">
      <colorScale>
        <cfvo type="min"/>
        <cfvo type="max"/>
        <color theme="9"/>
        <color rgb="FFFFEF9C"/>
      </colorScale>
    </cfRule>
  </conditionalFormatting>
  <conditionalFormatting sqref="D4166">
    <cfRule type="colorScale" priority="469">
      <colorScale>
        <cfvo type="min"/>
        <cfvo type="max"/>
        <color theme="9"/>
        <color rgb="FFFFEF9C"/>
      </colorScale>
    </cfRule>
  </conditionalFormatting>
  <conditionalFormatting sqref="D4164:D4165 D4143:D4149">
    <cfRule type="colorScale" priority="470">
      <colorScale>
        <cfvo type="min"/>
        <cfvo type="max"/>
        <color theme="9"/>
        <color rgb="FFFFEF9C"/>
      </colorScale>
    </cfRule>
  </conditionalFormatting>
  <conditionalFormatting sqref="D4135:D4136">
    <cfRule type="colorScale" priority="471">
      <colorScale>
        <cfvo type="min"/>
        <cfvo type="max"/>
        <color theme="9"/>
        <color rgb="FFFFEF9C"/>
      </colorScale>
    </cfRule>
  </conditionalFormatting>
  <conditionalFormatting sqref="D4133:D4134">
    <cfRule type="colorScale" priority="467">
      <colorScale>
        <cfvo type="min"/>
        <cfvo type="max"/>
        <color theme="9"/>
        <color rgb="FFFFEF9C"/>
      </colorScale>
    </cfRule>
  </conditionalFormatting>
  <conditionalFormatting sqref="D4141">
    <cfRule type="colorScale" priority="463">
      <colorScale>
        <cfvo type="min"/>
        <cfvo type="max"/>
        <color theme="9"/>
        <color rgb="FFFFEF9C"/>
      </colorScale>
    </cfRule>
  </conditionalFormatting>
  <conditionalFormatting sqref="D4142">
    <cfRule type="colorScale" priority="464">
      <colorScale>
        <cfvo type="min"/>
        <cfvo type="max"/>
        <color theme="9"/>
        <color rgb="FFFFEF9C"/>
      </colorScale>
    </cfRule>
  </conditionalFormatting>
  <conditionalFormatting sqref="D4137:D4138">
    <cfRule type="colorScale" priority="465">
      <colorScale>
        <cfvo type="min"/>
        <cfvo type="max"/>
        <color theme="9"/>
        <color rgb="FFFFEF9C"/>
      </colorScale>
    </cfRule>
  </conditionalFormatting>
  <conditionalFormatting sqref="D4139:D4140">
    <cfRule type="colorScale" priority="466">
      <colorScale>
        <cfvo type="min"/>
        <cfvo type="max"/>
        <color theme="9"/>
        <color rgb="FFFFEF9C"/>
      </colorScale>
    </cfRule>
  </conditionalFormatting>
  <conditionalFormatting sqref="D4161:D4162">
    <cfRule type="colorScale" priority="460">
      <colorScale>
        <cfvo type="min"/>
        <cfvo type="max"/>
        <color theme="9"/>
        <color rgb="FFFFEF9C"/>
      </colorScale>
    </cfRule>
  </conditionalFormatting>
  <conditionalFormatting sqref="D4163">
    <cfRule type="colorScale" priority="461">
      <colorScale>
        <cfvo type="min"/>
        <cfvo type="max"/>
        <color theme="9"/>
        <color rgb="FFFFEF9C"/>
      </colorScale>
    </cfRule>
  </conditionalFormatting>
  <conditionalFormatting sqref="D4150:D4160">
    <cfRule type="colorScale" priority="7878">
      <colorScale>
        <cfvo type="min"/>
        <cfvo type="max"/>
        <color theme="9"/>
        <color rgb="FFFFEF9C"/>
      </colorScale>
    </cfRule>
  </conditionalFormatting>
  <conditionalFormatting sqref="D4177">
    <cfRule type="colorScale" priority="452">
      <colorScale>
        <cfvo type="min"/>
        <cfvo type="max"/>
        <color theme="9"/>
        <color rgb="FFFFEF9C"/>
      </colorScale>
    </cfRule>
  </conditionalFormatting>
  <conditionalFormatting sqref="D4178">
    <cfRule type="colorScale" priority="453">
      <colorScale>
        <cfvo type="min"/>
        <cfvo type="max"/>
        <color theme="9"/>
        <color rgb="FFFFEF9C"/>
      </colorScale>
    </cfRule>
  </conditionalFormatting>
  <conditionalFormatting sqref="D4200">
    <cfRule type="colorScale" priority="454">
      <colorScale>
        <cfvo type="min"/>
        <cfvo type="max"/>
        <color theme="9"/>
        <color rgb="FFFFEF9C"/>
      </colorScale>
    </cfRule>
  </conditionalFormatting>
  <conditionalFormatting sqref="D4198:D4199 D4174:D4175 D4179:D4194">
    <cfRule type="colorScale" priority="455">
      <colorScale>
        <cfvo type="min"/>
        <cfvo type="max"/>
        <color theme="9"/>
        <color rgb="FFFFEF9C"/>
      </colorScale>
    </cfRule>
  </conditionalFormatting>
  <conditionalFormatting sqref="D4168:D4169">
    <cfRule type="colorScale" priority="450">
      <colorScale>
        <cfvo type="min"/>
        <cfvo type="max"/>
        <color theme="9"/>
        <color rgb="FFFFEF9C"/>
      </colorScale>
    </cfRule>
  </conditionalFormatting>
  <conditionalFormatting sqref="D4195:D4196">
    <cfRule type="colorScale" priority="448">
      <colorScale>
        <cfvo type="min"/>
        <cfvo type="max"/>
        <color theme="9"/>
        <color rgb="FFFFEF9C"/>
      </colorScale>
    </cfRule>
  </conditionalFormatting>
  <conditionalFormatting sqref="D4197">
    <cfRule type="colorScale" priority="449">
      <colorScale>
        <cfvo type="min"/>
        <cfvo type="max"/>
        <color theme="9"/>
        <color rgb="FFFFEF9C"/>
      </colorScale>
    </cfRule>
  </conditionalFormatting>
  <conditionalFormatting sqref="D4170">
    <cfRule type="colorScale" priority="456">
      <colorScale>
        <cfvo type="min"/>
        <cfvo type="max"/>
        <color theme="9"/>
        <color rgb="FFFFEF9C"/>
      </colorScale>
    </cfRule>
  </conditionalFormatting>
  <conditionalFormatting sqref="D4176">
    <cfRule type="colorScale" priority="458">
      <colorScale>
        <cfvo type="min"/>
        <cfvo type="max"/>
        <color theme="9"/>
        <color rgb="FFFFEF9C"/>
      </colorScale>
    </cfRule>
  </conditionalFormatting>
  <conditionalFormatting sqref="D4171:D4172">
    <cfRule type="colorScale" priority="446">
      <colorScale>
        <cfvo type="min"/>
        <cfvo type="max"/>
        <color theme="9"/>
        <color rgb="FFFFEF9C"/>
      </colorScale>
    </cfRule>
  </conditionalFormatting>
  <conditionalFormatting sqref="D4173">
    <cfRule type="colorScale" priority="447">
      <colorScale>
        <cfvo type="min"/>
        <cfvo type="max"/>
        <color theme="9"/>
        <color rgb="FFFFEF9C"/>
      </colorScale>
    </cfRule>
  </conditionalFormatting>
  <conditionalFormatting sqref="D4210">
    <cfRule type="colorScale" priority="440">
      <colorScale>
        <cfvo type="min"/>
        <cfvo type="max"/>
        <color theme="9"/>
        <color rgb="FFFFEF9C"/>
      </colorScale>
    </cfRule>
  </conditionalFormatting>
  <conditionalFormatting sqref="D4211">
    <cfRule type="colorScale" priority="441">
      <colorScale>
        <cfvo type="min"/>
        <cfvo type="max"/>
        <color theme="9"/>
        <color rgb="FFFFEF9C"/>
      </colorScale>
    </cfRule>
  </conditionalFormatting>
  <conditionalFormatting sqref="D4235">
    <cfRule type="colorScale" priority="442">
      <colorScale>
        <cfvo type="min"/>
        <cfvo type="max"/>
        <color theme="9"/>
        <color rgb="FFFFEF9C"/>
      </colorScale>
    </cfRule>
  </conditionalFormatting>
  <conditionalFormatting sqref="D4233:D4234 D4206:D4207 D4214:D4229">
    <cfRule type="colorScale" priority="443">
      <colorScale>
        <cfvo type="min"/>
        <cfvo type="max"/>
        <color theme="9"/>
        <color rgb="FFFFEF9C"/>
      </colorScale>
    </cfRule>
  </conditionalFormatting>
  <conditionalFormatting sqref="D4202:D4203">
    <cfRule type="colorScale" priority="438">
      <colorScale>
        <cfvo type="min"/>
        <cfvo type="max"/>
        <color theme="9"/>
        <color rgb="FFFFEF9C"/>
      </colorScale>
    </cfRule>
  </conditionalFormatting>
  <conditionalFormatting sqref="D4232">
    <cfRule type="colorScale" priority="437">
      <colorScale>
        <cfvo type="min"/>
        <cfvo type="max"/>
        <color theme="9"/>
        <color rgb="FFFFEF9C"/>
      </colorScale>
    </cfRule>
  </conditionalFormatting>
  <conditionalFormatting sqref="D4209">
    <cfRule type="colorScale" priority="445">
      <colorScale>
        <cfvo type="min"/>
        <cfvo type="max"/>
        <color theme="9"/>
        <color rgb="FFFFEF9C"/>
      </colorScale>
    </cfRule>
  </conditionalFormatting>
  <conditionalFormatting sqref="D4204:D4205">
    <cfRule type="colorScale" priority="433">
      <colorScale>
        <cfvo type="min"/>
        <cfvo type="max"/>
        <color theme="9"/>
        <color rgb="FFFFEF9C"/>
      </colorScale>
    </cfRule>
  </conditionalFormatting>
  <conditionalFormatting sqref="D4208">
    <cfRule type="colorScale" priority="432">
      <colorScale>
        <cfvo type="min"/>
        <cfvo type="max"/>
        <color theme="9"/>
        <color rgb="FFFFEF9C"/>
      </colorScale>
    </cfRule>
  </conditionalFormatting>
  <conditionalFormatting sqref="D4212">
    <cfRule type="colorScale" priority="430">
      <colorScale>
        <cfvo type="min"/>
        <cfvo type="max"/>
        <color theme="9"/>
        <color rgb="FFFFEF9C"/>
      </colorScale>
    </cfRule>
  </conditionalFormatting>
  <conditionalFormatting sqref="D4213">
    <cfRule type="colorScale" priority="431">
      <colorScale>
        <cfvo type="min"/>
        <cfvo type="max"/>
        <color theme="9"/>
        <color rgb="FFFFEF9C"/>
      </colorScale>
    </cfRule>
  </conditionalFormatting>
  <conditionalFormatting sqref="D4230:D4231">
    <cfRule type="colorScale" priority="8068">
      <colorScale>
        <cfvo type="min"/>
        <cfvo type="max"/>
        <color theme="9"/>
        <color rgb="FFFFEF9C"/>
      </colorScale>
    </cfRule>
  </conditionalFormatting>
  <conditionalFormatting sqref="D4247">
    <cfRule type="colorScale" priority="423">
      <colorScale>
        <cfvo type="min"/>
        <cfvo type="max"/>
        <color theme="9"/>
        <color rgb="FFFFEF9C"/>
      </colorScale>
    </cfRule>
  </conditionalFormatting>
  <conditionalFormatting sqref="D4248">
    <cfRule type="colorScale" priority="424">
      <colorScale>
        <cfvo type="min"/>
        <cfvo type="max"/>
        <color theme="9"/>
        <color rgb="FFFFEF9C"/>
      </colorScale>
    </cfRule>
  </conditionalFormatting>
  <conditionalFormatting sqref="D4270">
    <cfRule type="colorScale" priority="425">
      <colorScale>
        <cfvo type="min"/>
        <cfvo type="max"/>
        <color theme="9"/>
        <color rgb="FFFFEF9C"/>
      </colorScale>
    </cfRule>
  </conditionalFormatting>
  <conditionalFormatting sqref="D4268:D4269 D4249:D4264 D4243:D4245">
    <cfRule type="colorScale" priority="426">
      <colorScale>
        <cfvo type="min"/>
        <cfvo type="max"/>
        <color theme="9"/>
        <color rgb="FFFFEF9C"/>
      </colorScale>
    </cfRule>
  </conditionalFormatting>
  <conditionalFormatting sqref="D4240:D4241">
    <cfRule type="colorScale" priority="421">
      <colorScale>
        <cfvo type="min"/>
        <cfvo type="max"/>
        <color theme="9"/>
        <color rgb="FFFFEF9C"/>
      </colorScale>
    </cfRule>
  </conditionalFormatting>
  <conditionalFormatting sqref="D4265:D4266">
    <cfRule type="colorScale" priority="419">
      <colorScale>
        <cfvo type="min"/>
        <cfvo type="max"/>
        <color theme="9"/>
        <color rgb="FFFFEF9C"/>
      </colorScale>
    </cfRule>
  </conditionalFormatting>
  <conditionalFormatting sqref="D4267">
    <cfRule type="colorScale" priority="420">
      <colorScale>
        <cfvo type="min"/>
        <cfvo type="max"/>
        <color theme="9"/>
        <color rgb="FFFFEF9C"/>
      </colorScale>
    </cfRule>
  </conditionalFormatting>
  <conditionalFormatting sqref="D4242">
    <cfRule type="colorScale" priority="427">
      <colorScale>
        <cfvo type="min"/>
        <cfvo type="max"/>
        <color theme="9"/>
        <color rgb="FFFFEF9C"/>
      </colorScale>
    </cfRule>
  </conditionalFormatting>
  <conditionalFormatting sqref="D4246">
    <cfRule type="colorScale" priority="428">
      <colorScale>
        <cfvo type="min"/>
        <cfvo type="max"/>
        <color theme="9"/>
        <color rgb="FFFFEF9C"/>
      </colorScale>
    </cfRule>
  </conditionalFormatting>
  <conditionalFormatting sqref="D4238:D4239">
    <cfRule type="colorScale" priority="418">
      <colorScale>
        <cfvo type="min"/>
        <cfvo type="max"/>
        <color theme="9"/>
        <color rgb="FFFFEF9C"/>
      </colorScale>
    </cfRule>
  </conditionalFormatting>
  <conditionalFormatting sqref="D4277">
    <cfRule type="colorScale" priority="411">
      <colorScale>
        <cfvo type="min"/>
        <cfvo type="max"/>
        <color theme="9"/>
        <color rgb="FFFFEF9C"/>
      </colorScale>
    </cfRule>
  </conditionalFormatting>
  <conditionalFormatting sqref="D4278">
    <cfRule type="colorScale" priority="412">
      <colorScale>
        <cfvo type="min"/>
        <cfvo type="max"/>
        <color theme="9"/>
        <color rgb="FFFFEF9C"/>
      </colorScale>
    </cfRule>
  </conditionalFormatting>
  <conditionalFormatting sqref="D4300">
    <cfRule type="colorScale" priority="413">
      <colorScale>
        <cfvo type="min"/>
        <cfvo type="max"/>
        <color theme="9"/>
        <color rgb="FFFFEF9C"/>
      </colorScale>
    </cfRule>
  </conditionalFormatting>
  <conditionalFormatting sqref="D4298:D4299 D4279:D4294 D4274:D4275">
    <cfRule type="colorScale" priority="414">
      <colorScale>
        <cfvo type="min"/>
        <cfvo type="max"/>
        <color theme="9"/>
        <color rgb="FFFFEF9C"/>
      </colorScale>
    </cfRule>
  </conditionalFormatting>
  <conditionalFormatting sqref="D4295:D4296">
    <cfRule type="colorScale" priority="407">
      <colorScale>
        <cfvo type="min"/>
        <cfvo type="max"/>
        <color theme="9"/>
        <color rgb="FFFFEF9C"/>
      </colorScale>
    </cfRule>
  </conditionalFormatting>
  <conditionalFormatting sqref="D4297">
    <cfRule type="colorScale" priority="408">
      <colorScale>
        <cfvo type="min"/>
        <cfvo type="max"/>
        <color theme="9"/>
        <color rgb="FFFFEF9C"/>
      </colorScale>
    </cfRule>
  </conditionalFormatting>
  <conditionalFormatting sqref="D4276">
    <cfRule type="colorScale" priority="416">
      <colorScale>
        <cfvo type="min"/>
        <cfvo type="max"/>
        <color theme="9"/>
        <color rgb="FFFFEF9C"/>
      </colorScale>
    </cfRule>
  </conditionalFormatting>
  <conditionalFormatting sqref="D4272:D4273">
    <cfRule type="colorScale" priority="406">
      <colorScale>
        <cfvo type="min"/>
        <cfvo type="max"/>
        <color theme="9"/>
        <color rgb="FFFFEF9C"/>
      </colorScale>
    </cfRule>
  </conditionalFormatting>
  <conditionalFormatting sqref="D4310">
    <cfRule type="colorScale" priority="401">
      <colorScale>
        <cfvo type="min"/>
        <cfvo type="max"/>
        <color theme="9"/>
        <color rgb="FFFFEF9C"/>
      </colorScale>
    </cfRule>
  </conditionalFormatting>
  <conditionalFormatting sqref="D4311">
    <cfRule type="colorScale" priority="402">
      <colorScale>
        <cfvo type="min"/>
        <cfvo type="max"/>
        <color theme="9"/>
        <color rgb="FFFFEF9C"/>
      </colorScale>
    </cfRule>
  </conditionalFormatting>
  <conditionalFormatting sqref="D4333">
    <cfRule type="colorScale" priority="403">
      <colorScale>
        <cfvo type="min"/>
        <cfvo type="max"/>
        <color theme="9"/>
        <color rgb="FFFFEF9C"/>
      </colorScale>
    </cfRule>
  </conditionalFormatting>
  <conditionalFormatting sqref="D4331:D4332 D4312:D4326 D4307:D4308">
    <cfRule type="colorScale" priority="404">
      <colorScale>
        <cfvo type="min"/>
        <cfvo type="max"/>
        <color theme="9"/>
        <color rgb="FFFFEF9C"/>
      </colorScale>
    </cfRule>
  </conditionalFormatting>
  <conditionalFormatting sqref="D4328:D4329">
    <cfRule type="colorScale" priority="398">
      <colorScale>
        <cfvo type="min"/>
        <cfvo type="max"/>
        <color theme="9"/>
        <color rgb="FFFFEF9C"/>
      </colorScale>
    </cfRule>
  </conditionalFormatting>
  <conditionalFormatting sqref="D4330">
    <cfRule type="colorScale" priority="399">
      <colorScale>
        <cfvo type="min"/>
        <cfvo type="max"/>
        <color theme="9"/>
        <color rgb="FFFFEF9C"/>
      </colorScale>
    </cfRule>
  </conditionalFormatting>
  <conditionalFormatting sqref="D4309">
    <cfRule type="colorScale" priority="405">
      <colorScale>
        <cfvo type="min"/>
        <cfvo type="max"/>
        <color theme="9"/>
        <color rgb="FFFFEF9C"/>
      </colorScale>
    </cfRule>
  </conditionalFormatting>
  <conditionalFormatting sqref="D4303:D4306">
    <cfRule type="colorScale" priority="397">
      <colorScale>
        <cfvo type="min"/>
        <cfvo type="max"/>
        <color theme="9"/>
        <color rgb="FFFFEF9C"/>
      </colorScale>
    </cfRule>
  </conditionalFormatting>
  <conditionalFormatting sqref="D4343">
    <cfRule type="colorScale" priority="392">
      <colorScale>
        <cfvo type="min"/>
        <cfvo type="max"/>
        <color theme="9"/>
        <color rgb="FFFFEF9C"/>
      </colorScale>
    </cfRule>
  </conditionalFormatting>
  <conditionalFormatting sqref="D4344">
    <cfRule type="colorScale" priority="393">
      <colorScale>
        <cfvo type="min"/>
        <cfvo type="max"/>
        <color theme="9"/>
        <color rgb="FFFFEF9C"/>
      </colorScale>
    </cfRule>
  </conditionalFormatting>
  <conditionalFormatting sqref="D4366">
    <cfRule type="colorScale" priority="394">
      <colorScale>
        <cfvo type="min"/>
        <cfvo type="max"/>
        <color theme="9"/>
        <color rgb="FFFFEF9C"/>
      </colorScale>
    </cfRule>
  </conditionalFormatting>
  <conditionalFormatting sqref="D4364:D4365 D4345:D4359 D4340:D4341">
    <cfRule type="colorScale" priority="395">
      <colorScale>
        <cfvo type="min"/>
        <cfvo type="max"/>
        <color theme="9"/>
        <color rgb="FFFFEF9C"/>
      </colorScale>
    </cfRule>
  </conditionalFormatting>
  <conditionalFormatting sqref="D4361:D4362">
    <cfRule type="colorScale" priority="389">
      <colorScale>
        <cfvo type="min"/>
        <cfvo type="max"/>
        <color theme="9"/>
        <color rgb="FFFFEF9C"/>
      </colorScale>
    </cfRule>
  </conditionalFormatting>
  <conditionalFormatting sqref="D4363">
    <cfRule type="colorScale" priority="390">
      <colorScale>
        <cfvo type="min"/>
        <cfvo type="max"/>
        <color theme="9"/>
        <color rgb="FFFFEF9C"/>
      </colorScale>
    </cfRule>
  </conditionalFormatting>
  <conditionalFormatting sqref="D4342">
    <cfRule type="colorScale" priority="396">
      <colorScale>
        <cfvo type="min"/>
        <cfvo type="max"/>
        <color theme="9"/>
        <color rgb="FFFFEF9C"/>
      </colorScale>
    </cfRule>
  </conditionalFormatting>
  <conditionalFormatting sqref="D4336:D4339">
    <cfRule type="colorScale" priority="388">
      <colorScale>
        <cfvo type="min"/>
        <cfvo type="max"/>
        <color theme="9"/>
        <color rgb="FFFFEF9C"/>
      </colorScale>
    </cfRule>
  </conditionalFormatting>
  <conditionalFormatting sqref="D4367:D4372">
    <cfRule type="colorScale" priority="387">
      <colorScale>
        <cfvo type="min"/>
        <cfvo type="max"/>
        <color theme="9"/>
        <color rgb="FFFFEF9C"/>
      </colorScale>
    </cfRule>
  </conditionalFormatting>
  <conditionalFormatting sqref="D4380">
    <cfRule type="colorScale" priority="382">
      <colorScale>
        <cfvo type="min"/>
        <cfvo type="max"/>
        <color theme="9"/>
        <color rgb="FFFFEF9C"/>
      </colorScale>
    </cfRule>
  </conditionalFormatting>
  <conditionalFormatting sqref="D4381">
    <cfRule type="colorScale" priority="383">
      <colorScale>
        <cfvo type="min"/>
        <cfvo type="max"/>
        <color theme="9"/>
        <color rgb="FFFFEF9C"/>
      </colorScale>
    </cfRule>
  </conditionalFormatting>
  <conditionalFormatting sqref="D4403">
    <cfRule type="colorScale" priority="384">
      <colorScale>
        <cfvo type="min"/>
        <cfvo type="max"/>
        <color theme="9"/>
        <color rgb="FFFFEF9C"/>
      </colorScale>
    </cfRule>
  </conditionalFormatting>
  <conditionalFormatting sqref="D4401:D4402 D4382:D4396 D4377:D4378">
    <cfRule type="colorScale" priority="385">
      <colorScale>
        <cfvo type="min"/>
        <cfvo type="max"/>
        <color theme="9"/>
        <color rgb="FFFFEF9C"/>
      </colorScale>
    </cfRule>
  </conditionalFormatting>
  <conditionalFormatting sqref="D4398:D4399">
    <cfRule type="colorScale" priority="379">
      <colorScale>
        <cfvo type="min"/>
        <cfvo type="max"/>
        <color theme="9"/>
        <color rgb="FFFFEF9C"/>
      </colorScale>
    </cfRule>
  </conditionalFormatting>
  <conditionalFormatting sqref="D4400">
    <cfRule type="colorScale" priority="380">
      <colorScale>
        <cfvo type="min"/>
        <cfvo type="max"/>
        <color theme="9"/>
        <color rgb="FFFFEF9C"/>
      </colorScale>
    </cfRule>
  </conditionalFormatting>
  <conditionalFormatting sqref="D4379">
    <cfRule type="colorScale" priority="386">
      <colorScale>
        <cfvo type="min"/>
        <cfvo type="max"/>
        <color theme="9"/>
        <color rgb="FFFFEF9C"/>
      </colorScale>
    </cfRule>
  </conditionalFormatting>
  <conditionalFormatting sqref="D4375:D4376">
    <cfRule type="colorScale" priority="8362">
      <colorScale>
        <cfvo type="min"/>
        <cfvo type="max"/>
        <color theme="9"/>
        <color rgb="FFFFEF9C"/>
      </colorScale>
    </cfRule>
  </conditionalFormatting>
  <conditionalFormatting sqref="C3263:C3299">
    <cfRule type="colorScale" priority="8558">
      <colorScale>
        <cfvo type="min"/>
        <cfvo type="max"/>
        <color theme="9"/>
        <color rgb="FFFFEF9C"/>
      </colorScale>
    </cfRule>
  </conditionalFormatting>
  <conditionalFormatting sqref="D3301">
    <cfRule type="colorScale" priority="376">
      <colorScale>
        <cfvo type="min"/>
        <cfvo type="max"/>
        <color theme="9"/>
        <color rgb="FFFFEF9C"/>
      </colorScale>
    </cfRule>
  </conditionalFormatting>
  <conditionalFormatting sqref="E3301:I3301">
    <cfRule type="colorScale" priority="377">
      <colorScale>
        <cfvo type="min"/>
        <cfvo type="max"/>
        <color theme="9"/>
        <color rgb="FFFFEF9C"/>
      </colorScale>
    </cfRule>
  </conditionalFormatting>
  <conditionalFormatting sqref="D3336">
    <cfRule type="colorScale" priority="374">
      <colorScale>
        <cfvo type="min"/>
        <cfvo type="max"/>
        <color theme="9"/>
        <color rgb="FFFFEF9C"/>
      </colorScale>
    </cfRule>
  </conditionalFormatting>
  <conditionalFormatting sqref="E3336:I3336">
    <cfRule type="colorScale" priority="375">
      <colorScale>
        <cfvo type="min"/>
        <cfvo type="max"/>
        <color theme="9"/>
        <color rgb="FFFFEF9C"/>
      </colorScale>
    </cfRule>
  </conditionalFormatting>
  <conditionalFormatting sqref="C3337:C3367 C3369">
    <cfRule type="colorScale" priority="8784">
      <colorScale>
        <cfvo type="min"/>
        <cfvo type="max"/>
        <color theme="9"/>
        <color rgb="FFFFEF9C"/>
      </colorScale>
    </cfRule>
  </conditionalFormatting>
  <conditionalFormatting sqref="D3369">
    <cfRule type="colorScale" priority="372">
      <colorScale>
        <cfvo type="min"/>
        <cfvo type="max"/>
        <color theme="9"/>
        <color rgb="FFFFEF9C"/>
      </colorScale>
    </cfRule>
  </conditionalFormatting>
  <conditionalFormatting sqref="E3369:I3369">
    <cfRule type="colorScale" priority="373">
      <colorScale>
        <cfvo type="min"/>
        <cfvo type="max"/>
        <color theme="9"/>
        <color rgb="FFFFEF9C"/>
      </colorScale>
    </cfRule>
  </conditionalFormatting>
  <conditionalFormatting sqref="C3370:C3401">
    <cfRule type="colorScale" priority="8976">
      <colorScale>
        <cfvo type="min"/>
        <cfvo type="max"/>
        <color theme="9"/>
        <color rgb="FFFFEF9C"/>
      </colorScale>
    </cfRule>
  </conditionalFormatting>
  <conditionalFormatting sqref="D3401">
    <cfRule type="colorScale" priority="370">
      <colorScale>
        <cfvo type="min"/>
        <cfvo type="max"/>
        <color theme="9"/>
        <color rgb="FFFFEF9C"/>
      </colorScale>
    </cfRule>
  </conditionalFormatting>
  <conditionalFormatting sqref="E3401:H3401">
    <cfRule type="colorScale" priority="371">
      <colorScale>
        <cfvo type="min"/>
        <cfvo type="max"/>
        <color theme="9"/>
        <color rgb="FFFFEF9C"/>
      </colorScale>
    </cfRule>
  </conditionalFormatting>
  <conditionalFormatting sqref="C3402:C3432">
    <cfRule type="colorScale" priority="9168">
      <colorScale>
        <cfvo type="min"/>
        <cfvo type="max"/>
        <color theme="9"/>
        <color rgb="FFFFEF9C"/>
      </colorScale>
    </cfRule>
  </conditionalFormatting>
  <conditionalFormatting sqref="C3433:C3465">
    <cfRule type="colorScale" priority="9360">
      <colorScale>
        <cfvo type="min"/>
        <cfvo type="max"/>
        <color theme="9"/>
        <color rgb="FFFFEF9C"/>
      </colorScale>
    </cfRule>
  </conditionalFormatting>
  <conditionalFormatting sqref="D4410">
    <cfRule type="colorScale" priority="364">
      <colorScale>
        <cfvo type="min"/>
        <cfvo type="max"/>
        <color theme="9"/>
        <color rgb="FFFFEF9C"/>
      </colorScale>
    </cfRule>
  </conditionalFormatting>
  <conditionalFormatting sqref="D4411">
    <cfRule type="colorScale" priority="365">
      <colorScale>
        <cfvo type="min"/>
        <cfvo type="max"/>
        <color theme="9"/>
        <color rgb="FFFFEF9C"/>
      </colorScale>
    </cfRule>
  </conditionalFormatting>
  <conditionalFormatting sqref="D4434">
    <cfRule type="colorScale" priority="366">
      <colorScale>
        <cfvo type="min"/>
        <cfvo type="max"/>
        <color theme="9"/>
        <color rgb="FFFFEF9C"/>
      </colorScale>
    </cfRule>
  </conditionalFormatting>
  <conditionalFormatting sqref="D4404">
    <cfRule type="colorScale" priority="363">
      <colorScale>
        <cfvo type="min"/>
        <cfvo type="max"/>
        <color theme="9"/>
        <color rgb="FFFFEF9C"/>
      </colorScale>
    </cfRule>
  </conditionalFormatting>
  <conditionalFormatting sqref="D4432:D4433 D4407:D4408 D4412:D4427">
    <cfRule type="colorScale" priority="367">
      <colorScale>
        <cfvo type="min"/>
        <cfvo type="max"/>
        <color theme="9"/>
        <color rgb="FFFFEF9C"/>
      </colorScale>
    </cfRule>
  </conditionalFormatting>
  <conditionalFormatting sqref="D4429:D4430">
    <cfRule type="colorScale" priority="361">
      <colorScale>
        <cfvo type="min"/>
        <cfvo type="max"/>
        <color theme="9"/>
        <color rgb="FFFFEF9C"/>
      </colorScale>
    </cfRule>
  </conditionalFormatting>
  <conditionalFormatting sqref="D4431">
    <cfRule type="colorScale" priority="362">
      <colorScale>
        <cfvo type="min"/>
        <cfvo type="max"/>
        <color theme="9"/>
        <color rgb="FFFFEF9C"/>
      </colorScale>
    </cfRule>
  </conditionalFormatting>
  <conditionalFormatting sqref="D4409">
    <cfRule type="colorScale" priority="368">
      <colorScale>
        <cfvo type="min"/>
        <cfvo type="max"/>
        <color theme="9"/>
        <color rgb="FFFFEF9C"/>
      </colorScale>
    </cfRule>
  </conditionalFormatting>
  <conditionalFormatting sqref="D4405:D4406">
    <cfRule type="colorScale" priority="369">
      <colorScale>
        <cfvo type="min"/>
        <cfvo type="max"/>
        <color theme="9"/>
        <color rgb="FFFFEF9C"/>
      </colorScale>
    </cfRule>
  </conditionalFormatting>
  <conditionalFormatting sqref="C3183:C3224">
    <cfRule type="colorScale" priority="10864">
      <colorScale>
        <cfvo type="min"/>
        <cfvo type="max"/>
        <color theme="9"/>
        <color rgb="FFFFEF9C"/>
      </colorScale>
    </cfRule>
  </conditionalFormatting>
  <conditionalFormatting sqref="C3225:C3262">
    <cfRule type="colorScale" priority="10902">
      <colorScale>
        <cfvo type="min"/>
        <cfvo type="max"/>
        <color theme="9"/>
        <color rgb="FFFFEF9C"/>
      </colorScale>
    </cfRule>
  </conditionalFormatting>
  <conditionalFormatting sqref="C3466:C3601">
    <cfRule type="colorScale" priority="11325">
      <colorScale>
        <cfvo type="min"/>
        <cfvo type="max"/>
        <color theme="9"/>
        <color rgb="FFFFEF9C"/>
      </colorScale>
    </cfRule>
  </conditionalFormatting>
  <conditionalFormatting sqref="V3182:V3648">
    <cfRule type="colorScale" priority="11329">
      <colorScale>
        <cfvo type="min"/>
        <cfvo type="max"/>
        <color theme="9"/>
        <color rgb="FFFFEF9C"/>
      </colorScale>
    </cfRule>
  </conditionalFormatting>
  <conditionalFormatting sqref="C3657:C3722 C3602:C3653">
    <cfRule type="colorScale" priority="11333">
      <colorScale>
        <cfvo type="min"/>
        <cfvo type="max"/>
        <color theme="9"/>
        <color rgb="FFFFEF9C"/>
      </colorScale>
    </cfRule>
  </conditionalFormatting>
  <conditionalFormatting sqref="E3732:H3772 H3793 E3723:H3730 H3731 E3775:H3792 H3773:H3774 E3794:H3831">
    <cfRule type="colorScale" priority="11544">
      <colorScale>
        <cfvo type="min"/>
        <cfvo type="max"/>
        <color theme="9"/>
        <color rgb="FFFFEF9C"/>
      </colorScale>
    </cfRule>
  </conditionalFormatting>
  <conditionalFormatting sqref="I3769:P3781 I3732:P3759 I3724:P3730 L3766:P3768 I3782:J3782 L3782:P3782 I3766:J3768 I3783:P3797 J3723:P3723 I3761:P3765 J3760:P3760 I3799:P3831 J3798:P3798">
    <cfRule type="colorScale" priority="11552">
      <colorScale>
        <cfvo type="min"/>
        <cfvo type="max"/>
        <color theme="9"/>
        <color rgb="FFFFEF9C"/>
      </colorScale>
    </cfRule>
  </conditionalFormatting>
  <conditionalFormatting sqref="E3919:G3919">
    <cfRule type="colorScale" priority="12003">
      <colorScale>
        <cfvo type="min"/>
        <cfvo type="max"/>
        <color theme="9"/>
        <color rgb="FFFFEF9C"/>
      </colorScale>
    </cfRule>
  </conditionalFormatting>
  <conditionalFormatting sqref="D3919">
    <cfRule type="colorScale" priority="12004">
      <colorScale>
        <cfvo type="min"/>
        <cfvo type="max"/>
        <color theme="9"/>
        <color rgb="FFFFEF9C"/>
      </colorScale>
    </cfRule>
  </conditionalFormatting>
  <conditionalFormatting sqref="B3832:B3919">
    <cfRule type="colorScale" priority="12141">
      <colorScale>
        <cfvo type="min"/>
        <cfvo type="max"/>
        <color theme="9"/>
        <color rgb="FFFFEF9C"/>
      </colorScale>
    </cfRule>
  </conditionalFormatting>
  <conditionalFormatting sqref="C3723:C3916 C3918:C3919">
    <cfRule type="colorScale" priority="12143">
      <colorScale>
        <cfvo type="min"/>
        <cfvo type="max"/>
        <color theme="9"/>
        <color rgb="FFFFEF9C"/>
      </colorScale>
    </cfRule>
  </conditionalFormatting>
  <conditionalFormatting sqref="W3953:AH3983">
    <cfRule type="colorScale" priority="12249">
      <colorScale>
        <cfvo type="min"/>
        <cfvo type="max"/>
        <color theme="9"/>
        <color rgb="FFFFEF9C"/>
      </colorScale>
    </cfRule>
  </conditionalFormatting>
  <conditionalFormatting sqref="E4068:G4074 E3954:G3987 E4092:G4094 E3989:G4018 E4021:G4055 E4057:G4061 E4096:G4131">
    <cfRule type="colorScale" priority="12783">
      <colorScale>
        <cfvo type="min"/>
        <cfvo type="max"/>
        <color theme="9"/>
        <color rgb="FFFFEF9C"/>
      </colorScale>
    </cfRule>
  </conditionalFormatting>
  <conditionalFormatting sqref="H4068:H4074 H4092:H4094 H4058:H4061 H4096:H4131">
    <cfRule type="colorScale" priority="12787">
      <colorScale>
        <cfvo type="min"/>
        <cfvo type="max"/>
        <color theme="9"/>
        <color rgb="FFFFEF9C"/>
      </colorScale>
    </cfRule>
  </conditionalFormatting>
  <conditionalFormatting sqref="C3953:C4018 C4020:C4055 C4057:C4094 C4096:C4166">
    <cfRule type="colorScale" priority="12927">
      <colorScale>
        <cfvo type="min"/>
        <cfvo type="max"/>
        <color theme="9"/>
        <color rgb="FFFFEF9C"/>
      </colorScale>
    </cfRule>
  </conditionalFormatting>
  <conditionalFormatting sqref="E4168:P4200 E4167:H4167 J4167:P4167 E4202:P4235 E4201:H4201 J4201:P4201 J4236:P4236">
    <cfRule type="colorScale" priority="13149">
      <colorScale>
        <cfvo type="min"/>
        <cfvo type="max"/>
        <color theme="9"/>
        <color rgb="FFFFEF9C"/>
      </colorScale>
    </cfRule>
  </conditionalFormatting>
  <conditionalFormatting sqref="C4167:C4235 C4237">
    <cfRule type="colorScale" priority="13151">
      <colorScale>
        <cfvo type="min"/>
        <cfvo type="max"/>
        <color theme="9"/>
        <color rgb="FFFFEF9C"/>
      </colorScale>
    </cfRule>
  </conditionalFormatting>
  <conditionalFormatting sqref="D4057 D4374 D4335 D4302 D4271 D4237 D4201 D4167 D4132 D4096">
    <cfRule type="colorScale" priority="360">
      <colorScale>
        <cfvo type="min"/>
        <cfvo type="max"/>
        <color theme="9"/>
        <color rgb="FFFFEF9C"/>
      </colorScale>
    </cfRule>
  </conditionalFormatting>
  <conditionalFormatting sqref="D4448">
    <cfRule type="colorScale" priority="354">
      <colorScale>
        <cfvo type="min"/>
        <cfvo type="max"/>
        <color theme="9"/>
        <color rgb="FFFFEF9C"/>
      </colorScale>
    </cfRule>
  </conditionalFormatting>
  <conditionalFormatting sqref="D4449:D4450">
    <cfRule type="colorScale" priority="355">
      <colorScale>
        <cfvo type="min"/>
        <cfvo type="max"/>
        <color theme="9"/>
        <color rgb="FFFFEF9C"/>
      </colorScale>
    </cfRule>
  </conditionalFormatting>
  <conditionalFormatting sqref="D4473">
    <cfRule type="colorScale" priority="356">
      <colorScale>
        <cfvo type="min"/>
        <cfvo type="max"/>
        <color theme="9"/>
        <color rgb="FFFFEF9C"/>
      </colorScale>
    </cfRule>
  </conditionalFormatting>
  <conditionalFormatting sqref="D4435">
    <cfRule type="colorScale" priority="353">
      <colorScale>
        <cfvo type="min"/>
        <cfvo type="max"/>
        <color theme="9"/>
        <color rgb="FFFFEF9C"/>
      </colorScale>
    </cfRule>
  </conditionalFormatting>
  <conditionalFormatting sqref="D4471:D4472 D4445:D4446 D4451:D4466">
    <cfRule type="colorScale" priority="357">
      <colorScale>
        <cfvo type="min"/>
        <cfvo type="max"/>
        <color theme="9"/>
        <color rgb="FFFFEF9C"/>
      </colorScale>
    </cfRule>
  </conditionalFormatting>
  <conditionalFormatting sqref="D4468:D4469">
    <cfRule type="colorScale" priority="351">
      <colorScale>
        <cfvo type="min"/>
        <cfvo type="max"/>
        <color theme="9"/>
        <color rgb="FFFFEF9C"/>
      </colorScale>
    </cfRule>
  </conditionalFormatting>
  <conditionalFormatting sqref="D4470">
    <cfRule type="colorScale" priority="352">
      <colorScale>
        <cfvo type="min"/>
        <cfvo type="max"/>
        <color theme="9"/>
        <color rgb="FFFFEF9C"/>
      </colorScale>
    </cfRule>
  </conditionalFormatting>
  <conditionalFormatting sqref="D4447">
    <cfRule type="colorScale" priority="358">
      <colorScale>
        <cfvo type="min"/>
        <cfvo type="max"/>
        <color theme="9"/>
        <color rgb="FFFFEF9C"/>
      </colorScale>
    </cfRule>
  </conditionalFormatting>
  <conditionalFormatting sqref="D4436:D4441">
    <cfRule type="colorScale" priority="359">
      <colorScale>
        <cfvo type="min"/>
        <cfvo type="max"/>
        <color theme="9"/>
        <color rgb="FFFFEF9C"/>
      </colorScale>
    </cfRule>
  </conditionalFormatting>
  <conditionalFormatting sqref="D4442:D4443">
    <cfRule type="colorScale" priority="349">
      <colorScale>
        <cfvo type="min"/>
        <cfvo type="max"/>
        <color theme="9"/>
        <color rgb="FFFFEF9C"/>
      </colorScale>
    </cfRule>
  </conditionalFormatting>
  <conditionalFormatting sqref="D4444">
    <cfRule type="colorScale" priority="350">
      <colorScale>
        <cfvo type="min"/>
        <cfvo type="max"/>
        <color theme="9"/>
        <color rgb="FFFFEF9C"/>
      </colorScale>
    </cfRule>
  </conditionalFormatting>
  <conditionalFormatting sqref="D4327 D4467 D4428 D4397 D4360">
    <cfRule type="colorScale" priority="348">
      <colorScale>
        <cfvo type="min"/>
        <cfvo type="max"/>
        <color theme="9"/>
        <color rgb="FFFFEF9C"/>
      </colorScale>
    </cfRule>
  </conditionalFormatting>
  <conditionalFormatting sqref="D4482">
    <cfRule type="colorScale" priority="341">
      <colorScale>
        <cfvo type="min"/>
        <cfvo type="max"/>
        <color theme="9"/>
        <color rgb="FFFFEF9C"/>
      </colorScale>
    </cfRule>
  </conditionalFormatting>
  <conditionalFormatting sqref="D4506">
    <cfRule type="colorScale" priority="343">
      <colorScale>
        <cfvo type="min"/>
        <cfvo type="max"/>
        <color theme="9"/>
        <color rgb="FFFFEF9C"/>
      </colorScale>
    </cfRule>
  </conditionalFormatting>
  <conditionalFormatting sqref="D4474">
    <cfRule type="colorScale" priority="340">
      <colorScale>
        <cfvo type="min"/>
        <cfvo type="max"/>
        <color theme="9"/>
        <color rgb="FFFFEF9C"/>
      </colorScale>
    </cfRule>
  </conditionalFormatting>
  <conditionalFormatting sqref="D4504:D4505 D4480:D4481 D4484:D4499">
    <cfRule type="colorScale" priority="344">
      <colorScale>
        <cfvo type="min"/>
        <cfvo type="max"/>
        <color theme="9"/>
        <color rgb="FFFFEF9C"/>
      </colorScale>
    </cfRule>
  </conditionalFormatting>
  <conditionalFormatting sqref="D4501:D4502">
    <cfRule type="colorScale" priority="338">
      <colorScale>
        <cfvo type="min"/>
        <cfvo type="max"/>
        <color theme="9"/>
        <color rgb="FFFFEF9C"/>
      </colorScale>
    </cfRule>
  </conditionalFormatting>
  <conditionalFormatting sqref="D4503">
    <cfRule type="colorScale" priority="339">
      <colorScale>
        <cfvo type="min"/>
        <cfvo type="max"/>
        <color theme="9"/>
        <color rgb="FFFFEF9C"/>
      </colorScale>
    </cfRule>
  </conditionalFormatting>
  <conditionalFormatting sqref="D4477:D4478">
    <cfRule type="colorScale" priority="336">
      <colorScale>
        <cfvo type="min"/>
        <cfvo type="max"/>
        <color theme="9"/>
        <color rgb="FFFFEF9C"/>
      </colorScale>
    </cfRule>
  </conditionalFormatting>
  <conditionalFormatting sqref="D4479">
    <cfRule type="colorScale" priority="337">
      <colorScale>
        <cfvo type="min"/>
        <cfvo type="max"/>
        <color theme="9"/>
        <color rgb="FFFFEF9C"/>
      </colorScale>
    </cfRule>
  </conditionalFormatting>
  <conditionalFormatting sqref="D4500">
    <cfRule type="colorScale" priority="335">
      <colorScale>
        <cfvo type="min"/>
        <cfvo type="max"/>
        <color theme="9"/>
        <color rgb="FFFFEF9C"/>
      </colorScale>
    </cfRule>
  </conditionalFormatting>
  <conditionalFormatting sqref="D4475:D4476">
    <cfRule type="colorScale" priority="13819">
      <colorScale>
        <cfvo type="min"/>
        <cfvo type="max"/>
        <color theme="9"/>
        <color rgb="FFFFEF9C"/>
      </colorScale>
    </cfRule>
  </conditionalFormatting>
  <conditionalFormatting sqref="D4483">
    <cfRule type="colorScale" priority="13923">
      <colorScale>
        <cfvo type="min"/>
        <cfvo type="max"/>
        <color theme="9"/>
        <color rgb="FFFFEF9C"/>
      </colorScale>
    </cfRule>
  </conditionalFormatting>
  <conditionalFormatting sqref="D4515">
    <cfRule type="colorScale" priority="330">
      <colorScale>
        <cfvo type="min"/>
        <cfvo type="max"/>
        <color theme="9"/>
        <color rgb="FFFFEF9C"/>
      </colorScale>
    </cfRule>
  </conditionalFormatting>
  <conditionalFormatting sqref="D4539">
    <cfRule type="colorScale" priority="331">
      <colorScale>
        <cfvo type="min"/>
        <cfvo type="max"/>
        <color theme="9"/>
        <color rgb="FFFFEF9C"/>
      </colorScale>
    </cfRule>
  </conditionalFormatting>
  <conditionalFormatting sqref="D4507">
    <cfRule type="colorScale" priority="329">
      <colorScale>
        <cfvo type="min"/>
        <cfvo type="max"/>
        <color theme="9"/>
        <color rgb="FFFFEF9C"/>
      </colorScale>
    </cfRule>
  </conditionalFormatting>
  <conditionalFormatting sqref="D4537:D4538 D4517:D4532">
    <cfRule type="colorScale" priority="332">
      <colorScale>
        <cfvo type="min"/>
        <cfvo type="max"/>
        <color theme="9"/>
        <color rgb="FFFFEF9C"/>
      </colorScale>
    </cfRule>
  </conditionalFormatting>
  <conditionalFormatting sqref="D4534:D4535">
    <cfRule type="colorScale" priority="327">
      <colorScale>
        <cfvo type="min"/>
        <cfvo type="max"/>
        <color theme="9"/>
        <color rgb="FFFFEF9C"/>
      </colorScale>
    </cfRule>
  </conditionalFormatting>
  <conditionalFormatting sqref="D4536">
    <cfRule type="colorScale" priority="328">
      <colorScale>
        <cfvo type="min"/>
        <cfvo type="max"/>
        <color theme="9"/>
        <color rgb="FFFFEF9C"/>
      </colorScale>
    </cfRule>
  </conditionalFormatting>
  <conditionalFormatting sqref="D4512:D4513">
    <cfRule type="colorScale" priority="325">
      <colorScale>
        <cfvo type="min"/>
        <cfvo type="max"/>
        <color theme="9"/>
        <color rgb="FFFFEF9C"/>
      </colorScale>
    </cfRule>
  </conditionalFormatting>
  <conditionalFormatting sqref="D4514">
    <cfRule type="colorScale" priority="326">
      <colorScale>
        <cfvo type="min"/>
        <cfvo type="max"/>
        <color theme="9"/>
        <color rgb="FFFFEF9C"/>
      </colorScale>
    </cfRule>
  </conditionalFormatting>
  <conditionalFormatting sqref="D4533">
    <cfRule type="colorScale" priority="324">
      <colorScale>
        <cfvo type="min"/>
        <cfvo type="max"/>
        <color theme="9"/>
        <color rgb="FFFFEF9C"/>
      </colorScale>
    </cfRule>
  </conditionalFormatting>
  <conditionalFormatting sqref="D4508:D4511">
    <cfRule type="colorScale" priority="333">
      <colorScale>
        <cfvo type="min"/>
        <cfvo type="max"/>
        <color theme="9"/>
        <color rgb="FFFFEF9C"/>
      </colorScale>
    </cfRule>
  </conditionalFormatting>
  <conditionalFormatting sqref="D4516">
    <cfRule type="colorScale" priority="334">
      <colorScale>
        <cfvo type="min"/>
        <cfvo type="max"/>
        <color theme="9"/>
        <color rgb="FFFFEF9C"/>
      </colorScale>
    </cfRule>
  </conditionalFormatting>
  <conditionalFormatting sqref="D3918">
    <cfRule type="colorScale" priority="323">
      <colorScale>
        <cfvo type="min"/>
        <cfvo type="max"/>
        <color theme="9"/>
        <color rgb="FFFFEF9C"/>
      </colorScale>
    </cfRule>
  </conditionalFormatting>
  <conditionalFormatting sqref="D3953 D4020 D3988">
    <cfRule type="colorScale" priority="322">
      <colorScale>
        <cfvo type="min"/>
        <cfvo type="max"/>
        <color theme="9"/>
        <color rgb="FFFFEF9C"/>
      </colorScale>
    </cfRule>
  </conditionalFormatting>
  <conditionalFormatting sqref="E4020:G4020 E3988:G3988 E3953:G3953 E3918:G3918">
    <cfRule type="colorScale" priority="321">
      <colorScale>
        <cfvo type="min"/>
        <cfvo type="max"/>
        <color theme="9"/>
        <color rgb="FFFFEF9C"/>
      </colorScale>
    </cfRule>
  </conditionalFormatting>
  <conditionalFormatting sqref="H3918:H4018 H4020:H4055 H4057">
    <cfRule type="colorScale" priority="319">
      <colorScale>
        <cfvo type="min"/>
        <cfvo type="max"/>
        <color theme="9"/>
        <color rgb="FFFFEF9C"/>
      </colorScale>
    </cfRule>
  </conditionalFormatting>
  <conditionalFormatting sqref="I3401 I4507 I4474 I4435 I4404 I4374 I4335 I4302 I4271 I4237 I4201 I4167 I4132 I4096 I4020 I3988 I3953 I3870 I3832 I3798 I3760 I3723 I3689 I3649 I3601 I3569 I3533 I3501 I3466 I3433 I3917:I3918 I4056:I4057">
    <cfRule type="colorScale" priority="318">
      <colorScale>
        <cfvo type="min"/>
        <cfvo type="max"/>
        <color theme="9"/>
        <color rgb="FFFFEF9C"/>
      </colorScale>
    </cfRule>
  </conditionalFormatting>
  <conditionalFormatting sqref="C3300">
    <cfRule type="colorScale" priority="317">
      <colorScale>
        <cfvo type="min"/>
        <cfvo type="max"/>
        <color theme="9"/>
        <color rgb="FFFFEF9C"/>
      </colorScale>
    </cfRule>
  </conditionalFormatting>
  <conditionalFormatting sqref="D3300">
    <cfRule type="colorScale" priority="315">
      <colorScale>
        <cfvo type="min"/>
        <cfvo type="max"/>
        <color theme="9"/>
        <color rgb="FFFFEF9C"/>
      </colorScale>
    </cfRule>
  </conditionalFormatting>
  <conditionalFormatting sqref="E3300:I3300">
    <cfRule type="colorScale" priority="316">
      <colorScale>
        <cfvo type="min"/>
        <cfvo type="max"/>
        <color theme="9"/>
        <color rgb="FFFFEF9C"/>
      </colorScale>
    </cfRule>
  </conditionalFormatting>
  <conditionalFormatting sqref="C3368">
    <cfRule type="colorScale" priority="314">
      <colorScale>
        <cfvo type="min"/>
        <cfvo type="max"/>
        <color theme="9"/>
        <color rgb="FFFFEF9C"/>
      </colorScale>
    </cfRule>
  </conditionalFormatting>
  <conditionalFormatting sqref="D3368">
    <cfRule type="colorScale" priority="312">
      <colorScale>
        <cfvo type="min"/>
        <cfvo type="max"/>
        <color theme="9"/>
        <color rgb="FFFFEF9C"/>
      </colorScale>
    </cfRule>
  </conditionalFormatting>
  <conditionalFormatting sqref="E3368:I3368">
    <cfRule type="colorScale" priority="313">
      <colorScale>
        <cfvo type="min"/>
        <cfvo type="max"/>
        <color theme="9"/>
        <color rgb="FFFFEF9C"/>
      </colorScale>
    </cfRule>
  </conditionalFormatting>
  <conditionalFormatting sqref="C3917">
    <cfRule type="colorScale" priority="311">
      <colorScale>
        <cfvo type="min"/>
        <cfvo type="max"/>
        <color theme="9"/>
        <color rgb="FFFFEF9C"/>
      </colorScale>
    </cfRule>
  </conditionalFormatting>
  <conditionalFormatting sqref="D3917">
    <cfRule type="colorScale" priority="310">
      <colorScale>
        <cfvo type="min"/>
        <cfvo type="max"/>
        <color theme="9"/>
        <color rgb="FFFFEF9C"/>
      </colorScale>
    </cfRule>
  </conditionalFormatting>
  <conditionalFormatting sqref="E3917:G3917">
    <cfRule type="colorScale" priority="309">
      <colorScale>
        <cfvo type="min"/>
        <cfvo type="max"/>
        <color theme="9"/>
        <color rgb="FFFFEF9C"/>
      </colorScale>
    </cfRule>
  </conditionalFormatting>
  <conditionalFormatting sqref="H3917">
    <cfRule type="colorScale" priority="308">
      <colorScale>
        <cfvo type="min"/>
        <cfvo type="max"/>
        <color theme="9"/>
        <color rgb="FFFFEF9C"/>
      </colorScale>
    </cfRule>
  </conditionalFormatting>
  <conditionalFormatting sqref="D4019">
    <cfRule type="colorScale" priority="306">
      <colorScale>
        <cfvo type="min"/>
        <cfvo type="max"/>
        <color theme="9"/>
        <color rgb="FFFFEF9C"/>
      </colorScale>
    </cfRule>
  </conditionalFormatting>
  <conditionalFormatting sqref="E4019:G4019">
    <cfRule type="colorScale" priority="305">
      <colorScale>
        <cfvo type="min"/>
        <cfvo type="max"/>
        <color theme="9"/>
        <color rgb="FFFFEF9C"/>
      </colorScale>
    </cfRule>
  </conditionalFormatting>
  <conditionalFormatting sqref="H4019">
    <cfRule type="colorScale" priority="304">
      <colorScale>
        <cfvo type="min"/>
        <cfvo type="max"/>
        <color theme="9"/>
        <color rgb="FFFFEF9C"/>
      </colorScale>
    </cfRule>
  </conditionalFormatting>
  <conditionalFormatting sqref="I4019">
    <cfRule type="colorScale" priority="303">
      <colorScale>
        <cfvo type="min"/>
        <cfvo type="max"/>
        <color theme="9"/>
        <color rgb="FFFFEF9C"/>
      </colorScale>
    </cfRule>
  </conditionalFormatting>
  <conditionalFormatting sqref="E4056:G4056">
    <cfRule type="colorScale" priority="301">
      <colorScale>
        <cfvo type="min"/>
        <cfvo type="max"/>
        <color theme="9"/>
        <color rgb="FFFFEF9C"/>
      </colorScale>
    </cfRule>
  </conditionalFormatting>
  <conditionalFormatting sqref="C4056">
    <cfRule type="colorScale" priority="302">
      <colorScale>
        <cfvo type="min"/>
        <cfvo type="max"/>
        <color theme="9"/>
        <color rgb="FFFFEF9C"/>
      </colorScale>
    </cfRule>
  </conditionalFormatting>
  <conditionalFormatting sqref="D4056">
    <cfRule type="colorScale" priority="300">
      <colorScale>
        <cfvo type="min"/>
        <cfvo type="max"/>
        <color theme="9"/>
        <color rgb="FFFFEF9C"/>
      </colorScale>
    </cfRule>
  </conditionalFormatting>
  <conditionalFormatting sqref="H4056">
    <cfRule type="colorScale" priority="299">
      <colorScale>
        <cfvo type="min"/>
        <cfvo type="max"/>
        <color theme="9"/>
        <color rgb="FFFFEF9C"/>
      </colorScale>
    </cfRule>
  </conditionalFormatting>
  <conditionalFormatting sqref="C4019">
    <cfRule type="colorScale" priority="298">
      <colorScale>
        <cfvo type="min"/>
        <cfvo type="max"/>
        <color theme="9"/>
        <color rgb="FFFFEF9C"/>
      </colorScale>
    </cfRule>
  </conditionalFormatting>
  <conditionalFormatting sqref="E4095:G4095">
    <cfRule type="colorScale" priority="295">
      <colorScale>
        <cfvo type="min"/>
        <cfvo type="max"/>
        <color theme="9"/>
        <color rgb="FFFFEF9C"/>
      </colorScale>
    </cfRule>
  </conditionalFormatting>
  <conditionalFormatting sqref="H4095">
    <cfRule type="colorScale" priority="296">
      <colorScale>
        <cfvo type="min"/>
        <cfvo type="max"/>
        <color theme="9"/>
        <color rgb="FFFFEF9C"/>
      </colorScale>
    </cfRule>
  </conditionalFormatting>
  <conditionalFormatting sqref="C4095">
    <cfRule type="colorScale" priority="297">
      <colorScale>
        <cfvo type="min"/>
        <cfvo type="max"/>
        <color theme="9"/>
        <color rgb="FFFFEF9C"/>
      </colorScale>
    </cfRule>
  </conditionalFormatting>
  <conditionalFormatting sqref="D4095">
    <cfRule type="colorScale" priority="294">
      <colorScale>
        <cfvo type="min"/>
        <cfvo type="max"/>
        <color theme="9"/>
        <color rgb="FFFFEF9C"/>
      </colorScale>
    </cfRule>
  </conditionalFormatting>
  <conditionalFormatting sqref="I4095">
    <cfRule type="colorScale" priority="293">
      <colorScale>
        <cfvo type="min"/>
        <cfvo type="max"/>
        <color theme="9"/>
        <color rgb="FFFFEF9C"/>
      </colorScale>
    </cfRule>
  </conditionalFormatting>
  <conditionalFormatting sqref="C4236">
    <cfRule type="colorScale" priority="291">
      <colorScale>
        <cfvo type="min"/>
        <cfvo type="max"/>
        <color theme="9"/>
        <color rgb="FFFFEF9C"/>
      </colorScale>
    </cfRule>
  </conditionalFormatting>
  <conditionalFormatting sqref="D4236">
    <cfRule type="colorScale" priority="290">
      <colorScale>
        <cfvo type="min"/>
        <cfvo type="max"/>
        <color theme="9"/>
        <color rgb="FFFFEF9C"/>
      </colorScale>
    </cfRule>
  </conditionalFormatting>
  <conditionalFormatting sqref="E4236:H4236">
    <cfRule type="colorScale" priority="292">
      <colorScale>
        <cfvo type="min"/>
        <cfvo type="max"/>
        <color theme="9"/>
        <color rgb="FFFFEF9C"/>
      </colorScale>
    </cfRule>
  </conditionalFormatting>
  <conditionalFormatting sqref="I4236">
    <cfRule type="colorScale" priority="289">
      <colorScale>
        <cfvo type="min"/>
        <cfvo type="max"/>
        <color theme="9"/>
        <color rgb="FFFFEF9C"/>
      </colorScale>
    </cfRule>
  </conditionalFormatting>
  <conditionalFormatting sqref="D4301">
    <cfRule type="colorScale" priority="286">
      <colorScale>
        <cfvo type="min"/>
        <cfvo type="max"/>
        <color theme="9"/>
        <color rgb="FFFFEF9C"/>
      </colorScale>
    </cfRule>
  </conditionalFormatting>
  <conditionalFormatting sqref="E4301:H4301">
    <cfRule type="colorScale" priority="287">
      <colorScale>
        <cfvo type="min"/>
        <cfvo type="max"/>
        <color theme="9"/>
        <color rgb="FFFFEF9C"/>
      </colorScale>
    </cfRule>
  </conditionalFormatting>
  <conditionalFormatting sqref="C4301">
    <cfRule type="colorScale" priority="288">
      <colorScale>
        <cfvo type="min"/>
        <cfvo type="max"/>
        <color theme="9"/>
        <color rgb="FFFFEF9C"/>
      </colorScale>
    </cfRule>
  </conditionalFormatting>
  <conditionalFormatting sqref="I4301">
    <cfRule type="colorScale" priority="285">
      <colorScale>
        <cfvo type="min"/>
        <cfvo type="max"/>
        <color theme="9"/>
        <color rgb="FFFFEF9C"/>
      </colorScale>
    </cfRule>
  </conditionalFormatting>
  <conditionalFormatting sqref="D4334">
    <cfRule type="colorScale" priority="282">
      <colorScale>
        <cfvo type="min"/>
        <cfvo type="max"/>
        <color theme="9"/>
        <color rgb="FFFFEF9C"/>
      </colorScale>
    </cfRule>
  </conditionalFormatting>
  <conditionalFormatting sqref="E4334:H4334">
    <cfRule type="colorScale" priority="283">
      <colorScale>
        <cfvo type="min"/>
        <cfvo type="max"/>
        <color theme="9"/>
        <color rgb="FFFFEF9C"/>
      </colorScale>
    </cfRule>
  </conditionalFormatting>
  <conditionalFormatting sqref="I4334">
    <cfRule type="colorScale" priority="281">
      <colorScale>
        <cfvo type="min"/>
        <cfvo type="max"/>
        <color theme="9"/>
        <color rgb="FFFFEF9C"/>
      </colorScale>
    </cfRule>
  </conditionalFormatting>
  <conditionalFormatting sqref="C4334">
    <cfRule type="colorScale" priority="280">
      <colorScale>
        <cfvo type="min"/>
        <cfvo type="max"/>
        <color theme="9"/>
        <color rgb="FFFFEF9C"/>
      </colorScale>
    </cfRule>
  </conditionalFormatting>
  <conditionalFormatting sqref="D4373">
    <cfRule type="colorScale" priority="277">
      <colorScale>
        <cfvo type="min"/>
        <cfvo type="max"/>
        <color theme="9"/>
        <color rgb="FFFFEF9C"/>
      </colorScale>
    </cfRule>
  </conditionalFormatting>
  <conditionalFormatting sqref="E4373:H4373">
    <cfRule type="colorScale" priority="278">
      <colorScale>
        <cfvo type="min"/>
        <cfvo type="max"/>
        <color theme="9"/>
        <color rgb="FFFFEF9C"/>
      </colorScale>
    </cfRule>
  </conditionalFormatting>
  <conditionalFormatting sqref="C4373">
    <cfRule type="colorScale" priority="279">
      <colorScale>
        <cfvo type="min"/>
        <cfvo type="max"/>
        <color theme="9"/>
        <color rgb="FFFFEF9C"/>
      </colorScale>
    </cfRule>
  </conditionalFormatting>
  <conditionalFormatting sqref="I4373">
    <cfRule type="colorScale" priority="276">
      <colorScale>
        <cfvo type="min"/>
        <cfvo type="max"/>
        <color theme="9"/>
        <color rgb="FFFFEF9C"/>
      </colorScale>
    </cfRule>
  </conditionalFormatting>
  <conditionalFormatting sqref="D2891">
    <cfRule type="colorScale" priority="14314">
      <colorScale>
        <cfvo type="min"/>
        <cfvo type="max"/>
        <color theme="9"/>
        <color rgb="FFFFEF9C"/>
      </colorScale>
    </cfRule>
  </conditionalFormatting>
  <conditionalFormatting sqref="P2266">
    <cfRule type="colorScale" priority="271">
      <colorScale>
        <cfvo type="min"/>
        <cfvo type="max"/>
        <color theme="9"/>
        <color rgb="FFFFEF9C"/>
      </colorScale>
    </cfRule>
  </conditionalFormatting>
  <conditionalFormatting sqref="P2211">
    <cfRule type="colorScale" priority="270">
      <colorScale>
        <cfvo type="min"/>
        <cfvo type="max"/>
        <color theme="9"/>
        <color rgb="FFFFEF9C"/>
      </colorScale>
    </cfRule>
  </conditionalFormatting>
  <conditionalFormatting sqref="P1110">
    <cfRule type="colorScale" priority="269">
      <colorScale>
        <cfvo type="min"/>
        <cfvo type="max"/>
        <color theme="9"/>
        <color rgb="FFFFEF9C"/>
      </colorScale>
    </cfRule>
  </conditionalFormatting>
  <conditionalFormatting sqref="D513">
    <cfRule type="colorScale" priority="267">
      <colorScale>
        <cfvo type="min"/>
        <cfvo type="max"/>
        <color theme="9"/>
        <color rgb="FFFFEF9C"/>
      </colorScale>
    </cfRule>
  </conditionalFormatting>
  <conditionalFormatting sqref="E513:H513">
    <cfRule type="colorScale" priority="268">
      <colorScale>
        <cfvo type="min"/>
        <cfvo type="max"/>
        <color theme="9"/>
        <color rgb="FFFFEF9C"/>
      </colorScale>
    </cfRule>
  </conditionalFormatting>
  <conditionalFormatting sqref="I513">
    <cfRule type="colorScale" priority="266">
      <colorScale>
        <cfvo type="min"/>
        <cfvo type="max"/>
        <color theme="9"/>
        <color rgb="FFFFEF9C"/>
      </colorScale>
    </cfRule>
  </conditionalFormatting>
  <conditionalFormatting sqref="D1075">
    <cfRule type="colorScale" priority="264">
      <colorScale>
        <cfvo type="min"/>
        <cfvo type="max"/>
        <color theme="9"/>
        <color rgb="FFFFEF9C"/>
      </colorScale>
    </cfRule>
  </conditionalFormatting>
  <conditionalFormatting sqref="E1075:H1075">
    <cfRule type="colorScale" priority="265">
      <colorScale>
        <cfvo type="min"/>
        <cfvo type="max"/>
        <color theme="9"/>
        <color rgb="FFFFEF9C"/>
      </colorScale>
    </cfRule>
  </conditionalFormatting>
  <conditionalFormatting sqref="I1075">
    <cfRule type="colorScale" priority="263">
      <colorScale>
        <cfvo type="min"/>
        <cfvo type="max"/>
        <color theme="9"/>
        <color rgb="FFFFEF9C"/>
      </colorScale>
    </cfRule>
  </conditionalFormatting>
  <conditionalFormatting sqref="D1110">
    <cfRule type="colorScale" priority="261">
      <colorScale>
        <cfvo type="min"/>
        <cfvo type="max"/>
        <color theme="9"/>
        <color rgb="FFFFEF9C"/>
      </colorScale>
    </cfRule>
  </conditionalFormatting>
  <conditionalFormatting sqref="E1110:H1110">
    <cfRule type="colorScale" priority="262">
      <colorScale>
        <cfvo type="min"/>
        <cfvo type="max"/>
        <color theme="9"/>
        <color rgb="FFFFEF9C"/>
      </colorScale>
    </cfRule>
  </conditionalFormatting>
  <conditionalFormatting sqref="I1110">
    <cfRule type="colorScale" priority="260">
      <colorScale>
        <cfvo type="min"/>
        <cfvo type="max"/>
        <color theme="9"/>
        <color rgb="FFFFEF9C"/>
      </colorScale>
    </cfRule>
  </conditionalFormatting>
  <conditionalFormatting sqref="D1992">
    <cfRule type="colorScale" priority="258">
      <colorScale>
        <cfvo type="min"/>
        <cfvo type="max"/>
        <color theme="9"/>
        <color rgb="FFFFEF9C"/>
      </colorScale>
    </cfRule>
  </conditionalFormatting>
  <conditionalFormatting sqref="E1992:H1992">
    <cfRule type="colorScale" priority="259">
      <colorScale>
        <cfvo type="min"/>
        <cfvo type="max"/>
        <color theme="9"/>
        <color rgb="FFFFEF9C"/>
      </colorScale>
    </cfRule>
  </conditionalFormatting>
  <conditionalFormatting sqref="I1992">
    <cfRule type="colorScale" priority="257">
      <colorScale>
        <cfvo type="min"/>
        <cfvo type="max"/>
        <color theme="9"/>
        <color rgb="FFFFEF9C"/>
      </colorScale>
    </cfRule>
  </conditionalFormatting>
  <conditionalFormatting sqref="D1993">
    <cfRule type="colorScale" priority="255">
      <colorScale>
        <cfvo type="min"/>
        <cfvo type="max"/>
        <color theme="9"/>
        <color rgb="FFFFEF9C"/>
      </colorScale>
    </cfRule>
  </conditionalFormatting>
  <conditionalFormatting sqref="E1993:H1993">
    <cfRule type="colorScale" priority="256">
      <colorScale>
        <cfvo type="min"/>
        <cfvo type="max"/>
        <color theme="9"/>
        <color rgb="FFFFEF9C"/>
      </colorScale>
    </cfRule>
  </conditionalFormatting>
  <conditionalFormatting sqref="I1993">
    <cfRule type="colorScale" priority="254">
      <colorScale>
        <cfvo type="min"/>
        <cfvo type="max"/>
        <color theme="9"/>
        <color rgb="FFFFEF9C"/>
      </colorScale>
    </cfRule>
  </conditionalFormatting>
  <conditionalFormatting sqref="D1996">
    <cfRule type="colorScale" priority="252">
      <colorScale>
        <cfvo type="min"/>
        <cfvo type="max"/>
        <color theme="9"/>
        <color rgb="FFFFEF9C"/>
      </colorScale>
    </cfRule>
  </conditionalFormatting>
  <conditionalFormatting sqref="E1996:H1996">
    <cfRule type="colorScale" priority="253">
      <colorScale>
        <cfvo type="min"/>
        <cfvo type="max"/>
        <color theme="9"/>
        <color rgb="FFFFEF9C"/>
      </colorScale>
    </cfRule>
  </conditionalFormatting>
  <conditionalFormatting sqref="I1996">
    <cfRule type="colorScale" priority="251">
      <colorScale>
        <cfvo type="min"/>
        <cfvo type="max"/>
        <color theme="9"/>
        <color rgb="FFFFEF9C"/>
      </colorScale>
    </cfRule>
  </conditionalFormatting>
  <conditionalFormatting sqref="D2132">
    <cfRule type="colorScale" priority="249">
      <colorScale>
        <cfvo type="min"/>
        <cfvo type="max"/>
        <color theme="9"/>
        <color rgb="FFFFEF9C"/>
      </colorScale>
    </cfRule>
  </conditionalFormatting>
  <conditionalFormatting sqref="E2132:H2132">
    <cfRule type="colorScale" priority="250">
      <colorScale>
        <cfvo type="min"/>
        <cfvo type="max"/>
        <color theme="9"/>
        <color rgb="FFFFEF9C"/>
      </colorScale>
    </cfRule>
  </conditionalFormatting>
  <conditionalFormatting sqref="I2132">
    <cfRule type="colorScale" priority="248">
      <colorScale>
        <cfvo type="min"/>
        <cfvo type="max"/>
        <color theme="9"/>
        <color rgb="FFFFEF9C"/>
      </colorScale>
    </cfRule>
  </conditionalFormatting>
  <conditionalFormatting sqref="D2183">
    <cfRule type="colorScale" priority="246">
      <colorScale>
        <cfvo type="min"/>
        <cfvo type="max"/>
        <color theme="9"/>
        <color rgb="FFFFEF9C"/>
      </colorScale>
    </cfRule>
  </conditionalFormatting>
  <conditionalFormatting sqref="E2183:H2183">
    <cfRule type="colorScale" priority="247">
      <colorScale>
        <cfvo type="min"/>
        <cfvo type="max"/>
        <color theme="9"/>
        <color rgb="FFFFEF9C"/>
      </colorScale>
    </cfRule>
  </conditionalFormatting>
  <conditionalFormatting sqref="I2183">
    <cfRule type="colorScale" priority="245">
      <colorScale>
        <cfvo type="min"/>
        <cfvo type="max"/>
        <color theme="9"/>
        <color rgb="FFFFEF9C"/>
      </colorScale>
    </cfRule>
  </conditionalFormatting>
  <conditionalFormatting sqref="D2211">
    <cfRule type="colorScale" priority="243">
      <colorScale>
        <cfvo type="min"/>
        <cfvo type="max"/>
        <color theme="9"/>
        <color rgb="FFFFEF9C"/>
      </colorScale>
    </cfRule>
  </conditionalFormatting>
  <conditionalFormatting sqref="E2211:H2211">
    <cfRule type="colorScale" priority="244">
      <colorScale>
        <cfvo type="min"/>
        <cfvo type="max"/>
        <color theme="9"/>
        <color rgb="FFFFEF9C"/>
      </colorScale>
    </cfRule>
  </conditionalFormatting>
  <conditionalFormatting sqref="I2211">
    <cfRule type="colorScale" priority="242">
      <colorScale>
        <cfvo type="min"/>
        <cfvo type="max"/>
        <color theme="9"/>
        <color rgb="FFFFEF9C"/>
      </colorScale>
    </cfRule>
  </conditionalFormatting>
  <conditionalFormatting sqref="D2238">
    <cfRule type="colorScale" priority="240">
      <colorScale>
        <cfvo type="min"/>
        <cfvo type="max"/>
        <color theme="9"/>
        <color rgb="FFFFEF9C"/>
      </colorScale>
    </cfRule>
  </conditionalFormatting>
  <conditionalFormatting sqref="E2238:H2238">
    <cfRule type="colorScale" priority="241">
      <colorScale>
        <cfvo type="min"/>
        <cfvo type="max"/>
        <color theme="9"/>
        <color rgb="FFFFEF9C"/>
      </colorScale>
    </cfRule>
  </conditionalFormatting>
  <conditionalFormatting sqref="I2238">
    <cfRule type="colorScale" priority="239">
      <colorScale>
        <cfvo type="min"/>
        <cfvo type="max"/>
        <color theme="9"/>
        <color rgb="FFFFEF9C"/>
      </colorScale>
    </cfRule>
  </conditionalFormatting>
  <conditionalFormatting sqref="D2266">
    <cfRule type="colorScale" priority="237">
      <colorScale>
        <cfvo type="min"/>
        <cfvo type="max"/>
        <color theme="9"/>
        <color rgb="FFFFEF9C"/>
      </colorScale>
    </cfRule>
  </conditionalFormatting>
  <conditionalFormatting sqref="E2266:H2266">
    <cfRule type="colorScale" priority="238">
      <colorScale>
        <cfvo type="min"/>
        <cfvo type="max"/>
        <color theme="9"/>
        <color rgb="FFFFEF9C"/>
      </colorScale>
    </cfRule>
  </conditionalFormatting>
  <conditionalFormatting sqref="I2266">
    <cfRule type="colorScale" priority="236">
      <colorScale>
        <cfvo type="min"/>
        <cfvo type="max"/>
        <color theme="9"/>
        <color rgb="FFFFEF9C"/>
      </colorScale>
    </cfRule>
  </conditionalFormatting>
  <conditionalFormatting sqref="D2294">
    <cfRule type="colorScale" priority="234">
      <colorScale>
        <cfvo type="min"/>
        <cfvo type="max"/>
        <color theme="9"/>
        <color rgb="FFFFEF9C"/>
      </colorScale>
    </cfRule>
  </conditionalFormatting>
  <conditionalFormatting sqref="E2294:H2294">
    <cfRule type="colorScale" priority="235">
      <colorScale>
        <cfvo type="min"/>
        <cfvo type="max"/>
        <color theme="9"/>
        <color rgb="FFFFEF9C"/>
      </colorScale>
    </cfRule>
  </conditionalFormatting>
  <conditionalFormatting sqref="I2294">
    <cfRule type="colorScale" priority="233">
      <colorScale>
        <cfvo type="min"/>
        <cfvo type="max"/>
        <color theme="9"/>
        <color rgb="FFFFEF9C"/>
      </colorScale>
    </cfRule>
  </conditionalFormatting>
  <conditionalFormatting sqref="D2331">
    <cfRule type="colorScale" priority="231">
      <colorScale>
        <cfvo type="min"/>
        <cfvo type="max"/>
        <color theme="9"/>
        <color rgb="FFFFEF9C"/>
      </colorScale>
    </cfRule>
  </conditionalFormatting>
  <conditionalFormatting sqref="E2331:H2331">
    <cfRule type="colorScale" priority="232">
      <colorScale>
        <cfvo type="min"/>
        <cfvo type="max"/>
        <color theme="9"/>
        <color rgb="FFFFEF9C"/>
      </colorScale>
    </cfRule>
  </conditionalFormatting>
  <conditionalFormatting sqref="D2358">
    <cfRule type="colorScale" priority="229">
      <colorScale>
        <cfvo type="min"/>
        <cfvo type="max"/>
        <color theme="9"/>
        <color rgb="FFFFEF9C"/>
      </colorScale>
    </cfRule>
  </conditionalFormatting>
  <conditionalFormatting sqref="E2358:H2358">
    <cfRule type="colorScale" priority="230">
      <colorScale>
        <cfvo type="min"/>
        <cfvo type="max"/>
        <color theme="9"/>
        <color rgb="FFFFEF9C"/>
      </colorScale>
    </cfRule>
  </conditionalFormatting>
  <conditionalFormatting sqref="D2390">
    <cfRule type="colorScale" priority="227">
      <colorScale>
        <cfvo type="min"/>
        <cfvo type="max"/>
        <color theme="9"/>
        <color rgb="FFFFEF9C"/>
      </colorScale>
    </cfRule>
  </conditionalFormatting>
  <conditionalFormatting sqref="E2390:H2390">
    <cfRule type="colorScale" priority="228">
      <colorScale>
        <cfvo type="min"/>
        <cfvo type="max"/>
        <color theme="9"/>
        <color rgb="FFFFEF9C"/>
      </colorScale>
    </cfRule>
  </conditionalFormatting>
  <conditionalFormatting sqref="D2453">
    <cfRule type="colorScale" priority="225">
      <colorScale>
        <cfvo type="min"/>
        <cfvo type="max"/>
        <color theme="9"/>
        <color rgb="FFFFEF9C"/>
      </colorScale>
    </cfRule>
  </conditionalFormatting>
  <conditionalFormatting sqref="E2453:H2453">
    <cfRule type="colorScale" priority="226">
      <colorScale>
        <cfvo type="min"/>
        <cfvo type="max"/>
        <color theme="9"/>
        <color rgb="FFFFEF9C"/>
      </colorScale>
    </cfRule>
  </conditionalFormatting>
  <conditionalFormatting sqref="P2453">
    <cfRule type="colorScale" priority="14858">
      <colorScale>
        <cfvo type="min"/>
        <cfvo type="max"/>
        <color theme="9"/>
        <color rgb="FFFFEF9C"/>
      </colorScale>
    </cfRule>
  </conditionalFormatting>
  <conditionalFormatting sqref="D2821">
    <cfRule type="colorScale" priority="223">
      <colorScale>
        <cfvo type="min"/>
        <cfvo type="max"/>
        <color theme="9"/>
        <color rgb="FFFFEF9C"/>
      </colorScale>
    </cfRule>
  </conditionalFormatting>
  <conditionalFormatting sqref="E2821:H2821">
    <cfRule type="colorScale" priority="224">
      <colorScale>
        <cfvo type="min"/>
        <cfvo type="max"/>
        <color theme="9"/>
        <color rgb="FFFFEF9C"/>
      </colorScale>
    </cfRule>
  </conditionalFormatting>
  <conditionalFormatting sqref="P2821">
    <cfRule type="colorScale" priority="15400">
      <colorScale>
        <cfvo type="min"/>
        <cfvo type="max"/>
        <color theme="9"/>
        <color rgb="FFFFEF9C"/>
      </colorScale>
    </cfRule>
  </conditionalFormatting>
  <conditionalFormatting sqref="D2855">
    <cfRule type="colorScale" priority="221">
      <colorScale>
        <cfvo type="min"/>
        <cfvo type="max"/>
        <color theme="9"/>
        <color rgb="FFFFEF9C"/>
      </colorScale>
    </cfRule>
  </conditionalFormatting>
  <conditionalFormatting sqref="E2855:H2855">
    <cfRule type="colorScale" priority="222">
      <colorScale>
        <cfvo type="min"/>
        <cfvo type="max"/>
        <color theme="9"/>
        <color rgb="FFFFEF9C"/>
      </colorScale>
    </cfRule>
  </conditionalFormatting>
  <conditionalFormatting sqref="P2390 P2358 P2331 P1991:P1993 P2294 P2238 P2183 P2132 P1996 P513 P1075">
    <cfRule type="colorScale" priority="15927">
      <colorScale>
        <cfvo type="min"/>
        <cfvo type="max"/>
        <color theme="9"/>
        <color rgb="FFFFEF9C"/>
      </colorScale>
    </cfRule>
  </conditionalFormatting>
  <conditionalFormatting sqref="D2922">
    <cfRule type="colorScale" priority="219">
      <colorScale>
        <cfvo type="min"/>
        <cfvo type="max"/>
        <color theme="9"/>
        <color rgb="FFFFEF9C"/>
      </colorScale>
    </cfRule>
  </conditionalFormatting>
  <conditionalFormatting sqref="E2922:H2922">
    <cfRule type="colorScale" priority="220">
      <colorScale>
        <cfvo type="min"/>
        <cfvo type="max"/>
        <color theme="9"/>
        <color rgb="FFFFEF9C"/>
      </colorScale>
    </cfRule>
  </conditionalFormatting>
  <conditionalFormatting sqref="P2922">
    <cfRule type="colorScale" priority="16454">
      <colorScale>
        <cfvo type="min"/>
        <cfvo type="max"/>
        <color theme="9"/>
        <color rgb="FFFFEF9C"/>
      </colorScale>
    </cfRule>
  </conditionalFormatting>
  <conditionalFormatting sqref="D4549">
    <cfRule type="colorScale" priority="214">
      <colorScale>
        <cfvo type="min"/>
        <cfvo type="max"/>
        <color theme="9"/>
        <color rgb="FFFFEF9C"/>
      </colorScale>
    </cfRule>
  </conditionalFormatting>
  <conditionalFormatting sqref="D4573">
    <cfRule type="colorScale" priority="215">
      <colorScale>
        <cfvo type="min"/>
        <cfvo type="max"/>
        <color theme="9"/>
        <color rgb="FFFFEF9C"/>
      </colorScale>
    </cfRule>
  </conditionalFormatting>
  <conditionalFormatting sqref="D4540:D4541">
    <cfRule type="colorScale" priority="213">
      <colorScale>
        <cfvo type="min"/>
        <cfvo type="max"/>
        <color theme="9"/>
        <color rgb="FFFFEF9C"/>
      </colorScale>
    </cfRule>
  </conditionalFormatting>
  <conditionalFormatting sqref="D4571:D4572 D4551:D4566">
    <cfRule type="colorScale" priority="216">
      <colorScale>
        <cfvo type="min"/>
        <cfvo type="max"/>
        <color theme="9"/>
        <color rgb="FFFFEF9C"/>
      </colorScale>
    </cfRule>
  </conditionalFormatting>
  <conditionalFormatting sqref="D4568:D4569">
    <cfRule type="colorScale" priority="211">
      <colorScale>
        <cfvo type="min"/>
        <cfvo type="max"/>
        <color theme="9"/>
        <color rgb="FFFFEF9C"/>
      </colorScale>
    </cfRule>
  </conditionalFormatting>
  <conditionalFormatting sqref="D4570">
    <cfRule type="colorScale" priority="212">
      <colorScale>
        <cfvo type="min"/>
        <cfvo type="max"/>
        <color theme="9"/>
        <color rgb="FFFFEF9C"/>
      </colorScale>
    </cfRule>
  </conditionalFormatting>
  <conditionalFormatting sqref="D4546:D4547">
    <cfRule type="colorScale" priority="209">
      <colorScale>
        <cfvo type="min"/>
        <cfvo type="max"/>
        <color theme="9"/>
        <color rgb="FFFFEF9C"/>
      </colorScale>
    </cfRule>
  </conditionalFormatting>
  <conditionalFormatting sqref="D4548">
    <cfRule type="colorScale" priority="210">
      <colorScale>
        <cfvo type="min"/>
        <cfvo type="max"/>
        <color theme="9"/>
        <color rgb="FFFFEF9C"/>
      </colorScale>
    </cfRule>
  </conditionalFormatting>
  <conditionalFormatting sqref="D4567">
    <cfRule type="colorScale" priority="208">
      <colorScale>
        <cfvo type="min"/>
        <cfvo type="max"/>
        <color theme="9"/>
        <color rgb="FFFFEF9C"/>
      </colorScale>
    </cfRule>
  </conditionalFormatting>
  <conditionalFormatting sqref="D4542:D4545">
    <cfRule type="colorScale" priority="217">
      <colorScale>
        <cfvo type="min"/>
        <cfvo type="max"/>
        <color theme="9"/>
        <color rgb="FFFFEF9C"/>
      </colorScale>
    </cfRule>
  </conditionalFormatting>
  <conditionalFormatting sqref="D4550">
    <cfRule type="colorScale" priority="218">
      <colorScale>
        <cfvo type="min"/>
        <cfvo type="max"/>
        <color theme="9"/>
        <color rgb="FFFFEF9C"/>
      </colorScale>
    </cfRule>
  </conditionalFormatting>
  <conditionalFormatting sqref="D4583">
    <cfRule type="colorScale" priority="203">
      <colorScale>
        <cfvo type="min"/>
        <cfvo type="max"/>
        <color theme="9"/>
        <color rgb="FFFFEF9C"/>
      </colorScale>
    </cfRule>
  </conditionalFormatting>
  <conditionalFormatting sqref="D4607">
    <cfRule type="colorScale" priority="204">
      <colorScale>
        <cfvo type="min"/>
        <cfvo type="max"/>
        <color theme="9"/>
        <color rgb="FFFFEF9C"/>
      </colorScale>
    </cfRule>
  </conditionalFormatting>
  <conditionalFormatting sqref="D4575">
    <cfRule type="colorScale" priority="202">
      <colorScale>
        <cfvo type="min"/>
        <cfvo type="max"/>
        <color theme="9"/>
        <color rgb="FFFFEF9C"/>
      </colorScale>
    </cfRule>
  </conditionalFormatting>
  <conditionalFormatting sqref="D4605:D4606 D4585:D4600">
    <cfRule type="colorScale" priority="205">
      <colorScale>
        <cfvo type="min"/>
        <cfvo type="max"/>
        <color theme="9"/>
        <color rgb="FFFFEF9C"/>
      </colorScale>
    </cfRule>
  </conditionalFormatting>
  <conditionalFormatting sqref="D4602:D4603">
    <cfRule type="colorScale" priority="200">
      <colorScale>
        <cfvo type="min"/>
        <cfvo type="max"/>
        <color theme="9"/>
        <color rgb="FFFFEF9C"/>
      </colorScale>
    </cfRule>
  </conditionalFormatting>
  <conditionalFormatting sqref="D4604">
    <cfRule type="colorScale" priority="201">
      <colorScale>
        <cfvo type="min"/>
        <cfvo type="max"/>
        <color theme="9"/>
        <color rgb="FFFFEF9C"/>
      </colorScale>
    </cfRule>
  </conditionalFormatting>
  <conditionalFormatting sqref="D4580:D4581">
    <cfRule type="colorScale" priority="198">
      <colorScale>
        <cfvo type="min"/>
        <cfvo type="max"/>
        <color theme="9"/>
        <color rgb="FFFFEF9C"/>
      </colorScale>
    </cfRule>
  </conditionalFormatting>
  <conditionalFormatting sqref="D4582">
    <cfRule type="colorScale" priority="199">
      <colorScale>
        <cfvo type="min"/>
        <cfvo type="max"/>
        <color theme="9"/>
        <color rgb="FFFFEF9C"/>
      </colorScale>
    </cfRule>
  </conditionalFormatting>
  <conditionalFormatting sqref="D4601">
    <cfRule type="colorScale" priority="197">
      <colorScale>
        <cfvo type="min"/>
        <cfvo type="max"/>
        <color theme="9"/>
        <color rgb="FFFFEF9C"/>
      </colorScale>
    </cfRule>
  </conditionalFormatting>
  <conditionalFormatting sqref="D4576:D4579">
    <cfRule type="colorScale" priority="206">
      <colorScale>
        <cfvo type="min"/>
        <cfvo type="max"/>
        <color theme="9"/>
        <color rgb="FFFFEF9C"/>
      </colorScale>
    </cfRule>
  </conditionalFormatting>
  <conditionalFormatting sqref="D4584">
    <cfRule type="colorScale" priority="207">
      <colorScale>
        <cfvo type="min"/>
        <cfvo type="max"/>
        <color theme="9"/>
        <color rgb="FFFFEF9C"/>
      </colorScale>
    </cfRule>
  </conditionalFormatting>
  <conditionalFormatting sqref="C4574 C4576 C4578 C4580 C4582 C4584 C4586 C4588 C4590 C4592 C4594 C4596 C4598 C4600 C4602 C4604 C4606">
    <cfRule type="colorScale" priority="196">
      <colorScale>
        <cfvo type="min"/>
        <cfvo type="max"/>
        <color theme="9"/>
        <color rgb="FFFFEF9C"/>
      </colorScale>
    </cfRule>
  </conditionalFormatting>
  <conditionalFormatting sqref="D4574">
    <cfRule type="colorScale" priority="195">
      <colorScale>
        <cfvo type="min"/>
        <cfvo type="max"/>
        <color theme="9"/>
        <color rgb="FFFFEF9C"/>
      </colorScale>
    </cfRule>
  </conditionalFormatting>
  <conditionalFormatting sqref="C2820">
    <cfRule type="colorScale" priority="194">
      <colorScale>
        <cfvo type="min"/>
        <cfvo type="max"/>
        <color theme="9"/>
        <color rgb="FFFFEF9C"/>
      </colorScale>
    </cfRule>
  </conditionalFormatting>
  <conditionalFormatting sqref="D2820">
    <cfRule type="colorScale" priority="193">
      <colorScale>
        <cfvo type="min"/>
        <cfvo type="max"/>
        <color theme="9"/>
        <color rgb="FFFFEF9C"/>
      </colorScale>
    </cfRule>
  </conditionalFormatting>
  <conditionalFormatting sqref="D4616">
    <cfRule type="colorScale" priority="188">
      <colorScale>
        <cfvo type="min"/>
        <cfvo type="max"/>
        <color theme="9"/>
        <color rgb="FFFFEF9C"/>
      </colorScale>
    </cfRule>
  </conditionalFormatting>
  <conditionalFormatting sqref="D4640">
    <cfRule type="colorScale" priority="189">
      <colorScale>
        <cfvo type="min"/>
        <cfvo type="max"/>
        <color theme="9"/>
        <color rgb="FFFFEF9C"/>
      </colorScale>
    </cfRule>
  </conditionalFormatting>
  <conditionalFormatting sqref="D4638:D4639 D4618:D4633">
    <cfRule type="colorScale" priority="190">
      <colorScale>
        <cfvo type="min"/>
        <cfvo type="max"/>
        <color theme="9"/>
        <color rgb="FFFFEF9C"/>
      </colorScale>
    </cfRule>
  </conditionalFormatting>
  <conditionalFormatting sqref="D4635:D4636">
    <cfRule type="colorScale" priority="185">
      <colorScale>
        <cfvo type="min"/>
        <cfvo type="max"/>
        <color theme="9"/>
        <color rgb="FFFFEF9C"/>
      </colorScale>
    </cfRule>
  </conditionalFormatting>
  <conditionalFormatting sqref="D4637">
    <cfRule type="colorScale" priority="186">
      <colorScale>
        <cfvo type="min"/>
        <cfvo type="max"/>
        <color theme="9"/>
        <color rgb="FFFFEF9C"/>
      </colorScale>
    </cfRule>
  </conditionalFormatting>
  <conditionalFormatting sqref="D4613:D4614">
    <cfRule type="colorScale" priority="183">
      <colorScale>
        <cfvo type="min"/>
        <cfvo type="max"/>
        <color theme="9"/>
        <color rgb="FFFFEF9C"/>
      </colorScale>
    </cfRule>
  </conditionalFormatting>
  <conditionalFormatting sqref="D4615">
    <cfRule type="colorScale" priority="184">
      <colorScale>
        <cfvo type="min"/>
        <cfvo type="max"/>
        <color theme="9"/>
        <color rgb="FFFFEF9C"/>
      </colorScale>
    </cfRule>
  </conditionalFormatting>
  <conditionalFormatting sqref="D4634">
    <cfRule type="colorScale" priority="182">
      <colorScale>
        <cfvo type="min"/>
        <cfvo type="max"/>
        <color theme="9"/>
        <color rgb="FFFFEF9C"/>
      </colorScale>
    </cfRule>
  </conditionalFormatting>
  <conditionalFormatting sqref="D4609:D4612">
    <cfRule type="colorScale" priority="191">
      <colorScale>
        <cfvo type="min"/>
        <cfvo type="max"/>
        <color theme="9"/>
        <color rgb="FFFFEF9C"/>
      </colorScale>
    </cfRule>
  </conditionalFormatting>
  <conditionalFormatting sqref="D4617">
    <cfRule type="colorScale" priority="192">
      <colorScale>
        <cfvo type="min"/>
        <cfvo type="max"/>
        <color theme="9"/>
        <color rgb="FFFFEF9C"/>
      </colorScale>
    </cfRule>
  </conditionalFormatting>
  <conditionalFormatting sqref="D4608">
    <cfRule type="colorScale" priority="181">
      <colorScale>
        <cfvo type="min"/>
        <cfvo type="max"/>
        <color theme="9"/>
        <color rgb="FFFFEF9C"/>
      </colorScale>
    </cfRule>
  </conditionalFormatting>
  <conditionalFormatting sqref="E4238:P4270 E4237:H4237 J4237:P4237 E4272:P4300 E4271:H4271 J4271:P4271 E4303:P4333 E4302:H4302 E4336:P4372 E4335:H4335 E4375:P4403 E4374:H4374 E4405:P4434 E4404:H4404 J4404:P4404 E4436:P4473 E4435:H4435 J4435:P4435 E4475:P4506 E4474:H4474 J4474:P4474 E4507:H4507 J4507:P4507 J4301:P4302 J4334:P4335 J4373:P4374 E4508:P4640">
    <cfRule type="colorScale" priority="16652">
      <colorScale>
        <cfvo type="min"/>
        <cfvo type="max"/>
        <color theme="9"/>
        <color rgb="FFFFEF9C"/>
      </colorScale>
    </cfRule>
  </conditionalFormatting>
  <conditionalFormatting sqref="C4238:C4300 C4302:C4333 C4335:C4372 C4374:C4573 C4575 C4577 C4579 C4581 C4583 C4585 C4587 C4589 C4591 C4593 C4595 C4597 C4599 C4601 C4603 C4605 C4607:C4641">
    <cfRule type="colorScale" priority="16680">
      <colorScale>
        <cfvo type="min"/>
        <cfvo type="max"/>
        <color theme="9"/>
        <color rgb="FFFFEF9C"/>
      </colorScale>
    </cfRule>
  </conditionalFormatting>
  <conditionalFormatting sqref="D4997:D5098">
    <cfRule type="colorScale" priority="175">
      <colorScale>
        <cfvo type="min"/>
        <cfvo type="max"/>
        <color theme="9"/>
        <color rgb="FFFFEF9C"/>
      </colorScale>
    </cfRule>
  </conditionalFormatting>
  <conditionalFormatting sqref="D4652">
    <cfRule type="colorScale" priority="163">
      <colorScale>
        <cfvo type="min"/>
        <cfvo type="max"/>
        <color theme="9"/>
        <color rgb="FFFFEF9C"/>
      </colorScale>
    </cfRule>
  </conditionalFormatting>
  <conditionalFormatting sqref="D4676">
    <cfRule type="colorScale" priority="164">
      <colorScale>
        <cfvo type="min"/>
        <cfvo type="max"/>
        <color theme="9"/>
        <color rgb="FFFFEF9C"/>
      </colorScale>
    </cfRule>
  </conditionalFormatting>
  <conditionalFormatting sqref="D4674:D4675 D4654:D4669">
    <cfRule type="colorScale" priority="165">
      <colorScale>
        <cfvo type="min"/>
        <cfvo type="max"/>
        <color theme="9"/>
        <color rgb="FFFFEF9C"/>
      </colorScale>
    </cfRule>
  </conditionalFormatting>
  <conditionalFormatting sqref="D4671:D4672">
    <cfRule type="colorScale" priority="161">
      <colorScale>
        <cfvo type="min"/>
        <cfvo type="max"/>
        <color theme="9"/>
        <color rgb="FFFFEF9C"/>
      </colorScale>
    </cfRule>
  </conditionalFormatting>
  <conditionalFormatting sqref="D4673">
    <cfRule type="colorScale" priority="162">
      <colorScale>
        <cfvo type="min"/>
        <cfvo type="max"/>
        <color theme="9"/>
        <color rgb="FFFFEF9C"/>
      </colorScale>
    </cfRule>
  </conditionalFormatting>
  <conditionalFormatting sqref="D4647 D4649">
    <cfRule type="colorScale" priority="159">
      <colorScale>
        <cfvo type="min"/>
        <cfvo type="max"/>
        <color theme="9"/>
        <color rgb="FFFFEF9C"/>
      </colorScale>
    </cfRule>
  </conditionalFormatting>
  <conditionalFormatting sqref="D4651">
    <cfRule type="colorScale" priority="160">
      <colorScale>
        <cfvo type="min"/>
        <cfvo type="max"/>
        <color theme="9"/>
        <color rgb="FFFFEF9C"/>
      </colorScale>
    </cfRule>
  </conditionalFormatting>
  <conditionalFormatting sqref="D4670">
    <cfRule type="colorScale" priority="158">
      <colorScale>
        <cfvo type="min"/>
        <cfvo type="max"/>
        <color theme="9"/>
        <color rgb="FFFFEF9C"/>
      </colorScale>
    </cfRule>
  </conditionalFormatting>
  <conditionalFormatting sqref="D4643:D4646">
    <cfRule type="colorScale" priority="166">
      <colorScale>
        <cfvo type="min"/>
        <cfvo type="max"/>
        <color theme="9"/>
        <color rgb="FFFFEF9C"/>
      </colorScale>
    </cfRule>
  </conditionalFormatting>
  <conditionalFormatting sqref="D4653">
    <cfRule type="colorScale" priority="167">
      <colorScale>
        <cfvo type="min"/>
        <cfvo type="max"/>
        <color theme="9"/>
        <color rgb="FFFFEF9C"/>
      </colorScale>
    </cfRule>
  </conditionalFormatting>
  <conditionalFormatting sqref="D4642">
    <cfRule type="colorScale" priority="157">
      <colorScale>
        <cfvo type="min"/>
        <cfvo type="max"/>
        <color theme="9"/>
        <color rgb="FFFFEF9C"/>
      </colorScale>
    </cfRule>
  </conditionalFormatting>
  <conditionalFormatting sqref="C4642:C4647 C4649 C4651:C4677">
    <cfRule type="colorScale" priority="156">
      <colorScale>
        <cfvo type="min"/>
        <cfvo type="max"/>
        <color theme="9"/>
        <color rgb="FFFFEF9C"/>
      </colorScale>
    </cfRule>
  </conditionalFormatting>
  <conditionalFormatting sqref="E4642:H4647 E4651:H4676 E4649:H4649">
    <cfRule type="colorScale" priority="155">
      <colorScale>
        <cfvo type="min"/>
        <cfvo type="max"/>
        <color theme="9"/>
        <color rgb="FFFFEF9C"/>
      </colorScale>
    </cfRule>
  </conditionalFormatting>
  <conditionalFormatting sqref="D4650">
    <cfRule type="colorScale" priority="154">
      <colorScale>
        <cfvo type="min"/>
        <cfvo type="max"/>
        <color theme="9"/>
        <color rgb="FFFFEF9C"/>
      </colorScale>
    </cfRule>
  </conditionalFormatting>
  <conditionalFormatting sqref="C4650">
    <cfRule type="colorScale" priority="153">
      <colorScale>
        <cfvo type="min"/>
        <cfvo type="max"/>
        <color theme="9"/>
        <color rgb="FFFFEF9C"/>
      </colorScale>
    </cfRule>
  </conditionalFormatting>
  <conditionalFormatting sqref="E4650:H4650">
    <cfRule type="colorScale" priority="152">
      <colorScale>
        <cfvo type="min"/>
        <cfvo type="max"/>
        <color theme="9"/>
        <color rgb="FFFFEF9C"/>
      </colorScale>
    </cfRule>
  </conditionalFormatting>
  <conditionalFormatting sqref="D4648">
    <cfRule type="colorScale" priority="151">
      <colorScale>
        <cfvo type="min"/>
        <cfvo type="max"/>
        <color theme="9"/>
        <color rgb="FFFFEF9C"/>
      </colorScale>
    </cfRule>
  </conditionalFormatting>
  <conditionalFormatting sqref="C4648">
    <cfRule type="colorScale" priority="150">
      <colorScale>
        <cfvo type="min"/>
        <cfvo type="max"/>
        <color theme="9"/>
        <color rgb="FFFFEF9C"/>
      </colorScale>
    </cfRule>
  </conditionalFormatting>
  <conditionalFormatting sqref="E4648:H4648">
    <cfRule type="colorScale" priority="149">
      <colorScale>
        <cfvo type="min"/>
        <cfvo type="max"/>
        <color theme="9"/>
        <color rgb="FFFFEF9C"/>
      </colorScale>
    </cfRule>
  </conditionalFormatting>
  <conditionalFormatting sqref="D4677">
    <cfRule type="colorScale" priority="148">
      <colorScale>
        <cfvo type="min"/>
        <cfvo type="max"/>
        <color theme="9"/>
        <color rgb="FFFFEF9C"/>
      </colorScale>
    </cfRule>
  </conditionalFormatting>
  <conditionalFormatting sqref="D4687">
    <cfRule type="colorScale" priority="143">
      <colorScale>
        <cfvo type="min"/>
        <cfvo type="max"/>
        <color theme="9"/>
        <color rgb="FFFFEF9C"/>
      </colorScale>
    </cfRule>
  </conditionalFormatting>
  <conditionalFormatting sqref="D4714">
    <cfRule type="colorScale" priority="144">
      <colorScale>
        <cfvo type="min"/>
        <cfvo type="max"/>
        <color theme="9"/>
        <color rgb="FFFFEF9C"/>
      </colorScale>
    </cfRule>
  </conditionalFormatting>
  <conditionalFormatting sqref="D4712:D4713 D4689:D4704">
    <cfRule type="colorScale" priority="145">
      <colorScale>
        <cfvo type="min"/>
        <cfvo type="max"/>
        <color theme="9"/>
        <color rgb="FFFFEF9C"/>
      </colorScale>
    </cfRule>
  </conditionalFormatting>
  <conditionalFormatting sqref="D4706:D4707">
    <cfRule type="colorScale" priority="141">
      <colorScale>
        <cfvo type="min"/>
        <cfvo type="max"/>
        <color theme="9"/>
        <color rgb="FFFFEF9C"/>
      </colorScale>
    </cfRule>
  </conditionalFormatting>
  <conditionalFormatting sqref="D4708">
    <cfRule type="colorScale" priority="142">
      <colorScale>
        <cfvo type="min"/>
        <cfvo type="max"/>
        <color theme="9"/>
        <color rgb="FFFFEF9C"/>
      </colorScale>
    </cfRule>
  </conditionalFormatting>
  <conditionalFormatting sqref="D4686">
    <cfRule type="colorScale" priority="140">
      <colorScale>
        <cfvo type="min"/>
        <cfvo type="max"/>
        <color theme="9"/>
        <color rgb="FFFFEF9C"/>
      </colorScale>
    </cfRule>
  </conditionalFormatting>
  <conditionalFormatting sqref="D4705">
    <cfRule type="colorScale" priority="138">
      <colorScale>
        <cfvo type="min"/>
        <cfvo type="max"/>
        <color theme="9"/>
        <color rgb="FFFFEF9C"/>
      </colorScale>
    </cfRule>
  </conditionalFormatting>
  <conditionalFormatting sqref="D4679:D4682">
    <cfRule type="colorScale" priority="146">
      <colorScale>
        <cfvo type="min"/>
        <cfvo type="max"/>
        <color theme="9"/>
        <color rgb="FFFFEF9C"/>
      </colorScale>
    </cfRule>
  </conditionalFormatting>
  <conditionalFormatting sqref="D4688">
    <cfRule type="colorScale" priority="147">
      <colorScale>
        <cfvo type="min"/>
        <cfvo type="max"/>
        <color theme="9"/>
        <color rgb="FFFFEF9C"/>
      </colorScale>
    </cfRule>
  </conditionalFormatting>
  <conditionalFormatting sqref="D4678">
    <cfRule type="colorScale" priority="137">
      <colorScale>
        <cfvo type="min"/>
        <cfvo type="max"/>
        <color theme="9"/>
        <color rgb="FFFFEF9C"/>
      </colorScale>
    </cfRule>
  </conditionalFormatting>
  <conditionalFormatting sqref="D4685">
    <cfRule type="colorScale" priority="136">
      <colorScale>
        <cfvo type="min"/>
        <cfvo type="max"/>
        <color theme="9"/>
        <color rgb="FFFFEF9C"/>
      </colorScale>
    </cfRule>
  </conditionalFormatting>
  <conditionalFormatting sqref="D4683">
    <cfRule type="colorScale" priority="16908">
      <colorScale>
        <cfvo type="min"/>
        <cfvo type="max"/>
        <color theme="9"/>
        <color rgb="FFFFEF9C"/>
      </colorScale>
    </cfRule>
  </conditionalFormatting>
  <conditionalFormatting sqref="C4678:C4708 C4712:C4715">
    <cfRule type="colorScale" priority="16909">
      <colorScale>
        <cfvo type="min"/>
        <cfvo type="max"/>
        <color theme="9"/>
        <color rgb="FFFFEF9C"/>
      </colorScale>
    </cfRule>
  </conditionalFormatting>
  <conditionalFormatting sqref="E4709:G4711">
    <cfRule type="colorScale" priority="132">
      <colorScale>
        <cfvo type="min"/>
        <cfvo type="max"/>
        <color theme="9"/>
        <color rgb="FFFFEF9C"/>
      </colorScale>
    </cfRule>
  </conditionalFormatting>
  <conditionalFormatting sqref="D4709:D4710">
    <cfRule type="colorScale" priority="130">
      <colorScale>
        <cfvo type="min"/>
        <cfvo type="max"/>
        <color theme="9"/>
        <color rgb="FFFFEF9C"/>
      </colorScale>
    </cfRule>
  </conditionalFormatting>
  <conditionalFormatting sqref="D4711">
    <cfRule type="colorScale" priority="131">
      <colorScale>
        <cfvo type="min"/>
        <cfvo type="max"/>
        <color theme="9"/>
        <color rgb="FFFFEF9C"/>
      </colorScale>
    </cfRule>
  </conditionalFormatting>
  <conditionalFormatting sqref="C4709:C4711">
    <cfRule type="colorScale" priority="133">
      <colorScale>
        <cfvo type="min"/>
        <cfvo type="max"/>
        <color theme="9"/>
        <color rgb="FFFFEF9C"/>
      </colorScale>
    </cfRule>
  </conditionalFormatting>
  <conditionalFormatting sqref="J4706:J4712">
    <cfRule type="colorScale" priority="129">
      <colorScale>
        <cfvo type="min"/>
        <cfvo type="max"/>
        <color theme="9"/>
        <color rgb="FFFFEF9C"/>
      </colorScale>
    </cfRule>
  </conditionalFormatting>
  <conditionalFormatting sqref="E4684:I4684">
    <cfRule type="colorScale" priority="128">
      <colorScale>
        <cfvo type="min"/>
        <cfvo type="max"/>
        <color theme="9"/>
        <color rgb="FFFFEF9C"/>
      </colorScale>
    </cfRule>
  </conditionalFormatting>
  <conditionalFormatting sqref="D4684">
    <cfRule type="colorScale" priority="127">
      <colorScale>
        <cfvo type="min"/>
        <cfvo type="max"/>
        <color theme="9"/>
        <color rgb="FFFFEF9C"/>
      </colorScale>
    </cfRule>
  </conditionalFormatting>
  <conditionalFormatting sqref="I4712:I4713">
    <cfRule type="colorScale" priority="126">
      <colorScale>
        <cfvo type="min"/>
        <cfvo type="max"/>
        <color theme="9"/>
        <color rgb="FFFFEF9C"/>
      </colorScale>
    </cfRule>
  </conditionalFormatting>
  <conditionalFormatting sqref="D4715">
    <cfRule type="colorScale" priority="124">
      <colorScale>
        <cfvo type="min"/>
        <cfvo type="max"/>
        <color theme="9"/>
        <color rgb="FFFFEF9C"/>
      </colorScale>
    </cfRule>
  </conditionalFormatting>
  <conditionalFormatting sqref="D4725">
    <cfRule type="colorScale" priority="119">
      <colorScale>
        <cfvo type="min"/>
        <cfvo type="max"/>
        <color theme="9"/>
        <color rgb="FFFFEF9C"/>
      </colorScale>
    </cfRule>
  </conditionalFormatting>
  <conditionalFormatting sqref="D4749">
    <cfRule type="colorScale" priority="120">
      <colorScale>
        <cfvo type="min"/>
        <cfvo type="max"/>
        <color theme="9"/>
        <color rgb="FFFFEF9C"/>
      </colorScale>
    </cfRule>
  </conditionalFormatting>
  <conditionalFormatting sqref="D4747:D4748 D4727:D4742">
    <cfRule type="colorScale" priority="121">
      <colorScale>
        <cfvo type="min"/>
        <cfvo type="max"/>
        <color theme="9"/>
        <color rgb="FFFFEF9C"/>
      </colorScale>
    </cfRule>
  </conditionalFormatting>
  <conditionalFormatting sqref="D4744:D4745">
    <cfRule type="colorScale" priority="117">
      <colorScale>
        <cfvo type="min"/>
        <cfvo type="max"/>
        <color theme="9"/>
        <color rgb="FFFFEF9C"/>
      </colorScale>
    </cfRule>
  </conditionalFormatting>
  <conditionalFormatting sqref="D4746">
    <cfRule type="colorScale" priority="118">
      <colorScale>
        <cfvo type="min"/>
        <cfvo type="max"/>
        <color theme="9"/>
        <color rgb="FFFFEF9C"/>
      </colorScale>
    </cfRule>
  </conditionalFormatting>
  <conditionalFormatting sqref="D4743">
    <cfRule type="colorScale" priority="115">
      <colorScale>
        <cfvo type="min"/>
        <cfvo type="max"/>
        <color theme="9"/>
        <color rgb="FFFFEF9C"/>
      </colorScale>
    </cfRule>
  </conditionalFormatting>
  <conditionalFormatting sqref="D4717:D4720">
    <cfRule type="colorScale" priority="122">
      <colorScale>
        <cfvo type="min"/>
        <cfvo type="max"/>
        <color theme="9"/>
        <color rgb="FFFFEF9C"/>
      </colorScale>
    </cfRule>
  </conditionalFormatting>
  <conditionalFormatting sqref="D4726">
    <cfRule type="colorScale" priority="123">
      <colorScale>
        <cfvo type="min"/>
        <cfvo type="max"/>
        <color theme="9"/>
        <color rgb="FFFFEF9C"/>
      </colorScale>
    </cfRule>
  </conditionalFormatting>
  <conditionalFormatting sqref="D4716">
    <cfRule type="colorScale" priority="114">
      <colorScale>
        <cfvo type="min"/>
        <cfvo type="max"/>
        <color theme="9"/>
        <color rgb="FFFFEF9C"/>
      </colorScale>
    </cfRule>
  </conditionalFormatting>
  <conditionalFormatting sqref="D4724">
    <cfRule type="colorScale" priority="113">
      <colorScale>
        <cfvo type="min"/>
        <cfvo type="max"/>
        <color theme="9"/>
        <color rgb="FFFFEF9C"/>
      </colorScale>
    </cfRule>
  </conditionalFormatting>
  <conditionalFormatting sqref="D4721">
    <cfRule type="colorScale" priority="125">
      <colorScale>
        <cfvo type="min"/>
        <cfvo type="max"/>
        <color theme="9"/>
        <color rgb="FFFFEF9C"/>
      </colorScale>
    </cfRule>
  </conditionalFormatting>
  <conditionalFormatting sqref="D4723">
    <cfRule type="colorScale" priority="110">
      <colorScale>
        <cfvo type="min"/>
        <cfvo type="max"/>
        <color theme="9"/>
        <color rgb="FFFFEF9C"/>
      </colorScale>
    </cfRule>
  </conditionalFormatting>
  <conditionalFormatting sqref="E4722:G4722">
    <cfRule type="colorScale" priority="108">
      <colorScale>
        <cfvo type="min"/>
        <cfvo type="max"/>
        <color theme="9"/>
        <color rgb="FFFFEF9C"/>
      </colorScale>
    </cfRule>
  </conditionalFormatting>
  <conditionalFormatting sqref="D4722">
    <cfRule type="colorScale" priority="107">
      <colorScale>
        <cfvo type="min"/>
        <cfvo type="max"/>
        <color theme="9"/>
        <color rgb="FFFFEF9C"/>
      </colorScale>
    </cfRule>
  </conditionalFormatting>
  <conditionalFormatting sqref="C4716:C4750">
    <cfRule type="colorScale" priority="17387">
      <colorScale>
        <cfvo type="min"/>
        <cfvo type="max"/>
        <color theme="9"/>
        <color rgb="FFFFEF9C"/>
      </colorScale>
    </cfRule>
  </conditionalFormatting>
  <conditionalFormatting sqref="D4750">
    <cfRule type="colorScale" priority="105">
      <colorScale>
        <cfvo type="min"/>
        <cfvo type="max"/>
        <color theme="9"/>
        <color rgb="FFFFEF9C"/>
      </colorScale>
    </cfRule>
  </conditionalFormatting>
  <conditionalFormatting sqref="D4761">
    <cfRule type="colorScale" priority="100">
      <colorScale>
        <cfvo type="min"/>
        <cfvo type="max"/>
        <color theme="9"/>
        <color rgb="FFFFEF9C"/>
      </colorScale>
    </cfRule>
  </conditionalFormatting>
  <conditionalFormatting sqref="D4785">
    <cfRule type="colorScale" priority="101">
      <colorScale>
        <cfvo type="min"/>
        <cfvo type="max"/>
        <color theme="9"/>
        <color rgb="FFFFEF9C"/>
      </colorScale>
    </cfRule>
  </conditionalFormatting>
  <conditionalFormatting sqref="D4783:D4784 D4763:D4778">
    <cfRule type="colorScale" priority="102">
      <colorScale>
        <cfvo type="min"/>
        <cfvo type="max"/>
        <color theme="9"/>
        <color rgb="FFFFEF9C"/>
      </colorScale>
    </cfRule>
  </conditionalFormatting>
  <conditionalFormatting sqref="D4780:D4781">
    <cfRule type="colorScale" priority="98">
      <colorScale>
        <cfvo type="min"/>
        <cfvo type="max"/>
        <color theme="9"/>
        <color rgb="FFFFEF9C"/>
      </colorScale>
    </cfRule>
  </conditionalFormatting>
  <conditionalFormatting sqref="D4782">
    <cfRule type="colorScale" priority="99">
      <colorScale>
        <cfvo type="min"/>
        <cfvo type="max"/>
        <color theme="9"/>
        <color rgb="FFFFEF9C"/>
      </colorScale>
    </cfRule>
  </conditionalFormatting>
  <conditionalFormatting sqref="D4779">
    <cfRule type="colorScale" priority="97">
      <colorScale>
        <cfvo type="min"/>
        <cfvo type="max"/>
        <color theme="9"/>
        <color rgb="FFFFEF9C"/>
      </colorScale>
    </cfRule>
  </conditionalFormatting>
  <conditionalFormatting sqref="D4752:D4755">
    <cfRule type="colorScale" priority="103">
      <colorScale>
        <cfvo type="min"/>
        <cfvo type="max"/>
        <color theme="9"/>
        <color rgb="FFFFEF9C"/>
      </colorScale>
    </cfRule>
  </conditionalFormatting>
  <conditionalFormatting sqref="D4762">
    <cfRule type="colorScale" priority="104">
      <colorScale>
        <cfvo type="min"/>
        <cfvo type="max"/>
        <color theme="9"/>
        <color rgb="FFFFEF9C"/>
      </colorScale>
    </cfRule>
  </conditionalFormatting>
  <conditionalFormatting sqref="D4751">
    <cfRule type="colorScale" priority="96">
      <colorScale>
        <cfvo type="min"/>
        <cfvo type="max"/>
        <color theme="9"/>
        <color rgb="FFFFEF9C"/>
      </colorScale>
    </cfRule>
  </conditionalFormatting>
  <conditionalFormatting sqref="D4759">
    <cfRule type="colorScale" priority="95">
      <colorScale>
        <cfvo type="min"/>
        <cfvo type="max"/>
        <color theme="9"/>
        <color rgb="FFFFEF9C"/>
      </colorScale>
    </cfRule>
  </conditionalFormatting>
  <conditionalFormatting sqref="D4756">
    <cfRule type="colorScale" priority="106">
      <colorScale>
        <cfvo type="min"/>
        <cfvo type="max"/>
        <color theme="9"/>
        <color rgb="FFFFEF9C"/>
      </colorScale>
    </cfRule>
  </conditionalFormatting>
  <conditionalFormatting sqref="D4758">
    <cfRule type="colorScale" priority="94">
      <colorScale>
        <cfvo type="min"/>
        <cfvo type="max"/>
        <color theme="9"/>
        <color rgb="FFFFEF9C"/>
      </colorScale>
    </cfRule>
  </conditionalFormatting>
  <conditionalFormatting sqref="D4757">
    <cfRule type="colorScale" priority="93">
      <colorScale>
        <cfvo type="min"/>
        <cfvo type="max"/>
        <color theme="9"/>
        <color rgb="FFFFEF9C"/>
      </colorScale>
    </cfRule>
  </conditionalFormatting>
  <conditionalFormatting sqref="C4751:C4786">
    <cfRule type="colorScale" priority="92">
      <colorScale>
        <cfvo type="min"/>
        <cfvo type="max"/>
        <color theme="9"/>
        <color rgb="FFFFEF9C"/>
      </colorScale>
    </cfRule>
  </conditionalFormatting>
  <conditionalFormatting sqref="C4997:C5099">
    <cfRule type="colorScale" priority="17598">
      <colorScale>
        <cfvo type="min"/>
        <cfvo type="max"/>
        <color theme="9"/>
        <color rgb="FFFFEF9C"/>
      </colorScale>
    </cfRule>
  </conditionalFormatting>
  <conditionalFormatting sqref="D4786">
    <cfRule type="colorScale" priority="90">
      <colorScale>
        <cfvo type="min"/>
        <cfvo type="max"/>
        <color theme="9"/>
        <color rgb="FFFFEF9C"/>
      </colorScale>
    </cfRule>
  </conditionalFormatting>
  <conditionalFormatting sqref="D4796">
    <cfRule type="colorScale" priority="85">
      <colorScale>
        <cfvo type="min"/>
        <cfvo type="max"/>
        <color theme="9"/>
        <color rgb="FFFFEF9C"/>
      </colorScale>
    </cfRule>
  </conditionalFormatting>
  <conditionalFormatting sqref="D4820">
    <cfRule type="colorScale" priority="86">
      <colorScale>
        <cfvo type="min"/>
        <cfvo type="max"/>
        <color theme="9"/>
        <color rgb="FFFFEF9C"/>
      </colorScale>
    </cfRule>
  </conditionalFormatting>
  <conditionalFormatting sqref="D4818:D4819 D4798:D4813">
    <cfRule type="colorScale" priority="87">
      <colorScale>
        <cfvo type="min"/>
        <cfvo type="max"/>
        <color theme="9"/>
        <color rgb="FFFFEF9C"/>
      </colorScale>
    </cfRule>
  </conditionalFormatting>
  <conditionalFormatting sqref="D4815:D4816">
    <cfRule type="colorScale" priority="83">
      <colorScale>
        <cfvo type="min"/>
        <cfvo type="max"/>
        <color theme="9"/>
        <color rgb="FFFFEF9C"/>
      </colorScale>
    </cfRule>
  </conditionalFormatting>
  <conditionalFormatting sqref="D4817">
    <cfRule type="colorScale" priority="84">
      <colorScale>
        <cfvo type="min"/>
        <cfvo type="max"/>
        <color theme="9"/>
        <color rgb="FFFFEF9C"/>
      </colorScale>
    </cfRule>
  </conditionalFormatting>
  <conditionalFormatting sqref="D4814">
    <cfRule type="colorScale" priority="82">
      <colorScale>
        <cfvo type="min"/>
        <cfvo type="max"/>
        <color theme="9"/>
        <color rgb="FFFFEF9C"/>
      </colorScale>
    </cfRule>
  </conditionalFormatting>
  <conditionalFormatting sqref="D4789:D4792">
    <cfRule type="colorScale" priority="88">
      <colorScale>
        <cfvo type="min"/>
        <cfvo type="max"/>
        <color theme="9"/>
        <color rgb="FFFFEF9C"/>
      </colorScale>
    </cfRule>
  </conditionalFormatting>
  <conditionalFormatting sqref="D4797">
    <cfRule type="colorScale" priority="89">
      <colorScale>
        <cfvo type="min"/>
        <cfvo type="max"/>
        <color theme="9"/>
        <color rgb="FFFFEF9C"/>
      </colorScale>
    </cfRule>
  </conditionalFormatting>
  <conditionalFormatting sqref="D4788">
    <cfRule type="colorScale" priority="81">
      <colorScale>
        <cfvo type="min"/>
        <cfvo type="max"/>
        <color theme="9"/>
        <color rgb="FFFFEF9C"/>
      </colorScale>
    </cfRule>
  </conditionalFormatting>
  <conditionalFormatting sqref="D4795">
    <cfRule type="colorScale" priority="80">
      <colorScale>
        <cfvo type="min"/>
        <cfvo type="max"/>
        <color theme="9"/>
        <color rgb="FFFFEF9C"/>
      </colorScale>
    </cfRule>
  </conditionalFormatting>
  <conditionalFormatting sqref="D4793">
    <cfRule type="colorScale" priority="91">
      <colorScale>
        <cfvo type="min"/>
        <cfvo type="max"/>
        <color theme="9"/>
        <color rgb="FFFFEF9C"/>
      </colorScale>
    </cfRule>
  </conditionalFormatting>
  <conditionalFormatting sqref="D4794">
    <cfRule type="colorScale" priority="79">
      <colorScale>
        <cfvo type="min"/>
        <cfvo type="max"/>
        <color theme="9"/>
        <color rgb="FFFFEF9C"/>
      </colorScale>
    </cfRule>
  </conditionalFormatting>
  <conditionalFormatting sqref="D4824">
    <cfRule type="colorScale" priority="75">
      <colorScale>
        <cfvo type="min"/>
        <cfvo type="max"/>
        <color theme="9"/>
        <color rgb="FFFFEF9C"/>
      </colorScale>
    </cfRule>
  </conditionalFormatting>
  <conditionalFormatting sqref="D4833">
    <cfRule type="colorScale" priority="70">
      <colorScale>
        <cfvo type="min"/>
        <cfvo type="max"/>
        <color theme="9"/>
        <color rgb="FFFFEF9C"/>
      </colorScale>
    </cfRule>
  </conditionalFormatting>
  <conditionalFormatting sqref="D4857">
    <cfRule type="colorScale" priority="71">
      <colorScale>
        <cfvo type="min"/>
        <cfvo type="max"/>
        <color theme="9"/>
        <color rgb="FFFFEF9C"/>
      </colorScale>
    </cfRule>
  </conditionalFormatting>
  <conditionalFormatting sqref="D4855:D4856 D4835:D4850">
    <cfRule type="colorScale" priority="72">
      <colorScale>
        <cfvo type="min"/>
        <cfvo type="max"/>
        <color theme="9"/>
        <color rgb="FFFFEF9C"/>
      </colorScale>
    </cfRule>
  </conditionalFormatting>
  <conditionalFormatting sqref="D4852:D4853">
    <cfRule type="colorScale" priority="68">
      <colorScale>
        <cfvo type="min"/>
        <cfvo type="max"/>
        <color theme="9"/>
        <color rgb="FFFFEF9C"/>
      </colorScale>
    </cfRule>
  </conditionalFormatting>
  <conditionalFormatting sqref="D4854">
    <cfRule type="colorScale" priority="69">
      <colorScale>
        <cfvo type="min"/>
        <cfvo type="max"/>
        <color theme="9"/>
        <color rgb="FFFFEF9C"/>
      </colorScale>
    </cfRule>
  </conditionalFormatting>
  <conditionalFormatting sqref="D4851">
    <cfRule type="colorScale" priority="67">
      <colorScale>
        <cfvo type="min"/>
        <cfvo type="max"/>
        <color theme="9"/>
        <color rgb="FFFFEF9C"/>
      </colorScale>
    </cfRule>
  </conditionalFormatting>
  <conditionalFormatting sqref="D4825:D4828">
    <cfRule type="colorScale" priority="73">
      <colorScale>
        <cfvo type="min"/>
        <cfvo type="max"/>
        <color theme="9"/>
        <color rgb="FFFFEF9C"/>
      </colorScale>
    </cfRule>
  </conditionalFormatting>
  <conditionalFormatting sqref="D4834">
    <cfRule type="colorScale" priority="74">
      <colorScale>
        <cfvo type="min"/>
        <cfvo type="max"/>
        <color theme="9"/>
        <color rgb="FFFFEF9C"/>
      </colorScale>
    </cfRule>
  </conditionalFormatting>
  <conditionalFormatting sqref="D4832">
    <cfRule type="colorScale" priority="65">
      <colorScale>
        <cfvo type="min"/>
        <cfvo type="max"/>
        <color theme="9"/>
        <color rgb="FFFFEF9C"/>
      </colorScale>
    </cfRule>
  </conditionalFormatting>
  <conditionalFormatting sqref="D4829">
    <cfRule type="colorScale" priority="76">
      <colorScale>
        <cfvo type="min"/>
        <cfvo type="max"/>
        <color theme="9"/>
        <color rgb="FFFFEF9C"/>
      </colorScale>
    </cfRule>
  </conditionalFormatting>
  <conditionalFormatting sqref="D4831">
    <cfRule type="colorScale" priority="64">
      <colorScale>
        <cfvo type="min"/>
        <cfvo type="max"/>
        <color theme="9"/>
        <color rgb="FFFFEF9C"/>
      </colorScale>
    </cfRule>
  </conditionalFormatting>
  <conditionalFormatting sqref="D4830">
    <cfRule type="colorScale" priority="63">
      <colorScale>
        <cfvo type="min"/>
        <cfvo type="max"/>
        <color theme="9"/>
        <color rgb="FFFFEF9C"/>
      </colorScale>
    </cfRule>
  </conditionalFormatting>
  <conditionalFormatting sqref="E4760:G4760">
    <cfRule type="colorScale" priority="61">
      <colorScale>
        <cfvo type="min"/>
        <cfvo type="max"/>
        <color theme="9"/>
        <color rgb="FFFFEF9C"/>
      </colorScale>
    </cfRule>
  </conditionalFormatting>
  <conditionalFormatting sqref="D4760">
    <cfRule type="colorScale" priority="60">
      <colorScale>
        <cfvo type="min"/>
        <cfvo type="max"/>
        <color theme="9"/>
        <color rgb="FFFFEF9C"/>
      </colorScale>
    </cfRule>
  </conditionalFormatting>
  <conditionalFormatting sqref="E4787:G4787">
    <cfRule type="colorScale" priority="59">
      <colorScale>
        <cfvo type="min"/>
        <cfvo type="max"/>
        <color theme="9"/>
        <color rgb="FFFFEF9C"/>
      </colorScale>
    </cfRule>
  </conditionalFormatting>
  <conditionalFormatting sqref="D4787">
    <cfRule type="colorScale" priority="57">
      <colorScale>
        <cfvo type="min"/>
        <cfvo type="max"/>
        <color theme="9"/>
        <color rgb="FFFFEF9C"/>
      </colorScale>
    </cfRule>
  </conditionalFormatting>
  <conditionalFormatting sqref="C4787:C4824">
    <cfRule type="colorScale" priority="17816">
      <colorScale>
        <cfvo type="min"/>
        <cfvo type="max"/>
        <color theme="9"/>
        <color rgb="FFFFEF9C"/>
      </colorScale>
    </cfRule>
  </conditionalFormatting>
  <conditionalFormatting sqref="D4821">
    <cfRule type="colorScale" priority="56">
      <colorScale>
        <cfvo type="min"/>
        <cfvo type="max"/>
        <color theme="9"/>
        <color rgb="FFFFEF9C"/>
      </colorScale>
    </cfRule>
  </conditionalFormatting>
  <conditionalFormatting sqref="D4822">
    <cfRule type="colorScale" priority="55">
      <colorScale>
        <cfvo type="min"/>
        <cfvo type="max"/>
        <color theme="9"/>
        <color rgb="FFFFEF9C"/>
      </colorScale>
    </cfRule>
  </conditionalFormatting>
  <conditionalFormatting sqref="B5102:U7133 H3218:H3219 Q3148:U3181 B2856:U2890 B2892:U2921 B2891:C2891 E2891:U2891 P2947:P2949 E3067:U3068 E3065:H3066 Q3065:U3066 E3058:U3064 D3070:H3070 E3069:H3069 I3069:U3070 E3071:H3074 E3217:H3217 I3217:U3219 H3192:H3193 E3190:I3190 E3191:H3191 I3191:I3193 E3216:U3216 J3213:U3215 H3213:H3215 E3210:U3212 H3207:H3209 E3204:H3206 H3238:H3239 E3237:H3237 J3237:U3239 Q3116:U3116 E3117:U3117 E3120:U3147 Q3119:U3119 K3190:U3193 H3312:H3313 E3311:H3311 E3194:U3203 I3204:U3209 I3311:U3313 E3314:U3335 B2922:B3831 H3465 H3474 J3474:U3474 H3654:H3656 E3652:H3653 I3652:U3656 H3683:H3684 E3682:H3682 I3682:U3684 E3657:U3681 N3833:U3833 E3834:G3834 E3833:L3833 B3920:B5099 E3835:H3837 J3834:U3837 E3903:H3905 I3903:U3906 E3907:U3916 E3920:G3952 E3115:H3115 J3115:U3115 E3118:H3118 J3118:U3118 B6:U512 E3302:U3310 E3337:U3367 E3370:U3400 E3220:U3236 E3240:U3299 J3336:U3336 J3401:U3401 E3402:U3432 E3467:U3473 E3475:U3500 E3685:U3688 Q3723:U3831 E3832:H3832 E3838:U3869 I3919:U3952 Q3953:U4131 E4133:U4166 Q4167:U4640 E3434:U3464 E3433:H3433 J3433:U3433 E3466:H3466 J3465:U3466 E3502:U3532 E3501:H3501 J3501:U3501 E3534:U3568 E3533:H3533 J3533:U3533 E3570:U3600 E3569:H3569 J3569:U3569 E3602:U3648 E3601:H3601 J3601:U3601 E3650:U3651 E3649:H3649 J3649:U3649 E3690:U3722 E3689:H3689 J3689:U3689 J3832:U3832 E3871:U3902 E3870:H3870 J3870:U3870 E4132:H4132 J4132:U4132 J3300:U3301 J3368:U3369 J3917:U3918 B514:U1074 B513:C513 B1076:U1109 B1994:U1995 B1991:O1991 B1997:U2131 B1996:C1996 B2133:U2182 B2132:C2132 B2184:U2210 B2183:C2183 B2239:U2265 B2238:C2238 B2295:U2330 B2294:C2294 B2332:U2357 B2331:C2331 B2359:U2389 B2358:C2358 B2391:U2452 J3071:U3074 E3075:U3114 E3182:U3189 B2822:U2854 B2454:U2819 B2267:U2293 B2266:C2266 B2212:U2237 B2211:C2211 B1111:U1990 B1110:C1110 J513:O513 J1075:O1075 J1110:O1110 B1992:C1993 J1992:O1993 J1996:O1996 J2132:O2132 J2183:O2183 J2211:O2211 J2238:O2238 J2266:O2266 J2294:O2294 I2331:O2331 I2358:O2358 B2390:C2390 I2390:O2390 B2453:C2453 I2453:O2453 B2821:C2821 I2821:O2821 B2855:C2855 I2855:U2855 Q2821:U2821 Q2453:U2453 Q2390:U2390 Q2358:U2358 Q2331:U2331 Q2294:U2294 Q2266:U2266 Q2238:U2238 Q2211:U2211 Q2183:U2183 Q2132:U2132 Q1996:U1996 Q1991:U1993 Q1110:U1110 Q1075:U1075 Q513:U513 B2820 E2820:U2820 B1075:C1075 B5100:C5101 E4641:U4641 D5099 I4653:U4676 J4652:U4652 I4642:U4651 E4714:U4721 E4708:G4708 E4707:I4707 K4707:U4712 H4708:I4711 E4677:U4683 J4684:U4684 E4685:U4706 E4712:H4713 J4713:U4713 E4723:U4759 E4761:U4786 H4787:U4787 H4722:U4722 H4760:U4760 E4788:U5101">
    <cfRule type="colorScale" priority="18148">
      <colorScale>
        <cfvo type="min"/>
        <cfvo type="max"/>
        <color theme="9"/>
        <color rgb="FFFFEF9C"/>
      </colorScale>
    </cfRule>
  </conditionalFormatting>
  <conditionalFormatting sqref="E3003:U3003 C3003 C3006:U3029 C3030 E3036:F3037 H3036:U3039 E3040:U3041 Q3042:U3043 Q3056:U3057 E3044:U3055 C2958:U2965 E3030:U3035 C2967:U3002 C2966:H2966 J2966:U2966 C3004:H3005 J3004:U3005">
    <cfRule type="colorScale" priority="18500">
      <colorScale>
        <cfvo type="min"/>
        <cfvo type="max"/>
        <color theme="9"/>
        <color rgb="FFFFEF9C"/>
      </colorScale>
    </cfRule>
  </conditionalFormatting>
  <conditionalFormatting sqref="D4866">
    <cfRule type="colorScale" priority="49">
      <colorScale>
        <cfvo type="min"/>
        <cfvo type="max"/>
        <color theme="9"/>
        <color rgb="FFFFEF9C"/>
      </colorScale>
    </cfRule>
  </conditionalFormatting>
  <conditionalFormatting sqref="D4890">
    <cfRule type="colorScale" priority="50">
      <colorScale>
        <cfvo type="min"/>
        <cfvo type="max"/>
        <color theme="9"/>
        <color rgb="FFFFEF9C"/>
      </colorScale>
    </cfRule>
  </conditionalFormatting>
  <conditionalFormatting sqref="D4888:D4889 D4868:D4883">
    <cfRule type="colorScale" priority="51">
      <colorScale>
        <cfvo type="min"/>
        <cfvo type="max"/>
        <color theme="9"/>
        <color rgb="FFFFEF9C"/>
      </colorScale>
    </cfRule>
  </conditionalFormatting>
  <conditionalFormatting sqref="D4885:D4886">
    <cfRule type="colorScale" priority="47">
      <colorScale>
        <cfvo type="min"/>
        <cfvo type="max"/>
        <color theme="9"/>
        <color rgb="FFFFEF9C"/>
      </colorScale>
    </cfRule>
  </conditionalFormatting>
  <conditionalFormatting sqref="D4887">
    <cfRule type="colorScale" priority="48">
      <colorScale>
        <cfvo type="min"/>
        <cfvo type="max"/>
        <color theme="9"/>
        <color rgb="FFFFEF9C"/>
      </colorScale>
    </cfRule>
  </conditionalFormatting>
  <conditionalFormatting sqref="D4884">
    <cfRule type="colorScale" priority="46">
      <colorScale>
        <cfvo type="min"/>
        <cfvo type="max"/>
        <color theme="9"/>
        <color rgb="FFFFEF9C"/>
      </colorScale>
    </cfRule>
  </conditionalFormatting>
  <conditionalFormatting sqref="D4858:D4861">
    <cfRule type="colorScale" priority="52">
      <colorScale>
        <cfvo type="min"/>
        <cfvo type="max"/>
        <color theme="9"/>
        <color rgb="FFFFEF9C"/>
      </colorScale>
    </cfRule>
  </conditionalFormatting>
  <conditionalFormatting sqref="D4867">
    <cfRule type="colorScale" priority="53">
      <colorScale>
        <cfvo type="min"/>
        <cfvo type="max"/>
        <color theme="9"/>
        <color rgb="FFFFEF9C"/>
      </colorScale>
    </cfRule>
  </conditionalFormatting>
  <conditionalFormatting sqref="D4865">
    <cfRule type="colorScale" priority="45">
      <colorScale>
        <cfvo type="min"/>
        <cfvo type="max"/>
        <color theme="9"/>
        <color rgb="FFFFEF9C"/>
      </colorScale>
    </cfRule>
  </conditionalFormatting>
  <conditionalFormatting sqref="D4862">
    <cfRule type="colorScale" priority="54">
      <colorScale>
        <cfvo type="min"/>
        <cfvo type="max"/>
        <color theme="9"/>
        <color rgb="FFFFEF9C"/>
      </colorScale>
    </cfRule>
  </conditionalFormatting>
  <conditionalFormatting sqref="D4864">
    <cfRule type="colorScale" priority="44">
      <colorScale>
        <cfvo type="min"/>
        <cfvo type="max"/>
        <color theme="9"/>
        <color rgb="FFFFEF9C"/>
      </colorScale>
    </cfRule>
  </conditionalFormatting>
  <conditionalFormatting sqref="D4863">
    <cfRule type="colorScale" priority="43">
      <colorScale>
        <cfvo type="min"/>
        <cfvo type="max"/>
        <color theme="9"/>
        <color rgb="FFFFEF9C"/>
      </colorScale>
    </cfRule>
  </conditionalFormatting>
  <conditionalFormatting sqref="D4901">
    <cfRule type="colorScale" priority="37">
      <colorScale>
        <cfvo type="min"/>
        <cfvo type="max"/>
        <color theme="9"/>
        <color rgb="FFFFEF9C"/>
      </colorScale>
    </cfRule>
  </conditionalFormatting>
  <conditionalFormatting sqref="D4927">
    <cfRule type="colorScale" priority="38">
      <colorScale>
        <cfvo type="min"/>
        <cfvo type="max"/>
        <color theme="9"/>
        <color rgb="FFFFEF9C"/>
      </colorScale>
    </cfRule>
  </conditionalFormatting>
  <conditionalFormatting sqref="D4925:D4926 D4903:D4920">
    <cfRule type="colorScale" priority="39">
      <colorScale>
        <cfvo type="min"/>
        <cfvo type="max"/>
        <color theme="9"/>
        <color rgb="FFFFEF9C"/>
      </colorScale>
    </cfRule>
  </conditionalFormatting>
  <conditionalFormatting sqref="D4922:D4923">
    <cfRule type="colorScale" priority="35">
      <colorScale>
        <cfvo type="min"/>
        <cfvo type="max"/>
        <color theme="9"/>
        <color rgb="FFFFEF9C"/>
      </colorScale>
    </cfRule>
  </conditionalFormatting>
  <conditionalFormatting sqref="D4924">
    <cfRule type="colorScale" priority="36">
      <colorScale>
        <cfvo type="min"/>
        <cfvo type="max"/>
        <color theme="9"/>
        <color rgb="FFFFEF9C"/>
      </colorScale>
    </cfRule>
  </conditionalFormatting>
  <conditionalFormatting sqref="D4921">
    <cfRule type="colorScale" priority="34">
      <colorScale>
        <cfvo type="min"/>
        <cfvo type="max"/>
        <color theme="9"/>
        <color rgb="FFFFEF9C"/>
      </colorScale>
    </cfRule>
  </conditionalFormatting>
  <conditionalFormatting sqref="D4891:D4894">
    <cfRule type="colorScale" priority="40">
      <colorScale>
        <cfvo type="min"/>
        <cfvo type="max"/>
        <color theme="9"/>
        <color rgb="FFFFEF9C"/>
      </colorScale>
    </cfRule>
  </conditionalFormatting>
  <conditionalFormatting sqref="D4902">
    <cfRule type="colorScale" priority="41">
      <colorScale>
        <cfvo type="min"/>
        <cfvo type="max"/>
        <color theme="9"/>
        <color rgb="FFFFEF9C"/>
      </colorScale>
    </cfRule>
  </conditionalFormatting>
  <conditionalFormatting sqref="D4900">
    <cfRule type="colorScale" priority="33">
      <colorScale>
        <cfvo type="min"/>
        <cfvo type="max"/>
        <color theme="9"/>
        <color rgb="FFFFEF9C"/>
      </colorScale>
    </cfRule>
  </conditionalFormatting>
  <conditionalFormatting sqref="D4895">
    <cfRule type="colorScale" priority="42">
      <colorScale>
        <cfvo type="min"/>
        <cfvo type="max"/>
        <color theme="9"/>
        <color rgb="FFFFEF9C"/>
      </colorScale>
    </cfRule>
  </conditionalFormatting>
  <conditionalFormatting sqref="D4898">
    <cfRule type="colorScale" priority="32">
      <colorScale>
        <cfvo type="min"/>
        <cfvo type="max"/>
        <color theme="9"/>
        <color rgb="FFFFEF9C"/>
      </colorScale>
    </cfRule>
  </conditionalFormatting>
  <conditionalFormatting sqref="D4896">
    <cfRule type="colorScale" priority="31">
      <colorScale>
        <cfvo type="min"/>
        <cfvo type="max"/>
        <color theme="9"/>
        <color rgb="FFFFEF9C"/>
      </colorScale>
    </cfRule>
  </conditionalFormatting>
  <conditionalFormatting sqref="D4897">
    <cfRule type="colorScale" priority="30">
      <colorScale>
        <cfvo type="min"/>
        <cfvo type="max"/>
        <color theme="9"/>
        <color rgb="FFFFEF9C"/>
      </colorScale>
    </cfRule>
  </conditionalFormatting>
  <conditionalFormatting sqref="D4899">
    <cfRule type="colorScale" priority="29">
      <colorScale>
        <cfvo type="min"/>
        <cfvo type="max"/>
        <color theme="9"/>
        <color rgb="FFFFEF9C"/>
      </colorScale>
    </cfRule>
  </conditionalFormatting>
  <conditionalFormatting sqref="D4935">
    <cfRule type="colorScale" priority="23">
      <colorScale>
        <cfvo type="min"/>
        <cfvo type="max"/>
        <color theme="9"/>
        <color rgb="FFFFEF9C"/>
      </colorScale>
    </cfRule>
  </conditionalFormatting>
  <conditionalFormatting sqref="D4959">
    <cfRule type="colorScale" priority="24">
      <colorScale>
        <cfvo type="min"/>
        <cfvo type="max"/>
        <color theme="9"/>
        <color rgb="FFFFEF9C"/>
      </colorScale>
    </cfRule>
  </conditionalFormatting>
  <conditionalFormatting sqref="D4957:D4958 D4937:D4952">
    <cfRule type="colorScale" priority="25">
      <colorScale>
        <cfvo type="min"/>
        <cfvo type="max"/>
        <color theme="9"/>
        <color rgb="FFFFEF9C"/>
      </colorScale>
    </cfRule>
  </conditionalFormatting>
  <conditionalFormatting sqref="D4954:D4955">
    <cfRule type="colorScale" priority="21">
      <colorScale>
        <cfvo type="min"/>
        <cfvo type="max"/>
        <color theme="9"/>
        <color rgb="FFFFEF9C"/>
      </colorScale>
    </cfRule>
  </conditionalFormatting>
  <conditionalFormatting sqref="D4956">
    <cfRule type="colorScale" priority="22">
      <colorScale>
        <cfvo type="min"/>
        <cfvo type="max"/>
        <color theme="9"/>
        <color rgb="FFFFEF9C"/>
      </colorScale>
    </cfRule>
  </conditionalFormatting>
  <conditionalFormatting sqref="D4953">
    <cfRule type="colorScale" priority="20">
      <colorScale>
        <cfvo type="min"/>
        <cfvo type="max"/>
        <color theme="9"/>
        <color rgb="FFFFEF9C"/>
      </colorScale>
    </cfRule>
  </conditionalFormatting>
  <conditionalFormatting sqref="D4928:D4931">
    <cfRule type="colorScale" priority="26">
      <colorScale>
        <cfvo type="min"/>
        <cfvo type="max"/>
        <color theme="9"/>
        <color rgb="FFFFEF9C"/>
      </colorScale>
    </cfRule>
  </conditionalFormatting>
  <conditionalFormatting sqref="D4936">
    <cfRule type="colorScale" priority="27">
      <colorScale>
        <cfvo type="min"/>
        <cfvo type="max"/>
        <color theme="9"/>
        <color rgb="FFFFEF9C"/>
      </colorScale>
    </cfRule>
  </conditionalFormatting>
  <conditionalFormatting sqref="D4934">
    <cfRule type="colorScale" priority="19">
      <colorScale>
        <cfvo type="min"/>
        <cfvo type="max"/>
        <color theme="9"/>
        <color rgb="FFFFEF9C"/>
      </colorScale>
    </cfRule>
  </conditionalFormatting>
  <conditionalFormatting sqref="D4932">
    <cfRule type="colorScale" priority="28">
      <colorScale>
        <cfvo type="min"/>
        <cfvo type="max"/>
        <color theme="9"/>
        <color rgb="FFFFEF9C"/>
      </colorScale>
    </cfRule>
  </conditionalFormatting>
  <conditionalFormatting sqref="D4933">
    <cfRule type="colorScale" priority="16">
      <colorScale>
        <cfvo type="min"/>
        <cfvo type="max"/>
        <color theme="9"/>
        <color rgb="FFFFEF9C"/>
      </colorScale>
    </cfRule>
  </conditionalFormatting>
  <conditionalFormatting sqref="D4970">
    <cfRule type="colorScale" priority="9">
      <colorScale>
        <cfvo type="min"/>
        <cfvo type="max"/>
        <color theme="9"/>
        <color rgb="FFFFEF9C"/>
      </colorScale>
    </cfRule>
  </conditionalFormatting>
  <conditionalFormatting sqref="D4996">
    <cfRule type="colorScale" priority="10">
      <colorScale>
        <cfvo type="min"/>
        <cfvo type="max"/>
        <color theme="9"/>
        <color rgb="FFFFEF9C"/>
      </colorScale>
    </cfRule>
  </conditionalFormatting>
  <conditionalFormatting sqref="D4994:D4995 D4972:D4989">
    <cfRule type="colorScale" priority="11">
      <colorScale>
        <cfvo type="min"/>
        <cfvo type="max"/>
        <color theme="9"/>
        <color rgb="FFFFEF9C"/>
      </colorScale>
    </cfRule>
  </conditionalFormatting>
  <conditionalFormatting sqref="D4991:D4992">
    <cfRule type="colorScale" priority="7">
      <colorScale>
        <cfvo type="min"/>
        <cfvo type="max"/>
        <color theme="9"/>
        <color rgb="FFFFEF9C"/>
      </colorScale>
    </cfRule>
  </conditionalFormatting>
  <conditionalFormatting sqref="D4993">
    <cfRule type="colorScale" priority="8">
      <colorScale>
        <cfvo type="min"/>
        <cfvo type="max"/>
        <color theme="9"/>
        <color rgb="FFFFEF9C"/>
      </colorScale>
    </cfRule>
  </conditionalFormatting>
  <conditionalFormatting sqref="D4990">
    <cfRule type="colorScale" priority="6">
      <colorScale>
        <cfvo type="min"/>
        <cfvo type="max"/>
        <color theme="9"/>
        <color rgb="FFFFEF9C"/>
      </colorScale>
    </cfRule>
  </conditionalFormatting>
  <conditionalFormatting sqref="D4960:D4963">
    <cfRule type="colorScale" priority="12">
      <colorScale>
        <cfvo type="min"/>
        <cfvo type="max"/>
        <color theme="9"/>
        <color rgb="FFFFEF9C"/>
      </colorScale>
    </cfRule>
  </conditionalFormatting>
  <conditionalFormatting sqref="D4971">
    <cfRule type="colorScale" priority="13">
      <colorScale>
        <cfvo type="min"/>
        <cfvo type="max"/>
        <color theme="9"/>
        <color rgb="FFFFEF9C"/>
      </colorScale>
    </cfRule>
  </conditionalFormatting>
  <conditionalFormatting sqref="D4969">
    <cfRule type="colorScale" priority="5">
      <colorScale>
        <cfvo type="min"/>
        <cfvo type="max"/>
        <color theme="9"/>
        <color rgb="FFFFEF9C"/>
      </colorScale>
    </cfRule>
  </conditionalFormatting>
  <conditionalFormatting sqref="D4964">
    <cfRule type="colorScale" priority="14">
      <colorScale>
        <cfvo type="min"/>
        <cfvo type="max"/>
        <color theme="9"/>
        <color rgb="FFFFEF9C"/>
      </colorScale>
    </cfRule>
  </conditionalFormatting>
  <conditionalFormatting sqref="D4967">
    <cfRule type="colorScale" priority="4">
      <colorScale>
        <cfvo type="min"/>
        <cfvo type="max"/>
        <color theme="9"/>
        <color rgb="FFFFEF9C"/>
      </colorScale>
    </cfRule>
  </conditionalFormatting>
  <conditionalFormatting sqref="D4965">
    <cfRule type="colorScale" priority="3">
      <colorScale>
        <cfvo type="min"/>
        <cfvo type="max"/>
        <color theme="9"/>
        <color rgb="FFFFEF9C"/>
      </colorScale>
    </cfRule>
  </conditionalFormatting>
  <conditionalFormatting sqref="D4966">
    <cfRule type="colorScale" priority="2">
      <colorScale>
        <cfvo type="min"/>
        <cfvo type="max"/>
        <color theme="9"/>
        <color rgb="FFFFEF9C"/>
      </colorScale>
    </cfRule>
  </conditionalFormatting>
  <conditionalFormatting sqref="D4968">
    <cfRule type="colorScale" priority="1">
      <colorScale>
        <cfvo type="min"/>
        <cfvo type="max"/>
        <color theme="9"/>
        <color rgb="FFFFEF9C"/>
      </colorScale>
    </cfRule>
  </conditionalFormatting>
  <conditionalFormatting sqref="C4825:C4996">
    <cfRule type="colorScale" priority="20163">
      <colorScale>
        <cfvo type="min"/>
        <cfvo type="max"/>
        <color theme="9"/>
        <color rgb="FFFFEF9C"/>
      </colorScale>
    </cfRule>
  </conditionalFormatting>
  <printOptions horizontalCentered="1"/>
  <pageMargins left="0" right="0" top="0" bottom="0" header="0" footer="0"/>
  <pageSetup paperSize="9" scale="42"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4" min="1" max="24" man="1"/>
    <brk id="2172" min="1" max="24" man="1"/>
    <brk id="5100"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AD9A0-F1F2-4AE1-89A4-D8B5383184BF}">
  <sheetPr>
    <pageSetUpPr fitToPage="1"/>
  </sheetPr>
  <dimension ref="B1:AD297"/>
  <sheetViews>
    <sheetView rightToLeft="1" view="pageBreakPreview" zoomScale="85" zoomScaleNormal="85" zoomScaleSheetLayoutView="85" workbookViewId="0">
      <pane ySplit="5" topLeftCell="A75" activePane="bottomLeft" state="frozen"/>
      <selection activeCell="N7237" sqref="N7237"/>
      <selection pane="bottomLeft" activeCell="H82" sqref="H82"/>
    </sheetView>
  </sheetViews>
  <sheetFormatPr defaultColWidth="8.7109375" defaultRowHeight="19.5" x14ac:dyDescent="0.25"/>
  <cols>
    <col min="1" max="1" width="3" style="609" customWidth="1"/>
    <col min="2" max="2" width="9" style="322" customWidth="1"/>
    <col min="3" max="3" width="22.140625" style="344" customWidth="1"/>
    <col min="4" max="4" width="15.140625" style="612" bestFit="1" customWidth="1"/>
    <col min="5" max="5" width="10.28515625" style="609" bestFit="1" customWidth="1"/>
    <col min="6" max="6" width="12.7109375" style="609" bestFit="1" customWidth="1"/>
    <col min="7" max="7" width="14" style="609" bestFit="1" customWidth="1"/>
    <col min="8" max="8" width="14.5703125" style="609" bestFit="1" customWidth="1"/>
    <col min="9" max="9" width="15.140625" style="609" customWidth="1"/>
    <col min="10" max="10" width="26.42578125" style="609" bestFit="1" customWidth="1"/>
    <col min="11" max="13" width="12.85546875" style="609" customWidth="1"/>
    <col min="14" max="14" width="64.7109375" style="193" bestFit="1" customWidth="1"/>
    <col min="15" max="15" width="21.85546875" style="609" customWidth="1"/>
    <col min="16" max="16" width="11.42578125" style="609" bestFit="1" customWidth="1"/>
    <col min="17" max="17" width="9.5703125" style="609" bestFit="1" customWidth="1"/>
    <col min="18" max="18" width="9.28515625" style="609" hidden="1" customWidth="1"/>
    <col min="19" max="20" width="7.5703125" style="609" bestFit="1" customWidth="1"/>
    <col min="21" max="21" width="8.7109375" style="609"/>
    <col min="22" max="22" width="10.7109375" style="609" bestFit="1" customWidth="1"/>
    <col min="23" max="23" width="16.140625" style="609" bestFit="1" customWidth="1"/>
    <col min="24" max="24" width="9.28515625" style="609" bestFit="1" customWidth="1"/>
    <col min="25" max="27" width="8.7109375" style="609"/>
    <col min="28" max="28" width="13.140625" style="609" customWidth="1"/>
    <col min="29" max="29" width="13.140625" style="609" bestFit="1" customWidth="1"/>
    <col min="30" max="30" width="11.140625" style="609" bestFit="1" customWidth="1"/>
    <col min="31" max="16384" width="8.7109375" style="609"/>
  </cols>
  <sheetData>
    <row r="1" spans="2:24" ht="21" customHeight="1" x14ac:dyDescent="0.25"/>
    <row r="2" spans="2:24" ht="27" x14ac:dyDescent="0.25">
      <c r="B2" s="716" t="s">
        <v>0</v>
      </c>
      <c r="C2" s="716"/>
      <c r="D2" s="716"/>
      <c r="E2" s="716"/>
      <c r="F2" s="716"/>
      <c r="G2" s="716"/>
      <c r="H2" s="716"/>
      <c r="I2" s="716"/>
      <c r="J2" s="716"/>
      <c r="K2" s="716"/>
      <c r="L2" s="716"/>
      <c r="M2" s="716"/>
      <c r="N2" s="716"/>
      <c r="O2" s="618"/>
      <c r="P2" s="618"/>
      <c r="Q2" s="618"/>
      <c r="R2" s="618"/>
    </row>
    <row r="3" spans="2:24" ht="32.25" x14ac:dyDescent="0.25">
      <c r="B3" s="717" t="s">
        <v>556</v>
      </c>
      <c r="C3" s="717"/>
      <c r="D3" s="717"/>
      <c r="E3" s="717"/>
      <c r="F3" s="717"/>
      <c r="G3" s="717"/>
      <c r="H3" s="717"/>
      <c r="I3" s="717"/>
      <c r="J3" s="717"/>
      <c r="K3" s="717"/>
      <c r="L3" s="717"/>
      <c r="M3" s="717"/>
      <c r="N3" s="717"/>
      <c r="O3" s="618"/>
      <c r="P3" s="618"/>
      <c r="Q3" s="618"/>
      <c r="R3" s="618"/>
      <c r="X3" s="609" t="e" cm="1">
        <f t="array" ref="X3">_xlfn._xlws.FILTER(Civil_DB[],(#REF!=O3))</f>
        <v>#REF!</v>
      </c>
    </row>
    <row r="4" spans="2:24" ht="27" x14ac:dyDescent="0.25">
      <c r="B4" s="718" t="s">
        <v>262</v>
      </c>
      <c r="C4" s="718"/>
      <c r="D4" s="718"/>
      <c r="E4" s="718"/>
      <c r="F4" s="718"/>
      <c r="G4" s="718"/>
      <c r="H4" s="718"/>
      <c r="I4" s="718"/>
      <c r="J4" s="718"/>
      <c r="K4" s="718"/>
      <c r="L4" s="718"/>
      <c r="M4" s="718"/>
      <c r="N4" s="720"/>
      <c r="O4" s="657"/>
      <c r="P4" s="536"/>
      <c r="Q4" s="618"/>
      <c r="R4" s="618"/>
    </row>
    <row r="5" spans="2:24" s="221" customFormat="1" ht="24.75" x14ac:dyDescent="0.25">
      <c r="B5" s="308" t="s">
        <v>73</v>
      </c>
      <c r="C5" s="345" t="s">
        <v>74</v>
      </c>
      <c r="D5" s="308" t="s">
        <v>187</v>
      </c>
      <c r="E5" s="309" t="s">
        <v>18</v>
      </c>
      <c r="F5" s="309" t="s">
        <v>68</v>
      </c>
      <c r="G5" s="309" t="s">
        <v>574</v>
      </c>
      <c r="H5" s="309" t="s">
        <v>573</v>
      </c>
      <c r="I5" s="309" t="s">
        <v>557</v>
      </c>
      <c r="J5" s="309" t="s">
        <v>533</v>
      </c>
      <c r="K5" s="309" t="s">
        <v>558</v>
      </c>
      <c r="L5" s="309" t="s">
        <v>11</v>
      </c>
      <c r="M5" s="310" t="s">
        <v>310</v>
      </c>
      <c r="N5" s="311" t="s">
        <v>83</v>
      </c>
      <c r="O5" s="658"/>
      <c r="P5" s="658"/>
      <c r="Q5" s="658"/>
      <c r="R5" s="658"/>
    </row>
    <row r="6" spans="2:24" s="547" customFormat="1" x14ac:dyDescent="0.25">
      <c r="B6" s="227">
        <v>1</v>
      </c>
      <c r="C6" s="346">
        <v>45404</v>
      </c>
      <c r="D6" s="326" t="s">
        <v>522</v>
      </c>
      <c r="E6" s="438" t="str">
        <f t="shared" ref="E6:E37" si="0">IFERROR(VLOOKUP(D6,O:S,2,FALSE),"")</f>
        <v>_</v>
      </c>
      <c r="F6" s="438" t="str">
        <f t="shared" ref="F6:F37" si="1">IFERROR(VLOOKUP(D6,O:S,3,FALSE),"")</f>
        <v>متر مکعب</v>
      </c>
      <c r="G6" s="438" t="str">
        <f t="shared" ref="G6:G37" si="2">IFERROR(VLOOKUP(D6,O:S,5,FALSE),"")</f>
        <v>بتن</v>
      </c>
      <c r="H6" s="458">
        <v>50</v>
      </c>
      <c r="I6" s="438">
        <v>712250</v>
      </c>
      <c r="J6" s="438" t="s">
        <v>498</v>
      </c>
      <c r="K6" s="634">
        <f>IF(Civil_DB[[#This Row],[نوع فعالیت]]=Civil_DB[[#Headers],[آرماتور بندی]],Civil_DB[[#This Row],[مقدار]],0)</f>
        <v>0</v>
      </c>
      <c r="L6" s="634">
        <f>IF(Civil_DB[[#This Row],[نوع فعالیت]]=Civil_DB[[#Headers],[قالب بندی]],Civil_DB[[#This Row],[مقدار]],0)</f>
        <v>0</v>
      </c>
      <c r="M6" s="634">
        <f>IF(Civil_DB[[#This Row],[نوع فعالیت]]=Civil_DB[[#Headers],[بتن]],Civil_DB[[#This Row],[مقدار]],0)</f>
        <v>50</v>
      </c>
      <c r="N6" s="458"/>
      <c r="U6" s="547" t="str">
        <f>IFERROR(VLOOKUP(#REF!,O:T,5,FALSE),"")</f>
        <v/>
      </c>
    </row>
    <row r="7" spans="2:24" s="547" customFormat="1" x14ac:dyDescent="0.25">
      <c r="B7" s="227">
        <v>2</v>
      </c>
      <c r="C7" s="346">
        <v>45438</v>
      </c>
      <c r="D7" s="326" t="s">
        <v>522</v>
      </c>
      <c r="E7" s="438" t="str">
        <f t="shared" si="0"/>
        <v>_</v>
      </c>
      <c r="F7" s="438" t="str">
        <f t="shared" si="1"/>
        <v>متر مکعب</v>
      </c>
      <c r="G7" s="438" t="str">
        <f t="shared" si="2"/>
        <v>بتن</v>
      </c>
      <c r="H7" s="458">
        <v>50</v>
      </c>
      <c r="I7" s="458">
        <v>712250</v>
      </c>
      <c r="J7" s="458" t="s">
        <v>498</v>
      </c>
      <c r="K7" s="670">
        <f>IF(Civil_DB[[#This Row],[نوع فعالیت]]=Civil_DB[[#Headers],[آرماتور بندی]],Civil_DB[[#This Row],[مقدار]],0)</f>
        <v>0</v>
      </c>
      <c r="L7" s="634">
        <f>IF(Civil_DB[[#This Row],[نوع فعالیت]]=Civil_DB[[#Headers],[قالب بندی]],Civil_DB[[#This Row],[مقدار]],0)</f>
        <v>0</v>
      </c>
      <c r="M7" s="634">
        <f>IF(Civil_DB[[#This Row],[نوع فعالیت]]=Civil_DB[[#Headers],[بتن]],Civil_DB[[#This Row],[مقدار]],0)</f>
        <v>50</v>
      </c>
      <c r="N7" s="458"/>
    </row>
    <row r="8" spans="2:24" s="547" customFormat="1" x14ac:dyDescent="0.25">
      <c r="B8" s="227">
        <v>3</v>
      </c>
      <c r="C8" s="346">
        <v>45439</v>
      </c>
      <c r="D8" s="326" t="s">
        <v>522</v>
      </c>
      <c r="E8" s="438" t="str">
        <f t="shared" si="0"/>
        <v>_</v>
      </c>
      <c r="F8" s="438" t="str">
        <f t="shared" si="1"/>
        <v>متر مکعب</v>
      </c>
      <c r="G8" s="438" t="str">
        <f t="shared" si="2"/>
        <v>بتن</v>
      </c>
      <c r="H8" s="458">
        <v>45</v>
      </c>
      <c r="I8" s="438">
        <v>712250</v>
      </c>
      <c r="J8" s="438" t="s">
        <v>531</v>
      </c>
      <c r="K8" s="670">
        <f>IF(Civil_DB[[#This Row],[نوع فعالیت]]=Civil_DB[[#Headers],[آرماتور بندی]],Civil_DB[[#This Row],[مقدار]],0)</f>
        <v>0</v>
      </c>
      <c r="L8" s="634">
        <f>IF(Civil_DB[[#This Row],[نوع فعالیت]]=Civil_DB[[#Headers],[قالب بندی]],Civil_DB[[#This Row],[مقدار]],0)</f>
        <v>0</v>
      </c>
      <c r="M8" s="634">
        <f>IF(Civil_DB[[#This Row],[نوع فعالیت]]=Civil_DB[[#Headers],[بتن]],Civil_DB[[#This Row],[مقدار]],0)</f>
        <v>45</v>
      </c>
      <c r="N8" s="458"/>
    </row>
    <row r="9" spans="2:24" s="547" customFormat="1" x14ac:dyDescent="0.25">
      <c r="B9" s="227">
        <v>4</v>
      </c>
      <c r="C9" s="346">
        <v>45484</v>
      </c>
      <c r="D9" s="326" t="s">
        <v>522</v>
      </c>
      <c r="E9" s="438" t="str">
        <f t="shared" si="0"/>
        <v>_</v>
      </c>
      <c r="F9" s="438" t="str">
        <f t="shared" si="1"/>
        <v>متر مکعب</v>
      </c>
      <c r="G9" s="438" t="str">
        <f t="shared" si="2"/>
        <v>بتن</v>
      </c>
      <c r="H9" s="458">
        <v>45</v>
      </c>
      <c r="I9" s="458">
        <v>712375</v>
      </c>
      <c r="J9" s="458" t="s">
        <v>498</v>
      </c>
      <c r="K9" s="670">
        <f>IF(Civil_DB[[#This Row],[نوع فعالیت]]=Civil_DB[[#Headers],[آرماتور بندی]],Civil_DB[[#This Row],[مقدار]],0)</f>
        <v>0</v>
      </c>
      <c r="L9" s="634">
        <f>IF(Civil_DB[[#This Row],[نوع فعالیت]]=Civil_DB[[#Headers],[قالب بندی]],Civil_DB[[#This Row],[مقدار]],0)</f>
        <v>0</v>
      </c>
      <c r="M9" s="634">
        <f>IF(Civil_DB[[#This Row],[نوع فعالیت]]=Civil_DB[[#Headers],[بتن]],Civil_DB[[#This Row],[مقدار]],0)</f>
        <v>45</v>
      </c>
      <c r="N9" s="458"/>
    </row>
    <row r="10" spans="2:24" s="547" customFormat="1" x14ac:dyDescent="0.25">
      <c r="B10" s="227">
        <v>7</v>
      </c>
      <c r="C10" s="346">
        <v>45492</v>
      </c>
      <c r="D10" s="326" t="s">
        <v>522</v>
      </c>
      <c r="E10" s="438" t="str">
        <f t="shared" si="0"/>
        <v>_</v>
      </c>
      <c r="F10" s="438" t="str">
        <f t="shared" si="1"/>
        <v>متر مکعب</v>
      </c>
      <c r="G10" s="438" t="str">
        <f t="shared" si="2"/>
        <v>بتن</v>
      </c>
      <c r="H10" s="458">
        <v>42</v>
      </c>
      <c r="I10" s="438">
        <v>712375</v>
      </c>
      <c r="J10" s="438" t="s">
        <v>498</v>
      </c>
      <c r="K10" s="670">
        <f>IF(Civil_DB[[#This Row],[نوع فعالیت]]=Civil_DB[[#Headers],[آرماتور بندی]],Civil_DB[[#This Row],[مقدار]],0)</f>
        <v>0</v>
      </c>
      <c r="L10" s="634">
        <f>IF(Civil_DB[[#This Row],[نوع فعالیت]]=Civil_DB[[#Headers],[قالب بندی]],Civil_DB[[#This Row],[مقدار]],0)</f>
        <v>0</v>
      </c>
      <c r="M10" s="634">
        <f>IF(Civil_DB[[#This Row],[نوع فعالیت]]=Civil_DB[[#Headers],[بتن]],Civil_DB[[#This Row],[مقدار]],0)</f>
        <v>42</v>
      </c>
      <c r="N10" s="458"/>
      <c r="O10" s="261"/>
      <c r="P10" s="458"/>
      <c r="Q10" s="458"/>
      <c r="R10" s="458"/>
      <c r="S10" s="458"/>
    </row>
    <row r="11" spans="2:24" s="547" customFormat="1" x14ac:dyDescent="0.25">
      <c r="B11" s="227">
        <v>8</v>
      </c>
      <c r="C11" s="346">
        <v>45494</v>
      </c>
      <c r="D11" s="326" t="s">
        <v>522</v>
      </c>
      <c r="E11" s="438" t="str">
        <f t="shared" si="0"/>
        <v>_</v>
      </c>
      <c r="F11" s="438" t="str">
        <f t="shared" si="1"/>
        <v>متر مکعب</v>
      </c>
      <c r="G11" s="438" t="str">
        <f t="shared" si="2"/>
        <v>بتن</v>
      </c>
      <c r="H11" s="458">
        <v>37</v>
      </c>
      <c r="I11" s="458">
        <v>712375</v>
      </c>
      <c r="J11" s="458" t="s">
        <v>498</v>
      </c>
      <c r="K11" s="670">
        <f>IF(Civil_DB[[#This Row],[نوع فعالیت]]=Civil_DB[[#Headers],[آرماتور بندی]],Civil_DB[[#This Row],[مقدار]],0)</f>
        <v>0</v>
      </c>
      <c r="L11" s="634">
        <f>IF(Civil_DB[[#This Row],[نوع فعالیت]]=Civil_DB[[#Headers],[قالب بندی]],Civil_DB[[#This Row],[مقدار]],0)</f>
        <v>0</v>
      </c>
      <c r="M11" s="634">
        <f>IF(Civil_DB[[#This Row],[نوع فعالیت]]=Civil_DB[[#Headers],[بتن]],Civil_DB[[#This Row],[مقدار]],0)</f>
        <v>37</v>
      </c>
      <c r="N11" s="458"/>
      <c r="O11" s="721"/>
      <c r="P11" s="715"/>
      <c r="Q11" s="715"/>
      <c r="R11" s="715"/>
      <c r="S11" s="715"/>
    </row>
    <row r="12" spans="2:24" s="547" customFormat="1" x14ac:dyDescent="0.25">
      <c r="B12" s="227">
        <v>9</v>
      </c>
      <c r="C12" s="346">
        <v>45495</v>
      </c>
      <c r="D12" s="326" t="s">
        <v>522</v>
      </c>
      <c r="E12" s="438" t="str">
        <f t="shared" si="0"/>
        <v>_</v>
      </c>
      <c r="F12" s="438" t="str">
        <f t="shared" si="1"/>
        <v>متر مکعب</v>
      </c>
      <c r="G12" s="438" t="str">
        <f t="shared" si="2"/>
        <v>بتن</v>
      </c>
      <c r="H12" s="458">
        <v>45</v>
      </c>
      <c r="I12" s="438">
        <v>712250</v>
      </c>
      <c r="J12" s="438" t="s">
        <v>531</v>
      </c>
      <c r="K12" s="670">
        <f>IF(Civil_DB[[#This Row],[نوع فعالیت]]=Civil_DB[[#Headers],[آرماتور بندی]],Civil_DB[[#This Row],[مقدار]],0)</f>
        <v>0</v>
      </c>
      <c r="L12" s="634">
        <f>IF(Civil_DB[[#This Row],[نوع فعالیت]]=Civil_DB[[#Headers],[قالب بندی]],Civil_DB[[#This Row],[مقدار]],0)</f>
        <v>0</v>
      </c>
      <c r="M12" s="634">
        <f>IF(Civil_DB[[#This Row],[نوع فعالیت]]=Civil_DB[[#Headers],[بتن]],Civil_DB[[#This Row],[مقدار]],0)</f>
        <v>45</v>
      </c>
      <c r="N12" s="458"/>
      <c r="O12" s="261"/>
      <c r="P12" s="458"/>
      <c r="Q12" s="458"/>
      <c r="R12" s="458"/>
      <c r="S12" s="458"/>
    </row>
    <row r="13" spans="2:24" s="547" customFormat="1" x14ac:dyDescent="0.25">
      <c r="B13" s="227">
        <v>10</v>
      </c>
      <c r="C13" s="346">
        <v>45496</v>
      </c>
      <c r="D13" s="326" t="s">
        <v>522</v>
      </c>
      <c r="E13" s="438" t="str">
        <f t="shared" si="0"/>
        <v>_</v>
      </c>
      <c r="F13" s="438" t="str">
        <f t="shared" si="1"/>
        <v>متر مکعب</v>
      </c>
      <c r="G13" s="438" t="str">
        <f t="shared" si="2"/>
        <v>بتن</v>
      </c>
      <c r="H13" s="458">
        <v>38</v>
      </c>
      <c r="I13" s="458">
        <v>712375</v>
      </c>
      <c r="J13" s="458" t="s">
        <v>498</v>
      </c>
      <c r="K13" s="670">
        <f>IF(Civil_DB[[#This Row],[نوع فعالیت]]=Civil_DB[[#Headers],[آرماتور بندی]],Civil_DB[[#This Row],[مقدار]],0)</f>
        <v>0</v>
      </c>
      <c r="L13" s="634">
        <f>IF(Civil_DB[[#This Row],[نوع فعالیت]]=Civil_DB[[#Headers],[قالب بندی]],Civil_DB[[#This Row],[مقدار]],0)</f>
        <v>0</v>
      </c>
      <c r="M13" s="634">
        <f>IF(Civil_DB[[#This Row],[نوع فعالیت]]=Civil_DB[[#Headers],[بتن]],Civil_DB[[#This Row],[مقدار]],0)</f>
        <v>38</v>
      </c>
      <c r="N13" s="458"/>
      <c r="O13" s="261"/>
      <c r="P13" s="458"/>
      <c r="Q13" s="458"/>
      <c r="R13" s="458"/>
      <c r="S13" s="458"/>
    </row>
    <row r="14" spans="2:24" s="547" customFormat="1" x14ac:dyDescent="0.25">
      <c r="B14" s="227">
        <v>11</v>
      </c>
      <c r="C14" s="346">
        <v>45497</v>
      </c>
      <c r="D14" s="326" t="s">
        <v>522</v>
      </c>
      <c r="E14" s="438" t="str">
        <f t="shared" si="0"/>
        <v>_</v>
      </c>
      <c r="F14" s="438" t="str">
        <f t="shared" si="1"/>
        <v>متر مکعب</v>
      </c>
      <c r="G14" s="438" t="str">
        <f t="shared" si="2"/>
        <v>بتن</v>
      </c>
      <c r="H14" s="458">
        <v>45</v>
      </c>
      <c r="I14" s="438">
        <v>712250</v>
      </c>
      <c r="J14" s="438" t="s">
        <v>531</v>
      </c>
      <c r="K14" s="670">
        <f>IF(Civil_DB[[#This Row],[نوع فعالیت]]=Civil_DB[[#Headers],[آرماتور بندی]],Civil_DB[[#This Row],[مقدار]],0)</f>
        <v>0</v>
      </c>
      <c r="L14" s="634">
        <f>IF(Civil_DB[[#This Row],[نوع فعالیت]]=Civil_DB[[#Headers],[قالب بندی]],Civil_DB[[#This Row],[مقدار]],0)</f>
        <v>0</v>
      </c>
      <c r="M14" s="634">
        <f>IF(Civil_DB[[#This Row],[نوع فعالیت]]=Civil_DB[[#Headers],[بتن]],Civil_DB[[#This Row],[مقدار]],0)</f>
        <v>45</v>
      </c>
      <c r="N14" s="458"/>
      <c r="O14" s="261"/>
      <c r="P14" s="458"/>
      <c r="Q14" s="458"/>
      <c r="R14" s="458"/>
      <c r="S14" s="458"/>
    </row>
    <row r="15" spans="2:24" s="547" customFormat="1" x14ac:dyDescent="0.25">
      <c r="B15" s="227">
        <v>12</v>
      </c>
      <c r="C15" s="346">
        <v>45498</v>
      </c>
      <c r="D15" s="326" t="s">
        <v>522</v>
      </c>
      <c r="E15" s="438" t="str">
        <f t="shared" si="0"/>
        <v>_</v>
      </c>
      <c r="F15" s="438" t="str">
        <f t="shared" si="1"/>
        <v>متر مکعب</v>
      </c>
      <c r="G15" s="438" t="str">
        <f t="shared" si="2"/>
        <v>بتن</v>
      </c>
      <c r="H15" s="458">
        <v>62</v>
      </c>
      <c r="I15" s="458">
        <v>712565</v>
      </c>
      <c r="J15" s="458" t="s">
        <v>498</v>
      </c>
      <c r="K15" s="670">
        <f>IF(Civil_DB[[#This Row],[نوع فعالیت]]=Civil_DB[[#Headers],[آرماتور بندی]],Civil_DB[[#This Row],[مقدار]],0)</f>
        <v>0</v>
      </c>
      <c r="L15" s="634">
        <f>IF(Civil_DB[[#This Row],[نوع فعالیت]]=Civil_DB[[#Headers],[قالب بندی]],Civil_DB[[#This Row],[مقدار]],0)</f>
        <v>0</v>
      </c>
      <c r="M15" s="634">
        <f>IF(Civil_DB[[#This Row],[نوع فعالیت]]=Civil_DB[[#Headers],[بتن]],Civil_DB[[#This Row],[مقدار]],0)</f>
        <v>62</v>
      </c>
      <c r="N15" s="458"/>
      <c r="O15" s="261"/>
      <c r="P15" s="458"/>
      <c r="Q15" s="458"/>
      <c r="R15" s="458"/>
      <c r="S15" s="458"/>
    </row>
    <row r="16" spans="2:24" s="547" customFormat="1" x14ac:dyDescent="0.25">
      <c r="B16" s="227">
        <v>13</v>
      </c>
      <c r="C16" s="346">
        <v>45500</v>
      </c>
      <c r="D16" s="326" t="s">
        <v>522</v>
      </c>
      <c r="E16" s="438" t="str">
        <f t="shared" si="0"/>
        <v>_</v>
      </c>
      <c r="F16" s="438" t="str">
        <f t="shared" si="1"/>
        <v>متر مکعب</v>
      </c>
      <c r="G16" s="438" t="str">
        <f t="shared" si="2"/>
        <v>بتن</v>
      </c>
      <c r="H16" s="458">
        <v>48</v>
      </c>
      <c r="I16" s="438">
        <v>713145</v>
      </c>
      <c r="J16" s="438" t="s">
        <v>498</v>
      </c>
      <c r="K16" s="670">
        <f>IF(Civil_DB[[#This Row],[نوع فعالیت]]=Civil_DB[[#Headers],[آرماتور بندی]],Civil_DB[[#This Row],[مقدار]],0)</f>
        <v>0</v>
      </c>
      <c r="L16" s="634">
        <f>IF(Civil_DB[[#This Row],[نوع فعالیت]]=Civil_DB[[#Headers],[قالب بندی]],Civil_DB[[#This Row],[مقدار]],0)</f>
        <v>0</v>
      </c>
      <c r="M16" s="634">
        <f>IF(Civil_DB[[#This Row],[نوع فعالیت]]=Civil_DB[[#Headers],[بتن]],Civil_DB[[#This Row],[مقدار]],0)</f>
        <v>48</v>
      </c>
      <c r="N16" s="458"/>
      <c r="O16" s="261"/>
      <c r="P16" s="458"/>
      <c r="Q16" s="458"/>
      <c r="R16" s="458"/>
      <c r="S16" s="458"/>
    </row>
    <row r="17" spans="2:19" s="547" customFormat="1" x14ac:dyDescent="0.25">
      <c r="B17" s="227">
        <v>14</v>
      </c>
      <c r="C17" s="346">
        <v>45501</v>
      </c>
      <c r="D17" s="326" t="s">
        <v>522</v>
      </c>
      <c r="E17" s="438" t="str">
        <f t="shared" si="0"/>
        <v>_</v>
      </c>
      <c r="F17" s="438" t="str">
        <f t="shared" si="1"/>
        <v>متر مکعب</v>
      </c>
      <c r="G17" s="438" t="str">
        <f t="shared" si="2"/>
        <v>بتن</v>
      </c>
      <c r="H17" s="458">
        <v>48</v>
      </c>
      <c r="I17" s="458">
        <v>713145</v>
      </c>
      <c r="J17" s="458" t="s">
        <v>498</v>
      </c>
      <c r="K17" s="670">
        <f>IF(Civil_DB[[#This Row],[نوع فعالیت]]=Civil_DB[[#Headers],[آرماتور بندی]],Civil_DB[[#This Row],[مقدار]],0)</f>
        <v>0</v>
      </c>
      <c r="L17" s="634">
        <f>IF(Civil_DB[[#This Row],[نوع فعالیت]]=Civil_DB[[#Headers],[قالب بندی]],Civil_DB[[#This Row],[مقدار]],0)</f>
        <v>0</v>
      </c>
      <c r="M17" s="634">
        <f>IF(Civil_DB[[#This Row],[نوع فعالیت]]=Civil_DB[[#Headers],[بتن]],Civil_DB[[#This Row],[مقدار]],0)</f>
        <v>48</v>
      </c>
      <c r="N17" s="458"/>
      <c r="O17" s="633" t="s">
        <v>522</v>
      </c>
      <c r="P17" s="458" t="s">
        <v>132</v>
      </c>
      <c r="Q17" s="458" t="s">
        <v>576</v>
      </c>
      <c r="R17" s="458"/>
      <c r="S17" s="458" t="s">
        <v>310</v>
      </c>
    </row>
    <row r="18" spans="2:19" x14ac:dyDescent="0.25">
      <c r="B18" s="227">
        <v>15</v>
      </c>
      <c r="C18" s="346">
        <v>45502</v>
      </c>
      <c r="D18" s="326" t="s">
        <v>522</v>
      </c>
      <c r="E18" s="438" t="str">
        <f t="shared" si="0"/>
        <v>_</v>
      </c>
      <c r="F18" s="438" t="str">
        <f t="shared" si="1"/>
        <v>متر مکعب</v>
      </c>
      <c r="G18" s="438" t="str">
        <f t="shared" si="2"/>
        <v>بتن</v>
      </c>
      <c r="H18" s="458">
        <v>45</v>
      </c>
      <c r="I18" s="438">
        <v>713145</v>
      </c>
      <c r="J18" s="438" t="s">
        <v>498</v>
      </c>
      <c r="K18" s="670">
        <f>IF(Civil_DB[[#This Row],[نوع فعالیت]]=Civil_DB[[#Headers],[آرماتور بندی]],Civil_DB[[#This Row],[مقدار]],0)</f>
        <v>0</v>
      </c>
      <c r="L18" s="634">
        <f>IF(Civil_DB[[#This Row],[نوع فعالیت]]=Civil_DB[[#Headers],[قالب بندی]],Civil_DB[[#This Row],[مقدار]],0)</f>
        <v>0</v>
      </c>
      <c r="M18" s="634">
        <f>IF(Civil_DB[[#This Row],[نوع فعالیت]]=Civil_DB[[#Headers],[بتن]],Civil_DB[[#This Row],[مقدار]],0)</f>
        <v>45</v>
      </c>
      <c r="N18" s="458"/>
    </row>
    <row r="19" spans="2:19" x14ac:dyDescent="0.25">
      <c r="B19" s="227">
        <v>16</v>
      </c>
      <c r="C19" s="346">
        <v>45504</v>
      </c>
      <c r="D19" s="326" t="s">
        <v>522</v>
      </c>
      <c r="E19" s="438" t="str">
        <f t="shared" si="0"/>
        <v>_</v>
      </c>
      <c r="F19" s="438" t="str">
        <f t="shared" si="1"/>
        <v>متر مکعب</v>
      </c>
      <c r="G19" s="438" t="str">
        <f t="shared" si="2"/>
        <v>بتن</v>
      </c>
      <c r="H19" s="458">
        <v>48</v>
      </c>
      <c r="I19" s="458">
        <v>712375</v>
      </c>
      <c r="J19" s="458" t="s">
        <v>531</v>
      </c>
      <c r="K19" s="670">
        <f>IF(Civil_DB[[#This Row],[نوع فعالیت]]=Civil_DB[[#Headers],[آرماتور بندی]],Civil_DB[[#This Row],[مقدار]],0)</f>
        <v>0</v>
      </c>
      <c r="L19" s="634">
        <f>IF(Civil_DB[[#This Row],[نوع فعالیت]]=Civil_DB[[#Headers],[قالب بندی]],Civil_DB[[#This Row],[مقدار]],0)</f>
        <v>0</v>
      </c>
      <c r="M19" s="634">
        <f>IF(Civil_DB[[#This Row],[نوع فعالیت]]=Civil_DB[[#Headers],[بتن]],Civil_DB[[#This Row],[مقدار]],0)</f>
        <v>48</v>
      </c>
      <c r="N19" s="458"/>
    </row>
    <row r="20" spans="2:19" x14ac:dyDescent="0.25">
      <c r="B20" s="227">
        <v>17</v>
      </c>
      <c r="C20" s="346">
        <v>45516</v>
      </c>
      <c r="D20" s="326" t="s">
        <v>522</v>
      </c>
      <c r="E20" s="438" t="str">
        <f t="shared" si="0"/>
        <v>_</v>
      </c>
      <c r="F20" s="438" t="str">
        <f t="shared" si="1"/>
        <v>متر مکعب</v>
      </c>
      <c r="G20" s="438" t="str">
        <f t="shared" si="2"/>
        <v>بتن</v>
      </c>
      <c r="H20" s="458">
        <v>44</v>
      </c>
      <c r="I20" s="438">
        <v>712250</v>
      </c>
      <c r="J20" s="438" t="s">
        <v>531</v>
      </c>
      <c r="K20" s="670">
        <f>IF(Civil_DB[[#This Row],[نوع فعالیت]]=Civil_DB[[#Headers],[آرماتور بندی]],Civil_DB[[#This Row],[مقدار]],0)</f>
        <v>0</v>
      </c>
      <c r="L20" s="634">
        <f>IF(Civil_DB[[#This Row],[نوع فعالیت]]=Civil_DB[[#Headers],[قالب بندی]],Civil_DB[[#This Row],[مقدار]],0)</f>
        <v>0</v>
      </c>
      <c r="M20" s="634">
        <f>IF(Civil_DB[[#This Row],[نوع فعالیت]]=Civil_DB[[#Headers],[بتن]],Civil_DB[[#This Row],[مقدار]],0)</f>
        <v>44</v>
      </c>
      <c r="N20" s="458"/>
    </row>
    <row r="21" spans="2:19" x14ac:dyDescent="0.25">
      <c r="B21" s="227">
        <v>18</v>
      </c>
      <c r="C21" s="346">
        <v>45516</v>
      </c>
      <c r="D21" s="326" t="s">
        <v>522</v>
      </c>
      <c r="E21" s="438" t="str">
        <f t="shared" si="0"/>
        <v>_</v>
      </c>
      <c r="F21" s="438" t="str">
        <f t="shared" si="1"/>
        <v>متر مکعب</v>
      </c>
      <c r="G21" s="438" t="str">
        <f t="shared" si="2"/>
        <v>بتن</v>
      </c>
      <c r="H21" s="458">
        <v>12</v>
      </c>
      <c r="I21" s="458">
        <v>723505</v>
      </c>
      <c r="J21" s="458" t="s">
        <v>498</v>
      </c>
      <c r="K21" s="670">
        <f>IF(Civil_DB[[#This Row],[نوع فعالیت]]=Civil_DB[[#Headers],[آرماتور بندی]],Civil_DB[[#This Row],[مقدار]],0)</f>
        <v>0</v>
      </c>
      <c r="L21" s="634">
        <f>IF(Civil_DB[[#This Row],[نوع فعالیت]]=Civil_DB[[#Headers],[قالب بندی]],Civil_DB[[#This Row],[مقدار]],0)</f>
        <v>0</v>
      </c>
      <c r="M21" s="634">
        <f>IF(Civil_DB[[#This Row],[نوع فعالیت]]=Civil_DB[[#Headers],[بتن]],Civil_DB[[#This Row],[مقدار]],0)</f>
        <v>12</v>
      </c>
      <c r="N21" s="458"/>
    </row>
    <row r="22" spans="2:19" x14ac:dyDescent="0.25">
      <c r="B22" s="227">
        <v>19</v>
      </c>
      <c r="C22" s="346">
        <v>45517</v>
      </c>
      <c r="D22" s="326" t="s">
        <v>522</v>
      </c>
      <c r="E22" s="438" t="str">
        <f t="shared" si="0"/>
        <v>_</v>
      </c>
      <c r="F22" s="438" t="str">
        <f t="shared" si="1"/>
        <v>متر مکعب</v>
      </c>
      <c r="G22" s="438" t="str">
        <f t="shared" si="2"/>
        <v>بتن</v>
      </c>
      <c r="H22" s="458">
        <v>63</v>
      </c>
      <c r="I22" s="438">
        <v>712250</v>
      </c>
      <c r="J22" s="438" t="s">
        <v>531</v>
      </c>
      <c r="K22" s="670">
        <f>IF(Civil_DB[[#This Row],[نوع فعالیت]]=Civil_DB[[#Headers],[آرماتور بندی]],Civil_DB[[#This Row],[مقدار]],0)</f>
        <v>0</v>
      </c>
      <c r="L22" s="634">
        <f>IF(Civil_DB[[#This Row],[نوع فعالیت]]=Civil_DB[[#Headers],[قالب بندی]],Civil_DB[[#This Row],[مقدار]],0)</f>
        <v>0</v>
      </c>
      <c r="M22" s="634">
        <f>IF(Civil_DB[[#This Row],[نوع فعالیت]]=Civil_DB[[#Headers],[بتن]],Civil_DB[[#This Row],[مقدار]],0)</f>
        <v>63</v>
      </c>
      <c r="N22" s="458"/>
    </row>
    <row r="23" spans="2:19" x14ac:dyDescent="0.25">
      <c r="B23" s="227">
        <v>19</v>
      </c>
      <c r="C23" s="346">
        <v>45518</v>
      </c>
      <c r="D23" s="326" t="s">
        <v>522</v>
      </c>
      <c r="E23" s="672" t="str">
        <f t="shared" si="0"/>
        <v>_</v>
      </c>
      <c r="F23" s="672" t="str">
        <f t="shared" si="1"/>
        <v>متر مکعب</v>
      </c>
      <c r="G23" s="672" t="str">
        <f t="shared" si="2"/>
        <v>بتن</v>
      </c>
      <c r="H23" s="468">
        <v>43</v>
      </c>
      <c r="I23" s="468"/>
      <c r="J23" s="468"/>
      <c r="K23" s="469">
        <f>IF(Civil_DB[[#This Row],[نوع فعالیت]]=Civil_DB[[#Headers],[آرماتور بندی]],Civil_DB[[#This Row],[مقدار]],0)</f>
        <v>0</v>
      </c>
      <c r="L23" s="469">
        <f>IF(Civil_DB[[#This Row],[نوع فعالیت]]=Civil_DB[[#Headers],[قالب بندی]],Civil_DB[[#This Row],[مقدار]],0)</f>
        <v>0</v>
      </c>
      <c r="M23" s="469">
        <f>IF(Civil_DB[[#This Row],[نوع فعالیت]]=Civil_DB[[#Headers],[بتن]],Civil_DB[[#This Row],[مقدار]],0)</f>
        <v>43</v>
      </c>
      <c r="N23" s="458"/>
    </row>
    <row r="24" spans="2:19" x14ac:dyDescent="0.25">
      <c r="B24" s="227">
        <v>20</v>
      </c>
      <c r="C24" s="346">
        <v>45519</v>
      </c>
      <c r="D24" s="326" t="s">
        <v>522</v>
      </c>
      <c r="E24" s="438" t="str">
        <f t="shared" si="0"/>
        <v>_</v>
      </c>
      <c r="F24" s="438" t="str">
        <f t="shared" si="1"/>
        <v>متر مکعب</v>
      </c>
      <c r="G24" s="438" t="str">
        <f t="shared" si="2"/>
        <v>بتن</v>
      </c>
      <c r="H24" s="458">
        <v>60</v>
      </c>
      <c r="I24" s="458">
        <v>712250</v>
      </c>
      <c r="J24" s="458" t="s">
        <v>531</v>
      </c>
      <c r="K24" s="670">
        <f>IF(Civil_DB[[#This Row],[نوع فعالیت]]=Civil_DB[[#Headers],[آرماتور بندی]],Civil_DB[[#This Row],[مقدار]],0)</f>
        <v>0</v>
      </c>
      <c r="L24" s="634">
        <f>IF(Civil_DB[[#This Row],[نوع فعالیت]]=Civil_DB[[#Headers],[قالب بندی]],Civil_DB[[#This Row],[مقدار]],0)</f>
        <v>0</v>
      </c>
      <c r="M24" s="634">
        <f>IF(Civil_DB[[#This Row],[نوع فعالیت]]=Civil_DB[[#Headers],[بتن]],Civil_DB[[#This Row],[مقدار]],0)</f>
        <v>60</v>
      </c>
      <c r="N24" s="458"/>
    </row>
    <row r="25" spans="2:19" x14ac:dyDescent="0.25">
      <c r="B25" s="227">
        <v>20</v>
      </c>
      <c r="C25" s="346">
        <v>45523</v>
      </c>
      <c r="D25" s="326" t="s">
        <v>522</v>
      </c>
      <c r="E25" s="672" t="str">
        <f t="shared" si="0"/>
        <v>_</v>
      </c>
      <c r="F25" s="672" t="str">
        <f t="shared" si="1"/>
        <v>متر مکعب</v>
      </c>
      <c r="G25" s="672" t="str">
        <f t="shared" si="2"/>
        <v>بتن</v>
      </c>
      <c r="H25" s="468">
        <v>87</v>
      </c>
      <c r="I25" s="458">
        <v>712250</v>
      </c>
      <c r="J25" s="458" t="s">
        <v>531</v>
      </c>
      <c r="K25" s="469">
        <f>IF(Civil_DB[[#This Row],[نوع فعالیت]]=Civil_DB[[#Headers],[آرماتور بندی]],Civil_DB[[#This Row],[مقدار]],0)</f>
        <v>0</v>
      </c>
      <c r="L25" s="469">
        <f>IF(Civil_DB[[#This Row],[نوع فعالیت]]=Civil_DB[[#Headers],[قالب بندی]],Civil_DB[[#This Row],[مقدار]],0)</f>
        <v>0</v>
      </c>
      <c r="M25" s="469">
        <f>IF(Civil_DB[[#This Row],[نوع فعالیت]]=Civil_DB[[#Headers],[بتن]],Civil_DB[[#This Row],[مقدار]],0)</f>
        <v>87</v>
      </c>
      <c r="N25" s="673"/>
    </row>
    <row r="26" spans="2:19" x14ac:dyDescent="0.25">
      <c r="B26" s="468"/>
      <c r="C26" s="346">
        <v>45524</v>
      </c>
      <c r="D26" s="326" t="s">
        <v>522</v>
      </c>
      <c r="E26" s="672" t="str">
        <f t="shared" si="0"/>
        <v>_</v>
      </c>
      <c r="F26" s="672" t="str">
        <f t="shared" si="1"/>
        <v>متر مکعب</v>
      </c>
      <c r="G26" s="672" t="str">
        <f t="shared" si="2"/>
        <v>بتن</v>
      </c>
      <c r="H26" s="468">
        <v>59</v>
      </c>
      <c r="I26" s="458">
        <v>712375</v>
      </c>
      <c r="J26" s="458" t="s">
        <v>531</v>
      </c>
      <c r="K26" s="469">
        <f>IF(Civil_DB[[#This Row],[نوع فعالیت]]=Civil_DB[[#Headers],[آرماتور بندی]],Civil_DB[[#This Row],[مقدار]],0)</f>
        <v>0</v>
      </c>
      <c r="L26" s="469">
        <f>IF(Civil_DB[[#This Row],[نوع فعالیت]]=Civil_DB[[#Headers],[قالب بندی]],Civil_DB[[#This Row],[مقدار]],0)</f>
        <v>0</v>
      </c>
      <c r="M26" s="469">
        <f>IF(Civil_DB[[#This Row],[نوع فعالیت]]=Civil_DB[[#Headers],[بتن]],Civil_DB[[#This Row],[مقدار]],0)</f>
        <v>59</v>
      </c>
      <c r="N26" s="673"/>
    </row>
    <row r="27" spans="2:19" x14ac:dyDescent="0.25">
      <c r="B27" s="468"/>
      <c r="C27" s="346">
        <v>45525</v>
      </c>
      <c r="D27" s="326" t="s">
        <v>522</v>
      </c>
      <c r="E27" s="672" t="str">
        <f t="shared" si="0"/>
        <v>_</v>
      </c>
      <c r="F27" s="672" t="str">
        <f t="shared" si="1"/>
        <v>متر مکعب</v>
      </c>
      <c r="G27" s="672" t="str">
        <f t="shared" si="2"/>
        <v>بتن</v>
      </c>
      <c r="H27" s="468">
        <v>46</v>
      </c>
      <c r="I27" s="458">
        <v>712565</v>
      </c>
      <c r="J27" s="458" t="s">
        <v>498</v>
      </c>
      <c r="K27" s="469">
        <f>IF(Civil_DB[[#This Row],[نوع فعالیت]]=Civil_DB[[#Headers],[آرماتور بندی]],Civil_DB[[#This Row],[مقدار]],0)</f>
        <v>0</v>
      </c>
      <c r="L27" s="469">
        <f>IF(Civil_DB[[#This Row],[نوع فعالیت]]=Civil_DB[[#Headers],[قالب بندی]],Civil_DB[[#This Row],[مقدار]],0)</f>
        <v>0</v>
      </c>
      <c r="M27" s="469">
        <f>IF(Civil_DB[[#This Row],[نوع فعالیت]]=Civil_DB[[#Headers],[بتن]],Civil_DB[[#This Row],[مقدار]],0)</f>
        <v>46</v>
      </c>
      <c r="N27" s="673"/>
    </row>
    <row r="28" spans="2:19" x14ac:dyDescent="0.25">
      <c r="B28" s="227">
        <v>21</v>
      </c>
      <c r="C28" s="346">
        <v>45526</v>
      </c>
      <c r="D28" s="326" t="s">
        <v>522</v>
      </c>
      <c r="E28" s="438" t="str">
        <f t="shared" si="0"/>
        <v>_</v>
      </c>
      <c r="F28" s="438" t="str">
        <f t="shared" si="1"/>
        <v>متر مکعب</v>
      </c>
      <c r="G28" s="438" t="str">
        <f t="shared" si="2"/>
        <v>بتن</v>
      </c>
      <c r="H28" s="458">
        <v>60</v>
      </c>
      <c r="I28" s="438">
        <v>712375</v>
      </c>
      <c r="J28" s="438" t="s">
        <v>531</v>
      </c>
      <c r="K28" s="670">
        <f>IF(Civil_DB[[#This Row],[نوع فعالیت]]=Civil_DB[[#Headers],[آرماتور بندی]],Civil_DB[[#This Row],[مقدار]],0)</f>
        <v>0</v>
      </c>
      <c r="L28" s="634">
        <f>IF(Civil_DB[[#This Row],[نوع فعالیت]]=Civil_DB[[#Headers],[قالب بندی]],Civil_DB[[#This Row],[مقدار]],0)</f>
        <v>0</v>
      </c>
      <c r="M28" s="634">
        <f>IF(Civil_DB[[#This Row],[نوع فعالیت]]=Civil_DB[[#Headers],[بتن]],Civil_DB[[#This Row],[مقدار]],0)</f>
        <v>60</v>
      </c>
      <c r="N28" s="458"/>
    </row>
    <row r="29" spans="2:19" x14ac:dyDescent="0.25">
      <c r="B29" s="227">
        <v>22</v>
      </c>
      <c r="C29" s="346">
        <v>45527</v>
      </c>
      <c r="D29" s="326" t="s">
        <v>522</v>
      </c>
      <c r="E29" s="438" t="str">
        <f t="shared" si="0"/>
        <v>_</v>
      </c>
      <c r="F29" s="438" t="str">
        <f t="shared" si="1"/>
        <v>متر مکعب</v>
      </c>
      <c r="G29" s="438" t="str">
        <f t="shared" si="2"/>
        <v>بتن</v>
      </c>
      <c r="H29" s="458">
        <v>0</v>
      </c>
      <c r="I29" s="458"/>
      <c r="J29" s="458"/>
      <c r="K29" s="670">
        <f>IF(Civil_DB[[#This Row],[نوع فعالیت]]=Civil_DB[[#Headers],[آرماتور بندی]],Civil_DB[[#This Row],[مقدار]],0)</f>
        <v>0</v>
      </c>
      <c r="L29" s="634">
        <f>IF(Civil_DB[[#This Row],[نوع فعالیت]]=Civil_DB[[#Headers],[قالب بندی]],Civil_DB[[#This Row],[مقدار]],0)</f>
        <v>0</v>
      </c>
      <c r="M29" s="634">
        <f>IF(Civil_DB[[#This Row],[نوع فعالیت]]=Civil_DB[[#Headers],[بتن]],Civil_DB[[#This Row],[مقدار]],0)</f>
        <v>0</v>
      </c>
      <c r="N29" s="458"/>
    </row>
    <row r="30" spans="2:19" x14ac:dyDescent="0.25">
      <c r="B30" s="227">
        <v>23</v>
      </c>
      <c r="C30" s="346">
        <v>45528</v>
      </c>
      <c r="D30" s="326" t="s">
        <v>522</v>
      </c>
      <c r="E30" s="438" t="str">
        <f t="shared" si="0"/>
        <v>_</v>
      </c>
      <c r="F30" s="438" t="str">
        <f t="shared" si="1"/>
        <v>متر مکعب</v>
      </c>
      <c r="G30" s="438" t="str">
        <f t="shared" si="2"/>
        <v>بتن</v>
      </c>
      <c r="H30" s="458">
        <v>0</v>
      </c>
      <c r="I30" s="438"/>
      <c r="J30" s="438"/>
      <c r="K30" s="670">
        <f>IF(Civil_DB[[#This Row],[نوع فعالیت]]=Civil_DB[[#Headers],[آرماتور بندی]],Civil_DB[[#This Row],[مقدار]],0)</f>
        <v>0</v>
      </c>
      <c r="L30" s="634">
        <f>IF(Civil_DB[[#This Row],[نوع فعالیت]]=Civil_DB[[#Headers],[قالب بندی]],Civil_DB[[#This Row],[مقدار]],0)</f>
        <v>0</v>
      </c>
      <c r="M30" s="634">
        <f>IF(Civil_DB[[#This Row],[نوع فعالیت]]=Civil_DB[[#Headers],[بتن]],Civil_DB[[#This Row],[مقدار]],0)</f>
        <v>0</v>
      </c>
      <c r="N30" s="458"/>
    </row>
    <row r="31" spans="2:19" x14ac:dyDescent="0.25">
      <c r="B31" s="227">
        <v>24</v>
      </c>
      <c r="C31" s="346">
        <v>45530</v>
      </c>
      <c r="D31" s="326" t="s">
        <v>522</v>
      </c>
      <c r="E31" s="438" t="str">
        <f t="shared" si="0"/>
        <v>_</v>
      </c>
      <c r="F31" s="438" t="str">
        <f t="shared" si="1"/>
        <v>متر مکعب</v>
      </c>
      <c r="G31" s="438" t="str">
        <f t="shared" si="2"/>
        <v>بتن</v>
      </c>
      <c r="H31" s="458">
        <v>71</v>
      </c>
      <c r="I31" s="458">
        <v>712565</v>
      </c>
      <c r="J31" s="458" t="s">
        <v>531</v>
      </c>
      <c r="K31" s="670">
        <f>IF(Civil_DB[[#This Row],[نوع فعالیت]]=Civil_DB[[#Headers],[آرماتور بندی]],Civil_DB[[#This Row],[مقدار]],0)</f>
        <v>0</v>
      </c>
      <c r="L31" s="634">
        <f>IF(Civil_DB[[#This Row],[نوع فعالیت]]=Civil_DB[[#Headers],[قالب بندی]],Civil_DB[[#This Row],[مقدار]],0)</f>
        <v>0</v>
      </c>
      <c r="M31" s="634">
        <f>IF(Civil_DB[[#This Row],[نوع فعالیت]]=Civil_DB[[#Headers],[بتن]],Civil_DB[[#This Row],[مقدار]],0)</f>
        <v>71</v>
      </c>
      <c r="N31" s="458"/>
    </row>
    <row r="32" spans="2:19" x14ac:dyDescent="0.25">
      <c r="B32" s="227">
        <v>25</v>
      </c>
      <c r="C32" s="346">
        <v>45530</v>
      </c>
      <c r="D32" s="326" t="s">
        <v>522</v>
      </c>
      <c r="E32" s="438" t="str">
        <f t="shared" si="0"/>
        <v>_</v>
      </c>
      <c r="F32" s="438" t="str">
        <f t="shared" si="1"/>
        <v>متر مکعب</v>
      </c>
      <c r="G32" s="438" t="str">
        <f t="shared" si="2"/>
        <v>بتن</v>
      </c>
      <c r="H32" s="458">
        <v>48</v>
      </c>
      <c r="I32" s="438">
        <v>713145</v>
      </c>
      <c r="J32" s="438" t="s">
        <v>498</v>
      </c>
      <c r="K32" s="670">
        <f>IF(Civil_DB[[#This Row],[نوع فعالیت]]=Civil_DB[[#Headers],[آرماتور بندی]],Civil_DB[[#This Row],[مقدار]],0)</f>
        <v>0</v>
      </c>
      <c r="L32" s="634">
        <f>IF(Civil_DB[[#This Row],[نوع فعالیت]]=Civil_DB[[#Headers],[قالب بندی]],Civil_DB[[#This Row],[مقدار]],0)</f>
        <v>0</v>
      </c>
      <c r="M32" s="634">
        <f>IF(Civil_DB[[#This Row],[نوع فعالیت]]=Civil_DB[[#Headers],[بتن]],Civil_DB[[#This Row],[مقدار]],0)</f>
        <v>48</v>
      </c>
      <c r="N32" s="458"/>
    </row>
    <row r="33" spans="2:14" x14ac:dyDescent="0.25">
      <c r="B33" s="227">
        <v>26</v>
      </c>
      <c r="C33" s="346">
        <v>45531</v>
      </c>
      <c r="D33" s="326" t="s">
        <v>522</v>
      </c>
      <c r="E33" s="438" t="str">
        <f t="shared" si="0"/>
        <v>_</v>
      </c>
      <c r="F33" s="438" t="str">
        <f t="shared" si="1"/>
        <v>متر مکعب</v>
      </c>
      <c r="G33" s="438" t="str">
        <f t="shared" si="2"/>
        <v>بتن</v>
      </c>
      <c r="H33" s="458">
        <v>72</v>
      </c>
      <c r="I33" s="458">
        <v>712375</v>
      </c>
      <c r="J33" s="458" t="s">
        <v>531</v>
      </c>
      <c r="K33" s="670">
        <f>IF(Civil_DB[[#This Row],[نوع فعالیت]]=Civil_DB[[#Headers],[آرماتور بندی]],Civil_DB[[#This Row],[مقدار]],0)</f>
        <v>0</v>
      </c>
      <c r="L33" s="634">
        <f>IF(Civil_DB[[#This Row],[نوع فعالیت]]=Civil_DB[[#Headers],[قالب بندی]],Civil_DB[[#This Row],[مقدار]],0)</f>
        <v>0</v>
      </c>
      <c r="M33" s="634">
        <f>IF(Civil_DB[[#This Row],[نوع فعالیت]]=Civil_DB[[#Headers],[بتن]],Civil_DB[[#This Row],[مقدار]],0)</f>
        <v>72</v>
      </c>
      <c r="N33" s="458"/>
    </row>
    <row r="34" spans="2:14" x14ac:dyDescent="0.25">
      <c r="B34" s="227">
        <v>27</v>
      </c>
      <c r="C34" s="346">
        <v>45532</v>
      </c>
      <c r="D34" s="326" t="s">
        <v>522</v>
      </c>
      <c r="E34" s="438" t="str">
        <f t="shared" si="0"/>
        <v>_</v>
      </c>
      <c r="F34" s="438" t="str">
        <f t="shared" si="1"/>
        <v>متر مکعب</v>
      </c>
      <c r="G34" s="438" t="str">
        <f t="shared" si="2"/>
        <v>بتن</v>
      </c>
      <c r="H34" s="458">
        <v>56</v>
      </c>
      <c r="I34" s="438">
        <v>712375</v>
      </c>
      <c r="J34" s="438" t="s">
        <v>531</v>
      </c>
      <c r="K34" s="670">
        <f>IF(Civil_DB[[#This Row],[نوع فعالیت]]=Civil_DB[[#Headers],[آرماتور بندی]],Civil_DB[[#This Row],[مقدار]],0)</f>
        <v>0</v>
      </c>
      <c r="L34" s="634">
        <f>IF(Civil_DB[[#This Row],[نوع فعالیت]]=Civil_DB[[#Headers],[قالب بندی]],Civil_DB[[#This Row],[مقدار]],0)</f>
        <v>0</v>
      </c>
      <c r="M34" s="634">
        <f>IF(Civil_DB[[#This Row],[نوع فعالیت]]=Civil_DB[[#Headers],[بتن]],Civil_DB[[#This Row],[مقدار]],0)</f>
        <v>56</v>
      </c>
      <c r="N34" s="458"/>
    </row>
    <row r="35" spans="2:14" x14ac:dyDescent="0.25">
      <c r="B35" s="227">
        <v>28</v>
      </c>
      <c r="C35" s="346">
        <v>45532</v>
      </c>
      <c r="D35" s="326" t="s">
        <v>522</v>
      </c>
      <c r="E35" s="438" t="str">
        <f t="shared" si="0"/>
        <v>_</v>
      </c>
      <c r="F35" s="438" t="str">
        <f t="shared" si="1"/>
        <v>متر مکعب</v>
      </c>
      <c r="G35" s="438" t="str">
        <f t="shared" si="2"/>
        <v>بتن</v>
      </c>
      <c r="H35" s="458">
        <v>20</v>
      </c>
      <c r="I35" s="458">
        <v>723505</v>
      </c>
      <c r="J35" s="458" t="s">
        <v>498</v>
      </c>
      <c r="K35" s="670">
        <f>IF(Civil_DB[[#This Row],[نوع فعالیت]]=Civil_DB[[#Headers],[آرماتور بندی]],Civil_DB[[#This Row],[مقدار]],0)</f>
        <v>0</v>
      </c>
      <c r="L35" s="634">
        <f>IF(Civil_DB[[#This Row],[نوع فعالیت]]=Civil_DB[[#Headers],[قالب بندی]],Civil_DB[[#This Row],[مقدار]],0)</f>
        <v>0</v>
      </c>
      <c r="M35" s="634">
        <f>IF(Civil_DB[[#This Row],[نوع فعالیت]]=Civil_DB[[#Headers],[بتن]],Civil_DB[[#This Row],[مقدار]],0)</f>
        <v>20</v>
      </c>
      <c r="N35" s="458"/>
    </row>
    <row r="36" spans="2:14" x14ac:dyDescent="0.25">
      <c r="B36" s="227">
        <v>29</v>
      </c>
      <c r="C36" s="346">
        <v>45533</v>
      </c>
      <c r="D36" s="326" t="s">
        <v>522</v>
      </c>
      <c r="E36" s="438" t="str">
        <f t="shared" si="0"/>
        <v>_</v>
      </c>
      <c r="F36" s="438" t="str">
        <f t="shared" si="1"/>
        <v>متر مکعب</v>
      </c>
      <c r="G36" s="438" t="str">
        <f t="shared" si="2"/>
        <v>بتن</v>
      </c>
      <c r="H36" s="458">
        <v>70</v>
      </c>
      <c r="I36" s="438">
        <v>712565</v>
      </c>
      <c r="J36" s="438" t="s">
        <v>531</v>
      </c>
      <c r="K36" s="670">
        <f>IF(Civil_DB[[#This Row],[نوع فعالیت]]=Civil_DB[[#Headers],[آرماتور بندی]],Civil_DB[[#This Row],[مقدار]],0)</f>
        <v>0</v>
      </c>
      <c r="L36" s="634">
        <f>IF(Civil_DB[[#This Row],[نوع فعالیت]]=Civil_DB[[#Headers],[قالب بندی]],Civil_DB[[#This Row],[مقدار]],0)</f>
        <v>0</v>
      </c>
      <c r="M36" s="634">
        <f>IF(Civil_DB[[#This Row],[نوع فعالیت]]=Civil_DB[[#Headers],[بتن]],Civil_DB[[#This Row],[مقدار]],0)</f>
        <v>70</v>
      </c>
      <c r="N36" s="458"/>
    </row>
    <row r="37" spans="2:14" x14ac:dyDescent="0.25">
      <c r="B37" s="227">
        <v>30</v>
      </c>
      <c r="C37" s="605">
        <v>45534</v>
      </c>
      <c r="D37" s="326" t="s">
        <v>522</v>
      </c>
      <c r="E37" s="438" t="str">
        <f t="shared" si="0"/>
        <v>_</v>
      </c>
      <c r="F37" s="438" t="str">
        <f t="shared" si="1"/>
        <v>متر مکعب</v>
      </c>
      <c r="G37" s="438" t="str">
        <f t="shared" si="2"/>
        <v>بتن</v>
      </c>
      <c r="H37" s="458">
        <v>86</v>
      </c>
      <c r="I37" s="458">
        <v>713375</v>
      </c>
      <c r="J37" s="458" t="s">
        <v>498</v>
      </c>
      <c r="K37" s="670">
        <f>IF(Civil_DB[[#This Row],[نوع فعالیت]]=Civil_DB[[#Headers],[آرماتور بندی]],Civil_DB[[#This Row],[مقدار]],0)</f>
        <v>0</v>
      </c>
      <c r="L37" s="634">
        <f>IF(Civil_DB[[#This Row],[نوع فعالیت]]=Civil_DB[[#Headers],[قالب بندی]],Civil_DB[[#This Row],[مقدار]],0)</f>
        <v>0</v>
      </c>
      <c r="M37" s="634">
        <f>IF(Civil_DB[[#This Row],[نوع فعالیت]]=Civil_DB[[#Headers],[بتن]],Civil_DB[[#This Row],[مقدار]],0)</f>
        <v>86</v>
      </c>
      <c r="N37" s="458"/>
    </row>
    <row r="38" spans="2:14" x14ac:dyDescent="0.25">
      <c r="B38" s="227">
        <v>31</v>
      </c>
      <c r="C38" s="639">
        <v>45535</v>
      </c>
      <c r="D38" s="326" t="s">
        <v>522</v>
      </c>
      <c r="E38" s="438" t="str">
        <f t="shared" ref="E38:E69" si="3">IFERROR(VLOOKUP(D38,O:S,2,FALSE),"")</f>
        <v>_</v>
      </c>
      <c r="F38" s="438" t="str">
        <f t="shared" ref="F38:F69" si="4">IFERROR(VLOOKUP(D38,O:S,3,FALSE),"")</f>
        <v>متر مکعب</v>
      </c>
      <c r="G38" s="438" t="str">
        <f t="shared" ref="G38:G69" si="5">IFERROR(VLOOKUP(D38,O:S,5,FALSE),"")</f>
        <v>بتن</v>
      </c>
      <c r="H38" s="458">
        <v>38</v>
      </c>
      <c r="I38" s="438">
        <v>713375</v>
      </c>
      <c r="J38" s="438" t="s">
        <v>498</v>
      </c>
      <c r="K38" s="670">
        <f>IF(Civil_DB[[#This Row],[نوع فعالیت]]=Civil_DB[[#Headers],[آرماتور بندی]],Civil_DB[[#This Row],[مقدار]],0)</f>
        <v>0</v>
      </c>
      <c r="L38" s="634">
        <f>IF(Civil_DB[[#This Row],[نوع فعالیت]]=Civil_DB[[#Headers],[قالب بندی]],Civil_DB[[#This Row],[مقدار]],0)</f>
        <v>0</v>
      </c>
      <c r="M38" s="634">
        <f>IF(Civil_DB[[#This Row],[نوع فعالیت]]=Civil_DB[[#Headers],[بتن]],Civil_DB[[#This Row],[مقدار]],0)</f>
        <v>38</v>
      </c>
      <c r="N38" s="458"/>
    </row>
    <row r="39" spans="2:14" x14ac:dyDescent="0.25">
      <c r="B39" s="227">
        <v>32</v>
      </c>
      <c r="C39" s="605">
        <v>45536</v>
      </c>
      <c r="D39" s="326" t="s">
        <v>522</v>
      </c>
      <c r="E39" s="438" t="str">
        <f t="shared" si="3"/>
        <v>_</v>
      </c>
      <c r="F39" s="438" t="str">
        <f t="shared" si="4"/>
        <v>متر مکعب</v>
      </c>
      <c r="G39" s="438" t="str">
        <f t="shared" si="5"/>
        <v>بتن</v>
      </c>
      <c r="H39" s="458">
        <v>47</v>
      </c>
      <c r="I39" s="458">
        <v>713375</v>
      </c>
      <c r="J39" s="458" t="s">
        <v>498</v>
      </c>
      <c r="K39" s="670">
        <f>IF(Civil_DB[[#This Row],[نوع فعالیت]]=Civil_DB[[#Headers],[آرماتور بندی]],Civil_DB[[#This Row],[مقدار]],0)</f>
        <v>0</v>
      </c>
      <c r="L39" s="634">
        <f>IF(Civil_DB[[#This Row],[نوع فعالیت]]=Civil_DB[[#Headers],[قالب بندی]],Civil_DB[[#This Row],[مقدار]],0)</f>
        <v>0</v>
      </c>
      <c r="M39" s="634">
        <f>IF(Civil_DB[[#This Row],[نوع فعالیت]]=Civil_DB[[#Headers],[بتن]],Civil_DB[[#This Row],[مقدار]],0)</f>
        <v>47</v>
      </c>
      <c r="N39" s="458"/>
    </row>
    <row r="40" spans="2:14" x14ac:dyDescent="0.25">
      <c r="B40" s="227">
        <v>33</v>
      </c>
      <c r="C40" s="639">
        <v>45538</v>
      </c>
      <c r="D40" s="326" t="s">
        <v>522</v>
      </c>
      <c r="E40" s="438" t="str">
        <f t="shared" si="3"/>
        <v>_</v>
      </c>
      <c r="F40" s="438" t="str">
        <f t="shared" si="4"/>
        <v>متر مکعب</v>
      </c>
      <c r="G40" s="438" t="str">
        <f t="shared" si="5"/>
        <v>بتن</v>
      </c>
      <c r="H40" s="458">
        <v>69</v>
      </c>
      <c r="I40" s="438">
        <v>712565</v>
      </c>
      <c r="J40" s="438" t="s">
        <v>531</v>
      </c>
      <c r="K40" s="670">
        <f>IF(Civil_DB[[#This Row],[نوع فعالیت]]=Civil_DB[[#Headers],[آرماتور بندی]],Civil_DB[[#This Row],[مقدار]],0)</f>
        <v>0</v>
      </c>
      <c r="L40" s="634">
        <f>IF(Civil_DB[[#This Row],[نوع فعالیت]]=Civil_DB[[#Headers],[قالب بندی]],Civil_DB[[#This Row],[مقدار]],0)</f>
        <v>0</v>
      </c>
      <c r="M40" s="634">
        <f>IF(Civil_DB[[#This Row],[نوع فعالیت]]=Civil_DB[[#Headers],[بتن]],Civil_DB[[#This Row],[مقدار]],0)</f>
        <v>69</v>
      </c>
      <c r="N40" s="458"/>
    </row>
    <row r="41" spans="2:14" x14ac:dyDescent="0.25">
      <c r="B41" s="227">
        <v>34</v>
      </c>
      <c r="C41" s="605">
        <v>45539</v>
      </c>
      <c r="D41" s="326" t="s">
        <v>522</v>
      </c>
      <c r="E41" s="438" t="str">
        <f t="shared" si="3"/>
        <v>_</v>
      </c>
      <c r="F41" s="438" t="str">
        <f t="shared" si="4"/>
        <v>متر مکعب</v>
      </c>
      <c r="G41" s="438" t="str">
        <f t="shared" si="5"/>
        <v>بتن</v>
      </c>
      <c r="H41" s="458">
        <v>57</v>
      </c>
      <c r="I41" s="458">
        <v>712375</v>
      </c>
      <c r="J41" s="458" t="s">
        <v>531</v>
      </c>
      <c r="K41" s="670">
        <f>IF(Civil_DB[[#This Row],[نوع فعالیت]]=Civil_DB[[#Headers],[آرماتور بندی]],Civil_DB[[#This Row],[مقدار]],0)</f>
        <v>0</v>
      </c>
      <c r="L41" s="634">
        <f>IF(Civil_DB[[#This Row],[نوع فعالیت]]=Civil_DB[[#Headers],[قالب بندی]],Civil_DB[[#This Row],[مقدار]],0)</f>
        <v>0</v>
      </c>
      <c r="M41" s="634">
        <f>IF(Civil_DB[[#This Row],[نوع فعالیت]]=Civil_DB[[#Headers],[بتن]],Civil_DB[[#This Row],[مقدار]],0)</f>
        <v>57</v>
      </c>
      <c r="N41" s="458"/>
    </row>
    <row r="42" spans="2:14" x14ac:dyDescent="0.25">
      <c r="B42" s="227">
        <v>35</v>
      </c>
      <c r="C42" s="639">
        <v>45540</v>
      </c>
      <c r="D42" s="326" t="s">
        <v>522</v>
      </c>
      <c r="E42" s="438" t="str">
        <f t="shared" si="3"/>
        <v>_</v>
      </c>
      <c r="F42" s="438" t="str">
        <f t="shared" si="4"/>
        <v>متر مکعب</v>
      </c>
      <c r="G42" s="438" t="str">
        <f t="shared" si="5"/>
        <v>بتن</v>
      </c>
      <c r="H42" s="458">
        <v>44</v>
      </c>
      <c r="I42" s="438">
        <v>713375</v>
      </c>
      <c r="J42" s="438" t="s">
        <v>498</v>
      </c>
      <c r="K42" s="670">
        <f>IF(Civil_DB[[#This Row],[نوع فعالیت]]=Civil_DB[[#Headers],[آرماتور بندی]],Civil_DB[[#This Row],[مقدار]],0)</f>
        <v>0</v>
      </c>
      <c r="L42" s="634">
        <f>IF(Civil_DB[[#This Row],[نوع فعالیت]]=Civil_DB[[#Headers],[قالب بندی]],Civil_DB[[#This Row],[مقدار]],0)</f>
        <v>0</v>
      </c>
      <c r="M42" s="634">
        <f>IF(Civil_DB[[#This Row],[نوع فعالیت]]=Civil_DB[[#Headers],[بتن]],Civil_DB[[#This Row],[مقدار]],0)</f>
        <v>44</v>
      </c>
      <c r="N42" s="458"/>
    </row>
    <row r="43" spans="2:14" x14ac:dyDescent="0.25">
      <c r="B43" s="227">
        <v>36</v>
      </c>
      <c r="C43" s="605">
        <v>45541</v>
      </c>
      <c r="D43" s="326" t="s">
        <v>522</v>
      </c>
      <c r="E43" s="438" t="str">
        <f t="shared" si="3"/>
        <v>_</v>
      </c>
      <c r="F43" s="438" t="str">
        <f t="shared" si="4"/>
        <v>متر مکعب</v>
      </c>
      <c r="G43" s="438" t="str">
        <f t="shared" si="5"/>
        <v>بتن</v>
      </c>
      <c r="H43" s="458">
        <v>39</v>
      </c>
      <c r="I43" s="458">
        <v>713375</v>
      </c>
      <c r="J43" s="458" t="s">
        <v>498</v>
      </c>
      <c r="K43" s="670">
        <f>IF(Civil_DB[[#This Row],[نوع فعالیت]]=Civil_DB[[#Headers],[آرماتور بندی]],Civil_DB[[#This Row],[مقدار]],0)</f>
        <v>0</v>
      </c>
      <c r="L43" s="634">
        <f>IF(Civil_DB[[#This Row],[نوع فعالیت]]=Civil_DB[[#Headers],[قالب بندی]],Civil_DB[[#This Row],[مقدار]],0)</f>
        <v>0</v>
      </c>
      <c r="M43" s="634">
        <f>IF(Civil_DB[[#This Row],[نوع فعالیت]]=Civil_DB[[#Headers],[بتن]],Civil_DB[[#This Row],[مقدار]],0)</f>
        <v>39</v>
      </c>
      <c r="N43" s="458"/>
    </row>
    <row r="44" spans="2:14" ht="21" customHeight="1" x14ac:dyDescent="0.25">
      <c r="B44" s="227">
        <v>37</v>
      </c>
      <c r="C44" s="639">
        <v>45542</v>
      </c>
      <c r="D44" s="326" t="s">
        <v>522</v>
      </c>
      <c r="E44" s="438" t="str">
        <f t="shared" si="3"/>
        <v>_</v>
      </c>
      <c r="F44" s="438" t="str">
        <f t="shared" si="4"/>
        <v>متر مکعب</v>
      </c>
      <c r="G44" s="438" t="str">
        <f t="shared" si="5"/>
        <v>بتن</v>
      </c>
      <c r="H44" s="458">
        <v>73</v>
      </c>
      <c r="I44" s="438">
        <v>712565</v>
      </c>
      <c r="J44" s="438" t="s">
        <v>531</v>
      </c>
      <c r="K44" s="670">
        <f>IF(Civil_DB[[#This Row],[نوع فعالیت]]=Civil_DB[[#Headers],[آرماتور بندی]],Civil_DB[[#This Row],[مقدار]],0)</f>
        <v>0</v>
      </c>
      <c r="L44" s="634">
        <f>IF(Civil_DB[[#This Row],[نوع فعالیت]]=Civil_DB[[#Headers],[قالب بندی]],Civil_DB[[#This Row],[مقدار]],0)</f>
        <v>0</v>
      </c>
      <c r="M44" s="634">
        <f>IF(Civil_DB[[#This Row],[نوع فعالیت]]=Civil_DB[[#Headers],[بتن]],Civil_DB[[#This Row],[مقدار]],0)</f>
        <v>73</v>
      </c>
      <c r="N44" s="458"/>
    </row>
    <row r="45" spans="2:14" ht="18.75" customHeight="1" x14ac:dyDescent="0.25">
      <c r="B45" s="227">
        <v>38</v>
      </c>
      <c r="C45" s="635">
        <v>45543</v>
      </c>
      <c r="D45" s="326" t="s">
        <v>522</v>
      </c>
      <c r="E45" s="438" t="str">
        <f t="shared" si="3"/>
        <v>_</v>
      </c>
      <c r="F45" s="438" t="str">
        <f t="shared" si="4"/>
        <v>متر مکعب</v>
      </c>
      <c r="G45" s="438" t="str">
        <f t="shared" si="5"/>
        <v>بتن</v>
      </c>
      <c r="H45" s="458">
        <v>56</v>
      </c>
      <c r="I45" s="458">
        <v>713145</v>
      </c>
      <c r="J45" s="458" t="s">
        <v>531</v>
      </c>
      <c r="K45" s="670">
        <f>IF(Civil_DB[[#This Row],[نوع فعالیت]]=Civil_DB[[#Headers],[آرماتور بندی]],Civil_DB[[#This Row],[مقدار]],0)</f>
        <v>0</v>
      </c>
      <c r="L45" s="634">
        <f>IF(Civil_DB[[#This Row],[نوع فعالیت]]=Civil_DB[[#Headers],[قالب بندی]],Civil_DB[[#This Row],[مقدار]],0)</f>
        <v>0</v>
      </c>
      <c r="M45" s="634">
        <f>IF(Civil_DB[[#This Row],[نوع فعالیت]]=Civil_DB[[#Headers],[بتن]],Civil_DB[[#This Row],[مقدار]],0)</f>
        <v>56</v>
      </c>
      <c r="N45" s="458"/>
    </row>
    <row r="46" spans="2:14" x14ac:dyDescent="0.25">
      <c r="B46" s="227">
        <v>39</v>
      </c>
      <c r="C46" s="639">
        <v>45544</v>
      </c>
      <c r="D46" s="326" t="s">
        <v>522</v>
      </c>
      <c r="E46" s="438" t="str">
        <f t="shared" si="3"/>
        <v>_</v>
      </c>
      <c r="F46" s="438" t="str">
        <f t="shared" si="4"/>
        <v>متر مکعب</v>
      </c>
      <c r="G46" s="438" t="str">
        <f t="shared" si="5"/>
        <v>بتن</v>
      </c>
      <c r="H46" s="458">
        <v>56</v>
      </c>
      <c r="I46" s="438">
        <v>712375</v>
      </c>
      <c r="J46" s="438" t="s">
        <v>531</v>
      </c>
      <c r="K46" s="670">
        <f>IF(Civil_DB[[#This Row],[نوع فعالیت]]=Civil_DB[[#Headers],[آرماتور بندی]],Civil_DB[[#This Row],[مقدار]],0)</f>
        <v>0</v>
      </c>
      <c r="L46" s="634">
        <f>IF(Civil_DB[[#This Row],[نوع فعالیت]]=Civil_DB[[#Headers],[قالب بندی]],Civil_DB[[#This Row],[مقدار]],0)</f>
        <v>0</v>
      </c>
      <c r="M46" s="634">
        <f>IF(Civil_DB[[#This Row],[نوع فعالیت]]=Civil_DB[[#Headers],[بتن]],Civil_DB[[#This Row],[مقدار]],0)</f>
        <v>56</v>
      </c>
      <c r="N46" s="458"/>
    </row>
    <row r="47" spans="2:14" x14ac:dyDescent="0.25">
      <c r="B47" s="227">
        <v>40</v>
      </c>
      <c r="C47" s="605">
        <v>45545</v>
      </c>
      <c r="D47" s="326" t="s">
        <v>522</v>
      </c>
      <c r="E47" s="438" t="str">
        <f t="shared" si="3"/>
        <v>_</v>
      </c>
      <c r="F47" s="438" t="str">
        <f t="shared" si="4"/>
        <v>متر مکعب</v>
      </c>
      <c r="G47" s="438" t="str">
        <f t="shared" si="5"/>
        <v>بتن</v>
      </c>
      <c r="H47" s="458">
        <v>60</v>
      </c>
      <c r="I47" s="458">
        <v>713375</v>
      </c>
      <c r="J47" s="458" t="s">
        <v>531</v>
      </c>
      <c r="K47" s="670">
        <f>IF(Civil_DB[[#This Row],[نوع فعالیت]]=Civil_DB[[#Headers],[آرماتور بندی]],Civil_DB[[#This Row],[مقدار]],0)</f>
        <v>0</v>
      </c>
      <c r="L47" s="634">
        <f>IF(Civil_DB[[#This Row],[نوع فعالیت]]=Civil_DB[[#Headers],[قالب بندی]],Civil_DB[[#This Row],[مقدار]],0)</f>
        <v>0</v>
      </c>
      <c r="M47" s="634">
        <f>IF(Civil_DB[[#This Row],[نوع فعالیت]]=Civil_DB[[#Headers],[بتن]],Civil_DB[[#This Row],[مقدار]],0)</f>
        <v>60</v>
      </c>
      <c r="N47" s="458"/>
    </row>
    <row r="48" spans="2:14" x14ac:dyDescent="0.25">
      <c r="B48" s="227">
        <v>41</v>
      </c>
      <c r="C48" s="639">
        <v>45546</v>
      </c>
      <c r="D48" s="326" t="s">
        <v>522</v>
      </c>
      <c r="E48" s="438" t="str">
        <f t="shared" si="3"/>
        <v>_</v>
      </c>
      <c r="F48" s="438" t="str">
        <f t="shared" si="4"/>
        <v>متر مکعب</v>
      </c>
      <c r="G48" s="438" t="str">
        <f t="shared" si="5"/>
        <v>بتن</v>
      </c>
      <c r="H48" s="458">
        <v>55</v>
      </c>
      <c r="I48" s="438">
        <v>713375</v>
      </c>
      <c r="J48" s="438" t="s">
        <v>531</v>
      </c>
      <c r="K48" s="670">
        <f>IF(Civil_DB[[#This Row],[نوع فعالیت]]=Civil_DB[[#Headers],[آرماتور بندی]],Civil_DB[[#This Row],[مقدار]],0)</f>
        <v>0</v>
      </c>
      <c r="L48" s="634">
        <f>IF(Civil_DB[[#This Row],[نوع فعالیت]]=Civil_DB[[#Headers],[قالب بندی]],Civil_DB[[#This Row],[مقدار]],0)</f>
        <v>0</v>
      </c>
      <c r="M48" s="634">
        <f>IF(Civil_DB[[#This Row],[نوع فعالیت]]=Civil_DB[[#Headers],[بتن]],Civil_DB[[#This Row],[مقدار]],0)</f>
        <v>55</v>
      </c>
      <c r="N48" s="458"/>
    </row>
    <row r="49" spans="2:14" x14ac:dyDescent="0.25">
      <c r="B49" s="227">
        <v>42</v>
      </c>
      <c r="C49" s="605">
        <v>45547</v>
      </c>
      <c r="D49" s="326" t="s">
        <v>522</v>
      </c>
      <c r="E49" s="438" t="str">
        <f t="shared" si="3"/>
        <v>_</v>
      </c>
      <c r="F49" s="438" t="str">
        <f t="shared" si="4"/>
        <v>متر مکعب</v>
      </c>
      <c r="G49" s="438" t="str">
        <f t="shared" si="5"/>
        <v>بتن</v>
      </c>
      <c r="H49" s="458">
        <v>0</v>
      </c>
      <c r="I49" s="458"/>
      <c r="J49" s="458"/>
      <c r="K49" s="670">
        <f>IF(Civil_DB[[#This Row],[نوع فعالیت]]=Civil_DB[[#Headers],[آرماتور بندی]],Civil_DB[[#This Row],[مقدار]],0)</f>
        <v>0</v>
      </c>
      <c r="L49" s="634">
        <f>IF(Civil_DB[[#This Row],[نوع فعالیت]]=Civil_DB[[#Headers],[قالب بندی]],Civil_DB[[#This Row],[مقدار]],0)</f>
        <v>0</v>
      </c>
      <c r="M49" s="634">
        <f>IF(Civil_DB[[#This Row],[نوع فعالیت]]=Civil_DB[[#Headers],[بتن]],Civil_DB[[#This Row],[مقدار]],0)</f>
        <v>0</v>
      </c>
      <c r="N49" s="458"/>
    </row>
    <row r="50" spans="2:14" x14ac:dyDescent="0.25">
      <c r="B50" s="227">
        <v>43</v>
      </c>
      <c r="C50" s="639">
        <v>45549</v>
      </c>
      <c r="D50" s="326" t="s">
        <v>522</v>
      </c>
      <c r="E50" s="438" t="str">
        <f t="shared" si="3"/>
        <v>_</v>
      </c>
      <c r="F50" s="438" t="str">
        <f t="shared" si="4"/>
        <v>متر مکعب</v>
      </c>
      <c r="G50" s="438" t="str">
        <f t="shared" si="5"/>
        <v>بتن</v>
      </c>
      <c r="H50" s="458">
        <v>52</v>
      </c>
      <c r="I50" s="438">
        <v>714423</v>
      </c>
      <c r="J50" s="438" t="s">
        <v>498</v>
      </c>
      <c r="K50" s="670">
        <f>IF(Civil_DB[[#This Row],[نوع فعالیت]]=Civil_DB[[#Headers],[آرماتور بندی]],Civil_DB[[#This Row],[مقدار]],0)</f>
        <v>0</v>
      </c>
      <c r="L50" s="634">
        <f>IF(Civil_DB[[#This Row],[نوع فعالیت]]=Civil_DB[[#Headers],[قالب بندی]],Civil_DB[[#This Row],[مقدار]],0)</f>
        <v>0</v>
      </c>
      <c r="M50" s="634">
        <f>IF(Civil_DB[[#This Row],[نوع فعالیت]]=Civil_DB[[#Headers],[بتن]],Civil_DB[[#This Row],[مقدار]],0)</f>
        <v>52</v>
      </c>
      <c r="N50" s="458"/>
    </row>
    <row r="51" spans="2:14" x14ac:dyDescent="0.25">
      <c r="B51" s="227">
        <v>44</v>
      </c>
      <c r="C51" s="605">
        <v>45549</v>
      </c>
      <c r="D51" s="326" t="s">
        <v>522</v>
      </c>
      <c r="E51" s="438" t="str">
        <f t="shared" si="3"/>
        <v>_</v>
      </c>
      <c r="F51" s="438" t="str">
        <f t="shared" si="4"/>
        <v>متر مکعب</v>
      </c>
      <c r="G51" s="438" t="str">
        <f t="shared" si="5"/>
        <v>بتن</v>
      </c>
      <c r="H51" s="458">
        <v>57</v>
      </c>
      <c r="I51" s="458">
        <v>713145</v>
      </c>
      <c r="J51" s="458" t="s">
        <v>531</v>
      </c>
      <c r="K51" s="670">
        <f>IF(Civil_DB[[#This Row],[نوع فعالیت]]=Civil_DB[[#Headers],[آرماتور بندی]],Civil_DB[[#This Row],[مقدار]],0)</f>
        <v>0</v>
      </c>
      <c r="L51" s="634">
        <f>IF(Civil_DB[[#This Row],[نوع فعالیت]]=Civil_DB[[#Headers],[قالب بندی]],Civil_DB[[#This Row],[مقدار]],0)</f>
        <v>0</v>
      </c>
      <c r="M51" s="634">
        <f>IF(Civil_DB[[#This Row],[نوع فعالیت]]=Civil_DB[[#Headers],[بتن]],Civil_DB[[#This Row],[مقدار]],0)</f>
        <v>57</v>
      </c>
      <c r="N51" s="458"/>
    </row>
    <row r="52" spans="2:14" x14ac:dyDescent="0.25">
      <c r="B52" s="227">
        <v>45</v>
      </c>
      <c r="C52" s="629">
        <v>45550</v>
      </c>
      <c r="D52" s="326" t="s">
        <v>522</v>
      </c>
      <c r="E52" s="438" t="str">
        <f t="shared" si="3"/>
        <v>_</v>
      </c>
      <c r="F52" s="438" t="str">
        <f t="shared" si="4"/>
        <v>متر مکعب</v>
      </c>
      <c r="G52" s="438" t="str">
        <f t="shared" si="5"/>
        <v>بتن</v>
      </c>
      <c r="H52" s="458">
        <v>129</v>
      </c>
      <c r="I52" s="438">
        <v>714423</v>
      </c>
      <c r="J52" s="438" t="s">
        <v>498</v>
      </c>
      <c r="K52" s="670">
        <f>IF(Civil_DB[[#This Row],[نوع فعالیت]]=Civil_DB[[#Headers],[آرماتور بندی]],Civil_DB[[#This Row],[مقدار]],0)</f>
        <v>0</v>
      </c>
      <c r="L52" s="634">
        <f>IF(Civil_DB[[#This Row],[نوع فعالیت]]=Civil_DB[[#Headers],[قالب بندی]],Civil_DB[[#This Row],[مقدار]],0)</f>
        <v>0</v>
      </c>
      <c r="M52" s="634">
        <f>IF(Civil_DB[[#This Row],[نوع فعالیت]]=Civil_DB[[#Headers],[بتن]],Civil_DB[[#This Row],[مقدار]],0)</f>
        <v>129</v>
      </c>
      <c r="N52" s="458"/>
    </row>
    <row r="53" spans="2:14" x14ac:dyDescent="0.25">
      <c r="B53" s="227">
        <v>46</v>
      </c>
      <c r="C53" s="605">
        <v>45551</v>
      </c>
      <c r="D53" s="326" t="s">
        <v>522</v>
      </c>
      <c r="E53" s="438" t="str">
        <f t="shared" si="3"/>
        <v>_</v>
      </c>
      <c r="F53" s="438" t="str">
        <f t="shared" si="4"/>
        <v>متر مکعب</v>
      </c>
      <c r="G53" s="438" t="str">
        <f t="shared" si="5"/>
        <v>بتن</v>
      </c>
      <c r="H53" s="458">
        <v>57</v>
      </c>
      <c r="I53" s="458">
        <v>713375</v>
      </c>
      <c r="J53" s="458" t="s">
        <v>531</v>
      </c>
      <c r="K53" s="670">
        <f>IF(Civil_DB[[#This Row],[نوع فعالیت]]=Civil_DB[[#Headers],[آرماتور بندی]],Civil_DB[[#This Row],[مقدار]],0)</f>
        <v>0</v>
      </c>
      <c r="L53" s="634">
        <f>IF(Civil_DB[[#This Row],[نوع فعالیت]]=Civil_DB[[#Headers],[قالب بندی]],Civil_DB[[#This Row],[مقدار]],0)</f>
        <v>0</v>
      </c>
      <c r="M53" s="634">
        <f>IF(Civil_DB[[#This Row],[نوع فعالیت]]=Civil_DB[[#Headers],[بتن]],Civil_DB[[#This Row],[مقدار]],0)</f>
        <v>57</v>
      </c>
      <c r="N53" s="458"/>
    </row>
    <row r="54" spans="2:14" x14ac:dyDescent="0.25">
      <c r="B54" s="227">
        <v>47</v>
      </c>
      <c r="C54" s="639">
        <v>45552</v>
      </c>
      <c r="D54" s="326" t="s">
        <v>522</v>
      </c>
      <c r="E54" s="438" t="str">
        <f t="shared" si="3"/>
        <v>_</v>
      </c>
      <c r="F54" s="438" t="str">
        <f t="shared" si="4"/>
        <v>متر مکعب</v>
      </c>
      <c r="G54" s="438" t="str">
        <f t="shared" si="5"/>
        <v>بتن</v>
      </c>
      <c r="H54" s="458">
        <v>19</v>
      </c>
      <c r="I54" s="438">
        <v>714423</v>
      </c>
      <c r="J54" s="438" t="s">
        <v>498</v>
      </c>
      <c r="K54" s="670">
        <f>IF(Civil_DB[[#This Row],[نوع فعالیت]]=Civil_DB[[#Headers],[آرماتور بندی]],Civil_DB[[#This Row],[مقدار]],0)</f>
        <v>0</v>
      </c>
      <c r="L54" s="634">
        <f>IF(Civil_DB[[#This Row],[نوع فعالیت]]=Civil_DB[[#Headers],[قالب بندی]],Civil_DB[[#This Row],[مقدار]],0)</f>
        <v>0</v>
      </c>
      <c r="M54" s="634">
        <f>IF(Civil_DB[[#This Row],[نوع فعالیت]]=Civil_DB[[#Headers],[بتن]],Civil_DB[[#This Row],[مقدار]],0)</f>
        <v>19</v>
      </c>
      <c r="N54" s="458"/>
    </row>
    <row r="55" spans="2:14" x14ac:dyDescent="0.25">
      <c r="B55" s="227">
        <v>48</v>
      </c>
      <c r="C55" s="605">
        <v>45552</v>
      </c>
      <c r="D55" s="326" t="s">
        <v>522</v>
      </c>
      <c r="E55" s="438" t="str">
        <f t="shared" si="3"/>
        <v>_</v>
      </c>
      <c r="F55" s="438" t="str">
        <f t="shared" si="4"/>
        <v>متر مکعب</v>
      </c>
      <c r="G55" s="438" t="str">
        <f t="shared" si="5"/>
        <v>بتن</v>
      </c>
      <c r="H55" s="458">
        <v>56</v>
      </c>
      <c r="I55" s="458">
        <v>713375</v>
      </c>
      <c r="J55" s="458" t="s">
        <v>531</v>
      </c>
      <c r="K55" s="670">
        <f>IF(Civil_DB[[#This Row],[نوع فعالیت]]=Civil_DB[[#Headers],[آرماتور بندی]],Civil_DB[[#This Row],[مقدار]],0)</f>
        <v>0</v>
      </c>
      <c r="L55" s="634">
        <f>IF(Civil_DB[[#This Row],[نوع فعالیت]]=Civil_DB[[#Headers],[قالب بندی]],Civil_DB[[#This Row],[مقدار]],0)</f>
        <v>0</v>
      </c>
      <c r="M55" s="634">
        <f>IF(Civil_DB[[#This Row],[نوع فعالیت]]=Civil_DB[[#Headers],[بتن]],Civil_DB[[#This Row],[مقدار]],0)</f>
        <v>56</v>
      </c>
      <c r="N55" s="458"/>
    </row>
    <row r="56" spans="2:14" x14ac:dyDescent="0.25">
      <c r="B56" s="227">
        <v>49</v>
      </c>
      <c r="C56" s="639">
        <v>45553</v>
      </c>
      <c r="D56" s="326" t="s">
        <v>522</v>
      </c>
      <c r="E56" s="438" t="str">
        <f t="shared" si="3"/>
        <v>_</v>
      </c>
      <c r="F56" s="438" t="str">
        <f t="shared" si="4"/>
        <v>متر مکعب</v>
      </c>
      <c r="G56" s="438" t="str">
        <f t="shared" si="5"/>
        <v>بتن</v>
      </c>
      <c r="H56" s="458">
        <v>56</v>
      </c>
      <c r="I56" s="438">
        <v>713145</v>
      </c>
      <c r="J56" s="438" t="s">
        <v>531</v>
      </c>
      <c r="K56" s="670">
        <f>IF(Civil_DB[[#This Row],[نوع فعالیت]]=Civil_DB[[#Headers],[آرماتور بندی]],Civil_DB[[#This Row],[مقدار]],0)</f>
        <v>0</v>
      </c>
      <c r="L56" s="634">
        <f>IF(Civil_DB[[#This Row],[نوع فعالیت]]=Civil_DB[[#Headers],[قالب بندی]],Civil_DB[[#This Row],[مقدار]],0)</f>
        <v>0</v>
      </c>
      <c r="M56" s="634">
        <f>IF(Civil_DB[[#This Row],[نوع فعالیت]]=Civil_DB[[#Headers],[بتن]],Civil_DB[[#This Row],[مقدار]],0)</f>
        <v>56</v>
      </c>
      <c r="N56" s="458"/>
    </row>
    <row r="57" spans="2:14" x14ac:dyDescent="0.25">
      <c r="B57" s="227">
        <v>50</v>
      </c>
      <c r="C57" s="605">
        <v>45553</v>
      </c>
      <c r="D57" s="326" t="s">
        <v>522</v>
      </c>
      <c r="E57" s="438" t="str">
        <f t="shared" si="3"/>
        <v>_</v>
      </c>
      <c r="F57" s="438" t="str">
        <f t="shared" si="4"/>
        <v>متر مکعب</v>
      </c>
      <c r="G57" s="438" t="str">
        <f t="shared" si="5"/>
        <v>بتن</v>
      </c>
      <c r="H57" s="458">
        <v>19</v>
      </c>
      <c r="I57" s="458">
        <v>714143</v>
      </c>
      <c r="J57" s="458" t="s">
        <v>498</v>
      </c>
      <c r="K57" s="670">
        <f>IF(Civil_DB[[#This Row],[نوع فعالیت]]=Civil_DB[[#Headers],[آرماتور بندی]],Civil_DB[[#This Row],[مقدار]],0)</f>
        <v>0</v>
      </c>
      <c r="L57" s="634">
        <f>IF(Civil_DB[[#This Row],[نوع فعالیت]]=Civil_DB[[#Headers],[قالب بندی]],Civil_DB[[#This Row],[مقدار]],0)</f>
        <v>0</v>
      </c>
      <c r="M57" s="634">
        <f>IF(Civil_DB[[#This Row],[نوع فعالیت]]=Civil_DB[[#Headers],[بتن]],Civil_DB[[#This Row],[مقدار]],0)</f>
        <v>19</v>
      </c>
      <c r="N57" s="458"/>
    </row>
    <row r="58" spans="2:14" x14ac:dyDescent="0.25">
      <c r="B58" s="227">
        <v>51</v>
      </c>
      <c r="C58" s="639">
        <v>45554</v>
      </c>
      <c r="D58" s="326" t="s">
        <v>522</v>
      </c>
      <c r="E58" s="438" t="str">
        <f t="shared" si="3"/>
        <v>_</v>
      </c>
      <c r="F58" s="438" t="str">
        <f t="shared" si="4"/>
        <v>متر مکعب</v>
      </c>
      <c r="G58" s="438" t="str">
        <f t="shared" si="5"/>
        <v>بتن</v>
      </c>
      <c r="H58" s="458">
        <v>57</v>
      </c>
      <c r="I58" s="438">
        <v>713145</v>
      </c>
      <c r="J58" s="438" t="s">
        <v>531</v>
      </c>
      <c r="K58" s="670">
        <f>IF(Civil_DB[[#This Row],[نوع فعالیت]]=Civil_DB[[#Headers],[آرماتور بندی]],Civil_DB[[#This Row],[مقدار]],0)</f>
        <v>0</v>
      </c>
      <c r="L58" s="634">
        <f>IF(Civil_DB[[#This Row],[نوع فعالیت]]=Civil_DB[[#Headers],[قالب بندی]],Civil_DB[[#This Row],[مقدار]],0)</f>
        <v>0</v>
      </c>
      <c r="M58" s="634">
        <f>IF(Civil_DB[[#This Row],[نوع فعالیت]]=Civil_DB[[#Headers],[بتن]],Civil_DB[[#This Row],[مقدار]],0)</f>
        <v>57</v>
      </c>
      <c r="N58" s="458"/>
    </row>
    <row r="59" spans="2:14" x14ac:dyDescent="0.25">
      <c r="B59" s="227">
        <v>52</v>
      </c>
      <c r="C59" s="605">
        <v>45554</v>
      </c>
      <c r="D59" s="326" t="s">
        <v>522</v>
      </c>
      <c r="E59" s="438" t="str">
        <f t="shared" si="3"/>
        <v>_</v>
      </c>
      <c r="F59" s="438" t="str">
        <f t="shared" si="4"/>
        <v>متر مکعب</v>
      </c>
      <c r="G59" s="438" t="str">
        <f t="shared" si="5"/>
        <v>بتن</v>
      </c>
      <c r="H59" s="458">
        <v>60</v>
      </c>
      <c r="I59" s="458">
        <v>714423</v>
      </c>
      <c r="J59" s="458" t="s">
        <v>498</v>
      </c>
      <c r="K59" s="670">
        <f>IF(Civil_DB[[#This Row],[نوع فعالیت]]=Civil_DB[[#Headers],[آرماتور بندی]],Civil_DB[[#This Row],[مقدار]],0)</f>
        <v>0</v>
      </c>
      <c r="L59" s="634">
        <f>IF(Civil_DB[[#This Row],[نوع فعالیت]]=Civil_DB[[#Headers],[قالب بندی]],Civil_DB[[#This Row],[مقدار]],0)</f>
        <v>0</v>
      </c>
      <c r="M59" s="634">
        <f>IF(Civil_DB[[#This Row],[نوع فعالیت]]=Civil_DB[[#Headers],[بتن]],Civil_DB[[#This Row],[مقدار]],0)</f>
        <v>60</v>
      </c>
      <c r="N59" s="458"/>
    </row>
    <row r="60" spans="2:14" x14ac:dyDescent="0.25">
      <c r="B60" s="227">
        <v>53</v>
      </c>
      <c r="C60" s="639">
        <v>45555</v>
      </c>
      <c r="D60" s="326" t="s">
        <v>522</v>
      </c>
      <c r="E60" s="438" t="str">
        <f t="shared" si="3"/>
        <v>_</v>
      </c>
      <c r="F60" s="438" t="str">
        <f t="shared" si="4"/>
        <v>متر مکعب</v>
      </c>
      <c r="G60" s="438" t="str">
        <f t="shared" si="5"/>
        <v>بتن</v>
      </c>
      <c r="H60" s="458">
        <v>0</v>
      </c>
      <c r="I60" s="438"/>
      <c r="J60" s="438"/>
      <c r="K60" s="670">
        <f>IF(Civil_DB[[#This Row],[نوع فعالیت]]=Civil_DB[[#Headers],[آرماتور بندی]],Civil_DB[[#This Row],[مقدار]],0)</f>
        <v>0</v>
      </c>
      <c r="L60" s="634">
        <f>IF(Civil_DB[[#This Row],[نوع فعالیت]]=Civil_DB[[#Headers],[قالب بندی]],Civil_DB[[#This Row],[مقدار]],0)</f>
        <v>0</v>
      </c>
      <c r="M60" s="634">
        <f>IF(Civil_DB[[#This Row],[نوع فعالیت]]=Civil_DB[[#Headers],[بتن]],Civil_DB[[#This Row],[مقدار]],0)</f>
        <v>0</v>
      </c>
      <c r="N60" s="458"/>
    </row>
    <row r="61" spans="2:14" x14ac:dyDescent="0.25">
      <c r="B61" s="227">
        <v>54</v>
      </c>
      <c r="C61" s="635">
        <v>45556</v>
      </c>
      <c r="D61" s="326" t="s">
        <v>522</v>
      </c>
      <c r="E61" s="438" t="str">
        <f t="shared" si="3"/>
        <v>_</v>
      </c>
      <c r="F61" s="438" t="str">
        <f t="shared" si="4"/>
        <v>متر مکعب</v>
      </c>
      <c r="G61" s="438" t="str">
        <f t="shared" si="5"/>
        <v>بتن</v>
      </c>
      <c r="H61" s="458">
        <v>0</v>
      </c>
      <c r="I61" s="458"/>
      <c r="J61" s="458"/>
      <c r="K61" s="670">
        <f>IF(Civil_DB[[#This Row],[نوع فعالیت]]=Civil_DB[[#Headers],[آرماتور بندی]],Civil_DB[[#This Row],[مقدار]],0)</f>
        <v>0</v>
      </c>
      <c r="L61" s="634">
        <f>IF(Civil_DB[[#This Row],[نوع فعالیت]]=Civil_DB[[#Headers],[قالب بندی]],Civil_DB[[#This Row],[مقدار]],0)</f>
        <v>0</v>
      </c>
      <c r="M61" s="634">
        <f>IF(Civil_DB[[#This Row],[نوع فعالیت]]=Civil_DB[[#Headers],[بتن]],Civil_DB[[#This Row],[مقدار]],0)</f>
        <v>0</v>
      </c>
      <c r="N61" s="458"/>
    </row>
    <row r="62" spans="2:14" x14ac:dyDescent="0.25">
      <c r="B62" s="227">
        <v>55</v>
      </c>
      <c r="C62" s="639">
        <v>45557</v>
      </c>
      <c r="D62" s="326" t="s">
        <v>522</v>
      </c>
      <c r="E62" s="438" t="str">
        <f t="shared" si="3"/>
        <v>_</v>
      </c>
      <c r="F62" s="438" t="str">
        <f t="shared" si="4"/>
        <v>متر مکعب</v>
      </c>
      <c r="G62" s="438" t="str">
        <f t="shared" si="5"/>
        <v>بتن</v>
      </c>
      <c r="H62" s="458">
        <v>57</v>
      </c>
      <c r="I62" s="438">
        <v>713375</v>
      </c>
      <c r="J62" s="438" t="s">
        <v>531</v>
      </c>
      <c r="K62" s="670">
        <f>IF(Civil_DB[[#This Row],[نوع فعالیت]]=Civil_DB[[#Headers],[آرماتور بندی]],Civil_DB[[#This Row],[مقدار]],0)</f>
        <v>0</v>
      </c>
      <c r="L62" s="634">
        <f>IF(Civil_DB[[#This Row],[نوع فعالیت]]=Civil_DB[[#Headers],[قالب بندی]],Civil_DB[[#This Row],[مقدار]],0)</f>
        <v>0</v>
      </c>
      <c r="M62" s="634">
        <f>IF(Civil_DB[[#This Row],[نوع فعالیت]]=Civil_DB[[#Headers],[بتن]],Civil_DB[[#This Row],[مقدار]],0)</f>
        <v>57</v>
      </c>
      <c r="N62" s="458"/>
    </row>
    <row r="63" spans="2:14" x14ac:dyDescent="0.25">
      <c r="B63" s="227">
        <v>56</v>
      </c>
      <c r="C63" s="605">
        <v>45558</v>
      </c>
      <c r="D63" s="326" t="s">
        <v>522</v>
      </c>
      <c r="E63" s="438" t="str">
        <f t="shared" si="3"/>
        <v>_</v>
      </c>
      <c r="F63" s="438" t="str">
        <f t="shared" si="4"/>
        <v>متر مکعب</v>
      </c>
      <c r="G63" s="438" t="str">
        <f t="shared" si="5"/>
        <v>بتن</v>
      </c>
      <c r="H63" s="458">
        <v>56</v>
      </c>
      <c r="I63" s="458">
        <v>713375</v>
      </c>
      <c r="J63" s="458" t="s">
        <v>531</v>
      </c>
      <c r="K63" s="670">
        <f>IF(Civil_DB[[#This Row],[نوع فعالیت]]=Civil_DB[[#Headers],[آرماتور بندی]],Civil_DB[[#This Row],[مقدار]],0)</f>
        <v>0</v>
      </c>
      <c r="L63" s="634">
        <f>IF(Civil_DB[[#This Row],[نوع فعالیت]]=Civil_DB[[#Headers],[قالب بندی]],Civil_DB[[#This Row],[مقدار]],0)</f>
        <v>0</v>
      </c>
      <c r="M63" s="634">
        <f>IF(Civil_DB[[#This Row],[نوع فعالیت]]=Civil_DB[[#Headers],[بتن]],Civil_DB[[#This Row],[مقدار]],0)</f>
        <v>56</v>
      </c>
      <c r="N63" s="458"/>
    </row>
    <row r="64" spans="2:14" x14ac:dyDescent="0.25">
      <c r="B64" s="227">
        <v>57</v>
      </c>
      <c r="C64" s="639">
        <v>45558</v>
      </c>
      <c r="D64" s="326" t="s">
        <v>522</v>
      </c>
      <c r="E64" s="438" t="str">
        <f t="shared" si="3"/>
        <v>_</v>
      </c>
      <c r="F64" s="438" t="str">
        <f t="shared" si="4"/>
        <v>متر مکعب</v>
      </c>
      <c r="G64" s="438" t="str">
        <f t="shared" si="5"/>
        <v>بتن</v>
      </c>
      <c r="H64" s="458">
        <v>13</v>
      </c>
      <c r="I64" s="438">
        <v>713375</v>
      </c>
      <c r="J64" s="438" t="s">
        <v>498</v>
      </c>
      <c r="K64" s="670">
        <f>IF(Civil_DB[[#This Row],[نوع فعالیت]]=Civil_DB[[#Headers],[آرماتور بندی]],Civil_DB[[#This Row],[مقدار]],0)</f>
        <v>0</v>
      </c>
      <c r="L64" s="634">
        <f>IF(Civil_DB[[#This Row],[نوع فعالیت]]=Civil_DB[[#Headers],[قالب بندی]],Civil_DB[[#This Row],[مقدار]],0)</f>
        <v>0</v>
      </c>
      <c r="M64" s="634">
        <f>IF(Civil_DB[[#This Row],[نوع فعالیت]]=Civil_DB[[#Headers],[بتن]],Civil_DB[[#This Row],[مقدار]],0)</f>
        <v>13</v>
      </c>
      <c r="N64" s="458"/>
    </row>
    <row r="65" spans="2:14" x14ac:dyDescent="0.25">
      <c r="B65" s="227">
        <v>58</v>
      </c>
      <c r="C65" s="605">
        <v>45559</v>
      </c>
      <c r="D65" s="326" t="s">
        <v>522</v>
      </c>
      <c r="E65" s="438" t="str">
        <f t="shared" si="3"/>
        <v>_</v>
      </c>
      <c r="F65" s="438" t="str">
        <f t="shared" si="4"/>
        <v>متر مکعب</v>
      </c>
      <c r="G65" s="438" t="str">
        <f t="shared" si="5"/>
        <v>بتن</v>
      </c>
      <c r="H65" s="458">
        <v>56</v>
      </c>
      <c r="I65" s="458">
        <v>713145</v>
      </c>
      <c r="J65" s="458" t="s">
        <v>531</v>
      </c>
      <c r="K65" s="670">
        <f>IF(Civil_DB[[#This Row],[نوع فعالیت]]=Civil_DB[[#Headers],[آرماتور بندی]],Civil_DB[[#This Row],[مقدار]],0)</f>
        <v>0</v>
      </c>
      <c r="L65" s="634">
        <f>IF(Civil_DB[[#This Row],[نوع فعالیت]]=Civil_DB[[#Headers],[قالب بندی]],Civil_DB[[#This Row],[مقدار]],0)</f>
        <v>0</v>
      </c>
      <c r="M65" s="634">
        <f>IF(Civil_DB[[#This Row],[نوع فعالیت]]=Civil_DB[[#Headers],[بتن]],Civil_DB[[#This Row],[مقدار]],0)</f>
        <v>56</v>
      </c>
      <c r="N65" s="458"/>
    </row>
    <row r="66" spans="2:14" x14ac:dyDescent="0.25">
      <c r="B66" s="227">
        <v>59</v>
      </c>
      <c r="C66" s="639">
        <v>45560</v>
      </c>
      <c r="D66" s="326" t="s">
        <v>522</v>
      </c>
      <c r="E66" s="438" t="str">
        <f t="shared" si="3"/>
        <v>_</v>
      </c>
      <c r="F66" s="438" t="str">
        <f t="shared" si="4"/>
        <v>متر مکعب</v>
      </c>
      <c r="G66" s="438" t="str">
        <f t="shared" si="5"/>
        <v>بتن</v>
      </c>
      <c r="H66" s="458">
        <v>56</v>
      </c>
      <c r="I66" s="438">
        <v>713145</v>
      </c>
      <c r="J66" s="438" t="s">
        <v>531</v>
      </c>
      <c r="K66" s="670">
        <f>IF(Civil_DB[[#This Row],[نوع فعالیت]]=Civil_DB[[#Headers],[آرماتور بندی]],Civil_DB[[#This Row],[مقدار]],0)</f>
        <v>0</v>
      </c>
      <c r="L66" s="634">
        <f>IF(Civil_DB[[#This Row],[نوع فعالیت]]=Civil_DB[[#Headers],[قالب بندی]],Civil_DB[[#This Row],[مقدار]],0)</f>
        <v>0</v>
      </c>
      <c r="M66" s="634">
        <f>IF(Civil_DB[[#This Row],[نوع فعالیت]]=Civil_DB[[#Headers],[بتن]],Civil_DB[[#This Row],[مقدار]],0)</f>
        <v>56</v>
      </c>
      <c r="N66" s="458"/>
    </row>
    <row r="67" spans="2:14" x14ac:dyDescent="0.25">
      <c r="B67" s="227">
        <v>60</v>
      </c>
      <c r="C67" s="605">
        <v>45560</v>
      </c>
      <c r="D67" s="326" t="s">
        <v>522</v>
      </c>
      <c r="E67" s="438" t="str">
        <f t="shared" si="3"/>
        <v>_</v>
      </c>
      <c r="F67" s="438" t="str">
        <f t="shared" si="4"/>
        <v>متر مکعب</v>
      </c>
      <c r="G67" s="438" t="str">
        <f t="shared" si="5"/>
        <v>بتن</v>
      </c>
      <c r="H67" s="458">
        <v>17</v>
      </c>
      <c r="I67" s="458">
        <v>714143</v>
      </c>
      <c r="J67" s="458" t="s">
        <v>498</v>
      </c>
      <c r="K67" s="670">
        <f>IF(Civil_DB[[#This Row],[نوع فعالیت]]=Civil_DB[[#Headers],[آرماتور بندی]],Civil_DB[[#This Row],[مقدار]],0)</f>
        <v>0</v>
      </c>
      <c r="L67" s="634">
        <f>IF(Civil_DB[[#This Row],[نوع فعالیت]]=Civil_DB[[#Headers],[قالب بندی]],Civil_DB[[#This Row],[مقدار]],0)</f>
        <v>0</v>
      </c>
      <c r="M67" s="634">
        <f>IF(Civil_DB[[#This Row],[نوع فعالیت]]=Civil_DB[[#Headers],[بتن]],Civil_DB[[#This Row],[مقدار]],0)</f>
        <v>17</v>
      </c>
      <c r="N67" s="458"/>
    </row>
    <row r="68" spans="2:14" x14ac:dyDescent="0.25">
      <c r="B68" s="227">
        <v>61</v>
      </c>
      <c r="C68" s="639">
        <v>45561</v>
      </c>
      <c r="D68" s="326" t="s">
        <v>522</v>
      </c>
      <c r="E68" s="438" t="str">
        <f t="shared" si="3"/>
        <v>_</v>
      </c>
      <c r="F68" s="438" t="str">
        <f t="shared" si="4"/>
        <v>متر مکعب</v>
      </c>
      <c r="G68" s="438" t="str">
        <f t="shared" si="5"/>
        <v>بتن</v>
      </c>
      <c r="H68" s="458">
        <v>38</v>
      </c>
      <c r="I68" s="438">
        <v>716400</v>
      </c>
      <c r="J68" s="438" t="s">
        <v>498</v>
      </c>
      <c r="K68" s="670">
        <f>IF(Civil_DB[[#This Row],[نوع فعالیت]]=Civil_DB[[#Headers],[آرماتور بندی]],Civil_DB[[#This Row],[مقدار]],0)</f>
        <v>0</v>
      </c>
      <c r="L68" s="634">
        <f>IF(Civil_DB[[#This Row],[نوع فعالیت]]=Civil_DB[[#Headers],[قالب بندی]],Civil_DB[[#This Row],[مقدار]],0)</f>
        <v>0</v>
      </c>
      <c r="M68" s="634">
        <f>IF(Civil_DB[[#This Row],[نوع فعالیت]]=Civil_DB[[#Headers],[بتن]],Civil_DB[[#This Row],[مقدار]],0)</f>
        <v>38</v>
      </c>
      <c r="N68" s="458"/>
    </row>
    <row r="69" spans="2:14" x14ac:dyDescent="0.25">
      <c r="B69" s="227">
        <v>62</v>
      </c>
      <c r="C69" s="605">
        <v>45561</v>
      </c>
      <c r="D69" s="326" t="s">
        <v>522</v>
      </c>
      <c r="E69" s="438" t="str">
        <f t="shared" si="3"/>
        <v>_</v>
      </c>
      <c r="F69" s="438" t="str">
        <f t="shared" si="4"/>
        <v>متر مکعب</v>
      </c>
      <c r="G69" s="438" t="str">
        <f t="shared" si="5"/>
        <v>بتن</v>
      </c>
      <c r="H69" s="458">
        <v>43</v>
      </c>
      <c r="I69" s="458">
        <v>716178</v>
      </c>
      <c r="J69" s="458" t="s">
        <v>498</v>
      </c>
      <c r="K69" s="670">
        <f>IF(Civil_DB[[#This Row],[نوع فعالیت]]=Civil_DB[[#Headers],[آرماتور بندی]],Civil_DB[[#This Row],[مقدار]],0)</f>
        <v>0</v>
      </c>
      <c r="L69" s="634">
        <f>IF(Civil_DB[[#This Row],[نوع فعالیت]]=Civil_DB[[#Headers],[قالب بندی]],Civil_DB[[#This Row],[مقدار]],0)</f>
        <v>0</v>
      </c>
      <c r="M69" s="634">
        <f>IF(Civil_DB[[#This Row],[نوع فعالیت]]=Civil_DB[[#Headers],[بتن]],Civil_DB[[#This Row],[مقدار]],0)</f>
        <v>43</v>
      </c>
      <c r="N69" s="458"/>
    </row>
    <row r="70" spans="2:14" x14ac:dyDescent="0.25">
      <c r="B70" s="227">
        <v>63</v>
      </c>
      <c r="C70" s="639">
        <v>45563</v>
      </c>
      <c r="D70" s="326" t="s">
        <v>522</v>
      </c>
      <c r="E70" s="438" t="str">
        <f t="shared" ref="E70:E85" si="6">IFERROR(VLOOKUP(D70,O:S,2,FALSE),"")</f>
        <v>_</v>
      </c>
      <c r="F70" s="438" t="str">
        <f t="shared" ref="F70:F85" si="7">IFERROR(VLOOKUP(D70,O:S,3,FALSE),"")</f>
        <v>متر مکعب</v>
      </c>
      <c r="G70" s="438" t="str">
        <f t="shared" ref="G70:G85" si="8">IFERROR(VLOOKUP(D70,O:S,5,FALSE),"")</f>
        <v>بتن</v>
      </c>
      <c r="H70" s="458">
        <v>62</v>
      </c>
      <c r="I70" s="438">
        <v>713375</v>
      </c>
      <c r="J70" s="438" t="s">
        <v>531</v>
      </c>
      <c r="K70" s="670">
        <f>IF(Civil_DB[[#This Row],[نوع فعالیت]]=Civil_DB[[#Headers],[آرماتور بندی]],Civil_DB[[#This Row],[مقدار]],0)</f>
        <v>0</v>
      </c>
      <c r="L70" s="634">
        <f>IF(Civil_DB[[#This Row],[نوع فعالیت]]=Civil_DB[[#Headers],[قالب بندی]],Civil_DB[[#This Row],[مقدار]],0)</f>
        <v>0</v>
      </c>
      <c r="M70" s="634">
        <f>IF(Civil_DB[[#This Row],[نوع فعالیت]]=Civil_DB[[#Headers],[بتن]],Civil_DB[[#This Row],[مقدار]],0)</f>
        <v>62</v>
      </c>
      <c r="N70" s="458"/>
    </row>
    <row r="71" spans="2:14" x14ac:dyDescent="0.25">
      <c r="B71" s="227">
        <v>64</v>
      </c>
      <c r="C71" s="605">
        <v>45564</v>
      </c>
      <c r="D71" s="326" t="s">
        <v>522</v>
      </c>
      <c r="E71" s="438" t="str">
        <f t="shared" si="6"/>
        <v>_</v>
      </c>
      <c r="F71" s="438" t="str">
        <f t="shared" si="7"/>
        <v>متر مکعب</v>
      </c>
      <c r="G71" s="438" t="str">
        <f t="shared" si="8"/>
        <v>بتن</v>
      </c>
      <c r="H71" s="458">
        <v>57</v>
      </c>
      <c r="I71" s="458">
        <v>713145</v>
      </c>
      <c r="J71" s="458" t="s">
        <v>531</v>
      </c>
      <c r="K71" s="670">
        <f>IF(Civil_DB[[#This Row],[نوع فعالیت]]=Civil_DB[[#Headers],[آرماتور بندی]],Civil_DB[[#This Row],[مقدار]],0)</f>
        <v>0</v>
      </c>
      <c r="L71" s="634">
        <f>IF(Civil_DB[[#This Row],[نوع فعالیت]]=Civil_DB[[#Headers],[قالب بندی]],Civil_DB[[#This Row],[مقدار]],0)</f>
        <v>0</v>
      </c>
      <c r="M71" s="634">
        <f>IF(Civil_DB[[#This Row],[نوع فعالیت]]=Civil_DB[[#Headers],[بتن]],Civil_DB[[#This Row],[مقدار]],0)</f>
        <v>57</v>
      </c>
      <c r="N71" s="458"/>
    </row>
    <row r="72" spans="2:14" x14ac:dyDescent="0.25">
      <c r="B72" s="227">
        <v>65</v>
      </c>
      <c r="C72" s="639">
        <v>45565</v>
      </c>
      <c r="D72" s="326" t="s">
        <v>522</v>
      </c>
      <c r="E72" s="438" t="str">
        <f t="shared" si="6"/>
        <v>_</v>
      </c>
      <c r="F72" s="438" t="str">
        <f t="shared" si="7"/>
        <v>متر مکعب</v>
      </c>
      <c r="G72" s="438" t="str">
        <f t="shared" si="8"/>
        <v>بتن</v>
      </c>
      <c r="H72" s="458">
        <v>43</v>
      </c>
      <c r="I72" s="438">
        <v>716178</v>
      </c>
      <c r="J72" s="438" t="s">
        <v>531</v>
      </c>
      <c r="K72" s="670">
        <f>IF(Civil_DB[[#This Row],[نوع فعالیت]]=Civil_DB[[#Headers],[آرماتور بندی]],Civil_DB[[#This Row],[مقدار]],0)</f>
        <v>0</v>
      </c>
      <c r="L72" s="634">
        <f>IF(Civil_DB[[#This Row],[نوع فعالیت]]=Civil_DB[[#Headers],[قالب بندی]],Civil_DB[[#This Row],[مقدار]],0)</f>
        <v>0</v>
      </c>
      <c r="M72" s="634">
        <f>IF(Civil_DB[[#This Row],[نوع فعالیت]]=Civil_DB[[#Headers],[بتن]],Civil_DB[[#This Row],[مقدار]],0)</f>
        <v>43</v>
      </c>
      <c r="N72" s="458"/>
    </row>
    <row r="73" spans="2:14" x14ac:dyDescent="0.25">
      <c r="B73" s="227">
        <v>66</v>
      </c>
      <c r="C73" s="605">
        <v>45565</v>
      </c>
      <c r="D73" s="326" t="s">
        <v>522</v>
      </c>
      <c r="E73" s="438" t="str">
        <f t="shared" si="6"/>
        <v>_</v>
      </c>
      <c r="F73" s="438" t="str">
        <f t="shared" si="7"/>
        <v>متر مکعب</v>
      </c>
      <c r="G73" s="438" t="str">
        <f t="shared" si="8"/>
        <v>بتن</v>
      </c>
      <c r="H73" s="458">
        <v>57</v>
      </c>
      <c r="I73" s="458">
        <v>713375</v>
      </c>
      <c r="J73" s="458" t="s">
        <v>531</v>
      </c>
      <c r="K73" s="670">
        <f>IF(Civil_DB[[#This Row],[نوع فعالیت]]=Civil_DB[[#Headers],[آرماتور بندی]],Civil_DB[[#This Row],[مقدار]],0)</f>
        <v>0</v>
      </c>
      <c r="L73" s="634">
        <f>IF(Civil_DB[[#This Row],[نوع فعالیت]]=Civil_DB[[#Headers],[قالب بندی]],Civil_DB[[#This Row],[مقدار]],0)</f>
        <v>0</v>
      </c>
      <c r="M73" s="634">
        <f>IF(Civil_DB[[#This Row],[نوع فعالیت]]=Civil_DB[[#Headers],[بتن]],Civil_DB[[#This Row],[مقدار]],0)</f>
        <v>57</v>
      </c>
      <c r="N73" s="458"/>
    </row>
    <row r="74" spans="2:14" x14ac:dyDescent="0.25">
      <c r="B74" s="227">
        <v>67</v>
      </c>
      <c r="C74" s="639">
        <v>45566</v>
      </c>
      <c r="D74" s="326" t="s">
        <v>522</v>
      </c>
      <c r="E74" s="438" t="str">
        <f t="shared" si="6"/>
        <v>_</v>
      </c>
      <c r="F74" s="438" t="str">
        <f t="shared" si="7"/>
        <v>متر مکعب</v>
      </c>
      <c r="G74" s="438" t="str">
        <f t="shared" si="8"/>
        <v>بتن</v>
      </c>
      <c r="H74" s="458">
        <v>51</v>
      </c>
      <c r="I74" s="438">
        <v>716178</v>
      </c>
      <c r="J74" s="438" t="s">
        <v>498</v>
      </c>
      <c r="K74" s="670">
        <f>IF(Civil_DB[[#This Row],[نوع فعالیت]]=Civil_DB[[#Headers],[آرماتور بندی]],Civil_DB[[#This Row],[مقدار]],0)</f>
        <v>0</v>
      </c>
      <c r="L74" s="634">
        <f>IF(Civil_DB[[#This Row],[نوع فعالیت]]=Civil_DB[[#Headers],[قالب بندی]],Civil_DB[[#This Row],[مقدار]],0)</f>
        <v>0</v>
      </c>
      <c r="M74" s="634">
        <f>IF(Civil_DB[[#This Row],[نوع فعالیت]]=Civil_DB[[#Headers],[بتن]],Civil_DB[[#This Row],[مقدار]],0)</f>
        <v>51</v>
      </c>
      <c r="N74" s="458"/>
    </row>
    <row r="75" spans="2:14" x14ac:dyDescent="0.25">
      <c r="B75" s="227">
        <v>68</v>
      </c>
      <c r="C75" s="605">
        <v>45567</v>
      </c>
      <c r="D75" s="326" t="s">
        <v>522</v>
      </c>
      <c r="E75" s="438" t="str">
        <f t="shared" si="6"/>
        <v>_</v>
      </c>
      <c r="F75" s="438" t="str">
        <f t="shared" si="7"/>
        <v>متر مکعب</v>
      </c>
      <c r="G75" s="438" t="str">
        <f t="shared" si="8"/>
        <v>بتن</v>
      </c>
      <c r="H75" s="458">
        <v>0</v>
      </c>
      <c r="I75" s="458"/>
      <c r="J75" s="458"/>
      <c r="K75" s="670">
        <f>IF(Civil_DB[[#This Row],[نوع فعالیت]]=Civil_DB[[#Headers],[آرماتور بندی]],Civil_DB[[#This Row],[مقدار]],0)</f>
        <v>0</v>
      </c>
      <c r="L75" s="634">
        <f>IF(Civil_DB[[#This Row],[نوع فعالیت]]=Civil_DB[[#Headers],[قالب بندی]],Civil_DB[[#This Row],[مقدار]],0)</f>
        <v>0</v>
      </c>
      <c r="M75" s="634">
        <f>IF(Civil_DB[[#This Row],[نوع فعالیت]]=Civil_DB[[#Headers],[بتن]],Civil_DB[[#This Row],[مقدار]],0)</f>
        <v>0</v>
      </c>
      <c r="N75" s="458"/>
    </row>
    <row r="76" spans="2:14" x14ac:dyDescent="0.25">
      <c r="B76" s="227">
        <v>69</v>
      </c>
      <c r="C76" s="639">
        <v>45568</v>
      </c>
      <c r="D76" s="326" t="s">
        <v>522</v>
      </c>
      <c r="E76" s="438" t="str">
        <f t="shared" si="6"/>
        <v>_</v>
      </c>
      <c r="F76" s="438" t="str">
        <f t="shared" si="7"/>
        <v>متر مکعب</v>
      </c>
      <c r="G76" s="438" t="str">
        <f t="shared" si="8"/>
        <v>بتن</v>
      </c>
      <c r="H76" s="458">
        <v>48</v>
      </c>
      <c r="I76" s="438">
        <v>716776</v>
      </c>
      <c r="J76" s="438" t="s">
        <v>498</v>
      </c>
      <c r="K76" s="670">
        <f>IF(Civil_DB[[#This Row],[نوع فعالیت]]=Civil_DB[[#Headers],[آرماتور بندی]],Civil_DB[[#This Row],[مقدار]],0)</f>
        <v>0</v>
      </c>
      <c r="L76" s="634">
        <f>IF(Civil_DB[[#This Row],[نوع فعالیت]]=Civil_DB[[#Headers],[قالب بندی]],Civil_DB[[#This Row],[مقدار]],0)</f>
        <v>0</v>
      </c>
      <c r="M76" s="634">
        <f>IF(Civil_DB[[#This Row],[نوع فعالیت]]=Civil_DB[[#Headers],[بتن]],Civil_DB[[#This Row],[مقدار]],0)</f>
        <v>48</v>
      </c>
      <c r="N76" s="458"/>
    </row>
    <row r="77" spans="2:14" x14ac:dyDescent="0.25">
      <c r="B77" s="227">
        <v>70</v>
      </c>
      <c r="C77" s="605">
        <v>45568</v>
      </c>
      <c r="D77" s="326" t="s">
        <v>522</v>
      </c>
      <c r="E77" s="438" t="str">
        <f t="shared" si="6"/>
        <v>_</v>
      </c>
      <c r="F77" s="438" t="str">
        <f t="shared" si="7"/>
        <v>متر مکعب</v>
      </c>
      <c r="G77" s="438" t="str">
        <f t="shared" si="8"/>
        <v>بتن</v>
      </c>
      <c r="H77" s="458">
        <v>24</v>
      </c>
      <c r="I77" s="458">
        <v>714143</v>
      </c>
      <c r="J77" s="458" t="s">
        <v>531</v>
      </c>
      <c r="K77" s="670">
        <f>IF(Civil_DB[[#This Row],[نوع فعالیت]]=Civil_DB[[#Headers],[آرماتور بندی]],Civil_DB[[#This Row],[مقدار]],0)</f>
        <v>0</v>
      </c>
      <c r="L77" s="634">
        <f>IF(Civil_DB[[#This Row],[نوع فعالیت]]=Civil_DB[[#Headers],[قالب بندی]],Civil_DB[[#This Row],[مقدار]],0)</f>
        <v>0</v>
      </c>
      <c r="M77" s="634">
        <f>IF(Civil_DB[[#This Row],[نوع فعالیت]]=Civil_DB[[#Headers],[بتن]],Civil_DB[[#This Row],[مقدار]],0)</f>
        <v>24</v>
      </c>
      <c r="N77" s="458"/>
    </row>
    <row r="78" spans="2:14" x14ac:dyDescent="0.25">
      <c r="B78" s="227">
        <v>71</v>
      </c>
      <c r="C78" s="639">
        <v>45569</v>
      </c>
      <c r="D78" s="326" t="s">
        <v>522</v>
      </c>
      <c r="E78" s="438" t="str">
        <f t="shared" si="6"/>
        <v>_</v>
      </c>
      <c r="F78" s="438" t="str">
        <f t="shared" si="7"/>
        <v>متر مکعب</v>
      </c>
      <c r="G78" s="438" t="str">
        <f t="shared" si="8"/>
        <v>بتن</v>
      </c>
      <c r="H78" s="458">
        <v>64</v>
      </c>
      <c r="I78" s="438">
        <v>713375</v>
      </c>
      <c r="J78" s="438" t="s">
        <v>531</v>
      </c>
      <c r="K78" s="670">
        <f>IF(Civil_DB[[#This Row],[نوع فعالیت]]=Civil_DB[[#Headers],[آرماتور بندی]],Civil_DB[[#This Row],[مقدار]],0)</f>
        <v>0</v>
      </c>
      <c r="L78" s="634">
        <f>IF(Civil_DB[[#This Row],[نوع فعالیت]]=Civil_DB[[#Headers],[قالب بندی]],Civil_DB[[#This Row],[مقدار]],0)</f>
        <v>0</v>
      </c>
      <c r="M78" s="634">
        <f>IF(Civil_DB[[#This Row],[نوع فعالیت]]=Civil_DB[[#Headers],[بتن]],Civil_DB[[#This Row],[مقدار]],0)</f>
        <v>64</v>
      </c>
      <c r="N78" s="458"/>
    </row>
    <row r="79" spans="2:14" x14ac:dyDescent="0.25">
      <c r="B79" s="227">
        <v>72</v>
      </c>
      <c r="C79" s="605">
        <v>45569</v>
      </c>
      <c r="D79" s="326" t="s">
        <v>522</v>
      </c>
      <c r="E79" s="438" t="str">
        <f t="shared" si="6"/>
        <v>_</v>
      </c>
      <c r="F79" s="438" t="str">
        <f t="shared" si="7"/>
        <v>متر مکعب</v>
      </c>
      <c r="G79" s="438" t="str">
        <f t="shared" si="8"/>
        <v>بتن</v>
      </c>
      <c r="H79" s="458">
        <v>3</v>
      </c>
      <c r="I79" s="458">
        <v>716767</v>
      </c>
      <c r="J79" s="458" t="s">
        <v>498</v>
      </c>
      <c r="K79" s="670">
        <f>IF(Civil_DB[[#This Row],[نوع فعالیت]]=Civil_DB[[#Headers],[آرماتور بندی]],Civil_DB[[#This Row],[مقدار]],0)</f>
        <v>0</v>
      </c>
      <c r="L79" s="634">
        <f>IF(Civil_DB[[#This Row],[نوع فعالیت]]=Civil_DB[[#Headers],[قالب بندی]],Civil_DB[[#This Row],[مقدار]],0)</f>
        <v>0</v>
      </c>
      <c r="M79" s="634">
        <f>IF(Civil_DB[[#This Row],[نوع فعالیت]]=Civil_DB[[#Headers],[بتن]],Civil_DB[[#This Row],[مقدار]],0)</f>
        <v>3</v>
      </c>
      <c r="N79" s="458"/>
    </row>
    <row r="80" spans="2:14" x14ac:dyDescent="0.25">
      <c r="B80" s="227">
        <v>73</v>
      </c>
      <c r="C80" s="639">
        <v>45570</v>
      </c>
      <c r="D80" s="326" t="s">
        <v>522</v>
      </c>
      <c r="E80" s="438" t="str">
        <f t="shared" si="6"/>
        <v>_</v>
      </c>
      <c r="F80" s="438" t="str">
        <f t="shared" si="7"/>
        <v>متر مکعب</v>
      </c>
      <c r="G80" s="438" t="str">
        <f t="shared" si="8"/>
        <v>بتن</v>
      </c>
      <c r="H80" s="458">
        <v>42</v>
      </c>
      <c r="I80" s="438">
        <v>716776</v>
      </c>
      <c r="J80" s="438" t="s">
        <v>498</v>
      </c>
      <c r="K80" s="670">
        <f>IF(Civil_DB[[#This Row],[نوع فعالیت]]=Civil_DB[[#Headers],[آرماتور بندی]],Civil_DB[[#This Row],[مقدار]],0)</f>
        <v>0</v>
      </c>
      <c r="L80" s="634">
        <f>IF(Civil_DB[[#This Row],[نوع فعالیت]]=Civil_DB[[#Headers],[قالب بندی]],Civil_DB[[#This Row],[مقدار]],0)</f>
        <v>0</v>
      </c>
      <c r="M80" s="634">
        <f>IF(Civil_DB[[#This Row],[نوع فعالیت]]=Civil_DB[[#Headers],[بتن]],Civil_DB[[#This Row],[مقدار]],0)</f>
        <v>42</v>
      </c>
      <c r="N80" s="458"/>
    </row>
    <row r="81" spans="2:14" x14ac:dyDescent="0.25">
      <c r="B81" s="227">
        <v>74</v>
      </c>
      <c r="C81" s="605">
        <v>45571</v>
      </c>
      <c r="D81" s="326" t="s">
        <v>522</v>
      </c>
      <c r="E81" s="438" t="str">
        <f t="shared" si="6"/>
        <v>_</v>
      </c>
      <c r="F81" s="438" t="str">
        <f t="shared" si="7"/>
        <v>متر مکعب</v>
      </c>
      <c r="G81" s="438" t="str">
        <f t="shared" si="8"/>
        <v>بتن</v>
      </c>
      <c r="H81" s="458">
        <v>65</v>
      </c>
      <c r="I81" s="458">
        <v>713375</v>
      </c>
      <c r="J81" s="458" t="s">
        <v>531</v>
      </c>
      <c r="K81" s="670">
        <f>IF(Civil_DB[[#This Row],[نوع فعالیت]]=Civil_DB[[#Headers],[آرماتور بندی]],Civil_DB[[#This Row],[مقدار]],0)</f>
        <v>0</v>
      </c>
      <c r="L81" s="634">
        <f>IF(Civil_DB[[#This Row],[نوع فعالیت]]=Civil_DB[[#Headers],[قالب بندی]],Civil_DB[[#This Row],[مقدار]],0)</f>
        <v>0</v>
      </c>
      <c r="M81" s="634">
        <f>IF(Civil_DB[[#This Row],[نوع فعالیت]]=Civil_DB[[#Headers],[بتن]],Civil_DB[[#This Row],[مقدار]],0)</f>
        <v>65</v>
      </c>
      <c r="N81" s="458"/>
    </row>
    <row r="82" spans="2:14" x14ac:dyDescent="0.25">
      <c r="B82" s="227">
        <v>75</v>
      </c>
      <c r="C82" s="639">
        <v>45572</v>
      </c>
      <c r="D82" s="326" t="s">
        <v>522</v>
      </c>
      <c r="E82" s="438" t="str">
        <f t="shared" si="6"/>
        <v>_</v>
      </c>
      <c r="F82" s="438" t="str">
        <f t="shared" si="7"/>
        <v>متر مکعب</v>
      </c>
      <c r="G82" s="438" t="str">
        <f t="shared" si="8"/>
        <v>بتن</v>
      </c>
      <c r="H82" s="458">
        <v>59</v>
      </c>
      <c r="I82" s="438">
        <v>713145</v>
      </c>
      <c r="J82" s="438" t="s">
        <v>531</v>
      </c>
      <c r="K82" s="670">
        <f>IF(Civil_DB[[#This Row],[نوع فعالیت]]=Civil_DB[[#Headers],[آرماتور بندی]],Civil_DB[[#This Row],[مقدار]],0)</f>
        <v>0</v>
      </c>
      <c r="L82" s="634">
        <f>IF(Civil_DB[[#This Row],[نوع فعالیت]]=Civil_DB[[#Headers],[قالب بندی]],Civil_DB[[#This Row],[مقدار]],0)</f>
        <v>0</v>
      </c>
      <c r="M82" s="634">
        <f>IF(Civil_DB[[#This Row],[نوع فعالیت]]=Civil_DB[[#Headers],[بتن]],Civil_DB[[#This Row],[مقدار]],0)</f>
        <v>59</v>
      </c>
      <c r="N82" s="458"/>
    </row>
    <row r="83" spans="2:14" x14ac:dyDescent="0.25">
      <c r="B83" s="227">
        <v>76</v>
      </c>
      <c r="C83" s="605">
        <v>45573</v>
      </c>
      <c r="D83" s="326" t="s">
        <v>522</v>
      </c>
      <c r="E83" s="438" t="str">
        <f t="shared" si="6"/>
        <v>_</v>
      </c>
      <c r="F83" s="438" t="str">
        <f t="shared" si="7"/>
        <v>متر مکعب</v>
      </c>
      <c r="G83" s="438" t="str">
        <f t="shared" si="8"/>
        <v>بتن</v>
      </c>
      <c r="H83" s="458">
        <v>46</v>
      </c>
      <c r="I83" s="458">
        <v>716776</v>
      </c>
      <c r="J83" s="458" t="s">
        <v>498</v>
      </c>
      <c r="K83" s="670">
        <f>IF(Civil_DB[[#This Row],[نوع فعالیت]]=Civil_DB[[#Headers],[آرماتور بندی]],Civil_DB[[#This Row],[مقدار]],0)</f>
        <v>0</v>
      </c>
      <c r="L83" s="634">
        <f>IF(Civil_DB[[#This Row],[نوع فعالیت]]=Civil_DB[[#Headers],[قالب بندی]],Civil_DB[[#This Row],[مقدار]],0)</f>
        <v>0</v>
      </c>
      <c r="M83" s="634">
        <f>IF(Civil_DB[[#This Row],[نوع فعالیت]]=Civil_DB[[#Headers],[بتن]],Civil_DB[[#This Row],[مقدار]],0)</f>
        <v>46</v>
      </c>
      <c r="N83" s="458"/>
    </row>
    <row r="84" spans="2:14" x14ac:dyDescent="0.25">
      <c r="B84" s="227">
        <v>77</v>
      </c>
      <c r="C84" s="639">
        <v>45574</v>
      </c>
      <c r="D84" s="326" t="s">
        <v>522</v>
      </c>
      <c r="E84" s="438" t="str">
        <f t="shared" si="6"/>
        <v>_</v>
      </c>
      <c r="F84" s="438" t="str">
        <f t="shared" si="7"/>
        <v>متر مکعب</v>
      </c>
      <c r="G84" s="438" t="str">
        <f t="shared" si="8"/>
        <v>بتن</v>
      </c>
      <c r="H84" s="458">
        <v>47</v>
      </c>
      <c r="I84" s="438">
        <v>716776</v>
      </c>
      <c r="J84" s="438" t="s">
        <v>498</v>
      </c>
      <c r="K84" s="670">
        <f>IF(Civil_DB[[#This Row],[نوع فعالیت]]=Civil_DB[[#Headers],[آرماتور بندی]],Civil_DB[[#This Row],[مقدار]],0)</f>
        <v>0</v>
      </c>
      <c r="L84" s="634">
        <f>IF(Civil_DB[[#This Row],[نوع فعالیت]]=Civil_DB[[#Headers],[قالب بندی]],Civil_DB[[#This Row],[مقدار]],0)</f>
        <v>0</v>
      </c>
      <c r="M84" s="634">
        <f>IF(Civil_DB[[#This Row],[نوع فعالیت]]=Civil_DB[[#Headers],[بتن]],Civil_DB[[#This Row],[مقدار]],0)</f>
        <v>47</v>
      </c>
      <c r="N84" s="458"/>
    </row>
    <row r="85" spans="2:14" x14ac:dyDescent="0.25">
      <c r="B85" s="227">
        <v>78</v>
      </c>
      <c r="C85" s="605">
        <v>45575</v>
      </c>
      <c r="D85" s="326" t="s">
        <v>522</v>
      </c>
      <c r="E85" s="438" t="str">
        <f t="shared" si="6"/>
        <v>_</v>
      </c>
      <c r="F85" s="438" t="str">
        <f t="shared" si="7"/>
        <v>متر مکعب</v>
      </c>
      <c r="G85" s="438" t="str">
        <f t="shared" si="8"/>
        <v>بتن</v>
      </c>
      <c r="H85" s="459">
        <v>67</v>
      </c>
      <c r="I85" s="458">
        <v>713375</v>
      </c>
      <c r="J85" s="458" t="s">
        <v>531</v>
      </c>
      <c r="K85" s="670">
        <f>IF(Civil_DB[[#This Row],[نوع فعالیت]]=Civil_DB[[#Headers],[آرماتور بندی]],Civil_DB[[#This Row],[مقدار]],0)</f>
        <v>0</v>
      </c>
      <c r="L85" s="634">
        <f>IF(Civil_DB[[#This Row],[نوع فعالیت]]=Civil_DB[[#Headers],[قالب بندی]],Civil_DB[[#This Row],[مقدار]],0)</f>
        <v>0</v>
      </c>
      <c r="M85" s="634">
        <f>IF(Civil_DB[[#This Row],[نوع فعالیت]]=Civil_DB[[#Headers],[بتن]],Civil_DB[[#This Row],[مقدار]],0)</f>
        <v>67</v>
      </c>
      <c r="N85" s="458"/>
    </row>
    <row r="86" spans="2:14" hidden="1" x14ac:dyDescent="0.25">
      <c r="B86" s="227">
        <v>80</v>
      </c>
      <c r="C86" s="346">
        <v>45438</v>
      </c>
      <c r="D86" s="326" t="s">
        <v>545</v>
      </c>
      <c r="E86" s="468" t="s">
        <v>132</v>
      </c>
      <c r="F86" s="468" t="s">
        <v>575</v>
      </c>
      <c r="G86" s="468" t="s">
        <v>11</v>
      </c>
      <c r="H86" s="468">
        <v>48</v>
      </c>
      <c r="I86" s="468">
        <v>712250</v>
      </c>
      <c r="J86" s="468" t="s">
        <v>531</v>
      </c>
      <c r="K86" s="634">
        <f>IF(Civil_DB[[#This Row],[نوع فعالیت]]=Civil_DB[[#Headers],[آرماتور بندی]],Civil_DB[[#This Row],[مقدار]],0)</f>
        <v>0</v>
      </c>
      <c r="L86" s="634">
        <f>IF(Civil_DB[[#This Row],[نوع فعالیت]]=Civil_DB[[#Headers],[قالب بندی]],Civil_DB[[#This Row],[مقدار]],0)</f>
        <v>48</v>
      </c>
      <c r="M86" s="634">
        <f>IF(Civil_DB[[#This Row],[نوع فعالیت]]=Civil_DB[[#Headers],[بتن]],Civil_DB[[#This Row],[مقدار]],0)</f>
        <v>0</v>
      </c>
      <c r="N86" s="459">
        <v>67</v>
      </c>
    </row>
    <row r="87" spans="2:14" hidden="1" x14ac:dyDescent="0.25">
      <c r="B87" s="227">
        <v>81</v>
      </c>
      <c r="C87" s="346">
        <v>45470</v>
      </c>
      <c r="D87" s="326" t="s">
        <v>545</v>
      </c>
      <c r="E87" s="468" t="s">
        <v>132</v>
      </c>
      <c r="F87" s="468" t="s">
        <v>575</v>
      </c>
      <c r="G87" s="468" t="s">
        <v>11</v>
      </c>
      <c r="H87" s="458">
        <v>33</v>
      </c>
      <c r="I87" s="458">
        <v>712250</v>
      </c>
      <c r="J87" s="458" t="s">
        <v>531</v>
      </c>
      <c r="K87" s="634">
        <f>IF(Civil_DB[[#This Row],[نوع فعالیت]]=Civil_DB[[#Headers],[آرماتور بندی]],Civil_DB[[#This Row],[مقدار]],0)</f>
        <v>0</v>
      </c>
      <c r="L87" s="634">
        <f>IF(Civil_DB[[#This Row],[نوع فعالیت]]=Civil_DB[[#Headers],[قالب بندی]],Civil_DB[[#This Row],[مقدار]],0)</f>
        <v>33</v>
      </c>
      <c r="M87" s="634">
        <f>IF(Civil_DB[[#This Row],[نوع فعالیت]]=Civil_DB[[#Headers],[بتن]],Civil_DB[[#This Row],[مقدار]],0)</f>
        <v>0</v>
      </c>
      <c r="N87" s="458"/>
    </row>
    <row r="88" spans="2:14" hidden="1" x14ac:dyDescent="0.25">
      <c r="B88" s="227">
        <v>82</v>
      </c>
      <c r="C88" s="346">
        <v>45471</v>
      </c>
      <c r="D88" s="326" t="s">
        <v>545</v>
      </c>
      <c r="E88" s="468" t="s">
        <v>132</v>
      </c>
      <c r="F88" s="468" t="s">
        <v>575</v>
      </c>
      <c r="G88" s="468" t="s">
        <v>11</v>
      </c>
      <c r="H88" s="458">
        <v>0</v>
      </c>
      <c r="I88" s="458"/>
      <c r="J88" s="458"/>
      <c r="K88" s="634">
        <f>IF(Civil_DB[[#This Row],[نوع فعالیت]]=Civil_DB[[#Headers],[آرماتور بندی]],Civil_DB[[#This Row],[مقدار]],0)</f>
        <v>0</v>
      </c>
      <c r="L88" s="634">
        <f>IF(Civil_DB[[#This Row],[نوع فعالیت]]=Civil_DB[[#Headers],[قالب بندی]],Civil_DB[[#This Row],[مقدار]],0)</f>
        <v>0</v>
      </c>
      <c r="M88" s="634">
        <f>IF(Civil_DB[[#This Row],[نوع فعالیت]]=Civil_DB[[#Headers],[بتن]],Civil_DB[[#This Row],[مقدار]],0)</f>
        <v>0</v>
      </c>
      <c r="N88" s="458"/>
    </row>
    <row r="89" spans="2:14" hidden="1" x14ac:dyDescent="0.25">
      <c r="B89" s="227">
        <v>83</v>
      </c>
      <c r="C89" s="346">
        <v>45472</v>
      </c>
      <c r="D89" s="326" t="s">
        <v>545</v>
      </c>
      <c r="E89" s="468" t="s">
        <v>132</v>
      </c>
      <c r="F89" s="468" t="s">
        <v>575</v>
      </c>
      <c r="G89" s="468" t="s">
        <v>11</v>
      </c>
      <c r="H89" s="458">
        <v>11</v>
      </c>
      <c r="I89" s="458">
        <v>712250</v>
      </c>
      <c r="J89" s="458" t="s">
        <v>531</v>
      </c>
      <c r="K89" s="634">
        <f>IF(Civil_DB[[#This Row],[نوع فعالیت]]=Civil_DB[[#Headers],[آرماتور بندی]],Civil_DB[[#This Row],[مقدار]],0)</f>
        <v>0</v>
      </c>
      <c r="L89" s="634">
        <f>IF(Civil_DB[[#This Row],[نوع فعالیت]]=Civil_DB[[#Headers],[قالب بندی]],Civil_DB[[#This Row],[مقدار]],0)</f>
        <v>11</v>
      </c>
      <c r="M89" s="634">
        <f>IF(Civil_DB[[#This Row],[نوع فعالیت]]=Civil_DB[[#Headers],[بتن]],Civil_DB[[#This Row],[مقدار]],0)</f>
        <v>0</v>
      </c>
      <c r="N89" s="458"/>
    </row>
    <row r="90" spans="2:14" hidden="1" x14ac:dyDescent="0.25">
      <c r="B90" s="227">
        <v>84</v>
      </c>
      <c r="C90" s="346">
        <v>45493</v>
      </c>
      <c r="D90" s="326" t="s">
        <v>545</v>
      </c>
      <c r="E90" s="468" t="s">
        <v>132</v>
      </c>
      <c r="F90" s="468" t="s">
        <v>575</v>
      </c>
      <c r="G90" s="468" t="s">
        <v>11</v>
      </c>
      <c r="H90" s="458">
        <v>0</v>
      </c>
      <c r="I90" s="458"/>
      <c r="J90" s="458"/>
      <c r="K90" s="634">
        <f>IF(Civil_DB[[#This Row],[نوع فعالیت]]=Civil_DB[[#Headers],[آرماتور بندی]],Civil_DB[[#This Row],[مقدار]],0)</f>
        <v>0</v>
      </c>
      <c r="L90" s="634">
        <f>IF(Civil_DB[[#This Row],[نوع فعالیت]]=Civil_DB[[#Headers],[قالب بندی]],Civil_DB[[#This Row],[مقدار]],0)</f>
        <v>0</v>
      </c>
      <c r="M90" s="634">
        <f>IF(Civil_DB[[#This Row],[نوع فعالیت]]=Civil_DB[[#Headers],[بتن]],Civil_DB[[#This Row],[مقدار]],0)</f>
        <v>0</v>
      </c>
      <c r="N90" s="468"/>
    </row>
    <row r="91" spans="2:14" hidden="1" x14ac:dyDescent="0.25">
      <c r="B91" s="227">
        <v>85</v>
      </c>
      <c r="C91" s="346">
        <v>45494</v>
      </c>
      <c r="D91" s="326" t="s">
        <v>545</v>
      </c>
      <c r="E91" s="468" t="s">
        <v>132</v>
      </c>
      <c r="F91" s="468" t="s">
        <v>575</v>
      </c>
      <c r="G91" s="468" t="s">
        <v>11</v>
      </c>
      <c r="H91" s="458">
        <v>0</v>
      </c>
      <c r="I91" s="458"/>
      <c r="J91" s="458"/>
      <c r="K91" s="634">
        <f>IF(Civil_DB[[#This Row],[نوع فعالیت]]=Civil_DB[[#Headers],[آرماتور بندی]],Civil_DB[[#This Row],[مقدار]],0)</f>
        <v>0</v>
      </c>
      <c r="L91" s="634">
        <f>IF(Civil_DB[[#This Row],[نوع فعالیت]]=Civil_DB[[#Headers],[قالب بندی]],Civil_DB[[#This Row],[مقدار]],0)</f>
        <v>0</v>
      </c>
      <c r="M91" s="634">
        <f>IF(Civil_DB[[#This Row],[نوع فعالیت]]=Civil_DB[[#Headers],[بتن]],Civil_DB[[#This Row],[مقدار]],0)</f>
        <v>0</v>
      </c>
      <c r="N91" s="468"/>
    </row>
    <row r="92" spans="2:14" hidden="1" x14ac:dyDescent="0.25">
      <c r="B92" s="227">
        <v>86</v>
      </c>
      <c r="C92" s="346">
        <v>45495</v>
      </c>
      <c r="D92" s="326" t="s">
        <v>545</v>
      </c>
      <c r="E92" s="468" t="s">
        <v>132</v>
      </c>
      <c r="F92" s="468" t="s">
        <v>575</v>
      </c>
      <c r="G92" s="468" t="s">
        <v>11</v>
      </c>
      <c r="H92" s="458">
        <v>0</v>
      </c>
      <c r="I92" s="458"/>
      <c r="J92" s="458"/>
      <c r="K92" s="634">
        <f>IF(Civil_DB[[#This Row],[نوع فعالیت]]=Civil_DB[[#Headers],[آرماتور بندی]],Civil_DB[[#This Row],[مقدار]],0)</f>
        <v>0</v>
      </c>
      <c r="L92" s="634">
        <f>IF(Civil_DB[[#This Row],[نوع فعالیت]]=Civil_DB[[#Headers],[قالب بندی]],Civil_DB[[#This Row],[مقدار]],0)</f>
        <v>0</v>
      </c>
      <c r="M92" s="634">
        <f>IF(Civil_DB[[#This Row],[نوع فعالیت]]=Civil_DB[[#Headers],[بتن]],Civil_DB[[#This Row],[مقدار]],0)</f>
        <v>0</v>
      </c>
      <c r="N92" s="458"/>
    </row>
    <row r="93" spans="2:14" hidden="1" x14ac:dyDescent="0.25">
      <c r="B93" s="227">
        <v>87</v>
      </c>
      <c r="C93" s="346">
        <v>45496</v>
      </c>
      <c r="D93" s="326" t="s">
        <v>545</v>
      </c>
      <c r="E93" s="468" t="s">
        <v>132</v>
      </c>
      <c r="F93" s="468" t="s">
        <v>575</v>
      </c>
      <c r="G93" s="468" t="s">
        <v>11</v>
      </c>
      <c r="H93" s="458">
        <v>0</v>
      </c>
      <c r="I93" s="458"/>
      <c r="J93" s="458"/>
      <c r="K93" s="634">
        <f>IF(Civil_DB[[#This Row],[نوع فعالیت]]=Civil_DB[[#Headers],[آرماتور بندی]],Civil_DB[[#This Row],[مقدار]],0)</f>
        <v>0</v>
      </c>
      <c r="L93" s="634">
        <f>IF(Civil_DB[[#This Row],[نوع فعالیت]]=Civil_DB[[#Headers],[قالب بندی]],Civil_DB[[#This Row],[مقدار]],0)</f>
        <v>0</v>
      </c>
      <c r="M93" s="634">
        <f>IF(Civil_DB[[#This Row],[نوع فعالیت]]=Civil_DB[[#Headers],[بتن]],Civil_DB[[#This Row],[مقدار]],0)</f>
        <v>0</v>
      </c>
      <c r="N93" s="458"/>
    </row>
    <row r="94" spans="2:14" hidden="1" x14ac:dyDescent="0.25">
      <c r="B94" s="227">
        <v>88</v>
      </c>
      <c r="C94" s="346">
        <v>45497</v>
      </c>
      <c r="D94" s="326" t="s">
        <v>545</v>
      </c>
      <c r="E94" s="468" t="s">
        <v>132</v>
      </c>
      <c r="F94" s="468" t="s">
        <v>575</v>
      </c>
      <c r="G94" s="468" t="s">
        <v>11</v>
      </c>
      <c r="H94" s="458">
        <v>24</v>
      </c>
      <c r="I94" s="458" t="s">
        <v>552</v>
      </c>
      <c r="J94" s="458"/>
      <c r="K94" s="634">
        <f>IF(Civil_DB[[#This Row],[نوع فعالیت]]=Civil_DB[[#Headers],[آرماتور بندی]],Civil_DB[[#This Row],[مقدار]],0)</f>
        <v>0</v>
      </c>
      <c r="L94" s="634">
        <f>IF(Civil_DB[[#This Row],[نوع فعالیت]]=Civil_DB[[#Headers],[قالب بندی]],Civil_DB[[#This Row],[مقدار]],0)</f>
        <v>24</v>
      </c>
      <c r="M94" s="634">
        <f>IF(Civil_DB[[#This Row],[نوع فعالیت]]=Civil_DB[[#Headers],[بتن]],Civil_DB[[#This Row],[مقدار]],0)</f>
        <v>0</v>
      </c>
      <c r="N94" s="458"/>
    </row>
    <row r="95" spans="2:14" hidden="1" x14ac:dyDescent="0.25">
      <c r="B95" s="227">
        <v>89</v>
      </c>
      <c r="C95" s="346">
        <v>45498</v>
      </c>
      <c r="D95" s="326" t="s">
        <v>545</v>
      </c>
      <c r="E95" s="468" t="s">
        <v>132</v>
      </c>
      <c r="F95" s="468" t="s">
        <v>575</v>
      </c>
      <c r="G95" s="468" t="s">
        <v>11</v>
      </c>
      <c r="H95" s="458">
        <v>22</v>
      </c>
      <c r="I95" s="458" t="s">
        <v>552</v>
      </c>
      <c r="J95" s="458" t="s">
        <v>552</v>
      </c>
      <c r="K95" s="634">
        <f>IF(Civil_DB[[#This Row],[نوع فعالیت]]=Civil_DB[[#Headers],[آرماتور بندی]],Civil_DB[[#This Row],[مقدار]],0)</f>
        <v>0</v>
      </c>
      <c r="L95" s="634">
        <f>IF(Civil_DB[[#This Row],[نوع فعالیت]]=Civil_DB[[#Headers],[قالب بندی]],Civil_DB[[#This Row],[مقدار]],0)</f>
        <v>22</v>
      </c>
      <c r="M95" s="634">
        <f>IF(Civil_DB[[#This Row],[نوع فعالیت]]=Civil_DB[[#Headers],[بتن]],Civil_DB[[#This Row],[مقدار]],0)</f>
        <v>0</v>
      </c>
      <c r="N95" s="458"/>
    </row>
    <row r="96" spans="2:14" hidden="1" x14ac:dyDescent="0.25">
      <c r="B96" s="227">
        <v>90</v>
      </c>
      <c r="C96" s="346">
        <v>45499</v>
      </c>
      <c r="D96" s="326" t="s">
        <v>545</v>
      </c>
      <c r="E96" s="468" t="s">
        <v>132</v>
      </c>
      <c r="F96" s="468" t="s">
        <v>575</v>
      </c>
      <c r="G96" s="468" t="s">
        <v>11</v>
      </c>
      <c r="H96" s="458">
        <v>0</v>
      </c>
      <c r="I96" s="458"/>
      <c r="J96" s="458"/>
      <c r="K96" s="634">
        <f>IF(Civil_DB[[#This Row],[نوع فعالیت]]=Civil_DB[[#Headers],[آرماتور بندی]],Civil_DB[[#This Row],[مقدار]],0)</f>
        <v>0</v>
      </c>
      <c r="L96" s="634">
        <f>IF(Civil_DB[[#This Row],[نوع فعالیت]]=Civil_DB[[#Headers],[قالب بندی]],Civil_DB[[#This Row],[مقدار]],0)</f>
        <v>0</v>
      </c>
      <c r="M96" s="634">
        <f>IF(Civil_DB[[#This Row],[نوع فعالیت]]=Civil_DB[[#Headers],[بتن]],Civil_DB[[#This Row],[مقدار]],0)</f>
        <v>0</v>
      </c>
      <c r="N96" s="458"/>
    </row>
    <row r="97" spans="2:14" hidden="1" x14ac:dyDescent="0.25">
      <c r="B97" s="227">
        <v>91</v>
      </c>
      <c r="C97" s="346">
        <v>45500</v>
      </c>
      <c r="D97" s="326" t="s">
        <v>545</v>
      </c>
      <c r="E97" s="468" t="s">
        <v>132</v>
      </c>
      <c r="F97" s="468" t="s">
        <v>575</v>
      </c>
      <c r="G97" s="468" t="s">
        <v>11</v>
      </c>
      <c r="H97" s="458" t="s">
        <v>552</v>
      </c>
      <c r="I97" s="458">
        <v>713375</v>
      </c>
      <c r="J97" s="458" t="s">
        <v>531</v>
      </c>
      <c r="K97" s="634">
        <f>IF(Civil_DB[[#This Row],[نوع فعالیت]]=Civil_DB[[#Headers],[آرماتور بندی]],Civil_DB[[#This Row],[مقدار]],0)</f>
        <v>0</v>
      </c>
      <c r="L97" s="634" t="str">
        <f>IF(Civil_DB[[#This Row],[نوع فعالیت]]=Civil_DB[[#Headers],[قالب بندی]],Civil_DB[[#This Row],[مقدار]],0)</f>
        <v>؟</v>
      </c>
      <c r="M97" s="634">
        <f>IF(Civil_DB[[#This Row],[نوع فعالیت]]=Civil_DB[[#Headers],[بتن]],Civil_DB[[#This Row],[مقدار]],0)</f>
        <v>0</v>
      </c>
      <c r="N97" s="458"/>
    </row>
    <row r="98" spans="2:14" hidden="1" x14ac:dyDescent="0.25">
      <c r="B98" s="227">
        <v>92</v>
      </c>
      <c r="C98" s="346">
        <v>45502</v>
      </c>
      <c r="D98" s="326" t="s">
        <v>545</v>
      </c>
      <c r="E98" s="468" t="s">
        <v>132</v>
      </c>
      <c r="F98" s="468" t="s">
        <v>575</v>
      </c>
      <c r="G98" s="468" t="s">
        <v>11</v>
      </c>
      <c r="H98" s="458">
        <v>70</v>
      </c>
      <c r="I98" s="458">
        <v>712375</v>
      </c>
      <c r="J98" s="458" t="s">
        <v>531</v>
      </c>
      <c r="K98" s="634">
        <f>IF(Civil_DB[[#This Row],[نوع فعالیت]]=Civil_DB[[#Headers],[آرماتور بندی]],Civil_DB[[#This Row],[مقدار]],0)</f>
        <v>0</v>
      </c>
      <c r="L98" s="634">
        <f>IF(Civil_DB[[#This Row],[نوع فعالیت]]=Civil_DB[[#Headers],[قالب بندی]],Civil_DB[[#This Row],[مقدار]],0)</f>
        <v>70</v>
      </c>
      <c r="M98" s="634">
        <f>IF(Civil_DB[[#This Row],[نوع فعالیت]]=Civil_DB[[#Headers],[بتن]],Civil_DB[[#This Row],[مقدار]],0)</f>
        <v>0</v>
      </c>
      <c r="N98" s="458"/>
    </row>
    <row r="99" spans="2:14" hidden="1" x14ac:dyDescent="0.25">
      <c r="B99" s="227">
        <v>93</v>
      </c>
      <c r="C99" s="346">
        <v>45503</v>
      </c>
      <c r="D99" s="326" t="s">
        <v>545</v>
      </c>
      <c r="E99" s="468" t="s">
        <v>132</v>
      </c>
      <c r="F99" s="468" t="s">
        <v>575</v>
      </c>
      <c r="G99" s="468" t="s">
        <v>11</v>
      </c>
      <c r="H99" s="458">
        <v>45</v>
      </c>
      <c r="I99" s="458">
        <v>712250</v>
      </c>
      <c r="J99" s="458" t="s">
        <v>531</v>
      </c>
      <c r="K99" s="634">
        <f>IF(Civil_DB[[#This Row],[نوع فعالیت]]=Civil_DB[[#Headers],[آرماتور بندی]],Civil_DB[[#This Row],[مقدار]],0)</f>
        <v>0</v>
      </c>
      <c r="L99" s="634">
        <f>IF(Civil_DB[[#This Row],[نوع فعالیت]]=Civil_DB[[#Headers],[قالب بندی]],Civil_DB[[#This Row],[مقدار]],0)</f>
        <v>45</v>
      </c>
      <c r="M99" s="634">
        <f>IF(Civil_DB[[#This Row],[نوع فعالیت]]=Civil_DB[[#Headers],[بتن]],Civil_DB[[#This Row],[مقدار]],0)</f>
        <v>0</v>
      </c>
      <c r="N99" s="458"/>
    </row>
    <row r="100" spans="2:14" hidden="1" x14ac:dyDescent="0.25">
      <c r="B100" s="227">
        <v>94</v>
      </c>
      <c r="C100" s="346">
        <v>45504</v>
      </c>
      <c r="D100" s="326" t="s">
        <v>545</v>
      </c>
      <c r="E100" s="468" t="s">
        <v>132</v>
      </c>
      <c r="F100" s="468" t="s">
        <v>575</v>
      </c>
      <c r="G100" s="468" t="s">
        <v>11</v>
      </c>
      <c r="H100" s="458">
        <v>45</v>
      </c>
      <c r="I100" s="458">
        <v>712250</v>
      </c>
      <c r="J100" s="458" t="s">
        <v>531</v>
      </c>
      <c r="K100" s="634">
        <f>IF(Civil_DB[[#This Row],[نوع فعالیت]]=Civil_DB[[#Headers],[آرماتور بندی]],Civil_DB[[#This Row],[مقدار]],0)</f>
        <v>0</v>
      </c>
      <c r="L100" s="634">
        <f>IF(Civil_DB[[#This Row],[نوع فعالیت]]=Civil_DB[[#Headers],[قالب بندی]],Civil_DB[[#This Row],[مقدار]],0)</f>
        <v>45</v>
      </c>
      <c r="M100" s="634">
        <f>IF(Civil_DB[[#This Row],[نوع فعالیت]]=Civil_DB[[#Headers],[بتن]],Civil_DB[[#This Row],[مقدار]],0)</f>
        <v>0</v>
      </c>
      <c r="N100" s="458"/>
    </row>
    <row r="101" spans="2:14" hidden="1" x14ac:dyDescent="0.25">
      <c r="B101" s="227">
        <v>95</v>
      </c>
      <c r="C101" s="346">
        <v>45505</v>
      </c>
      <c r="D101" s="326" t="s">
        <v>545</v>
      </c>
      <c r="E101" s="468" t="s">
        <v>132</v>
      </c>
      <c r="F101" s="468" t="s">
        <v>575</v>
      </c>
      <c r="G101" s="468" t="s">
        <v>11</v>
      </c>
      <c r="H101" s="458">
        <v>49</v>
      </c>
      <c r="I101" s="458">
        <v>712375</v>
      </c>
      <c r="J101" s="458" t="s">
        <v>531</v>
      </c>
      <c r="K101" s="634">
        <f>IF(Civil_DB[[#This Row],[نوع فعالیت]]=Civil_DB[[#Headers],[آرماتور بندی]],Civil_DB[[#This Row],[مقدار]],0)</f>
        <v>0</v>
      </c>
      <c r="L101" s="634">
        <f>IF(Civil_DB[[#This Row],[نوع فعالیت]]=Civil_DB[[#Headers],[قالب بندی]],Civil_DB[[#This Row],[مقدار]],0)</f>
        <v>49</v>
      </c>
      <c r="M101" s="634">
        <f>IF(Civil_DB[[#This Row],[نوع فعالیت]]=Civil_DB[[#Headers],[بتن]],Civil_DB[[#This Row],[مقدار]],0)</f>
        <v>0</v>
      </c>
      <c r="N101" s="458"/>
    </row>
    <row r="102" spans="2:14" hidden="1" x14ac:dyDescent="0.25">
      <c r="B102" s="227">
        <v>96</v>
      </c>
      <c r="C102" s="346">
        <v>45506</v>
      </c>
      <c r="D102" s="326" t="s">
        <v>545</v>
      </c>
      <c r="E102" s="468" t="s">
        <v>132</v>
      </c>
      <c r="F102" s="468" t="s">
        <v>575</v>
      </c>
      <c r="G102" s="468" t="s">
        <v>11</v>
      </c>
      <c r="H102" s="468">
        <v>0</v>
      </c>
      <c r="I102" s="468"/>
      <c r="J102" s="468"/>
      <c r="K102" s="634">
        <f>IF(Civil_DB[[#This Row],[نوع فعالیت]]=Civil_DB[[#Headers],[آرماتور بندی]],Civil_DB[[#This Row],[مقدار]],0)</f>
        <v>0</v>
      </c>
      <c r="L102" s="634">
        <f>IF(Civil_DB[[#This Row],[نوع فعالیت]]=Civil_DB[[#Headers],[قالب بندی]],Civil_DB[[#This Row],[مقدار]],0)</f>
        <v>0</v>
      </c>
      <c r="M102" s="634">
        <f>IF(Civil_DB[[#This Row],[نوع فعالیت]]=Civil_DB[[#Headers],[بتن]],Civil_DB[[#This Row],[مقدار]],0)</f>
        <v>0</v>
      </c>
      <c r="N102" s="458"/>
    </row>
    <row r="103" spans="2:14" hidden="1" x14ac:dyDescent="0.25">
      <c r="B103" s="227">
        <v>97</v>
      </c>
      <c r="C103" s="346">
        <v>45507</v>
      </c>
      <c r="D103" s="326" t="s">
        <v>545</v>
      </c>
      <c r="E103" s="468" t="s">
        <v>132</v>
      </c>
      <c r="F103" s="468" t="s">
        <v>575</v>
      </c>
      <c r="G103" s="468" t="s">
        <v>11</v>
      </c>
      <c r="H103" s="468">
        <v>45</v>
      </c>
      <c r="I103" s="468">
        <v>712250</v>
      </c>
      <c r="J103" s="468" t="s">
        <v>531</v>
      </c>
      <c r="K103" s="634">
        <f>IF(Civil_DB[[#This Row],[نوع فعالیت]]=Civil_DB[[#Headers],[آرماتور بندی]],Civil_DB[[#This Row],[مقدار]],0)</f>
        <v>0</v>
      </c>
      <c r="L103" s="634">
        <f>IF(Civil_DB[[#This Row],[نوع فعالیت]]=Civil_DB[[#Headers],[قالب بندی]],Civil_DB[[#This Row],[مقدار]],0)</f>
        <v>45</v>
      </c>
      <c r="M103" s="634">
        <f>IF(Civil_DB[[#This Row],[نوع فعالیت]]=Civil_DB[[#Headers],[بتن]],Civil_DB[[#This Row],[مقدار]],0)</f>
        <v>0</v>
      </c>
      <c r="N103" s="458"/>
    </row>
    <row r="104" spans="2:14" hidden="1" x14ac:dyDescent="0.25">
      <c r="B104" s="227">
        <v>98</v>
      </c>
      <c r="C104" s="629">
        <v>45508</v>
      </c>
      <c r="D104" s="326" t="s">
        <v>545</v>
      </c>
      <c r="E104" s="468" t="s">
        <v>132</v>
      </c>
      <c r="F104" s="468" t="s">
        <v>575</v>
      </c>
      <c r="G104" s="468" t="s">
        <v>11</v>
      </c>
      <c r="H104" s="458">
        <v>0</v>
      </c>
      <c r="I104" s="458"/>
      <c r="J104" s="458"/>
      <c r="K104" s="634">
        <f>IF(Civil_DB[[#This Row],[نوع فعالیت]]=Civil_DB[[#Headers],[آرماتور بندی]],Civil_DB[[#This Row],[مقدار]],0)</f>
        <v>0</v>
      </c>
      <c r="L104" s="634">
        <f>IF(Civil_DB[[#This Row],[نوع فعالیت]]=Civil_DB[[#Headers],[قالب بندی]],Civil_DB[[#This Row],[مقدار]],0)</f>
        <v>0</v>
      </c>
      <c r="M104" s="634">
        <f>IF(Civil_DB[[#This Row],[نوع فعالیت]]=Civil_DB[[#Headers],[بتن]],Civil_DB[[#This Row],[مقدار]],0)</f>
        <v>0</v>
      </c>
      <c r="N104" s="458"/>
    </row>
    <row r="105" spans="2:14" hidden="1" x14ac:dyDescent="0.25">
      <c r="B105" s="227">
        <v>99</v>
      </c>
      <c r="C105" s="629">
        <v>45509</v>
      </c>
      <c r="D105" s="326" t="s">
        <v>545</v>
      </c>
      <c r="E105" s="468" t="s">
        <v>132</v>
      </c>
      <c r="F105" s="468" t="s">
        <v>575</v>
      </c>
      <c r="G105" s="468" t="s">
        <v>11</v>
      </c>
      <c r="H105" s="458">
        <v>0</v>
      </c>
      <c r="I105" s="458"/>
      <c r="J105" s="458"/>
      <c r="K105" s="634">
        <f>IF(Civil_DB[[#This Row],[نوع فعالیت]]=Civil_DB[[#Headers],[آرماتور بندی]],Civil_DB[[#This Row],[مقدار]],0)</f>
        <v>0</v>
      </c>
      <c r="L105" s="634">
        <f>IF(Civil_DB[[#This Row],[نوع فعالیت]]=Civil_DB[[#Headers],[قالب بندی]],Civil_DB[[#This Row],[مقدار]],0)</f>
        <v>0</v>
      </c>
      <c r="M105" s="634">
        <f>IF(Civil_DB[[#This Row],[نوع فعالیت]]=Civil_DB[[#Headers],[بتن]],Civil_DB[[#This Row],[مقدار]],0)</f>
        <v>0</v>
      </c>
      <c r="N105" s="458"/>
    </row>
    <row r="106" spans="2:14" hidden="1" x14ac:dyDescent="0.25">
      <c r="B106" s="227">
        <v>100</v>
      </c>
      <c r="C106" s="629">
        <v>45510</v>
      </c>
      <c r="D106" s="326" t="s">
        <v>545</v>
      </c>
      <c r="E106" s="468" t="s">
        <v>132</v>
      </c>
      <c r="F106" s="468" t="s">
        <v>575</v>
      </c>
      <c r="G106" s="468" t="s">
        <v>11</v>
      </c>
      <c r="H106" s="458">
        <v>0</v>
      </c>
      <c r="I106" s="458"/>
      <c r="J106" s="458"/>
      <c r="K106" s="634">
        <f>IF(Civil_DB[[#This Row],[نوع فعالیت]]=Civil_DB[[#Headers],[آرماتور بندی]],Civil_DB[[#This Row],[مقدار]],0)</f>
        <v>0</v>
      </c>
      <c r="L106" s="634">
        <f>IF(Civil_DB[[#This Row],[نوع فعالیت]]=Civil_DB[[#Headers],[قالب بندی]],Civil_DB[[#This Row],[مقدار]],0)</f>
        <v>0</v>
      </c>
      <c r="M106" s="634">
        <f>IF(Civil_DB[[#This Row],[نوع فعالیت]]=Civil_DB[[#Headers],[بتن]],Civil_DB[[#This Row],[مقدار]],0)</f>
        <v>0</v>
      </c>
      <c r="N106" s="458"/>
    </row>
    <row r="107" spans="2:14" hidden="1" x14ac:dyDescent="0.25">
      <c r="B107" s="227">
        <v>101</v>
      </c>
      <c r="C107" s="629">
        <v>45511</v>
      </c>
      <c r="D107" s="326" t="s">
        <v>545</v>
      </c>
      <c r="E107" s="468" t="s">
        <v>132</v>
      </c>
      <c r="F107" s="468" t="s">
        <v>575</v>
      </c>
      <c r="G107" s="468" t="s">
        <v>11</v>
      </c>
      <c r="H107" s="458">
        <v>0</v>
      </c>
      <c r="I107" s="458"/>
      <c r="J107" s="458"/>
      <c r="K107" s="634">
        <f>IF(Civil_DB[[#This Row],[نوع فعالیت]]=Civil_DB[[#Headers],[آرماتور بندی]],Civil_DB[[#This Row],[مقدار]],0)</f>
        <v>0</v>
      </c>
      <c r="L107" s="634">
        <f>IF(Civil_DB[[#This Row],[نوع فعالیت]]=Civil_DB[[#Headers],[قالب بندی]],Civil_DB[[#This Row],[مقدار]],0)</f>
        <v>0</v>
      </c>
      <c r="M107" s="634">
        <f>IF(Civil_DB[[#This Row],[نوع فعالیت]]=Civil_DB[[#Headers],[بتن]],Civil_DB[[#This Row],[مقدار]],0)</f>
        <v>0</v>
      </c>
      <c r="N107" s="458"/>
    </row>
    <row r="108" spans="2:14" hidden="1" x14ac:dyDescent="0.25">
      <c r="B108" s="227">
        <v>102</v>
      </c>
      <c r="C108" s="629">
        <v>45512</v>
      </c>
      <c r="D108" s="326" t="s">
        <v>545</v>
      </c>
      <c r="E108" s="468" t="s">
        <v>132</v>
      </c>
      <c r="F108" s="468" t="s">
        <v>575</v>
      </c>
      <c r="G108" s="468" t="s">
        <v>11</v>
      </c>
      <c r="H108" s="458">
        <v>0</v>
      </c>
      <c r="I108" s="458"/>
      <c r="J108" s="458"/>
      <c r="K108" s="634">
        <f>IF(Civil_DB[[#This Row],[نوع فعالیت]]=Civil_DB[[#Headers],[آرماتور بندی]],Civil_DB[[#This Row],[مقدار]],0)</f>
        <v>0</v>
      </c>
      <c r="L108" s="634">
        <f>IF(Civil_DB[[#This Row],[نوع فعالیت]]=Civil_DB[[#Headers],[قالب بندی]],Civil_DB[[#This Row],[مقدار]],0)</f>
        <v>0</v>
      </c>
      <c r="M108" s="634">
        <f>IF(Civil_DB[[#This Row],[نوع فعالیت]]=Civil_DB[[#Headers],[بتن]],Civil_DB[[#This Row],[مقدار]],0)</f>
        <v>0</v>
      </c>
      <c r="N108" s="458"/>
    </row>
    <row r="109" spans="2:14" hidden="1" x14ac:dyDescent="0.25">
      <c r="B109" s="227">
        <v>103</v>
      </c>
      <c r="C109" s="629">
        <v>45513</v>
      </c>
      <c r="D109" s="326" t="s">
        <v>545</v>
      </c>
      <c r="E109" s="468" t="s">
        <v>132</v>
      </c>
      <c r="F109" s="468" t="s">
        <v>575</v>
      </c>
      <c r="G109" s="468" t="s">
        <v>11</v>
      </c>
      <c r="H109" s="458">
        <v>0</v>
      </c>
      <c r="I109" s="458"/>
      <c r="J109" s="458"/>
      <c r="K109" s="634">
        <f>IF(Civil_DB[[#This Row],[نوع فعالیت]]=Civil_DB[[#Headers],[آرماتور بندی]],Civil_DB[[#This Row],[مقدار]],0)</f>
        <v>0</v>
      </c>
      <c r="L109" s="634">
        <f>IF(Civil_DB[[#This Row],[نوع فعالیت]]=Civil_DB[[#Headers],[قالب بندی]],Civil_DB[[#This Row],[مقدار]],0)</f>
        <v>0</v>
      </c>
      <c r="M109" s="634">
        <f>IF(Civil_DB[[#This Row],[نوع فعالیت]]=Civil_DB[[#Headers],[بتن]],Civil_DB[[#This Row],[مقدار]],0)</f>
        <v>0</v>
      </c>
      <c r="N109" s="458"/>
    </row>
    <row r="110" spans="2:14" hidden="1" x14ac:dyDescent="0.25">
      <c r="B110" s="227">
        <v>104</v>
      </c>
      <c r="C110" s="629">
        <v>45514</v>
      </c>
      <c r="D110" s="326" t="s">
        <v>545</v>
      </c>
      <c r="E110" s="468" t="s">
        <v>132</v>
      </c>
      <c r="F110" s="468" t="s">
        <v>575</v>
      </c>
      <c r="G110" s="468" t="s">
        <v>11</v>
      </c>
      <c r="H110" s="458">
        <v>0</v>
      </c>
      <c r="I110" s="458"/>
      <c r="J110" s="458"/>
      <c r="K110" s="634">
        <f>IF(Civil_DB[[#This Row],[نوع فعالیت]]=Civil_DB[[#Headers],[آرماتور بندی]],Civil_DB[[#This Row],[مقدار]],0)</f>
        <v>0</v>
      </c>
      <c r="L110" s="634">
        <f>IF(Civil_DB[[#This Row],[نوع فعالیت]]=Civil_DB[[#Headers],[قالب بندی]],Civil_DB[[#This Row],[مقدار]],0)</f>
        <v>0</v>
      </c>
      <c r="M110" s="634">
        <f>IF(Civil_DB[[#This Row],[نوع فعالیت]]=Civil_DB[[#Headers],[بتن]],Civil_DB[[#This Row],[مقدار]],0)</f>
        <v>0</v>
      </c>
      <c r="N110" s="468"/>
    </row>
    <row r="111" spans="2:14" hidden="1" x14ac:dyDescent="0.25">
      <c r="B111" s="227">
        <v>105</v>
      </c>
      <c r="C111" s="629">
        <v>45515</v>
      </c>
      <c r="D111" s="326" t="s">
        <v>545</v>
      </c>
      <c r="E111" s="468" t="s">
        <v>132</v>
      </c>
      <c r="F111" s="468" t="s">
        <v>575</v>
      </c>
      <c r="G111" s="468" t="s">
        <v>11</v>
      </c>
      <c r="H111" s="458">
        <v>60</v>
      </c>
      <c r="I111" s="458">
        <v>712375</v>
      </c>
      <c r="J111" s="458" t="s">
        <v>531</v>
      </c>
      <c r="K111" s="634">
        <f>IF(Civil_DB[[#This Row],[نوع فعالیت]]=Civil_DB[[#Headers],[آرماتور بندی]],Civil_DB[[#This Row],[مقدار]],0)</f>
        <v>0</v>
      </c>
      <c r="L111" s="634">
        <f>IF(Civil_DB[[#This Row],[نوع فعالیت]]=Civil_DB[[#Headers],[قالب بندی]],Civil_DB[[#This Row],[مقدار]],0)</f>
        <v>60</v>
      </c>
      <c r="M111" s="634">
        <f>IF(Civil_DB[[#This Row],[نوع فعالیت]]=Civil_DB[[#Headers],[بتن]],Civil_DB[[#This Row],[مقدار]],0)</f>
        <v>0</v>
      </c>
      <c r="N111" s="458"/>
    </row>
    <row r="112" spans="2:14" hidden="1" x14ac:dyDescent="0.25">
      <c r="B112" s="227">
        <v>106</v>
      </c>
      <c r="C112" s="629">
        <v>45516</v>
      </c>
      <c r="D112" s="326" t="s">
        <v>545</v>
      </c>
      <c r="E112" s="468" t="s">
        <v>132</v>
      </c>
      <c r="F112" s="468" t="s">
        <v>575</v>
      </c>
      <c r="G112" s="468" t="s">
        <v>11</v>
      </c>
      <c r="H112" s="458">
        <v>0</v>
      </c>
      <c r="I112" s="458"/>
      <c r="J112" s="458"/>
      <c r="K112" s="634">
        <f>IF(Civil_DB[[#This Row],[نوع فعالیت]]=Civil_DB[[#Headers],[آرماتور بندی]],Civil_DB[[#This Row],[مقدار]],0)</f>
        <v>0</v>
      </c>
      <c r="L112" s="634">
        <f>IF(Civil_DB[[#This Row],[نوع فعالیت]]=Civil_DB[[#Headers],[قالب بندی]],Civil_DB[[#This Row],[مقدار]],0)</f>
        <v>0</v>
      </c>
      <c r="M112" s="634">
        <f>IF(Civil_DB[[#This Row],[نوع فعالیت]]=Civil_DB[[#Headers],[بتن]],Civil_DB[[#This Row],[مقدار]],0)</f>
        <v>0</v>
      </c>
      <c r="N112" s="458"/>
    </row>
    <row r="113" spans="2:14" hidden="1" x14ac:dyDescent="0.25">
      <c r="B113" s="227">
        <v>107</v>
      </c>
      <c r="C113" s="629">
        <v>45517</v>
      </c>
      <c r="D113" s="326" t="s">
        <v>545</v>
      </c>
      <c r="E113" s="468" t="s">
        <v>132</v>
      </c>
      <c r="F113" s="468" t="s">
        <v>575</v>
      </c>
      <c r="G113" s="468" t="s">
        <v>11</v>
      </c>
      <c r="H113" s="458">
        <v>0</v>
      </c>
      <c r="I113" s="458"/>
      <c r="J113" s="458"/>
      <c r="K113" s="634">
        <f>IF(Civil_DB[[#This Row],[نوع فعالیت]]=Civil_DB[[#Headers],[آرماتور بندی]],Civil_DB[[#This Row],[مقدار]],0)</f>
        <v>0</v>
      </c>
      <c r="L113" s="634">
        <f>IF(Civil_DB[[#This Row],[نوع فعالیت]]=Civil_DB[[#Headers],[قالب بندی]],Civil_DB[[#This Row],[مقدار]],0)</f>
        <v>0</v>
      </c>
      <c r="M113" s="634">
        <f>IF(Civil_DB[[#This Row],[نوع فعالیت]]=Civil_DB[[#Headers],[بتن]],Civil_DB[[#This Row],[مقدار]],0)</f>
        <v>0</v>
      </c>
      <c r="N113" s="458"/>
    </row>
    <row r="114" spans="2:14" hidden="1" x14ac:dyDescent="0.25">
      <c r="B114" s="227">
        <v>108</v>
      </c>
      <c r="C114" s="629">
        <v>45518</v>
      </c>
      <c r="D114" s="326" t="s">
        <v>545</v>
      </c>
      <c r="E114" s="468" t="s">
        <v>132</v>
      </c>
      <c r="F114" s="468" t="s">
        <v>575</v>
      </c>
      <c r="G114" s="468" t="s">
        <v>11</v>
      </c>
      <c r="H114" s="458">
        <v>45</v>
      </c>
      <c r="I114" s="458">
        <v>712250</v>
      </c>
      <c r="J114" s="458" t="s">
        <v>531</v>
      </c>
      <c r="K114" s="634">
        <f>IF(Civil_DB[[#This Row],[نوع فعالیت]]=Civil_DB[[#Headers],[آرماتور بندی]],Civil_DB[[#This Row],[مقدار]],0)</f>
        <v>0</v>
      </c>
      <c r="L114" s="634">
        <f>IF(Civil_DB[[#This Row],[نوع فعالیت]]=Civil_DB[[#Headers],[قالب بندی]],Civil_DB[[#This Row],[مقدار]],0)</f>
        <v>45</v>
      </c>
      <c r="M114" s="634">
        <f>IF(Civil_DB[[#This Row],[نوع فعالیت]]=Civil_DB[[#Headers],[بتن]],Civil_DB[[#This Row],[مقدار]],0)</f>
        <v>0</v>
      </c>
      <c r="N114" s="458"/>
    </row>
    <row r="115" spans="2:14" hidden="1" x14ac:dyDescent="0.25">
      <c r="B115" s="227">
        <v>109</v>
      </c>
      <c r="C115" s="629">
        <v>45519</v>
      </c>
      <c r="D115" s="326" t="s">
        <v>545</v>
      </c>
      <c r="E115" s="468" t="s">
        <v>132</v>
      </c>
      <c r="F115" s="468" t="s">
        <v>575</v>
      </c>
      <c r="G115" s="468" t="s">
        <v>11</v>
      </c>
      <c r="H115" s="458">
        <v>0</v>
      </c>
      <c r="I115" s="458"/>
      <c r="J115" s="458"/>
      <c r="K115" s="634">
        <f>IF(Civil_DB[[#This Row],[نوع فعالیت]]=Civil_DB[[#Headers],[آرماتور بندی]],Civil_DB[[#This Row],[مقدار]],0)</f>
        <v>0</v>
      </c>
      <c r="L115" s="634">
        <f>IF(Civil_DB[[#This Row],[نوع فعالیت]]=Civil_DB[[#Headers],[قالب بندی]],Civil_DB[[#This Row],[مقدار]],0)</f>
        <v>0</v>
      </c>
      <c r="M115" s="634">
        <f>IF(Civil_DB[[#This Row],[نوع فعالیت]]=Civil_DB[[#Headers],[بتن]],Civil_DB[[#This Row],[مقدار]],0)</f>
        <v>0</v>
      </c>
      <c r="N115" s="458"/>
    </row>
    <row r="116" spans="2:14" hidden="1" x14ac:dyDescent="0.25">
      <c r="B116" s="227">
        <v>110</v>
      </c>
      <c r="C116" s="629">
        <v>45520</v>
      </c>
      <c r="D116" s="326" t="s">
        <v>545</v>
      </c>
      <c r="E116" s="468" t="s">
        <v>132</v>
      </c>
      <c r="F116" s="468" t="s">
        <v>575</v>
      </c>
      <c r="G116" s="468" t="s">
        <v>11</v>
      </c>
      <c r="H116" s="458">
        <v>30</v>
      </c>
      <c r="I116" s="458">
        <v>712375</v>
      </c>
      <c r="J116" s="458" t="s">
        <v>531</v>
      </c>
      <c r="K116" s="634">
        <f>IF(Civil_DB[[#This Row],[نوع فعالیت]]=Civil_DB[[#Headers],[آرماتور بندی]],Civil_DB[[#This Row],[مقدار]],0)</f>
        <v>0</v>
      </c>
      <c r="L116" s="634">
        <f>IF(Civil_DB[[#This Row],[نوع فعالیت]]=Civil_DB[[#Headers],[قالب بندی]],Civil_DB[[#This Row],[مقدار]],0)</f>
        <v>30</v>
      </c>
      <c r="M116" s="634">
        <f>IF(Civil_DB[[#This Row],[نوع فعالیت]]=Civil_DB[[#Headers],[بتن]],Civil_DB[[#This Row],[مقدار]],0)</f>
        <v>0</v>
      </c>
      <c r="N116" s="458"/>
    </row>
    <row r="117" spans="2:14" hidden="1" x14ac:dyDescent="0.25">
      <c r="B117" s="227">
        <v>111</v>
      </c>
      <c r="C117" s="629">
        <v>45521</v>
      </c>
      <c r="D117" s="326" t="s">
        <v>545</v>
      </c>
      <c r="E117" s="468" t="s">
        <v>132</v>
      </c>
      <c r="F117" s="468" t="s">
        <v>575</v>
      </c>
      <c r="G117" s="468" t="s">
        <v>11</v>
      </c>
      <c r="H117" s="458" t="s">
        <v>552</v>
      </c>
      <c r="I117" s="458">
        <v>712250</v>
      </c>
      <c r="J117" s="458" t="s">
        <v>531</v>
      </c>
      <c r="K117" s="634">
        <f>IF(Civil_DB[[#This Row],[نوع فعالیت]]=Civil_DB[[#Headers],[آرماتور بندی]],Civil_DB[[#This Row],[مقدار]],0)</f>
        <v>0</v>
      </c>
      <c r="L117" s="634" t="str">
        <f>IF(Civil_DB[[#This Row],[نوع فعالیت]]=Civil_DB[[#Headers],[قالب بندی]],Civil_DB[[#This Row],[مقدار]],0)</f>
        <v>؟</v>
      </c>
      <c r="M117" s="634">
        <f>IF(Civil_DB[[#This Row],[نوع فعالیت]]=Civil_DB[[#Headers],[بتن]],Civil_DB[[#This Row],[مقدار]],0)</f>
        <v>0</v>
      </c>
      <c r="N117" s="458"/>
    </row>
    <row r="118" spans="2:14" hidden="1" x14ac:dyDescent="0.25">
      <c r="B118" s="227">
        <v>112</v>
      </c>
      <c r="C118" s="629">
        <v>45522</v>
      </c>
      <c r="D118" s="326" t="s">
        <v>545</v>
      </c>
      <c r="E118" s="468" t="s">
        <v>132</v>
      </c>
      <c r="F118" s="468" t="s">
        <v>575</v>
      </c>
      <c r="G118" s="468" t="s">
        <v>11</v>
      </c>
      <c r="H118" s="458">
        <v>60</v>
      </c>
      <c r="I118" s="458">
        <v>712375</v>
      </c>
      <c r="J118" s="458" t="s">
        <v>531</v>
      </c>
      <c r="K118" s="634">
        <f>IF(Civil_DB[[#This Row],[نوع فعالیت]]=Civil_DB[[#Headers],[آرماتور بندی]],Civil_DB[[#This Row],[مقدار]],0)</f>
        <v>0</v>
      </c>
      <c r="L118" s="634">
        <f>IF(Civil_DB[[#This Row],[نوع فعالیت]]=Civil_DB[[#Headers],[قالب بندی]],Civil_DB[[#This Row],[مقدار]],0)</f>
        <v>60</v>
      </c>
      <c r="M118" s="634">
        <f>IF(Civil_DB[[#This Row],[نوع فعالیت]]=Civil_DB[[#Headers],[بتن]],Civil_DB[[#This Row],[مقدار]],0)</f>
        <v>0</v>
      </c>
      <c r="N118" s="458"/>
    </row>
    <row r="119" spans="2:14" hidden="1" x14ac:dyDescent="0.25">
      <c r="B119" s="227">
        <v>113</v>
      </c>
      <c r="C119" s="629">
        <v>45523</v>
      </c>
      <c r="D119" s="326" t="s">
        <v>545</v>
      </c>
      <c r="E119" s="468" t="s">
        <v>132</v>
      </c>
      <c r="F119" s="468" t="s">
        <v>575</v>
      </c>
      <c r="G119" s="468" t="s">
        <v>11</v>
      </c>
      <c r="H119" s="458">
        <v>60</v>
      </c>
      <c r="I119" s="458">
        <v>712565</v>
      </c>
      <c r="J119" s="458" t="s">
        <v>531</v>
      </c>
      <c r="K119" s="634">
        <f>IF(Civil_DB[[#This Row],[نوع فعالیت]]=Civil_DB[[#Headers],[آرماتور بندی]],Civil_DB[[#This Row],[مقدار]],0)</f>
        <v>0</v>
      </c>
      <c r="L119" s="634">
        <f>IF(Civil_DB[[#This Row],[نوع فعالیت]]=Civil_DB[[#Headers],[قالب بندی]],Civil_DB[[#This Row],[مقدار]],0)</f>
        <v>60</v>
      </c>
      <c r="M119" s="634">
        <f>IF(Civil_DB[[#This Row],[نوع فعالیت]]=Civil_DB[[#Headers],[بتن]],Civil_DB[[#This Row],[مقدار]],0)</f>
        <v>0</v>
      </c>
      <c r="N119" s="458"/>
    </row>
    <row r="120" spans="2:14" hidden="1" x14ac:dyDescent="0.25">
      <c r="B120" s="227">
        <v>114</v>
      </c>
      <c r="C120" s="629">
        <v>45524</v>
      </c>
      <c r="D120" s="326" t="s">
        <v>545</v>
      </c>
      <c r="E120" s="468" t="s">
        <v>132</v>
      </c>
      <c r="F120" s="468" t="s">
        <v>575</v>
      </c>
      <c r="G120" s="468" t="s">
        <v>11</v>
      </c>
      <c r="H120" s="458">
        <v>0</v>
      </c>
      <c r="I120" s="458"/>
      <c r="J120" s="458"/>
      <c r="K120" s="634">
        <f>IF(Civil_DB[[#This Row],[نوع فعالیت]]=Civil_DB[[#Headers],[آرماتور بندی]],Civil_DB[[#This Row],[مقدار]],0)</f>
        <v>0</v>
      </c>
      <c r="L120" s="634">
        <f>IF(Civil_DB[[#This Row],[نوع فعالیت]]=Civil_DB[[#Headers],[قالب بندی]],Civil_DB[[#This Row],[مقدار]],0)</f>
        <v>0</v>
      </c>
      <c r="M120" s="634">
        <f>IF(Civil_DB[[#This Row],[نوع فعالیت]]=Civil_DB[[#Headers],[بتن]],Civil_DB[[#This Row],[مقدار]],0)</f>
        <v>0</v>
      </c>
      <c r="N120" s="458"/>
    </row>
    <row r="121" spans="2:14" hidden="1" x14ac:dyDescent="0.25">
      <c r="B121" s="227">
        <v>115</v>
      </c>
      <c r="C121" s="629">
        <v>45525</v>
      </c>
      <c r="D121" s="326" t="s">
        <v>545</v>
      </c>
      <c r="E121" s="468" t="s">
        <v>132</v>
      </c>
      <c r="F121" s="468" t="s">
        <v>575</v>
      </c>
      <c r="G121" s="468" t="s">
        <v>11</v>
      </c>
      <c r="H121" s="458">
        <v>52</v>
      </c>
      <c r="I121" s="458">
        <v>712375</v>
      </c>
      <c r="J121" s="458" t="s">
        <v>531</v>
      </c>
      <c r="K121" s="634">
        <f>IF(Civil_DB[[#This Row],[نوع فعالیت]]=Civil_DB[[#Headers],[آرماتور بندی]],Civil_DB[[#This Row],[مقدار]],0)</f>
        <v>0</v>
      </c>
      <c r="L121" s="634">
        <f>IF(Civil_DB[[#This Row],[نوع فعالیت]]=Civil_DB[[#Headers],[قالب بندی]],Civil_DB[[#This Row],[مقدار]],0)</f>
        <v>52</v>
      </c>
      <c r="M121" s="634">
        <f>IF(Civil_DB[[#This Row],[نوع فعالیت]]=Civil_DB[[#Headers],[بتن]],Civil_DB[[#This Row],[مقدار]],0)</f>
        <v>0</v>
      </c>
      <c r="N121" s="458"/>
    </row>
    <row r="122" spans="2:14" hidden="1" x14ac:dyDescent="0.25">
      <c r="B122" s="227">
        <v>116</v>
      </c>
      <c r="C122" s="629">
        <v>45526</v>
      </c>
      <c r="D122" s="326" t="s">
        <v>545</v>
      </c>
      <c r="E122" s="468" t="s">
        <v>132</v>
      </c>
      <c r="F122" s="468" t="s">
        <v>575</v>
      </c>
      <c r="G122" s="468" t="s">
        <v>11</v>
      </c>
      <c r="H122" s="468" t="s">
        <v>552</v>
      </c>
      <c r="I122" s="468">
        <v>712565</v>
      </c>
      <c r="J122" s="468" t="s">
        <v>531</v>
      </c>
      <c r="K122" s="634">
        <f>IF(Civil_DB[[#This Row],[نوع فعالیت]]=Civil_DB[[#Headers],[آرماتور بندی]],Civil_DB[[#This Row],[مقدار]],0)</f>
        <v>0</v>
      </c>
      <c r="L122" s="634" t="str">
        <f>IF(Civil_DB[[#This Row],[نوع فعالیت]]=Civil_DB[[#Headers],[قالب بندی]],Civil_DB[[#This Row],[مقدار]],0)</f>
        <v>؟</v>
      </c>
      <c r="M122" s="634">
        <f>IF(Civil_DB[[#This Row],[نوع فعالیت]]=Civil_DB[[#Headers],[بتن]],Civil_DB[[#This Row],[مقدار]],0)</f>
        <v>0</v>
      </c>
      <c r="N122" s="458"/>
    </row>
    <row r="123" spans="2:14" hidden="1" x14ac:dyDescent="0.25">
      <c r="B123" s="227">
        <v>117</v>
      </c>
      <c r="C123" s="629">
        <v>45526</v>
      </c>
      <c r="D123" s="326" t="s">
        <v>545</v>
      </c>
      <c r="E123" s="468" t="s">
        <v>132</v>
      </c>
      <c r="F123" s="468" t="s">
        <v>575</v>
      </c>
      <c r="G123" s="468" t="s">
        <v>11</v>
      </c>
      <c r="H123" s="458" t="s">
        <v>552</v>
      </c>
      <c r="I123" s="458">
        <v>712375</v>
      </c>
      <c r="J123" s="458" t="s">
        <v>531</v>
      </c>
      <c r="K123" s="634">
        <f>IF(Civil_DB[[#This Row],[نوع فعالیت]]=Civil_DB[[#Headers],[آرماتور بندی]],Civil_DB[[#This Row],[مقدار]],0)</f>
        <v>0</v>
      </c>
      <c r="L123" s="634" t="str">
        <f>IF(Civil_DB[[#This Row],[نوع فعالیت]]=Civil_DB[[#Headers],[قالب بندی]],Civil_DB[[#This Row],[مقدار]],0)</f>
        <v>؟</v>
      </c>
      <c r="M123" s="634">
        <f>IF(Civil_DB[[#This Row],[نوع فعالیت]]=Civil_DB[[#Headers],[بتن]],Civil_DB[[#This Row],[مقدار]],0)</f>
        <v>0</v>
      </c>
      <c r="N123" s="458"/>
    </row>
    <row r="124" spans="2:14" hidden="1" x14ac:dyDescent="0.25">
      <c r="B124" s="227">
        <v>118</v>
      </c>
      <c r="C124" s="629">
        <v>45527</v>
      </c>
      <c r="D124" s="326" t="s">
        <v>545</v>
      </c>
      <c r="E124" s="468" t="s">
        <v>132</v>
      </c>
      <c r="F124" s="468" t="s">
        <v>575</v>
      </c>
      <c r="G124" s="468" t="s">
        <v>11</v>
      </c>
      <c r="H124" s="458">
        <v>57</v>
      </c>
      <c r="I124" s="458">
        <v>712375</v>
      </c>
      <c r="J124" s="458" t="s">
        <v>531</v>
      </c>
      <c r="K124" s="634">
        <f>IF(Civil_DB[[#This Row],[نوع فعالیت]]=Civil_DB[[#Headers],[آرماتور بندی]],Civil_DB[[#This Row],[مقدار]],0)</f>
        <v>0</v>
      </c>
      <c r="L124" s="634">
        <f>IF(Civil_DB[[#This Row],[نوع فعالیت]]=Civil_DB[[#Headers],[قالب بندی]],Civil_DB[[#This Row],[مقدار]],0)</f>
        <v>57</v>
      </c>
      <c r="M124" s="634">
        <f>IF(Civil_DB[[#This Row],[نوع فعالیت]]=Civil_DB[[#Headers],[بتن]],Civil_DB[[#This Row],[مقدار]],0)</f>
        <v>0</v>
      </c>
      <c r="N124" s="458"/>
    </row>
    <row r="125" spans="2:14" hidden="1" x14ac:dyDescent="0.25">
      <c r="B125" s="227">
        <v>119</v>
      </c>
      <c r="C125" s="629">
        <v>45528</v>
      </c>
      <c r="D125" s="326" t="s">
        <v>545</v>
      </c>
      <c r="E125" s="468" t="s">
        <v>132</v>
      </c>
      <c r="F125" s="468" t="s">
        <v>575</v>
      </c>
      <c r="G125" s="468" t="s">
        <v>11</v>
      </c>
      <c r="H125" s="458">
        <v>73</v>
      </c>
      <c r="I125" s="458">
        <v>712565</v>
      </c>
      <c r="J125" s="458" t="s">
        <v>531</v>
      </c>
      <c r="K125" s="634">
        <f>IF(Civil_DB[[#This Row],[نوع فعالیت]]=Civil_DB[[#Headers],[آرماتور بندی]],Civil_DB[[#This Row],[مقدار]],0)</f>
        <v>0</v>
      </c>
      <c r="L125" s="634">
        <f>IF(Civil_DB[[#This Row],[نوع فعالیت]]=Civil_DB[[#Headers],[قالب بندی]],Civil_DB[[#This Row],[مقدار]],0)</f>
        <v>73</v>
      </c>
      <c r="M125" s="634">
        <f>IF(Civil_DB[[#This Row],[نوع فعالیت]]=Civil_DB[[#Headers],[بتن]],Civil_DB[[#This Row],[مقدار]],0)</f>
        <v>0</v>
      </c>
      <c r="N125" s="458"/>
    </row>
    <row r="126" spans="2:14" hidden="1" x14ac:dyDescent="0.25">
      <c r="B126" s="227">
        <v>120</v>
      </c>
      <c r="C126" s="629">
        <v>45529</v>
      </c>
      <c r="D126" s="326" t="s">
        <v>545</v>
      </c>
      <c r="E126" s="468" t="s">
        <v>132</v>
      </c>
      <c r="F126" s="468" t="s">
        <v>575</v>
      </c>
      <c r="G126" s="468" t="s">
        <v>11</v>
      </c>
      <c r="H126" s="458">
        <v>0</v>
      </c>
      <c r="I126" s="458"/>
      <c r="J126" s="458"/>
      <c r="K126" s="634">
        <f>IF(Civil_DB[[#This Row],[نوع فعالیت]]=Civil_DB[[#Headers],[آرماتور بندی]],Civil_DB[[#This Row],[مقدار]],0)</f>
        <v>0</v>
      </c>
      <c r="L126" s="634">
        <f>IF(Civil_DB[[#This Row],[نوع فعالیت]]=Civil_DB[[#Headers],[قالب بندی]],Civil_DB[[#This Row],[مقدار]],0)</f>
        <v>0</v>
      </c>
      <c r="M126" s="634">
        <f>IF(Civil_DB[[#This Row],[نوع فعالیت]]=Civil_DB[[#Headers],[بتن]],Civil_DB[[#This Row],[مقدار]],0)</f>
        <v>0</v>
      </c>
      <c r="N126" s="458"/>
    </row>
    <row r="127" spans="2:14" hidden="1" x14ac:dyDescent="0.25">
      <c r="B127" s="227">
        <v>121</v>
      </c>
      <c r="C127" s="629">
        <v>45530</v>
      </c>
      <c r="D127" s="326" t="s">
        <v>545</v>
      </c>
      <c r="E127" s="468" t="s">
        <v>132</v>
      </c>
      <c r="F127" s="468" t="s">
        <v>575</v>
      </c>
      <c r="G127" s="468" t="s">
        <v>11</v>
      </c>
      <c r="H127" s="458">
        <v>0</v>
      </c>
      <c r="I127" s="458"/>
      <c r="J127" s="458"/>
      <c r="K127" s="634">
        <f>IF(Civil_DB[[#This Row],[نوع فعالیت]]=Civil_DB[[#Headers],[آرماتور بندی]],Civil_DB[[#This Row],[مقدار]],0)</f>
        <v>0</v>
      </c>
      <c r="L127" s="634">
        <f>IF(Civil_DB[[#This Row],[نوع فعالیت]]=Civil_DB[[#Headers],[قالب بندی]],Civil_DB[[#This Row],[مقدار]],0)</f>
        <v>0</v>
      </c>
      <c r="M127" s="634">
        <f>IF(Civil_DB[[#This Row],[نوع فعالیت]]=Civil_DB[[#Headers],[بتن]],Civil_DB[[#This Row],[مقدار]],0)</f>
        <v>0</v>
      </c>
      <c r="N127" s="458"/>
    </row>
    <row r="128" spans="2:14" hidden="1" x14ac:dyDescent="0.25">
      <c r="B128" s="227">
        <v>122</v>
      </c>
      <c r="C128" s="629">
        <v>45531</v>
      </c>
      <c r="D128" s="326" t="s">
        <v>545</v>
      </c>
      <c r="E128" s="468" t="s">
        <v>132</v>
      </c>
      <c r="F128" s="468" t="s">
        <v>575</v>
      </c>
      <c r="G128" s="468" t="s">
        <v>11</v>
      </c>
      <c r="H128" s="458">
        <v>62</v>
      </c>
      <c r="I128" s="458">
        <v>712375</v>
      </c>
      <c r="J128" s="458" t="s">
        <v>531</v>
      </c>
      <c r="K128" s="634">
        <f>IF(Civil_DB[[#This Row],[نوع فعالیت]]=Civil_DB[[#Headers],[آرماتور بندی]],Civil_DB[[#This Row],[مقدار]],0)</f>
        <v>0</v>
      </c>
      <c r="L128" s="634">
        <f>IF(Civil_DB[[#This Row],[نوع فعالیت]]=Civil_DB[[#Headers],[قالب بندی]],Civil_DB[[#This Row],[مقدار]],0)</f>
        <v>62</v>
      </c>
      <c r="M128" s="634">
        <f>IF(Civil_DB[[#This Row],[نوع فعالیت]]=Civil_DB[[#Headers],[بتن]],Civil_DB[[#This Row],[مقدار]],0)</f>
        <v>0</v>
      </c>
      <c r="N128" s="458"/>
    </row>
    <row r="129" spans="2:14" hidden="1" x14ac:dyDescent="0.25">
      <c r="B129" s="227">
        <v>123</v>
      </c>
      <c r="C129" s="629">
        <v>45532</v>
      </c>
      <c r="D129" s="326" t="s">
        <v>545</v>
      </c>
      <c r="E129" s="468" t="s">
        <v>132</v>
      </c>
      <c r="F129" s="468" t="s">
        <v>575</v>
      </c>
      <c r="G129" s="468" t="s">
        <v>11</v>
      </c>
      <c r="H129" s="458">
        <v>74</v>
      </c>
      <c r="I129" s="458">
        <v>712565</v>
      </c>
      <c r="J129" s="458" t="s">
        <v>531</v>
      </c>
      <c r="K129" s="634">
        <f>IF(Civil_DB[[#This Row],[نوع فعالیت]]=Civil_DB[[#Headers],[آرماتور بندی]],Civil_DB[[#This Row],[مقدار]],0)</f>
        <v>0</v>
      </c>
      <c r="L129" s="634">
        <f>IF(Civil_DB[[#This Row],[نوع فعالیت]]=Civil_DB[[#Headers],[قالب بندی]],Civil_DB[[#This Row],[مقدار]],0)</f>
        <v>74</v>
      </c>
      <c r="M129" s="634">
        <f>IF(Civil_DB[[#This Row],[نوع فعالیت]]=Civil_DB[[#Headers],[بتن]],Civil_DB[[#This Row],[مقدار]],0)</f>
        <v>0</v>
      </c>
      <c r="N129" s="458"/>
    </row>
    <row r="130" spans="2:14" hidden="1" x14ac:dyDescent="0.25">
      <c r="B130" s="227">
        <v>124</v>
      </c>
      <c r="C130" s="629">
        <v>45533</v>
      </c>
      <c r="D130" s="326" t="s">
        <v>545</v>
      </c>
      <c r="E130" s="468" t="s">
        <v>132</v>
      </c>
      <c r="F130" s="468" t="s">
        <v>575</v>
      </c>
      <c r="G130" s="468" t="s">
        <v>11</v>
      </c>
      <c r="H130" s="458">
        <v>60</v>
      </c>
      <c r="I130" s="458">
        <v>712375</v>
      </c>
      <c r="J130" s="458" t="s">
        <v>531</v>
      </c>
      <c r="K130" s="634">
        <f>IF(Civil_DB[[#This Row],[نوع فعالیت]]=Civil_DB[[#Headers],[آرماتور بندی]],Civil_DB[[#This Row],[مقدار]],0)</f>
        <v>0</v>
      </c>
      <c r="L130" s="634">
        <f>IF(Civil_DB[[#This Row],[نوع فعالیت]]=Civil_DB[[#Headers],[قالب بندی]],Civil_DB[[#This Row],[مقدار]],0)</f>
        <v>60</v>
      </c>
      <c r="M130" s="634">
        <f>IF(Civil_DB[[#This Row],[نوع فعالیت]]=Civil_DB[[#Headers],[بتن]],Civil_DB[[#This Row],[مقدار]],0)</f>
        <v>0</v>
      </c>
      <c r="N130" s="458"/>
    </row>
    <row r="131" spans="2:14" hidden="1" x14ac:dyDescent="0.25">
      <c r="B131" s="227">
        <v>125</v>
      </c>
      <c r="C131" s="629">
        <v>45534</v>
      </c>
      <c r="D131" s="326" t="s">
        <v>545</v>
      </c>
      <c r="E131" s="468" t="s">
        <v>132</v>
      </c>
      <c r="F131" s="468" t="s">
        <v>575</v>
      </c>
      <c r="G131" s="468" t="s">
        <v>11</v>
      </c>
      <c r="H131" s="458">
        <v>0</v>
      </c>
      <c r="I131" s="458"/>
      <c r="J131" s="458"/>
      <c r="K131" s="634">
        <f>IF(Civil_DB[[#This Row],[نوع فعالیت]]=Civil_DB[[#Headers],[آرماتور بندی]],Civil_DB[[#This Row],[مقدار]],0)</f>
        <v>0</v>
      </c>
      <c r="L131" s="634">
        <f>IF(Civil_DB[[#This Row],[نوع فعالیت]]=Civil_DB[[#Headers],[قالب بندی]],Civil_DB[[#This Row],[مقدار]],0)</f>
        <v>0</v>
      </c>
      <c r="M131" s="634">
        <f>IF(Civil_DB[[#This Row],[نوع فعالیت]]=Civil_DB[[#Headers],[بتن]],Civil_DB[[#This Row],[مقدار]],0)</f>
        <v>0</v>
      </c>
      <c r="N131" s="458"/>
    </row>
    <row r="132" spans="2:14" hidden="1" x14ac:dyDescent="0.25">
      <c r="B132" s="227">
        <v>126</v>
      </c>
      <c r="C132" s="629">
        <v>45535</v>
      </c>
      <c r="D132" s="326" t="s">
        <v>545</v>
      </c>
      <c r="E132" s="468" t="s">
        <v>132</v>
      </c>
      <c r="F132" s="468" t="s">
        <v>575</v>
      </c>
      <c r="G132" s="468" t="s">
        <v>11</v>
      </c>
      <c r="H132" s="458">
        <v>0</v>
      </c>
      <c r="I132" s="458"/>
      <c r="J132" s="458"/>
      <c r="K132" s="634">
        <f>IF(Civil_DB[[#This Row],[نوع فعالیت]]=Civil_DB[[#Headers],[آرماتور بندی]],Civil_DB[[#This Row],[مقدار]],0)</f>
        <v>0</v>
      </c>
      <c r="L132" s="634">
        <f>IF(Civil_DB[[#This Row],[نوع فعالیت]]=Civil_DB[[#Headers],[قالب بندی]],Civil_DB[[#This Row],[مقدار]],0)</f>
        <v>0</v>
      </c>
      <c r="M132" s="634">
        <f>IF(Civil_DB[[#This Row],[نوع فعالیت]]=Civil_DB[[#Headers],[بتن]],Civil_DB[[#This Row],[مقدار]],0)</f>
        <v>0</v>
      </c>
      <c r="N132" s="458"/>
    </row>
    <row r="133" spans="2:14" hidden="1" x14ac:dyDescent="0.25">
      <c r="B133" s="227">
        <v>127</v>
      </c>
      <c r="C133" s="629">
        <v>45536</v>
      </c>
      <c r="D133" s="326" t="s">
        <v>545</v>
      </c>
      <c r="E133" s="468" t="s">
        <v>132</v>
      </c>
      <c r="F133" s="468" t="s">
        <v>575</v>
      </c>
      <c r="G133" s="468" t="s">
        <v>11</v>
      </c>
      <c r="H133" s="458">
        <v>0</v>
      </c>
      <c r="I133" s="458"/>
      <c r="J133" s="458"/>
      <c r="K133" s="634">
        <f>IF(Civil_DB[[#This Row],[نوع فعالیت]]=Civil_DB[[#Headers],[آرماتور بندی]],Civil_DB[[#This Row],[مقدار]],0)</f>
        <v>0</v>
      </c>
      <c r="L133" s="634">
        <f>IF(Civil_DB[[#This Row],[نوع فعالیت]]=Civil_DB[[#Headers],[قالب بندی]],Civil_DB[[#This Row],[مقدار]],0)</f>
        <v>0</v>
      </c>
      <c r="M133" s="634">
        <f>IF(Civil_DB[[#This Row],[نوع فعالیت]]=Civil_DB[[#Headers],[بتن]],Civil_DB[[#This Row],[مقدار]],0)</f>
        <v>0</v>
      </c>
      <c r="N133" s="458"/>
    </row>
    <row r="134" spans="2:14" hidden="1" x14ac:dyDescent="0.25">
      <c r="B134" s="227">
        <v>128</v>
      </c>
      <c r="C134" s="629">
        <v>45537</v>
      </c>
      <c r="D134" s="326" t="s">
        <v>545</v>
      </c>
      <c r="E134" s="468" t="s">
        <v>132</v>
      </c>
      <c r="F134" s="468" t="s">
        <v>575</v>
      </c>
      <c r="G134" s="468" t="s">
        <v>11</v>
      </c>
      <c r="H134" s="458">
        <v>0</v>
      </c>
      <c r="I134" s="458"/>
      <c r="J134" s="458"/>
      <c r="K134" s="634">
        <f>IF(Civil_DB[[#This Row],[نوع فعالیت]]=Civil_DB[[#Headers],[آرماتور بندی]],Civil_DB[[#This Row],[مقدار]],0)</f>
        <v>0</v>
      </c>
      <c r="L134" s="634">
        <f>IF(Civil_DB[[#This Row],[نوع فعالیت]]=Civil_DB[[#Headers],[قالب بندی]],Civil_DB[[#This Row],[مقدار]],0)</f>
        <v>0</v>
      </c>
      <c r="M134" s="634">
        <f>IF(Civil_DB[[#This Row],[نوع فعالیت]]=Civil_DB[[#Headers],[بتن]],Civil_DB[[#This Row],[مقدار]],0)</f>
        <v>0</v>
      </c>
      <c r="N134" s="458"/>
    </row>
    <row r="135" spans="2:14" hidden="1" x14ac:dyDescent="0.25">
      <c r="B135" s="227">
        <v>129</v>
      </c>
      <c r="C135" s="629">
        <v>45538</v>
      </c>
      <c r="D135" s="326" t="s">
        <v>545</v>
      </c>
      <c r="E135" s="468" t="s">
        <v>132</v>
      </c>
      <c r="F135" s="468" t="s">
        <v>575</v>
      </c>
      <c r="G135" s="468" t="s">
        <v>11</v>
      </c>
      <c r="H135" s="458">
        <v>60</v>
      </c>
      <c r="I135" s="458">
        <v>712250</v>
      </c>
      <c r="J135" s="458" t="s">
        <v>534</v>
      </c>
      <c r="K135" s="634">
        <f>IF(Civil_DB[[#This Row],[نوع فعالیت]]=Civil_DB[[#Headers],[آرماتور بندی]],Civil_DB[[#This Row],[مقدار]],0)</f>
        <v>0</v>
      </c>
      <c r="L135" s="634">
        <f>IF(Civil_DB[[#This Row],[نوع فعالیت]]=Civil_DB[[#Headers],[قالب بندی]],Civil_DB[[#This Row],[مقدار]],0)</f>
        <v>60</v>
      </c>
      <c r="M135" s="634">
        <f>IF(Civil_DB[[#This Row],[نوع فعالیت]]=Civil_DB[[#Headers],[بتن]],Civil_DB[[#This Row],[مقدار]],0)</f>
        <v>0</v>
      </c>
      <c r="N135" s="458"/>
    </row>
    <row r="136" spans="2:14" hidden="1" x14ac:dyDescent="0.25">
      <c r="B136" s="227">
        <v>130</v>
      </c>
      <c r="C136" s="629">
        <v>45540</v>
      </c>
      <c r="D136" s="326" t="s">
        <v>545</v>
      </c>
      <c r="E136" s="468" t="s">
        <v>132</v>
      </c>
      <c r="F136" s="468" t="s">
        <v>575</v>
      </c>
      <c r="G136" s="468" t="s">
        <v>11</v>
      </c>
      <c r="H136" s="458">
        <v>73</v>
      </c>
      <c r="I136" s="458">
        <v>713145</v>
      </c>
      <c r="J136" s="458" t="s">
        <v>531</v>
      </c>
      <c r="K136" s="634">
        <f>IF(Civil_DB[[#This Row],[نوع فعالیت]]=Civil_DB[[#Headers],[آرماتور بندی]],Civil_DB[[#This Row],[مقدار]],0)</f>
        <v>0</v>
      </c>
      <c r="L136" s="634">
        <f>IF(Civil_DB[[#This Row],[نوع فعالیت]]=Civil_DB[[#Headers],[قالب بندی]],Civil_DB[[#This Row],[مقدار]],0)</f>
        <v>73</v>
      </c>
      <c r="M136" s="634">
        <f>IF(Civil_DB[[#This Row],[نوع فعالیت]]=Civil_DB[[#Headers],[بتن]],Civil_DB[[#This Row],[مقدار]],0)</f>
        <v>0</v>
      </c>
      <c r="N136" s="468"/>
    </row>
    <row r="137" spans="2:14" hidden="1" x14ac:dyDescent="0.25">
      <c r="B137" s="227">
        <v>131</v>
      </c>
      <c r="C137" s="629">
        <v>45541</v>
      </c>
      <c r="D137" s="326" t="s">
        <v>545</v>
      </c>
      <c r="E137" s="468" t="s">
        <v>132</v>
      </c>
      <c r="F137" s="468" t="s">
        <v>575</v>
      </c>
      <c r="G137" s="468" t="s">
        <v>11</v>
      </c>
      <c r="H137" s="458">
        <v>65</v>
      </c>
      <c r="I137" s="458">
        <v>713145</v>
      </c>
      <c r="J137" s="458" t="s">
        <v>531</v>
      </c>
      <c r="K137" s="634">
        <f>IF(Civil_DB[[#This Row],[نوع فعالیت]]=Civil_DB[[#Headers],[آرماتور بندی]],Civil_DB[[#This Row],[مقدار]],0)</f>
        <v>0</v>
      </c>
      <c r="L137" s="634">
        <f>IF(Civil_DB[[#This Row],[نوع فعالیت]]=Civil_DB[[#Headers],[قالب بندی]],Civil_DB[[#This Row],[مقدار]],0)</f>
        <v>65</v>
      </c>
      <c r="M137" s="634">
        <f>IF(Civil_DB[[#This Row],[نوع فعالیت]]=Civil_DB[[#Headers],[بتن]],Civil_DB[[#This Row],[مقدار]],0)</f>
        <v>0</v>
      </c>
      <c r="N137" s="458"/>
    </row>
    <row r="138" spans="2:14" hidden="1" x14ac:dyDescent="0.25">
      <c r="B138" s="227">
        <v>132</v>
      </c>
      <c r="C138" s="629">
        <v>45542</v>
      </c>
      <c r="D138" s="326" t="s">
        <v>545</v>
      </c>
      <c r="E138" s="468" t="s">
        <v>132</v>
      </c>
      <c r="F138" s="468" t="s">
        <v>575</v>
      </c>
      <c r="G138" s="468" t="s">
        <v>11</v>
      </c>
      <c r="H138" s="458">
        <v>54</v>
      </c>
      <c r="I138" s="458">
        <v>712565</v>
      </c>
      <c r="J138" s="458" t="s">
        <v>531</v>
      </c>
      <c r="K138" s="634">
        <f>IF(Civil_DB[[#This Row],[نوع فعالیت]]=Civil_DB[[#Headers],[آرماتور بندی]],Civil_DB[[#This Row],[مقدار]],0)</f>
        <v>0</v>
      </c>
      <c r="L138" s="634">
        <f>IF(Civil_DB[[#This Row],[نوع فعالیت]]=Civil_DB[[#Headers],[قالب بندی]],Civil_DB[[#This Row],[مقدار]],0)</f>
        <v>54</v>
      </c>
      <c r="M138" s="634">
        <f>IF(Civil_DB[[#This Row],[نوع فعالیت]]=Civil_DB[[#Headers],[بتن]],Civil_DB[[#This Row],[مقدار]],0)</f>
        <v>0</v>
      </c>
      <c r="N138" s="468"/>
    </row>
    <row r="139" spans="2:14" hidden="1" x14ac:dyDescent="0.25">
      <c r="B139" s="227">
        <v>133</v>
      </c>
      <c r="C139" s="629">
        <v>45543</v>
      </c>
      <c r="D139" s="326" t="s">
        <v>545</v>
      </c>
      <c r="E139" s="468" t="s">
        <v>132</v>
      </c>
      <c r="F139" s="468" t="s">
        <v>575</v>
      </c>
      <c r="G139" s="468" t="s">
        <v>11</v>
      </c>
      <c r="H139" s="458">
        <v>60</v>
      </c>
      <c r="I139" s="458">
        <v>712375</v>
      </c>
      <c r="J139" s="458" t="s">
        <v>531</v>
      </c>
      <c r="K139" s="634">
        <f>IF(Civil_DB[[#This Row],[نوع فعالیت]]=Civil_DB[[#Headers],[آرماتور بندی]],Civil_DB[[#This Row],[مقدار]],0)</f>
        <v>0</v>
      </c>
      <c r="L139" s="634">
        <f>IF(Civil_DB[[#This Row],[نوع فعالیت]]=Civil_DB[[#Headers],[قالب بندی]],Civil_DB[[#This Row],[مقدار]],0)</f>
        <v>60</v>
      </c>
      <c r="M139" s="634">
        <f>IF(Civil_DB[[#This Row],[نوع فعالیت]]=Civil_DB[[#Headers],[بتن]],Civil_DB[[#This Row],[مقدار]],0)</f>
        <v>0</v>
      </c>
      <c r="N139" s="458"/>
    </row>
    <row r="140" spans="2:14" hidden="1" x14ac:dyDescent="0.25">
      <c r="B140" s="227">
        <v>134</v>
      </c>
      <c r="C140" s="629">
        <v>45544</v>
      </c>
      <c r="D140" s="326" t="s">
        <v>545</v>
      </c>
      <c r="E140" s="468" t="s">
        <v>132</v>
      </c>
      <c r="F140" s="468" t="s">
        <v>575</v>
      </c>
      <c r="G140" s="468" t="s">
        <v>11</v>
      </c>
      <c r="H140" s="458">
        <v>60</v>
      </c>
      <c r="I140" s="458">
        <v>713375</v>
      </c>
      <c r="J140" s="458" t="s">
        <v>531</v>
      </c>
      <c r="K140" s="634">
        <f>IF(Civil_DB[[#This Row],[نوع فعالیت]]=Civil_DB[[#Headers],[آرماتور بندی]],Civil_DB[[#This Row],[مقدار]],0)</f>
        <v>0</v>
      </c>
      <c r="L140" s="634">
        <f>IF(Civil_DB[[#This Row],[نوع فعالیت]]=Civil_DB[[#Headers],[قالب بندی]],Civil_DB[[#This Row],[مقدار]],0)</f>
        <v>60</v>
      </c>
      <c r="M140" s="634">
        <f>IF(Civil_DB[[#This Row],[نوع فعالیت]]=Civil_DB[[#Headers],[بتن]],Civil_DB[[#This Row],[مقدار]],0)</f>
        <v>0</v>
      </c>
      <c r="N140" s="458"/>
    </row>
    <row r="141" spans="2:14" hidden="1" x14ac:dyDescent="0.25">
      <c r="B141" s="227">
        <v>135</v>
      </c>
      <c r="C141" s="629">
        <v>45545</v>
      </c>
      <c r="D141" s="326" t="s">
        <v>545</v>
      </c>
      <c r="E141" s="468" t="s">
        <v>132</v>
      </c>
      <c r="F141" s="468" t="s">
        <v>575</v>
      </c>
      <c r="G141" s="468" t="s">
        <v>11</v>
      </c>
      <c r="H141" s="458">
        <v>60</v>
      </c>
      <c r="I141" s="458">
        <v>713375</v>
      </c>
      <c r="J141" s="458" t="s">
        <v>531</v>
      </c>
      <c r="K141" s="634">
        <f>IF(Civil_DB[[#This Row],[نوع فعالیت]]=Civil_DB[[#Headers],[آرماتور بندی]],Civil_DB[[#This Row],[مقدار]],0)</f>
        <v>0</v>
      </c>
      <c r="L141" s="634">
        <f>IF(Civil_DB[[#This Row],[نوع فعالیت]]=Civil_DB[[#Headers],[قالب بندی]],Civil_DB[[#This Row],[مقدار]],0)</f>
        <v>60</v>
      </c>
      <c r="M141" s="634">
        <f>IF(Civil_DB[[#This Row],[نوع فعالیت]]=Civil_DB[[#Headers],[بتن]],Civil_DB[[#This Row],[مقدار]],0)</f>
        <v>0</v>
      </c>
      <c r="N141" s="468"/>
    </row>
    <row r="142" spans="2:14" hidden="1" x14ac:dyDescent="0.25">
      <c r="B142" s="227">
        <v>136</v>
      </c>
      <c r="C142" s="629">
        <v>45546</v>
      </c>
      <c r="D142" s="326" t="s">
        <v>545</v>
      </c>
      <c r="E142" s="468" t="s">
        <v>132</v>
      </c>
      <c r="F142" s="468" t="s">
        <v>575</v>
      </c>
      <c r="G142" s="468" t="s">
        <v>11</v>
      </c>
      <c r="H142" s="458">
        <v>60</v>
      </c>
      <c r="I142" s="458">
        <v>713375</v>
      </c>
      <c r="J142" s="458" t="s">
        <v>531</v>
      </c>
      <c r="K142" s="634">
        <f>IF(Civil_DB[[#This Row],[نوع فعالیت]]=Civil_DB[[#Headers],[آرماتور بندی]],Civil_DB[[#This Row],[مقدار]],0)</f>
        <v>0</v>
      </c>
      <c r="L142" s="634">
        <f>IF(Civil_DB[[#This Row],[نوع فعالیت]]=Civil_DB[[#Headers],[قالب بندی]],Civil_DB[[#This Row],[مقدار]],0)</f>
        <v>60</v>
      </c>
      <c r="M142" s="634">
        <f>IF(Civil_DB[[#This Row],[نوع فعالیت]]=Civil_DB[[#Headers],[بتن]],Civil_DB[[#This Row],[مقدار]],0)</f>
        <v>0</v>
      </c>
      <c r="N142" s="458"/>
    </row>
    <row r="143" spans="2:14" hidden="1" x14ac:dyDescent="0.25">
      <c r="B143" s="227">
        <v>137</v>
      </c>
      <c r="C143" s="629">
        <v>45547</v>
      </c>
      <c r="D143" s="326" t="s">
        <v>545</v>
      </c>
      <c r="E143" s="468" t="s">
        <v>132</v>
      </c>
      <c r="F143" s="468" t="s">
        <v>575</v>
      </c>
      <c r="G143" s="468" t="s">
        <v>11</v>
      </c>
      <c r="H143" s="458">
        <v>64</v>
      </c>
      <c r="I143" s="458">
        <v>713145</v>
      </c>
      <c r="J143" s="458" t="s">
        <v>531</v>
      </c>
      <c r="K143" s="634">
        <f>IF(Civil_DB[[#This Row],[نوع فعالیت]]=Civil_DB[[#Headers],[آرماتور بندی]],Civil_DB[[#This Row],[مقدار]],0)</f>
        <v>0</v>
      </c>
      <c r="L143" s="634">
        <f>IF(Civil_DB[[#This Row],[نوع فعالیت]]=Civil_DB[[#Headers],[قالب بندی]],Civil_DB[[#This Row],[مقدار]],0)</f>
        <v>64</v>
      </c>
      <c r="M143" s="634">
        <f>IF(Civil_DB[[#This Row],[نوع فعالیت]]=Civil_DB[[#Headers],[بتن]],Civil_DB[[#This Row],[مقدار]],0)</f>
        <v>0</v>
      </c>
      <c r="N143" s="468"/>
    </row>
    <row r="144" spans="2:14" hidden="1" x14ac:dyDescent="0.25">
      <c r="B144" s="227">
        <v>138</v>
      </c>
      <c r="C144" s="629">
        <v>45549</v>
      </c>
      <c r="D144" s="326" t="s">
        <v>545</v>
      </c>
      <c r="E144" s="468" t="s">
        <v>132</v>
      </c>
      <c r="F144" s="468" t="s">
        <v>575</v>
      </c>
      <c r="G144" s="468" t="s">
        <v>11</v>
      </c>
      <c r="H144" s="458">
        <v>57</v>
      </c>
      <c r="I144" s="458">
        <v>713145</v>
      </c>
      <c r="J144" s="458" t="s">
        <v>531</v>
      </c>
      <c r="K144" s="634">
        <f>IF(Civil_DB[[#This Row],[نوع فعالیت]]=Civil_DB[[#Headers],[آرماتور بندی]],Civil_DB[[#This Row],[مقدار]],0)</f>
        <v>0</v>
      </c>
      <c r="L144" s="634">
        <f>IF(Civil_DB[[#This Row],[نوع فعالیت]]=Civil_DB[[#Headers],[قالب بندی]],Civil_DB[[#This Row],[مقدار]],0)</f>
        <v>57</v>
      </c>
      <c r="M144" s="634">
        <f>IF(Civil_DB[[#This Row],[نوع فعالیت]]=Civil_DB[[#Headers],[بتن]],Civil_DB[[#This Row],[مقدار]],0)</f>
        <v>0</v>
      </c>
      <c r="N144" s="458"/>
    </row>
    <row r="145" spans="2:14" hidden="1" x14ac:dyDescent="0.25">
      <c r="B145" s="227">
        <v>139</v>
      </c>
      <c r="C145" s="629">
        <v>45550</v>
      </c>
      <c r="D145" s="326" t="s">
        <v>545</v>
      </c>
      <c r="E145" s="468" t="s">
        <v>132</v>
      </c>
      <c r="F145" s="468" t="s">
        <v>575</v>
      </c>
      <c r="G145" s="468" t="s">
        <v>11</v>
      </c>
      <c r="H145" s="458">
        <v>109</v>
      </c>
      <c r="I145" s="458">
        <v>713375</v>
      </c>
      <c r="J145" s="458" t="s">
        <v>531</v>
      </c>
      <c r="K145" s="634">
        <f>IF(Civil_DB[[#This Row],[نوع فعالیت]]=Civil_DB[[#Headers],[آرماتور بندی]],Civil_DB[[#This Row],[مقدار]],0)</f>
        <v>0</v>
      </c>
      <c r="L145" s="634">
        <f>IF(Civil_DB[[#This Row],[نوع فعالیت]]=Civil_DB[[#Headers],[قالب بندی]],Civil_DB[[#This Row],[مقدار]],0)</f>
        <v>109</v>
      </c>
      <c r="M145" s="634">
        <f>IF(Civil_DB[[#This Row],[نوع فعالیت]]=Civil_DB[[#Headers],[بتن]],Civil_DB[[#This Row],[مقدار]],0)</f>
        <v>0</v>
      </c>
      <c r="N145" s="458"/>
    </row>
    <row r="146" spans="2:14" hidden="1" x14ac:dyDescent="0.25">
      <c r="B146" s="227">
        <v>140</v>
      </c>
      <c r="C146" s="629">
        <v>45551</v>
      </c>
      <c r="D146" s="326" t="s">
        <v>545</v>
      </c>
      <c r="E146" s="468" t="s">
        <v>132</v>
      </c>
      <c r="F146" s="468" t="s">
        <v>575</v>
      </c>
      <c r="G146" s="468" t="s">
        <v>11</v>
      </c>
      <c r="H146" s="458" t="s">
        <v>552</v>
      </c>
      <c r="I146" s="458">
        <v>714423</v>
      </c>
      <c r="J146" s="458" t="s">
        <v>498</v>
      </c>
      <c r="K146" s="634">
        <f>IF(Civil_DB[[#This Row],[نوع فعالیت]]=Civil_DB[[#Headers],[آرماتور بندی]],Civil_DB[[#This Row],[مقدار]],0)</f>
        <v>0</v>
      </c>
      <c r="L146" s="634" t="str">
        <f>IF(Civil_DB[[#This Row],[نوع فعالیت]]=Civil_DB[[#Headers],[قالب بندی]],Civil_DB[[#This Row],[مقدار]],0)</f>
        <v>؟</v>
      </c>
      <c r="M146" s="634">
        <f>IF(Civil_DB[[#This Row],[نوع فعالیت]]=Civil_DB[[#Headers],[بتن]],Civil_DB[[#This Row],[مقدار]],0)</f>
        <v>0</v>
      </c>
      <c r="N146" s="458"/>
    </row>
    <row r="147" spans="2:14" hidden="1" x14ac:dyDescent="0.25">
      <c r="B147" s="227">
        <v>141</v>
      </c>
      <c r="C147" s="629">
        <v>45551</v>
      </c>
      <c r="D147" s="326" t="s">
        <v>545</v>
      </c>
      <c r="E147" s="468" t="s">
        <v>132</v>
      </c>
      <c r="F147" s="468" t="s">
        <v>575</v>
      </c>
      <c r="G147" s="468" t="s">
        <v>11</v>
      </c>
      <c r="H147" s="458" t="s">
        <v>552</v>
      </c>
      <c r="I147" s="458">
        <v>713145</v>
      </c>
      <c r="J147" s="458" t="s">
        <v>531</v>
      </c>
      <c r="K147" s="634">
        <f>IF(Civil_DB[[#This Row],[نوع فعالیت]]=Civil_DB[[#Headers],[آرماتور بندی]],Civil_DB[[#This Row],[مقدار]],0)</f>
        <v>0</v>
      </c>
      <c r="L147" s="634" t="str">
        <f>IF(Civil_DB[[#This Row],[نوع فعالیت]]=Civil_DB[[#Headers],[قالب بندی]],Civil_DB[[#This Row],[مقدار]],0)</f>
        <v>؟</v>
      </c>
      <c r="M147" s="634">
        <f>IF(Civil_DB[[#This Row],[نوع فعالیت]]=Civil_DB[[#Headers],[بتن]],Civil_DB[[#This Row],[مقدار]],0)</f>
        <v>0</v>
      </c>
      <c r="N147" s="458"/>
    </row>
    <row r="148" spans="2:14" hidden="1" x14ac:dyDescent="0.25">
      <c r="B148" s="227">
        <v>142</v>
      </c>
      <c r="C148" s="629">
        <v>45553</v>
      </c>
      <c r="D148" s="326" t="s">
        <v>545</v>
      </c>
      <c r="E148" s="468" t="s">
        <v>132</v>
      </c>
      <c r="F148" s="468" t="s">
        <v>575</v>
      </c>
      <c r="G148" s="468" t="s">
        <v>11</v>
      </c>
      <c r="H148" s="468">
        <v>63</v>
      </c>
      <c r="I148" s="468">
        <v>713145</v>
      </c>
      <c r="J148" s="468" t="s">
        <v>531</v>
      </c>
      <c r="K148" s="634">
        <f>IF(Civil_DB[[#This Row],[نوع فعالیت]]=Civil_DB[[#Headers],[آرماتور بندی]],Civil_DB[[#This Row],[مقدار]],0)</f>
        <v>0</v>
      </c>
      <c r="L148" s="634">
        <f>IF(Civil_DB[[#This Row],[نوع فعالیت]]=Civil_DB[[#Headers],[قالب بندی]],Civil_DB[[#This Row],[مقدار]],0)</f>
        <v>63</v>
      </c>
      <c r="M148" s="634">
        <f>IF(Civil_DB[[#This Row],[نوع فعالیت]]=Civil_DB[[#Headers],[بتن]],Civil_DB[[#This Row],[مقدار]],0)</f>
        <v>0</v>
      </c>
      <c r="N148" s="468"/>
    </row>
    <row r="149" spans="2:14" hidden="1" x14ac:dyDescent="0.25">
      <c r="B149" s="227">
        <v>143</v>
      </c>
      <c r="C149" s="629">
        <v>45553</v>
      </c>
      <c r="D149" s="326" t="s">
        <v>545</v>
      </c>
      <c r="E149" s="468" t="s">
        <v>132</v>
      </c>
      <c r="F149" s="468" t="s">
        <v>575</v>
      </c>
      <c r="G149" s="468" t="s">
        <v>11</v>
      </c>
      <c r="H149" s="458">
        <v>26</v>
      </c>
      <c r="I149" s="458">
        <v>714145</v>
      </c>
      <c r="J149" s="458" t="s">
        <v>498</v>
      </c>
      <c r="K149" s="634">
        <f>IF(Civil_DB[[#This Row],[نوع فعالیت]]=Civil_DB[[#Headers],[آرماتور بندی]],Civil_DB[[#This Row],[مقدار]],0)</f>
        <v>0</v>
      </c>
      <c r="L149" s="634">
        <f>IF(Civil_DB[[#This Row],[نوع فعالیت]]=Civil_DB[[#Headers],[قالب بندی]],Civil_DB[[#This Row],[مقدار]],0)</f>
        <v>26</v>
      </c>
      <c r="M149" s="634">
        <f>IF(Civil_DB[[#This Row],[نوع فعالیت]]=Civil_DB[[#Headers],[بتن]],Civil_DB[[#This Row],[مقدار]],0)</f>
        <v>0</v>
      </c>
      <c r="N149" s="458"/>
    </row>
    <row r="150" spans="2:14" hidden="1" x14ac:dyDescent="0.25">
      <c r="B150" s="227">
        <v>144</v>
      </c>
      <c r="C150" s="629">
        <v>45554</v>
      </c>
      <c r="D150" s="326" t="s">
        <v>545</v>
      </c>
      <c r="E150" s="468" t="s">
        <v>132</v>
      </c>
      <c r="F150" s="468" t="s">
        <v>575</v>
      </c>
      <c r="G150" s="468" t="s">
        <v>11</v>
      </c>
      <c r="H150" s="468">
        <v>58</v>
      </c>
      <c r="I150" s="468">
        <v>713375</v>
      </c>
      <c r="J150" s="468" t="s">
        <v>531</v>
      </c>
      <c r="K150" s="634">
        <f>IF(Civil_DB[[#This Row],[نوع فعالیت]]=Civil_DB[[#Headers],[آرماتور بندی]],Civil_DB[[#This Row],[مقدار]],0)</f>
        <v>0</v>
      </c>
      <c r="L150" s="634">
        <f>IF(Civil_DB[[#This Row],[نوع فعالیت]]=Civil_DB[[#Headers],[قالب بندی]],Civil_DB[[#This Row],[مقدار]],0)</f>
        <v>58</v>
      </c>
      <c r="M150" s="634">
        <f>IF(Civil_DB[[#This Row],[نوع فعالیت]]=Civil_DB[[#Headers],[بتن]],Civil_DB[[#This Row],[مقدار]],0)</f>
        <v>0</v>
      </c>
      <c r="N150" s="458"/>
    </row>
    <row r="151" spans="2:14" hidden="1" x14ac:dyDescent="0.25">
      <c r="B151" s="227">
        <v>145</v>
      </c>
      <c r="C151" s="629">
        <v>45555</v>
      </c>
      <c r="D151" s="326" t="s">
        <v>545</v>
      </c>
      <c r="E151" s="468" t="s">
        <v>132</v>
      </c>
      <c r="F151" s="468" t="s">
        <v>575</v>
      </c>
      <c r="G151" s="468" t="s">
        <v>11</v>
      </c>
      <c r="H151" s="458">
        <v>60</v>
      </c>
      <c r="I151" s="458">
        <v>713375</v>
      </c>
      <c r="J151" s="458" t="s">
        <v>531</v>
      </c>
      <c r="K151" s="634">
        <f>IF(Civil_DB[[#This Row],[نوع فعالیت]]=Civil_DB[[#Headers],[آرماتور بندی]],Civil_DB[[#This Row],[مقدار]],0)</f>
        <v>0</v>
      </c>
      <c r="L151" s="634">
        <f>IF(Civil_DB[[#This Row],[نوع فعالیت]]=Civil_DB[[#Headers],[قالب بندی]],Civil_DB[[#This Row],[مقدار]],0)</f>
        <v>60</v>
      </c>
      <c r="M151" s="634">
        <f>IF(Civil_DB[[#This Row],[نوع فعالیت]]=Civil_DB[[#Headers],[بتن]],Civil_DB[[#This Row],[مقدار]],0)</f>
        <v>0</v>
      </c>
      <c r="N151" s="458"/>
    </row>
    <row r="152" spans="2:14" hidden="1" x14ac:dyDescent="0.25">
      <c r="B152" s="227">
        <v>146</v>
      </c>
      <c r="C152" s="629">
        <v>45556</v>
      </c>
      <c r="D152" s="326" t="s">
        <v>545</v>
      </c>
      <c r="E152" s="468" t="s">
        <v>132</v>
      </c>
      <c r="F152" s="468" t="s">
        <v>575</v>
      </c>
      <c r="G152" s="468" t="s">
        <v>11</v>
      </c>
      <c r="H152" s="458">
        <v>58</v>
      </c>
      <c r="I152" s="458">
        <v>713145</v>
      </c>
      <c r="J152" s="458" t="s">
        <v>531</v>
      </c>
      <c r="K152" s="634">
        <f>IF(Civil_DB[[#This Row],[نوع فعالیت]]=Civil_DB[[#Headers],[آرماتور بندی]],Civil_DB[[#This Row],[مقدار]],0)</f>
        <v>0</v>
      </c>
      <c r="L152" s="634">
        <f>IF(Civil_DB[[#This Row],[نوع فعالیت]]=Civil_DB[[#Headers],[قالب بندی]],Civil_DB[[#This Row],[مقدار]],0)</f>
        <v>58</v>
      </c>
      <c r="M152" s="634">
        <f>IF(Civil_DB[[#This Row],[نوع فعالیت]]=Civil_DB[[#Headers],[بتن]],Civil_DB[[#This Row],[مقدار]],0)</f>
        <v>0</v>
      </c>
      <c r="N152" s="468"/>
    </row>
    <row r="153" spans="2:14" hidden="1" x14ac:dyDescent="0.25">
      <c r="B153" s="227">
        <v>147</v>
      </c>
      <c r="C153" s="629">
        <v>45557</v>
      </c>
      <c r="D153" s="326" t="s">
        <v>545</v>
      </c>
      <c r="E153" s="468" t="s">
        <v>132</v>
      </c>
      <c r="F153" s="468" t="s">
        <v>575</v>
      </c>
      <c r="G153" s="468" t="s">
        <v>11</v>
      </c>
      <c r="H153" s="468" t="s">
        <v>552</v>
      </c>
      <c r="I153" s="468">
        <v>714143</v>
      </c>
      <c r="J153" s="468" t="s">
        <v>531</v>
      </c>
      <c r="K153" s="634">
        <f>IF(Civil_DB[[#This Row],[نوع فعالیت]]=Civil_DB[[#Headers],[آرماتور بندی]],Civil_DB[[#This Row],[مقدار]],0)</f>
        <v>0</v>
      </c>
      <c r="L153" s="634" t="str">
        <f>IF(Civil_DB[[#This Row],[نوع فعالیت]]=Civil_DB[[#Headers],[قالب بندی]],Civil_DB[[#This Row],[مقدار]],0)</f>
        <v>؟</v>
      </c>
      <c r="M153" s="634">
        <f>IF(Civil_DB[[#This Row],[نوع فعالیت]]=Civil_DB[[#Headers],[بتن]],Civil_DB[[#This Row],[مقدار]],0)</f>
        <v>0</v>
      </c>
      <c r="N153" s="468"/>
    </row>
    <row r="154" spans="2:14" hidden="1" x14ac:dyDescent="0.25">
      <c r="B154" s="227">
        <v>148</v>
      </c>
      <c r="C154" s="629">
        <v>45557</v>
      </c>
      <c r="D154" s="326" t="s">
        <v>545</v>
      </c>
      <c r="E154" s="468" t="s">
        <v>132</v>
      </c>
      <c r="F154" s="468" t="s">
        <v>575</v>
      </c>
      <c r="G154" s="468" t="s">
        <v>11</v>
      </c>
      <c r="H154" s="458" t="s">
        <v>552</v>
      </c>
      <c r="I154" s="458">
        <v>716178</v>
      </c>
      <c r="J154" s="458" t="s">
        <v>498</v>
      </c>
      <c r="K154" s="634">
        <f>IF(Civil_DB[[#This Row],[نوع فعالیت]]=Civil_DB[[#Headers],[آرماتور بندی]],Civil_DB[[#This Row],[مقدار]],0)</f>
        <v>0</v>
      </c>
      <c r="L154" s="634" t="str">
        <f>IF(Civil_DB[[#This Row],[نوع فعالیت]]=Civil_DB[[#Headers],[قالب بندی]],Civil_DB[[#This Row],[مقدار]],0)</f>
        <v>؟</v>
      </c>
      <c r="M154" s="634">
        <f>IF(Civil_DB[[#This Row],[نوع فعالیت]]=Civil_DB[[#Headers],[بتن]],Civil_DB[[#This Row],[مقدار]],0)</f>
        <v>0</v>
      </c>
      <c r="N154" s="468"/>
    </row>
    <row r="155" spans="2:14" hidden="1" x14ac:dyDescent="0.25">
      <c r="B155" s="227">
        <v>149</v>
      </c>
      <c r="C155" s="629">
        <v>45558</v>
      </c>
      <c r="D155" s="326" t="s">
        <v>545</v>
      </c>
      <c r="E155" s="468" t="s">
        <v>132</v>
      </c>
      <c r="F155" s="468" t="s">
        <v>575</v>
      </c>
      <c r="G155" s="468" t="s">
        <v>11</v>
      </c>
      <c r="H155" s="468" t="s">
        <v>552</v>
      </c>
      <c r="I155" s="468">
        <v>716178</v>
      </c>
      <c r="J155" s="468" t="s">
        <v>498</v>
      </c>
      <c r="K155" s="634">
        <f>IF(Civil_DB[[#This Row],[نوع فعالیت]]=Civil_DB[[#Headers],[آرماتور بندی]],Civil_DB[[#This Row],[مقدار]],0)</f>
        <v>0</v>
      </c>
      <c r="L155" s="634" t="str">
        <f>IF(Civil_DB[[#This Row],[نوع فعالیت]]=Civil_DB[[#Headers],[قالب بندی]],Civil_DB[[#This Row],[مقدار]],0)</f>
        <v>؟</v>
      </c>
      <c r="M155" s="634">
        <f>IF(Civil_DB[[#This Row],[نوع فعالیت]]=Civil_DB[[#Headers],[بتن]],Civil_DB[[#This Row],[مقدار]],0)</f>
        <v>0</v>
      </c>
      <c r="N155" s="468"/>
    </row>
    <row r="156" spans="2:14" hidden="1" x14ac:dyDescent="0.25">
      <c r="B156" s="227">
        <v>150</v>
      </c>
      <c r="C156" s="629">
        <v>45558</v>
      </c>
      <c r="D156" s="326" t="s">
        <v>545</v>
      </c>
      <c r="E156" s="468" t="s">
        <v>132</v>
      </c>
      <c r="F156" s="468" t="s">
        <v>575</v>
      </c>
      <c r="G156" s="468" t="s">
        <v>11</v>
      </c>
      <c r="H156" s="458" t="s">
        <v>552</v>
      </c>
      <c r="I156" s="458">
        <v>714423</v>
      </c>
      <c r="J156" s="458" t="s">
        <v>498</v>
      </c>
      <c r="K156" s="634">
        <f>IF(Civil_DB[[#This Row],[نوع فعالیت]]=Civil_DB[[#Headers],[آرماتور بندی]],Civil_DB[[#This Row],[مقدار]],0)</f>
        <v>0</v>
      </c>
      <c r="L156" s="634" t="str">
        <f>IF(Civil_DB[[#This Row],[نوع فعالیت]]=Civil_DB[[#Headers],[قالب بندی]],Civil_DB[[#This Row],[مقدار]],0)</f>
        <v>؟</v>
      </c>
      <c r="M156" s="634">
        <f>IF(Civil_DB[[#This Row],[نوع فعالیت]]=Civil_DB[[#Headers],[بتن]],Civil_DB[[#This Row],[مقدار]],0)</f>
        <v>0</v>
      </c>
      <c r="N156" s="468"/>
    </row>
    <row r="157" spans="2:14" hidden="1" x14ac:dyDescent="0.25">
      <c r="B157" s="227">
        <v>151</v>
      </c>
      <c r="C157" s="629">
        <v>45559</v>
      </c>
      <c r="D157" s="326" t="s">
        <v>545</v>
      </c>
      <c r="E157" s="468" t="s">
        <v>132</v>
      </c>
      <c r="F157" s="468" t="s">
        <v>575</v>
      </c>
      <c r="G157" s="468" t="s">
        <v>11</v>
      </c>
      <c r="H157" s="458">
        <v>63</v>
      </c>
      <c r="I157" s="458">
        <v>713145</v>
      </c>
      <c r="J157" s="458" t="s">
        <v>531</v>
      </c>
      <c r="K157" s="634">
        <f>IF(Civil_DB[[#This Row],[نوع فعالیت]]=Civil_DB[[#Headers],[آرماتور بندی]],Civil_DB[[#This Row],[مقدار]],0)</f>
        <v>0</v>
      </c>
      <c r="L157" s="634">
        <f>IF(Civil_DB[[#This Row],[نوع فعالیت]]=Civil_DB[[#Headers],[قالب بندی]],Civil_DB[[#This Row],[مقدار]],0)</f>
        <v>63</v>
      </c>
      <c r="M157" s="634">
        <f>IF(Civil_DB[[#This Row],[نوع فعالیت]]=Civil_DB[[#Headers],[بتن]],Civil_DB[[#This Row],[مقدار]],0)</f>
        <v>0</v>
      </c>
      <c r="N157" s="468"/>
    </row>
    <row r="158" spans="2:14" hidden="1" x14ac:dyDescent="0.25">
      <c r="B158" s="227">
        <v>152</v>
      </c>
      <c r="C158" s="629">
        <v>45560</v>
      </c>
      <c r="D158" s="326" t="s">
        <v>545</v>
      </c>
      <c r="E158" s="468" t="s">
        <v>132</v>
      </c>
      <c r="F158" s="468" t="s">
        <v>575</v>
      </c>
      <c r="G158" s="468" t="s">
        <v>11</v>
      </c>
      <c r="H158" s="458">
        <v>10</v>
      </c>
      <c r="I158" s="458">
        <v>716400</v>
      </c>
      <c r="J158" s="458" t="s">
        <v>498</v>
      </c>
      <c r="K158" s="634">
        <f>IF(Civil_DB[[#This Row],[نوع فعالیت]]=Civil_DB[[#Headers],[آرماتور بندی]],Civil_DB[[#This Row],[مقدار]],0)</f>
        <v>0</v>
      </c>
      <c r="L158" s="634">
        <f>IF(Civil_DB[[#This Row],[نوع فعالیت]]=Civil_DB[[#Headers],[قالب بندی]],Civil_DB[[#This Row],[مقدار]],0)</f>
        <v>10</v>
      </c>
      <c r="M158" s="634">
        <f>IF(Civil_DB[[#This Row],[نوع فعالیت]]=Civil_DB[[#Headers],[بتن]],Civil_DB[[#This Row],[مقدار]],0)</f>
        <v>0</v>
      </c>
      <c r="N158" s="468"/>
    </row>
    <row r="159" spans="2:14" hidden="1" x14ac:dyDescent="0.25">
      <c r="B159" s="227">
        <v>153</v>
      </c>
      <c r="C159" s="629">
        <v>45561</v>
      </c>
      <c r="D159" s="326" t="s">
        <v>545</v>
      </c>
      <c r="E159" s="468" t="s">
        <v>132</v>
      </c>
      <c r="F159" s="468" t="s">
        <v>575</v>
      </c>
      <c r="G159" s="468" t="s">
        <v>11</v>
      </c>
      <c r="H159" s="458">
        <v>56</v>
      </c>
      <c r="I159" s="458">
        <v>713375</v>
      </c>
      <c r="J159" s="458" t="s">
        <v>531</v>
      </c>
      <c r="K159" s="634">
        <f>IF(Civil_DB[[#This Row],[نوع فعالیت]]=Civil_DB[[#Headers],[آرماتور بندی]],Civil_DB[[#This Row],[مقدار]],0)</f>
        <v>0</v>
      </c>
      <c r="L159" s="634">
        <f>IF(Civil_DB[[#This Row],[نوع فعالیت]]=Civil_DB[[#Headers],[قالب بندی]],Civil_DB[[#This Row],[مقدار]],0)</f>
        <v>56</v>
      </c>
      <c r="M159" s="634">
        <f>IF(Civil_DB[[#This Row],[نوع فعالیت]]=Civil_DB[[#Headers],[بتن]],Civil_DB[[#This Row],[مقدار]],0)</f>
        <v>0</v>
      </c>
      <c r="N159" s="468"/>
    </row>
    <row r="160" spans="2:14" hidden="1" x14ac:dyDescent="0.25">
      <c r="B160" s="227">
        <v>154</v>
      </c>
      <c r="C160" s="629">
        <v>45563</v>
      </c>
      <c r="D160" s="326" t="s">
        <v>545</v>
      </c>
      <c r="E160" s="468" t="s">
        <v>132</v>
      </c>
      <c r="F160" s="468" t="s">
        <v>575</v>
      </c>
      <c r="G160" s="468" t="s">
        <v>11</v>
      </c>
      <c r="H160" s="468">
        <v>60</v>
      </c>
      <c r="I160" s="468">
        <v>713375</v>
      </c>
      <c r="J160" s="468" t="s">
        <v>531</v>
      </c>
      <c r="K160" s="634">
        <f>IF(Civil_DB[[#This Row],[نوع فعالیت]]=Civil_DB[[#Headers],[آرماتور بندی]],Civil_DB[[#This Row],[مقدار]],0)</f>
        <v>0</v>
      </c>
      <c r="L160" s="634">
        <f>IF(Civil_DB[[#This Row],[نوع فعالیت]]=Civil_DB[[#Headers],[قالب بندی]],Civil_DB[[#This Row],[مقدار]],0)</f>
        <v>60</v>
      </c>
      <c r="M160" s="634">
        <f>IF(Civil_DB[[#This Row],[نوع فعالیت]]=Civil_DB[[#Headers],[بتن]],Civil_DB[[#This Row],[مقدار]],0)</f>
        <v>0</v>
      </c>
      <c r="N160" s="438"/>
    </row>
    <row r="161" spans="2:14" hidden="1" x14ac:dyDescent="0.25">
      <c r="B161" s="227">
        <v>155</v>
      </c>
      <c r="C161" s="629">
        <v>45563</v>
      </c>
      <c r="D161" s="326" t="s">
        <v>545</v>
      </c>
      <c r="E161" s="468" t="s">
        <v>132</v>
      </c>
      <c r="F161" s="468" t="s">
        <v>575</v>
      </c>
      <c r="G161" s="468" t="s">
        <v>11</v>
      </c>
      <c r="H161" s="458">
        <v>30</v>
      </c>
      <c r="I161" s="458">
        <v>716175</v>
      </c>
      <c r="J161" s="458" t="s">
        <v>498</v>
      </c>
      <c r="K161" s="634">
        <f>IF(Civil_DB[[#This Row],[نوع فعالیت]]=Civil_DB[[#Headers],[آرماتور بندی]],Civil_DB[[#This Row],[مقدار]],0)</f>
        <v>0</v>
      </c>
      <c r="L161" s="634">
        <f>IF(Civil_DB[[#This Row],[نوع فعالیت]]=Civil_DB[[#Headers],[قالب بندی]],Civil_DB[[#This Row],[مقدار]],0)</f>
        <v>30</v>
      </c>
      <c r="M161" s="634">
        <f>IF(Civil_DB[[#This Row],[نوع فعالیت]]=Civil_DB[[#Headers],[بتن]],Civil_DB[[#This Row],[مقدار]],0)</f>
        <v>0</v>
      </c>
      <c r="N161" s="458"/>
    </row>
    <row r="162" spans="2:14" hidden="1" x14ac:dyDescent="0.25">
      <c r="B162" s="227">
        <v>156</v>
      </c>
      <c r="C162" s="629">
        <v>45563</v>
      </c>
      <c r="D162" s="326" t="s">
        <v>545</v>
      </c>
      <c r="E162" s="468" t="s">
        <v>132</v>
      </c>
      <c r="F162" s="468" t="s">
        <v>575</v>
      </c>
      <c r="G162" s="468" t="s">
        <v>11</v>
      </c>
      <c r="H162" s="458">
        <v>60</v>
      </c>
      <c r="I162" s="458">
        <v>713145</v>
      </c>
      <c r="J162" s="458" t="s">
        <v>531</v>
      </c>
      <c r="K162" s="634">
        <f>IF(Civil_DB[[#This Row],[نوع فعالیت]]=Civil_DB[[#Headers],[آرماتور بندی]],Civil_DB[[#This Row],[مقدار]],0)</f>
        <v>0</v>
      </c>
      <c r="L162" s="634">
        <f>IF(Civil_DB[[#This Row],[نوع فعالیت]]=Civil_DB[[#Headers],[قالب بندی]],Civil_DB[[#This Row],[مقدار]],0)</f>
        <v>60</v>
      </c>
      <c r="M162" s="634">
        <f>IF(Civil_DB[[#This Row],[نوع فعالیت]]=Civil_DB[[#Headers],[بتن]],Civil_DB[[#This Row],[مقدار]],0)</f>
        <v>0</v>
      </c>
      <c r="N162" s="438"/>
    </row>
    <row r="163" spans="2:14" hidden="1" x14ac:dyDescent="0.25">
      <c r="B163" s="227">
        <v>157</v>
      </c>
      <c r="C163" s="629">
        <v>45564</v>
      </c>
      <c r="D163" s="326" t="s">
        <v>545</v>
      </c>
      <c r="E163" s="468" t="s">
        <v>132</v>
      </c>
      <c r="F163" s="468" t="s">
        <v>575</v>
      </c>
      <c r="G163" s="468" t="s">
        <v>11</v>
      </c>
      <c r="H163" s="458">
        <v>60</v>
      </c>
      <c r="I163" s="458">
        <v>713375</v>
      </c>
      <c r="J163" s="458" t="s">
        <v>531</v>
      </c>
      <c r="K163" s="634">
        <f>IF(Civil_DB[[#This Row],[نوع فعالیت]]=Civil_DB[[#Headers],[آرماتور بندی]],Civil_DB[[#This Row],[مقدار]],0)</f>
        <v>0</v>
      </c>
      <c r="L163" s="634">
        <f>IF(Civil_DB[[#This Row],[نوع فعالیت]]=Civil_DB[[#Headers],[قالب بندی]],Civil_DB[[#This Row],[مقدار]],0)</f>
        <v>60</v>
      </c>
      <c r="M163" s="634">
        <f>IF(Civil_DB[[#This Row],[نوع فعالیت]]=Civil_DB[[#Headers],[بتن]],Civil_DB[[#This Row],[مقدار]],0)</f>
        <v>0</v>
      </c>
      <c r="N163" s="458"/>
    </row>
    <row r="164" spans="2:14" hidden="1" x14ac:dyDescent="0.25">
      <c r="B164" s="227">
        <v>158</v>
      </c>
      <c r="C164" s="629">
        <v>45565</v>
      </c>
      <c r="D164" s="326" t="s">
        <v>545</v>
      </c>
      <c r="E164" s="468" t="s">
        <v>132</v>
      </c>
      <c r="F164" s="468" t="s">
        <v>575</v>
      </c>
      <c r="G164" s="468" t="s">
        <v>11</v>
      </c>
      <c r="H164" s="468">
        <v>30</v>
      </c>
      <c r="I164" s="468">
        <v>714143</v>
      </c>
      <c r="J164" s="468" t="s">
        <v>531</v>
      </c>
      <c r="K164" s="634">
        <f>IF(Civil_DB[[#This Row],[نوع فعالیت]]=Civil_DB[[#Headers],[آرماتور بندی]],Civil_DB[[#This Row],[مقدار]],0)</f>
        <v>0</v>
      </c>
      <c r="L164" s="634">
        <f>IF(Civil_DB[[#This Row],[نوع فعالیت]]=Civil_DB[[#Headers],[قالب بندی]],Civil_DB[[#This Row],[مقدار]],0)</f>
        <v>30</v>
      </c>
      <c r="M164" s="634">
        <f>IF(Civil_DB[[#This Row],[نوع فعالیت]]=Civil_DB[[#Headers],[بتن]],Civil_DB[[#This Row],[مقدار]],0)</f>
        <v>0</v>
      </c>
      <c r="N164" s="438"/>
    </row>
    <row r="165" spans="2:14" hidden="1" x14ac:dyDescent="0.25">
      <c r="B165" s="227">
        <v>159</v>
      </c>
      <c r="C165" s="629">
        <v>45566</v>
      </c>
      <c r="D165" s="326" t="s">
        <v>545</v>
      </c>
      <c r="E165" s="468" t="s">
        <v>132</v>
      </c>
      <c r="F165" s="468" t="s">
        <v>575</v>
      </c>
      <c r="G165" s="468" t="s">
        <v>11</v>
      </c>
      <c r="H165" s="468">
        <v>30</v>
      </c>
      <c r="I165" s="468">
        <v>714143</v>
      </c>
      <c r="J165" s="468" t="s">
        <v>531</v>
      </c>
      <c r="K165" s="634">
        <f>IF(Civil_DB[[#This Row],[نوع فعالیت]]=Civil_DB[[#Headers],[آرماتور بندی]],Civil_DB[[#This Row],[مقدار]],0)</f>
        <v>0</v>
      </c>
      <c r="L165" s="634">
        <f>IF(Civil_DB[[#This Row],[نوع فعالیت]]=Civil_DB[[#Headers],[قالب بندی]],Civil_DB[[#This Row],[مقدار]],0)</f>
        <v>30</v>
      </c>
      <c r="M165" s="634">
        <f>IF(Civil_DB[[#This Row],[نوع فعالیت]]=Civil_DB[[#Headers],[بتن]],Civil_DB[[#This Row],[مقدار]],0)</f>
        <v>0</v>
      </c>
      <c r="N165" s="458"/>
    </row>
    <row r="166" spans="2:14" hidden="1" x14ac:dyDescent="0.25">
      <c r="B166" s="227">
        <v>160</v>
      </c>
      <c r="C166" s="629">
        <v>45566</v>
      </c>
      <c r="D166" s="326" t="s">
        <v>545</v>
      </c>
      <c r="E166" s="468" t="s">
        <v>132</v>
      </c>
      <c r="F166" s="468" t="s">
        <v>575</v>
      </c>
      <c r="G166" s="468" t="s">
        <v>11</v>
      </c>
      <c r="H166" s="468">
        <v>10</v>
      </c>
      <c r="I166" s="468">
        <v>716776</v>
      </c>
      <c r="J166" s="468" t="s">
        <v>498</v>
      </c>
      <c r="K166" s="634">
        <f>IF(Civil_DB[[#This Row],[نوع فعالیت]]=Civil_DB[[#Headers],[آرماتور بندی]],Civil_DB[[#This Row],[مقدار]],0)</f>
        <v>0</v>
      </c>
      <c r="L166" s="634">
        <f>IF(Civil_DB[[#This Row],[نوع فعالیت]]=Civil_DB[[#Headers],[قالب بندی]],Civil_DB[[#This Row],[مقدار]],0)</f>
        <v>10</v>
      </c>
      <c r="M166" s="634">
        <f>IF(Civil_DB[[#This Row],[نوع فعالیت]]=Civil_DB[[#Headers],[بتن]],Civil_DB[[#This Row],[مقدار]],0)</f>
        <v>0</v>
      </c>
      <c r="N166" s="438"/>
    </row>
    <row r="167" spans="2:14" hidden="1" x14ac:dyDescent="0.25">
      <c r="B167" s="227">
        <v>161</v>
      </c>
      <c r="C167" s="629">
        <v>45567</v>
      </c>
      <c r="D167" s="326" t="s">
        <v>545</v>
      </c>
      <c r="E167" s="468" t="s">
        <v>132</v>
      </c>
      <c r="F167" s="468" t="s">
        <v>575</v>
      </c>
      <c r="G167" s="468" t="s">
        <v>11</v>
      </c>
      <c r="H167" s="468">
        <v>34</v>
      </c>
      <c r="I167" s="468">
        <v>713375</v>
      </c>
      <c r="J167" s="468" t="s">
        <v>531</v>
      </c>
      <c r="K167" s="634">
        <f>IF(Civil_DB[[#This Row],[نوع فعالیت]]=Civil_DB[[#Headers],[آرماتور بندی]],Civil_DB[[#This Row],[مقدار]],0)</f>
        <v>0</v>
      </c>
      <c r="L167" s="634">
        <f>IF(Civil_DB[[#This Row],[نوع فعالیت]]=Civil_DB[[#Headers],[قالب بندی]],Civil_DB[[#This Row],[مقدار]],0)</f>
        <v>34</v>
      </c>
      <c r="M167" s="634">
        <f>IF(Civil_DB[[#This Row],[نوع فعالیت]]=Civil_DB[[#Headers],[بتن]],Civil_DB[[#This Row],[مقدار]],0)</f>
        <v>0</v>
      </c>
      <c r="N167" s="458"/>
    </row>
    <row r="168" spans="2:14" hidden="1" x14ac:dyDescent="0.25">
      <c r="B168" s="227">
        <v>162</v>
      </c>
      <c r="C168" s="629">
        <v>45568</v>
      </c>
      <c r="D168" s="326" t="s">
        <v>545</v>
      </c>
      <c r="E168" s="468" t="s">
        <v>132</v>
      </c>
      <c r="F168" s="468" t="s">
        <v>575</v>
      </c>
      <c r="G168" s="468" t="s">
        <v>11</v>
      </c>
      <c r="H168" s="468">
        <v>30</v>
      </c>
      <c r="I168" s="468">
        <v>713375</v>
      </c>
      <c r="J168" s="468" t="s">
        <v>531</v>
      </c>
      <c r="K168" s="634">
        <f>IF(Civil_DB[[#This Row],[نوع فعالیت]]=Civil_DB[[#Headers],[آرماتور بندی]],Civil_DB[[#This Row],[مقدار]],0)</f>
        <v>0</v>
      </c>
      <c r="L168" s="634">
        <f>IF(Civil_DB[[#This Row],[نوع فعالیت]]=Civil_DB[[#Headers],[قالب بندی]],Civil_DB[[#This Row],[مقدار]],0)</f>
        <v>30</v>
      </c>
      <c r="M168" s="634">
        <f>IF(Civil_DB[[#This Row],[نوع فعالیت]]=Civil_DB[[#Headers],[بتن]],Civil_DB[[#This Row],[مقدار]],0)</f>
        <v>0</v>
      </c>
      <c r="N168" s="438"/>
    </row>
    <row r="169" spans="2:14" hidden="1" x14ac:dyDescent="0.25">
      <c r="B169" s="227">
        <v>163</v>
      </c>
      <c r="C169" s="629">
        <v>45569</v>
      </c>
      <c r="D169" s="326" t="s">
        <v>545</v>
      </c>
      <c r="E169" s="468" t="s">
        <v>132</v>
      </c>
      <c r="F169" s="468" t="s">
        <v>575</v>
      </c>
      <c r="G169" s="468" t="s">
        <v>11</v>
      </c>
      <c r="H169" s="468">
        <v>60</v>
      </c>
      <c r="I169" s="468">
        <v>713145</v>
      </c>
      <c r="J169" s="468" t="s">
        <v>531</v>
      </c>
      <c r="K169" s="634">
        <f>IF(Civil_DB[[#This Row],[نوع فعالیت]]=Civil_DB[[#Headers],[آرماتور بندی]],Civil_DB[[#This Row],[مقدار]],0)</f>
        <v>0</v>
      </c>
      <c r="L169" s="634">
        <f>IF(Civil_DB[[#This Row],[نوع فعالیت]]=Civil_DB[[#Headers],[قالب بندی]],Civil_DB[[#This Row],[مقدار]],0)</f>
        <v>60</v>
      </c>
      <c r="M169" s="634">
        <f>IF(Civil_DB[[#This Row],[نوع فعالیت]]=Civil_DB[[#Headers],[بتن]],Civil_DB[[#This Row],[مقدار]],0)</f>
        <v>0</v>
      </c>
      <c r="N169" s="458"/>
    </row>
    <row r="170" spans="2:14" hidden="1" x14ac:dyDescent="0.25">
      <c r="B170" s="227">
        <v>164</v>
      </c>
      <c r="C170" s="629">
        <v>45570</v>
      </c>
      <c r="D170" s="326" t="s">
        <v>545</v>
      </c>
      <c r="E170" s="468" t="s">
        <v>132</v>
      </c>
      <c r="F170" s="468" t="s">
        <v>575</v>
      </c>
      <c r="G170" s="468" t="s">
        <v>11</v>
      </c>
      <c r="H170" s="468">
        <v>57</v>
      </c>
      <c r="I170" s="468">
        <v>713375</v>
      </c>
      <c r="J170" s="468" t="s">
        <v>531</v>
      </c>
      <c r="K170" s="634">
        <f>IF(Civil_DB[[#This Row],[نوع فعالیت]]=Civil_DB[[#Headers],[آرماتور بندی]],Civil_DB[[#This Row],[مقدار]],0)</f>
        <v>0</v>
      </c>
      <c r="L170" s="634">
        <f>IF(Civil_DB[[#This Row],[نوع فعالیت]]=Civil_DB[[#Headers],[قالب بندی]],Civil_DB[[#This Row],[مقدار]],0)</f>
        <v>57</v>
      </c>
      <c r="M170" s="634">
        <f>IF(Civil_DB[[#This Row],[نوع فعالیت]]=Civil_DB[[#Headers],[بتن]],Civil_DB[[#This Row],[مقدار]],0)</f>
        <v>0</v>
      </c>
      <c r="N170" s="438"/>
    </row>
    <row r="171" spans="2:14" hidden="1" x14ac:dyDescent="0.25">
      <c r="B171" s="227">
        <v>167</v>
      </c>
      <c r="C171" s="629">
        <v>45570</v>
      </c>
      <c r="D171" s="326" t="s">
        <v>545</v>
      </c>
      <c r="E171" s="468" t="s">
        <v>132</v>
      </c>
      <c r="F171" s="468" t="s">
        <v>575</v>
      </c>
      <c r="G171" s="468" t="s">
        <v>11</v>
      </c>
      <c r="H171" s="468">
        <v>50</v>
      </c>
      <c r="I171" s="468">
        <v>712250</v>
      </c>
      <c r="J171" s="468" t="s">
        <v>534</v>
      </c>
      <c r="K171" s="634">
        <f>IF(Civil_DB[[#This Row],[نوع فعالیت]]=Civil_DB[[#Headers],[آرماتور بندی]],Civil_DB[[#This Row],[مقدار]],0)</f>
        <v>0</v>
      </c>
      <c r="L171" s="634">
        <f>IF(Civil_DB[[#This Row],[نوع فعالیت]]=Civil_DB[[#Headers],[قالب بندی]],Civil_DB[[#This Row],[مقدار]],0)</f>
        <v>50</v>
      </c>
      <c r="M171" s="634">
        <f>IF(Civil_DB[[#This Row],[نوع فعالیت]]=Civil_DB[[#Headers],[بتن]],Civil_DB[[#This Row],[مقدار]],0)</f>
        <v>0</v>
      </c>
      <c r="N171" s="468"/>
    </row>
    <row r="172" spans="2:14" hidden="1" x14ac:dyDescent="0.25">
      <c r="B172" s="227">
        <v>168</v>
      </c>
      <c r="C172" s="629">
        <v>45571</v>
      </c>
      <c r="D172" s="326" t="s">
        <v>545</v>
      </c>
      <c r="E172" s="468" t="s">
        <v>132</v>
      </c>
      <c r="F172" s="468" t="s">
        <v>575</v>
      </c>
      <c r="G172" s="468" t="s">
        <v>11</v>
      </c>
      <c r="H172" s="438">
        <v>47</v>
      </c>
      <c r="I172" s="438">
        <v>712250</v>
      </c>
      <c r="J172" s="438" t="s">
        <v>534</v>
      </c>
      <c r="K172" s="634">
        <f>IF(Civil_DB[[#This Row],[نوع فعالیت]]=Civil_DB[[#Headers],[آرماتور بندی]],Civil_DB[[#This Row],[مقدار]],0)</f>
        <v>0</v>
      </c>
      <c r="L172" s="634">
        <f>IF(Civil_DB[[#This Row],[نوع فعالیت]]=Civil_DB[[#Headers],[قالب بندی]],Civil_DB[[#This Row],[مقدار]],0)</f>
        <v>47</v>
      </c>
      <c r="M172" s="634">
        <f>IF(Civil_DB[[#This Row],[نوع فعالیت]]=Civil_DB[[#Headers],[بتن]],Civil_DB[[#This Row],[مقدار]],0)</f>
        <v>0</v>
      </c>
      <c r="N172" s="468"/>
    </row>
    <row r="173" spans="2:14" hidden="1" x14ac:dyDescent="0.25">
      <c r="B173" s="227">
        <v>169</v>
      </c>
      <c r="C173" s="635">
        <v>45573</v>
      </c>
      <c r="D173" s="217" t="s">
        <v>545</v>
      </c>
      <c r="E173" s="468" t="s">
        <v>132</v>
      </c>
      <c r="F173" s="468" t="s">
        <v>575</v>
      </c>
      <c r="G173" s="468" t="s">
        <v>11</v>
      </c>
      <c r="H173" s="458">
        <v>20</v>
      </c>
      <c r="I173" s="458">
        <v>712250</v>
      </c>
      <c r="J173" s="458" t="s">
        <v>534</v>
      </c>
      <c r="K173" s="634">
        <f>IF(Civil_DB[[#This Row],[نوع فعالیت]]=Civil_DB[[#Headers],[آرماتور بندی]],Civil_DB[[#This Row],[مقدار]],0)</f>
        <v>0</v>
      </c>
      <c r="L173" s="634">
        <f>IF(Civil_DB[[#This Row],[نوع فعالیت]]=Civil_DB[[#Headers],[قالب بندی]],Civil_DB[[#This Row],[مقدار]],0)</f>
        <v>20</v>
      </c>
      <c r="M173" s="634">
        <f>IF(Civil_DB[[#This Row],[نوع فعالیت]]=Civil_DB[[#Headers],[بتن]],Civil_DB[[#This Row],[مقدار]],0)</f>
        <v>0</v>
      </c>
      <c r="N173" s="468"/>
    </row>
    <row r="174" spans="2:14" hidden="1" x14ac:dyDescent="0.25">
      <c r="B174" s="227">
        <v>170</v>
      </c>
      <c r="C174" s="635">
        <v>45574</v>
      </c>
      <c r="D174" s="217" t="s">
        <v>545</v>
      </c>
      <c r="E174" s="468" t="s">
        <v>132</v>
      </c>
      <c r="F174" s="468" t="s">
        <v>575</v>
      </c>
      <c r="G174" s="468" t="s">
        <v>11</v>
      </c>
      <c r="H174" s="458">
        <v>20</v>
      </c>
      <c r="I174" s="458">
        <v>712250</v>
      </c>
      <c r="J174" s="458" t="s">
        <v>534</v>
      </c>
      <c r="K174" s="634">
        <f>IF(Civil_DB[[#This Row],[نوع فعالیت]]=Civil_DB[[#Headers],[آرماتور بندی]],Civil_DB[[#This Row],[مقدار]],0)</f>
        <v>0</v>
      </c>
      <c r="L174" s="634">
        <f>IF(Civil_DB[[#This Row],[نوع فعالیت]]=Civil_DB[[#Headers],[قالب بندی]],Civil_DB[[#This Row],[مقدار]],0)</f>
        <v>20</v>
      </c>
      <c r="M174" s="634">
        <f>IF(Civil_DB[[#This Row],[نوع فعالیت]]=Civil_DB[[#Headers],[بتن]],Civil_DB[[#This Row],[مقدار]],0)</f>
        <v>0</v>
      </c>
      <c r="N174" s="468"/>
    </row>
    <row r="175" spans="2:14" hidden="1" x14ac:dyDescent="0.25">
      <c r="B175" s="227">
        <v>171</v>
      </c>
      <c r="C175" s="635">
        <v>45575</v>
      </c>
      <c r="D175" s="217" t="s">
        <v>545</v>
      </c>
      <c r="E175" s="468" t="s">
        <v>132</v>
      </c>
      <c r="F175" s="468" t="s">
        <v>575</v>
      </c>
      <c r="G175" s="468" t="s">
        <v>11</v>
      </c>
      <c r="H175" s="458">
        <v>73</v>
      </c>
      <c r="I175" s="458">
        <v>713375</v>
      </c>
      <c r="J175" s="458" t="s">
        <v>531</v>
      </c>
      <c r="K175" s="634">
        <f>IF(Civil_DB[[#This Row],[نوع فعالیت]]=Civil_DB[[#Headers],[آرماتور بندی]],Civil_DB[[#This Row],[مقدار]],0)</f>
        <v>0</v>
      </c>
      <c r="L175" s="634">
        <f>IF(Civil_DB[[#This Row],[نوع فعالیت]]=Civil_DB[[#Headers],[قالب بندی]],Civil_DB[[#This Row],[مقدار]],0)</f>
        <v>73</v>
      </c>
      <c r="M175" s="634">
        <f>IF(Civil_DB[[#This Row],[نوع فعالیت]]=Civil_DB[[#Headers],[بتن]],Civil_DB[[#This Row],[مقدار]],0)</f>
        <v>0</v>
      </c>
      <c r="N175" s="468"/>
    </row>
    <row r="176" spans="2:14" hidden="1" x14ac:dyDescent="0.25">
      <c r="B176" s="227">
        <v>172</v>
      </c>
      <c r="C176" s="629">
        <v>45575</v>
      </c>
      <c r="D176" s="326" t="s">
        <v>545</v>
      </c>
      <c r="E176" s="468" t="s">
        <v>132</v>
      </c>
      <c r="F176" s="468" t="s">
        <v>575</v>
      </c>
      <c r="G176" s="468" t="s">
        <v>11</v>
      </c>
      <c r="H176" s="438">
        <v>8</v>
      </c>
      <c r="I176" s="438">
        <v>712250</v>
      </c>
      <c r="J176" s="438" t="s">
        <v>534</v>
      </c>
      <c r="K176" s="634">
        <f>IF(Civil_DB[[#This Row],[نوع فعالیت]]=Civil_DB[[#Headers],[آرماتور بندی]],Civil_DB[[#This Row],[مقدار]],0)</f>
        <v>0</v>
      </c>
      <c r="L176" s="634">
        <f>IF(Civil_DB[[#This Row],[نوع فعالیت]]=Civil_DB[[#Headers],[قالب بندی]],Civil_DB[[#This Row],[مقدار]],0)</f>
        <v>8</v>
      </c>
      <c r="M176" s="634">
        <f>IF(Civil_DB[[#This Row],[نوع فعالیت]]=Civil_DB[[#Headers],[بتن]],Civil_DB[[#This Row],[مقدار]],0)</f>
        <v>0</v>
      </c>
      <c r="N176" s="468"/>
    </row>
    <row r="177" spans="2:30" hidden="1" x14ac:dyDescent="0.25">
      <c r="B177" s="227">
        <v>173</v>
      </c>
      <c r="C177" s="629">
        <v>45577</v>
      </c>
      <c r="D177" s="326" t="s">
        <v>545</v>
      </c>
      <c r="E177" s="468" t="s">
        <v>132</v>
      </c>
      <c r="F177" s="468" t="s">
        <v>575</v>
      </c>
      <c r="G177" s="468" t="s">
        <v>11</v>
      </c>
      <c r="H177" s="438">
        <v>15</v>
      </c>
      <c r="I177" s="438">
        <v>717767</v>
      </c>
      <c r="J177" s="438" t="s">
        <v>498</v>
      </c>
      <c r="K177" s="634">
        <f>IF(Civil_DB[[#This Row],[نوع فعالیت]]=Civil_DB[[#Headers],[آرماتور بندی]],Civil_DB[[#This Row],[مقدار]],0)</f>
        <v>0</v>
      </c>
      <c r="L177" s="634">
        <f>IF(Civil_DB[[#This Row],[نوع فعالیت]]=Civil_DB[[#Headers],[قالب بندی]],Civil_DB[[#This Row],[مقدار]],0)</f>
        <v>15</v>
      </c>
      <c r="M177" s="634">
        <f>IF(Civil_DB[[#This Row],[نوع فعالیت]]=Civil_DB[[#Headers],[بتن]],Civil_DB[[#This Row],[مقدار]],0)</f>
        <v>0</v>
      </c>
      <c r="N177" s="468"/>
    </row>
    <row r="178" spans="2:30" hidden="1" x14ac:dyDescent="0.25">
      <c r="B178" s="227">
        <v>174</v>
      </c>
      <c r="C178" s="391"/>
      <c r="D178" s="326"/>
      <c r="E178" s="473" t="str">
        <f>IFERROR(VLOOKUP(D178,O:S,2,FALSE),"")</f>
        <v/>
      </c>
      <c r="F178" s="473" t="str">
        <f>IFERROR(VLOOKUP(D178,O:S,3,FALSE),"")</f>
        <v/>
      </c>
      <c r="G178" s="473" t="str">
        <f>IFERROR(VLOOKUP(D178,O:S,5,FALSE),"")</f>
        <v/>
      </c>
      <c r="H178" s="468"/>
      <c r="I178" s="468"/>
      <c r="J178" s="468"/>
      <c r="K178" s="634">
        <f>IF(Civil_DB[[#This Row],[نوع فعالیت]]=Civil_DB[[#Headers],[آرماتور بندی]],Civil_DB[[#This Row],[مقدار]],0)</f>
        <v>0</v>
      </c>
      <c r="L178" s="634">
        <f>IF(Civil_DB[[#This Row],[نوع فعالیت]]=Civil_DB[[#Headers],[قالب بندی]],Civil_DB[[#This Row],[مقدار]],0)</f>
        <v>0</v>
      </c>
      <c r="M178" s="634">
        <f>IF(Civil_DB[[#This Row],[نوع فعالیت]]=Civil_DB[[#Headers],[بتن]],Civil_DB[[#This Row],[مقدار]],0)</f>
        <v>0</v>
      </c>
      <c r="N178" s="468"/>
    </row>
    <row r="179" spans="2:30" hidden="1" x14ac:dyDescent="0.25">
      <c r="B179" s="227">
        <v>250</v>
      </c>
      <c r="C179" s="346"/>
      <c r="D179" s="681"/>
      <c r="E179" s="672"/>
      <c r="F179" s="672"/>
      <c r="G179" s="672"/>
      <c r="H179" s="468"/>
      <c r="I179" s="468"/>
      <c r="J179" s="468"/>
      <c r="K179" s="469">
        <f>IF(Civil_DB[[#This Row],[نوع فعالیت]]=Civil_DB[[#Headers],[آرماتور بندی]],Civil_DB[[#This Row],[مقدار]],0)</f>
        <v>0</v>
      </c>
      <c r="L179" s="469">
        <f>IF(Civil_DB[[#This Row],[نوع فعالیت]]=Civil_DB[[#Headers],[قالب بندی]],Civil_DB[[#This Row],[مقدار]],0)</f>
        <v>0</v>
      </c>
      <c r="M179" s="634">
        <f>IF(Civil_DB[[#This Row],[نوع فعالیت]]=Civil_DB[[#Headers],[بتن]],Civil_DB[[#This Row],[مقدار]],0)</f>
        <v>0</v>
      </c>
      <c r="N179" s="470"/>
      <c r="O179" s="684"/>
    </row>
    <row r="180" spans="2:30" hidden="1" x14ac:dyDescent="0.25">
      <c r="B180" s="227">
        <v>251</v>
      </c>
      <c r="C180" s="346"/>
      <c r="D180" s="681"/>
      <c r="E180" s="672"/>
      <c r="F180" s="672"/>
      <c r="G180" s="672"/>
      <c r="H180" s="468"/>
      <c r="I180" s="468"/>
      <c r="J180" s="468"/>
      <c r="K180" s="469">
        <f>IF(Civil_DB[[#This Row],[نوع فعالیت]]=Civil_DB[[#Headers],[آرماتور بندی]],Civil_DB[[#This Row],[مقدار]],0)</f>
        <v>0</v>
      </c>
      <c r="L180" s="469">
        <f>IF(Civil_DB[[#This Row],[نوع فعالیت]]=Civil_DB[[#Headers],[قالب بندی]],Civil_DB[[#This Row],[مقدار]],0)</f>
        <v>0</v>
      </c>
      <c r="M180" s="634">
        <f>IF(Civil_DB[[#This Row],[نوع فعالیت]]=Civil_DB[[#Headers],[بتن]],Civil_DB[[#This Row],[مقدار]],0)</f>
        <v>0</v>
      </c>
      <c r="N180" s="470"/>
      <c r="O180" s="684"/>
    </row>
    <row r="181" spans="2:30" hidden="1" x14ac:dyDescent="0.25">
      <c r="B181" s="227">
        <v>252</v>
      </c>
      <c r="C181" s="346"/>
      <c r="D181" s="681"/>
      <c r="E181" s="672"/>
      <c r="F181" s="672"/>
      <c r="G181" s="672"/>
      <c r="H181" s="468"/>
      <c r="I181" s="468"/>
      <c r="J181" s="468"/>
      <c r="K181" s="469">
        <f>IF(Civil_DB[[#This Row],[نوع فعالیت]]=Civil_DB[[#Headers],[آرماتور بندی]],Civil_DB[[#This Row],[مقدار]],0)</f>
        <v>0</v>
      </c>
      <c r="L181" s="469">
        <f>IF(Civil_DB[[#This Row],[نوع فعالیت]]=Civil_DB[[#Headers],[قالب بندی]],Civil_DB[[#This Row],[مقدار]],0)</f>
        <v>0</v>
      </c>
      <c r="M181" s="634">
        <f>IF(Civil_DB[[#This Row],[نوع فعالیت]]=Civil_DB[[#Headers],[بتن]],Civil_DB[[#This Row],[مقدار]],0)</f>
        <v>0</v>
      </c>
      <c r="N181" s="470"/>
      <c r="O181" s="684"/>
      <c r="W181" s="346">
        <v>45571</v>
      </c>
      <c r="X181" s="326" t="s">
        <v>522</v>
      </c>
      <c r="Y181" s="675" t="str">
        <f>IFERROR(VLOOKUP(X181,O:S,2,FALSE),"")</f>
        <v>_</v>
      </c>
      <c r="Z181" s="675" t="str">
        <f>IFERROR(VLOOKUP(X181,O:S,3,FALSE),"")</f>
        <v>متر مکعب</v>
      </c>
      <c r="AA181" s="675" t="str">
        <f>IFERROR(VLOOKUP(X181,O:S,5,FALSE),"")</f>
        <v>بتن</v>
      </c>
      <c r="AB181" s="438">
        <v>65</v>
      </c>
      <c r="AC181" s="438">
        <v>713375</v>
      </c>
      <c r="AD181" s="438" t="s">
        <v>531</v>
      </c>
    </row>
    <row r="182" spans="2:30" hidden="1" x14ac:dyDescent="0.25">
      <c r="B182" s="227">
        <v>253</v>
      </c>
      <c r="C182" s="346"/>
      <c r="D182" s="681"/>
      <c r="E182" s="672"/>
      <c r="F182" s="672"/>
      <c r="G182" s="672"/>
      <c r="H182" s="468"/>
      <c r="I182" s="468"/>
      <c r="J182" s="468"/>
      <c r="K182" s="469">
        <f>IF(Civil_DB[[#This Row],[نوع فعالیت]]=Civil_DB[[#Headers],[آرماتور بندی]],Civil_DB[[#This Row],[مقدار]],0)</f>
        <v>0</v>
      </c>
      <c r="L182" s="469">
        <f>IF(Civil_DB[[#This Row],[نوع فعالیت]]=Civil_DB[[#Headers],[قالب بندی]],Civil_DB[[#This Row],[مقدار]],0)</f>
        <v>0</v>
      </c>
      <c r="M182" s="634">
        <f>IF(Civil_DB[[#This Row],[نوع فعالیت]]=Civil_DB[[#Headers],[بتن]],Civil_DB[[#This Row],[مقدار]],0)</f>
        <v>0</v>
      </c>
      <c r="N182" s="470"/>
      <c r="O182" s="684"/>
      <c r="W182" s="346">
        <v>45572</v>
      </c>
      <c r="X182" s="217" t="s">
        <v>522</v>
      </c>
      <c r="Y182" s="676" t="str">
        <f>IFERROR(VLOOKUP(X182,O:S,2,FALSE),"")</f>
        <v>_</v>
      </c>
      <c r="Z182" s="676" t="str">
        <f>IFERROR(VLOOKUP(X182,O:S,3,FALSE),"")</f>
        <v>متر مکعب</v>
      </c>
      <c r="AA182" s="676" t="str">
        <f>IFERROR(VLOOKUP(X182,O:S,5,FALSE),"")</f>
        <v>بتن</v>
      </c>
      <c r="AB182" s="458">
        <v>59</v>
      </c>
      <c r="AC182" s="458">
        <v>713145</v>
      </c>
      <c r="AD182" s="458" t="s">
        <v>531</v>
      </c>
    </row>
    <row r="183" spans="2:30" hidden="1" x14ac:dyDescent="0.25">
      <c r="B183" s="227">
        <v>254</v>
      </c>
      <c r="C183" s="391"/>
      <c r="D183" s="682"/>
      <c r="E183" s="674"/>
      <c r="F183" s="674"/>
      <c r="G183" s="674"/>
      <c r="H183" s="473"/>
      <c r="I183" s="473"/>
      <c r="J183" s="473"/>
      <c r="K183" s="474">
        <f>IF(Civil_DB[[#This Row],[نوع فعالیت]]=Civil_DB[[#Headers],[آرماتور بندی]],Civil_DB[[#This Row],[مقدار]],0)</f>
        <v>0</v>
      </c>
      <c r="L183" s="474">
        <f>IF(Civil_DB[[#This Row],[نوع فعالیت]]=Civil_DB[[#Headers],[قالب بندی]],Civil_DB[[#This Row],[مقدار]],0)</f>
        <v>0</v>
      </c>
      <c r="M183" s="634">
        <f>IF(Civil_DB[[#This Row],[نوع فعالیت]]=Civil_DB[[#Headers],[بتن]],Civil_DB[[#This Row],[مقدار]],0)</f>
        <v>0</v>
      </c>
      <c r="N183" s="475"/>
      <c r="O183" s="684"/>
      <c r="W183" s="346">
        <v>45573</v>
      </c>
      <c r="X183" s="326" t="s">
        <v>522</v>
      </c>
      <c r="Y183" s="675" t="str">
        <f>IFERROR(VLOOKUP(X183,O:S,2,FALSE),"")</f>
        <v>_</v>
      </c>
      <c r="Z183" s="675" t="str">
        <f>IFERROR(VLOOKUP(X183,O:S,3,FALSE),"")</f>
        <v>متر مکعب</v>
      </c>
      <c r="AA183" s="675" t="str">
        <f>IFERROR(VLOOKUP(X183,O:S,5,FALSE),"")</f>
        <v>بتن</v>
      </c>
      <c r="AB183" s="438">
        <v>46</v>
      </c>
      <c r="AC183" s="438">
        <v>716776</v>
      </c>
      <c r="AD183" s="438" t="s">
        <v>498</v>
      </c>
    </row>
    <row r="184" spans="2:30" x14ac:dyDescent="0.25">
      <c r="B184" s="667"/>
      <c r="C184" s="605"/>
      <c r="D184" s="326"/>
      <c r="E184" s="438"/>
      <c r="F184" s="438"/>
      <c r="G184" s="438"/>
      <c r="H184" s="458"/>
      <c r="I184" s="458"/>
      <c r="J184" s="458"/>
      <c r="K184" s="670"/>
      <c r="L184" s="670"/>
      <c r="M184" s="458"/>
      <c r="N184" s="475"/>
      <c r="O184" s="684"/>
      <c r="W184" s="346">
        <v>45574</v>
      </c>
      <c r="X184" s="217" t="s">
        <v>522</v>
      </c>
      <c r="Y184" s="676" t="str">
        <f>IFERROR(VLOOKUP(X184,O:S,2,FALSE),"")</f>
        <v>_</v>
      </c>
      <c r="Z184" s="676" t="str">
        <f>IFERROR(VLOOKUP(X184,O:S,3,FALSE),"")</f>
        <v>متر مکعب</v>
      </c>
      <c r="AA184" s="676" t="str">
        <f>IFERROR(VLOOKUP(X184,O:S,5,FALSE),"")</f>
        <v>بتن</v>
      </c>
      <c r="AB184" s="458">
        <v>47</v>
      </c>
      <c r="AC184" s="458">
        <v>716776</v>
      </c>
      <c r="AD184" s="458" t="s">
        <v>498</v>
      </c>
    </row>
    <row r="185" spans="2:30" x14ac:dyDescent="0.25">
      <c r="B185" s="667"/>
      <c r="C185" s="639"/>
      <c r="D185" s="326"/>
      <c r="E185" s="438"/>
      <c r="F185" s="438"/>
      <c r="G185" s="438"/>
      <c r="H185" s="438"/>
      <c r="I185" s="438"/>
      <c r="J185" s="438"/>
      <c r="K185" s="670"/>
      <c r="L185" s="670"/>
      <c r="M185" s="438"/>
      <c r="N185" s="475"/>
      <c r="O185" s="684"/>
      <c r="W185" s="677">
        <v>45575</v>
      </c>
      <c r="X185" s="678" t="s">
        <v>522</v>
      </c>
      <c r="Y185" s="679" t="str">
        <f>IFERROR(VLOOKUP(X185,O:S,2,FALSE),"")</f>
        <v>_</v>
      </c>
      <c r="Z185" s="679" t="str">
        <f>IFERROR(VLOOKUP(X185,O:S,3,FALSE),"")</f>
        <v>متر مکعب</v>
      </c>
      <c r="AA185" s="679" t="str">
        <f>IFERROR(VLOOKUP(X185,O:S,5,FALSE),"")</f>
        <v>بتن</v>
      </c>
      <c r="AB185" s="680">
        <v>67</v>
      </c>
      <c r="AC185" s="680">
        <v>713375</v>
      </c>
      <c r="AD185" s="680" t="s">
        <v>531</v>
      </c>
    </row>
    <row r="186" spans="2:30" x14ac:dyDescent="0.25">
      <c r="B186" s="667"/>
      <c r="C186" s="605"/>
      <c r="D186" s="326"/>
      <c r="E186" s="438"/>
      <c r="F186" s="438"/>
      <c r="G186" s="438"/>
      <c r="H186" s="458"/>
      <c r="I186" s="458"/>
      <c r="J186" s="458"/>
      <c r="K186" s="670"/>
      <c r="L186" s="670"/>
      <c r="M186" s="458"/>
      <c r="N186" s="475"/>
      <c r="O186" s="684"/>
    </row>
    <row r="187" spans="2:30" x14ac:dyDescent="0.25">
      <c r="B187" s="667"/>
      <c r="C187" s="639"/>
      <c r="D187" s="326"/>
      <c r="E187" s="438"/>
      <c r="F187" s="438"/>
      <c r="G187" s="438"/>
      <c r="H187" s="438"/>
      <c r="I187" s="438"/>
      <c r="J187" s="438"/>
      <c r="K187" s="670"/>
      <c r="L187" s="670"/>
      <c r="M187" s="438"/>
      <c r="N187" s="475"/>
      <c r="O187" s="684"/>
    </row>
    <row r="188" spans="2:30" x14ac:dyDescent="0.25">
      <c r="B188" s="667"/>
      <c r="C188" s="605"/>
      <c r="D188" s="326"/>
      <c r="E188" s="438"/>
      <c r="F188" s="438"/>
      <c r="G188" s="438"/>
      <c r="H188" s="458"/>
      <c r="I188" s="458"/>
      <c r="J188" s="458"/>
      <c r="K188" s="670"/>
      <c r="L188" s="670"/>
      <c r="M188" s="458"/>
      <c r="N188" s="475"/>
      <c r="O188" s="684"/>
    </row>
    <row r="189" spans="2:30" x14ac:dyDescent="0.25">
      <c r="B189" s="667"/>
      <c r="C189" s="639"/>
      <c r="D189" s="326"/>
      <c r="E189" s="438"/>
      <c r="F189" s="438"/>
      <c r="G189" s="438"/>
      <c r="H189" s="438"/>
      <c r="I189" s="438"/>
      <c r="J189" s="438"/>
      <c r="K189" s="670"/>
      <c r="L189" s="670"/>
      <c r="M189" s="438"/>
      <c r="N189" s="475"/>
      <c r="O189" s="684"/>
    </row>
    <row r="190" spans="2:30" x14ac:dyDescent="0.25">
      <c r="B190" s="667"/>
      <c r="C190" s="605"/>
      <c r="D190" s="326"/>
      <c r="E190" s="438"/>
      <c r="F190" s="438"/>
      <c r="G190" s="438"/>
      <c r="H190" s="458"/>
      <c r="I190" s="458"/>
      <c r="J190" s="458"/>
      <c r="K190" s="670"/>
      <c r="L190" s="670"/>
      <c r="M190" s="458"/>
      <c r="N190" s="475"/>
      <c r="O190" s="684"/>
    </row>
    <row r="191" spans="2:30" x14ac:dyDescent="0.25">
      <c r="B191" s="667"/>
      <c r="C191" s="639"/>
      <c r="D191" s="326"/>
      <c r="E191" s="438"/>
      <c r="F191" s="438"/>
      <c r="G191" s="438"/>
      <c r="H191" s="438"/>
      <c r="I191" s="438"/>
      <c r="J191" s="438"/>
      <c r="K191" s="670"/>
      <c r="L191" s="670"/>
      <c r="M191" s="438"/>
      <c r="N191" s="475"/>
      <c r="O191" s="684"/>
    </row>
    <row r="192" spans="2:30" x14ac:dyDescent="0.25">
      <c r="B192" s="667"/>
      <c r="C192" s="605"/>
      <c r="D192" s="326"/>
      <c r="E192" s="438"/>
      <c r="F192" s="438"/>
      <c r="G192" s="438"/>
      <c r="H192" s="458"/>
      <c r="I192" s="458"/>
      <c r="J192" s="458"/>
      <c r="K192" s="670"/>
      <c r="L192" s="670"/>
      <c r="M192" s="458"/>
      <c r="N192" s="475"/>
      <c r="O192" s="684"/>
    </row>
    <row r="193" spans="2:15" x14ac:dyDescent="0.25">
      <c r="B193" s="667"/>
      <c r="C193" s="639"/>
      <c r="D193" s="326"/>
      <c r="E193" s="438"/>
      <c r="F193" s="438"/>
      <c r="G193" s="438"/>
      <c r="H193" s="438"/>
      <c r="I193" s="438"/>
      <c r="J193" s="438"/>
      <c r="K193" s="670"/>
      <c r="L193" s="670"/>
      <c r="M193" s="438"/>
      <c r="N193" s="475"/>
      <c r="O193" s="684"/>
    </row>
    <row r="194" spans="2:15" x14ac:dyDescent="0.25">
      <c r="B194" s="667"/>
      <c r="C194" s="605"/>
      <c r="D194" s="326"/>
      <c r="E194" s="438"/>
      <c r="F194" s="438"/>
      <c r="G194" s="438"/>
      <c r="H194" s="458"/>
      <c r="I194" s="458"/>
      <c r="J194" s="458"/>
      <c r="K194" s="670"/>
      <c r="L194" s="670"/>
      <c r="M194" s="458"/>
      <c r="N194" s="475"/>
      <c r="O194" s="684"/>
    </row>
    <row r="195" spans="2:15" x14ac:dyDescent="0.25">
      <c r="B195" s="667"/>
      <c r="C195" s="391"/>
      <c r="D195" s="472"/>
      <c r="E195" s="667"/>
      <c r="F195" s="667"/>
      <c r="G195" s="668"/>
      <c r="H195" s="669"/>
      <c r="I195" s="669"/>
      <c r="J195" s="669"/>
      <c r="K195" s="670"/>
      <c r="L195" s="670"/>
      <c r="M195" s="671"/>
      <c r="N195" s="475"/>
      <c r="O195" s="684"/>
    </row>
    <row r="196" spans="2:15" x14ac:dyDescent="0.25">
      <c r="B196" s="667"/>
      <c r="C196" s="391"/>
      <c r="D196" s="472"/>
      <c r="E196" s="667"/>
      <c r="F196" s="667"/>
      <c r="G196" s="668"/>
      <c r="H196" s="669"/>
      <c r="I196" s="669"/>
      <c r="J196" s="669"/>
      <c r="K196" s="670"/>
      <c r="L196" s="670"/>
      <c r="M196" s="671"/>
      <c r="N196" s="475"/>
      <c r="O196" s="684"/>
    </row>
    <row r="197" spans="2:15" x14ac:dyDescent="0.25">
      <c r="B197" s="667"/>
      <c r="C197" s="391"/>
      <c r="D197" s="472"/>
      <c r="E197" s="667"/>
      <c r="F197" s="667"/>
      <c r="G197" s="668"/>
      <c r="H197" s="669"/>
      <c r="I197" s="669"/>
      <c r="J197" s="669"/>
      <c r="K197" s="670"/>
      <c r="L197" s="670"/>
      <c r="M197" s="671"/>
      <c r="N197" s="475"/>
      <c r="O197" s="684"/>
    </row>
    <row r="198" spans="2:15" x14ac:dyDescent="0.25">
      <c r="B198" s="667"/>
      <c r="C198" s="391"/>
      <c r="D198" s="472"/>
      <c r="E198" s="667"/>
      <c r="F198" s="667"/>
      <c r="G198" s="668"/>
      <c r="H198" s="669"/>
      <c r="I198" s="669"/>
      <c r="J198" s="669"/>
      <c r="K198" s="670"/>
      <c r="L198" s="670"/>
      <c r="M198" s="671"/>
      <c r="N198" s="475"/>
      <c r="O198" s="684"/>
    </row>
    <row r="199" spans="2:15" x14ac:dyDescent="0.25">
      <c r="B199" s="667"/>
      <c r="C199" s="391"/>
      <c r="D199" s="472"/>
      <c r="E199" s="667"/>
      <c r="F199" s="667"/>
      <c r="G199" s="668"/>
      <c r="H199" s="669"/>
      <c r="I199" s="669"/>
      <c r="J199" s="669"/>
      <c r="K199" s="670"/>
      <c r="L199" s="670"/>
      <c r="M199" s="671"/>
      <c r="N199" s="475"/>
      <c r="O199" s="684"/>
    </row>
    <row r="200" spans="2:15" x14ac:dyDescent="0.25">
      <c r="B200" s="667"/>
      <c r="C200" s="391"/>
      <c r="D200" s="472"/>
      <c r="E200" s="667"/>
      <c r="F200" s="667"/>
      <c r="G200" s="668"/>
      <c r="H200" s="669"/>
      <c r="I200" s="669"/>
      <c r="J200" s="669"/>
      <c r="K200" s="670"/>
      <c r="L200" s="670"/>
      <c r="M200" s="671"/>
      <c r="N200" s="475"/>
      <c r="O200" s="684"/>
    </row>
    <row r="201" spans="2:15" x14ac:dyDescent="0.25">
      <c r="B201" s="667"/>
      <c r="C201" s="391"/>
      <c r="D201" s="472"/>
      <c r="E201" s="667"/>
      <c r="F201" s="667"/>
      <c r="G201" s="668"/>
      <c r="H201" s="669"/>
      <c r="I201" s="669"/>
      <c r="J201" s="669"/>
      <c r="K201" s="670"/>
      <c r="L201" s="670"/>
      <c r="M201" s="671"/>
      <c r="N201" s="475"/>
      <c r="O201" s="684"/>
    </row>
    <row r="202" spans="2:15" x14ac:dyDescent="0.25">
      <c r="B202" s="667"/>
      <c r="C202" s="391"/>
      <c r="D202" s="472"/>
      <c r="E202" s="667"/>
      <c r="F202" s="667"/>
      <c r="G202" s="668"/>
      <c r="H202" s="669"/>
      <c r="I202" s="669"/>
      <c r="J202" s="669"/>
      <c r="K202" s="670"/>
      <c r="L202" s="670"/>
      <c r="M202" s="671"/>
      <c r="N202" s="475"/>
      <c r="O202" s="684"/>
    </row>
    <row r="203" spans="2:15" x14ac:dyDescent="0.25">
      <c r="B203" s="667"/>
      <c r="C203" s="391"/>
      <c r="D203" s="472"/>
      <c r="E203" s="667"/>
      <c r="F203" s="667"/>
      <c r="G203" s="668"/>
      <c r="H203" s="669"/>
      <c r="I203" s="669"/>
      <c r="J203" s="669"/>
      <c r="K203" s="670"/>
      <c r="L203" s="670"/>
      <c r="M203" s="671"/>
      <c r="N203" s="475"/>
      <c r="O203" s="684"/>
    </row>
    <row r="204" spans="2:15" x14ac:dyDescent="0.25">
      <c r="B204" s="667"/>
      <c r="C204" s="391"/>
      <c r="D204" s="472"/>
      <c r="E204" s="667"/>
      <c r="F204" s="667"/>
      <c r="G204" s="668"/>
      <c r="H204" s="669"/>
      <c r="I204" s="669"/>
      <c r="J204" s="669"/>
      <c r="K204" s="670"/>
      <c r="L204" s="670"/>
      <c r="M204" s="671"/>
      <c r="N204" s="475"/>
      <c r="O204" s="684"/>
    </row>
    <row r="205" spans="2:15" x14ac:dyDescent="0.25">
      <c r="B205" s="667"/>
      <c r="C205" s="391"/>
      <c r="D205" s="472"/>
      <c r="E205" s="667"/>
      <c r="F205" s="667"/>
      <c r="G205" s="668"/>
      <c r="H205" s="669"/>
      <c r="I205" s="669"/>
      <c r="J205" s="669"/>
      <c r="K205" s="670"/>
      <c r="L205" s="670"/>
      <c r="M205" s="671"/>
      <c r="N205" s="475"/>
      <c r="O205" s="684"/>
    </row>
    <row r="206" spans="2:15" x14ac:dyDescent="0.25">
      <c r="B206" s="667"/>
      <c r="C206" s="391"/>
      <c r="D206" s="472"/>
      <c r="E206" s="667"/>
      <c r="F206" s="667"/>
      <c r="G206" s="668"/>
      <c r="H206" s="669"/>
      <c r="I206" s="669"/>
      <c r="J206" s="669"/>
      <c r="K206" s="670"/>
      <c r="L206" s="670"/>
      <c r="M206" s="671"/>
      <c r="N206" s="475"/>
      <c r="O206" s="684"/>
    </row>
    <row r="207" spans="2:15" x14ac:dyDescent="0.25">
      <c r="B207" s="667"/>
      <c r="C207" s="391"/>
      <c r="D207" s="472"/>
      <c r="E207" s="667"/>
      <c r="F207" s="667"/>
      <c r="G207" s="668"/>
      <c r="H207" s="669"/>
      <c r="I207" s="669"/>
      <c r="J207" s="669"/>
      <c r="K207" s="670"/>
      <c r="L207" s="670"/>
      <c r="M207" s="671"/>
      <c r="N207" s="475"/>
      <c r="O207" s="684"/>
    </row>
    <row r="208" spans="2:15" x14ac:dyDescent="0.25">
      <c r="B208" s="667"/>
      <c r="C208" s="391"/>
      <c r="D208" s="472"/>
      <c r="E208" s="667"/>
      <c r="F208" s="667"/>
      <c r="G208" s="668"/>
      <c r="H208" s="669"/>
      <c r="I208" s="669"/>
      <c r="J208" s="669"/>
      <c r="K208" s="670"/>
      <c r="L208" s="670"/>
      <c r="M208" s="671"/>
      <c r="N208" s="475"/>
      <c r="O208" s="684"/>
    </row>
    <row r="209" spans="2:15" x14ac:dyDescent="0.25">
      <c r="B209" s="667"/>
      <c r="C209" s="391"/>
      <c r="D209" s="472"/>
      <c r="E209" s="667"/>
      <c r="F209" s="667"/>
      <c r="G209" s="668"/>
      <c r="H209" s="669"/>
      <c r="I209" s="669"/>
      <c r="J209" s="669"/>
      <c r="K209" s="670"/>
      <c r="L209" s="670"/>
      <c r="M209" s="671"/>
      <c r="N209" s="475"/>
      <c r="O209" s="684"/>
    </row>
    <row r="210" spans="2:15" x14ac:dyDescent="0.25">
      <c r="B210" s="381"/>
      <c r="C210" s="605"/>
      <c r="D210" s="217"/>
      <c r="E210" s="381"/>
      <c r="F210" s="381"/>
      <c r="G210" s="382"/>
      <c r="H210" s="383"/>
      <c r="I210" s="383"/>
      <c r="J210" s="383"/>
      <c r="K210" s="384"/>
      <c r="L210" s="384"/>
      <c r="M210" s="378"/>
      <c r="N210" s="263"/>
      <c r="O210" s="685"/>
    </row>
    <row r="211" spans="2:15" x14ac:dyDescent="0.25">
      <c r="B211" s="381"/>
      <c r="C211" s="605"/>
      <c r="D211" s="217"/>
      <c r="E211" s="381"/>
      <c r="F211" s="381"/>
      <c r="G211" s="382"/>
      <c r="H211" s="383"/>
      <c r="I211" s="383"/>
      <c r="J211" s="383"/>
      <c r="K211" s="384"/>
      <c r="L211" s="384"/>
      <c r="M211" s="378"/>
      <c r="N211" s="263"/>
      <c r="O211" s="684"/>
    </row>
    <row r="212" spans="2:15" x14ac:dyDescent="0.25">
      <c r="B212" s="381"/>
      <c r="C212" s="605"/>
      <c r="D212" s="217"/>
      <c r="E212" s="381"/>
      <c r="F212" s="381"/>
      <c r="G212" s="382"/>
      <c r="H212" s="383"/>
      <c r="I212" s="383"/>
      <c r="J212" s="383"/>
      <c r="K212" s="384"/>
      <c r="L212" s="384"/>
      <c r="M212" s="378"/>
      <c r="N212" s="263"/>
      <c r="O212" s="685"/>
    </row>
    <row r="213" spans="2:15" ht="20.25" thickBot="1" x14ac:dyDescent="0.3">
      <c r="B213" s="381"/>
      <c r="C213" s="605"/>
      <c r="D213" s="606"/>
      <c r="E213" s="381"/>
      <c r="F213" s="381"/>
      <c r="G213" s="382"/>
      <c r="H213" s="383"/>
      <c r="I213" s="383"/>
      <c r="J213" s="383"/>
      <c r="K213" s="384"/>
      <c r="L213" s="384"/>
      <c r="M213" s="378"/>
      <c r="N213" s="263"/>
      <c r="O213" s="684"/>
    </row>
    <row r="214" spans="2:15" ht="27.75" thickTop="1" x14ac:dyDescent="0.25">
      <c r="B214" s="722"/>
      <c r="C214" s="723"/>
      <c r="D214" s="723"/>
      <c r="E214" s="723"/>
      <c r="F214" s="723"/>
      <c r="G214" s="724"/>
      <c r="H214" s="630">
        <f>SUBTOTAL(9,H6:H213)</f>
        <v>3772</v>
      </c>
      <c r="I214" s="631"/>
      <c r="J214" s="631"/>
      <c r="K214" s="630">
        <f>SUBTOTAL(9,K6:K213)</f>
        <v>0</v>
      </c>
      <c r="L214" s="630">
        <f>SUBTOTAL(9,L6:L213)</f>
        <v>0</v>
      </c>
      <c r="M214" s="630">
        <f>SUBTOTAL(9,M6:M213)</f>
        <v>3772</v>
      </c>
      <c r="N214" s="683"/>
      <c r="O214" s="685"/>
    </row>
    <row r="215" spans="2:15" x14ac:dyDescent="0.25">
      <c r="D215" s="609"/>
      <c r="O215" s="684"/>
    </row>
    <row r="216" spans="2:15" x14ac:dyDescent="0.25">
      <c r="O216" s="685"/>
    </row>
    <row r="217" spans="2:15" x14ac:dyDescent="0.25">
      <c r="O217" s="684"/>
    </row>
    <row r="218" spans="2:15" x14ac:dyDescent="0.25">
      <c r="O218" s="685"/>
    </row>
    <row r="219" spans="2:15" x14ac:dyDescent="0.25">
      <c r="O219" s="684"/>
    </row>
    <row r="220" spans="2:15" x14ac:dyDescent="0.25">
      <c r="O220" s="685"/>
    </row>
    <row r="221" spans="2:15" x14ac:dyDescent="0.25">
      <c r="C221" s="609"/>
      <c r="D221" s="609"/>
      <c r="O221" s="684"/>
    </row>
    <row r="222" spans="2:15" x14ac:dyDescent="0.25">
      <c r="C222" s="609"/>
      <c r="D222" s="609"/>
      <c r="O222" s="685"/>
    </row>
    <row r="223" spans="2:15" x14ac:dyDescent="0.25">
      <c r="C223" s="609"/>
      <c r="D223" s="609"/>
      <c r="O223" s="684"/>
    </row>
    <row r="224" spans="2:15" x14ac:dyDescent="0.25">
      <c r="C224" s="609"/>
      <c r="D224" s="609"/>
      <c r="O224" s="685"/>
    </row>
    <row r="225" spans="3:15" x14ac:dyDescent="0.25">
      <c r="C225" s="609"/>
      <c r="D225" s="609"/>
      <c r="O225" s="684"/>
    </row>
    <row r="226" spans="3:15" x14ac:dyDescent="0.25">
      <c r="C226" s="609"/>
      <c r="D226" s="609"/>
    </row>
    <row r="227" spans="3:15" x14ac:dyDescent="0.25">
      <c r="C227" s="609"/>
      <c r="D227" s="609"/>
    </row>
    <row r="228" spans="3:15" x14ac:dyDescent="0.25">
      <c r="C228" s="609"/>
      <c r="D228" s="609"/>
    </row>
    <row r="229" spans="3:15" x14ac:dyDescent="0.25">
      <c r="C229" s="609"/>
      <c r="D229" s="609"/>
    </row>
    <row r="230" spans="3:15" x14ac:dyDescent="0.25">
      <c r="C230" s="609"/>
      <c r="D230" s="609"/>
    </row>
    <row r="231" spans="3:15" x14ac:dyDescent="0.25">
      <c r="C231" s="609"/>
      <c r="D231" s="609"/>
    </row>
    <row r="232" spans="3:15" x14ac:dyDescent="0.25">
      <c r="C232" s="609"/>
      <c r="D232" s="609"/>
    </row>
    <row r="233" spans="3:15" x14ac:dyDescent="0.25">
      <c r="C233" s="609"/>
      <c r="D233" s="609"/>
    </row>
    <row r="234" spans="3:15" x14ac:dyDescent="0.25">
      <c r="C234" s="609"/>
      <c r="D234" s="609"/>
    </row>
    <row r="235" spans="3:15" x14ac:dyDescent="0.25">
      <c r="C235" s="609"/>
      <c r="D235" s="609"/>
    </row>
    <row r="236" spans="3:15" x14ac:dyDescent="0.25">
      <c r="C236" s="609"/>
      <c r="D236" s="609"/>
    </row>
    <row r="237" spans="3:15" x14ac:dyDescent="0.25">
      <c r="C237" s="609"/>
      <c r="D237" s="609"/>
    </row>
    <row r="238" spans="3:15" x14ac:dyDescent="0.25">
      <c r="C238" s="609"/>
      <c r="D238" s="609"/>
    </row>
    <row r="239" spans="3:15" x14ac:dyDescent="0.25">
      <c r="C239" s="609"/>
      <c r="D239" s="609"/>
    </row>
    <row r="240" spans="3:15" x14ac:dyDescent="0.25">
      <c r="C240" s="609"/>
      <c r="D240" s="609"/>
    </row>
    <row r="241" spans="3:4" x14ac:dyDescent="0.25">
      <c r="C241" s="609"/>
      <c r="D241" s="609"/>
    </row>
    <row r="242" spans="3:4" x14ac:dyDescent="0.25">
      <c r="C242" s="609"/>
      <c r="D242" s="609"/>
    </row>
    <row r="243" spans="3:4" x14ac:dyDescent="0.25">
      <c r="C243" s="609"/>
      <c r="D243" s="609"/>
    </row>
    <row r="244" spans="3:4" x14ac:dyDescent="0.25">
      <c r="C244" s="609"/>
      <c r="D244" s="609"/>
    </row>
    <row r="245" spans="3:4" x14ac:dyDescent="0.25">
      <c r="C245" s="609"/>
      <c r="D245" s="609"/>
    </row>
    <row r="246" spans="3:4" x14ac:dyDescent="0.25">
      <c r="C246" s="609"/>
      <c r="D246" s="609"/>
    </row>
    <row r="247" spans="3:4" x14ac:dyDescent="0.25">
      <c r="C247" s="609"/>
      <c r="D247" s="609"/>
    </row>
    <row r="248" spans="3:4" x14ac:dyDescent="0.25">
      <c r="C248" s="609"/>
      <c r="D248" s="609"/>
    </row>
    <row r="249" spans="3:4" x14ac:dyDescent="0.25">
      <c r="C249" s="609"/>
      <c r="D249" s="609"/>
    </row>
    <row r="250" spans="3:4" x14ac:dyDescent="0.25">
      <c r="C250" s="609"/>
      <c r="D250" s="609"/>
    </row>
    <row r="251" spans="3:4" x14ac:dyDescent="0.25">
      <c r="C251" s="609"/>
      <c r="D251" s="609"/>
    </row>
    <row r="252" spans="3:4" x14ac:dyDescent="0.25">
      <c r="C252" s="609"/>
      <c r="D252" s="609"/>
    </row>
    <row r="253" spans="3:4" x14ac:dyDescent="0.25">
      <c r="C253" s="609"/>
      <c r="D253" s="609"/>
    </row>
    <row r="254" spans="3:4" x14ac:dyDescent="0.25">
      <c r="C254" s="609"/>
      <c r="D254" s="609"/>
    </row>
    <row r="255" spans="3:4" x14ac:dyDescent="0.25">
      <c r="C255" s="609"/>
      <c r="D255" s="609"/>
    </row>
    <row r="256" spans="3:4" x14ac:dyDescent="0.25">
      <c r="C256" s="609"/>
      <c r="D256" s="609"/>
    </row>
    <row r="257" spans="3:4" x14ac:dyDescent="0.25">
      <c r="C257" s="609"/>
      <c r="D257" s="609"/>
    </row>
    <row r="258" spans="3:4" x14ac:dyDescent="0.25">
      <c r="C258" s="609"/>
      <c r="D258" s="609"/>
    </row>
    <row r="259" spans="3:4" x14ac:dyDescent="0.25">
      <c r="C259" s="609"/>
      <c r="D259" s="609"/>
    </row>
    <row r="260" spans="3:4" x14ac:dyDescent="0.25">
      <c r="C260" s="609"/>
      <c r="D260" s="609"/>
    </row>
    <row r="261" spans="3:4" x14ac:dyDescent="0.25">
      <c r="C261" s="609"/>
      <c r="D261" s="609"/>
    </row>
    <row r="262" spans="3:4" x14ac:dyDescent="0.25">
      <c r="C262" s="609"/>
      <c r="D262" s="609"/>
    </row>
    <row r="263" spans="3:4" x14ac:dyDescent="0.25">
      <c r="C263" s="609"/>
      <c r="D263" s="609"/>
    </row>
    <row r="264" spans="3:4" x14ac:dyDescent="0.25">
      <c r="C264" s="609"/>
      <c r="D264" s="609"/>
    </row>
    <row r="265" spans="3:4" x14ac:dyDescent="0.25">
      <c r="C265" s="609"/>
      <c r="D265" s="609"/>
    </row>
    <row r="266" spans="3:4" x14ac:dyDescent="0.25">
      <c r="C266" s="609"/>
      <c r="D266" s="609"/>
    </row>
    <row r="267" spans="3:4" x14ac:dyDescent="0.25">
      <c r="C267" s="609"/>
      <c r="D267" s="609"/>
    </row>
    <row r="268" spans="3:4" x14ac:dyDescent="0.25">
      <c r="C268" s="609"/>
      <c r="D268" s="609"/>
    </row>
    <row r="269" spans="3:4" x14ac:dyDescent="0.25">
      <c r="C269" s="609"/>
      <c r="D269" s="609"/>
    </row>
    <row r="270" spans="3:4" x14ac:dyDescent="0.25">
      <c r="C270" s="609"/>
      <c r="D270" s="609"/>
    </row>
    <row r="271" spans="3:4" x14ac:dyDescent="0.25">
      <c r="C271" s="609"/>
      <c r="D271" s="609"/>
    </row>
    <row r="272" spans="3:4" x14ac:dyDescent="0.25">
      <c r="C272" s="609"/>
      <c r="D272" s="609"/>
    </row>
    <row r="273" spans="3:4" x14ac:dyDescent="0.25">
      <c r="C273" s="609"/>
      <c r="D273" s="609"/>
    </row>
    <row r="274" spans="3:4" x14ac:dyDescent="0.25">
      <c r="C274" s="609"/>
      <c r="D274" s="609"/>
    </row>
    <row r="275" spans="3:4" x14ac:dyDescent="0.25">
      <c r="C275" s="609"/>
      <c r="D275" s="609"/>
    </row>
    <row r="276" spans="3:4" x14ac:dyDescent="0.25">
      <c r="C276" s="609"/>
      <c r="D276" s="609"/>
    </row>
    <row r="277" spans="3:4" x14ac:dyDescent="0.25">
      <c r="C277" s="609"/>
      <c r="D277" s="609"/>
    </row>
    <row r="278" spans="3:4" x14ac:dyDescent="0.25">
      <c r="C278" s="609"/>
      <c r="D278" s="609"/>
    </row>
    <row r="279" spans="3:4" x14ac:dyDescent="0.25">
      <c r="C279" s="609"/>
      <c r="D279" s="609"/>
    </row>
    <row r="280" spans="3:4" x14ac:dyDescent="0.25">
      <c r="C280" s="609"/>
      <c r="D280" s="609"/>
    </row>
    <row r="281" spans="3:4" x14ac:dyDescent="0.25">
      <c r="C281" s="609"/>
      <c r="D281" s="609"/>
    </row>
    <row r="282" spans="3:4" x14ac:dyDescent="0.25">
      <c r="C282" s="609"/>
      <c r="D282" s="609"/>
    </row>
    <row r="283" spans="3:4" x14ac:dyDescent="0.25">
      <c r="C283" s="609"/>
      <c r="D283" s="609"/>
    </row>
    <row r="284" spans="3:4" x14ac:dyDescent="0.25">
      <c r="C284" s="609"/>
      <c r="D284" s="609"/>
    </row>
    <row r="285" spans="3:4" x14ac:dyDescent="0.25">
      <c r="C285" s="609"/>
      <c r="D285" s="609"/>
    </row>
    <row r="286" spans="3:4" x14ac:dyDescent="0.25">
      <c r="C286" s="609"/>
      <c r="D286" s="609"/>
    </row>
    <row r="287" spans="3:4" x14ac:dyDescent="0.25">
      <c r="C287" s="609"/>
      <c r="D287" s="609"/>
    </row>
    <row r="288" spans="3:4" x14ac:dyDescent="0.25">
      <c r="C288" s="609"/>
      <c r="D288" s="609"/>
    </row>
    <row r="289" spans="3:4" x14ac:dyDescent="0.25">
      <c r="C289" s="609"/>
      <c r="D289" s="609"/>
    </row>
    <row r="290" spans="3:4" x14ac:dyDescent="0.25">
      <c r="C290" s="609"/>
      <c r="D290" s="609"/>
    </row>
    <row r="291" spans="3:4" x14ac:dyDescent="0.25">
      <c r="C291" s="609"/>
      <c r="D291" s="609"/>
    </row>
    <row r="292" spans="3:4" x14ac:dyDescent="0.25">
      <c r="C292" s="609"/>
      <c r="D292" s="609"/>
    </row>
    <row r="293" spans="3:4" x14ac:dyDescent="0.25">
      <c r="C293" s="609"/>
      <c r="D293" s="609"/>
    </row>
    <row r="294" spans="3:4" x14ac:dyDescent="0.25">
      <c r="C294" s="609"/>
      <c r="D294" s="609"/>
    </row>
    <row r="295" spans="3:4" x14ac:dyDescent="0.25">
      <c r="C295" s="609"/>
      <c r="D295" s="609"/>
    </row>
    <row r="296" spans="3:4" x14ac:dyDescent="0.25">
      <c r="C296" s="609"/>
      <c r="D296" s="609"/>
    </row>
    <row r="297" spans="3:4" x14ac:dyDescent="0.25">
      <c r="C297" s="609"/>
      <c r="D297" s="609"/>
    </row>
  </sheetData>
  <mergeCells count="5">
    <mergeCell ref="B2:N2"/>
    <mergeCell ref="B3:N3"/>
    <mergeCell ref="B4:N4"/>
    <mergeCell ref="O11:S11"/>
    <mergeCell ref="B214:G214"/>
  </mergeCells>
  <conditionalFormatting sqref="D195:D212">
    <cfRule type="colorScale" priority="407">
      <colorScale>
        <cfvo type="min"/>
        <cfvo type="max"/>
        <color theme="9"/>
        <color rgb="FFFFEF9C"/>
      </colorScale>
    </cfRule>
  </conditionalFormatting>
  <conditionalFormatting sqref="S17">
    <cfRule type="colorScale" priority="311">
      <colorScale>
        <cfvo type="min"/>
        <cfvo type="max"/>
        <color theme="9"/>
        <color rgb="FFFFEF9C"/>
      </colorScale>
    </cfRule>
  </conditionalFormatting>
  <conditionalFormatting sqref="O17">
    <cfRule type="colorScale" priority="310">
      <colorScale>
        <cfvo type="min"/>
        <cfvo type="max"/>
        <color theme="9"/>
        <color rgb="FFFFEF9C"/>
      </colorScale>
    </cfRule>
  </conditionalFormatting>
  <conditionalFormatting sqref="P17:R17">
    <cfRule type="colorScale" priority="312">
      <colorScale>
        <cfvo type="min"/>
        <cfvo type="max"/>
        <color theme="9"/>
        <color rgb="FFFFEF9C"/>
      </colorScale>
    </cfRule>
  </conditionalFormatting>
  <conditionalFormatting sqref="C210:C213">
    <cfRule type="colorScale" priority="413">
      <colorScale>
        <cfvo type="min"/>
        <cfvo type="max"/>
        <color theme="9"/>
        <color rgb="FFFFEF9C"/>
      </colorScale>
    </cfRule>
  </conditionalFormatting>
  <conditionalFormatting sqref="C178">
    <cfRule type="colorScale" priority="306">
      <colorScale>
        <cfvo type="min"/>
        <cfvo type="max"/>
        <color theme="9"/>
        <color rgb="FFFFEF9C"/>
      </colorScale>
    </cfRule>
  </conditionalFormatting>
  <conditionalFormatting sqref="N171:N172">
    <cfRule type="colorScale" priority="301">
      <colorScale>
        <cfvo type="min"/>
        <cfvo type="max"/>
        <color theme="9"/>
        <color rgb="FFFFEF9C"/>
      </colorScale>
    </cfRule>
  </conditionalFormatting>
  <conditionalFormatting sqref="D178">
    <cfRule type="colorScale" priority="423">
      <colorScale>
        <cfvo type="min"/>
        <cfvo type="max"/>
        <color theme="9"/>
        <color rgb="FFFFEF9C"/>
      </colorScale>
    </cfRule>
  </conditionalFormatting>
  <conditionalFormatting sqref="E184:G209 E178:G178">
    <cfRule type="colorScale" priority="425">
      <colorScale>
        <cfvo type="min"/>
        <cfvo type="max"/>
        <color theme="9"/>
        <color rgb="FFFFEF9C"/>
      </colorScale>
    </cfRule>
  </conditionalFormatting>
  <conditionalFormatting sqref="C195:C209">
    <cfRule type="colorScale" priority="299">
      <colorScale>
        <cfvo type="min"/>
        <cfvo type="max"/>
        <color theme="9"/>
        <color rgb="FFFFEF9C"/>
      </colorScale>
    </cfRule>
  </conditionalFormatting>
  <conditionalFormatting sqref="O211:O217 O219:O220 O179:O209">
    <cfRule type="colorScale" priority="275">
      <colorScale>
        <cfvo type="min"/>
        <cfvo type="max"/>
        <color theme="9"/>
        <color rgb="FFFFEF9C"/>
      </colorScale>
    </cfRule>
  </conditionalFormatting>
  <conditionalFormatting sqref="O210">
    <cfRule type="colorScale" priority="272">
      <colorScale>
        <cfvo type="min"/>
        <cfvo type="max"/>
        <color theme="9"/>
        <color rgb="FFFFEF9C"/>
      </colorScale>
    </cfRule>
  </conditionalFormatting>
  <conditionalFormatting sqref="O218">
    <cfRule type="colorScale" priority="271">
      <colorScale>
        <cfvo type="min"/>
        <cfvo type="max"/>
        <color theme="9"/>
        <color rgb="FFFFEF9C"/>
      </colorScale>
    </cfRule>
  </conditionalFormatting>
  <conditionalFormatting sqref="O221">
    <cfRule type="colorScale" priority="270">
      <colorScale>
        <cfvo type="min"/>
        <cfvo type="max"/>
        <color theme="9"/>
        <color rgb="FFFFEF9C"/>
      </colorScale>
    </cfRule>
  </conditionalFormatting>
  <conditionalFormatting sqref="O222">
    <cfRule type="colorScale" priority="269">
      <colorScale>
        <cfvo type="min"/>
        <cfvo type="max"/>
        <color theme="9"/>
        <color rgb="FFFFEF9C"/>
      </colorScale>
    </cfRule>
  </conditionalFormatting>
  <conditionalFormatting sqref="O223">
    <cfRule type="colorScale" priority="268">
      <colorScale>
        <cfvo type="min"/>
        <cfvo type="max"/>
        <color theme="9"/>
        <color rgb="FFFFEF9C"/>
      </colorScale>
    </cfRule>
  </conditionalFormatting>
  <conditionalFormatting sqref="O224">
    <cfRule type="colorScale" priority="267">
      <colorScale>
        <cfvo type="min"/>
        <cfvo type="max"/>
        <color theme="9"/>
        <color rgb="FFFFEF9C"/>
      </colorScale>
    </cfRule>
  </conditionalFormatting>
  <conditionalFormatting sqref="O225">
    <cfRule type="colorScale" priority="266">
      <colorScale>
        <cfvo type="min"/>
        <cfvo type="max"/>
        <color theme="9"/>
        <color rgb="FFFFEF9C"/>
      </colorScale>
    </cfRule>
  </conditionalFormatting>
  <conditionalFormatting sqref="C184:C186 C188:C189">
    <cfRule type="colorScale" priority="239">
      <colorScale>
        <cfvo type="min"/>
        <cfvo type="max"/>
        <color theme="9"/>
        <color rgb="FFFFEF9C"/>
      </colorScale>
    </cfRule>
  </conditionalFormatting>
  <conditionalFormatting sqref="C187">
    <cfRule type="colorScale" priority="237">
      <colorScale>
        <cfvo type="min"/>
        <cfvo type="max"/>
        <color theme="9"/>
        <color rgb="FFFFEF9C"/>
      </colorScale>
    </cfRule>
  </conditionalFormatting>
  <conditionalFormatting sqref="C190">
    <cfRule type="colorScale" priority="236">
      <colorScale>
        <cfvo type="min"/>
        <cfvo type="max"/>
        <color theme="9"/>
        <color rgb="FFFFEF9C"/>
      </colorScale>
    </cfRule>
  </conditionalFormatting>
  <conditionalFormatting sqref="C191">
    <cfRule type="colorScale" priority="235">
      <colorScale>
        <cfvo type="min"/>
        <cfvo type="max"/>
        <color theme="9"/>
        <color rgb="FFFFEF9C"/>
      </colorScale>
    </cfRule>
  </conditionalFormatting>
  <conditionalFormatting sqref="C192">
    <cfRule type="colorScale" priority="234">
      <colorScale>
        <cfvo type="min"/>
        <cfvo type="max"/>
        <color theme="9"/>
        <color rgb="FFFFEF9C"/>
      </colorScale>
    </cfRule>
  </conditionalFormatting>
  <conditionalFormatting sqref="C193">
    <cfRule type="colorScale" priority="233">
      <colorScale>
        <cfvo type="min"/>
        <cfvo type="max"/>
        <color theme="9"/>
        <color rgb="FFFFEF9C"/>
      </colorScale>
    </cfRule>
  </conditionalFormatting>
  <conditionalFormatting sqref="C194">
    <cfRule type="colorScale" priority="232">
      <colorScale>
        <cfvo type="min"/>
        <cfvo type="max"/>
        <color theme="9"/>
        <color rgb="FFFFEF9C"/>
      </colorScale>
    </cfRule>
  </conditionalFormatting>
  <conditionalFormatting sqref="H190:H194">
    <cfRule type="colorScale" priority="231">
      <colorScale>
        <cfvo type="min"/>
        <cfvo type="max"/>
        <color theme="9"/>
        <color rgb="FFFFEF9C"/>
      </colorScale>
    </cfRule>
  </conditionalFormatting>
  <conditionalFormatting sqref="H184:H189">
    <cfRule type="colorScale" priority="226">
      <colorScale>
        <cfvo type="min"/>
        <cfvo type="max"/>
        <color theme="9"/>
        <color rgb="FFFFEF9C"/>
      </colorScale>
    </cfRule>
  </conditionalFormatting>
  <conditionalFormatting sqref="D184:D194">
    <cfRule type="colorScale" priority="225">
      <colorScale>
        <cfvo type="min"/>
        <cfvo type="max"/>
        <color theme="9"/>
        <color rgb="FFFFEF9C"/>
      </colorScale>
    </cfRule>
  </conditionalFormatting>
  <conditionalFormatting sqref="I190:J194">
    <cfRule type="colorScale" priority="224">
      <colorScale>
        <cfvo type="min"/>
        <cfvo type="max"/>
        <color theme="9"/>
        <color rgb="FFFFEF9C"/>
      </colorScale>
    </cfRule>
  </conditionalFormatting>
  <conditionalFormatting sqref="I184:J189">
    <cfRule type="colorScale" priority="212">
      <colorScale>
        <cfvo type="min"/>
        <cfvo type="max"/>
        <color theme="9"/>
        <color rgb="FFFFEF9C"/>
      </colorScale>
    </cfRule>
  </conditionalFormatting>
  <conditionalFormatting sqref="M190:M194">
    <cfRule type="colorScale" priority="211">
      <colorScale>
        <cfvo type="min"/>
        <cfvo type="max"/>
        <color theme="9"/>
        <color rgb="FFFFEF9C"/>
      </colorScale>
    </cfRule>
  </conditionalFormatting>
  <conditionalFormatting sqref="M184:M189">
    <cfRule type="colorScale" priority="206">
      <colorScale>
        <cfvo type="min"/>
        <cfvo type="max"/>
        <color theme="9"/>
        <color rgb="FFFFEF9C"/>
      </colorScale>
    </cfRule>
  </conditionalFormatting>
  <conditionalFormatting sqref="C21:C23 C6:C19">
    <cfRule type="colorScale" priority="202">
      <colorScale>
        <cfvo type="min"/>
        <cfvo type="max"/>
        <color theme="9"/>
        <color rgb="FFFFEF9C"/>
      </colorScale>
    </cfRule>
  </conditionalFormatting>
  <conditionalFormatting sqref="C20">
    <cfRule type="colorScale" priority="201">
      <colorScale>
        <cfvo type="min"/>
        <cfvo type="max"/>
        <color theme="9"/>
        <color rgb="FFFFEF9C"/>
      </colorScale>
    </cfRule>
  </conditionalFormatting>
  <conditionalFormatting sqref="C24">
    <cfRule type="colorScale" priority="200">
      <colorScale>
        <cfvo type="min"/>
        <cfvo type="max"/>
        <color theme="9"/>
        <color rgb="FFFFEF9C"/>
      </colorScale>
    </cfRule>
  </conditionalFormatting>
  <conditionalFormatting sqref="C28">
    <cfRule type="colorScale" priority="199">
      <colorScale>
        <cfvo type="min"/>
        <cfvo type="max"/>
        <color theme="9"/>
        <color rgb="FFFFEF9C"/>
      </colorScale>
    </cfRule>
  </conditionalFormatting>
  <conditionalFormatting sqref="C29">
    <cfRule type="colorScale" priority="198">
      <colorScale>
        <cfvo type="min"/>
        <cfvo type="max"/>
        <color theme="9"/>
        <color rgb="FFFFEF9C"/>
      </colorScale>
    </cfRule>
  </conditionalFormatting>
  <conditionalFormatting sqref="C30">
    <cfRule type="colorScale" priority="197">
      <colorScale>
        <cfvo type="min"/>
        <cfvo type="max"/>
        <color theme="9"/>
        <color rgb="FFFFEF9C"/>
      </colorScale>
    </cfRule>
  </conditionalFormatting>
  <conditionalFormatting sqref="C32">
    <cfRule type="colorScale" priority="196">
      <colorScale>
        <cfvo type="min"/>
        <cfvo type="max"/>
        <color theme="9"/>
        <color rgb="FFFFEF9C"/>
      </colorScale>
    </cfRule>
  </conditionalFormatting>
  <conditionalFormatting sqref="C31">
    <cfRule type="colorScale" priority="195">
      <colorScale>
        <cfvo type="min"/>
        <cfvo type="max"/>
        <color theme="9"/>
        <color rgb="FFFFEF9C"/>
      </colorScale>
    </cfRule>
  </conditionalFormatting>
  <conditionalFormatting sqref="C33">
    <cfRule type="colorScale" priority="194">
      <colorScale>
        <cfvo type="min"/>
        <cfvo type="max"/>
        <color theme="9"/>
        <color rgb="FFFFEF9C"/>
      </colorScale>
    </cfRule>
  </conditionalFormatting>
  <conditionalFormatting sqref="C35">
    <cfRule type="colorScale" priority="193">
      <colorScale>
        <cfvo type="min"/>
        <cfvo type="max"/>
        <color theme="9"/>
        <color rgb="FFFFEF9C"/>
      </colorScale>
    </cfRule>
  </conditionalFormatting>
  <conditionalFormatting sqref="C34">
    <cfRule type="colorScale" priority="192">
      <colorScale>
        <cfvo type="min"/>
        <cfvo type="max"/>
        <color theme="9"/>
        <color rgb="FFFFEF9C"/>
      </colorScale>
    </cfRule>
  </conditionalFormatting>
  <conditionalFormatting sqref="C36">
    <cfRule type="colorScale" priority="191">
      <colorScale>
        <cfvo type="min"/>
        <cfvo type="max"/>
        <color theme="9"/>
        <color rgb="FFFFEF9C"/>
      </colorScale>
    </cfRule>
  </conditionalFormatting>
  <conditionalFormatting sqref="C37">
    <cfRule type="colorScale" priority="190">
      <colorScale>
        <cfvo type="min"/>
        <cfvo type="max"/>
        <color theme="9"/>
        <color rgb="FFFFEF9C"/>
      </colorScale>
    </cfRule>
  </conditionalFormatting>
  <conditionalFormatting sqref="C38:C42">
    <cfRule type="colorScale" priority="189">
      <colorScale>
        <cfvo type="min"/>
        <cfvo type="max"/>
        <color theme="9"/>
        <color rgb="FFFFEF9C"/>
      </colorScale>
    </cfRule>
  </conditionalFormatting>
  <conditionalFormatting sqref="C43:C44">
    <cfRule type="colorScale" priority="188">
      <colorScale>
        <cfvo type="min"/>
        <cfvo type="max"/>
        <color theme="9"/>
        <color rgb="FFFFEF9C"/>
      </colorScale>
    </cfRule>
  </conditionalFormatting>
  <conditionalFormatting sqref="C45:C49 C51">
    <cfRule type="colorScale" priority="187">
      <colorScale>
        <cfvo type="min"/>
        <cfvo type="max"/>
        <color theme="9"/>
        <color rgb="FFFFEF9C"/>
      </colorScale>
    </cfRule>
  </conditionalFormatting>
  <conditionalFormatting sqref="C50">
    <cfRule type="colorScale" priority="186">
      <colorScale>
        <cfvo type="min"/>
        <cfvo type="max"/>
        <color theme="9"/>
        <color rgb="FFFFEF9C"/>
      </colorScale>
    </cfRule>
  </conditionalFormatting>
  <conditionalFormatting sqref="C52:C53 C59:C60 C57 C55">
    <cfRule type="colorScale" priority="185">
      <colorScale>
        <cfvo type="min"/>
        <cfvo type="max"/>
        <color theme="9"/>
        <color rgb="FFFFEF9C"/>
      </colorScale>
    </cfRule>
  </conditionalFormatting>
  <conditionalFormatting sqref="C54">
    <cfRule type="colorScale" priority="184">
      <colorScale>
        <cfvo type="min"/>
        <cfvo type="max"/>
        <color theme="9"/>
        <color rgb="FFFFEF9C"/>
      </colorScale>
    </cfRule>
  </conditionalFormatting>
  <conditionalFormatting sqref="C56">
    <cfRule type="colorScale" priority="183">
      <colorScale>
        <cfvo type="min"/>
        <cfvo type="max"/>
        <color theme="9"/>
        <color rgb="FFFFEF9C"/>
      </colorScale>
    </cfRule>
  </conditionalFormatting>
  <conditionalFormatting sqref="C58">
    <cfRule type="colorScale" priority="182">
      <colorScale>
        <cfvo type="min"/>
        <cfvo type="max"/>
        <color theme="9"/>
        <color rgb="FFFFEF9C"/>
      </colorScale>
    </cfRule>
  </conditionalFormatting>
  <conditionalFormatting sqref="C61:C62 C64">
    <cfRule type="colorScale" priority="181">
      <colorScale>
        <cfvo type="min"/>
        <cfvo type="max"/>
        <color theme="9"/>
        <color rgb="FFFFEF9C"/>
      </colorScale>
    </cfRule>
  </conditionalFormatting>
  <conditionalFormatting sqref="C63">
    <cfRule type="colorScale" priority="180">
      <colorScale>
        <cfvo type="min"/>
        <cfvo type="max"/>
        <color theme="9"/>
        <color rgb="FFFFEF9C"/>
      </colorScale>
    </cfRule>
  </conditionalFormatting>
  <conditionalFormatting sqref="C65 C69 C67">
    <cfRule type="colorScale" priority="179">
      <colorScale>
        <cfvo type="min"/>
        <cfvo type="max"/>
        <color theme="9"/>
        <color rgb="FFFFEF9C"/>
      </colorScale>
    </cfRule>
  </conditionalFormatting>
  <conditionalFormatting sqref="C66">
    <cfRule type="colorScale" priority="178">
      <colorScale>
        <cfvo type="min"/>
        <cfvo type="max"/>
        <color theme="9"/>
        <color rgb="FFFFEF9C"/>
      </colorScale>
    </cfRule>
  </conditionalFormatting>
  <conditionalFormatting sqref="C68">
    <cfRule type="colorScale" priority="177">
      <colorScale>
        <cfvo type="min"/>
        <cfvo type="max"/>
        <color theme="9"/>
        <color rgb="FFFFEF9C"/>
      </colorScale>
    </cfRule>
  </conditionalFormatting>
  <conditionalFormatting sqref="C71:C77 C79:C80">
    <cfRule type="colorScale" priority="176">
      <colorScale>
        <cfvo type="min"/>
        <cfvo type="max"/>
        <color theme="9"/>
        <color rgb="FFFFEF9C"/>
      </colorScale>
    </cfRule>
  </conditionalFormatting>
  <conditionalFormatting sqref="C70">
    <cfRule type="colorScale" priority="175">
      <colorScale>
        <cfvo type="min"/>
        <cfvo type="max"/>
        <color theme="9"/>
        <color rgb="FFFFEF9C"/>
      </colorScale>
    </cfRule>
  </conditionalFormatting>
  <conditionalFormatting sqref="C78">
    <cfRule type="colorScale" priority="174">
      <colorScale>
        <cfvo type="min"/>
        <cfvo type="max"/>
        <color theme="9"/>
        <color rgb="FFFFEF9C"/>
      </colorScale>
    </cfRule>
  </conditionalFormatting>
  <conditionalFormatting sqref="C81">
    <cfRule type="colorScale" priority="173">
      <colorScale>
        <cfvo type="min"/>
        <cfvo type="max"/>
        <color theme="9"/>
        <color rgb="FFFFEF9C"/>
      </colorScale>
    </cfRule>
  </conditionalFormatting>
  <conditionalFormatting sqref="C82">
    <cfRule type="colorScale" priority="172">
      <colorScale>
        <cfvo type="min"/>
        <cfvo type="max"/>
        <color theme="9"/>
        <color rgb="FFFFEF9C"/>
      </colorScale>
    </cfRule>
  </conditionalFormatting>
  <conditionalFormatting sqref="C83">
    <cfRule type="colorScale" priority="171">
      <colorScale>
        <cfvo type="min"/>
        <cfvo type="max"/>
        <color theme="9"/>
        <color rgb="FFFFEF9C"/>
      </colorScale>
    </cfRule>
  </conditionalFormatting>
  <conditionalFormatting sqref="C84">
    <cfRule type="colorScale" priority="170">
      <colorScale>
        <cfvo type="min"/>
        <cfvo type="max"/>
        <color theme="9"/>
        <color rgb="FFFFEF9C"/>
      </colorScale>
    </cfRule>
  </conditionalFormatting>
  <conditionalFormatting sqref="C85">
    <cfRule type="colorScale" priority="169">
      <colorScale>
        <cfvo type="min"/>
        <cfvo type="max"/>
        <color theme="9"/>
        <color rgb="FFFFEF9C"/>
      </colorScale>
    </cfRule>
  </conditionalFormatting>
  <conditionalFormatting sqref="J15:J18 J9:J11 J13 J6:J7">
    <cfRule type="colorScale" priority="160">
      <colorScale>
        <cfvo type="min"/>
        <cfvo type="max"/>
        <color theme="9"/>
        <color rgb="FFFFEF9C"/>
      </colorScale>
    </cfRule>
  </conditionalFormatting>
  <conditionalFormatting sqref="I81:J85 I60:J60 I48:J51 I28:J44 I22:J23 I20:J20 I21 I6:I19">
    <cfRule type="colorScale" priority="161">
      <colorScale>
        <cfvo type="min"/>
        <cfvo type="max"/>
        <color theme="9"/>
        <color rgb="FFFFEF9C"/>
      </colorScale>
    </cfRule>
  </conditionalFormatting>
  <conditionalFormatting sqref="J8">
    <cfRule type="colorScale" priority="159">
      <colorScale>
        <cfvo type="min"/>
        <cfvo type="max"/>
        <color theme="9"/>
        <color rgb="FFFFEF9C"/>
      </colorScale>
    </cfRule>
  </conditionalFormatting>
  <conditionalFormatting sqref="J12">
    <cfRule type="colorScale" priority="158">
      <colorScale>
        <cfvo type="min"/>
        <cfvo type="max"/>
        <color theme="9"/>
        <color rgb="FFFFEF9C"/>
      </colorScale>
    </cfRule>
  </conditionalFormatting>
  <conditionalFormatting sqref="J14">
    <cfRule type="colorScale" priority="157">
      <colorScale>
        <cfvo type="min"/>
        <cfvo type="max"/>
        <color theme="9"/>
        <color rgb="FFFFEF9C"/>
      </colorScale>
    </cfRule>
  </conditionalFormatting>
  <conditionalFormatting sqref="J19">
    <cfRule type="colorScale" priority="156">
      <colorScale>
        <cfvo type="min"/>
        <cfvo type="max"/>
        <color theme="9"/>
        <color rgb="FFFFEF9C"/>
      </colorScale>
    </cfRule>
  </conditionalFormatting>
  <conditionalFormatting sqref="J21">
    <cfRule type="colorScale" priority="155">
      <colorScale>
        <cfvo type="min"/>
        <cfvo type="max"/>
        <color theme="9"/>
        <color rgb="FFFFEF9C"/>
      </colorScale>
    </cfRule>
  </conditionalFormatting>
  <conditionalFormatting sqref="I24">
    <cfRule type="colorScale" priority="153">
      <colorScale>
        <cfvo type="min"/>
        <cfvo type="max"/>
        <color theme="9"/>
        <color rgb="FFFFEF9C"/>
      </colorScale>
    </cfRule>
  </conditionalFormatting>
  <conditionalFormatting sqref="J24">
    <cfRule type="colorScale" priority="154">
      <colorScale>
        <cfvo type="min"/>
        <cfvo type="max"/>
        <color theme="9"/>
        <color rgb="FFFFEF9C"/>
      </colorScale>
    </cfRule>
  </conditionalFormatting>
  <conditionalFormatting sqref="I45:J47">
    <cfRule type="colorScale" priority="152">
      <colorScale>
        <cfvo type="min"/>
        <cfvo type="max"/>
        <color theme="9"/>
        <color rgb="FFFFEF9C"/>
      </colorScale>
    </cfRule>
  </conditionalFormatting>
  <conditionalFormatting sqref="I52:J59">
    <cfRule type="colorScale" priority="151">
      <colorScale>
        <cfvo type="min"/>
        <cfvo type="max"/>
        <color theme="9"/>
        <color rgb="FFFFEF9C"/>
      </colorScale>
    </cfRule>
  </conditionalFormatting>
  <conditionalFormatting sqref="I61:J63">
    <cfRule type="colorScale" priority="150">
      <colorScale>
        <cfvo type="min"/>
        <cfvo type="max"/>
        <color theme="9"/>
        <color rgb="FFFFEF9C"/>
      </colorScale>
    </cfRule>
  </conditionalFormatting>
  <conditionalFormatting sqref="I64:J80">
    <cfRule type="colorScale" priority="149">
      <colorScale>
        <cfvo type="min"/>
        <cfvo type="max"/>
        <color theme="9"/>
        <color rgb="FFFFEF9C"/>
      </colorScale>
    </cfRule>
  </conditionalFormatting>
  <conditionalFormatting sqref="D86:D169">
    <cfRule type="colorScale" priority="139">
      <colorScale>
        <cfvo type="min"/>
        <cfvo type="max"/>
        <color theme="9"/>
        <color rgb="FFFFEF9C"/>
      </colorScale>
    </cfRule>
  </conditionalFormatting>
  <conditionalFormatting sqref="I86:J171">
    <cfRule type="colorScale" priority="140">
      <colorScale>
        <cfvo type="min"/>
        <cfvo type="max"/>
        <color theme="9"/>
        <color rgb="FFFFEF9C"/>
      </colorScale>
    </cfRule>
  </conditionalFormatting>
  <conditionalFormatting sqref="C86:C172">
    <cfRule type="colorScale" priority="141">
      <colorScale>
        <cfvo type="min"/>
        <cfvo type="max"/>
        <color theme="9"/>
        <color rgb="FFFFEF9C"/>
      </colorScale>
    </cfRule>
  </conditionalFormatting>
  <conditionalFormatting sqref="E86:G177">
    <cfRule type="colorScale" priority="142">
      <colorScale>
        <cfvo type="min"/>
        <cfvo type="max"/>
        <color theme="9"/>
        <color rgb="FFFFEF9C"/>
      </colorScale>
    </cfRule>
  </conditionalFormatting>
  <conditionalFormatting sqref="D170:D171">
    <cfRule type="colorScale" priority="136">
      <colorScale>
        <cfvo type="min"/>
        <cfvo type="max"/>
        <color theme="9"/>
        <color rgb="FFFFEF9C"/>
      </colorScale>
    </cfRule>
  </conditionalFormatting>
  <conditionalFormatting sqref="D172">
    <cfRule type="colorScale" priority="137">
      <colorScale>
        <cfvo type="min"/>
        <cfvo type="max"/>
        <color theme="9"/>
        <color rgb="FFFFEF9C"/>
      </colorScale>
    </cfRule>
  </conditionalFormatting>
  <conditionalFormatting sqref="I172:J177">
    <cfRule type="colorScale" priority="138">
      <colorScale>
        <cfvo type="min"/>
        <cfvo type="max"/>
        <color theme="9"/>
        <color rgb="FFFFEF9C"/>
      </colorScale>
    </cfRule>
  </conditionalFormatting>
  <conditionalFormatting sqref="C173">
    <cfRule type="colorScale" priority="135">
      <colorScale>
        <cfvo type="min"/>
        <cfvo type="max"/>
        <color theme="9"/>
        <color rgb="FFFFEF9C"/>
      </colorScale>
    </cfRule>
  </conditionalFormatting>
  <conditionalFormatting sqref="D173">
    <cfRule type="colorScale" priority="134">
      <colorScale>
        <cfvo type="min"/>
        <cfvo type="max"/>
        <color theme="9"/>
        <color rgb="FFFFEF9C"/>
      </colorScale>
    </cfRule>
  </conditionalFormatting>
  <conditionalFormatting sqref="C174">
    <cfRule type="colorScale" priority="133">
      <colorScale>
        <cfvo type="min"/>
        <cfvo type="max"/>
        <color theme="9"/>
        <color rgb="FFFFEF9C"/>
      </colorScale>
    </cfRule>
  </conditionalFormatting>
  <conditionalFormatting sqref="D174">
    <cfRule type="colorScale" priority="132">
      <colorScale>
        <cfvo type="min"/>
        <cfvo type="max"/>
        <color theme="9"/>
        <color rgb="FFFFEF9C"/>
      </colorScale>
    </cfRule>
  </conditionalFormatting>
  <conditionalFormatting sqref="C175">
    <cfRule type="colorScale" priority="130">
      <colorScale>
        <cfvo type="min"/>
        <cfvo type="max"/>
        <color theme="9"/>
        <color rgb="FFFFEF9C"/>
      </colorScale>
    </cfRule>
  </conditionalFormatting>
  <conditionalFormatting sqref="D175">
    <cfRule type="colorScale" priority="129">
      <colorScale>
        <cfvo type="min"/>
        <cfvo type="max"/>
        <color theme="9"/>
        <color rgb="FFFFEF9C"/>
      </colorScale>
    </cfRule>
  </conditionalFormatting>
  <conditionalFormatting sqref="D176">
    <cfRule type="colorScale" priority="128">
      <colorScale>
        <cfvo type="min"/>
        <cfvo type="max"/>
        <color theme="9"/>
        <color rgb="FFFFEF9C"/>
      </colorScale>
    </cfRule>
  </conditionalFormatting>
  <conditionalFormatting sqref="C176:C177">
    <cfRule type="colorScale" priority="131">
      <colorScale>
        <cfvo type="min"/>
        <cfvo type="max"/>
        <color theme="9"/>
        <color rgb="FFFFEF9C"/>
      </colorScale>
    </cfRule>
  </conditionalFormatting>
  <conditionalFormatting sqref="D177">
    <cfRule type="colorScale" priority="127">
      <colorScale>
        <cfvo type="min"/>
        <cfvo type="max"/>
        <color theme="9"/>
        <color rgb="FFFFEF9C"/>
      </colorScale>
    </cfRule>
  </conditionalFormatting>
  <conditionalFormatting sqref="H86:H171">
    <cfRule type="colorScale" priority="125">
      <colorScale>
        <cfvo type="min"/>
        <cfvo type="max"/>
        <color theme="9"/>
        <color rgb="FFFFEF9C"/>
      </colorScale>
    </cfRule>
  </conditionalFormatting>
  <conditionalFormatting sqref="H172:H177">
    <cfRule type="colorScale" priority="124">
      <colorScale>
        <cfvo type="min"/>
        <cfvo type="max"/>
        <color theme="9"/>
        <color rgb="FFFFEF9C"/>
      </colorScale>
    </cfRule>
  </conditionalFormatting>
  <conditionalFormatting sqref="K6:L6">
    <cfRule type="colorScale" priority="123">
      <colorScale>
        <cfvo type="min"/>
        <cfvo type="max"/>
        <color theme="9"/>
        <color rgb="FFFFEF9C"/>
      </colorScale>
    </cfRule>
  </conditionalFormatting>
  <conditionalFormatting sqref="Y181:AA185 K179:K183">
    <cfRule type="colorScale" priority="38">
      <colorScale>
        <cfvo type="min"/>
        <cfvo type="max"/>
        <color theme="9"/>
        <color rgb="FFFFEF9C"/>
      </colorScale>
    </cfRule>
  </conditionalFormatting>
  <conditionalFormatting sqref="K179:K183">
    <cfRule type="colorScale" priority="39">
      <colorScale>
        <cfvo type="min"/>
        <cfvo type="max"/>
        <color theme="9"/>
        <color rgb="FFFFEF9C"/>
      </colorScale>
    </cfRule>
  </conditionalFormatting>
  <conditionalFormatting sqref="Y181:AA185">
    <cfRule type="colorScale" priority="40">
      <colorScale>
        <cfvo type="min"/>
        <cfvo type="max"/>
        <color theme="9"/>
        <color rgb="FFFFEF9C"/>
      </colorScale>
    </cfRule>
  </conditionalFormatting>
  <conditionalFormatting sqref="W181">
    <cfRule type="colorScale" priority="37">
      <colorScale>
        <cfvo type="min"/>
        <cfvo type="max"/>
        <color theme="9"/>
        <color rgb="FFFFEF9C"/>
      </colorScale>
    </cfRule>
  </conditionalFormatting>
  <conditionalFormatting sqref="W182">
    <cfRule type="colorScale" priority="36">
      <colorScale>
        <cfvo type="min"/>
        <cfvo type="max"/>
        <color theme="9"/>
        <color rgb="FFFFEF9C"/>
      </colorScale>
    </cfRule>
  </conditionalFormatting>
  <conditionalFormatting sqref="W183">
    <cfRule type="colorScale" priority="35">
      <colorScale>
        <cfvo type="min"/>
        <cfvo type="max"/>
        <color theme="9"/>
        <color rgb="FFFFEF9C"/>
      </colorScale>
    </cfRule>
  </conditionalFormatting>
  <conditionalFormatting sqref="W184">
    <cfRule type="colorScale" priority="34">
      <colorScale>
        <cfvo type="min"/>
        <cfvo type="max"/>
        <color theme="9"/>
        <color rgb="FFFFEF9C"/>
      </colorScale>
    </cfRule>
  </conditionalFormatting>
  <conditionalFormatting sqref="W185">
    <cfRule type="colorScale" priority="33">
      <colorScale>
        <cfvo type="min"/>
        <cfvo type="max"/>
        <color theme="9"/>
        <color rgb="FFFFEF9C"/>
      </colorScale>
    </cfRule>
  </conditionalFormatting>
  <conditionalFormatting sqref="AB181:AB185">
    <cfRule type="colorScale" priority="32">
      <colorScale>
        <cfvo type="min"/>
        <cfvo type="max"/>
        <color theme="9"/>
        <color rgb="FFFFEF9C"/>
      </colorScale>
    </cfRule>
  </conditionalFormatting>
  <conditionalFormatting sqref="X181:X185">
    <cfRule type="colorScale" priority="31">
      <colorScale>
        <cfvo type="min"/>
        <cfvo type="max"/>
        <color theme="9"/>
        <color rgb="FFFFEF9C"/>
      </colorScale>
    </cfRule>
  </conditionalFormatting>
  <conditionalFormatting sqref="AC181:AD185">
    <cfRule type="colorScale" priority="30">
      <colorScale>
        <cfvo type="min"/>
        <cfvo type="max"/>
        <color theme="9"/>
        <color rgb="FFFFEF9C"/>
      </colorScale>
    </cfRule>
  </conditionalFormatting>
  <conditionalFormatting sqref="L179:L183">
    <cfRule type="colorScale" priority="29">
      <colorScale>
        <cfvo type="min"/>
        <cfvo type="max"/>
        <color theme="9"/>
        <color rgb="FFFFEF9C"/>
      </colorScale>
    </cfRule>
  </conditionalFormatting>
  <conditionalFormatting sqref="B216:D220 N179:N2247 B215:C215 D213 B298:M2247 B221:B297 E215:M220 H214:M214 K171:K178 E195:M213 E178:G178 K184:L194 E184:G194 B6:B214">
    <cfRule type="colorScale" priority="19179">
      <colorScale>
        <cfvo type="min"/>
        <cfvo type="max"/>
        <color theme="9"/>
        <color rgb="FFFFEF9C"/>
      </colorScale>
    </cfRule>
  </conditionalFormatting>
  <conditionalFormatting sqref="K195:M209 N160:N170 K86:K178 K184:L194">
    <cfRule type="colorScale" priority="19200">
      <colorScale>
        <cfvo type="min"/>
        <cfvo type="max"/>
        <color theme="9"/>
        <color rgb="FFFFEF9C"/>
      </colorScale>
    </cfRule>
  </conditionalFormatting>
  <conditionalFormatting sqref="H6:H23 H60 H48:H51 H28:H44">
    <cfRule type="colorScale" priority="21">
      <colorScale>
        <cfvo type="min"/>
        <cfvo type="max"/>
        <color theme="9"/>
        <color rgb="FFFFEF9C"/>
      </colorScale>
    </cfRule>
  </conditionalFormatting>
  <conditionalFormatting sqref="H24:H27">
    <cfRule type="colorScale" priority="20">
      <colorScale>
        <cfvo type="min"/>
        <cfvo type="max"/>
        <color theme="9"/>
        <color rgb="FFFFEF9C"/>
      </colorScale>
    </cfRule>
  </conditionalFormatting>
  <conditionalFormatting sqref="H45:H47">
    <cfRule type="colorScale" priority="19">
      <colorScale>
        <cfvo type="min"/>
        <cfvo type="max"/>
        <color theme="9"/>
        <color rgb="FFFFEF9C"/>
      </colorScale>
    </cfRule>
  </conditionalFormatting>
  <conditionalFormatting sqref="H52:H59">
    <cfRule type="colorScale" priority="18">
      <colorScale>
        <cfvo type="min"/>
        <cfvo type="max"/>
        <color theme="9"/>
        <color rgb="FFFFEF9C"/>
      </colorScale>
    </cfRule>
  </conditionalFormatting>
  <conditionalFormatting sqref="H61:H63">
    <cfRule type="colorScale" priority="17">
      <colorScale>
        <cfvo type="min"/>
        <cfvo type="max"/>
        <color theme="9"/>
        <color rgb="FFFFEF9C"/>
      </colorScale>
    </cfRule>
  </conditionalFormatting>
  <conditionalFormatting sqref="H64:H80">
    <cfRule type="colorScale" priority="16">
      <colorScale>
        <cfvo type="min"/>
        <cfvo type="max"/>
        <color theme="9"/>
        <color rgb="FFFFEF9C"/>
      </colorScale>
    </cfRule>
  </conditionalFormatting>
  <conditionalFormatting sqref="H81">
    <cfRule type="colorScale" priority="15">
      <colorScale>
        <cfvo type="min"/>
        <cfvo type="max"/>
        <color theme="9"/>
        <color rgb="FFFFEF9C"/>
      </colorScale>
    </cfRule>
  </conditionalFormatting>
  <conditionalFormatting sqref="H82:H85">
    <cfRule type="colorScale" priority="14">
      <colorScale>
        <cfvo type="min"/>
        <cfvo type="max"/>
        <color theme="9"/>
        <color rgb="FFFFEF9C"/>
      </colorScale>
    </cfRule>
  </conditionalFormatting>
  <conditionalFormatting sqref="N173:N178">
    <cfRule type="colorScale" priority="19201">
      <colorScale>
        <cfvo type="min"/>
        <cfvo type="max"/>
        <color theme="9"/>
        <color rgb="FFFFEF9C"/>
      </colorScale>
    </cfRule>
  </conditionalFormatting>
  <conditionalFormatting sqref="I178:J178">
    <cfRule type="colorScale" priority="19202">
      <colorScale>
        <cfvo type="min"/>
        <cfvo type="max"/>
        <color theme="9"/>
        <color rgb="FFFFEF9C"/>
      </colorScale>
    </cfRule>
  </conditionalFormatting>
  <conditionalFormatting sqref="N87:N159">
    <cfRule type="colorScale" priority="19228">
      <colorScale>
        <cfvo type="min"/>
        <cfvo type="max"/>
        <color theme="9"/>
        <color rgb="FFFFEF9C"/>
      </colorScale>
    </cfRule>
  </conditionalFormatting>
  <conditionalFormatting sqref="N6:N22 N59 N47:N50 N24:N43">
    <cfRule type="colorScale" priority="13">
      <colorScale>
        <cfvo type="min"/>
        <cfvo type="max"/>
        <color theme="9"/>
        <color rgb="FFFFEF9C"/>
      </colorScale>
    </cfRule>
  </conditionalFormatting>
  <conditionalFormatting sqref="N23">
    <cfRule type="colorScale" priority="12">
      <colorScale>
        <cfvo type="min"/>
        <cfvo type="max"/>
        <color theme="9"/>
        <color rgb="FFFFEF9C"/>
      </colorScale>
    </cfRule>
  </conditionalFormatting>
  <conditionalFormatting sqref="N44:N46">
    <cfRule type="colorScale" priority="11">
      <colorScale>
        <cfvo type="min"/>
        <cfvo type="max"/>
        <color theme="9"/>
        <color rgb="FFFFEF9C"/>
      </colorScale>
    </cfRule>
  </conditionalFormatting>
  <conditionalFormatting sqref="N51:N58">
    <cfRule type="colorScale" priority="10">
      <colorScale>
        <cfvo type="min"/>
        <cfvo type="max"/>
        <color theme="9"/>
        <color rgb="FFFFEF9C"/>
      </colorScale>
    </cfRule>
  </conditionalFormatting>
  <conditionalFormatting sqref="N60:N62">
    <cfRule type="colorScale" priority="9">
      <colorScale>
        <cfvo type="min"/>
        <cfvo type="max"/>
        <color theme="9"/>
        <color rgb="FFFFEF9C"/>
      </colorScale>
    </cfRule>
  </conditionalFormatting>
  <conditionalFormatting sqref="N63:N79">
    <cfRule type="colorScale" priority="8">
      <colorScale>
        <cfvo type="min"/>
        <cfvo type="max"/>
        <color theme="9"/>
        <color rgb="FFFFEF9C"/>
      </colorScale>
    </cfRule>
  </conditionalFormatting>
  <conditionalFormatting sqref="N82:N86">
    <cfRule type="colorScale" priority="7">
      <colorScale>
        <cfvo type="min"/>
        <cfvo type="max"/>
        <color theme="9"/>
        <color rgb="FFFFEF9C"/>
      </colorScale>
    </cfRule>
  </conditionalFormatting>
  <conditionalFormatting sqref="N80:N81">
    <cfRule type="colorScale" priority="6">
      <colorScale>
        <cfvo type="min"/>
        <cfvo type="max"/>
        <color theme="9"/>
        <color rgb="FFFFEF9C"/>
      </colorScale>
    </cfRule>
  </conditionalFormatting>
  <conditionalFormatting sqref="E6:G85 K7:K85">
    <cfRule type="colorScale" priority="19237">
      <colorScale>
        <cfvo type="min"/>
        <cfvo type="max"/>
        <color theme="9"/>
        <color rgb="FFFFEF9C"/>
      </colorScale>
    </cfRule>
  </conditionalFormatting>
  <conditionalFormatting sqref="K7:K85">
    <cfRule type="colorScale" priority="19241">
      <colorScale>
        <cfvo type="min"/>
        <cfvo type="max"/>
        <color theme="9"/>
        <color rgb="FFFFEF9C"/>
      </colorScale>
    </cfRule>
  </conditionalFormatting>
  <conditionalFormatting sqref="E6:G85">
    <cfRule type="colorScale" priority="19243">
      <colorScale>
        <cfvo type="min"/>
        <cfvo type="max"/>
        <color theme="9"/>
        <color rgb="FFFFEF9C"/>
      </colorScale>
    </cfRule>
  </conditionalFormatting>
  <conditionalFormatting sqref="D6:D85">
    <cfRule type="colorScale" priority="19255">
      <colorScale>
        <cfvo type="min"/>
        <cfvo type="max"/>
        <color theme="9"/>
        <color rgb="FFFFEF9C"/>
      </colorScale>
    </cfRule>
  </conditionalFormatting>
  <conditionalFormatting sqref="L7:L178 M6:M183">
    <cfRule type="colorScale" priority="19291">
      <colorScale>
        <cfvo type="min"/>
        <cfvo type="max"/>
        <color theme="9"/>
        <color rgb="FFFFEF9C"/>
      </colorScale>
    </cfRule>
  </conditionalFormatting>
  <conditionalFormatting sqref="C6:C24 C28:C85">
    <cfRule type="duplicateValues" dxfId="50" priority="19299"/>
  </conditionalFormatting>
  <conditionalFormatting sqref="I25:J25">
    <cfRule type="colorScale" priority="4">
      <colorScale>
        <cfvo type="min"/>
        <cfvo type="max"/>
        <color theme="9"/>
        <color rgb="FFFFEF9C"/>
      </colorScale>
    </cfRule>
  </conditionalFormatting>
  <conditionalFormatting sqref="C25:C27">
    <cfRule type="colorScale" priority="3">
      <colorScale>
        <cfvo type="min"/>
        <cfvo type="max"/>
        <color theme="9"/>
        <color rgb="FFFFEF9C"/>
      </colorScale>
    </cfRule>
  </conditionalFormatting>
  <conditionalFormatting sqref="I26:J26">
    <cfRule type="colorScale" priority="2">
      <colorScale>
        <cfvo type="min"/>
        <cfvo type="max"/>
        <color theme="9"/>
        <color rgb="FFFFEF9C"/>
      </colorScale>
    </cfRule>
  </conditionalFormatting>
  <conditionalFormatting sqref="I27:J27">
    <cfRule type="colorScale" priority="1">
      <colorScale>
        <cfvo type="min"/>
        <cfvo type="max"/>
        <color theme="9"/>
        <color rgb="FFFFEF9C"/>
      </colorScale>
    </cfRule>
  </conditionalFormatting>
  <printOptions horizontalCentered="1"/>
  <pageMargins left="0" right="0" top="0" bottom="0" header="0" footer="0"/>
  <pageSetup paperSize="9" scale="59" fitToHeight="0" orientation="landscape" r:id="rId1"/>
  <headerFooter>
    <oddFooter>&amp;L&amp;"B Zar,Regular"&amp;16&amp;K002060رییس کارگاه                          &amp;C&amp;"B Zar,Regular"&amp;16&amp;K002060صفحه:   &amp;P/&amp;N&amp;R&amp;"B Zar,Regular"&amp;16&amp;K002060                         مسئول اجرا</oddFooter>
  </headerFooter>
  <rowBreaks count="1" manualBreakCount="1">
    <brk id="170" min="1" max="16" man="1"/>
  </rowBreaks>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2273-B016-4686-9220-4788FAF7D94E}">
  <dimension ref="A1:N100"/>
  <sheetViews>
    <sheetView rightToLeft="1" view="pageBreakPreview" topLeftCell="A16" zoomScale="85" zoomScaleNormal="100" zoomScaleSheetLayoutView="85" workbookViewId="0">
      <selection activeCell="A17" sqref="A17:A100"/>
    </sheetView>
  </sheetViews>
  <sheetFormatPr defaultRowHeight="15" x14ac:dyDescent="0.25"/>
  <cols>
    <col min="1" max="1" width="7.5703125" customWidth="1"/>
    <col min="2" max="2" width="19" customWidth="1"/>
    <col min="3" max="3" width="14.42578125" customWidth="1"/>
    <col min="4" max="4" width="16" customWidth="1"/>
    <col min="5" max="5" width="14.5703125" customWidth="1"/>
    <col min="6" max="6" width="12.85546875" customWidth="1"/>
    <col min="7" max="7" width="17" customWidth="1"/>
    <col min="8" max="8" width="14.85546875" customWidth="1"/>
    <col min="13" max="13" width="13.140625" bestFit="1" customWidth="1"/>
    <col min="14" max="14" width="10.28515625" bestFit="1" customWidth="1"/>
  </cols>
  <sheetData>
    <row r="1" spans="1:14" ht="21" hidden="1" x14ac:dyDescent="0.25">
      <c r="L1" s="447" t="s">
        <v>127</v>
      </c>
      <c r="M1" s="79" t="s">
        <v>510</v>
      </c>
      <c r="N1" s="79" t="s">
        <v>1</v>
      </c>
    </row>
    <row r="2" spans="1:14" ht="21" hidden="1" x14ac:dyDescent="0.25">
      <c r="L2" s="448" t="s">
        <v>297</v>
      </c>
      <c r="M2" s="79" t="s">
        <v>510</v>
      </c>
      <c r="N2" s="79" t="s">
        <v>1</v>
      </c>
    </row>
    <row r="3" spans="1:14" ht="21" hidden="1" x14ac:dyDescent="0.25">
      <c r="L3" s="447" t="s">
        <v>136</v>
      </c>
      <c r="M3" s="79" t="s">
        <v>510</v>
      </c>
      <c r="N3" s="79" t="s">
        <v>1</v>
      </c>
    </row>
    <row r="4" spans="1:14" ht="21" hidden="1" x14ac:dyDescent="0.25">
      <c r="L4" s="237" t="s">
        <v>286</v>
      </c>
      <c r="M4" s="79" t="s">
        <v>510</v>
      </c>
      <c r="N4" s="79" t="s">
        <v>1</v>
      </c>
    </row>
    <row r="5" spans="1:14" ht="21" hidden="1" x14ac:dyDescent="0.25">
      <c r="L5" s="449" t="s">
        <v>144</v>
      </c>
      <c r="M5" s="79" t="s">
        <v>271</v>
      </c>
      <c r="N5" s="79" t="s">
        <v>145</v>
      </c>
    </row>
    <row r="6" spans="1:14" ht="21" hidden="1" x14ac:dyDescent="0.25">
      <c r="L6" s="450" t="s">
        <v>146</v>
      </c>
      <c r="M6" s="79" t="s">
        <v>271</v>
      </c>
      <c r="N6" s="79" t="s">
        <v>145</v>
      </c>
    </row>
    <row r="7" spans="1:14" ht="21" hidden="1" x14ac:dyDescent="0.25">
      <c r="L7" s="451" t="s">
        <v>147</v>
      </c>
      <c r="M7" s="79" t="s">
        <v>513</v>
      </c>
      <c r="N7" s="79" t="s">
        <v>148</v>
      </c>
    </row>
    <row r="8" spans="1:14" ht="21" hidden="1" x14ac:dyDescent="0.25">
      <c r="L8" s="452" t="s">
        <v>176</v>
      </c>
      <c r="M8" s="79" t="s">
        <v>511</v>
      </c>
      <c r="N8" s="79" t="s">
        <v>166</v>
      </c>
    </row>
    <row r="9" spans="1:14" ht="21" hidden="1" x14ac:dyDescent="0.25">
      <c r="L9" s="453" t="s">
        <v>435</v>
      </c>
      <c r="M9" s="79" t="s">
        <v>271</v>
      </c>
      <c r="N9" s="79" t="s">
        <v>514</v>
      </c>
    </row>
    <row r="10" spans="1:14" ht="21" hidden="1" x14ac:dyDescent="0.25">
      <c r="L10" s="452" t="s">
        <v>398</v>
      </c>
      <c r="M10" s="79" t="s">
        <v>271</v>
      </c>
      <c r="N10" s="79" t="s">
        <v>389</v>
      </c>
    </row>
    <row r="11" spans="1:14" ht="21" hidden="1" x14ac:dyDescent="0.25">
      <c r="L11" s="447" t="s">
        <v>158</v>
      </c>
      <c r="M11" s="79" t="s">
        <v>515</v>
      </c>
      <c r="N11" s="79" t="s">
        <v>151</v>
      </c>
    </row>
    <row r="12" spans="1:14" ht="21" hidden="1" x14ac:dyDescent="0.25">
      <c r="L12" s="450" t="s">
        <v>137</v>
      </c>
      <c r="M12" s="79" t="s">
        <v>516</v>
      </c>
      <c r="N12" s="79" t="s">
        <v>2</v>
      </c>
    </row>
    <row r="13" spans="1:14" ht="21" hidden="1" x14ac:dyDescent="0.25">
      <c r="L13" s="449" t="s">
        <v>139</v>
      </c>
      <c r="M13" s="79" t="s">
        <v>517</v>
      </c>
      <c r="N13" s="79" t="s">
        <v>2</v>
      </c>
    </row>
    <row r="14" spans="1:14" ht="21" hidden="1" x14ac:dyDescent="0.25">
      <c r="L14" s="448" t="s">
        <v>162</v>
      </c>
      <c r="M14" s="79" t="s">
        <v>512</v>
      </c>
      <c r="N14" s="79" t="s">
        <v>389</v>
      </c>
    </row>
    <row r="15" spans="1:14" hidden="1" x14ac:dyDescent="0.25"/>
    <row r="16" spans="1:14" ht="19.5" x14ac:dyDescent="0.25">
      <c r="A16" s="390" t="s">
        <v>73</v>
      </c>
      <c r="B16" s="345" t="s">
        <v>74</v>
      </c>
      <c r="C16" s="308" t="s">
        <v>187</v>
      </c>
      <c r="D16" s="309" t="s">
        <v>76</v>
      </c>
      <c r="E16" s="309" t="s">
        <v>216</v>
      </c>
      <c r="F16" s="309" t="s">
        <v>502</v>
      </c>
      <c r="G16" s="309" t="s">
        <v>501</v>
      </c>
      <c r="H16" s="310" t="s">
        <v>503</v>
      </c>
    </row>
    <row r="17" spans="1:8" ht="19.5" x14ac:dyDescent="0.25">
      <c r="A17" s="262">
        <v>1</v>
      </c>
      <c r="B17" s="346">
        <v>45495</v>
      </c>
      <c r="C17" s="106" t="s">
        <v>127</v>
      </c>
      <c r="D17" s="218" t="str">
        <f>VLOOKUP(Table3[[#This Row],[کد دستگاه]],L:N,2,FALSE)</f>
        <v>بلدوزر D155</v>
      </c>
      <c r="E17" s="218" t="str">
        <f>VLOOKUP(Table3[[#This Row],[نام ماشین آلات]],M:O,2,FALSE)</f>
        <v>شرکتی</v>
      </c>
      <c r="F17" s="218"/>
      <c r="G17" s="218"/>
      <c r="H17" s="348"/>
    </row>
    <row r="18" spans="1:8" ht="19.5" x14ac:dyDescent="0.25">
      <c r="A18" s="262">
        <v>2</v>
      </c>
      <c r="B18" s="346">
        <v>45495</v>
      </c>
      <c r="C18" s="106" t="s">
        <v>297</v>
      </c>
      <c r="D18" s="218" t="str">
        <f>VLOOKUP(Table3[[#This Row],[کد دستگاه]],L:N,2,FALSE)</f>
        <v>بلدوزر D155</v>
      </c>
      <c r="E18" s="218" t="str">
        <f>VLOOKUP(Table3[[#This Row],[نام ماشین آلات]],M:O,2,FALSE)</f>
        <v>شرکتی</v>
      </c>
      <c r="F18" s="218" t="str">
        <f>IFERROR(VLOOKUP(C18,V:Z,4,FALSE),"")</f>
        <v/>
      </c>
      <c r="G18" s="218"/>
      <c r="H18" s="348"/>
    </row>
    <row r="19" spans="1:8" ht="19.5" x14ac:dyDescent="0.25">
      <c r="A19" s="262">
        <v>3</v>
      </c>
      <c r="B19" s="346">
        <v>45495</v>
      </c>
      <c r="C19" s="106" t="s">
        <v>136</v>
      </c>
      <c r="D19" s="218" t="str">
        <f>VLOOKUP(Table3[[#This Row],[کد دستگاه]],L:N,2,FALSE)</f>
        <v>بلدوزر D155</v>
      </c>
      <c r="E19" s="218" t="str">
        <f>VLOOKUP(Table3[[#This Row],[نام ماشین آلات]],M:O,2,FALSE)</f>
        <v>شرکتی</v>
      </c>
      <c r="F19" s="218"/>
      <c r="G19" s="218"/>
      <c r="H19" s="348"/>
    </row>
    <row r="20" spans="1:8" ht="19.5" x14ac:dyDescent="0.25">
      <c r="A20" s="262">
        <v>4</v>
      </c>
      <c r="B20" s="346">
        <v>45495</v>
      </c>
      <c r="C20" s="237" t="s">
        <v>286</v>
      </c>
      <c r="D20" s="218" t="str">
        <f>VLOOKUP(Table3[[#This Row],[کد دستگاه]],L:N,2,FALSE)</f>
        <v>بلدوزر D155</v>
      </c>
      <c r="E20" s="218" t="str">
        <f>VLOOKUP(Table3[[#This Row],[نام ماشین آلات]],M:O,2,FALSE)</f>
        <v>شرکتی</v>
      </c>
      <c r="F20" s="218" t="str">
        <f>IFERROR(VLOOKUP(C20,V:Z,4,FALSE),"")</f>
        <v/>
      </c>
      <c r="G20" s="218"/>
      <c r="H20" s="348"/>
    </row>
    <row r="21" spans="1:8" ht="19.5" x14ac:dyDescent="0.25">
      <c r="A21" s="262">
        <v>5</v>
      </c>
      <c r="B21" s="346">
        <v>45495</v>
      </c>
      <c r="C21" s="117" t="s">
        <v>144</v>
      </c>
      <c r="D21" s="218" t="str">
        <f>VLOOKUP(Table3[[#This Row],[کد دستگاه]],L:N,2,FALSE)</f>
        <v>بلدوزر D85</v>
      </c>
      <c r="E21" s="218" t="str">
        <f>VLOOKUP(Table3[[#This Row],[نام ماشین آلات]],M:O,2,FALSE)</f>
        <v>اکبری</v>
      </c>
      <c r="F21" s="218"/>
      <c r="G21" s="218"/>
      <c r="H21" s="348"/>
    </row>
    <row r="22" spans="1:8" ht="19.5" x14ac:dyDescent="0.25">
      <c r="A22" s="262">
        <v>6</v>
      </c>
      <c r="B22" s="346">
        <v>45495</v>
      </c>
      <c r="C22" s="117" t="s">
        <v>146</v>
      </c>
      <c r="D22" s="218" t="str">
        <f>VLOOKUP(Table3[[#This Row],[کد دستگاه]],L:N,2,FALSE)</f>
        <v>بلدوزر D85</v>
      </c>
      <c r="E22" s="218" t="str">
        <f>VLOOKUP(Table3[[#This Row],[نام ماشین آلات]],M:O,2,FALSE)</f>
        <v>اکبری</v>
      </c>
      <c r="F22" s="218" t="str">
        <f>IFERROR(VLOOKUP(C22,V:Z,4,FALSE),"")</f>
        <v/>
      </c>
      <c r="G22" s="218"/>
      <c r="H22" s="348"/>
    </row>
    <row r="23" spans="1:8" ht="19.5" x14ac:dyDescent="0.25">
      <c r="A23" s="262">
        <v>7</v>
      </c>
      <c r="B23" s="346">
        <v>45495</v>
      </c>
      <c r="C23" s="119" t="s">
        <v>147</v>
      </c>
      <c r="D23" s="218" t="str">
        <f>VLOOKUP(Table3[[#This Row],[کد دستگاه]],L:N,2,FALSE)</f>
        <v>بلدوزر D8K</v>
      </c>
      <c r="E23" s="218" t="str">
        <f>VLOOKUP(Table3[[#This Row],[نام ماشین آلات]],M:O,2,FALSE)</f>
        <v>حسن پور</v>
      </c>
      <c r="F23" s="218"/>
      <c r="G23" s="218"/>
      <c r="H23" s="348"/>
    </row>
    <row r="24" spans="1:8" ht="19.5" x14ac:dyDescent="0.25">
      <c r="A24" s="262">
        <v>8</v>
      </c>
      <c r="B24" s="346">
        <v>45495</v>
      </c>
      <c r="C24" s="4" t="s">
        <v>176</v>
      </c>
      <c r="D24" s="218" t="str">
        <f>VLOOKUP(Table3[[#This Row],[کد دستگاه]],L:N,2,FALSE)</f>
        <v>بلدوزر TD-250</v>
      </c>
      <c r="E24" s="218" t="str">
        <f>VLOOKUP(Table3[[#This Row],[نام ماشین آلات]],M:O,2,FALSE)</f>
        <v>محمد پور</v>
      </c>
      <c r="F24" s="218" t="str">
        <f>IFERROR(VLOOKUP(C24,V:Z,4,FALSE),"")</f>
        <v/>
      </c>
      <c r="G24" s="218"/>
      <c r="H24" s="348"/>
    </row>
    <row r="25" spans="1:8" ht="19.5" x14ac:dyDescent="0.25">
      <c r="A25" s="262">
        <v>9</v>
      </c>
      <c r="B25" s="346">
        <v>45495</v>
      </c>
      <c r="C25" s="4" t="s">
        <v>435</v>
      </c>
      <c r="D25" s="218" t="str">
        <f>VLOOKUP(Table3[[#This Row],[کد دستگاه]],L:N,2,FALSE)</f>
        <v>بلدوزر D85</v>
      </c>
      <c r="E25" s="218" t="str">
        <f>VLOOKUP(Table3[[#This Row],[نام ماشین آلات]],M:O,2,FALSE)</f>
        <v>اکبری</v>
      </c>
      <c r="F25" s="218"/>
      <c r="G25" s="218"/>
      <c r="H25" s="348"/>
    </row>
    <row r="26" spans="1:8" ht="19.5" x14ac:dyDescent="0.25">
      <c r="A26" s="262">
        <v>10</v>
      </c>
      <c r="B26" s="346">
        <v>45495</v>
      </c>
      <c r="C26" s="4" t="s">
        <v>398</v>
      </c>
      <c r="D26" s="218" t="str">
        <f>VLOOKUP(Table3[[#This Row],[کد دستگاه]],L:N,2,FALSE)</f>
        <v>بلدوزر D85</v>
      </c>
      <c r="E26" s="218" t="str">
        <f>VLOOKUP(Table3[[#This Row],[نام ماشین آلات]],M:O,2,FALSE)</f>
        <v>اکبری</v>
      </c>
      <c r="F26" s="218" t="str">
        <f>IFERROR(VLOOKUP(C26,V:Z,4,FALSE),"")</f>
        <v/>
      </c>
      <c r="G26" s="218"/>
      <c r="H26" s="348"/>
    </row>
    <row r="27" spans="1:8" ht="19.5" x14ac:dyDescent="0.25">
      <c r="A27" s="262">
        <v>11</v>
      </c>
      <c r="B27" s="346">
        <v>45495</v>
      </c>
      <c r="C27" s="106" t="s">
        <v>158</v>
      </c>
      <c r="D27" s="218" t="str">
        <f>VLOOKUP(Table3[[#This Row],[کد دستگاه]],L:N,2,FALSE)</f>
        <v>بیل 220 هیتاچی</v>
      </c>
      <c r="E27" s="218" t="str">
        <f>VLOOKUP(Table3[[#This Row],[نام ماشین آلات]],M:O,2,FALSE)</f>
        <v>تکبری</v>
      </c>
      <c r="F27" s="218"/>
      <c r="G27" s="218"/>
      <c r="H27" s="348"/>
    </row>
    <row r="28" spans="1:8" ht="19.5" x14ac:dyDescent="0.25">
      <c r="A28" s="262">
        <v>12</v>
      </c>
      <c r="B28" s="346">
        <v>45495</v>
      </c>
      <c r="C28" s="117" t="s">
        <v>137</v>
      </c>
      <c r="D28" s="218" t="str">
        <f>VLOOKUP(Table3[[#This Row],[کد دستگاه]],L:N,2,FALSE)</f>
        <v>بیل PC300</v>
      </c>
      <c r="E28" s="218" t="str">
        <f>VLOOKUP(Table3[[#This Row],[نام ماشین آلات]],M:O,2,FALSE)</f>
        <v>انصاری</v>
      </c>
      <c r="F28" s="218" t="str">
        <f>IFERROR(VLOOKUP(C28,V:Z,4,FALSE),"")</f>
        <v/>
      </c>
      <c r="G28" s="218"/>
      <c r="H28" s="348"/>
    </row>
    <row r="29" spans="1:8" ht="19.5" x14ac:dyDescent="0.25">
      <c r="A29" s="262">
        <v>13</v>
      </c>
      <c r="B29" s="346">
        <v>45495</v>
      </c>
      <c r="C29" s="117" t="s">
        <v>139</v>
      </c>
      <c r="D29" s="218" t="str">
        <f>VLOOKUP(Table3[[#This Row],[کد دستگاه]],L:N,2,FALSE)</f>
        <v>بیل PC400</v>
      </c>
      <c r="E29" s="218" t="str">
        <f>VLOOKUP(Table3[[#This Row],[نام ماشین آلات]],M:O,2,FALSE)</f>
        <v>انصاری</v>
      </c>
      <c r="F29" s="218"/>
      <c r="G29" s="218"/>
      <c r="H29" s="348"/>
    </row>
    <row r="30" spans="1:8" ht="19.5" x14ac:dyDescent="0.25">
      <c r="A30" s="262">
        <v>14</v>
      </c>
      <c r="B30" s="346">
        <v>45495</v>
      </c>
      <c r="C30" s="106" t="s">
        <v>162</v>
      </c>
      <c r="D30" s="218" t="str">
        <f>VLOOKUP(Table3[[#This Row],[کد دستگاه]],L:N,2,FALSE)</f>
        <v>بیل هیوندای 220</v>
      </c>
      <c r="E30" s="218" t="str">
        <f>VLOOKUP(Table3[[#This Row],[نام ماشین آلات]],M:O,2,FALSE)</f>
        <v>جواد رضاپور</v>
      </c>
      <c r="F30" s="218" t="str">
        <f>IFERROR(VLOOKUP(C30,V:Z,4,FALSE),"")</f>
        <v/>
      </c>
      <c r="G30" s="218"/>
      <c r="H30" s="348"/>
    </row>
    <row r="31" spans="1:8" ht="19.5" x14ac:dyDescent="0.25">
      <c r="A31" s="262">
        <v>15</v>
      </c>
      <c r="B31" s="346">
        <v>45496</v>
      </c>
      <c r="C31" s="106" t="s">
        <v>127</v>
      </c>
      <c r="D31" s="218" t="str">
        <f>VLOOKUP(Table3[[#This Row],[کد دستگاه]],L:N,2,FALSE)</f>
        <v>بلدوزر D155</v>
      </c>
      <c r="E31" s="218" t="str">
        <f>VLOOKUP(Table3[[#This Row],[نام ماشین آلات]],M:O,2,FALSE)</f>
        <v>شرکتی</v>
      </c>
      <c r="F31" s="218"/>
      <c r="G31" s="218"/>
      <c r="H31" s="348"/>
    </row>
    <row r="32" spans="1:8" ht="19.5" x14ac:dyDescent="0.25">
      <c r="A32" s="262">
        <v>16</v>
      </c>
      <c r="B32" s="346">
        <v>45496</v>
      </c>
      <c r="C32" s="106" t="s">
        <v>297</v>
      </c>
      <c r="D32" s="218" t="str">
        <f>VLOOKUP(Table3[[#This Row],[کد دستگاه]],L:N,2,FALSE)</f>
        <v>بلدوزر D155</v>
      </c>
      <c r="E32" s="218" t="str">
        <f>VLOOKUP(Table3[[#This Row],[نام ماشین آلات]],M:O,2,FALSE)</f>
        <v>شرکتی</v>
      </c>
      <c r="F32" s="218" t="str">
        <f>IFERROR(VLOOKUP(C32,V:Z,4,FALSE),"")</f>
        <v/>
      </c>
      <c r="G32" s="218"/>
      <c r="H32" s="348"/>
    </row>
    <row r="33" spans="1:8" ht="19.5" x14ac:dyDescent="0.25">
      <c r="A33" s="262">
        <v>17</v>
      </c>
      <c r="B33" s="346">
        <v>45496</v>
      </c>
      <c r="C33" s="106" t="s">
        <v>136</v>
      </c>
      <c r="D33" s="218" t="str">
        <f>VLOOKUP(Table3[[#This Row],[کد دستگاه]],L:N,2,FALSE)</f>
        <v>بلدوزر D155</v>
      </c>
      <c r="E33" s="218" t="str">
        <f>VLOOKUP(Table3[[#This Row],[نام ماشین آلات]],M:O,2,FALSE)</f>
        <v>شرکتی</v>
      </c>
      <c r="F33" s="218"/>
      <c r="G33" s="218"/>
      <c r="H33" s="348"/>
    </row>
    <row r="34" spans="1:8" ht="19.5" x14ac:dyDescent="0.25">
      <c r="A34" s="262">
        <v>18</v>
      </c>
      <c r="B34" s="346">
        <v>45496</v>
      </c>
      <c r="C34" s="237" t="s">
        <v>286</v>
      </c>
      <c r="D34" s="218" t="str">
        <f>VLOOKUP(Table3[[#This Row],[کد دستگاه]],L:N,2,FALSE)</f>
        <v>بلدوزر D155</v>
      </c>
      <c r="E34" s="218" t="str">
        <f>VLOOKUP(Table3[[#This Row],[نام ماشین آلات]],M:O,2,FALSE)</f>
        <v>شرکتی</v>
      </c>
      <c r="F34" s="218" t="str">
        <f>IFERROR(VLOOKUP(C34,V:Z,4,FALSE),"")</f>
        <v/>
      </c>
      <c r="G34" s="218"/>
      <c r="H34" s="348"/>
    </row>
    <row r="35" spans="1:8" ht="19.5" x14ac:dyDescent="0.25">
      <c r="A35" s="262">
        <v>19</v>
      </c>
      <c r="B35" s="346">
        <v>45496</v>
      </c>
      <c r="C35" s="117" t="s">
        <v>144</v>
      </c>
      <c r="D35" s="218" t="str">
        <f>VLOOKUP(Table3[[#This Row],[کد دستگاه]],L:N,2,FALSE)</f>
        <v>بلدوزر D85</v>
      </c>
      <c r="E35" s="218" t="str">
        <f>VLOOKUP(Table3[[#This Row],[نام ماشین آلات]],M:O,2,FALSE)</f>
        <v>اکبری</v>
      </c>
      <c r="F35" s="218"/>
      <c r="G35" s="218"/>
      <c r="H35" s="348"/>
    </row>
    <row r="36" spans="1:8" ht="19.5" x14ac:dyDescent="0.25">
      <c r="A36" s="262">
        <v>20</v>
      </c>
      <c r="B36" s="346">
        <v>45496</v>
      </c>
      <c r="C36" s="117" t="s">
        <v>146</v>
      </c>
      <c r="D36" s="218" t="str">
        <f>VLOOKUP(Table3[[#This Row],[کد دستگاه]],L:N,2,FALSE)</f>
        <v>بلدوزر D85</v>
      </c>
      <c r="E36" s="218" t="str">
        <f>VLOOKUP(Table3[[#This Row],[نام ماشین آلات]],M:O,2,FALSE)</f>
        <v>اکبری</v>
      </c>
      <c r="F36" s="218" t="str">
        <f>IFERROR(VLOOKUP(C36,V:Z,4,FALSE),"")</f>
        <v/>
      </c>
      <c r="G36" s="218"/>
      <c r="H36" s="348"/>
    </row>
    <row r="37" spans="1:8" ht="19.5" x14ac:dyDescent="0.25">
      <c r="A37" s="262">
        <v>21</v>
      </c>
      <c r="B37" s="346">
        <v>45496</v>
      </c>
      <c r="C37" s="119" t="s">
        <v>147</v>
      </c>
      <c r="D37" s="218" t="str">
        <f>VLOOKUP(Table3[[#This Row],[کد دستگاه]],L:N,2,FALSE)</f>
        <v>بلدوزر D8K</v>
      </c>
      <c r="E37" s="218" t="str">
        <f>VLOOKUP(Table3[[#This Row],[نام ماشین آلات]],M:O,2,FALSE)</f>
        <v>حسن پور</v>
      </c>
      <c r="F37" s="218"/>
      <c r="G37" s="218"/>
      <c r="H37" s="348"/>
    </row>
    <row r="38" spans="1:8" ht="19.5" x14ac:dyDescent="0.25">
      <c r="A38" s="262">
        <v>22</v>
      </c>
      <c r="B38" s="346">
        <v>45496</v>
      </c>
      <c r="C38" s="4" t="s">
        <v>176</v>
      </c>
      <c r="D38" s="218" t="str">
        <f>VLOOKUP(Table3[[#This Row],[کد دستگاه]],L:N,2,FALSE)</f>
        <v>بلدوزر TD-250</v>
      </c>
      <c r="E38" s="218" t="str">
        <f>VLOOKUP(Table3[[#This Row],[نام ماشین آلات]],M:O,2,FALSE)</f>
        <v>محمد پور</v>
      </c>
      <c r="F38" s="218" t="str">
        <f>IFERROR(VLOOKUP(C38,V:Z,4,FALSE),"")</f>
        <v/>
      </c>
      <c r="G38" s="218"/>
      <c r="H38" s="348"/>
    </row>
    <row r="39" spans="1:8" ht="19.5" x14ac:dyDescent="0.25">
      <c r="A39" s="262">
        <v>23</v>
      </c>
      <c r="B39" s="346">
        <v>45496</v>
      </c>
      <c r="C39" s="4" t="s">
        <v>435</v>
      </c>
      <c r="D39" s="218" t="str">
        <f>VLOOKUP(Table3[[#This Row],[کد دستگاه]],L:N,2,FALSE)</f>
        <v>بلدوزر D85</v>
      </c>
      <c r="E39" s="218" t="str">
        <f>VLOOKUP(Table3[[#This Row],[نام ماشین آلات]],M:O,2,FALSE)</f>
        <v>اکبری</v>
      </c>
      <c r="F39" s="218"/>
      <c r="G39" s="218"/>
      <c r="H39" s="348"/>
    </row>
    <row r="40" spans="1:8" ht="19.5" x14ac:dyDescent="0.25">
      <c r="A40" s="262">
        <v>24</v>
      </c>
      <c r="B40" s="346">
        <v>45496</v>
      </c>
      <c r="C40" s="4" t="s">
        <v>398</v>
      </c>
      <c r="D40" s="218" t="str">
        <f>VLOOKUP(Table3[[#This Row],[کد دستگاه]],L:N,2,FALSE)</f>
        <v>بلدوزر D85</v>
      </c>
      <c r="E40" s="218" t="str">
        <f>VLOOKUP(Table3[[#This Row],[نام ماشین آلات]],M:O,2,FALSE)</f>
        <v>اکبری</v>
      </c>
      <c r="F40" s="218" t="str">
        <f>IFERROR(VLOOKUP(C40,V:Z,4,FALSE),"")</f>
        <v/>
      </c>
      <c r="G40" s="218"/>
      <c r="H40" s="348"/>
    </row>
    <row r="41" spans="1:8" ht="19.5" x14ac:dyDescent="0.25">
      <c r="A41" s="262">
        <v>25</v>
      </c>
      <c r="B41" s="346">
        <v>45496</v>
      </c>
      <c r="C41" s="106" t="s">
        <v>158</v>
      </c>
      <c r="D41" s="218" t="str">
        <f>VLOOKUP(Table3[[#This Row],[کد دستگاه]],L:N,2,FALSE)</f>
        <v>بیل 220 هیتاچی</v>
      </c>
      <c r="E41" s="218" t="str">
        <f>VLOOKUP(Table3[[#This Row],[نام ماشین آلات]],M:O,2,FALSE)</f>
        <v>تکبری</v>
      </c>
      <c r="F41" s="218"/>
      <c r="G41" s="218"/>
      <c r="H41" s="348"/>
    </row>
    <row r="42" spans="1:8" ht="19.5" x14ac:dyDescent="0.25">
      <c r="A42" s="262">
        <v>26</v>
      </c>
      <c r="B42" s="346">
        <v>45496</v>
      </c>
      <c r="C42" s="117" t="s">
        <v>137</v>
      </c>
      <c r="D42" s="218" t="str">
        <f>VLOOKUP(Table3[[#This Row],[کد دستگاه]],L:N,2,FALSE)</f>
        <v>بیل PC300</v>
      </c>
      <c r="E42" s="218" t="str">
        <f>VLOOKUP(Table3[[#This Row],[نام ماشین آلات]],M:O,2,FALSE)</f>
        <v>انصاری</v>
      </c>
      <c r="F42" s="218" t="str">
        <f>IFERROR(VLOOKUP(C42,V:Z,4,FALSE),"")</f>
        <v/>
      </c>
      <c r="G42" s="218"/>
      <c r="H42" s="348"/>
    </row>
    <row r="43" spans="1:8" ht="19.5" x14ac:dyDescent="0.25">
      <c r="A43" s="262">
        <v>27</v>
      </c>
      <c r="B43" s="346">
        <v>45496</v>
      </c>
      <c r="C43" s="117" t="s">
        <v>139</v>
      </c>
      <c r="D43" s="218" t="str">
        <f>VLOOKUP(Table3[[#This Row],[کد دستگاه]],L:N,2,FALSE)</f>
        <v>بیل PC400</v>
      </c>
      <c r="E43" s="218" t="str">
        <f>VLOOKUP(Table3[[#This Row],[نام ماشین آلات]],M:O,2,FALSE)</f>
        <v>انصاری</v>
      </c>
      <c r="F43" s="218"/>
      <c r="G43" s="218"/>
      <c r="H43" s="348"/>
    </row>
    <row r="44" spans="1:8" ht="19.5" x14ac:dyDescent="0.25">
      <c r="A44" s="262">
        <v>28</v>
      </c>
      <c r="B44" s="346">
        <v>45496</v>
      </c>
      <c r="C44" s="106" t="s">
        <v>162</v>
      </c>
      <c r="D44" s="218" t="str">
        <f>VLOOKUP(Table3[[#This Row],[کد دستگاه]],L:N,2,FALSE)</f>
        <v>بیل هیوندای 220</v>
      </c>
      <c r="E44" s="218" t="str">
        <f>VLOOKUP(Table3[[#This Row],[نام ماشین آلات]],M:O,2,FALSE)</f>
        <v>جواد رضاپور</v>
      </c>
      <c r="F44" s="218" t="str">
        <f>IFERROR(VLOOKUP(C44,V:Z,4,FALSE),"")</f>
        <v/>
      </c>
      <c r="G44" s="218"/>
      <c r="H44" s="348"/>
    </row>
    <row r="45" spans="1:8" ht="19.5" x14ac:dyDescent="0.25">
      <c r="A45" s="262">
        <v>29</v>
      </c>
      <c r="B45" s="346">
        <v>45497</v>
      </c>
      <c r="C45" s="106" t="s">
        <v>127</v>
      </c>
      <c r="D45" s="218" t="str">
        <f>VLOOKUP(Table3[[#This Row],[کد دستگاه]],L:N,2,FALSE)</f>
        <v>بلدوزر D155</v>
      </c>
      <c r="E45" s="218" t="str">
        <f>VLOOKUP(Table3[[#This Row],[نام ماشین آلات]],M:O,2,FALSE)</f>
        <v>شرکتی</v>
      </c>
      <c r="F45" s="218"/>
      <c r="G45" s="218"/>
      <c r="H45" s="348"/>
    </row>
    <row r="46" spans="1:8" ht="19.5" x14ac:dyDescent="0.25">
      <c r="A46" s="262">
        <v>30</v>
      </c>
      <c r="B46" s="346">
        <v>45497</v>
      </c>
      <c r="C46" s="106" t="s">
        <v>297</v>
      </c>
      <c r="D46" s="218" t="str">
        <f>VLOOKUP(Table3[[#This Row],[کد دستگاه]],L:N,2,FALSE)</f>
        <v>بلدوزر D155</v>
      </c>
      <c r="E46" s="218" t="str">
        <f>VLOOKUP(Table3[[#This Row],[نام ماشین آلات]],M:O,2,FALSE)</f>
        <v>شرکتی</v>
      </c>
      <c r="F46" s="218" t="str">
        <f>IFERROR(VLOOKUP(C46,V:Z,4,FALSE),"")</f>
        <v/>
      </c>
      <c r="G46" s="218"/>
      <c r="H46" s="348"/>
    </row>
    <row r="47" spans="1:8" ht="19.5" x14ac:dyDescent="0.25">
      <c r="A47" s="262">
        <v>31</v>
      </c>
      <c r="B47" s="346">
        <v>45497</v>
      </c>
      <c r="C47" s="106" t="s">
        <v>136</v>
      </c>
      <c r="D47" s="218" t="str">
        <f>VLOOKUP(Table3[[#This Row],[کد دستگاه]],L:N,2,FALSE)</f>
        <v>بلدوزر D155</v>
      </c>
      <c r="E47" s="218" t="str">
        <f>VLOOKUP(Table3[[#This Row],[نام ماشین آلات]],M:O,2,FALSE)</f>
        <v>شرکتی</v>
      </c>
      <c r="F47" s="218"/>
      <c r="G47" s="218"/>
      <c r="H47" s="348"/>
    </row>
    <row r="48" spans="1:8" ht="19.5" x14ac:dyDescent="0.25">
      <c r="A48" s="262">
        <v>32</v>
      </c>
      <c r="B48" s="346">
        <v>45497</v>
      </c>
      <c r="C48" s="237" t="s">
        <v>286</v>
      </c>
      <c r="D48" s="218" t="str">
        <f>VLOOKUP(Table3[[#This Row],[کد دستگاه]],L:N,2,FALSE)</f>
        <v>بلدوزر D155</v>
      </c>
      <c r="E48" s="218" t="str">
        <f>VLOOKUP(Table3[[#This Row],[نام ماشین آلات]],M:O,2,FALSE)</f>
        <v>شرکتی</v>
      </c>
      <c r="F48" s="218" t="str">
        <f>IFERROR(VLOOKUP(C48,V:Z,4,FALSE),"")</f>
        <v/>
      </c>
      <c r="G48" s="218"/>
      <c r="H48" s="348"/>
    </row>
    <row r="49" spans="1:8" ht="19.5" x14ac:dyDescent="0.25">
      <c r="A49" s="262">
        <v>33</v>
      </c>
      <c r="B49" s="346">
        <v>45497</v>
      </c>
      <c r="C49" s="117" t="s">
        <v>144</v>
      </c>
      <c r="D49" s="218" t="str">
        <f>VLOOKUP(Table3[[#This Row],[کد دستگاه]],L:N,2,FALSE)</f>
        <v>بلدوزر D85</v>
      </c>
      <c r="E49" s="218" t="str">
        <f>VLOOKUP(Table3[[#This Row],[نام ماشین آلات]],M:O,2,FALSE)</f>
        <v>اکبری</v>
      </c>
      <c r="F49" s="218"/>
      <c r="G49" s="218"/>
      <c r="H49" s="348"/>
    </row>
    <row r="50" spans="1:8" ht="19.5" x14ac:dyDescent="0.25">
      <c r="A50" s="262">
        <v>34</v>
      </c>
      <c r="B50" s="346">
        <v>45497</v>
      </c>
      <c r="C50" s="117" t="s">
        <v>146</v>
      </c>
      <c r="D50" s="218" t="str">
        <f>VLOOKUP(Table3[[#This Row],[کد دستگاه]],L:N,2,FALSE)</f>
        <v>بلدوزر D85</v>
      </c>
      <c r="E50" s="218" t="str">
        <f>VLOOKUP(Table3[[#This Row],[نام ماشین آلات]],M:O,2,FALSE)</f>
        <v>اکبری</v>
      </c>
      <c r="F50" s="218" t="str">
        <f>IFERROR(VLOOKUP(C50,V:Z,4,FALSE),"")</f>
        <v/>
      </c>
      <c r="G50" s="218"/>
      <c r="H50" s="348"/>
    </row>
    <row r="51" spans="1:8" ht="19.5" x14ac:dyDescent="0.25">
      <c r="A51" s="262">
        <v>35</v>
      </c>
      <c r="B51" s="346">
        <v>45497</v>
      </c>
      <c r="C51" s="119" t="s">
        <v>147</v>
      </c>
      <c r="D51" s="218" t="str">
        <f>VLOOKUP(Table3[[#This Row],[کد دستگاه]],L:N,2,FALSE)</f>
        <v>بلدوزر D8K</v>
      </c>
      <c r="E51" s="218" t="str">
        <f>VLOOKUP(Table3[[#This Row],[نام ماشین آلات]],M:O,2,FALSE)</f>
        <v>حسن پور</v>
      </c>
      <c r="F51" s="218"/>
      <c r="G51" s="218"/>
      <c r="H51" s="348"/>
    </row>
    <row r="52" spans="1:8" ht="19.5" x14ac:dyDescent="0.25">
      <c r="A52" s="262">
        <v>36</v>
      </c>
      <c r="B52" s="346">
        <v>45497</v>
      </c>
      <c r="C52" s="4" t="s">
        <v>176</v>
      </c>
      <c r="D52" s="218" t="str">
        <f>VLOOKUP(Table3[[#This Row],[کد دستگاه]],L:N,2,FALSE)</f>
        <v>بلدوزر TD-250</v>
      </c>
      <c r="E52" s="218" t="str">
        <f>VLOOKUP(Table3[[#This Row],[نام ماشین آلات]],M:O,2,FALSE)</f>
        <v>محمد پور</v>
      </c>
      <c r="F52" s="218" t="str">
        <f>IFERROR(VLOOKUP(C52,V:Z,4,FALSE),"")</f>
        <v/>
      </c>
      <c r="G52" s="218"/>
      <c r="H52" s="348"/>
    </row>
    <row r="53" spans="1:8" ht="19.5" x14ac:dyDescent="0.25">
      <c r="A53" s="262">
        <v>37</v>
      </c>
      <c r="B53" s="346">
        <v>45497</v>
      </c>
      <c r="C53" s="4" t="s">
        <v>435</v>
      </c>
      <c r="D53" s="218" t="str">
        <f>VLOOKUP(Table3[[#This Row],[کد دستگاه]],L:N,2,FALSE)</f>
        <v>بلدوزر D85</v>
      </c>
      <c r="E53" s="218" t="str">
        <f>VLOOKUP(Table3[[#This Row],[نام ماشین آلات]],M:O,2,FALSE)</f>
        <v>اکبری</v>
      </c>
      <c r="F53" s="218"/>
      <c r="G53" s="218"/>
      <c r="H53" s="348"/>
    </row>
    <row r="54" spans="1:8" ht="19.5" x14ac:dyDescent="0.25">
      <c r="A54" s="262">
        <v>38</v>
      </c>
      <c r="B54" s="346">
        <v>45497</v>
      </c>
      <c r="C54" s="4" t="s">
        <v>398</v>
      </c>
      <c r="D54" s="218" t="str">
        <f>VLOOKUP(Table3[[#This Row],[کد دستگاه]],L:N,2,FALSE)</f>
        <v>بلدوزر D85</v>
      </c>
      <c r="E54" s="218" t="str">
        <f>VLOOKUP(Table3[[#This Row],[نام ماشین آلات]],M:O,2,FALSE)</f>
        <v>اکبری</v>
      </c>
      <c r="F54" s="218" t="str">
        <f>IFERROR(VLOOKUP(C54,V:Z,4,FALSE),"")</f>
        <v/>
      </c>
      <c r="G54" s="218"/>
      <c r="H54" s="348"/>
    </row>
    <row r="55" spans="1:8" ht="19.5" x14ac:dyDescent="0.25">
      <c r="A55" s="262">
        <v>39</v>
      </c>
      <c r="B55" s="346">
        <v>45497</v>
      </c>
      <c r="C55" s="106" t="s">
        <v>158</v>
      </c>
      <c r="D55" s="218" t="str">
        <f>VLOOKUP(Table3[[#This Row],[کد دستگاه]],L:N,2,FALSE)</f>
        <v>بیل 220 هیتاچی</v>
      </c>
      <c r="E55" s="218" t="str">
        <f>VLOOKUP(Table3[[#This Row],[نام ماشین آلات]],M:O,2,FALSE)</f>
        <v>تکبری</v>
      </c>
      <c r="F55" s="218"/>
      <c r="G55" s="218"/>
      <c r="H55" s="348"/>
    </row>
    <row r="56" spans="1:8" ht="19.5" x14ac:dyDescent="0.25">
      <c r="A56" s="262">
        <v>40</v>
      </c>
      <c r="B56" s="346">
        <v>45497</v>
      </c>
      <c r="C56" s="117" t="s">
        <v>137</v>
      </c>
      <c r="D56" s="218" t="str">
        <f>VLOOKUP(Table3[[#This Row],[کد دستگاه]],L:N,2,FALSE)</f>
        <v>بیل PC300</v>
      </c>
      <c r="E56" s="218" t="str">
        <f>VLOOKUP(Table3[[#This Row],[نام ماشین آلات]],M:O,2,FALSE)</f>
        <v>انصاری</v>
      </c>
      <c r="F56" s="218" t="str">
        <f>IFERROR(VLOOKUP(C56,V:Z,4,FALSE),"")</f>
        <v/>
      </c>
      <c r="G56" s="218"/>
      <c r="H56" s="348"/>
    </row>
    <row r="57" spans="1:8" ht="19.5" x14ac:dyDescent="0.25">
      <c r="A57" s="262">
        <v>41</v>
      </c>
      <c r="B57" s="346">
        <v>45497</v>
      </c>
      <c r="C57" s="117" t="s">
        <v>139</v>
      </c>
      <c r="D57" s="218" t="str">
        <f>VLOOKUP(Table3[[#This Row],[کد دستگاه]],L:N,2,FALSE)</f>
        <v>بیل PC400</v>
      </c>
      <c r="E57" s="218" t="str">
        <f>VLOOKUP(Table3[[#This Row],[نام ماشین آلات]],M:O,2,FALSE)</f>
        <v>انصاری</v>
      </c>
      <c r="F57" s="218"/>
      <c r="G57" s="218"/>
      <c r="H57" s="348"/>
    </row>
    <row r="58" spans="1:8" ht="19.5" x14ac:dyDescent="0.25">
      <c r="A58" s="262">
        <v>42</v>
      </c>
      <c r="B58" s="346">
        <v>45497</v>
      </c>
      <c r="C58" s="106" t="s">
        <v>162</v>
      </c>
      <c r="D58" s="218" t="str">
        <f>VLOOKUP(Table3[[#This Row],[کد دستگاه]],L:N,2,FALSE)</f>
        <v>بیل هیوندای 220</v>
      </c>
      <c r="E58" s="218" t="str">
        <f>VLOOKUP(Table3[[#This Row],[نام ماشین آلات]],M:O,2,FALSE)</f>
        <v>جواد رضاپور</v>
      </c>
      <c r="F58" s="218" t="str">
        <f>IFERROR(VLOOKUP(C58,V:Z,4,FALSE),"")</f>
        <v/>
      </c>
      <c r="G58" s="218"/>
      <c r="H58" s="348"/>
    </row>
    <row r="59" spans="1:8" ht="19.5" x14ac:dyDescent="0.25">
      <c r="A59" s="262">
        <v>43</v>
      </c>
      <c r="B59" s="346">
        <v>45497</v>
      </c>
      <c r="C59" s="106" t="s">
        <v>127</v>
      </c>
      <c r="D59" s="218" t="str">
        <f>VLOOKUP(Table3[[#This Row],[کد دستگاه]],L:N,2,FALSE)</f>
        <v>بلدوزر D155</v>
      </c>
      <c r="E59" s="218" t="str">
        <f>VLOOKUP(Table3[[#This Row],[نام ماشین آلات]],M:O,2,FALSE)</f>
        <v>شرکتی</v>
      </c>
      <c r="F59" s="218"/>
      <c r="G59" s="218"/>
      <c r="H59" s="348"/>
    </row>
    <row r="60" spans="1:8" ht="19.5" x14ac:dyDescent="0.25">
      <c r="A60" s="262">
        <v>44</v>
      </c>
      <c r="B60" s="346">
        <v>45497</v>
      </c>
      <c r="C60" s="106" t="s">
        <v>297</v>
      </c>
      <c r="D60" s="218" t="str">
        <f>VLOOKUP(Table3[[#This Row],[کد دستگاه]],L:N,2,FALSE)</f>
        <v>بلدوزر D155</v>
      </c>
      <c r="E60" s="218" t="str">
        <f>VLOOKUP(Table3[[#This Row],[نام ماشین آلات]],M:O,2,FALSE)</f>
        <v>شرکتی</v>
      </c>
      <c r="F60" s="218" t="str">
        <f>IFERROR(VLOOKUP(C60,V:Z,4,FALSE),"")</f>
        <v/>
      </c>
      <c r="G60" s="218"/>
      <c r="H60" s="348"/>
    </row>
    <row r="61" spans="1:8" ht="19.5" x14ac:dyDescent="0.25">
      <c r="A61" s="262">
        <v>45</v>
      </c>
      <c r="B61" s="346">
        <v>45497</v>
      </c>
      <c r="C61" s="106" t="s">
        <v>136</v>
      </c>
      <c r="D61" s="218" t="str">
        <f>VLOOKUP(Table3[[#This Row],[کد دستگاه]],L:N,2,FALSE)</f>
        <v>بلدوزر D155</v>
      </c>
      <c r="E61" s="218" t="str">
        <f>VLOOKUP(Table3[[#This Row],[نام ماشین آلات]],M:O,2,FALSE)</f>
        <v>شرکتی</v>
      </c>
      <c r="F61" s="218"/>
      <c r="G61" s="218"/>
      <c r="H61" s="348"/>
    </row>
    <row r="62" spans="1:8" ht="19.5" x14ac:dyDescent="0.25">
      <c r="A62" s="262">
        <v>46</v>
      </c>
      <c r="B62" s="346">
        <v>45497</v>
      </c>
      <c r="C62" s="237" t="s">
        <v>286</v>
      </c>
      <c r="D62" s="218" t="str">
        <f>VLOOKUP(Table3[[#This Row],[کد دستگاه]],L:N,2,FALSE)</f>
        <v>بلدوزر D155</v>
      </c>
      <c r="E62" s="218" t="str">
        <f>VLOOKUP(Table3[[#This Row],[نام ماشین آلات]],M:O,2,FALSE)</f>
        <v>شرکتی</v>
      </c>
      <c r="F62" s="218" t="str">
        <f>IFERROR(VLOOKUP(C62,V:Z,4,FALSE),"")</f>
        <v/>
      </c>
      <c r="G62" s="218"/>
      <c r="H62" s="348"/>
    </row>
    <row r="63" spans="1:8" ht="19.5" x14ac:dyDescent="0.25">
      <c r="A63" s="262">
        <v>47</v>
      </c>
      <c r="B63" s="346">
        <v>45497</v>
      </c>
      <c r="C63" s="117" t="s">
        <v>144</v>
      </c>
      <c r="D63" s="218" t="str">
        <f>VLOOKUP(Table3[[#This Row],[کد دستگاه]],L:N,2,FALSE)</f>
        <v>بلدوزر D85</v>
      </c>
      <c r="E63" s="218" t="str">
        <f>VLOOKUP(Table3[[#This Row],[نام ماشین آلات]],M:O,2,FALSE)</f>
        <v>اکبری</v>
      </c>
      <c r="F63" s="218"/>
      <c r="G63" s="218"/>
      <c r="H63" s="348"/>
    </row>
    <row r="64" spans="1:8" ht="19.5" x14ac:dyDescent="0.25">
      <c r="A64" s="262">
        <v>48</v>
      </c>
      <c r="B64" s="346">
        <v>45497</v>
      </c>
      <c r="C64" s="117" t="s">
        <v>146</v>
      </c>
      <c r="D64" s="218" t="str">
        <f>VLOOKUP(Table3[[#This Row],[کد دستگاه]],L:N,2,FALSE)</f>
        <v>بلدوزر D85</v>
      </c>
      <c r="E64" s="218" t="str">
        <f>VLOOKUP(Table3[[#This Row],[نام ماشین آلات]],M:O,2,FALSE)</f>
        <v>اکبری</v>
      </c>
      <c r="F64" s="218" t="str">
        <f>IFERROR(VLOOKUP(C64,V:Z,4,FALSE),"")</f>
        <v/>
      </c>
      <c r="G64" s="218"/>
      <c r="H64" s="348"/>
    </row>
    <row r="65" spans="1:8" ht="19.5" x14ac:dyDescent="0.25">
      <c r="A65" s="262">
        <v>49</v>
      </c>
      <c r="B65" s="346">
        <v>45497</v>
      </c>
      <c r="C65" s="119" t="s">
        <v>147</v>
      </c>
      <c r="D65" s="218" t="str">
        <f>VLOOKUP(Table3[[#This Row],[کد دستگاه]],L:N,2,FALSE)</f>
        <v>بلدوزر D8K</v>
      </c>
      <c r="E65" s="218" t="str">
        <f>VLOOKUP(Table3[[#This Row],[نام ماشین آلات]],M:O,2,FALSE)</f>
        <v>حسن پور</v>
      </c>
      <c r="F65" s="218"/>
      <c r="G65" s="218"/>
      <c r="H65" s="348"/>
    </row>
    <row r="66" spans="1:8" ht="19.5" x14ac:dyDescent="0.25">
      <c r="A66" s="262">
        <v>50</v>
      </c>
      <c r="B66" s="346">
        <v>45497</v>
      </c>
      <c r="C66" s="4" t="s">
        <v>176</v>
      </c>
      <c r="D66" s="218" t="str">
        <f>VLOOKUP(Table3[[#This Row],[کد دستگاه]],L:N,2,FALSE)</f>
        <v>بلدوزر TD-250</v>
      </c>
      <c r="E66" s="218" t="str">
        <f>VLOOKUP(Table3[[#This Row],[نام ماشین آلات]],M:O,2,FALSE)</f>
        <v>محمد پور</v>
      </c>
      <c r="F66" s="218" t="str">
        <f>IFERROR(VLOOKUP(C66,V:Z,4,FALSE),"")</f>
        <v/>
      </c>
      <c r="G66" s="218"/>
      <c r="H66" s="348"/>
    </row>
    <row r="67" spans="1:8" ht="19.5" x14ac:dyDescent="0.25">
      <c r="A67" s="262">
        <v>51</v>
      </c>
      <c r="B67" s="346">
        <v>45497</v>
      </c>
      <c r="C67" s="4" t="s">
        <v>435</v>
      </c>
      <c r="D67" s="218" t="str">
        <f>VLOOKUP(Table3[[#This Row],[کد دستگاه]],L:N,2,FALSE)</f>
        <v>بلدوزر D85</v>
      </c>
      <c r="E67" s="218" t="str">
        <f>VLOOKUP(Table3[[#This Row],[نام ماشین آلات]],M:O,2,FALSE)</f>
        <v>اکبری</v>
      </c>
      <c r="F67" s="218"/>
      <c r="G67" s="218"/>
      <c r="H67" s="348"/>
    </row>
    <row r="68" spans="1:8" ht="19.5" x14ac:dyDescent="0.25">
      <c r="A68" s="262">
        <v>52</v>
      </c>
      <c r="B68" s="346">
        <v>45497</v>
      </c>
      <c r="C68" s="4" t="s">
        <v>398</v>
      </c>
      <c r="D68" s="218" t="str">
        <f>VLOOKUP(Table3[[#This Row],[کد دستگاه]],L:N,2,FALSE)</f>
        <v>بلدوزر D85</v>
      </c>
      <c r="E68" s="218" t="str">
        <f>VLOOKUP(Table3[[#This Row],[نام ماشین آلات]],M:O,2,FALSE)</f>
        <v>اکبری</v>
      </c>
      <c r="F68" s="218" t="str">
        <f>IFERROR(VLOOKUP(C68,V:Z,4,FALSE),"")</f>
        <v/>
      </c>
      <c r="G68" s="218"/>
      <c r="H68" s="348"/>
    </row>
    <row r="69" spans="1:8" ht="19.5" x14ac:dyDescent="0.25">
      <c r="A69" s="262">
        <v>53</v>
      </c>
      <c r="B69" s="346">
        <v>45497</v>
      </c>
      <c r="C69" s="106" t="s">
        <v>158</v>
      </c>
      <c r="D69" s="218" t="str">
        <f>VLOOKUP(Table3[[#This Row],[کد دستگاه]],L:N,2,FALSE)</f>
        <v>بیل 220 هیتاچی</v>
      </c>
      <c r="E69" s="218" t="str">
        <f>VLOOKUP(Table3[[#This Row],[نام ماشین آلات]],M:O,2,FALSE)</f>
        <v>تکبری</v>
      </c>
      <c r="F69" s="218"/>
      <c r="G69" s="218"/>
      <c r="H69" s="348"/>
    </row>
    <row r="70" spans="1:8" ht="19.5" x14ac:dyDescent="0.25">
      <c r="A70" s="262">
        <v>54</v>
      </c>
      <c r="B70" s="346">
        <v>45497</v>
      </c>
      <c r="C70" s="117" t="s">
        <v>137</v>
      </c>
      <c r="D70" s="218" t="str">
        <f>VLOOKUP(Table3[[#This Row],[کد دستگاه]],L:N,2,FALSE)</f>
        <v>بیل PC300</v>
      </c>
      <c r="E70" s="218" t="str">
        <f>VLOOKUP(Table3[[#This Row],[نام ماشین آلات]],M:O,2,FALSE)</f>
        <v>انصاری</v>
      </c>
      <c r="F70" s="218" t="str">
        <f>IFERROR(VLOOKUP(C70,V:Z,4,FALSE),"")</f>
        <v/>
      </c>
      <c r="G70" s="218"/>
      <c r="H70" s="348"/>
    </row>
    <row r="71" spans="1:8" ht="19.5" x14ac:dyDescent="0.25">
      <c r="A71" s="262">
        <v>55</v>
      </c>
      <c r="B71" s="346">
        <v>45497</v>
      </c>
      <c r="C71" s="117" t="s">
        <v>139</v>
      </c>
      <c r="D71" s="218" t="str">
        <f>VLOOKUP(Table3[[#This Row],[کد دستگاه]],L:N,2,FALSE)</f>
        <v>بیل PC400</v>
      </c>
      <c r="E71" s="218" t="str">
        <f>VLOOKUP(Table3[[#This Row],[نام ماشین آلات]],M:O,2,FALSE)</f>
        <v>انصاری</v>
      </c>
      <c r="F71" s="218"/>
      <c r="G71" s="218"/>
      <c r="H71" s="348"/>
    </row>
    <row r="72" spans="1:8" ht="19.5" x14ac:dyDescent="0.25">
      <c r="A72" s="262">
        <v>56</v>
      </c>
      <c r="B72" s="346">
        <v>45497</v>
      </c>
      <c r="C72" s="106" t="s">
        <v>162</v>
      </c>
      <c r="D72" s="218" t="str">
        <f>VLOOKUP(Table3[[#This Row],[کد دستگاه]],L:N,2,FALSE)</f>
        <v>بیل هیوندای 220</v>
      </c>
      <c r="E72" s="218" t="str">
        <f>VLOOKUP(Table3[[#This Row],[نام ماشین آلات]],M:O,2,FALSE)</f>
        <v>جواد رضاپور</v>
      </c>
      <c r="F72" s="218" t="str">
        <f>IFERROR(VLOOKUP(C72,V:Z,4,FALSE),"")</f>
        <v/>
      </c>
      <c r="G72" s="218"/>
      <c r="H72" s="348"/>
    </row>
    <row r="73" spans="1:8" ht="19.5" x14ac:dyDescent="0.25">
      <c r="A73" s="262">
        <v>57</v>
      </c>
      <c r="B73" s="346">
        <v>45498</v>
      </c>
      <c r="C73" s="106" t="s">
        <v>127</v>
      </c>
      <c r="D73" s="218" t="str">
        <f>VLOOKUP(Table3[[#This Row],[کد دستگاه]],L:N,2,FALSE)</f>
        <v>بلدوزر D155</v>
      </c>
      <c r="E73" s="218" t="str">
        <f>VLOOKUP(Table3[[#This Row],[نام ماشین آلات]],M:O,2,FALSE)</f>
        <v>شرکتی</v>
      </c>
      <c r="F73" s="218"/>
      <c r="G73" s="218"/>
      <c r="H73" s="348"/>
    </row>
    <row r="74" spans="1:8" ht="19.5" x14ac:dyDescent="0.25">
      <c r="A74" s="262">
        <v>58</v>
      </c>
      <c r="B74" s="346">
        <v>45498</v>
      </c>
      <c r="C74" s="106" t="s">
        <v>297</v>
      </c>
      <c r="D74" s="218" t="str">
        <f>VLOOKUP(Table3[[#This Row],[کد دستگاه]],L:N,2,FALSE)</f>
        <v>بلدوزر D155</v>
      </c>
      <c r="E74" s="218" t="str">
        <f>VLOOKUP(Table3[[#This Row],[نام ماشین آلات]],M:O,2,FALSE)</f>
        <v>شرکتی</v>
      </c>
      <c r="F74" s="218" t="str">
        <f>IFERROR(VLOOKUP(C74,V:Z,4,FALSE),"")</f>
        <v/>
      </c>
      <c r="G74" s="218"/>
      <c r="H74" s="348"/>
    </row>
    <row r="75" spans="1:8" ht="19.5" x14ac:dyDescent="0.25">
      <c r="A75" s="262">
        <v>59</v>
      </c>
      <c r="B75" s="346">
        <v>45498</v>
      </c>
      <c r="C75" s="106" t="s">
        <v>136</v>
      </c>
      <c r="D75" s="218" t="str">
        <f>VLOOKUP(Table3[[#This Row],[کد دستگاه]],L:N,2,FALSE)</f>
        <v>بلدوزر D155</v>
      </c>
      <c r="E75" s="218" t="str">
        <f>VLOOKUP(Table3[[#This Row],[نام ماشین آلات]],M:O,2,FALSE)</f>
        <v>شرکتی</v>
      </c>
      <c r="F75" s="218"/>
      <c r="G75" s="218"/>
      <c r="H75" s="348"/>
    </row>
    <row r="76" spans="1:8" ht="19.5" x14ac:dyDescent="0.25">
      <c r="A76" s="262">
        <v>60</v>
      </c>
      <c r="B76" s="346">
        <v>45498</v>
      </c>
      <c r="C76" s="237" t="s">
        <v>286</v>
      </c>
      <c r="D76" s="218" t="str">
        <f>VLOOKUP(Table3[[#This Row],[کد دستگاه]],L:N,2,FALSE)</f>
        <v>بلدوزر D155</v>
      </c>
      <c r="E76" s="218" t="str">
        <f>VLOOKUP(Table3[[#This Row],[نام ماشین آلات]],M:O,2,FALSE)</f>
        <v>شرکتی</v>
      </c>
      <c r="F76" s="218" t="str">
        <f>IFERROR(VLOOKUP(C76,V:Z,4,FALSE),"")</f>
        <v/>
      </c>
      <c r="G76" s="218"/>
      <c r="H76" s="348"/>
    </row>
    <row r="77" spans="1:8" ht="19.5" x14ac:dyDescent="0.25">
      <c r="A77" s="262">
        <v>61</v>
      </c>
      <c r="B77" s="346">
        <v>45498</v>
      </c>
      <c r="C77" s="117" t="s">
        <v>144</v>
      </c>
      <c r="D77" s="218" t="str">
        <f>VLOOKUP(Table3[[#This Row],[کد دستگاه]],L:N,2,FALSE)</f>
        <v>بلدوزر D85</v>
      </c>
      <c r="E77" s="218" t="str">
        <f>VLOOKUP(Table3[[#This Row],[نام ماشین آلات]],M:O,2,FALSE)</f>
        <v>اکبری</v>
      </c>
      <c r="F77" s="218"/>
      <c r="G77" s="218"/>
      <c r="H77" s="348"/>
    </row>
    <row r="78" spans="1:8" ht="19.5" x14ac:dyDescent="0.25">
      <c r="A78" s="262">
        <v>62</v>
      </c>
      <c r="B78" s="346">
        <v>45498</v>
      </c>
      <c r="C78" s="117" t="s">
        <v>146</v>
      </c>
      <c r="D78" s="218" t="str">
        <f>VLOOKUP(Table3[[#This Row],[کد دستگاه]],L:N,2,FALSE)</f>
        <v>بلدوزر D85</v>
      </c>
      <c r="E78" s="218" t="str">
        <f>VLOOKUP(Table3[[#This Row],[نام ماشین آلات]],M:O,2,FALSE)</f>
        <v>اکبری</v>
      </c>
      <c r="F78" s="218" t="str">
        <f>IFERROR(VLOOKUP(C78,V:Z,4,FALSE),"")</f>
        <v/>
      </c>
      <c r="G78" s="218"/>
      <c r="H78" s="348"/>
    </row>
    <row r="79" spans="1:8" ht="19.5" x14ac:dyDescent="0.25">
      <c r="A79" s="262">
        <v>63</v>
      </c>
      <c r="B79" s="346">
        <v>45498</v>
      </c>
      <c r="C79" s="119" t="s">
        <v>147</v>
      </c>
      <c r="D79" s="218" t="str">
        <f>VLOOKUP(Table3[[#This Row],[کد دستگاه]],L:N,2,FALSE)</f>
        <v>بلدوزر D8K</v>
      </c>
      <c r="E79" s="218" t="str">
        <f>VLOOKUP(Table3[[#This Row],[نام ماشین آلات]],M:O,2,FALSE)</f>
        <v>حسن پور</v>
      </c>
      <c r="F79" s="218"/>
      <c r="G79" s="218"/>
      <c r="H79" s="348"/>
    </row>
    <row r="80" spans="1:8" ht="19.5" x14ac:dyDescent="0.25">
      <c r="A80" s="262">
        <v>64</v>
      </c>
      <c r="B80" s="346">
        <v>45498</v>
      </c>
      <c r="C80" s="4" t="s">
        <v>176</v>
      </c>
      <c r="D80" s="218" t="str">
        <f>VLOOKUP(Table3[[#This Row],[کد دستگاه]],L:N,2,FALSE)</f>
        <v>بلدوزر TD-250</v>
      </c>
      <c r="E80" s="218" t="str">
        <f>VLOOKUP(Table3[[#This Row],[نام ماشین آلات]],M:O,2,FALSE)</f>
        <v>محمد پور</v>
      </c>
      <c r="F80" s="218" t="str">
        <f>IFERROR(VLOOKUP(C80,V:Z,4,FALSE),"")</f>
        <v/>
      </c>
      <c r="G80" s="218"/>
      <c r="H80" s="348"/>
    </row>
    <row r="81" spans="1:8" ht="19.5" x14ac:dyDescent="0.25">
      <c r="A81" s="262">
        <v>65</v>
      </c>
      <c r="B81" s="346">
        <v>45498</v>
      </c>
      <c r="C81" s="4" t="s">
        <v>435</v>
      </c>
      <c r="D81" s="218" t="str">
        <f>VLOOKUP(Table3[[#This Row],[کد دستگاه]],L:N,2,FALSE)</f>
        <v>بلدوزر D85</v>
      </c>
      <c r="E81" s="218" t="str">
        <f>VLOOKUP(Table3[[#This Row],[نام ماشین آلات]],M:O,2,FALSE)</f>
        <v>اکبری</v>
      </c>
      <c r="F81" s="218"/>
      <c r="G81" s="218"/>
      <c r="H81" s="348"/>
    </row>
    <row r="82" spans="1:8" ht="19.5" x14ac:dyDescent="0.25">
      <c r="A82" s="262">
        <v>66</v>
      </c>
      <c r="B82" s="346">
        <v>45498</v>
      </c>
      <c r="C82" s="4" t="s">
        <v>398</v>
      </c>
      <c r="D82" s="218" t="str">
        <f>VLOOKUP(Table3[[#This Row],[کد دستگاه]],L:N,2,FALSE)</f>
        <v>بلدوزر D85</v>
      </c>
      <c r="E82" s="218" t="str">
        <f>VLOOKUP(Table3[[#This Row],[نام ماشین آلات]],M:O,2,FALSE)</f>
        <v>اکبری</v>
      </c>
      <c r="F82" s="218" t="str">
        <f>IFERROR(VLOOKUP(C82,V:Z,4,FALSE),"")</f>
        <v/>
      </c>
      <c r="G82" s="218"/>
      <c r="H82" s="348"/>
    </row>
    <row r="83" spans="1:8" ht="19.5" x14ac:dyDescent="0.25">
      <c r="A83" s="262">
        <v>67</v>
      </c>
      <c r="B83" s="346">
        <v>45498</v>
      </c>
      <c r="C83" s="106" t="s">
        <v>158</v>
      </c>
      <c r="D83" s="218" t="str">
        <f>VLOOKUP(Table3[[#This Row],[کد دستگاه]],L:N,2,FALSE)</f>
        <v>بیل 220 هیتاچی</v>
      </c>
      <c r="E83" s="218" t="str">
        <f>VLOOKUP(Table3[[#This Row],[نام ماشین آلات]],M:O,2,FALSE)</f>
        <v>تکبری</v>
      </c>
      <c r="F83" s="218"/>
      <c r="G83" s="218"/>
      <c r="H83" s="348"/>
    </row>
    <row r="84" spans="1:8" ht="19.5" x14ac:dyDescent="0.25">
      <c r="A84" s="262">
        <v>68</v>
      </c>
      <c r="B84" s="346">
        <v>45498</v>
      </c>
      <c r="C84" s="117" t="s">
        <v>137</v>
      </c>
      <c r="D84" s="218" t="str">
        <f>VLOOKUP(Table3[[#This Row],[کد دستگاه]],L:N,2,FALSE)</f>
        <v>بیل PC300</v>
      </c>
      <c r="E84" s="218" t="str">
        <f>VLOOKUP(Table3[[#This Row],[نام ماشین آلات]],M:O,2,FALSE)</f>
        <v>انصاری</v>
      </c>
      <c r="F84" s="218" t="str">
        <f>IFERROR(VLOOKUP(C84,V:Z,4,FALSE),"")</f>
        <v/>
      </c>
      <c r="G84" s="218"/>
      <c r="H84" s="348"/>
    </row>
    <row r="85" spans="1:8" ht="19.5" x14ac:dyDescent="0.25">
      <c r="A85" s="262">
        <v>69</v>
      </c>
      <c r="B85" s="346">
        <v>45498</v>
      </c>
      <c r="C85" s="117" t="s">
        <v>139</v>
      </c>
      <c r="D85" s="218" t="str">
        <f>VLOOKUP(Table3[[#This Row],[کد دستگاه]],L:N,2,FALSE)</f>
        <v>بیل PC400</v>
      </c>
      <c r="E85" s="218" t="str">
        <f>VLOOKUP(Table3[[#This Row],[نام ماشین آلات]],M:O,2,FALSE)</f>
        <v>انصاری</v>
      </c>
      <c r="F85" s="218"/>
      <c r="G85" s="218"/>
      <c r="H85" s="348"/>
    </row>
    <row r="86" spans="1:8" ht="19.5" x14ac:dyDescent="0.25">
      <c r="A86" s="262">
        <v>70</v>
      </c>
      <c r="B86" s="346">
        <v>45498</v>
      </c>
      <c r="C86" s="106" t="s">
        <v>162</v>
      </c>
      <c r="D86" s="218" t="str">
        <f>VLOOKUP(Table3[[#This Row],[کد دستگاه]],L:N,2,FALSE)</f>
        <v>بیل هیوندای 220</v>
      </c>
      <c r="E86" s="218" t="str">
        <f>VLOOKUP(Table3[[#This Row],[نام ماشین آلات]],M:O,2,FALSE)</f>
        <v>جواد رضاپور</v>
      </c>
      <c r="F86" s="218" t="str">
        <f>IFERROR(VLOOKUP(C86,V:Z,4,FALSE),"")</f>
        <v/>
      </c>
      <c r="G86" s="218"/>
      <c r="H86" s="348"/>
    </row>
    <row r="87" spans="1:8" ht="19.5" x14ac:dyDescent="0.25">
      <c r="A87" s="262">
        <v>71</v>
      </c>
      <c r="B87" s="346">
        <v>45499</v>
      </c>
      <c r="C87" s="106" t="s">
        <v>127</v>
      </c>
      <c r="D87" s="218" t="str">
        <f>VLOOKUP(Table3[[#This Row],[کد دستگاه]],L:N,2,FALSE)</f>
        <v>بلدوزر D155</v>
      </c>
      <c r="E87" s="218" t="str">
        <f>VLOOKUP(Table3[[#This Row],[نام ماشین آلات]],M:O,2,FALSE)</f>
        <v>شرکتی</v>
      </c>
      <c r="F87" s="218"/>
      <c r="G87" s="218"/>
      <c r="H87" s="348"/>
    </row>
    <row r="88" spans="1:8" ht="19.5" x14ac:dyDescent="0.25">
      <c r="A88" s="262">
        <v>72</v>
      </c>
      <c r="B88" s="346">
        <v>45499</v>
      </c>
      <c r="C88" s="106" t="s">
        <v>297</v>
      </c>
      <c r="D88" s="218" t="str">
        <f>VLOOKUP(Table3[[#This Row],[کد دستگاه]],L:N,2,FALSE)</f>
        <v>بلدوزر D155</v>
      </c>
      <c r="E88" s="218" t="str">
        <f>VLOOKUP(Table3[[#This Row],[نام ماشین آلات]],M:O,2,FALSE)</f>
        <v>شرکتی</v>
      </c>
      <c r="F88" s="218" t="str">
        <f>IFERROR(VLOOKUP(C88,V:Z,4,FALSE),"")</f>
        <v/>
      </c>
      <c r="G88" s="218"/>
      <c r="H88" s="348"/>
    </row>
    <row r="89" spans="1:8" ht="19.5" x14ac:dyDescent="0.25">
      <c r="A89" s="262">
        <v>73</v>
      </c>
      <c r="B89" s="346">
        <v>45499</v>
      </c>
      <c r="C89" s="106" t="s">
        <v>136</v>
      </c>
      <c r="D89" s="218" t="str">
        <f>VLOOKUP(Table3[[#This Row],[کد دستگاه]],L:N,2,FALSE)</f>
        <v>بلدوزر D155</v>
      </c>
      <c r="E89" s="218" t="str">
        <f>VLOOKUP(Table3[[#This Row],[نام ماشین آلات]],M:O,2,FALSE)</f>
        <v>شرکتی</v>
      </c>
      <c r="F89" s="218"/>
      <c r="G89" s="218"/>
      <c r="H89" s="348"/>
    </row>
    <row r="90" spans="1:8" ht="19.5" x14ac:dyDescent="0.25">
      <c r="A90" s="262">
        <v>74</v>
      </c>
      <c r="B90" s="346">
        <v>45499</v>
      </c>
      <c r="C90" s="237" t="s">
        <v>286</v>
      </c>
      <c r="D90" s="218" t="str">
        <f>VLOOKUP(Table3[[#This Row],[کد دستگاه]],L:N,2,FALSE)</f>
        <v>بلدوزر D155</v>
      </c>
      <c r="E90" s="218" t="str">
        <f>VLOOKUP(Table3[[#This Row],[نام ماشین آلات]],M:O,2,FALSE)</f>
        <v>شرکتی</v>
      </c>
      <c r="F90" s="218" t="str">
        <f>IFERROR(VLOOKUP(C90,V:Z,4,FALSE),"")</f>
        <v/>
      </c>
      <c r="G90" s="218"/>
      <c r="H90" s="348"/>
    </row>
    <row r="91" spans="1:8" ht="19.5" x14ac:dyDescent="0.25">
      <c r="A91" s="262">
        <v>75</v>
      </c>
      <c r="B91" s="346">
        <v>45499</v>
      </c>
      <c r="C91" s="117" t="s">
        <v>144</v>
      </c>
      <c r="D91" s="218" t="str">
        <f>VLOOKUP(Table3[[#This Row],[کد دستگاه]],L:N,2,FALSE)</f>
        <v>بلدوزر D85</v>
      </c>
      <c r="E91" s="218" t="str">
        <f>VLOOKUP(Table3[[#This Row],[نام ماشین آلات]],M:O,2,FALSE)</f>
        <v>اکبری</v>
      </c>
      <c r="F91" s="218"/>
      <c r="G91" s="218"/>
      <c r="H91" s="348"/>
    </row>
    <row r="92" spans="1:8" ht="19.5" x14ac:dyDescent="0.25">
      <c r="A92" s="262">
        <v>76</v>
      </c>
      <c r="B92" s="346">
        <v>45499</v>
      </c>
      <c r="C92" s="117" t="s">
        <v>146</v>
      </c>
      <c r="D92" s="218" t="str">
        <f>VLOOKUP(Table3[[#This Row],[کد دستگاه]],L:N,2,FALSE)</f>
        <v>بلدوزر D85</v>
      </c>
      <c r="E92" s="218" t="str">
        <f>VLOOKUP(Table3[[#This Row],[نام ماشین آلات]],M:O,2,FALSE)</f>
        <v>اکبری</v>
      </c>
      <c r="F92" s="218" t="str">
        <f>IFERROR(VLOOKUP(C92,V:Z,4,FALSE),"")</f>
        <v/>
      </c>
      <c r="G92" s="218"/>
      <c r="H92" s="348"/>
    </row>
    <row r="93" spans="1:8" ht="19.5" x14ac:dyDescent="0.25">
      <c r="A93" s="262">
        <v>77</v>
      </c>
      <c r="B93" s="346">
        <v>45499</v>
      </c>
      <c r="C93" s="119" t="s">
        <v>147</v>
      </c>
      <c r="D93" s="218" t="str">
        <f>VLOOKUP(Table3[[#This Row],[کد دستگاه]],L:N,2,FALSE)</f>
        <v>بلدوزر D8K</v>
      </c>
      <c r="E93" s="218" t="str">
        <f>VLOOKUP(Table3[[#This Row],[نام ماشین آلات]],M:O,2,FALSE)</f>
        <v>حسن پور</v>
      </c>
      <c r="F93" s="218"/>
      <c r="G93" s="218"/>
      <c r="H93" s="348"/>
    </row>
    <row r="94" spans="1:8" ht="19.5" x14ac:dyDescent="0.25">
      <c r="A94" s="262">
        <v>78</v>
      </c>
      <c r="B94" s="346">
        <v>45499</v>
      </c>
      <c r="C94" s="4" t="s">
        <v>176</v>
      </c>
      <c r="D94" s="218" t="str">
        <f>VLOOKUP(Table3[[#This Row],[کد دستگاه]],L:N,2,FALSE)</f>
        <v>بلدوزر TD-250</v>
      </c>
      <c r="E94" s="218" t="str">
        <f>VLOOKUP(Table3[[#This Row],[نام ماشین آلات]],M:O,2,FALSE)</f>
        <v>محمد پور</v>
      </c>
      <c r="F94" s="218" t="str">
        <f>IFERROR(VLOOKUP(C94,V:Z,4,FALSE),"")</f>
        <v/>
      </c>
      <c r="G94" s="218"/>
      <c r="H94" s="348"/>
    </row>
    <row r="95" spans="1:8" ht="19.5" x14ac:dyDescent="0.25">
      <c r="A95" s="262">
        <v>79</v>
      </c>
      <c r="B95" s="346">
        <v>45499</v>
      </c>
      <c r="C95" s="4" t="s">
        <v>435</v>
      </c>
      <c r="D95" s="218" t="str">
        <f>VLOOKUP(Table3[[#This Row],[کد دستگاه]],L:N,2,FALSE)</f>
        <v>بلدوزر D85</v>
      </c>
      <c r="E95" s="218" t="str">
        <f>VLOOKUP(Table3[[#This Row],[نام ماشین آلات]],M:O,2,FALSE)</f>
        <v>اکبری</v>
      </c>
      <c r="F95" s="218"/>
      <c r="G95" s="218"/>
      <c r="H95" s="348"/>
    </row>
    <row r="96" spans="1:8" ht="19.5" x14ac:dyDescent="0.25">
      <c r="A96" s="262">
        <v>80</v>
      </c>
      <c r="B96" s="346">
        <v>45499</v>
      </c>
      <c r="C96" s="4" t="s">
        <v>398</v>
      </c>
      <c r="D96" s="218" t="str">
        <f>VLOOKUP(Table3[[#This Row],[کد دستگاه]],L:N,2,FALSE)</f>
        <v>بلدوزر D85</v>
      </c>
      <c r="E96" s="218" t="str">
        <f>VLOOKUP(Table3[[#This Row],[نام ماشین آلات]],M:O,2,FALSE)</f>
        <v>اکبری</v>
      </c>
      <c r="F96" s="218" t="str">
        <f>IFERROR(VLOOKUP(C96,V:Z,4,FALSE),"")</f>
        <v/>
      </c>
      <c r="G96" s="218"/>
      <c r="H96" s="348"/>
    </row>
    <row r="97" spans="1:8" ht="19.5" x14ac:dyDescent="0.25">
      <c r="A97" s="262">
        <v>81</v>
      </c>
      <c r="B97" s="346">
        <v>45499</v>
      </c>
      <c r="C97" s="106" t="s">
        <v>158</v>
      </c>
      <c r="D97" s="218" t="str">
        <f>VLOOKUP(Table3[[#This Row],[کد دستگاه]],L:N,2,FALSE)</f>
        <v>بیل 220 هیتاچی</v>
      </c>
      <c r="E97" s="218" t="str">
        <f>VLOOKUP(Table3[[#This Row],[نام ماشین آلات]],M:O,2,FALSE)</f>
        <v>تکبری</v>
      </c>
      <c r="F97" s="218"/>
      <c r="G97" s="218"/>
      <c r="H97" s="348"/>
    </row>
    <row r="98" spans="1:8" ht="19.5" x14ac:dyDescent="0.25">
      <c r="A98" s="262">
        <v>82</v>
      </c>
      <c r="B98" s="346">
        <v>45499</v>
      </c>
      <c r="C98" s="117" t="s">
        <v>137</v>
      </c>
      <c r="D98" s="218" t="str">
        <f>VLOOKUP(Table3[[#This Row],[کد دستگاه]],L:N,2,FALSE)</f>
        <v>بیل PC300</v>
      </c>
      <c r="E98" s="218" t="str">
        <f>VLOOKUP(Table3[[#This Row],[نام ماشین آلات]],M:O,2,FALSE)</f>
        <v>انصاری</v>
      </c>
      <c r="F98" s="218" t="str">
        <f>IFERROR(VLOOKUP(C98,V:Z,4,FALSE),"")</f>
        <v/>
      </c>
      <c r="G98" s="218"/>
      <c r="H98" s="348"/>
    </row>
    <row r="99" spans="1:8" ht="19.5" x14ac:dyDescent="0.25">
      <c r="A99" s="262">
        <v>83</v>
      </c>
      <c r="B99" s="346">
        <v>45499</v>
      </c>
      <c r="C99" s="117" t="s">
        <v>139</v>
      </c>
      <c r="D99" s="218" t="str">
        <f>VLOOKUP(Table3[[#This Row],[کد دستگاه]],L:N,2,FALSE)</f>
        <v>بیل PC400</v>
      </c>
      <c r="E99" s="218" t="str">
        <f>VLOOKUP(Table3[[#This Row],[نام ماشین آلات]],M:O,2,FALSE)</f>
        <v>انصاری</v>
      </c>
      <c r="F99" s="218"/>
      <c r="G99" s="218"/>
      <c r="H99" s="348"/>
    </row>
    <row r="100" spans="1:8" ht="19.5" x14ac:dyDescent="0.25">
      <c r="A100" s="262">
        <v>84</v>
      </c>
      <c r="B100" s="391">
        <v>45499</v>
      </c>
      <c r="C100" s="349" t="s">
        <v>162</v>
      </c>
      <c r="D100" s="218" t="str">
        <f>VLOOKUP(Table3[[#This Row],[کد دستگاه]],L:N,2,FALSE)</f>
        <v>بیل هیوندای 220</v>
      </c>
      <c r="E100" s="218" t="str">
        <f>VLOOKUP(Table3[[#This Row],[نام ماشین آلات]],M:O,2,FALSE)</f>
        <v>جواد رضاپور</v>
      </c>
      <c r="F100" s="220" t="str">
        <f>IFERROR(VLOOKUP(C100,V:Z,4,FALSE),"")</f>
        <v/>
      </c>
      <c r="G100" s="220"/>
      <c r="H100" s="392"/>
    </row>
  </sheetData>
  <phoneticPr fontId="71" type="noConversion"/>
  <conditionalFormatting sqref="H1:H1048576">
    <cfRule type="containsBlanks" dxfId="49" priority="2">
      <formula>LEN(TRIM(H1))=0</formula>
    </cfRule>
  </conditionalFormatting>
  <pageMargins left="0" right="0" top="0" bottom="0" header="0" footer="0"/>
  <pageSetup paperSize="9" scale="86"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B1:CB739"/>
  <sheetViews>
    <sheetView rightToLeft="1" view="pageBreakPreview" topLeftCell="W1" zoomScale="70" zoomScaleNormal="100" zoomScaleSheetLayoutView="70" workbookViewId="0">
      <pane ySplit="4" topLeftCell="A204" activePane="bottomLeft" state="frozen"/>
      <selection activeCell="N7237" sqref="N7237"/>
      <selection pane="bottomLeft" activeCell="AT215" sqref="AT215"/>
    </sheetView>
  </sheetViews>
  <sheetFormatPr defaultColWidth="9.140625" defaultRowHeight="15" x14ac:dyDescent="0.25"/>
  <cols>
    <col min="1" max="1" width="9.140625" style="2"/>
    <col min="2" max="2" width="2.140625" style="2" customWidth="1"/>
    <col min="3" max="3" width="15.28515625" style="2" bestFit="1" customWidth="1"/>
    <col min="4" max="6" width="9.140625" style="2"/>
    <col min="7" max="7" width="10.28515625" style="2" bestFit="1" customWidth="1"/>
    <col min="8" max="8" width="10.28515625" style="2" customWidth="1"/>
    <col min="9" max="9" width="9.140625" style="2"/>
    <col min="10" max="10" width="9.140625" style="482"/>
    <col min="11" max="15" width="9.140625" style="2"/>
    <col min="16" max="17" width="10.28515625" style="2" bestFit="1" customWidth="1"/>
    <col min="18" max="18" width="10.28515625" style="494" customWidth="1"/>
    <col min="19" max="19" width="11.140625" style="2" bestFit="1" customWidth="1"/>
    <col min="20" max="25" width="9.140625" style="2"/>
    <col min="26" max="26" width="15.85546875" style="2" customWidth="1"/>
    <col min="27" max="29" width="9.140625" style="2"/>
    <col min="30" max="30" width="10.28515625" style="2" bestFit="1" customWidth="1"/>
    <col min="31" max="31" width="6.7109375" style="92" bestFit="1" customWidth="1"/>
    <col min="32" max="33" width="9.140625" style="2"/>
    <col min="34" max="34" width="9.140625" style="432"/>
    <col min="35" max="46" width="9.140625" style="2"/>
    <col min="47" max="47" width="11.7109375" style="2" bestFit="1" customWidth="1"/>
    <col min="48" max="48" width="10" style="2" customWidth="1"/>
    <col min="49" max="55" width="9.140625" style="2"/>
    <col min="56" max="60" width="0" style="2" hidden="1" customWidth="1"/>
    <col min="61" max="61" width="54.140625" style="2" bestFit="1" customWidth="1"/>
    <col min="62" max="62" width="9.140625" style="510"/>
    <col min="63" max="66" width="9.140625" style="2"/>
    <col min="67" max="67" width="24.7109375" style="2" bestFit="1" customWidth="1"/>
    <col min="68" max="68" width="17.85546875" style="2" bestFit="1" customWidth="1"/>
    <col min="69" max="69" width="16.42578125" style="2" bestFit="1" customWidth="1"/>
    <col min="70" max="70" width="16" style="2" bestFit="1" customWidth="1"/>
    <col min="71" max="16384" width="9.140625" style="2"/>
  </cols>
  <sheetData>
    <row r="1" spans="2:68" x14ac:dyDescent="0.25">
      <c r="B1" s="5"/>
      <c r="C1" s="4">
        <v>1</v>
      </c>
      <c r="D1" s="4">
        <f>C1+1</f>
        <v>2</v>
      </c>
      <c r="E1" s="4">
        <f>D1+1</f>
        <v>3</v>
      </c>
      <c r="F1" s="4">
        <f t="shared" ref="F1:H1" si="0">E1+1</f>
        <v>4</v>
      </c>
      <c r="G1" s="4">
        <f t="shared" si="0"/>
        <v>5</v>
      </c>
      <c r="H1" s="4">
        <f t="shared" si="0"/>
        <v>6</v>
      </c>
      <c r="I1" s="4">
        <f>H1+1</f>
        <v>7</v>
      </c>
      <c r="J1" s="481">
        <f t="shared" ref="J1:BC1" si="1">I1+1</f>
        <v>8</v>
      </c>
      <c r="K1" s="481">
        <f t="shared" si="1"/>
        <v>9</v>
      </c>
      <c r="L1" s="481">
        <f t="shared" si="1"/>
        <v>10</v>
      </c>
      <c r="M1" s="481">
        <f t="shared" si="1"/>
        <v>11</v>
      </c>
      <c r="N1" s="481">
        <f t="shared" si="1"/>
        <v>12</v>
      </c>
      <c r="O1" s="481">
        <f t="shared" si="1"/>
        <v>13</v>
      </c>
      <c r="P1" s="481">
        <f t="shared" si="1"/>
        <v>14</v>
      </c>
      <c r="Q1" s="481">
        <f t="shared" si="1"/>
        <v>15</v>
      </c>
      <c r="R1" s="481">
        <f t="shared" si="1"/>
        <v>16</v>
      </c>
      <c r="S1" s="481">
        <f t="shared" si="1"/>
        <v>17</v>
      </c>
      <c r="T1" s="481">
        <f t="shared" si="1"/>
        <v>18</v>
      </c>
      <c r="U1" s="481">
        <f t="shared" si="1"/>
        <v>19</v>
      </c>
      <c r="V1" s="481">
        <f t="shared" si="1"/>
        <v>20</v>
      </c>
      <c r="W1" s="481">
        <f t="shared" si="1"/>
        <v>21</v>
      </c>
      <c r="X1" s="481">
        <f t="shared" si="1"/>
        <v>22</v>
      </c>
      <c r="Y1" s="481">
        <f t="shared" si="1"/>
        <v>23</v>
      </c>
      <c r="Z1" s="481">
        <f t="shared" si="1"/>
        <v>24</v>
      </c>
      <c r="AA1" s="481">
        <f t="shared" si="1"/>
        <v>25</v>
      </c>
      <c r="AB1" s="481">
        <f t="shared" si="1"/>
        <v>26</v>
      </c>
      <c r="AC1" s="481">
        <f t="shared" si="1"/>
        <v>27</v>
      </c>
      <c r="AD1" s="481">
        <f t="shared" si="1"/>
        <v>28</v>
      </c>
      <c r="AE1" s="481">
        <f t="shared" si="1"/>
        <v>29</v>
      </c>
      <c r="AF1" s="481">
        <f t="shared" si="1"/>
        <v>30</v>
      </c>
      <c r="AG1" s="481">
        <f t="shared" si="1"/>
        <v>31</v>
      </c>
      <c r="AH1" s="481">
        <f t="shared" si="1"/>
        <v>32</v>
      </c>
      <c r="AI1" s="481">
        <f>AH1+1</f>
        <v>33</v>
      </c>
      <c r="AJ1" s="481">
        <f t="shared" si="1"/>
        <v>34</v>
      </c>
      <c r="AK1" s="481">
        <f>AJ1+1</f>
        <v>35</v>
      </c>
      <c r="AL1" s="481">
        <f>AK1+1</f>
        <v>36</v>
      </c>
      <c r="AM1" s="481">
        <f t="shared" si="1"/>
        <v>37</v>
      </c>
      <c r="AN1" s="481">
        <f t="shared" si="1"/>
        <v>38</v>
      </c>
      <c r="AO1" s="481">
        <f t="shared" si="1"/>
        <v>39</v>
      </c>
      <c r="AP1" s="481">
        <f t="shared" si="1"/>
        <v>40</v>
      </c>
      <c r="AQ1" s="481">
        <f t="shared" si="1"/>
        <v>41</v>
      </c>
      <c r="AR1" s="481">
        <f t="shared" si="1"/>
        <v>42</v>
      </c>
      <c r="AS1" s="481">
        <f t="shared" si="1"/>
        <v>43</v>
      </c>
      <c r="AT1" s="481">
        <f t="shared" si="1"/>
        <v>44</v>
      </c>
      <c r="AU1" s="481">
        <f t="shared" si="1"/>
        <v>45</v>
      </c>
      <c r="AV1" s="481">
        <f t="shared" si="1"/>
        <v>46</v>
      </c>
      <c r="AW1" s="481">
        <f t="shared" si="1"/>
        <v>47</v>
      </c>
      <c r="AX1" s="481">
        <f t="shared" si="1"/>
        <v>48</v>
      </c>
      <c r="AY1" s="481">
        <f t="shared" si="1"/>
        <v>49</v>
      </c>
      <c r="AZ1" s="481">
        <f t="shared" si="1"/>
        <v>50</v>
      </c>
      <c r="BA1" s="481">
        <f t="shared" si="1"/>
        <v>51</v>
      </c>
      <c r="BB1" s="481">
        <f t="shared" si="1"/>
        <v>52</v>
      </c>
      <c r="BC1" s="481">
        <f t="shared" si="1"/>
        <v>53</v>
      </c>
      <c r="BD1" s="4">
        <f t="shared" ref="BD1:BI1" si="2">BC1+1</f>
        <v>54</v>
      </c>
      <c r="BE1" s="4">
        <f t="shared" si="2"/>
        <v>55</v>
      </c>
      <c r="BF1" s="4">
        <f t="shared" si="2"/>
        <v>56</v>
      </c>
      <c r="BG1" s="4">
        <f t="shared" si="2"/>
        <v>57</v>
      </c>
      <c r="BH1" s="4">
        <f t="shared" si="2"/>
        <v>58</v>
      </c>
      <c r="BI1" s="4">
        <f t="shared" si="2"/>
        <v>59</v>
      </c>
    </row>
    <row r="2" spans="2:68" ht="30.75" customHeight="1" thickBot="1" x14ac:dyDescent="0.3">
      <c r="B2" s="5"/>
      <c r="C2" s="4"/>
      <c r="D2" s="50">
        <f t="shared" ref="D2:L2" si="3">SUM(D5:D5028)</f>
        <v>29940.299999999996</v>
      </c>
      <c r="E2" s="50">
        <f t="shared" si="3"/>
        <v>28420.560000000009</v>
      </c>
      <c r="F2" s="50">
        <f t="shared" si="3"/>
        <v>32225.764999999999</v>
      </c>
      <c r="G2" s="50">
        <f t="shared" si="3"/>
        <v>9974.5250000000015</v>
      </c>
      <c r="H2" s="50">
        <f t="shared" si="3"/>
        <v>19458.684999999994</v>
      </c>
      <c r="I2" s="50">
        <f t="shared" si="3"/>
        <v>13475.7</v>
      </c>
      <c r="J2" s="50">
        <f t="shared" si="3"/>
        <v>3398.0725000000002</v>
      </c>
      <c r="K2" s="50">
        <f t="shared" si="3"/>
        <v>34852.65</v>
      </c>
      <c r="L2" s="50">
        <f t="shared" si="3"/>
        <v>95662</v>
      </c>
      <c r="M2" s="50">
        <f t="shared" ref="M2:BH2" si="4">SUM(M5:M5028)</f>
        <v>71838</v>
      </c>
      <c r="N2" s="50">
        <f t="shared" si="4"/>
        <v>13748.950000000003</v>
      </c>
      <c r="O2" s="50">
        <f t="shared" si="4"/>
        <v>22603.85</v>
      </c>
      <c r="P2" s="50">
        <f t="shared" si="4"/>
        <v>9155.0499999999993</v>
      </c>
      <c r="Q2" s="50">
        <f t="shared" si="4"/>
        <v>0</v>
      </c>
      <c r="R2" s="50">
        <f t="shared" si="4"/>
        <v>0</v>
      </c>
      <c r="S2" s="50">
        <f t="shared" si="4"/>
        <v>309518.03500000003</v>
      </c>
      <c r="T2" s="50">
        <f t="shared" si="4"/>
        <v>71838</v>
      </c>
      <c r="U2" s="50">
        <f t="shared" si="4"/>
        <v>0</v>
      </c>
      <c r="V2" s="50">
        <f t="shared" si="4"/>
        <v>0</v>
      </c>
      <c r="W2" s="50">
        <f t="shared" si="4"/>
        <v>0</v>
      </c>
      <c r="X2" s="50">
        <f t="shared" si="4"/>
        <v>0</v>
      </c>
      <c r="Y2" s="50">
        <f t="shared" si="4"/>
        <v>0</v>
      </c>
      <c r="Z2" s="50">
        <f t="shared" si="4"/>
        <v>256947</v>
      </c>
      <c r="AA2" s="50">
        <f t="shared" si="4"/>
        <v>9180.0000000000018</v>
      </c>
      <c r="AB2" s="50">
        <f t="shared" si="4"/>
        <v>5869.5999999999967</v>
      </c>
      <c r="AC2" s="50">
        <f t="shared" si="4"/>
        <v>8886.7999999999993</v>
      </c>
      <c r="AD2" s="50">
        <f t="shared" si="4"/>
        <v>4830</v>
      </c>
      <c r="AE2" s="50">
        <f t="shared" si="4"/>
        <v>579.5</v>
      </c>
      <c r="AF2" s="50">
        <f t="shared" si="4"/>
        <v>2158</v>
      </c>
      <c r="AG2" s="50">
        <f t="shared" si="4"/>
        <v>0</v>
      </c>
      <c r="AH2" s="50">
        <f t="shared" si="4"/>
        <v>4021.1499999999992</v>
      </c>
      <c r="AI2" s="50">
        <f t="shared" si="4"/>
        <v>3313</v>
      </c>
      <c r="AJ2" s="50">
        <f t="shared" si="4"/>
        <v>0</v>
      </c>
      <c r="AK2" s="50">
        <f>SUM(AK5:AK5028)</f>
        <v>3772</v>
      </c>
      <c r="AL2" s="50">
        <f t="shared" si="4"/>
        <v>0</v>
      </c>
      <c r="AM2" s="50">
        <f t="shared" si="4"/>
        <v>0</v>
      </c>
      <c r="AN2" s="50">
        <f t="shared" si="4"/>
        <v>0</v>
      </c>
      <c r="AO2" s="50">
        <f t="shared" si="4"/>
        <v>12085</v>
      </c>
      <c r="AP2" s="50">
        <f t="shared" si="4"/>
        <v>8630</v>
      </c>
      <c r="AQ2" s="50">
        <f t="shared" si="4"/>
        <v>21155</v>
      </c>
      <c r="AR2" s="50">
        <f t="shared" si="4"/>
        <v>2033</v>
      </c>
      <c r="AS2" s="50">
        <f t="shared" si="4"/>
        <v>1994</v>
      </c>
      <c r="AT2" s="50">
        <f t="shared" si="4"/>
        <v>3992</v>
      </c>
      <c r="AU2" s="50">
        <f t="shared" si="4"/>
        <v>542189</v>
      </c>
      <c r="AV2" s="50">
        <f t="shared" si="4"/>
        <v>9074942</v>
      </c>
      <c r="AW2" s="50">
        <f t="shared" si="4"/>
        <v>6286.7600000000039</v>
      </c>
      <c r="AX2" s="50">
        <f t="shared" si="4"/>
        <v>221306</v>
      </c>
      <c r="AY2" s="50"/>
      <c r="AZ2" s="50"/>
      <c r="BA2" s="50">
        <f t="shared" si="4"/>
        <v>24601.070899999977</v>
      </c>
      <c r="BB2" s="50">
        <f t="shared" si="4"/>
        <v>0</v>
      </c>
      <c r="BC2" s="50">
        <f t="shared" si="4"/>
        <v>0</v>
      </c>
      <c r="BD2" s="50"/>
      <c r="BE2" s="50"/>
      <c r="BF2" s="50"/>
      <c r="BG2" s="50"/>
      <c r="BH2" s="50">
        <f t="shared" si="4"/>
        <v>0</v>
      </c>
      <c r="BI2" s="23"/>
      <c r="BP2" s="2">
        <f>HLOOKUP(2,'Work DB'!$1:$2,2,FALSE)</f>
        <v>29940.299999999996</v>
      </c>
    </row>
    <row r="3" spans="2:68" s="14" customFormat="1" ht="33" x14ac:dyDescent="0.25">
      <c r="B3" s="16"/>
      <c r="C3" s="18"/>
      <c r="D3" s="727" t="s">
        <v>57</v>
      </c>
      <c r="E3" s="728"/>
      <c r="F3" s="728"/>
      <c r="G3" s="728"/>
      <c r="H3" s="728"/>
      <c r="I3" s="728"/>
      <c r="J3" s="732"/>
      <c r="K3" s="727" t="s">
        <v>58</v>
      </c>
      <c r="L3" s="728"/>
      <c r="M3" s="728"/>
      <c r="N3" s="728"/>
      <c r="O3" s="728"/>
      <c r="P3" s="728"/>
      <c r="Q3" s="728"/>
      <c r="R3" s="732"/>
      <c r="S3" s="729" t="s">
        <v>9</v>
      </c>
      <c r="T3" s="730"/>
      <c r="U3" s="730"/>
      <c r="V3" s="730"/>
      <c r="W3" s="730"/>
      <c r="X3" s="730"/>
      <c r="Y3" s="731"/>
      <c r="Z3" s="350" t="s">
        <v>464</v>
      </c>
      <c r="AA3" s="729" t="s">
        <v>3</v>
      </c>
      <c r="AB3" s="730"/>
      <c r="AC3" s="730"/>
      <c r="AD3" s="733"/>
      <c r="AE3" s="733"/>
      <c r="AF3" s="733"/>
      <c r="AG3" s="731"/>
      <c r="AH3" s="727" t="s">
        <v>10</v>
      </c>
      <c r="AI3" s="728"/>
      <c r="AJ3" s="728"/>
      <c r="AK3" s="732"/>
      <c r="AL3" s="727" t="s">
        <v>29</v>
      </c>
      <c r="AM3" s="728"/>
      <c r="AN3" s="728"/>
      <c r="AO3" s="727" t="s">
        <v>17</v>
      </c>
      <c r="AP3" s="728"/>
      <c r="AQ3" s="728"/>
      <c r="AR3" s="732"/>
      <c r="AS3" s="729" t="s">
        <v>19</v>
      </c>
      <c r="AT3" s="730"/>
      <c r="AU3" s="731"/>
      <c r="AV3" s="727" t="s">
        <v>21</v>
      </c>
      <c r="AW3" s="728"/>
      <c r="AX3" s="728"/>
      <c r="AY3" s="728"/>
      <c r="AZ3" s="728"/>
      <c r="BA3" s="728"/>
      <c r="BB3" s="728"/>
      <c r="BC3" s="732"/>
      <c r="BD3" s="727" t="s">
        <v>327</v>
      </c>
      <c r="BE3" s="728"/>
      <c r="BF3" s="728"/>
      <c r="BG3" s="728"/>
      <c r="BH3" s="728"/>
      <c r="BI3" s="54"/>
      <c r="BJ3" s="509" t="s">
        <v>24</v>
      </c>
      <c r="BK3" s="15" t="s">
        <v>23</v>
      </c>
      <c r="BL3" s="15" t="s">
        <v>372</v>
      </c>
      <c r="BM3" s="15" t="s">
        <v>371</v>
      </c>
      <c r="BN3" s="15" t="s">
        <v>448</v>
      </c>
    </row>
    <row r="4" spans="2:68" s="12" customFormat="1" ht="21" x14ac:dyDescent="0.25">
      <c r="B4" s="13"/>
      <c r="C4" s="19"/>
      <c r="D4" s="24" t="s">
        <v>1</v>
      </c>
      <c r="E4" s="17" t="s">
        <v>62</v>
      </c>
      <c r="F4" s="17" t="s">
        <v>63</v>
      </c>
      <c r="G4" s="17" t="s">
        <v>389</v>
      </c>
      <c r="H4" s="26" t="s">
        <v>481</v>
      </c>
      <c r="I4" s="17" t="s">
        <v>2</v>
      </c>
      <c r="J4" s="358" t="s">
        <v>521</v>
      </c>
      <c r="K4" s="24" t="s">
        <v>1</v>
      </c>
      <c r="L4" s="17" t="s">
        <v>2</v>
      </c>
      <c r="M4" s="17" t="s">
        <v>7</v>
      </c>
      <c r="N4" s="17" t="s">
        <v>62</v>
      </c>
      <c r="O4" s="17" t="s">
        <v>63</v>
      </c>
      <c r="P4" s="17" t="s">
        <v>389</v>
      </c>
      <c r="Q4" s="17" t="s">
        <v>481</v>
      </c>
      <c r="R4" s="358" t="s">
        <v>521</v>
      </c>
      <c r="S4" s="24" t="s">
        <v>1</v>
      </c>
      <c r="T4" s="17" t="s">
        <v>7</v>
      </c>
      <c r="U4" s="17"/>
      <c r="V4" s="17"/>
      <c r="W4" s="17"/>
      <c r="X4" s="17"/>
      <c r="Y4" s="25"/>
      <c r="Z4" s="358"/>
      <c r="AA4" s="24" t="s">
        <v>1</v>
      </c>
      <c r="AB4" s="17" t="s">
        <v>8</v>
      </c>
      <c r="AC4" s="17" t="s">
        <v>7</v>
      </c>
      <c r="AD4" s="26" t="s">
        <v>389</v>
      </c>
      <c r="AE4" s="26" t="s">
        <v>65</v>
      </c>
      <c r="AF4" s="26" t="s">
        <v>63</v>
      </c>
      <c r="AG4" s="25"/>
      <c r="AH4" s="24" t="s">
        <v>253</v>
      </c>
      <c r="AI4" s="22" t="s">
        <v>11</v>
      </c>
      <c r="AJ4" s="17" t="s">
        <v>12</v>
      </c>
      <c r="AK4" s="25" t="s">
        <v>10</v>
      </c>
      <c r="AL4" s="24" t="s">
        <v>26</v>
      </c>
      <c r="AM4" s="17" t="s">
        <v>27</v>
      </c>
      <c r="AN4" s="26" t="s">
        <v>28</v>
      </c>
      <c r="AO4" s="24" t="s">
        <v>1</v>
      </c>
      <c r="AP4" s="17" t="s">
        <v>18</v>
      </c>
      <c r="AQ4" s="17" t="s">
        <v>60</v>
      </c>
      <c r="AR4" s="25" t="s">
        <v>61</v>
      </c>
      <c r="AS4" s="24" t="s">
        <v>1</v>
      </c>
      <c r="AT4" s="17" t="s">
        <v>18</v>
      </c>
      <c r="AU4" s="25" t="s">
        <v>20</v>
      </c>
      <c r="AV4" s="24" t="s">
        <v>22</v>
      </c>
      <c r="AW4" s="17" t="s">
        <v>23</v>
      </c>
      <c r="AX4" s="17" t="s">
        <v>24</v>
      </c>
      <c r="AY4" s="17" t="s">
        <v>370</v>
      </c>
      <c r="AZ4" s="17" t="s">
        <v>371</v>
      </c>
      <c r="BA4" s="17" t="s">
        <v>448</v>
      </c>
      <c r="BB4" s="17" t="s">
        <v>30</v>
      </c>
      <c r="BC4" s="25" t="s">
        <v>31</v>
      </c>
      <c r="BD4" s="22" t="s">
        <v>62</v>
      </c>
      <c r="BE4" s="17" t="s">
        <v>63</v>
      </c>
      <c r="BF4" s="17" t="s">
        <v>2</v>
      </c>
      <c r="BG4" s="17" t="s">
        <v>7</v>
      </c>
      <c r="BH4" s="22"/>
      <c r="BI4" s="55"/>
    </row>
    <row r="5" spans="2:68" s="15" customFormat="1" ht="21" x14ac:dyDescent="0.25">
      <c r="B5" s="47"/>
      <c r="C5" s="58">
        <v>45370</v>
      </c>
      <c r="D5" s="190">
        <f>SUMIFS('Transport-DB'!R:R,'Transport-DB'!C:C,"&lt;="&amp;'Work DB'!C5,'Transport-DB'!F:F,"="&amp;'Work DB'!$D$4)</f>
        <v>0</v>
      </c>
      <c r="E5" s="191">
        <f>SUMIFS('Transport-DB'!R:R,'Transport-DB'!C:C,"&lt;="&amp;'Work DB'!C5,'Transport-DB'!F:F,"="&amp;'Work DB'!$E$4)</f>
        <v>0</v>
      </c>
      <c r="F5" s="191">
        <f>SUMIFS('Transport-DB'!R:R,'Transport-DB'!C:C,"&lt;="&amp;'Work DB'!C5,'Transport-DB'!F:F,"="&amp;'Work DB'!$F$4)</f>
        <v>0</v>
      </c>
      <c r="G5" s="191">
        <f>SUMIFS('Transport-DB'!R:R,'Transport-DB'!C:C,"&lt;="&amp;'Work DB'!C5,'Transport-DB'!F:F,"="&amp;'Work DB'!$G$4)</f>
        <v>0</v>
      </c>
      <c r="H5" s="188">
        <f>SUMIFS('Transport-DB'!R:R,'Transport-DB'!C:C,"&lt;="&amp;'Work DB'!C5,'Transport-DB'!F:F,"="&amp;'Work DB'!$H$4)</f>
        <v>0</v>
      </c>
      <c r="I5" s="191">
        <f>SUMIFS('Transport-DB'!R:R,'Transport-DB'!C:C,"&lt;="&amp;'Work DB'!C5,'Transport-DB'!F:F,"="&amp;'Work DB'!$I$4)</f>
        <v>0</v>
      </c>
      <c r="J5" s="483">
        <f>SUMIFS('Transport-DB'!R:R,'Transport-DB'!C:C,"&lt;="&amp;'Work DB'!C5,'Transport-DB'!F:F,"="&amp;'Work DB'!$J$4)</f>
        <v>0</v>
      </c>
      <c r="K5" s="190">
        <f>SUMIFS('Transport-DB'!Q:Q,'Transport-DB'!C:C,"&lt;="&amp;'Work DB'!C5,'Transport-DB'!F:F,"="&amp;'Work DB'!$K$4)</f>
        <v>2739.7999999999997</v>
      </c>
      <c r="L5" s="191">
        <f>SUMIFS('Transport-DB'!Q:Q,'Transport-DB'!C:C,"&lt;="&amp;'Work DB'!C5,'Transport-DB'!F:F,"="&amp;'Work DB'!$L$4)</f>
        <v>0</v>
      </c>
      <c r="M5" s="191">
        <f>SUMIFS('Transport-DB'!Q:Q,'Transport-DB'!C:C,"&lt;="&amp;'Work DB'!C5,'Transport-DB'!F:F,"="&amp;'Work DB'!$M$4)</f>
        <v>0</v>
      </c>
      <c r="N5" s="191">
        <f>SUMIFS('Transport-DB'!Q:Q,'Transport-DB'!C:C,"&lt;="&amp;'Work DB'!C5,'Transport-DB'!F:F,"="&amp;'Work DB'!$N$4)</f>
        <v>0</v>
      </c>
      <c r="O5" s="191">
        <f>SUMIFS('Transport-DB'!Q:Q,'Transport-DB'!C:C,"&lt;="&amp;'Work DB'!C5,'Transport-DB'!F:F,"="&amp;'Work DB'!$O$4)</f>
        <v>0</v>
      </c>
      <c r="P5" s="191">
        <f>SUMIFS('Transport-DB'!Q:Q,'Transport-DB'!C:C,"&lt;="&amp;'Work DB'!C5,'Transport-DB'!F:F,"="&amp;'Work DB'!$P$4)</f>
        <v>0</v>
      </c>
      <c r="Q5" s="188">
        <f>SUMIFS('Transport-DB'!Q:Q,'Transport-DB'!C:C,"&lt;="&amp;'Work DB'!C5,'Transport-DB'!F:F,"="&amp;'Work DB'!$Q$4)</f>
        <v>0</v>
      </c>
      <c r="R5" s="189">
        <f>SUMIFS('Transport-DB'!Q:Q,'Transport-DB'!C:C,"&lt;="&amp;'Work DB'!C5,'Transport-DB'!F:F,"="&amp;'Work DB'!$R$4)</f>
        <v>0</v>
      </c>
      <c r="S5" s="190">
        <f t="shared" ref="S5:S68" si="5">SUM(D5:I5)+SUM(K5:Q5)-M5</f>
        <v>2739.7999999999997</v>
      </c>
      <c r="T5" s="191">
        <f>M5</f>
        <v>0</v>
      </c>
      <c r="U5" s="191"/>
      <c r="V5" s="191"/>
      <c r="W5" s="191"/>
      <c r="X5" s="191"/>
      <c r="Y5" s="189"/>
      <c r="Z5" s="283"/>
      <c r="AA5" s="190">
        <f>SUMIFS('Transport-DB'!S:S,'Transport-DB'!C:C,"&lt;="&amp;'Work DB'!C6,'Transport-DB'!F:F,"="&amp;'Work DB'!$AA$4)</f>
        <v>0</v>
      </c>
      <c r="AB5" s="191">
        <f>SUMIFS('Transport-DB'!S:S,'Transport-DB'!C:C,"&lt;="&amp;'Work DB'!C6,'Transport-DB'!F:F,"="&amp;'Work DB'!$AB$4)</f>
        <v>0</v>
      </c>
      <c r="AC5" s="191">
        <f>SUMIFS('Transport-DB'!S:S,'Transport-DB'!C:C,"&lt;="&amp;'Work DB'!C6,'Transport-DB'!F:F,"="&amp;'Work DB'!$AC$4)</f>
        <v>0</v>
      </c>
      <c r="AD5" s="188">
        <f>SUMIFS('Transport-DB'!S:S,'Transport-DB'!C:C,"&lt;="&amp;'Work DB'!C6,'Transport-DB'!F:F,"="&amp;'Work DB'!$AD$4)</f>
        <v>0</v>
      </c>
      <c r="AE5" s="188">
        <f>SUMIFS('Transport-DB'!S:S,'Transport-DB'!C:C,"&lt;="&amp;'Work DB'!C6,'Transport-DB'!F:F,"="&amp;'Work DB'!$AE$4)</f>
        <v>0</v>
      </c>
      <c r="AF5" s="188">
        <f>SUMIFS('Transport-DB'!S:S,'Transport-DB'!C:C,"&lt;="&amp;'Work DB'!C5,'Transport-DB'!F:F,"="&amp;'Work DB'!$AF$4)</f>
        <v>0</v>
      </c>
      <c r="AG5" s="189"/>
      <c r="AH5" s="230">
        <f>SUMIFS('Transport-DB'!T:T,'Transport-DB'!C:C,"&lt;="&amp;'Work DB'!C5)</f>
        <v>0</v>
      </c>
      <c r="AI5" s="32">
        <v>0</v>
      </c>
      <c r="AJ5" s="29">
        <v>0</v>
      </c>
      <c r="AK5" s="30">
        <f>SUMIFS(Civil_DB[بتن],Civil_DB[تاریخ],"="&amp;'Work DB'!C5)</f>
        <v>0</v>
      </c>
      <c r="AL5" s="28">
        <v>0</v>
      </c>
      <c r="AM5" s="29">
        <v>0</v>
      </c>
      <c r="AN5" s="31">
        <v>0</v>
      </c>
      <c r="AO5" s="28">
        <f>2250-AP5</f>
        <v>2070</v>
      </c>
      <c r="AP5" s="29">
        <v>180</v>
      </c>
      <c r="AQ5" s="29">
        <f>AO5+AP5</f>
        <v>2250</v>
      </c>
      <c r="AR5" s="30">
        <v>510</v>
      </c>
      <c r="AS5" s="28">
        <v>436</v>
      </c>
      <c r="AT5" s="29">
        <v>95</v>
      </c>
      <c r="AU5" s="30">
        <f>'Daily Gas'!C36</f>
        <v>6942</v>
      </c>
      <c r="AV5" s="31">
        <f>'Daily Gas'!D44</f>
        <v>14858</v>
      </c>
      <c r="AW5" s="29">
        <v>0</v>
      </c>
      <c r="AX5" s="29">
        <v>0</v>
      </c>
      <c r="AY5" s="29"/>
      <c r="AZ5" s="29"/>
      <c r="BA5" s="29">
        <v>0</v>
      </c>
      <c r="BB5" s="29">
        <v>0</v>
      </c>
      <c r="BC5" s="30">
        <v>0</v>
      </c>
      <c r="BD5" s="283"/>
      <c r="BE5" s="283"/>
      <c r="BF5" s="283"/>
      <c r="BG5" s="283"/>
      <c r="BH5" s="32"/>
      <c r="BI5" s="59" t="s">
        <v>188</v>
      </c>
      <c r="BJ5" s="509"/>
    </row>
    <row r="6" spans="2:68" s="493" customFormat="1" ht="21" x14ac:dyDescent="0.25">
      <c r="B6" s="484"/>
      <c r="C6" s="485">
        <v>45371</v>
      </c>
      <c r="D6" s="486">
        <f>SUMIFS('Transport-DB'!R:R,'Transport-DB'!C:C,"="&amp;'Work DB'!C6,'Transport-DB'!F:F,"="&amp;'Work DB'!$D$4)</f>
        <v>0</v>
      </c>
      <c r="E6" s="487">
        <f>SUMIFS('Transport-DB'!R:R,'Transport-DB'!C:C,"="&amp;'Work DB'!C6,'Transport-DB'!F:F,"="&amp;'Work DB'!$E$4)</f>
        <v>0</v>
      </c>
      <c r="F6" s="487">
        <f>SUMIFS('Transport-DB'!R:R,'Transport-DB'!C:C,"="&amp;'Work DB'!C6,'Transport-DB'!F:F,"="&amp;'Work DB'!$F$4)</f>
        <v>0</v>
      </c>
      <c r="G6" s="487">
        <f>SUMIFS('Transport-DB'!R:R,'Transport-DB'!C:C,"="&amp;'Work DB'!C6,'Transport-DB'!F:F,"="&amp;'Work DB'!$G$4)</f>
        <v>0</v>
      </c>
      <c r="H6" s="488">
        <f>SUMIFS('Transport-DB'!R:R,'Transport-DB'!C:C,"="&amp;'Work DB'!C6,'Transport-DB'!F:F,"="&amp;'Work DB'!$H$4)</f>
        <v>0</v>
      </c>
      <c r="I6" s="487">
        <f>SUMIFS('Transport-DB'!R:R,'Transport-DB'!C:C,"="&amp;'Work DB'!C6,'Transport-DB'!F:F,"="&amp;'Work DB'!$I$4)</f>
        <v>0</v>
      </c>
      <c r="J6" s="489">
        <f>SUMIFS('Transport-DB'!R:R,'Transport-DB'!C:C,"="&amp;'Work DB'!C6,'Transport-DB'!F:F,"="&amp;'Work DB'!$J$4)</f>
        <v>0</v>
      </c>
      <c r="K6" s="486">
        <f>SUMIFS('Transport-DB'!Q:Q,'Transport-DB'!C:C,"="&amp;'Work DB'!C6,'Transport-DB'!F:F,"="&amp;'Work DB'!$K$4)</f>
        <v>0</v>
      </c>
      <c r="L6" s="487">
        <f>SUMIFS('Transport-DB'!Q:Q,'Transport-DB'!C:C,"="&amp;'Work DB'!C6,'Transport-DB'!F:F,"="&amp;'Work DB'!$L$4)</f>
        <v>0</v>
      </c>
      <c r="M6" s="487">
        <f>SUMIFS('Transport-DB'!Q:Q,'Transport-DB'!C:C,"="&amp;'Work DB'!C6,'Transport-DB'!F:F,"="&amp;'Work DB'!$M$4)</f>
        <v>0</v>
      </c>
      <c r="N6" s="487">
        <f>SUMIFS('Transport-DB'!Q:Q,'Transport-DB'!C:C,"="&amp;'Work DB'!C6,'Transport-DB'!F:F,"="&amp;'Work DB'!$N$4)</f>
        <v>0</v>
      </c>
      <c r="O6" s="487">
        <f>SUMIFS('Transport-DB'!Q:Q,'Transport-DB'!C:C,"="&amp;'Work DB'!C6,'Transport-DB'!F:F,"="&amp;'Work DB'!$O$4)</f>
        <v>0</v>
      </c>
      <c r="P6" s="487">
        <f>SUMIFS('Transport-DB'!Q:Q,'Transport-DB'!C:C,"&lt;="&amp;'Work DB'!C6,'Transport-DB'!F:F,"="&amp;'Work DB'!$P$4)</f>
        <v>0</v>
      </c>
      <c r="Q6" s="488">
        <f>SUMIFS('Transport-DB'!Q:Q,'Transport-DB'!C:C,"="&amp;'Work DB'!C6,'Transport-DB'!F:F,"="&amp;'Work DB'!$Q$4)</f>
        <v>0</v>
      </c>
      <c r="R6" s="490">
        <f>SUMIFS('Transport-DB'!Q:Q,'Transport-DB'!C:C,"="&amp;'Work DB'!C6,'Transport-DB'!F:F,"="&amp;'Work DB'!$R$4)</f>
        <v>0</v>
      </c>
      <c r="S6" s="486">
        <f t="shared" si="5"/>
        <v>0</v>
      </c>
      <c r="T6" s="487">
        <f t="shared" ref="T6:T36" si="6">M6</f>
        <v>0</v>
      </c>
      <c r="U6" s="487"/>
      <c r="V6" s="487"/>
      <c r="W6" s="487"/>
      <c r="X6" s="487"/>
      <c r="Y6" s="490"/>
      <c r="Z6" s="489"/>
      <c r="AA6" s="486">
        <f>SUMIFS('Transport-DB'!S:S,'Transport-DB'!C:C,"="&amp;'Work DB'!C6,'Transport-DB'!F:F,"="&amp;'Work DB'!$AA$4)</f>
        <v>0</v>
      </c>
      <c r="AB6" s="487">
        <f>SUMIFS('Transport-DB'!S:S,'Transport-DB'!C:C,"="&amp;'Work DB'!C6,'Transport-DB'!F:F,"="&amp;'Work DB'!$AB$4)</f>
        <v>0</v>
      </c>
      <c r="AC6" s="487">
        <f>SUMIFS('Transport-DB'!S:S,'Transport-DB'!C:C,"="&amp;'Work DB'!C6,'Transport-DB'!F:F,"="&amp;'Work DB'!$AC$4)</f>
        <v>0</v>
      </c>
      <c r="AD6" s="488">
        <f>SUMIFS('Transport-DB'!S:S,'Transport-DB'!C:C,"="&amp;'Work DB'!C6,'Transport-DB'!F:F,"="&amp;'Work DB'!$AD$4)</f>
        <v>0</v>
      </c>
      <c r="AE6" s="488">
        <f>SUMIFS('Transport-DB'!S:S,'Transport-DB'!C:C,"="&amp;'Work DB'!C6,'Transport-DB'!F:F,"="&amp;'Work DB'!$AE$4)</f>
        <v>0</v>
      </c>
      <c r="AF6" s="488">
        <f>SUMIFS('Transport-DB'!S:S,'Transport-DB'!C:C,"="&amp;'Work DB'!C6,'Transport-DB'!F:F,"="&amp;'Work DB'!$AF$4)</f>
        <v>0</v>
      </c>
      <c r="AG6" s="490"/>
      <c r="AH6" s="486">
        <f>SUMIFS('Transport-DB'!T:T,'Transport-DB'!C:C,"="&amp;'Work DB'!C6)</f>
        <v>0</v>
      </c>
      <c r="AI6" s="32">
        <v>0</v>
      </c>
      <c r="AJ6" s="487"/>
      <c r="AK6" s="30">
        <f>SUMIFS(Civil_DB[بتن],Civil_DB[تاریخ],"="&amp;'Work DB'!C6)</f>
        <v>0</v>
      </c>
      <c r="AL6" s="486"/>
      <c r="AM6" s="487"/>
      <c r="AN6" s="488"/>
      <c r="AO6" s="486"/>
      <c r="AP6" s="487"/>
      <c r="AQ6" s="487"/>
      <c r="AR6" s="490"/>
      <c r="AS6" s="486"/>
      <c r="AT6" s="488"/>
      <c r="AU6" s="487">
        <f>VLOOKUP(C6,'Daily Gas'!F5:I35,2,FALSE)</f>
        <v>0</v>
      </c>
      <c r="AV6" s="491">
        <f>AV5-AU6</f>
        <v>14858</v>
      </c>
      <c r="AW6" s="487"/>
      <c r="AX6" s="487"/>
      <c r="AY6" s="487"/>
      <c r="AZ6" s="487"/>
      <c r="BA6" s="487"/>
      <c r="BB6" s="487"/>
      <c r="BC6" s="490"/>
      <c r="BD6" s="489"/>
      <c r="BE6" s="489"/>
      <c r="BF6" s="489"/>
      <c r="BG6" s="489"/>
      <c r="BH6" s="491"/>
      <c r="BI6" s="492" t="s">
        <v>189</v>
      </c>
    </row>
    <row r="7" spans="2:68" s="15" customFormat="1" ht="21" x14ac:dyDescent="0.25">
      <c r="B7" s="47"/>
      <c r="C7" s="20">
        <f>C6+1</f>
        <v>45372</v>
      </c>
      <c r="D7" s="190">
        <f>SUMIFS('Transport-DB'!R:R,'Transport-DB'!C:C,"="&amp;'Work DB'!C7,'Transport-DB'!F:F,"="&amp;'Work DB'!$D$4)</f>
        <v>0</v>
      </c>
      <c r="E7" s="191">
        <f>SUMIFS('Transport-DB'!R:R,'Transport-DB'!C:C,"="&amp;'Work DB'!C7,'Transport-DB'!F:F,"="&amp;'Work DB'!$E$4)</f>
        <v>0</v>
      </c>
      <c r="F7" s="191">
        <f>SUMIFS('Transport-DB'!R:R,'Transport-DB'!C:C,"="&amp;'Work DB'!C7,'Transport-DB'!F:F,"="&amp;'Work DB'!$F$4)</f>
        <v>0</v>
      </c>
      <c r="G7" s="191">
        <f>SUMIFS('Transport-DB'!R:R,'Transport-DB'!C:C,"="&amp;'Work DB'!C7,'Transport-DB'!F:F,"="&amp;'Work DB'!$G$4)</f>
        <v>0</v>
      </c>
      <c r="H7" s="188">
        <f>SUMIFS('Transport-DB'!R:R,'Transport-DB'!C:C,"="&amp;'Work DB'!C7,'Transport-DB'!F:F,"="&amp;'Work DB'!$H$4)</f>
        <v>0</v>
      </c>
      <c r="I7" s="191">
        <f>SUMIFS('Transport-DB'!R:R,'Transport-DB'!C:C,"="&amp;'Work DB'!C7,'Transport-DB'!F:F,"="&amp;'Work DB'!$I$4)</f>
        <v>0</v>
      </c>
      <c r="J7" s="483">
        <f>SUMIFS('Transport-DB'!R:R,'Transport-DB'!C:C,"="&amp;'Work DB'!C7,'Transport-DB'!F:F,"="&amp;'Work DB'!$J$4)</f>
        <v>0</v>
      </c>
      <c r="K7" s="190">
        <f>SUMIFS('Transport-DB'!Q:Q,'Transport-DB'!C:C,"="&amp;'Work DB'!C7,'Transport-DB'!F:F,"="&amp;'Work DB'!$K$4)</f>
        <v>0</v>
      </c>
      <c r="L7" s="191">
        <f>SUMIFS('Transport-DB'!Q:Q,'Transport-DB'!C:C,"="&amp;'Work DB'!C7,'Transport-DB'!F:F,"="&amp;'Work DB'!$L$4)</f>
        <v>0</v>
      </c>
      <c r="M7" s="191">
        <f>SUMIFS('Transport-DB'!Q:Q,'Transport-DB'!C:C,"="&amp;'Work DB'!C7,'Transport-DB'!F:F,"="&amp;'Work DB'!$M$4)</f>
        <v>0</v>
      </c>
      <c r="N7" s="191">
        <f>SUMIFS('Transport-DB'!Q:Q,'Transport-DB'!C:C,"="&amp;'Work DB'!C7,'Transport-DB'!F:F,"="&amp;'Work DB'!$N$4)</f>
        <v>0</v>
      </c>
      <c r="O7" s="191">
        <f>SUMIFS('Transport-DB'!Q:Q,'Transport-DB'!C:C,"="&amp;'Work DB'!C7,'Transport-DB'!F:F,"="&amp;'Work DB'!$O$4)</f>
        <v>0</v>
      </c>
      <c r="P7" s="191">
        <f>SUMIFS('Transport-DB'!Q:Q,'Transport-DB'!C:C,"&lt;="&amp;'Work DB'!C7,'Transport-DB'!F:F,"="&amp;'Work DB'!$P$4)</f>
        <v>0</v>
      </c>
      <c r="Q7" s="188">
        <f>SUMIFS('Transport-DB'!Q:Q,'Transport-DB'!C:C,"="&amp;'Work DB'!C7,'Transport-DB'!F:F,"="&amp;'Work DB'!$Q$4)</f>
        <v>0</v>
      </c>
      <c r="R7" s="189">
        <f>SUMIFS('Transport-DB'!Q:Q,'Transport-DB'!C:C,"="&amp;'Work DB'!C7,'Transport-DB'!F:F,"="&amp;'Work DB'!$R$4)</f>
        <v>0</v>
      </c>
      <c r="S7" s="190">
        <f t="shared" si="5"/>
        <v>0</v>
      </c>
      <c r="T7" s="191">
        <f t="shared" si="6"/>
        <v>0</v>
      </c>
      <c r="U7" s="191"/>
      <c r="V7" s="191"/>
      <c r="W7" s="191"/>
      <c r="X7" s="191"/>
      <c r="Y7" s="189"/>
      <c r="Z7" s="283"/>
      <c r="AA7" s="190">
        <f>SUMIFS('Transport-DB'!S:S,'Transport-DB'!C:C,"="&amp;'Work DB'!C7,'Transport-DB'!F:F,"="&amp;'Work DB'!$AA$4)</f>
        <v>0</v>
      </c>
      <c r="AB7" s="191">
        <f>SUMIFS('Transport-DB'!S:S,'Transport-DB'!C:C,"="&amp;'Work DB'!C7,'Transport-DB'!F:F,"="&amp;'Work DB'!$AB$4)</f>
        <v>0</v>
      </c>
      <c r="AC7" s="191">
        <f>SUMIFS('Transport-DB'!S:S,'Transport-DB'!C:C,"="&amp;'Work DB'!C7,'Transport-DB'!F:F,"="&amp;'Work DB'!$AC$4)</f>
        <v>0</v>
      </c>
      <c r="AD7" s="188">
        <f>SUMIFS('Transport-DB'!S:S,'Transport-DB'!C:C,"="&amp;'Work DB'!C7,'Transport-DB'!F:F,"="&amp;'Work DB'!$AD$4)</f>
        <v>0</v>
      </c>
      <c r="AE7" s="188">
        <f>SUMIFS('Transport-DB'!S:S,'Transport-DB'!C:C,"="&amp;'Work DB'!C7,'Transport-DB'!F:F,"="&amp;'Work DB'!$AE$4)</f>
        <v>0</v>
      </c>
      <c r="AF7" s="188">
        <f>SUMIFS('Transport-DB'!S:S,'Transport-DB'!C:C,"="&amp;'Work DB'!C7,'Transport-DB'!F:F,"="&amp;'Work DB'!$AF$4)</f>
        <v>0</v>
      </c>
      <c r="AG7" s="189"/>
      <c r="AH7" s="230">
        <f>SUMIFS('Transport-DB'!T:T,'Transport-DB'!C:C,"="&amp;'Work DB'!C7)</f>
        <v>0</v>
      </c>
      <c r="AI7" s="32"/>
      <c r="AJ7" s="29"/>
      <c r="AK7" s="30">
        <f>SUMIFS(Civil_DB[بتن],Civil_DB[تاریخ],"="&amp;'Work DB'!C7)</f>
        <v>0</v>
      </c>
      <c r="AL7" s="28"/>
      <c r="AM7" s="29"/>
      <c r="AN7" s="31"/>
      <c r="AO7" s="28"/>
      <c r="AP7" s="29"/>
      <c r="AQ7" s="29"/>
      <c r="AR7" s="30"/>
      <c r="AS7" s="28"/>
      <c r="AT7" s="29"/>
      <c r="AU7" s="232">
        <f>VLOOKUP(C7,'Daily Gas'!F6:I36,2,FALSE)</f>
        <v>0</v>
      </c>
      <c r="AV7" s="239">
        <f t="shared" ref="AV7:AV70" si="7">AV6-AU7</f>
        <v>14858</v>
      </c>
      <c r="AW7" s="29"/>
      <c r="AX7" s="29"/>
      <c r="AY7" s="29"/>
      <c r="AZ7" s="29"/>
      <c r="BA7" s="29"/>
      <c r="BB7" s="29"/>
      <c r="BC7" s="30"/>
      <c r="BD7" s="283"/>
      <c r="BE7" s="283"/>
      <c r="BF7" s="283"/>
      <c r="BG7" s="283"/>
      <c r="BH7" s="32"/>
      <c r="BI7" s="56"/>
      <c r="BJ7" s="509"/>
    </row>
    <row r="8" spans="2:68" s="15" customFormat="1" ht="21" x14ac:dyDescent="0.25">
      <c r="B8" s="47"/>
      <c r="C8" s="20">
        <f t="shared" ref="C8:C71" si="8">C7+1</f>
        <v>45373</v>
      </c>
      <c r="D8" s="190">
        <f>SUMIFS('Transport-DB'!R:R,'Transport-DB'!C:C,"="&amp;'Work DB'!C8,'Transport-DB'!F:F,"="&amp;'Work DB'!$D$4)</f>
        <v>0</v>
      </c>
      <c r="E8" s="191">
        <f>SUMIFS('Transport-DB'!R:R,'Transport-DB'!C:C,"="&amp;'Work DB'!C8,'Transport-DB'!F:F,"="&amp;'Work DB'!$E$4)</f>
        <v>0</v>
      </c>
      <c r="F8" s="191">
        <f>SUMIFS('Transport-DB'!R:R,'Transport-DB'!C:C,"="&amp;'Work DB'!C8,'Transport-DB'!F:F,"="&amp;'Work DB'!$F$4)</f>
        <v>0</v>
      </c>
      <c r="G8" s="191">
        <f>SUMIFS('Transport-DB'!R:R,'Transport-DB'!C:C,"="&amp;'Work DB'!C8,'Transport-DB'!F:F,"="&amp;'Work DB'!$G$4)</f>
        <v>0</v>
      </c>
      <c r="H8" s="188">
        <f>SUMIFS('Transport-DB'!R:R,'Transport-DB'!C:C,"="&amp;'Work DB'!C8,'Transport-DB'!F:F,"="&amp;'Work DB'!$H$4)</f>
        <v>0</v>
      </c>
      <c r="I8" s="191">
        <f>SUMIFS('Transport-DB'!R:R,'Transport-DB'!C:C,"="&amp;'Work DB'!C8,'Transport-DB'!F:F,"="&amp;'Work DB'!$I$4)</f>
        <v>0</v>
      </c>
      <c r="J8" s="483">
        <f>SUMIFS('Transport-DB'!R:R,'Transport-DB'!C:C,"="&amp;'Work DB'!C8,'Transport-DB'!F:F,"="&amp;'Work DB'!$J$4)</f>
        <v>0</v>
      </c>
      <c r="K8" s="190">
        <f>SUMIFS('Transport-DB'!Q:Q,'Transport-DB'!C:C,"="&amp;'Work DB'!C8,'Transport-DB'!F:F,"="&amp;'Work DB'!$K$4)</f>
        <v>0</v>
      </c>
      <c r="L8" s="191">
        <f>SUMIFS('Transport-DB'!Q:Q,'Transport-DB'!C:C,"="&amp;'Work DB'!C8,'Transport-DB'!F:F,"="&amp;'Work DB'!$L$4)</f>
        <v>0</v>
      </c>
      <c r="M8" s="191">
        <f>SUMIFS('Transport-DB'!Q:Q,'Transport-DB'!C:C,"="&amp;'Work DB'!C8,'Transport-DB'!F:F,"="&amp;'Work DB'!$M$4)</f>
        <v>0</v>
      </c>
      <c r="N8" s="191">
        <f>SUMIFS('Transport-DB'!Q:Q,'Transport-DB'!C:C,"="&amp;'Work DB'!C8,'Transport-DB'!F:F,"="&amp;'Work DB'!$N$4)</f>
        <v>0</v>
      </c>
      <c r="O8" s="191">
        <f>SUMIFS('Transport-DB'!Q:Q,'Transport-DB'!C:C,"="&amp;'Work DB'!C8,'Transport-DB'!F:F,"="&amp;'Work DB'!$O$4)</f>
        <v>0</v>
      </c>
      <c r="P8" s="191">
        <f>SUMIFS('Transport-DB'!Q:Q,'Transport-DB'!C:C,"&lt;="&amp;'Work DB'!C8,'Transport-DB'!F:F,"="&amp;'Work DB'!$P$4)</f>
        <v>0</v>
      </c>
      <c r="Q8" s="188">
        <f>SUMIFS('Transport-DB'!Q:Q,'Transport-DB'!C:C,"="&amp;'Work DB'!C8,'Transport-DB'!F:F,"="&amp;'Work DB'!$Q$4)</f>
        <v>0</v>
      </c>
      <c r="R8" s="189">
        <f>SUMIFS('Transport-DB'!Q:Q,'Transport-DB'!C:C,"="&amp;'Work DB'!C8,'Transport-DB'!F:F,"="&amp;'Work DB'!$R$4)</f>
        <v>0</v>
      </c>
      <c r="S8" s="190">
        <f t="shared" si="5"/>
        <v>0</v>
      </c>
      <c r="T8" s="191">
        <f t="shared" si="6"/>
        <v>0</v>
      </c>
      <c r="U8" s="191"/>
      <c r="V8" s="191"/>
      <c r="W8" s="191"/>
      <c r="X8" s="191"/>
      <c r="Y8" s="189"/>
      <c r="Z8" s="283"/>
      <c r="AA8" s="190">
        <f>SUMIFS('Transport-DB'!S:S,'Transport-DB'!C:C,"="&amp;'Work DB'!C8,'Transport-DB'!F:F,"="&amp;'Work DB'!$AA$4)</f>
        <v>0</v>
      </c>
      <c r="AB8" s="191">
        <f>SUMIFS('Transport-DB'!S:S,'Transport-DB'!C:C,"="&amp;'Work DB'!C8,'Transport-DB'!F:F,"="&amp;'Work DB'!$AB$4)</f>
        <v>0</v>
      </c>
      <c r="AC8" s="191">
        <f>SUMIFS('Transport-DB'!S:S,'Transport-DB'!C:C,"="&amp;'Work DB'!C8,'Transport-DB'!F:F,"="&amp;'Work DB'!$AC$4)</f>
        <v>0</v>
      </c>
      <c r="AD8" s="188">
        <f>SUMIFS('Transport-DB'!S:S,'Transport-DB'!C:C,"="&amp;'Work DB'!C8,'Transport-DB'!F:F,"="&amp;'Work DB'!$AD$4)</f>
        <v>0</v>
      </c>
      <c r="AE8" s="188">
        <f>SUMIFS('Transport-DB'!S:S,'Transport-DB'!C:C,"="&amp;'Work DB'!C8,'Transport-DB'!F:F,"="&amp;'Work DB'!$AE$4)</f>
        <v>0</v>
      </c>
      <c r="AF8" s="188">
        <f>SUMIFS('Transport-DB'!S:S,'Transport-DB'!C:C,"="&amp;'Work DB'!C8,'Transport-DB'!F:F,"="&amp;'Work DB'!$AF$4)</f>
        <v>0</v>
      </c>
      <c r="AG8" s="189"/>
      <c r="AH8" s="230">
        <f>SUMIFS('Transport-DB'!T:T,'Transport-DB'!C:C,"="&amp;'Work DB'!C8)</f>
        <v>0</v>
      </c>
      <c r="AI8" s="32"/>
      <c r="AJ8" s="29"/>
      <c r="AK8" s="30">
        <f>SUMIFS(Civil_DB[بتن],Civil_DB[تاریخ],"="&amp;'Work DB'!C8)</f>
        <v>0</v>
      </c>
      <c r="AL8" s="28"/>
      <c r="AM8" s="29"/>
      <c r="AN8" s="31"/>
      <c r="AO8" s="28"/>
      <c r="AP8" s="29"/>
      <c r="AQ8" s="29"/>
      <c r="AR8" s="30"/>
      <c r="AS8" s="28"/>
      <c r="AT8" s="29"/>
      <c r="AU8" s="232">
        <f>VLOOKUP(C8,'Daily Gas'!F7:I37,2,FALSE)</f>
        <v>0</v>
      </c>
      <c r="AV8" s="239">
        <f t="shared" si="7"/>
        <v>14858</v>
      </c>
      <c r="AW8" s="29"/>
      <c r="AX8" s="29"/>
      <c r="AY8" s="29"/>
      <c r="AZ8" s="29"/>
      <c r="BA8" s="29"/>
      <c r="BB8" s="29"/>
      <c r="BC8" s="30"/>
      <c r="BD8" s="283"/>
      <c r="BE8" s="283"/>
      <c r="BF8" s="283"/>
      <c r="BG8" s="283"/>
      <c r="BH8" s="32"/>
      <c r="BI8" s="56"/>
      <c r="BJ8" s="509"/>
    </row>
    <row r="9" spans="2:68" s="15" customFormat="1" ht="21" x14ac:dyDescent="0.25">
      <c r="B9" s="47"/>
      <c r="C9" s="20">
        <f t="shared" si="8"/>
        <v>45374</v>
      </c>
      <c r="D9" s="190">
        <f>SUMIFS('Transport-DB'!R:R,'Transport-DB'!C:C,"="&amp;'Work DB'!C9,'Transport-DB'!F:F,"="&amp;'Work DB'!$D$4)</f>
        <v>0</v>
      </c>
      <c r="E9" s="191">
        <f>SUMIFS('Transport-DB'!R:R,'Transport-DB'!C:C,"="&amp;'Work DB'!C9,'Transport-DB'!F:F,"="&amp;'Work DB'!$E$4)</f>
        <v>0</v>
      </c>
      <c r="F9" s="191">
        <f>SUMIFS('Transport-DB'!R:R,'Transport-DB'!C:C,"="&amp;'Work DB'!C9,'Transport-DB'!F:F,"="&amp;'Work DB'!$F$4)</f>
        <v>0</v>
      </c>
      <c r="G9" s="191">
        <f>SUMIFS('Transport-DB'!R:R,'Transport-DB'!C:C,"="&amp;'Work DB'!C9,'Transport-DB'!F:F,"="&amp;'Work DB'!$G$4)</f>
        <v>0</v>
      </c>
      <c r="H9" s="188">
        <f>SUMIFS('Transport-DB'!R:R,'Transport-DB'!C:C,"="&amp;'Work DB'!C9,'Transport-DB'!F:F,"="&amp;'Work DB'!$H$4)</f>
        <v>0</v>
      </c>
      <c r="I9" s="191">
        <f>SUMIFS('Transport-DB'!R:R,'Transport-DB'!C:C,"="&amp;'Work DB'!C9,'Transport-DB'!F:F,"="&amp;'Work DB'!$I$4)</f>
        <v>0</v>
      </c>
      <c r="J9" s="483">
        <f>SUMIFS('Transport-DB'!R:R,'Transport-DB'!C:C,"="&amp;'Work DB'!C9,'Transport-DB'!F:F,"="&amp;'Work DB'!$J$4)</f>
        <v>0</v>
      </c>
      <c r="K9" s="190">
        <f>SUMIFS('Transport-DB'!Q:Q,'Transport-DB'!C:C,"="&amp;'Work DB'!C9,'Transport-DB'!F:F,"="&amp;'Work DB'!$K$4)</f>
        <v>0</v>
      </c>
      <c r="L9" s="191">
        <f>SUMIFS('Transport-DB'!Q:Q,'Transport-DB'!C:C,"="&amp;'Work DB'!C9,'Transport-DB'!F:F,"="&amp;'Work DB'!$L$4)</f>
        <v>0</v>
      </c>
      <c r="M9" s="191">
        <f>SUMIFS('Transport-DB'!Q:Q,'Transport-DB'!C:C,"="&amp;'Work DB'!C9,'Transport-DB'!F:F,"="&amp;'Work DB'!$M$4)</f>
        <v>0</v>
      </c>
      <c r="N9" s="191">
        <f>SUMIFS('Transport-DB'!Q:Q,'Transport-DB'!C:C,"="&amp;'Work DB'!C9,'Transport-DB'!F:F,"="&amp;'Work DB'!$N$4)</f>
        <v>0</v>
      </c>
      <c r="O9" s="191">
        <f>SUMIFS('Transport-DB'!Q:Q,'Transport-DB'!C:C,"="&amp;'Work DB'!C9,'Transport-DB'!F:F,"="&amp;'Work DB'!$O$4)</f>
        <v>0</v>
      </c>
      <c r="P9" s="191">
        <f>SUMIFS('Transport-DB'!Q:Q,'Transport-DB'!C:C,"&lt;="&amp;'Work DB'!C9,'Transport-DB'!F:F,"="&amp;'Work DB'!$P$4)</f>
        <v>0</v>
      </c>
      <c r="Q9" s="188">
        <f>SUMIFS('Transport-DB'!Q:Q,'Transport-DB'!C:C,"="&amp;'Work DB'!C9,'Transport-DB'!F:F,"="&amp;'Work DB'!$Q$4)</f>
        <v>0</v>
      </c>
      <c r="R9" s="189">
        <f>SUMIFS('Transport-DB'!Q:Q,'Transport-DB'!C:C,"="&amp;'Work DB'!C9,'Transport-DB'!F:F,"="&amp;'Work DB'!$R$4)</f>
        <v>0</v>
      </c>
      <c r="S9" s="190">
        <f t="shared" si="5"/>
        <v>0</v>
      </c>
      <c r="T9" s="191">
        <f t="shared" si="6"/>
        <v>0</v>
      </c>
      <c r="U9" s="191"/>
      <c r="V9" s="191"/>
      <c r="W9" s="191"/>
      <c r="X9" s="191"/>
      <c r="Y9" s="189"/>
      <c r="Z9" s="283"/>
      <c r="AA9" s="190">
        <f>SUMIFS('Transport-DB'!S:S,'Transport-DB'!C:C,"="&amp;'Work DB'!C9,'Transport-DB'!F:F,"="&amp;'Work DB'!$AA$4)</f>
        <v>0</v>
      </c>
      <c r="AB9" s="191">
        <f>SUMIFS('Transport-DB'!S:S,'Transport-DB'!C:C,"="&amp;'Work DB'!C9,'Transport-DB'!F:F,"="&amp;'Work DB'!$AB$4)</f>
        <v>0</v>
      </c>
      <c r="AC9" s="191">
        <f>SUMIFS('Transport-DB'!S:S,'Transport-DB'!C:C,"="&amp;'Work DB'!C9,'Transport-DB'!F:F,"="&amp;'Work DB'!$AC$4)</f>
        <v>0</v>
      </c>
      <c r="AD9" s="188">
        <f>SUMIFS('Transport-DB'!S:S,'Transport-DB'!C:C,"="&amp;'Work DB'!C9,'Transport-DB'!F:F,"="&amp;'Work DB'!$AD$4)</f>
        <v>0</v>
      </c>
      <c r="AE9" s="188">
        <f>SUMIFS('Transport-DB'!S:S,'Transport-DB'!C:C,"="&amp;'Work DB'!C9,'Transport-DB'!F:F,"="&amp;'Work DB'!$AE$4)</f>
        <v>0</v>
      </c>
      <c r="AF9" s="188">
        <f>SUMIFS('Transport-DB'!S:S,'Transport-DB'!C:C,"="&amp;'Work DB'!C9,'Transport-DB'!F:F,"="&amp;'Work DB'!$AF$4)</f>
        <v>0</v>
      </c>
      <c r="AG9" s="189"/>
      <c r="AH9" s="230">
        <f>SUMIFS('Transport-DB'!T:T,'Transport-DB'!C:C,"="&amp;'Work DB'!C9)</f>
        <v>0</v>
      </c>
      <c r="AI9" s="32"/>
      <c r="AJ9" s="29"/>
      <c r="AK9" s="30">
        <f>SUMIFS(Civil_DB[بتن],Civil_DB[تاریخ],"="&amp;'Work DB'!C9)</f>
        <v>0</v>
      </c>
      <c r="AL9" s="28"/>
      <c r="AM9" s="29"/>
      <c r="AN9" s="31"/>
      <c r="AO9" s="28"/>
      <c r="AP9" s="29"/>
      <c r="AQ9" s="29"/>
      <c r="AR9" s="30"/>
      <c r="AS9" s="28"/>
      <c r="AT9" s="29"/>
      <c r="AU9" s="232">
        <f>VLOOKUP(C9,'Daily Gas'!F8:I38,2,FALSE)</f>
        <v>0</v>
      </c>
      <c r="AV9" s="239">
        <f>AV8-AU9</f>
        <v>14858</v>
      </c>
      <c r="AW9" s="29"/>
      <c r="AX9" s="29"/>
      <c r="AY9" s="29"/>
      <c r="AZ9" s="29"/>
      <c r="BA9" s="29"/>
      <c r="BB9" s="29"/>
      <c r="BC9" s="30"/>
      <c r="BD9" s="283"/>
      <c r="BE9" s="283"/>
      <c r="BF9" s="283"/>
      <c r="BG9" s="283"/>
      <c r="BH9" s="32"/>
      <c r="BI9" s="56"/>
      <c r="BJ9" s="509"/>
    </row>
    <row r="10" spans="2:68" s="15" customFormat="1" ht="21" x14ac:dyDescent="0.25">
      <c r="B10" s="47"/>
      <c r="C10" s="20">
        <f t="shared" si="8"/>
        <v>45375</v>
      </c>
      <c r="D10" s="190">
        <f>SUMIFS('Transport-DB'!R:R,'Transport-DB'!C:C,"="&amp;'Work DB'!C10,'Transport-DB'!F:F,"="&amp;'Work DB'!$D$4)</f>
        <v>0</v>
      </c>
      <c r="E10" s="191">
        <f>SUMIFS('Transport-DB'!R:R,'Transport-DB'!C:C,"="&amp;'Work DB'!C10,'Transport-DB'!F:F,"="&amp;'Work DB'!$E$4)</f>
        <v>0</v>
      </c>
      <c r="F10" s="191">
        <f>SUMIFS('Transport-DB'!R:R,'Transport-DB'!C:C,"="&amp;'Work DB'!C10,'Transport-DB'!F:F,"="&amp;'Work DB'!$F$4)</f>
        <v>0</v>
      </c>
      <c r="G10" s="191">
        <f>SUMIFS('Transport-DB'!R:R,'Transport-DB'!C:C,"="&amp;'Work DB'!C10,'Transport-DB'!F:F,"="&amp;'Work DB'!$G$4)</f>
        <v>0</v>
      </c>
      <c r="H10" s="188">
        <f>SUMIFS('Transport-DB'!R:R,'Transport-DB'!C:C,"="&amp;'Work DB'!C10,'Transport-DB'!F:F,"="&amp;'Work DB'!$H$4)</f>
        <v>0</v>
      </c>
      <c r="I10" s="191">
        <f>SUMIFS('Transport-DB'!R:R,'Transport-DB'!C:C,"="&amp;'Work DB'!C10,'Transport-DB'!F:F,"="&amp;'Work DB'!$I$4)</f>
        <v>0</v>
      </c>
      <c r="J10" s="483">
        <f>SUMIFS('Transport-DB'!R:R,'Transport-DB'!C:C,"="&amp;'Work DB'!C10,'Transport-DB'!F:F,"="&amp;'Work DB'!$J$4)</f>
        <v>0</v>
      </c>
      <c r="K10" s="190">
        <f>SUMIFS('Transport-DB'!Q:Q,'Transport-DB'!C:C,"="&amp;'Work DB'!C10,'Transport-DB'!F:F,"="&amp;'Work DB'!$K$4)</f>
        <v>0</v>
      </c>
      <c r="L10" s="191">
        <f>SUMIFS('Transport-DB'!Q:Q,'Transport-DB'!C:C,"="&amp;'Work DB'!C10,'Transport-DB'!F:F,"="&amp;'Work DB'!$L$4)</f>
        <v>0</v>
      </c>
      <c r="M10" s="191">
        <f>SUMIFS('Transport-DB'!Q:Q,'Transport-DB'!C:C,"="&amp;'Work DB'!C10,'Transport-DB'!F:F,"="&amp;'Work DB'!$M$4)</f>
        <v>0</v>
      </c>
      <c r="N10" s="191">
        <f>SUMIFS('Transport-DB'!Q:Q,'Transport-DB'!C:C,"="&amp;'Work DB'!C10,'Transport-DB'!F:F,"="&amp;'Work DB'!$N$4)</f>
        <v>0</v>
      </c>
      <c r="O10" s="191">
        <f>SUMIFS('Transport-DB'!Q:Q,'Transport-DB'!C:C,"="&amp;'Work DB'!C10,'Transport-DB'!F:F,"="&amp;'Work DB'!$O$4)</f>
        <v>0</v>
      </c>
      <c r="P10" s="191">
        <f>SUMIFS('Transport-DB'!Q:Q,'Transport-DB'!C:C,"&lt;="&amp;'Work DB'!C10,'Transport-DB'!F:F,"="&amp;'Work DB'!$P$4)</f>
        <v>0</v>
      </c>
      <c r="Q10" s="188">
        <f>SUMIFS('Transport-DB'!Q:Q,'Transport-DB'!C:C,"="&amp;'Work DB'!C10,'Transport-DB'!F:F,"="&amp;'Work DB'!$Q$4)</f>
        <v>0</v>
      </c>
      <c r="R10" s="189">
        <f>SUMIFS('Transport-DB'!Q:Q,'Transport-DB'!C:C,"="&amp;'Work DB'!C10,'Transport-DB'!F:F,"="&amp;'Work DB'!$R$4)</f>
        <v>0</v>
      </c>
      <c r="S10" s="190">
        <f t="shared" si="5"/>
        <v>0</v>
      </c>
      <c r="T10" s="191">
        <f t="shared" si="6"/>
        <v>0</v>
      </c>
      <c r="U10" s="191"/>
      <c r="V10" s="191"/>
      <c r="W10" s="191"/>
      <c r="X10" s="191"/>
      <c r="Y10" s="189"/>
      <c r="Z10" s="283"/>
      <c r="AA10" s="190">
        <f>SUMIFS('Transport-DB'!S:S,'Transport-DB'!C:C,"="&amp;'Work DB'!C10,'Transport-DB'!F:F,"="&amp;'Work DB'!$AA$4)</f>
        <v>0</v>
      </c>
      <c r="AB10" s="191">
        <f>SUMIFS('Transport-DB'!S:S,'Transport-DB'!C:C,"="&amp;'Work DB'!C10,'Transport-DB'!F:F,"="&amp;'Work DB'!$AB$4)</f>
        <v>0</v>
      </c>
      <c r="AC10" s="191">
        <f>SUMIFS('Transport-DB'!S:S,'Transport-DB'!C:C,"="&amp;'Work DB'!C10,'Transport-DB'!F:F,"="&amp;'Work DB'!$AC$4)</f>
        <v>0</v>
      </c>
      <c r="AD10" s="188">
        <f>SUMIFS('Transport-DB'!S:S,'Transport-DB'!C:C,"="&amp;'Work DB'!C10,'Transport-DB'!F:F,"="&amp;'Work DB'!$AD$4)</f>
        <v>0</v>
      </c>
      <c r="AE10" s="188">
        <f>SUMIFS('Transport-DB'!S:S,'Transport-DB'!C:C,"="&amp;'Work DB'!C10,'Transport-DB'!F:F,"="&amp;'Work DB'!$AE$4)</f>
        <v>0</v>
      </c>
      <c r="AF10" s="188">
        <f>SUMIFS('Transport-DB'!S:S,'Transport-DB'!C:C,"="&amp;'Work DB'!C10,'Transport-DB'!F:F,"="&amp;'Work DB'!$AF$4)</f>
        <v>0</v>
      </c>
      <c r="AG10" s="189"/>
      <c r="AH10" s="230">
        <f>SUMIFS('Transport-DB'!T:T,'Transport-DB'!C:C,"="&amp;'Work DB'!C10)</f>
        <v>0</v>
      </c>
      <c r="AI10" s="32"/>
      <c r="AJ10" s="29"/>
      <c r="AK10" s="30">
        <f>SUMIFS(Civil_DB[بتن],Civil_DB[تاریخ],"="&amp;'Work DB'!C10)</f>
        <v>0</v>
      </c>
      <c r="AL10" s="28"/>
      <c r="AM10" s="29"/>
      <c r="AN10" s="31"/>
      <c r="AO10" s="28"/>
      <c r="AP10" s="29"/>
      <c r="AQ10" s="29"/>
      <c r="AR10" s="30"/>
      <c r="AS10" s="28"/>
      <c r="AT10" s="29"/>
      <c r="AU10" s="232">
        <f>VLOOKUP(C10,'Daily Gas'!F9:I39,2,FALSE)</f>
        <v>450</v>
      </c>
      <c r="AV10" s="239">
        <f>AV9-AU10</f>
        <v>14408</v>
      </c>
      <c r="AW10" s="29"/>
      <c r="AX10" s="29"/>
      <c r="AY10" s="29"/>
      <c r="AZ10" s="29"/>
      <c r="BA10" s="29"/>
      <c r="BB10" s="29"/>
      <c r="BC10" s="30"/>
      <c r="BD10" s="283"/>
      <c r="BE10" s="283"/>
      <c r="BF10" s="283"/>
      <c r="BG10" s="283"/>
      <c r="BH10" s="32"/>
      <c r="BI10" s="56"/>
      <c r="BJ10" s="509"/>
    </row>
    <row r="11" spans="2:68" s="15" customFormat="1" ht="21" x14ac:dyDescent="0.25">
      <c r="B11" s="47"/>
      <c r="C11" s="20">
        <f t="shared" si="8"/>
        <v>45376</v>
      </c>
      <c r="D11" s="190">
        <f>SUMIFS('Transport-DB'!R:R,'Transport-DB'!C:C,"="&amp;'Work DB'!C11,'Transport-DB'!F:F,"="&amp;'Work DB'!$D$4)</f>
        <v>0</v>
      </c>
      <c r="E11" s="191">
        <f>SUMIFS('Transport-DB'!R:R,'Transport-DB'!C:C,"="&amp;'Work DB'!C11,'Transport-DB'!F:F,"="&amp;'Work DB'!$E$4)</f>
        <v>0</v>
      </c>
      <c r="F11" s="191">
        <f>SUMIFS('Transport-DB'!R:R,'Transport-DB'!C:C,"="&amp;'Work DB'!C11,'Transport-DB'!F:F,"="&amp;'Work DB'!$F$4)</f>
        <v>0</v>
      </c>
      <c r="G11" s="191">
        <f>SUMIFS('Transport-DB'!R:R,'Transport-DB'!C:C,"="&amp;'Work DB'!C11,'Transport-DB'!F:F,"="&amp;'Work DB'!$G$4)</f>
        <v>0</v>
      </c>
      <c r="H11" s="188">
        <f>SUMIFS('Transport-DB'!R:R,'Transport-DB'!C:C,"="&amp;'Work DB'!C11,'Transport-DB'!F:F,"="&amp;'Work DB'!$H$4)</f>
        <v>0</v>
      </c>
      <c r="I11" s="191">
        <f>SUMIFS('Transport-DB'!R:R,'Transport-DB'!C:C,"="&amp;'Work DB'!C11,'Transport-DB'!F:F,"="&amp;'Work DB'!$I$4)</f>
        <v>0</v>
      </c>
      <c r="J11" s="483">
        <f>SUMIFS('Transport-DB'!R:R,'Transport-DB'!C:C,"="&amp;'Work DB'!C11,'Transport-DB'!F:F,"="&amp;'Work DB'!$J$4)</f>
        <v>0</v>
      </c>
      <c r="K11" s="190">
        <f>SUMIFS('Transport-DB'!Q:Q,'Transport-DB'!C:C,"="&amp;'Work DB'!C11,'Transport-DB'!F:F,"="&amp;'Work DB'!$K$4)</f>
        <v>498.75</v>
      </c>
      <c r="L11" s="191">
        <f>SUMIFS('Transport-DB'!Q:Q,'Transport-DB'!C:C,"="&amp;'Work DB'!C11,'Transport-DB'!F:F,"="&amp;'Work DB'!$L$4)</f>
        <v>0</v>
      </c>
      <c r="M11" s="191">
        <f>SUMIFS('Transport-DB'!Q:Q,'Transport-DB'!C:C,"="&amp;'Work DB'!C11,'Transport-DB'!F:F,"="&amp;'Work DB'!$M$4)</f>
        <v>0</v>
      </c>
      <c r="N11" s="191">
        <f>SUMIFS('Transport-DB'!Q:Q,'Transport-DB'!C:C,"="&amp;'Work DB'!C11,'Transport-DB'!F:F,"="&amp;'Work DB'!$N$4)</f>
        <v>0</v>
      </c>
      <c r="O11" s="191">
        <f>SUMIFS('Transport-DB'!Q:Q,'Transport-DB'!C:C,"="&amp;'Work DB'!C11,'Transport-DB'!F:F,"="&amp;'Work DB'!$O$4)</f>
        <v>0</v>
      </c>
      <c r="P11" s="191">
        <f>SUMIFS('Transport-DB'!Q:Q,'Transport-DB'!C:C,"&lt;="&amp;'Work DB'!C11,'Transport-DB'!F:F,"="&amp;'Work DB'!$P$4)</f>
        <v>0</v>
      </c>
      <c r="Q11" s="188">
        <f>SUMIFS('Transport-DB'!Q:Q,'Transport-DB'!C:C,"="&amp;'Work DB'!C11,'Transport-DB'!F:F,"="&amp;'Work DB'!$Q$4)</f>
        <v>0</v>
      </c>
      <c r="R11" s="189">
        <f>SUMIFS('Transport-DB'!Q:Q,'Transport-DB'!C:C,"="&amp;'Work DB'!C11,'Transport-DB'!F:F,"="&amp;'Work DB'!$R$4)</f>
        <v>0</v>
      </c>
      <c r="S11" s="190">
        <f t="shared" si="5"/>
        <v>498.75</v>
      </c>
      <c r="T11" s="191">
        <f t="shared" si="6"/>
        <v>0</v>
      </c>
      <c r="U11" s="191"/>
      <c r="V11" s="191"/>
      <c r="W11" s="191"/>
      <c r="X11" s="191"/>
      <c r="Y11" s="189"/>
      <c r="Z11" s="283"/>
      <c r="AA11" s="190">
        <f>SUMIFS('Transport-DB'!S:S,'Transport-DB'!C:C,"="&amp;'Work DB'!C11,'Transport-DB'!F:F,"="&amp;'Work DB'!$AA$4)</f>
        <v>0</v>
      </c>
      <c r="AB11" s="191">
        <f>SUMIFS('Transport-DB'!S:S,'Transport-DB'!C:C,"="&amp;'Work DB'!C11,'Transport-DB'!F:F,"="&amp;'Work DB'!$AB$4)</f>
        <v>0</v>
      </c>
      <c r="AC11" s="191">
        <f>SUMIFS('Transport-DB'!S:S,'Transport-DB'!C:C,"="&amp;'Work DB'!C11,'Transport-DB'!F:F,"="&amp;'Work DB'!$AC$4)</f>
        <v>0</v>
      </c>
      <c r="AD11" s="188">
        <f>SUMIFS('Transport-DB'!S:S,'Transport-DB'!C:C,"="&amp;'Work DB'!C11,'Transport-DB'!F:F,"="&amp;'Work DB'!$AD$4)</f>
        <v>0</v>
      </c>
      <c r="AE11" s="188">
        <f>SUMIFS('Transport-DB'!S:S,'Transport-DB'!C:C,"="&amp;'Work DB'!C11,'Transport-DB'!F:F,"="&amp;'Work DB'!$AE$4)</f>
        <v>0</v>
      </c>
      <c r="AF11" s="188">
        <f>SUMIFS('Transport-DB'!S:S,'Transport-DB'!C:C,"="&amp;'Work DB'!C11,'Transport-DB'!F:F,"="&amp;'Work DB'!$AF$4)</f>
        <v>0</v>
      </c>
      <c r="AG11" s="189"/>
      <c r="AH11" s="230">
        <f>SUMIFS('Transport-DB'!T:T,'Transport-DB'!C:C,"="&amp;'Work DB'!C11)</f>
        <v>0</v>
      </c>
      <c r="AI11" s="32"/>
      <c r="AJ11" s="29"/>
      <c r="AK11" s="30">
        <f>SUMIFS(Civil_DB[بتن],Civil_DB[تاریخ],"="&amp;'Work DB'!C11)</f>
        <v>0</v>
      </c>
      <c r="AL11" s="28"/>
      <c r="AM11" s="29"/>
      <c r="AN11" s="31"/>
      <c r="AO11" s="28"/>
      <c r="AP11" s="29"/>
      <c r="AQ11" s="29"/>
      <c r="AR11" s="30"/>
      <c r="AS11" s="28"/>
      <c r="AT11" s="29"/>
      <c r="AU11" s="232">
        <f>VLOOKUP(C11,'Daily Gas'!F10:I40,2,FALSE)</f>
        <v>1240</v>
      </c>
      <c r="AV11" s="239">
        <f t="shared" si="7"/>
        <v>13168</v>
      </c>
      <c r="AW11" s="29"/>
      <c r="AX11" s="29"/>
      <c r="AY11" s="29"/>
      <c r="AZ11" s="29"/>
      <c r="BA11" s="29"/>
      <c r="BB11" s="29"/>
      <c r="BC11" s="30"/>
      <c r="BD11" s="283"/>
      <c r="BE11" s="283"/>
      <c r="BF11" s="283"/>
      <c r="BG11" s="283"/>
      <c r="BH11" s="32"/>
      <c r="BI11" s="56"/>
      <c r="BJ11" s="509"/>
    </row>
    <row r="12" spans="2:68" s="15" customFormat="1" ht="21" x14ac:dyDescent="0.25">
      <c r="B12" s="47"/>
      <c r="C12" s="20">
        <f t="shared" si="8"/>
        <v>45377</v>
      </c>
      <c r="D12" s="190">
        <f>SUMIFS('Transport-DB'!R:R,'Transport-DB'!C:C,"="&amp;'Work DB'!C12,'Transport-DB'!F:F,"="&amp;'Work DB'!$D$4)</f>
        <v>0</v>
      </c>
      <c r="E12" s="191">
        <f>SUMIFS('Transport-DB'!R:R,'Transport-DB'!C:C,"="&amp;'Work DB'!C12,'Transport-DB'!F:F,"="&amp;'Work DB'!$E$4)</f>
        <v>0</v>
      </c>
      <c r="F12" s="191">
        <f>SUMIFS('Transport-DB'!R:R,'Transport-DB'!C:C,"="&amp;'Work DB'!C12,'Transport-DB'!F:F,"="&amp;'Work DB'!$F$4)</f>
        <v>0</v>
      </c>
      <c r="G12" s="191">
        <f>SUMIFS('Transport-DB'!R:R,'Transport-DB'!C:C,"="&amp;'Work DB'!C12,'Transport-DB'!F:F,"="&amp;'Work DB'!$G$4)</f>
        <v>0</v>
      </c>
      <c r="H12" s="188">
        <f>SUMIFS('Transport-DB'!R:R,'Transport-DB'!C:C,"="&amp;'Work DB'!C12,'Transport-DB'!F:F,"="&amp;'Work DB'!$H$4)</f>
        <v>0</v>
      </c>
      <c r="I12" s="191">
        <f>SUMIFS('Transport-DB'!R:R,'Transport-DB'!C:C,"="&amp;'Work DB'!C12,'Transport-DB'!F:F,"="&amp;'Work DB'!$I$4)</f>
        <v>0</v>
      </c>
      <c r="J12" s="483">
        <f>SUMIFS('Transport-DB'!R:R,'Transport-DB'!C:C,"="&amp;'Work DB'!C12,'Transport-DB'!F:F,"="&amp;'Work DB'!$J$4)</f>
        <v>0</v>
      </c>
      <c r="K12" s="190">
        <f>SUMIFS('Transport-DB'!Q:Q,'Transport-DB'!C:C,"="&amp;'Work DB'!C12,'Transport-DB'!F:F,"="&amp;'Work DB'!$K$4)</f>
        <v>445.55000000000007</v>
      </c>
      <c r="L12" s="191">
        <f>SUMIFS('Transport-DB'!Q:Q,'Transport-DB'!C:C,"="&amp;'Work DB'!C12,'Transport-DB'!F:F,"="&amp;'Work DB'!$L$4)</f>
        <v>0</v>
      </c>
      <c r="M12" s="191">
        <f>SUMIFS('Transport-DB'!Q:Q,'Transport-DB'!C:C,"="&amp;'Work DB'!C12,'Transport-DB'!F:F,"="&amp;'Work DB'!$M$4)</f>
        <v>0</v>
      </c>
      <c r="N12" s="191">
        <f>SUMIFS('Transport-DB'!Q:Q,'Transport-DB'!C:C,"="&amp;'Work DB'!C12,'Transport-DB'!F:F,"="&amp;'Work DB'!$N$4)</f>
        <v>0</v>
      </c>
      <c r="O12" s="191">
        <f>SUMIFS('Transport-DB'!Q:Q,'Transport-DB'!C:C,"="&amp;'Work DB'!C12,'Transport-DB'!F:F,"="&amp;'Work DB'!$O$4)</f>
        <v>0</v>
      </c>
      <c r="P12" s="191">
        <f>SUMIFS('Transport-DB'!Q:Q,'Transport-DB'!C:C,"&lt;="&amp;'Work DB'!C12,'Transport-DB'!F:F,"="&amp;'Work DB'!$P$4)</f>
        <v>0</v>
      </c>
      <c r="Q12" s="188">
        <f>SUMIFS('Transport-DB'!Q:Q,'Transport-DB'!C:C,"="&amp;'Work DB'!C12,'Transport-DB'!F:F,"="&amp;'Work DB'!$Q$4)</f>
        <v>0</v>
      </c>
      <c r="R12" s="189">
        <f>SUMIFS('Transport-DB'!Q:Q,'Transport-DB'!C:C,"="&amp;'Work DB'!C12,'Transport-DB'!F:F,"="&amp;'Work DB'!$R$4)</f>
        <v>0</v>
      </c>
      <c r="S12" s="190">
        <f t="shared" si="5"/>
        <v>445.55000000000007</v>
      </c>
      <c r="T12" s="191">
        <f t="shared" si="6"/>
        <v>0</v>
      </c>
      <c r="U12" s="191"/>
      <c r="V12" s="191"/>
      <c r="W12" s="191"/>
      <c r="X12" s="191"/>
      <c r="Y12" s="189"/>
      <c r="Z12" s="283"/>
      <c r="AA12" s="190">
        <f>SUMIFS('Transport-DB'!S:S,'Transport-DB'!C:C,"="&amp;'Work DB'!C12,'Transport-DB'!F:F,"="&amp;'Work DB'!$AA$4)</f>
        <v>0</v>
      </c>
      <c r="AB12" s="191">
        <f>SUMIFS('Transport-DB'!S:S,'Transport-DB'!C:C,"="&amp;'Work DB'!C12,'Transport-DB'!F:F,"="&amp;'Work DB'!$AB$4)</f>
        <v>0</v>
      </c>
      <c r="AC12" s="191">
        <f>SUMIFS('Transport-DB'!S:S,'Transport-DB'!C:C,"="&amp;'Work DB'!C12,'Transport-DB'!F:F,"="&amp;'Work DB'!$AC$4)</f>
        <v>0</v>
      </c>
      <c r="AD12" s="188">
        <f>SUMIFS('Transport-DB'!S:S,'Transport-DB'!C:C,"="&amp;'Work DB'!C12,'Transport-DB'!F:F,"="&amp;'Work DB'!$AD$4)</f>
        <v>0</v>
      </c>
      <c r="AE12" s="188">
        <f>SUMIFS('Transport-DB'!S:S,'Transport-DB'!C:C,"="&amp;'Work DB'!C12,'Transport-DB'!F:F,"="&amp;'Work DB'!$AE$4)</f>
        <v>0</v>
      </c>
      <c r="AF12" s="188">
        <f>SUMIFS('Transport-DB'!S:S,'Transport-DB'!C:C,"="&amp;'Work DB'!C12,'Transport-DB'!F:F,"="&amp;'Work DB'!$AF$4)</f>
        <v>0</v>
      </c>
      <c r="AG12" s="189"/>
      <c r="AH12" s="230">
        <f>SUMIFS('Transport-DB'!T:T,'Transport-DB'!C:C,"="&amp;'Work DB'!C12)</f>
        <v>0</v>
      </c>
      <c r="AI12" s="32"/>
      <c r="AJ12" s="29"/>
      <c r="AK12" s="30">
        <f>SUMIFS(Civil_DB[بتن],Civil_DB[تاریخ],"="&amp;'Work DB'!C12)</f>
        <v>0</v>
      </c>
      <c r="AL12" s="28"/>
      <c r="AM12" s="29"/>
      <c r="AN12" s="31"/>
      <c r="AO12" s="28"/>
      <c r="AP12" s="29"/>
      <c r="AQ12" s="29"/>
      <c r="AR12" s="30"/>
      <c r="AS12" s="28"/>
      <c r="AT12" s="29"/>
      <c r="AU12" s="232">
        <f>VLOOKUP(C12,'Daily Gas'!F11:I41,2,FALSE)</f>
        <v>0</v>
      </c>
      <c r="AV12" s="239">
        <f t="shared" si="7"/>
        <v>13168</v>
      </c>
      <c r="AW12" s="29"/>
      <c r="AX12" s="29"/>
      <c r="AY12" s="29"/>
      <c r="AZ12" s="29"/>
      <c r="BA12" s="29"/>
      <c r="BB12" s="29"/>
      <c r="BC12" s="30"/>
      <c r="BD12" s="283"/>
      <c r="BE12" s="283"/>
      <c r="BF12" s="283"/>
      <c r="BG12" s="283"/>
      <c r="BH12" s="32"/>
      <c r="BI12" s="56"/>
      <c r="BJ12" s="509"/>
    </row>
    <row r="13" spans="2:68" s="15" customFormat="1" ht="21" x14ac:dyDescent="0.25">
      <c r="B13" s="47"/>
      <c r="C13" s="20">
        <f t="shared" si="8"/>
        <v>45378</v>
      </c>
      <c r="D13" s="190">
        <f>SUMIFS('Transport-DB'!R:R,'Transport-DB'!C:C,"="&amp;'Work DB'!C13,'Transport-DB'!F:F,"="&amp;'Work DB'!$D$4)</f>
        <v>0</v>
      </c>
      <c r="E13" s="191">
        <f>SUMIFS('Transport-DB'!R:R,'Transport-DB'!C:C,"="&amp;'Work DB'!C13,'Transport-DB'!F:F,"="&amp;'Work DB'!$E$4)</f>
        <v>0</v>
      </c>
      <c r="F13" s="191">
        <f>SUMIFS('Transport-DB'!R:R,'Transport-DB'!C:C,"="&amp;'Work DB'!C13,'Transport-DB'!F:F,"="&amp;'Work DB'!$F$4)</f>
        <v>0</v>
      </c>
      <c r="G13" s="191">
        <f>SUMIFS('Transport-DB'!R:R,'Transport-DB'!C:C,"="&amp;'Work DB'!C13,'Transport-DB'!F:F,"="&amp;'Work DB'!$G$4)</f>
        <v>0</v>
      </c>
      <c r="H13" s="188">
        <f>SUMIFS('Transport-DB'!R:R,'Transport-DB'!C:C,"="&amp;'Work DB'!C13,'Transport-DB'!F:F,"="&amp;'Work DB'!$H$4)</f>
        <v>0</v>
      </c>
      <c r="I13" s="191">
        <f>SUMIFS('Transport-DB'!R:R,'Transport-DB'!C:C,"="&amp;'Work DB'!C13,'Transport-DB'!F:F,"="&amp;'Work DB'!$I$4)</f>
        <v>0</v>
      </c>
      <c r="J13" s="483">
        <f>SUMIFS('Transport-DB'!R:R,'Transport-DB'!C:C,"="&amp;'Work DB'!C13,'Transport-DB'!F:F,"="&amp;'Work DB'!$J$4)</f>
        <v>0</v>
      </c>
      <c r="K13" s="190">
        <f>SUMIFS('Transport-DB'!Q:Q,'Transport-DB'!C:C,"="&amp;'Work DB'!C13,'Transport-DB'!F:F,"="&amp;'Work DB'!$K$4)</f>
        <v>465.5</v>
      </c>
      <c r="L13" s="191">
        <f>SUMIFS('Transport-DB'!Q:Q,'Transport-DB'!C:C,"="&amp;'Work DB'!C13,'Transport-DB'!F:F,"="&amp;'Work DB'!$L$4)</f>
        <v>0</v>
      </c>
      <c r="M13" s="191">
        <f>SUMIFS('Transport-DB'!Q:Q,'Transport-DB'!C:C,"="&amp;'Work DB'!C13,'Transport-DB'!F:F,"="&amp;'Work DB'!$M$4)</f>
        <v>0</v>
      </c>
      <c r="N13" s="191">
        <f>SUMIFS('Transport-DB'!Q:Q,'Transport-DB'!C:C,"="&amp;'Work DB'!C13,'Transport-DB'!F:F,"="&amp;'Work DB'!$N$4)</f>
        <v>0</v>
      </c>
      <c r="O13" s="191">
        <f>SUMIFS('Transport-DB'!Q:Q,'Transport-DB'!C:C,"="&amp;'Work DB'!C13,'Transport-DB'!F:F,"="&amp;'Work DB'!$O$4)</f>
        <v>0</v>
      </c>
      <c r="P13" s="191">
        <f>SUMIFS('Transport-DB'!Q:Q,'Transport-DB'!C:C,"&lt;="&amp;'Work DB'!C13,'Transport-DB'!F:F,"="&amp;'Work DB'!$P$4)</f>
        <v>0</v>
      </c>
      <c r="Q13" s="188">
        <f>SUMIFS('Transport-DB'!Q:Q,'Transport-DB'!C:C,"="&amp;'Work DB'!C13,'Transport-DB'!F:F,"="&amp;'Work DB'!$Q$4)</f>
        <v>0</v>
      </c>
      <c r="R13" s="189">
        <f>SUMIFS('Transport-DB'!Q:Q,'Transport-DB'!C:C,"="&amp;'Work DB'!C13,'Transport-DB'!F:F,"="&amp;'Work DB'!$R$4)</f>
        <v>0</v>
      </c>
      <c r="S13" s="190">
        <f t="shared" si="5"/>
        <v>465.5</v>
      </c>
      <c r="T13" s="191">
        <f t="shared" si="6"/>
        <v>0</v>
      </c>
      <c r="U13" s="191"/>
      <c r="V13" s="191"/>
      <c r="W13" s="191"/>
      <c r="X13" s="191"/>
      <c r="Y13" s="189"/>
      <c r="Z13" s="283"/>
      <c r="AA13" s="190">
        <f>SUMIFS('Transport-DB'!S:S,'Transport-DB'!C:C,"="&amp;'Work DB'!C13,'Transport-DB'!F:F,"="&amp;'Work DB'!$AA$4)</f>
        <v>0</v>
      </c>
      <c r="AB13" s="191">
        <f>SUMIFS('Transport-DB'!S:S,'Transport-DB'!C:C,"="&amp;'Work DB'!C13,'Transport-DB'!F:F,"="&amp;'Work DB'!$AB$4)</f>
        <v>0</v>
      </c>
      <c r="AC13" s="191">
        <f>SUMIFS('Transport-DB'!S:S,'Transport-DB'!C:C,"="&amp;'Work DB'!C13,'Transport-DB'!F:F,"="&amp;'Work DB'!$AC$4)</f>
        <v>0</v>
      </c>
      <c r="AD13" s="188">
        <f>SUMIFS('Transport-DB'!S:S,'Transport-DB'!C:C,"="&amp;'Work DB'!C13,'Transport-DB'!F:F,"="&amp;'Work DB'!$AD$4)</f>
        <v>0</v>
      </c>
      <c r="AE13" s="188">
        <f>SUMIFS('Transport-DB'!S:S,'Transport-DB'!C:C,"="&amp;'Work DB'!C13,'Transport-DB'!F:F,"="&amp;'Work DB'!$AE$4)</f>
        <v>0</v>
      </c>
      <c r="AF13" s="188">
        <f>SUMIFS('Transport-DB'!S:S,'Transport-DB'!C:C,"="&amp;'Work DB'!C13,'Transport-DB'!F:F,"="&amp;'Work DB'!$AF$4)</f>
        <v>0</v>
      </c>
      <c r="AG13" s="189"/>
      <c r="AH13" s="230">
        <f>SUMIFS('Transport-DB'!T:T,'Transport-DB'!C:C,"="&amp;'Work DB'!C13)</f>
        <v>0</v>
      </c>
      <c r="AI13" s="32"/>
      <c r="AJ13" s="29"/>
      <c r="AK13" s="30">
        <f>SUMIFS(Civil_DB[بتن],Civil_DB[تاریخ],"="&amp;'Work DB'!C13)</f>
        <v>0</v>
      </c>
      <c r="AL13" s="28"/>
      <c r="AM13" s="29"/>
      <c r="AN13" s="31"/>
      <c r="AO13" s="28"/>
      <c r="AP13" s="29"/>
      <c r="AQ13" s="29"/>
      <c r="AR13" s="30"/>
      <c r="AS13" s="28"/>
      <c r="AT13" s="29"/>
      <c r="AU13" s="232">
        <f>VLOOKUP(C13,'Daily Gas'!F12:I42,2,FALSE)</f>
        <v>1088</v>
      </c>
      <c r="AV13" s="239">
        <f t="shared" si="7"/>
        <v>12080</v>
      </c>
      <c r="AW13" s="29"/>
      <c r="AX13" s="29"/>
      <c r="AY13" s="29"/>
      <c r="AZ13" s="29"/>
      <c r="BA13" s="29"/>
      <c r="BB13" s="29"/>
      <c r="BC13" s="30"/>
      <c r="BD13" s="283"/>
      <c r="BE13" s="283"/>
      <c r="BF13" s="283"/>
      <c r="BG13" s="283"/>
      <c r="BH13" s="32"/>
      <c r="BI13" s="56"/>
      <c r="BJ13" s="509"/>
    </row>
    <row r="14" spans="2:68" s="15" customFormat="1" ht="21" x14ac:dyDescent="0.25">
      <c r="B14" s="47"/>
      <c r="C14" s="20">
        <f t="shared" si="8"/>
        <v>45379</v>
      </c>
      <c r="D14" s="190">
        <f>SUMIFS('Transport-DB'!R:R,'Transport-DB'!C:C,"="&amp;'Work DB'!C14,'Transport-DB'!F:F,"="&amp;'Work DB'!$D$4)</f>
        <v>0</v>
      </c>
      <c r="E14" s="191">
        <f>SUMIFS('Transport-DB'!R:R,'Transport-DB'!C:C,"="&amp;'Work DB'!C14,'Transport-DB'!F:F,"="&amp;'Work DB'!$E$4)</f>
        <v>0</v>
      </c>
      <c r="F14" s="191">
        <f>SUMIFS('Transport-DB'!R:R,'Transport-DB'!C:C,"="&amp;'Work DB'!C14,'Transport-DB'!F:F,"="&amp;'Work DB'!$F$4)</f>
        <v>0</v>
      </c>
      <c r="G14" s="191">
        <f>SUMIFS('Transport-DB'!R:R,'Transport-DB'!C:C,"="&amp;'Work DB'!C14,'Transport-DB'!F:F,"="&amp;'Work DB'!$G$4)</f>
        <v>0</v>
      </c>
      <c r="H14" s="188">
        <f>SUMIFS('Transport-DB'!R:R,'Transport-DB'!C:C,"="&amp;'Work DB'!C14,'Transport-DB'!F:F,"="&amp;'Work DB'!$H$4)</f>
        <v>0</v>
      </c>
      <c r="I14" s="191">
        <f>SUMIFS('Transport-DB'!R:R,'Transport-DB'!C:C,"="&amp;'Work DB'!C14,'Transport-DB'!F:F,"="&amp;'Work DB'!$I$4)</f>
        <v>0</v>
      </c>
      <c r="J14" s="483">
        <f>SUMIFS('Transport-DB'!R:R,'Transport-DB'!C:C,"="&amp;'Work DB'!C14,'Transport-DB'!F:F,"="&amp;'Work DB'!$J$4)</f>
        <v>0</v>
      </c>
      <c r="K14" s="190">
        <f>SUMIFS('Transport-DB'!Q:Q,'Transport-DB'!C:C,"="&amp;'Work DB'!C14,'Transport-DB'!F:F,"="&amp;'Work DB'!$K$4)</f>
        <v>445.55</v>
      </c>
      <c r="L14" s="191">
        <f>SUMIFS('Transport-DB'!Q:Q,'Transport-DB'!C:C,"="&amp;'Work DB'!C14,'Transport-DB'!F:F,"="&amp;'Work DB'!$L$4)</f>
        <v>0</v>
      </c>
      <c r="M14" s="191">
        <f>SUMIFS('Transport-DB'!Q:Q,'Transport-DB'!C:C,"="&amp;'Work DB'!C14,'Transport-DB'!F:F,"="&amp;'Work DB'!$M$4)</f>
        <v>0</v>
      </c>
      <c r="N14" s="191">
        <f>SUMIFS('Transport-DB'!Q:Q,'Transport-DB'!C:C,"="&amp;'Work DB'!C14,'Transport-DB'!F:F,"="&amp;'Work DB'!$N$4)</f>
        <v>0</v>
      </c>
      <c r="O14" s="191">
        <f>SUMIFS('Transport-DB'!Q:Q,'Transport-DB'!C:C,"="&amp;'Work DB'!C14,'Transport-DB'!F:F,"="&amp;'Work DB'!$O$4)</f>
        <v>0</v>
      </c>
      <c r="P14" s="191">
        <f>SUMIFS('Transport-DB'!Q:Q,'Transport-DB'!C:C,"&lt;="&amp;'Work DB'!C14,'Transport-DB'!F:F,"="&amp;'Work DB'!$P$4)</f>
        <v>0</v>
      </c>
      <c r="Q14" s="188">
        <f>SUMIFS('Transport-DB'!Q:Q,'Transport-DB'!C:C,"="&amp;'Work DB'!C14,'Transport-DB'!F:F,"="&amp;'Work DB'!$Q$4)</f>
        <v>0</v>
      </c>
      <c r="R14" s="189">
        <f>SUMIFS('Transport-DB'!Q:Q,'Transport-DB'!C:C,"="&amp;'Work DB'!C14,'Transport-DB'!F:F,"="&amp;'Work DB'!$R$4)</f>
        <v>0</v>
      </c>
      <c r="S14" s="190">
        <f t="shared" si="5"/>
        <v>445.55</v>
      </c>
      <c r="T14" s="191">
        <f t="shared" si="6"/>
        <v>0</v>
      </c>
      <c r="U14" s="191"/>
      <c r="V14" s="191"/>
      <c r="W14" s="191"/>
      <c r="X14" s="191"/>
      <c r="Y14" s="189"/>
      <c r="Z14" s="283"/>
      <c r="AA14" s="190">
        <f>SUMIFS('Transport-DB'!S:S,'Transport-DB'!C:C,"="&amp;'Work DB'!C14,'Transport-DB'!F:F,"="&amp;'Work DB'!$AA$4)</f>
        <v>0</v>
      </c>
      <c r="AB14" s="191">
        <f>SUMIFS('Transport-DB'!S:S,'Transport-DB'!C:C,"="&amp;'Work DB'!C14,'Transport-DB'!F:F,"="&amp;'Work DB'!$AB$4)</f>
        <v>0</v>
      </c>
      <c r="AC14" s="191">
        <f>SUMIFS('Transport-DB'!S:S,'Transport-DB'!C:C,"="&amp;'Work DB'!C14,'Transport-DB'!F:F,"="&amp;'Work DB'!$AC$4)</f>
        <v>0</v>
      </c>
      <c r="AD14" s="188">
        <f>SUMIFS('Transport-DB'!S:S,'Transport-DB'!C:C,"="&amp;'Work DB'!C14,'Transport-DB'!F:F,"="&amp;'Work DB'!$AD$4)</f>
        <v>0</v>
      </c>
      <c r="AE14" s="188">
        <f>SUMIFS('Transport-DB'!S:S,'Transport-DB'!C:C,"="&amp;'Work DB'!C14,'Transport-DB'!F:F,"="&amp;'Work DB'!$AE$4)</f>
        <v>0</v>
      </c>
      <c r="AF14" s="188">
        <f>SUMIFS('Transport-DB'!S:S,'Transport-DB'!C:C,"="&amp;'Work DB'!C14,'Transport-DB'!F:F,"="&amp;'Work DB'!$AF$4)</f>
        <v>0</v>
      </c>
      <c r="AG14" s="189"/>
      <c r="AH14" s="230">
        <f>SUMIFS('Transport-DB'!T:T,'Transport-DB'!C:C,"="&amp;'Work DB'!C14)</f>
        <v>0</v>
      </c>
      <c r="AI14" s="32"/>
      <c r="AJ14" s="29"/>
      <c r="AK14" s="30">
        <f>SUMIFS(Civil_DB[بتن],Civil_DB[تاریخ],"="&amp;'Work DB'!C14)</f>
        <v>0</v>
      </c>
      <c r="AL14" s="28"/>
      <c r="AM14" s="29"/>
      <c r="AN14" s="31"/>
      <c r="AO14" s="28"/>
      <c r="AP14" s="29"/>
      <c r="AQ14" s="29"/>
      <c r="AR14" s="30"/>
      <c r="AS14" s="28"/>
      <c r="AT14" s="29"/>
      <c r="AU14" s="232">
        <f>VLOOKUP(C14,'Daily Gas'!F13:I43,2,FALSE)</f>
        <v>0</v>
      </c>
      <c r="AV14" s="239">
        <f t="shared" si="7"/>
        <v>12080</v>
      </c>
      <c r="AW14" s="29"/>
      <c r="AX14" s="29"/>
      <c r="AY14" s="29"/>
      <c r="AZ14" s="29"/>
      <c r="BA14" s="29"/>
      <c r="BB14" s="29"/>
      <c r="BC14" s="30"/>
      <c r="BD14" s="283"/>
      <c r="BE14" s="283"/>
      <c r="BF14" s="283"/>
      <c r="BG14" s="283"/>
      <c r="BH14" s="32"/>
      <c r="BI14" s="56"/>
      <c r="BJ14" s="509"/>
    </row>
    <row r="15" spans="2:68" s="15" customFormat="1" ht="21" x14ac:dyDescent="0.25">
      <c r="B15" s="47"/>
      <c r="C15" s="20">
        <f t="shared" si="8"/>
        <v>45380</v>
      </c>
      <c r="D15" s="190">
        <f>SUMIFS('Transport-DB'!R:R,'Transport-DB'!C:C,"="&amp;'Work DB'!C15,'Transport-DB'!F:F,"="&amp;'Work DB'!$D$4)</f>
        <v>0</v>
      </c>
      <c r="E15" s="191">
        <f>SUMIFS('Transport-DB'!R:R,'Transport-DB'!C:C,"="&amp;'Work DB'!C15,'Transport-DB'!F:F,"="&amp;'Work DB'!$E$4)</f>
        <v>0</v>
      </c>
      <c r="F15" s="191">
        <f>SUMIFS('Transport-DB'!R:R,'Transport-DB'!C:C,"="&amp;'Work DB'!C15,'Transport-DB'!F:F,"="&amp;'Work DB'!$F$4)</f>
        <v>0</v>
      </c>
      <c r="G15" s="191">
        <f>SUMIFS('Transport-DB'!R:R,'Transport-DB'!C:C,"="&amp;'Work DB'!C15,'Transport-DB'!F:F,"="&amp;'Work DB'!$G$4)</f>
        <v>0</v>
      </c>
      <c r="H15" s="188">
        <f>SUMIFS('Transport-DB'!R:R,'Transport-DB'!C:C,"="&amp;'Work DB'!C15,'Transport-DB'!F:F,"="&amp;'Work DB'!$H$4)</f>
        <v>0</v>
      </c>
      <c r="I15" s="191">
        <f>SUMIFS('Transport-DB'!R:R,'Transport-DB'!C:C,"="&amp;'Work DB'!C15,'Transport-DB'!F:F,"="&amp;'Work DB'!$I$4)</f>
        <v>0</v>
      </c>
      <c r="J15" s="483">
        <f>SUMIFS('Transport-DB'!R:R,'Transport-DB'!C:C,"="&amp;'Work DB'!C15,'Transport-DB'!F:F,"="&amp;'Work DB'!$J$4)</f>
        <v>0</v>
      </c>
      <c r="K15" s="190">
        <f>SUMIFS('Transport-DB'!Q:Q,'Transport-DB'!C:C,"="&amp;'Work DB'!C15,'Transport-DB'!F:F,"="&amp;'Work DB'!$K$4)</f>
        <v>485.45000000000005</v>
      </c>
      <c r="L15" s="191">
        <f>SUMIFS('Transport-DB'!Q:Q,'Transport-DB'!C:C,"="&amp;'Work DB'!C15,'Transport-DB'!F:F,"="&amp;'Work DB'!$L$4)</f>
        <v>0</v>
      </c>
      <c r="M15" s="191">
        <f>SUMIFS('Transport-DB'!Q:Q,'Transport-DB'!C:C,"="&amp;'Work DB'!C15,'Transport-DB'!F:F,"="&amp;'Work DB'!$M$4)</f>
        <v>0</v>
      </c>
      <c r="N15" s="191">
        <f>SUMIFS('Transport-DB'!Q:Q,'Transport-DB'!C:C,"="&amp;'Work DB'!C15,'Transport-DB'!F:F,"="&amp;'Work DB'!$N$4)</f>
        <v>0</v>
      </c>
      <c r="O15" s="191">
        <f>SUMIFS('Transport-DB'!Q:Q,'Transport-DB'!C:C,"="&amp;'Work DB'!C15,'Transport-DB'!F:F,"="&amp;'Work DB'!$O$4)</f>
        <v>0</v>
      </c>
      <c r="P15" s="191">
        <f>SUMIFS('Transport-DB'!Q:Q,'Transport-DB'!C:C,"&lt;="&amp;'Work DB'!C15,'Transport-DB'!F:F,"="&amp;'Work DB'!$P$4)</f>
        <v>0</v>
      </c>
      <c r="Q15" s="188">
        <f>SUMIFS('Transport-DB'!Q:Q,'Transport-DB'!C:C,"="&amp;'Work DB'!C15,'Transport-DB'!F:F,"="&amp;'Work DB'!$Q$4)</f>
        <v>0</v>
      </c>
      <c r="R15" s="189">
        <f>SUMIFS('Transport-DB'!Q:Q,'Transport-DB'!C:C,"="&amp;'Work DB'!C15,'Transport-DB'!F:F,"="&amp;'Work DB'!$R$4)</f>
        <v>0</v>
      </c>
      <c r="S15" s="190">
        <f t="shared" si="5"/>
        <v>485.45000000000005</v>
      </c>
      <c r="T15" s="191">
        <f t="shared" si="6"/>
        <v>0</v>
      </c>
      <c r="U15" s="191"/>
      <c r="V15" s="191"/>
      <c r="W15" s="191"/>
      <c r="X15" s="191"/>
      <c r="Y15" s="189"/>
      <c r="Z15" s="283"/>
      <c r="AA15" s="190">
        <f>SUMIFS('Transport-DB'!S:S,'Transport-DB'!C:C,"="&amp;'Work DB'!C15,'Transport-DB'!F:F,"="&amp;'Work DB'!$AA$4)</f>
        <v>0</v>
      </c>
      <c r="AB15" s="191">
        <f>SUMIFS('Transport-DB'!S:S,'Transport-DB'!C:C,"="&amp;'Work DB'!C15,'Transport-DB'!F:F,"="&amp;'Work DB'!$AB$4)</f>
        <v>0</v>
      </c>
      <c r="AC15" s="191">
        <f>SUMIFS('Transport-DB'!S:S,'Transport-DB'!C:C,"="&amp;'Work DB'!C15,'Transport-DB'!F:F,"="&amp;'Work DB'!$AC$4)</f>
        <v>0</v>
      </c>
      <c r="AD15" s="188">
        <f>SUMIFS('Transport-DB'!S:S,'Transport-DB'!C:C,"="&amp;'Work DB'!C15,'Transport-DB'!F:F,"="&amp;'Work DB'!$AD$4)</f>
        <v>0</v>
      </c>
      <c r="AE15" s="188">
        <f>SUMIFS('Transport-DB'!S:S,'Transport-DB'!C:C,"="&amp;'Work DB'!C15,'Transport-DB'!F:F,"="&amp;'Work DB'!$AE$4)</f>
        <v>0</v>
      </c>
      <c r="AF15" s="188">
        <f>SUMIFS('Transport-DB'!S:S,'Transport-DB'!C:C,"="&amp;'Work DB'!C15,'Transport-DB'!F:F,"="&amp;'Work DB'!$AF$4)</f>
        <v>0</v>
      </c>
      <c r="AG15" s="189"/>
      <c r="AH15" s="230">
        <f>SUMIFS('Transport-DB'!T:T,'Transport-DB'!C:C,"="&amp;'Work DB'!C15)</f>
        <v>0</v>
      </c>
      <c r="AI15" s="32"/>
      <c r="AJ15" s="29"/>
      <c r="AK15" s="30">
        <f>SUMIFS(Civil_DB[بتن],Civil_DB[تاریخ],"="&amp;'Work DB'!C15)</f>
        <v>0</v>
      </c>
      <c r="AL15" s="28"/>
      <c r="AM15" s="29"/>
      <c r="AN15" s="31"/>
      <c r="AO15" s="28"/>
      <c r="AP15" s="29"/>
      <c r="AQ15" s="29"/>
      <c r="AR15" s="30"/>
      <c r="AS15" s="28"/>
      <c r="AT15" s="29"/>
      <c r="AU15" s="232">
        <f>VLOOKUP(C15,'Daily Gas'!F14:I44,2,FALSE)</f>
        <v>794</v>
      </c>
      <c r="AV15" s="239">
        <f t="shared" si="7"/>
        <v>11286</v>
      </c>
      <c r="AW15" s="29"/>
      <c r="AX15" s="29"/>
      <c r="AY15" s="29"/>
      <c r="AZ15" s="29"/>
      <c r="BA15" s="29"/>
      <c r="BB15" s="29"/>
      <c r="BC15" s="30"/>
      <c r="BD15" s="283"/>
      <c r="BE15" s="283"/>
      <c r="BF15" s="283"/>
      <c r="BG15" s="283"/>
      <c r="BH15" s="32"/>
      <c r="BI15" s="56"/>
      <c r="BJ15" s="509"/>
    </row>
    <row r="16" spans="2:68" s="15" customFormat="1" ht="21" x14ac:dyDescent="0.25">
      <c r="B16" s="47"/>
      <c r="C16" s="20">
        <f t="shared" si="8"/>
        <v>45381</v>
      </c>
      <c r="D16" s="190">
        <f>SUMIFS('Transport-DB'!R:R,'Transport-DB'!C:C,"="&amp;'Work DB'!C16,'Transport-DB'!F:F,"="&amp;'Work DB'!$D$4)</f>
        <v>0</v>
      </c>
      <c r="E16" s="191">
        <f>SUMIFS('Transport-DB'!R:R,'Transport-DB'!C:C,"="&amp;'Work DB'!C16,'Transport-DB'!F:F,"="&amp;'Work DB'!$E$4)</f>
        <v>0</v>
      </c>
      <c r="F16" s="191">
        <f>SUMIFS('Transport-DB'!R:R,'Transport-DB'!C:C,"="&amp;'Work DB'!C16,'Transport-DB'!F:F,"="&amp;'Work DB'!$F$4)</f>
        <v>0</v>
      </c>
      <c r="G16" s="191">
        <f>SUMIFS('Transport-DB'!R:R,'Transport-DB'!C:C,"="&amp;'Work DB'!C16,'Transport-DB'!F:F,"="&amp;'Work DB'!$G$4)</f>
        <v>0</v>
      </c>
      <c r="H16" s="188">
        <f>SUMIFS('Transport-DB'!R:R,'Transport-DB'!C:C,"="&amp;'Work DB'!C16,'Transport-DB'!F:F,"="&amp;'Work DB'!$H$4)</f>
        <v>0</v>
      </c>
      <c r="I16" s="191">
        <f>SUMIFS('Transport-DB'!R:R,'Transport-DB'!C:C,"="&amp;'Work DB'!C16,'Transport-DB'!F:F,"="&amp;'Work DB'!$I$4)</f>
        <v>0</v>
      </c>
      <c r="J16" s="483">
        <f>SUMIFS('Transport-DB'!R:R,'Transport-DB'!C:C,"="&amp;'Work DB'!C16,'Transport-DB'!F:F,"="&amp;'Work DB'!$J$4)</f>
        <v>0</v>
      </c>
      <c r="K16" s="190">
        <f>SUMIFS('Transport-DB'!Q:Q,'Transport-DB'!C:C,"="&amp;'Work DB'!C16,'Transport-DB'!F:F,"="&amp;'Work DB'!$K$4)</f>
        <v>452.20000000000005</v>
      </c>
      <c r="L16" s="191">
        <f>SUMIFS('Transport-DB'!Q:Q,'Transport-DB'!C:C,"="&amp;'Work DB'!C16,'Transport-DB'!F:F,"="&amp;'Work DB'!$L$4)</f>
        <v>0</v>
      </c>
      <c r="M16" s="191">
        <f>SUMIFS('Transport-DB'!Q:Q,'Transport-DB'!C:C,"="&amp;'Work DB'!C16,'Transport-DB'!F:F,"="&amp;'Work DB'!$M$4)</f>
        <v>0</v>
      </c>
      <c r="N16" s="192">
        <f>SUMIFS('Transport-DB'!Q:Q,'Transport-DB'!C:C,"="&amp;'Work DB'!C16,'Transport-DB'!F:F,"="&amp;'Work DB'!$N$4)</f>
        <v>0</v>
      </c>
      <c r="O16" s="191">
        <f>SUMIFS('Transport-DB'!Q:Q,'Transport-DB'!C:C,"="&amp;'Work DB'!C16,'Transport-DB'!F:F,"="&amp;'Work DB'!$O$4)</f>
        <v>0</v>
      </c>
      <c r="P16" s="191">
        <f>SUMIFS('Transport-DB'!Q:Q,'Transport-DB'!C:C,"&lt;="&amp;'Work DB'!C16,'Transport-DB'!F:F,"="&amp;'Work DB'!$P$4)</f>
        <v>0</v>
      </c>
      <c r="Q16" s="188">
        <f>SUMIFS('Transport-DB'!Q:Q,'Transport-DB'!C:C,"="&amp;'Work DB'!C16,'Transport-DB'!F:F,"="&amp;'Work DB'!$Q$4)</f>
        <v>0</v>
      </c>
      <c r="R16" s="189">
        <f>SUMIFS('Transport-DB'!Q:Q,'Transport-DB'!C:C,"="&amp;'Work DB'!C16,'Transport-DB'!F:F,"="&amp;'Work DB'!$R$4)</f>
        <v>0</v>
      </c>
      <c r="S16" s="190">
        <f t="shared" si="5"/>
        <v>452.20000000000005</v>
      </c>
      <c r="T16" s="191">
        <f t="shared" si="6"/>
        <v>0</v>
      </c>
      <c r="U16" s="191"/>
      <c r="V16" s="191"/>
      <c r="W16" s="191"/>
      <c r="X16" s="191"/>
      <c r="Y16" s="189"/>
      <c r="Z16" s="283"/>
      <c r="AA16" s="190">
        <f>SUMIFS('Transport-DB'!S:S,'Transport-DB'!C:C,"="&amp;'Work DB'!C16,'Transport-DB'!F:F,"="&amp;'Work DB'!$AA$4)</f>
        <v>0</v>
      </c>
      <c r="AB16" s="191">
        <f>SUMIFS('Transport-DB'!S:S,'Transport-DB'!C:C,"="&amp;'Work DB'!C16,'Transport-DB'!F:F,"="&amp;'Work DB'!$AB$4)</f>
        <v>0</v>
      </c>
      <c r="AC16" s="191">
        <f>SUMIFS('Transport-DB'!S:S,'Transport-DB'!C:C,"="&amp;'Work DB'!C16,'Transport-DB'!F:F,"="&amp;'Work DB'!$AC$4)</f>
        <v>0</v>
      </c>
      <c r="AD16" s="188">
        <f>SUMIFS('Transport-DB'!S:S,'Transport-DB'!C:C,"="&amp;'Work DB'!C16,'Transport-DB'!F:F,"="&amp;'Work DB'!$AD$4)</f>
        <v>0</v>
      </c>
      <c r="AE16" s="188">
        <f>SUMIFS('Transport-DB'!S:S,'Transport-DB'!C:C,"="&amp;'Work DB'!C16,'Transport-DB'!F:F,"="&amp;'Work DB'!$AE$4)</f>
        <v>0</v>
      </c>
      <c r="AF16" s="188">
        <f>SUMIFS('Transport-DB'!S:S,'Transport-DB'!C:C,"="&amp;'Work DB'!C16,'Transport-DB'!F:F,"="&amp;'Work DB'!$AF$4)</f>
        <v>0</v>
      </c>
      <c r="AG16" s="189"/>
      <c r="AH16" s="230">
        <f>SUMIFS('Transport-DB'!T:T,'Transport-DB'!C:C,"="&amp;'Work DB'!C16)</f>
        <v>0</v>
      </c>
      <c r="AI16" s="32"/>
      <c r="AJ16" s="29"/>
      <c r="AK16" s="30">
        <f>SUMIFS(Civil_DB[بتن],Civil_DB[تاریخ],"="&amp;'Work DB'!C16)</f>
        <v>0</v>
      </c>
      <c r="AL16" s="28"/>
      <c r="AM16" s="29"/>
      <c r="AN16" s="31"/>
      <c r="AO16" s="28"/>
      <c r="AP16" s="29"/>
      <c r="AQ16" s="29"/>
      <c r="AR16" s="30"/>
      <c r="AS16" s="28"/>
      <c r="AT16" s="29"/>
      <c r="AU16" s="232">
        <f>VLOOKUP(C16,'Daily Gas'!F15:I45,2,FALSE)</f>
        <v>0</v>
      </c>
      <c r="AV16" s="239">
        <f t="shared" si="7"/>
        <v>11286</v>
      </c>
      <c r="AW16" s="29"/>
      <c r="AX16" s="29"/>
      <c r="AY16" s="29"/>
      <c r="AZ16" s="29"/>
      <c r="BA16" s="29"/>
      <c r="BB16" s="29"/>
      <c r="BC16" s="30"/>
      <c r="BD16" s="283"/>
      <c r="BE16" s="283"/>
      <c r="BF16" s="283"/>
      <c r="BG16" s="283"/>
      <c r="BH16" s="32"/>
      <c r="BI16" s="56"/>
      <c r="BJ16" s="509"/>
    </row>
    <row r="17" spans="2:62" s="15" customFormat="1" ht="21" x14ac:dyDescent="0.25">
      <c r="B17" s="47"/>
      <c r="C17" s="20">
        <f t="shared" si="8"/>
        <v>45382</v>
      </c>
      <c r="D17" s="190">
        <f>SUMIFS('Transport-DB'!R:R,'Transport-DB'!C:C,"="&amp;'Work DB'!C17,'Transport-DB'!F:F,"="&amp;'Work DB'!$D$4)</f>
        <v>0</v>
      </c>
      <c r="E17" s="191">
        <f>SUMIFS('Transport-DB'!R:R,'Transport-DB'!C:C,"="&amp;'Work DB'!C17,'Transport-DB'!F:F,"="&amp;'Work DB'!$E$4)</f>
        <v>0</v>
      </c>
      <c r="F17" s="191">
        <f>SUMIFS('Transport-DB'!R:R,'Transport-DB'!C:C,"="&amp;'Work DB'!C17,'Transport-DB'!F:F,"="&amp;'Work DB'!$F$4)</f>
        <v>0</v>
      </c>
      <c r="G17" s="191">
        <f>SUMIFS('Transport-DB'!R:R,'Transport-DB'!C:C,"="&amp;'Work DB'!C17,'Transport-DB'!F:F,"="&amp;'Work DB'!$G$4)</f>
        <v>0</v>
      </c>
      <c r="H17" s="188">
        <f>SUMIFS('Transport-DB'!R:R,'Transport-DB'!C:C,"="&amp;'Work DB'!C17,'Transport-DB'!F:F,"="&amp;'Work DB'!$H$4)</f>
        <v>0</v>
      </c>
      <c r="I17" s="191">
        <f>SUMIFS('Transport-DB'!R:R,'Transport-DB'!C:C,"="&amp;'Work DB'!C17,'Transport-DB'!F:F,"="&amp;'Work DB'!$I$4)</f>
        <v>0</v>
      </c>
      <c r="J17" s="483">
        <f>SUMIFS('Transport-DB'!R:R,'Transport-DB'!C:C,"="&amp;'Work DB'!C17,'Transport-DB'!F:F,"="&amp;'Work DB'!$J$4)</f>
        <v>0</v>
      </c>
      <c r="K17" s="190">
        <f>SUMIFS('Transport-DB'!Q:Q,'Transport-DB'!C:C,"="&amp;'Work DB'!C17,'Transport-DB'!F:F,"="&amp;'Work DB'!$K$4)</f>
        <v>492.1</v>
      </c>
      <c r="L17" s="191">
        <f>SUMIFS('Transport-DB'!Q:Q,'Transport-DB'!C:C,"="&amp;'Work DB'!C17,'Transport-DB'!F:F,"="&amp;'Work DB'!$L$4)</f>
        <v>0</v>
      </c>
      <c r="M17" s="191">
        <f>SUMIFS('Transport-DB'!Q:Q,'Transport-DB'!C:C,"="&amp;'Work DB'!C17,'Transport-DB'!F:F,"="&amp;'Work DB'!$M$4)</f>
        <v>0</v>
      </c>
      <c r="N17" s="191">
        <f>SUMIFS('Transport-DB'!Q:Q,'Transport-DB'!C:C,"="&amp;'Work DB'!C17,'Transport-DB'!F:F,"="&amp;'Work DB'!$N$4)</f>
        <v>0</v>
      </c>
      <c r="O17" s="191">
        <f>SUMIFS('Transport-DB'!Q:Q,'Transport-DB'!C:C,"="&amp;'Work DB'!C17,'Transport-DB'!F:F,"="&amp;'Work DB'!$O$4)</f>
        <v>0</v>
      </c>
      <c r="P17" s="191">
        <f>SUMIFS('Transport-DB'!Q:Q,'Transport-DB'!C:C,"&lt;="&amp;'Work DB'!C17,'Transport-DB'!F:F,"="&amp;'Work DB'!$P$4)</f>
        <v>0</v>
      </c>
      <c r="Q17" s="188">
        <f>SUMIFS('Transport-DB'!Q:Q,'Transport-DB'!C:C,"="&amp;'Work DB'!C17,'Transport-DB'!F:F,"="&amp;'Work DB'!$Q$4)</f>
        <v>0</v>
      </c>
      <c r="R17" s="189">
        <f>SUMIFS('Transport-DB'!Q:Q,'Transport-DB'!C:C,"="&amp;'Work DB'!C17,'Transport-DB'!F:F,"="&amp;'Work DB'!$R$4)</f>
        <v>0</v>
      </c>
      <c r="S17" s="190">
        <f t="shared" si="5"/>
        <v>492.1</v>
      </c>
      <c r="T17" s="191">
        <f t="shared" si="6"/>
        <v>0</v>
      </c>
      <c r="U17" s="191"/>
      <c r="V17" s="191"/>
      <c r="W17" s="191"/>
      <c r="X17" s="191"/>
      <c r="Y17" s="189"/>
      <c r="Z17" s="283"/>
      <c r="AA17" s="190">
        <f>SUMIFS('Transport-DB'!S:S,'Transport-DB'!C:C,"="&amp;'Work DB'!C17,'Transport-DB'!F:F,"="&amp;'Work DB'!$AA$4)</f>
        <v>0</v>
      </c>
      <c r="AB17" s="191">
        <f>SUMIFS('Transport-DB'!S:S,'Transport-DB'!C:C,"="&amp;'Work DB'!C17,'Transport-DB'!F:F,"="&amp;'Work DB'!$AB$4)</f>
        <v>0</v>
      </c>
      <c r="AC17" s="191">
        <f>SUMIFS('Transport-DB'!S:S,'Transport-DB'!C:C,"="&amp;'Work DB'!C17,'Transport-DB'!F:F,"="&amp;'Work DB'!$AC$4)</f>
        <v>0</v>
      </c>
      <c r="AD17" s="188">
        <f>SUMIFS('Transport-DB'!S:S,'Transport-DB'!C:C,"="&amp;'Work DB'!C17,'Transport-DB'!F:F,"="&amp;'Work DB'!$AD$4)</f>
        <v>0</v>
      </c>
      <c r="AE17" s="188">
        <f>SUMIFS('Transport-DB'!S:S,'Transport-DB'!C:C,"="&amp;'Work DB'!C17,'Transport-DB'!F:F,"="&amp;'Work DB'!$AE$4)</f>
        <v>0</v>
      </c>
      <c r="AF17" s="188">
        <f>SUMIFS('Transport-DB'!S:S,'Transport-DB'!C:C,"="&amp;'Work DB'!C17,'Transport-DB'!F:F,"="&amp;'Work DB'!$AF$4)</f>
        <v>0</v>
      </c>
      <c r="AG17" s="189"/>
      <c r="AH17" s="230">
        <f>SUMIFS('Transport-DB'!T:T,'Transport-DB'!C:C,"="&amp;'Work DB'!C17)</f>
        <v>0</v>
      </c>
      <c r="AI17" s="32"/>
      <c r="AJ17" s="29"/>
      <c r="AK17" s="30">
        <f>SUMIFS(Civil_DB[بتن],Civil_DB[تاریخ],"="&amp;'Work DB'!C17)</f>
        <v>0</v>
      </c>
      <c r="AL17" s="28"/>
      <c r="AM17" s="29"/>
      <c r="AN17" s="31"/>
      <c r="AO17" s="28"/>
      <c r="AP17" s="29"/>
      <c r="AQ17" s="29"/>
      <c r="AR17" s="30"/>
      <c r="AS17" s="28"/>
      <c r="AT17" s="29"/>
      <c r="AU17" s="232">
        <f>VLOOKUP(C17,'Daily Gas'!F16:I46,2,FALSE)</f>
        <v>1319</v>
      </c>
      <c r="AV17" s="239">
        <f t="shared" si="7"/>
        <v>9967</v>
      </c>
      <c r="AW17" s="29"/>
      <c r="AX17" s="29"/>
      <c r="AY17" s="29"/>
      <c r="AZ17" s="29"/>
      <c r="BA17" s="29"/>
      <c r="BB17" s="29"/>
      <c r="BC17" s="30"/>
      <c r="BD17" s="283"/>
      <c r="BE17" s="283"/>
      <c r="BF17" s="283"/>
      <c r="BG17" s="283"/>
      <c r="BH17" s="32"/>
      <c r="BI17" s="56"/>
      <c r="BJ17" s="509"/>
    </row>
    <row r="18" spans="2:62" s="15" customFormat="1" ht="21" x14ac:dyDescent="0.25">
      <c r="B18" s="47"/>
      <c r="C18" s="20">
        <f t="shared" si="8"/>
        <v>45383</v>
      </c>
      <c r="D18" s="190">
        <f>SUMIFS('Transport-DB'!R:R,'Transport-DB'!C:C,"="&amp;'Work DB'!C18,'Transport-DB'!F:F,"="&amp;'Work DB'!$D$4)</f>
        <v>0</v>
      </c>
      <c r="E18" s="191">
        <f>SUMIFS('Transport-DB'!R:R,'Transport-DB'!C:C,"="&amp;'Work DB'!C18,'Transport-DB'!F:F,"="&amp;'Work DB'!$E$4)</f>
        <v>0</v>
      </c>
      <c r="F18" s="191">
        <f>SUMIFS('Transport-DB'!R:R,'Transport-DB'!C:C,"="&amp;'Work DB'!C18,'Transport-DB'!F:F,"="&amp;'Work DB'!$F$4)</f>
        <v>0</v>
      </c>
      <c r="G18" s="191">
        <f>SUMIFS('Transport-DB'!R:R,'Transport-DB'!C:C,"="&amp;'Work DB'!C18,'Transport-DB'!F:F,"="&amp;'Work DB'!$G$4)</f>
        <v>0</v>
      </c>
      <c r="H18" s="188">
        <f>SUMIFS('Transport-DB'!R:R,'Transport-DB'!C:C,"="&amp;'Work DB'!C18,'Transport-DB'!F:F,"="&amp;'Work DB'!$H$4)</f>
        <v>0</v>
      </c>
      <c r="I18" s="191">
        <f>SUMIFS('Transport-DB'!R:R,'Transport-DB'!C:C,"="&amp;'Work DB'!C18,'Transport-DB'!F:F,"="&amp;'Work DB'!$I$4)</f>
        <v>0</v>
      </c>
      <c r="J18" s="483">
        <f>SUMIFS('Transport-DB'!R:R,'Transport-DB'!C:C,"="&amp;'Work DB'!C18,'Transport-DB'!F:F,"="&amp;'Work DB'!$J$4)</f>
        <v>0</v>
      </c>
      <c r="K18" s="190">
        <f>SUMIFS('Transport-DB'!Q:Q,'Transport-DB'!C:C,"="&amp;'Work DB'!C18,'Transport-DB'!F:F,"="&amp;'Work DB'!$K$4)</f>
        <v>0</v>
      </c>
      <c r="L18" s="191">
        <f>SUMIFS('Transport-DB'!Q:Q,'Transport-DB'!C:C,"="&amp;'Work DB'!C18,'Transport-DB'!F:F,"="&amp;'Work DB'!$L$4)</f>
        <v>0</v>
      </c>
      <c r="M18" s="191">
        <f>SUMIFS('Transport-DB'!Q:Q,'Transport-DB'!C:C,"="&amp;'Work DB'!C18,'Transport-DB'!F:F,"="&amp;'Work DB'!$M$4)</f>
        <v>0</v>
      </c>
      <c r="N18" s="191">
        <f>SUMIFS('Transport-DB'!Q:Q,'Transport-DB'!C:C,"="&amp;'Work DB'!C18,'Transport-DB'!F:F,"="&amp;'Work DB'!$N$4)</f>
        <v>0</v>
      </c>
      <c r="O18" s="191">
        <f>SUMIFS('Transport-DB'!Q:Q,'Transport-DB'!C:C,"="&amp;'Work DB'!C18,'Transport-DB'!F:F,"="&amp;'Work DB'!$O$4)</f>
        <v>0</v>
      </c>
      <c r="P18" s="191">
        <f>SUMIFS('Transport-DB'!Q:Q,'Transport-DB'!C:C,"&lt;="&amp;'Work DB'!C18,'Transport-DB'!F:F,"="&amp;'Work DB'!$P$4)</f>
        <v>0</v>
      </c>
      <c r="Q18" s="188">
        <f>SUMIFS('Transport-DB'!Q:Q,'Transport-DB'!C:C,"="&amp;'Work DB'!C18,'Transport-DB'!F:F,"="&amp;'Work DB'!$Q$4)</f>
        <v>0</v>
      </c>
      <c r="R18" s="189">
        <f>SUMIFS('Transport-DB'!Q:Q,'Transport-DB'!C:C,"="&amp;'Work DB'!C18,'Transport-DB'!F:F,"="&amp;'Work DB'!$R$4)</f>
        <v>0</v>
      </c>
      <c r="S18" s="190">
        <f t="shared" si="5"/>
        <v>0</v>
      </c>
      <c r="T18" s="191">
        <f t="shared" si="6"/>
        <v>0</v>
      </c>
      <c r="U18" s="191"/>
      <c r="V18" s="191"/>
      <c r="W18" s="191"/>
      <c r="X18" s="191"/>
      <c r="Y18" s="189"/>
      <c r="Z18" s="283"/>
      <c r="AA18" s="190">
        <f>SUMIFS('Transport-DB'!S:S,'Transport-DB'!C:C,"="&amp;'Work DB'!C18,'Transport-DB'!F:F,"="&amp;'Work DB'!$AA$4)</f>
        <v>0</v>
      </c>
      <c r="AB18" s="191">
        <f>SUMIFS('Transport-DB'!S:S,'Transport-DB'!C:C,"="&amp;'Work DB'!C18,'Transport-DB'!F:F,"="&amp;'Work DB'!$AB$4)</f>
        <v>0</v>
      </c>
      <c r="AC18" s="191">
        <f>SUMIFS('Transport-DB'!S:S,'Transport-DB'!C:C,"="&amp;'Work DB'!C18,'Transport-DB'!F:F,"="&amp;'Work DB'!$AC$4)</f>
        <v>0</v>
      </c>
      <c r="AD18" s="188">
        <f>SUMIFS('Transport-DB'!S:S,'Transport-DB'!C:C,"="&amp;'Work DB'!C18,'Transport-DB'!F:F,"="&amp;'Work DB'!$AD$4)</f>
        <v>0</v>
      </c>
      <c r="AE18" s="188">
        <f>SUMIFS('Transport-DB'!S:S,'Transport-DB'!C:C,"="&amp;'Work DB'!C18,'Transport-DB'!F:F,"="&amp;'Work DB'!$AE$4)</f>
        <v>0</v>
      </c>
      <c r="AF18" s="188">
        <f>SUMIFS('Transport-DB'!S:S,'Transport-DB'!C:C,"="&amp;'Work DB'!C18,'Transport-DB'!F:F,"="&amp;'Work DB'!$AF$4)</f>
        <v>0</v>
      </c>
      <c r="AG18" s="189"/>
      <c r="AH18" s="230">
        <f>SUMIFS('Transport-DB'!T:T,'Transport-DB'!C:C,"="&amp;'Work DB'!C18)</f>
        <v>0</v>
      </c>
      <c r="AI18" s="32"/>
      <c r="AJ18" s="29"/>
      <c r="AK18" s="30">
        <f>SUMIFS(Civil_DB[بتن],Civil_DB[تاریخ],"="&amp;'Work DB'!C18)</f>
        <v>0</v>
      </c>
      <c r="AL18" s="28"/>
      <c r="AM18" s="29"/>
      <c r="AN18" s="31"/>
      <c r="AO18" s="28"/>
      <c r="AP18" s="29"/>
      <c r="AQ18" s="29"/>
      <c r="AR18" s="30"/>
      <c r="AS18" s="28"/>
      <c r="AT18" s="29"/>
      <c r="AU18" s="232">
        <f>VLOOKUP(C18,'Daily Gas'!F17:I47,2,FALSE)</f>
        <v>0</v>
      </c>
      <c r="AV18" s="239">
        <f t="shared" si="7"/>
        <v>9967</v>
      </c>
      <c r="AW18" s="29"/>
      <c r="AX18" s="29"/>
      <c r="AY18" s="29"/>
      <c r="AZ18" s="29"/>
      <c r="BA18" s="29"/>
      <c r="BB18" s="29"/>
      <c r="BC18" s="30"/>
      <c r="BD18" s="283"/>
      <c r="BE18" s="283"/>
      <c r="BF18" s="283"/>
      <c r="BG18" s="283"/>
      <c r="BH18" s="32"/>
      <c r="BI18" s="56"/>
      <c r="BJ18" s="509"/>
    </row>
    <row r="19" spans="2:62" s="15" customFormat="1" ht="21" x14ac:dyDescent="0.25">
      <c r="B19" s="47"/>
      <c r="C19" s="20">
        <f t="shared" si="8"/>
        <v>45384</v>
      </c>
      <c r="D19" s="190">
        <f>SUMIFS('Transport-DB'!R:R,'Transport-DB'!C:C,"="&amp;'Work DB'!C19,'Transport-DB'!F:F,"="&amp;'Work DB'!$D$4)</f>
        <v>0</v>
      </c>
      <c r="E19" s="191">
        <f>SUMIFS('Transport-DB'!R:R,'Transport-DB'!C:C,"="&amp;'Work DB'!C19,'Transport-DB'!F:F,"="&amp;'Work DB'!$E$4)</f>
        <v>0</v>
      </c>
      <c r="F19" s="191">
        <f>SUMIFS('Transport-DB'!R:R,'Transport-DB'!C:C,"="&amp;'Work DB'!C19,'Transport-DB'!F:F,"="&amp;'Work DB'!$F$4)</f>
        <v>0</v>
      </c>
      <c r="G19" s="191">
        <f>SUMIFS('Transport-DB'!R:R,'Transport-DB'!C:C,"="&amp;'Work DB'!C19,'Transport-DB'!F:F,"="&amp;'Work DB'!$G$4)</f>
        <v>0</v>
      </c>
      <c r="H19" s="188">
        <f>SUMIFS('Transport-DB'!R:R,'Transport-DB'!C:C,"="&amp;'Work DB'!C19,'Transport-DB'!F:F,"="&amp;'Work DB'!$H$4)</f>
        <v>0</v>
      </c>
      <c r="I19" s="191">
        <f>SUMIFS('Transport-DB'!R:R,'Transport-DB'!C:C,"="&amp;'Work DB'!C19,'Transport-DB'!F:F,"="&amp;'Work DB'!$I$4)</f>
        <v>0</v>
      </c>
      <c r="J19" s="483">
        <f>SUMIFS('Transport-DB'!R:R,'Transport-DB'!C:C,"="&amp;'Work DB'!C19,'Transport-DB'!F:F,"="&amp;'Work DB'!$J$4)</f>
        <v>0</v>
      </c>
      <c r="K19" s="190">
        <f>SUMIFS('Transport-DB'!Q:Q,'Transport-DB'!C:C,"="&amp;'Work DB'!C19,'Transport-DB'!F:F,"="&amp;'Work DB'!$K$4)</f>
        <v>625.1</v>
      </c>
      <c r="L19" s="191">
        <f>SUMIFS('Transport-DB'!Q:Q,'Transport-DB'!C:C,"="&amp;'Work DB'!C19,'Transport-DB'!F:F,"="&amp;'Work DB'!$L$4)</f>
        <v>0</v>
      </c>
      <c r="M19" s="191">
        <f>SUMIFS('Transport-DB'!Q:Q,'Transport-DB'!C:C,"="&amp;'Work DB'!C19,'Transport-DB'!F:F,"="&amp;'Work DB'!$M$4)</f>
        <v>0</v>
      </c>
      <c r="N19" s="191">
        <f>SUMIFS('Transport-DB'!Q:Q,'Transport-DB'!C:C,"="&amp;'Work DB'!C19,'Transport-DB'!F:F,"="&amp;'Work DB'!$N$4)</f>
        <v>0</v>
      </c>
      <c r="O19" s="191">
        <f>SUMIFS('Transport-DB'!Q:Q,'Transport-DB'!C:C,"="&amp;'Work DB'!C19,'Transport-DB'!F:F,"="&amp;'Work DB'!$O$4)</f>
        <v>0</v>
      </c>
      <c r="P19" s="191">
        <f>SUMIFS('Transport-DB'!Q:Q,'Transport-DB'!C:C,"&lt;="&amp;'Work DB'!C19,'Transport-DB'!F:F,"="&amp;'Work DB'!$P$4)</f>
        <v>0</v>
      </c>
      <c r="Q19" s="188">
        <f>SUMIFS('Transport-DB'!Q:Q,'Transport-DB'!C:C,"="&amp;'Work DB'!C19,'Transport-DB'!F:F,"="&amp;'Work DB'!$Q$4)</f>
        <v>0</v>
      </c>
      <c r="R19" s="189">
        <f>SUMIFS('Transport-DB'!Q:Q,'Transport-DB'!C:C,"="&amp;'Work DB'!C19,'Transport-DB'!F:F,"="&amp;'Work DB'!$R$4)</f>
        <v>0</v>
      </c>
      <c r="S19" s="190">
        <f t="shared" si="5"/>
        <v>625.1</v>
      </c>
      <c r="T19" s="191">
        <f t="shared" si="6"/>
        <v>0</v>
      </c>
      <c r="U19" s="191"/>
      <c r="V19" s="191"/>
      <c r="W19" s="191"/>
      <c r="X19" s="191"/>
      <c r="Y19" s="189"/>
      <c r="Z19" s="283"/>
      <c r="AA19" s="190">
        <f>SUMIFS('Transport-DB'!S:S,'Transport-DB'!C:C,"="&amp;'Work DB'!C19,'Transport-DB'!F:F,"="&amp;'Work DB'!$AA$4)</f>
        <v>0</v>
      </c>
      <c r="AB19" s="191">
        <f>SUMIFS('Transport-DB'!S:S,'Transport-DB'!C:C,"="&amp;'Work DB'!C19,'Transport-DB'!F:F,"="&amp;'Work DB'!$AB$4)</f>
        <v>0</v>
      </c>
      <c r="AC19" s="191">
        <f>SUMIFS('Transport-DB'!S:S,'Transport-DB'!C:C,"="&amp;'Work DB'!C19,'Transport-DB'!F:F,"="&amp;'Work DB'!$AC$4)</f>
        <v>0</v>
      </c>
      <c r="AD19" s="188">
        <f>SUMIFS('Transport-DB'!S:S,'Transport-DB'!C:C,"="&amp;'Work DB'!C19,'Transport-DB'!F:F,"="&amp;'Work DB'!$AD$4)</f>
        <v>0</v>
      </c>
      <c r="AE19" s="188">
        <f>SUMIFS('Transport-DB'!S:S,'Transport-DB'!C:C,"="&amp;'Work DB'!C19,'Transport-DB'!F:F,"="&amp;'Work DB'!$AE$4)</f>
        <v>0</v>
      </c>
      <c r="AF19" s="188">
        <f>SUMIFS('Transport-DB'!S:S,'Transport-DB'!C:C,"="&amp;'Work DB'!C19,'Transport-DB'!F:F,"="&amp;'Work DB'!$AF$4)</f>
        <v>0</v>
      </c>
      <c r="AG19" s="189"/>
      <c r="AH19" s="230">
        <f>SUMIFS('Transport-DB'!T:T,'Transport-DB'!C:C,"="&amp;'Work DB'!C19)</f>
        <v>0</v>
      </c>
      <c r="AI19" s="32"/>
      <c r="AJ19" s="29"/>
      <c r="AK19" s="30">
        <f>SUMIFS(Civil_DB[بتن],Civil_DB[تاریخ],"="&amp;'Work DB'!C19)</f>
        <v>0</v>
      </c>
      <c r="AL19" s="28"/>
      <c r="AM19" s="29"/>
      <c r="AN19" s="31"/>
      <c r="AO19" s="28"/>
      <c r="AP19" s="29"/>
      <c r="AQ19" s="29"/>
      <c r="AR19" s="30"/>
      <c r="AS19" s="28"/>
      <c r="AT19" s="29"/>
      <c r="AU19" s="232">
        <f>VLOOKUP(C19,'Daily Gas'!F18:I48,2,FALSE)</f>
        <v>0</v>
      </c>
      <c r="AV19" s="239">
        <f t="shared" si="7"/>
        <v>9967</v>
      </c>
      <c r="AW19" s="29"/>
      <c r="AX19" s="29"/>
      <c r="AY19" s="29"/>
      <c r="AZ19" s="29"/>
      <c r="BA19" s="29"/>
      <c r="BB19" s="29"/>
      <c r="BC19" s="30"/>
      <c r="BD19" s="283"/>
      <c r="BE19" s="283"/>
      <c r="BF19" s="283"/>
      <c r="BG19" s="283"/>
      <c r="BH19" s="32"/>
      <c r="BI19" s="56"/>
      <c r="BJ19" s="509"/>
    </row>
    <row r="20" spans="2:62" s="15" customFormat="1" ht="21" x14ac:dyDescent="0.25">
      <c r="B20" s="47"/>
      <c r="C20" s="20">
        <f t="shared" si="8"/>
        <v>45385</v>
      </c>
      <c r="D20" s="190">
        <f>SUMIFS('Transport-DB'!R:R,'Transport-DB'!C:C,"="&amp;'Work DB'!C20,'Transport-DB'!F:F,"="&amp;'Work DB'!$D$4)</f>
        <v>0</v>
      </c>
      <c r="E20" s="191">
        <f>SUMIFS('Transport-DB'!R:R,'Transport-DB'!C:C,"="&amp;'Work DB'!C20,'Transport-DB'!F:F,"="&amp;'Work DB'!$E$4)</f>
        <v>0</v>
      </c>
      <c r="F20" s="191">
        <f>SUMIFS('Transport-DB'!R:R,'Transport-DB'!C:C,"="&amp;'Work DB'!C20,'Transport-DB'!F:F,"="&amp;'Work DB'!$F$4)</f>
        <v>0</v>
      </c>
      <c r="G20" s="191">
        <f>SUMIFS('Transport-DB'!R:R,'Transport-DB'!C:C,"="&amp;'Work DB'!C20,'Transport-DB'!F:F,"="&amp;'Work DB'!$G$4)</f>
        <v>0</v>
      </c>
      <c r="H20" s="188">
        <f>SUMIFS('Transport-DB'!R:R,'Transport-DB'!C:C,"="&amp;'Work DB'!C20,'Transport-DB'!F:F,"="&amp;'Work DB'!$H$4)</f>
        <v>0</v>
      </c>
      <c r="I20" s="191">
        <f>SUMIFS('Transport-DB'!R:R,'Transport-DB'!C:C,"="&amp;'Work DB'!C20,'Transport-DB'!F:F,"="&amp;'Work DB'!$I$4)</f>
        <v>0</v>
      </c>
      <c r="J20" s="483">
        <f>SUMIFS('Transport-DB'!R:R,'Transport-DB'!C:C,"="&amp;'Work DB'!C20,'Transport-DB'!F:F,"="&amp;'Work DB'!$J$4)</f>
        <v>0</v>
      </c>
      <c r="K20" s="190">
        <f>SUMIFS('Transport-DB'!Q:Q,'Transport-DB'!C:C,"="&amp;'Work DB'!C20,'Transport-DB'!F:F,"="&amp;'Work DB'!$K$4)</f>
        <v>658.35</v>
      </c>
      <c r="L20" s="191">
        <f>SUMIFS('Transport-DB'!Q:Q,'Transport-DB'!C:C,"="&amp;'Work DB'!C20,'Transport-DB'!F:F,"="&amp;'Work DB'!$L$4)</f>
        <v>0</v>
      </c>
      <c r="M20" s="191">
        <f>SUMIFS('Transport-DB'!Q:Q,'Transport-DB'!C:C,"="&amp;'Work DB'!C20,'Transport-DB'!F:F,"="&amp;'Work DB'!$M$4)</f>
        <v>0</v>
      </c>
      <c r="N20" s="191">
        <f>SUMIFS('Transport-DB'!Q:Q,'Transport-DB'!C:C,"="&amp;'Work DB'!C20,'Transport-DB'!F:F,"="&amp;'Work DB'!$N$4)</f>
        <v>0</v>
      </c>
      <c r="O20" s="191">
        <f>SUMIFS('Transport-DB'!Q:Q,'Transport-DB'!C:C,"="&amp;'Work DB'!C20,'Transport-DB'!F:F,"="&amp;'Work DB'!$O$4)</f>
        <v>0</v>
      </c>
      <c r="P20" s="191">
        <f>SUMIFS('Transport-DB'!Q:Q,'Transport-DB'!C:C,"&lt;="&amp;'Work DB'!C20,'Transport-DB'!F:F,"="&amp;'Work DB'!$P$4)</f>
        <v>0</v>
      </c>
      <c r="Q20" s="188">
        <f>SUMIFS('Transport-DB'!Q:Q,'Transport-DB'!C:C,"="&amp;'Work DB'!C20,'Transport-DB'!F:F,"="&amp;'Work DB'!$Q$4)</f>
        <v>0</v>
      </c>
      <c r="R20" s="189">
        <f>SUMIFS('Transport-DB'!Q:Q,'Transport-DB'!C:C,"="&amp;'Work DB'!C20,'Transport-DB'!F:F,"="&amp;'Work DB'!$R$4)</f>
        <v>0</v>
      </c>
      <c r="S20" s="190">
        <f t="shared" si="5"/>
        <v>658.35</v>
      </c>
      <c r="T20" s="191">
        <f t="shared" si="6"/>
        <v>0</v>
      </c>
      <c r="U20" s="191"/>
      <c r="V20" s="191"/>
      <c r="W20" s="191"/>
      <c r="X20" s="191"/>
      <c r="Y20" s="189"/>
      <c r="Z20" s="283"/>
      <c r="AA20" s="190">
        <f>SUMIFS('Transport-DB'!S:S,'Transport-DB'!C:C,"="&amp;'Work DB'!C20,'Transport-DB'!F:F,"="&amp;'Work DB'!$AA$4)</f>
        <v>0</v>
      </c>
      <c r="AB20" s="191">
        <f>SUMIFS('Transport-DB'!S:S,'Transport-DB'!C:C,"="&amp;'Work DB'!C20,'Transport-DB'!F:F,"="&amp;'Work DB'!$AB$4)</f>
        <v>0</v>
      </c>
      <c r="AC20" s="191">
        <f>SUMIFS('Transport-DB'!S:S,'Transport-DB'!C:C,"="&amp;'Work DB'!C20,'Transport-DB'!F:F,"="&amp;'Work DB'!$AC$4)</f>
        <v>0</v>
      </c>
      <c r="AD20" s="188">
        <f>SUMIFS('Transport-DB'!S:S,'Transport-DB'!C:C,"="&amp;'Work DB'!C20,'Transport-DB'!F:F,"="&amp;'Work DB'!$AD$4)</f>
        <v>0</v>
      </c>
      <c r="AE20" s="188">
        <f>SUMIFS('Transport-DB'!S:S,'Transport-DB'!C:C,"="&amp;'Work DB'!C20,'Transport-DB'!F:F,"="&amp;'Work DB'!$AE$4)</f>
        <v>0</v>
      </c>
      <c r="AF20" s="188">
        <f>SUMIFS('Transport-DB'!S:S,'Transport-DB'!C:C,"="&amp;'Work DB'!C20,'Transport-DB'!F:F,"="&amp;'Work DB'!$AF$4)</f>
        <v>0</v>
      </c>
      <c r="AG20" s="189"/>
      <c r="AH20" s="230">
        <f>SUMIFS('Transport-DB'!T:T,'Transport-DB'!C:C,"="&amp;'Work DB'!C20)</f>
        <v>0</v>
      </c>
      <c r="AI20" s="32"/>
      <c r="AJ20" s="29"/>
      <c r="AK20" s="30">
        <f>SUMIFS(Civil_DB[بتن],Civil_DB[تاریخ],"="&amp;'Work DB'!C20)</f>
        <v>0</v>
      </c>
      <c r="AL20" s="28"/>
      <c r="AM20" s="29"/>
      <c r="AN20" s="31"/>
      <c r="AO20" s="28"/>
      <c r="AP20" s="29"/>
      <c r="AQ20" s="29"/>
      <c r="AR20" s="30"/>
      <c r="AS20" s="28"/>
      <c r="AT20" s="29"/>
      <c r="AU20" s="232">
        <f>VLOOKUP(C20,'Daily Gas'!F19:I49,2,FALSE)</f>
        <v>747</v>
      </c>
      <c r="AV20" s="239">
        <f t="shared" si="7"/>
        <v>9220</v>
      </c>
      <c r="AW20" s="29"/>
      <c r="AX20" s="29"/>
      <c r="AY20" s="29"/>
      <c r="AZ20" s="29"/>
      <c r="BA20" s="29"/>
      <c r="BB20" s="29"/>
      <c r="BC20" s="30"/>
      <c r="BD20" s="283"/>
      <c r="BE20" s="283"/>
      <c r="BF20" s="283"/>
      <c r="BG20" s="283"/>
      <c r="BH20" s="32"/>
      <c r="BI20" s="56"/>
      <c r="BJ20" s="509"/>
    </row>
    <row r="21" spans="2:62" s="15" customFormat="1" ht="21" x14ac:dyDescent="0.25">
      <c r="B21" s="47"/>
      <c r="C21" s="20">
        <f t="shared" si="8"/>
        <v>45386</v>
      </c>
      <c r="D21" s="190">
        <f>SUMIFS('Transport-DB'!R:R,'Transport-DB'!C:C,"="&amp;'Work DB'!C21,'Transport-DB'!F:F,"="&amp;'Work DB'!$D$4)</f>
        <v>0</v>
      </c>
      <c r="E21" s="191">
        <f>SUMIFS('Transport-DB'!R:R,'Transport-DB'!C:C,"="&amp;'Work DB'!C21,'Transport-DB'!F:F,"="&amp;'Work DB'!$E$4)</f>
        <v>0</v>
      </c>
      <c r="F21" s="191">
        <f>SUMIFS('Transport-DB'!R:R,'Transport-DB'!C:C,"="&amp;'Work DB'!C21,'Transport-DB'!F:F,"="&amp;'Work DB'!$F$4)</f>
        <v>0</v>
      </c>
      <c r="G21" s="191">
        <f>SUMIFS('Transport-DB'!R:R,'Transport-DB'!C:C,"="&amp;'Work DB'!C21,'Transport-DB'!F:F,"="&amp;'Work DB'!$G$4)</f>
        <v>0</v>
      </c>
      <c r="H21" s="188">
        <f>SUMIFS('Transport-DB'!R:R,'Transport-DB'!C:C,"="&amp;'Work DB'!C21,'Transport-DB'!F:F,"="&amp;'Work DB'!$H$4)</f>
        <v>0</v>
      </c>
      <c r="I21" s="191">
        <f>SUMIFS('Transport-DB'!R:R,'Transport-DB'!C:C,"="&amp;'Work DB'!C21,'Transport-DB'!F:F,"="&amp;'Work DB'!$I$4)</f>
        <v>0</v>
      </c>
      <c r="J21" s="483">
        <f>SUMIFS('Transport-DB'!R:R,'Transport-DB'!C:C,"="&amp;'Work DB'!C21,'Transport-DB'!F:F,"="&amp;'Work DB'!$J$4)</f>
        <v>0</v>
      </c>
      <c r="K21" s="190">
        <f>SUMIFS('Transport-DB'!Q:Q,'Transport-DB'!C:C,"="&amp;'Work DB'!C21,'Transport-DB'!F:F,"="&amp;'Work DB'!$K$4)</f>
        <v>591.85</v>
      </c>
      <c r="L21" s="191">
        <f>SUMIFS('Transport-DB'!Q:Q,'Transport-DB'!C:C,"="&amp;'Work DB'!C21,'Transport-DB'!F:F,"="&amp;'Work DB'!$L$4)</f>
        <v>0</v>
      </c>
      <c r="M21" s="191">
        <f>SUMIFS('Transport-DB'!Q:Q,'Transport-DB'!C:C,"="&amp;'Work DB'!C21,'Transport-DB'!F:F,"="&amp;'Work DB'!$M$4)</f>
        <v>0</v>
      </c>
      <c r="N21" s="191">
        <f>SUMIFS('Transport-DB'!Q:Q,'Transport-DB'!C:C,"="&amp;'Work DB'!C21,'Transport-DB'!F:F,"="&amp;'Work DB'!$N$4)</f>
        <v>0</v>
      </c>
      <c r="O21" s="191">
        <f>SUMIFS('Transport-DB'!Q:Q,'Transport-DB'!C:C,"="&amp;'Work DB'!C21,'Transport-DB'!F:F,"="&amp;'Work DB'!$O$4)</f>
        <v>0</v>
      </c>
      <c r="P21" s="191">
        <f>SUMIFS('Transport-DB'!Q:Q,'Transport-DB'!C:C,"&lt;="&amp;'Work DB'!C21,'Transport-DB'!F:F,"="&amp;'Work DB'!$P$4)</f>
        <v>0</v>
      </c>
      <c r="Q21" s="188">
        <f>SUMIFS('Transport-DB'!Q:Q,'Transport-DB'!C:C,"="&amp;'Work DB'!C21,'Transport-DB'!F:F,"="&amp;'Work DB'!$Q$4)</f>
        <v>0</v>
      </c>
      <c r="R21" s="189">
        <f>SUMIFS('Transport-DB'!Q:Q,'Transport-DB'!C:C,"="&amp;'Work DB'!C21,'Transport-DB'!F:F,"="&amp;'Work DB'!$R$4)</f>
        <v>0</v>
      </c>
      <c r="S21" s="190">
        <f t="shared" si="5"/>
        <v>591.85</v>
      </c>
      <c r="T21" s="191">
        <f t="shared" si="6"/>
        <v>0</v>
      </c>
      <c r="U21" s="191"/>
      <c r="V21" s="191"/>
      <c r="W21" s="191"/>
      <c r="X21" s="191"/>
      <c r="Y21" s="189"/>
      <c r="Z21" s="283"/>
      <c r="AA21" s="190">
        <f>SUMIFS('Transport-DB'!S:S,'Transport-DB'!C:C,"="&amp;'Work DB'!C21,'Transport-DB'!F:F,"="&amp;'Work DB'!$AA$4)</f>
        <v>0</v>
      </c>
      <c r="AB21" s="191">
        <f>SUMIFS('Transport-DB'!S:S,'Transport-DB'!C:C,"="&amp;'Work DB'!C21,'Transport-DB'!F:F,"="&amp;'Work DB'!$AB$4)</f>
        <v>0</v>
      </c>
      <c r="AC21" s="191">
        <f>SUMIFS('Transport-DB'!S:S,'Transport-DB'!C:C,"="&amp;'Work DB'!C21,'Transport-DB'!F:F,"="&amp;'Work DB'!$AC$4)</f>
        <v>0</v>
      </c>
      <c r="AD21" s="188">
        <f>SUMIFS('Transport-DB'!S:S,'Transport-DB'!C:C,"="&amp;'Work DB'!C21,'Transport-DB'!F:F,"="&amp;'Work DB'!$AD$4)</f>
        <v>0</v>
      </c>
      <c r="AE21" s="188">
        <f>SUMIFS('Transport-DB'!S:S,'Transport-DB'!C:C,"="&amp;'Work DB'!C21,'Transport-DB'!F:F,"="&amp;'Work DB'!$AE$4)</f>
        <v>0</v>
      </c>
      <c r="AF21" s="188">
        <f>SUMIFS('Transport-DB'!S:S,'Transport-DB'!C:C,"="&amp;'Work DB'!C21,'Transport-DB'!F:F,"="&amp;'Work DB'!$AF$4)</f>
        <v>0</v>
      </c>
      <c r="AG21" s="189"/>
      <c r="AH21" s="230">
        <f>SUMIFS('Transport-DB'!T:T,'Transport-DB'!C:C,"="&amp;'Work DB'!C21)</f>
        <v>0</v>
      </c>
      <c r="AI21" s="32"/>
      <c r="AJ21" s="29"/>
      <c r="AK21" s="30">
        <f>SUMIFS(Civil_DB[بتن],Civil_DB[تاریخ],"="&amp;'Work DB'!C21)</f>
        <v>0</v>
      </c>
      <c r="AL21" s="28"/>
      <c r="AM21" s="29"/>
      <c r="AN21" s="31"/>
      <c r="AO21" s="28"/>
      <c r="AP21" s="29"/>
      <c r="AQ21" s="29"/>
      <c r="AR21" s="30"/>
      <c r="AS21" s="28"/>
      <c r="AT21" s="29"/>
      <c r="AU21" s="232">
        <f>VLOOKUP(C21,'Daily Gas'!F20:I50,2,FALSE)</f>
        <v>0</v>
      </c>
      <c r="AV21" s="239">
        <f t="shared" si="7"/>
        <v>9220</v>
      </c>
      <c r="AW21" s="29"/>
      <c r="AX21" s="29"/>
      <c r="AY21" s="29"/>
      <c r="AZ21" s="29"/>
      <c r="BA21" s="29"/>
      <c r="BB21" s="29"/>
      <c r="BC21" s="30"/>
      <c r="BD21" s="283"/>
      <c r="BE21" s="283"/>
      <c r="BF21" s="283"/>
      <c r="BG21" s="283"/>
      <c r="BH21" s="32"/>
      <c r="BI21" s="56"/>
      <c r="BJ21" s="509"/>
    </row>
    <row r="22" spans="2:62" s="15" customFormat="1" ht="21" x14ac:dyDescent="0.25">
      <c r="B22" s="47"/>
      <c r="C22" s="20">
        <f t="shared" si="8"/>
        <v>45387</v>
      </c>
      <c r="D22" s="190">
        <f>SUMIFS('Transport-DB'!R:R,'Transport-DB'!C:C,"="&amp;'Work DB'!C22,'Transport-DB'!F:F,"="&amp;'Work DB'!$D$4)</f>
        <v>0</v>
      </c>
      <c r="E22" s="191">
        <f>SUMIFS('Transport-DB'!R:R,'Transport-DB'!C:C,"="&amp;'Work DB'!C22,'Transport-DB'!F:F,"="&amp;'Work DB'!$E$4)</f>
        <v>0</v>
      </c>
      <c r="F22" s="191">
        <f>SUMIFS('Transport-DB'!R:R,'Transport-DB'!C:C,"="&amp;'Work DB'!C22,'Transport-DB'!F:F,"="&amp;'Work DB'!$F$4)</f>
        <v>0</v>
      </c>
      <c r="G22" s="191">
        <f>SUMIFS('Transport-DB'!R:R,'Transport-DB'!C:C,"="&amp;'Work DB'!C22,'Transport-DB'!F:F,"="&amp;'Work DB'!$G$4)</f>
        <v>0</v>
      </c>
      <c r="H22" s="188">
        <f>SUMIFS('Transport-DB'!R:R,'Transport-DB'!C:C,"="&amp;'Work DB'!C22,'Transport-DB'!F:F,"="&amp;'Work DB'!$H$4)</f>
        <v>0</v>
      </c>
      <c r="I22" s="191">
        <f>SUMIFS('Transport-DB'!R:R,'Transport-DB'!C:C,"="&amp;'Work DB'!C22,'Transport-DB'!F:F,"="&amp;'Work DB'!$I$4)</f>
        <v>0</v>
      </c>
      <c r="J22" s="483">
        <f>SUMIFS('Transport-DB'!R:R,'Transport-DB'!C:C,"="&amp;'Work DB'!C22,'Transport-DB'!F:F,"="&amp;'Work DB'!$J$4)</f>
        <v>0</v>
      </c>
      <c r="K22" s="190">
        <f>SUMIFS('Transport-DB'!Q:Q,'Transport-DB'!C:C,"="&amp;'Work DB'!C22,'Transport-DB'!F:F,"="&amp;'Work DB'!$K$4)</f>
        <v>492.1</v>
      </c>
      <c r="L22" s="191">
        <f>SUMIFS('Transport-DB'!Q:Q,'Transport-DB'!C:C,"="&amp;'Work DB'!C22,'Transport-DB'!F:F,"="&amp;'Work DB'!$L$4)</f>
        <v>0</v>
      </c>
      <c r="M22" s="191">
        <f>SUMIFS('Transport-DB'!Q:Q,'Transport-DB'!C:C,"="&amp;'Work DB'!C22,'Transport-DB'!F:F,"="&amp;'Work DB'!$M$4)</f>
        <v>0</v>
      </c>
      <c r="N22" s="191">
        <f>SUMIFS('Transport-DB'!Q:Q,'Transport-DB'!C:C,"="&amp;'Work DB'!C22,'Transport-DB'!F:F,"="&amp;'Work DB'!$N$4)</f>
        <v>0</v>
      </c>
      <c r="O22" s="191">
        <f>SUMIFS('Transport-DB'!Q:Q,'Transport-DB'!C:C,"="&amp;'Work DB'!C22,'Transport-DB'!F:F,"="&amp;'Work DB'!$O$4)</f>
        <v>0</v>
      </c>
      <c r="P22" s="191">
        <f>SUMIFS('Transport-DB'!Q:Q,'Transport-DB'!C:C,"&lt;="&amp;'Work DB'!C22,'Transport-DB'!F:F,"="&amp;'Work DB'!$P$4)</f>
        <v>0</v>
      </c>
      <c r="Q22" s="188">
        <f>SUMIFS('Transport-DB'!Q:Q,'Transport-DB'!C:C,"="&amp;'Work DB'!C22,'Transport-DB'!F:F,"="&amp;'Work DB'!$Q$4)</f>
        <v>0</v>
      </c>
      <c r="R22" s="189">
        <f>SUMIFS('Transport-DB'!Q:Q,'Transport-DB'!C:C,"="&amp;'Work DB'!C22,'Transport-DB'!F:F,"="&amp;'Work DB'!$R$4)</f>
        <v>0</v>
      </c>
      <c r="S22" s="190">
        <f t="shared" si="5"/>
        <v>492.1</v>
      </c>
      <c r="T22" s="191">
        <f t="shared" si="6"/>
        <v>0</v>
      </c>
      <c r="U22" s="191"/>
      <c r="V22" s="191"/>
      <c r="W22" s="191"/>
      <c r="X22" s="191"/>
      <c r="Y22" s="189"/>
      <c r="Z22" s="283"/>
      <c r="AA22" s="190">
        <f>SUMIFS('Transport-DB'!S:S,'Transport-DB'!C:C,"="&amp;'Work DB'!C22,'Transport-DB'!F:F,"="&amp;'Work DB'!$AA$4)</f>
        <v>0</v>
      </c>
      <c r="AB22" s="191">
        <f>SUMIFS('Transport-DB'!S:S,'Transport-DB'!C:C,"="&amp;'Work DB'!C22,'Transport-DB'!F:F,"="&amp;'Work DB'!$AB$4)</f>
        <v>0</v>
      </c>
      <c r="AC22" s="191">
        <f>SUMIFS('Transport-DB'!S:S,'Transport-DB'!C:C,"="&amp;'Work DB'!C22,'Transport-DB'!F:F,"="&amp;'Work DB'!$AC$4)</f>
        <v>0</v>
      </c>
      <c r="AD22" s="188">
        <f>SUMIFS('Transport-DB'!S:S,'Transport-DB'!C:C,"="&amp;'Work DB'!C22,'Transport-DB'!F:F,"="&amp;'Work DB'!$AD$4)</f>
        <v>0</v>
      </c>
      <c r="AE22" s="188">
        <f>SUMIFS('Transport-DB'!S:S,'Transport-DB'!C:C,"="&amp;'Work DB'!C22,'Transport-DB'!F:F,"="&amp;'Work DB'!$AE$4)</f>
        <v>0</v>
      </c>
      <c r="AF22" s="188">
        <f>SUMIFS('Transport-DB'!S:S,'Transport-DB'!C:C,"="&amp;'Work DB'!C22,'Transport-DB'!F:F,"="&amp;'Work DB'!$AF$4)</f>
        <v>0</v>
      </c>
      <c r="AG22" s="189"/>
      <c r="AH22" s="230">
        <f>SUMIFS('Transport-DB'!T:T,'Transport-DB'!C:C,"="&amp;'Work DB'!C22)</f>
        <v>0</v>
      </c>
      <c r="AI22" s="32"/>
      <c r="AJ22" s="29"/>
      <c r="AK22" s="30">
        <f>SUMIFS(Civil_DB[بتن],Civil_DB[تاریخ],"="&amp;'Work DB'!C22)</f>
        <v>0</v>
      </c>
      <c r="AL22" s="28"/>
      <c r="AM22" s="29"/>
      <c r="AN22" s="31"/>
      <c r="AO22" s="28"/>
      <c r="AP22" s="29"/>
      <c r="AQ22" s="29"/>
      <c r="AR22" s="30"/>
      <c r="AS22" s="28"/>
      <c r="AT22" s="29"/>
      <c r="AU22" s="232">
        <f>VLOOKUP(C22,'Daily Gas'!F21:I51,2,FALSE)</f>
        <v>996</v>
      </c>
      <c r="AV22" s="239">
        <f t="shared" si="7"/>
        <v>8224</v>
      </c>
      <c r="AW22" s="29"/>
      <c r="AX22" s="29"/>
      <c r="AY22" s="29"/>
      <c r="AZ22" s="29"/>
      <c r="BA22" s="29"/>
      <c r="BB22" s="29"/>
      <c r="BC22" s="30"/>
      <c r="BD22" s="283"/>
      <c r="BE22" s="283"/>
      <c r="BF22" s="283"/>
      <c r="BG22" s="283"/>
      <c r="BH22" s="32"/>
      <c r="BI22" s="56"/>
      <c r="BJ22" s="509"/>
    </row>
    <row r="23" spans="2:62" s="15" customFormat="1" ht="21" x14ac:dyDescent="0.25">
      <c r="B23" s="47"/>
      <c r="C23" s="20">
        <f t="shared" si="8"/>
        <v>45388</v>
      </c>
      <c r="D23" s="190">
        <f>SUMIFS('Transport-DB'!R:R,'Transport-DB'!C:C,"="&amp;'Work DB'!C23,'Transport-DB'!F:F,"="&amp;'Work DB'!$D$4)</f>
        <v>0</v>
      </c>
      <c r="E23" s="191">
        <f>SUMIFS('Transport-DB'!R:R,'Transport-DB'!C:C,"="&amp;'Work DB'!C23,'Transport-DB'!F:F,"="&amp;'Work DB'!$E$4)</f>
        <v>0</v>
      </c>
      <c r="F23" s="191">
        <f>SUMIFS('Transport-DB'!R:R,'Transport-DB'!C:C,"="&amp;'Work DB'!C23,'Transport-DB'!F:F,"="&amp;'Work DB'!$F$4)</f>
        <v>0</v>
      </c>
      <c r="G23" s="191">
        <f>SUMIFS('Transport-DB'!R:R,'Transport-DB'!C:C,"="&amp;'Work DB'!C23,'Transport-DB'!F:F,"="&amp;'Work DB'!$G$4)</f>
        <v>0</v>
      </c>
      <c r="H23" s="188">
        <f>SUMIFS('Transport-DB'!R:R,'Transport-DB'!C:C,"="&amp;'Work DB'!C23,'Transport-DB'!F:F,"="&amp;'Work DB'!$H$4)</f>
        <v>0</v>
      </c>
      <c r="I23" s="191">
        <f>SUMIFS('Transport-DB'!R:R,'Transport-DB'!C:C,"="&amp;'Work DB'!C23,'Transport-DB'!F:F,"="&amp;'Work DB'!$I$4)</f>
        <v>0</v>
      </c>
      <c r="J23" s="483">
        <f>SUMIFS('Transport-DB'!R:R,'Transport-DB'!C:C,"="&amp;'Work DB'!C23,'Transport-DB'!F:F,"="&amp;'Work DB'!$J$4)</f>
        <v>0</v>
      </c>
      <c r="K23" s="190">
        <f>SUMIFS('Transport-DB'!Q:Q,'Transport-DB'!C:C,"="&amp;'Work DB'!C23,'Transport-DB'!F:F,"="&amp;'Work DB'!$K$4)</f>
        <v>585.20000000000005</v>
      </c>
      <c r="L23" s="191">
        <f>SUMIFS('Transport-DB'!Q:Q,'Transport-DB'!C:C,"="&amp;'Work DB'!C23,'Transport-DB'!F:F,"="&amp;'Work DB'!$L$4)</f>
        <v>0</v>
      </c>
      <c r="M23" s="191">
        <f>SUMIFS('Transport-DB'!Q:Q,'Transport-DB'!C:C,"="&amp;'Work DB'!C23,'Transport-DB'!F:F,"="&amp;'Work DB'!$M$4)</f>
        <v>0</v>
      </c>
      <c r="N23" s="191">
        <f>SUMIFS('Transport-DB'!Q:Q,'Transport-DB'!C:C,"="&amp;'Work DB'!C23,'Transport-DB'!F:F,"="&amp;'Work DB'!$N$4)</f>
        <v>0</v>
      </c>
      <c r="O23" s="191">
        <f>SUMIFS('Transport-DB'!Q:Q,'Transport-DB'!C:C,"="&amp;'Work DB'!C23,'Transport-DB'!F:F,"="&amp;'Work DB'!$O$4)</f>
        <v>0</v>
      </c>
      <c r="P23" s="191">
        <f>SUMIFS('Transport-DB'!Q:Q,'Transport-DB'!C:C,"&lt;="&amp;'Work DB'!C23,'Transport-DB'!F:F,"="&amp;'Work DB'!$P$4)</f>
        <v>0</v>
      </c>
      <c r="Q23" s="188">
        <f>SUMIFS('Transport-DB'!Q:Q,'Transport-DB'!C:C,"="&amp;'Work DB'!C23,'Transport-DB'!F:F,"="&amp;'Work DB'!$Q$4)</f>
        <v>0</v>
      </c>
      <c r="R23" s="189">
        <f>SUMIFS('Transport-DB'!Q:Q,'Transport-DB'!C:C,"="&amp;'Work DB'!C23,'Transport-DB'!F:F,"="&amp;'Work DB'!$R$4)</f>
        <v>0</v>
      </c>
      <c r="S23" s="190">
        <f t="shared" si="5"/>
        <v>585.20000000000005</v>
      </c>
      <c r="T23" s="191">
        <f t="shared" si="6"/>
        <v>0</v>
      </c>
      <c r="U23" s="191"/>
      <c r="V23" s="191"/>
      <c r="W23" s="191"/>
      <c r="X23" s="191"/>
      <c r="Y23" s="189"/>
      <c r="Z23" s="283"/>
      <c r="AA23" s="190">
        <f>SUMIFS('Transport-DB'!S:S,'Transport-DB'!C:C,"="&amp;'Work DB'!C23,'Transport-DB'!F:F,"="&amp;'Work DB'!$AA$4)</f>
        <v>0</v>
      </c>
      <c r="AB23" s="191">
        <f>SUMIFS('Transport-DB'!S:S,'Transport-DB'!C:C,"="&amp;'Work DB'!C23,'Transport-DB'!F:F,"="&amp;'Work DB'!$AB$4)</f>
        <v>0</v>
      </c>
      <c r="AC23" s="191">
        <f>SUMIFS('Transport-DB'!S:S,'Transport-DB'!C:C,"="&amp;'Work DB'!C23,'Transport-DB'!F:F,"="&amp;'Work DB'!$AC$4)</f>
        <v>0</v>
      </c>
      <c r="AD23" s="188">
        <f>SUMIFS('Transport-DB'!S:S,'Transport-DB'!C:C,"="&amp;'Work DB'!C23,'Transport-DB'!F:F,"="&amp;'Work DB'!$AD$4)</f>
        <v>0</v>
      </c>
      <c r="AE23" s="188">
        <f>SUMIFS('Transport-DB'!S:S,'Transport-DB'!C:C,"="&amp;'Work DB'!C23,'Transport-DB'!F:F,"="&amp;'Work DB'!$AE$4)</f>
        <v>0</v>
      </c>
      <c r="AF23" s="188">
        <f>SUMIFS('Transport-DB'!S:S,'Transport-DB'!C:C,"="&amp;'Work DB'!C23,'Transport-DB'!F:F,"="&amp;'Work DB'!$AF$4)</f>
        <v>0</v>
      </c>
      <c r="AG23" s="189"/>
      <c r="AH23" s="230">
        <f>SUMIFS('Transport-DB'!T:T,'Transport-DB'!C:C,"="&amp;'Work DB'!C23)</f>
        <v>0</v>
      </c>
      <c r="AI23" s="32"/>
      <c r="AJ23" s="29"/>
      <c r="AK23" s="30">
        <f>SUMIFS(Civil_DB[بتن],Civil_DB[تاریخ],"="&amp;'Work DB'!C23)</f>
        <v>0</v>
      </c>
      <c r="AL23" s="28"/>
      <c r="AM23" s="29"/>
      <c r="AN23" s="31"/>
      <c r="AO23" s="28"/>
      <c r="AP23" s="29"/>
      <c r="AQ23" s="29"/>
      <c r="AR23" s="30"/>
      <c r="AS23" s="28"/>
      <c r="AT23" s="29"/>
      <c r="AU23" s="232">
        <f>VLOOKUP(C23,'Daily Gas'!F22:I52,2,FALSE)</f>
        <v>0</v>
      </c>
      <c r="AV23" s="239">
        <f t="shared" si="7"/>
        <v>8224</v>
      </c>
      <c r="AW23" s="29"/>
      <c r="AX23" s="29"/>
      <c r="AY23" s="29"/>
      <c r="AZ23" s="29"/>
      <c r="BA23" s="29"/>
      <c r="BB23" s="29"/>
      <c r="BC23" s="30"/>
      <c r="BD23" s="283"/>
      <c r="BE23" s="283"/>
      <c r="BF23" s="283"/>
      <c r="BG23" s="283"/>
      <c r="BH23" s="32"/>
      <c r="BI23" s="56"/>
      <c r="BJ23" s="509"/>
    </row>
    <row r="24" spans="2:62" s="15" customFormat="1" ht="21" x14ac:dyDescent="0.25">
      <c r="B24" s="47"/>
      <c r="C24" s="20">
        <f t="shared" si="8"/>
        <v>45389</v>
      </c>
      <c r="D24" s="190">
        <f>SUMIFS('Transport-DB'!R:R,'Transport-DB'!C:C,"="&amp;'Work DB'!C24,'Transport-DB'!F:F,"="&amp;'Work DB'!$D$4)</f>
        <v>0</v>
      </c>
      <c r="E24" s="191">
        <f>SUMIFS('Transport-DB'!R:R,'Transport-DB'!C:C,"="&amp;'Work DB'!C24,'Transport-DB'!F:F,"="&amp;'Work DB'!$E$4)</f>
        <v>0</v>
      </c>
      <c r="F24" s="191">
        <f>SUMIFS('Transport-DB'!R:R,'Transport-DB'!C:C,"="&amp;'Work DB'!C24,'Transport-DB'!F:F,"="&amp;'Work DB'!$F$4)</f>
        <v>0</v>
      </c>
      <c r="G24" s="191">
        <f>SUMIFS('Transport-DB'!R:R,'Transport-DB'!C:C,"="&amp;'Work DB'!C24,'Transport-DB'!F:F,"="&amp;'Work DB'!$G$4)</f>
        <v>0</v>
      </c>
      <c r="H24" s="188">
        <f>SUMIFS('Transport-DB'!R:R,'Transport-DB'!C:C,"="&amp;'Work DB'!C24,'Transport-DB'!F:F,"="&amp;'Work DB'!$H$4)</f>
        <v>0</v>
      </c>
      <c r="I24" s="191">
        <f>SUMIFS('Transport-DB'!R:R,'Transport-DB'!C:C,"="&amp;'Work DB'!C24,'Transport-DB'!F:F,"="&amp;'Work DB'!$I$4)</f>
        <v>0</v>
      </c>
      <c r="J24" s="483">
        <f>SUMIFS('Transport-DB'!R:R,'Transport-DB'!C:C,"="&amp;'Work DB'!C24,'Transport-DB'!F:F,"="&amp;'Work DB'!$J$4)</f>
        <v>0</v>
      </c>
      <c r="K24" s="190">
        <f>SUMIFS('Transport-DB'!Q:Q,'Transport-DB'!C:C,"="&amp;'Work DB'!C24,'Transport-DB'!F:F,"="&amp;'Work DB'!$K$4)</f>
        <v>751.45</v>
      </c>
      <c r="L24" s="191">
        <f>SUMIFS('Transport-DB'!Q:Q,'Transport-DB'!C:C,"="&amp;'Work DB'!C24,'Transport-DB'!F:F,"="&amp;'Work DB'!$L$4)</f>
        <v>0</v>
      </c>
      <c r="M24" s="191">
        <f>SUMIFS('Transport-DB'!Q:Q,'Transport-DB'!C:C,"="&amp;'Work DB'!C24,'Transport-DB'!F:F,"="&amp;'Work DB'!$M$4)</f>
        <v>0</v>
      </c>
      <c r="N24" s="191">
        <f>SUMIFS('Transport-DB'!Q:Q,'Transport-DB'!C:C,"="&amp;'Work DB'!C24,'Transport-DB'!F:F,"="&amp;'Work DB'!$N$4)</f>
        <v>0</v>
      </c>
      <c r="O24" s="191">
        <f>SUMIFS('Transport-DB'!Q:Q,'Transport-DB'!C:C,"="&amp;'Work DB'!C24,'Transport-DB'!F:F,"="&amp;'Work DB'!$O$4)</f>
        <v>563.95000000000005</v>
      </c>
      <c r="P24" s="191">
        <f>SUMIFS('Transport-DB'!Q:Q,'Transport-DB'!C:C,"&lt;="&amp;'Work DB'!C24,'Transport-DB'!F:F,"="&amp;'Work DB'!$P$4)</f>
        <v>0</v>
      </c>
      <c r="Q24" s="188">
        <f>SUMIFS('Transport-DB'!Q:Q,'Transport-DB'!C:C,"="&amp;'Work DB'!C24,'Transport-DB'!F:F,"="&amp;'Work DB'!$Q$4)</f>
        <v>0</v>
      </c>
      <c r="R24" s="189">
        <f>SUMIFS('Transport-DB'!Q:Q,'Transport-DB'!C:C,"="&amp;'Work DB'!C24,'Transport-DB'!F:F,"="&amp;'Work DB'!$R$4)</f>
        <v>0</v>
      </c>
      <c r="S24" s="190">
        <f t="shared" si="5"/>
        <v>1315.4</v>
      </c>
      <c r="T24" s="191">
        <f t="shared" si="6"/>
        <v>0</v>
      </c>
      <c r="U24" s="191"/>
      <c r="V24" s="191"/>
      <c r="W24" s="191"/>
      <c r="X24" s="191"/>
      <c r="Y24" s="189"/>
      <c r="Z24" s="283"/>
      <c r="AA24" s="190">
        <f>SUMIFS('Transport-DB'!S:S,'Transport-DB'!C:C,"="&amp;'Work DB'!C24,'Transport-DB'!F:F,"="&amp;'Work DB'!$AA$4)</f>
        <v>0</v>
      </c>
      <c r="AB24" s="191">
        <f>SUMIFS('Transport-DB'!S:S,'Transport-DB'!C:C,"="&amp;'Work DB'!C24,'Transport-DB'!F:F,"="&amp;'Work DB'!$AB$4)</f>
        <v>0</v>
      </c>
      <c r="AC24" s="191">
        <f>SUMIFS('Transport-DB'!S:S,'Transport-DB'!C:C,"="&amp;'Work DB'!C24,'Transport-DB'!F:F,"="&amp;'Work DB'!$AC$4)</f>
        <v>0</v>
      </c>
      <c r="AD24" s="188">
        <f>SUMIFS('Transport-DB'!S:S,'Transport-DB'!C:C,"="&amp;'Work DB'!C24,'Transport-DB'!F:F,"="&amp;'Work DB'!$AD$4)</f>
        <v>0</v>
      </c>
      <c r="AE24" s="188">
        <f>SUMIFS('Transport-DB'!S:S,'Transport-DB'!C:C,"="&amp;'Work DB'!C24,'Transport-DB'!F:F,"="&amp;'Work DB'!$AE$4)</f>
        <v>0</v>
      </c>
      <c r="AF24" s="188">
        <f>SUMIFS('Transport-DB'!S:S,'Transport-DB'!C:C,"="&amp;'Work DB'!C24,'Transport-DB'!F:F,"="&amp;'Work DB'!$AF$4)</f>
        <v>0</v>
      </c>
      <c r="AG24" s="189"/>
      <c r="AH24" s="230">
        <f>SUMIFS('Transport-DB'!T:T,'Transport-DB'!C:C,"="&amp;'Work DB'!C24)</f>
        <v>0</v>
      </c>
      <c r="AI24" s="32"/>
      <c r="AJ24" s="29"/>
      <c r="AK24" s="30">
        <f>SUMIFS(Civil_DB[بتن],Civil_DB[تاریخ],"="&amp;'Work DB'!C24)</f>
        <v>0</v>
      </c>
      <c r="AL24" s="28"/>
      <c r="AM24" s="29"/>
      <c r="AN24" s="31"/>
      <c r="AO24" s="28"/>
      <c r="AP24" s="29"/>
      <c r="AQ24" s="29"/>
      <c r="AR24" s="30"/>
      <c r="AS24" s="28"/>
      <c r="AT24" s="29"/>
      <c r="AU24" s="232">
        <f>VLOOKUP(C24,'Daily Gas'!F23:I53,2,FALSE)</f>
        <v>1054</v>
      </c>
      <c r="AV24" s="239">
        <f t="shared" si="7"/>
        <v>7170</v>
      </c>
      <c r="AW24" s="29"/>
      <c r="AX24" s="29"/>
      <c r="AY24" s="29"/>
      <c r="AZ24" s="29"/>
      <c r="BA24" s="29"/>
      <c r="BB24" s="29"/>
      <c r="BC24" s="30"/>
      <c r="BD24" s="283"/>
      <c r="BE24" s="283"/>
      <c r="BF24" s="283"/>
      <c r="BG24" s="283"/>
      <c r="BH24" s="32"/>
      <c r="BI24" s="56"/>
      <c r="BJ24" s="509"/>
    </row>
    <row r="25" spans="2:62" s="15" customFormat="1" ht="21" x14ac:dyDescent="0.25">
      <c r="B25" s="47"/>
      <c r="C25" s="20">
        <f t="shared" si="8"/>
        <v>45390</v>
      </c>
      <c r="D25" s="190">
        <f>SUMIFS('Transport-DB'!R:R,'Transport-DB'!C:C,"="&amp;'Work DB'!C25,'Transport-DB'!F:F,"="&amp;'Work DB'!$D$4)</f>
        <v>0</v>
      </c>
      <c r="E25" s="191">
        <f>SUMIFS('Transport-DB'!R:R,'Transport-DB'!C:C,"="&amp;'Work DB'!C25,'Transport-DB'!F:F,"="&amp;'Work DB'!$E$4)</f>
        <v>0</v>
      </c>
      <c r="F25" s="191">
        <f>SUMIFS('Transport-DB'!R:R,'Transport-DB'!C:C,"="&amp;'Work DB'!C25,'Transport-DB'!F:F,"="&amp;'Work DB'!$F$4)</f>
        <v>0</v>
      </c>
      <c r="G25" s="191">
        <f>SUMIFS('Transport-DB'!R:R,'Transport-DB'!C:C,"="&amp;'Work DB'!C25,'Transport-DB'!F:F,"="&amp;'Work DB'!$G$4)</f>
        <v>0</v>
      </c>
      <c r="H25" s="188">
        <f>SUMIFS('Transport-DB'!R:R,'Transport-DB'!C:C,"="&amp;'Work DB'!C25,'Transport-DB'!F:F,"="&amp;'Work DB'!$H$4)</f>
        <v>0</v>
      </c>
      <c r="I25" s="191">
        <f>SUMIFS('Transport-DB'!R:R,'Transport-DB'!C:C,"="&amp;'Work DB'!C25,'Transport-DB'!F:F,"="&amp;'Work DB'!$I$4)</f>
        <v>0</v>
      </c>
      <c r="J25" s="483">
        <f>SUMIFS('Transport-DB'!R:R,'Transport-DB'!C:C,"="&amp;'Work DB'!C25,'Transport-DB'!F:F,"="&amp;'Work DB'!$J$4)</f>
        <v>0</v>
      </c>
      <c r="K25" s="190">
        <f>SUMIFS('Transport-DB'!Q:Q,'Transport-DB'!C:C,"="&amp;'Work DB'!C25,'Transport-DB'!F:F,"="&amp;'Work DB'!$K$4)</f>
        <v>405.65000000000003</v>
      </c>
      <c r="L25" s="191">
        <f>SUMIFS('Transport-DB'!Q:Q,'Transport-DB'!C:C,"="&amp;'Work DB'!C25,'Transport-DB'!F:F,"="&amp;'Work DB'!$L$4)</f>
        <v>0</v>
      </c>
      <c r="M25" s="191">
        <f>SUMIFS('Transport-DB'!Q:Q,'Transport-DB'!C:C,"="&amp;'Work DB'!C25,'Transport-DB'!F:F,"="&amp;'Work DB'!$M$4)</f>
        <v>0</v>
      </c>
      <c r="N25" s="191">
        <f>SUMIFS('Transport-DB'!Q:Q,'Transport-DB'!C:C,"="&amp;'Work DB'!C25,'Transport-DB'!F:F,"="&amp;'Work DB'!$N$4)</f>
        <v>0</v>
      </c>
      <c r="O25" s="191">
        <f>SUMIFS('Transport-DB'!Q:Q,'Transport-DB'!C:C,"="&amp;'Work DB'!C25,'Transport-DB'!F:F,"="&amp;'Work DB'!$O$4)</f>
        <v>538.25</v>
      </c>
      <c r="P25" s="191">
        <f>SUMIFS('Transport-DB'!Q:Q,'Transport-DB'!C:C,"&lt;="&amp;'Work DB'!C25,'Transport-DB'!F:F,"="&amp;'Work DB'!$P$4)</f>
        <v>0</v>
      </c>
      <c r="Q25" s="188">
        <f>SUMIFS('Transport-DB'!Q:Q,'Transport-DB'!C:C,"="&amp;'Work DB'!C25,'Transport-DB'!F:F,"="&amp;'Work DB'!$Q$4)</f>
        <v>0</v>
      </c>
      <c r="R25" s="189">
        <f>SUMIFS('Transport-DB'!Q:Q,'Transport-DB'!C:C,"="&amp;'Work DB'!C25,'Transport-DB'!F:F,"="&amp;'Work DB'!$R$4)</f>
        <v>0</v>
      </c>
      <c r="S25" s="190">
        <f t="shared" si="5"/>
        <v>943.90000000000009</v>
      </c>
      <c r="T25" s="191">
        <f t="shared" si="6"/>
        <v>0</v>
      </c>
      <c r="U25" s="191"/>
      <c r="V25" s="191"/>
      <c r="W25" s="191"/>
      <c r="X25" s="191"/>
      <c r="Y25" s="189"/>
      <c r="Z25" s="283"/>
      <c r="AA25" s="190">
        <f>SUMIFS('Transport-DB'!S:S,'Transport-DB'!C:C,"="&amp;'Work DB'!C25,'Transport-DB'!F:F,"="&amp;'Work DB'!$AA$4)</f>
        <v>0</v>
      </c>
      <c r="AB25" s="191">
        <f>SUMIFS('Transport-DB'!S:S,'Transport-DB'!C:C,"="&amp;'Work DB'!C25,'Transport-DB'!F:F,"="&amp;'Work DB'!$AB$4)</f>
        <v>0</v>
      </c>
      <c r="AC25" s="191">
        <f>SUMIFS('Transport-DB'!S:S,'Transport-DB'!C:C,"="&amp;'Work DB'!C25,'Transport-DB'!F:F,"="&amp;'Work DB'!$AC$4)</f>
        <v>0</v>
      </c>
      <c r="AD25" s="188">
        <f>SUMIFS('Transport-DB'!S:S,'Transport-DB'!C:C,"="&amp;'Work DB'!C25,'Transport-DB'!F:F,"="&amp;'Work DB'!$AD$4)</f>
        <v>0</v>
      </c>
      <c r="AE25" s="188">
        <f>SUMIFS('Transport-DB'!S:S,'Transport-DB'!C:C,"="&amp;'Work DB'!C25,'Transport-DB'!F:F,"="&amp;'Work DB'!$AE$4)</f>
        <v>0</v>
      </c>
      <c r="AF25" s="188">
        <f>SUMIFS('Transport-DB'!S:S,'Transport-DB'!C:C,"="&amp;'Work DB'!C25,'Transport-DB'!F:F,"="&amp;'Work DB'!$AF$4)</f>
        <v>0</v>
      </c>
      <c r="AG25" s="189"/>
      <c r="AH25" s="230">
        <f>SUMIFS('Transport-DB'!T:T,'Transport-DB'!C:C,"="&amp;'Work DB'!C25)</f>
        <v>0</v>
      </c>
      <c r="AI25" s="32"/>
      <c r="AJ25" s="29"/>
      <c r="AK25" s="30">
        <f>SUMIFS(Civil_DB[بتن],Civil_DB[تاریخ],"="&amp;'Work DB'!C25)</f>
        <v>0</v>
      </c>
      <c r="AL25" s="28"/>
      <c r="AM25" s="29"/>
      <c r="AN25" s="31"/>
      <c r="AO25" s="28"/>
      <c r="AP25" s="29"/>
      <c r="AQ25" s="29"/>
      <c r="AR25" s="30"/>
      <c r="AS25" s="28"/>
      <c r="AT25" s="29"/>
      <c r="AU25" s="232">
        <f>VLOOKUP(C25,'Daily Gas'!F24:I54,2,FALSE)</f>
        <v>0</v>
      </c>
      <c r="AV25" s="239">
        <f t="shared" si="7"/>
        <v>7170</v>
      </c>
      <c r="AW25" s="29"/>
      <c r="AX25" s="29"/>
      <c r="AY25" s="29"/>
      <c r="AZ25" s="29"/>
      <c r="BA25" s="29"/>
      <c r="BB25" s="29"/>
      <c r="BC25" s="30"/>
      <c r="BD25" s="283"/>
      <c r="BE25" s="283"/>
      <c r="BF25" s="283"/>
      <c r="BG25" s="283"/>
      <c r="BH25" s="32"/>
      <c r="BI25" s="56"/>
      <c r="BJ25" s="509"/>
    </row>
    <row r="26" spans="2:62" s="15" customFormat="1" ht="21" x14ac:dyDescent="0.25">
      <c r="B26" s="47"/>
      <c r="C26" s="20">
        <f t="shared" si="8"/>
        <v>45391</v>
      </c>
      <c r="D26" s="190">
        <f>SUMIFS('Transport-DB'!R:R,'Transport-DB'!C:C,"="&amp;'Work DB'!C26,'Transport-DB'!F:F,"="&amp;'Work DB'!$D$4)</f>
        <v>0</v>
      </c>
      <c r="E26" s="191">
        <f>SUMIFS('Transport-DB'!R:R,'Transport-DB'!C:C,"="&amp;'Work DB'!C26,'Transport-DB'!F:F,"="&amp;'Work DB'!$E$4)</f>
        <v>0</v>
      </c>
      <c r="F26" s="191">
        <f>SUMIFS('Transport-DB'!R:R,'Transport-DB'!C:C,"="&amp;'Work DB'!C26,'Transport-DB'!F:F,"="&amp;'Work DB'!$F$4)</f>
        <v>0</v>
      </c>
      <c r="G26" s="191">
        <f>SUMIFS('Transport-DB'!R:R,'Transport-DB'!C:C,"="&amp;'Work DB'!C26,'Transport-DB'!F:F,"="&amp;'Work DB'!$G$4)</f>
        <v>0</v>
      </c>
      <c r="H26" s="188">
        <f>SUMIFS('Transport-DB'!R:R,'Transport-DB'!C:C,"="&amp;'Work DB'!C26,'Transport-DB'!F:F,"="&amp;'Work DB'!$H$4)</f>
        <v>0</v>
      </c>
      <c r="I26" s="191">
        <f>SUMIFS('Transport-DB'!R:R,'Transport-DB'!C:C,"="&amp;'Work DB'!C26,'Transport-DB'!F:F,"="&amp;'Work DB'!$I$4)</f>
        <v>0</v>
      </c>
      <c r="J26" s="483">
        <f>SUMIFS('Transport-DB'!R:R,'Transport-DB'!C:C,"="&amp;'Work DB'!C26,'Transport-DB'!F:F,"="&amp;'Work DB'!$J$4)</f>
        <v>0</v>
      </c>
      <c r="K26" s="190">
        <f>SUMIFS('Transport-DB'!Q:Q,'Transport-DB'!C:C,"="&amp;'Work DB'!C26,'Transport-DB'!F:F,"="&amp;'Work DB'!$K$4)</f>
        <v>319.2</v>
      </c>
      <c r="L26" s="191">
        <f>SUMIFS('Transport-DB'!Q:Q,'Transport-DB'!C:C,"="&amp;'Work DB'!C26,'Transport-DB'!F:F,"="&amp;'Work DB'!$L$4)</f>
        <v>0</v>
      </c>
      <c r="M26" s="191">
        <f>SUMIFS('Transport-DB'!Q:Q,'Transport-DB'!C:C,"="&amp;'Work DB'!C26,'Transport-DB'!F:F,"="&amp;'Work DB'!$M$4)</f>
        <v>0</v>
      </c>
      <c r="N26" s="191">
        <f>SUMIFS('Transport-DB'!Q:Q,'Transport-DB'!C:C,"="&amp;'Work DB'!C26,'Transport-DB'!F:F,"="&amp;'Work DB'!$N$4)</f>
        <v>0</v>
      </c>
      <c r="O26" s="191">
        <f>SUMIFS('Transport-DB'!Q:Q,'Transport-DB'!C:C,"="&amp;'Work DB'!C26,'Transport-DB'!F:F,"="&amp;'Work DB'!$O$4)</f>
        <v>494.2</v>
      </c>
      <c r="P26" s="191">
        <f>SUMIFS('Transport-DB'!Q:Q,'Transport-DB'!C:C,"&lt;="&amp;'Work DB'!C26,'Transport-DB'!F:F,"="&amp;'Work DB'!$P$4)</f>
        <v>0</v>
      </c>
      <c r="Q26" s="188">
        <f>SUMIFS('Transport-DB'!Q:Q,'Transport-DB'!C:C,"="&amp;'Work DB'!C26,'Transport-DB'!F:F,"="&amp;'Work DB'!$Q$4)</f>
        <v>0</v>
      </c>
      <c r="R26" s="189">
        <f>SUMIFS('Transport-DB'!Q:Q,'Transport-DB'!C:C,"="&amp;'Work DB'!C26,'Transport-DB'!F:F,"="&amp;'Work DB'!$R$4)</f>
        <v>0</v>
      </c>
      <c r="S26" s="190">
        <f t="shared" si="5"/>
        <v>813.4</v>
      </c>
      <c r="T26" s="191">
        <f t="shared" si="6"/>
        <v>0</v>
      </c>
      <c r="U26" s="191"/>
      <c r="V26" s="191"/>
      <c r="W26" s="191"/>
      <c r="X26" s="191"/>
      <c r="Y26" s="189"/>
      <c r="Z26" s="283"/>
      <c r="AA26" s="190">
        <f>SUMIFS('Transport-DB'!S:S,'Transport-DB'!C:C,"="&amp;'Work DB'!C26,'Transport-DB'!F:F,"="&amp;'Work DB'!$AA$4)</f>
        <v>0</v>
      </c>
      <c r="AB26" s="191">
        <f>SUMIFS('Transport-DB'!S:S,'Transport-DB'!C:C,"="&amp;'Work DB'!C26,'Transport-DB'!F:F,"="&amp;'Work DB'!$AB$4)</f>
        <v>0</v>
      </c>
      <c r="AC26" s="191">
        <f>SUMIFS('Transport-DB'!S:S,'Transport-DB'!C:C,"="&amp;'Work DB'!C26,'Transport-DB'!F:F,"="&amp;'Work DB'!$AC$4)</f>
        <v>0</v>
      </c>
      <c r="AD26" s="188">
        <f>SUMIFS('Transport-DB'!S:S,'Transport-DB'!C:C,"="&amp;'Work DB'!C26,'Transport-DB'!F:F,"="&amp;'Work DB'!$AD$4)</f>
        <v>0</v>
      </c>
      <c r="AE26" s="188">
        <f>SUMIFS('Transport-DB'!S:S,'Transport-DB'!C:C,"="&amp;'Work DB'!C26,'Transport-DB'!F:F,"="&amp;'Work DB'!$AE$4)</f>
        <v>0</v>
      </c>
      <c r="AF26" s="188">
        <f>SUMIFS('Transport-DB'!S:S,'Transport-DB'!C:C,"="&amp;'Work DB'!C26,'Transport-DB'!F:F,"="&amp;'Work DB'!$AF$4)</f>
        <v>0</v>
      </c>
      <c r="AG26" s="189"/>
      <c r="AH26" s="230">
        <f>SUMIFS('Transport-DB'!T:T,'Transport-DB'!C:C,"="&amp;'Work DB'!C26)</f>
        <v>0</v>
      </c>
      <c r="AI26" s="32"/>
      <c r="AJ26" s="29"/>
      <c r="AK26" s="30">
        <f>SUMIFS(Civil_DB[بتن],Civil_DB[تاریخ],"="&amp;'Work DB'!C26)</f>
        <v>0</v>
      </c>
      <c r="AL26" s="28"/>
      <c r="AM26" s="29"/>
      <c r="AN26" s="31"/>
      <c r="AO26" s="28"/>
      <c r="AP26" s="29"/>
      <c r="AQ26" s="29"/>
      <c r="AR26" s="30"/>
      <c r="AS26" s="28"/>
      <c r="AT26" s="29"/>
      <c r="AU26" s="232">
        <f>VLOOKUP(C26,'Daily Gas'!F25:I55,2,FALSE)</f>
        <v>1781</v>
      </c>
      <c r="AV26" s="239">
        <f>AV25-AU26+32500</f>
        <v>37889</v>
      </c>
      <c r="AW26" s="29"/>
      <c r="AX26" s="29"/>
      <c r="AY26" s="29"/>
      <c r="AZ26" s="29"/>
      <c r="BA26" s="29"/>
      <c r="BB26" s="29"/>
      <c r="BC26" s="30"/>
      <c r="BD26" s="283"/>
      <c r="BE26" s="283"/>
      <c r="BF26" s="283"/>
      <c r="BG26" s="283"/>
      <c r="BH26" s="32"/>
      <c r="BI26" s="56"/>
      <c r="BJ26" s="509"/>
    </row>
    <row r="27" spans="2:62" s="15" customFormat="1" ht="21" x14ac:dyDescent="0.25">
      <c r="B27" s="47"/>
      <c r="C27" s="20">
        <f t="shared" si="8"/>
        <v>45392</v>
      </c>
      <c r="D27" s="190">
        <f>SUMIFS('Transport-DB'!R:R,'Transport-DB'!C:C,"="&amp;'Work DB'!C27,'Transport-DB'!F:F,"="&amp;'Work DB'!$D$4)</f>
        <v>0</v>
      </c>
      <c r="E27" s="191">
        <f>SUMIFS('Transport-DB'!R:R,'Transport-DB'!C:C,"="&amp;'Work DB'!C27,'Transport-DB'!F:F,"="&amp;'Work DB'!$E$4)</f>
        <v>0</v>
      </c>
      <c r="F27" s="191">
        <f>SUMIFS('Transport-DB'!R:R,'Transport-DB'!C:C,"="&amp;'Work DB'!C27,'Transport-DB'!F:F,"="&amp;'Work DB'!$F$4)</f>
        <v>0</v>
      </c>
      <c r="G27" s="191">
        <f>SUMIFS('Transport-DB'!R:R,'Transport-DB'!C:C,"="&amp;'Work DB'!C27,'Transport-DB'!F:F,"="&amp;'Work DB'!$G$4)</f>
        <v>0</v>
      </c>
      <c r="H27" s="188">
        <f>SUMIFS('Transport-DB'!R:R,'Transport-DB'!C:C,"="&amp;'Work DB'!C27,'Transport-DB'!F:F,"="&amp;'Work DB'!$H$4)</f>
        <v>0</v>
      </c>
      <c r="I27" s="191">
        <f>SUMIFS('Transport-DB'!R:R,'Transport-DB'!C:C,"="&amp;'Work DB'!C27,'Transport-DB'!F:F,"="&amp;'Work DB'!$I$4)</f>
        <v>0</v>
      </c>
      <c r="J27" s="483">
        <f>SUMIFS('Transport-DB'!R:R,'Transport-DB'!C:C,"="&amp;'Work DB'!C27,'Transport-DB'!F:F,"="&amp;'Work DB'!$J$4)</f>
        <v>0</v>
      </c>
      <c r="K27" s="190">
        <f>SUMIFS('Transport-DB'!Q:Q,'Transport-DB'!C:C,"="&amp;'Work DB'!C27,'Transport-DB'!F:F,"="&amp;'Work DB'!$K$4)</f>
        <v>0</v>
      </c>
      <c r="L27" s="191">
        <f>SUMIFS('Transport-DB'!Q:Q,'Transport-DB'!C:C,"="&amp;'Work DB'!C27,'Transport-DB'!F:F,"="&amp;'Work DB'!$L$4)</f>
        <v>0</v>
      </c>
      <c r="M27" s="191">
        <f>SUMIFS('Transport-DB'!Q:Q,'Transport-DB'!C:C,"="&amp;'Work DB'!C27,'Transport-DB'!F:F,"="&amp;'Work DB'!$M$4)</f>
        <v>0</v>
      </c>
      <c r="N27" s="191">
        <f>SUMIFS('Transport-DB'!Q:Q,'Transport-DB'!C:C,"="&amp;'Work DB'!C27,'Transport-DB'!F:F,"="&amp;'Work DB'!$N$4)</f>
        <v>0</v>
      </c>
      <c r="O27" s="191">
        <f>SUMIFS('Transport-DB'!Q:Q,'Transport-DB'!C:C,"="&amp;'Work DB'!C27,'Transport-DB'!F:F,"="&amp;'Work DB'!$O$4)</f>
        <v>0</v>
      </c>
      <c r="P27" s="191">
        <f>SUMIFS('Transport-DB'!Q:Q,'Transport-DB'!C:C,"&lt;="&amp;'Work DB'!C27,'Transport-DB'!F:F,"="&amp;'Work DB'!$P$4)</f>
        <v>0</v>
      </c>
      <c r="Q27" s="188">
        <f>SUMIFS('Transport-DB'!Q:Q,'Transport-DB'!C:C,"="&amp;'Work DB'!C27,'Transport-DB'!F:F,"="&amp;'Work DB'!$Q$4)</f>
        <v>0</v>
      </c>
      <c r="R27" s="189">
        <f>SUMIFS('Transport-DB'!Q:Q,'Transport-DB'!C:C,"="&amp;'Work DB'!C27,'Transport-DB'!F:F,"="&amp;'Work DB'!$R$4)</f>
        <v>0</v>
      </c>
      <c r="S27" s="190">
        <f t="shared" si="5"/>
        <v>0</v>
      </c>
      <c r="T27" s="191">
        <f t="shared" si="6"/>
        <v>0</v>
      </c>
      <c r="U27" s="191"/>
      <c r="V27" s="191"/>
      <c r="W27" s="191"/>
      <c r="X27" s="191"/>
      <c r="Y27" s="189"/>
      <c r="Z27" s="283"/>
      <c r="AA27" s="190">
        <f>SUMIFS('Transport-DB'!S:S,'Transport-DB'!C:C,"="&amp;'Work DB'!C27,'Transport-DB'!F:F,"="&amp;'Work DB'!$AA$4)</f>
        <v>0</v>
      </c>
      <c r="AB27" s="191">
        <f>SUMIFS('Transport-DB'!S:S,'Transport-DB'!C:C,"="&amp;'Work DB'!C27,'Transport-DB'!F:F,"="&amp;'Work DB'!$AB$4)</f>
        <v>0</v>
      </c>
      <c r="AC27" s="191">
        <f>SUMIFS('Transport-DB'!S:S,'Transport-DB'!C:C,"="&amp;'Work DB'!C27,'Transport-DB'!F:F,"="&amp;'Work DB'!$AC$4)</f>
        <v>0</v>
      </c>
      <c r="AD27" s="191">
        <f>SUMIFS('Transport-DB'!S:S,'Transport-DB'!C:C,"="&amp;'Work DB'!C27,'Transport-DB'!F:F,"="&amp;'Work DB'!$AD$4)</f>
        <v>0</v>
      </c>
      <c r="AE27" s="191">
        <f>SUMIFS('Transport-DB'!S:S,'Transport-DB'!C:C,"="&amp;'Work DB'!C27,'Transport-DB'!F:F,"="&amp;'Work DB'!$AE$4)</f>
        <v>0</v>
      </c>
      <c r="AF27" s="188">
        <f>SUMIFS('Transport-DB'!S:S,'Transport-DB'!C:C,"="&amp;'Work DB'!C27,'Transport-DB'!F:F,"="&amp;'Work DB'!$AF$4)</f>
        <v>0</v>
      </c>
      <c r="AG27" s="189"/>
      <c r="AH27" s="230">
        <f>SUMIFS('Transport-DB'!T:T,'Transport-DB'!C:C,"="&amp;'Work DB'!C27)</f>
        <v>0</v>
      </c>
      <c r="AI27" s="32"/>
      <c r="AJ27" s="29"/>
      <c r="AK27" s="30">
        <f>SUMIFS(Civil_DB[بتن],Civil_DB[تاریخ],"="&amp;'Work DB'!C27)</f>
        <v>0</v>
      </c>
      <c r="AL27" s="28"/>
      <c r="AM27" s="29"/>
      <c r="AN27" s="31"/>
      <c r="AO27" s="28"/>
      <c r="AP27" s="29"/>
      <c r="AQ27" s="29"/>
      <c r="AR27" s="30"/>
      <c r="AS27" s="28"/>
      <c r="AT27" s="29"/>
      <c r="AU27" s="232">
        <f>VLOOKUP(C27,'Daily Gas'!F26:I56,2,FALSE)</f>
        <v>0</v>
      </c>
      <c r="AV27" s="239">
        <f>AV26-AU27</f>
        <v>37889</v>
      </c>
      <c r="AW27" s="29"/>
      <c r="AX27" s="29"/>
      <c r="AY27" s="29"/>
      <c r="AZ27" s="29"/>
      <c r="BA27" s="29"/>
      <c r="BB27" s="29"/>
      <c r="BC27" s="30"/>
      <c r="BD27" s="283"/>
      <c r="BE27" s="283"/>
      <c r="BF27" s="283"/>
      <c r="BG27" s="283"/>
      <c r="BH27" s="32"/>
      <c r="BI27" s="56"/>
      <c r="BJ27" s="509"/>
    </row>
    <row r="28" spans="2:62" s="15" customFormat="1" ht="21" x14ac:dyDescent="0.25">
      <c r="B28" s="47"/>
      <c r="C28" s="20">
        <f t="shared" si="8"/>
        <v>45393</v>
      </c>
      <c r="D28" s="190">
        <f>SUMIFS('Transport-DB'!R:R,'Transport-DB'!C:C,"="&amp;'Work DB'!C28,'Transport-DB'!F:F,"="&amp;'Work DB'!$D$4)</f>
        <v>0</v>
      </c>
      <c r="E28" s="191">
        <f>SUMIFS('Transport-DB'!R:R,'Transport-DB'!C:C,"="&amp;'Work DB'!C28,'Transport-DB'!F:F,"="&amp;'Work DB'!$E$4)</f>
        <v>0</v>
      </c>
      <c r="F28" s="191">
        <f>SUMIFS('Transport-DB'!R:R,'Transport-DB'!C:C,"="&amp;'Work DB'!C28,'Transport-DB'!F:F,"="&amp;'Work DB'!$F$4)</f>
        <v>0</v>
      </c>
      <c r="G28" s="191">
        <f>SUMIFS('Transport-DB'!R:R,'Transport-DB'!C:C,"="&amp;'Work DB'!C28,'Transport-DB'!F:F,"="&amp;'Work DB'!$G$4)</f>
        <v>0</v>
      </c>
      <c r="H28" s="188">
        <f>SUMIFS('Transport-DB'!R:R,'Transport-DB'!C:C,"="&amp;'Work DB'!C28,'Transport-DB'!F:F,"="&amp;'Work DB'!$H$4)</f>
        <v>0</v>
      </c>
      <c r="I28" s="191">
        <f>SUMIFS('Transport-DB'!R:R,'Transport-DB'!C:C,"="&amp;'Work DB'!C28,'Transport-DB'!F:F,"="&amp;'Work DB'!$I$4)</f>
        <v>0</v>
      </c>
      <c r="J28" s="483">
        <f>SUMIFS('Transport-DB'!R:R,'Transport-DB'!C:C,"="&amp;'Work DB'!C28,'Transport-DB'!F:F,"="&amp;'Work DB'!$J$4)</f>
        <v>0</v>
      </c>
      <c r="K28" s="190">
        <f>SUMIFS('Transport-DB'!Q:Q,'Transport-DB'!C:C,"="&amp;'Work DB'!C28,'Transport-DB'!F:F,"="&amp;'Work DB'!$K$4)</f>
        <v>226.10000000000002</v>
      </c>
      <c r="L28" s="191">
        <f>SUMIFS('Transport-DB'!Q:Q,'Transport-DB'!C:C,"="&amp;'Work DB'!C28,'Transport-DB'!F:F,"="&amp;'Work DB'!$L$4)</f>
        <v>0</v>
      </c>
      <c r="M28" s="191">
        <f>SUMIFS('Transport-DB'!Q:Q,'Transport-DB'!C:C,"="&amp;'Work DB'!C28,'Transport-DB'!F:F,"="&amp;'Work DB'!$M$4)</f>
        <v>0</v>
      </c>
      <c r="N28" s="191">
        <f>SUMIFS('Transport-DB'!Q:Q,'Transport-DB'!C:C,"="&amp;'Work DB'!C28,'Transport-DB'!F:F,"="&amp;'Work DB'!$N$4)</f>
        <v>0</v>
      </c>
      <c r="O28" s="191">
        <f>SUMIFS('Transport-DB'!Q:Q,'Transport-DB'!C:C,"="&amp;'Work DB'!C28,'Transport-DB'!F:F,"="&amp;'Work DB'!$O$4)</f>
        <v>433.55</v>
      </c>
      <c r="P28" s="191">
        <f>SUMIFS('Transport-DB'!Q:Q,'Transport-DB'!C:C,"&lt;="&amp;'Work DB'!C28,'Transport-DB'!F:F,"="&amp;'Work DB'!$P$4)</f>
        <v>0</v>
      </c>
      <c r="Q28" s="188">
        <f>SUMIFS('Transport-DB'!Q:Q,'Transport-DB'!C:C,"="&amp;'Work DB'!C28,'Transport-DB'!F:F,"="&amp;'Work DB'!$Q$4)</f>
        <v>0</v>
      </c>
      <c r="R28" s="189">
        <f>SUMIFS('Transport-DB'!Q:Q,'Transport-DB'!C:C,"="&amp;'Work DB'!C28,'Transport-DB'!F:F,"="&amp;'Work DB'!$R$4)</f>
        <v>0</v>
      </c>
      <c r="S28" s="190">
        <f t="shared" si="5"/>
        <v>659.65000000000009</v>
      </c>
      <c r="T28" s="191">
        <f t="shared" si="6"/>
        <v>0</v>
      </c>
      <c r="U28" s="191"/>
      <c r="V28" s="191"/>
      <c r="W28" s="191"/>
      <c r="X28" s="191"/>
      <c r="Y28" s="189"/>
      <c r="Z28" s="283"/>
      <c r="AA28" s="190">
        <f>SUMIFS('Transport-DB'!S:S,'Transport-DB'!C:C,"="&amp;'Work DB'!C28,'Transport-DB'!F:F,"="&amp;'Work DB'!$AA$4)</f>
        <v>0</v>
      </c>
      <c r="AB28" s="191">
        <f>SUMIFS('Transport-DB'!S:S,'Transport-DB'!C:C,"="&amp;'Work DB'!C28,'Transport-DB'!F:F,"="&amp;'Work DB'!$AB$4)</f>
        <v>0</v>
      </c>
      <c r="AC28" s="191">
        <f>SUMIFS('Transport-DB'!S:S,'Transport-DB'!C:C,"="&amp;'Work DB'!C28,'Transport-DB'!F:F,"="&amp;'Work DB'!$AC$4)</f>
        <v>0</v>
      </c>
      <c r="AD28" s="191">
        <f>SUMIFS('Transport-DB'!S:S,'Transport-DB'!C:C,"="&amp;'Work DB'!C28,'Transport-DB'!F:F,"="&amp;'Work DB'!$AD$4)</f>
        <v>0</v>
      </c>
      <c r="AE28" s="191">
        <f>SUMIFS('Transport-DB'!S:S,'Transport-DB'!C:C,"="&amp;'Work DB'!C28,'Transport-DB'!F:F,"="&amp;'Work DB'!$AE$4)</f>
        <v>0</v>
      </c>
      <c r="AF28" s="188">
        <f>SUMIFS('Transport-DB'!S:S,'Transport-DB'!C:C,"="&amp;'Work DB'!C28,'Transport-DB'!F:F,"="&amp;'Work DB'!$AF$4)</f>
        <v>0</v>
      </c>
      <c r="AG28" s="189"/>
      <c r="AH28" s="230">
        <f>SUMIFS('Transport-DB'!T:T,'Transport-DB'!C:C,"="&amp;'Work DB'!C28)</f>
        <v>0</v>
      </c>
      <c r="AI28" s="32"/>
      <c r="AJ28" s="29"/>
      <c r="AK28" s="30">
        <f>SUMIFS(Civil_DB[بتن],Civil_DB[تاریخ],"="&amp;'Work DB'!C28)</f>
        <v>0</v>
      </c>
      <c r="AL28" s="28"/>
      <c r="AM28" s="29"/>
      <c r="AN28" s="31"/>
      <c r="AO28" s="28"/>
      <c r="AP28" s="29"/>
      <c r="AQ28" s="29"/>
      <c r="AR28" s="30"/>
      <c r="AS28" s="28"/>
      <c r="AT28" s="29"/>
      <c r="AU28" s="232">
        <f>VLOOKUP(C28,'Daily Gas'!F27:I57,2,FALSE)</f>
        <v>0</v>
      </c>
      <c r="AV28" s="239">
        <f t="shared" si="7"/>
        <v>37889</v>
      </c>
      <c r="AW28" s="29"/>
      <c r="AX28" s="29"/>
      <c r="AY28" s="29"/>
      <c r="AZ28" s="29"/>
      <c r="BA28" s="29"/>
      <c r="BB28" s="29"/>
      <c r="BC28" s="30"/>
      <c r="BD28" s="283"/>
      <c r="BE28" s="283"/>
      <c r="BF28" s="283"/>
      <c r="BG28" s="283"/>
      <c r="BH28" s="32"/>
      <c r="BI28" s="56"/>
      <c r="BJ28" s="509"/>
    </row>
    <row r="29" spans="2:62" s="15" customFormat="1" ht="21" x14ac:dyDescent="0.25">
      <c r="B29" s="47"/>
      <c r="C29" s="20">
        <f t="shared" si="8"/>
        <v>45394</v>
      </c>
      <c r="D29" s="190">
        <f>SUMIFS('Transport-DB'!R:R,'Transport-DB'!C:C,"="&amp;'Work DB'!C29,'Transport-DB'!F:F,"="&amp;'Work DB'!$D$4)</f>
        <v>0</v>
      </c>
      <c r="E29" s="191">
        <f>SUMIFS('Transport-DB'!R:R,'Transport-DB'!C:C,"="&amp;'Work DB'!C29,'Transport-DB'!F:F,"="&amp;'Work DB'!$E$4)</f>
        <v>0</v>
      </c>
      <c r="F29" s="191">
        <f>SUMIFS('Transport-DB'!R:R,'Transport-DB'!C:C,"="&amp;'Work DB'!C29,'Transport-DB'!F:F,"="&amp;'Work DB'!$F$4)</f>
        <v>0</v>
      </c>
      <c r="G29" s="191">
        <f>SUMIFS('Transport-DB'!R:R,'Transport-DB'!C:C,"="&amp;'Work DB'!C29,'Transport-DB'!F:F,"="&amp;'Work DB'!$G$4)</f>
        <v>0</v>
      </c>
      <c r="H29" s="188">
        <f>SUMIFS('Transport-DB'!R:R,'Transport-DB'!C:C,"="&amp;'Work DB'!C29,'Transport-DB'!F:F,"="&amp;'Work DB'!$H$4)</f>
        <v>0</v>
      </c>
      <c r="I29" s="191">
        <f>SUMIFS('Transport-DB'!R:R,'Transport-DB'!C:C,"="&amp;'Work DB'!C29,'Transport-DB'!F:F,"="&amp;'Work DB'!$I$4)</f>
        <v>0</v>
      </c>
      <c r="J29" s="483">
        <f>SUMIFS('Transport-DB'!R:R,'Transport-DB'!C:C,"="&amp;'Work DB'!C29,'Transport-DB'!F:F,"="&amp;'Work DB'!$J$4)</f>
        <v>0</v>
      </c>
      <c r="K29" s="190">
        <f>SUMIFS('Transport-DB'!Q:Q,'Transport-DB'!C:C,"="&amp;'Work DB'!C29,'Transport-DB'!F:F,"="&amp;'Work DB'!$K$4)</f>
        <v>345.8</v>
      </c>
      <c r="L29" s="191">
        <f>SUMIFS('Transport-DB'!Q:Q,'Transport-DB'!C:C,"="&amp;'Work DB'!C29,'Transport-DB'!F:F,"="&amp;'Work DB'!$L$4)</f>
        <v>0</v>
      </c>
      <c r="M29" s="191">
        <f>SUMIFS('Transport-DB'!Q:Q,'Transport-DB'!C:C,"="&amp;'Work DB'!C29,'Transport-DB'!F:F,"="&amp;'Work DB'!$M$4)</f>
        <v>0</v>
      </c>
      <c r="N29" s="191">
        <f>SUMIFS('Transport-DB'!Q:Q,'Transport-DB'!C:C,"="&amp;'Work DB'!C29,'Transport-DB'!F:F,"="&amp;'Work DB'!$N$4)</f>
        <v>0</v>
      </c>
      <c r="O29" s="191">
        <f>SUMIFS('Transport-DB'!Q:Q,'Transport-DB'!C:C,"="&amp;'Work DB'!C29,'Transport-DB'!F:F,"="&amp;'Work DB'!$O$4)</f>
        <v>0</v>
      </c>
      <c r="P29" s="191">
        <f>SUMIFS('Transport-DB'!Q:Q,'Transport-DB'!C:C,"&lt;="&amp;'Work DB'!C29,'Transport-DB'!F:F,"="&amp;'Work DB'!$P$4)</f>
        <v>0</v>
      </c>
      <c r="Q29" s="188">
        <f>SUMIFS('Transport-DB'!Q:Q,'Transport-DB'!C:C,"="&amp;'Work DB'!C29,'Transport-DB'!F:F,"="&amp;'Work DB'!$Q$4)</f>
        <v>0</v>
      </c>
      <c r="R29" s="189">
        <f>SUMIFS('Transport-DB'!Q:Q,'Transport-DB'!C:C,"="&amp;'Work DB'!C29,'Transport-DB'!F:F,"="&amp;'Work DB'!$R$4)</f>
        <v>0</v>
      </c>
      <c r="S29" s="190">
        <f t="shared" si="5"/>
        <v>345.8</v>
      </c>
      <c r="T29" s="191">
        <f t="shared" si="6"/>
        <v>0</v>
      </c>
      <c r="U29" s="191"/>
      <c r="V29" s="191"/>
      <c r="W29" s="191"/>
      <c r="X29" s="191"/>
      <c r="Y29" s="189"/>
      <c r="Z29" s="283"/>
      <c r="AA29" s="190">
        <f>SUMIFS('Transport-DB'!S:S,'Transport-DB'!C:C,"="&amp;'Work DB'!C29,'Transport-DB'!F:F,"="&amp;'Work DB'!$AA$4)</f>
        <v>0</v>
      </c>
      <c r="AB29" s="191">
        <f>SUMIFS('Transport-DB'!S:S,'Transport-DB'!C:C,"="&amp;'Work DB'!C29,'Transport-DB'!F:F,"="&amp;'Work DB'!$AB$4)</f>
        <v>0</v>
      </c>
      <c r="AC29" s="191">
        <f>SUMIFS('Transport-DB'!S:S,'Transport-DB'!C:C,"="&amp;'Work DB'!C29,'Transport-DB'!F:F,"="&amp;'Work DB'!$AC$4)</f>
        <v>0</v>
      </c>
      <c r="AD29" s="191">
        <f>SUMIFS('Transport-DB'!S:S,'Transport-DB'!C:C,"="&amp;'Work DB'!C29,'Transport-DB'!F:F,"="&amp;'Work DB'!$AD$4)</f>
        <v>0</v>
      </c>
      <c r="AE29" s="191">
        <f>SUMIFS('Transport-DB'!S:S,'Transport-DB'!C:C,"="&amp;'Work DB'!C29,'Transport-DB'!F:F,"="&amp;'Work DB'!$AE$4)</f>
        <v>0</v>
      </c>
      <c r="AF29" s="188">
        <f>SUMIFS('Transport-DB'!S:S,'Transport-DB'!C:C,"="&amp;'Work DB'!C29,'Transport-DB'!F:F,"="&amp;'Work DB'!$AF$4)</f>
        <v>0</v>
      </c>
      <c r="AG29" s="189"/>
      <c r="AH29" s="230">
        <f>SUMIFS('Transport-DB'!T:T,'Transport-DB'!C:C,"="&amp;'Work DB'!C29)</f>
        <v>0</v>
      </c>
      <c r="AI29" s="32"/>
      <c r="AJ29" s="29"/>
      <c r="AK29" s="30">
        <f>SUMIFS(Civil_DB[بتن],Civil_DB[تاریخ],"="&amp;'Work DB'!C29)</f>
        <v>0</v>
      </c>
      <c r="AL29" s="28"/>
      <c r="AM29" s="29"/>
      <c r="AN29" s="31"/>
      <c r="AO29" s="28"/>
      <c r="AP29" s="29"/>
      <c r="AQ29" s="29"/>
      <c r="AR29" s="30"/>
      <c r="AS29" s="28"/>
      <c r="AT29" s="29"/>
      <c r="AU29" s="232">
        <f>VLOOKUP(C29,'Daily Gas'!F28:I58,2,FALSE)</f>
        <v>1117</v>
      </c>
      <c r="AV29" s="239">
        <f t="shared" si="7"/>
        <v>36772</v>
      </c>
      <c r="AW29" s="29"/>
      <c r="AX29" s="29"/>
      <c r="AY29" s="29"/>
      <c r="AZ29" s="29"/>
      <c r="BA29" s="29"/>
      <c r="BB29" s="29"/>
      <c r="BC29" s="30"/>
      <c r="BD29" s="283"/>
      <c r="BE29" s="283"/>
      <c r="BF29" s="283"/>
      <c r="BG29" s="283"/>
      <c r="BH29" s="32"/>
      <c r="BI29" s="56"/>
      <c r="BJ29" s="509"/>
    </row>
    <row r="30" spans="2:62" s="15" customFormat="1" ht="21" x14ac:dyDescent="0.25">
      <c r="B30" s="47"/>
      <c r="C30" s="20">
        <f t="shared" si="8"/>
        <v>45395</v>
      </c>
      <c r="D30" s="190">
        <f>SUMIFS('Transport-DB'!R:R,'Transport-DB'!C:C,"="&amp;'Work DB'!C30,'Transport-DB'!F:F,"="&amp;'Work DB'!$D$4)</f>
        <v>0</v>
      </c>
      <c r="E30" s="191">
        <f>SUMIFS('Transport-DB'!R:R,'Transport-DB'!C:C,"="&amp;'Work DB'!C30,'Transport-DB'!F:F,"="&amp;'Work DB'!$E$4)</f>
        <v>0</v>
      </c>
      <c r="F30" s="191">
        <f>SUMIFS('Transport-DB'!R:R,'Transport-DB'!C:C,"="&amp;'Work DB'!C30,'Transport-DB'!F:F,"="&amp;'Work DB'!$F$4)</f>
        <v>0</v>
      </c>
      <c r="G30" s="191">
        <f>SUMIFS('Transport-DB'!R:R,'Transport-DB'!C:C,"="&amp;'Work DB'!C30,'Transport-DB'!F:F,"="&amp;'Work DB'!$G$4)</f>
        <v>0</v>
      </c>
      <c r="H30" s="188">
        <f>SUMIFS('Transport-DB'!R:R,'Transport-DB'!C:C,"="&amp;'Work DB'!C30,'Transport-DB'!F:F,"="&amp;'Work DB'!$H$4)</f>
        <v>0</v>
      </c>
      <c r="I30" s="191">
        <f>SUMIFS('Transport-DB'!R:R,'Transport-DB'!C:C,"="&amp;'Work DB'!C30,'Transport-DB'!F:F,"="&amp;'Work DB'!$I$4)</f>
        <v>0</v>
      </c>
      <c r="J30" s="483">
        <f>SUMIFS('Transport-DB'!R:R,'Transport-DB'!C:C,"="&amp;'Work DB'!C30,'Transport-DB'!F:F,"="&amp;'Work DB'!$J$4)</f>
        <v>0</v>
      </c>
      <c r="K30" s="190">
        <f>SUMIFS('Transport-DB'!Q:Q,'Transport-DB'!C:C,"="&amp;'Work DB'!C30,'Transport-DB'!F:F,"="&amp;'Work DB'!$K$4)</f>
        <v>445.55000000000007</v>
      </c>
      <c r="L30" s="191">
        <f>SUMIFS('Transport-DB'!Q:Q,'Transport-DB'!C:C,"="&amp;'Work DB'!C30,'Transport-DB'!F:F,"="&amp;'Work DB'!$L$4)</f>
        <v>0</v>
      </c>
      <c r="M30" s="191">
        <f>SUMIFS('Transport-DB'!Q:Q,'Transport-DB'!C:C,"="&amp;'Work DB'!C30,'Transport-DB'!F:F,"="&amp;'Work DB'!$M$4)</f>
        <v>0</v>
      </c>
      <c r="N30" s="191">
        <f>SUMIFS('Transport-DB'!Q:Q,'Transport-DB'!C:C,"="&amp;'Work DB'!C30,'Transport-DB'!F:F,"="&amp;'Work DB'!$N$4)</f>
        <v>0</v>
      </c>
      <c r="O30" s="191">
        <f>SUMIFS('Transport-DB'!Q:Q,'Transport-DB'!C:C,"="&amp;'Work DB'!C30,'Transport-DB'!F:F,"="&amp;'Work DB'!$O$4)</f>
        <v>226.8</v>
      </c>
      <c r="P30" s="191">
        <f>SUMIFS('Transport-DB'!Q:Q,'Transport-DB'!C:C,"&lt;="&amp;'Work DB'!C30,'Transport-DB'!F:F,"="&amp;'Work DB'!$P$4)</f>
        <v>0</v>
      </c>
      <c r="Q30" s="188">
        <f>SUMIFS('Transport-DB'!Q:Q,'Transport-DB'!C:C,"="&amp;'Work DB'!C30,'Transport-DB'!F:F,"="&amp;'Work DB'!$Q$4)</f>
        <v>0</v>
      </c>
      <c r="R30" s="189">
        <f>SUMIFS('Transport-DB'!Q:Q,'Transport-DB'!C:C,"="&amp;'Work DB'!C30,'Transport-DB'!F:F,"="&amp;'Work DB'!$R$4)</f>
        <v>0</v>
      </c>
      <c r="S30" s="190">
        <f t="shared" si="5"/>
        <v>672.35000000000014</v>
      </c>
      <c r="T30" s="191">
        <f t="shared" si="6"/>
        <v>0</v>
      </c>
      <c r="U30" s="191"/>
      <c r="V30" s="191"/>
      <c r="W30" s="191"/>
      <c r="X30" s="191"/>
      <c r="Y30" s="189"/>
      <c r="Z30" s="283"/>
      <c r="AA30" s="190">
        <f>SUMIFS('Transport-DB'!S:S,'Transport-DB'!C:C,"="&amp;'Work DB'!C30,'Transport-DB'!F:F,"="&amp;'Work DB'!$AA$4)</f>
        <v>0</v>
      </c>
      <c r="AB30" s="191">
        <f>SUMIFS('Transport-DB'!S:S,'Transport-DB'!C:C,"="&amp;'Work DB'!C30,'Transport-DB'!F:F,"="&amp;'Work DB'!$AB$4)</f>
        <v>0</v>
      </c>
      <c r="AC30" s="191">
        <f>SUMIFS('Transport-DB'!S:S,'Transport-DB'!C:C,"="&amp;'Work DB'!C30,'Transport-DB'!F:F,"="&amp;'Work DB'!$AC$4)</f>
        <v>0</v>
      </c>
      <c r="AD30" s="191">
        <f>SUMIFS('Transport-DB'!S:S,'Transport-DB'!C:C,"="&amp;'Work DB'!C30,'Transport-DB'!F:F,"="&amp;'Work DB'!$AD$4)</f>
        <v>0</v>
      </c>
      <c r="AE30" s="191">
        <f>SUMIFS('Transport-DB'!S:S,'Transport-DB'!C:C,"="&amp;'Work DB'!C30,'Transport-DB'!F:F,"="&amp;'Work DB'!$AE$4)</f>
        <v>0</v>
      </c>
      <c r="AF30" s="188">
        <f>SUMIFS('Transport-DB'!S:S,'Transport-DB'!C:C,"="&amp;'Work DB'!C30,'Transport-DB'!F:F,"="&amp;'Work DB'!$AF$4)</f>
        <v>0</v>
      </c>
      <c r="AG30" s="189"/>
      <c r="AH30" s="230">
        <f>SUMIFS('Transport-DB'!T:T,'Transport-DB'!C:C,"="&amp;'Work DB'!C30)</f>
        <v>0</v>
      </c>
      <c r="AI30" s="32"/>
      <c r="AJ30" s="29"/>
      <c r="AK30" s="30">
        <f>SUMIFS(Civil_DB[بتن],Civil_DB[تاریخ],"="&amp;'Work DB'!C30)</f>
        <v>0</v>
      </c>
      <c r="AL30" s="28"/>
      <c r="AM30" s="29"/>
      <c r="AN30" s="31"/>
      <c r="AO30" s="28"/>
      <c r="AP30" s="29"/>
      <c r="AQ30" s="29"/>
      <c r="AR30" s="30"/>
      <c r="AS30" s="28"/>
      <c r="AT30" s="29"/>
      <c r="AU30" s="232">
        <f>VLOOKUP(C30,'Daily Gas'!F29:I59,2,FALSE)</f>
        <v>0</v>
      </c>
      <c r="AV30" s="239">
        <f t="shared" si="7"/>
        <v>36772</v>
      </c>
      <c r="AW30" s="29"/>
      <c r="AX30" s="29"/>
      <c r="AY30" s="29"/>
      <c r="AZ30" s="29"/>
      <c r="BA30" s="29"/>
      <c r="BB30" s="29"/>
      <c r="BC30" s="30"/>
      <c r="BD30" s="283"/>
      <c r="BE30" s="283"/>
      <c r="BF30" s="283"/>
      <c r="BG30" s="283"/>
      <c r="BH30" s="32"/>
      <c r="BI30" s="56"/>
      <c r="BJ30" s="509"/>
    </row>
    <row r="31" spans="2:62" s="15" customFormat="1" ht="21" x14ac:dyDescent="0.25">
      <c r="B31" s="47"/>
      <c r="C31" s="20">
        <f t="shared" si="8"/>
        <v>45396</v>
      </c>
      <c r="D31" s="190">
        <f>SUMIFS('Transport-DB'!R:R,'Transport-DB'!C:C,"="&amp;'Work DB'!C31,'Transport-DB'!F:F,"="&amp;'Work DB'!$D$4)</f>
        <v>0</v>
      </c>
      <c r="E31" s="191">
        <f>SUMIFS('Transport-DB'!R:R,'Transport-DB'!C:C,"="&amp;'Work DB'!C31,'Transport-DB'!F:F,"="&amp;'Work DB'!$E$4)</f>
        <v>0</v>
      </c>
      <c r="F31" s="191">
        <f>SUMIFS('Transport-DB'!R:R,'Transport-DB'!C:C,"="&amp;'Work DB'!C31,'Transport-DB'!F:F,"="&amp;'Work DB'!$F$4)</f>
        <v>0</v>
      </c>
      <c r="G31" s="191">
        <f>SUMIFS('Transport-DB'!R:R,'Transport-DB'!C:C,"="&amp;'Work DB'!C31,'Transport-DB'!F:F,"="&amp;'Work DB'!$G$4)</f>
        <v>0</v>
      </c>
      <c r="H31" s="188">
        <f>SUMIFS('Transport-DB'!R:R,'Transport-DB'!C:C,"="&amp;'Work DB'!C31,'Transport-DB'!F:F,"="&amp;'Work DB'!$H$4)</f>
        <v>0</v>
      </c>
      <c r="I31" s="191">
        <f>SUMIFS('Transport-DB'!R:R,'Transport-DB'!C:C,"="&amp;'Work DB'!C31,'Transport-DB'!F:F,"="&amp;'Work DB'!$I$4)</f>
        <v>0</v>
      </c>
      <c r="J31" s="483">
        <f>SUMIFS('Transport-DB'!R:R,'Transport-DB'!C:C,"="&amp;'Work DB'!C31,'Transport-DB'!F:F,"="&amp;'Work DB'!$J$4)</f>
        <v>0</v>
      </c>
      <c r="K31" s="190">
        <f>SUMIFS('Transport-DB'!Q:Q,'Transport-DB'!C:C,"="&amp;'Work DB'!C31,'Transport-DB'!F:F,"="&amp;'Work DB'!$K$4)</f>
        <v>372.40000000000003</v>
      </c>
      <c r="L31" s="191">
        <f>SUMIFS('Transport-DB'!Q:Q,'Transport-DB'!C:C,"="&amp;'Work DB'!C31,'Transport-DB'!F:F,"="&amp;'Work DB'!$L$4)</f>
        <v>0</v>
      </c>
      <c r="M31" s="191">
        <f>SUMIFS('Transport-DB'!Q:Q,'Transport-DB'!C:C,"="&amp;'Work DB'!C31,'Transport-DB'!F:F,"="&amp;'Work DB'!$M$4)</f>
        <v>0</v>
      </c>
      <c r="N31" s="191">
        <f>SUMIFS('Transport-DB'!Q:Q,'Transport-DB'!C:C,"="&amp;'Work DB'!C31,'Transport-DB'!F:F,"="&amp;'Work DB'!$N$4)</f>
        <v>0</v>
      </c>
      <c r="O31" s="191">
        <f>SUMIFS('Transport-DB'!Q:Q,'Transport-DB'!C:C,"="&amp;'Work DB'!C31,'Transport-DB'!F:F,"="&amp;'Work DB'!$O$4)</f>
        <v>524.1</v>
      </c>
      <c r="P31" s="191">
        <f>SUMIFS('Transport-DB'!Q:Q,'Transport-DB'!C:C,"&lt;="&amp;'Work DB'!C31,'Transport-DB'!F:F,"="&amp;'Work DB'!$P$4)</f>
        <v>0</v>
      </c>
      <c r="Q31" s="188">
        <f>SUMIFS('Transport-DB'!Q:Q,'Transport-DB'!C:C,"="&amp;'Work DB'!C31,'Transport-DB'!F:F,"="&amp;'Work DB'!$Q$4)</f>
        <v>0</v>
      </c>
      <c r="R31" s="189">
        <f>SUMIFS('Transport-DB'!Q:Q,'Transport-DB'!C:C,"="&amp;'Work DB'!C31,'Transport-DB'!F:F,"="&amp;'Work DB'!$R$4)</f>
        <v>0</v>
      </c>
      <c r="S31" s="190">
        <f t="shared" si="5"/>
        <v>896.5</v>
      </c>
      <c r="T31" s="191">
        <f t="shared" si="6"/>
        <v>0</v>
      </c>
      <c r="U31" s="191"/>
      <c r="V31" s="191"/>
      <c r="W31" s="191"/>
      <c r="X31" s="191"/>
      <c r="Y31" s="189"/>
      <c r="Z31" s="283"/>
      <c r="AA31" s="190">
        <f>SUMIFS('Transport-DB'!S:S,'Transport-DB'!C:C,"="&amp;'Work DB'!C31,'Transport-DB'!F:F,"="&amp;'Work DB'!$AA$4)</f>
        <v>0</v>
      </c>
      <c r="AB31" s="191">
        <f>SUMIFS('Transport-DB'!S:S,'Transport-DB'!C:C,"="&amp;'Work DB'!C31,'Transport-DB'!F:F,"="&amp;'Work DB'!$AB$4)</f>
        <v>0</v>
      </c>
      <c r="AC31" s="191">
        <f>SUMIFS('Transport-DB'!S:S,'Transport-DB'!C:C,"="&amp;'Work DB'!C31,'Transport-DB'!F:F,"="&amp;'Work DB'!$AC$4)</f>
        <v>0</v>
      </c>
      <c r="AD31" s="191">
        <f>SUMIFS('Transport-DB'!S:S,'Transport-DB'!C:C,"="&amp;'Work DB'!C31,'Transport-DB'!F:F,"="&amp;'Work DB'!$AD$4)</f>
        <v>0</v>
      </c>
      <c r="AE31" s="191">
        <f>SUMIFS('Transport-DB'!S:S,'Transport-DB'!C:C,"="&amp;'Work DB'!C31,'Transport-DB'!F:F,"="&amp;'Work DB'!$AE$4)</f>
        <v>0</v>
      </c>
      <c r="AF31" s="188">
        <f>SUMIFS('Transport-DB'!S:S,'Transport-DB'!C:C,"="&amp;'Work DB'!C31,'Transport-DB'!F:F,"="&amp;'Work DB'!$AF$4)</f>
        <v>0</v>
      </c>
      <c r="AG31" s="189"/>
      <c r="AH31" s="230">
        <f>SUMIFS('Transport-DB'!T:T,'Transport-DB'!C:C,"="&amp;'Work DB'!C31)</f>
        <v>0</v>
      </c>
      <c r="AI31" s="32"/>
      <c r="AJ31" s="29"/>
      <c r="AK31" s="30">
        <f>SUMIFS(Civil_DB[بتن],Civil_DB[تاریخ],"="&amp;'Work DB'!C31)</f>
        <v>0</v>
      </c>
      <c r="AL31" s="28"/>
      <c r="AM31" s="29"/>
      <c r="AN31" s="31"/>
      <c r="AO31" s="28"/>
      <c r="AP31" s="29"/>
      <c r="AQ31" s="29"/>
      <c r="AR31" s="30"/>
      <c r="AS31" s="28"/>
      <c r="AT31" s="29"/>
      <c r="AU31" s="232">
        <f>VLOOKUP(C31,'Daily Gas'!F30:I60,2,FALSE)</f>
        <v>1789</v>
      </c>
      <c r="AV31" s="239">
        <f t="shared" si="7"/>
        <v>34983</v>
      </c>
      <c r="AW31" s="29"/>
      <c r="AX31" s="29"/>
      <c r="AY31" s="29"/>
      <c r="AZ31" s="29"/>
      <c r="BA31" s="29"/>
      <c r="BB31" s="29"/>
      <c r="BC31" s="30"/>
      <c r="BD31" s="283"/>
      <c r="BE31" s="283"/>
      <c r="BF31" s="283"/>
      <c r="BG31" s="283"/>
      <c r="BH31" s="32"/>
      <c r="BI31" s="56"/>
      <c r="BJ31" s="509"/>
    </row>
    <row r="32" spans="2:62" s="15" customFormat="1" ht="21" x14ac:dyDescent="0.25">
      <c r="B32" s="47"/>
      <c r="C32" s="20">
        <f t="shared" si="8"/>
        <v>45397</v>
      </c>
      <c r="D32" s="190">
        <f>SUMIFS('Transport-DB'!R:R,'Transport-DB'!C:C,"="&amp;'Work DB'!C32,'Transport-DB'!F:F,"="&amp;'Work DB'!$D$4)</f>
        <v>0</v>
      </c>
      <c r="E32" s="191">
        <f>SUMIFS('Transport-DB'!R:R,'Transport-DB'!C:C,"="&amp;'Work DB'!C32,'Transport-DB'!F:F,"="&amp;'Work DB'!$E$4)</f>
        <v>0</v>
      </c>
      <c r="F32" s="191">
        <f>SUMIFS('Transport-DB'!R:R,'Transport-DB'!C:C,"="&amp;'Work DB'!C32,'Transport-DB'!F:F,"="&amp;'Work DB'!$F$4)</f>
        <v>0</v>
      </c>
      <c r="G32" s="191">
        <f>SUMIFS('Transport-DB'!R:R,'Transport-DB'!C:C,"="&amp;'Work DB'!C32,'Transport-DB'!F:F,"="&amp;'Work DB'!$G$4)</f>
        <v>0</v>
      </c>
      <c r="H32" s="188">
        <f>SUMIFS('Transport-DB'!R:R,'Transport-DB'!C:C,"="&amp;'Work DB'!C32,'Transport-DB'!F:F,"="&amp;'Work DB'!$H$4)</f>
        <v>0</v>
      </c>
      <c r="I32" s="191">
        <f>SUMIFS('Transport-DB'!R:R,'Transport-DB'!C:C,"="&amp;'Work DB'!C32,'Transport-DB'!F:F,"="&amp;'Work DB'!$I$4)</f>
        <v>0</v>
      </c>
      <c r="J32" s="483">
        <f>SUMIFS('Transport-DB'!R:R,'Transport-DB'!C:C,"="&amp;'Work DB'!C32,'Transport-DB'!F:F,"="&amp;'Work DB'!$J$4)</f>
        <v>0</v>
      </c>
      <c r="K32" s="190">
        <f>SUMIFS('Transport-DB'!Q:Q,'Transport-DB'!C:C,"="&amp;'Work DB'!C32,'Transport-DB'!F:F,"="&amp;'Work DB'!$K$4)</f>
        <v>545.30000000000007</v>
      </c>
      <c r="L32" s="191">
        <f>SUMIFS('Transport-DB'!Q:Q,'Transport-DB'!C:C,"="&amp;'Work DB'!C32,'Transport-DB'!F:F,"="&amp;'Work DB'!$L$4)</f>
        <v>0</v>
      </c>
      <c r="M32" s="191">
        <f>SUMIFS('Transport-DB'!Q:Q,'Transport-DB'!C:C,"="&amp;'Work DB'!C32,'Transport-DB'!F:F,"="&amp;'Work DB'!$M$4)</f>
        <v>0</v>
      </c>
      <c r="N32" s="191">
        <f>SUMIFS('Transport-DB'!Q:Q,'Transport-DB'!C:C,"="&amp;'Work DB'!C32,'Transport-DB'!F:F,"="&amp;'Work DB'!$N$4)</f>
        <v>0</v>
      </c>
      <c r="O32" s="191">
        <f>SUMIFS('Transport-DB'!Q:Q,'Transport-DB'!C:C,"="&amp;'Work DB'!C32,'Transport-DB'!F:F,"="&amp;'Work DB'!$O$4)</f>
        <v>490.04999999999995</v>
      </c>
      <c r="P32" s="191">
        <f>SUMIFS('Transport-DB'!Q:Q,'Transport-DB'!C:C,"&lt;="&amp;'Work DB'!C32,'Transport-DB'!F:F,"="&amp;'Work DB'!$P$4)</f>
        <v>0</v>
      </c>
      <c r="Q32" s="188">
        <f>SUMIFS('Transport-DB'!Q:Q,'Transport-DB'!C:C,"="&amp;'Work DB'!C32,'Transport-DB'!F:F,"="&amp;'Work DB'!$Q$4)</f>
        <v>0</v>
      </c>
      <c r="R32" s="189">
        <f>SUMIFS('Transport-DB'!Q:Q,'Transport-DB'!C:C,"="&amp;'Work DB'!C32,'Transport-DB'!F:F,"="&amp;'Work DB'!$R$4)</f>
        <v>0</v>
      </c>
      <c r="S32" s="190">
        <f t="shared" si="5"/>
        <v>1035.3499999999999</v>
      </c>
      <c r="T32" s="191">
        <f t="shared" si="6"/>
        <v>0</v>
      </c>
      <c r="U32" s="191"/>
      <c r="V32" s="191"/>
      <c r="W32" s="191"/>
      <c r="X32" s="191"/>
      <c r="Y32" s="189"/>
      <c r="Z32" s="283"/>
      <c r="AA32" s="190">
        <f>SUMIFS('Transport-DB'!S:S,'Transport-DB'!C:C,"="&amp;'Work DB'!C32,'Transport-DB'!F:F,"="&amp;'Work DB'!$AA$4)</f>
        <v>0</v>
      </c>
      <c r="AB32" s="191">
        <f>SUMIFS('Transport-DB'!S:S,'Transport-DB'!C:C,"="&amp;'Work DB'!C32,'Transport-DB'!F:F,"="&amp;'Work DB'!$AB$4)</f>
        <v>0</v>
      </c>
      <c r="AC32" s="191">
        <f>SUMIFS('Transport-DB'!S:S,'Transport-DB'!C:C,"="&amp;'Work DB'!C32,'Transport-DB'!F:F,"="&amp;'Work DB'!$AC$4)</f>
        <v>0</v>
      </c>
      <c r="AD32" s="191">
        <f>SUMIFS('Transport-DB'!S:S,'Transport-DB'!C:C,"="&amp;'Work DB'!C32,'Transport-DB'!F:F,"="&amp;'Work DB'!$AD$4)</f>
        <v>0</v>
      </c>
      <c r="AE32" s="191">
        <f>SUMIFS('Transport-DB'!S:S,'Transport-DB'!C:C,"="&amp;'Work DB'!C32,'Transport-DB'!F:F,"="&amp;'Work DB'!$AE$4)</f>
        <v>0</v>
      </c>
      <c r="AF32" s="188">
        <f>SUMIFS('Transport-DB'!S:S,'Transport-DB'!C:C,"="&amp;'Work DB'!C32,'Transport-DB'!F:F,"="&amp;'Work DB'!$AF$4)</f>
        <v>0</v>
      </c>
      <c r="AG32" s="189"/>
      <c r="AH32" s="230">
        <f>SUMIFS('Transport-DB'!T:T,'Transport-DB'!C:C,"="&amp;'Work DB'!C32)</f>
        <v>0</v>
      </c>
      <c r="AI32" s="32"/>
      <c r="AJ32" s="29"/>
      <c r="AK32" s="30">
        <f>SUMIFS(Civil_DB[بتن],Civil_DB[تاریخ],"="&amp;'Work DB'!C32)</f>
        <v>0</v>
      </c>
      <c r="AL32" s="28"/>
      <c r="AM32" s="29"/>
      <c r="AN32" s="31"/>
      <c r="AO32" s="28"/>
      <c r="AP32" s="29"/>
      <c r="AQ32" s="29"/>
      <c r="AR32" s="30"/>
      <c r="AS32" s="28"/>
      <c r="AT32" s="29"/>
      <c r="AU32" s="232">
        <f>VLOOKUP(C32,'Daily Gas'!F31:I61,2,FALSE)</f>
        <v>1299</v>
      </c>
      <c r="AV32" s="239">
        <f t="shared" si="7"/>
        <v>33684</v>
      </c>
      <c r="AW32" s="29"/>
      <c r="AX32" s="29"/>
      <c r="AY32" s="29"/>
      <c r="AZ32" s="29"/>
      <c r="BA32" s="29"/>
      <c r="BB32" s="29"/>
      <c r="BC32" s="30"/>
      <c r="BD32" s="283"/>
      <c r="BE32" s="283"/>
      <c r="BF32" s="283"/>
      <c r="BG32" s="283"/>
      <c r="BH32" s="32"/>
      <c r="BI32" s="56"/>
      <c r="BJ32" s="509"/>
    </row>
    <row r="33" spans="2:62" s="15" customFormat="1" ht="21" x14ac:dyDescent="0.25">
      <c r="B33" s="47"/>
      <c r="C33" s="20">
        <f t="shared" si="8"/>
        <v>45398</v>
      </c>
      <c r="D33" s="190">
        <f>SUMIFS('Transport-DB'!R:R,'Transport-DB'!C:C,"="&amp;'Work DB'!C33,'Transport-DB'!F:F,"="&amp;'Work DB'!$D$4)</f>
        <v>0</v>
      </c>
      <c r="E33" s="191">
        <f>SUMIFS('Transport-DB'!R:R,'Transport-DB'!C:C,"="&amp;'Work DB'!C33,'Transport-DB'!F:F,"="&amp;'Work DB'!$E$4)</f>
        <v>0</v>
      </c>
      <c r="F33" s="191">
        <f>SUMIFS('Transport-DB'!R:R,'Transport-DB'!C:C,"="&amp;'Work DB'!C33,'Transport-DB'!F:F,"="&amp;'Work DB'!$F$4)</f>
        <v>0</v>
      </c>
      <c r="G33" s="191">
        <f>SUMIFS('Transport-DB'!R:R,'Transport-DB'!C:C,"="&amp;'Work DB'!C33,'Transport-DB'!F:F,"="&amp;'Work DB'!$G$4)</f>
        <v>0</v>
      </c>
      <c r="H33" s="188">
        <f>SUMIFS('Transport-DB'!R:R,'Transport-DB'!C:C,"="&amp;'Work DB'!C33,'Transport-DB'!F:F,"="&amp;'Work DB'!$H$4)</f>
        <v>0</v>
      </c>
      <c r="I33" s="191">
        <f>SUMIFS('Transport-DB'!R:R,'Transport-DB'!C:C,"="&amp;'Work DB'!C33,'Transport-DB'!F:F,"="&amp;'Work DB'!$I$4)</f>
        <v>0</v>
      </c>
      <c r="J33" s="483">
        <f>SUMIFS('Transport-DB'!R:R,'Transport-DB'!C:C,"="&amp;'Work DB'!C33,'Transport-DB'!F:F,"="&amp;'Work DB'!$J$4)</f>
        <v>0</v>
      </c>
      <c r="K33" s="190">
        <f>SUMIFS('Transport-DB'!Q:Q,'Transport-DB'!C:C,"="&amp;'Work DB'!C33,'Transport-DB'!F:F,"="&amp;'Work DB'!$K$4)</f>
        <v>319.2</v>
      </c>
      <c r="L33" s="191">
        <f>SUMIFS('Transport-DB'!Q:Q,'Transport-DB'!C:C,"="&amp;'Work DB'!C33,'Transport-DB'!F:F,"="&amp;'Work DB'!$L$4)</f>
        <v>0</v>
      </c>
      <c r="M33" s="191">
        <f>SUMIFS('Transport-DB'!Q:Q,'Transport-DB'!C:C,"="&amp;'Work DB'!C33,'Transport-DB'!F:F,"="&amp;'Work DB'!$M$4)</f>
        <v>0</v>
      </c>
      <c r="N33" s="191">
        <f>SUMIFS('Transport-DB'!Q:Q,'Transport-DB'!C:C,"="&amp;'Work DB'!C33,'Transport-DB'!F:F,"="&amp;'Work DB'!$N$4)</f>
        <v>0</v>
      </c>
      <c r="O33" s="191">
        <f>SUMIFS('Transport-DB'!Q:Q,'Transport-DB'!C:C,"="&amp;'Work DB'!C33,'Transport-DB'!F:F,"="&amp;'Work DB'!$O$4)</f>
        <v>599.70000000000005</v>
      </c>
      <c r="P33" s="191">
        <f>SUMIFS('Transport-DB'!Q:Q,'Transport-DB'!C:C,"&lt;="&amp;'Work DB'!C33,'Transport-DB'!F:F,"="&amp;'Work DB'!$P$4)</f>
        <v>0</v>
      </c>
      <c r="Q33" s="188">
        <f>SUMIFS('Transport-DB'!Q:Q,'Transport-DB'!C:C,"="&amp;'Work DB'!C33,'Transport-DB'!F:F,"="&amp;'Work DB'!$Q$4)</f>
        <v>0</v>
      </c>
      <c r="R33" s="189">
        <f>SUMIFS('Transport-DB'!Q:Q,'Transport-DB'!C:C,"="&amp;'Work DB'!C33,'Transport-DB'!F:F,"="&amp;'Work DB'!$R$4)</f>
        <v>0</v>
      </c>
      <c r="S33" s="190">
        <f t="shared" si="5"/>
        <v>918.90000000000009</v>
      </c>
      <c r="T33" s="191">
        <f t="shared" si="6"/>
        <v>0</v>
      </c>
      <c r="U33" s="191"/>
      <c r="V33" s="191"/>
      <c r="W33" s="191"/>
      <c r="X33" s="191"/>
      <c r="Y33" s="189"/>
      <c r="Z33" s="283"/>
      <c r="AA33" s="190">
        <f>SUMIFS('Transport-DB'!S:S,'Transport-DB'!C:C,"="&amp;'Work DB'!C33,'Transport-DB'!F:F,"="&amp;'Work DB'!$AA$4)</f>
        <v>0</v>
      </c>
      <c r="AB33" s="191">
        <f>SUMIFS('Transport-DB'!S:S,'Transport-DB'!C:C,"="&amp;'Work DB'!C33,'Transport-DB'!F:F,"="&amp;'Work DB'!$AB$4)</f>
        <v>0</v>
      </c>
      <c r="AC33" s="191">
        <f>SUMIFS('Transport-DB'!S:S,'Transport-DB'!C:C,"="&amp;'Work DB'!C33,'Transport-DB'!F:F,"="&amp;'Work DB'!$AC$4)</f>
        <v>0</v>
      </c>
      <c r="AD33" s="191">
        <f>SUMIFS('Transport-DB'!S:S,'Transport-DB'!C:C,"="&amp;'Work DB'!C33,'Transport-DB'!F:F,"="&amp;'Work DB'!$AD$4)</f>
        <v>0</v>
      </c>
      <c r="AE33" s="191">
        <f>SUMIFS('Transport-DB'!S:S,'Transport-DB'!C:C,"="&amp;'Work DB'!C33,'Transport-DB'!F:F,"="&amp;'Work DB'!$AE$4)</f>
        <v>0</v>
      </c>
      <c r="AF33" s="188">
        <f>SUMIFS('Transport-DB'!S:S,'Transport-DB'!C:C,"="&amp;'Work DB'!C33,'Transport-DB'!F:F,"="&amp;'Work DB'!$AF$4)</f>
        <v>0</v>
      </c>
      <c r="AG33" s="189"/>
      <c r="AH33" s="230">
        <f>SUMIFS('Transport-DB'!T:T,'Transport-DB'!C:C,"="&amp;'Work DB'!C33)</f>
        <v>0</v>
      </c>
      <c r="AI33" s="32"/>
      <c r="AJ33" s="29"/>
      <c r="AK33" s="30">
        <f>SUMIFS(Civil_DB[بتن],Civil_DB[تاریخ],"="&amp;'Work DB'!C33)</f>
        <v>0</v>
      </c>
      <c r="AL33" s="28"/>
      <c r="AM33" s="29"/>
      <c r="AN33" s="31"/>
      <c r="AO33" s="28"/>
      <c r="AP33" s="29"/>
      <c r="AQ33" s="29"/>
      <c r="AR33" s="30"/>
      <c r="AS33" s="28"/>
      <c r="AT33" s="29"/>
      <c r="AU33" s="232">
        <f>VLOOKUP(C33,'Daily Gas'!F32:I62,2,FALSE)</f>
        <v>0</v>
      </c>
      <c r="AV33" s="239">
        <f t="shared" si="7"/>
        <v>33684</v>
      </c>
      <c r="AW33" s="29"/>
      <c r="AX33" s="29"/>
      <c r="AY33" s="29"/>
      <c r="AZ33" s="29"/>
      <c r="BA33" s="29"/>
      <c r="BB33" s="29"/>
      <c r="BC33" s="30"/>
      <c r="BD33" s="283"/>
      <c r="BE33" s="283"/>
      <c r="BF33" s="283"/>
      <c r="BG33" s="283"/>
      <c r="BH33" s="32"/>
      <c r="BI33" s="56"/>
      <c r="BJ33" s="509"/>
    </row>
    <row r="34" spans="2:62" s="15" customFormat="1" ht="21" x14ac:dyDescent="0.25">
      <c r="B34" s="47"/>
      <c r="C34" s="20">
        <f t="shared" si="8"/>
        <v>45399</v>
      </c>
      <c r="D34" s="190">
        <f>SUMIFS('Transport-DB'!R:R,'Transport-DB'!C:C,"="&amp;'Work DB'!C34,'Transport-DB'!F:F,"="&amp;'Work DB'!$D$4)</f>
        <v>0</v>
      </c>
      <c r="E34" s="191">
        <f>SUMIFS('Transport-DB'!R:R,'Transport-DB'!C:C,"="&amp;'Work DB'!C34,'Transport-DB'!F:F,"="&amp;'Work DB'!$E$4)</f>
        <v>0</v>
      </c>
      <c r="F34" s="191">
        <f>SUMIFS('Transport-DB'!R:R,'Transport-DB'!C:C,"="&amp;'Work DB'!C34,'Transport-DB'!F:F,"="&amp;'Work DB'!$F$4)</f>
        <v>0</v>
      </c>
      <c r="G34" s="191">
        <f>SUMIFS('Transport-DB'!R:R,'Transport-DB'!C:C,"="&amp;'Work DB'!C34,'Transport-DB'!F:F,"="&amp;'Work DB'!$G$4)</f>
        <v>0</v>
      </c>
      <c r="H34" s="188">
        <f>SUMIFS('Transport-DB'!R:R,'Transport-DB'!C:C,"="&amp;'Work DB'!C34,'Transport-DB'!F:F,"="&amp;'Work DB'!$H$4)</f>
        <v>0</v>
      </c>
      <c r="I34" s="191">
        <f>SUMIFS('Transport-DB'!R:R,'Transport-DB'!C:C,"="&amp;'Work DB'!C34,'Transport-DB'!F:F,"="&amp;'Work DB'!$I$4)</f>
        <v>0</v>
      </c>
      <c r="J34" s="483">
        <f>SUMIFS('Transport-DB'!R:R,'Transport-DB'!C:C,"="&amp;'Work DB'!C34,'Transport-DB'!F:F,"="&amp;'Work DB'!$J$4)</f>
        <v>0</v>
      </c>
      <c r="K34" s="190">
        <f>SUMIFS('Transport-DB'!Q:Q,'Transport-DB'!C:C,"="&amp;'Work DB'!C34,'Transport-DB'!F:F,"="&amp;'Work DB'!$K$4)</f>
        <v>39.900000000000006</v>
      </c>
      <c r="L34" s="191">
        <f>SUMIFS('Transport-DB'!Q:Q,'Transport-DB'!C:C,"="&amp;'Work DB'!C34,'Transport-DB'!F:F,"="&amp;'Work DB'!$L$4)</f>
        <v>0</v>
      </c>
      <c r="M34" s="191">
        <f>SUMIFS('Transport-DB'!Q:Q,'Transport-DB'!C:C,"="&amp;'Work DB'!C34,'Transport-DB'!F:F,"="&amp;'Work DB'!$M$4)</f>
        <v>0</v>
      </c>
      <c r="N34" s="191">
        <f>SUMIFS('Transport-DB'!Q:Q,'Transport-DB'!C:C,"="&amp;'Work DB'!C34,'Transport-DB'!F:F,"="&amp;'Work DB'!$N$4)</f>
        <v>0</v>
      </c>
      <c r="O34" s="191">
        <f>SUMIFS('Transport-DB'!Q:Q,'Transport-DB'!C:C,"="&amp;'Work DB'!C34,'Transport-DB'!F:F,"="&amp;'Work DB'!$O$4)</f>
        <v>126.25</v>
      </c>
      <c r="P34" s="191">
        <f>SUMIFS('Transport-DB'!Q:Q,'Transport-DB'!C:C,"&lt;="&amp;'Work DB'!C34,'Transport-DB'!F:F,"="&amp;'Work DB'!$P$4)</f>
        <v>0</v>
      </c>
      <c r="Q34" s="188">
        <f>SUMIFS('Transport-DB'!Q:Q,'Transport-DB'!C:C,"="&amp;'Work DB'!C34,'Transport-DB'!F:F,"="&amp;'Work DB'!$Q$4)</f>
        <v>0</v>
      </c>
      <c r="R34" s="189">
        <f>SUMIFS('Transport-DB'!Q:Q,'Transport-DB'!C:C,"="&amp;'Work DB'!C34,'Transport-DB'!F:F,"="&amp;'Work DB'!$R$4)</f>
        <v>0</v>
      </c>
      <c r="S34" s="190">
        <f t="shared" si="5"/>
        <v>166.15</v>
      </c>
      <c r="T34" s="191">
        <f t="shared" si="6"/>
        <v>0</v>
      </c>
      <c r="U34" s="191"/>
      <c r="V34" s="191"/>
      <c r="W34" s="191"/>
      <c r="X34" s="191"/>
      <c r="Y34" s="189"/>
      <c r="Z34" s="283"/>
      <c r="AA34" s="190">
        <f>SUMIFS('Transport-DB'!S:S,'Transport-DB'!C:C,"="&amp;'Work DB'!C34,'Transport-DB'!F:F,"="&amp;'Work DB'!$AA$4)</f>
        <v>0</v>
      </c>
      <c r="AB34" s="191">
        <f>SUMIFS('Transport-DB'!S:S,'Transport-DB'!C:C,"="&amp;'Work DB'!C34,'Transport-DB'!F:F,"="&amp;'Work DB'!$AB$4)</f>
        <v>0</v>
      </c>
      <c r="AC34" s="188">
        <f>SUMIFS('Transport-DB'!S:S,'Transport-DB'!C:C,"="&amp;'Work DB'!C34,'Transport-DB'!F:F,"="&amp;'Work DB'!$AC$4)</f>
        <v>0</v>
      </c>
      <c r="AD34" s="188">
        <f>SUMIFS('Transport-DB'!S:S,'Transport-DB'!C:C,"="&amp;'Work DB'!C34,'Transport-DB'!F:F,"="&amp;'Work DB'!$AD$4)</f>
        <v>0</v>
      </c>
      <c r="AE34" s="188">
        <f>SUMIFS('Transport-DB'!S:S,'Transport-DB'!C:C,"="&amp;'Work DB'!C34,'Transport-DB'!F:F,"="&amp;'Work DB'!$AE$4)</f>
        <v>0</v>
      </c>
      <c r="AF34" s="188">
        <f>SUMIFS('Transport-DB'!S:S,'Transport-DB'!C:C,"="&amp;'Work DB'!C34,'Transport-DB'!F:F,"="&amp;'Work DB'!$AF$4)</f>
        <v>0</v>
      </c>
      <c r="AG34" s="189"/>
      <c r="AH34" s="230">
        <f>SUMIFS('Transport-DB'!T:T,'Transport-DB'!C:C,"="&amp;'Work DB'!C34)</f>
        <v>0</v>
      </c>
      <c r="AI34" s="32"/>
      <c r="AJ34" s="29"/>
      <c r="AK34" s="30">
        <f>SUMIFS(Civil_DB[بتن],Civil_DB[تاریخ],"="&amp;'Work DB'!C34)</f>
        <v>0</v>
      </c>
      <c r="AL34" s="28"/>
      <c r="AM34" s="29"/>
      <c r="AN34" s="31"/>
      <c r="AO34" s="28"/>
      <c r="AP34" s="29"/>
      <c r="AQ34" s="29"/>
      <c r="AR34" s="30"/>
      <c r="AS34" s="28"/>
      <c r="AT34" s="29"/>
      <c r="AU34" s="232">
        <f>VLOOKUP(C34,'Daily Gas'!F33:I63,2,FALSE)</f>
        <v>2012</v>
      </c>
      <c r="AV34" s="239">
        <f t="shared" si="7"/>
        <v>31672</v>
      </c>
      <c r="AW34" s="29"/>
      <c r="AX34" s="29"/>
      <c r="AY34" s="29"/>
      <c r="AZ34" s="29"/>
      <c r="BA34" s="29"/>
      <c r="BB34" s="29"/>
      <c r="BC34" s="30"/>
      <c r="BD34" s="283"/>
      <c r="BE34" s="283"/>
      <c r="BF34" s="283"/>
      <c r="BG34" s="283"/>
      <c r="BH34" s="32"/>
      <c r="BI34" s="56"/>
      <c r="BJ34" s="509"/>
    </row>
    <row r="35" spans="2:62" s="15" customFormat="1" ht="21" x14ac:dyDescent="0.25">
      <c r="B35" s="47"/>
      <c r="C35" s="20">
        <f t="shared" si="8"/>
        <v>45400</v>
      </c>
      <c r="D35" s="190">
        <f>SUMIFS('Transport-DB'!R:R,'Transport-DB'!C:C,"="&amp;'Work DB'!C35,'Transport-DB'!F:F,"="&amp;'Work DB'!$D$4)</f>
        <v>0</v>
      </c>
      <c r="E35" s="191">
        <f>SUMIFS('Transport-DB'!R:R,'Transport-DB'!C:C,"="&amp;'Work DB'!C35,'Transport-DB'!F:F,"="&amp;'Work DB'!$E$4)</f>
        <v>0</v>
      </c>
      <c r="F35" s="191">
        <f>SUMIFS('Transport-DB'!R:R,'Transport-DB'!C:C,"="&amp;'Work DB'!C35,'Transport-DB'!F:F,"="&amp;'Work DB'!$F$4)</f>
        <v>0</v>
      </c>
      <c r="G35" s="191">
        <f>SUMIFS('Transport-DB'!R:R,'Transport-DB'!C:C,"="&amp;'Work DB'!C35,'Transport-DB'!F:F,"="&amp;'Work DB'!$G$4)</f>
        <v>0</v>
      </c>
      <c r="H35" s="188">
        <f>SUMIFS('Transport-DB'!R:R,'Transport-DB'!C:C,"="&amp;'Work DB'!C35,'Transport-DB'!F:F,"="&amp;'Work DB'!$H$4)</f>
        <v>0</v>
      </c>
      <c r="I35" s="191">
        <f>SUMIFS('Transport-DB'!R:R,'Transport-DB'!C:C,"="&amp;'Work DB'!C35,'Transport-DB'!F:F,"="&amp;'Work DB'!$I$4)</f>
        <v>0</v>
      </c>
      <c r="J35" s="483">
        <f>SUMIFS('Transport-DB'!R:R,'Transport-DB'!C:C,"="&amp;'Work DB'!C35,'Transport-DB'!F:F,"="&amp;'Work DB'!$J$4)</f>
        <v>0</v>
      </c>
      <c r="K35" s="190">
        <f>SUMIFS('Transport-DB'!Q:Q,'Transport-DB'!C:C,"="&amp;'Work DB'!C35,'Transport-DB'!F:F,"="&amp;'Work DB'!$K$4)</f>
        <v>545.30000000000007</v>
      </c>
      <c r="L35" s="191">
        <f>SUMIFS('Transport-DB'!Q:Q,'Transport-DB'!C:C,"="&amp;'Work DB'!C35,'Transport-DB'!F:F,"="&amp;'Work DB'!$L$4)</f>
        <v>0</v>
      </c>
      <c r="M35" s="191">
        <f>SUMIFS('Transport-DB'!Q:Q,'Transport-DB'!C:C,"="&amp;'Work DB'!C35,'Transport-DB'!F:F,"="&amp;'Work DB'!$M$4)</f>
        <v>0</v>
      </c>
      <c r="N35" s="191">
        <f>SUMIFS('Transport-DB'!Q:Q,'Transport-DB'!C:C,"="&amp;'Work DB'!C35,'Transport-DB'!F:F,"="&amp;'Work DB'!$N$4)</f>
        <v>0</v>
      </c>
      <c r="O35" s="191">
        <f>SUMIFS('Transport-DB'!Q:Q,'Transport-DB'!C:C,"="&amp;'Work DB'!C35,'Transport-DB'!F:F,"="&amp;'Work DB'!$O$4)</f>
        <v>524.95000000000005</v>
      </c>
      <c r="P35" s="191">
        <f>SUMIFS('Transport-DB'!Q:Q,'Transport-DB'!C:C,"&lt;="&amp;'Work DB'!C35,'Transport-DB'!F:F,"="&amp;'Work DB'!$P$4)</f>
        <v>0</v>
      </c>
      <c r="Q35" s="188">
        <f>SUMIFS('Transport-DB'!Q:Q,'Transport-DB'!C:C,"="&amp;'Work DB'!C35,'Transport-DB'!F:F,"="&amp;'Work DB'!$Q$4)</f>
        <v>0</v>
      </c>
      <c r="R35" s="189">
        <f>SUMIFS('Transport-DB'!Q:Q,'Transport-DB'!C:C,"="&amp;'Work DB'!C35,'Transport-DB'!F:F,"="&amp;'Work DB'!$R$4)</f>
        <v>0</v>
      </c>
      <c r="S35" s="190">
        <f t="shared" si="5"/>
        <v>1070.25</v>
      </c>
      <c r="T35" s="191">
        <f t="shared" si="6"/>
        <v>0</v>
      </c>
      <c r="U35" s="191"/>
      <c r="V35" s="191"/>
      <c r="W35" s="191"/>
      <c r="X35" s="191"/>
      <c r="Y35" s="189"/>
      <c r="Z35" s="283"/>
      <c r="AA35" s="190">
        <f>SUMIFS('Transport-DB'!S:S,'Transport-DB'!C:C,"="&amp;'Work DB'!C35,'Transport-DB'!F:F,"="&amp;'Work DB'!$AA$4)</f>
        <v>0</v>
      </c>
      <c r="AB35" s="191">
        <f>SUMIFS('Transport-DB'!S:S,'Transport-DB'!C:C,"="&amp;'Work DB'!C35,'Transport-DB'!F:F,"="&amp;'Work DB'!$AB$4)</f>
        <v>0</v>
      </c>
      <c r="AC35" s="188">
        <f>SUMIFS('Transport-DB'!S:S,'Transport-DB'!C:C,"="&amp;'Work DB'!C35,'Transport-DB'!F:F,"="&amp;'Work DB'!$AC$4)</f>
        <v>0</v>
      </c>
      <c r="AD35" s="188">
        <f>SUMIFS('Transport-DB'!S:S,'Transport-DB'!C:C,"="&amp;'Work DB'!C35,'Transport-DB'!F:F,"="&amp;'Work DB'!$AD$4)</f>
        <v>0</v>
      </c>
      <c r="AE35" s="188">
        <f>SUMIFS('Transport-DB'!S:S,'Transport-DB'!C:C,"="&amp;'Work DB'!C35,'Transport-DB'!F:F,"="&amp;'Work DB'!$AE$4)</f>
        <v>0</v>
      </c>
      <c r="AF35" s="188">
        <f>SUMIFS('Transport-DB'!S:S,'Transport-DB'!C:C,"="&amp;'Work DB'!C35,'Transport-DB'!F:F,"="&amp;'Work DB'!$AF$4)</f>
        <v>0</v>
      </c>
      <c r="AG35" s="189"/>
      <c r="AH35" s="230">
        <f>SUMIFS('Transport-DB'!T:T,'Transport-DB'!C:C,"="&amp;'Work DB'!C35)</f>
        <v>0</v>
      </c>
      <c r="AI35" s="32"/>
      <c r="AJ35" s="29"/>
      <c r="AK35" s="30">
        <f>SUMIFS(Civil_DB[بتن],Civil_DB[تاریخ],"="&amp;'Work DB'!C35)</f>
        <v>0</v>
      </c>
      <c r="AL35" s="28"/>
      <c r="AM35" s="29"/>
      <c r="AN35" s="31"/>
      <c r="AO35" s="28"/>
      <c r="AP35" s="29"/>
      <c r="AQ35" s="29"/>
      <c r="AR35" s="30"/>
      <c r="AS35" s="28"/>
      <c r="AT35" s="29"/>
      <c r="AU35" s="232">
        <f>VLOOKUP(C35,'Daily Gas'!F34:I64,2,FALSE)</f>
        <v>0</v>
      </c>
      <c r="AV35" s="239">
        <f t="shared" si="7"/>
        <v>31672</v>
      </c>
      <c r="AW35" s="29"/>
      <c r="AX35" s="29"/>
      <c r="AY35" s="29"/>
      <c r="AZ35" s="29"/>
      <c r="BA35" s="29"/>
      <c r="BB35" s="29"/>
      <c r="BC35" s="30"/>
      <c r="BD35" s="283"/>
      <c r="BE35" s="283"/>
      <c r="BF35" s="283"/>
      <c r="BG35" s="283"/>
      <c r="BH35" s="32"/>
      <c r="BI35" s="56"/>
      <c r="BJ35" s="509"/>
    </row>
    <row r="36" spans="2:62" s="15" customFormat="1" ht="21" x14ac:dyDescent="0.25">
      <c r="B36" s="47"/>
      <c r="C36" s="20">
        <f t="shared" si="8"/>
        <v>45401</v>
      </c>
      <c r="D36" s="190">
        <f>SUMIFS('Transport-DB'!R:R,'Transport-DB'!C:C,"="&amp;'Work DB'!C36,'Transport-DB'!F:F,"="&amp;'Work DB'!$D$4)</f>
        <v>0</v>
      </c>
      <c r="E36" s="191">
        <f>SUMIFS('Transport-DB'!R:R,'Transport-DB'!C:C,"="&amp;'Work DB'!C36,'Transport-DB'!F:F,"="&amp;'Work DB'!$E$4)</f>
        <v>0</v>
      </c>
      <c r="F36" s="191">
        <f>SUMIFS('Transport-DB'!R:R,'Transport-DB'!C:C,"="&amp;'Work DB'!C36,'Transport-DB'!F:F,"="&amp;'Work DB'!$F$4)</f>
        <v>0</v>
      </c>
      <c r="G36" s="191">
        <f>SUMIFS('Transport-DB'!R:R,'Transport-DB'!C:C,"="&amp;'Work DB'!C36,'Transport-DB'!F:F,"="&amp;'Work DB'!$G$4)</f>
        <v>0</v>
      </c>
      <c r="H36" s="188">
        <f>SUMIFS('Transport-DB'!R:R,'Transport-DB'!C:C,"="&amp;'Work DB'!C36,'Transport-DB'!F:F,"="&amp;'Work DB'!$H$4)</f>
        <v>0</v>
      </c>
      <c r="I36" s="191">
        <f>SUMIFS('Transport-DB'!R:R,'Transport-DB'!C:C,"="&amp;'Work DB'!C36,'Transport-DB'!F:F,"="&amp;'Work DB'!$I$4)</f>
        <v>0</v>
      </c>
      <c r="J36" s="483">
        <f>SUMIFS('Transport-DB'!R:R,'Transport-DB'!C:C,"="&amp;'Work DB'!C36,'Transport-DB'!F:F,"="&amp;'Work DB'!$J$4)</f>
        <v>0</v>
      </c>
      <c r="K36" s="190">
        <f>SUMIFS('Transport-DB'!Q:Q,'Transport-DB'!C:C,"="&amp;'Work DB'!C36,'Transport-DB'!F:F,"="&amp;'Work DB'!$K$4)</f>
        <v>0</v>
      </c>
      <c r="L36" s="191">
        <f>SUMIFS('Transport-DB'!Q:Q,'Transport-DB'!C:C,"="&amp;'Work DB'!C36,'Transport-DB'!F:F,"="&amp;'Work DB'!$L$4)</f>
        <v>0</v>
      </c>
      <c r="M36" s="191">
        <f>SUMIFS('Transport-DB'!Q:Q,'Transport-DB'!C:C,"="&amp;'Work DB'!C36,'Transport-DB'!F:F,"="&amp;'Work DB'!$M$4)</f>
        <v>0</v>
      </c>
      <c r="N36" s="191">
        <f>SUMIFS('Transport-DB'!Q:Q,'Transport-DB'!C:C,"="&amp;'Work DB'!C36,'Transport-DB'!F:F,"="&amp;'Work DB'!$N$4)</f>
        <v>0</v>
      </c>
      <c r="O36" s="191">
        <f>SUMIFS('Transport-DB'!Q:Q,'Transport-DB'!C:C,"="&amp;'Work DB'!C36,'Transport-DB'!F:F,"="&amp;'Work DB'!$O$4)</f>
        <v>0</v>
      </c>
      <c r="P36" s="191">
        <f>SUMIFS('Transport-DB'!Q:Q,'Transport-DB'!C:C,"&lt;="&amp;'Work DB'!C36,'Transport-DB'!F:F,"="&amp;'Work DB'!$P$4)</f>
        <v>0</v>
      </c>
      <c r="Q36" s="188">
        <f>SUMIFS('Transport-DB'!Q:Q,'Transport-DB'!C:C,"="&amp;'Work DB'!C36,'Transport-DB'!F:F,"="&amp;'Work DB'!$Q$4)</f>
        <v>0</v>
      </c>
      <c r="R36" s="189">
        <f>SUMIFS('Transport-DB'!Q:Q,'Transport-DB'!C:C,"="&amp;'Work DB'!C36,'Transport-DB'!F:F,"="&amp;'Work DB'!$R$4)</f>
        <v>0</v>
      </c>
      <c r="S36" s="190">
        <f t="shared" si="5"/>
        <v>0</v>
      </c>
      <c r="T36" s="191">
        <f t="shared" si="6"/>
        <v>0</v>
      </c>
      <c r="U36" s="191"/>
      <c r="V36" s="191"/>
      <c r="W36" s="191"/>
      <c r="X36" s="191"/>
      <c r="Y36" s="189"/>
      <c r="Z36" s="283"/>
      <c r="AA36" s="190">
        <f>SUMIFS('Transport-DB'!S:S,'Transport-DB'!C:C,"="&amp;'Work DB'!C36,'Transport-DB'!F:F,"="&amp;'Work DB'!$AA$4)</f>
        <v>0</v>
      </c>
      <c r="AB36" s="191">
        <f>SUMIFS('Transport-DB'!S:S,'Transport-DB'!C:C,"="&amp;'Work DB'!C36,'Transport-DB'!F:F,"="&amp;'Work DB'!$AB$4)</f>
        <v>0</v>
      </c>
      <c r="AC36" s="188">
        <f>SUMIFS('Transport-DB'!S:S,'Transport-DB'!C:C,"="&amp;'Work DB'!C36,'Transport-DB'!F:F,"="&amp;'Work DB'!$AC$4)</f>
        <v>0</v>
      </c>
      <c r="AD36" s="188">
        <f>SUMIFS('Transport-DB'!S:S,'Transport-DB'!C:C,"="&amp;'Work DB'!C36,'Transport-DB'!F:F,"="&amp;'Work DB'!$AD$4)</f>
        <v>0</v>
      </c>
      <c r="AE36" s="188">
        <f>SUMIFS('Transport-DB'!S:S,'Transport-DB'!C:C,"="&amp;'Work DB'!C36,'Transport-DB'!F:F,"="&amp;'Work DB'!$AE$4)</f>
        <v>0</v>
      </c>
      <c r="AF36" s="188">
        <f>SUMIFS('Transport-DB'!S:S,'Transport-DB'!C:C,"="&amp;'Work DB'!C36,'Transport-DB'!F:F,"="&amp;'Work DB'!$AF$4)</f>
        <v>0</v>
      </c>
      <c r="AG36" s="189"/>
      <c r="AH36" s="230">
        <f>SUMIFS('Transport-DB'!T:T,'Transport-DB'!C:C,"="&amp;'Work DB'!C36)</f>
        <v>0</v>
      </c>
      <c r="AI36" s="32"/>
      <c r="AJ36" s="29"/>
      <c r="AK36" s="30">
        <f>SUMIFS(Civil_DB[بتن],Civil_DB[تاریخ],"="&amp;'Work DB'!C36)</f>
        <v>0</v>
      </c>
      <c r="AL36" s="28"/>
      <c r="AM36" s="29"/>
      <c r="AN36" s="31"/>
      <c r="AO36" s="28"/>
      <c r="AP36" s="29"/>
      <c r="AQ36" s="29"/>
      <c r="AR36" s="30"/>
      <c r="AS36" s="28"/>
      <c r="AT36" s="29"/>
      <c r="AU36" s="232">
        <f>VLOOKUP(C36,'Daily Gas'!F35:I65,2,FALSE)</f>
        <v>1220</v>
      </c>
      <c r="AV36" s="239">
        <f t="shared" si="7"/>
        <v>30452</v>
      </c>
      <c r="AW36" s="29"/>
      <c r="AX36" s="29"/>
      <c r="AY36" s="29"/>
      <c r="AZ36" s="29"/>
      <c r="BA36" s="29"/>
      <c r="BB36" s="29"/>
      <c r="BC36" s="30"/>
      <c r="BD36" s="283"/>
      <c r="BE36" s="283"/>
      <c r="BF36" s="283"/>
      <c r="BG36" s="283"/>
      <c r="BH36" s="32"/>
      <c r="BI36" s="56"/>
      <c r="BJ36" s="509"/>
    </row>
    <row r="37" spans="2:62" s="493" customFormat="1" ht="21" x14ac:dyDescent="0.25">
      <c r="B37" s="484"/>
      <c r="C37" s="485">
        <f t="shared" si="8"/>
        <v>45402</v>
      </c>
      <c r="D37" s="486">
        <f>SUMIFS('Transport-DB'!R:R,'Transport-DB'!C:C,"="&amp;'Work DB'!C37,'Transport-DB'!F:F,"="&amp;'Work DB'!$D$4)</f>
        <v>0</v>
      </c>
      <c r="E37" s="487">
        <f>SUMIFS('Transport-DB'!R:R,'Transport-DB'!C:C,"="&amp;'Work DB'!C37,'Transport-DB'!F:F,"="&amp;'Work DB'!$E$4)</f>
        <v>0</v>
      </c>
      <c r="F37" s="487">
        <f>SUMIFS('Transport-DB'!R:R,'Transport-DB'!C:C,"="&amp;'Work DB'!C37,'Transport-DB'!F:F,"="&amp;'Work DB'!$F$4)</f>
        <v>0</v>
      </c>
      <c r="G37" s="487">
        <f>SUMIFS('Transport-DB'!R:R,'Transport-DB'!C:C,"="&amp;'Work DB'!C37,'Transport-DB'!F:F,"="&amp;'Work DB'!$G$4)</f>
        <v>0</v>
      </c>
      <c r="H37" s="488">
        <f>SUMIFS('Transport-DB'!R:R,'Transport-DB'!C:C,"="&amp;'Work DB'!C37,'Transport-DB'!F:F,"="&amp;'Work DB'!$H$4)</f>
        <v>0</v>
      </c>
      <c r="I37" s="487">
        <f>SUMIFS('Transport-DB'!R:R,'Transport-DB'!C:C,"="&amp;'Work DB'!C37,'Transport-DB'!F:F,"="&amp;'Work DB'!$I$4)</f>
        <v>0</v>
      </c>
      <c r="J37" s="489">
        <f>SUMIFS('Transport-DB'!R:R,'Transport-DB'!C:C,"="&amp;'Work DB'!C37,'Transport-DB'!F:F,"="&amp;'Work DB'!$J$4)</f>
        <v>0</v>
      </c>
      <c r="K37" s="486">
        <f>SUMIFS('Transport-DB'!Q:Q,'Transport-DB'!C:C,"="&amp;'Work DB'!C37,'Transport-DB'!F:F,"="&amp;'Work DB'!$K$4)</f>
        <v>1236.9000000000001</v>
      </c>
      <c r="L37" s="487">
        <f>SUMIFS('Transport-DB'!Q:Q,'Transport-DB'!C:C,"="&amp;'Work DB'!C37,'Transport-DB'!F:F,"="&amp;'Work DB'!$L$4)</f>
        <v>0</v>
      </c>
      <c r="M37" s="487">
        <f>SUMIFS('Transport-DB'!Q:Q,'Transport-DB'!C:C,"="&amp;'Work DB'!C37,'Transport-DB'!F:F,"="&amp;'Work DB'!$M$4)</f>
        <v>0</v>
      </c>
      <c r="N37" s="487">
        <f>SUMIFS('Transport-DB'!Q:Q,'Transport-DB'!C:C,"="&amp;'Work DB'!C37,'Transport-DB'!F:F,"="&amp;'Work DB'!$N$4)</f>
        <v>0</v>
      </c>
      <c r="O37" s="487">
        <f>SUMIFS('Transport-DB'!Q:Q,'Transport-DB'!C:C,"="&amp;'Work DB'!C37,'Transport-DB'!F:F,"="&amp;'Work DB'!$O$4)</f>
        <v>510.80000000000007</v>
      </c>
      <c r="P37" s="487">
        <f>SUMIFS('Transport-DB'!Q:Q,'Transport-DB'!C:C,"&lt;="&amp;'Work DB'!C37,'Transport-DB'!F:F,"="&amp;'Work DB'!$P$4)</f>
        <v>0</v>
      </c>
      <c r="Q37" s="488">
        <f>SUMIFS('Transport-DB'!Q:Q,'Transport-DB'!C:C,"="&amp;'Work DB'!C37,'Transport-DB'!F:F,"="&amp;'Work DB'!$Q$4)</f>
        <v>0</v>
      </c>
      <c r="R37" s="490">
        <f>SUMIFS('Transport-DB'!Q:Q,'Transport-DB'!C:C,"="&amp;'Work DB'!C37,'Transport-DB'!F:F,"="&amp;'Work DB'!$R$4)</f>
        <v>0</v>
      </c>
      <c r="S37" s="486">
        <f t="shared" si="5"/>
        <v>1747.7000000000003</v>
      </c>
      <c r="T37" s="487">
        <f t="shared" ref="T37:T100" si="9">M37</f>
        <v>0</v>
      </c>
      <c r="U37" s="487"/>
      <c r="V37" s="487"/>
      <c r="W37" s="487"/>
      <c r="X37" s="487"/>
      <c r="Y37" s="490"/>
      <c r="Z37" s="489"/>
      <c r="AA37" s="486">
        <f>SUMIFS('Transport-DB'!S:S,'Transport-DB'!C:C,"="&amp;'Work DB'!C37,'Transport-DB'!F:F,"="&amp;'Work DB'!$AA$4)</f>
        <v>0</v>
      </c>
      <c r="AB37" s="487">
        <f>SUMIFS('Transport-DB'!S:S,'Transport-DB'!C:C,"="&amp;'Work DB'!C37,'Transport-DB'!F:F,"="&amp;'Work DB'!$AB$4)</f>
        <v>0</v>
      </c>
      <c r="AC37" s="487">
        <f>SUMIFS('Transport-DB'!S:S,'Transport-DB'!C:C,"="&amp;'Work DB'!C37,'Transport-DB'!F:F,"="&amp;'Work DB'!$AC$4)</f>
        <v>0</v>
      </c>
      <c r="AD37" s="488">
        <f>SUMIFS('Transport-DB'!S:S,'Transport-DB'!C:C,"="&amp;'Work DB'!C37,'Transport-DB'!F:F,"="&amp;'Work DB'!$AD$4)</f>
        <v>0</v>
      </c>
      <c r="AE37" s="488">
        <f>SUMIFS('Transport-DB'!S:S,'Transport-DB'!C:C,"="&amp;'Work DB'!C37,'Transport-DB'!F:F,"="&amp;'Work DB'!$AE$4)</f>
        <v>0</v>
      </c>
      <c r="AF37" s="488">
        <f>SUMIFS('Transport-DB'!S:S,'Transport-DB'!C:C,"="&amp;'Work DB'!C37,'Transport-DB'!F:F,"="&amp;'Work DB'!$AF$4)</f>
        <v>0</v>
      </c>
      <c r="AG37" s="490"/>
      <c r="AH37" s="486">
        <f>SUMIFS('Transport-DB'!T:T,'Transport-DB'!C:C,"="&amp;'Work DB'!C37)</f>
        <v>0</v>
      </c>
      <c r="AI37" s="491"/>
      <c r="AJ37" s="487"/>
      <c r="AK37" s="30">
        <f>SUMIFS(Civil_DB[بتن],Civil_DB[تاریخ],"="&amp;'Work DB'!C37)</f>
        <v>0</v>
      </c>
      <c r="AL37" s="486"/>
      <c r="AM37" s="487"/>
      <c r="AN37" s="488"/>
      <c r="AO37" s="486"/>
      <c r="AP37" s="487"/>
      <c r="AQ37" s="487"/>
      <c r="AR37" s="490"/>
      <c r="AS37" s="486"/>
      <c r="AT37" s="487"/>
      <c r="AU37" s="490">
        <f>VLOOKUP(C37,'Daily Gas'!J5:M35,2,FALSE)</f>
        <v>0</v>
      </c>
      <c r="AV37" s="491">
        <f t="shared" si="7"/>
        <v>30452</v>
      </c>
      <c r="AW37" s="487"/>
      <c r="AX37" s="487"/>
      <c r="AY37" s="487"/>
      <c r="AZ37" s="487"/>
      <c r="BA37" s="487"/>
      <c r="BB37" s="487"/>
      <c r="BC37" s="490"/>
      <c r="BD37" s="489"/>
      <c r="BE37" s="489"/>
      <c r="BF37" s="489"/>
      <c r="BG37" s="489"/>
      <c r="BH37" s="491"/>
      <c r="BI37" s="492" t="s">
        <v>34</v>
      </c>
    </row>
    <row r="38" spans="2:62" s="15" customFormat="1" ht="21" x14ac:dyDescent="0.25">
      <c r="B38" s="47"/>
      <c r="C38" s="20">
        <f t="shared" si="8"/>
        <v>45403</v>
      </c>
      <c r="D38" s="190">
        <f>SUMIFS('Transport-DB'!R:R,'Transport-DB'!C:C,"="&amp;'Work DB'!C38,'Transport-DB'!F:F,"="&amp;'Work DB'!$D$4)</f>
        <v>0</v>
      </c>
      <c r="E38" s="191">
        <f>SUMIFS('Transport-DB'!R:R,'Transport-DB'!C:C,"="&amp;'Work DB'!C38,'Transport-DB'!F:F,"="&amp;'Work DB'!$E$4)</f>
        <v>0</v>
      </c>
      <c r="F38" s="191">
        <f>SUMIFS('Transport-DB'!R:R,'Transport-DB'!C:C,"="&amp;'Work DB'!C38,'Transport-DB'!F:F,"="&amp;'Work DB'!$F$4)</f>
        <v>0</v>
      </c>
      <c r="G38" s="191">
        <f>SUMIFS('Transport-DB'!R:R,'Transport-DB'!C:C,"="&amp;'Work DB'!C38,'Transport-DB'!F:F,"="&amp;'Work DB'!$G$4)</f>
        <v>0</v>
      </c>
      <c r="H38" s="188">
        <f>SUMIFS('Transport-DB'!R:R,'Transport-DB'!C:C,"="&amp;'Work DB'!C38,'Transport-DB'!F:F,"="&amp;'Work DB'!$H$4)</f>
        <v>0</v>
      </c>
      <c r="I38" s="191">
        <f>SUMIFS('Transport-DB'!R:R,'Transport-DB'!C:C,"="&amp;'Work DB'!C38,'Transport-DB'!F:F,"="&amp;'Work DB'!$I$4)</f>
        <v>0</v>
      </c>
      <c r="J38" s="483">
        <f>SUMIFS('Transport-DB'!R:R,'Transport-DB'!C:C,"="&amp;'Work DB'!C38,'Transport-DB'!F:F,"="&amp;'Work DB'!$J$4)</f>
        <v>0</v>
      </c>
      <c r="K38" s="190">
        <f>SUMIFS('Transport-DB'!Q:Q,'Transport-DB'!C:C,"="&amp;'Work DB'!C38,'Transport-DB'!F:F,"="&amp;'Work DB'!$K$4)</f>
        <v>452.20000000000005</v>
      </c>
      <c r="L38" s="191">
        <f>SUMIFS('Transport-DB'!Q:Q,'Transport-DB'!C:C,"="&amp;'Work DB'!C38,'Transport-DB'!F:F,"="&amp;'Work DB'!$L$4)</f>
        <v>0</v>
      </c>
      <c r="M38" s="191">
        <f>SUMIFS('Transport-DB'!Q:Q,'Transport-DB'!C:C,"="&amp;'Work DB'!C38,'Transport-DB'!F:F,"="&amp;'Work DB'!$M$4)</f>
        <v>0</v>
      </c>
      <c r="N38" s="191">
        <f>SUMIFS('Transport-DB'!Q:Q,'Transport-DB'!C:C,"="&amp;'Work DB'!C38,'Transport-DB'!F:F,"="&amp;'Work DB'!$N$4)</f>
        <v>0</v>
      </c>
      <c r="O38" s="191">
        <f>SUMIFS('Transport-DB'!Q:Q,'Transport-DB'!C:C,"="&amp;'Work DB'!C38,'Transport-DB'!F:F,"="&amp;'Work DB'!$O$4)</f>
        <v>643.70000000000005</v>
      </c>
      <c r="P38" s="191">
        <f>SUMIFS('Transport-DB'!Q:Q,'Transport-DB'!C:C,"&lt;="&amp;'Work DB'!C38,'Transport-DB'!F:F,"="&amp;'Work DB'!$P$4)</f>
        <v>0</v>
      </c>
      <c r="Q38" s="188">
        <f>SUMIFS('Transport-DB'!Q:Q,'Transport-DB'!C:C,"="&amp;'Work DB'!C38,'Transport-DB'!F:F,"="&amp;'Work DB'!$Q$4)</f>
        <v>0</v>
      </c>
      <c r="R38" s="189">
        <f>SUMIFS('Transport-DB'!Q:Q,'Transport-DB'!C:C,"="&amp;'Work DB'!C38,'Transport-DB'!F:F,"="&amp;'Work DB'!$R$4)</f>
        <v>0</v>
      </c>
      <c r="S38" s="190">
        <f t="shared" si="5"/>
        <v>1095.9000000000001</v>
      </c>
      <c r="T38" s="191">
        <f t="shared" si="9"/>
        <v>0</v>
      </c>
      <c r="U38" s="191"/>
      <c r="V38" s="191"/>
      <c r="W38" s="191"/>
      <c r="X38" s="191"/>
      <c r="Y38" s="189"/>
      <c r="Z38" s="283"/>
      <c r="AA38" s="190">
        <f>SUMIFS('Transport-DB'!S:S,'Transport-DB'!C:C,"="&amp;'Work DB'!C38,'Transport-DB'!F:F,"="&amp;'Work DB'!$AA$4)</f>
        <v>0</v>
      </c>
      <c r="AB38" s="191">
        <f>SUMIFS('Transport-DB'!S:S,'Transport-DB'!C:C,"="&amp;'Work DB'!C38,'Transport-DB'!F:F,"="&amp;'Work DB'!$AB$4)</f>
        <v>0</v>
      </c>
      <c r="AC38" s="191">
        <f>SUMIFS('Transport-DB'!S:S,'Transport-DB'!C:C,"="&amp;'Work DB'!C38,'Transport-DB'!F:F,"="&amp;'Work DB'!$AC$4)</f>
        <v>0</v>
      </c>
      <c r="AD38" s="188">
        <f>SUMIFS('Transport-DB'!S:S,'Transport-DB'!C:C,"="&amp;'Work DB'!C38,'Transport-DB'!F:F,"="&amp;'Work DB'!$AD$4)</f>
        <v>0</v>
      </c>
      <c r="AE38" s="188">
        <f>SUMIFS('Transport-DB'!S:S,'Transport-DB'!C:C,"="&amp;'Work DB'!C38,'Transport-DB'!F:F,"="&amp;'Work DB'!$AE$4)</f>
        <v>0</v>
      </c>
      <c r="AF38" s="188">
        <f>SUMIFS('Transport-DB'!S:S,'Transport-DB'!C:C,"="&amp;'Work DB'!C38,'Transport-DB'!F:F,"="&amp;'Work DB'!$AF$4)</f>
        <v>0</v>
      </c>
      <c r="AG38" s="189"/>
      <c r="AH38" s="230">
        <f>SUMIFS('Transport-DB'!T:T,'Transport-DB'!C:C,"="&amp;'Work DB'!C38)</f>
        <v>0</v>
      </c>
      <c r="AI38" s="32"/>
      <c r="AJ38" s="29"/>
      <c r="AK38" s="30">
        <f>SUMIFS(Civil_DB[بتن],Civil_DB[تاریخ],"="&amp;'Work DB'!C38)</f>
        <v>0</v>
      </c>
      <c r="AL38" s="28"/>
      <c r="AM38" s="29"/>
      <c r="AN38" s="31"/>
      <c r="AO38" s="28"/>
      <c r="AP38" s="29"/>
      <c r="AQ38" s="29"/>
      <c r="AR38" s="30"/>
      <c r="AS38" s="28"/>
      <c r="AT38" s="29"/>
      <c r="AU38" s="232">
        <f>VLOOKUP(C38,'Daily Gas'!J6:M36,2,FALSE)</f>
        <v>2064</v>
      </c>
      <c r="AV38" s="239">
        <f t="shared" si="7"/>
        <v>28388</v>
      </c>
      <c r="AW38" s="29"/>
      <c r="AX38" s="29"/>
      <c r="AY38" s="29"/>
      <c r="AZ38" s="29"/>
      <c r="BA38" s="29"/>
      <c r="BB38" s="29"/>
      <c r="BC38" s="30"/>
      <c r="BD38" s="283"/>
      <c r="BE38" s="283"/>
      <c r="BF38" s="283"/>
      <c r="BG38" s="283"/>
      <c r="BH38" s="32"/>
      <c r="BI38" s="56"/>
      <c r="BJ38" s="509"/>
    </row>
    <row r="39" spans="2:62" s="15" customFormat="1" ht="21" x14ac:dyDescent="0.25">
      <c r="B39" s="47"/>
      <c r="C39" s="20">
        <f t="shared" si="8"/>
        <v>45404</v>
      </c>
      <c r="D39" s="190">
        <f>SUMIFS('Transport-DB'!R:R,'Transport-DB'!C:C,"="&amp;'Work DB'!C39,'Transport-DB'!F:F,"="&amp;'Work DB'!$D$4)</f>
        <v>0</v>
      </c>
      <c r="E39" s="191">
        <f>SUMIFS('Transport-DB'!R:R,'Transport-DB'!C:C,"="&amp;'Work DB'!C39,'Transport-DB'!F:F,"="&amp;'Work DB'!$E$4)</f>
        <v>0</v>
      </c>
      <c r="F39" s="191">
        <f>SUMIFS('Transport-DB'!R:R,'Transport-DB'!C:C,"="&amp;'Work DB'!C39,'Transport-DB'!F:F,"="&amp;'Work DB'!$F$4)</f>
        <v>0</v>
      </c>
      <c r="G39" s="191">
        <f>SUMIFS('Transport-DB'!R:R,'Transport-DB'!C:C,"="&amp;'Work DB'!C39,'Transport-DB'!F:F,"="&amp;'Work DB'!$G$4)</f>
        <v>0</v>
      </c>
      <c r="H39" s="188">
        <f>SUMIFS('Transport-DB'!R:R,'Transport-DB'!C:C,"="&amp;'Work DB'!C39,'Transport-DB'!F:F,"="&amp;'Work DB'!$H$4)</f>
        <v>0</v>
      </c>
      <c r="I39" s="191">
        <f>SUMIFS('Transport-DB'!R:R,'Transport-DB'!C:C,"="&amp;'Work DB'!C39,'Transport-DB'!F:F,"="&amp;'Work DB'!$I$4)</f>
        <v>0</v>
      </c>
      <c r="J39" s="483">
        <f>SUMIFS('Transport-DB'!R:R,'Transport-DB'!C:C,"="&amp;'Work DB'!C39,'Transport-DB'!F:F,"="&amp;'Work DB'!$J$4)</f>
        <v>0</v>
      </c>
      <c r="K39" s="190">
        <f>SUMIFS('Transport-DB'!Q:Q,'Transport-DB'!C:C,"="&amp;'Work DB'!C39,'Transport-DB'!F:F,"="&amp;'Work DB'!$K$4)</f>
        <v>525.35</v>
      </c>
      <c r="L39" s="191">
        <f>SUMIFS('Transport-DB'!Q:Q,'Transport-DB'!C:C,"="&amp;'Work DB'!C39,'Transport-DB'!F:F,"="&amp;'Work DB'!$L$4)</f>
        <v>0</v>
      </c>
      <c r="M39" s="191">
        <f>SUMIFS('Transport-DB'!Q:Q,'Transport-DB'!C:C,"="&amp;'Work DB'!C39,'Transport-DB'!F:F,"="&amp;'Work DB'!$M$4)</f>
        <v>0</v>
      </c>
      <c r="N39" s="191">
        <f>SUMIFS('Transport-DB'!Q:Q,'Transport-DB'!C:C,"="&amp;'Work DB'!C39,'Transport-DB'!F:F,"="&amp;'Work DB'!$N$4)</f>
        <v>0</v>
      </c>
      <c r="O39" s="191">
        <f>SUMIFS('Transport-DB'!Q:Q,'Transport-DB'!C:C,"="&amp;'Work DB'!C39,'Transport-DB'!F:F,"="&amp;'Work DB'!$O$4)</f>
        <v>581.40000000000009</v>
      </c>
      <c r="P39" s="191">
        <f>SUMIFS('Transport-DB'!Q:Q,'Transport-DB'!C:C,"&lt;="&amp;'Work DB'!C39,'Transport-DB'!F:F,"="&amp;'Work DB'!$P$4)</f>
        <v>0</v>
      </c>
      <c r="Q39" s="188">
        <f>SUMIFS('Transport-DB'!Q:Q,'Transport-DB'!C:C,"="&amp;'Work DB'!C39,'Transport-DB'!F:F,"="&amp;'Work DB'!$Q$4)</f>
        <v>0</v>
      </c>
      <c r="R39" s="189">
        <f>SUMIFS('Transport-DB'!Q:Q,'Transport-DB'!C:C,"="&amp;'Work DB'!C39,'Transport-DB'!F:F,"="&amp;'Work DB'!$R$4)</f>
        <v>0</v>
      </c>
      <c r="S39" s="190">
        <f t="shared" si="5"/>
        <v>1106.75</v>
      </c>
      <c r="T39" s="191">
        <f t="shared" si="9"/>
        <v>0</v>
      </c>
      <c r="U39" s="191"/>
      <c r="V39" s="191"/>
      <c r="W39" s="191"/>
      <c r="X39" s="191"/>
      <c r="Y39" s="189"/>
      <c r="Z39" s="283"/>
      <c r="AA39" s="190">
        <f>SUMIFS('Transport-DB'!S:S,'Transport-DB'!C:C,"="&amp;'Work DB'!C39,'Transport-DB'!F:F,"="&amp;'Work DB'!$AA$4)</f>
        <v>0</v>
      </c>
      <c r="AB39" s="191">
        <f>SUMIFS('Transport-DB'!S:S,'Transport-DB'!C:C,"="&amp;'Work DB'!C39,'Transport-DB'!F:F,"="&amp;'Work DB'!$AB$4)</f>
        <v>0</v>
      </c>
      <c r="AC39" s="191">
        <f>SUMIFS('Transport-DB'!S:S,'Transport-DB'!C:C,"="&amp;'Work DB'!C39,'Transport-DB'!F:F,"="&amp;'Work DB'!$AC$4)</f>
        <v>0</v>
      </c>
      <c r="AD39" s="188">
        <f>SUMIFS('Transport-DB'!S:S,'Transport-DB'!C:C,"="&amp;'Work DB'!C39,'Transport-DB'!F:F,"="&amp;'Work DB'!$AD$4)</f>
        <v>0</v>
      </c>
      <c r="AE39" s="188">
        <f>SUMIFS('Transport-DB'!S:S,'Transport-DB'!C:C,"="&amp;'Work DB'!C39,'Transport-DB'!F:F,"="&amp;'Work DB'!$AE$4)</f>
        <v>0</v>
      </c>
      <c r="AF39" s="188">
        <f>SUMIFS('Transport-DB'!S:S,'Transport-DB'!C:C,"="&amp;'Work DB'!C39,'Transport-DB'!F:F,"="&amp;'Work DB'!$AF$4)</f>
        <v>0</v>
      </c>
      <c r="AG39" s="189"/>
      <c r="AH39" s="230">
        <f>SUMIFS('Transport-DB'!T:T,'Transport-DB'!C:C,"="&amp;'Work DB'!C39)</f>
        <v>0</v>
      </c>
      <c r="AI39" s="32"/>
      <c r="AJ39" s="29"/>
      <c r="AK39" s="30">
        <f>SUMIFS(Civil_DB[بتن],Civil_DB[تاریخ],"="&amp;'Work DB'!C39)</f>
        <v>50</v>
      </c>
      <c r="AL39" s="28"/>
      <c r="AM39" s="29"/>
      <c r="AN39" s="31"/>
      <c r="AO39" s="28"/>
      <c r="AP39" s="29"/>
      <c r="AQ39" s="29"/>
      <c r="AR39" s="30"/>
      <c r="AS39" s="28"/>
      <c r="AT39" s="29"/>
      <c r="AU39" s="232">
        <f>VLOOKUP(C39,'Daily Gas'!J7:M37,2,FALSE)</f>
        <v>653</v>
      </c>
      <c r="AV39" s="239">
        <f t="shared" si="7"/>
        <v>27735</v>
      </c>
      <c r="AW39" s="29"/>
      <c r="AX39" s="29"/>
      <c r="AY39" s="29"/>
      <c r="AZ39" s="29"/>
      <c r="BA39" s="29"/>
      <c r="BB39" s="29"/>
      <c r="BC39" s="30"/>
      <c r="BD39" s="283"/>
      <c r="BE39" s="283"/>
      <c r="BF39" s="283"/>
      <c r="BG39" s="283"/>
      <c r="BH39" s="32"/>
      <c r="BI39" s="56"/>
      <c r="BJ39" s="509"/>
    </row>
    <row r="40" spans="2:62" s="15" customFormat="1" ht="21" x14ac:dyDescent="0.25">
      <c r="B40" s="47"/>
      <c r="C40" s="20">
        <f t="shared" si="8"/>
        <v>45405</v>
      </c>
      <c r="D40" s="190">
        <f>SUMIFS('Transport-DB'!R:R,'Transport-DB'!C:C,"="&amp;'Work DB'!C40,'Transport-DB'!F:F,"="&amp;'Work DB'!$D$4)</f>
        <v>0</v>
      </c>
      <c r="E40" s="191">
        <f>SUMIFS('Transport-DB'!R:R,'Transport-DB'!C:C,"="&amp;'Work DB'!C40,'Transport-DB'!F:F,"="&amp;'Work DB'!$E$4)</f>
        <v>0</v>
      </c>
      <c r="F40" s="191">
        <f>SUMIFS('Transport-DB'!R:R,'Transport-DB'!C:C,"="&amp;'Work DB'!C40,'Transport-DB'!F:F,"="&amp;'Work DB'!$F$4)</f>
        <v>0</v>
      </c>
      <c r="G40" s="191">
        <f>SUMIFS('Transport-DB'!R:R,'Transport-DB'!C:C,"="&amp;'Work DB'!C40,'Transport-DB'!F:F,"="&amp;'Work DB'!$G$4)</f>
        <v>0</v>
      </c>
      <c r="H40" s="188">
        <f>SUMIFS('Transport-DB'!R:R,'Transport-DB'!C:C,"="&amp;'Work DB'!C40,'Transport-DB'!F:F,"="&amp;'Work DB'!$H$4)</f>
        <v>0</v>
      </c>
      <c r="I40" s="191">
        <f>SUMIFS('Transport-DB'!R:R,'Transport-DB'!C:C,"="&amp;'Work DB'!C40,'Transport-DB'!F:F,"="&amp;'Work DB'!$I$4)</f>
        <v>0</v>
      </c>
      <c r="J40" s="483">
        <f>SUMIFS('Transport-DB'!R:R,'Transport-DB'!C:C,"="&amp;'Work DB'!C40,'Transport-DB'!F:F,"="&amp;'Work DB'!$J$4)</f>
        <v>0</v>
      </c>
      <c r="K40" s="190">
        <f>SUMIFS('Transport-DB'!Q:Q,'Transport-DB'!C:C,"="&amp;'Work DB'!C40,'Transport-DB'!F:F,"="&amp;'Work DB'!$K$4)</f>
        <v>432.25</v>
      </c>
      <c r="L40" s="191">
        <f>SUMIFS('Transport-DB'!Q:Q,'Transport-DB'!C:C,"="&amp;'Work DB'!C40,'Transport-DB'!F:F,"="&amp;'Work DB'!$L$4)</f>
        <v>0</v>
      </c>
      <c r="M40" s="191">
        <f>SUMIFS('Transport-DB'!Q:Q,'Transport-DB'!C:C,"="&amp;'Work DB'!C40,'Transport-DB'!F:F,"="&amp;'Work DB'!$M$4)</f>
        <v>0</v>
      </c>
      <c r="N40" s="191">
        <f>SUMIFS('Transport-DB'!Q:Q,'Transport-DB'!C:C,"="&amp;'Work DB'!C40,'Transport-DB'!F:F,"="&amp;'Work DB'!$N$4)</f>
        <v>0</v>
      </c>
      <c r="O40" s="191">
        <f>SUMIFS('Transport-DB'!Q:Q,'Transport-DB'!C:C,"="&amp;'Work DB'!C40,'Transport-DB'!F:F,"="&amp;'Work DB'!$O$4)</f>
        <v>657.80000000000007</v>
      </c>
      <c r="P40" s="191">
        <f>SUMIFS('Transport-DB'!Q:Q,'Transport-DB'!C:C,"&lt;="&amp;'Work DB'!C40,'Transport-DB'!F:F,"="&amp;'Work DB'!$P$4)</f>
        <v>0</v>
      </c>
      <c r="Q40" s="188">
        <f>SUMIFS('Transport-DB'!Q:Q,'Transport-DB'!C:C,"="&amp;'Work DB'!C40,'Transport-DB'!F:F,"="&amp;'Work DB'!$Q$4)</f>
        <v>0</v>
      </c>
      <c r="R40" s="189">
        <f>SUMIFS('Transport-DB'!Q:Q,'Transport-DB'!C:C,"="&amp;'Work DB'!C40,'Transport-DB'!F:F,"="&amp;'Work DB'!$R$4)</f>
        <v>0</v>
      </c>
      <c r="S40" s="190">
        <f t="shared" si="5"/>
        <v>1090.0500000000002</v>
      </c>
      <c r="T40" s="191">
        <f t="shared" si="9"/>
        <v>0</v>
      </c>
      <c r="U40" s="191"/>
      <c r="V40" s="191"/>
      <c r="W40" s="191"/>
      <c r="X40" s="191"/>
      <c r="Y40" s="189"/>
      <c r="Z40" s="283"/>
      <c r="AA40" s="190">
        <f>SUMIFS('Transport-DB'!S:S,'Transport-DB'!C:C,"="&amp;'Work DB'!C40,'Transport-DB'!F:F,"="&amp;'Work DB'!$AA$4)</f>
        <v>0</v>
      </c>
      <c r="AB40" s="191">
        <f>SUMIFS('Transport-DB'!S:S,'Transport-DB'!C:C,"="&amp;'Work DB'!C40,'Transport-DB'!F:F,"="&amp;'Work DB'!$AB$4)</f>
        <v>0</v>
      </c>
      <c r="AC40" s="191">
        <f>SUMIFS('Transport-DB'!S:S,'Transport-DB'!C:C,"="&amp;'Work DB'!C40,'Transport-DB'!F:F,"="&amp;'Work DB'!$AC$4)</f>
        <v>0</v>
      </c>
      <c r="AD40" s="188">
        <f>SUMIFS('Transport-DB'!S:S,'Transport-DB'!C:C,"="&amp;'Work DB'!C40,'Transport-DB'!F:F,"="&amp;'Work DB'!$AD$4)</f>
        <v>0</v>
      </c>
      <c r="AE40" s="188">
        <f>SUMIFS('Transport-DB'!S:S,'Transport-DB'!C:C,"="&amp;'Work DB'!C40,'Transport-DB'!F:F,"="&amp;'Work DB'!$AE$4)</f>
        <v>0</v>
      </c>
      <c r="AF40" s="188">
        <f>SUMIFS('Transport-DB'!S:S,'Transport-DB'!C:C,"="&amp;'Work DB'!C40,'Transport-DB'!F:F,"="&amp;'Work DB'!$AF$4)</f>
        <v>0</v>
      </c>
      <c r="AG40" s="189"/>
      <c r="AH40" s="230">
        <f>SUMIFS('Transport-DB'!T:T,'Transport-DB'!C:C,"="&amp;'Work DB'!C40)</f>
        <v>0</v>
      </c>
      <c r="AI40" s="32"/>
      <c r="AJ40" s="29"/>
      <c r="AK40" s="30">
        <f>SUMIFS(Civil_DB[بتن],Civil_DB[تاریخ],"="&amp;'Work DB'!C40)</f>
        <v>0</v>
      </c>
      <c r="AL40" s="28"/>
      <c r="AM40" s="29"/>
      <c r="AN40" s="31"/>
      <c r="AO40" s="28"/>
      <c r="AP40" s="29"/>
      <c r="AQ40" s="29"/>
      <c r="AR40" s="30"/>
      <c r="AS40" s="28"/>
      <c r="AT40" s="29"/>
      <c r="AU40" s="232">
        <f>VLOOKUP(C40,'Daily Gas'!J8:M38,2,FALSE)</f>
        <v>2665</v>
      </c>
      <c r="AV40" s="239">
        <f t="shared" si="7"/>
        <v>25070</v>
      </c>
      <c r="AW40" s="29"/>
      <c r="AX40" s="29"/>
      <c r="AY40" s="29"/>
      <c r="AZ40" s="29"/>
      <c r="BA40" s="29"/>
      <c r="BB40" s="29"/>
      <c r="BC40" s="30"/>
      <c r="BD40" s="283"/>
      <c r="BE40" s="283"/>
      <c r="BF40" s="283"/>
      <c r="BG40" s="283"/>
      <c r="BH40" s="32"/>
      <c r="BI40" s="56"/>
      <c r="BJ40" s="509"/>
    </row>
    <row r="41" spans="2:62" s="15" customFormat="1" ht="21" x14ac:dyDescent="0.25">
      <c r="B41" s="47"/>
      <c r="C41" s="20">
        <f t="shared" si="8"/>
        <v>45406</v>
      </c>
      <c r="D41" s="190">
        <f>SUMIFS('Transport-DB'!R:R,'Transport-DB'!C:C,"="&amp;'Work DB'!C41,'Transport-DB'!F:F,"="&amp;'Work DB'!$D$4)</f>
        <v>0</v>
      </c>
      <c r="E41" s="191">
        <f>SUMIFS('Transport-DB'!R:R,'Transport-DB'!C:C,"="&amp;'Work DB'!C41,'Transport-DB'!F:F,"="&amp;'Work DB'!$E$4)</f>
        <v>0</v>
      </c>
      <c r="F41" s="191">
        <f>SUMIFS('Transport-DB'!R:R,'Transport-DB'!C:C,"="&amp;'Work DB'!C41,'Transport-DB'!F:F,"="&amp;'Work DB'!$F$4)</f>
        <v>0</v>
      </c>
      <c r="G41" s="191">
        <f>SUMIFS('Transport-DB'!R:R,'Transport-DB'!C:C,"="&amp;'Work DB'!C41,'Transport-DB'!F:F,"="&amp;'Work DB'!$G$4)</f>
        <v>0</v>
      </c>
      <c r="H41" s="188">
        <f>SUMIFS('Transport-DB'!R:R,'Transport-DB'!C:C,"="&amp;'Work DB'!C41,'Transport-DB'!F:F,"="&amp;'Work DB'!$H$4)</f>
        <v>0</v>
      </c>
      <c r="I41" s="191">
        <f>SUMIFS('Transport-DB'!R:R,'Transport-DB'!C:C,"="&amp;'Work DB'!C41,'Transport-DB'!F:F,"="&amp;'Work DB'!$I$4)</f>
        <v>0</v>
      </c>
      <c r="J41" s="483">
        <f>SUMIFS('Transport-DB'!R:R,'Transport-DB'!C:C,"="&amp;'Work DB'!C41,'Transport-DB'!F:F,"="&amp;'Work DB'!$J$4)</f>
        <v>0</v>
      </c>
      <c r="K41" s="190">
        <f>SUMIFS('Transport-DB'!Q:Q,'Transport-DB'!C:C,"="&amp;'Work DB'!C41,'Transport-DB'!F:F,"="&amp;'Work DB'!$K$4)</f>
        <v>405.65</v>
      </c>
      <c r="L41" s="191">
        <f>SUMIFS('Transport-DB'!Q:Q,'Transport-DB'!C:C,"="&amp;'Work DB'!C41,'Transport-DB'!F:F,"="&amp;'Work DB'!$L$4)</f>
        <v>0</v>
      </c>
      <c r="M41" s="191">
        <f>SUMIFS('Transport-DB'!Q:Q,'Transport-DB'!C:C,"="&amp;'Work DB'!C41,'Transport-DB'!F:F,"="&amp;'Work DB'!$M$4)</f>
        <v>0</v>
      </c>
      <c r="N41" s="191">
        <f>SUMIFS('Transport-DB'!Q:Q,'Transport-DB'!C:C,"="&amp;'Work DB'!C41,'Transport-DB'!F:F,"="&amp;'Work DB'!$N$4)</f>
        <v>0</v>
      </c>
      <c r="O41" s="191">
        <f>SUMIFS('Transport-DB'!Q:Q,'Transport-DB'!C:C,"="&amp;'Work DB'!C41,'Transport-DB'!F:F,"="&amp;'Work DB'!$O$4)</f>
        <v>396.20000000000005</v>
      </c>
      <c r="P41" s="191">
        <f>SUMIFS('Transport-DB'!Q:Q,'Transport-DB'!C:C,"&lt;="&amp;'Work DB'!C41,'Transport-DB'!F:F,"="&amp;'Work DB'!$P$4)</f>
        <v>0</v>
      </c>
      <c r="Q41" s="188">
        <f>SUMIFS('Transport-DB'!Q:Q,'Transport-DB'!C:C,"="&amp;'Work DB'!C41,'Transport-DB'!F:F,"="&amp;'Work DB'!$Q$4)</f>
        <v>0</v>
      </c>
      <c r="R41" s="189">
        <f>SUMIFS('Transport-DB'!Q:Q,'Transport-DB'!C:C,"="&amp;'Work DB'!C41,'Transport-DB'!F:F,"="&amp;'Work DB'!$R$4)</f>
        <v>0</v>
      </c>
      <c r="S41" s="190">
        <f t="shared" si="5"/>
        <v>801.85</v>
      </c>
      <c r="T41" s="191">
        <f t="shared" si="9"/>
        <v>0</v>
      </c>
      <c r="U41" s="191"/>
      <c r="V41" s="191"/>
      <c r="W41" s="191"/>
      <c r="X41" s="191"/>
      <c r="Y41" s="189"/>
      <c r="Z41" s="283"/>
      <c r="AA41" s="190">
        <f>SUMIFS('Transport-DB'!S:S,'Transport-DB'!C:C,"="&amp;'Work DB'!C41,'Transport-DB'!F:F,"="&amp;'Work DB'!$AA$4)</f>
        <v>0</v>
      </c>
      <c r="AB41" s="191">
        <f>SUMIFS('Transport-DB'!S:S,'Transport-DB'!C:C,"="&amp;'Work DB'!C41,'Transport-DB'!F:F,"="&amp;'Work DB'!$AB$4)</f>
        <v>0</v>
      </c>
      <c r="AC41" s="191">
        <f>SUMIFS('Transport-DB'!S:S,'Transport-DB'!C:C,"="&amp;'Work DB'!C41,'Transport-DB'!F:F,"="&amp;'Work DB'!$AC$4)</f>
        <v>0</v>
      </c>
      <c r="AD41" s="188">
        <f>SUMIFS('Transport-DB'!S:S,'Transport-DB'!C:C,"="&amp;'Work DB'!C41,'Transport-DB'!F:F,"="&amp;'Work DB'!$AD$4)</f>
        <v>0</v>
      </c>
      <c r="AE41" s="188">
        <f>SUMIFS('Transport-DB'!S:S,'Transport-DB'!C:C,"="&amp;'Work DB'!C41,'Transport-DB'!F:F,"="&amp;'Work DB'!$AE$4)</f>
        <v>0</v>
      </c>
      <c r="AF41" s="188">
        <f>SUMIFS('Transport-DB'!S:S,'Transport-DB'!C:C,"="&amp;'Work DB'!C41,'Transport-DB'!F:F,"="&amp;'Work DB'!$AF$4)</f>
        <v>0</v>
      </c>
      <c r="AG41" s="189"/>
      <c r="AH41" s="230">
        <f>SUMIFS('Transport-DB'!T:T,'Transport-DB'!C:C,"="&amp;'Work DB'!C41)</f>
        <v>0</v>
      </c>
      <c r="AI41" s="32"/>
      <c r="AJ41" s="29"/>
      <c r="AK41" s="30">
        <f>SUMIFS(Civil_DB[بتن],Civil_DB[تاریخ],"="&amp;'Work DB'!C41)</f>
        <v>0</v>
      </c>
      <c r="AL41" s="28"/>
      <c r="AM41" s="29"/>
      <c r="AN41" s="31"/>
      <c r="AO41" s="28"/>
      <c r="AP41" s="29"/>
      <c r="AQ41" s="29"/>
      <c r="AR41" s="30"/>
      <c r="AS41" s="28"/>
      <c r="AT41" s="29"/>
      <c r="AU41" s="232">
        <f>VLOOKUP(C41,'Daily Gas'!J9:M39,2,FALSE)</f>
        <v>0</v>
      </c>
      <c r="AV41" s="239">
        <f t="shared" si="7"/>
        <v>25070</v>
      </c>
      <c r="AW41" s="29"/>
      <c r="AX41" s="29"/>
      <c r="AY41" s="29"/>
      <c r="AZ41" s="29"/>
      <c r="BA41" s="29"/>
      <c r="BB41" s="29"/>
      <c r="BC41" s="30"/>
      <c r="BD41" s="283"/>
      <c r="BE41" s="283"/>
      <c r="BF41" s="283"/>
      <c r="BG41" s="283"/>
      <c r="BH41" s="32"/>
      <c r="BI41" s="56"/>
      <c r="BJ41" s="509"/>
    </row>
    <row r="42" spans="2:62" s="15" customFormat="1" ht="21" x14ac:dyDescent="0.25">
      <c r="B42" s="47"/>
      <c r="C42" s="20">
        <f t="shared" si="8"/>
        <v>45407</v>
      </c>
      <c r="D42" s="190">
        <f>SUMIFS('Transport-DB'!R:R,'Transport-DB'!C:C,"="&amp;'Work DB'!C42,'Transport-DB'!F:F,"="&amp;'Work DB'!$D$4)</f>
        <v>0</v>
      </c>
      <c r="E42" s="191">
        <f>SUMIFS('Transport-DB'!R:R,'Transport-DB'!C:C,"="&amp;'Work DB'!C42,'Transport-DB'!F:F,"="&amp;'Work DB'!$E$4)</f>
        <v>0</v>
      </c>
      <c r="F42" s="191">
        <f>SUMIFS('Transport-DB'!R:R,'Transport-DB'!C:C,"="&amp;'Work DB'!C42,'Transport-DB'!F:F,"="&amp;'Work DB'!$F$4)</f>
        <v>0</v>
      </c>
      <c r="G42" s="191">
        <f>SUMIFS('Transport-DB'!R:R,'Transport-DB'!C:C,"="&amp;'Work DB'!C42,'Transport-DB'!F:F,"="&amp;'Work DB'!$G$4)</f>
        <v>0</v>
      </c>
      <c r="H42" s="188">
        <f>SUMIFS('Transport-DB'!R:R,'Transport-DB'!C:C,"="&amp;'Work DB'!C42,'Transport-DB'!F:F,"="&amp;'Work DB'!$H$4)</f>
        <v>0</v>
      </c>
      <c r="I42" s="191">
        <f>SUMIFS('Transport-DB'!R:R,'Transport-DB'!C:C,"="&amp;'Work DB'!C42,'Transport-DB'!F:F,"="&amp;'Work DB'!$I$4)</f>
        <v>0</v>
      </c>
      <c r="J42" s="483">
        <f>SUMIFS('Transport-DB'!R:R,'Transport-DB'!C:C,"="&amp;'Work DB'!C42,'Transport-DB'!F:F,"="&amp;'Work DB'!$J$4)</f>
        <v>0</v>
      </c>
      <c r="K42" s="190">
        <f>SUMIFS('Transport-DB'!Q:Q,'Transport-DB'!C:C,"="&amp;'Work DB'!C42,'Transport-DB'!F:F,"="&amp;'Work DB'!$K$4)</f>
        <v>598.5</v>
      </c>
      <c r="L42" s="191">
        <f>SUMIFS('Transport-DB'!Q:Q,'Transport-DB'!C:C,"="&amp;'Work DB'!C42,'Transport-DB'!F:F,"="&amp;'Work DB'!$L$4)</f>
        <v>0</v>
      </c>
      <c r="M42" s="191">
        <f>SUMIFS('Transport-DB'!Q:Q,'Transport-DB'!C:C,"="&amp;'Work DB'!C42,'Transport-DB'!F:F,"="&amp;'Work DB'!$M$4)</f>
        <v>0</v>
      </c>
      <c r="N42" s="191">
        <f>SUMIFS('Transport-DB'!Q:Q,'Transport-DB'!C:C,"="&amp;'Work DB'!C42,'Transport-DB'!F:F,"="&amp;'Work DB'!$N$4)</f>
        <v>0</v>
      </c>
      <c r="O42" s="191">
        <f>SUMIFS('Transport-DB'!Q:Q,'Transport-DB'!C:C,"="&amp;'Work DB'!C42,'Transport-DB'!F:F,"="&amp;'Work DB'!$O$4)</f>
        <v>284.05</v>
      </c>
      <c r="P42" s="191">
        <f>SUMIFS('Transport-DB'!Q:Q,'Transport-DB'!C:C,"&lt;="&amp;'Work DB'!C42,'Transport-DB'!F:F,"="&amp;'Work DB'!$P$4)</f>
        <v>0</v>
      </c>
      <c r="Q42" s="188">
        <f>SUMIFS('Transport-DB'!Q:Q,'Transport-DB'!C:C,"="&amp;'Work DB'!C42,'Transport-DB'!F:F,"="&amp;'Work DB'!$Q$4)</f>
        <v>0</v>
      </c>
      <c r="R42" s="189">
        <f>SUMIFS('Transport-DB'!Q:Q,'Transport-DB'!C:C,"="&amp;'Work DB'!C42,'Transport-DB'!F:F,"="&amp;'Work DB'!$R$4)</f>
        <v>0</v>
      </c>
      <c r="S42" s="190">
        <f t="shared" si="5"/>
        <v>882.55</v>
      </c>
      <c r="T42" s="191">
        <f t="shared" si="9"/>
        <v>0</v>
      </c>
      <c r="U42" s="191"/>
      <c r="V42" s="191"/>
      <c r="W42" s="191"/>
      <c r="X42" s="191"/>
      <c r="Y42" s="189"/>
      <c r="Z42" s="283"/>
      <c r="AA42" s="190">
        <f>SUMIFS('Transport-DB'!S:S,'Transport-DB'!C:C,"="&amp;'Work DB'!C42,'Transport-DB'!F:F,"="&amp;'Work DB'!$AA$4)</f>
        <v>0</v>
      </c>
      <c r="AB42" s="191">
        <f>SUMIFS('Transport-DB'!S:S,'Transport-DB'!C:C,"="&amp;'Work DB'!C42,'Transport-DB'!F:F,"="&amp;'Work DB'!$AB$4)</f>
        <v>0</v>
      </c>
      <c r="AC42" s="191">
        <f>SUMIFS('Transport-DB'!S:S,'Transport-DB'!C:C,"="&amp;'Work DB'!C42,'Transport-DB'!F:F,"="&amp;'Work DB'!$AC$4)</f>
        <v>0</v>
      </c>
      <c r="AD42" s="188">
        <f>SUMIFS('Transport-DB'!S:S,'Transport-DB'!C:C,"="&amp;'Work DB'!C42,'Transport-DB'!F:F,"="&amp;'Work DB'!$AD$4)</f>
        <v>0</v>
      </c>
      <c r="AE42" s="188">
        <f>SUMIFS('Transport-DB'!S:S,'Transport-DB'!C:C,"="&amp;'Work DB'!C42,'Transport-DB'!F:F,"="&amp;'Work DB'!$AE$4)</f>
        <v>0</v>
      </c>
      <c r="AF42" s="188">
        <f>SUMIFS('Transport-DB'!S:S,'Transport-DB'!C:C,"="&amp;'Work DB'!C42,'Transport-DB'!F:F,"="&amp;'Work DB'!$AF$4)</f>
        <v>0</v>
      </c>
      <c r="AG42" s="189"/>
      <c r="AH42" s="230">
        <f>SUMIFS('Transport-DB'!T:T,'Transport-DB'!C:C,"="&amp;'Work DB'!C42)</f>
        <v>0</v>
      </c>
      <c r="AI42" s="32"/>
      <c r="AJ42" s="29"/>
      <c r="AK42" s="30">
        <f>SUMIFS(Civil_DB[بتن],Civil_DB[تاریخ],"="&amp;'Work DB'!C42)</f>
        <v>0</v>
      </c>
      <c r="AL42" s="28"/>
      <c r="AM42" s="29"/>
      <c r="AN42" s="31"/>
      <c r="AO42" s="28"/>
      <c r="AP42" s="29"/>
      <c r="AQ42" s="29"/>
      <c r="AR42" s="30"/>
      <c r="AS42" s="28"/>
      <c r="AT42" s="29"/>
      <c r="AU42" s="232">
        <f>VLOOKUP(C42,'Daily Gas'!J10:M40,2,FALSE)</f>
        <v>1789</v>
      </c>
      <c r="AV42" s="239">
        <f t="shared" si="7"/>
        <v>23281</v>
      </c>
      <c r="AW42" s="29"/>
      <c r="AX42" s="29"/>
      <c r="AY42" s="29"/>
      <c r="AZ42" s="29"/>
      <c r="BA42" s="29"/>
      <c r="BB42" s="29"/>
      <c r="BC42" s="30"/>
      <c r="BD42" s="283"/>
      <c r="BE42" s="283"/>
      <c r="BF42" s="283"/>
      <c r="BG42" s="283"/>
      <c r="BH42" s="32"/>
      <c r="BI42" s="56"/>
      <c r="BJ42" s="509"/>
    </row>
    <row r="43" spans="2:62" s="15" customFormat="1" ht="21" x14ac:dyDescent="0.25">
      <c r="B43" s="47"/>
      <c r="C43" s="20">
        <f t="shared" si="8"/>
        <v>45408</v>
      </c>
      <c r="D43" s="190">
        <f>SUMIFS('Transport-DB'!R:R,'Transport-DB'!C:C,"="&amp;'Work DB'!C43,'Transport-DB'!F:F,"="&amp;'Work DB'!$D$4)</f>
        <v>0</v>
      </c>
      <c r="E43" s="191">
        <f>SUMIFS('Transport-DB'!R:R,'Transport-DB'!C:C,"="&amp;'Work DB'!C43,'Transport-DB'!F:F,"="&amp;'Work DB'!$E$4)</f>
        <v>0</v>
      </c>
      <c r="F43" s="191">
        <f>SUMIFS('Transport-DB'!R:R,'Transport-DB'!C:C,"="&amp;'Work DB'!C43,'Transport-DB'!F:F,"="&amp;'Work DB'!$F$4)</f>
        <v>0</v>
      </c>
      <c r="G43" s="191">
        <f>SUMIFS('Transport-DB'!R:R,'Transport-DB'!C:C,"="&amp;'Work DB'!C43,'Transport-DB'!F:F,"="&amp;'Work DB'!$G$4)</f>
        <v>0</v>
      </c>
      <c r="H43" s="188">
        <f>SUMIFS('Transport-DB'!R:R,'Transport-DB'!C:C,"="&amp;'Work DB'!C43,'Transport-DB'!F:F,"="&amp;'Work DB'!$H$4)</f>
        <v>0</v>
      </c>
      <c r="I43" s="191">
        <f>SUMIFS('Transport-DB'!R:R,'Transport-DB'!C:C,"="&amp;'Work DB'!C43,'Transport-DB'!F:F,"="&amp;'Work DB'!$I$4)</f>
        <v>0</v>
      </c>
      <c r="J43" s="483">
        <f>SUMIFS('Transport-DB'!R:R,'Transport-DB'!C:C,"="&amp;'Work DB'!C43,'Transport-DB'!F:F,"="&amp;'Work DB'!$J$4)</f>
        <v>0</v>
      </c>
      <c r="K43" s="190">
        <f>SUMIFS('Transport-DB'!Q:Q,'Transport-DB'!C:C,"="&amp;'Work DB'!C43,'Transport-DB'!F:F,"="&amp;'Work DB'!$K$4)</f>
        <v>598.50000000000011</v>
      </c>
      <c r="L43" s="191">
        <f>SUMIFS('Transport-DB'!Q:Q,'Transport-DB'!C:C,"="&amp;'Work DB'!C43,'Transport-DB'!F:F,"="&amp;'Work DB'!$L$4)</f>
        <v>0</v>
      </c>
      <c r="M43" s="191">
        <f>SUMIFS('Transport-DB'!Q:Q,'Transport-DB'!C:C,"="&amp;'Work DB'!C43,'Transport-DB'!F:F,"="&amp;'Work DB'!$M$4)</f>
        <v>0</v>
      </c>
      <c r="N43" s="191">
        <f>SUMIFS('Transport-DB'!Q:Q,'Transport-DB'!C:C,"="&amp;'Work DB'!C43,'Transport-DB'!F:F,"="&amp;'Work DB'!$N$4)</f>
        <v>0</v>
      </c>
      <c r="O43" s="191">
        <f>SUMIFS('Transport-DB'!Q:Q,'Transport-DB'!C:C,"="&amp;'Work DB'!C43,'Transport-DB'!F:F,"="&amp;'Work DB'!$O$4)</f>
        <v>0</v>
      </c>
      <c r="P43" s="191">
        <f>SUMIFS('Transport-DB'!Q:Q,'Transport-DB'!C:C,"&lt;="&amp;'Work DB'!C43,'Transport-DB'!F:F,"="&amp;'Work DB'!$P$4)</f>
        <v>0</v>
      </c>
      <c r="Q43" s="188">
        <f>SUMIFS('Transport-DB'!Q:Q,'Transport-DB'!C:C,"="&amp;'Work DB'!C43,'Transport-DB'!F:F,"="&amp;'Work DB'!$Q$4)</f>
        <v>0</v>
      </c>
      <c r="R43" s="189">
        <f>SUMIFS('Transport-DB'!Q:Q,'Transport-DB'!C:C,"="&amp;'Work DB'!C43,'Transport-DB'!F:F,"="&amp;'Work DB'!$R$4)</f>
        <v>0</v>
      </c>
      <c r="S43" s="190">
        <f t="shared" si="5"/>
        <v>598.50000000000011</v>
      </c>
      <c r="T43" s="191">
        <f t="shared" si="9"/>
        <v>0</v>
      </c>
      <c r="U43" s="191"/>
      <c r="V43" s="191"/>
      <c r="W43" s="191"/>
      <c r="X43" s="191"/>
      <c r="Y43" s="189"/>
      <c r="Z43" s="283"/>
      <c r="AA43" s="190">
        <f>SUMIFS('Transport-DB'!S:S,'Transport-DB'!C:C,"="&amp;'Work DB'!C43,'Transport-DB'!F:F,"="&amp;'Work DB'!$AA$4)</f>
        <v>0</v>
      </c>
      <c r="AB43" s="191">
        <f>SUMIFS('Transport-DB'!S:S,'Transport-DB'!C:C,"="&amp;'Work DB'!C43,'Transport-DB'!F:F,"="&amp;'Work DB'!$AB$4)</f>
        <v>0</v>
      </c>
      <c r="AC43" s="191">
        <f>SUMIFS('Transport-DB'!S:S,'Transport-DB'!C:C,"="&amp;'Work DB'!C43,'Transport-DB'!F:F,"="&amp;'Work DB'!$AC$4)</f>
        <v>0</v>
      </c>
      <c r="AD43" s="188">
        <f>SUMIFS('Transport-DB'!S:S,'Transport-DB'!C:C,"="&amp;'Work DB'!C43,'Transport-DB'!F:F,"="&amp;'Work DB'!$AD$4)</f>
        <v>0</v>
      </c>
      <c r="AE43" s="188">
        <f>SUMIFS('Transport-DB'!S:S,'Transport-DB'!C:C,"="&amp;'Work DB'!C43,'Transport-DB'!F:F,"="&amp;'Work DB'!$AE$4)</f>
        <v>0</v>
      </c>
      <c r="AF43" s="188">
        <f>SUMIFS('Transport-DB'!S:S,'Transport-DB'!C:C,"="&amp;'Work DB'!C43,'Transport-DB'!F:F,"="&amp;'Work DB'!$AF$4)</f>
        <v>0</v>
      </c>
      <c r="AG43" s="189"/>
      <c r="AH43" s="230">
        <f>SUMIFS('Transport-DB'!T:T,'Transport-DB'!C:C,"="&amp;'Work DB'!C43)</f>
        <v>0</v>
      </c>
      <c r="AI43" s="32"/>
      <c r="AJ43" s="29"/>
      <c r="AK43" s="30">
        <f>SUMIFS(Civil_DB[بتن],Civil_DB[تاریخ],"="&amp;'Work DB'!C43)</f>
        <v>0</v>
      </c>
      <c r="AL43" s="28"/>
      <c r="AM43" s="29"/>
      <c r="AN43" s="31"/>
      <c r="AO43" s="28"/>
      <c r="AP43" s="29"/>
      <c r="AQ43" s="29"/>
      <c r="AR43" s="30"/>
      <c r="AS43" s="28"/>
      <c r="AT43" s="29"/>
      <c r="AU43" s="232">
        <f>VLOOKUP(C43,'Daily Gas'!J11:M41,2,FALSE)</f>
        <v>0</v>
      </c>
      <c r="AV43" s="239">
        <f t="shared" si="7"/>
        <v>23281</v>
      </c>
      <c r="AW43" s="29"/>
      <c r="AX43" s="29"/>
      <c r="AY43" s="29"/>
      <c r="AZ43" s="29"/>
      <c r="BA43" s="29"/>
      <c r="BB43" s="29"/>
      <c r="BC43" s="30"/>
      <c r="BD43" s="283"/>
      <c r="BE43" s="283"/>
      <c r="BF43" s="283"/>
      <c r="BG43" s="283"/>
      <c r="BH43" s="32"/>
      <c r="BI43" s="56"/>
      <c r="BJ43" s="509"/>
    </row>
    <row r="44" spans="2:62" s="15" customFormat="1" ht="21" x14ac:dyDescent="0.25">
      <c r="B44" s="47"/>
      <c r="C44" s="20">
        <f t="shared" si="8"/>
        <v>45409</v>
      </c>
      <c r="D44" s="190">
        <f>SUMIFS('Transport-DB'!R:R,'Transport-DB'!C:C,"="&amp;'Work DB'!C44,'Transport-DB'!F:F,"="&amp;'Work DB'!$D$4)</f>
        <v>0</v>
      </c>
      <c r="E44" s="191">
        <f>SUMIFS('Transport-DB'!R:R,'Transport-DB'!C:C,"="&amp;'Work DB'!C44,'Transport-DB'!F:F,"="&amp;'Work DB'!$E$4)</f>
        <v>0</v>
      </c>
      <c r="F44" s="191">
        <f>SUMIFS('Transport-DB'!R:R,'Transport-DB'!C:C,"="&amp;'Work DB'!C44,'Transport-DB'!F:F,"="&amp;'Work DB'!$F$4)</f>
        <v>0</v>
      </c>
      <c r="G44" s="191">
        <f>SUMIFS('Transport-DB'!R:R,'Transport-DB'!C:C,"="&amp;'Work DB'!C44,'Transport-DB'!F:F,"="&amp;'Work DB'!$G$4)</f>
        <v>0</v>
      </c>
      <c r="H44" s="188">
        <f>SUMIFS('Transport-DB'!R:R,'Transport-DB'!C:C,"="&amp;'Work DB'!C44,'Transport-DB'!F:F,"="&amp;'Work DB'!$H$4)</f>
        <v>0</v>
      </c>
      <c r="I44" s="191">
        <f>SUMIFS('Transport-DB'!R:R,'Transport-DB'!C:C,"="&amp;'Work DB'!C44,'Transport-DB'!F:F,"="&amp;'Work DB'!$I$4)</f>
        <v>0</v>
      </c>
      <c r="J44" s="483">
        <f>SUMIFS('Transport-DB'!R:R,'Transport-DB'!C:C,"="&amp;'Work DB'!C44,'Transport-DB'!F:F,"="&amp;'Work DB'!$J$4)</f>
        <v>0</v>
      </c>
      <c r="K44" s="190">
        <f>SUMIFS('Transport-DB'!Q:Q,'Transport-DB'!C:C,"="&amp;'Work DB'!C44,'Transport-DB'!F:F,"="&amp;'Work DB'!$K$4)</f>
        <v>551.95000000000005</v>
      </c>
      <c r="L44" s="191">
        <f>SUMIFS('Transport-DB'!Q:Q,'Transport-DB'!C:C,"="&amp;'Work DB'!C44,'Transport-DB'!F:F,"="&amp;'Work DB'!$L$4)</f>
        <v>0</v>
      </c>
      <c r="M44" s="191">
        <f>SUMIFS('Transport-DB'!Q:Q,'Transport-DB'!C:C,"="&amp;'Work DB'!C44,'Transport-DB'!F:F,"="&amp;'Work DB'!$M$4)</f>
        <v>0</v>
      </c>
      <c r="N44" s="191">
        <f>SUMIFS('Transport-DB'!Q:Q,'Transport-DB'!C:C,"="&amp;'Work DB'!C44,'Transport-DB'!F:F,"="&amp;'Work DB'!$N$4)</f>
        <v>0</v>
      </c>
      <c r="O44" s="191">
        <f>SUMIFS('Transport-DB'!Q:Q,'Transport-DB'!C:C,"="&amp;'Work DB'!C44,'Transport-DB'!F:F,"="&amp;'Work DB'!$O$4)</f>
        <v>421.20000000000005</v>
      </c>
      <c r="P44" s="191">
        <f>SUMIFS('Transport-DB'!Q:Q,'Transport-DB'!C:C,"&lt;="&amp;'Work DB'!C44,'Transport-DB'!F:F,"="&amp;'Work DB'!$P$4)</f>
        <v>0</v>
      </c>
      <c r="Q44" s="188">
        <f>SUMIFS('Transport-DB'!Q:Q,'Transport-DB'!C:C,"="&amp;'Work DB'!C44,'Transport-DB'!F:F,"="&amp;'Work DB'!$Q$4)</f>
        <v>0</v>
      </c>
      <c r="R44" s="189">
        <f>SUMIFS('Transport-DB'!Q:Q,'Transport-DB'!C:C,"="&amp;'Work DB'!C44,'Transport-DB'!F:F,"="&amp;'Work DB'!$R$4)</f>
        <v>0</v>
      </c>
      <c r="S44" s="190">
        <f t="shared" si="5"/>
        <v>973.15000000000009</v>
      </c>
      <c r="T44" s="191">
        <f t="shared" si="9"/>
        <v>0</v>
      </c>
      <c r="U44" s="191"/>
      <c r="V44" s="191"/>
      <c r="W44" s="191"/>
      <c r="X44" s="191"/>
      <c r="Y44" s="189"/>
      <c r="Z44" s="283"/>
      <c r="AA44" s="190">
        <f>SUMIFS('Transport-DB'!S:S,'Transport-DB'!C:C,"="&amp;'Work DB'!C44,'Transport-DB'!F:F,"="&amp;'Work DB'!$AA$4)</f>
        <v>0</v>
      </c>
      <c r="AB44" s="191">
        <f>SUMIFS('Transport-DB'!S:S,'Transport-DB'!C:C,"="&amp;'Work DB'!C44,'Transport-DB'!F:F,"="&amp;'Work DB'!$AB$4)</f>
        <v>0</v>
      </c>
      <c r="AC44" s="191">
        <f>SUMIFS('Transport-DB'!S:S,'Transport-DB'!C:C,"="&amp;'Work DB'!C44,'Transport-DB'!F:F,"="&amp;'Work DB'!$AC$4)</f>
        <v>0</v>
      </c>
      <c r="AD44" s="188">
        <f>SUMIFS('Transport-DB'!S:S,'Transport-DB'!C:C,"="&amp;'Work DB'!C44,'Transport-DB'!F:F,"="&amp;'Work DB'!$AD$4)</f>
        <v>0</v>
      </c>
      <c r="AE44" s="188">
        <f>SUMIFS('Transport-DB'!S:S,'Transport-DB'!C:C,"="&amp;'Work DB'!C44,'Transport-DB'!F:F,"="&amp;'Work DB'!$AE$4)</f>
        <v>0</v>
      </c>
      <c r="AF44" s="188">
        <f>SUMIFS('Transport-DB'!S:S,'Transport-DB'!C:C,"="&amp;'Work DB'!C44,'Transport-DB'!F:F,"="&amp;'Work DB'!$AF$4)</f>
        <v>0</v>
      </c>
      <c r="AG44" s="189"/>
      <c r="AH44" s="230">
        <f>SUMIFS('Transport-DB'!T:T,'Transport-DB'!C:C,"="&amp;'Work DB'!C44)</f>
        <v>0</v>
      </c>
      <c r="AI44" s="32"/>
      <c r="AJ44" s="29"/>
      <c r="AK44" s="30">
        <f>SUMIFS(Civil_DB[بتن],Civil_DB[تاریخ],"="&amp;'Work DB'!C44)</f>
        <v>0</v>
      </c>
      <c r="AL44" s="28"/>
      <c r="AM44" s="29"/>
      <c r="AN44" s="31"/>
      <c r="AO44" s="28"/>
      <c r="AP44" s="29"/>
      <c r="AQ44" s="29"/>
      <c r="AR44" s="30"/>
      <c r="AS44" s="28"/>
      <c r="AT44" s="29"/>
      <c r="AU44" s="232">
        <f>VLOOKUP(C44,'Daily Gas'!J12:M42,2,FALSE)</f>
        <v>3561</v>
      </c>
      <c r="AV44" s="239">
        <f t="shared" si="7"/>
        <v>19720</v>
      </c>
      <c r="AW44" s="29"/>
      <c r="AX44" s="29"/>
      <c r="AY44" s="29"/>
      <c r="AZ44" s="29"/>
      <c r="BA44" s="29"/>
      <c r="BB44" s="29"/>
      <c r="BC44" s="30"/>
      <c r="BD44" s="283"/>
      <c r="BE44" s="283"/>
      <c r="BF44" s="283"/>
      <c r="BG44" s="283"/>
      <c r="BH44" s="32"/>
      <c r="BI44" s="56"/>
      <c r="BJ44" s="509"/>
    </row>
    <row r="45" spans="2:62" s="15" customFormat="1" ht="21" x14ac:dyDescent="0.25">
      <c r="B45" s="47"/>
      <c r="C45" s="20">
        <f t="shared" si="8"/>
        <v>45410</v>
      </c>
      <c r="D45" s="190">
        <f>SUMIFS('Transport-DB'!R:R,'Transport-DB'!C:C,"="&amp;'Work DB'!C45,'Transport-DB'!F:F,"="&amp;'Work DB'!$D$4)</f>
        <v>0</v>
      </c>
      <c r="E45" s="191">
        <f>SUMIFS('Transport-DB'!R:R,'Transport-DB'!C:C,"="&amp;'Work DB'!C45,'Transport-DB'!F:F,"="&amp;'Work DB'!$E$4)</f>
        <v>0</v>
      </c>
      <c r="F45" s="191">
        <f>SUMIFS('Transport-DB'!R:R,'Transport-DB'!C:C,"="&amp;'Work DB'!C45,'Transport-DB'!F:F,"="&amp;'Work DB'!$F$4)</f>
        <v>0</v>
      </c>
      <c r="G45" s="191">
        <f>SUMIFS('Transport-DB'!R:R,'Transport-DB'!C:C,"="&amp;'Work DB'!C45,'Transport-DB'!F:F,"="&amp;'Work DB'!$G$4)</f>
        <v>0</v>
      </c>
      <c r="H45" s="188">
        <f>SUMIFS('Transport-DB'!R:R,'Transport-DB'!C:C,"="&amp;'Work DB'!C45,'Transport-DB'!F:F,"="&amp;'Work DB'!$H$4)</f>
        <v>0</v>
      </c>
      <c r="I45" s="191">
        <f>SUMIFS('Transport-DB'!R:R,'Transport-DB'!C:C,"="&amp;'Work DB'!C45,'Transport-DB'!F:F,"="&amp;'Work DB'!$I$4)</f>
        <v>0</v>
      </c>
      <c r="J45" s="483">
        <f>SUMIFS('Transport-DB'!R:R,'Transport-DB'!C:C,"="&amp;'Work DB'!C45,'Transport-DB'!F:F,"="&amp;'Work DB'!$J$4)</f>
        <v>0</v>
      </c>
      <c r="K45" s="190">
        <f>SUMIFS('Transport-DB'!Q:Q,'Transport-DB'!C:C,"="&amp;'Work DB'!C45,'Transport-DB'!F:F,"="&amp;'Work DB'!$K$4)</f>
        <v>525.35</v>
      </c>
      <c r="L45" s="191">
        <f>SUMIFS('Transport-DB'!Q:Q,'Transport-DB'!C:C,"="&amp;'Work DB'!C45,'Transport-DB'!F:F,"="&amp;'Work DB'!$L$4)</f>
        <v>0</v>
      </c>
      <c r="M45" s="191">
        <f>SUMIFS('Transport-DB'!Q:Q,'Transport-DB'!C:C,"="&amp;'Work DB'!C45,'Transport-DB'!F:F,"="&amp;'Work DB'!$M$4)</f>
        <v>0</v>
      </c>
      <c r="N45" s="191">
        <f>SUMIFS('Transport-DB'!Q:Q,'Transport-DB'!C:C,"="&amp;'Work DB'!C45,'Transport-DB'!F:F,"="&amp;'Work DB'!$N$4)</f>
        <v>0</v>
      </c>
      <c r="O45" s="191">
        <f>SUMIFS('Transport-DB'!Q:Q,'Transport-DB'!C:C,"="&amp;'Work DB'!C45,'Transport-DB'!F:F,"="&amp;'Work DB'!$O$4)</f>
        <v>453.6</v>
      </c>
      <c r="P45" s="191">
        <f>SUMIFS('Transport-DB'!Q:Q,'Transport-DB'!C:C,"&lt;="&amp;'Work DB'!C45,'Transport-DB'!F:F,"="&amp;'Work DB'!$P$4)</f>
        <v>0</v>
      </c>
      <c r="Q45" s="188">
        <f>SUMIFS('Transport-DB'!Q:Q,'Transport-DB'!C:C,"="&amp;'Work DB'!C45,'Transport-DB'!F:F,"="&amp;'Work DB'!$Q$4)</f>
        <v>0</v>
      </c>
      <c r="R45" s="189">
        <f>SUMIFS('Transport-DB'!Q:Q,'Transport-DB'!C:C,"="&amp;'Work DB'!C45,'Transport-DB'!F:F,"="&amp;'Work DB'!$R$4)</f>
        <v>0</v>
      </c>
      <c r="S45" s="190">
        <f t="shared" si="5"/>
        <v>978.95</v>
      </c>
      <c r="T45" s="191">
        <f t="shared" si="9"/>
        <v>0</v>
      </c>
      <c r="U45" s="191"/>
      <c r="V45" s="191"/>
      <c r="W45" s="191"/>
      <c r="X45" s="191"/>
      <c r="Y45" s="189"/>
      <c r="Z45" s="283"/>
      <c r="AA45" s="190">
        <f>SUMIFS('Transport-DB'!S:S,'Transport-DB'!C:C,"="&amp;'Work DB'!C45,'Transport-DB'!F:F,"="&amp;'Work DB'!$AA$4)</f>
        <v>0</v>
      </c>
      <c r="AB45" s="191">
        <f>SUMIFS('Transport-DB'!S:S,'Transport-DB'!C:C,"="&amp;'Work DB'!C45,'Transport-DB'!F:F,"="&amp;'Work DB'!$AB$4)</f>
        <v>0</v>
      </c>
      <c r="AC45" s="191">
        <f>SUMIFS('Transport-DB'!S:S,'Transport-DB'!C:C,"="&amp;'Work DB'!C45,'Transport-DB'!F:F,"="&amp;'Work DB'!$AC$4)</f>
        <v>0</v>
      </c>
      <c r="AD45" s="188">
        <f>SUMIFS('Transport-DB'!S:S,'Transport-DB'!C:C,"="&amp;'Work DB'!C45,'Transport-DB'!F:F,"="&amp;'Work DB'!$AD$4)</f>
        <v>0</v>
      </c>
      <c r="AE45" s="188">
        <f>SUMIFS('Transport-DB'!S:S,'Transport-DB'!C:C,"="&amp;'Work DB'!C45,'Transport-DB'!F:F,"="&amp;'Work DB'!$AE$4)</f>
        <v>0</v>
      </c>
      <c r="AF45" s="188">
        <f>SUMIFS('Transport-DB'!S:S,'Transport-DB'!C:C,"="&amp;'Work DB'!C45,'Transport-DB'!F:F,"="&amp;'Work DB'!$AF$4)</f>
        <v>0</v>
      </c>
      <c r="AG45" s="189"/>
      <c r="AH45" s="230">
        <f>SUMIFS('Transport-DB'!T:T,'Transport-DB'!C:C,"="&amp;'Work DB'!C45)</f>
        <v>0</v>
      </c>
      <c r="AI45" s="32"/>
      <c r="AJ45" s="29"/>
      <c r="AK45" s="30">
        <f>SUMIFS(Civil_DB[بتن],Civil_DB[تاریخ],"="&amp;'Work DB'!C45)</f>
        <v>0</v>
      </c>
      <c r="AL45" s="28"/>
      <c r="AM45" s="29"/>
      <c r="AN45" s="31"/>
      <c r="AO45" s="28"/>
      <c r="AP45" s="29"/>
      <c r="AQ45" s="29"/>
      <c r="AR45" s="30"/>
      <c r="AS45" s="28"/>
      <c r="AT45" s="29"/>
      <c r="AU45" s="232">
        <f>VLOOKUP(C45,'Daily Gas'!J13:M43,2,FALSE)</f>
        <v>166</v>
      </c>
      <c r="AV45" s="239">
        <f t="shared" si="7"/>
        <v>19554</v>
      </c>
      <c r="AW45" s="29"/>
      <c r="AX45" s="29"/>
      <c r="AY45" s="29"/>
      <c r="AZ45" s="29"/>
      <c r="BA45" s="29"/>
      <c r="BB45" s="29"/>
      <c r="BC45" s="30"/>
      <c r="BD45" s="283"/>
      <c r="BE45" s="283"/>
      <c r="BF45" s="283"/>
      <c r="BG45" s="283"/>
      <c r="BH45" s="32"/>
      <c r="BI45" s="56"/>
      <c r="BJ45" s="509"/>
    </row>
    <row r="46" spans="2:62" s="15" customFormat="1" ht="21" x14ac:dyDescent="0.25">
      <c r="B46" s="47"/>
      <c r="C46" s="20">
        <f t="shared" si="8"/>
        <v>45411</v>
      </c>
      <c r="D46" s="190">
        <f>SUMIFS('Transport-DB'!R:R,'Transport-DB'!C:C,"="&amp;'Work DB'!C46,'Transport-DB'!F:F,"="&amp;'Work DB'!$D$4)</f>
        <v>0</v>
      </c>
      <c r="E46" s="191">
        <f>SUMIFS('Transport-DB'!R:R,'Transport-DB'!C:C,"="&amp;'Work DB'!C46,'Transport-DB'!F:F,"="&amp;'Work DB'!$E$4)</f>
        <v>0</v>
      </c>
      <c r="F46" s="191">
        <f>SUMIFS('Transport-DB'!R:R,'Transport-DB'!C:C,"="&amp;'Work DB'!C46,'Transport-DB'!F:F,"="&amp;'Work DB'!$F$4)</f>
        <v>0</v>
      </c>
      <c r="G46" s="191">
        <f>SUMIFS('Transport-DB'!R:R,'Transport-DB'!C:C,"="&amp;'Work DB'!C46,'Transport-DB'!F:F,"="&amp;'Work DB'!$G$4)</f>
        <v>0</v>
      </c>
      <c r="H46" s="188">
        <f>SUMIFS('Transport-DB'!R:R,'Transport-DB'!C:C,"="&amp;'Work DB'!C46,'Transport-DB'!F:F,"="&amp;'Work DB'!$H$4)</f>
        <v>0</v>
      </c>
      <c r="I46" s="191">
        <f>SUMIFS('Transport-DB'!R:R,'Transport-DB'!C:C,"="&amp;'Work DB'!C46,'Transport-DB'!F:F,"="&amp;'Work DB'!$I$4)</f>
        <v>0</v>
      </c>
      <c r="J46" s="483">
        <f>SUMIFS('Transport-DB'!R:R,'Transport-DB'!C:C,"="&amp;'Work DB'!C46,'Transport-DB'!F:F,"="&amp;'Work DB'!$J$4)</f>
        <v>0</v>
      </c>
      <c r="K46" s="190">
        <f>SUMIFS('Transport-DB'!Q:Q,'Transport-DB'!C:C,"="&amp;'Work DB'!C46,'Transport-DB'!F:F,"="&amp;'Work DB'!$K$4)</f>
        <v>492.1</v>
      </c>
      <c r="L46" s="191">
        <f>SUMIFS('Transport-DB'!Q:Q,'Transport-DB'!C:C,"="&amp;'Work DB'!C46,'Transport-DB'!F:F,"="&amp;'Work DB'!$L$4)</f>
        <v>0</v>
      </c>
      <c r="M46" s="191">
        <f>SUMIFS('Transport-DB'!Q:Q,'Transport-DB'!C:C,"="&amp;'Work DB'!C46,'Transport-DB'!F:F,"="&amp;'Work DB'!$M$4)</f>
        <v>0</v>
      </c>
      <c r="N46" s="191">
        <f>SUMIFS('Transport-DB'!Q:Q,'Transport-DB'!C:C,"="&amp;'Work DB'!C46,'Transport-DB'!F:F,"="&amp;'Work DB'!$N$4)</f>
        <v>0</v>
      </c>
      <c r="O46" s="191">
        <f>SUMIFS('Transport-DB'!Q:Q,'Transport-DB'!C:C,"="&amp;'Work DB'!C46,'Transport-DB'!F:F,"="&amp;'Work DB'!$O$4)</f>
        <v>340.55</v>
      </c>
      <c r="P46" s="191">
        <f>SUMIFS('Transport-DB'!Q:Q,'Transport-DB'!C:C,"&lt;="&amp;'Work DB'!C46,'Transport-DB'!F:F,"="&amp;'Work DB'!$P$4)</f>
        <v>0</v>
      </c>
      <c r="Q46" s="188">
        <f>SUMIFS('Transport-DB'!Q:Q,'Transport-DB'!C:C,"="&amp;'Work DB'!C46,'Transport-DB'!F:F,"="&amp;'Work DB'!$Q$4)</f>
        <v>0</v>
      </c>
      <c r="R46" s="189">
        <f>SUMIFS('Transport-DB'!Q:Q,'Transport-DB'!C:C,"="&amp;'Work DB'!C46,'Transport-DB'!F:F,"="&amp;'Work DB'!$R$4)</f>
        <v>0</v>
      </c>
      <c r="S46" s="190">
        <f t="shared" si="5"/>
        <v>832.65000000000009</v>
      </c>
      <c r="T46" s="191">
        <f t="shared" si="9"/>
        <v>0</v>
      </c>
      <c r="U46" s="191"/>
      <c r="V46" s="191"/>
      <c r="W46" s="191"/>
      <c r="X46" s="191"/>
      <c r="Y46" s="189"/>
      <c r="Z46" s="283"/>
      <c r="AA46" s="190">
        <f>SUMIFS('Transport-DB'!S:S,'Transport-DB'!C:C,"="&amp;'Work DB'!C46,'Transport-DB'!F:F,"="&amp;'Work DB'!$AA$4)</f>
        <v>0</v>
      </c>
      <c r="AB46" s="191">
        <f>SUMIFS('Transport-DB'!S:S,'Transport-DB'!C:C,"="&amp;'Work DB'!C46,'Transport-DB'!F:F,"="&amp;'Work DB'!$AB$4)</f>
        <v>0</v>
      </c>
      <c r="AC46" s="191">
        <f>SUMIFS('Transport-DB'!S:S,'Transport-DB'!C:C,"="&amp;'Work DB'!C46,'Transport-DB'!F:F,"="&amp;'Work DB'!$AC$4)</f>
        <v>0</v>
      </c>
      <c r="AD46" s="188">
        <f>SUMIFS('Transport-DB'!S:S,'Transport-DB'!C:C,"="&amp;'Work DB'!C46,'Transport-DB'!F:F,"="&amp;'Work DB'!$AD$4)</f>
        <v>0</v>
      </c>
      <c r="AE46" s="188">
        <f>SUMIFS('Transport-DB'!S:S,'Transport-DB'!C:C,"="&amp;'Work DB'!C46,'Transport-DB'!F:F,"="&amp;'Work DB'!$AE$4)</f>
        <v>0</v>
      </c>
      <c r="AF46" s="188">
        <f>SUMIFS('Transport-DB'!S:S,'Transport-DB'!C:C,"="&amp;'Work DB'!C46,'Transport-DB'!F:F,"="&amp;'Work DB'!$AF$4)</f>
        <v>0</v>
      </c>
      <c r="AG46" s="189"/>
      <c r="AH46" s="230">
        <f>SUMIFS('Transport-DB'!T:T,'Transport-DB'!C:C,"="&amp;'Work DB'!C46)</f>
        <v>0</v>
      </c>
      <c r="AI46" s="32"/>
      <c r="AJ46" s="29"/>
      <c r="AK46" s="30">
        <f>SUMIFS(Civil_DB[بتن],Civil_DB[تاریخ],"="&amp;'Work DB'!C46)</f>
        <v>0</v>
      </c>
      <c r="AL46" s="28"/>
      <c r="AM46" s="29"/>
      <c r="AN46" s="31"/>
      <c r="AO46" s="28"/>
      <c r="AP46" s="29"/>
      <c r="AQ46" s="29"/>
      <c r="AR46" s="30"/>
      <c r="AS46" s="28"/>
      <c r="AT46" s="29"/>
      <c r="AU46" s="232">
        <f>VLOOKUP(C46,'Daily Gas'!J14:M44,2,FALSE)</f>
        <v>2203</v>
      </c>
      <c r="AV46" s="239">
        <f t="shared" si="7"/>
        <v>17351</v>
      </c>
      <c r="AW46" s="29"/>
      <c r="AX46" s="29"/>
      <c r="AY46" s="29"/>
      <c r="AZ46" s="29"/>
      <c r="BA46" s="29"/>
      <c r="BB46" s="29"/>
      <c r="BC46" s="30"/>
      <c r="BD46" s="283"/>
      <c r="BE46" s="283"/>
      <c r="BF46" s="283"/>
      <c r="BG46" s="283"/>
      <c r="BH46" s="32"/>
      <c r="BI46" s="56"/>
      <c r="BJ46" s="509"/>
    </row>
    <row r="47" spans="2:62" s="15" customFormat="1" ht="21" x14ac:dyDescent="0.25">
      <c r="B47" s="47"/>
      <c r="C47" s="20">
        <f t="shared" si="8"/>
        <v>45412</v>
      </c>
      <c r="D47" s="190">
        <f>SUMIFS('Transport-DB'!R:R,'Transport-DB'!C:C,"="&amp;'Work DB'!C47,'Transport-DB'!F:F,"="&amp;'Work DB'!$D$4)</f>
        <v>0</v>
      </c>
      <c r="E47" s="191">
        <f>SUMIFS('Transport-DB'!R:R,'Transport-DB'!C:C,"="&amp;'Work DB'!C47,'Transport-DB'!F:F,"="&amp;'Work DB'!$E$4)</f>
        <v>0</v>
      </c>
      <c r="F47" s="191">
        <f>SUMIFS('Transport-DB'!R:R,'Transport-DB'!C:C,"="&amp;'Work DB'!C47,'Transport-DB'!F:F,"="&amp;'Work DB'!$F$4)</f>
        <v>0</v>
      </c>
      <c r="G47" s="191">
        <f>SUMIFS('Transport-DB'!R:R,'Transport-DB'!C:C,"="&amp;'Work DB'!C47,'Transport-DB'!F:F,"="&amp;'Work DB'!$G$4)</f>
        <v>0</v>
      </c>
      <c r="H47" s="188">
        <f>SUMIFS('Transport-DB'!R:R,'Transport-DB'!C:C,"="&amp;'Work DB'!C47,'Transport-DB'!F:F,"="&amp;'Work DB'!$H$4)</f>
        <v>0</v>
      </c>
      <c r="I47" s="191">
        <f>SUMIFS('Transport-DB'!R:R,'Transport-DB'!C:C,"="&amp;'Work DB'!C47,'Transport-DB'!F:F,"="&amp;'Work DB'!$I$4)</f>
        <v>0</v>
      </c>
      <c r="J47" s="483">
        <f>SUMIFS('Transport-DB'!R:R,'Transport-DB'!C:C,"="&amp;'Work DB'!C47,'Transport-DB'!F:F,"="&amp;'Work DB'!$J$4)</f>
        <v>0</v>
      </c>
      <c r="K47" s="190">
        <f>SUMIFS('Transport-DB'!Q:Q,'Transport-DB'!C:C,"="&amp;'Work DB'!C47,'Transport-DB'!F:F,"="&amp;'Work DB'!$K$4)</f>
        <v>691.6</v>
      </c>
      <c r="L47" s="191">
        <f>SUMIFS('Transport-DB'!Q:Q,'Transport-DB'!C:C,"="&amp;'Work DB'!C47,'Transport-DB'!F:F,"="&amp;'Work DB'!$L$4)</f>
        <v>0</v>
      </c>
      <c r="M47" s="191">
        <f>SUMIFS('Transport-DB'!Q:Q,'Transport-DB'!C:C,"="&amp;'Work DB'!C47,'Transport-DB'!F:F,"="&amp;'Work DB'!$M$4)</f>
        <v>0</v>
      </c>
      <c r="N47" s="191">
        <f>SUMIFS('Transport-DB'!Q:Q,'Transport-DB'!C:C,"="&amp;'Work DB'!C47,'Transport-DB'!F:F,"="&amp;'Work DB'!$N$4)</f>
        <v>0</v>
      </c>
      <c r="O47" s="191">
        <f>SUMIFS('Transport-DB'!Q:Q,'Transport-DB'!C:C,"="&amp;'Work DB'!C47,'Transport-DB'!F:F,"="&amp;'Work DB'!$O$4)</f>
        <v>294.90000000000003</v>
      </c>
      <c r="P47" s="191">
        <f>SUMIFS('Transport-DB'!Q:Q,'Transport-DB'!C:C,"&lt;="&amp;'Work DB'!C47,'Transport-DB'!F:F,"="&amp;'Work DB'!$P$4)</f>
        <v>0</v>
      </c>
      <c r="Q47" s="188">
        <f>SUMIFS('Transport-DB'!Q:Q,'Transport-DB'!C:C,"="&amp;'Work DB'!C47,'Transport-DB'!F:F,"="&amp;'Work DB'!$Q$4)</f>
        <v>0</v>
      </c>
      <c r="R47" s="189">
        <f>SUMIFS('Transport-DB'!Q:Q,'Transport-DB'!C:C,"="&amp;'Work DB'!C47,'Transport-DB'!F:F,"="&amp;'Work DB'!$R$4)</f>
        <v>0</v>
      </c>
      <c r="S47" s="190">
        <f t="shared" si="5"/>
        <v>986.5</v>
      </c>
      <c r="T47" s="191">
        <f t="shared" si="9"/>
        <v>0</v>
      </c>
      <c r="U47" s="191"/>
      <c r="V47" s="191"/>
      <c r="W47" s="191"/>
      <c r="X47" s="191"/>
      <c r="Y47" s="189"/>
      <c r="Z47" s="283"/>
      <c r="AA47" s="190">
        <f>SUMIFS('Transport-DB'!S:S,'Transport-DB'!C:C,"="&amp;'Work DB'!C47,'Transport-DB'!F:F,"="&amp;'Work DB'!$AA$4)</f>
        <v>0</v>
      </c>
      <c r="AB47" s="191">
        <f>SUMIFS('Transport-DB'!S:S,'Transport-DB'!C:C,"="&amp;'Work DB'!C47,'Transport-DB'!F:F,"="&amp;'Work DB'!$AB$4)</f>
        <v>0</v>
      </c>
      <c r="AC47" s="191">
        <f>SUMIFS('Transport-DB'!S:S,'Transport-DB'!C:C,"="&amp;'Work DB'!C47,'Transport-DB'!F:F,"="&amp;'Work DB'!$AC$4)</f>
        <v>0</v>
      </c>
      <c r="AD47" s="188">
        <f>SUMIFS('Transport-DB'!S:S,'Transport-DB'!C:C,"="&amp;'Work DB'!C47,'Transport-DB'!F:F,"="&amp;'Work DB'!$AD$4)</f>
        <v>0</v>
      </c>
      <c r="AE47" s="188">
        <f>SUMIFS('Transport-DB'!S:S,'Transport-DB'!C:C,"="&amp;'Work DB'!C47,'Transport-DB'!F:F,"="&amp;'Work DB'!$AE$4)</f>
        <v>0</v>
      </c>
      <c r="AF47" s="188">
        <f>SUMIFS('Transport-DB'!S:S,'Transport-DB'!C:C,"="&amp;'Work DB'!C47,'Transport-DB'!F:F,"="&amp;'Work DB'!$AF$4)</f>
        <v>0</v>
      </c>
      <c r="AG47" s="189"/>
      <c r="AH47" s="230">
        <f>SUMIFS('Transport-DB'!T:T,'Transport-DB'!C:C,"="&amp;'Work DB'!C47)</f>
        <v>0</v>
      </c>
      <c r="AI47" s="32"/>
      <c r="AJ47" s="29"/>
      <c r="AK47" s="30">
        <f>SUMIFS(Civil_DB[بتن],Civil_DB[تاریخ],"="&amp;'Work DB'!C47)</f>
        <v>0</v>
      </c>
      <c r="AL47" s="28"/>
      <c r="AM47" s="29"/>
      <c r="AN47" s="31"/>
      <c r="AO47" s="28"/>
      <c r="AP47" s="29"/>
      <c r="AQ47" s="29"/>
      <c r="AR47" s="30"/>
      <c r="AS47" s="28"/>
      <c r="AT47" s="29"/>
      <c r="AU47" s="232">
        <f>VLOOKUP(C47,'Daily Gas'!J15:M45,2,FALSE)</f>
        <v>619</v>
      </c>
      <c r="AV47" s="239">
        <f t="shared" si="7"/>
        <v>16732</v>
      </c>
      <c r="AW47" s="29"/>
      <c r="AX47" s="29"/>
      <c r="AY47" s="29"/>
      <c r="AZ47" s="29"/>
      <c r="BA47" s="29"/>
      <c r="BB47" s="29"/>
      <c r="BC47" s="30"/>
      <c r="BD47" s="283"/>
      <c r="BE47" s="283"/>
      <c r="BF47" s="283"/>
      <c r="BG47" s="283"/>
      <c r="BH47" s="32"/>
      <c r="BI47" s="56"/>
      <c r="BJ47" s="509"/>
    </row>
    <row r="48" spans="2:62" s="15" customFormat="1" ht="21" x14ac:dyDescent="0.25">
      <c r="B48" s="47"/>
      <c r="C48" s="20">
        <f t="shared" si="8"/>
        <v>45413</v>
      </c>
      <c r="D48" s="190">
        <f>SUMIFS('Transport-DB'!R:R,'Transport-DB'!C:C,"="&amp;'Work DB'!C48,'Transport-DB'!F:F,"="&amp;'Work DB'!$D$4)</f>
        <v>0</v>
      </c>
      <c r="E48" s="191">
        <f>SUMIFS('Transport-DB'!R:R,'Transport-DB'!C:C,"="&amp;'Work DB'!C48,'Transport-DB'!F:F,"="&amp;'Work DB'!$E$4)</f>
        <v>0</v>
      </c>
      <c r="F48" s="191">
        <f>SUMIFS('Transport-DB'!R:R,'Transport-DB'!C:C,"="&amp;'Work DB'!C48,'Transport-DB'!F:F,"="&amp;'Work DB'!$F$4)</f>
        <v>0</v>
      </c>
      <c r="G48" s="191">
        <f>SUMIFS('Transport-DB'!R:R,'Transport-DB'!C:C,"="&amp;'Work DB'!C48,'Transport-DB'!F:F,"="&amp;'Work DB'!$G$4)</f>
        <v>0</v>
      </c>
      <c r="H48" s="188">
        <f>SUMIFS('Transport-DB'!R:R,'Transport-DB'!C:C,"="&amp;'Work DB'!C48,'Transport-DB'!F:F,"="&amp;'Work DB'!$H$4)</f>
        <v>0</v>
      </c>
      <c r="I48" s="191">
        <f>SUMIFS('Transport-DB'!R:R,'Transport-DB'!C:C,"="&amp;'Work DB'!C48,'Transport-DB'!F:F,"="&amp;'Work DB'!$I$4)</f>
        <v>0</v>
      </c>
      <c r="J48" s="483">
        <f>SUMIFS('Transport-DB'!R:R,'Transport-DB'!C:C,"="&amp;'Work DB'!C48,'Transport-DB'!F:F,"="&amp;'Work DB'!$J$4)</f>
        <v>0</v>
      </c>
      <c r="K48" s="190">
        <f>SUMIFS('Transport-DB'!Q:Q,'Transport-DB'!C:C,"="&amp;'Work DB'!C48,'Transport-DB'!F:F,"="&amp;'Work DB'!$K$4)</f>
        <v>698.25</v>
      </c>
      <c r="L48" s="191">
        <f>SUMIFS('Transport-DB'!Q:Q,'Transport-DB'!C:C,"="&amp;'Work DB'!C48,'Transport-DB'!F:F,"="&amp;'Work DB'!$L$4)</f>
        <v>0</v>
      </c>
      <c r="M48" s="191">
        <f>SUMIFS('Transport-DB'!Q:Q,'Transport-DB'!C:C,"="&amp;'Work DB'!C48,'Transport-DB'!F:F,"="&amp;'Work DB'!$M$4)</f>
        <v>0</v>
      </c>
      <c r="N48" s="191">
        <f>SUMIFS('Transport-DB'!Q:Q,'Transport-DB'!C:C,"="&amp;'Work DB'!C48,'Transport-DB'!F:F,"="&amp;'Work DB'!$N$4)</f>
        <v>0</v>
      </c>
      <c r="O48" s="191">
        <f>SUMIFS('Transport-DB'!Q:Q,'Transport-DB'!C:C,"="&amp;'Work DB'!C48,'Transport-DB'!F:F,"="&amp;'Work DB'!$O$4)</f>
        <v>432</v>
      </c>
      <c r="P48" s="191">
        <f>SUMIFS('Transport-DB'!Q:Q,'Transport-DB'!C:C,"&lt;="&amp;'Work DB'!C48,'Transport-DB'!F:F,"="&amp;'Work DB'!$P$4)</f>
        <v>0</v>
      </c>
      <c r="Q48" s="188">
        <f>SUMIFS('Transport-DB'!Q:Q,'Transport-DB'!C:C,"="&amp;'Work DB'!C48,'Transport-DB'!F:F,"="&amp;'Work DB'!$Q$4)</f>
        <v>0</v>
      </c>
      <c r="R48" s="189">
        <f>SUMIFS('Transport-DB'!Q:Q,'Transport-DB'!C:C,"="&amp;'Work DB'!C48,'Transport-DB'!F:F,"="&amp;'Work DB'!$R$4)</f>
        <v>0</v>
      </c>
      <c r="S48" s="190">
        <f t="shared" si="5"/>
        <v>1130.25</v>
      </c>
      <c r="T48" s="191">
        <f t="shared" si="9"/>
        <v>0</v>
      </c>
      <c r="U48" s="191"/>
      <c r="V48" s="191"/>
      <c r="W48" s="191"/>
      <c r="X48" s="191"/>
      <c r="Y48" s="189"/>
      <c r="Z48" s="283"/>
      <c r="AA48" s="190">
        <f>SUMIFS('Transport-DB'!S:S,'Transport-DB'!C:C,"="&amp;'Work DB'!C48,'Transport-DB'!F:F,"="&amp;'Work DB'!$AA$4)</f>
        <v>0</v>
      </c>
      <c r="AB48" s="191">
        <f>SUMIFS('Transport-DB'!S:S,'Transport-DB'!C:C,"="&amp;'Work DB'!C48,'Transport-DB'!F:F,"="&amp;'Work DB'!$AB$4)</f>
        <v>0</v>
      </c>
      <c r="AC48" s="191">
        <f>SUMIFS('Transport-DB'!S:S,'Transport-DB'!C:C,"="&amp;'Work DB'!C48,'Transport-DB'!F:F,"="&amp;'Work DB'!$AC$4)</f>
        <v>0</v>
      </c>
      <c r="AD48" s="188">
        <f>SUMIFS('Transport-DB'!S:S,'Transport-DB'!C:C,"="&amp;'Work DB'!C48,'Transport-DB'!F:F,"="&amp;'Work DB'!$AD$4)</f>
        <v>0</v>
      </c>
      <c r="AE48" s="188">
        <f>SUMIFS('Transport-DB'!S:S,'Transport-DB'!C:C,"="&amp;'Work DB'!C48,'Transport-DB'!F:F,"="&amp;'Work DB'!$AE$4)</f>
        <v>0</v>
      </c>
      <c r="AF48" s="188">
        <f>SUMIFS('Transport-DB'!S:S,'Transport-DB'!C:C,"="&amp;'Work DB'!C48,'Transport-DB'!F:F,"="&amp;'Work DB'!$AF$4)</f>
        <v>0</v>
      </c>
      <c r="AG48" s="189"/>
      <c r="AH48" s="230">
        <f>SUMIFS('Transport-DB'!T:T,'Transport-DB'!C:C,"="&amp;'Work DB'!C48)</f>
        <v>0</v>
      </c>
      <c r="AI48" s="32"/>
      <c r="AJ48" s="29"/>
      <c r="AK48" s="30">
        <f>SUMIFS(Civil_DB[بتن],Civil_DB[تاریخ],"="&amp;'Work DB'!C48)</f>
        <v>0</v>
      </c>
      <c r="AL48" s="28"/>
      <c r="AM48" s="29"/>
      <c r="AN48" s="31"/>
      <c r="AO48" s="28"/>
      <c r="AP48" s="29"/>
      <c r="AQ48" s="29"/>
      <c r="AR48" s="30"/>
      <c r="AS48" s="28"/>
      <c r="AT48" s="29"/>
      <c r="AU48" s="232">
        <f>VLOOKUP(C48,'Daily Gas'!J16:M46,2,FALSE)</f>
        <v>1095</v>
      </c>
      <c r="AV48" s="239">
        <f t="shared" si="7"/>
        <v>15637</v>
      </c>
      <c r="AW48" s="29"/>
      <c r="AX48" s="29"/>
      <c r="AY48" s="29"/>
      <c r="AZ48" s="29"/>
      <c r="BA48" s="29"/>
      <c r="BB48" s="29"/>
      <c r="BC48" s="30"/>
      <c r="BD48" s="283"/>
      <c r="BE48" s="283"/>
      <c r="BF48" s="283"/>
      <c r="BG48" s="283"/>
      <c r="BH48" s="32"/>
      <c r="BI48" s="56"/>
      <c r="BJ48" s="509"/>
    </row>
    <row r="49" spans="2:62" s="15" customFormat="1" ht="21" x14ac:dyDescent="0.25">
      <c r="B49" s="47"/>
      <c r="C49" s="20">
        <f t="shared" si="8"/>
        <v>45414</v>
      </c>
      <c r="D49" s="190">
        <f>SUMIFS('Transport-DB'!R:R,'Transport-DB'!C:C,"="&amp;'Work DB'!C49,'Transport-DB'!F:F,"="&amp;'Work DB'!$D$4)</f>
        <v>0</v>
      </c>
      <c r="E49" s="191">
        <f>SUMIFS('Transport-DB'!R:R,'Transport-DB'!C:C,"="&amp;'Work DB'!C49,'Transport-DB'!F:F,"="&amp;'Work DB'!$E$4)</f>
        <v>0</v>
      </c>
      <c r="F49" s="191">
        <f>SUMIFS('Transport-DB'!R:R,'Transport-DB'!C:C,"="&amp;'Work DB'!C49,'Transport-DB'!F:F,"="&amp;'Work DB'!$F$4)</f>
        <v>0</v>
      </c>
      <c r="G49" s="191">
        <f>SUMIFS('Transport-DB'!R:R,'Transport-DB'!C:C,"="&amp;'Work DB'!C49,'Transport-DB'!F:F,"="&amp;'Work DB'!$G$4)</f>
        <v>0</v>
      </c>
      <c r="H49" s="188">
        <f>SUMIFS('Transport-DB'!R:R,'Transport-DB'!C:C,"="&amp;'Work DB'!C49,'Transport-DB'!F:F,"="&amp;'Work DB'!$H$4)</f>
        <v>0</v>
      </c>
      <c r="I49" s="191">
        <f>SUMIFS('Transport-DB'!R:R,'Transport-DB'!C:C,"="&amp;'Work DB'!C49,'Transport-DB'!F:F,"="&amp;'Work DB'!$I$4)</f>
        <v>0</v>
      </c>
      <c r="J49" s="483">
        <f>SUMIFS('Transport-DB'!R:R,'Transport-DB'!C:C,"="&amp;'Work DB'!C49,'Transport-DB'!F:F,"="&amp;'Work DB'!$J$4)</f>
        <v>0</v>
      </c>
      <c r="K49" s="190">
        <f>SUMIFS('Transport-DB'!Q:Q,'Transport-DB'!C:C,"="&amp;'Work DB'!C49,'Transport-DB'!F:F,"="&amp;'Work DB'!$K$4)</f>
        <v>465.5</v>
      </c>
      <c r="L49" s="191">
        <f>SUMIFS('Transport-DB'!Q:Q,'Transport-DB'!C:C,"="&amp;'Work DB'!C49,'Transport-DB'!F:F,"="&amp;'Work DB'!$L$4)</f>
        <v>0</v>
      </c>
      <c r="M49" s="191">
        <f>SUMIFS('Transport-DB'!Q:Q,'Transport-DB'!C:C,"="&amp;'Work DB'!C49,'Transport-DB'!F:F,"="&amp;'Work DB'!$M$4)</f>
        <v>0</v>
      </c>
      <c r="N49" s="191">
        <f>SUMIFS('Transport-DB'!Q:Q,'Transport-DB'!C:C,"="&amp;'Work DB'!C49,'Transport-DB'!F:F,"="&amp;'Work DB'!$N$4)</f>
        <v>0</v>
      </c>
      <c r="O49" s="191">
        <f>SUMIFS('Transport-DB'!Q:Q,'Transport-DB'!C:C,"="&amp;'Work DB'!C49,'Transport-DB'!F:F,"="&amp;'Work DB'!$O$4)</f>
        <v>182.60000000000002</v>
      </c>
      <c r="P49" s="191">
        <f>SUMIFS('Transport-DB'!Q:Q,'Transport-DB'!C:C,"&lt;="&amp;'Work DB'!C49,'Transport-DB'!F:F,"="&amp;'Work DB'!$P$4)</f>
        <v>0</v>
      </c>
      <c r="Q49" s="188">
        <f>SUMIFS('Transport-DB'!Q:Q,'Transport-DB'!C:C,"="&amp;'Work DB'!C49,'Transport-DB'!F:F,"="&amp;'Work DB'!$Q$4)</f>
        <v>0</v>
      </c>
      <c r="R49" s="189">
        <f>SUMIFS('Transport-DB'!Q:Q,'Transport-DB'!C:C,"="&amp;'Work DB'!C49,'Transport-DB'!F:F,"="&amp;'Work DB'!$R$4)</f>
        <v>0</v>
      </c>
      <c r="S49" s="190">
        <f t="shared" si="5"/>
        <v>648.1</v>
      </c>
      <c r="T49" s="191">
        <f t="shared" si="9"/>
        <v>0</v>
      </c>
      <c r="U49" s="191"/>
      <c r="V49" s="191"/>
      <c r="W49" s="191"/>
      <c r="X49" s="191"/>
      <c r="Y49" s="189"/>
      <c r="Z49" s="283"/>
      <c r="AA49" s="190">
        <f>SUMIFS('Transport-DB'!S:S,'Transport-DB'!C:C,"="&amp;'Work DB'!C49,'Transport-DB'!F:F,"="&amp;'Work DB'!$AA$4)</f>
        <v>0</v>
      </c>
      <c r="AB49" s="191">
        <f>SUMIFS('Transport-DB'!S:S,'Transport-DB'!C:C,"="&amp;'Work DB'!C49,'Transport-DB'!F:F,"="&amp;'Work DB'!$AB$4)</f>
        <v>0</v>
      </c>
      <c r="AC49" s="191">
        <f>SUMIFS('Transport-DB'!S:S,'Transport-DB'!C:C,"="&amp;'Work DB'!C49,'Transport-DB'!F:F,"="&amp;'Work DB'!$AC$4)</f>
        <v>0</v>
      </c>
      <c r="AD49" s="188">
        <f>SUMIFS('Transport-DB'!S:S,'Transport-DB'!C:C,"="&amp;'Work DB'!C49,'Transport-DB'!F:F,"="&amp;'Work DB'!$AD$4)</f>
        <v>0</v>
      </c>
      <c r="AE49" s="188">
        <f>SUMIFS('Transport-DB'!S:S,'Transport-DB'!C:C,"="&amp;'Work DB'!C49,'Transport-DB'!F:F,"="&amp;'Work DB'!$AE$4)</f>
        <v>0</v>
      </c>
      <c r="AF49" s="188">
        <f>SUMIFS('Transport-DB'!S:S,'Transport-DB'!C:C,"="&amp;'Work DB'!C49,'Transport-DB'!F:F,"="&amp;'Work DB'!$AF$4)</f>
        <v>0</v>
      </c>
      <c r="AG49" s="189"/>
      <c r="AH49" s="230">
        <f>SUMIFS('Transport-DB'!T:T,'Transport-DB'!C:C,"="&amp;'Work DB'!C49)</f>
        <v>0</v>
      </c>
      <c r="AI49" s="32"/>
      <c r="AJ49" s="29"/>
      <c r="AK49" s="30">
        <f>SUMIFS(Civil_DB[بتن],Civil_DB[تاریخ],"="&amp;'Work DB'!C49)</f>
        <v>0</v>
      </c>
      <c r="AL49" s="28"/>
      <c r="AM49" s="29"/>
      <c r="AN49" s="31"/>
      <c r="AO49" s="28"/>
      <c r="AP49" s="29"/>
      <c r="AQ49" s="29"/>
      <c r="AR49" s="30"/>
      <c r="AS49" s="28"/>
      <c r="AT49" s="29"/>
      <c r="AU49" s="232">
        <f>VLOOKUP(C49,'Daily Gas'!J17:M47,2,FALSE)</f>
        <v>0</v>
      </c>
      <c r="AV49" s="239">
        <f t="shared" si="7"/>
        <v>15637</v>
      </c>
      <c r="AW49" s="29"/>
      <c r="AX49" s="29"/>
      <c r="AY49" s="29"/>
      <c r="AZ49" s="29"/>
      <c r="BA49" s="29"/>
      <c r="BB49" s="29"/>
      <c r="BC49" s="30"/>
      <c r="BD49" s="283"/>
      <c r="BE49" s="283"/>
      <c r="BF49" s="283"/>
      <c r="BG49" s="283"/>
      <c r="BH49" s="32"/>
      <c r="BI49" s="56"/>
      <c r="BJ49" s="509"/>
    </row>
    <row r="50" spans="2:62" s="15" customFormat="1" ht="21" x14ac:dyDescent="0.25">
      <c r="B50" s="47"/>
      <c r="C50" s="20">
        <f t="shared" si="8"/>
        <v>45415</v>
      </c>
      <c r="D50" s="190">
        <f>SUMIFS('Transport-DB'!R:R,'Transport-DB'!C:C,"="&amp;'Work DB'!C50,'Transport-DB'!F:F,"="&amp;'Work DB'!$D$4)</f>
        <v>0</v>
      </c>
      <c r="E50" s="191">
        <f>SUMIFS('Transport-DB'!R:R,'Transport-DB'!C:C,"="&amp;'Work DB'!C50,'Transport-DB'!F:F,"="&amp;'Work DB'!$E$4)</f>
        <v>0</v>
      </c>
      <c r="F50" s="191">
        <f>SUMIFS('Transport-DB'!R:R,'Transport-DB'!C:C,"="&amp;'Work DB'!C50,'Transport-DB'!F:F,"="&amp;'Work DB'!$F$4)</f>
        <v>0</v>
      </c>
      <c r="G50" s="191">
        <f>SUMIFS('Transport-DB'!R:R,'Transport-DB'!C:C,"="&amp;'Work DB'!C50,'Transport-DB'!F:F,"="&amp;'Work DB'!$G$4)</f>
        <v>0</v>
      </c>
      <c r="H50" s="188">
        <f>SUMIFS('Transport-DB'!R:R,'Transport-DB'!C:C,"="&amp;'Work DB'!C50,'Transport-DB'!F:F,"="&amp;'Work DB'!$H$4)</f>
        <v>0</v>
      </c>
      <c r="I50" s="191">
        <f>SUMIFS('Transport-DB'!R:R,'Transport-DB'!C:C,"="&amp;'Work DB'!C50,'Transport-DB'!F:F,"="&amp;'Work DB'!$I$4)</f>
        <v>0</v>
      </c>
      <c r="J50" s="483">
        <f>SUMIFS('Transport-DB'!R:R,'Transport-DB'!C:C,"="&amp;'Work DB'!C50,'Transport-DB'!F:F,"="&amp;'Work DB'!$J$4)</f>
        <v>0</v>
      </c>
      <c r="K50" s="190">
        <f>SUMIFS('Transport-DB'!Q:Q,'Transport-DB'!C:C,"="&amp;'Work DB'!C50,'Transport-DB'!F:F,"="&amp;'Work DB'!$K$4)</f>
        <v>0</v>
      </c>
      <c r="L50" s="191">
        <f>SUMIFS('Transport-DB'!Q:Q,'Transport-DB'!C:C,"="&amp;'Work DB'!C50,'Transport-DB'!F:F,"="&amp;'Work DB'!$L$4)</f>
        <v>0</v>
      </c>
      <c r="M50" s="191">
        <f>SUMIFS('Transport-DB'!Q:Q,'Transport-DB'!C:C,"="&amp;'Work DB'!C50,'Transport-DB'!F:F,"="&amp;'Work DB'!$M$4)</f>
        <v>0</v>
      </c>
      <c r="N50" s="191">
        <f>SUMIFS('Transport-DB'!Q:Q,'Transport-DB'!C:C,"="&amp;'Work DB'!C50,'Transport-DB'!F:F,"="&amp;'Work DB'!$N$4)</f>
        <v>0</v>
      </c>
      <c r="O50" s="191">
        <f>SUMIFS('Transport-DB'!Q:Q,'Transport-DB'!C:C,"="&amp;'Work DB'!C50,'Transport-DB'!F:F,"="&amp;'Work DB'!$O$4)</f>
        <v>0</v>
      </c>
      <c r="P50" s="191">
        <f>SUMIFS('Transport-DB'!Q:Q,'Transport-DB'!C:C,"&lt;="&amp;'Work DB'!C50,'Transport-DB'!F:F,"="&amp;'Work DB'!$P$4)</f>
        <v>0</v>
      </c>
      <c r="Q50" s="188">
        <f>SUMIFS('Transport-DB'!Q:Q,'Transport-DB'!C:C,"="&amp;'Work DB'!C50,'Transport-DB'!F:F,"="&amp;'Work DB'!$Q$4)</f>
        <v>0</v>
      </c>
      <c r="R50" s="189">
        <f>SUMIFS('Transport-DB'!Q:Q,'Transport-DB'!C:C,"="&amp;'Work DB'!C50,'Transport-DB'!F:F,"="&amp;'Work DB'!$R$4)</f>
        <v>0</v>
      </c>
      <c r="S50" s="190">
        <f t="shared" si="5"/>
        <v>0</v>
      </c>
      <c r="T50" s="191">
        <f t="shared" si="9"/>
        <v>0</v>
      </c>
      <c r="U50" s="191"/>
      <c r="V50" s="191"/>
      <c r="W50" s="191"/>
      <c r="X50" s="191"/>
      <c r="Y50" s="189"/>
      <c r="Z50" s="283"/>
      <c r="AA50" s="190">
        <f>SUMIFS('Transport-DB'!S:S,'Transport-DB'!C:C,"="&amp;'Work DB'!C50,'Transport-DB'!F:F,"="&amp;'Work DB'!$AA$4)</f>
        <v>0</v>
      </c>
      <c r="AB50" s="191">
        <f>SUMIFS('Transport-DB'!S:S,'Transport-DB'!C:C,"="&amp;'Work DB'!C50,'Transport-DB'!F:F,"="&amp;'Work DB'!$AB$4)</f>
        <v>0</v>
      </c>
      <c r="AC50" s="191">
        <f>SUMIFS('Transport-DB'!S:S,'Transport-DB'!C:C,"="&amp;'Work DB'!C50,'Transport-DB'!F:F,"="&amp;'Work DB'!$AC$4)</f>
        <v>0</v>
      </c>
      <c r="AD50" s="188">
        <f>SUMIFS('Transport-DB'!S:S,'Transport-DB'!C:C,"="&amp;'Work DB'!C50,'Transport-DB'!F:F,"="&amp;'Work DB'!$AD$4)</f>
        <v>0</v>
      </c>
      <c r="AE50" s="188">
        <f>SUMIFS('Transport-DB'!S:S,'Transport-DB'!C:C,"="&amp;'Work DB'!C50,'Transport-DB'!F:F,"="&amp;'Work DB'!$AE$4)</f>
        <v>0</v>
      </c>
      <c r="AF50" s="188">
        <f>SUMIFS('Transport-DB'!S:S,'Transport-DB'!C:C,"="&amp;'Work DB'!C50,'Transport-DB'!F:F,"="&amp;'Work DB'!$AF$4)</f>
        <v>0</v>
      </c>
      <c r="AG50" s="189"/>
      <c r="AH50" s="230">
        <f>SUMIFS('Transport-DB'!T:T,'Transport-DB'!C:C,"="&amp;'Work DB'!C50)</f>
        <v>0</v>
      </c>
      <c r="AI50" s="32"/>
      <c r="AJ50" s="29"/>
      <c r="AK50" s="30">
        <f>SUMIFS(Civil_DB[بتن],Civil_DB[تاریخ],"="&amp;'Work DB'!C50)</f>
        <v>0</v>
      </c>
      <c r="AL50" s="28"/>
      <c r="AM50" s="29"/>
      <c r="AN50" s="31"/>
      <c r="AO50" s="28"/>
      <c r="AP50" s="29"/>
      <c r="AQ50" s="29"/>
      <c r="AR50" s="30"/>
      <c r="AS50" s="28"/>
      <c r="AT50" s="29"/>
      <c r="AU50" s="232">
        <f>VLOOKUP(C50,'Daily Gas'!J18:M48,2,FALSE)</f>
        <v>0</v>
      </c>
      <c r="AV50" s="239">
        <f t="shared" si="7"/>
        <v>15637</v>
      </c>
      <c r="AW50" s="29"/>
      <c r="AX50" s="29"/>
      <c r="AY50" s="29"/>
      <c r="AZ50" s="29"/>
      <c r="BA50" s="29"/>
      <c r="BB50" s="29"/>
      <c r="BC50" s="30"/>
      <c r="BD50" s="283"/>
      <c r="BE50" s="283"/>
      <c r="BF50" s="283"/>
      <c r="BG50" s="283"/>
      <c r="BH50" s="32"/>
      <c r="BI50" s="56"/>
      <c r="BJ50" s="509"/>
    </row>
    <row r="51" spans="2:62" s="15" customFormat="1" ht="21" x14ac:dyDescent="0.25">
      <c r="B51" s="47"/>
      <c r="C51" s="20">
        <f t="shared" si="8"/>
        <v>45416</v>
      </c>
      <c r="D51" s="190">
        <f>SUMIFS('Transport-DB'!R:R,'Transport-DB'!C:C,"="&amp;'Work DB'!C51,'Transport-DB'!F:F,"="&amp;'Work DB'!$D$4)</f>
        <v>0</v>
      </c>
      <c r="E51" s="191">
        <f>SUMIFS('Transport-DB'!R:R,'Transport-DB'!C:C,"="&amp;'Work DB'!C51,'Transport-DB'!F:F,"="&amp;'Work DB'!$E$4)</f>
        <v>0</v>
      </c>
      <c r="F51" s="191">
        <f>SUMIFS('Transport-DB'!R:R,'Transport-DB'!C:C,"="&amp;'Work DB'!C51,'Transport-DB'!F:F,"="&amp;'Work DB'!$F$4)</f>
        <v>0</v>
      </c>
      <c r="G51" s="191">
        <f>SUMIFS('Transport-DB'!R:R,'Transport-DB'!C:C,"="&amp;'Work DB'!C51,'Transport-DB'!F:F,"="&amp;'Work DB'!$G$4)</f>
        <v>0</v>
      </c>
      <c r="H51" s="188">
        <f>SUMIFS('Transport-DB'!R:R,'Transport-DB'!C:C,"="&amp;'Work DB'!C51,'Transport-DB'!F:F,"="&amp;'Work DB'!$H$4)</f>
        <v>0</v>
      </c>
      <c r="I51" s="191">
        <f>SUMIFS('Transport-DB'!R:R,'Transport-DB'!C:C,"="&amp;'Work DB'!C51,'Transport-DB'!F:F,"="&amp;'Work DB'!$I$4)</f>
        <v>0</v>
      </c>
      <c r="J51" s="483">
        <f>SUMIFS('Transport-DB'!R:R,'Transport-DB'!C:C,"="&amp;'Work DB'!C51,'Transport-DB'!F:F,"="&amp;'Work DB'!$J$4)</f>
        <v>0</v>
      </c>
      <c r="K51" s="190">
        <f>SUMIFS('Transport-DB'!Q:Q,'Transport-DB'!C:C,"="&amp;'Work DB'!C51,'Transport-DB'!F:F,"="&amp;'Work DB'!$K$4)</f>
        <v>325.85000000000002</v>
      </c>
      <c r="L51" s="191">
        <f>SUMIFS('Transport-DB'!Q:Q,'Transport-DB'!C:C,"="&amp;'Work DB'!C51,'Transport-DB'!F:F,"="&amp;'Work DB'!$L$4)</f>
        <v>0</v>
      </c>
      <c r="M51" s="191">
        <f>SUMIFS('Transport-DB'!Q:Q,'Transport-DB'!C:C,"="&amp;'Work DB'!C51,'Transport-DB'!F:F,"="&amp;'Work DB'!$M$4)</f>
        <v>0</v>
      </c>
      <c r="N51" s="191">
        <f>SUMIFS('Transport-DB'!Q:Q,'Transport-DB'!C:C,"="&amp;'Work DB'!C51,'Transport-DB'!F:F,"="&amp;'Work DB'!$N$4)</f>
        <v>0</v>
      </c>
      <c r="O51" s="191">
        <f>SUMIFS('Transport-DB'!Q:Q,'Transport-DB'!C:C,"="&amp;'Work DB'!C51,'Transport-DB'!F:F,"="&amp;'Work DB'!$O$4)</f>
        <v>0</v>
      </c>
      <c r="P51" s="191">
        <f>SUMIFS('Transport-DB'!Q:Q,'Transport-DB'!C:C,"&lt;="&amp;'Work DB'!C51,'Transport-DB'!F:F,"="&amp;'Work DB'!$P$4)</f>
        <v>0</v>
      </c>
      <c r="Q51" s="188">
        <f>SUMIFS('Transport-DB'!Q:Q,'Transport-DB'!C:C,"="&amp;'Work DB'!C51,'Transport-DB'!F:F,"="&amp;'Work DB'!$Q$4)</f>
        <v>0</v>
      </c>
      <c r="R51" s="189">
        <f>SUMIFS('Transport-DB'!Q:Q,'Transport-DB'!C:C,"="&amp;'Work DB'!C51,'Transport-DB'!F:F,"="&amp;'Work DB'!$R$4)</f>
        <v>0</v>
      </c>
      <c r="S51" s="190">
        <f t="shared" si="5"/>
        <v>325.85000000000002</v>
      </c>
      <c r="T51" s="191">
        <f t="shared" si="9"/>
        <v>0</v>
      </c>
      <c r="U51" s="191"/>
      <c r="V51" s="191"/>
      <c r="W51" s="191"/>
      <c r="X51" s="191"/>
      <c r="Y51" s="189"/>
      <c r="Z51" s="283"/>
      <c r="AA51" s="190">
        <f>SUMIFS('Transport-DB'!S:S,'Transport-DB'!C:C,"="&amp;'Work DB'!C51,'Transport-DB'!F:F,"="&amp;'Work DB'!$AA$4)</f>
        <v>0</v>
      </c>
      <c r="AB51" s="191">
        <f>SUMIFS('Transport-DB'!S:S,'Transport-DB'!C:C,"="&amp;'Work DB'!C51,'Transport-DB'!F:F,"="&amp;'Work DB'!$AB$4)</f>
        <v>0</v>
      </c>
      <c r="AC51" s="191">
        <f>SUMIFS('Transport-DB'!S:S,'Transport-DB'!C:C,"="&amp;'Work DB'!C51,'Transport-DB'!F:F,"="&amp;'Work DB'!$AC$4)</f>
        <v>0</v>
      </c>
      <c r="AD51" s="188">
        <f>SUMIFS('Transport-DB'!S:S,'Transport-DB'!C:C,"="&amp;'Work DB'!C51,'Transport-DB'!F:F,"="&amp;'Work DB'!$AD$4)</f>
        <v>0</v>
      </c>
      <c r="AE51" s="188">
        <f>SUMIFS('Transport-DB'!S:S,'Transport-DB'!C:C,"="&amp;'Work DB'!C51,'Transport-DB'!F:F,"="&amp;'Work DB'!$AE$4)</f>
        <v>0</v>
      </c>
      <c r="AF51" s="188">
        <f>SUMIFS('Transport-DB'!S:S,'Transport-DB'!C:C,"="&amp;'Work DB'!C51,'Transport-DB'!F:F,"="&amp;'Work DB'!$AF$4)</f>
        <v>0</v>
      </c>
      <c r="AG51" s="189"/>
      <c r="AH51" s="230">
        <f>SUMIFS('Transport-DB'!T:T,'Transport-DB'!C:C,"="&amp;'Work DB'!C51)</f>
        <v>0</v>
      </c>
      <c r="AI51" s="32"/>
      <c r="AJ51" s="29"/>
      <c r="AK51" s="30">
        <f>SUMIFS(Civil_DB[بتن],Civil_DB[تاریخ],"="&amp;'Work DB'!C51)</f>
        <v>0</v>
      </c>
      <c r="AL51" s="28"/>
      <c r="AM51" s="29"/>
      <c r="AN51" s="31"/>
      <c r="AO51" s="28"/>
      <c r="AP51" s="29"/>
      <c r="AQ51" s="29"/>
      <c r="AR51" s="30"/>
      <c r="AS51" s="28"/>
      <c r="AT51" s="29"/>
      <c r="AU51" s="232">
        <f>VLOOKUP(C51,'Daily Gas'!J19:M49,2,FALSE)</f>
        <v>1608</v>
      </c>
      <c r="AV51" s="239">
        <f t="shared" si="7"/>
        <v>14029</v>
      </c>
      <c r="AW51" s="29"/>
      <c r="AX51" s="29"/>
      <c r="AY51" s="29"/>
      <c r="AZ51" s="29"/>
      <c r="BA51" s="29"/>
      <c r="BB51" s="29"/>
      <c r="BC51" s="30"/>
      <c r="BD51" s="283"/>
      <c r="BE51" s="283"/>
      <c r="BF51" s="283"/>
      <c r="BG51" s="283"/>
      <c r="BH51" s="32"/>
      <c r="BI51" s="56"/>
      <c r="BJ51" s="509"/>
    </row>
    <row r="52" spans="2:62" s="15" customFormat="1" ht="21" x14ac:dyDescent="0.25">
      <c r="B52" s="47"/>
      <c r="C52" s="20">
        <f t="shared" si="8"/>
        <v>45417</v>
      </c>
      <c r="D52" s="190">
        <f>SUMIFS('Transport-DB'!R:R,'Transport-DB'!C:C,"="&amp;'Work DB'!C52,'Transport-DB'!F:F,"="&amp;'Work DB'!$D$4)</f>
        <v>0</v>
      </c>
      <c r="E52" s="191">
        <f>SUMIFS('Transport-DB'!R:R,'Transport-DB'!C:C,"="&amp;'Work DB'!C52,'Transport-DB'!F:F,"="&amp;'Work DB'!$E$4)</f>
        <v>0</v>
      </c>
      <c r="F52" s="191">
        <f>SUMIFS('Transport-DB'!R:R,'Transport-DB'!C:C,"="&amp;'Work DB'!C52,'Transport-DB'!F:F,"="&amp;'Work DB'!$F$4)</f>
        <v>0</v>
      </c>
      <c r="G52" s="191">
        <f>SUMIFS('Transport-DB'!R:R,'Transport-DB'!C:C,"="&amp;'Work DB'!C52,'Transport-DB'!F:F,"="&amp;'Work DB'!$G$4)</f>
        <v>0</v>
      </c>
      <c r="H52" s="188">
        <f>SUMIFS('Transport-DB'!R:R,'Transport-DB'!C:C,"="&amp;'Work DB'!C52,'Transport-DB'!F:F,"="&amp;'Work DB'!$H$4)</f>
        <v>0</v>
      </c>
      <c r="I52" s="191">
        <f>SUMIFS('Transport-DB'!R:R,'Transport-DB'!C:C,"="&amp;'Work DB'!C52,'Transport-DB'!F:F,"="&amp;'Work DB'!$I$4)</f>
        <v>0</v>
      </c>
      <c r="J52" s="483">
        <f>SUMIFS('Transport-DB'!R:R,'Transport-DB'!C:C,"="&amp;'Work DB'!C52,'Transport-DB'!F:F,"="&amp;'Work DB'!$J$4)</f>
        <v>0</v>
      </c>
      <c r="K52" s="190">
        <f>SUMIFS('Transport-DB'!Q:Q,'Transport-DB'!C:C,"="&amp;'Work DB'!C52,'Transport-DB'!F:F,"="&amp;'Work DB'!$K$4)</f>
        <v>545.30000000000007</v>
      </c>
      <c r="L52" s="191">
        <f>SUMIFS('Transport-DB'!Q:Q,'Transport-DB'!C:C,"="&amp;'Work DB'!C52,'Transport-DB'!F:F,"="&amp;'Work DB'!$L$4)</f>
        <v>0</v>
      </c>
      <c r="M52" s="191">
        <f>SUMIFS('Transport-DB'!Q:Q,'Transport-DB'!C:C,"="&amp;'Work DB'!C52,'Transport-DB'!F:F,"="&amp;'Work DB'!$M$4)</f>
        <v>0</v>
      </c>
      <c r="N52" s="191">
        <f>SUMIFS('Transport-DB'!Q:Q,'Transport-DB'!C:C,"="&amp;'Work DB'!C52,'Transport-DB'!F:F,"="&amp;'Work DB'!$N$4)</f>
        <v>0</v>
      </c>
      <c r="O52" s="191">
        <f>SUMIFS('Transport-DB'!Q:Q,'Transport-DB'!C:C,"="&amp;'Work DB'!C52,'Transport-DB'!F:F,"="&amp;'Work DB'!$O$4)</f>
        <v>314.80000000000007</v>
      </c>
      <c r="P52" s="191">
        <f>SUMIFS('Transport-DB'!Q:Q,'Transport-DB'!C:C,"&lt;="&amp;'Work DB'!C52,'Transport-DB'!F:F,"="&amp;'Work DB'!$P$4)</f>
        <v>0</v>
      </c>
      <c r="Q52" s="188">
        <f>SUMIFS('Transport-DB'!Q:Q,'Transport-DB'!C:C,"="&amp;'Work DB'!C52,'Transport-DB'!F:F,"="&amp;'Work DB'!$Q$4)</f>
        <v>0</v>
      </c>
      <c r="R52" s="189">
        <f>SUMIFS('Transport-DB'!Q:Q,'Transport-DB'!C:C,"="&amp;'Work DB'!C52,'Transport-DB'!F:F,"="&amp;'Work DB'!$R$4)</f>
        <v>0</v>
      </c>
      <c r="S52" s="190">
        <f t="shared" si="5"/>
        <v>860.10000000000014</v>
      </c>
      <c r="T52" s="191">
        <f t="shared" si="9"/>
        <v>0</v>
      </c>
      <c r="U52" s="191"/>
      <c r="V52" s="191"/>
      <c r="W52" s="191"/>
      <c r="X52" s="191"/>
      <c r="Y52" s="189"/>
      <c r="Z52" s="283"/>
      <c r="AA52" s="190">
        <f>SUMIFS('Transport-DB'!S:S,'Transport-DB'!C:C,"="&amp;'Work DB'!C52,'Transport-DB'!F:F,"="&amp;'Work DB'!$AA$4)</f>
        <v>0</v>
      </c>
      <c r="AB52" s="191">
        <f>SUMIFS('Transport-DB'!S:S,'Transport-DB'!C:C,"="&amp;'Work DB'!C52,'Transport-DB'!F:F,"="&amp;'Work DB'!$AB$4)</f>
        <v>0</v>
      </c>
      <c r="AC52" s="191">
        <f>SUMIFS('Transport-DB'!S:S,'Transport-DB'!C:C,"="&amp;'Work DB'!C52,'Transport-DB'!F:F,"="&amp;'Work DB'!$AC$4)</f>
        <v>0</v>
      </c>
      <c r="AD52" s="188">
        <f>SUMIFS('Transport-DB'!S:S,'Transport-DB'!C:C,"="&amp;'Work DB'!C52,'Transport-DB'!F:F,"="&amp;'Work DB'!$AD$4)</f>
        <v>0</v>
      </c>
      <c r="AE52" s="188">
        <f>SUMIFS('Transport-DB'!S:S,'Transport-DB'!C:C,"="&amp;'Work DB'!C52,'Transport-DB'!F:F,"="&amp;'Work DB'!$AE$4)</f>
        <v>0</v>
      </c>
      <c r="AF52" s="188">
        <f>SUMIFS('Transport-DB'!S:S,'Transport-DB'!C:C,"="&amp;'Work DB'!C52,'Transport-DB'!F:F,"="&amp;'Work DB'!$AF$4)</f>
        <v>0</v>
      </c>
      <c r="AG52" s="189"/>
      <c r="AH52" s="230">
        <f>SUMIFS('Transport-DB'!T:T,'Transport-DB'!C:C,"="&amp;'Work DB'!C52)</f>
        <v>0</v>
      </c>
      <c r="AI52" s="32"/>
      <c r="AJ52" s="29"/>
      <c r="AK52" s="30">
        <f>SUMIFS(Civil_DB[بتن],Civil_DB[تاریخ],"="&amp;'Work DB'!C52)</f>
        <v>0</v>
      </c>
      <c r="AL52" s="28"/>
      <c r="AM52" s="29"/>
      <c r="AN52" s="31"/>
      <c r="AO52" s="28"/>
      <c r="AP52" s="29"/>
      <c r="AQ52" s="29"/>
      <c r="AR52" s="30"/>
      <c r="AS52" s="28"/>
      <c r="AT52" s="29"/>
      <c r="AU52" s="232">
        <f>VLOOKUP(C52,'Daily Gas'!J20:M50,2,FALSE)</f>
        <v>1929</v>
      </c>
      <c r="AV52" s="239">
        <f t="shared" si="7"/>
        <v>12100</v>
      </c>
      <c r="AW52" s="29"/>
      <c r="AX52" s="29"/>
      <c r="AY52" s="29"/>
      <c r="AZ52" s="29"/>
      <c r="BA52" s="29"/>
      <c r="BB52" s="29"/>
      <c r="BC52" s="30"/>
      <c r="BD52" s="283"/>
      <c r="BE52" s="283"/>
      <c r="BF52" s="283"/>
      <c r="BG52" s="283"/>
      <c r="BH52" s="32"/>
      <c r="BI52" s="56"/>
      <c r="BJ52" s="509"/>
    </row>
    <row r="53" spans="2:62" s="15" customFormat="1" ht="21" x14ac:dyDescent="0.25">
      <c r="B53" s="47"/>
      <c r="C53" s="20">
        <f t="shared" si="8"/>
        <v>45418</v>
      </c>
      <c r="D53" s="190">
        <f>SUMIFS('Transport-DB'!R:R,'Transport-DB'!C:C,"="&amp;'Work DB'!C53,'Transport-DB'!F:F,"="&amp;'Work DB'!$D$4)</f>
        <v>0</v>
      </c>
      <c r="E53" s="191">
        <f>SUMIFS('Transport-DB'!R:R,'Transport-DB'!C:C,"="&amp;'Work DB'!C53,'Transport-DB'!F:F,"="&amp;'Work DB'!$E$4)</f>
        <v>0</v>
      </c>
      <c r="F53" s="191">
        <f>SUMIFS('Transport-DB'!R:R,'Transport-DB'!C:C,"="&amp;'Work DB'!C53,'Transport-DB'!F:F,"="&amp;'Work DB'!$F$4)</f>
        <v>0</v>
      </c>
      <c r="G53" s="191">
        <f>SUMIFS('Transport-DB'!R:R,'Transport-DB'!C:C,"="&amp;'Work DB'!C53,'Transport-DB'!F:F,"="&amp;'Work DB'!$G$4)</f>
        <v>0</v>
      </c>
      <c r="H53" s="188">
        <f>SUMIFS('Transport-DB'!R:R,'Transport-DB'!C:C,"="&amp;'Work DB'!C53,'Transport-DB'!F:F,"="&amp;'Work DB'!$H$4)</f>
        <v>0</v>
      </c>
      <c r="I53" s="191">
        <f>SUMIFS('Transport-DB'!R:R,'Transport-DB'!C:C,"="&amp;'Work DB'!C53,'Transport-DB'!F:F,"="&amp;'Work DB'!$I$4)</f>
        <v>0</v>
      </c>
      <c r="J53" s="483">
        <f>SUMIFS('Transport-DB'!R:R,'Transport-DB'!C:C,"="&amp;'Work DB'!C53,'Transport-DB'!F:F,"="&amp;'Work DB'!$J$4)</f>
        <v>0</v>
      </c>
      <c r="K53" s="190">
        <f>SUMIFS('Transport-DB'!Q:Q,'Transport-DB'!C:C,"="&amp;'Work DB'!C53,'Transport-DB'!F:F,"="&amp;'Work DB'!$K$4)</f>
        <v>578.54999999999995</v>
      </c>
      <c r="L53" s="191">
        <f>SUMIFS('Transport-DB'!Q:Q,'Transport-DB'!C:C,"="&amp;'Work DB'!C53,'Transport-DB'!F:F,"="&amp;'Work DB'!$L$4)</f>
        <v>0</v>
      </c>
      <c r="M53" s="191">
        <f>SUMIFS('Transport-DB'!Q:Q,'Transport-DB'!C:C,"="&amp;'Work DB'!C53,'Transport-DB'!F:F,"="&amp;'Work DB'!$M$4)</f>
        <v>0</v>
      </c>
      <c r="N53" s="191">
        <f>SUMIFS('Transport-DB'!Q:Q,'Transport-DB'!C:C,"="&amp;'Work DB'!C53,'Transport-DB'!F:F,"="&amp;'Work DB'!$N$4)</f>
        <v>0</v>
      </c>
      <c r="O53" s="191">
        <f>SUMIFS('Transport-DB'!Q:Q,'Transport-DB'!C:C,"="&amp;'Work DB'!C53,'Transport-DB'!F:F,"="&amp;'Work DB'!$O$4)</f>
        <v>372.1</v>
      </c>
      <c r="P53" s="191">
        <f>SUMIFS('Transport-DB'!Q:Q,'Transport-DB'!C:C,"&lt;="&amp;'Work DB'!C53,'Transport-DB'!F:F,"="&amp;'Work DB'!$P$4)</f>
        <v>0</v>
      </c>
      <c r="Q53" s="188">
        <f>SUMIFS('Transport-DB'!Q:Q,'Transport-DB'!C:C,"="&amp;'Work DB'!C53,'Transport-DB'!F:F,"="&amp;'Work DB'!$Q$4)</f>
        <v>0</v>
      </c>
      <c r="R53" s="189">
        <f>SUMIFS('Transport-DB'!Q:Q,'Transport-DB'!C:C,"="&amp;'Work DB'!C53,'Transport-DB'!F:F,"="&amp;'Work DB'!$R$4)</f>
        <v>0</v>
      </c>
      <c r="S53" s="190">
        <f t="shared" si="5"/>
        <v>950.65</v>
      </c>
      <c r="T53" s="191">
        <f t="shared" si="9"/>
        <v>0</v>
      </c>
      <c r="U53" s="191"/>
      <c r="V53" s="191"/>
      <c r="W53" s="191"/>
      <c r="X53" s="191"/>
      <c r="Y53" s="189"/>
      <c r="Z53" s="283"/>
      <c r="AA53" s="190">
        <f>SUMIFS('Transport-DB'!S:S,'Transport-DB'!C:C,"="&amp;'Work DB'!C53,'Transport-DB'!F:F,"="&amp;'Work DB'!$AA$4)</f>
        <v>0</v>
      </c>
      <c r="AB53" s="191">
        <f>SUMIFS('Transport-DB'!S:S,'Transport-DB'!C:C,"="&amp;'Work DB'!C53,'Transport-DB'!F:F,"="&amp;'Work DB'!$AB$4)</f>
        <v>0</v>
      </c>
      <c r="AC53" s="191">
        <f>SUMIFS('Transport-DB'!S:S,'Transport-DB'!C:C,"="&amp;'Work DB'!C53,'Transport-DB'!F:F,"="&amp;'Work DB'!$AC$4)</f>
        <v>0</v>
      </c>
      <c r="AD53" s="188">
        <f>SUMIFS('Transport-DB'!S:S,'Transport-DB'!C:C,"="&amp;'Work DB'!C53,'Transport-DB'!F:F,"="&amp;'Work DB'!$AD$4)</f>
        <v>0</v>
      </c>
      <c r="AE53" s="188">
        <f>SUMIFS('Transport-DB'!S:S,'Transport-DB'!C:C,"="&amp;'Work DB'!C53,'Transport-DB'!F:F,"="&amp;'Work DB'!$AE$4)</f>
        <v>0</v>
      </c>
      <c r="AF53" s="188">
        <f>SUMIFS('Transport-DB'!S:S,'Transport-DB'!C:C,"="&amp;'Work DB'!C53,'Transport-DB'!F:F,"="&amp;'Work DB'!$AF$4)</f>
        <v>0</v>
      </c>
      <c r="AG53" s="189"/>
      <c r="AH53" s="230">
        <f>SUMIFS('Transport-DB'!T:T,'Transport-DB'!C:C,"="&amp;'Work DB'!C53)</f>
        <v>0</v>
      </c>
      <c r="AI53" s="32"/>
      <c r="AJ53" s="29"/>
      <c r="AK53" s="30">
        <f>SUMIFS(Civil_DB[بتن],Civil_DB[تاریخ],"="&amp;'Work DB'!C53)</f>
        <v>0</v>
      </c>
      <c r="AL53" s="28"/>
      <c r="AM53" s="29"/>
      <c r="AN53" s="31"/>
      <c r="AO53" s="28"/>
      <c r="AP53" s="29"/>
      <c r="AQ53" s="29"/>
      <c r="AR53" s="30"/>
      <c r="AS53" s="28"/>
      <c r="AT53" s="29"/>
      <c r="AU53" s="232">
        <f>VLOOKUP(C53,'Daily Gas'!J21:M51,2,FALSE)</f>
        <v>422</v>
      </c>
      <c r="AV53" s="239">
        <f t="shared" si="7"/>
        <v>11678</v>
      </c>
      <c r="AW53" s="29"/>
      <c r="AX53" s="29"/>
      <c r="AY53" s="29"/>
      <c r="AZ53" s="29"/>
      <c r="BA53" s="29"/>
      <c r="BB53" s="29"/>
      <c r="BC53" s="30"/>
      <c r="BD53" s="283"/>
      <c r="BE53" s="283"/>
      <c r="BF53" s="283"/>
      <c r="BG53" s="283"/>
      <c r="BH53" s="32"/>
      <c r="BI53" s="56"/>
      <c r="BJ53" s="509"/>
    </row>
    <row r="54" spans="2:62" s="15" customFormat="1" ht="21" x14ac:dyDescent="0.25">
      <c r="B54" s="47"/>
      <c r="C54" s="20">
        <f t="shared" si="8"/>
        <v>45419</v>
      </c>
      <c r="D54" s="190">
        <f>SUMIFS('Transport-DB'!R:R,'Transport-DB'!C:C,"="&amp;'Work DB'!C54,'Transport-DB'!F:F,"="&amp;'Work DB'!$D$4)</f>
        <v>0</v>
      </c>
      <c r="E54" s="191">
        <f>SUMIFS('Transport-DB'!R:R,'Transport-DB'!C:C,"="&amp;'Work DB'!C54,'Transport-DB'!F:F,"="&amp;'Work DB'!$E$4)</f>
        <v>0</v>
      </c>
      <c r="F54" s="191">
        <f>SUMIFS('Transport-DB'!R:R,'Transport-DB'!C:C,"="&amp;'Work DB'!C54,'Transport-DB'!F:F,"="&amp;'Work DB'!$F$4)</f>
        <v>0</v>
      </c>
      <c r="G54" s="191">
        <f>SUMIFS('Transport-DB'!R:R,'Transport-DB'!C:C,"="&amp;'Work DB'!C54,'Transport-DB'!F:F,"="&amp;'Work DB'!$G$4)</f>
        <v>0</v>
      </c>
      <c r="H54" s="188">
        <f>SUMIFS('Transport-DB'!R:R,'Transport-DB'!C:C,"="&amp;'Work DB'!C54,'Transport-DB'!F:F,"="&amp;'Work DB'!$H$4)</f>
        <v>0</v>
      </c>
      <c r="I54" s="191">
        <f>SUMIFS('Transport-DB'!R:R,'Transport-DB'!C:C,"="&amp;'Work DB'!C54,'Transport-DB'!F:F,"="&amp;'Work DB'!$I$4)</f>
        <v>0</v>
      </c>
      <c r="J54" s="483">
        <f>SUMIFS('Transport-DB'!R:R,'Transport-DB'!C:C,"="&amp;'Work DB'!C54,'Transport-DB'!F:F,"="&amp;'Work DB'!$J$4)</f>
        <v>0</v>
      </c>
      <c r="K54" s="190">
        <f>SUMIFS('Transport-DB'!Q:Q,'Transport-DB'!C:C,"="&amp;'Work DB'!C54,'Transport-DB'!F:F,"="&amp;'Work DB'!$K$4)</f>
        <v>512.04999999999995</v>
      </c>
      <c r="L54" s="191">
        <f>SUMIFS('Transport-DB'!Q:Q,'Transport-DB'!C:C,"="&amp;'Work DB'!C54,'Transport-DB'!F:F,"="&amp;'Work DB'!$L$4)</f>
        <v>0</v>
      </c>
      <c r="M54" s="191">
        <f>SUMIFS('Transport-DB'!Q:Q,'Transport-DB'!C:C,"="&amp;'Work DB'!C54,'Transport-DB'!F:F,"="&amp;'Work DB'!$M$4)</f>
        <v>0</v>
      </c>
      <c r="N54" s="191">
        <f>SUMIFS('Transport-DB'!Q:Q,'Transport-DB'!C:C,"="&amp;'Work DB'!C54,'Transport-DB'!F:F,"="&amp;'Work DB'!$N$4)</f>
        <v>0</v>
      </c>
      <c r="O54" s="191">
        <f>SUMIFS('Transport-DB'!Q:Q,'Transport-DB'!C:C,"="&amp;'Work DB'!C54,'Transport-DB'!F:F,"="&amp;'Work DB'!$O$4)</f>
        <v>392.85</v>
      </c>
      <c r="P54" s="191">
        <f>SUMIFS('Transport-DB'!Q:Q,'Transport-DB'!C:C,"&lt;="&amp;'Work DB'!C54,'Transport-DB'!F:F,"="&amp;'Work DB'!$P$4)</f>
        <v>0</v>
      </c>
      <c r="Q54" s="188">
        <f>SUMIFS('Transport-DB'!Q:Q,'Transport-DB'!C:C,"="&amp;'Work DB'!C54,'Transport-DB'!F:F,"="&amp;'Work DB'!$Q$4)</f>
        <v>0</v>
      </c>
      <c r="R54" s="189">
        <f>SUMIFS('Transport-DB'!Q:Q,'Transport-DB'!C:C,"="&amp;'Work DB'!C54,'Transport-DB'!F:F,"="&amp;'Work DB'!$R$4)</f>
        <v>0</v>
      </c>
      <c r="S54" s="190">
        <f t="shared" si="5"/>
        <v>904.9</v>
      </c>
      <c r="T54" s="191">
        <f t="shared" si="9"/>
        <v>0</v>
      </c>
      <c r="U54" s="191"/>
      <c r="V54" s="191"/>
      <c r="W54" s="191"/>
      <c r="X54" s="191"/>
      <c r="Y54" s="189"/>
      <c r="Z54" s="283"/>
      <c r="AA54" s="190">
        <f>SUMIFS('Transport-DB'!S:S,'Transport-DB'!C:C,"="&amp;'Work DB'!C54,'Transport-DB'!F:F,"="&amp;'Work DB'!$AA$4)</f>
        <v>0</v>
      </c>
      <c r="AB54" s="191">
        <f>SUMIFS('Transport-DB'!S:S,'Transport-DB'!C:C,"="&amp;'Work DB'!C54,'Transport-DB'!F:F,"="&amp;'Work DB'!$AB$4)</f>
        <v>0</v>
      </c>
      <c r="AC54" s="191">
        <f>SUMIFS('Transport-DB'!S:S,'Transport-DB'!C:C,"="&amp;'Work DB'!C54,'Transport-DB'!F:F,"="&amp;'Work DB'!$AC$4)</f>
        <v>0</v>
      </c>
      <c r="AD54" s="188">
        <f>SUMIFS('Transport-DB'!S:S,'Transport-DB'!C:C,"="&amp;'Work DB'!C54,'Transport-DB'!F:F,"="&amp;'Work DB'!$AD$4)</f>
        <v>0</v>
      </c>
      <c r="AE54" s="188">
        <f>SUMIFS('Transport-DB'!S:S,'Transport-DB'!C:C,"="&amp;'Work DB'!C54,'Transport-DB'!F:F,"="&amp;'Work DB'!$AE$4)</f>
        <v>0</v>
      </c>
      <c r="AF54" s="188">
        <f>SUMIFS('Transport-DB'!S:S,'Transport-DB'!C:C,"="&amp;'Work DB'!C54,'Transport-DB'!F:F,"="&amp;'Work DB'!$AF$4)</f>
        <v>0</v>
      </c>
      <c r="AG54" s="189"/>
      <c r="AH54" s="230">
        <f>SUMIFS('Transport-DB'!T:T,'Transport-DB'!C:C,"="&amp;'Work DB'!C54)</f>
        <v>0</v>
      </c>
      <c r="AI54" s="32"/>
      <c r="AJ54" s="29"/>
      <c r="AK54" s="30">
        <f>SUMIFS(Civil_DB[بتن],Civil_DB[تاریخ],"="&amp;'Work DB'!C54)</f>
        <v>0</v>
      </c>
      <c r="AL54" s="28"/>
      <c r="AM54" s="29"/>
      <c r="AN54" s="31"/>
      <c r="AO54" s="28"/>
      <c r="AP54" s="29"/>
      <c r="AQ54" s="29"/>
      <c r="AR54" s="30"/>
      <c r="AS54" s="28"/>
      <c r="AT54" s="29"/>
      <c r="AU54" s="232">
        <f>VLOOKUP(C54,'Daily Gas'!J22:M52,2,FALSE)</f>
        <v>1930</v>
      </c>
      <c r="AV54" s="239">
        <f t="shared" si="7"/>
        <v>9748</v>
      </c>
      <c r="AW54" s="29"/>
      <c r="AX54" s="29"/>
      <c r="AY54" s="29"/>
      <c r="AZ54" s="29"/>
      <c r="BA54" s="29"/>
      <c r="BB54" s="29"/>
      <c r="BC54" s="30"/>
      <c r="BD54" s="283"/>
      <c r="BE54" s="283"/>
      <c r="BF54" s="283"/>
      <c r="BG54" s="283"/>
      <c r="BH54" s="32"/>
      <c r="BI54" s="56"/>
      <c r="BJ54" s="509"/>
    </row>
    <row r="55" spans="2:62" s="15" customFormat="1" ht="21" x14ac:dyDescent="0.25">
      <c r="B55" s="47"/>
      <c r="C55" s="20">
        <f t="shared" si="8"/>
        <v>45420</v>
      </c>
      <c r="D55" s="190">
        <f>SUMIFS('Transport-DB'!R:R,'Transport-DB'!C:C,"="&amp;'Work DB'!C55,'Transport-DB'!F:F,"="&amp;'Work DB'!$D$4)</f>
        <v>0</v>
      </c>
      <c r="E55" s="191">
        <f>SUMIFS('Transport-DB'!R:R,'Transport-DB'!C:C,"="&amp;'Work DB'!C55,'Transport-DB'!F:F,"="&amp;'Work DB'!$E$4)</f>
        <v>0</v>
      </c>
      <c r="F55" s="191">
        <f>SUMIFS('Transport-DB'!R:R,'Transport-DB'!C:C,"="&amp;'Work DB'!C55,'Transport-DB'!F:F,"="&amp;'Work DB'!$F$4)</f>
        <v>0</v>
      </c>
      <c r="G55" s="191">
        <f>SUMIFS('Transport-DB'!R:R,'Transport-DB'!C:C,"="&amp;'Work DB'!C55,'Transport-DB'!F:F,"="&amp;'Work DB'!$G$4)</f>
        <v>0</v>
      </c>
      <c r="H55" s="188">
        <f>SUMIFS('Transport-DB'!R:R,'Transport-DB'!C:C,"="&amp;'Work DB'!C55,'Transport-DB'!F:F,"="&amp;'Work DB'!$H$4)</f>
        <v>0</v>
      </c>
      <c r="I55" s="191">
        <f>SUMIFS('Transport-DB'!R:R,'Transport-DB'!C:C,"="&amp;'Work DB'!C55,'Transport-DB'!F:F,"="&amp;'Work DB'!$I$4)</f>
        <v>0</v>
      </c>
      <c r="J55" s="483">
        <f>SUMIFS('Transport-DB'!R:R,'Transport-DB'!C:C,"="&amp;'Work DB'!C55,'Transport-DB'!F:F,"="&amp;'Work DB'!$J$4)</f>
        <v>0</v>
      </c>
      <c r="K55" s="190">
        <f>SUMIFS('Transport-DB'!Q:Q,'Transport-DB'!C:C,"="&amp;'Work DB'!C55,'Transport-DB'!F:F,"="&amp;'Work DB'!$K$4)</f>
        <v>571.90000000000009</v>
      </c>
      <c r="L55" s="191">
        <f>SUMIFS('Transport-DB'!Q:Q,'Transport-DB'!C:C,"="&amp;'Work DB'!C55,'Transport-DB'!F:F,"="&amp;'Work DB'!$L$4)</f>
        <v>0</v>
      </c>
      <c r="M55" s="191">
        <f>SUMIFS('Transport-DB'!Q:Q,'Transport-DB'!C:C,"="&amp;'Work DB'!C55,'Transport-DB'!F:F,"="&amp;'Work DB'!$M$4)</f>
        <v>0</v>
      </c>
      <c r="N55" s="191">
        <f>SUMIFS('Transport-DB'!Q:Q,'Transport-DB'!C:C,"="&amp;'Work DB'!C55,'Transport-DB'!F:F,"="&amp;'Work DB'!$N$4)</f>
        <v>0</v>
      </c>
      <c r="O55" s="191">
        <f>SUMIFS('Transport-DB'!Q:Q,'Transport-DB'!C:C,"="&amp;'Work DB'!C55,'Transport-DB'!F:F,"="&amp;'Work DB'!$O$4)</f>
        <v>349.6</v>
      </c>
      <c r="P55" s="191">
        <f>SUMIFS('Transport-DB'!Q:Q,'Transport-DB'!C:C,"&lt;="&amp;'Work DB'!C55,'Transport-DB'!F:F,"="&amp;'Work DB'!$P$4)</f>
        <v>0</v>
      </c>
      <c r="Q55" s="188">
        <f>SUMIFS('Transport-DB'!Q:Q,'Transport-DB'!C:C,"="&amp;'Work DB'!C55,'Transport-DB'!F:F,"="&amp;'Work DB'!$Q$4)</f>
        <v>0</v>
      </c>
      <c r="R55" s="189">
        <f>SUMIFS('Transport-DB'!Q:Q,'Transport-DB'!C:C,"="&amp;'Work DB'!C55,'Transport-DB'!F:F,"="&amp;'Work DB'!$R$4)</f>
        <v>0</v>
      </c>
      <c r="S55" s="190">
        <f t="shared" si="5"/>
        <v>921.50000000000011</v>
      </c>
      <c r="T55" s="191">
        <f t="shared" si="9"/>
        <v>0</v>
      </c>
      <c r="U55" s="191"/>
      <c r="V55" s="191"/>
      <c r="W55" s="191"/>
      <c r="X55" s="191"/>
      <c r="Y55" s="189"/>
      <c r="Z55" s="283"/>
      <c r="AA55" s="190">
        <f>SUMIFS('Transport-DB'!S:S,'Transport-DB'!C:C,"="&amp;'Work DB'!C55,'Transport-DB'!F:F,"="&amp;'Work DB'!$AA$4)</f>
        <v>0</v>
      </c>
      <c r="AB55" s="191">
        <f>SUMIFS('Transport-DB'!S:S,'Transport-DB'!C:C,"="&amp;'Work DB'!C55,'Transport-DB'!F:F,"="&amp;'Work DB'!$AB$4)</f>
        <v>0</v>
      </c>
      <c r="AC55" s="191">
        <f>SUMIFS('Transport-DB'!S:S,'Transport-DB'!C:C,"="&amp;'Work DB'!C55,'Transport-DB'!F:F,"="&amp;'Work DB'!$AC$4)</f>
        <v>0</v>
      </c>
      <c r="AD55" s="188">
        <f>SUMIFS('Transport-DB'!S:S,'Transport-DB'!C:C,"="&amp;'Work DB'!C55,'Transport-DB'!F:F,"="&amp;'Work DB'!$AD$4)</f>
        <v>0</v>
      </c>
      <c r="AE55" s="188">
        <f>SUMIFS('Transport-DB'!S:S,'Transport-DB'!C:C,"="&amp;'Work DB'!C55,'Transport-DB'!F:F,"="&amp;'Work DB'!$AE$4)</f>
        <v>0</v>
      </c>
      <c r="AF55" s="188">
        <f>SUMIFS('Transport-DB'!S:S,'Transport-DB'!C:C,"="&amp;'Work DB'!C55,'Transport-DB'!F:F,"="&amp;'Work DB'!$AF$4)</f>
        <v>0</v>
      </c>
      <c r="AG55" s="189"/>
      <c r="AH55" s="230">
        <f>SUMIFS('Transport-DB'!T:T,'Transport-DB'!C:C,"="&amp;'Work DB'!C55)</f>
        <v>0</v>
      </c>
      <c r="AI55" s="32"/>
      <c r="AJ55" s="29"/>
      <c r="AK55" s="30">
        <f>SUMIFS(Civil_DB[بتن],Civil_DB[تاریخ],"="&amp;'Work DB'!C55)</f>
        <v>0</v>
      </c>
      <c r="AL55" s="28"/>
      <c r="AM55" s="29"/>
      <c r="AN55" s="31"/>
      <c r="AO55" s="28"/>
      <c r="AP55" s="29"/>
      <c r="AQ55" s="29"/>
      <c r="AR55" s="30"/>
      <c r="AS55" s="28"/>
      <c r="AT55" s="29"/>
      <c r="AU55" s="232">
        <f>VLOOKUP(C55,'Daily Gas'!J23:M53,2,FALSE)</f>
        <v>0</v>
      </c>
      <c r="AV55" s="239">
        <f t="shared" si="7"/>
        <v>9748</v>
      </c>
      <c r="AW55" s="29"/>
      <c r="AX55" s="29"/>
      <c r="AY55" s="29"/>
      <c r="AZ55" s="29"/>
      <c r="BA55" s="29"/>
      <c r="BB55" s="29"/>
      <c r="BC55" s="30"/>
      <c r="BD55" s="283"/>
      <c r="BE55" s="283"/>
      <c r="BF55" s="283"/>
      <c r="BG55" s="283"/>
      <c r="BH55" s="32"/>
      <c r="BI55" s="56"/>
      <c r="BJ55" s="509"/>
    </row>
    <row r="56" spans="2:62" s="15" customFormat="1" ht="21" x14ac:dyDescent="0.25">
      <c r="B56" s="47"/>
      <c r="C56" s="20">
        <f t="shared" si="8"/>
        <v>45421</v>
      </c>
      <c r="D56" s="190">
        <f>SUMIFS('Transport-DB'!R:R,'Transport-DB'!C:C,"="&amp;'Work DB'!C56,'Transport-DB'!F:F,"="&amp;'Work DB'!$D$4)</f>
        <v>0</v>
      </c>
      <c r="E56" s="191">
        <f>SUMIFS('Transport-DB'!R:R,'Transport-DB'!C:C,"="&amp;'Work DB'!C56,'Transport-DB'!F:F,"="&amp;'Work DB'!$E$4)</f>
        <v>0</v>
      </c>
      <c r="F56" s="191">
        <f>SUMIFS('Transport-DB'!R:R,'Transport-DB'!C:C,"="&amp;'Work DB'!C56,'Transport-DB'!F:F,"="&amp;'Work DB'!$F$4)</f>
        <v>0</v>
      </c>
      <c r="G56" s="191">
        <f>SUMIFS('Transport-DB'!R:R,'Transport-DB'!C:C,"="&amp;'Work DB'!C56,'Transport-DB'!F:F,"="&amp;'Work DB'!$G$4)</f>
        <v>0</v>
      </c>
      <c r="H56" s="188">
        <f>SUMIFS('Transport-DB'!R:R,'Transport-DB'!C:C,"="&amp;'Work DB'!C56,'Transport-DB'!F:F,"="&amp;'Work DB'!$H$4)</f>
        <v>0</v>
      </c>
      <c r="I56" s="191">
        <f>SUMIFS('Transport-DB'!R:R,'Transport-DB'!C:C,"="&amp;'Work DB'!C56,'Transport-DB'!F:F,"="&amp;'Work DB'!$I$4)</f>
        <v>0</v>
      </c>
      <c r="J56" s="483">
        <f>SUMIFS('Transport-DB'!R:R,'Transport-DB'!C:C,"="&amp;'Work DB'!C56,'Transport-DB'!F:F,"="&amp;'Work DB'!$J$4)</f>
        <v>0</v>
      </c>
      <c r="K56" s="190">
        <f>SUMIFS('Transport-DB'!Q:Q,'Transport-DB'!C:C,"="&amp;'Work DB'!C56,'Transport-DB'!F:F,"="&amp;'Work DB'!$K$4)</f>
        <v>671.65000000000009</v>
      </c>
      <c r="L56" s="191">
        <f>SUMIFS('Transport-DB'!Q:Q,'Transport-DB'!C:C,"="&amp;'Work DB'!C56,'Transport-DB'!F:F,"="&amp;'Work DB'!$L$4)</f>
        <v>0</v>
      </c>
      <c r="M56" s="191">
        <f>SUMIFS('Transport-DB'!Q:Q,'Transport-DB'!C:C,"="&amp;'Work DB'!C56,'Transport-DB'!F:F,"="&amp;'Work DB'!$M$4)</f>
        <v>0</v>
      </c>
      <c r="N56" s="191">
        <f>SUMIFS('Transport-DB'!Q:Q,'Transport-DB'!C:C,"="&amp;'Work DB'!C56,'Transport-DB'!F:F,"="&amp;'Work DB'!$N$4)</f>
        <v>0</v>
      </c>
      <c r="O56" s="191">
        <f>SUMIFS('Transport-DB'!Q:Q,'Transport-DB'!C:C,"="&amp;'Work DB'!C56,'Transport-DB'!F:F,"="&amp;'Work DB'!$O$4)</f>
        <v>0</v>
      </c>
      <c r="P56" s="191">
        <f>SUMIFS('Transport-DB'!Q:Q,'Transport-DB'!C:C,"&lt;="&amp;'Work DB'!C56,'Transport-DB'!F:F,"="&amp;'Work DB'!$P$4)</f>
        <v>0</v>
      </c>
      <c r="Q56" s="188">
        <f>SUMIFS('Transport-DB'!Q:Q,'Transport-DB'!C:C,"="&amp;'Work DB'!C56,'Transport-DB'!F:F,"="&amp;'Work DB'!$Q$4)</f>
        <v>0</v>
      </c>
      <c r="R56" s="189">
        <f>SUMIFS('Transport-DB'!Q:Q,'Transport-DB'!C:C,"="&amp;'Work DB'!C56,'Transport-DB'!F:F,"="&amp;'Work DB'!$R$4)</f>
        <v>0</v>
      </c>
      <c r="S56" s="190">
        <f t="shared" si="5"/>
        <v>671.65000000000009</v>
      </c>
      <c r="T56" s="191">
        <f t="shared" si="9"/>
        <v>0</v>
      </c>
      <c r="U56" s="191"/>
      <c r="V56" s="191"/>
      <c r="W56" s="191"/>
      <c r="X56" s="191"/>
      <c r="Y56" s="189"/>
      <c r="Z56" s="283"/>
      <c r="AA56" s="190">
        <f>SUMIFS('Transport-DB'!S:S,'Transport-DB'!C:C,"="&amp;'Work DB'!C56,'Transport-DB'!F:F,"="&amp;'Work DB'!$AA$4)</f>
        <v>0</v>
      </c>
      <c r="AB56" s="191">
        <f>SUMIFS('Transport-DB'!S:S,'Transport-DB'!C:C,"="&amp;'Work DB'!C56,'Transport-DB'!F:F,"="&amp;'Work DB'!$AB$4)</f>
        <v>0</v>
      </c>
      <c r="AC56" s="191">
        <f>SUMIFS('Transport-DB'!S:S,'Transport-DB'!C:C,"="&amp;'Work DB'!C56,'Transport-DB'!F:F,"="&amp;'Work DB'!$AC$4)</f>
        <v>0</v>
      </c>
      <c r="AD56" s="188">
        <f>SUMIFS('Transport-DB'!S:S,'Transport-DB'!C:C,"="&amp;'Work DB'!C56,'Transport-DB'!F:F,"="&amp;'Work DB'!$AD$4)</f>
        <v>0</v>
      </c>
      <c r="AE56" s="188">
        <f>SUMIFS('Transport-DB'!S:S,'Transport-DB'!C:C,"="&amp;'Work DB'!C56,'Transport-DB'!F:F,"="&amp;'Work DB'!$AE$4)</f>
        <v>0</v>
      </c>
      <c r="AF56" s="188">
        <f>SUMIFS('Transport-DB'!S:S,'Transport-DB'!C:C,"="&amp;'Work DB'!C56,'Transport-DB'!F:F,"="&amp;'Work DB'!$AF$4)</f>
        <v>0</v>
      </c>
      <c r="AG56" s="189"/>
      <c r="AH56" s="230">
        <f>SUMIFS('Transport-DB'!T:T,'Transport-DB'!C:C,"="&amp;'Work DB'!C56)</f>
        <v>0</v>
      </c>
      <c r="AI56" s="32"/>
      <c r="AJ56" s="29"/>
      <c r="AK56" s="30">
        <f>SUMIFS(Civil_DB[بتن],Civil_DB[تاریخ],"="&amp;'Work DB'!C56)</f>
        <v>0</v>
      </c>
      <c r="AL56" s="28"/>
      <c r="AM56" s="29"/>
      <c r="AN56" s="31"/>
      <c r="AO56" s="28"/>
      <c r="AP56" s="29"/>
      <c r="AQ56" s="29"/>
      <c r="AR56" s="30"/>
      <c r="AS56" s="28"/>
      <c r="AT56" s="29"/>
      <c r="AU56" s="232">
        <f>VLOOKUP(C56,'Daily Gas'!J24:M54,2,FALSE)</f>
        <v>1626</v>
      </c>
      <c r="AV56" s="239">
        <f t="shared" si="7"/>
        <v>8122</v>
      </c>
      <c r="AW56" s="29"/>
      <c r="AX56" s="29"/>
      <c r="AY56" s="29"/>
      <c r="AZ56" s="29"/>
      <c r="BA56" s="29"/>
      <c r="BB56" s="29"/>
      <c r="BC56" s="30"/>
      <c r="BD56" s="283"/>
      <c r="BE56" s="283"/>
      <c r="BF56" s="283"/>
      <c r="BG56" s="283"/>
      <c r="BH56" s="32"/>
      <c r="BI56" s="56"/>
      <c r="BJ56" s="509"/>
    </row>
    <row r="57" spans="2:62" s="15" customFormat="1" ht="21" x14ac:dyDescent="0.25">
      <c r="B57" s="47"/>
      <c r="C57" s="20">
        <f t="shared" si="8"/>
        <v>45422</v>
      </c>
      <c r="D57" s="190">
        <f>SUMIFS('Transport-DB'!R:R,'Transport-DB'!C:C,"="&amp;'Work DB'!C57,'Transport-DB'!F:F,"="&amp;'Work DB'!$D$4)</f>
        <v>0</v>
      </c>
      <c r="E57" s="191">
        <f>SUMIFS('Transport-DB'!R:R,'Transport-DB'!C:C,"="&amp;'Work DB'!C57,'Transport-DB'!F:F,"="&amp;'Work DB'!$E$4)</f>
        <v>0</v>
      </c>
      <c r="F57" s="191">
        <f>SUMIFS('Transport-DB'!R:R,'Transport-DB'!C:C,"="&amp;'Work DB'!C57,'Transport-DB'!F:F,"="&amp;'Work DB'!$F$4)</f>
        <v>0</v>
      </c>
      <c r="G57" s="191">
        <f>SUMIFS('Transport-DB'!R:R,'Transport-DB'!C:C,"="&amp;'Work DB'!C57,'Transport-DB'!F:F,"="&amp;'Work DB'!$G$4)</f>
        <v>0</v>
      </c>
      <c r="H57" s="188">
        <f>SUMIFS('Transport-DB'!R:R,'Transport-DB'!C:C,"="&amp;'Work DB'!C57,'Transport-DB'!F:F,"="&amp;'Work DB'!$H$4)</f>
        <v>0</v>
      </c>
      <c r="I57" s="191">
        <f>SUMIFS('Transport-DB'!R:R,'Transport-DB'!C:C,"="&amp;'Work DB'!C57,'Transport-DB'!F:F,"="&amp;'Work DB'!$I$4)</f>
        <v>0</v>
      </c>
      <c r="J57" s="483">
        <f>SUMIFS('Transport-DB'!R:R,'Transport-DB'!C:C,"="&amp;'Work DB'!C57,'Transport-DB'!F:F,"="&amp;'Work DB'!$J$4)</f>
        <v>0</v>
      </c>
      <c r="K57" s="190">
        <f>SUMIFS('Transport-DB'!Q:Q,'Transport-DB'!C:C,"="&amp;'Work DB'!C57,'Transport-DB'!F:F,"="&amp;'Work DB'!$K$4)</f>
        <v>605.15</v>
      </c>
      <c r="L57" s="191">
        <f>SUMIFS('Transport-DB'!Q:Q,'Transport-DB'!C:C,"="&amp;'Work DB'!C57,'Transport-DB'!F:F,"="&amp;'Work DB'!$L$4)</f>
        <v>0</v>
      </c>
      <c r="M57" s="191">
        <f>SUMIFS('Transport-DB'!Q:Q,'Transport-DB'!C:C,"="&amp;'Work DB'!C57,'Transport-DB'!F:F,"="&amp;'Work DB'!$M$4)</f>
        <v>0</v>
      </c>
      <c r="N57" s="191">
        <f>SUMIFS('Transport-DB'!Q:Q,'Transport-DB'!C:C,"="&amp;'Work DB'!C57,'Transport-DB'!F:F,"="&amp;'Work DB'!$N$4)</f>
        <v>0</v>
      </c>
      <c r="O57" s="191">
        <f>SUMIFS('Transport-DB'!Q:Q,'Transport-DB'!C:C,"="&amp;'Work DB'!C57,'Transport-DB'!F:F,"="&amp;'Work DB'!$O$4)</f>
        <v>0</v>
      </c>
      <c r="P57" s="191">
        <f>SUMIFS('Transport-DB'!Q:Q,'Transport-DB'!C:C,"&lt;="&amp;'Work DB'!C57,'Transport-DB'!F:F,"="&amp;'Work DB'!$P$4)</f>
        <v>0</v>
      </c>
      <c r="Q57" s="188">
        <f>SUMIFS('Transport-DB'!Q:Q,'Transport-DB'!C:C,"="&amp;'Work DB'!C57,'Transport-DB'!F:F,"="&amp;'Work DB'!$Q$4)</f>
        <v>0</v>
      </c>
      <c r="R57" s="189">
        <f>SUMIFS('Transport-DB'!Q:Q,'Transport-DB'!C:C,"="&amp;'Work DB'!C57,'Transport-DB'!F:F,"="&amp;'Work DB'!$R$4)</f>
        <v>0</v>
      </c>
      <c r="S57" s="190">
        <f t="shared" si="5"/>
        <v>605.15</v>
      </c>
      <c r="T57" s="191">
        <f t="shared" si="9"/>
        <v>0</v>
      </c>
      <c r="U57" s="191"/>
      <c r="V57" s="191"/>
      <c r="W57" s="191"/>
      <c r="X57" s="191"/>
      <c r="Y57" s="189"/>
      <c r="Z57" s="283"/>
      <c r="AA57" s="190">
        <f>SUMIFS('Transport-DB'!S:S,'Transport-DB'!C:C,"="&amp;'Work DB'!C57,'Transport-DB'!F:F,"="&amp;'Work DB'!$AA$4)</f>
        <v>0</v>
      </c>
      <c r="AB57" s="191">
        <f>SUMIFS('Transport-DB'!S:S,'Transport-DB'!C:C,"="&amp;'Work DB'!C57,'Transport-DB'!F:F,"="&amp;'Work DB'!$AB$4)</f>
        <v>0</v>
      </c>
      <c r="AC57" s="191">
        <f>SUMIFS('Transport-DB'!S:S,'Transport-DB'!C:C,"="&amp;'Work DB'!C57,'Transport-DB'!F:F,"="&amp;'Work DB'!$AC$4)</f>
        <v>0</v>
      </c>
      <c r="AD57" s="188">
        <f>SUMIFS('Transport-DB'!S:S,'Transport-DB'!C:C,"="&amp;'Work DB'!C57,'Transport-DB'!F:F,"="&amp;'Work DB'!$AD$4)</f>
        <v>0</v>
      </c>
      <c r="AE57" s="188">
        <f>SUMIFS('Transport-DB'!S:S,'Transport-DB'!C:C,"="&amp;'Work DB'!C57,'Transport-DB'!F:F,"="&amp;'Work DB'!$AE$4)</f>
        <v>0</v>
      </c>
      <c r="AF57" s="188">
        <f>SUMIFS('Transport-DB'!S:S,'Transport-DB'!C:C,"="&amp;'Work DB'!C57,'Transport-DB'!F:F,"="&amp;'Work DB'!$AF$4)</f>
        <v>0</v>
      </c>
      <c r="AG57" s="189"/>
      <c r="AH57" s="230">
        <f>SUMIFS('Transport-DB'!T:T,'Transport-DB'!C:C,"="&amp;'Work DB'!C57)</f>
        <v>0</v>
      </c>
      <c r="AI57" s="32"/>
      <c r="AJ57" s="29"/>
      <c r="AK57" s="30">
        <f>SUMIFS(Civil_DB[بتن],Civil_DB[تاریخ],"="&amp;'Work DB'!C57)</f>
        <v>0</v>
      </c>
      <c r="AL57" s="28"/>
      <c r="AM57" s="29"/>
      <c r="AN57" s="31"/>
      <c r="AO57" s="28"/>
      <c r="AP57" s="29"/>
      <c r="AQ57" s="29"/>
      <c r="AR57" s="30"/>
      <c r="AS57" s="28"/>
      <c r="AT57" s="29"/>
      <c r="AU57" s="232">
        <f>VLOOKUP(C57,'Daily Gas'!J25:M55,2,FALSE)</f>
        <v>154</v>
      </c>
      <c r="AV57" s="239">
        <f t="shared" si="7"/>
        <v>7968</v>
      </c>
      <c r="AW57" s="29"/>
      <c r="AX57" s="29"/>
      <c r="AY57" s="29"/>
      <c r="AZ57" s="29"/>
      <c r="BA57" s="29"/>
      <c r="BB57" s="29"/>
      <c r="BC57" s="30"/>
      <c r="BD57" s="283"/>
      <c r="BE57" s="283"/>
      <c r="BF57" s="283"/>
      <c r="BG57" s="283"/>
      <c r="BH57" s="32"/>
      <c r="BI57" s="56"/>
      <c r="BJ57" s="509"/>
    </row>
    <row r="58" spans="2:62" s="15" customFormat="1" ht="21" x14ac:dyDescent="0.25">
      <c r="B58" s="47"/>
      <c r="C58" s="20">
        <f t="shared" si="8"/>
        <v>45423</v>
      </c>
      <c r="D58" s="190">
        <f>SUMIFS('Transport-DB'!R:R,'Transport-DB'!C:C,"="&amp;'Work DB'!C58,'Transport-DB'!F:F,"="&amp;'Work DB'!$D$4)</f>
        <v>0</v>
      </c>
      <c r="E58" s="191">
        <f>SUMIFS('Transport-DB'!R:R,'Transport-DB'!C:C,"="&amp;'Work DB'!C58,'Transport-DB'!F:F,"="&amp;'Work DB'!$E$4)</f>
        <v>0</v>
      </c>
      <c r="F58" s="191">
        <f>SUMIFS('Transport-DB'!R:R,'Transport-DB'!C:C,"="&amp;'Work DB'!C58,'Transport-DB'!F:F,"="&amp;'Work DB'!$F$4)</f>
        <v>0</v>
      </c>
      <c r="G58" s="191">
        <f>SUMIFS('Transport-DB'!R:R,'Transport-DB'!C:C,"="&amp;'Work DB'!C58,'Transport-DB'!F:F,"="&amp;'Work DB'!$G$4)</f>
        <v>0</v>
      </c>
      <c r="H58" s="188">
        <f>SUMIFS('Transport-DB'!R:R,'Transport-DB'!C:C,"="&amp;'Work DB'!C58,'Transport-DB'!F:F,"="&amp;'Work DB'!$H$4)</f>
        <v>0</v>
      </c>
      <c r="I58" s="191">
        <f>SUMIFS('Transport-DB'!R:R,'Transport-DB'!C:C,"="&amp;'Work DB'!C58,'Transport-DB'!F:F,"="&amp;'Work DB'!$I$4)</f>
        <v>0</v>
      </c>
      <c r="J58" s="483">
        <f>SUMIFS('Transport-DB'!R:R,'Transport-DB'!C:C,"="&amp;'Work DB'!C58,'Transport-DB'!F:F,"="&amp;'Work DB'!$J$4)</f>
        <v>0</v>
      </c>
      <c r="K58" s="190">
        <f>SUMIFS('Transport-DB'!Q:Q,'Transport-DB'!C:C,"="&amp;'Work DB'!C58,'Transport-DB'!F:F,"="&amp;'Work DB'!$K$4)</f>
        <v>658.35</v>
      </c>
      <c r="L58" s="191">
        <f>SUMIFS('Transport-DB'!Q:Q,'Transport-DB'!C:C,"="&amp;'Work DB'!C58,'Transport-DB'!F:F,"="&amp;'Work DB'!$L$4)</f>
        <v>0</v>
      </c>
      <c r="M58" s="191">
        <f>SUMIFS('Transport-DB'!Q:Q,'Transport-DB'!C:C,"="&amp;'Work DB'!C58,'Transport-DB'!F:F,"="&amp;'Work DB'!$M$4)</f>
        <v>0</v>
      </c>
      <c r="N58" s="191">
        <f>SUMIFS('Transport-DB'!Q:Q,'Transport-DB'!C:C,"="&amp;'Work DB'!C58,'Transport-DB'!F:F,"="&amp;'Work DB'!$N$4)</f>
        <v>0</v>
      </c>
      <c r="O58" s="191">
        <f>SUMIFS('Transport-DB'!Q:Q,'Transport-DB'!C:C,"="&amp;'Work DB'!C58,'Transport-DB'!F:F,"="&amp;'Work DB'!$O$4)</f>
        <v>468.45000000000005</v>
      </c>
      <c r="P58" s="191">
        <f>SUMIFS('Transport-DB'!Q:Q,'Transport-DB'!C:C,"&lt;="&amp;'Work DB'!C58,'Transport-DB'!F:F,"="&amp;'Work DB'!$P$4)</f>
        <v>0</v>
      </c>
      <c r="Q58" s="188">
        <f>SUMIFS('Transport-DB'!Q:Q,'Transport-DB'!C:C,"="&amp;'Work DB'!C58,'Transport-DB'!F:F,"="&amp;'Work DB'!$Q$4)</f>
        <v>0</v>
      </c>
      <c r="R58" s="189">
        <f>SUMIFS('Transport-DB'!Q:Q,'Transport-DB'!C:C,"="&amp;'Work DB'!C58,'Transport-DB'!F:F,"="&amp;'Work DB'!$R$4)</f>
        <v>0</v>
      </c>
      <c r="S58" s="190">
        <f t="shared" si="5"/>
        <v>1126.8000000000002</v>
      </c>
      <c r="T58" s="191">
        <f t="shared" si="9"/>
        <v>0</v>
      </c>
      <c r="U58" s="191"/>
      <c r="V58" s="191"/>
      <c r="W58" s="191"/>
      <c r="X58" s="191"/>
      <c r="Y58" s="189"/>
      <c r="Z58" s="283"/>
      <c r="AA58" s="190">
        <f>SUMIFS('Transport-DB'!S:S,'Transport-DB'!C:C,"="&amp;'Work DB'!C58,'Transport-DB'!F:F,"="&amp;'Work DB'!$AA$4)</f>
        <v>0</v>
      </c>
      <c r="AB58" s="191">
        <f>SUMIFS('Transport-DB'!S:S,'Transport-DB'!C:C,"="&amp;'Work DB'!C58,'Transport-DB'!F:F,"="&amp;'Work DB'!$AB$4)</f>
        <v>0</v>
      </c>
      <c r="AC58" s="191">
        <f>SUMIFS('Transport-DB'!S:S,'Transport-DB'!C:C,"="&amp;'Work DB'!C58,'Transport-DB'!F:F,"="&amp;'Work DB'!$AC$4)</f>
        <v>0</v>
      </c>
      <c r="AD58" s="188">
        <f>SUMIFS('Transport-DB'!S:S,'Transport-DB'!C:C,"="&amp;'Work DB'!C58,'Transport-DB'!F:F,"="&amp;'Work DB'!$AD$4)</f>
        <v>0</v>
      </c>
      <c r="AE58" s="188">
        <f>SUMIFS('Transport-DB'!S:S,'Transport-DB'!C:C,"="&amp;'Work DB'!C58,'Transport-DB'!F:F,"="&amp;'Work DB'!$AE$4)</f>
        <v>0</v>
      </c>
      <c r="AF58" s="188">
        <f>SUMIFS('Transport-DB'!S:S,'Transport-DB'!C:C,"="&amp;'Work DB'!C58,'Transport-DB'!F:F,"="&amp;'Work DB'!$AF$4)</f>
        <v>0</v>
      </c>
      <c r="AG58" s="189"/>
      <c r="AH58" s="230">
        <f>SUMIFS('Transport-DB'!T:T,'Transport-DB'!C:C,"="&amp;'Work DB'!C58)</f>
        <v>0</v>
      </c>
      <c r="AI58" s="32"/>
      <c r="AJ58" s="29"/>
      <c r="AK58" s="30">
        <f>SUMIFS(Civil_DB[بتن],Civil_DB[تاریخ],"="&amp;'Work DB'!C58)</f>
        <v>0</v>
      </c>
      <c r="AL58" s="28"/>
      <c r="AM58" s="29"/>
      <c r="AN58" s="31"/>
      <c r="AO58" s="28"/>
      <c r="AP58" s="29"/>
      <c r="AQ58" s="29"/>
      <c r="AR58" s="30"/>
      <c r="AS58" s="28"/>
      <c r="AT58" s="29"/>
      <c r="AU58" s="232">
        <f>VLOOKUP(C58,'Daily Gas'!J26:M56,2,FALSE)</f>
        <v>2470</v>
      </c>
      <c r="AV58" s="239">
        <f t="shared" si="7"/>
        <v>5498</v>
      </c>
      <c r="AW58" s="29"/>
      <c r="AX58" s="29"/>
      <c r="AY58" s="29"/>
      <c r="AZ58" s="29"/>
      <c r="BA58" s="29"/>
      <c r="BB58" s="29"/>
      <c r="BC58" s="30"/>
      <c r="BD58" s="283"/>
      <c r="BE58" s="283"/>
      <c r="BF58" s="283"/>
      <c r="BG58" s="283"/>
      <c r="BH58" s="32"/>
      <c r="BI58" s="56"/>
      <c r="BJ58" s="509"/>
    </row>
    <row r="59" spans="2:62" s="15" customFormat="1" ht="21" x14ac:dyDescent="0.25">
      <c r="B59" s="47"/>
      <c r="C59" s="20">
        <f t="shared" si="8"/>
        <v>45424</v>
      </c>
      <c r="D59" s="190">
        <f>SUMIFS('Transport-DB'!R:R,'Transport-DB'!C:C,"="&amp;'Work DB'!C59,'Transport-DB'!F:F,"="&amp;'Work DB'!$D$4)</f>
        <v>0</v>
      </c>
      <c r="E59" s="191">
        <f>SUMIFS('Transport-DB'!R:R,'Transport-DB'!C:C,"="&amp;'Work DB'!C59,'Transport-DB'!F:F,"="&amp;'Work DB'!$E$4)</f>
        <v>0</v>
      </c>
      <c r="F59" s="191">
        <f>SUMIFS('Transport-DB'!R:R,'Transport-DB'!C:C,"="&amp;'Work DB'!C59,'Transport-DB'!F:F,"="&amp;'Work DB'!$F$4)</f>
        <v>0</v>
      </c>
      <c r="G59" s="191">
        <f>SUMIFS('Transport-DB'!R:R,'Transport-DB'!C:C,"="&amp;'Work DB'!C59,'Transport-DB'!F:F,"="&amp;'Work DB'!$G$4)</f>
        <v>0</v>
      </c>
      <c r="H59" s="188">
        <f>SUMIFS('Transport-DB'!R:R,'Transport-DB'!C:C,"="&amp;'Work DB'!C59,'Transport-DB'!F:F,"="&amp;'Work DB'!$H$4)</f>
        <v>0</v>
      </c>
      <c r="I59" s="191">
        <f>SUMIFS('Transport-DB'!R:R,'Transport-DB'!C:C,"="&amp;'Work DB'!C59,'Transport-DB'!F:F,"="&amp;'Work DB'!$I$4)</f>
        <v>0</v>
      </c>
      <c r="J59" s="483">
        <f>SUMIFS('Transport-DB'!R:R,'Transport-DB'!C:C,"="&amp;'Work DB'!C59,'Transport-DB'!F:F,"="&amp;'Work DB'!$J$4)</f>
        <v>0</v>
      </c>
      <c r="K59" s="190">
        <f>SUMIFS('Transport-DB'!Q:Q,'Transport-DB'!C:C,"="&amp;'Work DB'!C59,'Transport-DB'!F:F,"="&amp;'Work DB'!$K$4)</f>
        <v>478.80000000000007</v>
      </c>
      <c r="L59" s="191">
        <f>SUMIFS('Transport-DB'!Q:Q,'Transport-DB'!C:C,"="&amp;'Work DB'!C59,'Transport-DB'!F:F,"="&amp;'Work DB'!$L$4)</f>
        <v>0</v>
      </c>
      <c r="M59" s="191">
        <f>SUMIFS('Transport-DB'!Q:Q,'Transport-DB'!C:C,"="&amp;'Work DB'!C59,'Transport-DB'!F:F,"="&amp;'Work DB'!$M$4)</f>
        <v>0</v>
      </c>
      <c r="N59" s="191">
        <f>SUMIFS('Transport-DB'!Q:Q,'Transport-DB'!C:C,"="&amp;'Work DB'!C59,'Transport-DB'!F:F,"="&amp;'Work DB'!$N$4)</f>
        <v>0</v>
      </c>
      <c r="O59" s="191">
        <f>SUMIFS('Transport-DB'!Q:Q,'Transport-DB'!C:C,"="&amp;'Work DB'!C59,'Transport-DB'!F:F,"="&amp;'Work DB'!$O$4)</f>
        <v>489.20000000000005</v>
      </c>
      <c r="P59" s="191">
        <f>SUMIFS('Transport-DB'!Q:Q,'Transport-DB'!C:C,"&lt;="&amp;'Work DB'!C59,'Transport-DB'!F:F,"="&amp;'Work DB'!$P$4)</f>
        <v>0</v>
      </c>
      <c r="Q59" s="188">
        <f>SUMIFS('Transport-DB'!Q:Q,'Transport-DB'!C:C,"="&amp;'Work DB'!C59,'Transport-DB'!F:F,"="&amp;'Work DB'!$Q$4)</f>
        <v>0</v>
      </c>
      <c r="R59" s="189">
        <f>SUMIFS('Transport-DB'!Q:Q,'Transport-DB'!C:C,"="&amp;'Work DB'!C59,'Transport-DB'!F:F,"="&amp;'Work DB'!$R$4)</f>
        <v>0</v>
      </c>
      <c r="S59" s="190">
        <f t="shared" si="5"/>
        <v>968.00000000000011</v>
      </c>
      <c r="T59" s="191">
        <f t="shared" si="9"/>
        <v>0</v>
      </c>
      <c r="U59" s="191"/>
      <c r="V59" s="191"/>
      <c r="W59" s="191"/>
      <c r="X59" s="191"/>
      <c r="Y59" s="189"/>
      <c r="Z59" s="283"/>
      <c r="AA59" s="190">
        <f>SUMIFS('Transport-DB'!S:S,'Transport-DB'!C:C,"="&amp;'Work DB'!C59,'Transport-DB'!F:F,"="&amp;'Work DB'!$AA$4)</f>
        <v>0</v>
      </c>
      <c r="AB59" s="191">
        <f>SUMIFS('Transport-DB'!S:S,'Transport-DB'!C:C,"="&amp;'Work DB'!C59,'Transport-DB'!F:F,"="&amp;'Work DB'!$AB$4)</f>
        <v>0</v>
      </c>
      <c r="AC59" s="191">
        <f>SUMIFS('Transport-DB'!S:S,'Transport-DB'!C:C,"="&amp;'Work DB'!C59,'Transport-DB'!F:F,"="&amp;'Work DB'!$AC$4)</f>
        <v>0</v>
      </c>
      <c r="AD59" s="188">
        <f>SUMIFS('Transport-DB'!S:S,'Transport-DB'!C:C,"="&amp;'Work DB'!C59,'Transport-DB'!F:F,"="&amp;'Work DB'!$AD$4)</f>
        <v>0</v>
      </c>
      <c r="AE59" s="188">
        <f>SUMIFS('Transport-DB'!S:S,'Transport-DB'!C:C,"="&amp;'Work DB'!C59,'Transport-DB'!F:F,"="&amp;'Work DB'!$AE$4)</f>
        <v>0</v>
      </c>
      <c r="AF59" s="188">
        <f>SUMIFS('Transport-DB'!S:S,'Transport-DB'!C:C,"="&amp;'Work DB'!C59,'Transport-DB'!F:F,"="&amp;'Work DB'!$AF$4)</f>
        <v>0</v>
      </c>
      <c r="AG59" s="189"/>
      <c r="AH59" s="230">
        <f>SUMIFS('Transport-DB'!T:T,'Transport-DB'!C:C,"="&amp;'Work DB'!C59)</f>
        <v>0</v>
      </c>
      <c r="AI59" s="32"/>
      <c r="AJ59" s="29"/>
      <c r="AK59" s="30">
        <f>SUMIFS(Civil_DB[بتن],Civil_DB[تاریخ],"="&amp;'Work DB'!C59)</f>
        <v>0</v>
      </c>
      <c r="AL59" s="28"/>
      <c r="AM59" s="29"/>
      <c r="AN59" s="31"/>
      <c r="AO59" s="28"/>
      <c r="AP59" s="29"/>
      <c r="AQ59" s="29"/>
      <c r="AR59" s="30"/>
      <c r="AS59" s="28"/>
      <c r="AT59" s="29"/>
      <c r="AU59" s="232">
        <f>VLOOKUP(C59,'Daily Gas'!J27:M57,2,FALSE)</f>
        <v>0</v>
      </c>
      <c r="AV59" s="239">
        <f t="shared" si="7"/>
        <v>5498</v>
      </c>
      <c r="AW59" s="29"/>
      <c r="AX59" s="29"/>
      <c r="AY59" s="29"/>
      <c r="AZ59" s="29"/>
      <c r="BA59" s="29"/>
      <c r="BB59" s="29"/>
      <c r="BC59" s="30"/>
      <c r="BD59" s="283"/>
      <c r="BE59" s="283"/>
      <c r="BF59" s="283"/>
      <c r="BG59" s="283"/>
      <c r="BH59" s="32"/>
      <c r="BI59" s="56"/>
      <c r="BJ59" s="509"/>
    </row>
    <row r="60" spans="2:62" s="15" customFormat="1" ht="21" x14ac:dyDescent="0.25">
      <c r="B60" s="47"/>
      <c r="C60" s="20">
        <f t="shared" si="8"/>
        <v>45425</v>
      </c>
      <c r="D60" s="190">
        <f>SUMIFS('Transport-DB'!R:R,'Transport-DB'!C:C,"="&amp;'Work DB'!C60,'Transport-DB'!F:F,"="&amp;'Work DB'!$D$4)</f>
        <v>0</v>
      </c>
      <c r="E60" s="191">
        <f>SUMIFS('Transport-DB'!R:R,'Transport-DB'!C:C,"="&amp;'Work DB'!C60,'Transport-DB'!F:F,"="&amp;'Work DB'!$E$4)</f>
        <v>0</v>
      </c>
      <c r="F60" s="191">
        <f>SUMIFS('Transport-DB'!R:R,'Transport-DB'!C:C,"="&amp;'Work DB'!C60,'Transport-DB'!F:F,"="&amp;'Work DB'!$F$4)</f>
        <v>0</v>
      </c>
      <c r="G60" s="191">
        <f>SUMIFS('Transport-DB'!R:R,'Transport-DB'!C:C,"="&amp;'Work DB'!C60,'Transport-DB'!F:F,"="&amp;'Work DB'!$G$4)</f>
        <v>0</v>
      </c>
      <c r="H60" s="188">
        <f>SUMIFS('Transport-DB'!R:R,'Transport-DB'!C:C,"="&amp;'Work DB'!C60,'Transport-DB'!F:F,"="&amp;'Work DB'!$H$4)</f>
        <v>0</v>
      </c>
      <c r="I60" s="191">
        <f>SUMIFS('Transport-DB'!R:R,'Transport-DB'!C:C,"="&amp;'Work DB'!C60,'Transport-DB'!F:F,"="&amp;'Work DB'!$I$4)</f>
        <v>0</v>
      </c>
      <c r="J60" s="483">
        <f>SUMIFS('Transport-DB'!R:R,'Transport-DB'!C:C,"="&amp;'Work DB'!C60,'Transport-DB'!F:F,"="&amp;'Work DB'!$J$4)</f>
        <v>0</v>
      </c>
      <c r="K60" s="190">
        <f>SUMIFS('Transport-DB'!Q:Q,'Transport-DB'!C:C,"="&amp;'Work DB'!C60,'Transport-DB'!F:F,"="&amp;'Work DB'!$K$4)</f>
        <v>272.64999999999998</v>
      </c>
      <c r="L60" s="191">
        <f>SUMIFS('Transport-DB'!Q:Q,'Transport-DB'!C:C,"="&amp;'Work DB'!C60,'Transport-DB'!F:F,"="&amp;'Work DB'!$L$4)</f>
        <v>0</v>
      </c>
      <c r="M60" s="191">
        <f>SUMIFS('Transport-DB'!Q:Q,'Transport-DB'!C:C,"="&amp;'Work DB'!C60,'Transport-DB'!F:F,"="&amp;'Work DB'!$M$4)</f>
        <v>0</v>
      </c>
      <c r="N60" s="191">
        <f>SUMIFS('Transport-DB'!Q:Q,'Transport-DB'!C:C,"="&amp;'Work DB'!C60,'Transport-DB'!F:F,"="&amp;'Work DB'!$N$4)</f>
        <v>0</v>
      </c>
      <c r="O60" s="191">
        <f>SUMIFS('Transport-DB'!Q:Q,'Transport-DB'!C:C,"="&amp;'Work DB'!C60,'Transport-DB'!F:F,"="&amp;'Work DB'!$O$4)</f>
        <v>289.90000000000003</v>
      </c>
      <c r="P60" s="191">
        <f>SUMIFS('Transport-DB'!Q:Q,'Transport-DB'!C:C,"&lt;="&amp;'Work DB'!C60,'Transport-DB'!F:F,"="&amp;'Work DB'!$P$4)</f>
        <v>0</v>
      </c>
      <c r="Q60" s="188">
        <f>SUMIFS('Transport-DB'!Q:Q,'Transport-DB'!C:C,"="&amp;'Work DB'!C60,'Transport-DB'!F:F,"="&amp;'Work DB'!$Q$4)</f>
        <v>0</v>
      </c>
      <c r="R60" s="189">
        <f>SUMIFS('Transport-DB'!Q:Q,'Transport-DB'!C:C,"="&amp;'Work DB'!C60,'Transport-DB'!F:F,"="&amp;'Work DB'!$R$4)</f>
        <v>0</v>
      </c>
      <c r="S60" s="190">
        <f t="shared" si="5"/>
        <v>562.54999999999995</v>
      </c>
      <c r="T60" s="191">
        <f t="shared" si="9"/>
        <v>0</v>
      </c>
      <c r="U60" s="191"/>
      <c r="V60" s="191"/>
      <c r="W60" s="191"/>
      <c r="X60" s="191"/>
      <c r="Y60" s="189"/>
      <c r="Z60" s="283"/>
      <c r="AA60" s="190">
        <f>SUMIFS('Transport-DB'!S:S,'Transport-DB'!C:C,"="&amp;'Work DB'!C60,'Transport-DB'!F:F,"="&amp;'Work DB'!$AA$4)</f>
        <v>0</v>
      </c>
      <c r="AB60" s="191">
        <f>SUMIFS('Transport-DB'!S:S,'Transport-DB'!C:C,"="&amp;'Work DB'!C60,'Transport-DB'!F:F,"="&amp;'Work DB'!$AB$4)</f>
        <v>0</v>
      </c>
      <c r="AC60" s="191">
        <f>SUMIFS('Transport-DB'!S:S,'Transport-DB'!C:C,"="&amp;'Work DB'!C60,'Transport-DB'!F:F,"="&amp;'Work DB'!$AC$4)</f>
        <v>0</v>
      </c>
      <c r="AD60" s="188">
        <f>SUMIFS('Transport-DB'!S:S,'Transport-DB'!C:C,"="&amp;'Work DB'!C60,'Transport-DB'!F:F,"="&amp;'Work DB'!$AD$4)</f>
        <v>0</v>
      </c>
      <c r="AE60" s="188">
        <f>SUMIFS('Transport-DB'!S:S,'Transport-DB'!C:C,"="&amp;'Work DB'!C60,'Transport-DB'!F:F,"="&amp;'Work DB'!$AE$4)</f>
        <v>0</v>
      </c>
      <c r="AF60" s="188">
        <f>SUMIFS('Transport-DB'!S:S,'Transport-DB'!C:C,"="&amp;'Work DB'!C60,'Transport-DB'!F:F,"="&amp;'Work DB'!$AF$4)</f>
        <v>0</v>
      </c>
      <c r="AG60" s="189"/>
      <c r="AH60" s="230">
        <f>SUMIFS('Transport-DB'!T:T,'Transport-DB'!C:C,"="&amp;'Work DB'!C60)</f>
        <v>0</v>
      </c>
      <c r="AI60" s="32"/>
      <c r="AJ60" s="29"/>
      <c r="AK60" s="30">
        <f>SUMIFS(Civil_DB[بتن],Civil_DB[تاریخ],"="&amp;'Work DB'!C60)</f>
        <v>0</v>
      </c>
      <c r="AL60" s="28"/>
      <c r="AM60" s="29"/>
      <c r="AN60" s="31"/>
      <c r="AO60" s="28"/>
      <c r="AP60" s="29"/>
      <c r="AQ60" s="29"/>
      <c r="AR60" s="30"/>
      <c r="AS60" s="28"/>
      <c r="AT60" s="29"/>
      <c r="AU60" s="232">
        <f>VLOOKUP(C60,'Daily Gas'!J28:M58,2,FALSE)</f>
        <v>1967</v>
      </c>
      <c r="AV60" s="239">
        <f t="shared" si="7"/>
        <v>3531</v>
      </c>
      <c r="AW60" s="29"/>
      <c r="AX60" s="29"/>
      <c r="AY60" s="29"/>
      <c r="AZ60" s="29"/>
      <c r="BA60" s="29"/>
      <c r="BB60" s="29"/>
      <c r="BC60" s="30"/>
      <c r="BD60" s="283"/>
      <c r="BE60" s="283"/>
      <c r="BF60" s="283"/>
      <c r="BG60" s="283"/>
      <c r="BH60" s="32"/>
      <c r="BI60" s="56"/>
      <c r="BJ60" s="509"/>
    </row>
    <row r="61" spans="2:62" s="15" customFormat="1" ht="21" x14ac:dyDescent="0.25">
      <c r="B61" s="47"/>
      <c r="C61" s="20">
        <f t="shared" si="8"/>
        <v>45426</v>
      </c>
      <c r="D61" s="190">
        <f>SUMIFS('Transport-DB'!R:R,'Transport-DB'!C:C,"="&amp;'Work DB'!C61,'Transport-DB'!F:F,"="&amp;'Work DB'!$D$4)</f>
        <v>0</v>
      </c>
      <c r="E61" s="191">
        <f>SUMIFS('Transport-DB'!R:R,'Transport-DB'!C:C,"="&amp;'Work DB'!C61,'Transport-DB'!F:F,"="&amp;'Work DB'!$E$4)</f>
        <v>0</v>
      </c>
      <c r="F61" s="191">
        <f>SUMIFS('Transport-DB'!R:R,'Transport-DB'!C:C,"="&amp;'Work DB'!C61,'Transport-DB'!F:F,"="&amp;'Work DB'!$F$4)</f>
        <v>0</v>
      </c>
      <c r="G61" s="191">
        <f>SUMIFS('Transport-DB'!R:R,'Transport-DB'!C:C,"="&amp;'Work DB'!C61,'Transport-DB'!F:F,"="&amp;'Work DB'!$G$4)</f>
        <v>0</v>
      </c>
      <c r="H61" s="188">
        <f>SUMIFS('Transport-DB'!R:R,'Transport-DB'!C:C,"="&amp;'Work DB'!C61,'Transport-DB'!F:F,"="&amp;'Work DB'!$H$4)</f>
        <v>0</v>
      </c>
      <c r="I61" s="191">
        <f>SUMIFS('Transport-DB'!R:R,'Transport-DB'!C:C,"="&amp;'Work DB'!C61,'Transport-DB'!F:F,"="&amp;'Work DB'!$I$4)</f>
        <v>0</v>
      </c>
      <c r="J61" s="483">
        <f>SUMIFS('Transport-DB'!R:R,'Transport-DB'!C:C,"="&amp;'Work DB'!C61,'Transport-DB'!F:F,"="&amp;'Work DB'!$J$4)</f>
        <v>0</v>
      </c>
      <c r="K61" s="190">
        <f>SUMIFS('Transport-DB'!Q:Q,'Transport-DB'!C:C,"="&amp;'Work DB'!C61,'Transport-DB'!F:F,"="&amp;'Work DB'!$K$4)</f>
        <v>339.15</v>
      </c>
      <c r="L61" s="191">
        <f>SUMIFS('Transport-DB'!Q:Q,'Transport-DB'!C:C,"="&amp;'Work DB'!C61,'Transport-DB'!F:F,"="&amp;'Work DB'!$L$4)</f>
        <v>0</v>
      </c>
      <c r="M61" s="191">
        <f>SUMIFS('Transport-DB'!Q:Q,'Transport-DB'!C:C,"="&amp;'Work DB'!C61,'Transport-DB'!F:F,"="&amp;'Work DB'!$M$4)</f>
        <v>0</v>
      </c>
      <c r="N61" s="191">
        <f>SUMIFS('Transport-DB'!Q:Q,'Transport-DB'!C:C,"="&amp;'Work DB'!C61,'Transport-DB'!F:F,"="&amp;'Work DB'!$N$4)</f>
        <v>0</v>
      </c>
      <c r="O61" s="191">
        <f>SUMIFS('Transport-DB'!Q:Q,'Transport-DB'!C:C,"="&amp;'Work DB'!C61,'Transport-DB'!F:F,"="&amp;'Work DB'!$O$4)</f>
        <v>489.20000000000005</v>
      </c>
      <c r="P61" s="191">
        <f>SUMIFS('Transport-DB'!Q:Q,'Transport-DB'!C:C,"&lt;="&amp;'Work DB'!C61,'Transport-DB'!F:F,"="&amp;'Work DB'!$P$4)</f>
        <v>0</v>
      </c>
      <c r="Q61" s="188">
        <f>SUMIFS('Transport-DB'!Q:Q,'Transport-DB'!C:C,"="&amp;'Work DB'!C61,'Transport-DB'!F:F,"="&amp;'Work DB'!$Q$4)</f>
        <v>0</v>
      </c>
      <c r="R61" s="189">
        <f>SUMIFS('Transport-DB'!Q:Q,'Transport-DB'!C:C,"="&amp;'Work DB'!C61,'Transport-DB'!F:F,"="&amp;'Work DB'!$R$4)</f>
        <v>0</v>
      </c>
      <c r="S61" s="190">
        <f t="shared" si="5"/>
        <v>828.35</v>
      </c>
      <c r="T61" s="191">
        <f t="shared" si="9"/>
        <v>0</v>
      </c>
      <c r="U61" s="191"/>
      <c r="V61" s="191"/>
      <c r="W61" s="191"/>
      <c r="X61" s="191"/>
      <c r="Y61" s="189"/>
      <c r="Z61" s="283"/>
      <c r="AA61" s="190">
        <f>SUMIFS('Transport-DB'!S:S,'Transport-DB'!C:C,"="&amp;'Work DB'!C61,'Transport-DB'!F:F,"="&amp;'Work DB'!$AA$4)</f>
        <v>0</v>
      </c>
      <c r="AB61" s="191">
        <f>SUMIFS('Transport-DB'!S:S,'Transport-DB'!C:C,"="&amp;'Work DB'!C61,'Transport-DB'!F:F,"="&amp;'Work DB'!$AB$4)</f>
        <v>0</v>
      </c>
      <c r="AC61" s="191">
        <f>SUMIFS('Transport-DB'!S:S,'Transport-DB'!C:C,"="&amp;'Work DB'!C61,'Transport-DB'!F:F,"="&amp;'Work DB'!$AC$4)</f>
        <v>0</v>
      </c>
      <c r="AD61" s="188">
        <f>SUMIFS('Transport-DB'!S:S,'Transport-DB'!C:C,"="&amp;'Work DB'!C61,'Transport-DB'!F:F,"="&amp;'Work DB'!$AD$4)</f>
        <v>0</v>
      </c>
      <c r="AE61" s="188">
        <f>SUMIFS('Transport-DB'!S:S,'Transport-DB'!C:C,"="&amp;'Work DB'!C61,'Transport-DB'!F:F,"="&amp;'Work DB'!$AE$4)</f>
        <v>0</v>
      </c>
      <c r="AF61" s="188">
        <f>SUMIFS('Transport-DB'!S:S,'Transport-DB'!C:C,"="&amp;'Work DB'!C61,'Transport-DB'!F:F,"="&amp;'Work DB'!$AF$4)</f>
        <v>0</v>
      </c>
      <c r="AG61" s="189"/>
      <c r="AH61" s="230">
        <f>SUMIFS('Transport-DB'!T:T,'Transport-DB'!C:C,"="&amp;'Work DB'!C61)</f>
        <v>0</v>
      </c>
      <c r="AI61" s="32"/>
      <c r="AJ61" s="29"/>
      <c r="AK61" s="30">
        <f>SUMIFS(Civil_DB[بتن],Civil_DB[تاریخ],"="&amp;'Work DB'!C61)</f>
        <v>0</v>
      </c>
      <c r="AL61" s="28"/>
      <c r="AM61" s="29"/>
      <c r="AN61" s="31"/>
      <c r="AO61" s="28"/>
      <c r="AP61" s="29"/>
      <c r="AQ61" s="29"/>
      <c r="AR61" s="30"/>
      <c r="AS61" s="28"/>
      <c r="AT61" s="29"/>
      <c r="AU61" s="232">
        <f>VLOOKUP(C61,'Daily Gas'!J29:M59,2,FALSE)</f>
        <v>0</v>
      </c>
      <c r="AV61" s="239">
        <f t="shared" si="7"/>
        <v>3531</v>
      </c>
      <c r="AW61" s="29"/>
      <c r="AX61" s="29"/>
      <c r="AY61" s="29"/>
      <c r="AZ61" s="29"/>
      <c r="BA61" s="29"/>
      <c r="BB61" s="29"/>
      <c r="BC61" s="30"/>
      <c r="BD61" s="283"/>
      <c r="BE61" s="283"/>
      <c r="BF61" s="283"/>
      <c r="BG61" s="283"/>
      <c r="BH61" s="32"/>
      <c r="BI61" s="56"/>
      <c r="BJ61" s="509"/>
    </row>
    <row r="62" spans="2:62" s="15" customFormat="1" ht="21" x14ac:dyDescent="0.25">
      <c r="B62" s="47"/>
      <c r="C62" s="20">
        <f t="shared" si="8"/>
        <v>45427</v>
      </c>
      <c r="D62" s="190">
        <f>SUMIFS('Transport-DB'!R:R,'Transport-DB'!C:C,"="&amp;'Work DB'!C62,'Transport-DB'!F:F,"="&amp;'Work DB'!$D$4)</f>
        <v>0</v>
      </c>
      <c r="E62" s="191">
        <f>SUMIFS('Transport-DB'!R:R,'Transport-DB'!C:C,"="&amp;'Work DB'!C62,'Transport-DB'!F:F,"="&amp;'Work DB'!$E$4)</f>
        <v>0</v>
      </c>
      <c r="F62" s="191">
        <f>SUMIFS('Transport-DB'!R:R,'Transport-DB'!C:C,"="&amp;'Work DB'!C62,'Transport-DB'!F:F,"="&amp;'Work DB'!$F$4)</f>
        <v>0</v>
      </c>
      <c r="G62" s="191">
        <f>SUMIFS('Transport-DB'!R:R,'Transport-DB'!C:C,"="&amp;'Work DB'!C62,'Transport-DB'!F:F,"="&amp;'Work DB'!$G$4)</f>
        <v>0</v>
      </c>
      <c r="H62" s="188">
        <f>SUMIFS('Transport-DB'!R:R,'Transport-DB'!C:C,"="&amp;'Work DB'!C62,'Transport-DB'!F:F,"="&amp;'Work DB'!$H$4)</f>
        <v>0</v>
      </c>
      <c r="I62" s="191">
        <f>SUMIFS('Transport-DB'!R:R,'Transport-DB'!C:C,"="&amp;'Work DB'!C62,'Transport-DB'!F:F,"="&amp;'Work DB'!$I$4)</f>
        <v>0</v>
      </c>
      <c r="J62" s="483">
        <f>SUMIFS('Transport-DB'!R:R,'Transport-DB'!C:C,"="&amp;'Work DB'!C62,'Transport-DB'!F:F,"="&amp;'Work DB'!$J$4)</f>
        <v>0</v>
      </c>
      <c r="K62" s="190">
        <f>SUMIFS('Transport-DB'!Q:Q,'Transport-DB'!C:C,"="&amp;'Work DB'!C62,'Transport-DB'!F:F,"="&amp;'Work DB'!$K$4)</f>
        <v>266</v>
      </c>
      <c r="L62" s="191">
        <f>SUMIFS('Transport-DB'!Q:Q,'Transport-DB'!C:C,"="&amp;'Work DB'!C62,'Transport-DB'!F:F,"="&amp;'Work DB'!$L$4)</f>
        <v>0</v>
      </c>
      <c r="M62" s="191">
        <f>SUMIFS('Transport-DB'!Q:Q,'Transport-DB'!C:C,"="&amp;'Work DB'!C62,'Transport-DB'!F:F,"="&amp;'Work DB'!$M$4)</f>
        <v>0</v>
      </c>
      <c r="N62" s="191">
        <f>SUMIFS('Transport-DB'!Q:Q,'Transport-DB'!C:C,"="&amp;'Work DB'!C62,'Transport-DB'!F:F,"="&amp;'Work DB'!$N$4)</f>
        <v>0</v>
      </c>
      <c r="O62" s="191">
        <f>SUMIFS('Transport-DB'!Q:Q,'Transport-DB'!C:C,"="&amp;'Work DB'!C62,'Transport-DB'!F:F,"="&amp;'Work DB'!$O$4)</f>
        <v>478.40000000000003</v>
      </c>
      <c r="P62" s="191">
        <f>SUMIFS('Transport-DB'!Q:Q,'Transport-DB'!C:C,"&lt;="&amp;'Work DB'!C62,'Transport-DB'!F:F,"="&amp;'Work DB'!$P$4)</f>
        <v>0</v>
      </c>
      <c r="Q62" s="188">
        <f>SUMIFS('Transport-DB'!Q:Q,'Transport-DB'!C:C,"="&amp;'Work DB'!C62,'Transport-DB'!F:F,"="&amp;'Work DB'!$Q$4)</f>
        <v>0</v>
      </c>
      <c r="R62" s="189">
        <f>SUMIFS('Transport-DB'!Q:Q,'Transport-DB'!C:C,"="&amp;'Work DB'!C62,'Transport-DB'!F:F,"="&amp;'Work DB'!$R$4)</f>
        <v>0</v>
      </c>
      <c r="S62" s="190">
        <f t="shared" si="5"/>
        <v>744.40000000000009</v>
      </c>
      <c r="T62" s="191">
        <f t="shared" si="9"/>
        <v>0</v>
      </c>
      <c r="U62" s="191"/>
      <c r="V62" s="191"/>
      <c r="W62" s="191"/>
      <c r="X62" s="191"/>
      <c r="Y62" s="189"/>
      <c r="Z62" s="283"/>
      <c r="AA62" s="190">
        <f>SUMIFS('Transport-DB'!S:S,'Transport-DB'!C:C,"="&amp;'Work DB'!C62,'Transport-DB'!F:F,"="&amp;'Work DB'!$AA$4)</f>
        <v>0</v>
      </c>
      <c r="AB62" s="191">
        <f>SUMIFS('Transport-DB'!S:S,'Transport-DB'!C:C,"="&amp;'Work DB'!C62,'Transport-DB'!F:F,"="&amp;'Work DB'!$AB$4)</f>
        <v>0</v>
      </c>
      <c r="AC62" s="191">
        <f>SUMIFS('Transport-DB'!S:S,'Transport-DB'!C:C,"="&amp;'Work DB'!C62,'Transport-DB'!F:F,"="&amp;'Work DB'!$AC$4)</f>
        <v>0</v>
      </c>
      <c r="AD62" s="188">
        <f>SUMIFS('Transport-DB'!S:S,'Transport-DB'!C:C,"="&amp;'Work DB'!C62,'Transport-DB'!F:F,"="&amp;'Work DB'!$AD$4)</f>
        <v>0</v>
      </c>
      <c r="AE62" s="188">
        <f>SUMIFS('Transport-DB'!S:S,'Transport-DB'!C:C,"="&amp;'Work DB'!C62,'Transport-DB'!F:F,"="&amp;'Work DB'!$AE$4)</f>
        <v>0</v>
      </c>
      <c r="AF62" s="188">
        <f>SUMIFS('Transport-DB'!S:S,'Transport-DB'!C:C,"="&amp;'Work DB'!C62,'Transport-DB'!F:F,"="&amp;'Work DB'!$AF$4)</f>
        <v>0</v>
      </c>
      <c r="AG62" s="189"/>
      <c r="AH62" s="230">
        <f>SUMIFS('Transport-DB'!T:T,'Transport-DB'!C:C,"="&amp;'Work DB'!C62)</f>
        <v>0</v>
      </c>
      <c r="AI62" s="32"/>
      <c r="AJ62" s="29"/>
      <c r="AK62" s="30">
        <f>SUMIFS(Civil_DB[بتن],Civil_DB[تاریخ],"="&amp;'Work DB'!C62)</f>
        <v>0</v>
      </c>
      <c r="AL62" s="28"/>
      <c r="AM62" s="29"/>
      <c r="AN62" s="31"/>
      <c r="AO62" s="28"/>
      <c r="AP62" s="29"/>
      <c r="AQ62" s="29"/>
      <c r="AR62" s="30"/>
      <c r="AS62" s="28"/>
      <c r="AT62" s="29"/>
      <c r="AU62" s="232">
        <f>VLOOKUP(C62,'Daily Gas'!J30:M60,2,FALSE)</f>
        <v>2062</v>
      </c>
      <c r="AV62" s="239">
        <f t="shared" si="7"/>
        <v>1469</v>
      </c>
      <c r="AW62" s="29"/>
      <c r="AX62" s="29"/>
      <c r="AY62" s="29"/>
      <c r="AZ62" s="29"/>
      <c r="BA62" s="29"/>
      <c r="BB62" s="29"/>
      <c r="BC62" s="30"/>
      <c r="BD62" s="283"/>
      <c r="BE62" s="283"/>
      <c r="BF62" s="283"/>
      <c r="BG62" s="283"/>
      <c r="BH62" s="32"/>
      <c r="BI62" s="56"/>
      <c r="BJ62" s="509"/>
    </row>
    <row r="63" spans="2:62" s="15" customFormat="1" ht="21" x14ac:dyDescent="0.25">
      <c r="B63" s="47"/>
      <c r="C63" s="20">
        <f t="shared" si="8"/>
        <v>45428</v>
      </c>
      <c r="D63" s="190">
        <f>SUMIFS('Transport-DB'!R:R,'Transport-DB'!C:C,"="&amp;'Work DB'!C63,'Transport-DB'!F:F,"="&amp;'Work DB'!$D$4)</f>
        <v>0</v>
      </c>
      <c r="E63" s="191">
        <f>SUMIFS('Transport-DB'!R:R,'Transport-DB'!C:C,"="&amp;'Work DB'!C63,'Transport-DB'!F:F,"="&amp;'Work DB'!$E$4)</f>
        <v>0</v>
      </c>
      <c r="F63" s="191">
        <f>SUMIFS('Transport-DB'!R:R,'Transport-DB'!C:C,"="&amp;'Work DB'!C63,'Transport-DB'!F:F,"="&amp;'Work DB'!$F$4)</f>
        <v>0</v>
      </c>
      <c r="G63" s="191">
        <f>SUMIFS('Transport-DB'!R:R,'Transport-DB'!C:C,"="&amp;'Work DB'!C63,'Transport-DB'!F:F,"="&amp;'Work DB'!$G$4)</f>
        <v>0</v>
      </c>
      <c r="H63" s="188">
        <f>SUMIFS('Transport-DB'!R:R,'Transport-DB'!C:C,"="&amp;'Work DB'!C63,'Transport-DB'!F:F,"="&amp;'Work DB'!$H$4)</f>
        <v>0</v>
      </c>
      <c r="I63" s="191">
        <f>SUMIFS('Transport-DB'!R:R,'Transport-DB'!C:C,"="&amp;'Work DB'!C63,'Transport-DB'!F:F,"="&amp;'Work DB'!$I$4)</f>
        <v>0</v>
      </c>
      <c r="J63" s="483">
        <f>SUMIFS('Transport-DB'!R:R,'Transport-DB'!C:C,"="&amp;'Work DB'!C63,'Transport-DB'!F:F,"="&amp;'Work DB'!$J$4)</f>
        <v>0</v>
      </c>
      <c r="K63" s="190">
        <f>SUMIFS('Transport-DB'!Q:Q,'Transport-DB'!C:C,"="&amp;'Work DB'!C63,'Transport-DB'!F:F,"="&amp;'Work DB'!$K$4)</f>
        <v>279.3</v>
      </c>
      <c r="L63" s="191">
        <f>SUMIFS('Transport-DB'!Q:Q,'Transport-DB'!C:C,"="&amp;'Work DB'!C63,'Transport-DB'!F:F,"="&amp;'Work DB'!$L$4)</f>
        <v>0</v>
      </c>
      <c r="M63" s="191">
        <f>SUMIFS('Transport-DB'!Q:Q,'Transport-DB'!C:C,"="&amp;'Work DB'!C63,'Transport-DB'!F:F,"="&amp;'Work DB'!$M$4)</f>
        <v>0</v>
      </c>
      <c r="N63" s="191">
        <f>SUMIFS('Transport-DB'!Q:Q,'Transport-DB'!C:C,"="&amp;'Work DB'!C63,'Transport-DB'!F:F,"="&amp;'Work DB'!$N$4)</f>
        <v>0</v>
      </c>
      <c r="O63" s="191">
        <f>SUMIFS('Transport-DB'!Q:Q,'Transport-DB'!C:C,"="&amp;'Work DB'!C63,'Transport-DB'!F:F,"="&amp;'Work DB'!$O$4)</f>
        <v>478.40000000000009</v>
      </c>
      <c r="P63" s="191">
        <f>SUMIFS('Transport-DB'!Q:Q,'Transport-DB'!C:C,"&lt;="&amp;'Work DB'!C63,'Transport-DB'!F:F,"="&amp;'Work DB'!$P$4)</f>
        <v>0</v>
      </c>
      <c r="Q63" s="188">
        <f>SUMIFS('Transport-DB'!Q:Q,'Transport-DB'!C:C,"="&amp;'Work DB'!C63,'Transport-DB'!F:F,"="&amp;'Work DB'!$Q$4)</f>
        <v>0</v>
      </c>
      <c r="R63" s="189">
        <f>SUMIFS('Transport-DB'!Q:Q,'Transport-DB'!C:C,"="&amp;'Work DB'!C63,'Transport-DB'!F:F,"="&amp;'Work DB'!$R$4)</f>
        <v>0</v>
      </c>
      <c r="S63" s="190">
        <f t="shared" si="5"/>
        <v>757.7</v>
      </c>
      <c r="T63" s="191">
        <f t="shared" si="9"/>
        <v>0</v>
      </c>
      <c r="U63" s="191"/>
      <c r="V63" s="191"/>
      <c r="W63" s="191"/>
      <c r="X63" s="191"/>
      <c r="Y63" s="189"/>
      <c r="Z63" s="283"/>
      <c r="AA63" s="190">
        <f>SUMIFS('Transport-DB'!S:S,'Transport-DB'!C:C,"="&amp;'Work DB'!C63,'Transport-DB'!F:F,"="&amp;'Work DB'!$AA$4)</f>
        <v>0</v>
      </c>
      <c r="AB63" s="191">
        <f>SUMIFS('Transport-DB'!S:S,'Transport-DB'!C:C,"="&amp;'Work DB'!C63,'Transport-DB'!F:F,"="&amp;'Work DB'!$AB$4)</f>
        <v>0</v>
      </c>
      <c r="AC63" s="191">
        <f>SUMIFS('Transport-DB'!S:S,'Transport-DB'!C:C,"="&amp;'Work DB'!C63,'Transport-DB'!F:F,"="&amp;'Work DB'!$AC$4)</f>
        <v>0</v>
      </c>
      <c r="AD63" s="188">
        <f>SUMIFS('Transport-DB'!S:S,'Transport-DB'!C:C,"="&amp;'Work DB'!C63,'Transport-DB'!F:F,"="&amp;'Work DB'!$AD$4)</f>
        <v>0</v>
      </c>
      <c r="AE63" s="188">
        <f>SUMIFS('Transport-DB'!S:S,'Transport-DB'!C:C,"="&amp;'Work DB'!C63,'Transport-DB'!F:F,"="&amp;'Work DB'!$AE$4)</f>
        <v>0</v>
      </c>
      <c r="AF63" s="188">
        <f>SUMIFS('Transport-DB'!S:S,'Transport-DB'!C:C,"="&amp;'Work DB'!C63,'Transport-DB'!F:F,"="&amp;'Work DB'!$AF$4)</f>
        <v>0</v>
      </c>
      <c r="AG63" s="189"/>
      <c r="AH63" s="230">
        <f>SUMIFS('Transport-DB'!T:T,'Transport-DB'!C:C,"="&amp;'Work DB'!C63)</f>
        <v>0</v>
      </c>
      <c r="AI63" s="32"/>
      <c r="AJ63" s="29"/>
      <c r="AK63" s="30">
        <f>SUMIFS(Civil_DB[بتن],Civil_DB[تاریخ],"="&amp;'Work DB'!C63)</f>
        <v>0</v>
      </c>
      <c r="AL63" s="28"/>
      <c r="AM63" s="29"/>
      <c r="AN63" s="31"/>
      <c r="AO63" s="28"/>
      <c r="AP63" s="29"/>
      <c r="AQ63" s="29"/>
      <c r="AR63" s="30"/>
      <c r="AS63" s="28"/>
      <c r="AT63" s="29"/>
      <c r="AU63" s="232">
        <f>VLOOKUP(C63,'Daily Gas'!J31:M61,2,FALSE)</f>
        <v>0</v>
      </c>
      <c r="AV63" s="239">
        <f>AV62-AU63+40500</f>
        <v>41969</v>
      </c>
      <c r="AW63" s="29"/>
      <c r="AX63" s="29"/>
      <c r="AY63" s="29"/>
      <c r="AZ63" s="29"/>
      <c r="BA63" s="29"/>
      <c r="BB63" s="29"/>
      <c r="BC63" s="30"/>
      <c r="BD63" s="283"/>
      <c r="BE63" s="283"/>
      <c r="BF63" s="283"/>
      <c r="BG63" s="283"/>
      <c r="BH63" s="32"/>
      <c r="BI63" s="56"/>
      <c r="BJ63" s="509"/>
    </row>
    <row r="64" spans="2:62" s="15" customFormat="1" ht="21" x14ac:dyDescent="0.25">
      <c r="B64" s="47"/>
      <c r="C64" s="20">
        <f t="shared" si="8"/>
        <v>45429</v>
      </c>
      <c r="D64" s="190">
        <f>SUMIFS('Transport-DB'!R:R,'Transport-DB'!C:C,"="&amp;'Work DB'!C64,'Transport-DB'!F:F,"="&amp;'Work DB'!$D$4)</f>
        <v>0</v>
      </c>
      <c r="E64" s="191">
        <f>SUMIFS('Transport-DB'!R:R,'Transport-DB'!C:C,"="&amp;'Work DB'!C64,'Transport-DB'!F:F,"="&amp;'Work DB'!$E$4)</f>
        <v>0</v>
      </c>
      <c r="F64" s="191">
        <f>SUMIFS('Transport-DB'!R:R,'Transport-DB'!C:C,"="&amp;'Work DB'!C64,'Transport-DB'!F:F,"="&amp;'Work DB'!$F$4)</f>
        <v>0</v>
      </c>
      <c r="G64" s="191">
        <f>SUMIFS('Transport-DB'!R:R,'Transport-DB'!C:C,"="&amp;'Work DB'!C64,'Transport-DB'!F:F,"="&amp;'Work DB'!$G$4)</f>
        <v>0</v>
      </c>
      <c r="H64" s="188">
        <f>SUMIFS('Transport-DB'!R:R,'Transport-DB'!C:C,"="&amp;'Work DB'!C64,'Transport-DB'!F:F,"="&amp;'Work DB'!$H$4)</f>
        <v>0</v>
      </c>
      <c r="I64" s="191">
        <f>SUMIFS('Transport-DB'!R:R,'Transport-DB'!C:C,"="&amp;'Work DB'!C64,'Transport-DB'!F:F,"="&amp;'Work DB'!$I$4)</f>
        <v>0</v>
      </c>
      <c r="J64" s="483">
        <f>SUMIFS('Transport-DB'!R:R,'Transport-DB'!C:C,"="&amp;'Work DB'!C64,'Transport-DB'!F:F,"="&amp;'Work DB'!$J$4)</f>
        <v>0</v>
      </c>
      <c r="K64" s="190">
        <f>SUMIFS('Transport-DB'!Q:Q,'Transport-DB'!C:C,"="&amp;'Work DB'!C64,'Transport-DB'!F:F,"="&amp;'Work DB'!$K$4)</f>
        <v>0</v>
      </c>
      <c r="L64" s="191">
        <f>SUMIFS('Transport-DB'!Q:Q,'Transport-DB'!C:C,"="&amp;'Work DB'!C64,'Transport-DB'!F:F,"="&amp;'Work DB'!$L$4)</f>
        <v>0</v>
      </c>
      <c r="M64" s="191">
        <f>SUMIFS('Transport-DB'!Q:Q,'Transport-DB'!C:C,"="&amp;'Work DB'!C64,'Transport-DB'!F:F,"="&amp;'Work DB'!$M$4)</f>
        <v>0</v>
      </c>
      <c r="N64" s="191">
        <f>SUMIFS('Transport-DB'!Q:Q,'Transport-DB'!C:C,"="&amp;'Work DB'!C64,'Transport-DB'!F:F,"="&amp;'Work DB'!$N$4)</f>
        <v>0</v>
      </c>
      <c r="O64" s="191">
        <f>SUMIFS('Transport-DB'!Q:Q,'Transport-DB'!C:C,"="&amp;'Work DB'!C64,'Transport-DB'!F:F,"="&amp;'Work DB'!$O$4)</f>
        <v>0</v>
      </c>
      <c r="P64" s="191">
        <f>SUMIFS('Transport-DB'!Q:Q,'Transport-DB'!C:C,"&lt;="&amp;'Work DB'!C64,'Transport-DB'!F:F,"="&amp;'Work DB'!$P$4)</f>
        <v>0</v>
      </c>
      <c r="Q64" s="188">
        <f>SUMIFS('Transport-DB'!Q:Q,'Transport-DB'!C:C,"="&amp;'Work DB'!C64,'Transport-DB'!F:F,"="&amp;'Work DB'!$Q$4)</f>
        <v>0</v>
      </c>
      <c r="R64" s="189">
        <f>SUMIFS('Transport-DB'!Q:Q,'Transport-DB'!C:C,"="&amp;'Work DB'!C64,'Transport-DB'!F:F,"="&amp;'Work DB'!$R$4)</f>
        <v>0</v>
      </c>
      <c r="S64" s="190">
        <f t="shared" si="5"/>
        <v>0</v>
      </c>
      <c r="T64" s="191">
        <f t="shared" si="9"/>
        <v>0</v>
      </c>
      <c r="U64" s="191"/>
      <c r="V64" s="191"/>
      <c r="W64" s="191"/>
      <c r="X64" s="191"/>
      <c r="Y64" s="189"/>
      <c r="Z64" s="283"/>
      <c r="AA64" s="190">
        <f>SUMIFS('Transport-DB'!S:S,'Transport-DB'!C:C,"="&amp;'Work DB'!C64,'Transport-DB'!F:F,"="&amp;'Work DB'!$AA$4)</f>
        <v>0</v>
      </c>
      <c r="AB64" s="191">
        <f>SUMIFS('Transport-DB'!S:S,'Transport-DB'!C:C,"="&amp;'Work DB'!C64,'Transport-DB'!F:F,"="&amp;'Work DB'!$AB$4)</f>
        <v>0</v>
      </c>
      <c r="AC64" s="191">
        <f>SUMIFS('Transport-DB'!S:S,'Transport-DB'!C:C,"="&amp;'Work DB'!C64,'Transport-DB'!F:F,"="&amp;'Work DB'!$AC$4)</f>
        <v>0</v>
      </c>
      <c r="AD64" s="188">
        <f>SUMIFS('Transport-DB'!S:S,'Transport-DB'!C:C,"="&amp;'Work DB'!C64,'Transport-DB'!F:F,"="&amp;'Work DB'!$AD$4)</f>
        <v>0</v>
      </c>
      <c r="AE64" s="188">
        <f>SUMIFS('Transport-DB'!S:S,'Transport-DB'!C:C,"="&amp;'Work DB'!C64,'Transport-DB'!F:F,"="&amp;'Work DB'!$AE$4)</f>
        <v>0</v>
      </c>
      <c r="AF64" s="188">
        <f>SUMIFS('Transport-DB'!S:S,'Transport-DB'!C:C,"="&amp;'Work DB'!C64,'Transport-DB'!F:F,"="&amp;'Work DB'!$AF$4)</f>
        <v>0</v>
      </c>
      <c r="AG64" s="189"/>
      <c r="AH64" s="230">
        <f>SUMIFS('Transport-DB'!T:T,'Transport-DB'!C:C,"="&amp;'Work DB'!C64)</f>
        <v>0</v>
      </c>
      <c r="AI64" s="32"/>
      <c r="AJ64" s="29"/>
      <c r="AK64" s="30">
        <f>SUMIFS(Civil_DB[بتن],Civil_DB[تاریخ],"="&amp;'Work DB'!C64)</f>
        <v>0</v>
      </c>
      <c r="AL64" s="28"/>
      <c r="AM64" s="29"/>
      <c r="AN64" s="31"/>
      <c r="AO64" s="28"/>
      <c r="AP64" s="29"/>
      <c r="AQ64" s="29"/>
      <c r="AR64" s="30"/>
      <c r="AS64" s="28"/>
      <c r="AT64" s="29"/>
      <c r="AU64" s="232">
        <f>VLOOKUP(C64,'Daily Gas'!J32:M62,2,FALSE)</f>
        <v>375</v>
      </c>
      <c r="AV64" s="239">
        <f t="shared" si="7"/>
        <v>41594</v>
      </c>
      <c r="AW64" s="29"/>
      <c r="AX64" s="29"/>
      <c r="AY64" s="29"/>
      <c r="AZ64" s="29"/>
      <c r="BA64" s="29"/>
      <c r="BB64" s="29"/>
      <c r="BC64" s="30"/>
      <c r="BD64" s="283"/>
      <c r="BE64" s="283"/>
      <c r="BF64" s="283"/>
      <c r="BG64" s="283"/>
      <c r="BH64" s="32"/>
      <c r="BI64" s="56"/>
      <c r="BJ64" s="509"/>
    </row>
    <row r="65" spans="2:62" s="15" customFormat="1" ht="21" x14ac:dyDescent="0.25">
      <c r="B65" s="47"/>
      <c r="C65" s="20">
        <f t="shared" si="8"/>
        <v>45430</v>
      </c>
      <c r="D65" s="190">
        <f>SUMIFS('Transport-DB'!R:R,'Transport-DB'!C:C,"="&amp;'Work DB'!C65,'Transport-DB'!F:F,"="&amp;'Work DB'!$D$4)</f>
        <v>0</v>
      </c>
      <c r="E65" s="191">
        <f>SUMIFS('Transport-DB'!R:R,'Transport-DB'!C:C,"="&amp;'Work DB'!C65,'Transport-DB'!F:F,"="&amp;'Work DB'!$E$4)</f>
        <v>0</v>
      </c>
      <c r="F65" s="191">
        <f>SUMIFS('Transport-DB'!R:R,'Transport-DB'!C:C,"="&amp;'Work DB'!C65,'Transport-DB'!F:F,"="&amp;'Work DB'!$F$4)</f>
        <v>0</v>
      </c>
      <c r="G65" s="191">
        <f>SUMIFS('Transport-DB'!R:R,'Transport-DB'!C:C,"="&amp;'Work DB'!C65,'Transport-DB'!F:F,"="&amp;'Work DB'!$G$4)</f>
        <v>0</v>
      </c>
      <c r="H65" s="188">
        <f>SUMIFS('Transport-DB'!R:R,'Transport-DB'!C:C,"="&amp;'Work DB'!C65,'Transport-DB'!F:F,"="&amp;'Work DB'!$H$4)</f>
        <v>0</v>
      </c>
      <c r="I65" s="191">
        <f>SUMIFS('Transport-DB'!R:R,'Transport-DB'!C:C,"="&amp;'Work DB'!C65,'Transport-DB'!F:F,"="&amp;'Work DB'!$I$4)</f>
        <v>0</v>
      </c>
      <c r="J65" s="483">
        <f>SUMIFS('Transport-DB'!R:R,'Transport-DB'!C:C,"="&amp;'Work DB'!C65,'Transport-DB'!F:F,"="&amp;'Work DB'!$J$4)</f>
        <v>0</v>
      </c>
      <c r="K65" s="190">
        <f>SUMIFS('Transport-DB'!Q:Q,'Transport-DB'!C:C,"="&amp;'Work DB'!C65,'Transport-DB'!F:F,"="&amp;'Work DB'!$K$4)</f>
        <v>319.20000000000005</v>
      </c>
      <c r="L65" s="191">
        <f>SUMIFS('Transport-DB'!Q:Q,'Transport-DB'!C:C,"="&amp;'Work DB'!C65,'Transport-DB'!F:F,"="&amp;'Work DB'!$L$4)</f>
        <v>0</v>
      </c>
      <c r="M65" s="191">
        <f>SUMIFS('Transport-DB'!Q:Q,'Transport-DB'!C:C,"="&amp;'Work DB'!C65,'Transport-DB'!F:F,"="&amp;'Work DB'!$M$4)</f>
        <v>0</v>
      </c>
      <c r="N65" s="191">
        <f>SUMIFS('Transport-DB'!Q:Q,'Transport-DB'!C:C,"="&amp;'Work DB'!C65,'Transport-DB'!F:F,"="&amp;'Work DB'!$N$4)</f>
        <v>0</v>
      </c>
      <c r="O65" s="191">
        <f>SUMIFS('Transport-DB'!Q:Q,'Transport-DB'!C:C,"="&amp;'Work DB'!C65,'Transport-DB'!F:F,"="&amp;'Work DB'!$O$4)</f>
        <v>591.35</v>
      </c>
      <c r="P65" s="191">
        <f>SUMIFS('Transport-DB'!Q:Q,'Transport-DB'!C:C,"&lt;="&amp;'Work DB'!C65,'Transport-DB'!F:F,"="&amp;'Work DB'!$P$4)</f>
        <v>0</v>
      </c>
      <c r="Q65" s="188">
        <f>SUMIFS('Transport-DB'!Q:Q,'Transport-DB'!C:C,"="&amp;'Work DB'!C65,'Transport-DB'!F:F,"="&amp;'Work DB'!$Q$4)</f>
        <v>0</v>
      </c>
      <c r="R65" s="189">
        <f>SUMIFS('Transport-DB'!Q:Q,'Transport-DB'!C:C,"="&amp;'Work DB'!C65,'Transport-DB'!F:F,"="&amp;'Work DB'!$R$4)</f>
        <v>0</v>
      </c>
      <c r="S65" s="190">
        <f t="shared" si="5"/>
        <v>910.55000000000007</v>
      </c>
      <c r="T65" s="191">
        <f t="shared" si="9"/>
        <v>0</v>
      </c>
      <c r="U65" s="191"/>
      <c r="V65" s="191"/>
      <c r="W65" s="191"/>
      <c r="X65" s="191"/>
      <c r="Y65" s="189"/>
      <c r="Z65" s="283"/>
      <c r="AA65" s="190">
        <f>SUMIFS('Transport-DB'!S:S,'Transport-DB'!C:C,"="&amp;'Work DB'!C65,'Transport-DB'!F:F,"="&amp;'Work DB'!$AA$4)</f>
        <v>0</v>
      </c>
      <c r="AB65" s="191">
        <f>SUMIFS('Transport-DB'!S:S,'Transport-DB'!C:C,"="&amp;'Work DB'!C65,'Transport-DB'!F:F,"="&amp;'Work DB'!$AB$4)</f>
        <v>0</v>
      </c>
      <c r="AC65" s="191">
        <f>SUMIFS('Transport-DB'!S:S,'Transport-DB'!C:C,"="&amp;'Work DB'!C65,'Transport-DB'!F:F,"="&amp;'Work DB'!$AC$4)</f>
        <v>0</v>
      </c>
      <c r="AD65" s="188">
        <f>SUMIFS('Transport-DB'!S:S,'Transport-DB'!C:C,"="&amp;'Work DB'!C65,'Transport-DB'!F:F,"="&amp;'Work DB'!$AD$4)</f>
        <v>0</v>
      </c>
      <c r="AE65" s="188">
        <f>SUMIFS('Transport-DB'!S:S,'Transport-DB'!C:C,"="&amp;'Work DB'!C65,'Transport-DB'!F:F,"="&amp;'Work DB'!$AE$4)</f>
        <v>0</v>
      </c>
      <c r="AF65" s="188">
        <f>SUMIFS('Transport-DB'!S:S,'Transport-DB'!C:C,"="&amp;'Work DB'!C65,'Transport-DB'!F:F,"="&amp;'Work DB'!$AF$4)</f>
        <v>0</v>
      </c>
      <c r="AG65" s="189"/>
      <c r="AH65" s="230">
        <f>SUMIFS('Transport-DB'!T:T,'Transport-DB'!C:C,"="&amp;'Work DB'!C65)</f>
        <v>0</v>
      </c>
      <c r="AI65" s="32"/>
      <c r="AJ65" s="29"/>
      <c r="AK65" s="30">
        <f>SUMIFS(Civil_DB[بتن],Civil_DB[تاریخ],"="&amp;'Work DB'!C65)</f>
        <v>0</v>
      </c>
      <c r="AL65" s="28"/>
      <c r="AM65" s="29"/>
      <c r="AN65" s="31"/>
      <c r="AO65" s="28"/>
      <c r="AP65" s="29"/>
      <c r="AQ65" s="29"/>
      <c r="AR65" s="30"/>
      <c r="AS65" s="28"/>
      <c r="AT65" s="29"/>
      <c r="AU65" s="232">
        <f>VLOOKUP(C65,'Daily Gas'!J33:M63,2,FALSE)</f>
        <v>1580</v>
      </c>
      <c r="AV65" s="239">
        <f t="shared" si="7"/>
        <v>40014</v>
      </c>
      <c r="AW65" s="29"/>
      <c r="AX65" s="29"/>
      <c r="AY65" s="29"/>
      <c r="AZ65" s="29"/>
      <c r="BA65" s="29"/>
      <c r="BB65" s="29"/>
      <c r="BC65" s="30"/>
      <c r="BD65" s="283"/>
      <c r="BE65" s="283"/>
      <c r="BF65" s="283"/>
      <c r="BG65" s="283"/>
      <c r="BH65" s="32"/>
      <c r="BI65" s="56"/>
      <c r="BJ65" s="509"/>
    </row>
    <row r="66" spans="2:62" s="15" customFormat="1" ht="21" x14ac:dyDescent="0.25">
      <c r="B66" s="47"/>
      <c r="C66" s="20">
        <f t="shared" si="8"/>
        <v>45431</v>
      </c>
      <c r="D66" s="190">
        <f>SUMIFS('Transport-DB'!R:R,'Transport-DB'!C:C,"="&amp;'Work DB'!C66,'Transport-DB'!F:F,"="&amp;'Work DB'!$D$4)</f>
        <v>0</v>
      </c>
      <c r="E66" s="191">
        <f>SUMIFS('Transport-DB'!R:R,'Transport-DB'!C:C,"="&amp;'Work DB'!C66,'Transport-DB'!F:F,"="&amp;'Work DB'!$E$4)</f>
        <v>0</v>
      </c>
      <c r="F66" s="191">
        <f>SUMIFS('Transport-DB'!R:R,'Transport-DB'!C:C,"="&amp;'Work DB'!C66,'Transport-DB'!F:F,"="&amp;'Work DB'!$F$4)</f>
        <v>0</v>
      </c>
      <c r="G66" s="191">
        <f>SUMIFS('Transport-DB'!R:R,'Transport-DB'!C:C,"="&amp;'Work DB'!C66,'Transport-DB'!F:F,"="&amp;'Work DB'!$G$4)</f>
        <v>0</v>
      </c>
      <c r="H66" s="188">
        <f>SUMIFS('Transport-DB'!R:R,'Transport-DB'!C:C,"="&amp;'Work DB'!C66,'Transport-DB'!F:F,"="&amp;'Work DB'!$H$4)</f>
        <v>0</v>
      </c>
      <c r="I66" s="191">
        <f>SUMIFS('Transport-DB'!R:R,'Transport-DB'!C:C,"="&amp;'Work DB'!C66,'Transport-DB'!F:F,"="&amp;'Work DB'!$I$4)</f>
        <v>0</v>
      </c>
      <c r="J66" s="483">
        <f>SUMIFS('Transport-DB'!R:R,'Transport-DB'!C:C,"="&amp;'Work DB'!C66,'Transport-DB'!F:F,"="&amp;'Work DB'!$J$4)</f>
        <v>0</v>
      </c>
      <c r="K66" s="190">
        <f>SUMIFS('Transport-DB'!Q:Q,'Transport-DB'!C:C,"="&amp;'Work DB'!C66,'Transport-DB'!F:F,"="&amp;'Work DB'!$K$4)</f>
        <v>325.85000000000002</v>
      </c>
      <c r="L66" s="191">
        <f>SUMIFS('Transport-DB'!Q:Q,'Transport-DB'!C:C,"="&amp;'Work DB'!C66,'Transport-DB'!F:F,"="&amp;'Work DB'!$L$4)</f>
        <v>0</v>
      </c>
      <c r="M66" s="191">
        <f>SUMIFS('Transport-DB'!Q:Q,'Transport-DB'!C:C,"="&amp;'Work DB'!C66,'Transport-DB'!F:F,"="&amp;'Work DB'!$M$4)</f>
        <v>0</v>
      </c>
      <c r="N66" s="191">
        <f>SUMIFS('Transport-DB'!Q:Q,'Transport-DB'!C:C,"="&amp;'Work DB'!C66,'Transport-DB'!F:F,"="&amp;'Work DB'!$N$4)</f>
        <v>0</v>
      </c>
      <c r="O66" s="191">
        <f>SUMIFS('Transport-DB'!Q:Q,'Transport-DB'!C:C,"="&amp;'Work DB'!C66,'Transport-DB'!F:F,"="&amp;'Work DB'!$O$4)</f>
        <v>508.30000000000007</v>
      </c>
      <c r="P66" s="191">
        <f>SUMIFS('Transport-DB'!Q:Q,'Transport-DB'!C:C,"&lt;="&amp;'Work DB'!C66,'Transport-DB'!F:F,"="&amp;'Work DB'!$P$4)</f>
        <v>0</v>
      </c>
      <c r="Q66" s="188">
        <f>SUMIFS('Transport-DB'!Q:Q,'Transport-DB'!C:C,"="&amp;'Work DB'!C66,'Transport-DB'!F:F,"="&amp;'Work DB'!$Q$4)</f>
        <v>0</v>
      </c>
      <c r="R66" s="189">
        <f>SUMIFS('Transport-DB'!Q:Q,'Transport-DB'!C:C,"="&amp;'Work DB'!C66,'Transport-DB'!F:F,"="&amp;'Work DB'!$R$4)</f>
        <v>0</v>
      </c>
      <c r="S66" s="190">
        <f t="shared" si="5"/>
        <v>834.15000000000009</v>
      </c>
      <c r="T66" s="191">
        <f t="shared" si="9"/>
        <v>0</v>
      </c>
      <c r="U66" s="191"/>
      <c r="V66" s="191"/>
      <c r="W66" s="191"/>
      <c r="X66" s="191"/>
      <c r="Y66" s="189"/>
      <c r="Z66" s="283"/>
      <c r="AA66" s="190">
        <f>SUMIFS('Transport-DB'!S:S,'Transport-DB'!C:C,"="&amp;'Work DB'!C66,'Transport-DB'!F:F,"="&amp;'Work DB'!$AA$4)</f>
        <v>0</v>
      </c>
      <c r="AB66" s="191">
        <f>SUMIFS('Transport-DB'!S:S,'Transport-DB'!C:C,"="&amp;'Work DB'!C66,'Transport-DB'!F:F,"="&amp;'Work DB'!$AB$4)</f>
        <v>0</v>
      </c>
      <c r="AC66" s="191">
        <f>SUMIFS('Transport-DB'!S:S,'Transport-DB'!C:C,"="&amp;'Work DB'!C66,'Transport-DB'!F:F,"="&amp;'Work DB'!$AC$4)</f>
        <v>0</v>
      </c>
      <c r="AD66" s="188">
        <f>SUMIFS('Transport-DB'!S:S,'Transport-DB'!C:C,"="&amp;'Work DB'!C66,'Transport-DB'!F:F,"="&amp;'Work DB'!$AD$4)</f>
        <v>0</v>
      </c>
      <c r="AE66" s="188">
        <f>SUMIFS('Transport-DB'!S:S,'Transport-DB'!C:C,"="&amp;'Work DB'!C66,'Transport-DB'!F:F,"="&amp;'Work DB'!$AE$4)</f>
        <v>0</v>
      </c>
      <c r="AF66" s="188">
        <f>SUMIFS('Transport-DB'!S:S,'Transport-DB'!C:C,"="&amp;'Work DB'!C66,'Transport-DB'!F:F,"="&amp;'Work DB'!$AF$4)</f>
        <v>0</v>
      </c>
      <c r="AG66" s="189"/>
      <c r="AH66" s="230">
        <f>SUMIFS('Transport-DB'!T:T,'Transport-DB'!C:C,"="&amp;'Work DB'!C66)</f>
        <v>0</v>
      </c>
      <c r="AI66" s="32"/>
      <c r="AJ66" s="29"/>
      <c r="AK66" s="30">
        <f>SUMIFS(Civil_DB[بتن],Civil_DB[تاریخ],"="&amp;'Work DB'!C66)</f>
        <v>0</v>
      </c>
      <c r="AL66" s="28"/>
      <c r="AM66" s="29"/>
      <c r="AN66" s="31"/>
      <c r="AO66" s="28"/>
      <c r="AP66" s="29"/>
      <c r="AQ66" s="29"/>
      <c r="AR66" s="30"/>
      <c r="AS66" s="28"/>
      <c r="AT66" s="29"/>
      <c r="AU66" s="232">
        <f>VLOOKUP(C66,'Daily Gas'!J34:M64,2,FALSE)</f>
        <v>0</v>
      </c>
      <c r="AV66" s="239">
        <f>AV65-AU66</f>
        <v>40014</v>
      </c>
      <c r="AW66" s="29"/>
      <c r="AX66" s="29"/>
      <c r="AY66" s="29"/>
      <c r="AZ66" s="29"/>
      <c r="BA66" s="29"/>
      <c r="BB66" s="29"/>
      <c r="BC66" s="30"/>
      <c r="BD66" s="283"/>
      <c r="BE66" s="283"/>
      <c r="BF66" s="283"/>
      <c r="BG66" s="283"/>
      <c r="BH66" s="32"/>
      <c r="BI66" s="56"/>
      <c r="BJ66" s="509"/>
    </row>
    <row r="67" spans="2:62" s="15" customFormat="1" ht="21" x14ac:dyDescent="0.25">
      <c r="B67" s="47"/>
      <c r="C67" s="20">
        <f t="shared" si="8"/>
        <v>45432</v>
      </c>
      <c r="D67" s="190">
        <f>SUMIFS('Transport-DB'!R:R,'Transport-DB'!C:C,"="&amp;'Work DB'!C67,'Transport-DB'!F:F,"="&amp;'Work DB'!$D$4)</f>
        <v>0</v>
      </c>
      <c r="E67" s="191">
        <f>SUMIFS('Transport-DB'!R:R,'Transport-DB'!C:C,"="&amp;'Work DB'!C67,'Transport-DB'!F:F,"="&amp;'Work DB'!$E$4)</f>
        <v>0</v>
      </c>
      <c r="F67" s="191">
        <f>SUMIFS('Transport-DB'!R:R,'Transport-DB'!C:C,"="&amp;'Work DB'!C67,'Transport-DB'!F:F,"="&amp;'Work DB'!$F$4)</f>
        <v>0</v>
      </c>
      <c r="G67" s="191">
        <f>SUMIFS('Transport-DB'!R:R,'Transport-DB'!C:C,"="&amp;'Work DB'!C67,'Transport-DB'!F:F,"="&amp;'Work DB'!$G$4)</f>
        <v>0</v>
      </c>
      <c r="H67" s="188">
        <f>SUMIFS('Transport-DB'!R:R,'Transport-DB'!C:C,"="&amp;'Work DB'!C67,'Transport-DB'!F:F,"="&amp;'Work DB'!$H$4)</f>
        <v>0</v>
      </c>
      <c r="I67" s="191">
        <f>SUMIFS('Transport-DB'!R:R,'Transport-DB'!C:C,"="&amp;'Work DB'!C67,'Transport-DB'!F:F,"="&amp;'Work DB'!$I$4)</f>
        <v>0</v>
      </c>
      <c r="J67" s="483">
        <f>SUMIFS('Transport-DB'!R:R,'Transport-DB'!C:C,"="&amp;'Work DB'!C67,'Transport-DB'!F:F,"="&amp;'Work DB'!$J$4)</f>
        <v>0</v>
      </c>
      <c r="K67" s="190">
        <f>SUMIFS('Transport-DB'!Q:Q,'Transport-DB'!C:C,"="&amp;'Work DB'!C67,'Transport-DB'!F:F,"="&amp;'Work DB'!$K$4)</f>
        <v>305.89999999999998</v>
      </c>
      <c r="L67" s="191">
        <f>SUMIFS('Transport-DB'!Q:Q,'Transport-DB'!C:C,"="&amp;'Work DB'!C67,'Transport-DB'!F:F,"="&amp;'Work DB'!$L$4)</f>
        <v>0</v>
      </c>
      <c r="M67" s="191">
        <f>SUMIFS('Transport-DB'!Q:Q,'Transport-DB'!C:C,"="&amp;'Work DB'!C67,'Transport-DB'!F:F,"="&amp;'Work DB'!$M$4)</f>
        <v>0</v>
      </c>
      <c r="N67" s="191">
        <f>SUMIFS('Transport-DB'!Q:Q,'Transport-DB'!C:C,"="&amp;'Work DB'!C67,'Transport-DB'!F:F,"="&amp;'Work DB'!$N$4)</f>
        <v>0</v>
      </c>
      <c r="O67" s="191">
        <f>SUMIFS('Transport-DB'!Q:Q,'Transport-DB'!C:C,"="&amp;'Work DB'!C67,'Transport-DB'!F:F,"="&amp;'Work DB'!$O$4)</f>
        <v>362.05</v>
      </c>
      <c r="P67" s="191">
        <f>SUMIFS('Transport-DB'!Q:Q,'Transport-DB'!C:C,"&lt;="&amp;'Work DB'!C67,'Transport-DB'!F:F,"="&amp;'Work DB'!$P$4)</f>
        <v>0</v>
      </c>
      <c r="Q67" s="188">
        <f>SUMIFS('Transport-DB'!Q:Q,'Transport-DB'!C:C,"="&amp;'Work DB'!C67,'Transport-DB'!F:F,"="&amp;'Work DB'!$Q$4)</f>
        <v>0</v>
      </c>
      <c r="R67" s="189">
        <f>SUMIFS('Transport-DB'!Q:Q,'Transport-DB'!C:C,"="&amp;'Work DB'!C67,'Transport-DB'!F:F,"="&amp;'Work DB'!$R$4)</f>
        <v>0</v>
      </c>
      <c r="S67" s="190">
        <f t="shared" si="5"/>
        <v>667.95</v>
      </c>
      <c r="T67" s="191">
        <f t="shared" si="9"/>
        <v>0</v>
      </c>
      <c r="U67" s="191"/>
      <c r="V67" s="191"/>
      <c r="W67" s="191"/>
      <c r="X67" s="191"/>
      <c r="Y67" s="189"/>
      <c r="Z67" s="283"/>
      <c r="AA67" s="190">
        <f>SUMIFS('Transport-DB'!S:S,'Transport-DB'!C:C,"="&amp;'Work DB'!C67,'Transport-DB'!F:F,"="&amp;'Work DB'!$AA$4)</f>
        <v>672.60000000000014</v>
      </c>
      <c r="AB67" s="191">
        <f>SUMIFS('Transport-DB'!S:S,'Transport-DB'!C:C,"="&amp;'Work DB'!C67,'Transport-DB'!F:F,"="&amp;'Work DB'!$AB$4)</f>
        <v>0</v>
      </c>
      <c r="AC67" s="191">
        <f>SUMIFS('Transport-DB'!S:S,'Transport-DB'!C:C,"="&amp;'Work DB'!C67,'Transport-DB'!F:F,"="&amp;'Work DB'!$AC$4)</f>
        <v>0</v>
      </c>
      <c r="AD67" s="188">
        <f>SUMIFS('Transport-DB'!S:S,'Transport-DB'!C:C,"="&amp;'Work DB'!C67,'Transport-DB'!F:F,"="&amp;'Work DB'!$AD$4)</f>
        <v>0</v>
      </c>
      <c r="AE67" s="188">
        <f>SUMIFS('Transport-DB'!S:S,'Transport-DB'!C:C,"="&amp;'Work DB'!C67,'Transport-DB'!F:F,"="&amp;'Work DB'!$AE$4)</f>
        <v>0</v>
      </c>
      <c r="AF67" s="188">
        <f>SUMIFS('Transport-DB'!S:S,'Transport-DB'!C:C,"="&amp;'Work DB'!C67,'Transport-DB'!F:F,"="&amp;'Work DB'!$AF$4)</f>
        <v>0</v>
      </c>
      <c r="AG67" s="189"/>
      <c r="AH67" s="230">
        <f>SUMIFS('Transport-DB'!T:T,'Transport-DB'!C:C,"="&amp;'Work DB'!C67)</f>
        <v>0</v>
      </c>
      <c r="AI67" s="32"/>
      <c r="AJ67" s="29"/>
      <c r="AK67" s="30">
        <f>SUMIFS(Civil_DB[بتن],Civil_DB[تاریخ],"="&amp;'Work DB'!C67)</f>
        <v>0</v>
      </c>
      <c r="AL67" s="28"/>
      <c r="AM67" s="29"/>
      <c r="AN67" s="31"/>
      <c r="AO67" s="28"/>
      <c r="AP67" s="29"/>
      <c r="AQ67" s="29"/>
      <c r="AR67" s="30"/>
      <c r="AS67" s="28"/>
      <c r="AT67" s="29"/>
      <c r="AU67" s="232">
        <f>VLOOKUP(C67,'Daily Gas'!J35:M65,2,FALSE)</f>
        <v>2169</v>
      </c>
      <c r="AV67" s="239">
        <f t="shared" si="7"/>
        <v>37845</v>
      </c>
      <c r="AW67" s="29"/>
      <c r="AX67" s="29"/>
      <c r="AY67" s="29"/>
      <c r="AZ67" s="29"/>
      <c r="BA67" s="29"/>
      <c r="BB67" s="29"/>
      <c r="BC67" s="30"/>
      <c r="BD67" s="283"/>
      <c r="BE67" s="283"/>
      <c r="BF67" s="283"/>
      <c r="BG67" s="283"/>
      <c r="BH67" s="32"/>
      <c r="BI67" s="56"/>
      <c r="BJ67" s="509"/>
    </row>
    <row r="68" spans="2:62" s="493" customFormat="1" ht="21" x14ac:dyDescent="0.25">
      <c r="B68" s="484"/>
      <c r="C68" s="485">
        <f t="shared" si="8"/>
        <v>45433</v>
      </c>
      <c r="D68" s="486">
        <f>SUMIFS('Transport-DB'!R:R,'Transport-DB'!C:C,"="&amp;'Work DB'!C68,'Transport-DB'!F:F,"="&amp;'Work DB'!$D$4)</f>
        <v>0</v>
      </c>
      <c r="E68" s="487">
        <f>SUMIFS('Transport-DB'!R:R,'Transport-DB'!C:C,"="&amp;'Work DB'!C68,'Transport-DB'!F:F,"="&amp;'Work DB'!$E$4)</f>
        <v>0</v>
      </c>
      <c r="F68" s="487">
        <f>SUMIFS('Transport-DB'!R:R,'Transport-DB'!C:C,"="&amp;'Work DB'!C68,'Transport-DB'!F:F,"="&amp;'Work DB'!$F$4)</f>
        <v>0</v>
      </c>
      <c r="G68" s="487">
        <f>SUMIFS('Transport-DB'!R:R,'Transport-DB'!C:C,"="&amp;'Work DB'!C68,'Transport-DB'!F:F,"="&amp;'Work DB'!$G$4)</f>
        <v>0</v>
      </c>
      <c r="H68" s="488">
        <f>SUMIFS('Transport-DB'!R:R,'Transport-DB'!C:C,"="&amp;'Work DB'!C68,'Transport-DB'!F:F,"="&amp;'Work DB'!$H$4)</f>
        <v>0</v>
      </c>
      <c r="I68" s="487">
        <f>SUMIFS('Transport-DB'!R:R,'Transport-DB'!C:C,"="&amp;'Work DB'!C68,'Transport-DB'!F:F,"="&amp;'Work DB'!$I$4)</f>
        <v>0</v>
      </c>
      <c r="J68" s="489">
        <f>SUMIFS('Transport-DB'!R:R,'Transport-DB'!C:C,"="&amp;'Work DB'!C68,'Transport-DB'!F:F,"="&amp;'Work DB'!$J$4)</f>
        <v>0</v>
      </c>
      <c r="K68" s="486">
        <f>SUMIFS('Transport-DB'!Q:Q,'Transport-DB'!C:C,"="&amp;'Work DB'!C68,'Transport-DB'!F:F,"="&amp;'Work DB'!$K$4)</f>
        <v>219.45000000000002</v>
      </c>
      <c r="L68" s="487">
        <f>SUMIFS('Transport-DB'!Q:Q,'Transport-DB'!C:C,"="&amp;'Work DB'!C68,'Transport-DB'!F:F,"="&amp;'Work DB'!$L$4)</f>
        <v>0</v>
      </c>
      <c r="M68" s="487">
        <f>SUMIFS('Transport-DB'!Q:Q,'Transport-DB'!C:C,"="&amp;'Work DB'!C68,'Transport-DB'!F:F,"="&amp;'Work DB'!$M$4)</f>
        <v>0</v>
      </c>
      <c r="N68" s="487">
        <f>SUMIFS('Transport-DB'!Q:Q,'Transport-DB'!C:C,"="&amp;'Work DB'!C68,'Transport-DB'!F:F,"="&amp;'Work DB'!$N$4)</f>
        <v>0</v>
      </c>
      <c r="O68" s="487">
        <f>SUMIFS('Transport-DB'!Q:Q,'Transport-DB'!C:C,"="&amp;'Work DB'!C68,'Transport-DB'!F:F,"="&amp;'Work DB'!$O$4)</f>
        <v>397.95000000000005</v>
      </c>
      <c r="P68" s="487">
        <f>SUMIFS('Transport-DB'!Q:Q,'Transport-DB'!C:C,"&lt;="&amp;'Work DB'!C68,'Transport-DB'!F:F,"="&amp;'Work DB'!$P$4)</f>
        <v>0</v>
      </c>
      <c r="Q68" s="488">
        <f>SUMIFS('Transport-DB'!Q:Q,'Transport-DB'!C:C,"="&amp;'Work DB'!C68,'Transport-DB'!F:F,"="&amp;'Work DB'!$Q$4)</f>
        <v>0</v>
      </c>
      <c r="R68" s="490">
        <f>SUMIFS('Transport-DB'!Q:Q,'Transport-DB'!C:C,"="&amp;'Work DB'!C68,'Transport-DB'!F:F,"="&amp;'Work DB'!$R$4)</f>
        <v>0</v>
      </c>
      <c r="S68" s="490">
        <f t="shared" si="5"/>
        <v>617.40000000000009</v>
      </c>
      <c r="T68" s="487">
        <f t="shared" si="9"/>
        <v>0</v>
      </c>
      <c r="U68" s="487"/>
      <c r="V68" s="487"/>
      <c r="W68" s="487"/>
      <c r="X68" s="487"/>
      <c r="Y68" s="490"/>
      <c r="Z68" s="489"/>
      <c r="AA68" s="486">
        <f>SUMIFS('Transport-DB'!S:S,'Transport-DB'!C:C,"="&amp;'Work DB'!C68,'Transport-DB'!F:F,"="&amp;'Work DB'!$AA$4)</f>
        <v>35.400000000000006</v>
      </c>
      <c r="AB68" s="487">
        <f>SUMIFS('Transport-DB'!S:S,'Transport-DB'!C:C,"="&amp;'Work DB'!C68,'Transport-DB'!F:F,"="&amp;'Work DB'!$AB$4)</f>
        <v>0</v>
      </c>
      <c r="AC68" s="487">
        <f>SUMIFS('Transport-DB'!S:S,'Transport-DB'!C:C,"="&amp;'Work DB'!C68,'Transport-DB'!F:F,"="&amp;'Work DB'!$AC$4)</f>
        <v>0</v>
      </c>
      <c r="AD68" s="488">
        <f>SUMIFS('Transport-DB'!S:S,'Transport-DB'!C:C,"="&amp;'Work DB'!C68,'Transport-DB'!F:F,"="&amp;'Work DB'!$AD$4)</f>
        <v>0</v>
      </c>
      <c r="AE68" s="488">
        <f>SUMIFS('Transport-DB'!S:S,'Transport-DB'!C:C,"="&amp;'Work DB'!C68,'Transport-DB'!F:F,"="&amp;'Work DB'!$AE$4)</f>
        <v>0</v>
      </c>
      <c r="AF68" s="488">
        <f>SUMIFS('Transport-DB'!S:S,'Transport-DB'!C:C,"="&amp;'Work DB'!C68,'Transport-DB'!F:F,"="&amp;'Work DB'!$AF$4)</f>
        <v>0</v>
      </c>
      <c r="AG68" s="490"/>
      <c r="AH68" s="486">
        <f>SUMIFS('Transport-DB'!T:T,'Transport-DB'!C:C,"="&amp;'Work DB'!C68)</f>
        <v>0</v>
      </c>
      <c r="AI68" s="491">
        <v>0</v>
      </c>
      <c r="AJ68" s="487">
        <v>0</v>
      </c>
      <c r="AK68" s="30">
        <f>SUMIFS(Civil_DB[بتن],Civil_DB[تاریخ],"="&amp;'Work DB'!C68)</f>
        <v>0</v>
      </c>
      <c r="AL68" s="486">
        <v>0</v>
      </c>
      <c r="AM68" s="487">
        <v>0</v>
      </c>
      <c r="AN68" s="488">
        <v>0</v>
      </c>
      <c r="AO68" s="486">
        <v>53</v>
      </c>
      <c r="AP68" s="487">
        <v>10</v>
      </c>
      <c r="AQ68" s="487">
        <v>83</v>
      </c>
      <c r="AR68" s="490">
        <v>5</v>
      </c>
      <c r="AS68" s="486">
        <v>6</v>
      </c>
      <c r="AT68" s="487">
        <v>9</v>
      </c>
      <c r="AU68" s="487">
        <f>VLOOKUP(C68,'Daily Gas'!N5:Q35,2,FALSE)</f>
        <v>136</v>
      </c>
      <c r="AV68" s="491">
        <f t="shared" si="7"/>
        <v>37709</v>
      </c>
      <c r="AW68" s="487">
        <v>0</v>
      </c>
      <c r="AX68" s="487">
        <v>0</v>
      </c>
      <c r="AY68" s="487"/>
      <c r="AZ68" s="487"/>
      <c r="BA68" s="487">
        <v>0</v>
      </c>
      <c r="BB68" s="487">
        <v>0</v>
      </c>
      <c r="BC68" s="490">
        <v>0</v>
      </c>
      <c r="BD68" s="489"/>
      <c r="BE68" s="489"/>
      <c r="BF68" s="489"/>
      <c r="BG68" s="489"/>
      <c r="BH68" s="491"/>
      <c r="BI68" s="492" t="s">
        <v>35</v>
      </c>
    </row>
    <row r="69" spans="2:62" s="15" customFormat="1" ht="21" x14ac:dyDescent="0.25">
      <c r="B69" s="47"/>
      <c r="C69" s="20">
        <f t="shared" si="8"/>
        <v>45434</v>
      </c>
      <c r="D69" s="190">
        <f>SUMIFS('Transport-DB'!R:R,'Transport-DB'!C:C,"="&amp;'Work DB'!C69,'Transport-DB'!F:F,"="&amp;'Work DB'!$D$4)</f>
        <v>0</v>
      </c>
      <c r="E69" s="191">
        <f>SUMIFS('Transport-DB'!R:R,'Transport-DB'!C:C,"="&amp;'Work DB'!C69,'Transport-DB'!F:F,"="&amp;'Work DB'!$E$4)</f>
        <v>0</v>
      </c>
      <c r="F69" s="191">
        <f>SUMIFS('Transport-DB'!R:R,'Transport-DB'!C:C,"="&amp;'Work DB'!C69,'Transport-DB'!F:F,"="&amp;'Work DB'!$F$4)</f>
        <v>0</v>
      </c>
      <c r="G69" s="191">
        <f>SUMIFS('Transport-DB'!R:R,'Transport-DB'!C:C,"="&amp;'Work DB'!C69,'Transport-DB'!F:F,"="&amp;'Work DB'!$G$4)</f>
        <v>0</v>
      </c>
      <c r="H69" s="188">
        <f>SUMIFS('Transport-DB'!R:R,'Transport-DB'!C:C,"="&amp;'Work DB'!C69,'Transport-DB'!F:F,"="&amp;'Work DB'!$H$4)</f>
        <v>0</v>
      </c>
      <c r="I69" s="191">
        <f>SUMIFS('Transport-DB'!R:R,'Transport-DB'!C:C,"="&amp;'Work DB'!C69,'Transport-DB'!F:F,"="&amp;'Work DB'!$I$4)</f>
        <v>0</v>
      </c>
      <c r="J69" s="483">
        <f>SUMIFS('Transport-DB'!R:R,'Transport-DB'!C:C,"="&amp;'Work DB'!C69,'Transport-DB'!F:F,"="&amp;'Work DB'!$J$4)</f>
        <v>0</v>
      </c>
      <c r="K69" s="190">
        <f>SUMIFS('Transport-DB'!Q:Q,'Transport-DB'!C:C,"="&amp;'Work DB'!C69,'Transport-DB'!F:F,"="&amp;'Work DB'!$K$4)</f>
        <v>166.25</v>
      </c>
      <c r="L69" s="191">
        <f>SUMIFS('Transport-DB'!Q:Q,'Transport-DB'!C:C,"="&amp;'Work DB'!C69,'Transport-DB'!F:F,"="&amp;'Work DB'!$L$4)</f>
        <v>0</v>
      </c>
      <c r="M69" s="191">
        <f>SUMIFS('Transport-DB'!Q:Q,'Transport-DB'!C:C,"="&amp;'Work DB'!C69,'Transport-DB'!F:F,"="&amp;'Work DB'!$M$4)</f>
        <v>0</v>
      </c>
      <c r="N69" s="191">
        <f>SUMIFS('Transport-DB'!Q:Q,'Transport-DB'!C:C,"="&amp;'Work DB'!C69,'Transport-DB'!F:F,"="&amp;'Work DB'!$N$4)</f>
        <v>49.800000000000004</v>
      </c>
      <c r="O69" s="191">
        <f>SUMIFS('Transport-DB'!Q:Q,'Transport-DB'!C:C,"="&amp;'Work DB'!C69,'Transport-DB'!F:F,"="&amp;'Work DB'!$O$4)</f>
        <v>432.75</v>
      </c>
      <c r="P69" s="191">
        <f>SUMIFS('Transport-DB'!Q:Q,'Transport-DB'!C:C,"&lt;="&amp;'Work DB'!C69,'Transport-DB'!F:F,"="&amp;'Work DB'!$P$4)</f>
        <v>0</v>
      </c>
      <c r="Q69" s="188">
        <f>SUMIFS('Transport-DB'!Q:Q,'Transport-DB'!C:C,"="&amp;'Work DB'!C69,'Transport-DB'!F:F,"="&amp;'Work DB'!$Q$4)</f>
        <v>0</v>
      </c>
      <c r="R69" s="189">
        <f>SUMIFS('Transport-DB'!Q:Q,'Transport-DB'!C:C,"="&amp;'Work DB'!C69,'Transport-DB'!F:F,"="&amp;'Work DB'!$R$4)</f>
        <v>0</v>
      </c>
      <c r="S69" s="190">
        <f t="shared" ref="S69:S132" si="10">SUM(D69:I69)+SUM(K69:Q69)-M69</f>
        <v>648.79999999999995</v>
      </c>
      <c r="T69" s="191">
        <f t="shared" si="9"/>
        <v>0</v>
      </c>
      <c r="U69" s="191"/>
      <c r="V69" s="191"/>
      <c r="W69" s="191"/>
      <c r="X69" s="191"/>
      <c r="Y69" s="189"/>
      <c r="Z69" s="283"/>
      <c r="AA69" s="190">
        <f>SUMIFS('Transport-DB'!S:S,'Transport-DB'!C:C,"="&amp;'Work DB'!C69,'Transport-DB'!F:F,"="&amp;'Work DB'!$AA$4)</f>
        <v>47.2</v>
      </c>
      <c r="AB69" s="191">
        <f>SUMIFS('Transport-DB'!S:S,'Transport-DB'!C:C,"="&amp;'Work DB'!C69,'Transport-DB'!F:F,"="&amp;'Work DB'!$AB$4)</f>
        <v>0</v>
      </c>
      <c r="AC69" s="191">
        <f>SUMIFS('Transport-DB'!S:S,'Transport-DB'!C:C,"="&amp;'Work DB'!C69,'Transport-DB'!F:F,"="&amp;'Work DB'!$AC$4)</f>
        <v>0</v>
      </c>
      <c r="AD69" s="188">
        <f>SUMIFS('Transport-DB'!S:S,'Transport-DB'!C:C,"="&amp;'Work DB'!C69,'Transport-DB'!F:F,"="&amp;'Work DB'!$AD$4)</f>
        <v>0</v>
      </c>
      <c r="AE69" s="188">
        <f>SUMIFS('Transport-DB'!S:S,'Transport-DB'!C:C,"="&amp;'Work DB'!C69,'Transport-DB'!F:F,"="&amp;'Work DB'!$AE$4)</f>
        <v>0</v>
      </c>
      <c r="AF69" s="188">
        <f>SUMIFS('Transport-DB'!S:S,'Transport-DB'!C:C,"="&amp;'Work DB'!C69,'Transport-DB'!F:F,"="&amp;'Work DB'!$AF$4)</f>
        <v>0</v>
      </c>
      <c r="AG69" s="189"/>
      <c r="AH69" s="230">
        <f>SUMIFS('Transport-DB'!T:T,'Transport-DB'!C:C,"="&amp;'Work DB'!C69)</f>
        <v>0</v>
      </c>
      <c r="AI69" s="32">
        <v>0</v>
      </c>
      <c r="AJ69" s="29">
        <v>0</v>
      </c>
      <c r="AK69" s="30">
        <f>SUMIFS(Civil_DB[بتن],Civil_DB[تاریخ],"="&amp;'Work DB'!C69)</f>
        <v>0</v>
      </c>
      <c r="AL69" s="28">
        <v>0</v>
      </c>
      <c r="AM69" s="29">
        <v>0</v>
      </c>
      <c r="AN69" s="31">
        <v>0</v>
      </c>
      <c r="AO69" s="28">
        <v>51</v>
      </c>
      <c r="AP69" s="29">
        <v>27</v>
      </c>
      <c r="AQ69" s="29">
        <f>AO69+AP69</f>
        <v>78</v>
      </c>
      <c r="AR69" s="30">
        <v>5</v>
      </c>
      <c r="AS69" s="28">
        <v>6</v>
      </c>
      <c r="AT69" s="29">
        <v>8</v>
      </c>
      <c r="AU69" s="232">
        <f>VLOOKUP(C69,'Daily Gas'!N6:Q36,2,FALSE)</f>
        <v>1563</v>
      </c>
      <c r="AV69" s="239">
        <f t="shared" si="7"/>
        <v>36146</v>
      </c>
      <c r="AW69" s="29">
        <v>0</v>
      </c>
      <c r="AX69" s="29">
        <v>0</v>
      </c>
      <c r="AY69" s="29"/>
      <c r="AZ69" s="29"/>
      <c r="BA69" s="29">
        <v>0</v>
      </c>
      <c r="BB69" s="29">
        <v>0</v>
      </c>
      <c r="BC69" s="30">
        <v>0</v>
      </c>
      <c r="BD69" s="283"/>
      <c r="BE69" s="283"/>
      <c r="BF69" s="283"/>
      <c r="BG69" s="283"/>
      <c r="BH69" s="32"/>
      <c r="BI69" s="56"/>
      <c r="BJ69" s="509"/>
    </row>
    <row r="70" spans="2:62" s="15" customFormat="1" ht="21" x14ac:dyDescent="0.25">
      <c r="B70" s="47"/>
      <c r="C70" s="20">
        <f t="shared" si="8"/>
        <v>45435</v>
      </c>
      <c r="D70" s="190">
        <f>SUMIFS('Transport-DB'!R:R,'Transport-DB'!C:C,"="&amp;'Work DB'!C70,'Transport-DB'!F:F,"="&amp;'Work DB'!$D$4)</f>
        <v>0</v>
      </c>
      <c r="E70" s="191">
        <f>SUMIFS('Transport-DB'!R:R,'Transport-DB'!C:C,"="&amp;'Work DB'!C70,'Transport-DB'!F:F,"="&amp;'Work DB'!$E$4)</f>
        <v>0</v>
      </c>
      <c r="F70" s="191">
        <f>SUMIFS('Transport-DB'!R:R,'Transport-DB'!C:C,"="&amp;'Work DB'!C70,'Transport-DB'!F:F,"="&amp;'Work DB'!$F$4)</f>
        <v>0</v>
      </c>
      <c r="G70" s="191">
        <f>SUMIFS('Transport-DB'!R:R,'Transport-DB'!C:C,"="&amp;'Work DB'!C70,'Transport-DB'!F:F,"="&amp;'Work DB'!$G$4)</f>
        <v>0</v>
      </c>
      <c r="H70" s="188">
        <f>SUMIFS('Transport-DB'!R:R,'Transport-DB'!C:C,"="&amp;'Work DB'!C70,'Transport-DB'!F:F,"="&amp;'Work DB'!$H$4)</f>
        <v>0</v>
      </c>
      <c r="I70" s="191">
        <f>SUMIFS('Transport-DB'!R:R,'Transport-DB'!C:C,"="&amp;'Work DB'!C70,'Transport-DB'!F:F,"="&amp;'Work DB'!$I$4)</f>
        <v>0</v>
      </c>
      <c r="J70" s="483">
        <f>SUMIFS('Transport-DB'!R:R,'Transport-DB'!C:C,"="&amp;'Work DB'!C70,'Transport-DB'!F:F,"="&amp;'Work DB'!$J$4)</f>
        <v>0</v>
      </c>
      <c r="K70" s="190">
        <f>SUMIFS('Transport-DB'!Q:Q,'Transport-DB'!C:C,"="&amp;'Work DB'!C70,'Transport-DB'!F:F,"="&amp;'Work DB'!$K$4)</f>
        <v>252.70000000000002</v>
      </c>
      <c r="L70" s="191">
        <f>SUMIFS('Transport-DB'!Q:Q,'Transport-DB'!C:C,"="&amp;'Work DB'!C70,'Transport-DB'!F:F,"="&amp;'Work DB'!$L$4)</f>
        <v>0</v>
      </c>
      <c r="M70" s="191">
        <f>SUMIFS('Transport-DB'!Q:Q,'Transport-DB'!C:C,"="&amp;'Work DB'!C70,'Transport-DB'!F:F,"="&amp;'Work DB'!$M$4)</f>
        <v>0</v>
      </c>
      <c r="N70" s="191">
        <f>SUMIFS('Transport-DB'!Q:Q,'Transport-DB'!C:C,"="&amp;'Work DB'!C70,'Transport-DB'!F:F,"="&amp;'Work DB'!$N$4)</f>
        <v>211.65</v>
      </c>
      <c r="O70" s="191">
        <f>SUMIFS('Transport-DB'!Q:Q,'Transport-DB'!C:C,"="&amp;'Work DB'!C70,'Transport-DB'!F:F,"="&amp;'Work DB'!$O$4)</f>
        <v>411.15</v>
      </c>
      <c r="P70" s="191">
        <f>SUMIFS('Transport-DB'!Q:Q,'Transport-DB'!C:C,"&lt;="&amp;'Work DB'!C70,'Transport-DB'!F:F,"="&amp;'Work DB'!$P$4)</f>
        <v>0</v>
      </c>
      <c r="Q70" s="188">
        <f>SUMIFS('Transport-DB'!Q:Q,'Transport-DB'!C:C,"="&amp;'Work DB'!C70,'Transport-DB'!F:F,"="&amp;'Work DB'!$Q$4)</f>
        <v>0</v>
      </c>
      <c r="R70" s="189">
        <f>SUMIFS('Transport-DB'!Q:Q,'Transport-DB'!C:C,"="&amp;'Work DB'!C70,'Transport-DB'!F:F,"="&amp;'Work DB'!$R$4)</f>
        <v>0</v>
      </c>
      <c r="S70" s="190">
        <f t="shared" si="10"/>
        <v>875.5</v>
      </c>
      <c r="T70" s="191">
        <f t="shared" si="9"/>
        <v>0</v>
      </c>
      <c r="U70" s="191"/>
      <c r="V70" s="191"/>
      <c r="W70" s="191"/>
      <c r="X70" s="191"/>
      <c r="Y70" s="189"/>
      <c r="Z70" s="283"/>
      <c r="AA70" s="190">
        <f>SUMIFS('Transport-DB'!S:S,'Transport-DB'!C:C,"="&amp;'Work DB'!C70,'Transport-DB'!F:F,"="&amp;'Work DB'!$AA$4)</f>
        <v>59</v>
      </c>
      <c r="AB70" s="191">
        <f>SUMIFS('Transport-DB'!S:S,'Transport-DB'!C:C,"="&amp;'Work DB'!C70,'Transport-DB'!F:F,"="&amp;'Work DB'!$AB$4)</f>
        <v>0</v>
      </c>
      <c r="AC70" s="191">
        <f>SUMIFS('Transport-DB'!S:S,'Transport-DB'!C:C,"="&amp;'Work DB'!C70,'Transport-DB'!F:F,"="&amp;'Work DB'!$AC$4)</f>
        <v>0</v>
      </c>
      <c r="AD70" s="188">
        <f>SUMIFS('Transport-DB'!S:S,'Transport-DB'!C:C,"="&amp;'Work DB'!C70,'Transport-DB'!F:F,"="&amp;'Work DB'!$AD$4)</f>
        <v>0</v>
      </c>
      <c r="AE70" s="188">
        <f>SUMIFS('Transport-DB'!S:S,'Transport-DB'!C:C,"="&amp;'Work DB'!C70,'Transport-DB'!F:F,"="&amp;'Work DB'!$AE$4)</f>
        <v>0</v>
      </c>
      <c r="AF70" s="188">
        <f>SUMIFS('Transport-DB'!S:S,'Transport-DB'!C:C,"="&amp;'Work DB'!C70,'Transport-DB'!F:F,"="&amp;'Work DB'!$AF$4)</f>
        <v>0</v>
      </c>
      <c r="AG70" s="189"/>
      <c r="AH70" s="230">
        <f>SUMIFS('Transport-DB'!T:T,'Transport-DB'!C:C,"="&amp;'Work DB'!C70)</f>
        <v>0</v>
      </c>
      <c r="AI70" s="32">
        <v>0</v>
      </c>
      <c r="AJ70" s="29">
        <v>0</v>
      </c>
      <c r="AK70" s="30">
        <f>SUMIFS(Civil_DB[بتن],Civil_DB[تاریخ],"="&amp;'Work DB'!C70)</f>
        <v>0</v>
      </c>
      <c r="AL70" s="28">
        <v>0</v>
      </c>
      <c r="AM70" s="29">
        <v>0</v>
      </c>
      <c r="AN70" s="31">
        <v>0</v>
      </c>
      <c r="AO70" s="28">
        <v>50</v>
      </c>
      <c r="AP70" s="29">
        <v>21</v>
      </c>
      <c r="AQ70" s="29">
        <f>AO70+AP70</f>
        <v>71</v>
      </c>
      <c r="AR70" s="30">
        <v>5</v>
      </c>
      <c r="AS70" s="28">
        <v>9</v>
      </c>
      <c r="AT70" s="29">
        <v>9</v>
      </c>
      <c r="AU70" s="232">
        <f>VLOOKUP(C70,'Daily Gas'!N7:Q37,2,FALSE)</f>
        <v>0</v>
      </c>
      <c r="AV70" s="239">
        <f t="shared" si="7"/>
        <v>36146</v>
      </c>
      <c r="AW70" s="29">
        <v>0</v>
      </c>
      <c r="AX70" s="29">
        <v>0</v>
      </c>
      <c r="AY70" s="29"/>
      <c r="AZ70" s="29"/>
      <c r="BA70" s="29">
        <v>0</v>
      </c>
      <c r="BB70" s="29">
        <v>0</v>
      </c>
      <c r="BC70" s="30">
        <v>0</v>
      </c>
      <c r="BD70" s="283"/>
      <c r="BE70" s="283"/>
      <c r="BF70" s="283"/>
      <c r="BG70" s="283"/>
      <c r="BH70" s="32"/>
      <c r="BI70" s="56"/>
      <c r="BJ70" s="509"/>
    </row>
    <row r="71" spans="2:62" s="15" customFormat="1" ht="21" x14ac:dyDescent="0.25">
      <c r="B71" s="47"/>
      <c r="C71" s="20">
        <f t="shared" si="8"/>
        <v>45436</v>
      </c>
      <c r="D71" s="190">
        <f>SUMIFS('Transport-DB'!R:R,'Transport-DB'!C:C,"="&amp;'Work DB'!C71,'Transport-DB'!F:F,"="&amp;'Work DB'!$D$4)</f>
        <v>672.98</v>
      </c>
      <c r="E71" s="191">
        <f>SUMIFS('Transport-DB'!R:R,'Transport-DB'!C:C,"="&amp;'Work DB'!C71,'Transport-DB'!F:F,"="&amp;'Work DB'!$E$4)</f>
        <v>205.2175</v>
      </c>
      <c r="F71" s="191">
        <f>SUMIFS('Transport-DB'!R:R,'Transport-DB'!C:C,"="&amp;'Work DB'!C71,'Transport-DB'!F:F,"="&amp;'Work DB'!$F$4)</f>
        <v>0</v>
      </c>
      <c r="G71" s="191">
        <f>SUMIFS('Transport-DB'!R:R,'Transport-DB'!C:C,"="&amp;'Work DB'!C71,'Transport-DB'!F:F,"="&amp;'Work DB'!$G$4)</f>
        <v>0</v>
      </c>
      <c r="H71" s="188">
        <f>SUMIFS('Transport-DB'!R:R,'Transport-DB'!C:C,"="&amp;'Work DB'!C71,'Transport-DB'!F:F,"="&amp;'Work DB'!$H$4)</f>
        <v>0</v>
      </c>
      <c r="I71" s="191">
        <f>SUMIFS('Transport-DB'!R:R,'Transport-DB'!C:C,"="&amp;'Work DB'!C71,'Transport-DB'!F:F,"="&amp;'Work DB'!$I$4)</f>
        <v>0</v>
      </c>
      <c r="J71" s="483">
        <f>SUMIFS('Transport-DB'!R:R,'Transport-DB'!C:C,"="&amp;'Work DB'!C71,'Transport-DB'!F:F,"="&amp;'Work DB'!$J$4)</f>
        <v>0</v>
      </c>
      <c r="K71" s="190">
        <f>SUMIFS('Transport-DB'!Q:Q,'Transport-DB'!C:C,"="&amp;'Work DB'!C71,'Transport-DB'!F:F,"="&amp;'Work DB'!$K$4)</f>
        <v>0</v>
      </c>
      <c r="L71" s="191">
        <f>SUMIFS('Transport-DB'!Q:Q,'Transport-DB'!C:C,"="&amp;'Work DB'!C71,'Transport-DB'!F:F,"="&amp;'Work DB'!$L$4)</f>
        <v>0</v>
      </c>
      <c r="M71" s="191">
        <f>SUMIFS('Transport-DB'!Q:Q,'Transport-DB'!C:C,"="&amp;'Work DB'!C71,'Transport-DB'!F:F,"="&amp;'Work DB'!$M$4)</f>
        <v>0</v>
      </c>
      <c r="N71" s="191">
        <f>SUMIFS('Transport-DB'!Q:Q,'Transport-DB'!C:C,"="&amp;'Work DB'!C71,'Transport-DB'!F:F,"="&amp;'Work DB'!$N$4)</f>
        <v>0</v>
      </c>
      <c r="O71" s="191">
        <f>SUMIFS('Transport-DB'!Q:Q,'Transport-DB'!C:C,"="&amp;'Work DB'!C71,'Transport-DB'!F:F,"="&amp;'Work DB'!$O$4)</f>
        <v>0</v>
      </c>
      <c r="P71" s="191">
        <f>SUMIFS('Transport-DB'!Q:Q,'Transport-DB'!C:C,"&lt;="&amp;'Work DB'!C71,'Transport-DB'!F:F,"="&amp;'Work DB'!$P$4)</f>
        <v>0</v>
      </c>
      <c r="Q71" s="188">
        <f>SUMIFS('Transport-DB'!Q:Q,'Transport-DB'!C:C,"="&amp;'Work DB'!C71,'Transport-DB'!F:F,"="&amp;'Work DB'!$Q$4)</f>
        <v>0</v>
      </c>
      <c r="R71" s="189">
        <f>SUMIFS('Transport-DB'!Q:Q,'Transport-DB'!C:C,"="&amp;'Work DB'!C71,'Transport-DB'!F:F,"="&amp;'Work DB'!$R$4)</f>
        <v>0</v>
      </c>
      <c r="S71" s="190">
        <f t="shared" si="10"/>
        <v>878.19749999999999</v>
      </c>
      <c r="T71" s="191">
        <f t="shared" si="9"/>
        <v>0</v>
      </c>
      <c r="U71" s="191"/>
      <c r="V71" s="191"/>
      <c r="W71" s="191"/>
      <c r="X71" s="191"/>
      <c r="Y71" s="189"/>
      <c r="Z71" s="283"/>
      <c r="AA71" s="190">
        <f>SUMIFS('Transport-DB'!S:S,'Transport-DB'!C:C,"="&amp;'Work DB'!C71,'Transport-DB'!F:F,"="&amp;'Work DB'!$AA$4)</f>
        <v>35.400000000000006</v>
      </c>
      <c r="AB71" s="191">
        <f>SUMIFS('Transport-DB'!S:S,'Transport-DB'!C:C,"="&amp;'Work DB'!C71,'Transport-DB'!F:F,"="&amp;'Work DB'!$AB$4)</f>
        <v>0</v>
      </c>
      <c r="AC71" s="191">
        <f>SUMIFS('Transport-DB'!S:S,'Transport-DB'!C:C,"="&amp;'Work DB'!C71,'Transport-DB'!F:F,"="&amp;'Work DB'!$AC$4)</f>
        <v>0</v>
      </c>
      <c r="AD71" s="188">
        <f>SUMIFS('Transport-DB'!S:S,'Transport-DB'!C:C,"="&amp;'Work DB'!C71,'Transport-DB'!F:F,"="&amp;'Work DB'!$AD$4)</f>
        <v>0</v>
      </c>
      <c r="AE71" s="188">
        <f>SUMIFS('Transport-DB'!S:S,'Transport-DB'!C:C,"="&amp;'Work DB'!C71,'Transport-DB'!F:F,"="&amp;'Work DB'!$AE$4)</f>
        <v>0</v>
      </c>
      <c r="AF71" s="188">
        <f>SUMIFS('Transport-DB'!S:S,'Transport-DB'!C:C,"="&amp;'Work DB'!C71,'Transport-DB'!F:F,"="&amp;'Work DB'!$AF$4)</f>
        <v>0</v>
      </c>
      <c r="AG71" s="189"/>
      <c r="AH71" s="230">
        <f>SUMIFS('Transport-DB'!T:T,'Transport-DB'!C:C,"="&amp;'Work DB'!C71)</f>
        <v>0</v>
      </c>
      <c r="AI71" s="32">
        <v>0</v>
      </c>
      <c r="AJ71" s="29">
        <v>0</v>
      </c>
      <c r="AK71" s="30">
        <f>SUMIFS(Civil_DB[بتن],Civil_DB[تاریخ],"="&amp;'Work DB'!C71)</f>
        <v>0</v>
      </c>
      <c r="AL71" s="28">
        <v>0</v>
      </c>
      <c r="AM71" s="29">
        <v>0</v>
      </c>
      <c r="AN71" s="31">
        <v>0</v>
      </c>
      <c r="AO71" s="28">
        <v>50</v>
      </c>
      <c r="AP71" s="29">
        <v>23</v>
      </c>
      <c r="AQ71" s="29">
        <v>81</v>
      </c>
      <c r="AR71" s="30">
        <v>5</v>
      </c>
      <c r="AS71" s="28">
        <v>9</v>
      </c>
      <c r="AT71" s="29">
        <v>7</v>
      </c>
      <c r="AU71" s="232">
        <f>VLOOKUP(C71,'Daily Gas'!N8:Q38,2,FALSE)</f>
        <v>2763</v>
      </c>
      <c r="AV71" s="239">
        <f t="shared" ref="AV71:AV110" si="11">AV70-AU71</f>
        <v>33383</v>
      </c>
      <c r="AW71" s="29">
        <v>0</v>
      </c>
      <c r="AX71" s="29">
        <v>0</v>
      </c>
      <c r="AY71" s="29"/>
      <c r="AZ71" s="29"/>
      <c r="BA71" s="29">
        <v>0</v>
      </c>
      <c r="BB71" s="29">
        <v>0</v>
      </c>
      <c r="BC71" s="30">
        <v>0</v>
      </c>
      <c r="BD71" s="283"/>
      <c r="BE71" s="283"/>
      <c r="BF71" s="283"/>
      <c r="BG71" s="283"/>
      <c r="BH71" s="32"/>
      <c r="BI71" s="56"/>
      <c r="BJ71" s="509"/>
    </row>
    <row r="72" spans="2:62" s="15" customFormat="1" ht="21" x14ac:dyDescent="0.25">
      <c r="B72" s="47"/>
      <c r="C72" s="20">
        <f t="shared" ref="C72:C135" si="12">C71+1</f>
        <v>45437</v>
      </c>
      <c r="D72" s="190">
        <f>SUMIFS('Transport-DB'!R:R,'Transport-DB'!C:C,"="&amp;'Work DB'!C72,'Transport-DB'!F:F,"="&amp;'Work DB'!$D$4)</f>
        <v>504.73499999999996</v>
      </c>
      <c r="E72" s="191">
        <f>SUMIFS('Transport-DB'!R:R,'Transport-DB'!C:C,"="&amp;'Work DB'!C72,'Transport-DB'!F:F,"="&amp;'Work DB'!$E$4)</f>
        <v>157.49250000000001</v>
      </c>
      <c r="F72" s="191">
        <f>SUMIFS('Transport-DB'!R:R,'Transport-DB'!C:C,"="&amp;'Work DB'!C72,'Transport-DB'!F:F,"="&amp;'Work DB'!$F$4)</f>
        <v>0</v>
      </c>
      <c r="G72" s="191">
        <f>SUMIFS('Transport-DB'!R:R,'Transport-DB'!C:C,"="&amp;'Work DB'!C72,'Transport-DB'!F:F,"="&amp;'Work DB'!$G$4)</f>
        <v>0</v>
      </c>
      <c r="H72" s="188">
        <f>SUMIFS('Transport-DB'!R:R,'Transport-DB'!C:C,"="&amp;'Work DB'!C72,'Transport-DB'!F:F,"="&amp;'Work DB'!$H$4)</f>
        <v>0</v>
      </c>
      <c r="I72" s="191">
        <f>SUMIFS('Transport-DB'!R:R,'Transport-DB'!C:C,"="&amp;'Work DB'!C72,'Transport-DB'!F:F,"="&amp;'Work DB'!$I$4)</f>
        <v>0</v>
      </c>
      <c r="J72" s="483">
        <f>SUMIFS('Transport-DB'!R:R,'Transport-DB'!C:C,"="&amp;'Work DB'!C72,'Transport-DB'!F:F,"="&amp;'Work DB'!$J$4)</f>
        <v>0</v>
      </c>
      <c r="K72" s="190">
        <f>SUMIFS('Transport-DB'!Q:Q,'Transport-DB'!C:C,"="&amp;'Work DB'!C72,'Transport-DB'!F:F,"="&amp;'Work DB'!$K$4)</f>
        <v>0</v>
      </c>
      <c r="L72" s="191">
        <f>SUMIFS('Transport-DB'!Q:Q,'Transport-DB'!C:C,"="&amp;'Work DB'!C72,'Transport-DB'!F:F,"="&amp;'Work DB'!$L$4)</f>
        <v>854</v>
      </c>
      <c r="M72" s="191">
        <f>SUMIFS('Transport-DB'!Q:Q,'Transport-DB'!C:C,"="&amp;'Work DB'!C72,'Transport-DB'!F:F,"="&amp;'Work DB'!$M$4)</f>
        <v>0</v>
      </c>
      <c r="N72" s="191">
        <f>SUMIFS('Transport-DB'!Q:Q,'Transport-DB'!C:C,"="&amp;'Work DB'!C72,'Transport-DB'!F:F,"="&amp;'Work DB'!$N$4)</f>
        <v>0</v>
      </c>
      <c r="O72" s="191">
        <f>SUMIFS('Transport-DB'!Q:Q,'Transport-DB'!C:C,"="&amp;'Work DB'!C72,'Transport-DB'!F:F,"="&amp;'Work DB'!$O$4)</f>
        <v>523.25</v>
      </c>
      <c r="P72" s="191">
        <f>SUMIFS('Transport-DB'!Q:Q,'Transport-DB'!C:C,"&lt;="&amp;'Work DB'!C72,'Transport-DB'!F:F,"="&amp;'Work DB'!$P$4)</f>
        <v>0</v>
      </c>
      <c r="Q72" s="188">
        <f>SUMIFS('Transport-DB'!Q:Q,'Transport-DB'!C:C,"="&amp;'Work DB'!C72,'Transport-DB'!F:F,"="&amp;'Work DB'!$Q$4)</f>
        <v>0</v>
      </c>
      <c r="R72" s="189">
        <f>SUMIFS('Transport-DB'!Q:Q,'Transport-DB'!C:C,"="&amp;'Work DB'!C72,'Transport-DB'!F:F,"="&amp;'Work DB'!$R$4)</f>
        <v>0</v>
      </c>
      <c r="S72" s="190">
        <f t="shared" si="10"/>
        <v>2039.4775</v>
      </c>
      <c r="T72" s="191">
        <f t="shared" si="9"/>
        <v>0</v>
      </c>
      <c r="U72" s="191"/>
      <c r="V72" s="191"/>
      <c r="W72" s="191"/>
      <c r="X72" s="191"/>
      <c r="Y72" s="189"/>
      <c r="Z72" s="283"/>
      <c r="AA72" s="190">
        <f>SUMIFS('Transport-DB'!S:S,'Transport-DB'!C:C,"="&amp;'Work DB'!C72,'Transport-DB'!F:F,"="&amp;'Work DB'!$AA$4)</f>
        <v>35.400000000000006</v>
      </c>
      <c r="AB72" s="191">
        <f>SUMIFS('Transport-DB'!S:S,'Transport-DB'!C:C,"="&amp;'Work DB'!C72,'Transport-DB'!F:F,"="&amp;'Work DB'!$AB$4)</f>
        <v>0</v>
      </c>
      <c r="AC72" s="191">
        <f>SUMIFS('Transport-DB'!S:S,'Transport-DB'!C:C,"="&amp;'Work DB'!C72,'Transport-DB'!F:F,"="&amp;'Work DB'!$AC$4)</f>
        <v>0</v>
      </c>
      <c r="AD72" s="188">
        <f>SUMIFS('Transport-DB'!S:S,'Transport-DB'!C:C,"="&amp;'Work DB'!C72,'Transport-DB'!F:F,"="&amp;'Work DB'!$AD$4)</f>
        <v>0</v>
      </c>
      <c r="AE72" s="188">
        <f>SUMIFS('Transport-DB'!S:S,'Transport-DB'!C:C,"="&amp;'Work DB'!C72,'Transport-DB'!F:F,"="&amp;'Work DB'!$AE$4)</f>
        <v>0</v>
      </c>
      <c r="AF72" s="188">
        <f>SUMIFS('Transport-DB'!S:S,'Transport-DB'!C:C,"="&amp;'Work DB'!C72,'Transport-DB'!F:F,"="&amp;'Work DB'!$AF$4)</f>
        <v>0</v>
      </c>
      <c r="AG72" s="189"/>
      <c r="AH72" s="230">
        <f>SUMIFS('Transport-DB'!T:T,'Transport-DB'!C:C,"="&amp;'Work DB'!C72)</f>
        <v>0</v>
      </c>
      <c r="AI72" s="32">
        <v>0</v>
      </c>
      <c r="AJ72" s="29">
        <v>0</v>
      </c>
      <c r="AK72" s="30">
        <f>SUMIFS(Civil_DB[بتن],Civil_DB[تاریخ],"="&amp;'Work DB'!C72)</f>
        <v>0</v>
      </c>
      <c r="AL72" s="28">
        <v>0</v>
      </c>
      <c r="AM72" s="29">
        <v>0</v>
      </c>
      <c r="AN72" s="31">
        <v>0</v>
      </c>
      <c r="AO72" s="28">
        <v>60</v>
      </c>
      <c r="AP72" s="29">
        <v>23</v>
      </c>
      <c r="AQ72" s="29">
        <v>91</v>
      </c>
      <c r="AR72" s="30">
        <v>5</v>
      </c>
      <c r="AS72" s="28">
        <v>10</v>
      </c>
      <c r="AT72" s="29">
        <v>15</v>
      </c>
      <c r="AU72" s="232">
        <f>VLOOKUP(C72,'Daily Gas'!N9:Q39,2,FALSE)</f>
        <v>1286</v>
      </c>
      <c r="AV72" s="239">
        <f t="shared" si="11"/>
        <v>32097</v>
      </c>
      <c r="AW72" s="29">
        <v>0</v>
      </c>
      <c r="AX72" s="29">
        <v>0</v>
      </c>
      <c r="AY72" s="29"/>
      <c r="AZ72" s="29"/>
      <c r="BA72" s="29">
        <v>0</v>
      </c>
      <c r="BB72" s="29">
        <v>0</v>
      </c>
      <c r="BC72" s="30">
        <v>0</v>
      </c>
      <c r="BD72" s="283"/>
      <c r="BE72" s="283"/>
      <c r="BF72" s="283"/>
      <c r="BG72" s="283"/>
      <c r="BH72" s="32"/>
      <c r="BI72" s="56"/>
      <c r="BJ72" s="509"/>
    </row>
    <row r="73" spans="2:62" s="15" customFormat="1" ht="21" x14ac:dyDescent="0.25">
      <c r="B73" s="47"/>
      <c r="C73" s="20">
        <f t="shared" si="12"/>
        <v>45438</v>
      </c>
      <c r="D73" s="190">
        <f>SUMIFS('Transport-DB'!R:R,'Transport-DB'!C:C,"="&amp;'Work DB'!C73,'Transport-DB'!F:F,"="&amp;'Work DB'!$D$4)</f>
        <v>428.26</v>
      </c>
      <c r="E73" s="191">
        <f>SUMIFS('Transport-DB'!R:R,'Transport-DB'!C:C,"="&amp;'Work DB'!C73,'Transport-DB'!F:F,"="&amp;'Work DB'!$E$4)</f>
        <v>152.72</v>
      </c>
      <c r="F73" s="191">
        <f>SUMIFS('Transport-DB'!R:R,'Transport-DB'!C:C,"="&amp;'Work DB'!C73,'Transport-DB'!F:F,"="&amp;'Work DB'!$F$4)</f>
        <v>0</v>
      </c>
      <c r="G73" s="191">
        <f>SUMIFS('Transport-DB'!R:R,'Transport-DB'!C:C,"="&amp;'Work DB'!C73,'Transport-DB'!F:F,"="&amp;'Work DB'!$G$4)</f>
        <v>0</v>
      </c>
      <c r="H73" s="188">
        <f>SUMIFS('Transport-DB'!R:R,'Transport-DB'!C:C,"="&amp;'Work DB'!C73,'Transport-DB'!F:F,"="&amp;'Work DB'!$H$4)</f>
        <v>0</v>
      </c>
      <c r="I73" s="191">
        <f>SUMIFS('Transport-DB'!R:R,'Transport-DB'!C:C,"="&amp;'Work DB'!C73,'Transport-DB'!F:F,"="&amp;'Work DB'!$I$4)</f>
        <v>0</v>
      </c>
      <c r="J73" s="483">
        <f>SUMIFS('Transport-DB'!R:R,'Transport-DB'!C:C,"="&amp;'Work DB'!C73,'Transport-DB'!F:F,"="&amp;'Work DB'!$J$4)</f>
        <v>0</v>
      </c>
      <c r="K73" s="190">
        <f>SUMIFS('Transport-DB'!Q:Q,'Transport-DB'!C:C,"="&amp;'Work DB'!C73,'Transport-DB'!F:F,"="&amp;'Work DB'!$K$4)</f>
        <v>0</v>
      </c>
      <c r="L73" s="191">
        <f>SUMIFS('Transport-DB'!Q:Q,'Transport-DB'!C:C,"="&amp;'Work DB'!C73,'Transport-DB'!F:F,"="&amp;'Work DB'!$L$4)</f>
        <v>931</v>
      </c>
      <c r="M73" s="191">
        <f>SUMIFS('Transport-DB'!Q:Q,'Transport-DB'!C:C,"="&amp;'Work DB'!C73,'Transport-DB'!F:F,"="&amp;'Work DB'!$M$4)</f>
        <v>0</v>
      </c>
      <c r="N73" s="191">
        <f>SUMIFS('Transport-DB'!Q:Q,'Transport-DB'!C:C,"="&amp;'Work DB'!C73,'Transport-DB'!F:F,"="&amp;'Work DB'!$N$4)</f>
        <v>0</v>
      </c>
      <c r="O73" s="191">
        <f>SUMIFS('Transport-DB'!Q:Q,'Transport-DB'!C:C,"="&amp;'Work DB'!C73,'Transport-DB'!F:F,"="&amp;'Work DB'!$O$4)</f>
        <v>705.15000000000009</v>
      </c>
      <c r="P73" s="191">
        <f>SUMIFS('Transport-DB'!Q:Q,'Transport-DB'!C:C,"&lt;="&amp;'Work DB'!C73,'Transport-DB'!F:F,"="&amp;'Work DB'!$P$4)</f>
        <v>0</v>
      </c>
      <c r="Q73" s="188">
        <f>SUMIFS('Transport-DB'!Q:Q,'Transport-DB'!C:C,"="&amp;'Work DB'!C73,'Transport-DB'!F:F,"="&amp;'Work DB'!$Q$4)</f>
        <v>0</v>
      </c>
      <c r="R73" s="189">
        <f>SUMIFS('Transport-DB'!Q:Q,'Transport-DB'!C:C,"="&amp;'Work DB'!C73,'Transport-DB'!F:F,"="&amp;'Work DB'!$R$4)</f>
        <v>0</v>
      </c>
      <c r="S73" s="190">
        <f t="shared" si="10"/>
        <v>2217.13</v>
      </c>
      <c r="T73" s="191">
        <f t="shared" si="9"/>
        <v>0</v>
      </c>
      <c r="U73" s="191"/>
      <c r="V73" s="191"/>
      <c r="W73" s="191"/>
      <c r="X73" s="191"/>
      <c r="Y73" s="189"/>
      <c r="Z73" s="283"/>
      <c r="AA73" s="190">
        <f>SUMIFS('Transport-DB'!S:S,'Transport-DB'!C:C,"="&amp;'Work DB'!C73,'Transport-DB'!F:F,"="&amp;'Work DB'!$AA$4)</f>
        <v>59.000000000000007</v>
      </c>
      <c r="AB73" s="191">
        <f>SUMIFS('Transport-DB'!S:S,'Transport-DB'!C:C,"="&amp;'Work DB'!C73,'Transport-DB'!F:F,"="&amp;'Work DB'!$AB$4)</f>
        <v>0</v>
      </c>
      <c r="AC73" s="191">
        <f>SUMIFS('Transport-DB'!S:S,'Transport-DB'!C:C,"="&amp;'Work DB'!C73,'Transport-DB'!F:F,"="&amp;'Work DB'!$AC$4)</f>
        <v>0</v>
      </c>
      <c r="AD73" s="188">
        <f>SUMIFS('Transport-DB'!S:S,'Transport-DB'!C:C,"="&amp;'Work DB'!C73,'Transport-DB'!F:F,"="&amp;'Work DB'!$AD$4)</f>
        <v>40</v>
      </c>
      <c r="AE73" s="188">
        <f>SUMIFS('Transport-DB'!S:S,'Transport-DB'!C:C,"="&amp;'Work DB'!C73,'Transport-DB'!F:F,"="&amp;'Work DB'!$AE$4)</f>
        <v>0</v>
      </c>
      <c r="AF73" s="188">
        <f>SUMIFS('Transport-DB'!S:S,'Transport-DB'!C:C,"="&amp;'Work DB'!C73,'Transport-DB'!F:F,"="&amp;'Work DB'!$AF$4)</f>
        <v>0</v>
      </c>
      <c r="AG73" s="189"/>
      <c r="AH73" s="230">
        <f>SUMIFS('Transport-DB'!T:T,'Transport-DB'!C:C,"="&amp;'Work DB'!C73)</f>
        <v>0</v>
      </c>
      <c r="AI73" s="32">
        <v>24</v>
      </c>
      <c r="AJ73" s="29">
        <v>0</v>
      </c>
      <c r="AK73" s="30">
        <f>SUMIFS(Civil_DB[بتن],Civil_DB[تاریخ],"="&amp;'Work DB'!C73)</f>
        <v>50</v>
      </c>
      <c r="AL73" s="28">
        <v>0</v>
      </c>
      <c r="AM73" s="29">
        <v>0</v>
      </c>
      <c r="AN73" s="31">
        <v>0</v>
      </c>
      <c r="AO73" s="28">
        <v>63</v>
      </c>
      <c r="AP73" s="29">
        <v>34</v>
      </c>
      <c r="AQ73" s="29">
        <v>100</v>
      </c>
      <c r="AR73" s="30">
        <v>5</v>
      </c>
      <c r="AS73" s="28">
        <v>10</v>
      </c>
      <c r="AT73" s="29">
        <v>15</v>
      </c>
      <c r="AU73" s="232">
        <f>VLOOKUP(C73,'Daily Gas'!N10:Q40,2,FALSE)</f>
        <v>1705</v>
      </c>
      <c r="AV73" s="239">
        <f t="shared" si="11"/>
        <v>30392</v>
      </c>
      <c r="AW73" s="29">
        <v>0</v>
      </c>
      <c r="AX73" s="29">
        <v>0</v>
      </c>
      <c r="AY73" s="29"/>
      <c r="AZ73" s="29"/>
      <c r="BA73" s="29">
        <v>0</v>
      </c>
      <c r="BB73" s="29">
        <v>0</v>
      </c>
      <c r="BC73" s="30">
        <v>0</v>
      </c>
      <c r="BD73" s="283"/>
      <c r="BE73" s="283"/>
      <c r="BF73" s="283"/>
      <c r="BG73" s="283"/>
      <c r="BH73" s="32"/>
      <c r="BI73" s="56"/>
      <c r="BJ73" s="509"/>
    </row>
    <row r="74" spans="2:62" s="15" customFormat="1" ht="21" x14ac:dyDescent="0.25">
      <c r="B74" s="47"/>
      <c r="C74" s="20">
        <f t="shared" si="12"/>
        <v>45439</v>
      </c>
      <c r="D74" s="190">
        <f>SUMIFS('Transport-DB'!R:R,'Transport-DB'!C:C,"="&amp;'Work DB'!C74,'Transport-DB'!F:F,"="&amp;'Work DB'!$D$4)</f>
        <v>588.85749999999996</v>
      </c>
      <c r="E74" s="191">
        <f>SUMIFS('Transport-DB'!R:R,'Transport-DB'!C:C,"="&amp;'Work DB'!C74,'Transport-DB'!F:F,"="&amp;'Work DB'!$E$4)</f>
        <v>338.84750000000003</v>
      </c>
      <c r="F74" s="191">
        <f>SUMIFS('Transport-DB'!R:R,'Transport-DB'!C:C,"="&amp;'Work DB'!C74,'Transport-DB'!F:F,"="&amp;'Work DB'!$F$4)</f>
        <v>0</v>
      </c>
      <c r="G74" s="191">
        <f>SUMIFS('Transport-DB'!R:R,'Transport-DB'!C:C,"="&amp;'Work DB'!C74,'Transport-DB'!F:F,"="&amp;'Work DB'!$G$4)</f>
        <v>0</v>
      </c>
      <c r="H74" s="188">
        <f>SUMIFS('Transport-DB'!R:R,'Transport-DB'!C:C,"="&amp;'Work DB'!C74,'Transport-DB'!F:F,"="&amp;'Work DB'!$H$4)</f>
        <v>0</v>
      </c>
      <c r="I74" s="191">
        <f>SUMIFS('Transport-DB'!R:R,'Transport-DB'!C:C,"="&amp;'Work DB'!C74,'Transport-DB'!F:F,"="&amp;'Work DB'!$I$4)</f>
        <v>0</v>
      </c>
      <c r="J74" s="483">
        <f>SUMIFS('Transport-DB'!R:R,'Transport-DB'!C:C,"="&amp;'Work DB'!C74,'Transport-DB'!F:F,"="&amp;'Work DB'!$J$4)</f>
        <v>0</v>
      </c>
      <c r="K74" s="190">
        <f>SUMIFS('Transport-DB'!Q:Q,'Transport-DB'!C:C,"="&amp;'Work DB'!C74,'Transport-DB'!F:F,"="&amp;'Work DB'!$K$4)</f>
        <v>0</v>
      </c>
      <c r="L74" s="191">
        <f>SUMIFS('Transport-DB'!Q:Q,'Transport-DB'!C:C,"="&amp;'Work DB'!C74,'Transport-DB'!F:F,"="&amp;'Work DB'!$L$4)</f>
        <v>791</v>
      </c>
      <c r="M74" s="191">
        <f>SUMIFS('Transport-DB'!Q:Q,'Transport-DB'!C:C,"="&amp;'Work DB'!C74,'Transport-DB'!F:F,"="&amp;'Work DB'!$M$4)</f>
        <v>0</v>
      </c>
      <c r="N74" s="191">
        <f>SUMIFS('Transport-DB'!Q:Q,'Transport-DB'!C:C,"="&amp;'Work DB'!C74,'Transport-DB'!F:F,"="&amp;'Work DB'!$N$4)</f>
        <v>0</v>
      </c>
      <c r="O74" s="191">
        <f>SUMIFS('Transport-DB'!Q:Q,'Transport-DB'!C:C,"="&amp;'Work DB'!C74,'Transport-DB'!F:F,"="&amp;'Work DB'!$O$4)</f>
        <v>523.25</v>
      </c>
      <c r="P74" s="191">
        <f>SUMIFS('Transport-DB'!Q:Q,'Transport-DB'!C:C,"&lt;="&amp;'Work DB'!C74,'Transport-DB'!F:F,"="&amp;'Work DB'!$P$4)</f>
        <v>0</v>
      </c>
      <c r="Q74" s="188">
        <f>SUMIFS('Transport-DB'!Q:Q,'Transport-DB'!C:C,"="&amp;'Work DB'!C74,'Transport-DB'!F:F,"="&amp;'Work DB'!$Q$4)</f>
        <v>0</v>
      </c>
      <c r="R74" s="189">
        <f>SUMIFS('Transport-DB'!Q:Q,'Transport-DB'!C:C,"="&amp;'Work DB'!C74,'Transport-DB'!F:F,"="&amp;'Work DB'!$R$4)</f>
        <v>0</v>
      </c>
      <c r="S74" s="190">
        <f t="shared" si="10"/>
        <v>2241.9549999999999</v>
      </c>
      <c r="T74" s="191">
        <f t="shared" si="9"/>
        <v>0</v>
      </c>
      <c r="U74" s="191"/>
      <c r="V74" s="191"/>
      <c r="W74" s="191"/>
      <c r="X74" s="191"/>
      <c r="Y74" s="189"/>
      <c r="Z74" s="283"/>
      <c r="AA74" s="190">
        <f>SUMIFS('Transport-DB'!S:S,'Transport-DB'!C:C,"="&amp;'Work DB'!C74,'Transport-DB'!F:F,"="&amp;'Work DB'!$AA$4)</f>
        <v>82.600000000000009</v>
      </c>
      <c r="AB74" s="191">
        <f>SUMIFS('Transport-DB'!S:S,'Transport-DB'!C:C,"="&amp;'Work DB'!C74,'Transport-DB'!F:F,"="&amp;'Work DB'!$AB$4)</f>
        <v>0</v>
      </c>
      <c r="AC74" s="191">
        <f>SUMIFS('Transport-DB'!S:S,'Transport-DB'!C:C,"="&amp;'Work DB'!C74,'Transport-DB'!F:F,"="&amp;'Work DB'!$AC$4)</f>
        <v>0</v>
      </c>
      <c r="AD74" s="188">
        <f>SUMIFS('Transport-DB'!S:S,'Transport-DB'!C:C,"="&amp;'Work DB'!C74,'Transport-DB'!F:F,"="&amp;'Work DB'!$AD$4)</f>
        <v>30</v>
      </c>
      <c r="AE74" s="188">
        <f>SUMIFS('Transport-DB'!S:S,'Transport-DB'!C:C,"="&amp;'Work DB'!C74,'Transport-DB'!F:F,"="&amp;'Work DB'!$AE$4)</f>
        <v>0</v>
      </c>
      <c r="AF74" s="188">
        <f>SUMIFS('Transport-DB'!S:S,'Transport-DB'!C:C,"="&amp;'Work DB'!C74,'Transport-DB'!F:F,"="&amp;'Work DB'!$AF$4)</f>
        <v>0</v>
      </c>
      <c r="AG74" s="189"/>
      <c r="AH74" s="230">
        <f>SUMIFS('Transport-DB'!T:T,'Transport-DB'!C:C,"="&amp;'Work DB'!C74)</f>
        <v>0</v>
      </c>
      <c r="AI74" s="32">
        <v>24</v>
      </c>
      <c r="AJ74" s="29">
        <v>0</v>
      </c>
      <c r="AK74" s="30">
        <f>SUMIFS(Civil_DB[بتن],Civil_DB[تاریخ],"="&amp;'Work DB'!C74)</f>
        <v>45</v>
      </c>
      <c r="AL74" s="28">
        <v>0</v>
      </c>
      <c r="AM74" s="29">
        <v>0</v>
      </c>
      <c r="AN74" s="31">
        <v>0</v>
      </c>
      <c r="AO74" s="28">
        <v>62</v>
      </c>
      <c r="AP74" s="29">
        <v>38</v>
      </c>
      <c r="AQ74" s="29">
        <v>96</v>
      </c>
      <c r="AR74" s="30">
        <v>8</v>
      </c>
      <c r="AS74" s="28">
        <v>10</v>
      </c>
      <c r="AT74" s="29">
        <v>15</v>
      </c>
      <c r="AU74" s="232">
        <f>VLOOKUP(C74,'Daily Gas'!N11:Q41,2,FALSE)</f>
        <v>2055</v>
      </c>
      <c r="AV74" s="239">
        <f t="shared" si="11"/>
        <v>28337</v>
      </c>
      <c r="AW74" s="29">
        <v>0</v>
      </c>
      <c r="AX74" s="29">
        <v>0</v>
      </c>
      <c r="AY74" s="29"/>
      <c r="AZ74" s="29"/>
      <c r="BA74" s="29">
        <v>0</v>
      </c>
      <c r="BB74" s="29">
        <v>0</v>
      </c>
      <c r="BC74" s="30">
        <v>0</v>
      </c>
      <c r="BD74" s="283"/>
      <c r="BE74" s="283"/>
      <c r="BF74" s="283"/>
      <c r="BG74" s="283"/>
      <c r="BH74" s="32"/>
      <c r="BI74" s="56"/>
      <c r="BJ74" s="509"/>
    </row>
    <row r="75" spans="2:62" s="15" customFormat="1" ht="21" x14ac:dyDescent="0.25">
      <c r="B75" s="47"/>
      <c r="C75" s="20">
        <f t="shared" si="12"/>
        <v>45440</v>
      </c>
      <c r="D75" s="190">
        <f>SUMIFS('Transport-DB'!R:R,'Transport-DB'!C:C,"="&amp;'Work DB'!C75,'Transport-DB'!F:F,"="&amp;'Work DB'!$D$4)</f>
        <v>604.15249999999992</v>
      </c>
      <c r="E75" s="191">
        <f>SUMIFS('Transport-DB'!R:R,'Transport-DB'!C:C,"="&amp;'Work DB'!C75,'Transport-DB'!F:F,"="&amp;'Work DB'!$E$4)</f>
        <v>238.62500000000003</v>
      </c>
      <c r="F75" s="191">
        <f>SUMIFS('Transport-DB'!R:R,'Transport-DB'!C:C,"="&amp;'Work DB'!C75,'Transport-DB'!F:F,"="&amp;'Work DB'!$F$4)</f>
        <v>0</v>
      </c>
      <c r="G75" s="191">
        <f>SUMIFS('Transport-DB'!R:R,'Transport-DB'!C:C,"="&amp;'Work DB'!C75,'Transport-DB'!F:F,"="&amp;'Work DB'!$G$4)</f>
        <v>0</v>
      </c>
      <c r="H75" s="188">
        <f>SUMIFS('Transport-DB'!R:R,'Transport-DB'!C:C,"="&amp;'Work DB'!C75,'Transport-DB'!F:F,"="&amp;'Work DB'!$H$4)</f>
        <v>0</v>
      </c>
      <c r="I75" s="191">
        <f>SUMIFS('Transport-DB'!R:R,'Transport-DB'!C:C,"="&amp;'Work DB'!C75,'Transport-DB'!F:F,"="&amp;'Work DB'!$I$4)</f>
        <v>0</v>
      </c>
      <c r="J75" s="483">
        <f>SUMIFS('Transport-DB'!R:R,'Transport-DB'!C:C,"="&amp;'Work DB'!C75,'Transport-DB'!F:F,"="&amp;'Work DB'!$J$4)</f>
        <v>0</v>
      </c>
      <c r="K75" s="190">
        <f>SUMIFS('Transport-DB'!Q:Q,'Transport-DB'!C:C,"="&amp;'Work DB'!C75,'Transport-DB'!F:F,"="&amp;'Work DB'!$K$4)</f>
        <v>0</v>
      </c>
      <c r="L75" s="191">
        <f>SUMIFS('Transport-DB'!Q:Q,'Transport-DB'!C:C,"="&amp;'Work DB'!C75,'Transport-DB'!F:F,"="&amp;'Work DB'!$L$4)</f>
        <v>805</v>
      </c>
      <c r="M75" s="191">
        <f>SUMIFS('Transport-DB'!Q:Q,'Transport-DB'!C:C,"="&amp;'Work DB'!C75,'Transport-DB'!F:F,"="&amp;'Work DB'!$M$4)</f>
        <v>0</v>
      </c>
      <c r="N75" s="191">
        <f>SUMIFS('Transport-DB'!Q:Q,'Transport-DB'!C:C,"="&amp;'Work DB'!C75,'Transport-DB'!F:F,"="&amp;'Work DB'!$N$4)</f>
        <v>0</v>
      </c>
      <c r="O75" s="191">
        <f>SUMIFS('Transport-DB'!Q:Q,'Transport-DB'!C:C,"="&amp;'Work DB'!C75,'Transport-DB'!F:F,"="&amp;'Work DB'!$O$4)</f>
        <v>598</v>
      </c>
      <c r="P75" s="191">
        <f>SUMIFS('Transport-DB'!Q:Q,'Transport-DB'!C:C,"&lt;="&amp;'Work DB'!C75,'Transport-DB'!F:F,"="&amp;'Work DB'!$P$4)</f>
        <v>0</v>
      </c>
      <c r="Q75" s="188">
        <f>SUMIFS('Transport-DB'!Q:Q,'Transport-DB'!C:C,"="&amp;'Work DB'!C75,'Transport-DB'!F:F,"="&amp;'Work DB'!$Q$4)</f>
        <v>0</v>
      </c>
      <c r="R75" s="189">
        <f>SUMIFS('Transport-DB'!Q:Q,'Transport-DB'!C:C,"="&amp;'Work DB'!C75,'Transport-DB'!F:F,"="&amp;'Work DB'!$R$4)</f>
        <v>0</v>
      </c>
      <c r="S75" s="190">
        <f t="shared" si="10"/>
        <v>2245.7775000000001</v>
      </c>
      <c r="T75" s="191">
        <f t="shared" si="9"/>
        <v>0</v>
      </c>
      <c r="U75" s="191"/>
      <c r="V75" s="191"/>
      <c r="W75" s="191"/>
      <c r="X75" s="191"/>
      <c r="Y75" s="189"/>
      <c r="Z75" s="283"/>
      <c r="AA75" s="190">
        <f>SUMIFS('Transport-DB'!S:S,'Transport-DB'!C:C,"="&amp;'Work DB'!C75,'Transport-DB'!F:F,"="&amp;'Work DB'!$AA$4)</f>
        <v>94.4</v>
      </c>
      <c r="AB75" s="191">
        <f>SUMIFS('Transport-DB'!S:S,'Transport-DB'!C:C,"="&amp;'Work DB'!C75,'Transport-DB'!F:F,"="&amp;'Work DB'!$AB$4)</f>
        <v>0</v>
      </c>
      <c r="AC75" s="191">
        <f>SUMIFS('Transport-DB'!S:S,'Transport-DB'!C:C,"="&amp;'Work DB'!C75,'Transport-DB'!F:F,"="&amp;'Work DB'!$AC$4)</f>
        <v>0</v>
      </c>
      <c r="AD75" s="188">
        <f>SUMIFS('Transport-DB'!S:S,'Transport-DB'!C:C,"="&amp;'Work DB'!C75,'Transport-DB'!F:F,"="&amp;'Work DB'!$AD$4)</f>
        <v>40</v>
      </c>
      <c r="AE75" s="188">
        <f>SUMIFS('Transport-DB'!S:S,'Transport-DB'!C:C,"="&amp;'Work DB'!C75,'Transport-DB'!F:F,"="&amp;'Work DB'!$AE$4)</f>
        <v>0</v>
      </c>
      <c r="AF75" s="188">
        <f>SUMIFS('Transport-DB'!S:S,'Transport-DB'!C:C,"="&amp;'Work DB'!C75,'Transport-DB'!F:F,"="&amp;'Work DB'!$AF$4)</f>
        <v>0</v>
      </c>
      <c r="AG75" s="189"/>
      <c r="AH75" s="230">
        <f>SUMIFS('Transport-DB'!T:T,'Transport-DB'!C:C,"="&amp;'Work DB'!C75)</f>
        <v>0</v>
      </c>
      <c r="AI75" s="32">
        <v>0</v>
      </c>
      <c r="AJ75" s="29">
        <v>0</v>
      </c>
      <c r="AK75" s="30">
        <f>SUMIFS(Civil_DB[بتن],Civil_DB[تاریخ],"="&amp;'Work DB'!C75)</f>
        <v>0</v>
      </c>
      <c r="AL75" s="28">
        <v>0</v>
      </c>
      <c r="AM75" s="29">
        <v>0</v>
      </c>
      <c r="AN75" s="31">
        <v>0</v>
      </c>
      <c r="AO75" s="28">
        <v>63</v>
      </c>
      <c r="AP75" s="29">
        <v>29</v>
      </c>
      <c r="AQ75" s="29">
        <v>88</v>
      </c>
      <c r="AR75" s="30">
        <v>8</v>
      </c>
      <c r="AS75" s="28">
        <v>10</v>
      </c>
      <c r="AT75" s="29">
        <v>15</v>
      </c>
      <c r="AU75" s="232">
        <f>VLOOKUP(C75,'Daily Gas'!N12:Q42,2,FALSE)</f>
        <v>1810</v>
      </c>
      <c r="AV75" s="239">
        <f t="shared" si="11"/>
        <v>26527</v>
      </c>
      <c r="AW75" s="29">
        <v>0</v>
      </c>
      <c r="AX75" s="29">
        <v>0</v>
      </c>
      <c r="AY75" s="29"/>
      <c r="AZ75" s="29"/>
      <c r="BA75" s="29">
        <v>0</v>
      </c>
      <c r="BB75" s="29">
        <v>0</v>
      </c>
      <c r="BC75" s="30">
        <v>0</v>
      </c>
      <c r="BD75" s="283"/>
      <c r="BE75" s="283"/>
      <c r="BF75" s="283"/>
      <c r="BG75" s="283"/>
      <c r="BH75" s="32"/>
      <c r="BI75" s="56"/>
      <c r="BJ75" s="509"/>
    </row>
    <row r="76" spans="2:62" s="15" customFormat="1" ht="21" x14ac:dyDescent="0.25">
      <c r="B76" s="47"/>
      <c r="C76" s="20">
        <f t="shared" si="12"/>
        <v>45441</v>
      </c>
      <c r="D76" s="190">
        <f>SUMIFS('Transport-DB'!R:R,'Transport-DB'!C:C,"="&amp;'Work DB'!C76,'Transport-DB'!F:F,"="&amp;'Work DB'!$D$4)</f>
        <v>680.62750000000005</v>
      </c>
      <c r="E76" s="191">
        <f>SUMIFS('Transport-DB'!R:R,'Transport-DB'!C:C,"="&amp;'Work DB'!C76,'Transport-DB'!F:F,"="&amp;'Work DB'!$E$4)</f>
        <v>276.80500000000001</v>
      </c>
      <c r="F76" s="191">
        <f>SUMIFS('Transport-DB'!R:R,'Transport-DB'!C:C,"="&amp;'Work DB'!C76,'Transport-DB'!F:F,"="&amp;'Work DB'!$F$4)</f>
        <v>0</v>
      </c>
      <c r="G76" s="191">
        <f>SUMIFS('Transport-DB'!R:R,'Transport-DB'!C:C,"="&amp;'Work DB'!C76,'Transport-DB'!F:F,"="&amp;'Work DB'!$G$4)</f>
        <v>0</v>
      </c>
      <c r="H76" s="188">
        <f>SUMIFS('Transport-DB'!R:R,'Transport-DB'!C:C,"="&amp;'Work DB'!C76,'Transport-DB'!F:F,"="&amp;'Work DB'!$H$4)</f>
        <v>0</v>
      </c>
      <c r="I76" s="191">
        <f>SUMIFS('Transport-DB'!R:R,'Transport-DB'!C:C,"="&amp;'Work DB'!C76,'Transport-DB'!F:F,"="&amp;'Work DB'!$I$4)</f>
        <v>0</v>
      </c>
      <c r="J76" s="483">
        <f>SUMIFS('Transport-DB'!R:R,'Transport-DB'!C:C,"="&amp;'Work DB'!C76,'Transport-DB'!F:F,"="&amp;'Work DB'!$J$4)</f>
        <v>0</v>
      </c>
      <c r="K76" s="190">
        <f>SUMIFS('Transport-DB'!Q:Q,'Transport-DB'!C:C,"="&amp;'Work DB'!C76,'Transport-DB'!F:F,"="&amp;'Work DB'!$K$4)</f>
        <v>0</v>
      </c>
      <c r="L76" s="191">
        <f>SUMIFS('Transport-DB'!Q:Q,'Transport-DB'!C:C,"="&amp;'Work DB'!C76,'Transport-DB'!F:F,"="&amp;'Work DB'!$L$4)</f>
        <v>805</v>
      </c>
      <c r="M76" s="191">
        <f>SUMIFS('Transport-DB'!Q:Q,'Transport-DB'!C:C,"="&amp;'Work DB'!C76,'Transport-DB'!F:F,"="&amp;'Work DB'!$M$4)</f>
        <v>0</v>
      </c>
      <c r="N76" s="191">
        <f>SUMIFS('Transport-DB'!Q:Q,'Transport-DB'!C:C,"="&amp;'Work DB'!C76,'Transport-DB'!F:F,"="&amp;'Work DB'!$N$4)</f>
        <v>0</v>
      </c>
      <c r="O76" s="191">
        <f>SUMIFS('Transport-DB'!Q:Q,'Transport-DB'!C:C,"="&amp;'Work DB'!C76,'Transport-DB'!F:F,"="&amp;'Work DB'!$O$4)</f>
        <v>565.6</v>
      </c>
      <c r="P76" s="191">
        <f>SUMIFS('Transport-DB'!Q:Q,'Transport-DB'!C:C,"&lt;="&amp;'Work DB'!C76,'Transport-DB'!F:F,"="&amp;'Work DB'!$P$4)</f>
        <v>0</v>
      </c>
      <c r="Q76" s="188">
        <f>SUMIFS('Transport-DB'!Q:Q,'Transport-DB'!C:C,"="&amp;'Work DB'!C76,'Transport-DB'!F:F,"="&amp;'Work DB'!$Q$4)</f>
        <v>0</v>
      </c>
      <c r="R76" s="189">
        <f>SUMIFS('Transport-DB'!Q:Q,'Transport-DB'!C:C,"="&amp;'Work DB'!C76,'Transport-DB'!F:F,"="&amp;'Work DB'!$R$4)</f>
        <v>0</v>
      </c>
      <c r="S76" s="190">
        <f t="shared" si="10"/>
        <v>2328.0325000000003</v>
      </c>
      <c r="T76" s="191">
        <f t="shared" si="9"/>
        <v>0</v>
      </c>
      <c r="U76" s="191"/>
      <c r="V76" s="191"/>
      <c r="W76" s="191"/>
      <c r="X76" s="191"/>
      <c r="Y76" s="189"/>
      <c r="Z76" s="283"/>
      <c r="AA76" s="190">
        <f>SUMIFS('Transport-DB'!S:S,'Transport-DB'!C:C,"="&amp;'Work DB'!C76,'Transport-DB'!F:F,"="&amp;'Work DB'!$AA$4)</f>
        <v>118.00000000000001</v>
      </c>
      <c r="AB76" s="191">
        <f>SUMIFS('Transport-DB'!S:S,'Transport-DB'!C:C,"="&amp;'Work DB'!C76,'Transport-DB'!F:F,"="&amp;'Work DB'!$AB$4)</f>
        <v>0</v>
      </c>
      <c r="AC76" s="191">
        <f>SUMIFS('Transport-DB'!S:S,'Transport-DB'!C:C,"="&amp;'Work DB'!C76,'Transport-DB'!F:F,"="&amp;'Work DB'!$AC$4)</f>
        <v>0</v>
      </c>
      <c r="AD76" s="188">
        <f>SUMIFS('Transport-DB'!S:S,'Transport-DB'!C:C,"="&amp;'Work DB'!C76,'Transport-DB'!F:F,"="&amp;'Work DB'!$AD$4)</f>
        <v>30</v>
      </c>
      <c r="AE76" s="188">
        <f>SUMIFS('Transport-DB'!S:S,'Transport-DB'!C:C,"="&amp;'Work DB'!C76,'Transport-DB'!F:F,"="&amp;'Work DB'!$AE$4)</f>
        <v>0</v>
      </c>
      <c r="AF76" s="188">
        <f>SUMIFS('Transport-DB'!S:S,'Transport-DB'!C:C,"="&amp;'Work DB'!C76,'Transport-DB'!F:F,"="&amp;'Work DB'!$AF$4)</f>
        <v>0</v>
      </c>
      <c r="AG76" s="189"/>
      <c r="AH76" s="230">
        <f>SUMIFS('Transport-DB'!T:T,'Transport-DB'!C:C,"="&amp;'Work DB'!C76)</f>
        <v>0</v>
      </c>
      <c r="AI76" s="32">
        <v>0</v>
      </c>
      <c r="AJ76" s="29">
        <v>0</v>
      </c>
      <c r="AK76" s="30">
        <f>SUMIFS(Civil_DB[بتن],Civil_DB[تاریخ],"="&amp;'Work DB'!C76)</f>
        <v>0</v>
      </c>
      <c r="AL76" s="28">
        <v>0</v>
      </c>
      <c r="AM76" s="29">
        <v>0</v>
      </c>
      <c r="AN76" s="31">
        <v>0</v>
      </c>
      <c r="AO76" s="28">
        <v>63</v>
      </c>
      <c r="AP76" s="29">
        <v>33</v>
      </c>
      <c r="AQ76" s="29">
        <v>94</v>
      </c>
      <c r="AR76" s="30">
        <v>8</v>
      </c>
      <c r="AS76" s="28">
        <v>10</v>
      </c>
      <c r="AT76" s="29">
        <v>16</v>
      </c>
      <c r="AU76" s="232">
        <f>VLOOKUP(C76,'Daily Gas'!N13:Q43,2,FALSE)</f>
        <v>976</v>
      </c>
      <c r="AV76" s="239">
        <f t="shared" si="11"/>
        <v>25551</v>
      </c>
      <c r="AW76" s="29">
        <v>0</v>
      </c>
      <c r="AX76" s="29">
        <v>0</v>
      </c>
      <c r="AY76" s="29"/>
      <c r="AZ76" s="29"/>
      <c r="BA76" s="29">
        <v>0</v>
      </c>
      <c r="BB76" s="29">
        <v>0</v>
      </c>
      <c r="BC76" s="30">
        <v>0</v>
      </c>
      <c r="BD76" s="283"/>
      <c r="BE76" s="283"/>
      <c r="BF76" s="283"/>
      <c r="BG76" s="283"/>
      <c r="BH76" s="32"/>
      <c r="BI76" s="56"/>
      <c r="BJ76" s="509"/>
    </row>
    <row r="77" spans="2:62" s="15" customFormat="1" ht="21" x14ac:dyDescent="0.25">
      <c r="B77" s="47"/>
      <c r="C77" s="20">
        <f t="shared" si="12"/>
        <v>45442</v>
      </c>
      <c r="D77" s="190">
        <f>SUMIFS('Transport-DB'!R:R,'Transport-DB'!C:C,"="&amp;'Work DB'!C77,'Transport-DB'!F:F,"="&amp;'Work DB'!$D$4)</f>
        <v>382.375</v>
      </c>
      <c r="E77" s="191">
        <f>SUMIFS('Transport-DB'!R:R,'Transport-DB'!C:C,"="&amp;'Work DB'!C77,'Transport-DB'!F:F,"="&amp;'Work DB'!$E$4)</f>
        <v>272.03249999999997</v>
      </c>
      <c r="F77" s="191">
        <f>SUMIFS('Transport-DB'!R:R,'Transport-DB'!C:C,"="&amp;'Work DB'!C77,'Transport-DB'!F:F,"="&amp;'Work DB'!$F$4)</f>
        <v>0</v>
      </c>
      <c r="G77" s="191">
        <f>SUMIFS('Transport-DB'!R:R,'Transport-DB'!C:C,"="&amp;'Work DB'!C77,'Transport-DB'!F:F,"="&amp;'Work DB'!$G$4)</f>
        <v>0</v>
      </c>
      <c r="H77" s="188">
        <f>SUMIFS('Transport-DB'!R:R,'Transport-DB'!C:C,"="&amp;'Work DB'!C77,'Transport-DB'!F:F,"="&amp;'Work DB'!$H$4)</f>
        <v>0</v>
      </c>
      <c r="I77" s="191">
        <f>SUMIFS('Transport-DB'!R:R,'Transport-DB'!C:C,"="&amp;'Work DB'!C77,'Transport-DB'!F:F,"="&amp;'Work DB'!$I$4)</f>
        <v>0</v>
      </c>
      <c r="J77" s="483">
        <f>SUMIFS('Transport-DB'!R:R,'Transport-DB'!C:C,"="&amp;'Work DB'!C77,'Transport-DB'!F:F,"="&amp;'Work DB'!$J$4)</f>
        <v>0</v>
      </c>
      <c r="K77" s="190">
        <f>SUMIFS('Transport-DB'!Q:Q,'Transport-DB'!C:C,"="&amp;'Work DB'!C77,'Transport-DB'!F:F,"="&amp;'Work DB'!$K$4)</f>
        <v>0</v>
      </c>
      <c r="L77" s="191">
        <f>SUMIFS('Transport-DB'!Q:Q,'Transport-DB'!C:C,"="&amp;'Work DB'!C77,'Transport-DB'!F:F,"="&amp;'Work DB'!$L$4)</f>
        <v>777</v>
      </c>
      <c r="M77" s="191">
        <f>SUMIFS('Transport-DB'!Q:Q,'Transport-DB'!C:C,"="&amp;'Work DB'!C77,'Transport-DB'!F:F,"="&amp;'Work DB'!$M$4)</f>
        <v>0</v>
      </c>
      <c r="N77" s="191">
        <f>SUMIFS('Transport-DB'!Q:Q,'Transport-DB'!C:C,"="&amp;'Work DB'!C77,'Transport-DB'!F:F,"="&amp;'Work DB'!$N$4)</f>
        <v>0</v>
      </c>
      <c r="O77" s="191">
        <f>SUMIFS('Transport-DB'!Q:Q,'Transport-DB'!C:C,"="&amp;'Work DB'!C77,'Transport-DB'!F:F,"="&amp;'Work DB'!$O$4)</f>
        <v>500.8</v>
      </c>
      <c r="P77" s="191">
        <f>SUMIFS('Transport-DB'!Q:Q,'Transport-DB'!C:C,"&lt;="&amp;'Work DB'!C77,'Transport-DB'!F:F,"="&amp;'Work DB'!$P$4)</f>
        <v>0</v>
      </c>
      <c r="Q77" s="188">
        <f>SUMIFS('Transport-DB'!Q:Q,'Transport-DB'!C:C,"="&amp;'Work DB'!C77,'Transport-DB'!F:F,"="&amp;'Work DB'!$Q$4)</f>
        <v>0</v>
      </c>
      <c r="R77" s="189">
        <f>SUMIFS('Transport-DB'!Q:Q,'Transport-DB'!C:C,"="&amp;'Work DB'!C77,'Transport-DB'!F:F,"="&amp;'Work DB'!$R$4)</f>
        <v>0</v>
      </c>
      <c r="S77" s="190">
        <f t="shared" si="10"/>
        <v>1932.2075</v>
      </c>
      <c r="T77" s="191">
        <f t="shared" si="9"/>
        <v>0</v>
      </c>
      <c r="U77" s="191"/>
      <c r="V77" s="191"/>
      <c r="W77" s="191"/>
      <c r="X77" s="191"/>
      <c r="Y77" s="189"/>
      <c r="Z77" s="283"/>
      <c r="AA77" s="190">
        <f>SUMIFS('Transport-DB'!S:S,'Transport-DB'!C:C,"="&amp;'Work DB'!C77,'Transport-DB'!F:F,"="&amp;'Work DB'!$AA$4)</f>
        <v>47.2</v>
      </c>
      <c r="AB77" s="191">
        <f>SUMIFS('Transport-DB'!S:S,'Transport-DB'!C:C,"="&amp;'Work DB'!C77,'Transport-DB'!F:F,"="&amp;'Work DB'!$AB$4)</f>
        <v>69.599999999999994</v>
      </c>
      <c r="AC77" s="191">
        <f>SUMIFS('Transport-DB'!S:S,'Transport-DB'!C:C,"="&amp;'Work DB'!C77,'Transport-DB'!F:F,"="&amp;'Work DB'!$AC$4)</f>
        <v>0</v>
      </c>
      <c r="AD77" s="188">
        <f>SUMIFS('Transport-DB'!S:S,'Transport-DB'!C:C,"="&amp;'Work DB'!C77,'Transport-DB'!F:F,"="&amp;'Work DB'!$AD$4)</f>
        <v>40</v>
      </c>
      <c r="AE77" s="188">
        <f>SUMIFS('Transport-DB'!S:S,'Transport-DB'!C:C,"="&amp;'Work DB'!C77,'Transport-DB'!F:F,"="&amp;'Work DB'!$AE$4)</f>
        <v>0</v>
      </c>
      <c r="AF77" s="188">
        <f>SUMIFS('Transport-DB'!S:S,'Transport-DB'!C:C,"="&amp;'Work DB'!C77,'Transport-DB'!F:F,"="&amp;'Work DB'!$AF$4)</f>
        <v>0</v>
      </c>
      <c r="AG77" s="189"/>
      <c r="AH77" s="230">
        <f>SUMIFS('Transport-DB'!T:T,'Transport-DB'!C:C,"="&amp;'Work DB'!C77)</f>
        <v>0</v>
      </c>
      <c r="AI77" s="32">
        <v>0</v>
      </c>
      <c r="AJ77" s="29">
        <v>0</v>
      </c>
      <c r="AK77" s="30">
        <f>SUMIFS(Civil_DB[بتن],Civil_DB[تاریخ],"="&amp;'Work DB'!C77)</f>
        <v>0</v>
      </c>
      <c r="AL77" s="28">
        <v>0</v>
      </c>
      <c r="AM77" s="29">
        <v>0</v>
      </c>
      <c r="AN77" s="31">
        <v>0</v>
      </c>
      <c r="AO77" s="28">
        <v>57</v>
      </c>
      <c r="AP77" s="29">
        <v>25</v>
      </c>
      <c r="AQ77" s="29">
        <v>89</v>
      </c>
      <c r="AR77" s="30">
        <v>8</v>
      </c>
      <c r="AS77" s="28">
        <v>9</v>
      </c>
      <c r="AT77" s="29">
        <v>15</v>
      </c>
      <c r="AU77" s="232">
        <f>VLOOKUP(C77,'Daily Gas'!N14:Q44,2,FALSE)</f>
        <v>2420</v>
      </c>
      <c r="AV77" s="239">
        <f t="shared" si="11"/>
        <v>23131</v>
      </c>
      <c r="AW77" s="29">
        <v>0</v>
      </c>
      <c r="AX77" s="29">
        <v>0</v>
      </c>
      <c r="AY77" s="29"/>
      <c r="AZ77" s="29"/>
      <c r="BA77" s="29">
        <v>0</v>
      </c>
      <c r="BB77" s="29">
        <v>0</v>
      </c>
      <c r="BC77" s="30">
        <v>0</v>
      </c>
      <c r="BD77" s="283"/>
      <c r="BE77" s="283"/>
      <c r="BF77" s="283"/>
      <c r="BG77" s="283"/>
      <c r="BH77" s="32"/>
      <c r="BI77" s="56"/>
      <c r="BJ77" s="509"/>
    </row>
    <row r="78" spans="2:62" s="15" customFormat="1" ht="21" x14ac:dyDescent="0.25">
      <c r="B78" s="47"/>
      <c r="C78" s="20">
        <f t="shared" si="12"/>
        <v>45443</v>
      </c>
      <c r="D78" s="190">
        <f>SUMIFS('Transport-DB'!R:R,'Transport-DB'!C:C,"="&amp;'Work DB'!C78,'Transport-DB'!F:F,"="&amp;'Work DB'!$D$4)</f>
        <v>0</v>
      </c>
      <c r="E78" s="191">
        <f>SUMIFS('Transport-DB'!R:R,'Transport-DB'!C:C,"="&amp;'Work DB'!C78,'Transport-DB'!F:F,"="&amp;'Work DB'!$E$4)</f>
        <v>0</v>
      </c>
      <c r="F78" s="191">
        <f>SUMIFS('Transport-DB'!R:R,'Transport-DB'!C:C,"="&amp;'Work DB'!C78,'Transport-DB'!F:F,"="&amp;'Work DB'!$F$4)</f>
        <v>0</v>
      </c>
      <c r="G78" s="191">
        <f>SUMIFS('Transport-DB'!R:R,'Transport-DB'!C:C,"="&amp;'Work DB'!C78,'Transport-DB'!F:F,"="&amp;'Work DB'!$G$4)</f>
        <v>0</v>
      </c>
      <c r="H78" s="188">
        <f>SUMIFS('Transport-DB'!R:R,'Transport-DB'!C:C,"="&amp;'Work DB'!C78,'Transport-DB'!F:F,"="&amp;'Work DB'!$H$4)</f>
        <v>0</v>
      </c>
      <c r="I78" s="191">
        <f>SUMIFS('Transport-DB'!R:R,'Transport-DB'!C:C,"="&amp;'Work DB'!C78,'Transport-DB'!F:F,"="&amp;'Work DB'!$I$4)</f>
        <v>0</v>
      </c>
      <c r="J78" s="483">
        <f>SUMIFS('Transport-DB'!R:R,'Transport-DB'!C:C,"="&amp;'Work DB'!C78,'Transport-DB'!F:F,"="&amp;'Work DB'!$J$4)</f>
        <v>0</v>
      </c>
      <c r="K78" s="190">
        <f>SUMIFS('Transport-DB'!Q:Q,'Transport-DB'!C:C,"="&amp;'Work DB'!C78,'Transport-DB'!F:F,"="&amp;'Work DB'!$K$4)</f>
        <v>0</v>
      </c>
      <c r="L78" s="191">
        <f>SUMIFS('Transport-DB'!Q:Q,'Transport-DB'!C:C,"="&amp;'Work DB'!C78,'Transport-DB'!F:F,"="&amp;'Work DB'!$L$4)</f>
        <v>0</v>
      </c>
      <c r="M78" s="191">
        <f>SUMIFS('Transport-DB'!Q:Q,'Transport-DB'!C:C,"="&amp;'Work DB'!C78,'Transport-DB'!F:F,"="&amp;'Work DB'!$M$4)</f>
        <v>0</v>
      </c>
      <c r="N78" s="191">
        <f>SUMIFS('Transport-DB'!Q:Q,'Transport-DB'!C:C,"="&amp;'Work DB'!C78,'Transport-DB'!F:F,"="&amp;'Work DB'!$N$4)</f>
        <v>0</v>
      </c>
      <c r="O78" s="191">
        <f>SUMIFS('Transport-DB'!Q:Q,'Transport-DB'!C:C,"="&amp;'Work DB'!C78,'Transport-DB'!F:F,"="&amp;'Work DB'!$O$4)</f>
        <v>0</v>
      </c>
      <c r="P78" s="191">
        <f>SUMIFS('Transport-DB'!Q:Q,'Transport-DB'!C:C,"&lt;="&amp;'Work DB'!C78,'Transport-DB'!F:F,"="&amp;'Work DB'!$P$4)</f>
        <v>0</v>
      </c>
      <c r="Q78" s="188">
        <f>SUMIFS('Transport-DB'!Q:Q,'Transport-DB'!C:C,"="&amp;'Work DB'!C78,'Transport-DB'!F:F,"="&amp;'Work DB'!$Q$4)</f>
        <v>0</v>
      </c>
      <c r="R78" s="189">
        <f>SUMIFS('Transport-DB'!Q:Q,'Transport-DB'!C:C,"="&amp;'Work DB'!C78,'Transport-DB'!F:F,"="&amp;'Work DB'!$R$4)</f>
        <v>0</v>
      </c>
      <c r="S78" s="190">
        <f t="shared" si="10"/>
        <v>0</v>
      </c>
      <c r="T78" s="191">
        <f t="shared" si="9"/>
        <v>0</v>
      </c>
      <c r="U78" s="191"/>
      <c r="V78" s="191"/>
      <c r="W78" s="191"/>
      <c r="X78" s="191"/>
      <c r="Y78" s="189"/>
      <c r="Z78" s="283"/>
      <c r="AA78" s="190">
        <f>SUMIFS('Transport-DB'!S:S,'Transport-DB'!C:C,"="&amp;'Work DB'!C78,'Transport-DB'!F:F,"="&amp;'Work DB'!$AA$4)</f>
        <v>35.400000000000006</v>
      </c>
      <c r="AB78" s="191">
        <f>SUMIFS('Transport-DB'!S:S,'Transport-DB'!C:C,"="&amp;'Work DB'!C78,'Transport-DB'!F:F,"="&amp;'Work DB'!$AB$4)</f>
        <v>0</v>
      </c>
      <c r="AC78" s="191">
        <f>SUMIFS('Transport-DB'!S:S,'Transport-DB'!C:C,"="&amp;'Work DB'!C78,'Transport-DB'!F:F,"="&amp;'Work DB'!$AC$4)</f>
        <v>0</v>
      </c>
      <c r="AD78" s="188">
        <f>SUMIFS('Transport-DB'!S:S,'Transport-DB'!C:C,"="&amp;'Work DB'!C78,'Transport-DB'!F:F,"="&amp;'Work DB'!$AD$4)</f>
        <v>0</v>
      </c>
      <c r="AE78" s="188">
        <f>SUMIFS('Transport-DB'!S:S,'Transport-DB'!C:C,"="&amp;'Work DB'!C78,'Transport-DB'!F:F,"="&amp;'Work DB'!$AE$4)</f>
        <v>0</v>
      </c>
      <c r="AF78" s="188">
        <f>SUMIFS('Transport-DB'!S:S,'Transport-DB'!C:C,"="&amp;'Work DB'!C78,'Transport-DB'!F:F,"="&amp;'Work DB'!$AF$4)</f>
        <v>0</v>
      </c>
      <c r="AG78" s="189"/>
      <c r="AH78" s="230">
        <f>SUMIFS('Transport-DB'!T:T,'Transport-DB'!C:C,"="&amp;'Work DB'!C78)</f>
        <v>0</v>
      </c>
      <c r="AI78" s="32">
        <v>0</v>
      </c>
      <c r="AJ78" s="29">
        <v>0</v>
      </c>
      <c r="AK78" s="30">
        <f>SUMIFS(Civil_DB[بتن],Civil_DB[تاریخ],"="&amp;'Work DB'!C78)</f>
        <v>0</v>
      </c>
      <c r="AL78" s="28">
        <v>0</v>
      </c>
      <c r="AM78" s="29">
        <v>0</v>
      </c>
      <c r="AN78" s="31">
        <v>0</v>
      </c>
      <c r="AO78" s="28">
        <v>11</v>
      </c>
      <c r="AP78" s="29">
        <v>0</v>
      </c>
      <c r="AQ78" s="29">
        <f>AO78+AP78</f>
        <v>11</v>
      </c>
      <c r="AR78" s="30">
        <v>0</v>
      </c>
      <c r="AS78" s="28">
        <v>2</v>
      </c>
      <c r="AT78" s="29">
        <v>0</v>
      </c>
      <c r="AU78" s="232">
        <f>VLOOKUP(C78,'Daily Gas'!N15:Q45,2,FALSE)</f>
        <v>0</v>
      </c>
      <c r="AV78" s="239">
        <f t="shared" si="11"/>
        <v>23131</v>
      </c>
      <c r="AW78" s="29">
        <v>0</v>
      </c>
      <c r="AX78" s="29">
        <v>0</v>
      </c>
      <c r="AY78" s="29"/>
      <c r="AZ78" s="29"/>
      <c r="BA78" s="29">
        <v>0</v>
      </c>
      <c r="BB78" s="29">
        <v>0</v>
      </c>
      <c r="BC78" s="30">
        <v>0</v>
      </c>
      <c r="BD78" s="283"/>
      <c r="BE78" s="283"/>
      <c r="BF78" s="283"/>
      <c r="BG78" s="283"/>
      <c r="BH78" s="32"/>
      <c r="BI78" s="56"/>
      <c r="BJ78" s="509"/>
    </row>
    <row r="79" spans="2:62" s="15" customFormat="1" ht="21" x14ac:dyDescent="0.25">
      <c r="B79" s="47"/>
      <c r="C79" s="20">
        <f t="shared" si="12"/>
        <v>45444</v>
      </c>
      <c r="D79" s="190">
        <f>SUMIFS('Transport-DB'!R:R,'Transport-DB'!C:C,"="&amp;'Work DB'!C79,'Transport-DB'!F:F,"="&amp;'Work DB'!$D$4)</f>
        <v>260.01499999999999</v>
      </c>
      <c r="E79" s="191">
        <f>SUMIFS('Transport-DB'!R:R,'Transport-DB'!C:C,"="&amp;'Work DB'!C79,'Transport-DB'!F:F,"="&amp;'Work DB'!$E$4)</f>
        <v>195.67249999999999</v>
      </c>
      <c r="F79" s="191">
        <f>SUMIFS('Transport-DB'!R:R,'Transport-DB'!C:C,"="&amp;'Work DB'!C79,'Transport-DB'!F:F,"="&amp;'Work DB'!$F$4)</f>
        <v>0</v>
      </c>
      <c r="G79" s="191">
        <f>SUMIFS('Transport-DB'!R:R,'Transport-DB'!C:C,"="&amp;'Work DB'!C79,'Transport-DB'!F:F,"="&amp;'Work DB'!$G$4)</f>
        <v>0</v>
      </c>
      <c r="H79" s="188">
        <f>SUMIFS('Transport-DB'!R:R,'Transport-DB'!C:C,"="&amp;'Work DB'!C79,'Transport-DB'!F:F,"="&amp;'Work DB'!$H$4)</f>
        <v>0</v>
      </c>
      <c r="I79" s="191">
        <f>SUMIFS('Transport-DB'!R:R,'Transport-DB'!C:C,"="&amp;'Work DB'!C79,'Transport-DB'!F:F,"="&amp;'Work DB'!$I$4)</f>
        <v>0</v>
      </c>
      <c r="J79" s="483">
        <f>SUMIFS('Transport-DB'!R:R,'Transport-DB'!C:C,"="&amp;'Work DB'!C79,'Transport-DB'!F:F,"="&amp;'Work DB'!$J$4)</f>
        <v>0</v>
      </c>
      <c r="K79" s="190">
        <f>SUMIFS('Transport-DB'!Q:Q,'Transport-DB'!C:C,"="&amp;'Work DB'!C79,'Transport-DB'!F:F,"="&amp;'Work DB'!$K$4)</f>
        <v>0</v>
      </c>
      <c r="L79" s="191">
        <f>SUMIFS('Transport-DB'!Q:Q,'Transport-DB'!C:C,"="&amp;'Work DB'!C79,'Transport-DB'!F:F,"="&amp;'Work DB'!$L$4)</f>
        <v>700</v>
      </c>
      <c r="M79" s="191">
        <f>SUMIFS('Transport-DB'!Q:Q,'Transport-DB'!C:C,"="&amp;'Work DB'!C79,'Transport-DB'!F:F,"="&amp;'Work DB'!$M$4)</f>
        <v>0</v>
      </c>
      <c r="N79" s="191">
        <f>SUMIFS('Transport-DB'!Q:Q,'Transport-DB'!C:C,"="&amp;'Work DB'!C79,'Transport-DB'!F:F,"="&amp;'Work DB'!$N$4)</f>
        <v>0</v>
      </c>
      <c r="O79" s="191">
        <f>SUMIFS('Transport-DB'!Q:Q,'Transport-DB'!C:C,"="&amp;'Work DB'!C79,'Transport-DB'!F:F,"="&amp;'Work DB'!$O$4)</f>
        <v>581.4</v>
      </c>
      <c r="P79" s="191">
        <f>SUMIFS('Transport-DB'!Q:Q,'Transport-DB'!C:C,"&lt;="&amp;'Work DB'!C79,'Transport-DB'!F:F,"="&amp;'Work DB'!$P$4)</f>
        <v>0</v>
      </c>
      <c r="Q79" s="188">
        <f>SUMIFS('Transport-DB'!Q:Q,'Transport-DB'!C:C,"="&amp;'Work DB'!C79,'Transport-DB'!F:F,"="&amp;'Work DB'!$Q$4)</f>
        <v>0</v>
      </c>
      <c r="R79" s="189">
        <f>SUMIFS('Transport-DB'!Q:Q,'Transport-DB'!C:C,"="&amp;'Work DB'!C79,'Transport-DB'!F:F,"="&amp;'Work DB'!$R$4)</f>
        <v>0</v>
      </c>
      <c r="S79" s="190">
        <f t="shared" si="10"/>
        <v>1737.0875000000001</v>
      </c>
      <c r="T79" s="191">
        <f t="shared" si="9"/>
        <v>0</v>
      </c>
      <c r="U79" s="191"/>
      <c r="V79" s="191"/>
      <c r="W79" s="191"/>
      <c r="X79" s="191"/>
      <c r="Y79" s="189"/>
      <c r="Z79" s="283"/>
      <c r="AA79" s="190">
        <f>SUMIFS('Transport-DB'!S:S,'Transport-DB'!C:C,"="&amp;'Work DB'!C79,'Transport-DB'!F:F,"="&amp;'Work DB'!$AA$4)</f>
        <v>47.2</v>
      </c>
      <c r="AB79" s="191">
        <f>SUMIFS('Transport-DB'!S:S,'Transport-DB'!C:C,"="&amp;'Work DB'!C79,'Transport-DB'!F:F,"="&amp;'Work DB'!$AB$4)</f>
        <v>69.599999999999994</v>
      </c>
      <c r="AC79" s="191">
        <f>SUMIFS('Transport-DB'!S:S,'Transport-DB'!C:C,"="&amp;'Work DB'!C79,'Transport-DB'!F:F,"="&amp;'Work DB'!$AC$4)</f>
        <v>0</v>
      </c>
      <c r="AD79" s="188">
        <f>SUMIFS('Transport-DB'!S:S,'Transport-DB'!C:C,"="&amp;'Work DB'!C79,'Transport-DB'!F:F,"="&amp;'Work DB'!$AD$4)</f>
        <v>30</v>
      </c>
      <c r="AE79" s="188">
        <f>SUMIFS('Transport-DB'!S:S,'Transport-DB'!C:C,"="&amp;'Work DB'!C79,'Transport-DB'!F:F,"="&amp;'Work DB'!$AE$4)</f>
        <v>0</v>
      </c>
      <c r="AF79" s="188">
        <f>SUMIFS('Transport-DB'!S:S,'Transport-DB'!C:C,"="&amp;'Work DB'!C79,'Transport-DB'!F:F,"="&amp;'Work DB'!$AF$4)</f>
        <v>0</v>
      </c>
      <c r="AG79" s="189"/>
      <c r="AH79" s="230">
        <f>SUMIFS('Transport-DB'!T:T,'Transport-DB'!C:C,"="&amp;'Work DB'!C79)</f>
        <v>0</v>
      </c>
      <c r="AI79" s="32">
        <v>0</v>
      </c>
      <c r="AJ79" s="29">
        <v>0</v>
      </c>
      <c r="AK79" s="30">
        <f>SUMIFS(Civil_DB[بتن],Civil_DB[تاریخ],"="&amp;'Work DB'!C79)</f>
        <v>0</v>
      </c>
      <c r="AL79" s="28">
        <v>0</v>
      </c>
      <c r="AM79" s="29">
        <v>0</v>
      </c>
      <c r="AN79" s="31">
        <v>0</v>
      </c>
      <c r="AO79" s="28">
        <v>61</v>
      </c>
      <c r="AP79" s="29">
        <v>25</v>
      </c>
      <c r="AQ79" s="29">
        <f>AO79+AP79</f>
        <v>86</v>
      </c>
      <c r="AR79" s="30">
        <v>8</v>
      </c>
      <c r="AS79" s="28">
        <v>8</v>
      </c>
      <c r="AT79" s="29">
        <v>17</v>
      </c>
      <c r="AU79" s="232">
        <f>VLOOKUP(C79,'Daily Gas'!N16:Q46,2,FALSE)</f>
        <v>1779</v>
      </c>
      <c r="AV79" s="239">
        <f t="shared" si="11"/>
        <v>21352</v>
      </c>
      <c r="AW79" s="29">
        <v>0</v>
      </c>
      <c r="AX79" s="29">
        <v>0</v>
      </c>
      <c r="AY79" s="29"/>
      <c r="AZ79" s="29"/>
      <c r="BA79" s="29">
        <v>0</v>
      </c>
      <c r="BB79" s="29">
        <v>0</v>
      </c>
      <c r="BC79" s="30">
        <v>0</v>
      </c>
      <c r="BD79" s="283"/>
      <c r="BE79" s="283"/>
      <c r="BF79" s="283"/>
      <c r="BG79" s="283"/>
      <c r="BH79" s="32"/>
      <c r="BI79" s="56"/>
      <c r="BJ79" s="509"/>
    </row>
    <row r="80" spans="2:62" s="15" customFormat="1" ht="21" x14ac:dyDescent="0.25">
      <c r="B80" s="47"/>
      <c r="C80" s="20">
        <f t="shared" si="12"/>
        <v>45445</v>
      </c>
      <c r="D80" s="190">
        <f>SUMIFS('Transport-DB'!R:R,'Transport-DB'!C:C,"="&amp;'Work DB'!C80,'Transport-DB'!F:F,"="&amp;'Work DB'!$D$4)</f>
        <v>252.36749999999998</v>
      </c>
      <c r="E80" s="191">
        <f>SUMIFS('Transport-DB'!R:R,'Transport-DB'!C:C,"="&amp;'Work DB'!C80,'Transport-DB'!F:F,"="&amp;'Work DB'!$E$4)</f>
        <v>195.67249999999999</v>
      </c>
      <c r="F80" s="191">
        <f>SUMIFS('Transport-DB'!R:R,'Transport-DB'!C:C,"="&amp;'Work DB'!C80,'Transport-DB'!F:F,"="&amp;'Work DB'!$F$4)</f>
        <v>0</v>
      </c>
      <c r="G80" s="191">
        <f>SUMIFS('Transport-DB'!R:R,'Transport-DB'!C:C,"="&amp;'Work DB'!C80,'Transport-DB'!F:F,"="&amp;'Work DB'!$G$4)</f>
        <v>0</v>
      </c>
      <c r="H80" s="188">
        <f>SUMIFS('Transport-DB'!R:R,'Transport-DB'!C:C,"="&amp;'Work DB'!C80,'Transport-DB'!F:F,"="&amp;'Work DB'!$H$4)</f>
        <v>0</v>
      </c>
      <c r="I80" s="191">
        <f>SUMIFS('Transport-DB'!R:R,'Transport-DB'!C:C,"="&amp;'Work DB'!C80,'Transport-DB'!F:F,"="&amp;'Work DB'!$I$4)</f>
        <v>0</v>
      </c>
      <c r="J80" s="483">
        <f>SUMIFS('Transport-DB'!R:R,'Transport-DB'!C:C,"="&amp;'Work DB'!C80,'Transport-DB'!F:F,"="&amp;'Work DB'!$J$4)</f>
        <v>0</v>
      </c>
      <c r="K80" s="190">
        <f>SUMIFS('Transport-DB'!Q:Q,'Transport-DB'!C:C,"="&amp;'Work DB'!C80,'Transport-DB'!F:F,"="&amp;'Work DB'!$K$4)</f>
        <v>0</v>
      </c>
      <c r="L80" s="191">
        <f>SUMIFS('Transport-DB'!Q:Q,'Transport-DB'!C:C,"="&amp;'Work DB'!C80,'Transport-DB'!F:F,"="&amp;'Work DB'!$L$4)</f>
        <v>126</v>
      </c>
      <c r="M80" s="191">
        <f>SUMIFS('Transport-DB'!Q:Q,'Transport-DB'!C:C,"="&amp;'Work DB'!C80,'Transport-DB'!F:F,"="&amp;'Work DB'!$M$4)</f>
        <v>0</v>
      </c>
      <c r="N80" s="191">
        <f>SUMIFS('Transport-DB'!Q:Q,'Transport-DB'!C:C,"="&amp;'Work DB'!C80,'Transport-DB'!F:F,"="&amp;'Work DB'!$N$4)</f>
        <v>0</v>
      </c>
      <c r="O80" s="191">
        <f>SUMIFS('Transport-DB'!Q:Q,'Transport-DB'!C:C,"="&amp;'Work DB'!C80,'Transport-DB'!F:F,"="&amp;'Work DB'!$O$4)</f>
        <v>570.6</v>
      </c>
      <c r="P80" s="191">
        <f>SUMIFS('Transport-DB'!Q:Q,'Transport-DB'!C:C,"&lt;="&amp;'Work DB'!C80,'Transport-DB'!F:F,"="&amp;'Work DB'!$P$4)</f>
        <v>0</v>
      </c>
      <c r="Q80" s="188">
        <f>SUMIFS('Transport-DB'!Q:Q,'Transport-DB'!C:C,"="&amp;'Work DB'!C80,'Transport-DB'!F:F,"="&amp;'Work DB'!$Q$4)</f>
        <v>0</v>
      </c>
      <c r="R80" s="189">
        <f>SUMIFS('Transport-DB'!Q:Q,'Transport-DB'!C:C,"="&amp;'Work DB'!C80,'Transport-DB'!F:F,"="&amp;'Work DB'!$R$4)</f>
        <v>0</v>
      </c>
      <c r="S80" s="190">
        <f t="shared" si="10"/>
        <v>1144.6399999999999</v>
      </c>
      <c r="T80" s="191">
        <f t="shared" si="9"/>
        <v>0</v>
      </c>
      <c r="U80" s="191"/>
      <c r="V80" s="191"/>
      <c r="W80" s="191"/>
      <c r="X80" s="191"/>
      <c r="Y80" s="189"/>
      <c r="Z80" s="283"/>
      <c r="AA80" s="190">
        <f>SUMIFS('Transport-DB'!S:S,'Transport-DB'!C:C,"="&amp;'Work DB'!C80,'Transport-DB'!F:F,"="&amp;'Work DB'!$AA$4)</f>
        <v>47.2</v>
      </c>
      <c r="AB80" s="191">
        <f>SUMIFS('Transport-DB'!S:S,'Transport-DB'!C:C,"="&amp;'Work DB'!C80,'Transport-DB'!F:F,"="&amp;'Work DB'!$AB$4)</f>
        <v>58</v>
      </c>
      <c r="AC80" s="191">
        <f>SUMIFS('Transport-DB'!S:S,'Transport-DB'!C:C,"="&amp;'Work DB'!C80,'Transport-DB'!F:F,"="&amp;'Work DB'!$AC$4)</f>
        <v>0</v>
      </c>
      <c r="AD80" s="188">
        <f>SUMIFS('Transport-DB'!S:S,'Transport-DB'!C:C,"="&amp;'Work DB'!C80,'Transport-DB'!F:F,"="&amp;'Work DB'!$AD$4)</f>
        <v>40</v>
      </c>
      <c r="AE80" s="188">
        <f>SUMIFS('Transport-DB'!S:S,'Transport-DB'!C:C,"="&amp;'Work DB'!C80,'Transport-DB'!F:F,"="&amp;'Work DB'!$AE$4)</f>
        <v>0</v>
      </c>
      <c r="AF80" s="188">
        <f>SUMIFS('Transport-DB'!S:S,'Transport-DB'!C:C,"="&amp;'Work DB'!C80,'Transport-DB'!F:F,"="&amp;'Work DB'!$AF$4)</f>
        <v>0</v>
      </c>
      <c r="AG80" s="189"/>
      <c r="AH80" s="230">
        <f>SUMIFS('Transport-DB'!T:T,'Transport-DB'!C:C,"="&amp;'Work DB'!C80)</f>
        <v>0</v>
      </c>
      <c r="AI80" s="32">
        <v>0</v>
      </c>
      <c r="AJ80" s="29">
        <v>0</v>
      </c>
      <c r="AK80" s="30">
        <f>SUMIFS(Civil_DB[بتن],Civil_DB[تاریخ],"="&amp;'Work DB'!C80)</f>
        <v>0</v>
      </c>
      <c r="AL80" s="28">
        <v>0</v>
      </c>
      <c r="AM80" s="29">
        <v>0</v>
      </c>
      <c r="AN80" s="31">
        <v>0</v>
      </c>
      <c r="AO80" s="28">
        <v>55</v>
      </c>
      <c r="AP80" s="29">
        <v>25</v>
      </c>
      <c r="AQ80" s="29">
        <v>92</v>
      </c>
      <c r="AR80" s="30">
        <v>8</v>
      </c>
      <c r="AS80" s="28">
        <v>8</v>
      </c>
      <c r="AT80" s="29">
        <v>12</v>
      </c>
      <c r="AU80" s="232">
        <f>VLOOKUP(C80,'Daily Gas'!N17:Q47,2,FALSE)</f>
        <v>2127</v>
      </c>
      <c r="AV80" s="239">
        <f t="shared" si="11"/>
        <v>19225</v>
      </c>
      <c r="AW80" s="29">
        <v>0</v>
      </c>
      <c r="AX80" s="29">
        <v>0</v>
      </c>
      <c r="AY80" s="29"/>
      <c r="AZ80" s="29"/>
      <c r="BA80" s="29">
        <v>0</v>
      </c>
      <c r="BB80" s="29">
        <v>0</v>
      </c>
      <c r="BC80" s="30">
        <v>0</v>
      </c>
      <c r="BD80" s="283"/>
      <c r="BE80" s="283"/>
      <c r="BF80" s="283"/>
      <c r="BG80" s="283"/>
      <c r="BH80" s="32"/>
      <c r="BI80" s="56"/>
      <c r="BJ80" s="509"/>
    </row>
    <row r="81" spans="2:62" s="15" customFormat="1" ht="21" x14ac:dyDescent="0.25">
      <c r="B81" s="47"/>
      <c r="C81" s="20">
        <f t="shared" si="12"/>
        <v>45446</v>
      </c>
      <c r="D81" s="190">
        <f>SUMIFS('Transport-DB'!R:R,'Transport-DB'!C:C,"="&amp;'Work DB'!C81,'Transport-DB'!F:F,"="&amp;'Work DB'!$D$4)</f>
        <v>367.08000000000004</v>
      </c>
      <c r="E81" s="191">
        <f>SUMIFS('Transport-DB'!R:R,'Transport-DB'!C:C,"="&amp;'Work DB'!C81,'Transport-DB'!F:F,"="&amp;'Work DB'!$E$4)</f>
        <v>372.255</v>
      </c>
      <c r="F81" s="191">
        <f>SUMIFS('Transport-DB'!R:R,'Transport-DB'!C:C,"="&amp;'Work DB'!C81,'Transport-DB'!F:F,"="&amp;'Work DB'!$F$4)</f>
        <v>0</v>
      </c>
      <c r="G81" s="191">
        <f>SUMIFS('Transport-DB'!R:R,'Transport-DB'!C:C,"="&amp;'Work DB'!C81,'Transport-DB'!F:F,"="&amp;'Work DB'!$G$4)</f>
        <v>0</v>
      </c>
      <c r="H81" s="188">
        <f>SUMIFS('Transport-DB'!R:R,'Transport-DB'!C:C,"="&amp;'Work DB'!C81,'Transport-DB'!F:F,"="&amp;'Work DB'!$H$4)</f>
        <v>0</v>
      </c>
      <c r="I81" s="191">
        <f>SUMIFS('Transport-DB'!R:R,'Transport-DB'!C:C,"="&amp;'Work DB'!C81,'Transport-DB'!F:F,"="&amp;'Work DB'!$I$4)</f>
        <v>0</v>
      </c>
      <c r="J81" s="483">
        <f>SUMIFS('Transport-DB'!R:R,'Transport-DB'!C:C,"="&amp;'Work DB'!C81,'Transport-DB'!F:F,"="&amp;'Work DB'!$J$4)</f>
        <v>0</v>
      </c>
      <c r="K81" s="190">
        <f>SUMIFS('Transport-DB'!Q:Q,'Transport-DB'!C:C,"="&amp;'Work DB'!C81,'Transport-DB'!F:F,"="&amp;'Work DB'!$K$4)</f>
        <v>0</v>
      </c>
      <c r="L81" s="191">
        <f>SUMIFS('Transport-DB'!Q:Q,'Transport-DB'!C:C,"="&amp;'Work DB'!C81,'Transport-DB'!F:F,"="&amp;'Work DB'!$L$4)</f>
        <v>756</v>
      </c>
      <c r="M81" s="191">
        <f>SUMIFS('Transport-DB'!Q:Q,'Transport-DB'!C:C,"="&amp;'Work DB'!C81,'Transport-DB'!F:F,"="&amp;'Work DB'!$M$4)</f>
        <v>0</v>
      </c>
      <c r="N81" s="191">
        <f>SUMIFS('Transport-DB'!Q:Q,'Transport-DB'!C:C,"="&amp;'Work DB'!C81,'Transport-DB'!F:F,"="&amp;'Work DB'!$N$4)</f>
        <v>0</v>
      </c>
      <c r="O81" s="191">
        <f>SUMIFS('Transport-DB'!Q:Q,'Transport-DB'!C:C,"="&amp;'Work DB'!C81,'Transport-DB'!F:F,"="&amp;'Work DB'!$O$4)</f>
        <v>381.20000000000005</v>
      </c>
      <c r="P81" s="191">
        <f>SUMIFS('Transport-DB'!Q:Q,'Transport-DB'!C:C,"&lt;="&amp;'Work DB'!C81,'Transport-DB'!F:F,"="&amp;'Work DB'!$P$4)</f>
        <v>0</v>
      </c>
      <c r="Q81" s="188">
        <f>SUMIFS('Transport-DB'!Q:Q,'Transport-DB'!C:C,"="&amp;'Work DB'!C81,'Transport-DB'!F:F,"="&amp;'Work DB'!$Q$4)</f>
        <v>0</v>
      </c>
      <c r="R81" s="189">
        <f>SUMIFS('Transport-DB'!Q:Q,'Transport-DB'!C:C,"="&amp;'Work DB'!C81,'Transport-DB'!F:F,"="&amp;'Work DB'!$R$4)</f>
        <v>0</v>
      </c>
      <c r="S81" s="190">
        <f t="shared" si="10"/>
        <v>1876.5350000000001</v>
      </c>
      <c r="T81" s="191">
        <f t="shared" si="9"/>
        <v>0</v>
      </c>
      <c r="U81" s="191"/>
      <c r="V81" s="191"/>
      <c r="W81" s="191"/>
      <c r="X81" s="191"/>
      <c r="Y81" s="189"/>
      <c r="Z81" s="283"/>
      <c r="AA81" s="190">
        <f>SUMIFS('Transport-DB'!S:S,'Transport-DB'!C:C,"="&amp;'Work DB'!C81,'Transport-DB'!F:F,"="&amp;'Work DB'!$AA$4)</f>
        <v>70.800000000000011</v>
      </c>
      <c r="AB81" s="191">
        <f>SUMIFS('Transport-DB'!S:S,'Transport-DB'!C:C,"="&amp;'Work DB'!C81,'Transport-DB'!F:F,"="&amp;'Work DB'!$AB$4)</f>
        <v>46.4</v>
      </c>
      <c r="AC81" s="191">
        <f>SUMIFS('Transport-DB'!S:S,'Transport-DB'!C:C,"="&amp;'Work DB'!C81,'Transport-DB'!F:F,"="&amp;'Work DB'!$AC$4)</f>
        <v>0</v>
      </c>
      <c r="AD81" s="188">
        <f>SUMIFS('Transport-DB'!S:S,'Transport-DB'!C:C,"="&amp;'Work DB'!C81,'Transport-DB'!F:F,"="&amp;'Work DB'!$AD$4)</f>
        <v>40</v>
      </c>
      <c r="AE81" s="188">
        <f>SUMIFS('Transport-DB'!S:S,'Transport-DB'!C:C,"="&amp;'Work DB'!C81,'Transport-DB'!F:F,"="&amp;'Work DB'!$AE$4)</f>
        <v>0</v>
      </c>
      <c r="AF81" s="188">
        <f>SUMIFS('Transport-DB'!S:S,'Transport-DB'!C:C,"="&amp;'Work DB'!C81,'Transport-DB'!F:F,"="&amp;'Work DB'!$AF$4)</f>
        <v>0</v>
      </c>
      <c r="AG81" s="189"/>
      <c r="AH81" s="230">
        <f>SUMIFS('Transport-DB'!T:T,'Transport-DB'!C:C,"="&amp;'Work DB'!C81)</f>
        <v>0</v>
      </c>
      <c r="AI81" s="32">
        <v>0</v>
      </c>
      <c r="AJ81" s="29">
        <v>0</v>
      </c>
      <c r="AK81" s="30">
        <f>SUMIFS(Civil_DB[بتن],Civil_DB[تاریخ],"="&amp;'Work DB'!C81)</f>
        <v>0</v>
      </c>
      <c r="AL81" s="28">
        <v>0</v>
      </c>
      <c r="AM81" s="29">
        <v>0</v>
      </c>
      <c r="AN81" s="31">
        <v>0</v>
      </c>
      <c r="AO81" s="28">
        <v>58</v>
      </c>
      <c r="AP81" s="29">
        <v>26</v>
      </c>
      <c r="AQ81" s="29">
        <v>93</v>
      </c>
      <c r="AR81" s="30">
        <v>8</v>
      </c>
      <c r="AS81" s="28">
        <v>8</v>
      </c>
      <c r="AT81" s="29">
        <v>17</v>
      </c>
      <c r="AU81" s="232">
        <f>VLOOKUP(C81,'Daily Gas'!N18:Q48,2,FALSE)</f>
        <v>1687</v>
      </c>
      <c r="AV81" s="239">
        <f t="shared" si="11"/>
        <v>17538</v>
      </c>
      <c r="AW81" s="29">
        <v>0</v>
      </c>
      <c r="AX81" s="29">
        <v>0</v>
      </c>
      <c r="AY81" s="29"/>
      <c r="AZ81" s="29"/>
      <c r="BA81" s="29">
        <v>0</v>
      </c>
      <c r="BB81" s="29">
        <v>0</v>
      </c>
      <c r="BC81" s="30">
        <v>0</v>
      </c>
      <c r="BD81" s="283"/>
      <c r="BE81" s="283"/>
      <c r="BF81" s="283"/>
      <c r="BG81" s="283"/>
      <c r="BH81" s="32"/>
      <c r="BI81" s="56"/>
      <c r="BJ81" s="509"/>
    </row>
    <row r="82" spans="2:62" s="15" customFormat="1" ht="21" x14ac:dyDescent="0.25">
      <c r="B82" s="47"/>
      <c r="C82" s="20">
        <f t="shared" si="12"/>
        <v>45447</v>
      </c>
      <c r="D82" s="190">
        <f>SUMIFS('Transport-DB'!R:R,'Transport-DB'!C:C,"="&amp;'Work DB'!C82,'Transport-DB'!F:F,"="&amp;'Work DB'!$D$4)</f>
        <v>229.42499999999998</v>
      </c>
      <c r="E82" s="191">
        <f>SUMIFS('Transport-DB'!R:R,'Transport-DB'!C:C,"="&amp;'Work DB'!C82,'Transport-DB'!F:F,"="&amp;'Work DB'!$E$4)</f>
        <v>572.70000000000005</v>
      </c>
      <c r="F82" s="191">
        <f>SUMIFS('Transport-DB'!R:R,'Transport-DB'!C:C,"="&amp;'Work DB'!C82,'Transport-DB'!F:F,"="&amp;'Work DB'!$F$4)</f>
        <v>357.9375</v>
      </c>
      <c r="G82" s="191">
        <f>SUMIFS('Transport-DB'!R:R,'Transport-DB'!C:C,"="&amp;'Work DB'!C82,'Transport-DB'!F:F,"="&amp;'Work DB'!$G$4)</f>
        <v>0</v>
      </c>
      <c r="H82" s="188">
        <f>SUMIFS('Transport-DB'!R:R,'Transport-DB'!C:C,"="&amp;'Work DB'!C82,'Transport-DB'!F:F,"="&amp;'Work DB'!$H$4)</f>
        <v>0</v>
      </c>
      <c r="I82" s="191">
        <f>SUMIFS('Transport-DB'!R:R,'Transport-DB'!C:C,"="&amp;'Work DB'!C82,'Transport-DB'!F:F,"="&amp;'Work DB'!$I$4)</f>
        <v>0</v>
      </c>
      <c r="J82" s="483">
        <f>SUMIFS('Transport-DB'!R:R,'Transport-DB'!C:C,"="&amp;'Work DB'!C82,'Transport-DB'!F:F,"="&amp;'Work DB'!$J$4)</f>
        <v>0</v>
      </c>
      <c r="K82" s="190">
        <f>SUMIFS('Transport-DB'!Q:Q,'Transport-DB'!C:C,"="&amp;'Work DB'!C82,'Transport-DB'!F:F,"="&amp;'Work DB'!$K$4)</f>
        <v>0</v>
      </c>
      <c r="L82" s="191">
        <f>SUMIFS('Transport-DB'!Q:Q,'Transport-DB'!C:C,"="&amp;'Work DB'!C82,'Transport-DB'!F:F,"="&amp;'Work DB'!$L$4)</f>
        <v>770</v>
      </c>
      <c r="M82" s="191">
        <f>SUMIFS('Transport-DB'!Q:Q,'Transport-DB'!C:C,"="&amp;'Work DB'!C82,'Transport-DB'!F:F,"="&amp;'Work DB'!$M$4)</f>
        <v>0</v>
      </c>
      <c r="N82" s="191">
        <f>SUMIFS('Transport-DB'!Q:Q,'Transport-DB'!C:C,"="&amp;'Work DB'!C82,'Transport-DB'!F:F,"="&amp;'Work DB'!$N$4)</f>
        <v>0</v>
      </c>
      <c r="O82" s="191">
        <f>SUMIFS('Transport-DB'!Q:Q,'Transport-DB'!C:C,"="&amp;'Work DB'!C82,'Transport-DB'!F:F,"="&amp;'Work DB'!$O$4)</f>
        <v>0</v>
      </c>
      <c r="P82" s="191">
        <f>SUMIFS('Transport-DB'!Q:Q,'Transport-DB'!C:C,"&lt;="&amp;'Work DB'!C82,'Transport-DB'!F:F,"="&amp;'Work DB'!$P$4)</f>
        <v>0</v>
      </c>
      <c r="Q82" s="188">
        <f>SUMIFS('Transport-DB'!Q:Q,'Transport-DB'!C:C,"="&amp;'Work DB'!C82,'Transport-DB'!F:F,"="&amp;'Work DB'!$Q$4)</f>
        <v>0</v>
      </c>
      <c r="R82" s="189">
        <f>SUMIFS('Transport-DB'!Q:Q,'Transport-DB'!C:C,"="&amp;'Work DB'!C82,'Transport-DB'!F:F,"="&amp;'Work DB'!$R$4)</f>
        <v>0</v>
      </c>
      <c r="S82" s="190">
        <f t="shared" si="10"/>
        <v>1930.0625</v>
      </c>
      <c r="T82" s="191">
        <f t="shared" si="9"/>
        <v>0</v>
      </c>
      <c r="U82" s="191"/>
      <c r="V82" s="191"/>
      <c r="W82" s="191"/>
      <c r="X82" s="191"/>
      <c r="Y82" s="189"/>
      <c r="Z82" s="283"/>
      <c r="AA82" s="190">
        <f>SUMIFS('Transport-DB'!S:S,'Transport-DB'!C:C,"="&amp;'Work DB'!C82,'Transport-DB'!F:F,"="&amp;'Work DB'!$AA$4)</f>
        <v>35.400000000000006</v>
      </c>
      <c r="AB82" s="191">
        <f>SUMIFS('Transport-DB'!S:S,'Transport-DB'!C:C,"="&amp;'Work DB'!C82,'Transport-DB'!F:F,"="&amp;'Work DB'!$AB$4)</f>
        <v>23.2</v>
      </c>
      <c r="AC82" s="191">
        <f>SUMIFS('Transport-DB'!S:S,'Transport-DB'!C:C,"="&amp;'Work DB'!C82,'Transport-DB'!F:F,"="&amp;'Work DB'!$AC$4)</f>
        <v>0</v>
      </c>
      <c r="AD82" s="188">
        <f>SUMIFS('Transport-DB'!S:S,'Transport-DB'!C:C,"="&amp;'Work DB'!C82,'Transport-DB'!F:F,"="&amp;'Work DB'!$AD$4)</f>
        <v>30</v>
      </c>
      <c r="AE82" s="188">
        <f>SUMIFS('Transport-DB'!S:S,'Transport-DB'!C:C,"="&amp;'Work DB'!C82,'Transport-DB'!F:F,"="&amp;'Work DB'!$AE$4)</f>
        <v>0</v>
      </c>
      <c r="AF82" s="188">
        <f>SUMIFS('Transport-DB'!S:S,'Transport-DB'!C:C,"="&amp;'Work DB'!C82,'Transport-DB'!F:F,"="&amp;'Work DB'!$AF$4)</f>
        <v>0</v>
      </c>
      <c r="AG82" s="189"/>
      <c r="AH82" s="230">
        <f>SUMIFS('Transport-DB'!T:T,'Transport-DB'!C:C,"="&amp;'Work DB'!C82)</f>
        <v>0</v>
      </c>
      <c r="AI82" s="32">
        <v>0</v>
      </c>
      <c r="AJ82" s="29">
        <v>0</v>
      </c>
      <c r="AK82" s="30">
        <f>SUMIFS(Civil_DB[بتن],Civil_DB[تاریخ],"="&amp;'Work DB'!C82)</f>
        <v>0</v>
      </c>
      <c r="AL82" s="28">
        <v>0</v>
      </c>
      <c r="AM82" s="29">
        <v>0</v>
      </c>
      <c r="AN82" s="31">
        <v>0</v>
      </c>
      <c r="AO82" s="28">
        <v>59</v>
      </c>
      <c r="AP82" s="29">
        <v>36</v>
      </c>
      <c r="AQ82" s="29">
        <v>119</v>
      </c>
      <c r="AR82" s="30">
        <v>8</v>
      </c>
      <c r="AS82" s="28">
        <v>8</v>
      </c>
      <c r="AT82" s="29">
        <v>18</v>
      </c>
      <c r="AU82" s="232">
        <f>VLOOKUP(C82,'Daily Gas'!N19:Q49,2,FALSE)</f>
        <v>2511</v>
      </c>
      <c r="AV82" s="239">
        <f t="shared" si="11"/>
        <v>15027</v>
      </c>
      <c r="AW82" s="29">
        <v>0</v>
      </c>
      <c r="AX82" s="29">
        <v>0</v>
      </c>
      <c r="AY82" s="29"/>
      <c r="AZ82" s="29"/>
      <c r="BA82" s="29">
        <v>0</v>
      </c>
      <c r="BB82" s="29">
        <v>0</v>
      </c>
      <c r="BC82" s="30">
        <v>0</v>
      </c>
      <c r="BD82" s="283"/>
      <c r="BE82" s="283"/>
      <c r="BF82" s="283"/>
      <c r="BG82" s="283"/>
      <c r="BH82" s="32"/>
      <c r="BI82" s="56"/>
      <c r="BJ82" s="509"/>
    </row>
    <row r="83" spans="2:62" s="15" customFormat="1" ht="21" x14ac:dyDescent="0.25">
      <c r="B83" s="47"/>
      <c r="C83" s="20">
        <f t="shared" si="12"/>
        <v>45448</v>
      </c>
      <c r="D83" s="190">
        <f>SUMIFS('Transport-DB'!R:R,'Transport-DB'!C:C,"="&amp;'Work DB'!C83,'Transport-DB'!F:F,"="&amp;'Work DB'!$D$4)</f>
        <v>305.89999999999998</v>
      </c>
      <c r="E83" s="191">
        <f>SUMIFS('Transport-DB'!R:R,'Transport-DB'!C:C,"="&amp;'Work DB'!C83,'Transport-DB'!F:F,"="&amp;'Work DB'!$E$4)</f>
        <v>419.98</v>
      </c>
      <c r="F83" s="191">
        <f>SUMIFS('Transport-DB'!R:R,'Transport-DB'!C:C,"="&amp;'Work DB'!C83,'Transport-DB'!F:F,"="&amp;'Work DB'!$F$4)</f>
        <v>300.66750000000002</v>
      </c>
      <c r="G83" s="191">
        <f>SUMIFS('Transport-DB'!R:R,'Transport-DB'!C:C,"="&amp;'Work DB'!C83,'Transport-DB'!F:F,"="&amp;'Work DB'!$G$4)</f>
        <v>0</v>
      </c>
      <c r="H83" s="188">
        <f>SUMIFS('Transport-DB'!R:R,'Transport-DB'!C:C,"="&amp;'Work DB'!C83,'Transport-DB'!F:F,"="&amp;'Work DB'!$H$4)</f>
        <v>0</v>
      </c>
      <c r="I83" s="191">
        <f>SUMIFS('Transport-DB'!R:R,'Transport-DB'!C:C,"="&amp;'Work DB'!C83,'Transport-DB'!F:F,"="&amp;'Work DB'!$I$4)</f>
        <v>0</v>
      </c>
      <c r="J83" s="483">
        <f>SUMIFS('Transport-DB'!R:R,'Transport-DB'!C:C,"="&amp;'Work DB'!C83,'Transport-DB'!F:F,"="&amp;'Work DB'!$J$4)</f>
        <v>0</v>
      </c>
      <c r="K83" s="190">
        <f>SUMIFS('Transport-DB'!Q:Q,'Transport-DB'!C:C,"="&amp;'Work DB'!C83,'Transport-DB'!F:F,"="&amp;'Work DB'!$K$4)</f>
        <v>0</v>
      </c>
      <c r="L83" s="191">
        <f>SUMIFS('Transport-DB'!Q:Q,'Transport-DB'!C:C,"="&amp;'Work DB'!C83,'Transport-DB'!F:F,"="&amp;'Work DB'!$L$4)</f>
        <v>532</v>
      </c>
      <c r="M83" s="191">
        <f>SUMIFS('Transport-DB'!Q:Q,'Transport-DB'!C:C,"="&amp;'Work DB'!C83,'Transport-DB'!F:F,"="&amp;'Work DB'!$M$4)</f>
        <v>0</v>
      </c>
      <c r="N83" s="191">
        <f>SUMIFS('Transport-DB'!Q:Q,'Transport-DB'!C:C,"="&amp;'Work DB'!C83,'Transport-DB'!F:F,"="&amp;'Work DB'!$N$4)</f>
        <v>0</v>
      </c>
      <c r="O83" s="191">
        <f>SUMIFS('Transport-DB'!Q:Q,'Transport-DB'!C:C,"="&amp;'Work DB'!C83,'Transport-DB'!F:F,"="&amp;'Work DB'!$O$4)</f>
        <v>0</v>
      </c>
      <c r="P83" s="191">
        <f>SUMIFS('Transport-DB'!Q:Q,'Transport-DB'!C:C,"&lt;="&amp;'Work DB'!C83,'Transport-DB'!F:F,"="&amp;'Work DB'!$P$4)</f>
        <v>0</v>
      </c>
      <c r="Q83" s="188">
        <f>SUMIFS('Transport-DB'!Q:Q,'Transport-DB'!C:C,"="&amp;'Work DB'!C83,'Transport-DB'!F:F,"="&amp;'Work DB'!$Q$4)</f>
        <v>0</v>
      </c>
      <c r="R83" s="189">
        <f>SUMIFS('Transport-DB'!Q:Q,'Transport-DB'!C:C,"="&amp;'Work DB'!C83,'Transport-DB'!F:F,"="&amp;'Work DB'!$R$4)</f>
        <v>0</v>
      </c>
      <c r="S83" s="190">
        <f t="shared" si="10"/>
        <v>1558.5475000000001</v>
      </c>
      <c r="T83" s="191">
        <f t="shared" si="9"/>
        <v>0</v>
      </c>
      <c r="U83" s="191"/>
      <c r="V83" s="191"/>
      <c r="W83" s="191"/>
      <c r="X83" s="191"/>
      <c r="Y83" s="189"/>
      <c r="Z83" s="283"/>
      <c r="AA83" s="190">
        <f>SUMIFS('Transport-DB'!S:S,'Transport-DB'!C:C,"="&amp;'Work DB'!C83,'Transport-DB'!F:F,"="&amp;'Work DB'!$AA$4)</f>
        <v>59</v>
      </c>
      <c r="AB83" s="191">
        <f>SUMIFS('Transport-DB'!S:S,'Transport-DB'!C:C,"="&amp;'Work DB'!C83,'Transport-DB'!F:F,"="&amp;'Work DB'!$AB$4)</f>
        <v>69.599999999999994</v>
      </c>
      <c r="AC83" s="191">
        <f>SUMIFS('Transport-DB'!S:S,'Transport-DB'!C:C,"="&amp;'Work DB'!C83,'Transport-DB'!F:F,"="&amp;'Work DB'!$AC$4)</f>
        <v>0</v>
      </c>
      <c r="AD83" s="188">
        <f>SUMIFS('Transport-DB'!S:S,'Transport-DB'!C:C,"="&amp;'Work DB'!C83,'Transport-DB'!F:F,"="&amp;'Work DB'!$AD$4)</f>
        <v>30</v>
      </c>
      <c r="AE83" s="188">
        <f>SUMIFS('Transport-DB'!S:S,'Transport-DB'!C:C,"="&amp;'Work DB'!C83,'Transport-DB'!F:F,"="&amp;'Work DB'!$AE$4)</f>
        <v>122</v>
      </c>
      <c r="AF83" s="188">
        <f>SUMIFS('Transport-DB'!S:S,'Transport-DB'!C:C,"="&amp;'Work DB'!C83,'Transport-DB'!F:F,"="&amp;'Work DB'!$AF$4)</f>
        <v>0</v>
      </c>
      <c r="AG83" s="189"/>
      <c r="AH83" s="230">
        <f>SUMIFS('Transport-DB'!T:T,'Transport-DB'!C:C,"="&amp;'Work DB'!C83)</f>
        <v>0</v>
      </c>
      <c r="AI83" s="32">
        <v>0</v>
      </c>
      <c r="AJ83" s="29">
        <v>0</v>
      </c>
      <c r="AK83" s="30">
        <f>SUMIFS(Civil_DB[بتن],Civil_DB[تاریخ],"="&amp;'Work DB'!C83)</f>
        <v>0</v>
      </c>
      <c r="AL83" s="28">
        <v>0</v>
      </c>
      <c r="AM83" s="29">
        <v>0</v>
      </c>
      <c r="AN83" s="31">
        <v>0</v>
      </c>
      <c r="AO83" s="28">
        <v>64</v>
      </c>
      <c r="AP83" s="29">
        <v>28</v>
      </c>
      <c r="AQ83" s="29">
        <v>121</v>
      </c>
      <c r="AR83" s="30">
        <v>9</v>
      </c>
      <c r="AS83" s="28">
        <v>8</v>
      </c>
      <c r="AT83" s="29">
        <v>18</v>
      </c>
      <c r="AU83" s="232">
        <f>VLOOKUP(C83,'Daily Gas'!N20:Q50,2,FALSE)</f>
        <v>1409</v>
      </c>
      <c r="AV83" s="239">
        <f t="shared" si="11"/>
        <v>13618</v>
      </c>
      <c r="AW83" s="29">
        <v>0</v>
      </c>
      <c r="AX83" s="29">
        <v>0</v>
      </c>
      <c r="AY83" s="29"/>
      <c r="AZ83" s="29"/>
      <c r="BA83" s="29">
        <v>0</v>
      </c>
      <c r="BB83" s="29">
        <v>0</v>
      </c>
      <c r="BC83" s="30">
        <v>0</v>
      </c>
      <c r="BD83" s="283"/>
      <c r="BE83" s="283"/>
      <c r="BF83" s="283"/>
      <c r="BG83" s="283"/>
      <c r="BH83" s="32"/>
      <c r="BI83" s="56"/>
      <c r="BJ83" s="509"/>
    </row>
    <row r="84" spans="2:62" s="15" customFormat="1" ht="21" x14ac:dyDescent="0.25">
      <c r="B84" s="47"/>
      <c r="C84" s="20">
        <f t="shared" si="12"/>
        <v>45449</v>
      </c>
      <c r="D84" s="190">
        <f>SUMIFS('Transport-DB'!R:R,'Transport-DB'!C:C,"="&amp;'Work DB'!C84,'Transport-DB'!F:F,"="&amp;'Work DB'!$D$4)</f>
        <v>221.7775</v>
      </c>
      <c r="E84" s="191">
        <f>SUMIFS('Transport-DB'!R:R,'Transport-DB'!C:C,"="&amp;'Work DB'!C84,'Transport-DB'!F:F,"="&amp;'Work DB'!$E$4)</f>
        <v>467.70500000000004</v>
      </c>
      <c r="F84" s="191">
        <f>SUMIFS('Transport-DB'!R:R,'Transport-DB'!C:C,"="&amp;'Work DB'!C84,'Transport-DB'!F:F,"="&amp;'Work DB'!$F$4)</f>
        <v>238.62500000000003</v>
      </c>
      <c r="G84" s="191">
        <f>SUMIFS('Transport-DB'!R:R,'Transport-DB'!C:C,"="&amp;'Work DB'!C84,'Transport-DB'!F:F,"="&amp;'Work DB'!$G$4)</f>
        <v>0</v>
      </c>
      <c r="H84" s="188">
        <f>SUMIFS('Transport-DB'!R:R,'Transport-DB'!C:C,"="&amp;'Work DB'!C84,'Transport-DB'!F:F,"="&amp;'Work DB'!$H$4)</f>
        <v>0</v>
      </c>
      <c r="I84" s="191">
        <f>SUMIFS('Transport-DB'!R:R,'Transport-DB'!C:C,"="&amp;'Work DB'!C84,'Transport-DB'!F:F,"="&amp;'Work DB'!$I$4)</f>
        <v>0</v>
      </c>
      <c r="J84" s="483">
        <f>SUMIFS('Transport-DB'!R:R,'Transport-DB'!C:C,"="&amp;'Work DB'!C84,'Transport-DB'!F:F,"="&amp;'Work DB'!$J$4)</f>
        <v>0</v>
      </c>
      <c r="K84" s="190">
        <f>SUMIFS('Transport-DB'!Q:Q,'Transport-DB'!C:C,"="&amp;'Work DB'!C84,'Transport-DB'!F:F,"="&amp;'Work DB'!$K$4)</f>
        <v>0</v>
      </c>
      <c r="L84" s="191">
        <f>SUMIFS('Transport-DB'!Q:Q,'Transport-DB'!C:C,"="&amp;'Work DB'!C84,'Transport-DB'!F:F,"="&amp;'Work DB'!$L$4)</f>
        <v>756</v>
      </c>
      <c r="M84" s="191">
        <f>SUMIFS('Transport-DB'!Q:Q,'Transport-DB'!C:C,"="&amp;'Work DB'!C84,'Transport-DB'!F:F,"="&amp;'Work DB'!$M$4)</f>
        <v>0</v>
      </c>
      <c r="N84" s="191">
        <f>SUMIFS('Transport-DB'!Q:Q,'Transport-DB'!C:C,"="&amp;'Work DB'!C84,'Transport-DB'!F:F,"="&amp;'Work DB'!$N$4)</f>
        <v>0</v>
      </c>
      <c r="O84" s="191">
        <f>SUMIFS('Transport-DB'!Q:Q,'Transport-DB'!C:C,"="&amp;'Work DB'!C84,'Transport-DB'!F:F,"="&amp;'Work DB'!$O$4)</f>
        <v>0</v>
      </c>
      <c r="P84" s="191">
        <f>SUMIFS('Transport-DB'!Q:Q,'Transport-DB'!C:C,"&lt;="&amp;'Work DB'!C84,'Transport-DB'!F:F,"="&amp;'Work DB'!$P$4)</f>
        <v>0</v>
      </c>
      <c r="Q84" s="188">
        <f>SUMIFS('Transport-DB'!Q:Q,'Transport-DB'!C:C,"="&amp;'Work DB'!C84,'Transport-DB'!F:F,"="&amp;'Work DB'!$Q$4)</f>
        <v>0</v>
      </c>
      <c r="R84" s="189">
        <f>SUMIFS('Transport-DB'!Q:Q,'Transport-DB'!C:C,"="&amp;'Work DB'!C84,'Transport-DB'!F:F,"="&amp;'Work DB'!$R$4)</f>
        <v>0</v>
      </c>
      <c r="S84" s="190">
        <f t="shared" si="10"/>
        <v>1684.1075000000001</v>
      </c>
      <c r="T84" s="191">
        <f t="shared" si="9"/>
        <v>0</v>
      </c>
      <c r="U84" s="191"/>
      <c r="V84" s="191"/>
      <c r="W84" s="191"/>
      <c r="X84" s="191"/>
      <c r="Y84" s="189"/>
      <c r="Z84" s="283"/>
      <c r="AA84" s="190">
        <f>SUMIFS('Transport-DB'!S:S,'Transport-DB'!C:C,"="&amp;'Work DB'!C84,'Transport-DB'!F:F,"="&amp;'Work DB'!$AA$4)</f>
        <v>59</v>
      </c>
      <c r="AB84" s="191">
        <f>SUMIFS('Transport-DB'!S:S,'Transport-DB'!C:C,"="&amp;'Work DB'!C84,'Transport-DB'!F:F,"="&amp;'Work DB'!$AB$4)</f>
        <v>34.799999999999997</v>
      </c>
      <c r="AC84" s="191">
        <f>SUMIFS('Transport-DB'!S:S,'Transport-DB'!C:C,"="&amp;'Work DB'!C84,'Transport-DB'!F:F,"="&amp;'Work DB'!$AC$4)</f>
        <v>0</v>
      </c>
      <c r="AD84" s="188">
        <f>SUMIFS('Transport-DB'!S:S,'Transport-DB'!C:C,"="&amp;'Work DB'!C84,'Transport-DB'!F:F,"="&amp;'Work DB'!$AD$4)</f>
        <v>40</v>
      </c>
      <c r="AE84" s="188">
        <f>SUMIFS('Transport-DB'!S:S,'Transport-DB'!C:C,"="&amp;'Work DB'!C84,'Transport-DB'!F:F,"="&amp;'Work DB'!$AE$4)</f>
        <v>122</v>
      </c>
      <c r="AF84" s="188">
        <f>SUMIFS('Transport-DB'!S:S,'Transport-DB'!C:C,"="&amp;'Work DB'!C84,'Transport-DB'!F:F,"="&amp;'Work DB'!$AF$4)</f>
        <v>0</v>
      </c>
      <c r="AG84" s="189"/>
      <c r="AH84" s="230">
        <f>SUMIFS('Transport-DB'!T:T,'Transport-DB'!C:C,"="&amp;'Work DB'!C84)</f>
        <v>0</v>
      </c>
      <c r="AI84" s="32">
        <v>0</v>
      </c>
      <c r="AJ84" s="29">
        <v>0</v>
      </c>
      <c r="AK84" s="30">
        <f>SUMIFS(Civil_DB[بتن],Civil_DB[تاریخ],"="&amp;'Work DB'!C84)</f>
        <v>0</v>
      </c>
      <c r="AL84" s="28">
        <v>0</v>
      </c>
      <c r="AM84" s="29">
        <v>0</v>
      </c>
      <c r="AN84" s="31">
        <v>0</v>
      </c>
      <c r="AO84" s="28">
        <v>62</v>
      </c>
      <c r="AP84" s="29">
        <v>33</v>
      </c>
      <c r="AQ84" s="29">
        <v>100</v>
      </c>
      <c r="AR84" s="30">
        <v>10</v>
      </c>
      <c r="AS84" s="28">
        <v>8</v>
      </c>
      <c r="AT84" s="29">
        <v>19</v>
      </c>
      <c r="AU84" s="232">
        <f>VLOOKUP(C84,'Daily Gas'!N21:Q51,2,FALSE)</f>
        <v>2244</v>
      </c>
      <c r="AV84" s="239">
        <f t="shared" si="11"/>
        <v>11374</v>
      </c>
      <c r="AW84" s="29">
        <v>0</v>
      </c>
      <c r="AX84" s="29">
        <v>0</v>
      </c>
      <c r="AY84" s="29"/>
      <c r="AZ84" s="29"/>
      <c r="BA84" s="29">
        <v>0</v>
      </c>
      <c r="BB84" s="29">
        <v>0</v>
      </c>
      <c r="BC84" s="30">
        <v>0</v>
      </c>
      <c r="BD84" s="283"/>
      <c r="BE84" s="283"/>
      <c r="BF84" s="283"/>
      <c r="BG84" s="283"/>
      <c r="BH84" s="32"/>
      <c r="BI84" s="56"/>
      <c r="BJ84" s="509"/>
    </row>
    <row r="85" spans="2:62" s="15" customFormat="1" ht="21" x14ac:dyDescent="0.25">
      <c r="B85" s="47"/>
      <c r="C85" s="20">
        <f t="shared" si="12"/>
        <v>45450</v>
      </c>
      <c r="D85" s="190">
        <f>SUMIFS('Transport-DB'!R:R,'Transport-DB'!C:C,"="&amp;'Work DB'!C85,'Transport-DB'!F:F,"="&amp;'Work DB'!$D$4)</f>
        <v>0</v>
      </c>
      <c r="E85" s="191">
        <f>SUMIFS('Transport-DB'!R:R,'Transport-DB'!C:C,"="&amp;'Work DB'!C85,'Transport-DB'!F:F,"="&amp;'Work DB'!$E$4)</f>
        <v>0</v>
      </c>
      <c r="F85" s="191">
        <f>SUMIFS('Transport-DB'!R:R,'Transport-DB'!C:C,"="&amp;'Work DB'!C85,'Transport-DB'!F:F,"="&amp;'Work DB'!$F$4)</f>
        <v>0</v>
      </c>
      <c r="G85" s="191">
        <f>SUMIFS('Transport-DB'!R:R,'Transport-DB'!C:C,"="&amp;'Work DB'!C85,'Transport-DB'!F:F,"="&amp;'Work DB'!$G$4)</f>
        <v>0</v>
      </c>
      <c r="H85" s="188">
        <f>SUMIFS('Transport-DB'!R:R,'Transport-DB'!C:C,"="&amp;'Work DB'!C85,'Transport-DB'!F:F,"="&amp;'Work DB'!$H$4)</f>
        <v>0</v>
      </c>
      <c r="I85" s="191">
        <f>SUMIFS('Transport-DB'!R:R,'Transport-DB'!C:C,"="&amp;'Work DB'!C85,'Transport-DB'!F:F,"="&amp;'Work DB'!$I$4)</f>
        <v>0</v>
      </c>
      <c r="J85" s="483">
        <f>SUMIFS('Transport-DB'!R:R,'Transport-DB'!C:C,"="&amp;'Work DB'!C85,'Transport-DB'!F:F,"="&amp;'Work DB'!$J$4)</f>
        <v>0</v>
      </c>
      <c r="K85" s="190">
        <f>SUMIFS('Transport-DB'!Q:Q,'Transport-DB'!C:C,"="&amp;'Work DB'!C85,'Transport-DB'!F:F,"="&amp;'Work DB'!$K$4)</f>
        <v>0</v>
      </c>
      <c r="L85" s="191">
        <f>SUMIFS('Transport-DB'!Q:Q,'Transport-DB'!C:C,"="&amp;'Work DB'!C85,'Transport-DB'!F:F,"="&amp;'Work DB'!$L$4)</f>
        <v>357</v>
      </c>
      <c r="M85" s="191">
        <f>SUMIFS('Transport-DB'!Q:Q,'Transport-DB'!C:C,"="&amp;'Work DB'!C85,'Transport-DB'!F:F,"="&amp;'Work DB'!$M$4)</f>
        <v>0</v>
      </c>
      <c r="N85" s="191">
        <f>SUMIFS('Transport-DB'!Q:Q,'Transport-DB'!C:C,"="&amp;'Work DB'!C85,'Transport-DB'!F:F,"="&amp;'Work DB'!$N$4)</f>
        <v>0</v>
      </c>
      <c r="O85" s="191">
        <f>SUMIFS('Transport-DB'!Q:Q,'Transport-DB'!C:C,"="&amp;'Work DB'!C85,'Transport-DB'!F:F,"="&amp;'Work DB'!$O$4)</f>
        <v>0</v>
      </c>
      <c r="P85" s="191">
        <f>SUMIFS('Transport-DB'!Q:Q,'Transport-DB'!C:C,"&lt;="&amp;'Work DB'!C85,'Transport-DB'!F:F,"="&amp;'Work DB'!$P$4)</f>
        <v>0</v>
      </c>
      <c r="Q85" s="188">
        <f>SUMIFS('Transport-DB'!Q:Q,'Transport-DB'!C:C,"="&amp;'Work DB'!C85,'Transport-DB'!F:F,"="&amp;'Work DB'!$Q$4)</f>
        <v>0</v>
      </c>
      <c r="R85" s="189">
        <f>SUMIFS('Transport-DB'!Q:Q,'Transport-DB'!C:C,"="&amp;'Work DB'!C85,'Transport-DB'!F:F,"="&amp;'Work DB'!$R$4)</f>
        <v>0</v>
      </c>
      <c r="S85" s="190">
        <f t="shared" si="10"/>
        <v>357</v>
      </c>
      <c r="T85" s="191">
        <f t="shared" si="9"/>
        <v>0</v>
      </c>
      <c r="U85" s="191"/>
      <c r="V85" s="191"/>
      <c r="W85" s="191"/>
      <c r="X85" s="191"/>
      <c r="Y85" s="189"/>
      <c r="Z85" s="283"/>
      <c r="AA85" s="190">
        <f>SUMIFS('Transport-DB'!S:S,'Transport-DB'!C:C,"="&amp;'Work DB'!C85,'Transport-DB'!F:F,"="&amp;'Work DB'!$AA$4)</f>
        <v>11.8</v>
      </c>
      <c r="AB85" s="191">
        <f>SUMIFS('Transport-DB'!S:S,'Transport-DB'!C:C,"="&amp;'Work DB'!C85,'Transport-DB'!F:F,"="&amp;'Work DB'!$AB$4)</f>
        <v>23.2</v>
      </c>
      <c r="AC85" s="191">
        <f>SUMIFS('Transport-DB'!S:S,'Transport-DB'!C:C,"="&amp;'Work DB'!C85,'Transport-DB'!F:F,"="&amp;'Work DB'!$AC$4)</f>
        <v>0</v>
      </c>
      <c r="AD85" s="188">
        <f>SUMIFS('Transport-DB'!S:S,'Transport-DB'!C:C,"="&amp;'Work DB'!C85,'Transport-DB'!F:F,"="&amp;'Work DB'!$AD$4)</f>
        <v>20</v>
      </c>
      <c r="AE85" s="188">
        <f>SUMIFS('Transport-DB'!S:S,'Transport-DB'!C:C,"="&amp;'Work DB'!C85,'Transport-DB'!F:F,"="&amp;'Work DB'!$AE$4)</f>
        <v>0</v>
      </c>
      <c r="AF85" s="188">
        <f>SUMIFS('Transport-DB'!S:S,'Transport-DB'!C:C,"="&amp;'Work DB'!C85,'Transport-DB'!F:F,"="&amp;'Work DB'!$AF$4)</f>
        <v>0</v>
      </c>
      <c r="AG85" s="189"/>
      <c r="AH85" s="230">
        <f>SUMIFS('Transport-DB'!T:T,'Transport-DB'!C:C,"="&amp;'Work DB'!C85)</f>
        <v>252.70000000000002</v>
      </c>
      <c r="AI85" s="32">
        <v>0</v>
      </c>
      <c r="AJ85" s="29">
        <v>0</v>
      </c>
      <c r="AK85" s="30">
        <f>SUMIFS(Civil_DB[بتن],Civil_DB[تاریخ],"="&amp;'Work DB'!C85)</f>
        <v>0</v>
      </c>
      <c r="AL85" s="28">
        <v>0</v>
      </c>
      <c r="AM85" s="29">
        <v>0</v>
      </c>
      <c r="AN85" s="31">
        <v>0</v>
      </c>
      <c r="AO85" s="28">
        <v>53</v>
      </c>
      <c r="AP85" s="29">
        <v>20</v>
      </c>
      <c r="AQ85" s="29">
        <v>77</v>
      </c>
      <c r="AR85" s="30">
        <v>10</v>
      </c>
      <c r="AS85" s="28">
        <v>7</v>
      </c>
      <c r="AT85" s="29">
        <v>15</v>
      </c>
      <c r="AU85" s="232">
        <f>VLOOKUP(C85,'Daily Gas'!N22:Q52,2,FALSE)</f>
        <v>607</v>
      </c>
      <c r="AV85" s="239">
        <f t="shared" si="11"/>
        <v>10767</v>
      </c>
      <c r="AW85" s="29">
        <v>0</v>
      </c>
      <c r="AX85" s="29">
        <v>0</v>
      </c>
      <c r="AY85" s="29"/>
      <c r="AZ85" s="29"/>
      <c r="BA85" s="29">
        <v>0</v>
      </c>
      <c r="BB85" s="29">
        <v>0</v>
      </c>
      <c r="BC85" s="30">
        <v>0</v>
      </c>
      <c r="BD85" s="283"/>
      <c r="BE85" s="283"/>
      <c r="BF85" s="283"/>
      <c r="BG85" s="283"/>
      <c r="BH85" s="32"/>
      <c r="BI85" s="56"/>
      <c r="BJ85" s="509"/>
    </row>
    <row r="86" spans="2:62" s="15" customFormat="1" ht="21" x14ac:dyDescent="0.25">
      <c r="B86" s="47"/>
      <c r="C86" s="20">
        <f t="shared" si="12"/>
        <v>45451</v>
      </c>
      <c r="D86" s="190">
        <f>SUMIFS('Transport-DB'!R:R,'Transport-DB'!C:C,"="&amp;'Work DB'!C86,'Transport-DB'!F:F,"="&amp;'Work DB'!$D$4)</f>
        <v>397.66999999999996</v>
      </c>
      <c r="E86" s="191">
        <f>SUMIFS('Transport-DB'!R:R,'Transport-DB'!C:C,"="&amp;'Work DB'!C86,'Transport-DB'!F:F,"="&amp;'Work DB'!$E$4)</f>
        <v>458.16</v>
      </c>
      <c r="F86" s="191">
        <f>SUMIFS('Transport-DB'!R:R,'Transport-DB'!C:C,"="&amp;'Work DB'!C86,'Transport-DB'!F:F,"="&amp;'Work DB'!$F$4)</f>
        <v>286.35000000000002</v>
      </c>
      <c r="G86" s="191">
        <f>SUMIFS('Transport-DB'!R:R,'Transport-DB'!C:C,"="&amp;'Work DB'!C86,'Transport-DB'!F:F,"="&amp;'Work DB'!$G$4)</f>
        <v>0</v>
      </c>
      <c r="H86" s="188">
        <f>SUMIFS('Transport-DB'!R:R,'Transport-DB'!C:C,"="&amp;'Work DB'!C86,'Transport-DB'!F:F,"="&amp;'Work DB'!$H$4)</f>
        <v>0</v>
      </c>
      <c r="I86" s="191">
        <f>SUMIFS('Transport-DB'!R:R,'Transport-DB'!C:C,"="&amp;'Work DB'!C86,'Transport-DB'!F:F,"="&amp;'Work DB'!$I$4)</f>
        <v>0</v>
      </c>
      <c r="J86" s="483">
        <f>SUMIFS('Transport-DB'!R:R,'Transport-DB'!C:C,"="&amp;'Work DB'!C86,'Transport-DB'!F:F,"="&amp;'Work DB'!$J$4)</f>
        <v>0</v>
      </c>
      <c r="K86" s="190">
        <f>SUMIFS('Transport-DB'!Q:Q,'Transport-DB'!C:C,"="&amp;'Work DB'!C86,'Transport-DB'!F:F,"="&amp;'Work DB'!$K$4)</f>
        <v>0</v>
      </c>
      <c r="L86" s="191">
        <f>SUMIFS('Transport-DB'!Q:Q,'Transport-DB'!C:C,"="&amp;'Work DB'!C86,'Transport-DB'!F:F,"="&amp;'Work DB'!$L$4)</f>
        <v>763</v>
      </c>
      <c r="M86" s="191">
        <f>SUMIFS('Transport-DB'!Q:Q,'Transport-DB'!C:C,"="&amp;'Work DB'!C86,'Transport-DB'!F:F,"="&amp;'Work DB'!$M$4)</f>
        <v>0</v>
      </c>
      <c r="N86" s="191">
        <f>SUMIFS('Transport-DB'!Q:Q,'Transport-DB'!C:C,"="&amp;'Work DB'!C86,'Transport-DB'!F:F,"="&amp;'Work DB'!$N$4)</f>
        <v>0</v>
      </c>
      <c r="O86" s="191">
        <f>SUMIFS('Transport-DB'!Q:Q,'Transport-DB'!C:C,"="&amp;'Work DB'!C86,'Transport-DB'!F:F,"="&amp;'Work DB'!$O$4)</f>
        <v>0</v>
      </c>
      <c r="P86" s="191">
        <f>SUMIFS('Transport-DB'!Q:Q,'Transport-DB'!C:C,"&lt;="&amp;'Work DB'!C86,'Transport-DB'!F:F,"="&amp;'Work DB'!$P$4)</f>
        <v>0</v>
      </c>
      <c r="Q86" s="188">
        <f>SUMIFS('Transport-DB'!Q:Q,'Transport-DB'!C:C,"="&amp;'Work DB'!C86,'Transport-DB'!F:F,"="&amp;'Work DB'!$Q$4)</f>
        <v>0</v>
      </c>
      <c r="R86" s="189">
        <f>SUMIFS('Transport-DB'!Q:Q,'Transport-DB'!C:C,"="&amp;'Work DB'!C86,'Transport-DB'!F:F,"="&amp;'Work DB'!$R$4)</f>
        <v>0</v>
      </c>
      <c r="S86" s="190">
        <f t="shared" si="10"/>
        <v>1905.1799999999998</v>
      </c>
      <c r="T86" s="191">
        <f t="shared" si="9"/>
        <v>0</v>
      </c>
      <c r="U86" s="191"/>
      <c r="V86" s="191"/>
      <c r="W86" s="191"/>
      <c r="X86" s="191"/>
      <c r="Y86" s="189"/>
      <c r="Z86" s="283"/>
      <c r="AA86" s="190">
        <f>SUMIFS('Transport-DB'!S:S,'Transport-DB'!C:C,"="&amp;'Work DB'!C86,'Transport-DB'!F:F,"="&amp;'Work DB'!$AA$4)</f>
        <v>0</v>
      </c>
      <c r="AB86" s="191">
        <f>SUMIFS('Transport-DB'!S:S,'Transport-DB'!C:C,"="&amp;'Work DB'!C86,'Transport-DB'!F:F,"="&amp;'Work DB'!$AB$4)</f>
        <v>46.4</v>
      </c>
      <c r="AC86" s="191">
        <f>SUMIFS('Transport-DB'!S:S,'Transport-DB'!C:C,"="&amp;'Work DB'!C86,'Transport-DB'!F:F,"="&amp;'Work DB'!$AC$4)</f>
        <v>0</v>
      </c>
      <c r="AD86" s="188">
        <f>SUMIFS('Transport-DB'!S:S,'Transport-DB'!C:C,"="&amp;'Work DB'!C86,'Transport-DB'!F:F,"="&amp;'Work DB'!$AD$4)</f>
        <v>50</v>
      </c>
      <c r="AE86" s="188">
        <f>SUMIFS('Transport-DB'!S:S,'Transport-DB'!C:C,"="&amp;'Work DB'!C86,'Transport-DB'!F:F,"="&amp;'Work DB'!$AE$4)</f>
        <v>0</v>
      </c>
      <c r="AF86" s="188">
        <f>SUMIFS('Transport-DB'!S:S,'Transport-DB'!C:C,"="&amp;'Work DB'!C86,'Transport-DB'!F:F,"="&amp;'Work DB'!$AF$4)</f>
        <v>0</v>
      </c>
      <c r="AG86" s="189"/>
      <c r="AH86" s="230">
        <f>SUMIFS('Transport-DB'!T:T,'Transport-DB'!C:C,"="&amp;'Work DB'!C86)</f>
        <v>0</v>
      </c>
      <c r="AI86" s="32">
        <v>0</v>
      </c>
      <c r="AJ86" s="29">
        <v>0</v>
      </c>
      <c r="AK86" s="30">
        <f>SUMIFS(Civil_DB[بتن],Civil_DB[تاریخ],"="&amp;'Work DB'!C86)</f>
        <v>0</v>
      </c>
      <c r="AL86" s="28">
        <v>0</v>
      </c>
      <c r="AM86" s="29">
        <v>0</v>
      </c>
      <c r="AN86" s="31">
        <v>0</v>
      </c>
      <c r="AO86" s="28">
        <v>57</v>
      </c>
      <c r="AP86" s="29">
        <v>36</v>
      </c>
      <c r="AQ86" s="29">
        <v>95</v>
      </c>
      <c r="AR86" s="30">
        <v>12</v>
      </c>
      <c r="AS86" s="28">
        <v>6</v>
      </c>
      <c r="AT86" s="29">
        <v>19</v>
      </c>
      <c r="AU86" s="232">
        <f>VLOOKUP(C86,'Daily Gas'!N23:Q53,2,FALSE)</f>
        <v>1628</v>
      </c>
      <c r="AV86" s="239">
        <f t="shared" si="11"/>
        <v>9139</v>
      </c>
      <c r="AW86" s="29">
        <v>0</v>
      </c>
      <c r="AX86" s="29">
        <v>0</v>
      </c>
      <c r="AY86" s="29"/>
      <c r="AZ86" s="29"/>
      <c r="BA86" s="29">
        <v>0</v>
      </c>
      <c r="BB86" s="29">
        <v>0</v>
      </c>
      <c r="BC86" s="30">
        <v>0</v>
      </c>
      <c r="BD86" s="283"/>
      <c r="BE86" s="283"/>
      <c r="BF86" s="283"/>
      <c r="BG86" s="283"/>
      <c r="BH86" s="32"/>
      <c r="BI86" s="56"/>
      <c r="BJ86" s="509"/>
    </row>
    <row r="87" spans="2:62" s="15" customFormat="1" ht="21" x14ac:dyDescent="0.25">
      <c r="B87" s="47"/>
      <c r="C87" s="20">
        <f t="shared" si="12"/>
        <v>45452</v>
      </c>
      <c r="D87" s="190">
        <f>SUMIFS('Transport-DB'!R:R,'Transport-DB'!C:C,"="&amp;'Work DB'!C87,'Transport-DB'!F:F,"="&amp;'Work DB'!$D$4)</f>
        <v>68.827500000000001</v>
      </c>
      <c r="E87" s="191">
        <f>SUMIFS('Transport-DB'!R:R,'Transport-DB'!C:C,"="&amp;'Work DB'!C87,'Transport-DB'!F:F,"="&amp;'Work DB'!$E$4)</f>
        <v>462.9325</v>
      </c>
      <c r="F87" s="191">
        <f>SUMIFS('Transport-DB'!R:R,'Transport-DB'!C:C,"="&amp;'Work DB'!C87,'Transport-DB'!F:F,"="&amp;'Work DB'!$F$4)</f>
        <v>391.34499999999997</v>
      </c>
      <c r="G87" s="191">
        <f>SUMIFS('Transport-DB'!R:R,'Transport-DB'!C:C,"="&amp;'Work DB'!C87,'Transport-DB'!F:F,"="&amp;'Work DB'!$G$4)</f>
        <v>0</v>
      </c>
      <c r="H87" s="188">
        <f>SUMIFS('Transport-DB'!R:R,'Transport-DB'!C:C,"="&amp;'Work DB'!C87,'Transport-DB'!F:F,"="&amp;'Work DB'!$H$4)</f>
        <v>0</v>
      </c>
      <c r="I87" s="191">
        <f>SUMIFS('Transport-DB'!R:R,'Transport-DB'!C:C,"="&amp;'Work DB'!C87,'Transport-DB'!F:F,"="&amp;'Work DB'!$I$4)</f>
        <v>0</v>
      </c>
      <c r="J87" s="483">
        <f>SUMIFS('Transport-DB'!R:R,'Transport-DB'!C:C,"="&amp;'Work DB'!C87,'Transport-DB'!F:F,"="&amp;'Work DB'!$J$4)</f>
        <v>0</v>
      </c>
      <c r="K87" s="190">
        <f>SUMIFS('Transport-DB'!Q:Q,'Transport-DB'!C:C,"="&amp;'Work DB'!C87,'Transport-DB'!F:F,"="&amp;'Work DB'!$K$4)</f>
        <v>0</v>
      </c>
      <c r="L87" s="191">
        <f>SUMIFS('Transport-DB'!Q:Q,'Transport-DB'!C:C,"="&amp;'Work DB'!C87,'Transport-DB'!F:F,"="&amp;'Work DB'!$L$4)</f>
        <v>826</v>
      </c>
      <c r="M87" s="191">
        <f>SUMIFS('Transport-DB'!Q:Q,'Transport-DB'!C:C,"="&amp;'Work DB'!C87,'Transport-DB'!F:F,"="&amp;'Work DB'!$M$4)</f>
        <v>0</v>
      </c>
      <c r="N87" s="191">
        <f>SUMIFS('Transport-DB'!Q:Q,'Transport-DB'!C:C,"="&amp;'Work DB'!C87,'Transport-DB'!F:F,"="&amp;'Work DB'!$N$4)</f>
        <v>0</v>
      </c>
      <c r="O87" s="191">
        <f>SUMIFS('Transport-DB'!Q:Q,'Transport-DB'!C:C,"="&amp;'Work DB'!C87,'Transport-DB'!F:F,"="&amp;'Work DB'!$O$4)</f>
        <v>0</v>
      </c>
      <c r="P87" s="191">
        <f>SUMIFS('Transport-DB'!Q:Q,'Transport-DB'!C:C,"&lt;="&amp;'Work DB'!C87,'Transport-DB'!F:F,"="&amp;'Work DB'!$P$4)</f>
        <v>0</v>
      </c>
      <c r="Q87" s="188">
        <f>SUMIFS('Transport-DB'!Q:Q,'Transport-DB'!C:C,"="&amp;'Work DB'!C87,'Transport-DB'!F:F,"="&amp;'Work DB'!$Q$4)</f>
        <v>0</v>
      </c>
      <c r="R87" s="189">
        <f>SUMIFS('Transport-DB'!Q:Q,'Transport-DB'!C:C,"="&amp;'Work DB'!C87,'Transport-DB'!F:F,"="&amp;'Work DB'!$R$4)</f>
        <v>0</v>
      </c>
      <c r="S87" s="190">
        <f t="shared" si="10"/>
        <v>1749.105</v>
      </c>
      <c r="T87" s="191">
        <f t="shared" si="9"/>
        <v>0</v>
      </c>
      <c r="U87" s="191"/>
      <c r="V87" s="191"/>
      <c r="W87" s="191"/>
      <c r="X87" s="191"/>
      <c r="Y87" s="189"/>
      <c r="Z87" s="283"/>
      <c r="AA87" s="190">
        <f>SUMIFS('Transport-DB'!S:S,'Transport-DB'!C:C,"="&amp;'Work DB'!C87,'Transport-DB'!F:F,"="&amp;'Work DB'!$AA$4)</f>
        <v>0</v>
      </c>
      <c r="AB87" s="191">
        <f>SUMIFS('Transport-DB'!S:S,'Transport-DB'!C:C,"="&amp;'Work DB'!C87,'Transport-DB'!F:F,"="&amp;'Work DB'!$AB$4)</f>
        <v>11.6</v>
      </c>
      <c r="AC87" s="191">
        <f>SUMIFS('Transport-DB'!S:S,'Transport-DB'!C:C,"="&amp;'Work DB'!C87,'Transport-DB'!F:F,"="&amp;'Work DB'!$AC$4)</f>
        <v>0</v>
      </c>
      <c r="AD87" s="188">
        <f>SUMIFS('Transport-DB'!S:S,'Transport-DB'!C:C,"="&amp;'Work DB'!C87,'Transport-DB'!F:F,"="&amp;'Work DB'!$AD$4)</f>
        <v>30</v>
      </c>
      <c r="AE87" s="188">
        <f>SUMIFS('Transport-DB'!S:S,'Transport-DB'!C:C,"="&amp;'Work DB'!C87,'Transport-DB'!F:F,"="&amp;'Work DB'!$AE$4)</f>
        <v>0</v>
      </c>
      <c r="AF87" s="188">
        <f>SUMIFS('Transport-DB'!S:S,'Transport-DB'!C:C,"="&amp;'Work DB'!C87,'Transport-DB'!F:F,"="&amp;'Work DB'!$AF$4)</f>
        <v>0</v>
      </c>
      <c r="AG87" s="189"/>
      <c r="AH87" s="230">
        <f>SUMIFS('Transport-DB'!T:T,'Transport-DB'!C:C,"="&amp;'Work DB'!C87)</f>
        <v>0</v>
      </c>
      <c r="AI87" s="32">
        <v>0</v>
      </c>
      <c r="AJ87" s="29">
        <v>0</v>
      </c>
      <c r="AK87" s="30">
        <f>SUMIFS(Civil_DB[بتن],Civil_DB[تاریخ],"="&amp;'Work DB'!C87)</f>
        <v>0</v>
      </c>
      <c r="AL87" s="28">
        <v>0</v>
      </c>
      <c r="AM87" s="29">
        <v>0</v>
      </c>
      <c r="AN87" s="31">
        <v>0</v>
      </c>
      <c r="AO87" s="28">
        <v>60</v>
      </c>
      <c r="AP87" s="29">
        <v>26</v>
      </c>
      <c r="AQ87" s="29">
        <v>91</v>
      </c>
      <c r="AR87" s="30">
        <v>12</v>
      </c>
      <c r="AS87" s="28">
        <v>6</v>
      </c>
      <c r="AT87" s="29">
        <v>19</v>
      </c>
      <c r="AU87" s="232">
        <f>VLOOKUP(C87,'Daily Gas'!N24:Q54,2,FALSE)</f>
        <v>1202</v>
      </c>
      <c r="AV87" s="239">
        <f t="shared" si="11"/>
        <v>7937</v>
      </c>
      <c r="AW87" s="29">
        <v>0</v>
      </c>
      <c r="AX87" s="29">
        <v>0</v>
      </c>
      <c r="AY87" s="29"/>
      <c r="AZ87" s="29"/>
      <c r="BA87" s="29">
        <v>0</v>
      </c>
      <c r="BB87" s="29">
        <v>0</v>
      </c>
      <c r="BC87" s="30">
        <v>0</v>
      </c>
      <c r="BD87" s="283"/>
      <c r="BE87" s="283"/>
      <c r="BF87" s="283"/>
      <c r="BG87" s="283"/>
      <c r="BH87" s="32"/>
      <c r="BI87" s="56"/>
      <c r="BJ87" s="509"/>
    </row>
    <row r="88" spans="2:62" s="15" customFormat="1" ht="21" x14ac:dyDescent="0.25">
      <c r="B88" s="47"/>
      <c r="C88" s="20">
        <f t="shared" si="12"/>
        <v>45453</v>
      </c>
      <c r="D88" s="190">
        <f>SUMIFS('Transport-DB'!R:R,'Transport-DB'!C:C,"="&amp;'Work DB'!C88,'Transport-DB'!F:F,"="&amp;'Work DB'!$D$4)</f>
        <v>53.532499999999999</v>
      </c>
      <c r="E88" s="191">
        <f>SUMIFS('Transport-DB'!R:R,'Transport-DB'!C:C,"="&amp;'Work DB'!C88,'Transport-DB'!F:F,"="&amp;'Work DB'!$E$4)</f>
        <v>324.52999999999997</v>
      </c>
      <c r="F88" s="191">
        <f>SUMIFS('Transport-DB'!R:R,'Transport-DB'!C:C,"="&amp;'Work DB'!C88,'Transport-DB'!F:F,"="&amp;'Work DB'!$F$4)</f>
        <v>424.7525</v>
      </c>
      <c r="G88" s="191">
        <f>SUMIFS('Transport-DB'!R:R,'Transport-DB'!C:C,"="&amp;'Work DB'!C88,'Transport-DB'!F:F,"="&amp;'Work DB'!$G$4)</f>
        <v>0</v>
      </c>
      <c r="H88" s="188">
        <f>SUMIFS('Transport-DB'!R:R,'Transport-DB'!C:C,"="&amp;'Work DB'!C88,'Transport-DB'!F:F,"="&amp;'Work DB'!$H$4)</f>
        <v>0</v>
      </c>
      <c r="I88" s="191">
        <f>SUMIFS('Transport-DB'!R:R,'Transport-DB'!C:C,"="&amp;'Work DB'!C88,'Transport-DB'!F:F,"="&amp;'Work DB'!$I$4)</f>
        <v>0</v>
      </c>
      <c r="J88" s="483">
        <f>SUMIFS('Transport-DB'!R:R,'Transport-DB'!C:C,"="&amp;'Work DB'!C88,'Transport-DB'!F:F,"="&amp;'Work DB'!$J$4)</f>
        <v>0</v>
      </c>
      <c r="K88" s="190">
        <f>SUMIFS('Transport-DB'!Q:Q,'Transport-DB'!C:C,"="&amp;'Work DB'!C88,'Transport-DB'!F:F,"="&amp;'Work DB'!$K$4)</f>
        <v>0</v>
      </c>
      <c r="L88" s="191">
        <f>SUMIFS('Transport-DB'!Q:Q,'Transport-DB'!C:C,"="&amp;'Work DB'!C88,'Transport-DB'!F:F,"="&amp;'Work DB'!$L$4)</f>
        <v>826</v>
      </c>
      <c r="M88" s="191">
        <f>SUMIFS('Transport-DB'!Q:Q,'Transport-DB'!C:C,"="&amp;'Work DB'!C88,'Transport-DB'!F:F,"="&amp;'Work DB'!$M$4)</f>
        <v>0</v>
      </c>
      <c r="N88" s="191">
        <f>SUMIFS('Transport-DB'!Q:Q,'Transport-DB'!C:C,"="&amp;'Work DB'!C88,'Transport-DB'!F:F,"="&amp;'Work DB'!$N$4)</f>
        <v>0</v>
      </c>
      <c r="O88" s="191">
        <f>SUMIFS('Transport-DB'!Q:Q,'Transport-DB'!C:C,"="&amp;'Work DB'!C88,'Transport-DB'!F:F,"="&amp;'Work DB'!$O$4)</f>
        <v>0</v>
      </c>
      <c r="P88" s="191">
        <f>SUMIFS('Transport-DB'!Q:Q,'Transport-DB'!C:C,"&lt;="&amp;'Work DB'!C88,'Transport-DB'!F:F,"="&amp;'Work DB'!$P$4)</f>
        <v>0</v>
      </c>
      <c r="Q88" s="188">
        <f>SUMIFS('Transport-DB'!Q:Q,'Transport-DB'!C:C,"="&amp;'Work DB'!C88,'Transport-DB'!F:F,"="&amp;'Work DB'!$Q$4)</f>
        <v>0</v>
      </c>
      <c r="R88" s="189">
        <f>SUMIFS('Transport-DB'!Q:Q,'Transport-DB'!C:C,"="&amp;'Work DB'!C88,'Transport-DB'!F:F,"="&amp;'Work DB'!$R$4)</f>
        <v>0</v>
      </c>
      <c r="S88" s="190">
        <f t="shared" si="10"/>
        <v>1628.8150000000001</v>
      </c>
      <c r="T88" s="191">
        <f t="shared" si="9"/>
        <v>0</v>
      </c>
      <c r="U88" s="191"/>
      <c r="V88" s="191"/>
      <c r="W88" s="191"/>
      <c r="X88" s="191"/>
      <c r="Y88" s="189"/>
      <c r="Z88" s="283"/>
      <c r="AA88" s="190">
        <f>SUMIFS('Transport-DB'!S:S,'Transport-DB'!C:C,"="&amp;'Work DB'!C88,'Transport-DB'!F:F,"="&amp;'Work DB'!$AA$4)</f>
        <v>0</v>
      </c>
      <c r="AB88" s="191">
        <f>SUMIFS('Transport-DB'!S:S,'Transport-DB'!C:C,"="&amp;'Work DB'!C88,'Transport-DB'!F:F,"="&amp;'Work DB'!$AB$4)</f>
        <v>46.4</v>
      </c>
      <c r="AC88" s="191">
        <f>SUMIFS('Transport-DB'!S:S,'Transport-DB'!C:C,"="&amp;'Work DB'!C88,'Transport-DB'!F:F,"="&amp;'Work DB'!$AC$4)</f>
        <v>0</v>
      </c>
      <c r="AD88" s="188">
        <f>SUMIFS('Transport-DB'!S:S,'Transport-DB'!C:C,"="&amp;'Work DB'!C88,'Transport-DB'!F:F,"="&amp;'Work DB'!$AD$4)</f>
        <v>50</v>
      </c>
      <c r="AE88" s="188">
        <f>SUMIFS('Transport-DB'!S:S,'Transport-DB'!C:C,"="&amp;'Work DB'!C88,'Transport-DB'!F:F,"="&amp;'Work DB'!$AE$4)</f>
        <v>91.5</v>
      </c>
      <c r="AF88" s="188">
        <f>SUMIFS('Transport-DB'!S:S,'Transport-DB'!C:C,"="&amp;'Work DB'!C88,'Transport-DB'!F:F,"="&amp;'Work DB'!$AF$4)</f>
        <v>0</v>
      </c>
      <c r="AG88" s="189"/>
      <c r="AH88" s="230">
        <f>SUMIFS('Transport-DB'!T:T,'Transport-DB'!C:C,"="&amp;'Work DB'!C88)</f>
        <v>0</v>
      </c>
      <c r="AI88" s="32">
        <v>0</v>
      </c>
      <c r="AJ88" s="29">
        <v>0</v>
      </c>
      <c r="AK88" s="30">
        <f>SUMIFS(Civil_DB[بتن],Civil_DB[تاریخ],"="&amp;'Work DB'!C88)</f>
        <v>0</v>
      </c>
      <c r="AL88" s="28">
        <v>0</v>
      </c>
      <c r="AM88" s="29">
        <v>0</v>
      </c>
      <c r="AN88" s="31">
        <v>0</v>
      </c>
      <c r="AO88" s="28">
        <v>60</v>
      </c>
      <c r="AP88" s="29">
        <v>31</v>
      </c>
      <c r="AQ88" s="29">
        <v>98</v>
      </c>
      <c r="AR88" s="30">
        <v>12</v>
      </c>
      <c r="AS88" s="28">
        <v>6</v>
      </c>
      <c r="AT88" s="29">
        <v>19</v>
      </c>
      <c r="AU88" s="232">
        <f>VLOOKUP(C88,'Daily Gas'!N25:Q55,2,FALSE)</f>
        <v>3196</v>
      </c>
      <c r="AV88" s="239">
        <f t="shared" si="11"/>
        <v>4741</v>
      </c>
      <c r="AW88" s="29">
        <v>0</v>
      </c>
      <c r="AX88" s="29">
        <v>0</v>
      </c>
      <c r="AY88" s="29"/>
      <c r="AZ88" s="29"/>
      <c r="BA88" s="29">
        <v>0</v>
      </c>
      <c r="BB88" s="29">
        <v>0</v>
      </c>
      <c r="BC88" s="30">
        <v>0</v>
      </c>
      <c r="BD88" s="283"/>
      <c r="BE88" s="283"/>
      <c r="BF88" s="283"/>
      <c r="BG88" s="283"/>
      <c r="BH88" s="32"/>
      <c r="BI88" s="56"/>
      <c r="BJ88" s="509"/>
    </row>
    <row r="89" spans="2:62" s="15" customFormat="1" ht="21" x14ac:dyDescent="0.25">
      <c r="B89" s="47"/>
      <c r="C89" s="20">
        <f t="shared" si="12"/>
        <v>45454</v>
      </c>
      <c r="D89" s="190">
        <f>SUMIFS('Transport-DB'!R:R,'Transport-DB'!C:C,"="&amp;'Work DB'!C89,'Transport-DB'!F:F,"="&amp;'Work DB'!$D$4)</f>
        <v>0</v>
      </c>
      <c r="E89" s="191">
        <f>SUMIFS('Transport-DB'!R:R,'Transport-DB'!C:C,"="&amp;'Work DB'!C89,'Transport-DB'!F:F,"="&amp;'Work DB'!$E$4)</f>
        <v>391.34500000000003</v>
      </c>
      <c r="F89" s="191">
        <f>SUMIFS('Transport-DB'!R:R,'Transport-DB'!C:C,"="&amp;'Work DB'!C89,'Transport-DB'!F:F,"="&amp;'Work DB'!$F$4)</f>
        <v>431.82499999999999</v>
      </c>
      <c r="G89" s="191">
        <f>SUMIFS('Transport-DB'!R:R,'Transport-DB'!C:C,"="&amp;'Work DB'!C89,'Transport-DB'!F:F,"="&amp;'Work DB'!$G$4)</f>
        <v>0</v>
      </c>
      <c r="H89" s="188">
        <f>SUMIFS('Transport-DB'!R:R,'Transport-DB'!C:C,"="&amp;'Work DB'!C89,'Transport-DB'!F:F,"="&amp;'Work DB'!$H$4)</f>
        <v>0</v>
      </c>
      <c r="I89" s="191">
        <f>SUMIFS('Transport-DB'!R:R,'Transport-DB'!C:C,"="&amp;'Work DB'!C89,'Transport-DB'!F:F,"="&amp;'Work DB'!$I$4)</f>
        <v>0</v>
      </c>
      <c r="J89" s="483">
        <f>SUMIFS('Transport-DB'!R:R,'Transport-DB'!C:C,"="&amp;'Work DB'!C89,'Transport-DB'!F:F,"="&amp;'Work DB'!$J$4)</f>
        <v>0</v>
      </c>
      <c r="K89" s="190">
        <f>SUMIFS('Transport-DB'!Q:Q,'Transport-DB'!C:C,"="&amp;'Work DB'!C89,'Transport-DB'!F:F,"="&amp;'Work DB'!$K$4)</f>
        <v>0</v>
      </c>
      <c r="L89" s="191">
        <f>SUMIFS('Transport-DB'!Q:Q,'Transport-DB'!C:C,"="&amp;'Work DB'!C89,'Transport-DB'!F:F,"="&amp;'Work DB'!$L$4)</f>
        <v>742</v>
      </c>
      <c r="M89" s="191">
        <f>SUMIFS('Transport-DB'!Q:Q,'Transport-DB'!C:C,"="&amp;'Work DB'!C89,'Transport-DB'!F:F,"="&amp;'Work DB'!$M$4)</f>
        <v>0</v>
      </c>
      <c r="N89" s="191">
        <f>SUMIFS('Transport-DB'!Q:Q,'Transport-DB'!C:C,"="&amp;'Work DB'!C89,'Transport-DB'!F:F,"="&amp;'Work DB'!$N$4)</f>
        <v>0</v>
      </c>
      <c r="O89" s="191">
        <f>SUMIFS('Transport-DB'!Q:Q,'Transport-DB'!C:C,"="&amp;'Work DB'!C89,'Transport-DB'!F:F,"="&amp;'Work DB'!$O$4)</f>
        <v>0</v>
      </c>
      <c r="P89" s="191">
        <f>SUMIFS('Transport-DB'!Q:Q,'Transport-DB'!C:C,"&lt;="&amp;'Work DB'!C89,'Transport-DB'!F:F,"="&amp;'Work DB'!$P$4)</f>
        <v>0</v>
      </c>
      <c r="Q89" s="188">
        <f>SUMIFS('Transport-DB'!Q:Q,'Transport-DB'!C:C,"="&amp;'Work DB'!C89,'Transport-DB'!F:F,"="&amp;'Work DB'!$Q$4)</f>
        <v>0</v>
      </c>
      <c r="R89" s="189">
        <f>SUMIFS('Transport-DB'!Q:Q,'Transport-DB'!C:C,"="&amp;'Work DB'!C89,'Transport-DB'!F:F,"="&amp;'Work DB'!$R$4)</f>
        <v>0</v>
      </c>
      <c r="S89" s="190">
        <f t="shared" si="10"/>
        <v>1565.17</v>
      </c>
      <c r="T89" s="191">
        <f t="shared" si="9"/>
        <v>0</v>
      </c>
      <c r="U89" s="191"/>
      <c r="V89" s="191"/>
      <c r="W89" s="191"/>
      <c r="X89" s="191"/>
      <c r="Y89" s="189"/>
      <c r="Z89" s="283"/>
      <c r="AA89" s="190">
        <f>SUMIFS('Transport-DB'!S:S,'Transport-DB'!C:C,"="&amp;'Work DB'!C89,'Transport-DB'!F:F,"="&amp;'Work DB'!$AA$4)</f>
        <v>0</v>
      </c>
      <c r="AB89" s="191">
        <f>SUMIFS('Transport-DB'!S:S,'Transport-DB'!C:C,"="&amp;'Work DB'!C89,'Transport-DB'!F:F,"="&amp;'Work DB'!$AB$4)</f>
        <v>69.599999999999994</v>
      </c>
      <c r="AC89" s="191">
        <f>SUMIFS('Transport-DB'!S:S,'Transport-DB'!C:C,"="&amp;'Work DB'!C89,'Transport-DB'!F:F,"="&amp;'Work DB'!$AC$4)</f>
        <v>0</v>
      </c>
      <c r="AD89" s="188">
        <f>SUMIFS('Transport-DB'!S:S,'Transport-DB'!C:C,"="&amp;'Work DB'!C89,'Transport-DB'!F:F,"="&amp;'Work DB'!$AD$4)</f>
        <v>50</v>
      </c>
      <c r="AE89" s="188">
        <f>SUMIFS('Transport-DB'!S:S,'Transport-DB'!C:C,"="&amp;'Work DB'!C89,'Transport-DB'!F:F,"="&amp;'Work DB'!$AE$4)</f>
        <v>0</v>
      </c>
      <c r="AF89" s="188">
        <f>SUMIFS('Transport-DB'!S:S,'Transport-DB'!C:C,"="&amp;'Work DB'!C89,'Transport-DB'!F:F,"="&amp;'Work DB'!$AF$4)</f>
        <v>0</v>
      </c>
      <c r="AG89" s="189"/>
      <c r="AH89" s="230">
        <f>SUMIFS('Transport-DB'!T:T,'Transport-DB'!C:C,"="&amp;'Work DB'!C89)</f>
        <v>0</v>
      </c>
      <c r="AI89" s="32">
        <v>0</v>
      </c>
      <c r="AJ89" s="29">
        <v>0</v>
      </c>
      <c r="AK89" s="30">
        <f>SUMIFS(Civil_DB[بتن],Civil_DB[تاریخ],"="&amp;'Work DB'!C89)</f>
        <v>0</v>
      </c>
      <c r="AL89" s="28">
        <v>0</v>
      </c>
      <c r="AM89" s="29">
        <v>0</v>
      </c>
      <c r="AN89" s="31">
        <v>0</v>
      </c>
      <c r="AO89" s="28">
        <f>95-AP89</f>
        <v>64</v>
      </c>
      <c r="AP89" s="29">
        <v>31</v>
      </c>
      <c r="AQ89" s="29">
        <v>101</v>
      </c>
      <c r="AR89" s="30">
        <v>12</v>
      </c>
      <c r="AS89" s="28">
        <v>8</v>
      </c>
      <c r="AT89" s="29">
        <v>19</v>
      </c>
      <c r="AU89" s="232">
        <f>VLOOKUP(C89,'Daily Gas'!N26:Q56,2,FALSE)</f>
        <v>819</v>
      </c>
      <c r="AV89" s="239">
        <f t="shared" si="11"/>
        <v>3922</v>
      </c>
      <c r="AW89" s="29">
        <v>0</v>
      </c>
      <c r="AX89" s="29">
        <v>0</v>
      </c>
      <c r="AY89" s="29"/>
      <c r="AZ89" s="29"/>
      <c r="BA89" s="29">
        <v>0</v>
      </c>
      <c r="BB89" s="29">
        <v>0</v>
      </c>
      <c r="BC89" s="30">
        <v>0</v>
      </c>
      <c r="BD89" s="283"/>
      <c r="BE89" s="283"/>
      <c r="BF89" s="283"/>
      <c r="BG89" s="283"/>
      <c r="BH89" s="32"/>
      <c r="BI89" s="56"/>
      <c r="BJ89" s="509"/>
    </row>
    <row r="90" spans="2:62" s="15" customFormat="1" ht="21" x14ac:dyDescent="0.25">
      <c r="B90" s="47"/>
      <c r="C90" s="20">
        <f t="shared" si="12"/>
        <v>45455</v>
      </c>
      <c r="D90" s="190">
        <f>SUMIFS('Transport-DB'!R:R,'Transport-DB'!C:C,"="&amp;'Work DB'!C90,'Transport-DB'!F:F,"="&amp;'Work DB'!$D$4)</f>
        <v>130.00749999999999</v>
      </c>
      <c r="E90" s="191">
        <f>SUMIFS('Transport-DB'!R:R,'Transport-DB'!C:C,"="&amp;'Work DB'!C90,'Transport-DB'!F:F,"="&amp;'Work DB'!$E$4)</f>
        <v>391.34500000000003</v>
      </c>
      <c r="F90" s="191">
        <f>SUMIFS('Transport-DB'!R:R,'Transport-DB'!C:C,"="&amp;'Work DB'!C90,'Transport-DB'!F:F,"="&amp;'Work DB'!$F$4)</f>
        <v>481.39</v>
      </c>
      <c r="G90" s="191">
        <f>SUMIFS('Transport-DB'!R:R,'Transport-DB'!C:C,"="&amp;'Work DB'!C90,'Transport-DB'!F:F,"="&amp;'Work DB'!$G$4)</f>
        <v>0</v>
      </c>
      <c r="H90" s="188">
        <f>SUMIFS('Transport-DB'!R:R,'Transport-DB'!C:C,"="&amp;'Work DB'!C90,'Transport-DB'!F:F,"="&amp;'Work DB'!$H$4)</f>
        <v>0</v>
      </c>
      <c r="I90" s="191">
        <f>SUMIFS('Transport-DB'!R:R,'Transport-DB'!C:C,"="&amp;'Work DB'!C90,'Transport-DB'!F:F,"="&amp;'Work DB'!$I$4)</f>
        <v>0</v>
      </c>
      <c r="J90" s="483">
        <f>SUMIFS('Transport-DB'!R:R,'Transport-DB'!C:C,"="&amp;'Work DB'!C90,'Transport-DB'!F:F,"="&amp;'Work DB'!$J$4)</f>
        <v>0</v>
      </c>
      <c r="K90" s="190">
        <f>SUMIFS('Transport-DB'!Q:Q,'Transport-DB'!C:C,"="&amp;'Work DB'!C90,'Transport-DB'!F:F,"="&amp;'Work DB'!$K$4)</f>
        <v>0</v>
      </c>
      <c r="L90" s="191">
        <f>SUMIFS('Transport-DB'!Q:Q,'Transport-DB'!C:C,"="&amp;'Work DB'!C90,'Transport-DB'!F:F,"="&amp;'Work DB'!$L$4)</f>
        <v>735</v>
      </c>
      <c r="M90" s="191">
        <f>SUMIFS('Transport-DB'!Q:Q,'Transport-DB'!C:C,"="&amp;'Work DB'!C90,'Transport-DB'!F:F,"="&amp;'Work DB'!$M$4)</f>
        <v>0</v>
      </c>
      <c r="N90" s="191">
        <f>SUMIFS('Transport-DB'!Q:Q,'Transport-DB'!C:C,"="&amp;'Work DB'!C90,'Transport-DB'!F:F,"="&amp;'Work DB'!$N$4)</f>
        <v>0</v>
      </c>
      <c r="O90" s="191">
        <f>SUMIFS('Transport-DB'!Q:Q,'Transport-DB'!C:C,"="&amp;'Work DB'!C90,'Transport-DB'!F:F,"="&amp;'Work DB'!$O$4)</f>
        <v>0</v>
      </c>
      <c r="P90" s="191">
        <f>SUMIFS('Transport-DB'!Q:Q,'Transport-DB'!C:C,"&lt;="&amp;'Work DB'!C90,'Transport-DB'!F:F,"="&amp;'Work DB'!$P$4)</f>
        <v>0</v>
      </c>
      <c r="Q90" s="188">
        <f>SUMIFS('Transport-DB'!Q:Q,'Transport-DB'!C:C,"="&amp;'Work DB'!C90,'Transport-DB'!F:F,"="&amp;'Work DB'!$Q$4)</f>
        <v>0</v>
      </c>
      <c r="R90" s="189">
        <f>SUMIFS('Transport-DB'!Q:Q,'Transport-DB'!C:C,"="&amp;'Work DB'!C90,'Transport-DB'!F:F,"="&amp;'Work DB'!$R$4)</f>
        <v>0</v>
      </c>
      <c r="S90" s="190">
        <f t="shared" si="10"/>
        <v>1737.7424999999998</v>
      </c>
      <c r="T90" s="191">
        <f t="shared" si="9"/>
        <v>0</v>
      </c>
      <c r="U90" s="191"/>
      <c r="V90" s="191"/>
      <c r="W90" s="191"/>
      <c r="X90" s="191"/>
      <c r="Y90" s="189"/>
      <c r="Z90" s="283"/>
      <c r="AA90" s="190">
        <f>SUMIFS('Transport-DB'!S:S,'Transport-DB'!C:C,"="&amp;'Work DB'!C90,'Transport-DB'!F:F,"="&amp;'Work DB'!$AA$4)</f>
        <v>35.400000000000006</v>
      </c>
      <c r="AB90" s="191">
        <f>SUMIFS('Transport-DB'!S:S,'Transport-DB'!C:C,"="&amp;'Work DB'!C90,'Transport-DB'!F:F,"="&amp;'Work DB'!$AB$4)</f>
        <v>46.4</v>
      </c>
      <c r="AC90" s="191">
        <f>SUMIFS('Transport-DB'!S:S,'Transport-DB'!C:C,"="&amp;'Work DB'!C90,'Transport-DB'!F:F,"="&amp;'Work DB'!$AC$4)</f>
        <v>89.6</v>
      </c>
      <c r="AD90" s="188">
        <f>SUMIFS('Transport-DB'!S:S,'Transport-DB'!C:C,"="&amp;'Work DB'!C90,'Transport-DB'!F:F,"="&amp;'Work DB'!$AD$4)</f>
        <v>40</v>
      </c>
      <c r="AE90" s="188">
        <f>SUMIFS('Transport-DB'!S:S,'Transport-DB'!C:C,"="&amp;'Work DB'!C90,'Transport-DB'!F:F,"="&amp;'Work DB'!$AE$4)</f>
        <v>0</v>
      </c>
      <c r="AF90" s="188">
        <f>SUMIFS('Transport-DB'!S:S,'Transport-DB'!C:C,"="&amp;'Work DB'!C90,'Transport-DB'!F:F,"="&amp;'Work DB'!$AF$4)</f>
        <v>0</v>
      </c>
      <c r="AG90" s="189"/>
      <c r="AH90" s="230">
        <f>SUMIFS('Transport-DB'!T:T,'Transport-DB'!C:C,"="&amp;'Work DB'!C90)</f>
        <v>305.90000000000003</v>
      </c>
      <c r="AI90" s="32">
        <v>0</v>
      </c>
      <c r="AJ90" s="29">
        <v>0</v>
      </c>
      <c r="AK90" s="30">
        <f>SUMIFS(Civil_DB[بتن],Civil_DB[تاریخ],"="&amp;'Work DB'!C90)</f>
        <v>0</v>
      </c>
      <c r="AL90" s="28">
        <v>0</v>
      </c>
      <c r="AM90" s="29">
        <v>0</v>
      </c>
      <c r="AN90" s="31">
        <v>0</v>
      </c>
      <c r="AO90" s="28">
        <v>59</v>
      </c>
      <c r="AP90" s="29">
        <v>31</v>
      </c>
      <c r="AQ90" s="29">
        <v>94</v>
      </c>
      <c r="AR90" s="30">
        <v>12</v>
      </c>
      <c r="AS90" s="28">
        <v>9</v>
      </c>
      <c r="AT90" s="29">
        <v>22</v>
      </c>
      <c r="AU90" s="232">
        <f>VLOOKUP(C90,'Daily Gas'!N27:Q57,2,FALSE)</f>
        <v>2594</v>
      </c>
      <c r="AV90" s="239">
        <f>AV89-AU90+95000</f>
        <v>96328</v>
      </c>
      <c r="AW90" s="29">
        <v>0</v>
      </c>
      <c r="AX90" s="29">
        <v>0</v>
      </c>
      <c r="AY90" s="29"/>
      <c r="AZ90" s="29"/>
      <c r="BA90" s="29">
        <v>30</v>
      </c>
      <c r="BB90" s="29">
        <v>0</v>
      </c>
      <c r="BC90" s="30">
        <v>0</v>
      </c>
      <c r="BD90" s="283"/>
      <c r="BE90" s="283"/>
      <c r="BF90" s="283"/>
      <c r="BG90" s="283"/>
      <c r="BH90" s="32"/>
      <c r="BI90" s="56"/>
      <c r="BJ90" s="509"/>
    </row>
    <row r="91" spans="2:62" s="15" customFormat="1" ht="21" x14ac:dyDescent="0.25">
      <c r="B91" s="47"/>
      <c r="C91" s="20">
        <f t="shared" si="12"/>
        <v>45456</v>
      </c>
      <c r="D91" s="190">
        <f>SUMIFS('Transport-DB'!R:R,'Transport-DB'!C:C,"="&amp;'Work DB'!C91,'Transport-DB'!F:F,"="&amp;'Work DB'!$D$4)</f>
        <v>267.66249999999997</v>
      </c>
      <c r="E91" s="191">
        <f>SUMIFS('Transport-DB'!R:R,'Transport-DB'!C:C,"="&amp;'Work DB'!C91,'Transport-DB'!F:F,"="&amp;'Work DB'!$E$4)</f>
        <v>372.255</v>
      </c>
      <c r="F91" s="191">
        <f>SUMIFS('Transport-DB'!R:R,'Transport-DB'!C:C,"="&amp;'Work DB'!C91,'Transport-DB'!F:F,"="&amp;'Work DB'!$F$4)</f>
        <v>327.63499999999999</v>
      </c>
      <c r="G91" s="191">
        <f>SUMIFS('Transport-DB'!R:R,'Transport-DB'!C:C,"="&amp;'Work DB'!C91,'Transport-DB'!F:F,"="&amp;'Work DB'!$G$4)</f>
        <v>0</v>
      </c>
      <c r="H91" s="188">
        <f>SUMIFS('Transport-DB'!R:R,'Transport-DB'!C:C,"="&amp;'Work DB'!C91,'Transport-DB'!F:F,"="&amp;'Work DB'!$H$4)</f>
        <v>0</v>
      </c>
      <c r="I91" s="191">
        <f>SUMIFS('Transport-DB'!R:R,'Transport-DB'!C:C,"="&amp;'Work DB'!C91,'Transport-DB'!F:F,"="&amp;'Work DB'!$I$4)</f>
        <v>0</v>
      </c>
      <c r="J91" s="483">
        <f>SUMIFS('Transport-DB'!R:R,'Transport-DB'!C:C,"="&amp;'Work DB'!C91,'Transport-DB'!F:F,"="&amp;'Work DB'!$J$4)</f>
        <v>0</v>
      </c>
      <c r="K91" s="190">
        <f>SUMIFS('Transport-DB'!Q:Q,'Transport-DB'!C:C,"="&amp;'Work DB'!C91,'Transport-DB'!F:F,"="&amp;'Work DB'!$K$4)</f>
        <v>0</v>
      </c>
      <c r="L91" s="191">
        <f>SUMIFS('Transport-DB'!Q:Q,'Transport-DB'!C:C,"="&amp;'Work DB'!C91,'Transport-DB'!F:F,"="&amp;'Work DB'!$L$4)</f>
        <v>672</v>
      </c>
      <c r="M91" s="191">
        <f>SUMIFS('Transport-DB'!Q:Q,'Transport-DB'!C:C,"="&amp;'Work DB'!C91,'Transport-DB'!F:F,"="&amp;'Work DB'!$M$4)</f>
        <v>70</v>
      </c>
      <c r="N91" s="191">
        <f>SUMIFS('Transport-DB'!Q:Q,'Transport-DB'!C:C,"="&amp;'Work DB'!C91,'Transport-DB'!F:F,"="&amp;'Work DB'!$N$4)</f>
        <v>0</v>
      </c>
      <c r="O91" s="191">
        <f>SUMIFS('Transport-DB'!Q:Q,'Transport-DB'!C:C,"="&amp;'Work DB'!C91,'Transport-DB'!F:F,"="&amp;'Work DB'!$O$4)</f>
        <v>0</v>
      </c>
      <c r="P91" s="191">
        <f>SUMIFS('Transport-DB'!Q:Q,'Transport-DB'!C:C,"&lt;="&amp;'Work DB'!C91,'Transport-DB'!F:F,"="&amp;'Work DB'!$P$4)</f>
        <v>0</v>
      </c>
      <c r="Q91" s="188">
        <f>SUMIFS('Transport-DB'!Q:Q,'Transport-DB'!C:C,"="&amp;'Work DB'!C91,'Transport-DB'!F:F,"="&amp;'Work DB'!$Q$4)</f>
        <v>0</v>
      </c>
      <c r="R91" s="189">
        <f>SUMIFS('Transport-DB'!Q:Q,'Transport-DB'!C:C,"="&amp;'Work DB'!C91,'Transport-DB'!F:F,"="&amp;'Work DB'!$R$4)</f>
        <v>0</v>
      </c>
      <c r="S91" s="190">
        <f t="shared" si="10"/>
        <v>1639.5525</v>
      </c>
      <c r="T91" s="191">
        <f t="shared" si="9"/>
        <v>70</v>
      </c>
      <c r="U91" s="191"/>
      <c r="V91" s="191"/>
      <c r="W91" s="191"/>
      <c r="X91" s="191"/>
      <c r="Y91" s="189"/>
      <c r="Z91" s="283"/>
      <c r="AA91" s="190">
        <f>SUMIFS('Transport-DB'!S:S,'Transport-DB'!C:C,"="&amp;'Work DB'!C91,'Transport-DB'!F:F,"="&amp;'Work DB'!$AA$4)</f>
        <v>59</v>
      </c>
      <c r="AB91" s="191">
        <f>SUMIFS('Transport-DB'!S:S,'Transport-DB'!C:C,"="&amp;'Work DB'!C91,'Transport-DB'!F:F,"="&amp;'Work DB'!$AB$4)</f>
        <v>34.799999999999997</v>
      </c>
      <c r="AC91" s="191">
        <f>SUMIFS('Transport-DB'!S:S,'Transport-DB'!C:C,"="&amp;'Work DB'!C91,'Transport-DB'!F:F,"="&amp;'Work DB'!$AC$4)</f>
        <v>123.19999999999999</v>
      </c>
      <c r="AD91" s="188">
        <f>SUMIFS('Transport-DB'!S:S,'Transport-DB'!C:C,"="&amp;'Work DB'!C91,'Transport-DB'!F:F,"="&amp;'Work DB'!$AD$4)</f>
        <v>30</v>
      </c>
      <c r="AE91" s="188">
        <f>SUMIFS('Transport-DB'!S:S,'Transport-DB'!C:C,"="&amp;'Work DB'!C91,'Transport-DB'!F:F,"="&amp;'Work DB'!$AE$4)</f>
        <v>0</v>
      </c>
      <c r="AF91" s="188">
        <f>SUMIFS('Transport-DB'!S:S,'Transport-DB'!C:C,"="&amp;'Work DB'!C91,'Transport-DB'!F:F,"="&amp;'Work DB'!$AF$4)</f>
        <v>0</v>
      </c>
      <c r="AG91" s="189"/>
      <c r="AH91" s="230">
        <f>SUMIFS('Transport-DB'!T:T,'Transport-DB'!C:C,"="&amp;'Work DB'!C91)</f>
        <v>0</v>
      </c>
      <c r="AI91" s="32">
        <v>0</v>
      </c>
      <c r="AJ91" s="29">
        <v>0</v>
      </c>
      <c r="AK91" s="30">
        <f>SUMIFS(Civil_DB[بتن],Civil_DB[تاریخ],"="&amp;'Work DB'!C91)</f>
        <v>0</v>
      </c>
      <c r="AL91" s="28">
        <v>0</v>
      </c>
      <c r="AM91" s="29">
        <v>0</v>
      </c>
      <c r="AN91" s="31">
        <v>0</v>
      </c>
      <c r="AO91" s="28">
        <f>94-AP91</f>
        <v>58</v>
      </c>
      <c r="AP91" s="29">
        <v>36</v>
      </c>
      <c r="AQ91" s="29">
        <v>98</v>
      </c>
      <c r="AR91" s="30">
        <v>12</v>
      </c>
      <c r="AS91" s="28">
        <v>10</v>
      </c>
      <c r="AT91" s="29">
        <v>25</v>
      </c>
      <c r="AU91" s="232">
        <f>VLOOKUP(C91,'Daily Gas'!N28:Q58,2,FALSE)</f>
        <v>1283</v>
      </c>
      <c r="AV91" s="239">
        <f t="shared" si="11"/>
        <v>95045</v>
      </c>
      <c r="AW91" s="29">
        <v>0</v>
      </c>
      <c r="AX91" s="29">
        <v>0</v>
      </c>
      <c r="AY91" s="29"/>
      <c r="AZ91" s="29"/>
      <c r="BA91" s="29">
        <v>0</v>
      </c>
      <c r="BB91" s="29">
        <v>0</v>
      </c>
      <c r="BC91" s="30">
        <v>0</v>
      </c>
      <c r="BD91" s="283"/>
      <c r="BE91" s="283"/>
      <c r="BF91" s="283"/>
      <c r="BG91" s="283"/>
      <c r="BH91" s="32"/>
      <c r="BI91" s="56"/>
      <c r="BJ91" s="509"/>
    </row>
    <row r="92" spans="2:62" s="15" customFormat="1" ht="21" x14ac:dyDescent="0.25">
      <c r="B92" s="47"/>
      <c r="C92" s="20">
        <f t="shared" si="12"/>
        <v>45457</v>
      </c>
      <c r="D92" s="190">
        <f>SUMIFS('Transport-DB'!R:R,'Transport-DB'!C:C,"="&amp;'Work DB'!C92,'Transport-DB'!F:F,"="&amp;'Work DB'!$D$4)</f>
        <v>0</v>
      </c>
      <c r="E92" s="191">
        <f>SUMIFS('Transport-DB'!R:R,'Transport-DB'!C:C,"="&amp;'Work DB'!C92,'Transport-DB'!F:F,"="&amp;'Work DB'!$E$4)</f>
        <v>0</v>
      </c>
      <c r="F92" s="191">
        <f>SUMIFS('Transport-DB'!R:R,'Transport-DB'!C:C,"="&amp;'Work DB'!C92,'Transport-DB'!F:F,"="&amp;'Work DB'!$F$4)</f>
        <v>0</v>
      </c>
      <c r="G92" s="191">
        <f>SUMIFS('Transport-DB'!R:R,'Transport-DB'!C:C,"="&amp;'Work DB'!C92,'Transport-DB'!F:F,"="&amp;'Work DB'!$G$4)</f>
        <v>0</v>
      </c>
      <c r="H92" s="188">
        <f>SUMIFS('Transport-DB'!R:R,'Transport-DB'!C:C,"="&amp;'Work DB'!C92,'Transport-DB'!F:F,"="&amp;'Work DB'!$H$4)</f>
        <v>0</v>
      </c>
      <c r="I92" s="191">
        <f>SUMIFS('Transport-DB'!R:R,'Transport-DB'!C:C,"="&amp;'Work DB'!C92,'Transport-DB'!F:F,"="&amp;'Work DB'!$I$4)</f>
        <v>0</v>
      </c>
      <c r="J92" s="483">
        <f>SUMIFS('Transport-DB'!R:R,'Transport-DB'!C:C,"="&amp;'Work DB'!C92,'Transport-DB'!F:F,"="&amp;'Work DB'!$J$4)</f>
        <v>0</v>
      </c>
      <c r="K92" s="190">
        <f>SUMIFS('Transport-DB'!Q:Q,'Transport-DB'!C:C,"="&amp;'Work DB'!C92,'Transport-DB'!F:F,"="&amp;'Work DB'!$K$4)</f>
        <v>0</v>
      </c>
      <c r="L92" s="191">
        <f>SUMIFS('Transport-DB'!Q:Q,'Transport-DB'!C:C,"="&amp;'Work DB'!C92,'Transport-DB'!F:F,"="&amp;'Work DB'!$L$4)</f>
        <v>0</v>
      </c>
      <c r="M92" s="191">
        <f>SUMIFS('Transport-DB'!Q:Q,'Transport-DB'!C:C,"="&amp;'Work DB'!C92,'Transport-DB'!F:F,"="&amp;'Work DB'!$M$4)</f>
        <v>77</v>
      </c>
      <c r="N92" s="191">
        <f>SUMIFS('Transport-DB'!Q:Q,'Transport-DB'!C:C,"="&amp;'Work DB'!C92,'Transport-DB'!F:F,"="&amp;'Work DB'!$N$4)</f>
        <v>0</v>
      </c>
      <c r="O92" s="191">
        <f>SUMIFS('Transport-DB'!Q:Q,'Transport-DB'!C:C,"="&amp;'Work DB'!C92,'Transport-DB'!F:F,"="&amp;'Work DB'!$O$4)</f>
        <v>0</v>
      </c>
      <c r="P92" s="191">
        <f>SUMIFS('Transport-DB'!Q:Q,'Transport-DB'!C:C,"&lt;="&amp;'Work DB'!C92,'Transport-DB'!F:F,"="&amp;'Work DB'!$P$4)</f>
        <v>0</v>
      </c>
      <c r="Q92" s="188">
        <f>SUMIFS('Transport-DB'!Q:Q,'Transport-DB'!C:C,"="&amp;'Work DB'!C92,'Transport-DB'!F:F,"="&amp;'Work DB'!$Q$4)</f>
        <v>0</v>
      </c>
      <c r="R92" s="189">
        <f>SUMIFS('Transport-DB'!Q:Q,'Transport-DB'!C:C,"="&amp;'Work DB'!C92,'Transport-DB'!F:F,"="&amp;'Work DB'!$R$4)</f>
        <v>0</v>
      </c>
      <c r="S92" s="190">
        <f t="shared" si="10"/>
        <v>0</v>
      </c>
      <c r="T92" s="191">
        <f t="shared" si="9"/>
        <v>77</v>
      </c>
      <c r="U92" s="191"/>
      <c r="V92" s="191"/>
      <c r="W92" s="191"/>
      <c r="X92" s="191"/>
      <c r="Y92" s="189"/>
      <c r="Z92" s="283"/>
      <c r="AA92" s="190">
        <f>SUMIFS('Transport-DB'!S:S,'Transport-DB'!C:C,"="&amp;'Work DB'!C92,'Transport-DB'!F:F,"="&amp;'Work DB'!$AA$4)</f>
        <v>0</v>
      </c>
      <c r="AB92" s="191">
        <f>SUMIFS('Transport-DB'!S:S,'Transport-DB'!C:C,"="&amp;'Work DB'!C92,'Transport-DB'!F:F,"="&amp;'Work DB'!$AB$4)</f>
        <v>0</v>
      </c>
      <c r="AC92" s="191">
        <f>SUMIFS('Transport-DB'!S:S,'Transport-DB'!C:C,"="&amp;'Work DB'!C92,'Transport-DB'!F:F,"="&amp;'Work DB'!$AC$4)</f>
        <v>0</v>
      </c>
      <c r="AD92" s="188">
        <f>SUMIFS('Transport-DB'!S:S,'Transport-DB'!C:C,"="&amp;'Work DB'!C92,'Transport-DB'!F:F,"="&amp;'Work DB'!$AD$4)</f>
        <v>0</v>
      </c>
      <c r="AE92" s="188">
        <f>SUMIFS('Transport-DB'!S:S,'Transport-DB'!C:C,"="&amp;'Work DB'!C92,'Transport-DB'!F:F,"="&amp;'Work DB'!$AE$4)</f>
        <v>0</v>
      </c>
      <c r="AF92" s="188">
        <f>SUMIFS('Transport-DB'!S:S,'Transport-DB'!C:C,"="&amp;'Work DB'!C92,'Transport-DB'!F:F,"="&amp;'Work DB'!$AF$4)</f>
        <v>0</v>
      </c>
      <c r="AG92" s="189"/>
      <c r="AH92" s="230">
        <f>SUMIFS('Transport-DB'!T:T,'Transport-DB'!C:C,"="&amp;'Work DB'!C92)</f>
        <v>0</v>
      </c>
      <c r="AI92" s="32">
        <v>0</v>
      </c>
      <c r="AJ92" s="29">
        <v>0</v>
      </c>
      <c r="AK92" s="30">
        <f>SUMIFS(Civil_DB[بتن],Civil_DB[تاریخ],"="&amp;'Work DB'!C92)</f>
        <v>0</v>
      </c>
      <c r="AL92" s="28">
        <v>0</v>
      </c>
      <c r="AM92" s="29">
        <v>0</v>
      </c>
      <c r="AN92" s="31">
        <v>0</v>
      </c>
      <c r="AO92" s="28">
        <v>20</v>
      </c>
      <c r="AP92" s="29">
        <v>18</v>
      </c>
      <c r="AQ92" s="29">
        <v>29</v>
      </c>
      <c r="AR92" s="30">
        <v>0</v>
      </c>
      <c r="AS92" s="28">
        <v>0</v>
      </c>
      <c r="AT92" s="29">
        <v>8</v>
      </c>
      <c r="AU92" s="232">
        <f>VLOOKUP(C92,'Daily Gas'!N29:Q59,2,FALSE)</f>
        <v>0</v>
      </c>
      <c r="AV92" s="239">
        <f t="shared" si="11"/>
        <v>95045</v>
      </c>
      <c r="AW92" s="29">
        <v>0</v>
      </c>
      <c r="AX92" s="29">
        <v>0</v>
      </c>
      <c r="AY92" s="29"/>
      <c r="AZ92" s="29"/>
      <c r="BA92" s="29">
        <v>0</v>
      </c>
      <c r="BB92" s="29">
        <v>0</v>
      </c>
      <c r="BC92" s="30">
        <v>0</v>
      </c>
      <c r="BD92" s="283"/>
      <c r="BE92" s="283"/>
      <c r="BF92" s="283"/>
      <c r="BG92" s="283"/>
      <c r="BH92" s="32"/>
      <c r="BI92" s="56"/>
      <c r="BJ92" s="509"/>
    </row>
    <row r="93" spans="2:62" s="15" customFormat="1" ht="21" x14ac:dyDescent="0.25">
      <c r="B93" s="47"/>
      <c r="C93" s="20">
        <f t="shared" si="12"/>
        <v>45458</v>
      </c>
      <c r="D93" s="190">
        <f>SUMIFS('Transport-DB'!R:R,'Transport-DB'!C:C,"="&amp;'Work DB'!C93,'Transport-DB'!F:F,"="&amp;'Work DB'!$D$4)</f>
        <v>367.08</v>
      </c>
      <c r="E93" s="191">
        <f>SUMIFS('Transport-DB'!R:R,'Transport-DB'!C:C,"="&amp;'Work DB'!C93,'Transport-DB'!F:F,"="&amp;'Work DB'!$E$4)</f>
        <v>314.98500000000001</v>
      </c>
      <c r="F93" s="191">
        <f>SUMIFS('Transport-DB'!R:R,'Transport-DB'!C:C,"="&amp;'Work DB'!C93,'Transport-DB'!F:F,"="&amp;'Work DB'!$F$4)</f>
        <v>466.09499999999997</v>
      </c>
      <c r="G93" s="191">
        <f>SUMIFS('Transport-DB'!R:R,'Transport-DB'!C:C,"="&amp;'Work DB'!C93,'Transport-DB'!F:F,"="&amp;'Work DB'!$G$4)</f>
        <v>0</v>
      </c>
      <c r="H93" s="188">
        <f>SUMIFS('Transport-DB'!R:R,'Transport-DB'!C:C,"="&amp;'Work DB'!C93,'Transport-DB'!F:F,"="&amp;'Work DB'!$H$4)</f>
        <v>0</v>
      </c>
      <c r="I93" s="191">
        <f>SUMIFS('Transport-DB'!R:R,'Transport-DB'!C:C,"="&amp;'Work DB'!C93,'Transport-DB'!F:F,"="&amp;'Work DB'!$I$4)</f>
        <v>0</v>
      </c>
      <c r="J93" s="483">
        <f>SUMIFS('Transport-DB'!R:R,'Transport-DB'!C:C,"="&amp;'Work DB'!C93,'Transport-DB'!F:F,"="&amp;'Work DB'!$J$4)</f>
        <v>0</v>
      </c>
      <c r="K93" s="190">
        <f>SUMIFS('Transport-DB'!Q:Q,'Transport-DB'!C:C,"="&amp;'Work DB'!C93,'Transport-DB'!F:F,"="&amp;'Work DB'!$K$4)</f>
        <v>0</v>
      </c>
      <c r="L93" s="191">
        <f>SUMIFS('Transport-DB'!Q:Q,'Transport-DB'!C:C,"="&amp;'Work DB'!C93,'Transport-DB'!F:F,"="&amp;'Work DB'!$L$4)</f>
        <v>777</v>
      </c>
      <c r="M93" s="191">
        <f>SUMIFS('Transport-DB'!Q:Q,'Transport-DB'!C:C,"="&amp;'Work DB'!C93,'Transport-DB'!F:F,"="&amp;'Work DB'!$M$4)</f>
        <v>0</v>
      </c>
      <c r="N93" s="191">
        <f>SUMIFS('Transport-DB'!Q:Q,'Transport-DB'!C:C,"="&amp;'Work DB'!C93,'Transport-DB'!F:F,"="&amp;'Work DB'!$N$4)</f>
        <v>0</v>
      </c>
      <c r="O93" s="191">
        <f>SUMIFS('Transport-DB'!Q:Q,'Transport-DB'!C:C,"="&amp;'Work DB'!C93,'Transport-DB'!F:F,"="&amp;'Work DB'!$O$4)</f>
        <v>0</v>
      </c>
      <c r="P93" s="191">
        <f>SUMIFS('Transport-DB'!Q:Q,'Transport-DB'!C:C,"&lt;="&amp;'Work DB'!C93,'Transport-DB'!F:F,"="&amp;'Work DB'!$P$4)</f>
        <v>0</v>
      </c>
      <c r="Q93" s="188">
        <f>SUMIFS('Transport-DB'!Q:Q,'Transport-DB'!C:C,"="&amp;'Work DB'!C93,'Transport-DB'!F:F,"="&amp;'Work DB'!$Q$4)</f>
        <v>0</v>
      </c>
      <c r="R93" s="189">
        <f>SUMIFS('Transport-DB'!Q:Q,'Transport-DB'!C:C,"="&amp;'Work DB'!C93,'Transport-DB'!F:F,"="&amp;'Work DB'!$R$4)</f>
        <v>0</v>
      </c>
      <c r="S93" s="190">
        <f t="shared" si="10"/>
        <v>1925.16</v>
      </c>
      <c r="T93" s="191">
        <f t="shared" si="9"/>
        <v>0</v>
      </c>
      <c r="U93" s="191"/>
      <c r="V93" s="191"/>
      <c r="W93" s="191"/>
      <c r="X93" s="191"/>
      <c r="Y93" s="189"/>
      <c r="Z93" s="283"/>
      <c r="AA93" s="190">
        <f>SUMIFS('Transport-DB'!S:S,'Transport-DB'!C:C,"="&amp;'Work DB'!C93,'Transport-DB'!F:F,"="&amp;'Work DB'!$AA$4)</f>
        <v>35.400000000000006</v>
      </c>
      <c r="AB93" s="191">
        <f>SUMIFS('Transport-DB'!S:S,'Transport-DB'!C:C,"="&amp;'Work DB'!C93,'Transport-DB'!F:F,"="&amp;'Work DB'!$AB$4)</f>
        <v>69.599999999999994</v>
      </c>
      <c r="AC93" s="191">
        <f>SUMIFS('Transport-DB'!S:S,'Transport-DB'!C:C,"="&amp;'Work DB'!C93,'Transport-DB'!F:F,"="&amp;'Work DB'!$AC$4)</f>
        <v>78.399999999999991</v>
      </c>
      <c r="AD93" s="188">
        <f>SUMIFS('Transport-DB'!S:S,'Transport-DB'!C:C,"="&amp;'Work DB'!C93,'Transport-DB'!F:F,"="&amp;'Work DB'!$AD$4)</f>
        <v>50</v>
      </c>
      <c r="AE93" s="188">
        <f>SUMIFS('Transport-DB'!S:S,'Transport-DB'!C:C,"="&amp;'Work DB'!C93,'Transport-DB'!F:F,"="&amp;'Work DB'!$AE$4)</f>
        <v>0</v>
      </c>
      <c r="AF93" s="188">
        <f>SUMIFS('Transport-DB'!S:S,'Transport-DB'!C:C,"="&amp;'Work DB'!C93,'Transport-DB'!F:F,"="&amp;'Work DB'!$AF$4)</f>
        <v>0</v>
      </c>
      <c r="AG93" s="189"/>
      <c r="AH93" s="230">
        <f>SUMIFS('Transport-DB'!T:T,'Transport-DB'!C:C,"="&amp;'Work DB'!C93)</f>
        <v>0</v>
      </c>
      <c r="AI93" s="32">
        <v>0</v>
      </c>
      <c r="AJ93" s="29">
        <v>0</v>
      </c>
      <c r="AK93" s="30">
        <f>SUMIFS(Civil_DB[بتن],Civil_DB[تاریخ],"="&amp;'Work DB'!C93)</f>
        <v>0</v>
      </c>
      <c r="AL93" s="28">
        <v>0</v>
      </c>
      <c r="AM93" s="29">
        <v>0</v>
      </c>
      <c r="AN93" s="31">
        <v>0</v>
      </c>
      <c r="AO93" s="28">
        <f>107-39</f>
        <v>68</v>
      </c>
      <c r="AP93" s="29">
        <v>39</v>
      </c>
      <c r="AQ93" s="29">
        <v>95</v>
      </c>
      <c r="AR93" s="30">
        <v>12</v>
      </c>
      <c r="AS93" s="28">
        <v>9</v>
      </c>
      <c r="AT93" s="29">
        <v>24</v>
      </c>
      <c r="AU93" s="232">
        <f>VLOOKUP(C93,'Daily Gas'!N30:Q60,2,FALSE)</f>
        <v>3806</v>
      </c>
      <c r="AV93" s="239">
        <f t="shared" si="11"/>
        <v>91239</v>
      </c>
      <c r="AW93" s="29">
        <v>0</v>
      </c>
      <c r="AX93" s="29">
        <v>0</v>
      </c>
      <c r="AY93" s="29"/>
      <c r="AZ93" s="29"/>
      <c r="BA93" s="29">
        <v>300</v>
      </c>
      <c r="BB93" s="29">
        <v>0</v>
      </c>
      <c r="BC93" s="30">
        <v>0</v>
      </c>
      <c r="BD93" s="283"/>
      <c r="BE93" s="283"/>
      <c r="BF93" s="283"/>
      <c r="BG93" s="283"/>
      <c r="BH93" s="32"/>
      <c r="BI93" s="56"/>
      <c r="BJ93" s="509"/>
    </row>
    <row r="94" spans="2:62" s="15" customFormat="1" ht="21" x14ac:dyDescent="0.25">
      <c r="B94" s="47"/>
      <c r="C94" s="20">
        <f t="shared" si="12"/>
        <v>45459</v>
      </c>
      <c r="D94" s="190">
        <f>SUMIFS('Transport-DB'!R:R,'Transport-DB'!C:C,"="&amp;'Work DB'!C94,'Transport-DB'!F:F,"="&amp;'Work DB'!$D$4)</f>
        <v>0</v>
      </c>
      <c r="E94" s="191">
        <f>SUMIFS('Transport-DB'!R:R,'Transport-DB'!C:C,"="&amp;'Work DB'!C94,'Transport-DB'!F:F,"="&amp;'Work DB'!$E$4)</f>
        <v>0</v>
      </c>
      <c r="F94" s="191">
        <f>SUMIFS('Transport-DB'!R:R,'Transport-DB'!C:C,"="&amp;'Work DB'!C94,'Transport-DB'!F:F,"="&amp;'Work DB'!$F$4)</f>
        <v>453.67499999999995</v>
      </c>
      <c r="G94" s="191">
        <f>SUMIFS('Transport-DB'!R:R,'Transport-DB'!C:C,"="&amp;'Work DB'!C94,'Transport-DB'!F:F,"="&amp;'Work DB'!$G$4)</f>
        <v>0</v>
      </c>
      <c r="H94" s="188">
        <f>SUMIFS('Transport-DB'!R:R,'Transport-DB'!C:C,"="&amp;'Work DB'!C94,'Transport-DB'!F:F,"="&amp;'Work DB'!$H$4)</f>
        <v>0</v>
      </c>
      <c r="I94" s="191">
        <f>SUMIFS('Transport-DB'!R:R,'Transport-DB'!C:C,"="&amp;'Work DB'!C94,'Transport-DB'!F:F,"="&amp;'Work DB'!$I$4)</f>
        <v>0</v>
      </c>
      <c r="J94" s="483">
        <f>SUMIFS('Transport-DB'!R:R,'Transport-DB'!C:C,"="&amp;'Work DB'!C94,'Transport-DB'!F:F,"="&amp;'Work DB'!$J$4)</f>
        <v>0</v>
      </c>
      <c r="K94" s="190">
        <f>SUMIFS('Transport-DB'!Q:Q,'Transport-DB'!C:C,"="&amp;'Work DB'!C94,'Transport-DB'!F:F,"="&amp;'Work DB'!$K$4)</f>
        <v>305.89999999999998</v>
      </c>
      <c r="L94" s="191">
        <f>SUMIFS('Transport-DB'!Q:Q,'Transport-DB'!C:C,"="&amp;'Work DB'!C94,'Transport-DB'!F:F,"="&amp;'Work DB'!$L$4)</f>
        <v>770</v>
      </c>
      <c r="M94" s="191">
        <f>SUMIFS('Transport-DB'!Q:Q,'Transport-DB'!C:C,"="&amp;'Work DB'!C94,'Transport-DB'!F:F,"="&amp;'Work DB'!$M$4)</f>
        <v>0</v>
      </c>
      <c r="N94" s="191">
        <f>SUMIFS('Transport-DB'!Q:Q,'Transport-DB'!C:C,"="&amp;'Work DB'!C94,'Transport-DB'!F:F,"="&amp;'Work DB'!$N$4)</f>
        <v>298.8</v>
      </c>
      <c r="O94" s="191">
        <f>SUMIFS('Transport-DB'!Q:Q,'Transport-DB'!C:C,"="&amp;'Work DB'!C94,'Transport-DB'!F:F,"="&amp;'Work DB'!$O$4)</f>
        <v>0</v>
      </c>
      <c r="P94" s="191">
        <f>SUMIFS('Transport-DB'!Q:Q,'Transport-DB'!C:C,"&lt;="&amp;'Work DB'!C94,'Transport-DB'!F:F,"="&amp;'Work DB'!$P$4)</f>
        <v>0</v>
      </c>
      <c r="Q94" s="188">
        <f>SUMIFS('Transport-DB'!Q:Q,'Transport-DB'!C:C,"="&amp;'Work DB'!C94,'Transport-DB'!F:F,"="&amp;'Work DB'!$Q$4)</f>
        <v>0</v>
      </c>
      <c r="R94" s="189">
        <f>SUMIFS('Transport-DB'!Q:Q,'Transport-DB'!C:C,"="&amp;'Work DB'!C94,'Transport-DB'!F:F,"="&amp;'Work DB'!$R$4)</f>
        <v>0</v>
      </c>
      <c r="S94" s="190">
        <f t="shared" si="10"/>
        <v>1828.375</v>
      </c>
      <c r="T94" s="191">
        <f t="shared" si="9"/>
        <v>0</v>
      </c>
      <c r="U94" s="191"/>
      <c r="V94" s="191"/>
      <c r="W94" s="191"/>
      <c r="X94" s="191"/>
      <c r="Y94" s="189"/>
      <c r="Z94" s="283"/>
      <c r="AA94" s="190">
        <f>SUMIFS('Transport-DB'!S:S,'Transport-DB'!C:C,"="&amp;'Work DB'!C94,'Transport-DB'!F:F,"="&amp;'Work DB'!$AA$4)</f>
        <v>11.8</v>
      </c>
      <c r="AB94" s="191">
        <f>SUMIFS('Transport-DB'!S:S,'Transport-DB'!C:C,"="&amp;'Work DB'!C94,'Transport-DB'!F:F,"="&amp;'Work DB'!$AB$4)</f>
        <v>34.799999999999997</v>
      </c>
      <c r="AC94" s="191">
        <f>SUMIFS('Transport-DB'!S:S,'Transport-DB'!C:C,"="&amp;'Work DB'!C94,'Transport-DB'!F:F,"="&amp;'Work DB'!$AC$4)</f>
        <v>89.6</v>
      </c>
      <c r="AD94" s="188">
        <f>SUMIFS('Transport-DB'!S:S,'Transport-DB'!C:C,"="&amp;'Work DB'!C94,'Transport-DB'!F:F,"="&amp;'Work DB'!$AD$4)</f>
        <v>40</v>
      </c>
      <c r="AE94" s="188">
        <f>SUMIFS('Transport-DB'!S:S,'Transport-DB'!C:C,"="&amp;'Work DB'!C94,'Transport-DB'!F:F,"="&amp;'Work DB'!$AE$4)</f>
        <v>0</v>
      </c>
      <c r="AF94" s="188">
        <f>SUMIFS('Transport-DB'!S:S,'Transport-DB'!C:C,"="&amp;'Work DB'!C94,'Transport-DB'!F:F,"="&amp;'Work DB'!$AF$4)</f>
        <v>0</v>
      </c>
      <c r="AG94" s="189"/>
      <c r="AH94" s="230">
        <f>SUMIFS('Transport-DB'!T:T,'Transport-DB'!C:C,"="&amp;'Work DB'!C94)</f>
        <v>0</v>
      </c>
      <c r="AI94" s="32">
        <v>0</v>
      </c>
      <c r="AJ94" s="29">
        <v>0</v>
      </c>
      <c r="AK94" s="30">
        <f>SUMIFS(Civil_DB[بتن],Civil_DB[تاریخ],"="&amp;'Work DB'!C94)</f>
        <v>0</v>
      </c>
      <c r="AL94" s="28">
        <v>0</v>
      </c>
      <c r="AM94" s="29">
        <v>0</v>
      </c>
      <c r="AN94" s="31">
        <v>0</v>
      </c>
      <c r="AO94" s="28">
        <f>106-39</f>
        <v>67</v>
      </c>
      <c r="AP94" s="29">
        <v>39</v>
      </c>
      <c r="AQ94" s="29">
        <v>103</v>
      </c>
      <c r="AR94" s="30">
        <v>12</v>
      </c>
      <c r="AS94" s="28">
        <v>7</v>
      </c>
      <c r="AT94" s="29">
        <v>20</v>
      </c>
      <c r="AU94" s="232">
        <f>VLOOKUP(C94,'Daily Gas'!N31:Q61,2,FALSE)</f>
        <v>1280</v>
      </c>
      <c r="AV94" s="239">
        <f>AV93-AU94</f>
        <v>89959</v>
      </c>
      <c r="AW94" s="29">
        <v>0</v>
      </c>
      <c r="AX94" s="29">
        <v>0</v>
      </c>
      <c r="AY94" s="29"/>
      <c r="AZ94" s="29"/>
      <c r="BA94" s="29">
        <v>0</v>
      </c>
      <c r="BB94" s="29">
        <v>0</v>
      </c>
      <c r="BC94" s="30">
        <v>0</v>
      </c>
      <c r="BD94" s="283"/>
      <c r="BE94" s="283"/>
      <c r="BF94" s="283"/>
      <c r="BG94" s="283"/>
      <c r="BH94" s="32"/>
      <c r="BI94" s="56"/>
      <c r="BJ94" s="509"/>
    </row>
    <row r="95" spans="2:62" s="15" customFormat="1" ht="21" x14ac:dyDescent="0.25">
      <c r="B95" s="47"/>
      <c r="C95" s="20">
        <f t="shared" si="12"/>
        <v>45460</v>
      </c>
      <c r="D95" s="190">
        <f>SUMIFS('Transport-DB'!R:R,'Transport-DB'!C:C,"="&amp;'Work DB'!C95,'Transport-DB'!F:F,"="&amp;'Work DB'!$D$4)</f>
        <v>0</v>
      </c>
      <c r="E95" s="191">
        <f>SUMIFS('Transport-DB'!R:R,'Transport-DB'!C:C,"="&amp;'Work DB'!C95,'Transport-DB'!F:F,"="&amp;'Work DB'!$E$4)</f>
        <v>0</v>
      </c>
      <c r="F95" s="191">
        <f>SUMIFS('Transport-DB'!R:R,'Transport-DB'!C:C,"="&amp;'Work DB'!C95,'Transport-DB'!F:F,"="&amp;'Work DB'!$F$4)</f>
        <v>0</v>
      </c>
      <c r="G95" s="191">
        <f>SUMIFS('Transport-DB'!R:R,'Transport-DB'!C:C,"="&amp;'Work DB'!C95,'Transport-DB'!F:F,"="&amp;'Work DB'!$G$4)</f>
        <v>0</v>
      </c>
      <c r="H95" s="188">
        <f>SUMIFS('Transport-DB'!R:R,'Transport-DB'!C:C,"="&amp;'Work DB'!C95,'Transport-DB'!F:F,"="&amp;'Work DB'!$H$4)</f>
        <v>0</v>
      </c>
      <c r="I95" s="191">
        <f>SUMIFS('Transport-DB'!R:R,'Transport-DB'!C:C,"="&amp;'Work DB'!C95,'Transport-DB'!F:F,"="&amp;'Work DB'!$I$4)</f>
        <v>0</v>
      </c>
      <c r="J95" s="483">
        <f>SUMIFS('Transport-DB'!R:R,'Transport-DB'!C:C,"="&amp;'Work DB'!C95,'Transport-DB'!F:F,"="&amp;'Work DB'!$J$4)</f>
        <v>0</v>
      </c>
      <c r="K95" s="190">
        <f>SUMIFS('Transport-DB'!Q:Q,'Transport-DB'!C:C,"="&amp;'Work DB'!C95,'Transport-DB'!F:F,"="&amp;'Work DB'!$K$4)</f>
        <v>199.5</v>
      </c>
      <c r="L95" s="191">
        <f>SUMIFS('Transport-DB'!Q:Q,'Transport-DB'!C:C,"="&amp;'Work DB'!C95,'Transport-DB'!F:F,"="&amp;'Work DB'!$L$4)</f>
        <v>637</v>
      </c>
      <c r="M95" s="191">
        <f>SUMIFS('Transport-DB'!Q:Q,'Transport-DB'!C:C,"="&amp;'Work DB'!C95,'Transport-DB'!F:F,"="&amp;'Work DB'!$M$4)</f>
        <v>0</v>
      </c>
      <c r="N95" s="191">
        <f>SUMIFS('Transport-DB'!Q:Q,'Transport-DB'!C:C,"="&amp;'Work DB'!C95,'Transport-DB'!F:F,"="&amp;'Work DB'!$N$4)</f>
        <v>332</v>
      </c>
      <c r="O95" s="191">
        <f>SUMIFS('Transport-DB'!Q:Q,'Transport-DB'!C:C,"="&amp;'Work DB'!C95,'Transport-DB'!F:F,"="&amp;'Work DB'!$O$4)</f>
        <v>327.85</v>
      </c>
      <c r="P95" s="191">
        <f>SUMIFS('Transport-DB'!Q:Q,'Transport-DB'!C:C,"&lt;="&amp;'Work DB'!C95,'Transport-DB'!F:F,"="&amp;'Work DB'!$P$4)</f>
        <v>0</v>
      </c>
      <c r="Q95" s="188">
        <f>SUMIFS('Transport-DB'!Q:Q,'Transport-DB'!C:C,"="&amp;'Work DB'!C95,'Transport-DB'!F:F,"="&amp;'Work DB'!$Q$4)</f>
        <v>0</v>
      </c>
      <c r="R95" s="189">
        <f>SUMIFS('Transport-DB'!Q:Q,'Transport-DB'!C:C,"="&amp;'Work DB'!C95,'Transport-DB'!F:F,"="&amp;'Work DB'!$R$4)</f>
        <v>0</v>
      </c>
      <c r="S95" s="190">
        <f t="shared" si="10"/>
        <v>1496.35</v>
      </c>
      <c r="T95" s="191">
        <f t="shared" si="9"/>
        <v>0</v>
      </c>
      <c r="U95" s="191"/>
      <c r="V95" s="191"/>
      <c r="W95" s="191"/>
      <c r="X95" s="191"/>
      <c r="Y95" s="189"/>
      <c r="Z95" s="283"/>
      <c r="AA95" s="190">
        <f>SUMIFS('Transport-DB'!S:S,'Transport-DB'!C:C,"="&amp;'Work DB'!C95,'Transport-DB'!F:F,"="&amp;'Work DB'!$AA$4)</f>
        <v>70.800000000000011</v>
      </c>
      <c r="AB95" s="191">
        <f>SUMIFS('Transport-DB'!S:S,'Transport-DB'!C:C,"="&amp;'Work DB'!C95,'Transport-DB'!F:F,"="&amp;'Work DB'!$AB$4)</f>
        <v>69.599999999999994</v>
      </c>
      <c r="AC95" s="191">
        <f>SUMIFS('Transport-DB'!S:S,'Transport-DB'!C:C,"="&amp;'Work DB'!C95,'Transport-DB'!F:F,"="&amp;'Work DB'!$AC$4)</f>
        <v>89.6</v>
      </c>
      <c r="AD95" s="188">
        <f>SUMIFS('Transport-DB'!S:S,'Transport-DB'!C:C,"="&amp;'Work DB'!C95,'Transport-DB'!F:F,"="&amp;'Work DB'!$AD$4)</f>
        <v>30</v>
      </c>
      <c r="AE95" s="188">
        <f>SUMIFS('Transport-DB'!S:S,'Transport-DB'!C:C,"="&amp;'Work DB'!C95,'Transport-DB'!F:F,"="&amp;'Work DB'!$AE$4)</f>
        <v>0</v>
      </c>
      <c r="AF95" s="188">
        <f>SUMIFS('Transport-DB'!S:S,'Transport-DB'!C:C,"="&amp;'Work DB'!C95,'Transport-DB'!F:F,"="&amp;'Work DB'!$AF$4)</f>
        <v>0</v>
      </c>
      <c r="AG95" s="189"/>
      <c r="AH95" s="230">
        <f>SUMIFS('Transport-DB'!T:T,'Transport-DB'!C:C,"="&amp;'Work DB'!C95)</f>
        <v>0</v>
      </c>
      <c r="AI95" s="32">
        <v>0</v>
      </c>
      <c r="AJ95" s="29">
        <v>0</v>
      </c>
      <c r="AK95" s="30">
        <f>SUMIFS(Civil_DB[بتن],Civil_DB[تاریخ],"="&amp;'Work DB'!C95)</f>
        <v>0</v>
      </c>
      <c r="AL95" s="28">
        <v>0</v>
      </c>
      <c r="AM95" s="29">
        <v>0</v>
      </c>
      <c r="AN95" s="31">
        <v>0</v>
      </c>
      <c r="AO95" s="28">
        <f>92-39</f>
        <v>53</v>
      </c>
      <c r="AP95" s="29">
        <v>39</v>
      </c>
      <c r="AQ95" s="29">
        <v>92</v>
      </c>
      <c r="AR95" s="30">
        <v>12</v>
      </c>
      <c r="AS95" s="28">
        <v>6</v>
      </c>
      <c r="AT95" s="29">
        <v>22</v>
      </c>
      <c r="AU95" s="232">
        <f>VLOOKUP(C95,'Daily Gas'!N32:Q62,2,FALSE)</f>
        <v>2150</v>
      </c>
      <c r="AV95" s="239">
        <f t="shared" si="11"/>
        <v>87809</v>
      </c>
      <c r="AW95" s="29">
        <v>0</v>
      </c>
      <c r="AX95" s="29">
        <v>0</v>
      </c>
      <c r="AY95" s="29"/>
      <c r="AZ95" s="29"/>
      <c r="BA95" s="29">
        <v>0</v>
      </c>
      <c r="BB95" s="29">
        <v>0</v>
      </c>
      <c r="BC95" s="30">
        <v>0</v>
      </c>
      <c r="BD95" s="283"/>
      <c r="BE95" s="283"/>
      <c r="BF95" s="283"/>
      <c r="BG95" s="283"/>
      <c r="BH95" s="32"/>
      <c r="BI95" s="56"/>
      <c r="BJ95" s="509"/>
    </row>
    <row r="96" spans="2:62" s="15" customFormat="1" ht="21" x14ac:dyDescent="0.25">
      <c r="B96" s="47"/>
      <c r="C96" s="20">
        <f t="shared" si="12"/>
        <v>45461</v>
      </c>
      <c r="D96" s="190">
        <f>SUMIFS('Transport-DB'!R:R,'Transport-DB'!C:C,"="&amp;'Work DB'!C96,'Transport-DB'!F:F,"="&amp;'Work DB'!$D$4)</f>
        <v>0</v>
      </c>
      <c r="E96" s="191">
        <f>SUMIFS('Transport-DB'!R:R,'Transport-DB'!C:C,"="&amp;'Work DB'!C96,'Transport-DB'!F:F,"="&amp;'Work DB'!$E$4)</f>
        <v>0</v>
      </c>
      <c r="F96" s="191">
        <f>SUMIFS('Transport-DB'!R:R,'Transport-DB'!C:C,"="&amp;'Work DB'!C96,'Transport-DB'!F:F,"="&amp;'Work DB'!$F$4)</f>
        <v>0</v>
      </c>
      <c r="G96" s="191">
        <f>SUMIFS('Transport-DB'!R:R,'Transport-DB'!C:C,"="&amp;'Work DB'!C96,'Transport-DB'!F:F,"="&amp;'Work DB'!$G$4)</f>
        <v>0</v>
      </c>
      <c r="H96" s="188">
        <f>SUMIFS('Transport-DB'!R:R,'Transport-DB'!C:C,"="&amp;'Work DB'!C96,'Transport-DB'!F:F,"="&amp;'Work DB'!$H$4)</f>
        <v>0</v>
      </c>
      <c r="I96" s="191">
        <f>SUMIFS('Transport-DB'!R:R,'Transport-DB'!C:C,"="&amp;'Work DB'!C96,'Transport-DB'!F:F,"="&amp;'Work DB'!$I$4)</f>
        <v>0</v>
      </c>
      <c r="J96" s="483">
        <f>SUMIFS('Transport-DB'!R:R,'Transport-DB'!C:C,"="&amp;'Work DB'!C96,'Transport-DB'!F:F,"="&amp;'Work DB'!$J$4)</f>
        <v>0</v>
      </c>
      <c r="K96" s="190">
        <f>SUMIFS('Transport-DB'!Q:Q,'Transport-DB'!C:C,"="&amp;'Work DB'!C96,'Transport-DB'!F:F,"="&amp;'Work DB'!$K$4)</f>
        <v>186.20000000000002</v>
      </c>
      <c r="L96" s="191">
        <f>SUMIFS('Transport-DB'!Q:Q,'Transport-DB'!C:C,"="&amp;'Work DB'!C96,'Transport-DB'!F:F,"="&amp;'Work DB'!$L$4)</f>
        <v>280</v>
      </c>
      <c r="M96" s="191">
        <f>SUMIFS('Transport-DB'!Q:Q,'Transport-DB'!C:C,"="&amp;'Work DB'!C96,'Transport-DB'!F:F,"="&amp;'Work DB'!$M$4)</f>
        <v>0</v>
      </c>
      <c r="N96" s="191">
        <f>SUMIFS('Transport-DB'!Q:Q,'Transport-DB'!C:C,"="&amp;'Work DB'!C96,'Transport-DB'!F:F,"="&amp;'Work DB'!$N$4)</f>
        <v>522.9</v>
      </c>
      <c r="O96" s="191">
        <f>SUMIFS('Transport-DB'!Q:Q,'Transport-DB'!C:C,"="&amp;'Work DB'!C96,'Transport-DB'!F:F,"="&amp;'Work DB'!$O$4)</f>
        <v>290.5</v>
      </c>
      <c r="P96" s="191">
        <f>SUMIFS('Transport-DB'!Q:Q,'Transport-DB'!C:C,"&lt;="&amp;'Work DB'!C96,'Transport-DB'!F:F,"="&amp;'Work DB'!$P$4)</f>
        <v>0</v>
      </c>
      <c r="Q96" s="188">
        <f>SUMIFS('Transport-DB'!Q:Q,'Transport-DB'!C:C,"="&amp;'Work DB'!C96,'Transport-DB'!F:F,"="&amp;'Work DB'!$Q$4)</f>
        <v>0</v>
      </c>
      <c r="R96" s="189">
        <f>SUMIFS('Transport-DB'!Q:Q,'Transport-DB'!C:C,"="&amp;'Work DB'!C96,'Transport-DB'!F:F,"="&amp;'Work DB'!$R$4)</f>
        <v>0</v>
      </c>
      <c r="S96" s="190">
        <f t="shared" si="10"/>
        <v>1279.5999999999999</v>
      </c>
      <c r="T96" s="191">
        <f t="shared" si="9"/>
        <v>0</v>
      </c>
      <c r="U96" s="191"/>
      <c r="V96" s="191"/>
      <c r="W96" s="191"/>
      <c r="X96" s="191"/>
      <c r="Y96" s="189"/>
      <c r="Z96" s="283"/>
      <c r="AA96" s="190">
        <f>SUMIFS('Transport-DB'!S:S,'Transport-DB'!C:C,"="&amp;'Work DB'!C96,'Transport-DB'!F:F,"="&amp;'Work DB'!$AA$4)</f>
        <v>59</v>
      </c>
      <c r="AB96" s="191">
        <f>SUMIFS('Transport-DB'!S:S,'Transport-DB'!C:C,"="&amp;'Work DB'!C96,'Transport-DB'!F:F,"="&amp;'Work DB'!$AB$4)</f>
        <v>46.4</v>
      </c>
      <c r="AC96" s="191">
        <f>SUMIFS('Transport-DB'!S:S,'Transport-DB'!C:C,"="&amp;'Work DB'!C96,'Transport-DB'!F:F,"="&amp;'Work DB'!$AC$4)</f>
        <v>112</v>
      </c>
      <c r="AD96" s="188">
        <f>SUMIFS('Transport-DB'!S:S,'Transport-DB'!C:C,"="&amp;'Work DB'!C96,'Transport-DB'!F:F,"="&amp;'Work DB'!$AD$4)</f>
        <v>40</v>
      </c>
      <c r="AE96" s="188">
        <f>SUMIFS('Transport-DB'!S:S,'Transport-DB'!C:C,"="&amp;'Work DB'!C96,'Transport-DB'!F:F,"="&amp;'Work DB'!$AE$4)</f>
        <v>0</v>
      </c>
      <c r="AF96" s="188">
        <f>SUMIFS('Transport-DB'!S:S,'Transport-DB'!C:C,"="&amp;'Work DB'!C96,'Transport-DB'!F:F,"="&amp;'Work DB'!$AF$4)</f>
        <v>0</v>
      </c>
      <c r="AG96" s="189"/>
      <c r="AH96" s="230">
        <f>SUMIFS('Transport-DB'!T:T,'Transport-DB'!C:C,"="&amp;'Work DB'!C96)</f>
        <v>0</v>
      </c>
      <c r="AI96" s="32">
        <v>0</v>
      </c>
      <c r="AJ96" s="29">
        <v>0</v>
      </c>
      <c r="AK96" s="30">
        <f>SUMIFS(Civil_DB[بتن],Civil_DB[تاریخ],"="&amp;'Work DB'!C96)</f>
        <v>0</v>
      </c>
      <c r="AL96" s="28">
        <v>0</v>
      </c>
      <c r="AM96" s="29">
        <v>0</v>
      </c>
      <c r="AN96" s="31">
        <v>0</v>
      </c>
      <c r="AO96" s="28">
        <f>101-39</f>
        <v>62</v>
      </c>
      <c r="AP96" s="29">
        <v>39</v>
      </c>
      <c r="AQ96" s="29">
        <v>106</v>
      </c>
      <c r="AR96" s="30">
        <v>12</v>
      </c>
      <c r="AS96" s="28">
        <v>9</v>
      </c>
      <c r="AT96" s="29">
        <v>19</v>
      </c>
      <c r="AU96" s="232">
        <f>VLOOKUP(C96,'Daily Gas'!N33:Q63,2,FALSE)</f>
        <v>1958</v>
      </c>
      <c r="AV96" s="239">
        <f t="shared" si="11"/>
        <v>85851</v>
      </c>
      <c r="AW96" s="29">
        <v>0</v>
      </c>
      <c r="AX96" s="29">
        <v>0</v>
      </c>
      <c r="AY96" s="29"/>
      <c r="AZ96" s="29"/>
      <c r="BA96" s="29">
        <v>0</v>
      </c>
      <c r="BB96" s="29">
        <v>0</v>
      </c>
      <c r="BC96" s="30">
        <v>0</v>
      </c>
      <c r="BD96" s="283"/>
      <c r="BE96" s="283"/>
      <c r="BF96" s="283"/>
      <c r="BG96" s="283"/>
      <c r="BH96" s="32"/>
      <c r="BI96" s="56"/>
      <c r="BJ96" s="509"/>
    </row>
    <row r="97" spans="2:62" s="15" customFormat="1" ht="21" x14ac:dyDescent="0.25">
      <c r="B97" s="47"/>
      <c r="C97" s="20">
        <f t="shared" si="12"/>
        <v>45462</v>
      </c>
      <c r="D97" s="190">
        <f>SUMIFS('Transport-DB'!R:R,'Transport-DB'!C:C,"="&amp;'Work DB'!C97,'Transport-DB'!F:F,"="&amp;'Work DB'!$D$4)</f>
        <v>0</v>
      </c>
      <c r="E97" s="191">
        <f>SUMIFS('Transport-DB'!R:R,'Transport-DB'!C:C,"="&amp;'Work DB'!C97,'Transport-DB'!F:F,"="&amp;'Work DB'!$E$4)</f>
        <v>0</v>
      </c>
      <c r="F97" s="191">
        <f>SUMIFS('Transport-DB'!R:R,'Transport-DB'!C:C,"="&amp;'Work DB'!C97,'Transport-DB'!F:F,"="&amp;'Work DB'!$F$4)</f>
        <v>295.89499999999998</v>
      </c>
      <c r="G97" s="191">
        <f>SUMIFS('Transport-DB'!R:R,'Transport-DB'!C:C,"="&amp;'Work DB'!C97,'Transport-DB'!F:F,"="&amp;'Work DB'!$G$4)</f>
        <v>0</v>
      </c>
      <c r="H97" s="188">
        <f>SUMIFS('Transport-DB'!R:R,'Transport-DB'!C:C,"="&amp;'Work DB'!C97,'Transport-DB'!F:F,"="&amp;'Work DB'!$H$4)</f>
        <v>0</v>
      </c>
      <c r="I97" s="191">
        <f>SUMIFS('Transport-DB'!R:R,'Transport-DB'!C:C,"="&amp;'Work DB'!C97,'Transport-DB'!F:F,"="&amp;'Work DB'!$I$4)</f>
        <v>0</v>
      </c>
      <c r="J97" s="483">
        <f>SUMIFS('Transport-DB'!R:R,'Transport-DB'!C:C,"="&amp;'Work DB'!C97,'Transport-DB'!F:F,"="&amp;'Work DB'!$J$4)</f>
        <v>0</v>
      </c>
      <c r="K97" s="190">
        <f>SUMIFS('Transport-DB'!Q:Q,'Transport-DB'!C:C,"="&amp;'Work DB'!C97,'Transport-DB'!F:F,"="&amp;'Work DB'!$K$4)</f>
        <v>266</v>
      </c>
      <c r="L97" s="191">
        <f>SUMIFS('Transport-DB'!Q:Q,'Transport-DB'!C:C,"="&amp;'Work DB'!C97,'Transport-DB'!F:F,"="&amp;'Work DB'!$L$4)</f>
        <v>707</v>
      </c>
      <c r="M97" s="191">
        <f>SUMIFS('Transport-DB'!Q:Q,'Transport-DB'!C:C,"="&amp;'Work DB'!C97,'Transport-DB'!F:F,"="&amp;'Work DB'!$M$4)</f>
        <v>0</v>
      </c>
      <c r="N97" s="191">
        <f>SUMIFS('Transport-DB'!Q:Q,'Transport-DB'!C:C,"="&amp;'Work DB'!C97,'Transport-DB'!F:F,"="&amp;'Work DB'!$N$4)</f>
        <v>373.50000000000006</v>
      </c>
      <c r="O97" s="191">
        <f>SUMIFS('Transport-DB'!Q:Q,'Transport-DB'!C:C,"="&amp;'Work DB'!C97,'Transport-DB'!F:F,"="&amp;'Work DB'!$O$4)</f>
        <v>0</v>
      </c>
      <c r="P97" s="191">
        <f>SUMIFS('Transport-DB'!Q:Q,'Transport-DB'!C:C,"&lt;="&amp;'Work DB'!C97,'Transport-DB'!F:F,"="&amp;'Work DB'!$P$4)</f>
        <v>0</v>
      </c>
      <c r="Q97" s="188">
        <f>SUMIFS('Transport-DB'!Q:Q,'Transport-DB'!C:C,"="&amp;'Work DB'!C97,'Transport-DB'!F:F,"="&amp;'Work DB'!$Q$4)</f>
        <v>0</v>
      </c>
      <c r="R97" s="189">
        <f>SUMIFS('Transport-DB'!Q:Q,'Transport-DB'!C:C,"="&amp;'Work DB'!C97,'Transport-DB'!F:F,"="&amp;'Work DB'!$R$4)</f>
        <v>0</v>
      </c>
      <c r="S97" s="190">
        <f t="shared" si="10"/>
        <v>1642.395</v>
      </c>
      <c r="T97" s="191">
        <f t="shared" si="9"/>
        <v>0</v>
      </c>
      <c r="U97" s="191"/>
      <c r="V97" s="191"/>
      <c r="W97" s="191"/>
      <c r="X97" s="191"/>
      <c r="Y97" s="189"/>
      <c r="Z97" s="283"/>
      <c r="AA97" s="190">
        <f>SUMIFS('Transport-DB'!S:S,'Transport-DB'!C:C,"="&amp;'Work DB'!C97,'Transport-DB'!F:F,"="&amp;'Work DB'!$AA$4)</f>
        <v>11.8</v>
      </c>
      <c r="AB97" s="191">
        <f>SUMIFS('Transport-DB'!S:S,'Transport-DB'!C:C,"="&amp;'Work DB'!C97,'Transport-DB'!F:F,"="&amp;'Work DB'!$AB$4)</f>
        <v>58</v>
      </c>
      <c r="AC97" s="191">
        <f>SUMIFS('Transport-DB'!S:S,'Transport-DB'!C:C,"="&amp;'Work DB'!C97,'Transport-DB'!F:F,"="&amp;'Work DB'!$AC$4)</f>
        <v>89.6</v>
      </c>
      <c r="AD97" s="188">
        <f>SUMIFS('Transport-DB'!S:S,'Transport-DB'!C:C,"="&amp;'Work DB'!C97,'Transport-DB'!F:F,"="&amp;'Work DB'!$AD$4)</f>
        <v>50</v>
      </c>
      <c r="AE97" s="188">
        <f>SUMIFS('Transport-DB'!S:S,'Transport-DB'!C:C,"="&amp;'Work DB'!C97,'Transport-DB'!F:F,"="&amp;'Work DB'!$AE$4)</f>
        <v>0</v>
      </c>
      <c r="AF97" s="188">
        <f>SUMIFS('Transport-DB'!S:S,'Transport-DB'!C:C,"="&amp;'Work DB'!C97,'Transport-DB'!F:F,"="&amp;'Work DB'!$AF$4)</f>
        <v>0</v>
      </c>
      <c r="AG97" s="189"/>
      <c r="AH97" s="230">
        <f>SUMIFS('Transport-DB'!T:T,'Transport-DB'!C:C,"="&amp;'Work DB'!C97)</f>
        <v>0</v>
      </c>
      <c r="AI97" s="32">
        <v>0</v>
      </c>
      <c r="AJ97" s="29">
        <v>0</v>
      </c>
      <c r="AK97" s="30">
        <f>SUMIFS(Civil_DB[بتن],Civil_DB[تاریخ],"="&amp;'Work DB'!C97)</f>
        <v>0</v>
      </c>
      <c r="AL97" s="28">
        <v>0</v>
      </c>
      <c r="AM97" s="29">
        <v>0</v>
      </c>
      <c r="AN97" s="31">
        <v>0</v>
      </c>
      <c r="AO97" s="28">
        <f>97-34</f>
        <v>63</v>
      </c>
      <c r="AP97" s="29">
        <v>34</v>
      </c>
      <c r="AQ97" s="29">
        <v>106</v>
      </c>
      <c r="AR97" s="30">
        <v>12</v>
      </c>
      <c r="AS97" s="28">
        <v>9</v>
      </c>
      <c r="AT97" s="29">
        <v>25</v>
      </c>
      <c r="AU97" s="232">
        <f>VLOOKUP(C97,'Daily Gas'!N34:Q64,2,FALSE)</f>
        <v>1040</v>
      </c>
      <c r="AV97" s="239">
        <f t="shared" si="11"/>
        <v>84811</v>
      </c>
      <c r="AW97" s="29">
        <v>28.91</v>
      </c>
      <c r="AX97" s="29">
        <v>0</v>
      </c>
      <c r="AY97" s="29">
        <v>100</v>
      </c>
      <c r="AZ97" s="29">
        <v>100</v>
      </c>
      <c r="BA97" s="29">
        <v>50</v>
      </c>
      <c r="BB97" s="29">
        <v>0</v>
      </c>
      <c r="BC97" s="30">
        <v>0</v>
      </c>
      <c r="BD97" s="283"/>
      <c r="BE97" s="283"/>
      <c r="BF97" s="283"/>
      <c r="BG97" s="283"/>
      <c r="BH97" s="32"/>
      <c r="BI97" s="56"/>
      <c r="BJ97" s="509"/>
    </row>
    <row r="98" spans="2:62" s="15" customFormat="1" ht="21" x14ac:dyDescent="0.25">
      <c r="B98" s="47"/>
      <c r="C98" s="20">
        <f t="shared" si="12"/>
        <v>45463</v>
      </c>
      <c r="D98" s="190">
        <f>SUMIFS('Transport-DB'!R:R,'Transport-DB'!C:C,"="&amp;'Work DB'!C98,'Transport-DB'!F:F,"="&amp;'Work DB'!$D$4)</f>
        <v>0</v>
      </c>
      <c r="E98" s="191">
        <f>SUMIFS('Transport-DB'!R:R,'Transport-DB'!C:C,"="&amp;'Work DB'!C98,'Transport-DB'!F:F,"="&amp;'Work DB'!$E$4)</f>
        <v>0</v>
      </c>
      <c r="F98" s="191">
        <f>SUMIFS('Transport-DB'!R:R,'Transport-DB'!C:C,"="&amp;'Work DB'!C98,'Transport-DB'!F:F,"="&amp;'Work DB'!$F$4)</f>
        <v>0</v>
      </c>
      <c r="G98" s="191">
        <f>SUMIFS('Transport-DB'!R:R,'Transport-DB'!C:C,"="&amp;'Work DB'!C98,'Transport-DB'!F:F,"="&amp;'Work DB'!$G$4)</f>
        <v>0</v>
      </c>
      <c r="H98" s="188">
        <f>SUMIFS('Transport-DB'!R:R,'Transport-DB'!C:C,"="&amp;'Work DB'!C98,'Transport-DB'!F:F,"="&amp;'Work DB'!$H$4)</f>
        <v>0</v>
      </c>
      <c r="I98" s="191">
        <f>SUMIFS('Transport-DB'!R:R,'Transport-DB'!C:C,"="&amp;'Work DB'!C98,'Transport-DB'!F:F,"="&amp;'Work DB'!$I$4)</f>
        <v>0</v>
      </c>
      <c r="J98" s="483">
        <f>SUMIFS('Transport-DB'!R:R,'Transport-DB'!C:C,"="&amp;'Work DB'!C98,'Transport-DB'!F:F,"="&amp;'Work DB'!$J$4)</f>
        <v>0</v>
      </c>
      <c r="K98" s="190">
        <f>SUMIFS('Transport-DB'!Q:Q,'Transport-DB'!C:C,"="&amp;'Work DB'!C98,'Transport-DB'!F:F,"="&amp;'Work DB'!$K$4)</f>
        <v>305.90000000000003</v>
      </c>
      <c r="L98" s="191">
        <f>SUMIFS('Transport-DB'!Q:Q,'Transport-DB'!C:C,"="&amp;'Work DB'!C98,'Transport-DB'!F:F,"="&amp;'Work DB'!$L$4)</f>
        <v>539</v>
      </c>
      <c r="M98" s="191">
        <f>SUMIFS('Transport-DB'!Q:Q,'Transport-DB'!C:C,"="&amp;'Work DB'!C98,'Transport-DB'!F:F,"="&amp;'Work DB'!$M$4)</f>
        <v>0</v>
      </c>
      <c r="N98" s="191">
        <f>SUMIFS('Transport-DB'!Q:Q,'Transport-DB'!C:C,"="&amp;'Work DB'!C98,'Transport-DB'!F:F,"="&amp;'Work DB'!$N$4)</f>
        <v>356.90000000000003</v>
      </c>
      <c r="O98" s="191">
        <f>SUMIFS('Transport-DB'!Q:Q,'Transport-DB'!C:C,"="&amp;'Work DB'!C98,'Transport-DB'!F:F,"="&amp;'Work DB'!$O$4)</f>
        <v>489.20000000000005</v>
      </c>
      <c r="P98" s="191">
        <f>SUMIFS('Transport-DB'!Q:Q,'Transport-DB'!C:C,"&lt;="&amp;'Work DB'!C98,'Transport-DB'!F:F,"="&amp;'Work DB'!$P$4)</f>
        <v>0</v>
      </c>
      <c r="Q98" s="188">
        <f>SUMIFS('Transport-DB'!Q:Q,'Transport-DB'!C:C,"="&amp;'Work DB'!C98,'Transport-DB'!F:F,"="&amp;'Work DB'!$Q$4)</f>
        <v>0</v>
      </c>
      <c r="R98" s="189">
        <f>SUMIFS('Transport-DB'!Q:Q,'Transport-DB'!C:C,"="&amp;'Work DB'!C98,'Transport-DB'!F:F,"="&amp;'Work DB'!$R$4)</f>
        <v>0</v>
      </c>
      <c r="S98" s="190">
        <f t="shared" si="10"/>
        <v>1691.0000000000002</v>
      </c>
      <c r="T98" s="191">
        <f t="shared" si="9"/>
        <v>0</v>
      </c>
      <c r="U98" s="191"/>
      <c r="V98" s="191"/>
      <c r="W98" s="191"/>
      <c r="X98" s="191"/>
      <c r="Y98" s="189"/>
      <c r="Z98" s="283">
        <v>217170</v>
      </c>
      <c r="AA98" s="190">
        <f>SUMIFS('Transport-DB'!S:S,'Transport-DB'!C:C,"="&amp;'Work DB'!C98,'Transport-DB'!F:F,"="&amp;'Work DB'!$AA$4)</f>
        <v>47.2</v>
      </c>
      <c r="AB98" s="191">
        <f>SUMIFS('Transport-DB'!S:S,'Transport-DB'!C:C,"="&amp;'Work DB'!C98,'Transport-DB'!F:F,"="&amp;'Work DB'!$AB$4)</f>
        <v>46.4</v>
      </c>
      <c r="AC98" s="191">
        <f>SUMIFS('Transport-DB'!S:S,'Transport-DB'!C:C,"="&amp;'Work DB'!C98,'Transport-DB'!F:F,"="&amp;'Work DB'!$AC$4)</f>
        <v>78.399999999999991</v>
      </c>
      <c r="AD98" s="188">
        <f>SUMIFS('Transport-DB'!S:S,'Transport-DB'!C:C,"="&amp;'Work DB'!C98,'Transport-DB'!F:F,"="&amp;'Work DB'!$AD$4)</f>
        <v>50</v>
      </c>
      <c r="AE98" s="188">
        <f>SUMIFS('Transport-DB'!S:S,'Transport-DB'!C:C,"="&amp;'Work DB'!C98,'Transport-DB'!F:F,"="&amp;'Work DB'!$AE$4)</f>
        <v>0</v>
      </c>
      <c r="AF98" s="188">
        <f>SUMIFS('Transport-DB'!S:S,'Transport-DB'!C:C,"="&amp;'Work DB'!C98,'Transport-DB'!F:F,"="&amp;'Work DB'!$AF$4)</f>
        <v>0</v>
      </c>
      <c r="AG98" s="189"/>
      <c r="AH98" s="230">
        <f>SUMIFS('Transport-DB'!T:T,'Transport-DB'!C:C,"="&amp;'Work DB'!C98)</f>
        <v>0</v>
      </c>
      <c r="AI98" s="32">
        <v>0</v>
      </c>
      <c r="AJ98" s="29">
        <v>0</v>
      </c>
      <c r="AK98" s="30">
        <f>SUMIFS(Civil_DB[بتن],Civil_DB[تاریخ],"="&amp;'Work DB'!C98)</f>
        <v>0</v>
      </c>
      <c r="AL98" s="28">
        <v>0</v>
      </c>
      <c r="AM98" s="29">
        <v>0</v>
      </c>
      <c r="AN98" s="31">
        <v>0</v>
      </c>
      <c r="AO98" s="28">
        <f>95-34</f>
        <v>61</v>
      </c>
      <c r="AP98" s="29">
        <v>34</v>
      </c>
      <c r="AQ98" s="29">
        <v>101</v>
      </c>
      <c r="AR98" s="30">
        <v>12</v>
      </c>
      <c r="AS98" s="28">
        <v>8</v>
      </c>
      <c r="AT98" s="29">
        <v>23</v>
      </c>
      <c r="AU98" s="232">
        <f>VLOOKUP(C98,'Daily Gas'!N35:Q65,2,FALSE)</f>
        <v>3397</v>
      </c>
      <c r="AV98" s="239">
        <f t="shared" si="11"/>
        <v>81414</v>
      </c>
      <c r="AW98" s="29">
        <v>28.91</v>
      </c>
      <c r="AX98" s="29">
        <v>0</v>
      </c>
      <c r="AY98" s="29">
        <v>100</v>
      </c>
      <c r="AZ98" s="29">
        <v>100</v>
      </c>
      <c r="BA98" s="29">
        <v>50</v>
      </c>
      <c r="BB98" s="29">
        <v>0</v>
      </c>
      <c r="BC98" s="30">
        <v>0</v>
      </c>
      <c r="BD98" s="283"/>
      <c r="BE98" s="283"/>
      <c r="BF98" s="283"/>
      <c r="BG98" s="283"/>
      <c r="BH98" s="32"/>
      <c r="BI98" s="56"/>
      <c r="BJ98" s="509"/>
    </row>
    <row r="99" spans="2:62" s="493" customFormat="1" ht="21" x14ac:dyDescent="0.25">
      <c r="B99" s="484"/>
      <c r="C99" s="485">
        <f t="shared" si="12"/>
        <v>45464</v>
      </c>
      <c r="D99" s="486">
        <f>SUMIFS('Transport-DB'!R:R,'Transport-DB'!C:C,"="&amp;'Work DB'!C99,'Transport-DB'!F:F,"="&amp;'Work DB'!$D$4)</f>
        <v>0</v>
      </c>
      <c r="E99" s="487">
        <f>SUMIFS('Transport-DB'!R:R,'Transport-DB'!C:C,"="&amp;'Work DB'!C99,'Transport-DB'!F:F,"="&amp;'Work DB'!$E$4)</f>
        <v>0</v>
      </c>
      <c r="F99" s="487">
        <f>SUMIFS('Transport-DB'!R:R,'Transport-DB'!C:C,"="&amp;'Work DB'!C99,'Transport-DB'!F:F,"="&amp;'Work DB'!$F$4)</f>
        <v>0</v>
      </c>
      <c r="G99" s="487">
        <f>SUMIFS('Transport-DB'!R:R,'Transport-DB'!C:C,"="&amp;'Work DB'!C99,'Transport-DB'!F:F,"="&amp;'Work DB'!$G$4)</f>
        <v>0</v>
      </c>
      <c r="H99" s="488">
        <f>SUMIFS('Transport-DB'!R:R,'Transport-DB'!C:C,"="&amp;'Work DB'!C99,'Transport-DB'!F:F,"="&amp;'Work DB'!$H$4)</f>
        <v>0</v>
      </c>
      <c r="I99" s="487">
        <f>SUMIFS('Transport-DB'!R:R,'Transport-DB'!C:C,"="&amp;'Work DB'!C99,'Transport-DB'!F:F,"="&amp;'Work DB'!$I$4)</f>
        <v>0</v>
      </c>
      <c r="J99" s="489">
        <f>SUMIFS('Transport-DB'!R:R,'Transport-DB'!C:C,"="&amp;'Work DB'!C99,'Transport-DB'!F:F,"="&amp;'Work DB'!$J$4)</f>
        <v>0</v>
      </c>
      <c r="K99" s="486">
        <f>SUMIFS('Transport-DB'!Q:Q,'Transport-DB'!C:C,"="&amp;'Work DB'!C99,'Transport-DB'!F:F,"="&amp;'Work DB'!$K$4)</f>
        <v>0</v>
      </c>
      <c r="L99" s="487">
        <f>SUMIFS('Transport-DB'!Q:Q,'Transport-DB'!C:C,"="&amp;'Work DB'!C99,'Transport-DB'!F:F,"="&amp;'Work DB'!$L$4)</f>
        <v>462</v>
      </c>
      <c r="M99" s="487">
        <f>SUMIFS('Transport-DB'!Q:Q,'Transport-DB'!C:C,"="&amp;'Work DB'!C99,'Transport-DB'!F:F,"="&amp;'Work DB'!$M$4)</f>
        <v>350</v>
      </c>
      <c r="N99" s="487">
        <f>SUMIFS('Transport-DB'!Q:Q,'Transport-DB'!C:C,"="&amp;'Work DB'!C99,'Transport-DB'!F:F,"="&amp;'Work DB'!$N$4)</f>
        <v>0</v>
      </c>
      <c r="O99" s="487">
        <f>SUMIFS('Transport-DB'!Q:Q,'Transport-DB'!C:C,"="&amp;'Work DB'!C99,'Transport-DB'!F:F,"="&amp;'Work DB'!$O$4)</f>
        <v>0</v>
      </c>
      <c r="P99" s="487">
        <f>SUMIFS('Transport-DB'!Q:Q,'Transport-DB'!C:C,"&lt;="&amp;'Work DB'!C99,'Transport-DB'!F:F,"="&amp;'Work DB'!$P$4)</f>
        <v>0</v>
      </c>
      <c r="Q99" s="488">
        <f>SUMIFS('Transport-DB'!Q:Q,'Transport-DB'!C:C,"="&amp;'Work DB'!C99,'Transport-DB'!F:F,"="&amp;'Work DB'!$Q$4)</f>
        <v>0</v>
      </c>
      <c r="R99" s="490">
        <f>SUMIFS('Transport-DB'!Q:Q,'Transport-DB'!C:C,"="&amp;'Work DB'!C99,'Transport-DB'!F:F,"="&amp;'Work DB'!$R$4)</f>
        <v>0</v>
      </c>
      <c r="S99" s="486">
        <f t="shared" si="10"/>
        <v>462</v>
      </c>
      <c r="T99" s="487">
        <f t="shared" si="9"/>
        <v>350</v>
      </c>
      <c r="U99" s="487"/>
      <c r="V99" s="487"/>
      <c r="W99" s="487"/>
      <c r="X99" s="487"/>
      <c r="Y99" s="490"/>
      <c r="Z99" s="489"/>
      <c r="AA99" s="486">
        <f>SUMIFS('Transport-DB'!S:S,'Transport-DB'!C:C,"="&amp;'Work DB'!C99,'Transport-DB'!F:F,"="&amp;'Work DB'!$AA$4)</f>
        <v>35.400000000000006</v>
      </c>
      <c r="AB99" s="487">
        <f>SUMIFS('Transport-DB'!S:S,'Transport-DB'!C:C,"="&amp;'Work DB'!C99,'Transport-DB'!F:F,"="&amp;'Work DB'!$AB$4)</f>
        <v>46.4</v>
      </c>
      <c r="AC99" s="487">
        <f>SUMIFS('Transport-DB'!S:S,'Transport-DB'!C:C,"="&amp;'Work DB'!C99,'Transport-DB'!F:F,"="&amp;'Work DB'!$AC$4)</f>
        <v>123.19999999999999</v>
      </c>
      <c r="AD99" s="488">
        <f>SUMIFS('Transport-DB'!S:S,'Transport-DB'!C:C,"="&amp;'Work DB'!C99,'Transport-DB'!F:F,"="&amp;'Work DB'!$AD$4)</f>
        <v>50</v>
      </c>
      <c r="AE99" s="488">
        <f>SUMIFS('Transport-DB'!S:S,'Transport-DB'!C:C,"="&amp;'Work DB'!C99,'Transport-DB'!F:F,"="&amp;'Work DB'!$AE$4)</f>
        <v>0</v>
      </c>
      <c r="AF99" s="488">
        <f>SUMIFS('Transport-DB'!S:S,'Transport-DB'!C:C,"="&amp;'Work DB'!C99,'Transport-DB'!F:F,"="&amp;'Work DB'!$AF$4)</f>
        <v>0</v>
      </c>
      <c r="AG99" s="490"/>
      <c r="AH99" s="486">
        <f>SUMIFS('Transport-DB'!T:T,'Transport-DB'!C:C,"="&amp;'Work DB'!C99)</f>
        <v>0</v>
      </c>
      <c r="AI99" s="491">
        <v>0</v>
      </c>
      <c r="AJ99" s="487">
        <v>0</v>
      </c>
      <c r="AK99" s="30">
        <f>SUMIFS(Civil_DB[بتن],Civil_DB[تاریخ],"="&amp;'Work DB'!C99)</f>
        <v>0</v>
      </c>
      <c r="AL99" s="486">
        <v>0</v>
      </c>
      <c r="AM99" s="487">
        <v>0</v>
      </c>
      <c r="AN99" s="488">
        <v>0</v>
      </c>
      <c r="AO99" s="486">
        <v>57</v>
      </c>
      <c r="AP99" s="487">
        <v>39</v>
      </c>
      <c r="AQ99" s="487">
        <v>93</v>
      </c>
      <c r="AR99" s="490">
        <v>12</v>
      </c>
      <c r="AS99" s="486">
        <v>8</v>
      </c>
      <c r="AT99" s="487">
        <v>19</v>
      </c>
      <c r="AU99" s="487">
        <f>VLOOKUP(C99,'Daily Gas'!R5:U35,2,FALSE)</f>
        <v>2150</v>
      </c>
      <c r="AV99" s="491">
        <f t="shared" si="11"/>
        <v>79264</v>
      </c>
      <c r="AW99" s="487">
        <v>28.91</v>
      </c>
      <c r="AX99" s="487">
        <v>0</v>
      </c>
      <c r="AY99" s="487">
        <v>100</v>
      </c>
      <c r="AZ99" s="487">
        <v>100</v>
      </c>
      <c r="BA99" s="487">
        <v>50</v>
      </c>
      <c r="BB99" s="487">
        <v>0</v>
      </c>
      <c r="BC99" s="490">
        <v>0</v>
      </c>
      <c r="BD99" s="489"/>
      <c r="BE99" s="489"/>
      <c r="BF99" s="489"/>
      <c r="BG99" s="489"/>
      <c r="BH99" s="491"/>
      <c r="BI99" s="492" t="s">
        <v>36</v>
      </c>
    </row>
    <row r="100" spans="2:62" s="15" customFormat="1" ht="21" x14ac:dyDescent="0.25">
      <c r="B100" s="47"/>
      <c r="C100" s="20">
        <f t="shared" si="12"/>
        <v>45465</v>
      </c>
      <c r="D100" s="190">
        <f>SUMIFS('Transport-DB'!R:R,'Transport-DB'!C:C,"="&amp;'Work DB'!C100,'Transport-DB'!F:F,"="&amp;'Work DB'!$D$4)</f>
        <v>0</v>
      </c>
      <c r="E100" s="191">
        <f>SUMIFS('Transport-DB'!R:R,'Transport-DB'!C:C,"="&amp;'Work DB'!C100,'Transport-DB'!F:F,"="&amp;'Work DB'!$E$4)</f>
        <v>267.26</v>
      </c>
      <c r="F100" s="191">
        <f>SUMIFS('Transport-DB'!R:R,'Transport-DB'!C:C,"="&amp;'Work DB'!C100,'Transport-DB'!F:F,"="&amp;'Work DB'!$F$4)</f>
        <v>592.1925</v>
      </c>
      <c r="G100" s="191">
        <f>SUMIFS('Transport-DB'!R:R,'Transport-DB'!C:C,"="&amp;'Work DB'!C100,'Transport-DB'!F:F,"="&amp;'Work DB'!$G$4)</f>
        <v>0</v>
      </c>
      <c r="H100" s="188">
        <f>SUMIFS('Transport-DB'!R:R,'Transport-DB'!C:C,"="&amp;'Work DB'!C100,'Transport-DB'!F:F,"="&amp;'Work DB'!$H$4)</f>
        <v>0</v>
      </c>
      <c r="I100" s="191">
        <f>SUMIFS('Transport-DB'!R:R,'Transport-DB'!C:C,"="&amp;'Work DB'!C100,'Transport-DB'!F:F,"="&amp;'Work DB'!$I$4)</f>
        <v>0</v>
      </c>
      <c r="J100" s="483">
        <f>SUMIFS('Transport-DB'!R:R,'Transport-DB'!C:C,"="&amp;'Work DB'!C100,'Transport-DB'!F:F,"="&amp;'Work DB'!$J$4)</f>
        <v>0</v>
      </c>
      <c r="K100" s="190">
        <f>SUMIFS('Transport-DB'!Q:Q,'Transport-DB'!C:C,"="&amp;'Work DB'!C100,'Transport-DB'!F:F,"="&amp;'Work DB'!$K$4)</f>
        <v>0</v>
      </c>
      <c r="L100" s="191">
        <f>SUMIFS('Transport-DB'!Q:Q,'Transport-DB'!C:C,"="&amp;'Work DB'!C100,'Transport-DB'!F:F,"="&amp;'Work DB'!$L$4)</f>
        <v>714</v>
      </c>
      <c r="M100" s="191">
        <f>SUMIFS('Transport-DB'!Q:Q,'Transport-DB'!C:C,"="&amp;'Work DB'!C100,'Transport-DB'!F:F,"="&amp;'Work DB'!$M$4)</f>
        <v>0</v>
      </c>
      <c r="N100" s="191">
        <f>SUMIFS('Transport-DB'!Q:Q,'Transport-DB'!C:C,"="&amp;'Work DB'!C100,'Transport-DB'!F:F,"="&amp;'Work DB'!$N$4)</f>
        <v>0</v>
      </c>
      <c r="O100" s="191">
        <f>SUMIFS('Transport-DB'!Q:Q,'Transport-DB'!C:C,"="&amp;'Work DB'!C100,'Transport-DB'!F:F,"="&amp;'Work DB'!$O$4)</f>
        <v>0</v>
      </c>
      <c r="P100" s="191">
        <f>SUMIFS('Transport-DB'!Q:Q,'Transport-DB'!C:C,"&lt;="&amp;'Work DB'!C100,'Transport-DB'!F:F,"="&amp;'Work DB'!$P$4)</f>
        <v>0</v>
      </c>
      <c r="Q100" s="188">
        <f>SUMIFS('Transport-DB'!Q:Q,'Transport-DB'!C:C,"="&amp;'Work DB'!C100,'Transport-DB'!F:F,"="&amp;'Work DB'!$Q$4)</f>
        <v>0</v>
      </c>
      <c r="R100" s="189">
        <f>SUMIFS('Transport-DB'!Q:Q,'Transport-DB'!C:C,"="&amp;'Work DB'!C100,'Transport-DB'!F:F,"="&amp;'Work DB'!$R$4)</f>
        <v>0</v>
      </c>
      <c r="S100" s="190">
        <f t="shared" si="10"/>
        <v>1573.4524999999999</v>
      </c>
      <c r="T100" s="191">
        <f t="shared" si="9"/>
        <v>0</v>
      </c>
      <c r="U100" s="191"/>
      <c r="V100" s="191"/>
      <c r="W100" s="191"/>
      <c r="X100" s="191"/>
      <c r="Y100" s="189"/>
      <c r="Z100" s="283"/>
      <c r="AA100" s="190">
        <f>SUMIFS('Transport-DB'!S:S,'Transport-DB'!C:C,"="&amp;'Work DB'!C100,'Transport-DB'!F:F,"="&amp;'Work DB'!$AA$4)</f>
        <v>47.2</v>
      </c>
      <c r="AB100" s="191">
        <f>SUMIFS('Transport-DB'!S:S,'Transport-DB'!C:C,"="&amp;'Work DB'!C100,'Transport-DB'!F:F,"="&amp;'Work DB'!$AB$4)</f>
        <v>69.599999999999994</v>
      </c>
      <c r="AC100" s="191">
        <f>SUMIFS('Transport-DB'!S:S,'Transport-DB'!C:C,"="&amp;'Work DB'!C100,'Transport-DB'!F:F,"="&amp;'Work DB'!$AC$4)</f>
        <v>169.6</v>
      </c>
      <c r="AD100" s="188">
        <f>SUMIFS('Transport-DB'!S:S,'Transport-DB'!C:C,"="&amp;'Work DB'!C100,'Transport-DB'!F:F,"="&amp;'Work DB'!$AD$4)</f>
        <v>50</v>
      </c>
      <c r="AE100" s="188">
        <f>SUMIFS('Transport-DB'!S:S,'Transport-DB'!C:C,"="&amp;'Work DB'!C100,'Transport-DB'!F:F,"="&amp;'Work DB'!$AE$4)</f>
        <v>0</v>
      </c>
      <c r="AF100" s="188">
        <f>SUMIFS('Transport-DB'!S:S,'Transport-DB'!C:C,"="&amp;'Work DB'!C100,'Transport-DB'!F:F,"="&amp;'Work DB'!$AF$4)</f>
        <v>0</v>
      </c>
      <c r="AG100" s="189"/>
      <c r="AH100" s="230">
        <f>SUMIFS('Transport-DB'!T:T,'Transport-DB'!C:C,"="&amp;'Work DB'!C100)</f>
        <v>199.5</v>
      </c>
      <c r="AI100" s="32">
        <v>0</v>
      </c>
      <c r="AJ100" s="29">
        <v>0</v>
      </c>
      <c r="AK100" s="30">
        <f>SUMIFS(Civil_DB[بتن],Civil_DB[تاریخ],"="&amp;'Work DB'!C100)</f>
        <v>0</v>
      </c>
      <c r="AL100" s="28">
        <v>0</v>
      </c>
      <c r="AM100" s="29">
        <v>0</v>
      </c>
      <c r="AN100" s="31">
        <v>0</v>
      </c>
      <c r="AO100" s="28">
        <v>67</v>
      </c>
      <c r="AP100" s="29">
        <v>47</v>
      </c>
      <c r="AQ100" s="29">
        <v>112</v>
      </c>
      <c r="AR100" s="30">
        <v>12</v>
      </c>
      <c r="AS100" s="28">
        <v>8</v>
      </c>
      <c r="AT100" s="29">
        <v>27</v>
      </c>
      <c r="AU100" s="232">
        <f>VLOOKUP(C100,'Daily Gas'!R6:U36,2,FALSE)</f>
        <v>1702</v>
      </c>
      <c r="AV100" s="239">
        <f>AV99-AU100+57000</f>
        <v>134562</v>
      </c>
      <c r="AW100" s="29">
        <v>28.91</v>
      </c>
      <c r="AX100" s="29">
        <v>0</v>
      </c>
      <c r="AY100" s="29">
        <v>100</v>
      </c>
      <c r="AZ100" s="29">
        <v>100</v>
      </c>
      <c r="BA100" s="29">
        <v>50</v>
      </c>
      <c r="BB100" s="29">
        <v>0</v>
      </c>
      <c r="BC100" s="30">
        <v>0</v>
      </c>
      <c r="BD100" s="283"/>
      <c r="BE100" s="283"/>
      <c r="BF100" s="283"/>
      <c r="BG100" s="283"/>
      <c r="BH100" s="32"/>
      <c r="BI100" s="56"/>
      <c r="BJ100" s="509"/>
    </row>
    <row r="101" spans="2:62" s="15" customFormat="1" ht="21" x14ac:dyDescent="0.25">
      <c r="B101" s="47"/>
      <c r="C101" s="20">
        <f t="shared" si="12"/>
        <v>45466</v>
      </c>
      <c r="D101" s="190">
        <f>SUMIFS('Transport-DB'!R:R,'Transport-DB'!C:C,"="&amp;'Work DB'!C101,'Transport-DB'!F:F,"="&amp;'Work DB'!$D$4)</f>
        <v>642.3900000000001</v>
      </c>
      <c r="E101" s="191">
        <f>SUMIFS('Transport-DB'!R:R,'Transport-DB'!C:C,"="&amp;'Work DB'!C101,'Transport-DB'!F:F,"="&amp;'Work DB'!$E$4)</f>
        <v>458.16</v>
      </c>
      <c r="F101" s="191">
        <f>SUMIFS('Transport-DB'!R:R,'Transport-DB'!C:C,"="&amp;'Work DB'!C101,'Transport-DB'!F:F,"="&amp;'Work DB'!$F$4)</f>
        <v>572.125</v>
      </c>
      <c r="G101" s="191">
        <f>SUMIFS('Transport-DB'!R:R,'Transport-DB'!C:C,"="&amp;'Work DB'!C101,'Transport-DB'!F:F,"="&amp;'Work DB'!$G$4)</f>
        <v>0</v>
      </c>
      <c r="H101" s="188">
        <f>SUMIFS('Transport-DB'!R:R,'Transport-DB'!C:C,"="&amp;'Work DB'!C101,'Transport-DB'!F:F,"="&amp;'Work DB'!$H$4)</f>
        <v>0</v>
      </c>
      <c r="I101" s="191">
        <f>SUMIFS('Transport-DB'!R:R,'Transport-DB'!C:C,"="&amp;'Work DB'!C101,'Transport-DB'!F:F,"="&amp;'Work DB'!$I$4)</f>
        <v>0</v>
      </c>
      <c r="J101" s="483">
        <f>SUMIFS('Transport-DB'!R:R,'Transport-DB'!C:C,"="&amp;'Work DB'!C101,'Transport-DB'!F:F,"="&amp;'Work DB'!$J$4)</f>
        <v>0</v>
      </c>
      <c r="K101" s="190">
        <f>SUMIFS('Transport-DB'!Q:Q,'Transport-DB'!C:C,"="&amp;'Work DB'!C101,'Transport-DB'!F:F,"="&amp;'Work DB'!$K$4)</f>
        <v>0</v>
      </c>
      <c r="L101" s="191">
        <f>SUMIFS('Transport-DB'!Q:Q,'Transport-DB'!C:C,"="&amp;'Work DB'!C101,'Transport-DB'!F:F,"="&amp;'Work DB'!$L$4)</f>
        <v>413</v>
      </c>
      <c r="M101" s="191">
        <f>SUMIFS('Transport-DB'!Q:Q,'Transport-DB'!C:C,"="&amp;'Work DB'!C101,'Transport-DB'!F:F,"="&amp;'Work DB'!$M$4)</f>
        <v>322</v>
      </c>
      <c r="N101" s="191">
        <f>SUMIFS('Transport-DB'!Q:Q,'Transport-DB'!C:C,"="&amp;'Work DB'!C101,'Transport-DB'!F:F,"="&amp;'Work DB'!$N$4)</f>
        <v>0</v>
      </c>
      <c r="O101" s="191">
        <f>SUMIFS('Transport-DB'!Q:Q,'Transport-DB'!C:C,"="&amp;'Work DB'!C101,'Transport-DB'!F:F,"="&amp;'Work DB'!$O$4)</f>
        <v>0</v>
      </c>
      <c r="P101" s="191">
        <f>SUMIFS('Transport-DB'!Q:Q,'Transport-DB'!C:C,"&lt;="&amp;'Work DB'!C101,'Transport-DB'!F:F,"="&amp;'Work DB'!$P$4)</f>
        <v>0</v>
      </c>
      <c r="Q101" s="188">
        <f>SUMIFS('Transport-DB'!Q:Q,'Transport-DB'!C:C,"="&amp;'Work DB'!C101,'Transport-DB'!F:F,"="&amp;'Work DB'!$Q$4)</f>
        <v>0</v>
      </c>
      <c r="R101" s="189">
        <f>SUMIFS('Transport-DB'!Q:Q,'Transport-DB'!C:C,"="&amp;'Work DB'!C101,'Transport-DB'!F:F,"="&amp;'Work DB'!$R$4)</f>
        <v>0</v>
      </c>
      <c r="S101" s="190">
        <f t="shared" si="10"/>
        <v>2085.6750000000002</v>
      </c>
      <c r="T101" s="191">
        <f>M101</f>
        <v>322</v>
      </c>
      <c r="U101" s="191"/>
      <c r="V101" s="191"/>
      <c r="W101" s="191"/>
      <c r="X101" s="191"/>
      <c r="Y101" s="189"/>
      <c r="Z101" s="283"/>
      <c r="AA101" s="190">
        <f>SUMIFS('Transport-DB'!S:S,'Transport-DB'!C:C,"="&amp;'Work DB'!C101,'Transport-DB'!F:F,"="&amp;'Work DB'!$AA$4)</f>
        <v>35.400000000000006</v>
      </c>
      <c r="AB101" s="191">
        <f>SUMIFS('Transport-DB'!S:S,'Transport-DB'!C:C,"="&amp;'Work DB'!C101,'Transport-DB'!F:F,"="&amp;'Work DB'!$AB$4)</f>
        <v>58</v>
      </c>
      <c r="AC101" s="191">
        <f>SUMIFS('Transport-DB'!S:S,'Transport-DB'!C:C,"="&amp;'Work DB'!C101,'Transport-DB'!F:F,"="&amp;'Work DB'!$AC$4)</f>
        <v>127.19999999999999</v>
      </c>
      <c r="AD101" s="188">
        <f>SUMIFS('Transport-DB'!S:S,'Transport-DB'!C:C,"="&amp;'Work DB'!C101,'Transport-DB'!F:F,"="&amp;'Work DB'!$AD$4)</f>
        <v>50</v>
      </c>
      <c r="AE101" s="188">
        <f>SUMIFS('Transport-DB'!S:S,'Transport-DB'!C:C,"="&amp;'Work DB'!C101,'Transport-DB'!F:F,"="&amp;'Work DB'!$AE$4)</f>
        <v>0</v>
      </c>
      <c r="AF101" s="188">
        <f>SUMIFS('Transport-DB'!S:S,'Transport-DB'!C:C,"="&amp;'Work DB'!C101,'Transport-DB'!F:F,"="&amp;'Work DB'!$AF$4)</f>
        <v>0</v>
      </c>
      <c r="AG101" s="189"/>
      <c r="AH101" s="230">
        <f>SUMIFS('Transport-DB'!T:T,'Transport-DB'!C:C,"="&amp;'Work DB'!C101)</f>
        <v>0</v>
      </c>
      <c r="AI101" s="239">
        <v>0</v>
      </c>
      <c r="AJ101" s="231">
        <v>0</v>
      </c>
      <c r="AK101" s="30">
        <f>SUMIFS(Civil_DB[بتن],Civil_DB[تاریخ],"="&amp;'Work DB'!C101)</f>
        <v>0</v>
      </c>
      <c r="AL101" s="230">
        <v>0</v>
      </c>
      <c r="AM101" s="231">
        <v>0</v>
      </c>
      <c r="AN101" s="233">
        <v>0</v>
      </c>
      <c r="AO101" s="230">
        <v>65</v>
      </c>
      <c r="AP101" s="231">
        <v>37</v>
      </c>
      <c r="AQ101" s="231">
        <v>110</v>
      </c>
      <c r="AR101" s="232">
        <v>12</v>
      </c>
      <c r="AS101" s="230">
        <v>8</v>
      </c>
      <c r="AT101" s="231">
        <v>25</v>
      </c>
      <c r="AU101" s="232">
        <f>VLOOKUP(C101,'Daily Gas'!R7:U37,2,FALSE)</f>
        <v>2697</v>
      </c>
      <c r="AV101" s="239">
        <f t="shared" si="11"/>
        <v>131865</v>
      </c>
      <c r="AW101" s="29">
        <v>28.91</v>
      </c>
      <c r="AX101" s="29">
        <v>0</v>
      </c>
      <c r="AY101" s="29">
        <v>100</v>
      </c>
      <c r="AZ101" s="29">
        <v>100</v>
      </c>
      <c r="BA101" s="29">
        <v>50</v>
      </c>
      <c r="BB101" s="29">
        <v>0</v>
      </c>
      <c r="BC101" s="30">
        <v>0</v>
      </c>
      <c r="BD101" s="283"/>
      <c r="BE101" s="283"/>
      <c r="BF101" s="283"/>
      <c r="BG101" s="283"/>
      <c r="BH101" s="32"/>
      <c r="BI101" s="56"/>
      <c r="BJ101" s="509"/>
    </row>
    <row r="102" spans="2:62" s="15" customFormat="1" ht="21" x14ac:dyDescent="0.25">
      <c r="B102" s="47" t="s">
        <v>283</v>
      </c>
      <c r="C102" s="20">
        <f t="shared" si="12"/>
        <v>45467</v>
      </c>
      <c r="D102" s="190">
        <f>SUMIFS('Transport-DB'!R:R,'Transport-DB'!C:C,"="&amp;'Work DB'!C102,'Transport-DB'!F:F,"="&amp;'Work DB'!$D$4)</f>
        <v>573.5625</v>
      </c>
      <c r="E102" s="191">
        <f>SUMIFS('Transport-DB'!R:R,'Transport-DB'!C:C,"="&amp;'Work DB'!C102,'Transport-DB'!F:F,"="&amp;'Work DB'!$E$4)</f>
        <v>400.89</v>
      </c>
      <c r="F102" s="191">
        <f>SUMIFS('Transport-DB'!R:R,'Transport-DB'!C:C,"="&amp;'Work DB'!C102,'Transport-DB'!F:F,"="&amp;'Work DB'!$F$4)</f>
        <v>641.87249999999995</v>
      </c>
      <c r="G102" s="191">
        <f>SUMIFS('Transport-DB'!R:R,'Transport-DB'!C:C,"="&amp;'Work DB'!C102,'Transport-DB'!F:F,"="&amp;'Work DB'!$G$4)</f>
        <v>0</v>
      </c>
      <c r="H102" s="188">
        <f>SUMIFS('Transport-DB'!R:R,'Transport-DB'!C:C,"="&amp;'Work DB'!C102,'Transport-DB'!F:F,"="&amp;'Work DB'!$H$4)</f>
        <v>0</v>
      </c>
      <c r="I102" s="191">
        <f>SUMIFS('Transport-DB'!R:R,'Transport-DB'!C:C,"="&amp;'Work DB'!C102,'Transport-DB'!F:F,"="&amp;'Work DB'!$I$4)</f>
        <v>0</v>
      </c>
      <c r="J102" s="483">
        <f>SUMIFS('Transport-DB'!R:R,'Transport-DB'!C:C,"="&amp;'Work DB'!C102,'Transport-DB'!F:F,"="&amp;'Work DB'!$J$4)</f>
        <v>0</v>
      </c>
      <c r="K102" s="190">
        <f>SUMIFS('Transport-DB'!Q:Q,'Transport-DB'!C:C,"="&amp;'Work DB'!C102,'Transport-DB'!F:F,"="&amp;'Work DB'!$K$4)</f>
        <v>0</v>
      </c>
      <c r="L102" s="191">
        <f>SUMIFS('Transport-DB'!Q:Q,'Transport-DB'!C:C,"="&amp;'Work DB'!C102,'Transport-DB'!F:F,"="&amp;'Work DB'!$L$4)</f>
        <v>644</v>
      </c>
      <c r="M102" s="191">
        <f>SUMIFS('Transport-DB'!Q:Q,'Transport-DB'!C:C,"="&amp;'Work DB'!C102,'Transport-DB'!F:F,"="&amp;'Work DB'!$M$4)</f>
        <v>0</v>
      </c>
      <c r="N102" s="191">
        <f>SUMIFS('Transport-DB'!Q:Q,'Transport-DB'!C:C,"="&amp;'Work DB'!C102,'Transport-DB'!F:F,"="&amp;'Work DB'!$N$4)</f>
        <v>0</v>
      </c>
      <c r="O102" s="191">
        <f>SUMIFS('Transport-DB'!Q:Q,'Transport-DB'!C:C,"="&amp;'Work DB'!C102,'Transport-DB'!F:F,"="&amp;'Work DB'!$O$4)</f>
        <v>0</v>
      </c>
      <c r="P102" s="191">
        <f>SUMIFS('Transport-DB'!Q:Q,'Transport-DB'!C:C,"&lt;="&amp;'Work DB'!C102,'Transport-DB'!F:F,"="&amp;'Work DB'!$P$4)</f>
        <v>0</v>
      </c>
      <c r="Q102" s="188">
        <f>SUMIFS('Transport-DB'!Q:Q,'Transport-DB'!C:C,"="&amp;'Work DB'!C102,'Transport-DB'!F:F,"="&amp;'Work DB'!$Q$4)</f>
        <v>0</v>
      </c>
      <c r="R102" s="189">
        <f>SUMIFS('Transport-DB'!Q:Q,'Transport-DB'!C:C,"="&amp;'Work DB'!C102,'Transport-DB'!F:F,"="&amp;'Work DB'!$R$4)</f>
        <v>0</v>
      </c>
      <c r="S102" s="190">
        <f t="shared" si="10"/>
        <v>2260.3249999999998</v>
      </c>
      <c r="T102" s="191">
        <f>M102</f>
        <v>0</v>
      </c>
      <c r="U102" s="191"/>
      <c r="V102" s="191"/>
      <c r="W102" s="191"/>
      <c r="X102" s="191"/>
      <c r="Y102" s="189"/>
      <c r="Z102" s="283"/>
      <c r="AA102" s="190">
        <f>SUMIFS('Transport-DB'!S:S,'Transport-DB'!C:C,"="&amp;'Work DB'!C102,'Transport-DB'!F:F,"="&amp;'Work DB'!$AA$4)</f>
        <v>47.2</v>
      </c>
      <c r="AB102" s="191">
        <f>SUMIFS('Transport-DB'!S:S,'Transport-DB'!C:C,"="&amp;'Work DB'!C102,'Transport-DB'!F:F,"="&amp;'Work DB'!$AB$4)</f>
        <v>46.4</v>
      </c>
      <c r="AC102" s="191">
        <f>SUMIFS('Transport-DB'!S:S,'Transport-DB'!C:C,"="&amp;'Work DB'!C102,'Transport-DB'!F:F,"="&amp;'Work DB'!$AC$4)</f>
        <v>84.8</v>
      </c>
      <c r="AD102" s="188">
        <f>SUMIFS('Transport-DB'!S:S,'Transport-DB'!C:C,"="&amp;'Work DB'!C102,'Transport-DB'!F:F,"="&amp;'Work DB'!$AD$4)</f>
        <v>40</v>
      </c>
      <c r="AE102" s="188">
        <f>SUMIFS('Transport-DB'!S:S,'Transport-DB'!C:C,"="&amp;'Work DB'!C102,'Transport-DB'!F:F,"="&amp;'Work DB'!$AE$4)</f>
        <v>0</v>
      </c>
      <c r="AF102" s="188">
        <f>SUMIFS('Transport-DB'!S:S,'Transport-DB'!C:C,"="&amp;'Work DB'!C102,'Transport-DB'!F:F,"="&amp;'Work DB'!$AF$4)</f>
        <v>0</v>
      </c>
      <c r="AG102" s="189"/>
      <c r="AH102" s="230">
        <f>SUMIFS('Transport-DB'!T:T,'Transport-DB'!C:C,"="&amp;'Work DB'!C102)</f>
        <v>0</v>
      </c>
      <c r="AI102" s="32">
        <v>0</v>
      </c>
      <c r="AJ102" s="29">
        <v>0</v>
      </c>
      <c r="AK102" s="30">
        <f>SUMIFS(Civil_DB[بتن],Civil_DB[تاریخ],"="&amp;'Work DB'!C102)</f>
        <v>0</v>
      </c>
      <c r="AL102" s="28">
        <v>0</v>
      </c>
      <c r="AM102" s="29">
        <v>0</v>
      </c>
      <c r="AN102" s="31">
        <v>0</v>
      </c>
      <c r="AO102" s="28">
        <v>63</v>
      </c>
      <c r="AP102" s="29">
        <v>45</v>
      </c>
      <c r="AQ102" s="29">
        <v>111</v>
      </c>
      <c r="AR102" s="30">
        <v>12</v>
      </c>
      <c r="AS102" s="28">
        <v>9</v>
      </c>
      <c r="AT102" s="29">
        <v>24</v>
      </c>
      <c r="AU102" s="232">
        <f>VLOOKUP(C102,'Daily Gas'!R8:U38,2,FALSE)</f>
        <v>1686</v>
      </c>
      <c r="AV102" s="239">
        <f t="shared" si="11"/>
        <v>130179</v>
      </c>
      <c r="AW102" s="29">
        <v>28.91</v>
      </c>
      <c r="AX102" s="29">
        <v>0</v>
      </c>
      <c r="AY102" s="29">
        <v>100</v>
      </c>
      <c r="AZ102" s="29">
        <v>100</v>
      </c>
      <c r="BA102" s="29">
        <v>50</v>
      </c>
      <c r="BB102" s="29">
        <v>0</v>
      </c>
      <c r="BC102" s="30">
        <v>0</v>
      </c>
      <c r="BD102" s="283"/>
      <c r="BE102" s="283"/>
      <c r="BF102" s="283"/>
      <c r="BG102" s="283"/>
      <c r="BH102" s="32"/>
      <c r="BI102" s="56"/>
      <c r="BJ102" s="509"/>
    </row>
    <row r="103" spans="2:62" s="15" customFormat="1" ht="21" x14ac:dyDescent="0.25">
      <c r="B103" s="47"/>
      <c r="C103" s="20">
        <f t="shared" si="12"/>
        <v>45468</v>
      </c>
      <c r="D103" s="190">
        <f>SUMIFS('Transport-DB'!R:R,'Transport-DB'!C:C,"="&amp;'Work DB'!C103,'Transport-DB'!F:F,"="&amp;'Work DB'!$D$4)</f>
        <v>0</v>
      </c>
      <c r="E103" s="191">
        <f>SUMIFS('Transport-DB'!R:R,'Transport-DB'!C:C,"="&amp;'Work DB'!C103,'Transport-DB'!F:F,"="&amp;'Work DB'!$E$4)</f>
        <v>329.30250000000001</v>
      </c>
      <c r="F103" s="191">
        <f>SUMIFS('Transport-DB'!R:R,'Transport-DB'!C:C,"="&amp;'Work DB'!C103,'Transport-DB'!F:F,"="&amp;'Work DB'!$F$4)</f>
        <v>704.89250000000004</v>
      </c>
      <c r="G103" s="191">
        <f>SUMIFS('Transport-DB'!R:R,'Transport-DB'!C:C,"="&amp;'Work DB'!C103,'Transport-DB'!F:F,"="&amp;'Work DB'!$G$4)</f>
        <v>0</v>
      </c>
      <c r="H103" s="188">
        <f>SUMIFS('Transport-DB'!R:R,'Transport-DB'!C:C,"="&amp;'Work DB'!C103,'Transport-DB'!F:F,"="&amp;'Work DB'!$H$4)</f>
        <v>0</v>
      </c>
      <c r="I103" s="191">
        <f>SUMIFS('Transport-DB'!R:R,'Transport-DB'!C:C,"="&amp;'Work DB'!C103,'Transport-DB'!F:F,"="&amp;'Work DB'!$I$4)</f>
        <v>0</v>
      </c>
      <c r="J103" s="483">
        <f>SUMIFS('Transport-DB'!R:R,'Transport-DB'!C:C,"="&amp;'Work DB'!C103,'Transport-DB'!F:F,"="&amp;'Work DB'!$J$4)</f>
        <v>0</v>
      </c>
      <c r="K103" s="190">
        <f>SUMIFS('Transport-DB'!Q:Q,'Transport-DB'!C:C,"="&amp;'Work DB'!C103,'Transport-DB'!F:F,"="&amp;'Work DB'!$K$4)</f>
        <v>66.5</v>
      </c>
      <c r="L103" s="191">
        <f>SUMIFS('Transport-DB'!Q:Q,'Transport-DB'!C:C,"="&amp;'Work DB'!C103,'Transport-DB'!F:F,"="&amp;'Work DB'!$L$4)</f>
        <v>630</v>
      </c>
      <c r="M103" s="191">
        <f>SUMIFS('Transport-DB'!Q:Q,'Transport-DB'!C:C,"="&amp;'Work DB'!C103,'Transport-DB'!F:F,"="&amp;'Work DB'!$M$4)</f>
        <v>528</v>
      </c>
      <c r="N103" s="191">
        <f>SUMIFS('Transport-DB'!Q:Q,'Transport-DB'!C:C,"="&amp;'Work DB'!C103,'Transport-DB'!F:F,"="&amp;'Work DB'!$N$4)</f>
        <v>0</v>
      </c>
      <c r="O103" s="191">
        <f>SUMIFS('Transport-DB'!Q:Q,'Transport-DB'!C:C,"="&amp;'Work DB'!C103,'Transport-DB'!F:F,"="&amp;'Work DB'!$O$4)</f>
        <v>0</v>
      </c>
      <c r="P103" s="191">
        <f>SUMIFS('Transport-DB'!Q:Q,'Transport-DB'!C:C,"&lt;="&amp;'Work DB'!C103,'Transport-DB'!F:F,"="&amp;'Work DB'!$P$4)</f>
        <v>0</v>
      </c>
      <c r="Q103" s="188">
        <f>SUMIFS('Transport-DB'!Q:Q,'Transport-DB'!C:C,"="&amp;'Work DB'!C103,'Transport-DB'!F:F,"="&amp;'Work DB'!$Q$4)</f>
        <v>0</v>
      </c>
      <c r="R103" s="189">
        <f>SUMIFS('Transport-DB'!Q:Q,'Transport-DB'!C:C,"="&amp;'Work DB'!C103,'Transport-DB'!F:F,"="&amp;'Work DB'!$R$4)</f>
        <v>0</v>
      </c>
      <c r="S103" s="190">
        <f t="shared" si="10"/>
        <v>1730.6950000000002</v>
      </c>
      <c r="T103" s="191">
        <f>M103</f>
        <v>528</v>
      </c>
      <c r="U103" s="191"/>
      <c r="V103" s="191"/>
      <c r="W103" s="191"/>
      <c r="X103" s="191"/>
      <c r="Y103" s="189"/>
      <c r="Z103" s="283"/>
      <c r="AA103" s="190">
        <f>SUMIFS('Transport-DB'!S:S,'Transport-DB'!C:C,"="&amp;'Work DB'!C103,'Transport-DB'!F:F,"="&amp;'Work DB'!$AA$4)</f>
        <v>47.2</v>
      </c>
      <c r="AB103" s="191">
        <f>SUMIFS('Transport-DB'!S:S,'Transport-DB'!C:C,"="&amp;'Work DB'!C103,'Transport-DB'!F:F,"="&amp;'Work DB'!$AB$4)</f>
        <v>34.799999999999997</v>
      </c>
      <c r="AC103" s="191">
        <f>SUMIFS('Transport-DB'!S:S,'Transport-DB'!C:C,"="&amp;'Work DB'!C103,'Transport-DB'!F:F,"="&amp;'Work DB'!$AC$4)</f>
        <v>127.19999999999999</v>
      </c>
      <c r="AD103" s="188">
        <f>SUMIFS('Transport-DB'!S:S,'Transport-DB'!C:C,"="&amp;'Work DB'!C103,'Transport-DB'!F:F,"="&amp;'Work DB'!$AD$4)</f>
        <v>40</v>
      </c>
      <c r="AE103" s="188">
        <f>SUMIFS('Transport-DB'!S:S,'Transport-DB'!C:C,"="&amp;'Work DB'!C103,'Transport-DB'!F:F,"="&amp;'Work DB'!$AE$4)</f>
        <v>0</v>
      </c>
      <c r="AF103" s="188">
        <f>SUMIFS('Transport-DB'!S:S,'Transport-DB'!C:C,"="&amp;'Work DB'!C103,'Transport-DB'!F:F,"="&amp;'Work DB'!$AF$4)</f>
        <v>0</v>
      </c>
      <c r="AG103" s="189"/>
      <c r="AH103" s="230">
        <f>SUMIFS('Transport-DB'!T:T,'Transport-DB'!C:C,"="&amp;'Work DB'!C103)</f>
        <v>0</v>
      </c>
      <c r="AI103" s="239">
        <v>0</v>
      </c>
      <c r="AJ103" s="231">
        <v>0</v>
      </c>
      <c r="AK103" s="30">
        <f>SUMIFS(Civil_DB[بتن],Civil_DB[تاریخ],"="&amp;'Work DB'!C103)</f>
        <v>0</v>
      </c>
      <c r="AL103" s="230">
        <v>0</v>
      </c>
      <c r="AM103" s="231">
        <v>0</v>
      </c>
      <c r="AN103" s="233">
        <v>0</v>
      </c>
      <c r="AO103" s="28">
        <v>63</v>
      </c>
      <c r="AP103" s="29">
        <v>35</v>
      </c>
      <c r="AQ103" s="29">
        <v>103</v>
      </c>
      <c r="AR103" s="30">
        <v>12</v>
      </c>
      <c r="AS103" s="28">
        <v>9</v>
      </c>
      <c r="AT103" s="29">
        <v>24</v>
      </c>
      <c r="AU103" s="232">
        <f>VLOOKUP(C103,'Daily Gas'!R9:U39,2,FALSE)</f>
        <v>3777</v>
      </c>
      <c r="AV103" s="239">
        <f t="shared" si="11"/>
        <v>126402</v>
      </c>
      <c r="AW103" s="29">
        <v>28.91</v>
      </c>
      <c r="AX103" s="29">
        <v>0</v>
      </c>
      <c r="AY103" s="29">
        <v>100</v>
      </c>
      <c r="AZ103" s="29">
        <v>100</v>
      </c>
      <c r="BA103" s="29">
        <v>50</v>
      </c>
      <c r="BB103" s="29">
        <v>0</v>
      </c>
      <c r="BC103" s="30">
        <v>0</v>
      </c>
      <c r="BD103" s="283"/>
      <c r="BE103" s="283"/>
      <c r="BF103" s="283"/>
      <c r="BG103" s="283"/>
      <c r="BH103" s="32"/>
      <c r="BI103" s="56"/>
      <c r="BJ103" s="509"/>
    </row>
    <row r="104" spans="2:62" s="15" customFormat="1" ht="21" x14ac:dyDescent="0.25">
      <c r="B104" s="47"/>
      <c r="C104" s="20">
        <f t="shared" si="12"/>
        <v>45469</v>
      </c>
      <c r="D104" s="190">
        <f>SUMIFS('Transport-DB'!R:R,'Transport-DB'!C:C,"="&amp;'Work DB'!C104,'Transport-DB'!F:F,"="&amp;'Work DB'!$D$4)</f>
        <v>0</v>
      </c>
      <c r="E104" s="191">
        <f>SUMIFS('Transport-DB'!R:R,'Transport-DB'!C:C,"="&amp;'Work DB'!C104,'Transport-DB'!F:F,"="&amp;'Work DB'!$E$4)</f>
        <v>0</v>
      </c>
      <c r="F104" s="191">
        <f>SUMIFS('Transport-DB'!R:R,'Transport-DB'!C:C,"="&amp;'Work DB'!C104,'Transport-DB'!F:F,"="&amp;'Work DB'!$F$4)</f>
        <v>636.12249999999995</v>
      </c>
      <c r="G104" s="191">
        <f>SUMIFS('Transport-DB'!R:R,'Transport-DB'!C:C,"="&amp;'Work DB'!C104,'Transport-DB'!F:F,"="&amp;'Work DB'!$G$4)</f>
        <v>0</v>
      </c>
      <c r="H104" s="188">
        <f>SUMIFS('Transport-DB'!R:R,'Transport-DB'!C:C,"="&amp;'Work DB'!C104,'Transport-DB'!F:F,"="&amp;'Work DB'!$H$4)</f>
        <v>0</v>
      </c>
      <c r="I104" s="191">
        <f>SUMIFS('Transport-DB'!R:R,'Transport-DB'!C:C,"="&amp;'Work DB'!C104,'Transport-DB'!F:F,"="&amp;'Work DB'!$I$4)</f>
        <v>0</v>
      </c>
      <c r="J104" s="483">
        <f>SUMIFS('Transport-DB'!R:R,'Transport-DB'!C:C,"="&amp;'Work DB'!C104,'Transport-DB'!F:F,"="&amp;'Work DB'!$J$4)</f>
        <v>0</v>
      </c>
      <c r="K104" s="190">
        <f>SUMIFS('Transport-DB'!Q:Q,'Transport-DB'!C:C,"="&amp;'Work DB'!C104,'Transport-DB'!F:F,"="&amp;'Work DB'!$K$4)</f>
        <v>0</v>
      </c>
      <c r="L104" s="191">
        <f>SUMIFS('Transport-DB'!Q:Q,'Transport-DB'!C:C,"="&amp;'Work DB'!C104,'Transport-DB'!F:F,"="&amp;'Work DB'!$L$4)</f>
        <v>637</v>
      </c>
      <c r="M104" s="191">
        <f>SUMIFS('Transport-DB'!Q:Q,'Transport-DB'!C:C,"="&amp;'Work DB'!C104,'Transport-DB'!F:F,"="&amp;'Work DB'!$M$4)</f>
        <v>500</v>
      </c>
      <c r="N104" s="191">
        <f>SUMIFS('Transport-DB'!Q:Q,'Transport-DB'!C:C,"="&amp;'Work DB'!C104,'Transport-DB'!F:F,"="&amp;'Work DB'!$N$4)</f>
        <v>41.5</v>
      </c>
      <c r="O104" s="191">
        <f>SUMIFS('Transport-DB'!Q:Q,'Transport-DB'!C:C,"="&amp;'Work DB'!C104,'Transport-DB'!F:F,"="&amp;'Work DB'!$O$4)</f>
        <v>0</v>
      </c>
      <c r="P104" s="191">
        <f>SUMIFS('Transport-DB'!Q:Q,'Transport-DB'!C:C,"&lt;="&amp;'Work DB'!C104,'Transport-DB'!F:F,"="&amp;'Work DB'!$P$4)</f>
        <v>0</v>
      </c>
      <c r="Q104" s="188">
        <f>SUMIFS('Transport-DB'!Q:Q,'Transport-DB'!C:C,"="&amp;'Work DB'!C104,'Transport-DB'!F:F,"="&amp;'Work DB'!$Q$4)</f>
        <v>0</v>
      </c>
      <c r="R104" s="189">
        <f>SUMIFS('Transport-DB'!Q:Q,'Transport-DB'!C:C,"="&amp;'Work DB'!C104,'Transport-DB'!F:F,"="&amp;'Work DB'!$R$4)</f>
        <v>0</v>
      </c>
      <c r="S104" s="190">
        <f t="shared" si="10"/>
        <v>1314.6224999999999</v>
      </c>
      <c r="T104" s="191">
        <f t="shared" ref="T104:T167" si="13">M104</f>
        <v>500</v>
      </c>
      <c r="U104" s="191"/>
      <c r="V104" s="191"/>
      <c r="W104" s="191"/>
      <c r="X104" s="191"/>
      <c r="Y104" s="189"/>
      <c r="Z104" s="283"/>
      <c r="AA104" s="190">
        <f>SUMIFS('Transport-DB'!S:S,'Transport-DB'!C:C,"="&amp;'Work DB'!C104,'Transport-DB'!F:F,"="&amp;'Work DB'!$AA$4)</f>
        <v>47.2</v>
      </c>
      <c r="AB104" s="191">
        <f>SUMIFS('Transport-DB'!S:S,'Transport-DB'!C:C,"="&amp;'Work DB'!C104,'Transport-DB'!F:F,"="&amp;'Work DB'!$AB$4)</f>
        <v>69.599999999999994</v>
      </c>
      <c r="AC104" s="191">
        <f>SUMIFS('Transport-DB'!S:S,'Transport-DB'!C:C,"="&amp;'Work DB'!C104,'Transport-DB'!F:F,"="&amp;'Work DB'!$AC$4)</f>
        <v>78.399999999999991</v>
      </c>
      <c r="AD104" s="188">
        <f>SUMIFS('Transport-DB'!S:S,'Transport-DB'!C:C,"="&amp;'Work DB'!C104,'Transport-DB'!F:F,"="&amp;'Work DB'!$AD$4)</f>
        <v>50</v>
      </c>
      <c r="AE104" s="188">
        <f>SUMIFS('Transport-DB'!S:S,'Transport-DB'!C:C,"="&amp;'Work DB'!C104,'Transport-DB'!F:F,"="&amp;'Work DB'!$AE$4)</f>
        <v>0</v>
      </c>
      <c r="AF104" s="188">
        <f>SUMIFS('Transport-DB'!S:S,'Transport-DB'!C:C,"="&amp;'Work DB'!C104,'Transport-DB'!F:F,"="&amp;'Work DB'!$AF$4)</f>
        <v>0</v>
      </c>
      <c r="AG104" s="189"/>
      <c r="AH104" s="230">
        <f>SUMIFS('Transport-DB'!T:T,'Transport-DB'!C:C,"="&amp;'Work DB'!C104)</f>
        <v>0</v>
      </c>
      <c r="AI104" s="32">
        <v>0</v>
      </c>
      <c r="AJ104" s="29">
        <v>0</v>
      </c>
      <c r="AK104" s="30">
        <f>SUMIFS(Civil_DB[بتن],Civil_DB[تاریخ],"="&amp;'Work DB'!C104)</f>
        <v>0</v>
      </c>
      <c r="AL104" s="28">
        <v>0</v>
      </c>
      <c r="AM104" s="29">
        <v>0</v>
      </c>
      <c r="AN104" s="31">
        <v>0</v>
      </c>
      <c r="AO104" s="28">
        <v>64</v>
      </c>
      <c r="AP104" s="29">
        <v>43</v>
      </c>
      <c r="AQ104" s="29">
        <v>108</v>
      </c>
      <c r="AR104" s="30">
        <v>12</v>
      </c>
      <c r="AS104" s="28">
        <v>8</v>
      </c>
      <c r="AT104" s="29">
        <v>23</v>
      </c>
      <c r="AU104" s="232">
        <f>VLOOKUP(C104,'Daily Gas'!R10:U40,2,FALSE)</f>
        <v>1902</v>
      </c>
      <c r="AV104" s="239">
        <f t="shared" si="11"/>
        <v>124500</v>
      </c>
      <c r="AW104" s="29">
        <v>28.91</v>
      </c>
      <c r="AX104" s="29">
        <v>0</v>
      </c>
      <c r="AY104" s="29">
        <v>100</v>
      </c>
      <c r="AZ104" s="29">
        <v>100</v>
      </c>
      <c r="BA104" s="29">
        <v>50</v>
      </c>
      <c r="BB104" s="29">
        <v>0</v>
      </c>
      <c r="BC104" s="30">
        <v>0</v>
      </c>
      <c r="BD104" s="283"/>
      <c r="BE104" s="283"/>
      <c r="BF104" s="283"/>
      <c r="BG104" s="283"/>
      <c r="BH104" s="32"/>
      <c r="BI104" s="56"/>
      <c r="BJ104" s="509"/>
    </row>
    <row r="105" spans="2:62" s="15" customFormat="1" ht="21" x14ac:dyDescent="0.25">
      <c r="B105" s="47"/>
      <c r="C105" s="20">
        <f t="shared" si="12"/>
        <v>45470</v>
      </c>
      <c r="D105" s="190">
        <f>SUMIFS('Transport-DB'!R:R,'Transport-DB'!C:C,"="&amp;'Work DB'!C105,'Transport-DB'!F:F,"="&amp;'Work DB'!$D$4)</f>
        <v>0</v>
      </c>
      <c r="E105" s="191">
        <f>SUMIFS('Transport-DB'!R:R,'Transport-DB'!C:C,"="&amp;'Work DB'!C105,'Transport-DB'!F:F,"="&amp;'Work DB'!$E$4)</f>
        <v>0</v>
      </c>
      <c r="F105" s="191">
        <f>SUMIFS('Transport-DB'!R:R,'Transport-DB'!C:C,"="&amp;'Work DB'!C105,'Transport-DB'!F:F,"="&amp;'Work DB'!$F$4)</f>
        <v>660.96250000000009</v>
      </c>
      <c r="G105" s="191">
        <f>SUMIFS('Transport-DB'!R:R,'Transport-DB'!C:C,"="&amp;'Work DB'!C105,'Transport-DB'!F:F,"="&amp;'Work DB'!$G$4)</f>
        <v>0</v>
      </c>
      <c r="H105" s="188">
        <f>SUMIFS('Transport-DB'!R:R,'Transport-DB'!C:C,"="&amp;'Work DB'!C105,'Transport-DB'!F:F,"="&amp;'Work DB'!$H$4)</f>
        <v>0</v>
      </c>
      <c r="I105" s="191">
        <f>SUMIFS('Transport-DB'!R:R,'Transport-DB'!C:C,"="&amp;'Work DB'!C105,'Transport-DB'!F:F,"="&amp;'Work DB'!$I$4)</f>
        <v>0</v>
      </c>
      <c r="J105" s="483">
        <f>SUMIFS('Transport-DB'!R:R,'Transport-DB'!C:C,"="&amp;'Work DB'!C105,'Transport-DB'!F:F,"="&amp;'Work DB'!$J$4)</f>
        <v>0</v>
      </c>
      <c r="K105" s="190">
        <f>SUMIFS('Transport-DB'!Q:Q,'Transport-DB'!C:C,"="&amp;'Work DB'!C105,'Transport-DB'!F:F,"="&amp;'Work DB'!$K$4)</f>
        <v>0</v>
      </c>
      <c r="L105" s="191">
        <f>SUMIFS('Transport-DB'!Q:Q,'Transport-DB'!C:C,"="&amp;'Work DB'!C105,'Transport-DB'!F:F,"="&amp;'Work DB'!$L$4)</f>
        <v>630</v>
      </c>
      <c r="M105" s="191">
        <f>SUMIFS('Transport-DB'!Q:Q,'Transport-DB'!C:C,"="&amp;'Work DB'!C105,'Transport-DB'!F:F,"="&amp;'Work DB'!$M$4)</f>
        <v>443</v>
      </c>
      <c r="N105" s="191">
        <f>SUMIFS('Transport-DB'!Q:Q,'Transport-DB'!C:C,"="&amp;'Work DB'!C105,'Transport-DB'!F:F,"="&amp;'Work DB'!$N$4)</f>
        <v>481.40000000000003</v>
      </c>
      <c r="O105" s="191">
        <f>SUMIFS('Transport-DB'!Q:Q,'Transport-DB'!C:C,"="&amp;'Work DB'!C105,'Transport-DB'!F:F,"="&amp;'Work DB'!$O$4)</f>
        <v>0</v>
      </c>
      <c r="P105" s="191">
        <f>SUMIFS('Transport-DB'!Q:Q,'Transport-DB'!C:C,"&lt;="&amp;'Work DB'!C105,'Transport-DB'!F:F,"="&amp;'Work DB'!$P$4)</f>
        <v>0</v>
      </c>
      <c r="Q105" s="188">
        <f>SUMIFS('Transport-DB'!Q:Q,'Transport-DB'!C:C,"="&amp;'Work DB'!C105,'Transport-DB'!F:F,"="&amp;'Work DB'!$Q$4)</f>
        <v>0</v>
      </c>
      <c r="R105" s="189">
        <f>SUMIFS('Transport-DB'!Q:Q,'Transport-DB'!C:C,"="&amp;'Work DB'!C105,'Transport-DB'!F:F,"="&amp;'Work DB'!$R$4)</f>
        <v>0</v>
      </c>
      <c r="S105" s="190">
        <f t="shared" si="10"/>
        <v>1772.3625000000002</v>
      </c>
      <c r="T105" s="191">
        <f t="shared" si="13"/>
        <v>443</v>
      </c>
      <c r="U105" s="191"/>
      <c r="V105" s="191"/>
      <c r="W105" s="191"/>
      <c r="X105" s="191"/>
      <c r="Y105" s="189"/>
      <c r="Z105" s="283"/>
      <c r="AA105" s="190">
        <f>SUMIFS('Transport-DB'!S:S,'Transport-DB'!C:C,"="&amp;'Work DB'!C105,'Transport-DB'!F:F,"="&amp;'Work DB'!$AA$4)</f>
        <v>35.400000000000006</v>
      </c>
      <c r="AB105" s="191">
        <f>SUMIFS('Transport-DB'!S:S,'Transport-DB'!C:C,"="&amp;'Work DB'!C105,'Transport-DB'!F:F,"="&amp;'Work DB'!$AB$4)</f>
        <v>46.4</v>
      </c>
      <c r="AC105" s="191">
        <f>SUMIFS('Transport-DB'!S:S,'Transport-DB'!C:C,"="&amp;'Work DB'!C105,'Transport-DB'!F:F,"="&amp;'Work DB'!$AC$4)</f>
        <v>81.2</v>
      </c>
      <c r="AD105" s="188">
        <f>SUMIFS('Transport-DB'!S:S,'Transport-DB'!C:C,"="&amp;'Work DB'!C105,'Transport-DB'!F:F,"="&amp;'Work DB'!$AD$4)</f>
        <v>50</v>
      </c>
      <c r="AE105" s="188">
        <f>SUMIFS('Transport-DB'!S:S,'Transport-DB'!C:C,"="&amp;'Work DB'!C105,'Transport-DB'!F:F,"="&amp;'Work DB'!$AE$4)</f>
        <v>0</v>
      </c>
      <c r="AF105" s="188">
        <f>SUMIFS('Transport-DB'!S:S,'Transport-DB'!C:C,"="&amp;'Work DB'!C105,'Transport-DB'!F:F,"="&amp;'Work DB'!$AF$4)</f>
        <v>0</v>
      </c>
      <c r="AG105" s="189"/>
      <c r="AH105" s="230">
        <f>SUMIFS('Transport-DB'!T:T,'Transport-DB'!C:C,"="&amp;'Work DB'!C105)</f>
        <v>0</v>
      </c>
      <c r="AI105" s="32">
        <v>8</v>
      </c>
      <c r="AJ105" s="29">
        <v>0</v>
      </c>
      <c r="AK105" s="30">
        <f>SUMIFS(Civil_DB[بتن],Civil_DB[تاریخ],"="&amp;'Work DB'!C105)</f>
        <v>0</v>
      </c>
      <c r="AL105" s="230">
        <v>0</v>
      </c>
      <c r="AM105" s="231">
        <v>0</v>
      </c>
      <c r="AN105" s="233">
        <v>0</v>
      </c>
      <c r="AO105" s="28">
        <f>108-AP105</f>
        <v>65</v>
      </c>
      <c r="AP105" s="29">
        <v>43</v>
      </c>
      <c r="AQ105" s="29">
        <v>110</v>
      </c>
      <c r="AR105" s="30">
        <v>12</v>
      </c>
      <c r="AS105" s="28">
        <v>9</v>
      </c>
      <c r="AT105" s="29">
        <v>24</v>
      </c>
      <c r="AU105" s="232">
        <f>VLOOKUP(C105,'Daily Gas'!R11:U41,2,FALSE)</f>
        <v>3010</v>
      </c>
      <c r="AV105" s="239">
        <f t="shared" si="11"/>
        <v>121490</v>
      </c>
      <c r="AW105" s="29">
        <v>28.91</v>
      </c>
      <c r="AX105" s="29">
        <v>0</v>
      </c>
      <c r="AY105" s="29">
        <v>100</v>
      </c>
      <c r="AZ105" s="29">
        <v>100</v>
      </c>
      <c r="BA105" s="29">
        <v>50</v>
      </c>
      <c r="BB105" s="29">
        <v>0</v>
      </c>
      <c r="BC105" s="30">
        <v>0</v>
      </c>
      <c r="BD105" s="283"/>
      <c r="BE105" s="283"/>
      <c r="BF105" s="283"/>
      <c r="BG105" s="283"/>
      <c r="BH105" s="32"/>
      <c r="BI105" s="56"/>
      <c r="BJ105" s="509"/>
    </row>
    <row r="106" spans="2:62" s="15" customFormat="1" ht="21" x14ac:dyDescent="0.25">
      <c r="B106" s="47"/>
      <c r="C106" s="20">
        <f t="shared" si="12"/>
        <v>45471</v>
      </c>
      <c r="D106" s="190">
        <f>SUMIFS('Transport-DB'!R:R,'Transport-DB'!C:C,"="&amp;'Work DB'!C106,'Transport-DB'!F:F,"="&amp;'Work DB'!$D$4)</f>
        <v>0</v>
      </c>
      <c r="E106" s="191">
        <f>SUMIFS('Transport-DB'!R:R,'Transport-DB'!C:C,"="&amp;'Work DB'!C106,'Transport-DB'!F:F,"="&amp;'Work DB'!$E$4)</f>
        <v>0</v>
      </c>
      <c r="F106" s="191">
        <f>SUMIFS('Transport-DB'!R:R,'Transport-DB'!C:C,"="&amp;'Work DB'!C106,'Transport-DB'!F:F,"="&amp;'Work DB'!$F$4)</f>
        <v>0</v>
      </c>
      <c r="G106" s="191">
        <f>SUMIFS('Transport-DB'!R:R,'Transport-DB'!C:C,"="&amp;'Work DB'!C106,'Transport-DB'!F:F,"="&amp;'Work DB'!$G$4)</f>
        <v>0</v>
      </c>
      <c r="H106" s="188">
        <f>SUMIFS('Transport-DB'!R:R,'Transport-DB'!C:C,"="&amp;'Work DB'!C106,'Transport-DB'!F:F,"="&amp;'Work DB'!$H$4)</f>
        <v>0</v>
      </c>
      <c r="I106" s="191">
        <f>SUMIFS('Transport-DB'!R:R,'Transport-DB'!C:C,"="&amp;'Work DB'!C106,'Transport-DB'!F:F,"="&amp;'Work DB'!$I$4)</f>
        <v>0</v>
      </c>
      <c r="J106" s="483">
        <f>SUMIFS('Transport-DB'!R:R,'Transport-DB'!C:C,"="&amp;'Work DB'!C106,'Transport-DB'!F:F,"="&amp;'Work DB'!$J$4)</f>
        <v>0</v>
      </c>
      <c r="K106" s="190">
        <f>SUMIFS('Transport-DB'!Q:Q,'Transport-DB'!C:C,"="&amp;'Work DB'!C106,'Transport-DB'!F:F,"="&amp;'Work DB'!$K$4)</f>
        <v>0</v>
      </c>
      <c r="L106" s="191">
        <f>SUMIFS('Transport-DB'!Q:Q,'Transport-DB'!C:C,"="&amp;'Work DB'!C106,'Transport-DB'!F:F,"="&amp;'Work DB'!$L$4)</f>
        <v>0</v>
      </c>
      <c r="M106" s="191">
        <f>SUMIFS('Transport-DB'!Q:Q,'Transport-DB'!C:C,"="&amp;'Work DB'!C106,'Transport-DB'!F:F,"="&amp;'Work DB'!$M$4)</f>
        <v>0</v>
      </c>
      <c r="N106" s="191">
        <f>SUMIFS('Transport-DB'!Q:Q,'Transport-DB'!C:C,"="&amp;'Work DB'!C106,'Transport-DB'!F:F,"="&amp;'Work DB'!$N$4)</f>
        <v>0</v>
      </c>
      <c r="O106" s="191">
        <f>SUMIFS('Transport-DB'!Q:Q,'Transport-DB'!C:C,"="&amp;'Work DB'!C106,'Transport-DB'!F:F,"="&amp;'Work DB'!$O$4)</f>
        <v>0</v>
      </c>
      <c r="P106" s="191">
        <f>SUMIFS('Transport-DB'!Q:Q,'Transport-DB'!C:C,"&lt;="&amp;'Work DB'!C106,'Transport-DB'!F:F,"="&amp;'Work DB'!$P$4)</f>
        <v>0</v>
      </c>
      <c r="Q106" s="188">
        <f>SUMIFS('Transport-DB'!Q:Q,'Transport-DB'!C:C,"="&amp;'Work DB'!C106,'Transport-DB'!F:F,"="&amp;'Work DB'!$Q$4)</f>
        <v>0</v>
      </c>
      <c r="R106" s="189">
        <f>SUMIFS('Transport-DB'!Q:Q,'Transport-DB'!C:C,"="&amp;'Work DB'!C106,'Transport-DB'!F:F,"="&amp;'Work DB'!$R$4)</f>
        <v>0</v>
      </c>
      <c r="S106" s="190">
        <f t="shared" si="10"/>
        <v>0</v>
      </c>
      <c r="T106" s="191">
        <f t="shared" si="13"/>
        <v>0</v>
      </c>
      <c r="U106" s="191"/>
      <c r="V106" s="191"/>
      <c r="W106" s="191"/>
      <c r="X106" s="191"/>
      <c r="Y106" s="189"/>
      <c r="Z106" s="283"/>
      <c r="AA106" s="190">
        <f>SUMIFS('Transport-DB'!S:S,'Transport-DB'!C:C,"="&amp;'Work DB'!C106,'Transport-DB'!F:F,"="&amp;'Work DB'!$AA$4)</f>
        <v>0</v>
      </c>
      <c r="AB106" s="191">
        <f>SUMIFS('Transport-DB'!S:S,'Transport-DB'!C:C,"="&amp;'Work DB'!C106,'Transport-DB'!F:F,"="&amp;'Work DB'!$AB$4)</f>
        <v>0</v>
      </c>
      <c r="AC106" s="191">
        <f>SUMIFS('Transport-DB'!S:S,'Transport-DB'!C:C,"="&amp;'Work DB'!C106,'Transport-DB'!F:F,"="&amp;'Work DB'!$AC$4)</f>
        <v>0</v>
      </c>
      <c r="AD106" s="188">
        <f>SUMIFS('Transport-DB'!S:S,'Transport-DB'!C:C,"="&amp;'Work DB'!C106,'Transport-DB'!F:F,"="&amp;'Work DB'!$AD$4)</f>
        <v>0</v>
      </c>
      <c r="AE106" s="188">
        <f>SUMIFS('Transport-DB'!S:S,'Transport-DB'!C:C,"="&amp;'Work DB'!C106,'Transport-DB'!F:F,"="&amp;'Work DB'!$AE$4)</f>
        <v>0</v>
      </c>
      <c r="AF106" s="188">
        <f>SUMIFS('Transport-DB'!S:S,'Transport-DB'!C:C,"="&amp;'Work DB'!C106,'Transport-DB'!F:F,"="&amp;'Work DB'!$AF$4)</f>
        <v>0</v>
      </c>
      <c r="AG106" s="189"/>
      <c r="AH106" s="230">
        <f>SUMIFS('Transport-DB'!T:T,'Transport-DB'!C:C,"="&amp;'Work DB'!C106)</f>
        <v>0</v>
      </c>
      <c r="AI106" s="32">
        <v>0</v>
      </c>
      <c r="AJ106" s="29">
        <v>0</v>
      </c>
      <c r="AK106" s="30">
        <f>SUMIFS(Civil_DB[بتن],Civil_DB[تاریخ],"="&amp;'Work DB'!C106)</f>
        <v>0</v>
      </c>
      <c r="AL106" s="28">
        <v>0</v>
      </c>
      <c r="AM106" s="29">
        <v>0</v>
      </c>
      <c r="AN106" s="31">
        <v>0</v>
      </c>
      <c r="AO106" s="28">
        <v>8</v>
      </c>
      <c r="AP106" s="29">
        <v>0</v>
      </c>
      <c r="AQ106" s="29">
        <v>32</v>
      </c>
      <c r="AR106" s="30">
        <v>0</v>
      </c>
      <c r="AS106" s="28">
        <v>0</v>
      </c>
      <c r="AT106" s="29">
        <v>0</v>
      </c>
      <c r="AU106" s="232">
        <f>VLOOKUP(C106,'Daily Gas'!R12:U42,2,FALSE)</f>
        <v>0</v>
      </c>
      <c r="AV106" s="239">
        <f t="shared" si="11"/>
        <v>121490</v>
      </c>
      <c r="AW106" s="29">
        <v>28.91</v>
      </c>
      <c r="AX106" s="29">
        <v>0</v>
      </c>
      <c r="AY106" s="29">
        <v>100</v>
      </c>
      <c r="AZ106" s="29">
        <v>100</v>
      </c>
      <c r="BA106" s="29">
        <v>50</v>
      </c>
      <c r="BB106" s="29">
        <v>0</v>
      </c>
      <c r="BC106" s="30">
        <v>0</v>
      </c>
      <c r="BD106" s="283"/>
      <c r="BE106" s="283"/>
      <c r="BF106" s="283"/>
      <c r="BG106" s="283"/>
      <c r="BH106" s="32"/>
      <c r="BI106" s="56"/>
      <c r="BJ106" s="509"/>
    </row>
    <row r="107" spans="2:62" s="15" customFormat="1" ht="21" x14ac:dyDescent="0.25">
      <c r="B107" s="47"/>
      <c r="C107" s="20">
        <f t="shared" si="12"/>
        <v>45472</v>
      </c>
      <c r="D107" s="190">
        <f>SUMIFS('Transport-DB'!R:R,'Transport-DB'!C:C,"="&amp;'Work DB'!C107,'Transport-DB'!F:F,"="&amp;'Work DB'!$D$4)</f>
        <v>0</v>
      </c>
      <c r="E107" s="191">
        <f>SUMIFS('Transport-DB'!R:R,'Transport-DB'!C:C,"="&amp;'Work DB'!C107,'Transport-DB'!F:F,"="&amp;'Work DB'!$E$4)</f>
        <v>0</v>
      </c>
      <c r="F107" s="191">
        <f>SUMIFS('Transport-DB'!R:R,'Transport-DB'!C:C,"="&amp;'Work DB'!C107,'Transport-DB'!F:F,"="&amp;'Work DB'!$F$4)</f>
        <v>624.68000000000006</v>
      </c>
      <c r="G107" s="191">
        <f>SUMIFS('Transport-DB'!R:R,'Transport-DB'!C:C,"="&amp;'Work DB'!C107,'Transport-DB'!F:F,"="&amp;'Work DB'!$G$4)</f>
        <v>0</v>
      </c>
      <c r="H107" s="188">
        <f>SUMIFS('Transport-DB'!R:R,'Transport-DB'!C:C,"="&amp;'Work DB'!C107,'Transport-DB'!F:F,"="&amp;'Work DB'!$H$4)</f>
        <v>0</v>
      </c>
      <c r="I107" s="191">
        <f>SUMIFS('Transport-DB'!R:R,'Transport-DB'!C:C,"="&amp;'Work DB'!C107,'Transport-DB'!F:F,"="&amp;'Work DB'!$I$4)</f>
        <v>0</v>
      </c>
      <c r="J107" s="483">
        <f>SUMIFS('Transport-DB'!R:R,'Transport-DB'!C:C,"="&amp;'Work DB'!C107,'Transport-DB'!F:F,"="&amp;'Work DB'!$J$4)</f>
        <v>0</v>
      </c>
      <c r="K107" s="190">
        <f>SUMIFS('Transport-DB'!Q:Q,'Transport-DB'!C:C,"="&amp;'Work DB'!C107,'Transport-DB'!F:F,"="&amp;'Work DB'!$K$4)</f>
        <v>0</v>
      </c>
      <c r="L107" s="191">
        <f>SUMIFS('Transport-DB'!Q:Q,'Transport-DB'!C:C,"="&amp;'Work DB'!C107,'Transport-DB'!F:F,"="&amp;'Work DB'!$L$4)</f>
        <v>672</v>
      </c>
      <c r="M107" s="191">
        <f>SUMIFS('Transport-DB'!Q:Q,'Transport-DB'!C:C,"="&amp;'Work DB'!C107,'Transport-DB'!F:F,"="&amp;'Work DB'!$M$4)</f>
        <v>450</v>
      </c>
      <c r="N107" s="191">
        <f>SUMIFS('Transport-DB'!Q:Q,'Transport-DB'!C:C,"="&amp;'Work DB'!C107,'Transport-DB'!F:F,"="&amp;'Work DB'!$N$4)</f>
        <v>257.3</v>
      </c>
      <c r="O107" s="191">
        <f>SUMIFS('Transport-DB'!Q:Q,'Transport-DB'!C:C,"="&amp;'Work DB'!C107,'Transport-DB'!F:F,"="&amp;'Work DB'!$O$4)</f>
        <v>0</v>
      </c>
      <c r="P107" s="191">
        <f>SUMIFS('Transport-DB'!Q:Q,'Transport-DB'!C:C,"&lt;="&amp;'Work DB'!C107,'Transport-DB'!F:F,"="&amp;'Work DB'!$P$4)</f>
        <v>0</v>
      </c>
      <c r="Q107" s="188">
        <f>SUMIFS('Transport-DB'!Q:Q,'Transport-DB'!C:C,"="&amp;'Work DB'!C107,'Transport-DB'!F:F,"="&amp;'Work DB'!$Q$4)</f>
        <v>0</v>
      </c>
      <c r="R107" s="189">
        <f>SUMIFS('Transport-DB'!Q:Q,'Transport-DB'!C:C,"="&amp;'Work DB'!C107,'Transport-DB'!F:F,"="&amp;'Work DB'!$R$4)</f>
        <v>0</v>
      </c>
      <c r="S107" s="190">
        <f t="shared" si="10"/>
        <v>1553.98</v>
      </c>
      <c r="T107" s="191">
        <f t="shared" si="13"/>
        <v>450</v>
      </c>
      <c r="U107" s="191"/>
      <c r="V107" s="191"/>
      <c r="W107" s="191"/>
      <c r="X107" s="191"/>
      <c r="Y107" s="189"/>
      <c r="Z107" s="283"/>
      <c r="AA107" s="190">
        <f>SUMIFS('Transport-DB'!S:S,'Transport-DB'!C:C,"="&amp;'Work DB'!C107,'Transport-DB'!F:F,"="&amp;'Work DB'!$AA$4)</f>
        <v>59</v>
      </c>
      <c r="AB107" s="191">
        <f>SUMIFS('Transport-DB'!S:S,'Transport-DB'!C:C,"="&amp;'Work DB'!C107,'Transport-DB'!F:F,"="&amp;'Work DB'!$AB$4)</f>
        <v>69.599999999999994</v>
      </c>
      <c r="AC107" s="191">
        <f>SUMIFS('Transport-DB'!S:S,'Transport-DB'!C:C,"="&amp;'Work DB'!C107,'Transport-DB'!F:F,"="&amp;'Work DB'!$AC$4)</f>
        <v>89.6</v>
      </c>
      <c r="AD107" s="188">
        <f>SUMIFS('Transport-DB'!S:S,'Transport-DB'!C:C,"="&amp;'Work DB'!C107,'Transport-DB'!F:F,"="&amp;'Work DB'!$AD$4)</f>
        <v>50</v>
      </c>
      <c r="AE107" s="188">
        <f>SUMIFS('Transport-DB'!S:S,'Transport-DB'!C:C,"="&amp;'Work DB'!C107,'Transport-DB'!F:F,"="&amp;'Work DB'!$AE$4)</f>
        <v>0</v>
      </c>
      <c r="AF107" s="188">
        <f>SUMIFS('Transport-DB'!S:S,'Transport-DB'!C:C,"="&amp;'Work DB'!C107,'Transport-DB'!F:F,"="&amp;'Work DB'!$AF$4)</f>
        <v>0</v>
      </c>
      <c r="AG107" s="189"/>
      <c r="AH107" s="230">
        <f>SUMIFS('Transport-DB'!T:T,'Transport-DB'!C:C,"="&amp;'Work DB'!C107)</f>
        <v>0</v>
      </c>
      <c r="AI107" s="32">
        <v>20</v>
      </c>
      <c r="AJ107" s="29">
        <v>0</v>
      </c>
      <c r="AK107" s="30">
        <f>SUMIFS(Civil_DB[بتن],Civil_DB[تاریخ],"="&amp;'Work DB'!C107)</f>
        <v>0</v>
      </c>
      <c r="AL107" s="230">
        <v>0</v>
      </c>
      <c r="AM107" s="231">
        <v>0</v>
      </c>
      <c r="AN107" s="233">
        <v>0</v>
      </c>
      <c r="AO107" s="28">
        <f>101-AP107</f>
        <v>55</v>
      </c>
      <c r="AP107" s="29">
        <v>46</v>
      </c>
      <c r="AQ107" s="29">
        <v>104</v>
      </c>
      <c r="AR107" s="30">
        <v>12</v>
      </c>
      <c r="AS107" s="28">
        <v>7</v>
      </c>
      <c r="AT107" s="29">
        <v>24</v>
      </c>
      <c r="AU107" s="232">
        <f>VLOOKUP(C107,'Daily Gas'!R13:U43,2,FALSE)</f>
        <v>4038</v>
      </c>
      <c r="AV107" s="239">
        <f t="shared" si="11"/>
        <v>117452</v>
      </c>
      <c r="AW107" s="29">
        <v>28.91</v>
      </c>
      <c r="AX107" s="29">
        <v>0</v>
      </c>
      <c r="AY107" s="29">
        <v>100</v>
      </c>
      <c r="AZ107" s="29">
        <v>100</v>
      </c>
      <c r="BA107" s="29">
        <v>50</v>
      </c>
      <c r="BB107" s="29">
        <v>0</v>
      </c>
      <c r="BC107" s="30">
        <v>0</v>
      </c>
      <c r="BD107" s="283"/>
      <c r="BE107" s="283"/>
      <c r="BF107" s="283"/>
      <c r="BG107" s="283"/>
      <c r="BH107" s="32"/>
      <c r="BI107" s="56"/>
      <c r="BJ107" s="509"/>
    </row>
    <row r="108" spans="2:62" s="15" customFormat="1" ht="21" x14ac:dyDescent="0.25">
      <c r="B108" s="47"/>
      <c r="C108" s="20">
        <f t="shared" si="12"/>
        <v>45473</v>
      </c>
      <c r="D108" s="190">
        <f>SUMIFS('Transport-DB'!R:R,'Transport-DB'!C:C,"="&amp;'Work DB'!C108,'Transport-DB'!F:F,"="&amp;'Work DB'!$D$4)</f>
        <v>0</v>
      </c>
      <c r="E108" s="191">
        <f>SUMIFS('Transport-DB'!R:R,'Transport-DB'!C:C,"="&amp;'Work DB'!C108,'Transport-DB'!F:F,"="&amp;'Work DB'!$E$4)</f>
        <v>0</v>
      </c>
      <c r="F108" s="191">
        <f>SUMIFS('Transport-DB'!R:R,'Transport-DB'!C:C,"="&amp;'Work DB'!C108,'Transport-DB'!F:F,"="&amp;'Work DB'!$F$4)</f>
        <v>511.00249999999994</v>
      </c>
      <c r="G108" s="191">
        <f>SUMIFS('Transport-DB'!R:R,'Transport-DB'!C:C,"="&amp;'Work DB'!C108,'Transport-DB'!F:F,"="&amp;'Work DB'!$G$4)</f>
        <v>0</v>
      </c>
      <c r="H108" s="188">
        <f>SUMIFS('Transport-DB'!R:R,'Transport-DB'!C:C,"="&amp;'Work DB'!C108,'Transport-DB'!F:F,"="&amp;'Work DB'!$H$4)</f>
        <v>0</v>
      </c>
      <c r="I108" s="191">
        <f>SUMIFS('Transport-DB'!R:R,'Transport-DB'!C:C,"="&amp;'Work DB'!C108,'Transport-DB'!F:F,"="&amp;'Work DB'!$I$4)</f>
        <v>0</v>
      </c>
      <c r="J108" s="483">
        <f>SUMIFS('Transport-DB'!R:R,'Transport-DB'!C:C,"="&amp;'Work DB'!C108,'Transport-DB'!F:F,"="&amp;'Work DB'!$J$4)</f>
        <v>0</v>
      </c>
      <c r="K108" s="190">
        <f>SUMIFS('Transport-DB'!Q:Q,'Transport-DB'!C:C,"="&amp;'Work DB'!C108,'Transport-DB'!F:F,"="&amp;'Work DB'!$K$4)</f>
        <v>39.900000000000006</v>
      </c>
      <c r="L108" s="191">
        <f>SUMIFS('Transport-DB'!Q:Q,'Transport-DB'!C:C,"="&amp;'Work DB'!C108,'Transport-DB'!F:F,"="&amp;'Work DB'!$L$4)</f>
        <v>609</v>
      </c>
      <c r="M108" s="191">
        <f>SUMIFS('Transport-DB'!Q:Q,'Transport-DB'!C:C,"="&amp;'Work DB'!C108,'Transport-DB'!F:F,"="&amp;'Work DB'!$M$4)</f>
        <v>625</v>
      </c>
      <c r="N108" s="191">
        <f>SUMIFS('Transport-DB'!Q:Q,'Transport-DB'!C:C,"="&amp;'Work DB'!C108,'Transport-DB'!F:F,"="&amp;'Work DB'!$N$4)</f>
        <v>415.00000000000006</v>
      </c>
      <c r="O108" s="191">
        <f>SUMIFS('Transport-DB'!Q:Q,'Transport-DB'!C:C,"="&amp;'Work DB'!C108,'Transport-DB'!F:F,"="&amp;'Work DB'!$O$4)</f>
        <v>0</v>
      </c>
      <c r="P108" s="191">
        <f>SUMIFS('Transport-DB'!Q:Q,'Transport-DB'!C:C,"&lt;="&amp;'Work DB'!C108,'Transport-DB'!F:F,"="&amp;'Work DB'!$P$4)</f>
        <v>0</v>
      </c>
      <c r="Q108" s="188">
        <f>SUMIFS('Transport-DB'!Q:Q,'Transport-DB'!C:C,"="&amp;'Work DB'!C108,'Transport-DB'!F:F,"="&amp;'Work DB'!$Q$4)</f>
        <v>0</v>
      </c>
      <c r="R108" s="189">
        <f>SUMIFS('Transport-DB'!Q:Q,'Transport-DB'!C:C,"="&amp;'Work DB'!C108,'Transport-DB'!F:F,"="&amp;'Work DB'!$R$4)</f>
        <v>0</v>
      </c>
      <c r="S108" s="190">
        <f t="shared" si="10"/>
        <v>1574.9025000000001</v>
      </c>
      <c r="T108" s="191">
        <f t="shared" si="13"/>
        <v>625</v>
      </c>
      <c r="U108" s="191"/>
      <c r="V108" s="191"/>
      <c r="W108" s="191"/>
      <c r="X108" s="191"/>
      <c r="Y108" s="189"/>
      <c r="Z108" s="283"/>
      <c r="AA108" s="190">
        <f>SUMIFS('Transport-DB'!S:S,'Transport-DB'!C:C,"="&amp;'Work DB'!C108,'Transport-DB'!F:F,"="&amp;'Work DB'!$AA$4)</f>
        <v>59</v>
      </c>
      <c r="AB108" s="191">
        <f>SUMIFS('Transport-DB'!S:S,'Transport-DB'!C:C,"="&amp;'Work DB'!C108,'Transport-DB'!F:F,"="&amp;'Work DB'!$AB$4)</f>
        <v>69.599999999999994</v>
      </c>
      <c r="AC108" s="191">
        <f>SUMIFS('Transport-DB'!S:S,'Transport-DB'!C:C,"="&amp;'Work DB'!C108,'Transport-DB'!F:F,"="&amp;'Work DB'!$AC$4)</f>
        <v>100.8</v>
      </c>
      <c r="AD108" s="188">
        <f>SUMIFS('Transport-DB'!S:S,'Transport-DB'!C:C,"="&amp;'Work DB'!C108,'Transport-DB'!F:F,"="&amp;'Work DB'!$AD$4)</f>
        <v>10</v>
      </c>
      <c r="AE108" s="188">
        <f>SUMIFS('Transport-DB'!S:S,'Transport-DB'!C:C,"="&amp;'Work DB'!C108,'Transport-DB'!F:F,"="&amp;'Work DB'!$AE$4)</f>
        <v>0</v>
      </c>
      <c r="AF108" s="188">
        <f>SUMIFS('Transport-DB'!S:S,'Transport-DB'!C:C,"="&amp;'Work DB'!C108,'Transport-DB'!F:F,"="&amp;'Work DB'!$AF$4)</f>
        <v>0</v>
      </c>
      <c r="AG108" s="189"/>
      <c r="AH108" s="230">
        <f>SUMIFS('Transport-DB'!T:T,'Transport-DB'!C:C,"="&amp;'Work DB'!C108)</f>
        <v>0</v>
      </c>
      <c r="AI108" s="32">
        <v>20</v>
      </c>
      <c r="AJ108" s="29">
        <v>0</v>
      </c>
      <c r="AK108" s="30">
        <f>SUMIFS(Civil_DB[بتن],Civil_DB[تاریخ],"="&amp;'Work DB'!C108)</f>
        <v>0</v>
      </c>
      <c r="AL108" s="28">
        <v>0</v>
      </c>
      <c r="AM108" s="29">
        <v>0</v>
      </c>
      <c r="AN108" s="31">
        <v>0</v>
      </c>
      <c r="AO108" s="28">
        <f>101-AP108</f>
        <v>52</v>
      </c>
      <c r="AP108" s="29">
        <v>49</v>
      </c>
      <c r="AQ108" s="29">
        <v>103</v>
      </c>
      <c r="AR108" s="30">
        <v>12</v>
      </c>
      <c r="AS108" s="28">
        <v>8</v>
      </c>
      <c r="AT108" s="29">
        <v>22</v>
      </c>
      <c r="AU108" s="232">
        <f>VLOOKUP(C108,'Daily Gas'!R14:U44,2,FALSE)</f>
        <v>1406</v>
      </c>
      <c r="AV108" s="239">
        <f t="shared" si="11"/>
        <v>116046</v>
      </c>
      <c r="AW108" s="29">
        <v>28.91</v>
      </c>
      <c r="AX108" s="29">
        <v>0</v>
      </c>
      <c r="AY108" s="29">
        <v>100</v>
      </c>
      <c r="AZ108" s="29">
        <v>100</v>
      </c>
      <c r="BA108" s="29">
        <v>50</v>
      </c>
      <c r="BB108" s="29">
        <v>0</v>
      </c>
      <c r="BC108" s="30">
        <v>0</v>
      </c>
      <c r="BD108" s="283"/>
      <c r="BE108" s="283"/>
      <c r="BF108" s="283"/>
      <c r="BG108" s="283"/>
      <c r="BH108" s="32"/>
      <c r="BI108" s="56"/>
      <c r="BJ108" s="509"/>
    </row>
    <row r="109" spans="2:62" s="15" customFormat="1" ht="21" x14ac:dyDescent="0.25">
      <c r="B109" s="47"/>
      <c r="C109" s="20">
        <f t="shared" si="12"/>
        <v>45474</v>
      </c>
      <c r="D109" s="190">
        <f>SUMIFS('Transport-DB'!R:R,'Transport-DB'!C:C,"="&amp;'Work DB'!C109,'Transport-DB'!F:F,"="&amp;'Work DB'!$D$4)</f>
        <v>0</v>
      </c>
      <c r="E109" s="191">
        <f>SUMIFS('Transport-DB'!R:R,'Transport-DB'!C:C,"="&amp;'Work DB'!C109,'Transport-DB'!F:F,"="&amp;'Work DB'!$E$4)</f>
        <v>0</v>
      </c>
      <c r="F109" s="191">
        <f>SUMIFS('Transport-DB'!R:R,'Transport-DB'!C:C,"="&amp;'Work DB'!C109,'Transport-DB'!F:F,"="&amp;'Work DB'!$F$4)</f>
        <v>437.34500000000003</v>
      </c>
      <c r="G109" s="191">
        <f>SUMIFS('Transport-DB'!R:R,'Transport-DB'!C:C,"="&amp;'Work DB'!C109,'Transport-DB'!F:F,"="&amp;'Work DB'!$G$4)</f>
        <v>0</v>
      </c>
      <c r="H109" s="188">
        <f>SUMIFS('Transport-DB'!R:R,'Transport-DB'!C:C,"="&amp;'Work DB'!C109,'Transport-DB'!F:F,"="&amp;'Work DB'!$H$4)</f>
        <v>0</v>
      </c>
      <c r="I109" s="191">
        <f>SUMIFS('Transport-DB'!R:R,'Transport-DB'!C:C,"="&amp;'Work DB'!C109,'Transport-DB'!F:F,"="&amp;'Work DB'!$I$4)</f>
        <v>0</v>
      </c>
      <c r="J109" s="483">
        <f>SUMIFS('Transport-DB'!R:R,'Transport-DB'!C:C,"="&amp;'Work DB'!C109,'Transport-DB'!F:F,"="&amp;'Work DB'!$J$4)</f>
        <v>0</v>
      </c>
      <c r="K109" s="190">
        <f>SUMIFS('Transport-DB'!Q:Q,'Transport-DB'!C:C,"="&amp;'Work DB'!C109,'Transport-DB'!F:F,"="&amp;'Work DB'!$K$4)</f>
        <v>139.65</v>
      </c>
      <c r="L109" s="191">
        <f>SUMIFS('Transport-DB'!Q:Q,'Transport-DB'!C:C,"="&amp;'Work DB'!C109,'Transport-DB'!F:F,"="&amp;'Work DB'!$L$4)</f>
        <v>665</v>
      </c>
      <c r="M109" s="191">
        <f>SUMIFS('Transport-DB'!Q:Q,'Transport-DB'!C:C,"="&amp;'Work DB'!C109,'Transport-DB'!F:F,"="&amp;'Work DB'!$M$4)</f>
        <v>554</v>
      </c>
      <c r="N109" s="191">
        <f>SUMIFS('Transport-DB'!Q:Q,'Transport-DB'!C:C,"="&amp;'Work DB'!C109,'Transport-DB'!F:F,"="&amp;'Work DB'!$N$4)</f>
        <v>498.00000000000006</v>
      </c>
      <c r="O109" s="191">
        <f>SUMIFS('Transport-DB'!Q:Q,'Transport-DB'!C:C,"="&amp;'Work DB'!C109,'Transport-DB'!F:F,"="&amp;'Work DB'!$O$4)</f>
        <v>0</v>
      </c>
      <c r="P109" s="191">
        <f>SUMIFS('Transport-DB'!Q:Q,'Transport-DB'!C:C,"&lt;="&amp;'Work DB'!C109,'Transport-DB'!F:F,"="&amp;'Work DB'!$P$4)</f>
        <v>0</v>
      </c>
      <c r="Q109" s="188">
        <f>SUMIFS('Transport-DB'!Q:Q,'Transport-DB'!C:C,"="&amp;'Work DB'!C109,'Transport-DB'!F:F,"="&amp;'Work DB'!$Q$4)</f>
        <v>0</v>
      </c>
      <c r="R109" s="189">
        <f>SUMIFS('Transport-DB'!Q:Q,'Transport-DB'!C:C,"="&amp;'Work DB'!C109,'Transport-DB'!F:F,"="&amp;'Work DB'!$R$4)</f>
        <v>0</v>
      </c>
      <c r="S109" s="190">
        <f t="shared" si="10"/>
        <v>1739.9949999999999</v>
      </c>
      <c r="T109" s="191">
        <f t="shared" si="13"/>
        <v>554</v>
      </c>
      <c r="U109" s="191"/>
      <c r="V109" s="191"/>
      <c r="W109" s="191"/>
      <c r="X109" s="191"/>
      <c r="Y109" s="189"/>
      <c r="Z109" s="283"/>
      <c r="AA109" s="190">
        <f>SUMIFS('Transport-DB'!S:S,'Transport-DB'!C:C,"="&amp;'Work DB'!C109,'Transport-DB'!F:F,"="&amp;'Work DB'!$AA$4)</f>
        <v>82.600000000000009</v>
      </c>
      <c r="AB109" s="191">
        <f>SUMIFS('Transport-DB'!S:S,'Transport-DB'!C:C,"="&amp;'Work DB'!C109,'Transport-DB'!F:F,"="&amp;'Work DB'!$AB$4)</f>
        <v>58</v>
      </c>
      <c r="AC109" s="191">
        <f>SUMIFS('Transport-DB'!S:S,'Transport-DB'!C:C,"="&amp;'Work DB'!C109,'Transport-DB'!F:F,"="&amp;'Work DB'!$AC$4)</f>
        <v>67.199999999999989</v>
      </c>
      <c r="AD109" s="188">
        <f>SUMIFS('Transport-DB'!S:S,'Transport-DB'!C:C,"="&amp;'Work DB'!C109,'Transport-DB'!F:F,"="&amp;'Work DB'!$AD$4)</f>
        <v>0</v>
      </c>
      <c r="AE109" s="188">
        <f>SUMIFS('Transport-DB'!S:S,'Transport-DB'!C:C,"="&amp;'Work DB'!C109,'Transport-DB'!F:F,"="&amp;'Work DB'!$AE$4)</f>
        <v>0</v>
      </c>
      <c r="AF109" s="188">
        <f>SUMIFS('Transport-DB'!S:S,'Transport-DB'!C:C,"="&amp;'Work DB'!C109,'Transport-DB'!F:F,"="&amp;'Work DB'!$AF$4)</f>
        <v>0</v>
      </c>
      <c r="AG109" s="189"/>
      <c r="AH109" s="230">
        <f>SUMIFS('Transport-DB'!T:T,'Transport-DB'!C:C,"="&amp;'Work DB'!C109)</f>
        <v>0</v>
      </c>
      <c r="AI109" s="32">
        <v>0</v>
      </c>
      <c r="AJ109" s="29">
        <v>0</v>
      </c>
      <c r="AK109" s="30">
        <f>SUMIFS(Civil_DB[بتن],Civil_DB[تاریخ],"="&amp;'Work DB'!C109)</f>
        <v>0</v>
      </c>
      <c r="AL109" s="28">
        <v>0</v>
      </c>
      <c r="AM109" s="29">
        <v>0</v>
      </c>
      <c r="AN109" s="31">
        <v>0</v>
      </c>
      <c r="AO109" s="28">
        <f>103-47</f>
        <v>56</v>
      </c>
      <c r="AP109" s="29">
        <v>47</v>
      </c>
      <c r="AQ109" s="29">
        <v>109</v>
      </c>
      <c r="AR109" s="30">
        <v>12</v>
      </c>
      <c r="AS109" s="28">
        <v>9</v>
      </c>
      <c r="AT109" s="29">
        <v>25</v>
      </c>
      <c r="AU109" s="232">
        <f>VLOOKUP(C109,'Daily Gas'!R15:U45,2,FALSE)</f>
        <v>4423</v>
      </c>
      <c r="AV109" s="239">
        <f t="shared" si="11"/>
        <v>111623</v>
      </c>
      <c r="AW109" s="29">
        <v>28.91</v>
      </c>
      <c r="AX109" s="29">
        <v>0</v>
      </c>
      <c r="AY109" s="29">
        <v>100</v>
      </c>
      <c r="AZ109" s="29">
        <v>100</v>
      </c>
      <c r="BA109" s="29">
        <v>50</v>
      </c>
      <c r="BB109" s="29">
        <v>0</v>
      </c>
      <c r="BC109" s="30">
        <v>0</v>
      </c>
      <c r="BD109" s="283"/>
      <c r="BE109" s="283"/>
      <c r="BF109" s="283"/>
      <c r="BG109" s="283"/>
      <c r="BH109" s="32"/>
      <c r="BI109" s="56"/>
      <c r="BJ109" s="509"/>
    </row>
    <row r="110" spans="2:62" s="15" customFormat="1" ht="21" x14ac:dyDescent="0.25">
      <c r="B110" s="47"/>
      <c r="C110" s="20">
        <f t="shared" si="12"/>
        <v>45475</v>
      </c>
      <c r="D110" s="190">
        <f>SUMIFS('Transport-DB'!R:R,'Transport-DB'!C:C,"="&amp;'Work DB'!C110,'Transport-DB'!F:F,"="&amp;'Work DB'!$D$4)</f>
        <v>0</v>
      </c>
      <c r="E110" s="191">
        <f>SUMIFS('Transport-DB'!R:R,'Transport-DB'!C:C,"="&amp;'Work DB'!C110,'Transport-DB'!F:F,"="&amp;'Work DB'!$E$4)</f>
        <v>0</v>
      </c>
      <c r="F110" s="191">
        <f>SUMIFS('Transport-DB'!R:R,'Transport-DB'!C:C,"="&amp;'Work DB'!C110,'Transport-DB'!F:F,"="&amp;'Work DB'!$F$4)</f>
        <v>209.185</v>
      </c>
      <c r="G110" s="191">
        <f>SUMIFS('Transport-DB'!R:R,'Transport-DB'!C:C,"="&amp;'Work DB'!C110,'Transport-DB'!F:F,"="&amp;'Work DB'!$G$4)</f>
        <v>0</v>
      </c>
      <c r="H110" s="188">
        <f>SUMIFS('Transport-DB'!R:R,'Transport-DB'!C:C,"="&amp;'Work DB'!C110,'Transport-DB'!F:F,"="&amp;'Work DB'!$H$4)</f>
        <v>0</v>
      </c>
      <c r="I110" s="191">
        <f>SUMIFS('Transport-DB'!R:R,'Transport-DB'!C:C,"="&amp;'Work DB'!C110,'Transport-DB'!F:F,"="&amp;'Work DB'!$I$4)</f>
        <v>0</v>
      </c>
      <c r="J110" s="483">
        <f>SUMIFS('Transport-DB'!R:R,'Transport-DB'!C:C,"="&amp;'Work DB'!C110,'Transport-DB'!F:F,"="&amp;'Work DB'!$J$4)</f>
        <v>0</v>
      </c>
      <c r="K110" s="190">
        <f>SUMIFS('Transport-DB'!Q:Q,'Transport-DB'!C:C,"="&amp;'Work DB'!C110,'Transport-DB'!F:F,"="&amp;'Work DB'!$K$4)</f>
        <v>186.20000000000002</v>
      </c>
      <c r="L110" s="191">
        <f>SUMIFS('Transport-DB'!Q:Q,'Transport-DB'!C:C,"="&amp;'Work DB'!C110,'Transport-DB'!F:F,"="&amp;'Work DB'!$L$4)</f>
        <v>812</v>
      </c>
      <c r="M110" s="191">
        <f>SUMIFS('Transport-DB'!Q:Q,'Transport-DB'!C:C,"="&amp;'Work DB'!C110,'Transport-DB'!F:F,"="&amp;'Work DB'!$M$4)</f>
        <v>689</v>
      </c>
      <c r="N110" s="191">
        <f>SUMIFS('Transport-DB'!Q:Q,'Transport-DB'!C:C,"="&amp;'Work DB'!C110,'Transport-DB'!F:F,"="&amp;'Work DB'!$N$4)</f>
        <v>332</v>
      </c>
      <c r="O110" s="191">
        <f>SUMIFS('Transport-DB'!Q:Q,'Transport-DB'!C:C,"="&amp;'Work DB'!C110,'Transport-DB'!F:F,"="&amp;'Work DB'!$O$4)</f>
        <v>0</v>
      </c>
      <c r="P110" s="191">
        <f>SUMIFS('Transport-DB'!Q:Q,'Transport-DB'!C:C,"&lt;="&amp;'Work DB'!C110,'Transport-DB'!F:F,"="&amp;'Work DB'!$P$4)</f>
        <v>0</v>
      </c>
      <c r="Q110" s="188">
        <f>SUMIFS('Transport-DB'!Q:Q,'Transport-DB'!C:C,"="&amp;'Work DB'!C110,'Transport-DB'!F:F,"="&amp;'Work DB'!$Q$4)</f>
        <v>0</v>
      </c>
      <c r="R110" s="189">
        <f>SUMIFS('Transport-DB'!Q:Q,'Transport-DB'!C:C,"="&amp;'Work DB'!C110,'Transport-DB'!F:F,"="&amp;'Work DB'!$R$4)</f>
        <v>0</v>
      </c>
      <c r="S110" s="190">
        <f t="shared" si="10"/>
        <v>1539.3850000000002</v>
      </c>
      <c r="T110" s="191">
        <f t="shared" si="13"/>
        <v>689</v>
      </c>
      <c r="U110" s="191"/>
      <c r="V110" s="191"/>
      <c r="W110" s="191"/>
      <c r="X110" s="191"/>
      <c r="Y110" s="189"/>
      <c r="Z110" s="283"/>
      <c r="AA110" s="190">
        <f>SUMIFS('Transport-DB'!S:S,'Transport-DB'!C:C,"="&amp;'Work DB'!C110,'Transport-DB'!F:F,"="&amp;'Work DB'!$AA$4)</f>
        <v>94.4</v>
      </c>
      <c r="AB110" s="191">
        <f>SUMIFS('Transport-DB'!S:S,'Transport-DB'!C:C,"="&amp;'Work DB'!C110,'Transport-DB'!F:F,"="&amp;'Work DB'!$AB$4)</f>
        <v>46.4</v>
      </c>
      <c r="AC110" s="191">
        <f>SUMIFS('Transport-DB'!S:S,'Transport-DB'!C:C,"="&amp;'Work DB'!C110,'Transport-DB'!F:F,"="&amp;'Work DB'!$AC$4)</f>
        <v>67.199999999999989</v>
      </c>
      <c r="AD110" s="188">
        <f>SUMIFS('Transport-DB'!S:S,'Transport-DB'!C:C,"="&amp;'Work DB'!C110,'Transport-DB'!F:F,"="&amp;'Work DB'!$AD$4)</f>
        <v>40</v>
      </c>
      <c r="AE110" s="188">
        <f>SUMIFS('Transport-DB'!S:S,'Transport-DB'!C:C,"="&amp;'Work DB'!C110,'Transport-DB'!F:F,"="&amp;'Work DB'!$AE$4)</f>
        <v>0</v>
      </c>
      <c r="AF110" s="188">
        <f>SUMIFS('Transport-DB'!S:S,'Transport-DB'!C:C,"="&amp;'Work DB'!C110,'Transport-DB'!F:F,"="&amp;'Work DB'!$AF$4)</f>
        <v>0</v>
      </c>
      <c r="AG110" s="189"/>
      <c r="AH110" s="230">
        <f>SUMIFS('Transport-DB'!T:T,'Transport-DB'!C:C,"="&amp;'Work DB'!C110)</f>
        <v>0</v>
      </c>
      <c r="AI110" s="32">
        <v>0</v>
      </c>
      <c r="AJ110" s="29">
        <v>0</v>
      </c>
      <c r="AK110" s="30">
        <f>SUMIFS(Civil_DB[بتن],Civil_DB[تاریخ],"="&amp;'Work DB'!C110)</f>
        <v>0</v>
      </c>
      <c r="AL110" s="28">
        <v>0</v>
      </c>
      <c r="AM110" s="29">
        <v>0</v>
      </c>
      <c r="AN110" s="31">
        <v>0</v>
      </c>
      <c r="AO110" s="28">
        <f>101-AP110</f>
        <v>62</v>
      </c>
      <c r="AP110" s="29">
        <v>39</v>
      </c>
      <c r="AQ110" s="29">
        <v>105</v>
      </c>
      <c r="AR110" s="30">
        <v>10</v>
      </c>
      <c r="AS110" s="28">
        <v>9</v>
      </c>
      <c r="AT110" s="29">
        <v>25</v>
      </c>
      <c r="AU110" s="232">
        <f>VLOOKUP(C110,'Daily Gas'!R16:U46,2,FALSE)</f>
        <v>2039</v>
      </c>
      <c r="AV110" s="239">
        <f t="shared" si="11"/>
        <v>109584</v>
      </c>
      <c r="AW110" s="29">
        <v>28.91</v>
      </c>
      <c r="AX110" s="29">
        <v>0</v>
      </c>
      <c r="AY110" s="29">
        <v>100</v>
      </c>
      <c r="AZ110" s="29">
        <v>100</v>
      </c>
      <c r="BA110" s="29">
        <v>50</v>
      </c>
      <c r="BB110" s="29">
        <v>0</v>
      </c>
      <c r="BC110" s="30">
        <v>0</v>
      </c>
      <c r="BD110" s="283"/>
      <c r="BE110" s="283"/>
      <c r="BF110" s="283"/>
      <c r="BG110" s="283"/>
      <c r="BH110" s="32"/>
      <c r="BI110" s="56"/>
      <c r="BJ110" s="509"/>
    </row>
    <row r="111" spans="2:62" s="15" customFormat="1" ht="21" x14ac:dyDescent="0.25">
      <c r="B111" s="47"/>
      <c r="C111" s="20">
        <f t="shared" si="12"/>
        <v>45476</v>
      </c>
      <c r="D111" s="190">
        <f>SUMIFS('Transport-DB'!R:R,'Transport-DB'!C:C,"="&amp;'Work DB'!C111,'Transport-DB'!F:F,"="&amp;'Work DB'!$D$4)</f>
        <v>0</v>
      </c>
      <c r="E111" s="191">
        <f>SUMIFS('Transport-DB'!R:R,'Transport-DB'!C:C,"="&amp;'Work DB'!C111,'Transport-DB'!F:F,"="&amp;'Work DB'!$E$4)</f>
        <v>0</v>
      </c>
      <c r="F111" s="191">
        <f>SUMIFS('Transport-DB'!R:R,'Transport-DB'!C:C,"="&amp;'Work DB'!C111,'Transport-DB'!F:F,"="&amp;'Work DB'!$F$4)</f>
        <v>9.5449999999999999</v>
      </c>
      <c r="G111" s="191">
        <f>SUMIFS('Transport-DB'!R:R,'Transport-DB'!C:C,"="&amp;'Work DB'!C111,'Transport-DB'!F:F,"="&amp;'Work DB'!$G$4)</f>
        <v>0</v>
      </c>
      <c r="H111" s="188">
        <f>SUMIFS('Transport-DB'!R:R,'Transport-DB'!C:C,"="&amp;'Work DB'!C111,'Transport-DB'!F:F,"="&amp;'Work DB'!$H$4)</f>
        <v>0</v>
      </c>
      <c r="I111" s="191">
        <f>SUMIFS('Transport-DB'!R:R,'Transport-DB'!C:C,"="&amp;'Work DB'!C111,'Transport-DB'!F:F,"="&amp;'Work DB'!$I$4)</f>
        <v>0</v>
      </c>
      <c r="J111" s="483">
        <f>SUMIFS('Transport-DB'!R:R,'Transport-DB'!C:C,"="&amp;'Work DB'!C111,'Transport-DB'!F:F,"="&amp;'Work DB'!$J$4)</f>
        <v>0</v>
      </c>
      <c r="K111" s="190">
        <f>SUMIFS('Transport-DB'!Q:Q,'Transport-DB'!C:C,"="&amp;'Work DB'!C111,'Transport-DB'!F:F,"="&amp;'Work DB'!$K$4)</f>
        <v>186.20000000000002</v>
      </c>
      <c r="L111" s="191">
        <f>SUMIFS('Transport-DB'!Q:Q,'Transport-DB'!C:C,"="&amp;'Work DB'!C111,'Transport-DB'!F:F,"="&amp;'Work DB'!$L$4)</f>
        <v>637</v>
      </c>
      <c r="M111" s="191">
        <f>SUMIFS('Transport-DB'!Q:Q,'Transport-DB'!C:C,"="&amp;'Work DB'!C111,'Transport-DB'!F:F,"="&amp;'Work DB'!$M$4)</f>
        <v>693</v>
      </c>
      <c r="N111" s="191">
        <f>SUMIFS('Transport-DB'!Q:Q,'Transport-DB'!C:C,"="&amp;'Work DB'!C111,'Transport-DB'!F:F,"="&amp;'Work DB'!$N$4)</f>
        <v>348.6</v>
      </c>
      <c r="O111" s="191">
        <f>SUMIFS('Transport-DB'!Q:Q,'Transport-DB'!C:C,"="&amp;'Work DB'!C111,'Transport-DB'!F:F,"="&amp;'Work DB'!$O$4)</f>
        <v>0</v>
      </c>
      <c r="P111" s="191">
        <f>SUMIFS('Transport-DB'!Q:Q,'Transport-DB'!C:C,"&lt;="&amp;'Work DB'!C111,'Transport-DB'!F:F,"="&amp;'Work DB'!$P$4)</f>
        <v>0</v>
      </c>
      <c r="Q111" s="188">
        <f>SUMIFS('Transport-DB'!Q:Q,'Transport-DB'!C:C,"="&amp;'Work DB'!C111,'Transport-DB'!F:F,"="&amp;'Work DB'!$Q$4)</f>
        <v>0</v>
      </c>
      <c r="R111" s="189">
        <f>SUMIFS('Transport-DB'!Q:Q,'Transport-DB'!C:C,"="&amp;'Work DB'!C111,'Transport-DB'!F:F,"="&amp;'Work DB'!$R$4)</f>
        <v>0</v>
      </c>
      <c r="S111" s="190">
        <f t="shared" si="10"/>
        <v>1181.3450000000003</v>
      </c>
      <c r="T111" s="191">
        <f>M111</f>
        <v>693</v>
      </c>
      <c r="U111" s="191"/>
      <c r="V111" s="191"/>
      <c r="W111" s="191"/>
      <c r="X111" s="191"/>
      <c r="Y111" s="189"/>
      <c r="Z111" s="283"/>
      <c r="AA111" s="190">
        <f>SUMIFS('Transport-DB'!S:S,'Transport-DB'!C:C,"="&amp;'Work DB'!C111,'Transport-DB'!F:F,"="&amp;'Work DB'!$AA$4)</f>
        <v>106.2</v>
      </c>
      <c r="AB111" s="191">
        <f>SUMIFS('Transport-DB'!S:S,'Transport-DB'!C:C,"="&amp;'Work DB'!C111,'Transport-DB'!F:F,"="&amp;'Work DB'!$AB$4)</f>
        <v>58</v>
      </c>
      <c r="AC111" s="191">
        <f>SUMIFS('Transport-DB'!S:S,'Transport-DB'!C:C,"="&amp;'Work DB'!C111,'Transport-DB'!F:F,"="&amp;'Work DB'!$AC$4)</f>
        <v>56</v>
      </c>
      <c r="AD111" s="188">
        <f>SUMIFS('Transport-DB'!S:S,'Transport-DB'!C:C,"="&amp;'Work DB'!C111,'Transport-DB'!F:F,"="&amp;'Work DB'!$AD$4)</f>
        <v>50</v>
      </c>
      <c r="AE111" s="188">
        <f>SUMIFS('Transport-DB'!S:S,'Transport-DB'!C:C,"="&amp;'Work DB'!C111,'Transport-DB'!F:F,"="&amp;'Work DB'!$AE$4)</f>
        <v>0</v>
      </c>
      <c r="AF111" s="188">
        <f>SUMIFS('Transport-DB'!S:S,'Transport-DB'!C:C,"="&amp;'Work DB'!C111,'Transport-DB'!F:F,"="&amp;'Work DB'!$AF$4)</f>
        <v>0</v>
      </c>
      <c r="AG111" s="189"/>
      <c r="AH111" s="230">
        <f>SUMIFS('Transport-DB'!T:T,'Transport-DB'!C:C,"="&amp;'Work DB'!C111)</f>
        <v>0</v>
      </c>
      <c r="AI111" s="32">
        <v>0</v>
      </c>
      <c r="AJ111" s="29">
        <v>0</v>
      </c>
      <c r="AK111" s="30">
        <f>SUMIFS(Civil_DB[بتن],Civil_DB[تاریخ],"="&amp;'Work DB'!C111)</f>
        <v>0</v>
      </c>
      <c r="AL111" s="28">
        <v>0</v>
      </c>
      <c r="AM111" s="29">
        <v>0</v>
      </c>
      <c r="AN111" s="31">
        <v>0</v>
      </c>
      <c r="AO111" s="28">
        <f>109-AP111</f>
        <v>60</v>
      </c>
      <c r="AP111" s="29">
        <v>49</v>
      </c>
      <c r="AQ111" s="29">
        <v>118</v>
      </c>
      <c r="AR111" s="30">
        <v>10</v>
      </c>
      <c r="AS111" s="28">
        <v>10</v>
      </c>
      <c r="AT111" s="29">
        <v>22</v>
      </c>
      <c r="AU111" s="232">
        <f>VLOOKUP(C111,'Daily Gas'!R17:U47,2,FALSE)</f>
        <v>3507</v>
      </c>
      <c r="AV111" s="239">
        <f t="shared" ref="AV111:AV118" si="14">AV110-AU111</f>
        <v>106077</v>
      </c>
      <c r="AW111" s="29">
        <v>28.91</v>
      </c>
      <c r="AX111" s="29">
        <v>0</v>
      </c>
      <c r="AY111" s="29">
        <v>100</v>
      </c>
      <c r="AZ111" s="29">
        <v>100</v>
      </c>
      <c r="BA111" s="29">
        <v>50</v>
      </c>
      <c r="BB111" s="29">
        <v>0</v>
      </c>
      <c r="BC111" s="30">
        <v>0</v>
      </c>
      <c r="BD111" s="283"/>
      <c r="BE111" s="283"/>
      <c r="BF111" s="283"/>
      <c r="BG111" s="283"/>
      <c r="BH111" s="32"/>
      <c r="BI111" s="56"/>
      <c r="BJ111" s="509"/>
    </row>
    <row r="112" spans="2:62" s="15" customFormat="1" ht="21.75" thickBot="1" x14ac:dyDescent="0.3">
      <c r="B112" s="47"/>
      <c r="C112" s="20">
        <f t="shared" si="12"/>
        <v>45477</v>
      </c>
      <c r="D112" s="190">
        <f>SUMIFS('Transport-DB'!R:R,'Transport-DB'!C:C,"="&amp;'Work DB'!C112,'Transport-DB'!F:F,"="&amp;'Work DB'!$D$4)</f>
        <v>0</v>
      </c>
      <c r="E112" s="191">
        <f>SUMIFS('Transport-DB'!R:R,'Transport-DB'!C:C,"="&amp;'Work DB'!C112,'Transport-DB'!F:F,"="&amp;'Work DB'!$E$4)</f>
        <v>0</v>
      </c>
      <c r="F112" s="191">
        <f>SUMIFS('Transport-DB'!R:R,'Transport-DB'!C:C,"="&amp;'Work DB'!C112,'Transport-DB'!F:F,"="&amp;'Work DB'!$F$4)</f>
        <v>317.11250000000001</v>
      </c>
      <c r="G112" s="191">
        <f>SUMIFS('Transport-DB'!R:R,'Transport-DB'!C:C,"="&amp;'Work DB'!C112,'Transport-DB'!F:F,"="&amp;'Work DB'!$G$4)</f>
        <v>0</v>
      </c>
      <c r="H112" s="188">
        <f>SUMIFS('Transport-DB'!R:R,'Transport-DB'!C:C,"="&amp;'Work DB'!C112,'Transport-DB'!F:F,"="&amp;'Work DB'!$H$4)</f>
        <v>0</v>
      </c>
      <c r="I112" s="191">
        <f>SUMIFS('Transport-DB'!R:R,'Transport-DB'!C:C,"="&amp;'Work DB'!C112,'Transport-DB'!F:F,"="&amp;'Work DB'!$I$4)</f>
        <v>0</v>
      </c>
      <c r="J112" s="483">
        <f>SUMIFS('Transport-DB'!R:R,'Transport-DB'!C:C,"="&amp;'Work DB'!C112,'Transport-DB'!F:F,"="&amp;'Work DB'!$J$4)</f>
        <v>0</v>
      </c>
      <c r="K112" s="190">
        <f>SUMIFS('Transport-DB'!Q:Q,'Transport-DB'!C:C,"="&amp;'Work DB'!C112,'Transport-DB'!F:F,"="&amp;'Work DB'!$K$4)</f>
        <v>179.55</v>
      </c>
      <c r="L112" s="191">
        <f>SUMIFS('Transport-DB'!Q:Q,'Transport-DB'!C:C,"="&amp;'Work DB'!C112,'Transport-DB'!F:F,"="&amp;'Work DB'!$L$4)</f>
        <v>910</v>
      </c>
      <c r="M112" s="191">
        <f>SUMIFS('Transport-DB'!Q:Q,'Transport-DB'!C:C,"="&amp;'Work DB'!C112,'Transport-DB'!F:F,"="&amp;'Work DB'!$M$4)</f>
        <v>1127</v>
      </c>
      <c r="N112" s="191">
        <f>SUMIFS('Transport-DB'!Q:Q,'Transport-DB'!C:C,"="&amp;'Work DB'!C112,'Transport-DB'!F:F,"="&amp;'Work DB'!$N$4)</f>
        <v>390.1</v>
      </c>
      <c r="O112" s="191">
        <f>SUMIFS('Transport-DB'!Q:Q,'Transport-DB'!C:C,"="&amp;'Work DB'!C112,'Transport-DB'!F:F,"="&amp;'Work DB'!$O$4)</f>
        <v>0</v>
      </c>
      <c r="P112" s="191">
        <f>SUMIFS('Transport-DB'!Q:Q,'Transport-DB'!C:C,"&lt;="&amp;'Work DB'!C112,'Transport-DB'!F:F,"="&amp;'Work DB'!$P$4)</f>
        <v>0</v>
      </c>
      <c r="Q112" s="188">
        <f>SUMIFS('Transport-DB'!Q:Q,'Transport-DB'!C:C,"="&amp;'Work DB'!C112,'Transport-DB'!F:F,"="&amp;'Work DB'!$Q$4)</f>
        <v>0</v>
      </c>
      <c r="R112" s="189">
        <f>SUMIFS('Transport-DB'!Q:Q,'Transport-DB'!C:C,"="&amp;'Work DB'!C112,'Transport-DB'!F:F,"="&amp;'Work DB'!$R$4)</f>
        <v>0</v>
      </c>
      <c r="S112" s="190">
        <f t="shared" si="10"/>
        <v>1796.7625000000003</v>
      </c>
      <c r="T112" s="191">
        <f t="shared" si="13"/>
        <v>1127</v>
      </c>
      <c r="U112" s="191"/>
      <c r="V112" s="191"/>
      <c r="W112" s="191"/>
      <c r="X112" s="191"/>
      <c r="Y112" s="189"/>
      <c r="Z112" s="283"/>
      <c r="AA112" s="190">
        <f>SUMIFS('Transport-DB'!S:S,'Transport-DB'!C:C,"="&amp;'Work DB'!C112,'Transport-DB'!F:F,"="&amp;'Work DB'!$AA$4)</f>
        <v>59</v>
      </c>
      <c r="AB112" s="191">
        <f>SUMIFS('Transport-DB'!S:S,'Transport-DB'!C:C,"="&amp;'Work DB'!C112,'Transport-DB'!F:F,"="&amp;'Work DB'!$AB$4)</f>
        <v>69.599999999999994</v>
      </c>
      <c r="AC112" s="191">
        <f>SUMIFS('Transport-DB'!S:S,'Transport-DB'!C:C,"="&amp;'Work DB'!C112,'Transport-DB'!F:F,"="&amp;'Work DB'!$AC$4)</f>
        <v>22.4</v>
      </c>
      <c r="AD112" s="188">
        <f>SUMIFS('Transport-DB'!S:S,'Transport-DB'!C:C,"="&amp;'Work DB'!C112,'Transport-DB'!F:F,"="&amp;'Work DB'!$AD$4)</f>
        <v>40</v>
      </c>
      <c r="AE112" s="188">
        <f>SUMIFS('Transport-DB'!S:S,'Transport-DB'!C:C,"="&amp;'Work DB'!C112,'Transport-DB'!F:F,"="&amp;'Work DB'!$AE$4)</f>
        <v>0</v>
      </c>
      <c r="AF112" s="188">
        <f>SUMIFS('Transport-DB'!S:S,'Transport-DB'!C:C,"="&amp;'Work DB'!C112,'Transport-DB'!F:F,"="&amp;'Work DB'!$AF$4)</f>
        <v>0</v>
      </c>
      <c r="AG112" s="189"/>
      <c r="AH112" s="230">
        <f>SUMIFS('Transport-DB'!T:T,'Transport-DB'!C:C,"="&amp;'Work DB'!C112)</f>
        <v>179.55</v>
      </c>
      <c r="AI112" s="32">
        <v>8</v>
      </c>
      <c r="AJ112" s="29">
        <v>0</v>
      </c>
      <c r="AK112" s="30">
        <f>SUMIFS(Civil_DB[بتن],Civil_DB[تاریخ],"="&amp;'Work DB'!C112)</f>
        <v>0</v>
      </c>
      <c r="AL112" s="28">
        <v>0</v>
      </c>
      <c r="AM112" s="29">
        <v>0</v>
      </c>
      <c r="AN112" s="31">
        <v>0</v>
      </c>
      <c r="AO112" s="28">
        <f>117-AP112</f>
        <v>62</v>
      </c>
      <c r="AP112" s="29">
        <v>55</v>
      </c>
      <c r="AQ112" s="29">
        <v>120</v>
      </c>
      <c r="AR112" s="30">
        <v>10</v>
      </c>
      <c r="AS112" s="28">
        <v>9</v>
      </c>
      <c r="AT112" s="29">
        <v>24</v>
      </c>
      <c r="AU112" s="232">
        <f>VLOOKUP(C112,'Daily Gas'!R18:U48,2,FALSE)</f>
        <v>4293</v>
      </c>
      <c r="AV112" s="239">
        <f t="shared" si="14"/>
        <v>101784</v>
      </c>
      <c r="AW112" s="29">
        <v>28.91</v>
      </c>
      <c r="AX112" s="29">
        <v>0</v>
      </c>
      <c r="AY112" s="29">
        <v>100</v>
      </c>
      <c r="AZ112" s="29">
        <v>100</v>
      </c>
      <c r="BA112" s="29">
        <v>50</v>
      </c>
      <c r="BB112" s="29">
        <v>0</v>
      </c>
      <c r="BC112" s="30">
        <v>0</v>
      </c>
      <c r="BD112" s="283"/>
      <c r="BE112" s="283"/>
      <c r="BF112" s="283"/>
      <c r="BG112" s="283"/>
      <c r="BH112" s="32"/>
      <c r="BI112" s="56"/>
      <c r="BJ112" s="509"/>
    </row>
    <row r="113" spans="2:73" s="15" customFormat="1" ht="21" x14ac:dyDescent="0.25">
      <c r="B113" s="47"/>
      <c r="C113" s="20">
        <f t="shared" si="12"/>
        <v>45478</v>
      </c>
      <c r="D113" s="190">
        <f>SUMIFS('Transport-DB'!R:R,'Transport-DB'!C:C,"="&amp;'Work DB'!C113,'Transport-DB'!F:F,"="&amp;'Work DB'!$D$4)</f>
        <v>175.89250000000001</v>
      </c>
      <c r="E113" s="191">
        <f>SUMIFS('Transport-DB'!R:R,'Transport-DB'!C:C,"="&amp;'Work DB'!C113,'Transport-DB'!F:F,"="&amp;'Work DB'!$E$4)</f>
        <v>0</v>
      </c>
      <c r="F113" s="191">
        <f>SUMIFS('Transport-DB'!R:R,'Transport-DB'!C:C,"="&amp;'Work DB'!C113,'Transport-DB'!F:F,"="&amp;'Work DB'!$F$4)</f>
        <v>0</v>
      </c>
      <c r="G113" s="191">
        <f>SUMIFS('Transport-DB'!R:R,'Transport-DB'!C:C,"="&amp;'Work DB'!C113,'Transport-DB'!F:F,"="&amp;'Work DB'!$G$4)</f>
        <v>0</v>
      </c>
      <c r="H113" s="188">
        <f>SUMIFS('Transport-DB'!R:R,'Transport-DB'!C:C,"="&amp;'Work DB'!C113,'Transport-DB'!F:F,"="&amp;'Work DB'!$H$4)</f>
        <v>0</v>
      </c>
      <c r="I113" s="191">
        <f>SUMIFS('Transport-DB'!R:R,'Transport-DB'!C:C,"="&amp;'Work DB'!C113,'Transport-DB'!F:F,"="&amp;'Work DB'!$I$4)</f>
        <v>0</v>
      </c>
      <c r="J113" s="483">
        <f>SUMIFS('Transport-DB'!R:R,'Transport-DB'!C:C,"="&amp;'Work DB'!C113,'Transport-DB'!F:F,"="&amp;'Work DB'!$J$4)</f>
        <v>0</v>
      </c>
      <c r="K113" s="190">
        <f>SUMIFS('Transport-DB'!Q:Q,'Transport-DB'!C:C,"="&amp;'Work DB'!C113,'Transport-DB'!F:F,"="&amp;'Work DB'!$K$4)</f>
        <v>0</v>
      </c>
      <c r="L113" s="191">
        <f>SUMIFS('Transport-DB'!Q:Q,'Transport-DB'!C:C,"="&amp;'Work DB'!C113,'Transport-DB'!F:F,"="&amp;'Work DB'!$L$4)</f>
        <v>945</v>
      </c>
      <c r="M113" s="191">
        <f>SUMIFS('Transport-DB'!Q:Q,'Transport-DB'!C:C,"="&amp;'Work DB'!C113,'Transport-DB'!F:F,"="&amp;'Work DB'!$M$4)</f>
        <v>945</v>
      </c>
      <c r="N113" s="191">
        <f>SUMIFS('Transport-DB'!Q:Q,'Transport-DB'!C:C,"="&amp;'Work DB'!C113,'Transport-DB'!F:F,"="&amp;'Work DB'!$N$4)</f>
        <v>0</v>
      </c>
      <c r="O113" s="191">
        <f>SUMIFS('Transport-DB'!Q:Q,'Transport-DB'!C:C,"="&amp;'Work DB'!C113,'Transport-DB'!F:F,"="&amp;'Work DB'!$O$4)</f>
        <v>0</v>
      </c>
      <c r="P113" s="191">
        <f>SUMIFS('Transport-DB'!Q:Q,'Transport-DB'!C:C,"&lt;="&amp;'Work DB'!C113,'Transport-DB'!F:F,"="&amp;'Work DB'!$P$4)</f>
        <v>0</v>
      </c>
      <c r="Q113" s="188">
        <f>SUMIFS('Transport-DB'!Q:Q,'Transport-DB'!C:C,"="&amp;'Work DB'!C113,'Transport-DB'!F:F,"="&amp;'Work DB'!$Q$4)</f>
        <v>0</v>
      </c>
      <c r="R113" s="189">
        <f>SUMIFS('Transport-DB'!Q:Q,'Transport-DB'!C:C,"="&amp;'Work DB'!C113,'Transport-DB'!F:F,"="&amp;'Work DB'!$R$4)</f>
        <v>0</v>
      </c>
      <c r="S113" s="190">
        <f t="shared" si="10"/>
        <v>1120.8924999999999</v>
      </c>
      <c r="T113" s="191">
        <f t="shared" si="13"/>
        <v>945</v>
      </c>
      <c r="U113" s="191"/>
      <c r="V113" s="191"/>
      <c r="W113" s="191"/>
      <c r="X113" s="191"/>
      <c r="Y113" s="189"/>
      <c r="Z113" s="283"/>
      <c r="AA113" s="190">
        <f>SUMIFS('Transport-DB'!S:S,'Transport-DB'!C:C,"="&amp;'Work DB'!C113,'Transport-DB'!F:F,"="&amp;'Work DB'!$AA$4)</f>
        <v>82.600000000000009</v>
      </c>
      <c r="AB113" s="191">
        <f>SUMIFS('Transport-DB'!S:S,'Transport-DB'!C:C,"="&amp;'Work DB'!C113,'Transport-DB'!F:F,"="&amp;'Work DB'!$AB$4)</f>
        <v>69.599999999999994</v>
      </c>
      <c r="AC113" s="191">
        <f>SUMIFS('Transport-DB'!S:S,'Transport-DB'!C:C,"="&amp;'Work DB'!C113,'Transport-DB'!F:F,"="&amp;'Work DB'!$AC$4)</f>
        <v>78.399999999999991</v>
      </c>
      <c r="AD113" s="188">
        <f>SUMIFS('Transport-DB'!S:S,'Transport-DB'!C:C,"="&amp;'Work DB'!C113,'Transport-DB'!F:F,"="&amp;'Work DB'!$AD$4)</f>
        <v>0</v>
      </c>
      <c r="AE113" s="188">
        <f>SUMIFS('Transport-DB'!S:S,'Transport-DB'!C:C,"="&amp;'Work DB'!C113,'Transport-DB'!F:F,"="&amp;'Work DB'!$AE$4)</f>
        <v>0</v>
      </c>
      <c r="AF113" s="188">
        <f>SUMIFS('Transport-DB'!S:S,'Transport-DB'!C:C,"="&amp;'Work DB'!C113,'Transport-DB'!F:F,"="&amp;'Work DB'!$AF$4)</f>
        <v>0</v>
      </c>
      <c r="AG113" s="189"/>
      <c r="AH113" s="230">
        <f>SUMIFS('Transport-DB'!T:T,'Transport-DB'!C:C,"="&amp;'Work DB'!C113)</f>
        <v>0</v>
      </c>
      <c r="AI113" s="32">
        <v>0</v>
      </c>
      <c r="AJ113" s="29">
        <v>0</v>
      </c>
      <c r="AK113" s="30">
        <f>SUMIFS(Civil_DB[بتن],Civil_DB[تاریخ],"="&amp;'Work DB'!C113)</f>
        <v>0</v>
      </c>
      <c r="AL113" s="28">
        <v>0</v>
      </c>
      <c r="AM113" s="29">
        <v>0</v>
      </c>
      <c r="AN113" s="31">
        <v>0</v>
      </c>
      <c r="AO113" s="28">
        <f>97-AP113</f>
        <v>55</v>
      </c>
      <c r="AP113" s="29">
        <v>42</v>
      </c>
      <c r="AQ113" s="29">
        <v>101</v>
      </c>
      <c r="AR113" s="30">
        <v>10</v>
      </c>
      <c r="AS113" s="28">
        <v>9</v>
      </c>
      <c r="AT113" s="29">
        <v>17</v>
      </c>
      <c r="AU113" s="232">
        <f>VLOOKUP(C113,'Daily Gas'!R19:U49,2,FALSE)</f>
        <v>4089</v>
      </c>
      <c r="AV113" s="239">
        <f t="shared" si="14"/>
        <v>97695</v>
      </c>
      <c r="AW113" s="29">
        <v>58</v>
      </c>
      <c r="AX113" s="29">
        <v>0</v>
      </c>
      <c r="AY113" s="29">
        <v>100</v>
      </c>
      <c r="AZ113" s="29">
        <v>100</v>
      </c>
      <c r="BA113" s="29">
        <v>50</v>
      </c>
      <c r="BB113" s="29">
        <v>0</v>
      </c>
      <c r="BC113" s="30">
        <v>0</v>
      </c>
      <c r="BD113" s="283"/>
      <c r="BE113" s="283"/>
      <c r="BF113" s="283"/>
      <c r="BG113" s="283"/>
      <c r="BH113" s="32"/>
      <c r="BI113" s="56"/>
      <c r="BJ113" s="509"/>
      <c r="BP113" s="596"/>
      <c r="BQ113" s="597"/>
      <c r="BR113" s="597"/>
      <c r="BS113" s="597"/>
      <c r="BT113" s="597"/>
      <c r="BU113" s="598"/>
    </row>
    <row r="114" spans="2:73" s="15" customFormat="1" ht="21" x14ac:dyDescent="0.25">
      <c r="B114" s="47"/>
      <c r="C114" s="20">
        <f t="shared" si="12"/>
        <v>45479</v>
      </c>
      <c r="D114" s="190">
        <f>SUMIFS('Transport-DB'!R:R,'Transport-DB'!C:C,"="&amp;'Work DB'!C114,'Transport-DB'!F:F,"="&amp;'Work DB'!$D$4)</f>
        <v>0</v>
      </c>
      <c r="E114" s="191">
        <f>SUMIFS('Transport-DB'!R:R,'Transport-DB'!C:C,"="&amp;'Work DB'!C114,'Transport-DB'!F:F,"="&amp;'Work DB'!$E$4)</f>
        <v>0</v>
      </c>
      <c r="F114" s="191">
        <f>SUMIFS('Transport-DB'!R:R,'Transport-DB'!C:C,"="&amp;'Work DB'!C114,'Transport-DB'!F:F,"="&amp;'Work DB'!$F$4)</f>
        <v>417.39250000000004</v>
      </c>
      <c r="G114" s="191">
        <f>SUMIFS('Transport-DB'!R:R,'Transport-DB'!C:C,"="&amp;'Work DB'!C114,'Transport-DB'!F:F,"="&amp;'Work DB'!$G$4)</f>
        <v>0</v>
      </c>
      <c r="H114" s="188">
        <f>SUMIFS('Transport-DB'!R:R,'Transport-DB'!C:C,"="&amp;'Work DB'!C114,'Transport-DB'!F:F,"="&amp;'Work DB'!$H$4)</f>
        <v>0</v>
      </c>
      <c r="I114" s="191">
        <f>SUMIFS('Transport-DB'!R:R,'Transport-DB'!C:C,"="&amp;'Work DB'!C114,'Transport-DB'!F:F,"="&amp;'Work DB'!$I$4)</f>
        <v>0</v>
      </c>
      <c r="J114" s="483">
        <f>SUMIFS('Transport-DB'!R:R,'Transport-DB'!C:C,"="&amp;'Work DB'!C114,'Transport-DB'!F:F,"="&amp;'Work DB'!$J$4)</f>
        <v>0</v>
      </c>
      <c r="K114" s="190">
        <f>SUMIFS('Transport-DB'!Q:Q,'Transport-DB'!C:C,"="&amp;'Work DB'!C114,'Transport-DB'!F:F,"="&amp;'Work DB'!$K$4)</f>
        <v>325.85000000000002</v>
      </c>
      <c r="L114" s="191">
        <f>SUMIFS('Transport-DB'!Q:Q,'Transport-DB'!C:C,"="&amp;'Work DB'!C114,'Transport-DB'!F:F,"="&amp;'Work DB'!$L$4)</f>
        <v>518</v>
      </c>
      <c r="M114" s="191">
        <f>SUMIFS('Transport-DB'!Q:Q,'Transport-DB'!C:C,"="&amp;'Work DB'!C114,'Transport-DB'!F:F,"="&amp;'Work DB'!$M$4)</f>
        <v>1111</v>
      </c>
      <c r="N114" s="191">
        <f>SUMIFS('Transport-DB'!Q:Q,'Transport-DB'!C:C,"="&amp;'Work DB'!C114,'Transport-DB'!F:F,"="&amp;'Work DB'!$N$4)</f>
        <v>423.3</v>
      </c>
      <c r="O114" s="191">
        <f>SUMIFS('Transport-DB'!Q:Q,'Transport-DB'!C:C,"="&amp;'Work DB'!C114,'Transport-DB'!F:F,"="&amp;'Work DB'!$O$4)</f>
        <v>0</v>
      </c>
      <c r="P114" s="191">
        <f>SUMIFS('Transport-DB'!Q:Q,'Transport-DB'!C:C,"&lt;="&amp;'Work DB'!C114,'Transport-DB'!F:F,"="&amp;'Work DB'!$P$4)</f>
        <v>0</v>
      </c>
      <c r="Q114" s="188">
        <f>SUMIFS('Transport-DB'!Q:Q,'Transport-DB'!C:C,"="&amp;'Work DB'!C114,'Transport-DB'!F:F,"="&amp;'Work DB'!$Q$4)</f>
        <v>0</v>
      </c>
      <c r="R114" s="189">
        <f>SUMIFS('Transport-DB'!Q:Q,'Transport-DB'!C:C,"="&amp;'Work DB'!C114,'Transport-DB'!F:F,"="&amp;'Work DB'!$R$4)</f>
        <v>0</v>
      </c>
      <c r="S114" s="190">
        <f t="shared" si="10"/>
        <v>1684.5425</v>
      </c>
      <c r="T114" s="191">
        <f t="shared" si="13"/>
        <v>1111</v>
      </c>
      <c r="U114" s="191"/>
      <c r="V114" s="191"/>
      <c r="W114" s="191"/>
      <c r="X114" s="191"/>
      <c r="Y114" s="189"/>
      <c r="Z114" s="283"/>
      <c r="AA114" s="190">
        <f>SUMIFS('Transport-DB'!S:S,'Transport-DB'!C:C,"="&amp;'Work DB'!C114,'Transport-DB'!F:F,"="&amp;'Work DB'!$AA$4)</f>
        <v>35.400000000000006</v>
      </c>
      <c r="AB114" s="191">
        <f>SUMIFS('Transport-DB'!S:S,'Transport-DB'!C:C,"="&amp;'Work DB'!C114,'Transport-DB'!F:F,"="&amp;'Work DB'!$AB$4)</f>
        <v>0</v>
      </c>
      <c r="AC114" s="191">
        <f>SUMIFS('Transport-DB'!S:S,'Transport-DB'!C:C,"="&amp;'Work DB'!C114,'Transport-DB'!F:F,"="&amp;'Work DB'!$AC$4)</f>
        <v>44.8</v>
      </c>
      <c r="AD114" s="188">
        <f>SUMIFS('Transport-DB'!S:S,'Transport-DB'!C:C,"="&amp;'Work DB'!C114,'Transport-DB'!F:F,"="&amp;'Work DB'!$AD$4)</f>
        <v>40</v>
      </c>
      <c r="AE114" s="188">
        <f>SUMIFS('Transport-DB'!S:S,'Transport-DB'!C:C,"="&amp;'Work DB'!C114,'Transport-DB'!F:F,"="&amp;'Work DB'!$AE$4)</f>
        <v>0</v>
      </c>
      <c r="AF114" s="188">
        <f>SUMIFS('Transport-DB'!S:S,'Transport-DB'!C:C,"="&amp;'Work DB'!C114,'Transport-DB'!F:F,"="&amp;'Work DB'!$AF$4)</f>
        <v>0</v>
      </c>
      <c r="AG114" s="189"/>
      <c r="AH114" s="230">
        <f>SUMIFS('Transport-DB'!T:T,'Transport-DB'!C:C,"="&amp;'Work DB'!C114)</f>
        <v>0</v>
      </c>
      <c r="AI114" s="32">
        <v>0</v>
      </c>
      <c r="AJ114" s="29">
        <v>0</v>
      </c>
      <c r="AK114" s="30">
        <f>SUMIFS(Civil_DB[بتن],Civil_DB[تاریخ],"="&amp;'Work DB'!C114)</f>
        <v>0</v>
      </c>
      <c r="AL114" s="28">
        <v>0</v>
      </c>
      <c r="AM114" s="29">
        <v>0</v>
      </c>
      <c r="AN114" s="31">
        <v>0</v>
      </c>
      <c r="AO114" s="28">
        <f>112-AP114</f>
        <v>61</v>
      </c>
      <c r="AP114" s="29">
        <v>51</v>
      </c>
      <c r="AQ114" s="29">
        <v>117</v>
      </c>
      <c r="AR114" s="30">
        <v>10</v>
      </c>
      <c r="AS114" s="28">
        <v>7</v>
      </c>
      <c r="AT114" s="29">
        <v>23</v>
      </c>
      <c r="AU114" s="232">
        <f>VLOOKUP(C114,'Daily Gas'!R20:U50,2,FALSE)</f>
        <v>3162</v>
      </c>
      <c r="AV114" s="239">
        <f t="shared" si="14"/>
        <v>94533</v>
      </c>
      <c r="AW114" s="29">
        <v>58</v>
      </c>
      <c r="AX114" s="29">
        <v>0</v>
      </c>
      <c r="AY114" s="29">
        <v>100</v>
      </c>
      <c r="AZ114" s="29">
        <v>100</v>
      </c>
      <c r="BA114" s="29">
        <v>50</v>
      </c>
      <c r="BB114" s="29">
        <v>0</v>
      </c>
      <c r="BC114" s="30">
        <v>0</v>
      </c>
      <c r="BD114" s="283"/>
      <c r="BE114" s="283"/>
      <c r="BF114" s="283"/>
      <c r="BG114" s="283"/>
      <c r="BH114" s="32"/>
      <c r="BI114" s="56"/>
      <c r="BJ114" s="509"/>
      <c r="BP114" s="599"/>
      <c r="BQ114" s="600"/>
      <c r="BR114" s="600"/>
      <c r="BS114" s="600"/>
      <c r="BT114" s="600"/>
      <c r="BU114" s="601"/>
    </row>
    <row r="115" spans="2:73" s="15" customFormat="1" ht="21" x14ac:dyDescent="0.25">
      <c r="B115" s="47"/>
      <c r="C115" s="20">
        <f t="shared" si="12"/>
        <v>45480</v>
      </c>
      <c r="D115" s="190">
        <f>SUMIFS('Transport-DB'!R:R,'Transport-DB'!C:C,"="&amp;'Work DB'!C115,'Transport-DB'!F:F,"="&amp;'Work DB'!$D$4)</f>
        <v>0</v>
      </c>
      <c r="E115" s="191">
        <f>SUMIFS('Transport-DB'!R:R,'Transport-DB'!C:C,"="&amp;'Work DB'!C115,'Transport-DB'!F:F,"="&amp;'Work DB'!$E$4)</f>
        <v>0</v>
      </c>
      <c r="F115" s="191">
        <f>SUMIFS('Transport-DB'!R:R,'Transport-DB'!C:C,"="&amp;'Work DB'!C115,'Transport-DB'!F:F,"="&amp;'Work DB'!$F$4)</f>
        <v>643.77</v>
      </c>
      <c r="G115" s="191">
        <f>SUMIFS('Transport-DB'!R:R,'Transport-DB'!C:C,"="&amp;'Work DB'!C115,'Transport-DB'!F:F,"="&amp;'Work DB'!$G$4)</f>
        <v>0</v>
      </c>
      <c r="H115" s="188">
        <f>SUMIFS('Transport-DB'!R:R,'Transport-DB'!C:C,"="&amp;'Work DB'!C115,'Transport-DB'!F:F,"="&amp;'Work DB'!$H$4)</f>
        <v>0</v>
      </c>
      <c r="I115" s="191">
        <f>SUMIFS('Transport-DB'!R:R,'Transport-DB'!C:C,"="&amp;'Work DB'!C115,'Transport-DB'!F:F,"="&amp;'Work DB'!$I$4)</f>
        <v>0</v>
      </c>
      <c r="J115" s="483">
        <f>SUMIFS('Transport-DB'!R:R,'Transport-DB'!C:C,"="&amp;'Work DB'!C115,'Transport-DB'!F:F,"="&amp;'Work DB'!$J$4)</f>
        <v>0</v>
      </c>
      <c r="K115" s="190">
        <f>SUMIFS('Transport-DB'!Q:Q,'Transport-DB'!C:C,"="&amp;'Work DB'!C115,'Transport-DB'!F:F,"="&amp;'Work DB'!$K$4)</f>
        <v>0</v>
      </c>
      <c r="L115" s="191">
        <f>SUMIFS('Transport-DB'!Q:Q,'Transport-DB'!C:C,"="&amp;'Work DB'!C115,'Transport-DB'!F:F,"="&amp;'Work DB'!$L$4)</f>
        <v>490</v>
      </c>
      <c r="M115" s="191">
        <f>SUMIFS('Transport-DB'!Q:Q,'Transport-DB'!C:C,"="&amp;'Work DB'!C115,'Transport-DB'!F:F,"="&amp;'Work DB'!$M$4)</f>
        <v>986</v>
      </c>
      <c r="N115" s="191">
        <f>SUMIFS('Transport-DB'!Q:Q,'Transport-DB'!C:C,"="&amp;'Work DB'!C115,'Transport-DB'!F:F,"="&amp;'Work DB'!$N$4)</f>
        <v>547.80000000000007</v>
      </c>
      <c r="O115" s="191">
        <f>SUMIFS('Transport-DB'!Q:Q,'Transport-DB'!C:C,"="&amp;'Work DB'!C115,'Transport-DB'!F:F,"="&amp;'Work DB'!$O$4)</f>
        <v>0</v>
      </c>
      <c r="P115" s="191">
        <f>SUMIFS('Transport-DB'!Q:Q,'Transport-DB'!C:C,"&lt;="&amp;'Work DB'!C115,'Transport-DB'!F:F,"="&amp;'Work DB'!$P$4)</f>
        <v>0</v>
      </c>
      <c r="Q115" s="188">
        <f>SUMIFS('Transport-DB'!Q:Q,'Transport-DB'!C:C,"="&amp;'Work DB'!C115,'Transport-DB'!F:F,"="&amp;'Work DB'!$Q$4)</f>
        <v>0</v>
      </c>
      <c r="R115" s="189">
        <f>SUMIFS('Transport-DB'!Q:Q,'Transport-DB'!C:C,"="&amp;'Work DB'!C115,'Transport-DB'!F:F,"="&amp;'Work DB'!$R$4)</f>
        <v>0</v>
      </c>
      <c r="S115" s="190">
        <f t="shared" si="10"/>
        <v>1681.5700000000002</v>
      </c>
      <c r="T115" s="191">
        <f t="shared" si="13"/>
        <v>986</v>
      </c>
      <c r="U115" s="191"/>
      <c r="V115" s="191"/>
      <c r="W115" s="191"/>
      <c r="X115" s="191"/>
      <c r="Y115" s="189"/>
      <c r="Z115" s="283"/>
      <c r="AA115" s="190">
        <f>SUMIFS('Transport-DB'!S:S,'Transport-DB'!C:C,"="&amp;'Work DB'!C115,'Transport-DB'!F:F,"="&amp;'Work DB'!$AA$4)</f>
        <v>0</v>
      </c>
      <c r="AB115" s="191">
        <f>SUMIFS('Transport-DB'!S:S,'Transport-DB'!C:C,"="&amp;'Work DB'!C115,'Transport-DB'!F:F,"="&amp;'Work DB'!$AB$4)</f>
        <v>34.799999999999997</v>
      </c>
      <c r="AC115" s="191">
        <f>SUMIFS('Transport-DB'!S:S,'Transport-DB'!C:C,"="&amp;'Work DB'!C115,'Transport-DB'!F:F,"="&amp;'Work DB'!$AC$4)</f>
        <v>56</v>
      </c>
      <c r="AD115" s="188">
        <f>SUMIFS('Transport-DB'!S:S,'Transport-DB'!C:C,"="&amp;'Work DB'!C115,'Transport-DB'!F:F,"="&amp;'Work DB'!$AD$4)</f>
        <v>40</v>
      </c>
      <c r="AE115" s="188">
        <f>SUMIFS('Transport-DB'!S:S,'Transport-DB'!C:C,"="&amp;'Work DB'!C115,'Transport-DB'!F:F,"="&amp;'Work DB'!$AE$4)</f>
        <v>0</v>
      </c>
      <c r="AF115" s="188">
        <f>SUMIFS('Transport-DB'!S:S,'Transport-DB'!C:C,"="&amp;'Work DB'!C115,'Transport-DB'!F:F,"="&amp;'Work DB'!$AF$4)</f>
        <v>0</v>
      </c>
      <c r="AG115" s="189"/>
      <c r="AH115" s="230">
        <f>SUMIFS('Transport-DB'!T:T,'Transport-DB'!C:C,"="&amp;'Work DB'!C115)</f>
        <v>0</v>
      </c>
      <c r="AI115" s="32">
        <v>0</v>
      </c>
      <c r="AJ115" s="29">
        <v>0</v>
      </c>
      <c r="AK115" s="30">
        <f>SUMIFS(Civil_DB[بتن],Civil_DB[تاریخ],"="&amp;'Work DB'!C115)</f>
        <v>0</v>
      </c>
      <c r="AL115" s="28">
        <v>0</v>
      </c>
      <c r="AM115" s="29">
        <v>0</v>
      </c>
      <c r="AN115" s="31">
        <v>0</v>
      </c>
      <c r="AO115" s="28">
        <f>121-56</f>
        <v>65</v>
      </c>
      <c r="AP115" s="29">
        <v>56</v>
      </c>
      <c r="AQ115" s="29">
        <v>124</v>
      </c>
      <c r="AR115" s="30">
        <v>10</v>
      </c>
      <c r="AS115" s="28">
        <v>8</v>
      </c>
      <c r="AT115" s="29">
        <v>26</v>
      </c>
      <c r="AU115" s="232">
        <f>VLOOKUP(C115,'Daily Gas'!R21:U51,2,FALSE)</f>
        <v>3480</v>
      </c>
      <c r="AV115" s="239">
        <f t="shared" si="14"/>
        <v>91053</v>
      </c>
      <c r="AW115" s="29">
        <v>58</v>
      </c>
      <c r="AX115" s="29">
        <v>0</v>
      </c>
      <c r="AY115" s="29">
        <v>100</v>
      </c>
      <c r="AZ115" s="29">
        <v>100</v>
      </c>
      <c r="BA115" s="29">
        <v>50</v>
      </c>
      <c r="BB115" s="29">
        <v>0</v>
      </c>
      <c r="BC115" s="30">
        <v>0</v>
      </c>
      <c r="BD115" s="283"/>
      <c r="BE115" s="283"/>
      <c r="BF115" s="283"/>
      <c r="BG115" s="283"/>
      <c r="BH115" s="32"/>
      <c r="BI115" s="56"/>
      <c r="BJ115" s="509"/>
      <c r="BP115" s="725" t="s">
        <v>507</v>
      </c>
      <c r="BQ115" s="726"/>
      <c r="BR115" s="726"/>
      <c r="BS115" s="726"/>
      <c r="BT115" s="600"/>
      <c r="BU115" s="601"/>
    </row>
    <row r="116" spans="2:73" s="15" customFormat="1" ht="21" x14ac:dyDescent="0.25">
      <c r="B116" s="47"/>
      <c r="C116" s="20">
        <f t="shared" si="12"/>
        <v>45481</v>
      </c>
      <c r="D116" s="190">
        <f>SUMIFS('Transport-DB'!R:R,'Transport-DB'!C:C,"="&amp;'Work DB'!C116,'Transport-DB'!F:F,"="&amp;'Work DB'!$D$4)</f>
        <v>0</v>
      </c>
      <c r="E116" s="191">
        <f>SUMIFS('Transport-DB'!R:R,'Transport-DB'!C:C,"="&amp;'Work DB'!C116,'Transport-DB'!F:F,"="&amp;'Work DB'!$E$4)</f>
        <v>0</v>
      </c>
      <c r="F116" s="191">
        <f>SUMIFS('Transport-DB'!R:R,'Transport-DB'!C:C,"="&amp;'Work DB'!C116,'Transport-DB'!F:F,"="&amp;'Work DB'!$F$4)</f>
        <v>528.19499999999994</v>
      </c>
      <c r="G116" s="191">
        <f>SUMIFS('Transport-DB'!R:R,'Transport-DB'!C:C,"="&amp;'Work DB'!C116,'Transport-DB'!F:F,"="&amp;'Work DB'!$G$4)</f>
        <v>0</v>
      </c>
      <c r="H116" s="188">
        <f>SUMIFS('Transport-DB'!R:R,'Transport-DB'!C:C,"="&amp;'Work DB'!C116,'Transport-DB'!F:F,"="&amp;'Work DB'!$H$4)</f>
        <v>0</v>
      </c>
      <c r="I116" s="191">
        <f>SUMIFS('Transport-DB'!R:R,'Transport-DB'!C:C,"="&amp;'Work DB'!C116,'Transport-DB'!F:F,"="&amp;'Work DB'!$I$4)</f>
        <v>0</v>
      </c>
      <c r="J116" s="483">
        <f>SUMIFS('Transport-DB'!R:R,'Transport-DB'!C:C,"="&amp;'Work DB'!C116,'Transport-DB'!F:F,"="&amp;'Work DB'!$J$4)</f>
        <v>0</v>
      </c>
      <c r="K116" s="190">
        <f>SUMIFS('Transport-DB'!Q:Q,'Transport-DB'!C:C,"="&amp;'Work DB'!C116,'Transport-DB'!F:F,"="&amp;'Work DB'!$K$4)</f>
        <v>219.45</v>
      </c>
      <c r="L116" s="191">
        <f>SUMIFS('Transport-DB'!Q:Q,'Transport-DB'!C:C,"="&amp;'Work DB'!C116,'Transport-DB'!F:F,"="&amp;'Work DB'!$L$4)</f>
        <v>532</v>
      </c>
      <c r="M116" s="191">
        <f>SUMIFS('Transport-DB'!Q:Q,'Transport-DB'!C:C,"="&amp;'Work DB'!C116,'Transport-DB'!F:F,"="&amp;'Work DB'!$M$4)</f>
        <v>1071</v>
      </c>
      <c r="N116" s="191">
        <f>SUMIFS('Transport-DB'!Q:Q,'Transport-DB'!C:C,"="&amp;'Work DB'!C116,'Transport-DB'!F:F,"="&amp;'Work DB'!$N$4)</f>
        <v>398.40000000000003</v>
      </c>
      <c r="O116" s="191">
        <f>SUMIFS('Transport-DB'!Q:Q,'Transport-DB'!C:C,"="&amp;'Work DB'!C116,'Transport-DB'!F:F,"="&amp;'Work DB'!$O$4)</f>
        <v>0</v>
      </c>
      <c r="P116" s="191">
        <f>SUMIFS('Transport-DB'!Q:Q,'Transport-DB'!C:C,"&lt;="&amp;'Work DB'!C116,'Transport-DB'!F:F,"="&amp;'Work DB'!$P$4)</f>
        <v>0</v>
      </c>
      <c r="Q116" s="188">
        <f>SUMIFS('Transport-DB'!Q:Q,'Transport-DB'!C:C,"="&amp;'Work DB'!C116,'Transport-DB'!F:F,"="&amp;'Work DB'!$Q$4)</f>
        <v>0</v>
      </c>
      <c r="R116" s="189">
        <f>SUMIFS('Transport-DB'!Q:Q,'Transport-DB'!C:C,"="&amp;'Work DB'!C116,'Transport-DB'!F:F,"="&amp;'Work DB'!$R$4)</f>
        <v>0</v>
      </c>
      <c r="S116" s="190">
        <f t="shared" si="10"/>
        <v>1678.0450000000001</v>
      </c>
      <c r="T116" s="191">
        <f t="shared" si="13"/>
        <v>1071</v>
      </c>
      <c r="U116" s="191"/>
      <c r="V116" s="191"/>
      <c r="W116" s="191"/>
      <c r="X116" s="191"/>
      <c r="Y116" s="189"/>
      <c r="Z116" s="283"/>
      <c r="AA116" s="190">
        <f>SUMIFS('Transport-DB'!S:S,'Transport-DB'!C:C,"="&amp;'Work DB'!C116,'Transport-DB'!F:F,"="&amp;'Work DB'!$AA$4)</f>
        <v>59.000000000000007</v>
      </c>
      <c r="AB116" s="191">
        <f>SUMIFS('Transport-DB'!S:S,'Transport-DB'!C:C,"="&amp;'Work DB'!C116,'Transport-DB'!F:F,"="&amp;'Work DB'!$AB$4)</f>
        <v>34.799999999999997</v>
      </c>
      <c r="AC116" s="191">
        <f>SUMIFS('Transport-DB'!S:S,'Transport-DB'!C:C,"="&amp;'Work DB'!C116,'Transport-DB'!F:F,"="&amp;'Work DB'!$AC$4)</f>
        <v>67.199999999999989</v>
      </c>
      <c r="AD116" s="188">
        <f>SUMIFS('Transport-DB'!S:S,'Transport-DB'!C:C,"="&amp;'Work DB'!C116,'Transport-DB'!F:F,"="&amp;'Work DB'!$AD$4)</f>
        <v>40</v>
      </c>
      <c r="AE116" s="188">
        <f>SUMIFS('Transport-DB'!S:S,'Transport-DB'!C:C,"="&amp;'Work DB'!C116,'Transport-DB'!F:F,"="&amp;'Work DB'!$AE$4)</f>
        <v>0</v>
      </c>
      <c r="AF116" s="188">
        <f>SUMIFS('Transport-DB'!S:S,'Transport-DB'!C:C,"="&amp;'Work DB'!C116,'Transport-DB'!F:F,"="&amp;'Work DB'!$AF$4)</f>
        <v>0</v>
      </c>
      <c r="AG116" s="189"/>
      <c r="AH116" s="230">
        <f>SUMIFS('Transport-DB'!T:T,'Transport-DB'!C:C,"="&amp;'Work DB'!C116)</f>
        <v>133</v>
      </c>
      <c r="AI116" s="32">
        <v>0</v>
      </c>
      <c r="AJ116" s="29">
        <v>0</v>
      </c>
      <c r="AK116" s="30">
        <f>SUMIFS(Civil_DB[بتن],Civil_DB[تاریخ],"="&amp;'Work DB'!C116)</f>
        <v>0</v>
      </c>
      <c r="AL116" s="28">
        <v>0</v>
      </c>
      <c r="AM116" s="29">
        <v>0</v>
      </c>
      <c r="AN116" s="31">
        <v>0</v>
      </c>
      <c r="AO116" s="28">
        <f>121-AP116</f>
        <v>65</v>
      </c>
      <c r="AP116" s="29">
        <v>56</v>
      </c>
      <c r="AQ116" s="29">
        <v>119</v>
      </c>
      <c r="AR116" s="30">
        <v>10</v>
      </c>
      <c r="AS116" s="28">
        <v>9</v>
      </c>
      <c r="AT116" s="29">
        <v>23</v>
      </c>
      <c r="AU116" s="232">
        <f>VLOOKUP(C116,'Daily Gas'!R22:U52,2,FALSE)</f>
        <v>2937</v>
      </c>
      <c r="AV116" s="239">
        <f t="shared" si="14"/>
        <v>88116</v>
      </c>
      <c r="AW116" s="29">
        <v>58</v>
      </c>
      <c r="AX116" s="29">
        <v>0</v>
      </c>
      <c r="AY116" s="29">
        <v>100</v>
      </c>
      <c r="AZ116" s="29">
        <v>100</v>
      </c>
      <c r="BA116" s="29">
        <v>50</v>
      </c>
      <c r="BB116" s="29">
        <v>0</v>
      </c>
      <c r="BC116" s="30">
        <v>0</v>
      </c>
      <c r="BD116" s="283"/>
      <c r="BE116" s="283"/>
      <c r="BF116" s="283"/>
      <c r="BG116" s="283"/>
      <c r="BH116" s="32"/>
      <c r="BI116" s="56"/>
      <c r="BJ116" s="509"/>
      <c r="BP116" s="599" t="s">
        <v>23</v>
      </c>
      <c r="BT116" s="600"/>
      <c r="BU116" s="601"/>
    </row>
    <row r="117" spans="2:73" s="15" customFormat="1" ht="21" x14ac:dyDescent="0.25">
      <c r="B117" s="47"/>
      <c r="C117" s="20">
        <f t="shared" si="12"/>
        <v>45482</v>
      </c>
      <c r="D117" s="190">
        <f>SUMIFS('Transport-DB'!R:R,'Transport-DB'!C:C,"="&amp;'Work DB'!C117,'Transport-DB'!F:F,"="&amp;'Work DB'!$D$4)</f>
        <v>359.4325</v>
      </c>
      <c r="E117" s="191">
        <f>SUMIFS('Transport-DB'!R:R,'Transport-DB'!C:C,"="&amp;'Work DB'!C117,'Transport-DB'!F:F,"="&amp;'Work DB'!$E$4)</f>
        <v>0</v>
      </c>
      <c r="F117" s="191">
        <f>SUMIFS('Transport-DB'!R:R,'Transport-DB'!C:C,"="&amp;'Work DB'!C117,'Transport-DB'!F:F,"="&amp;'Work DB'!$F$4)</f>
        <v>348.62249999999995</v>
      </c>
      <c r="G117" s="191">
        <f>SUMIFS('Transport-DB'!R:R,'Transport-DB'!C:C,"="&amp;'Work DB'!C117,'Transport-DB'!F:F,"="&amp;'Work DB'!$G$4)</f>
        <v>0</v>
      </c>
      <c r="H117" s="188">
        <f>SUMIFS('Transport-DB'!R:R,'Transport-DB'!C:C,"="&amp;'Work DB'!C117,'Transport-DB'!F:F,"="&amp;'Work DB'!$H$4)</f>
        <v>0</v>
      </c>
      <c r="I117" s="191">
        <f>SUMIFS('Transport-DB'!R:R,'Transport-DB'!C:C,"="&amp;'Work DB'!C117,'Transport-DB'!F:F,"="&amp;'Work DB'!$I$4)</f>
        <v>0</v>
      </c>
      <c r="J117" s="483">
        <f>SUMIFS('Transport-DB'!R:R,'Transport-DB'!C:C,"="&amp;'Work DB'!C117,'Transport-DB'!F:F,"="&amp;'Work DB'!$J$4)</f>
        <v>0</v>
      </c>
      <c r="K117" s="190">
        <f>SUMIFS('Transport-DB'!Q:Q,'Transport-DB'!C:C,"="&amp;'Work DB'!C117,'Transport-DB'!F:F,"="&amp;'Work DB'!$K$4)</f>
        <v>0</v>
      </c>
      <c r="L117" s="191">
        <f>SUMIFS('Transport-DB'!Q:Q,'Transport-DB'!C:C,"="&amp;'Work DB'!C117,'Transport-DB'!F:F,"="&amp;'Work DB'!$L$4)</f>
        <v>630</v>
      </c>
      <c r="M117" s="191">
        <f>SUMIFS('Transport-DB'!Q:Q,'Transport-DB'!C:C,"="&amp;'Work DB'!C117,'Transport-DB'!F:F,"="&amp;'Work DB'!$M$4)</f>
        <v>1300</v>
      </c>
      <c r="N117" s="191">
        <f>SUMIFS('Transport-DB'!Q:Q,'Transport-DB'!C:C,"="&amp;'Work DB'!C117,'Transport-DB'!F:F,"="&amp;'Work DB'!$N$4)</f>
        <v>593.45000000000005</v>
      </c>
      <c r="O117" s="191">
        <f>SUMIFS('Transport-DB'!Q:Q,'Transport-DB'!C:C,"="&amp;'Work DB'!C117,'Transport-DB'!F:F,"="&amp;'Work DB'!$O$4)</f>
        <v>0</v>
      </c>
      <c r="P117" s="191">
        <f>SUMIFS('Transport-DB'!Q:Q,'Transport-DB'!C:C,"&lt;="&amp;'Work DB'!C117,'Transport-DB'!F:F,"="&amp;'Work DB'!$P$4)</f>
        <v>0</v>
      </c>
      <c r="Q117" s="188">
        <f>SUMIFS('Transport-DB'!Q:Q,'Transport-DB'!C:C,"="&amp;'Work DB'!C117,'Transport-DB'!F:F,"="&amp;'Work DB'!$Q$4)</f>
        <v>0</v>
      </c>
      <c r="R117" s="189">
        <f>SUMIFS('Transport-DB'!Q:Q,'Transport-DB'!C:C,"="&amp;'Work DB'!C117,'Transport-DB'!F:F,"="&amp;'Work DB'!$R$4)</f>
        <v>0</v>
      </c>
      <c r="S117" s="190">
        <f t="shared" si="10"/>
        <v>1931.5049999999997</v>
      </c>
      <c r="T117" s="191">
        <f t="shared" si="13"/>
        <v>1300</v>
      </c>
      <c r="U117" s="191"/>
      <c r="V117" s="191"/>
      <c r="W117" s="191"/>
      <c r="X117" s="191"/>
      <c r="Y117" s="189"/>
      <c r="Z117" s="283"/>
      <c r="AA117" s="190">
        <f>SUMIFS('Transport-DB'!S:S,'Transport-DB'!C:C,"="&amp;'Work DB'!C117,'Transport-DB'!F:F,"="&amp;'Work DB'!$AA$4)</f>
        <v>47.2</v>
      </c>
      <c r="AB117" s="191">
        <f>SUMIFS('Transport-DB'!S:S,'Transport-DB'!C:C,"="&amp;'Work DB'!C117,'Transport-DB'!F:F,"="&amp;'Work DB'!$AB$4)</f>
        <v>58</v>
      </c>
      <c r="AC117" s="191">
        <f>SUMIFS('Transport-DB'!S:S,'Transport-DB'!C:C,"="&amp;'Work DB'!C117,'Transport-DB'!F:F,"="&amp;'Work DB'!$AC$4)</f>
        <v>44.8</v>
      </c>
      <c r="AD117" s="188">
        <f>SUMIFS('Transport-DB'!S:S,'Transport-DB'!C:C,"="&amp;'Work DB'!C117,'Transport-DB'!F:F,"="&amp;'Work DB'!$AD$4)</f>
        <v>40</v>
      </c>
      <c r="AE117" s="188">
        <f>SUMIFS('Transport-DB'!S:S,'Transport-DB'!C:C,"="&amp;'Work DB'!C117,'Transport-DB'!F:F,"="&amp;'Work DB'!$AE$4)</f>
        <v>0</v>
      </c>
      <c r="AF117" s="188">
        <f>SUMIFS('Transport-DB'!S:S,'Transport-DB'!C:C,"="&amp;'Work DB'!C117,'Transport-DB'!F:F,"="&amp;'Work DB'!$AF$4)</f>
        <v>0</v>
      </c>
      <c r="AG117" s="189"/>
      <c r="AH117" s="230">
        <f>SUMIFS('Transport-DB'!T:T,'Transport-DB'!C:C,"="&amp;'Work DB'!C117)</f>
        <v>0</v>
      </c>
      <c r="AI117" s="32">
        <v>0</v>
      </c>
      <c r="AJ117" s="29">
        <v>0</v>
      </c>
      <c r="AK117" s="30">
        <f>SUMIFS(Civil_DB[بتن],Civil_DB[تاریخ],"="&amp;'Work DB'!C117)</f>
        <v>0</v>
      </c>
      <c r="AL117" s="28">
        <v>0</v>
      </c>
      <c r="AM117" s="29">
        <v>0</v>
      </c>
      <c r="AN117" s="31">
        <v>0</v>
      </c>
      <c r="AO117" s="28">
        <f>116-AP117</f>
        <v>61</v>
      </c>
      <c r="AP117" s="29">
        <v>55</v>
      </c>
      <c r="AQ117" s="29">
        <v>120</v>
      </c>
      <c r="AR117" s="30">
        <v>10</v>
      </c>
      <c r="AS117" s="28">
        <v>9</v>
      </c>
      <c r="AT117" s="29">
        <v>28</v>
      </c>
      <c r="AU117" s="232">
        <f>VLOOKUP(C117,'Daily Gas'!R23:U53,2,FALSE)</f>
        <v>3667</v>
      </c>
      <c r="AV117" s="239">
        <f t="shared" si="14"/>
        <v>84449</v>
      </c>
      <c r="AW117" s="29">
        <v>58</v>
      </c>
      <c r="AX117" s="29">
        <v>0</v>
      </c>
      <c r="AY117" s="29">
        <v>100</v>
      </c>
      <c r="AZ117" s="29">
        <v>100</v>
      </c>
      <c r="BA117" s="29">
        <v>50</v>
      </c>
      <c r="BB117" s="29">
        <v>0</v>
      </c>
      <c r="BC117" s="30">
        <v>0</v>
      </c>
      <c r="BD117" s="283"/>
      <c r="BE117" s="283"/>
      <c r="BF117" s="283"/>
      <c r="BG117" s="283"/>
      <c r="BH117" s="32"/>
      <c r="BI117" s="56"/>
      <c r="BJ117" s="509"/>
      <c r="BP117" s="599">
        <v>330</v>
      </c>
      <c r="BQ117" s="600">
        <v>410</v>
      </c>
      <c r="BR117" s="600">
        <v>390</v>
      </c>
      <c r="BS117" s="600">
        <v>1080</v>
      </c>
      <c r="BT117" s="600">
        <v>1880</v>
      </c>
      <c r="BU117" s="601"/>
    </row>
    <row r="118" spans="2:73" s="15" customFormat="1" ht="21" x14ac:dyDescent="0.25">
      <c r="B118" s="47"/>
      <c r="C118" s="20">
        <f t="shared" si="12"/>
        <v>45483</v>
      </c>
      <c r="D118" s="190">
        <f>SUMIFS('Transport-DB'!R:R,'Transport-DB'!C:C,"="&amp;'Work DB'!C118,'Transport-DB'!F:F,"="&amp;'Work DB'!$D$4)</f>
        <v>0</v>
      </c>
      <c r="E118" s="191">
        <f>SUMIFS('Transport-DB'!R:R,'Transport-DB'!C:C,"="&amp;'Work DB'!C118,'Transport-DB'!F:F,"="&amp;'Work DB'!$E$4)</f>
        <v>0</v>
      </c>
      <c r="F118" s="191">
        <f>SUMIFS('Transport-DB'!R:R,'Transport-DB'!C:C,"="&amp;'Work DB'!C118,'Transport-DB'!F:F,"="&amp;'Work DB'!$F$4)</f>
        <v>288.47750000000002</v>
      </c>
      <c r="G118" s="191">
        <f>SUMIFS('Transport-DB'!R:R,'Transport-DB'!C:C,"="&amp;'Work DB'!C118,'Transport-DB'!F:F,"="&amp;'Work DB'!$G$4)</f>
        <v>0</v>
      </c>
      <c r="H118" s="188">
        <f>SUMIFS('Transport-DB'!R:R,'Transport-DB'!C:C,"="&amp;'Work DB'!C118,'Transport-DB'!F:F,"="&amp;'Work DB'!$H$4)</f>
        <v>0</v>
      </c>
      <c r="I118" s="191">
        <f>SUMIFS('Transport-DB'!R:R,'Transport-DB'!C:C,"="&amp;'Work DB'!C118,'Transport-DB'!F:F,"="&amp;'Work DB'!$I$4)</f>
        <v>0</v>
      </c>
      <c r="J118" s="483">
        <f>SUMIFS('Transport-DB'!R:R,'Transport-DB'!C:C,"="&amp;'Work DB'!C118,'Transport-DB'!F:F,"="&amp;'Work DB'!$J$4)</f>
        <v>0</v>
      </c>
      <c r="K118" s="190">
        <f>SUMIFS('Transport-DB'!Q:Q,'Transport-DB'!C:C,"="&amp;'Work DB'!C118,'Transport-DB'!F:F,"="&amp;'Work DB'!$K$4)</f>
        <v>166.25</v>
      </c>
      <c r="L118" s="191">
        <f>SUMIFS('Transport-DB'!Q:Q,'Transport-DB'!C:C,"="&amp;'Work DB'!C118,'Transport-DB'!F:F,"="&amp;'Work DB'!$L$4)</f>
        <v>917</v>
      </c>
      <c r="M118" s="191">
        <f>SUMIFS('Transport-DB'!Q:Q,'Transport-DB'!C:C,"="&amp;'Work DB'!C118,'Transport-DB'!F:F,"="&amp;'Work DB'!$M$4)</f>
        <v>1269</v>
      </c>
      <c r="N118" s="191">
        <f>SUMIFS('Transport-DB'!Q:Q,'Transport-DB'!C:C,"="&amp;'Work DB'!C118,'Transport-DB'!F:F,"="&amp;'Work DB'!$N$4)</f>
        <v>605.90000000000009</v>
      </c>
      <c r="O118" s="191">
        <f>SUMIFS('Transport-DB'!Q:Q,'Transport-DB'!C:C,"="&amp;'Work DB'!C118,'Transport-DB'!F:F,"="&amp;'Work DB'!$O$4)</f>
        <v>0</v>
      </c>
      <c r="P118" s="191">
        <f>SUMIFS('Transport-DB'!Q:Q,'Transport-DB'!C:C,"&lt;="&amp;'Work DB'!C118,'Transport-DB'!F:F,"="&amp;'Work DB'!$P$4)</f>
        <v>0</v>
      </c>
      <c r="Q118" s="188">
        <f>SUMIFS('Transport-DB'!Q:Q,'Transport-DB'!C:C,"="&amp;'Work DB'!C118,'Transport-DB'!F:F,"="&amp;'Work DB'!$Q$4)</f>
        <v>0</v>
      </c>
      <c r="R118" s="189">
        <f>SUMIFS('Transport-DB'!Q:Q,'Transport-DB'!C:C,"="&amp;'Work DB'!C118,'Transport-DB'!F:F,"="&amp;'Work DB'!$R$4)</f>
        <v>0</v>
      </c>
      <c r="S118" s="190">
        <f t="shared" si="10"/>
        <v>1977.6275000000001</v>
      </c>
      <c r="T118" s="191">
        <f t="shared" si="13"/>
        <v>1269</v>
      </c>
      <c r="U118" s="191"/>
      <c r="V118" s="191"/>
      <c r="W118" s="191"/>
      <c r="X118" s="191"/>
      <c r="Y118" s="189"/>
      <c r="Z118" s="283"/>
      <c r="AA118" s="190">
        <f>SUMIFS('Transport-DB'!S:S,'Transport-DB'!C:C,"="&amp;'Work DB'!C118,'Transport-DB'!F:F,"="&amp;'Work DB'!$AA$4)</f>
        <v>106.2</v>
      </c>
      <c r="AB118" s="191">
        <f>SUMIFS('Transport-DB'!S:S,'Transport-DB'!C:C,"="&amp;'Work DB'!C118,'Transport-DB'!F:F,"="&amp;'Work DB'!$AB$4)</f>
        <v>81.2</v>
      </c>
      <c r="AC118" s="191">
        <f>SUMIFS('Transport-DB'!S:S,'Transport-DB'!C:C,"="&amp;'Work DB'!C118,'Transport-DB'!F:F,"="&amp;'Work DB'!$AC$4)</f>
        <v>78.399999999999991</v>
      </c>
      <c r="AD118" s="188">
        <f>SUMIFS('Transport-DB'!S:S,'Transport-DB'!C:C,"="&amp;'Work DB'!C118,'Transport-DB'!F:F,"="&amp;'Work DB'!$AD$4)</f>
        <v>40</v>
      </c>
      <c r="AE118" s="188">
        <f>SUMIFS('Transport-DB'!S:S,'Transport-DB'!C:C,"="&amp;'Work DB'!C118,'Transport-DB'!F:F,"="&amp;'Work DB'!$AE$4)</f>
        <v>0</v>
      </c>
      <c r="AF118" s="188">
        <f>SUMIFS('Transport-DB'!S:S,'Transport-DB'!C:C,"="&amp;'Work DB'!C118,'Transport-DB'!F:F,"="&amp;'Work DB'!$AF$4)</f>
        <v>0</v>
      </c>
      <c r="AG118" s="189"/>
      <c r="AH118" s="230">
        <f>SUMIFS('Transport-DB'!T:T,'Transport-DB'!C:C,"="&amp;'Work DB'!C118)</f>
        <v>0</v>
      </c>
      <c r="AI118" s="32">
        <v>0</v>
      </c>
      <c r="AJ118" s="29">
        <v>0</v>
      </c>
      <c r="AK118" s="30">
        <f>SUMIFS(Civil_DB[بتن],Civil_DB[تاریخ],"="&amp;'Work DB'!C118)</f>
        <v>0</v>
      </c>
      <c r="AL118" s="28">
        <v>0</v>
      </c>
      <c r="AM118" s="29">
        <v>0</v>
      </c>
      <c r="AN118" s="31">
        <v>0</v>
      </c>
      <c r="AO118" s="28">
        <f>127-AP118</f>
        <v>66</v>
      </c>
      <c r="AP118" s="29">
        <v>61</v>
      </c>
      <c r="AQ118" s="29">
        <v>128</v>
      </c>
      <c r="AR118" s="30">
        <v>10</v>
      </c>
      <c r="AS118" s="28">
        <v>9</v>
      </c>
      <c r="AT118" s="29">
        <v>28</v>
      </c>
      <c r="AU118" s="232">
        <f>VLOOKUP(C118,'Daily Gas'!R24:U54,2,FALSE)</f>
        <v>3218</v>
      </c>
      <c r="AV118" s="239">
        <f t="shared" si="14"/>
        <v>81231</v>
      </c>
      <c r="AW118" s="29">
        <f>AW117-AK118*0.33</f>
        <v>58</v>
      </c>
      <c r="AX118" s="29">
        <v>0</v>
      </c>
      <c r="AY118" s="29">
        <v>100</v>
      </c>
      <c r="AZ118" s="29">
        <v>100</v>
      </c>
      <c r="BA118" s="29">
        <v>60</v>
      </c>
      <c r="BB118" s="29">
        <v>0</v>
      </c>
      <c r="BC118" s="30">
        <v>0</v>
      </c>
      <c r="BD118" s="283"/>
      <c r="BE118" s="283"/>
      <c r="BF118" s="283"/>
      <c r="BG118" s="283"/>
      <c r="BH118" s="32"/>
      <c r="BI118" s="56"/>
      <c r="BJ118" s="509"/>
      <c r="BK118" s="15" t="s">
        <v>23</v>
      </c>
      <c r="BL118" s="15" t="s">
        <v>372</v>
      </c>
      <c r="BM118" s="15" t="s">
        <v>371</v>
      </c>
      <c r="BN118" s="15" t="s">
        <v>448</v>
      </c>
      <c r="BP118" s="599"/>
      <c r="BQ118" s="600">
        <f>BQ117/BT117</f>
        <v>0.21808510638297873</v>
      </c>
      <c r="BR118" s="600">
        <f>BR117/BT117</f>
        <v>0.20744680851063829</v>
      </c>
      <c r="BS118" s="600">
        <f>BS117/BT117</f>
        <v>0.57446808510638303</v>
      </c>
      <c r="BT118" s="600">
        <v>1</v>
      </c>
      <c r="BU118" s="601"/>
    </row>
    <row r="119" spans="2:73" s="15" customFormat="1" ht="21.75" thickBot="1" x14ac:dyDescent="0.3">
      <c r="B119" s="47"/>
      <c r="C119" s="20">
        <f t="shared" si="12"/>
        <v>45484</v>
      </c>
      <c r="D119" s="190">
        <f>SUMIFS('Transport-DB'!R:R,'Transport-DB'!C:C,"="&amp;'Work DB'!C119,'Transport-DB'!F:F,"="&amp;'Work DB'!$D$4)</f>
        <v>0</v>
      </c>
      <c r="E119" s="191">
        <f>SUMIFS('Transport-DB'!R:R,'Transport-DB'!C:C,"="&amp;'Work DB'!C119,'Transport-DB'!F:F,"="&amp;'Work DB'!$E$4)</f>
        <v>0</v>
      </c>
      <c r="F119" s="191">
        <f>SUMIFS('Transport-DB'!R:R,'Transport-DB'!C:C,"="&amp;'Work DB'!C119,'Transport-DB'!F:F,"="&amp;'Work DB'!$F$4)</f>
        <v>248.39999999999998</v>
      </c>
      <c r="G119" s="191">
        <f>SUMIFS('Transport-DB'!R:R,'Transport-DB'!C:C,"="&amp;'Work DB'!C119,'Transport-DB'!F:F,"="&amp;'Work DB'!$G$4)</f>
        <v>0</v>
      </c>
      <c r="H119" s="188">
        <f>SUMIFS('Transport-DB'!R:R,'Transport-DB'!C:C,"="&amp;'Work DB'!C119,'Transport-DB'!F:F,"="&amp;'Work DB'!$H$4)</f>
        <v>0</v>
      </c>
      <c r="I119" s="191">
        <f>SUMIFS('Transport-DB'!R:R,'Transport-DB'!C:C,"="&amp;'Work DB'!C119,'Transport-DB'!F:F,"="&amp;'Work DB'!$I$4)</f>
        <v>0</v>
      </c>
      <c r="J119" s="483">
        <f>SUMIFS('Transport-DB'!R:R,'Transport-DB'!C:C,"="&amp;'Work DB'!C119,'Transport-DB'!F:F,"="&amp;'Work DB'!$J$4)</f>
        <v>0</v>
      </c>
      <c r="K119" s="190">
        <f>SUMIFS('Transport-DB'!Q:Q,'Transport-DB'!C:C,"="&amp;'Work DB'!C119,'Transport-DB'!F:F,"="&amp;'Work DB'!$K$4)</f>
        <v>199.5</v>
      </c>
      <c r="L119" s="191">
        <f>SUMIFS('Transport-DB'!Q:Q,'Transport-DB'!C:C,"="&amp;'Work DB'!C119,'Transport-DB'!F:F,"="&amp;'Work DB'!$L$4)</f>
        <v>875</v>
      </c>
      <c r="M119" s="191">
        <f>SUMIFS('Transport-DB'!Q:Q,'Transport-DB'!C:C,"="&amp;'Work DB'!C119,'Transport-DB'!F:F,"="&amp;'Work DB'!$M$4)</f>
        <v>681</v>
      </c>
      <c r="N119" s="191">
        <f>SUMIFS('Transport-DB'!Q:Q,'Transport-DB'!C:C,"="&amp;'Work DB'!C119,'Transport-DB'!F:F,"="&amp;'Work DB'!$N$4)</f>
        <v>610.05000000000007</v>
      </c>
      <c r="O119" s="191">
        <f>SUMIFS('Transport-DB'!Q:Q,'Transport-DB'!C:C,"="&amp;'Work DB'!C119,'Transport-DB'!F:F,"="&amp;'Work DB'!$O$4)</f>
        <v>0</v>
      </c>
      <c r="P119" s="191">
        <f>SUMIFS('Transport-DB'!Q:Q,'Transport-DB'!C:C,"&lt;="&amp;'Work DB'!C119,'Transport-DB'!F:F,"="&amp;'Work DB'!$P$4)</f>
        <v>0</v>
      </c>
      <c r="Q119" s="188">
        <f>SUMIFS('Transport-DB'!Q:Q,'Transport-DB'!C:C,"="&amp;'Work DB'!C119,'Transport-DB'!F:F,"="&amp;'Work DB'!$Q$4)</f>
        <v>0</v>
      </c>
      <c r="R119" s="189">
        <f>SUMIFS('Transport-DB'!Q:Q,'Transport-DB'!C:C,"="&amp;'Work DB'!C119,'Transport-DB'!F:F,"="&amp;'Work DB'!$R$4)</f>
        <v>0</v>
      </c>
      <c r="S119" s="190">
        <f t="shared" si="10"/>
        <v>1932.9500000000003</v>
      </c>
      <c r="T119" s="191">
        <f t="shared" si="13"/>
        <v>681</v>
      </c>
      <c r="U119" s="191"/>
      <c r="V119" s="191"/>
      <c r="W119" s="191"/>
      <c r="X119" s="191"/>
      <c r="Y119" s="189"/>
      <c r="Z119" s="283"/>
      <c r="AA119" s="190">
        <f>SUMIFS('Transport-DB'!S:S,'Transport-DB'!C:C,"="&amp;'Work DB'!C119,'Transport-DB'!F:F,"="&amp;'Work DB'!$AA$4)</f>
        <v>70.800000000000011</v>
      </c>
      <c r="AB119" s="191">
        <f>SUMIFS('Transport-DB'!S:S,'Transport-DB'!C:C,"="&amp;'Work DB'!C119,'Transport-DB'!F:F,"="&amp;'Work DB'!$AB$4)</f>
        <v>34.799999999999997</v>
      </c>
      <c r="AC119" s="191">
        <f>SUMIFS('Transport-DB'!S:S,'Transport-DB'!C:C,"="&amp;'Work DB'!C119,'Transport-DB'!F:F,"="&amp;'Work DB'!$AC$4)</f>
        <v>40</v>
      </c>
      <c r="AD119" s="188">
        <f>SUMIFS('Transport-DB'!S:S,'Transport-DB'!C:C,"="&amp;'Work DB'!C119,'Transport-DB'!F:F,"="&amp;'Work DB'!$AD$4)</f>
        <v>30</v>
      </c>
      <c r="AE119" s="188">
        <f>SUMIFS('Transport-DB'!S:S,'Transport-DB'!C:C,"="&amp;'Work DB'!C119,'Transport-DB'!F:F,"="&amp;'Work DB'!$AE$4)</f>
        <v>0</v>
      </c>
      <c r="AF119" s="188">
        <f>SUMIFS('Transport-DB'!S:S,'Transport-DB'!C:C,"="&amp;'Work DB'!C119,'Transport-DB'!F:F,"="&amp;'Work DB'!$AF$4)</f>
        <v>0</v>
      </c>
      <c r="AG119" s="189"/>
      <c r="AH119" s="230">
        <f>SUMIFS('Transport-DB'!T:T,'Transport-DB'!C:C,"="&amp;'Work DB'!C119)</f>
        <v>79.800000000000011</v>
      </c>
      <c r="AI119" s="32">
        <v>0</v>
      </c>
      <c r="AJ119" s="29">
        <v>0</v>
      </c>
      <c r="AK119" s="686">
        <f>SUMIFS(Civil_DB[بتن],Civil_DB[تاریخ],"="&amp;'Work DB'!C119)</f>
        <v>45</v>
      </c>
      <c r="AL119" s="28">
        <v>0</v>
      </c>
      <c r="AM119" s="29">
        <v>0</v>
      </c>
      <c r="AN119" s="31">
        <v>0</v>
      </c>
      <c r="AO119" s="28">
        <v>67</v>
      </c>
      <c r="AP119" s="29">
        <v>53</v>
      </c>
      <c r="AQ119" s="29">
        <v>129</v>
      </c>
      <c r="AR119" s="30">
        <v>10</v>
      </c>
      <c r="AS119" s="28">
        <v>10</v>
      </c>
      <c r="AT119" s="29">
        <v>28</v>
      </c>
      <c r="AU119" s="232">
        <f>VLOOKUP(C119,'Daily Gas'!R25:U55,2,FALSE)</f>
        <v>1928</v>
      </c>
      <c r="AV119" s="239">
        <v>55464</v>
      </c>
      <c r="AW119" s="29">
        <f t="shared" ref="AW119:AW161" si="15">AW118-AK119*0.33+BK119</f>
        <v>43.15</v>
      </c>
      <c r="AX119" s="29">
        <v>0</v>
      </c>
      <c r="AY119" s="29">
        <f>IF(AK119&gt;0,(AY118-AK119*BQ$118+BL119)-(AY118-AK119*BQ$118+BL119)*0.01,(AY118-AK119*BQ$118+BL119))</f>
        <v>89.284308510638297</v>
      </c>
      <c r="AZ119" s="29">
        <f t="shared" ref="AZ119:AZ160" si="16">IF(AK119&gt;0,(AZ118-AK119*0.22+BM119)-(AZ118-AK119*0.22+BM119)*0.01,(AZ118-AK119*0.22+BM119))</f>
        <v>89.198999999999998</v>
      </c>
      <c r="BA119" s="29">
        <f t="shared" ref="BA119:BA160" si="17">BA118-AK119*0.5445+BN119</f>
        <v>35.497500000000002</v>
      </c>
      <c r="BB119" s="29">
        <v>0</v>
      </c>
      <c r="BC119" s="30">
        <v>0</v>
      </c>
      <c r="BD119" s="283"/>
      <c r="BE119" s="283"/>
      <c r="BF119" s="283"/>
      <c r="BG119" s="283"/>
      <c r="BH119" s="32"/>
      <c r="BI119" s="56"/>
      <c r="BJ119" s="509"/>
      <c r="BK119" s="15">
        <v>0</v>
      </c>
      <c r="BL119" s="15">
        <v>0</v>
      </c>
      <c r="BM119" s="15">
        <v>0</v>
      </c>
      <c r="BP119" s="602"/>
      <c r="BQ119" s="603"/>
      <c r="BR119" s="603"/>
      <c r="BS119" s="603"/>
      <c r="BT119" s="603"/>
      <c r="BU119" s="604"/>
    </row>
    <row r="120" spans="2:73" s="15" customFormat="1" ht="21" x14ac:dyDescent="0.25">
      <c r="B120" s="47"/>
      <c r="C120" s="20">
        <f t="shared" si="12"/>
        <v>45485</v>
      </c>
      <c r="D120" s="190">
        <f>SUMIFS('Transport-DB'!R:R,'Transport-DB'!C:C,"="&amp;'Work DB'!C120,'Transport-DB'!F:F,"="&amp;'Work DB'!$D$4)</f>
        <v>0</v>
      </c>
      <c r="E120" s="191">
        <f>SUMIFS('Transport-DB'!R:R,'Transport-DB'!C:C,"="&amp;'Work DB'!C120,'Transport-DB'!F:F,"="&amp;'Work DB'!$E$4)</f>
        <v>0</v>
      </c>
      <c r="F120" s="191">
        <f>SUMIFS('Transport-DB'!R:R,'Transport-DB'!C:C,"="&amp;'Work DB'!C120,'Transport-DB'!F:F,"="&amp;'Work DB'!$F$4)</f>
        <v>0</v>
      </c>
      <c r="G120" s="191">
        <f>SUMIFS('Transport-DB'!R:R,'Transport-DB'!C:C,"="&amp;'Work DB'!C120,'Transport-DB'!F:F,"="&amp;'Work DB'!$G$4)</f>
        <v>0</v>
      </c>
      <c r="H120" s="188">
        <f>SUMIFS('Transport-DB'!R:R,'Transport-DB'!C:C,"="&amp;'Work DB'!C120,'Transport-DB'!F:F,"="&amp;'Work DB'!$H$4)</f>
        <v>0</v>
      </c>
      <c r="I120" s="191">
        <f>SUMIFS('Transport-DB'!R:R,'Transport-DB'!C:C,"="&amp;'Work DB'!C120,'Transport-DB'!F:F,"="&amp;'Work DB'!$I$4)</f>
        <v>0</v>
      </c>
      <c r="J120" s="483">
        <f>SUMIFS('Transport-DB'!R:R,'Transport-DB'!C:C,"="&amp;'Work DB'!C120,'Transport-DB'!F:F,"="&amp;'Work DB'!$J$4)</f>
        <v>0</v>
      </c>
      <c r="K120" s="190">
        <f>SUMIFS('Transport-DB'!Q:Q,'Transport-DB'!C:C,"="&amp;'Work DB'!C120,'Transport-DB'!F:F,"="&amp;'Work DB'!$K$4)</f>
        <v>0</v>
      </c>
      <c r="L120" s="191">
        <f>SUMIFS('Transport-DB'!Q:Q,'Transport-DB'!C:C,"="&amp;'Work DB'!C120,'Transport-DB'!F:F,"="&amp;'Work DB'!$L$4)</f>
        <v>840</v>
      </c>
      <c r="M120" s="191">
        <f>SUMIFS('Transport-DB'!Q:Q,'Transport-DB'!C:C,"="&amp;'Work DB'!C120,'Transport-DB'!F:F,"="&amp;'Work DB'!$M$4)</f>
        <v>731</v>
      </c>
      <c r="N120" s="191">
        <f>SUMIFS('Transport-DB'!Q:Q,'Transport-DB'!C:C,"="&amp;'Work DB'!C120,'Transport-DB'!F:F,"="&amp;'Work DB'!$N$4)</f>
        <v>0</v>
      </c>
      <c r="O120" s="191">
        <f>SUMIFS('Transport-DB'!Q:Q,'Transport-DB'!C:C,"="&amp;'Work DB'!C120,'Transport-DB'!F:F,"="&amp;'Work DB'!$O$4)</f>
        <v>0</v>
      </c>
      <c r="P120" s="191">
        <f>SUMIFS('Transport-DB'!Q:Q,'Transport-DB'!C:C,"&lt;="&amp;'Work DB'!C120,'Transport-DB'!F:F,"="&amp;'Work DB'!$P$4)</f>
        <v>0</v>
      </c>
      <c r="Q120" s="188">
        <f>SUMIFS('Transport-DB'!Q:Q,'Transport-DB'!C:C,"="&amp;'Work DB'!C120,'Transport-DB'!F:F,"="&amp;'Work DB'!$Q$4)</f>
        <v>0</v>
      </c>
      <c r="R120" s="189">
        <f>SUMIFS('Transport-DB'!Q:Q,'Transport-DB'!C:C,"="&amp;'Work DB'!C120,'Transport-DB'!F:F,"="&amp;'Work DB'!$R$4)</f>
        <v>0</v>
      </c>
      <c r="S120" s="190">
        <f t="shared" si="10"/>
        <v>840</v>
      </c>
      <c r="T120" s="191">
        <f t="shared" si="13"/>
        <v>731</v>
      </c>
      <c r="U120" s="191"/>
      <c r="V120" s="191"/>
      <c r="W120" s="191"/>
      <c r="X120" s="191"/>
      <c r="Y120" s="189"/>
      <c r="Z120" s="283"/>
      <c r="AA120" s="190">
        <f>SUMIFS('Transport-DB'!S:S,'Transport-DB'!C:C,"="&amp;'Work DB'!C120,'Transport-DB'!F:F,"="&amp;'Work DB'!$AA$4)</f>
        <v>59.000000000000007</v>
      </c>
      <c r="AB120" s="191">
        <f>SUMIFS('Transport-DB'!S:S,'Transport-DB'!C:C,"="&amp;'Work DB'!C120,'Transport-DB'!F:F,"="&amp;'Work DB'!$AB$4)</f>
        <v>0</v>
      </c>
      <c r="AC120" s="191">
        <f>SUMIFS('Transport-DB'!S:S,'Transport-DB'!C:C,"="&amp;'Work DB'!C120,'Transport-DB'!F:F,"="&amp;'Work DB'!$AC$4)</f>
        <v>44.8</v>
      </c>
      <c r="AD120" s="188">
        <f>SUMIFS('Transport-DB'!S:S,'Transport-DB'!C:C,"="&amp;'Work DB'!C120,'Transport-DB'!F:F,"="&amp;'Work DB'!$AD$4)</f>
        <v>0</v>
      </c>
      <c r="AE120" s="188">
        <f>SUMIFS('Transport-DB'!S:S,'Transport-DB'!C:C,"="&amp;'Work DB'!C120,'Transport-DB'!F:F,"="&amp;'Work DB'!$AE$4)</f>
        <v>0</v>
      </c>
      <c r="AF120" s="188">
        <f>SUMIFS('Transport-DB'!S:S,'Transport-DB'!C:C,"="&amp;'Work DB'!C120,'Transport-DB'!F:F,"="&amp;'Work DB'!$AF$4)</f>
        <v>0</v>
      </c>
      <c r="AG120" s="189"/>
      <c r="AH120" s="230">
        <f>SUMIFS('Transport-DB'!T:T,'Transport-DB'!C:C,"="&amp;'Work DB'!C120)</f>
        <v>0</v>
      </c>
      <c r="AI120" s="32">
        <v>0</v>
      </c>
      <c r="AJ120" s="29">
        <v>0</v>
      </c>
      <c r="AK120" s="30">
        <f>SUMIFS(Civil_DB[بتن],Civil_DB[تاریخ],"="&amp;'Work DB'!C120)</f>
        <v>0</v>
      </c>
      <c r="AL120" s="28">
        <v>0</v>
      </c>
      <c r="AM120" s="29">
        <v>0</v>
      </c>
      <c r="AN120" s="31">
        <v>0</v>
      </c>
      <c r="AO120" s="28">
        <v>58</v>
      </c>
      <c r="AP120" s="29">
        <v>41</v>
      </c>
      <c r="AQ120" s="29">
        <v>102</v>
      </c>
      <c r="AR120" s="30">
        <v>10</v>
      </c>
      <c r="AS120" s="28">
        <v>7</v>
      </c>
      <c r="AT120" s="29">
        <v>18</v>
      </c>
      <c r="AU120" s="232">
        <f>VLOOKUP(C120,'Daily Gas'!R26:U56,2,FALSE)</f>
        <v>5305</v>
      </c>
      <c r="AV120" s="239">
        <f t="shared" ref="AV120:AV125" si="18">AV119-AU120</f>
        <v>50159</v>
      </c>
      <c r="AW120" s="29">
        <f t="shared" si="15"/>
        <v>71.150000000000006</v>
      </c>
      <c r="AX120" s="29">
        <v>0</v>
      </c>
      <c r="AY120" s="29">
        <f t="shared" ref="AY120:AY151" si="19">IF(AK120&gt;0,(AY119-AK120*0.21+BL120)-(AY119-AK120*0.21+BL120)*0.01,(AY119-AK120*0.21+BL120))</f>
        <v>89.284308510638297</v>
      </c>
      <c r="AZ120" s="29">
        <f t="shared" si="16"/>
        <v>89.198999999999998</v>
      </c>
      <c r="BA120" s="29">
        <f t="shared" si="17"/>
        <v>35.497500000000002</v>
      </c>
      <c r="BB120" s="29">
        <v>0</v>
      </c>
      <c r="BC120" s="30">
        <v>0</v>
      </c>
      <c r="BD120" s="283">
        <v>4</v>
      </c>
      <c r="BE120" s="283">
        <v>4</v>
      </c>
      <c r="BF120" s="283">
        <v>0</v>
      </c>
      <c r="BG120" s="283">
        <v>10</v>
      </c>
      <c r="BH120" s="32"/>
      <c r="BI120" s="56"/>
      <c r="BJ120" s="509"/>
      <c r="BK120" s="15">
        <v>28</v>
      </c>
      <c r="BL120" s="15">
        <v>0</v>
      </c>
      <c r="BM120" s="15">
        <v>0</v>
      </c>
    </row>
    <row r="121" spans="2:73" s="15" customFormat="1" ht="21" x14ac:dyDescent="0.25">
      <c r="B121" s="47"/>
      <c r="C121" s="20">
        <f t="shared" si="12"/>
        <v>45486</v>
      </c>
      <c r="D121" s="190">
        <f>SUMIFS('Transport-DB'!R:R,'Transport-DB'!C:C,"="&amp;'Work DB'!C121,'Transport-DB'!F:F,"="&amp;'Work DB'!$D$4)</f>
        <v>0</v>
      </c>
      <c r="E121" s="191">
        <f>SUMIFS('Transport-DB'!R:R,'Transport-DB'!C:C,"="&amp;'Work DB'!C121,'Transport-DB'!F:F,"="&amp;'Work DB'!$E$4)</f>
        <v>0</v>
      </c>
      <c r="F121" s="191">
        <f>SUMIFS('Transport-DB'!R:R,'Transport-DB'!C:C,"="&amp;'Work DB'!C121,'Transport-DB'!F:F,"="&amp;'Work DB'!$F$4)</f>
        <v>368.68999999999994</v>
      </c>
      <c r="G121" s="191">
        <f>SUMIFS('Transport-DB'!R:R,'Transport-DB'!C:C,"="&amp;'Work DB'!C121,'Transport-DB'!F:F,"="&amp;'Work DB'!$G$4)</f>
        <v>0</v>
      </c>
      <c r="H121" s="188">
        <f>SUMIFS('Transport-DB'!R:R,'Transport-DB'!C:C,"="&amp;'Work DB'!C121,'Transport-DB'!F:F,"="&amp;'Work DB'!$H$4)</f>
        <v>0</v>
      </c>
      <c r="I121" s="191">
        <f>SUMIFS('Transport-DB'!R:R,'Transport-DB'!C:C,"="&amp;'Work DB'!C121,'Transport-DB'!F:F,"="&amp;'Work DB'!$I$4)</f>
        <v>0</v>
      </c>
      <c r="J121" s="483">
        <f>SUMIFS('Transport-DB'!R:R,'Transport-DB'!C:C,"="&amp;'Work DB'!C121,'Transport-DB'!F:F,"="&amp;'Work DB'!$J$4)</f>
        <v>0</v>
      </c>
      <c r="K121" s="190">
        <f>SUMIFS('Transport-DB'!Q:Q,'Transport-DB'!C:C,"="&amp;'Work DB'!C121,'Transport-DB'!F:F,"="&amp;'Work DB'!$K$4)</f>
        <v>292.60000000000002</v>
      </c>
      <c r="L121" s="191">
        <f>SUMIFS('Transport-DB'!Q:Q,'Transport-DB'!C:C,"="&amp;'Work DB'!C121,'Transport-DB'!F:F,"="&amp;'Work DB'!$L$4)</f>
        <v>840</v>
      </c>
      <c r="M121" s="191">
        <f>SUMIFS('Transport-DB'!Q:Q,'Transport-DB'!C:C,"="&amp;'Work DB'!C121,'Transport-DB'!F:F,"="&amp;'Work DB'!$M$4)</f>
        <v>540</v>
      </c>
      <c r="N121" s="191">
        <f>SUMIFS('Transport-DB'!Q:Q,'Transport-DB'!C:C,"="&amp;'Work DB'!C121,'Transport-DB'!F:F,"="&amp;'Work DB'!$N$4)</f>
        <v>506.29999999999995</v>
      </c>
      <c r="O121" s="191">
        <f>SUMIFS('Transport-DB'!Q:Q,'Transport-DB'!C:C,"="&amp;'Work DB'!C121,'Transport-DB'!F:F,"="&amp;'Work DB'!$O$4)</f>
        <v>0</v>
      </c>
      <c r="P121" s="191">
        <f>SUMIFS('Transport-DB'!Q:Q,'Transport-DB'!C:C,"&lt;="&amp;'Work DB'!C121,'Transport-DB'!F:F,"="&amp;'Work DB'!$P$4)</f>
        <v>0</v>
      </c>
      <c r="Q121" s="188">
        <f>SUMIFS('Transport-DB'!Q:Q,'Transport-DB'!C:C,"="&amp;'Work DB'!C121,'Transport-DB'!F:F,"="&amp;'Work DB'!$Q$4)</f>
        <v>0</v>
      </c>
      <c r="R121" s="189">
        <f>SUMIFS('Transport-DB'!Q:Q,'Transport-DB'!C:C,"="&amp;'Work DB'!C121,'Transport-DB'!F:F,"="&amp;'Work DB'!$R$4)</f>
        <v>0</v>
      </c>
      <c r="S121" s="190">
        <f t="shared" si="10"/>
        <v>2007.5899999999997</v>
      </c>
      <c r="T121" s="191">
        <f t="shared" si="13"/>
        <v>540</v>
      </c>
      <c r="U121" s="191"/>
      <c r="V121" s="191"/>
      <c r="W121" s="191"/>
      <c r="X121" s="191"/>
      <c r="Y121" s="189"/>
      <c r="Z121" s="283"/>
      <c r="AA121" s="190">
        <f>SUMIFS('Transport-DB'!S:S,'Transport-DB'!C:C,"="&amp;'Work DB'!C121,'Transport-DB'!F:F,"="&amp;'Work DB'!$AA$4)</f>
        <v>82.600000000000009</v>
      </c>
      <c r="AB121" s="191">
        <f>SUMIFS('Transport-DB'!S:S,'Transport-DB'!C:C,"="&amp;'Work DB'!C121,'Transport-DB'!F:F,"="&amp;'Work DB'!$AB$4)</f>
        <v>58</v>
      </c>
      <c r="AC121" s="191">
        <f>SUMIFS('Transport-DB'!S:S,'Transport-DB'!C:C,"="&amp;'Work DB'!C121,'Transport-DB'!F:F,"="&amp;'Work DB'!$AC$4)</f>
        <v>56</v>
      </c>
      <c r="AD121" s="188">
        <f>SUMIFS('Transport-DB'!S:S,'Transport-DB'!C:C,"="&amp;'Work DB'!C121,'Transport-DB'!F:F,"="&amp;'Work DB'!$AD$4)</f>
        <v>50</v>
      </c>
      <c r="AE121" s="188">
        <f>SUMIFS('Transport-DB'!S:S,'Transport-DB'!C:C,"="&amp;'Work DB'!C121,'Transport-DB'!F:F,"="&amp;'Work DB'!$AE$4)</f>
        <v>0</v>
      </c>
      <c r="AF121" s="188">
        <f>SUMIFS('Transport-DB'!S:S,'Transport-DB'!C:C,"="&amp;'Work DB'!C121,'Transport-DB'!F:F,"="&amp;'Work DB'!$AF$4)</f>
        <v>0</v>
      </c>
      <c r="AG121" s="189"/>
      <c r="AH121" s="230">
        <f>SUMIFS('Transport-DB'!T:T,'Transport-DB'!C:C,"="&amp;'Work DB'!C121)</f>
        <v>0</v>
      </c>
      <c r="AI121" s="32">
        <v>11</v>
      </c>
      <c r="AJ121" s="29">
        <v>0</v>
      </c>
      <c r="AK121" s="30">
        <f>SUMIFS(Civil_DB[بتن],Civil_DB[تاریخ],"="&amp;'Work DB'!C121)</f>
        <v>0</v>
      </c>
      <c r="AL121" s="28">
        <v>0</v>
      </c>
      <c r="AM121" s="29">
        <v>0</v>
      </c>
      <c r="AN121" s="31">
        <v>0</v>
      </c>
      <c r="AO121" s="28">
        <v>67</v>
      </c>
      <c r="AP121" s="29">
        <v>51</v>
      </c>
      <c r="AQ121" s="29">
        <v>98</v>
      </c>
      <c r="AR121" s="30">
        <v>10</v>
      </c>
      <c r="AS121" s="28">
        <v>9</v>
      </c>
      <c r="AT121" s="29">
        <v>18</v>
      </c>
      <c r="AU121" s="232">
        <f>VLOOKUP(C121,'Daily Gas'!R27:U57,2,FALSE)</f>
        <v>3088</v>
      </c>
      <c r="AV121" s="239">
        <f t="shared" si="18"/>
        <v>47071</v>
      </c>
      <c r="AW121" s="29">
        <f t="shared" si="15"/>
        <v>71.150000000000006</v>
      </c>
      <c r="AX121" s="29">
        <v>0</v>
      </c>
      <c r="AY121" s="29">
        <f t="shared" si="19"/>
        <v>89.284308510638297</v>
      </c>
      <c r="AZ121" s="29">
        <f t="shared" si="16"/>
        <v>89.198999999999998</v>
      </c>
      <c r="BA121" s="29">
        <f t="shared" si="17"/>
        <v>35.497500000000002</v>
      </c>
      <c r="BB121" s="29">
        <v>0</v>
      </c>
      <c r="BC121" s="30">
        <v>0</v>
      </c>
      <c r="BD121" s="283"/>
      <c r="BE121" s="283"/>
      <c r="BF121" s="283"/>
      <c r="BG121" s="283"/>
      <c r="BH121" s="32"/>
      <c r="BI121" s="56"/>
      <c r="BJ121" s="509"/>
      <c r="BK121" s="15">
        <v>0</v>
      </c>
      <c r="BL121" s="15">
        <v>0</v>
      </c>
      <c r="BM121" s="15">
        <v>0</v>
      </c>
    </row>
    <row r="122" spans="2:73" s="15" customFormat="1" ht="21" x14ac:dyDescent="0.25">
      <c r="B122" s="47"/>
      <c r="C122" s="20">
        <f t="shared" si="12"/>
        <v>45487</v>
      </c>
      <c r="D122" s="190">
        <f>SUMIFS('Transport-DB'!R:R,'Transport-DB'!C:C,"="&amp;'Work DB'!C122,'Transport-DB'!F:F,"="&amp;'Work DB'!$D$4)</f>
        <v>0</v>
      </c>
      <c r="E122" s="191">
        <f>SUMIFS('Transport-DB'!R:R,'Transport-DB'!C:C,"="&amp;'Work DB'!C122,'Transport-DB'!F:F,"="&amp;'Work DB'!$E$4)</f>
        <v>0</v>
      </c>
      <c r="F122" s="191">
        <f>SUMIFS('Transport-DB'!R:R,'Transport-DB'!C:C,"="&amp;'Work DB'!C122,'Transport-DB'!F:F,"="&amp;'Work DB'!$F$4)</f>
        <v>288.47750000000002</v>
      </c>
      <c r="G122" s="191">
        <f>SUMIFS('Transport-DB'!R:R,'Transport-DB'!C:C,"="&amp;'Work DB'!C122,'Transport-DB'!F:F,"="&amp;'Work DB'!$G$4)</f>
        <v>0</v>
      </c>
      <c r="H122" s="188">
        <f>SUMIFS('Transport-DB'!R:R,'Transport-DB'!C:C,"="&amp;'Work DB'!C122,'Transport-DB'!F:F,"="&amp;'Work DB'!$H$4)</f>
        <v>0</v>
      </c>
      <c r="I122" s="191">
        <f>SUMIFS('Transport-DB'!R:R,'Transport-DB'!C:C,"="&amp;'Work DB'!C122,'Transport-DB'!F:F,"="&amp;'Work DB'!$I$4)</f>
        <v>0</v>
      </c>
      <c r="J122" s="483">
        <f>SUMIFS('Transport-DB'!R:R,'Transport-DB'!C:C,"="&amp;'Work DB'!C122,'Transport-DB'!F:F,"="&amp;'Work DB'!$J$4)</f>
        <v>0</v>
      </c>
      <c r="K122" s="190">
        <f>SUMIFS('Transport-DB'!Q:Q,'Transport-DB'!C:C,"="&amp;'Work DB'!C122,'Transport-DB'!F:F,"="&amp;'Work DB'!$K$4)</f>
        <v>126.35000000000001</v>
      </c>
      <c r="L122" s="191">
        <f>SUMIFS('Transport-DB'!Q:Q,'Transport-DB'!C:C,"="&amp;'Work DB'!C122,'Transport-DB'!F:F,"="&amp;'Work DB'!$L$4)</f>
        <v>0</v>
      </c>
      <c r="M122" s="191">
        <f>SUMIFS('Transport-DB'!Q:Q,'Transport-DB'!C:C,"="&amp;'Work DB'!C122,'Transport-DB'!F:F,"="&amp;'Work DB'!$M$4)</f>
        <v>602</v>
      </c>
      <c r="N122" s="191">
        <f>SUMIFS('Transport-DB'!Q:Q,'Transport-DB'!C:C,"="&amp;'Work DB'!C122,'Transport-DB'!F:F,"="&amp;'Work DB'!$N$4)</f>
        <v>510.45000000000005</v>
      </c>
      <c r="O122" s="191">
        <f>SUMIFS('Transport-DB'!Q:Q,'Transport-DB'!C:C,"="&amp;'Work DB'!C122,'Transport-DB'!F:F,"="&amp;'Work DB'!$O$4)</f>
        <v>0</v>
      </c>
      <c r="P122" s="191">
        <f>SUMIFS('Transport-DB'!Q:Q,'Transport-DB'!C:C,"&lt;="&amp;'Work DB'!C122,'Transport-DB'!F:F,"="&amp;'Work DB'!$P$4)</f>
        <v>0</v>
      </c>
      <c r="Q122" s="188">
        <f>SUMIFS('Transport-DB'!Q:Q,'Transport-DB'!C:C,"="&amp;'Work DB'!C122,'Transport-DB'!F:F,"="&amp;'Work DB'!$Q$4)</f>
        <v>0</v>
      </c>
      <c r="R122" s="189">
        <f>SUMIFS('Transport-DB'!Q:Q,'Transport-DB'!C:C,"="&amp;'Work DB'!C122,'Transport-DB'!F:F,"="&amp;'Work DB'!$R$4)</f>
        <v>0</v>
      </c>
      <c r="S122" s="190">
        <f t="shared" si="10"/>
        <v>925.27750000000015</v>
      </c>
      <c r="T122" s="191">
        <f t="shared" si="13"/>
        <v>602</v>
      </c>
      <c r="U122" s="191"/>
      <c r="V122" s="191"/>
      <c r="W122" s="191"/>
      <c r="X122" s="191"/>
      <c r="Y122" s="189"/>
      <c r="Z122" s="283"/>
      <c r="AA122" s="190">
        <f>SUMIFS('Transport-DB'!S:S,'Transport-DB'!C:C,"="&amp;'Work DB'!C122,'Transport-DB'!F:F,"="&amp;'Work DB'!$AA$4)</f>
        <v>70.800000000000011</v>
      </c>
      <c r="AB122" s="191">
        <f>SUMIFS('Transport-DB'!S:S,'Transport-DB'!C:C,"="&amp;'Work DB'!C122,'Transport-DB'!F:F,"="&amp;'Work DB'!$AB$4)</f>
        <v>23.2</v>
      </c>
      <c r="AC122" s="191">
        <f>SUMIFS('Transport-DB'!S:S,'Transport-DB'!C:C,"="&amp;'Work DB'!C122,'Transport-DB'!F:F,"="&amp;'Work DB'!$AC$4)</f>
        <v>44.8</v>
      </c>
      <c r="AD122" s="188">
        <f>SUMIFS('Transport-DB'!S:S,'Transport-DB'!C:C,"="&amp;'Work DB'!C122,'Transport-DB'!F:F,"="&amp;'Work DB'!$AD$4)</f>
        <v>0</v>
      </c>
      <c r="AE122" s="188">
        <f>SUMIFS('Transport-DB'!S:S,'Transport-DB'!C:C,"="&amp;'Work DB'!C122,'Transport-DB'!F:F,"="&amp;'Work DB'!$AE$4)</f>
        <v>0</v>
      </c>
      <c r="AF122" s="188">
        <f>SUMIFS('Transport-DB'!S:S,'Transport-DB'!C:C,"="&amp;'Work DB'!C122,'Transport-DB'!F:F,"="&amp;'Work DB'!$AF$4)</f>
        <v>0</v>
      </c>
      <c r="AG122" s="189"/>
      <c r="AH122" s="230">
        <f>SUMIFS('Transport-DB'!T:T,'Transport-DB'!C:C,"="&amp;'Work DB'!C122)</f>
        <v>152.95000000000002</v>
      </c>
      <c r="AI122" s="32">
        <v>0</v>
      </c>
      <c r="AJ122" s="29">
        <v>0</v>
      </c>
      <c r="AK122" s="30">
        <f>SUMIFS(Civil_DB[بتن],Civil_DB[تاریخ],"="&amp;'Work DB'!C122)</f>
        <v>0</v>
      </c>
      <c r="AL122" s="28">
        <v>0</v>
      </c>
      <c r="AM122" s="29">
        <v>0</v>
      </c>
      <c r="AN122" s="31">
        <v>0</v>
      </c>
      <c r="AO122" s="28">
        <v>61</v>
      </c>
      <c r="AP122" s="29">
        <v>33</v>
      </c>
      <c r="AQ122" s="29">
        <v>98</v>
      </c>
      <c r="AR122" s="30">
        <v>10</v>
      </c>
      <c r="AS122" s="28">
        <v>7</v>
      </c>
      <c r="AT122" s="29">
        <v>20</v>
      </c>
      <c r="AU122" s="232">
        <f>VLOOKUP(C122,'Daily Gas'!R28:U58,2,FALSE)</f>
        <v>2113</v>
      </c>
      <c r="AV122" s="239">
        <f t="shared" si="18"/>
        <v>44958</v>
      </c>
      <c r="AW122" s="29">
        <f t="shared" si="15"/>
        <v>71.150000000000006</v>
      </c>
      <c r="AX122" s="29">
        <v>0</v>
      </c>
      <c r="AY122" s="29">
        <f t="shared" si="19"/>
        <v>89.284308510638297</v>
      </c>
      <c r="AZ122" s="29">
        <f t="shared" si="16"/>
        <v>89.198999999999998</v>
      </c>
      <c r="BA122" s="29">
        <f t="shared" si="17"/>
        <v>35.497500000000002</v>
      </c>
      <c r="BB122" s="29">
        <v>0</v>
      </c>
      <c r="BC122" s="30">
        <v>0</v>
      </c>
      <c r="BD122" s="283"/>
      <c r="BE122" s="283"/>
      <c r="BF122" s="283"/>
      <c r="BG122" s="283"/>
      <c r="BH122" s="32"/>
      <c r="BI122" s="56"/>
      <c r="BJ122" s="509"/>
      <c r="BK122" s="15">
        <v>0</v>
      </c>
      <c r="BL122" s="15">
        <v>0</v>
      </c>
      <c r="BM122" s="15">
        <v>0</v>
      </c>
    </row>
    <row r="123" spans="2:73" s="15" customFormat="1" ht="21" x14ac:dyDescent="0.25">
      <c r="B123" s="47"/>
      <c r="C123" s="20">
        <f t="shared" si="12"/>
        <v>45488</v>
      </c>
      <c r="D123" s="190">
        <f>SUMIFS('Transport-DB'!R:R,'Transport-DB'!C:C,"="&amp;'Work DB'!C123,'Transport-DB'!F:F,"="&amp;'Work DB'!$D$4)</f>
        <v>0</v>
      </c>
      <c r="E123" s="191">
        <f>SUMIFS('Transport-DB'!R:R,'Transport-DB'!C:C,"="&amp;'Work DB'!C123,'Transport-DB'!F:F,"="&amp;'Work DB'!$E$4)</f>
        <v>0</v>
      </c>
      <c r="F123" s="191">
        <f>SUMIFS('Transport-DB'!R:R,'Transport-DB'!C:C,"="&amp;'Work DB'!C123,'Transport-DB'!F:F,"="&amp;'Work DB'!$F$4)</f>
        <v>0</v>
      </c>
      <c r="G123" s="191">
        <f>SUMIFS('Transport-DB'!R:R,'Transport-DB'!C:C,"="&amp;'Work DB'!C123,'Transport-DB'!F:F,"="&amp;'Work DB'!$G$4)</f>
        <v>0</v>
      </c>
      <c r="H123" s="188">
        <f>SUMIFS('Transport-DB'!R:R,'Transport-DB'!C:C,"="&amp;'Work DB'!C123,'Transport-DB'!F:F,"="&amp;'Work DB'!$H$4)</f>
        <v>0</v>
      </c>
      <c r="I123" s="191">
        <f>SUMIFS('Transport-DB'!R:R,'Transport-DB'!C:C,"="&amp;'Work DB'!C123,'Transport-DB'!F:F,"="&amp;'Work DB'!$I$4)</f>
        <v>0</v>
      </c>
      <c r="J123" s="483">
        <f>SUMIFS('Transport-DB'!R:R,'Transport-DB'!C:C,"="&amp;'Work DB'!C123,'Transport-DB'!F:F,"="&amp;'Work DB'!$J$4)</f>
        <v>0</v>
      </c>
      <c r="K123" s="190">
        <f>SUMIFS('Transport-DB'!Q:Q,'Transport-DB'!C:C,"="&amp;'Work DB'!C123,'Transport-DB'!F:F,"="&amp;'Work DB'!$K$4)</f>
        <v>0</v>
      </c>
      <c r="L123" s="191">
        <f>SUMIFS('Transport-DB'!Q:Q,'Transport-DB'!C:C,"="&amp;'Work DB'!C123,'Transport-DB'!F:F,"="&amp;'Work DB'!$L$4)</f>
        <v>0</v>
      </c>
      <c r="M123" s="191">
        <f>SUMIFS('Transport-DB'!Q:Q,'Transport-DB'!C:C,"="&amp;'Work DB'!C123,'Transport-DB'!F:F,"="&amp;'Work DB'!$M$4)</f>
        <v>0</v>
      </c>
      <c r="N123" s="191">
        <f>SUMIFS('Transport-DB'!Q:Q,'Transport-DB'!C:C,"="&amp;'Work DB'!C123,'Transport-DB'!F:F,"="&amp;'Work DB'!$N$4)</f>
        <v>0</v>
      </c>
      <c r="O123" s="191">
        <f>SUMIFS('Transport-DB'!Q:Q,'Transport-DB'!C:C,"="&amp;'Work DB'!C123,'Transport-DB'!F:F,"="&amp;'Work DB'!$O$4)</f>
        <v>0</v>
      </c>
      <c r="P123" s="191">
        <f>SUMIFS('Transport-DB'!Q:Q,'Transport-DB'!C:C,"&lt;="&amp;'Work DB'!C123,'Transport-DB'!F:F,"="&amp;'Work DB'!$P$4)</f>
        <v>0</v>
      </c>
      <c r="Q123" s="188">
        <f>SUMIFS('Transport-DB'!Q:Q,'Transport-DB'!C:C,"="&amp;'Work DB'!C123,'Transport-DB'!F:F,"="&amp;'Work DB'!$Q$4)</f>
        <v>0</v>
      </c>
      <c r="R123" s="189">
        <f>SUMIFS('Transport-DB'!Q:Q,'Transport-DB'!C:C,"="&amp;'Work DB'!C123,'Transport-DB'!F:F,"="&amp;'Work DB'!$R$4)</f>
        <v>0</v>
      </c>
      <c r="S123" s="190">
        <f t="shared" si="10"/>
        <v>0</v>
      </c>
      <c r="T123" s="191">
        <f t="shared" si="13"/>
        <v>0</v>
      </c>
      <c r="U123" s="191"/>
      <c r="V123" s="191"/>
      <c r="W123" s="191"/>
      <c r="X123" s="191"/>
      <c r="Y123" s="189"/>
      <c r="Z123" s="283"/>
      <c r="AA123" s="190">
        <f>SUMIFS('Transport-DB'!S:S,'Transport-DB'!C:C,"="&amp;'Work DB'!C123,'Transport-DB'!F:F,"="&amp;'Work DB'!$AA$4)</f>
        <v>0</v>
      </c>
      <c r="AB123" s="191">
        <f>SUMIFS('Transport-DB'!S:S,'Transport-DB'!C:C,"="&amp;'Work DB'!C123,'Transport-DB'!F:F,"="&amp;'Work DB'!$AB$4)</f>
        <v>0</v>
      </c>
      <c r="AC123" s="191">
        <f>SUMIFS('Transport-DB'!S:S,'Transport-DB'!C:C,"="&amp;'Work DB'!C123,'Transport-DB'!F:F,"="&amp;'Work DB'!$AC$4)</f>
        <v>0</v>
      </c>
      <c r="AD123" s="188">
        <f>SUMIFS('Transport-DB'!S:S,'Transport-DB'!C:C,"="&amp;'Work DB'!C123,'Transport-DB'!F:F,"="&amp;'Work DB'!$AD$4)</f>
        <v>0</v>
      </c>
      <c r="AE123" s="188">
        <f>SUMIFS('Transport-DB'!S:S,'Transport-DB'!C:C,"="&amp;'Work DB'!C123,'Transport-DB'!F:F,"="&amp;'Work DB'!$AE$4)</f>
        <v>0</v>
      </c>
      <c r="AF123" s="188">
        <f>SUMIFS('Transport-DB'!S:S,'Transport-DB'!C:C,"="&amp;'Work DB'!C123,'Transport-DB'!F:F,"="&amp;'Work DB'!$AF$4)</f>
        <v>0</v>
      </c>
      <c r="AG123" s="189"/>
      <c r="AH123" s="230">
        <f>SUMIFS('Transport-DB'!T:T,'Transport-DB'!C:C,"="&amp;'Work DB'!C123)</f>
        <v>0</v>
      </c>
      <c r="AI123" s="32">
        <v>0</v>
      </c>
      <c r="AJ123" s="29">
        <v>0</v>
      </c>
      <c r="AK123" s="30">
        <f>SUMIFS(Civil_DB[بتن],Civil_DB[تاریخ],"="&amp;'Work DB'!C123)</f>
        <v>0</v>
      </c>
      <c r="AL123" s="28">
        <v>0</v>
      </c>
      <c r="AM123" s="29">
        <v>0</v>
      </c>
      <c r="AN123" s="31">
        <v>0</v>
      </c>
      <c r="AO123" s="28">
        <v>8</v>
      </c>
      <c r="AP123" s="29">
        <v>0</v>
      </c>
      <c r="AQ123" s="29">
        <v>0</v>
      </c>
      <c r="AR123" s="30">
        <v>0</v>
      </c>
      <c r="AS123" s="28">
        <v>0</v>
      </c>
      <c r="AT123" s="29">
        <v>0</v>
      </c>
      <c r="AU123" s="232">
        <f>VLOOKUP(C123,'Daily Gas'!R29:U59,2,FALSE)</f>
        <v>0</v>
      </c>
      <c r="AV123" s="239">
        <f t="shared" si="18"/>
        <v>44958</v>
      </c>
      <c r="AW123" s="29">
        <f t="shared" si="15"/>
        <v>71.150000000000006</v>
      </c>
      <c r="AX123" s="29">
        <v>0</v>
      </c>
      <c r="AY123" s="29">
        <f t="shared" si="19"/>
        <v>89.284308510638297</v>
      </c>
      <c r="AZ123" s="29">
        <f t="shared" si="16"/>
        <v>89.198999999999998</v>
      </c>
      <c r="BA123" s="29">
        <f t="shared" si="17"/>
        <v>35.497500000000002</v>
      </c>
      <c r="BB123" s="29">
        <v>0</v>
      </c>
      <c r="BC123" s="30">
        <v>0</v>
      </c>
      <c r="BD123" s="283"/>
      <c r="BE123" s="283"/>
      <c r="BF123" s="283"/>
      <c r="BG123" s="283"/>
      <c r="BH123" s="32"/>
      <c r="BI123" s="56"/>
      <c r="BJ123" s="509"/>
      <c r="BK123" s="15">
        <v>0</v>
      </c>
      <c r="BL123" s="15">
        <v>0</v>
      </c>
      <c r="BM123" s="15">
        <v>0</v>
      </c>
    </row>
    <row r="124" spans="2:73" s="15" customFormat="1" ht="21" x14ac:dyDescent="0.25">
      <c r="B124" s="47"/>
      <c r="C124" s="20">
        <f t="shared" si="12"/>
        <v>45489</v>
      </c>
      <c r="D124" s="190">
        <f>SUMIFS('Transport-DB'!R:R,'Transport-DB'!C:C,"="&amp;'Work DB'!C124,'Transport-DB'!F:F,"="&amp;'Work DB'!$D$4)</f>
        <v>0</v>
      </c>
      <c r="E124" s="191">
        <f>SUMIFS('Transport-DB'!R:R,'Transport-DB'!C:C,"="&amp;'Work DB'!C124,'Transport-DB'!F:F,"="&amp;'Work DB'!$E$4)</f>
        <v>0</v>
      </c>
      <c r="F124" s="191">
        <f>SUMIFS('Transport-DB'!R:R,'Transport-DB'!C:C,"="&amp;'Work DB'!C124,'Transport-DB'!F:F,"="&amp;'Work DB'!$F$4)</f>
        <v>0</v>
      </c>
      <c r="G124" s="191">
        <f>SUMIFS('Transport-DB'!R:R,'Transport-DB'!C:C,"="&amp;'Work DB'!C124,'Transport-DB'!F:F,"="&amp;'Work DB'!$G$4)</f>
        <v>0</v>
      </c>
      <c r="H124" s="188">
        <f>SUMIFS('Transport-DB'!R:R,'Transport-DB'!C:C,"="&amp;'Work DB'!C124,'Transport-DB'!F:F,"="&amp;'Work DB'!$H$4)</f>
        <v>0</v>
      </c>
      <c r="I124" s="191">
        <f>SUMIFS('Transport-DB'!R:R,'Transport-DB'!C:C,"="&amp;'Work DB'!C124,'Transport-DB'!F:F,"="&amp;'Work DB'!$I$4)</f>
        <v>0</v>
      </c>
      <c r="J124" s="483">
        <f>SUMIFS('Transport-DB'!R:R,'Transport-DB'!C:C,"="&amp;'Work DB'!C124,'Transport-DB'!F:F,"="&amp;'Work DB'!$J$4)</f>
        <v>0</v>
      </c>
      <c r="K124" s="190">
        <f>SUMIFS('Transport-DB'!Q:Q,'Transport-DB'!C:C,"="&amp;'Work DB'!C124,'Transport-DB'!F:F,"="&amp;'Work DB'!$K$4)</f>
        <v>0</v>
      </c>
      <c r="L124" s="191">
        <f>SUMIFS('Transport-DB'!Q:Q,'Transport-DB'!C:C,"="&amp;'Work DB'!C124,'Transport-DB'!F:F,"="&amp;'Work DB'!$L$4)</f>
        <v>0</v>
      </c>
      <c r="M124" s="191">
        <f>SUMIFS('Transport-DB'!Q:Q,'Transport-DB'!C:C,"="&amp;'Work DB'!C124,'Transport-DB'!F:F,"="&amp;'Work DB'!$M$4)</f>
        <v>0</v>
      </c>
      <c r="N124" s="191">
        <f>SUMIFS('Transport-DB'!Q:Q,'Transport-DB'!C:C,"="&amp;'Work DB'!C124,'Transport-DB'!F:F,"="&amp;'Work DB'!$N$4)</f>
        <v>0</v>
      </c>
      <c r="O124" s="191">
        <f>SUMIFS('Transport-DB'!Q:Q,'Transport-DB'!C:C,"="&amp;'Work DB'!C124,'Transport-DB'!F:F,"="&amp;'Work DB'!$O$4)</f>
        <v>0</v>
      </c>
      <c r="P124" s="191">
        <f>SUMIFS('Transport-DB'!Q:Q,'Transport-DB'!C:C,"&lt;="&amp;'Work DB'!C124,'Transport-DB'!F:F,"="&amp;'Work DB'!$P$4)</f>
        <v>0</v>
      </c>
      <c r="Q124" s="188">
        <f>SUMIFS('Transport-DB'!Q:Q,'Transport-DB'!C:C,"="&amp;'Work DB'!C124,'Transport-DB'!F:F,"="&amp;'Work DB'!$Q$4)</f>
        <v>0</v>
      </c>
      <c r="R124" s="189">
        <f>SUMIFS('Transport-DB'!Q:Q,'Transport-DB'!C:C,"="&amp;'Work DB'!C124,'Transport-DB'!F:F,"="&amp;'Work DB'!$R$4)</f>
        <v>0</v>
      </c>
      <c r="S124" s="190">
        <f t="shared" si="10"/>
        <v>0</v>
      </c>
      <c r="T124" s="191">
        <f t="shared" si="13"/>
        <v>0</v>
      </c>
      <c r="U124" s="191"/>
      <c r="V124" s="191"/>
      <c r="W124" s="191"/>
      <c r="X124" s="191"/>
      <c r="Y124" s="189"/>
      <c r="Z124" s="283"/>
      <c r="AA124" s="190">
        <f>SUMIFS('Transport-DB'!S:S,'Transport-DB'!C:C,"="&amp;'Work DB'!C124,'Transport-DB'!F:F,"="&amp;'Work DB'!$AA$4)</f>
        <v>0</v>
      </c>
      <c r="AB124" s="191">
        <f>SUMIFS('Transport-DB'!S:S,'Transport-DB'!C:C,"="&amp;'Work DB'!C124,'Transport-DB'!F:F,"="&amp;'Work DB'!$AB$4)</f>
        <v>0</v>
      </c>
      <c r="AC124" s="191">
        <f>SUMIFS('Transport-DB'!S:S,'Transport-DB'!C:C,"="&amp;'Work DB'!C124,'Transport-DB'!F:F,"="&amp;'Work DB'!$AC$4)</f>
        <v>0</v>
      </c>
      <c r="AD124" s="188">
        <f>SUMIFS('Transport-DB'!S:S,'Transport-DB'!C:C,"="&amp;'Work DB'!C124,'Transport-DB'!F:F,"="&amp;'Work DB'!$AD$4)</f>
        <v>0</v>
      </c>
      <c r="AE124" s="188">
        <f>SUMIFS('Transport-DB'!S:S,'Transport-DB'!C:C,"="&amp;'Work DB'!C124,'Transport-DB'!F:F,"="&amp;'Work DB'!$AE$4)</f>
        <v>0</v>
      </c>
      <c r="AF124" s="188">
        <f>SUMIFS('Transport-DB'!S:S,'Transport-DB'!C:C,"="&amp;'Work DB'!C124,'Transport-DB'!F:F,"="&amp;'Work DB'!$AF$4)</f>
        <v>0</v>
      </c>
      <c r="AG124" s="189"/>
      <c r="AH124" s="230">
        <f>SUMIFS('Transport-DB'!T:T,'Transport-DB'!C:C,"="&amp;'Work DB'!C124)</f>
        <v>0</v>
      </c>
      <c r="AI124" s="32">
        <v>0</v>
      </c>
      <c r="AJ124" s="29">
        <v>0</v>
      </c>
      <c r="AK124" s="30">
        <f>SUMIFS(Civil_DB[بتن],Civil_DB[تاریخ],"="&amp;'Work DB'!C124)</f>
        <v>0</v>
      </c>
      <c r="AL124" s="28">
        <v>0</v>
      </c>
      <c r="AM124" s="29">
        <v>0</v>
      </c>
      <c r="AN124" s="31">
        <v>0</v>
      </c>
      <c r="AO124" s="28">
        <v>8</v>
      </c>
      <c r="AP124" s="29">
        <v>0</v>
      </c>
      <c r="AQ124" s="29">
        <v>0</v>
      </c>
      <c r="AR124" s="30">
        <v>0</v>
      </c>
      <c r="AS124" s="28">
        <v>0</v>
      </c>
      <c r="AT124" s="29">
        <v>0</v>
      </c>
      <c r="AU124" s="232">
        <f>VLOOKUP(C124,'Daily Gas'!R30:U60,2,FALSE)</f>
        <v>0</v>
      </c>
      <c r="AV124" s="239">
        <f t="shared" si="18"/>
        <v>44958</v>
      </c>
      <c r="AW124" s="29">
        <f t="shared" si="15"/>
        <v>71.150000000000006</v>
      </c>
      <c r="AX124" s="29">
        <v>0</v>
      </c>
      <c r="AY124" s="29">
        <f t="shared" si="19"/>
        <v>89.284308510638297</v>
      </c>
      <c r="AZ124" s="29">
        <f t="shared" si="16"/>
        <v>89.198999999999998</v>
      </c>
      <c r="BA124" s="29">
        <f t="shared" si="17"/>
        <v>35.497500000000002</v>
      </c>
      <c r="BB124" s="29">
        <v>0</v>
      </c>
      <c r="BC124" s="30">
        <v>0</v>
      </c>
      <c r="BD124" s="283"/>
      <c r="BE124" s="283"/>
      <c r="BF124" s="283"/>
      <c r="BG124" s="283"/>
      <c r="BH124" s="32"/>
      <c r="BI124" s="56"/>
      <c r="BJ124" s="509"/>
      <c r="BK124" s="15">
        <v>0</v>
      </c>
      <c r="BL124" s="15">
        <v>0</v>
      </c>
      <c r="BM124" s="15">
        <v>0</v>
      </c>
    </row>
    <row r="125" spans="2:73" s="15" customFormat="1" ht="21" x14ac:dyDescent="0.25">
      <c r="B125" s="47"/>
      <c r="C125" s="20">
        <f t="shared" si="12"/>
        <v>45490</v>
      </c>
      <c r="D125" s="190">
        <f>SUMIFS('Transport-DB'!R:R,'Transport-DB'!C:C,"="&amp;'Work DB'!C125,'Transport-DB'!F:F,"="&amp;'Work DB'!$D$4)</f>
        <v>0</v>
      </c>
      <c r="E125" s="191">
        <f>SUMIFS('Transport-DB'!R:R,'Transport-DB'!C:C,"="&amp;'Work DB'!C125,'Transport-DB'!F:F,"="&amp;'Work DB'!$E$4)</f>
        <v>0</v>
      </c>
      <c r="F125" s="191">
        <f>SUMIFS('Transport-DB'!R:R,'Transport-DB'!C:C,"="&amp;'Work DB'!C125,'Transport-DB'!F:F,"="&amp;'Work DB'!$F$4)</f>
        <v>0</v>
      </c>
      <c r="G125" s="191">
        <f>SUMIFS('Transport-DB'!R:R,'Transport-DB'!C:C,"="&amp;'Work DB'!C125,'Transport-DB'!F:F,"="&amp;'Work DB'!$G$4)</f>
        <v>0</v>
      </c>
      <c r="H125" s="188">
        <f>SUMIFS('Transport-DB'!R:R,'Transport-DB'!C:C,"="&amp;'Work DB'!C125,'Transport-DB'!F:F,"="&amp;'Work DB'!$H$4)</f>
        <v>0</v>
      </c>
      <c r="I125" s="191">
        <f>SUMIFS('Transport-DB'!R:R,'Transport-DB'!C:C,"="&amp;'Work DB'!C125,'Transport-DB'!F:F,"="&amp;'Work DB'!$I$4)</f>
        <v>0</v>
      </c>
      <c r="J125" s="483">
        <f>SUMIFS('Transport-DB'!R:R,'Transport-DB'!C:C,"="&amp;'Work DB'!C125,'Transport-DB'!F:F,"="&amp;'Work DB'!$J$4)</f>
        <v>0</v>
      </c>
      <c r="K125" s="190">
        <f>SUMIFS('Transport-DB'!Q:Q,'Transport-DB'!C:C,"="&amp;'Work DB'!C125,'Transport-DB'!F:F,"="&amp;'Work DB'!$K$4)</f>
        <v>86.450000000000017</v>
      </c>
      <c r="L125" s="191">
        <f>SUMIFS('Transport-DB'!Q:Q,'Transport-DB'!C:C,"="&amp;'Work DB'!C125,'Transport-DB'!F:F,"="&amp;'Work DB'!$L$4)</f>
        <v>707</v>
      </c>
      <c r="M125" s="191">
        <f>SUMIFS('Transport-DB'!Q:Q,'Transport-DB'!C:C,"="&amp;'Work DB'!C125,'Transport-DB'!F:F,"="&amp;'Work DB'!$M$4)</f>
        <v>251</v>
      </c>
      <c r="N125" s="191">
        <f>SUMIFS('Transport-DB'!Q:Q,'Transport-DB'!C:C,"="&amp;'Work DB'!C125,'Transport-DB'!F:F,"="&amp;'Work DB'!$N$4)</f>
        <v>332</v>
      </c>
      <c r="O125" s="191">
        <f>SUMIFS('Transport-DB'!Q:Q,'Transport-DB'!C:C,"="&amp;'Work DB'!C125,'Transport-DB'!F:F,"="&amp;'Work DB'!$O$4)</f>
        <v>0</v>
      </c>
      <c r="P125" s="191">
        <f>SUMIFS('Transport-DB'!Q:Q,'Transport-DB'!C:C,"&lt;="&amp;'Work DB'!C125,'Transport-DB'!F:F,"="&amp;'Work DB'!$P$4)</f>
        <v>0</v>
      </c>
      <c r="Q125" s="188">
        <f>SUMIFS('Transport-DB'!Q:Q,'Transport-DB'!C:C,"="&amp;'Work DB'!C125,'Transport-DB'!F:F,"="&amp;'Work DB'!$Q$4)</f>
        <v>0</v>
      </c>
      <c r="R125" s="189">
        <f>SUMIFS('Transport-DB'!Q:Q,'Transport-DB'!C:C,"="&amp;'Work DB'!C125,'Transport-DB'!F:F,"="&amp;'Work DB'!$R$4)</f>
        <v>0</v>
      </c>
      <c r="S125" s="190">
        <f t="shared" si="10"/>
        <v>1125.45</v>
      </c>
      <c r="T125" s="191">
        <f t="shared" si="13"/>
        <v>251</v>
      </c>
      <c r="U125" s="191"/>
      <c r="V125" s="191"/>
      <c r="W125" s="191"/>
      <c r="X125" s="191"/>
      <c r="Y125" s="189"/>
      <c r="Z125" s="283"/>
      <c r="AA125" s="190">
        <f>SUMIFS('Transport-DB'!S:S,'Transport-DB'!C:C,"="&amp;'Work DB'!C125,'Transport-DB'!F:F,"="&amp;'Work DB'!$AA$4)</f>
        <v>70.800000000000011</v>
      </c>
      <c r="AB125" s="191">
        <f>SUMIFS('Transport-DB'!S:S,'Transport-DB'!C:C,"="&amp;'Work DB'!C125,'Transport-DB'!F:F,"="&amp;'Work DB'!$AB$4)</f>
        <v>23.2</v>
      </c>
      <c r="AC125" s="191">
        <f>SUMIFS('Transport-DB'!S:S,'Transport-DB'!C:C,"="&amp;'Work DB'!C125,'Transport-DB'!F:F,"="&amp;'Work DB'!$AC$4)</f>
        <v>44.8</v>
      </c>
      <c r="AD125" s="188">
        <f>SUMIFS('Transport-DB'!S:S,'Transport-DB'!C:C,"="&amp;'Work DB'!C125,'Transport-DB'!F:F,"="&amp;'Work DB'!$AD$4)</f>
        <v>30</v>
      </c>
      <c r="AE125" s="188">
        <f>SUMIFS('Transport-DB'!S:S,'Transport-DB'!C:C,"="&amp;'Work DB'!C125,'Transport-DB'!F:F,"="&amp;'Work DB'!$AE$4)</f>
        <v>0</v>
      </c>
      <c r="AF125" s="188">
        <f>SUMIFS('Transport-DB'!S:S,'Transport-DB'!C:C,"="&amp;'Work DB'!C125,'Transport-DB'!F:F,"="&amp;'Work DB'!$AF$4)</f>
        <v>0</v>
      </c>
      <c r="AG125" s="189"/>
      <c r="AH125" s="230">
        <f>SUMIFS('Transport-DB'!T:T,'Transport-DB'!C:C,"="&amp;'Work DB'!C125)</f>
        <v>66.5</v>
      </c>
      <c r="AI125" s="32">
        <v>0</v>
      </c>
      <c r="AJ125" s="29">
        <v>0</v>
      </c>
      <c r="AK125" s="30">
        <f>SUMIFS(Civil_DB[بتن],Civil_DB[تاریخ],"="&amp;'Work DB'!C125)</f>
        <v>0</v>
      </c>
      <c r="AL125" s="28">
        <v>0</v>
      </c>
      <c r="AM125" s="29">
        <v>0</v>
      </c>
      <c r="AN125" s="31">
        <v>0</v>
      </c>
      <c r="AO125" s="28">
        <v>64</v>
      </c>
      <c r="AP125" s="29">
        <v>40</v>
      </c>
      <c r="AQ125" s="29">
        <v>115</v>
      </c>
      <c r="AR125" s="30">
        <v>10</v>
      </c>
      <c r="AS125" s="28">
        <v>10</v>
      </c>
      <c r="AT125" s="29">
        <v>21</v>
      </c>
      <c r="AU125" s="232">
        <f>VLOOKUP(C125,'Daily Gas'!R31:U61,2,FALSE)</f>
        <v>2802</v>
      </c>
      <c r="AV125" s="239">
        <f t="shared" si="18"/>
        <v>42156</v>
      </c>
      <c r="AW125" s="29">
        <f t="shared" si="15"/>
        <v>71.150000000000006</v>
      </c>
      <c r="AX125" s="29">
        <v>0</v>
      </c>
      <c r="AY125" s="29">
        <f t="shared" si="19"/>
        <v>89.284308510638297</v>
      </c>
      <c r="AZ125" s="29">
        <f t="shared" si="16"/>
        <v>89.198999999999998</v>
      </c>
      <c r="BA125" s="29">
        <f t="shared" si="17"/>
        <v>35.497500000000002</v>
      </c>
      <c r="BB125" s="29">
        <v>0</v>
      </c>
      <c r="BC125" s="30">
        <v>0</v>
      </c>
      <c r="BD125" s="283"/>
      <c r="BE125" s="283"/>
      <c r="BF125" s="283"/>
      <c r="BG125" s="283"/>
      <c r="BH125" s="32"/>
      <c r="BI125" s="56"/>
      <c r="BJ125" s="509"/>
      <c r="BK125" s="15">
        <v>0</v>
      </c>
      <c r="BL125" s="15">
        <v>0</v>
      </c>
      <c r="BM125" s="15">
        <v>0</v>
      </c>
    </row>
    <row r="126" spans="2:73" s="15" customFormat="1" ht="21" x14ac:dyDescent="0.25">
      <c r="B126" s="47"/>
      <c r="C126" s="20">
        <f t="shared" si="12"/>
        <v>45491</v>
      </c>
      <c r="D126" s="190">
        <f>SUMIFS('Transport-DB'!R:R,'Transport-DB'!C:C,"="&amp;'Work DB'!C126,'Transport-DB'!F:F,"="&amp;'Work DB'!$D$4)</f>
        <v>137.655</v>
      </c>
      <c r="E126" s="191">
        <f>SUMIFS('Transport-DB'!R:R,'Transport-DB'!C:C,"="&amp;'Work DB'!C126,'Transport-DB'!F:F,"="&amp;'Work DB'!$E$4)</f>
        <v>0</v>
      </c>
      <c r="F126" s="191">
        <f>SUMIFS('Transport-DB'!R:R,'Transport-DB'!C:C,"="&amp;'Work DB'!C126,'Transport-DB'!F:F,"="&amp;'Work DB'!$F$4)</f>
        <v>66.814999999999998</v>
      </c>
      <c r="G126" s="191">
        <f>SUMIFS('Transport-DB'!R:R,'Transport-DB'!C:C,"="&amp;'Work DB'!C126,'Transport-DB'!F:F,"="&amp;'Work DB'!$G$4)</f>
        <v>0</v>
      </c>
      <c r="H126" s="188">
        <f>SUMIFS('Transport-DB'!R:R,'Transport-DB'!C:C,"="&amp;'Work DB'!C126,'Transport-DB'!F:F,"="&amp;'Work DB'!$H$4)</f>
        <v>0</v>
      </c>
      <c r="I126" s="191">
        <f>SUMIFS('Transport-DB'!R:R,'Transport-DB'!C:C,"="&amp;'Work DB'!C126,'Transport-DB'!F:F,"="&amp;'Work DB'!$I$4)</f>
        <v>0</v>
      </c>
      <c r="J126" s="483">
        <f>SUMIFS('Transport-DB'!R:R,'Transport-DB'!C:C,"="&amp;'Work DB'!C126,'Transport-DB'!F:F,"="&amp;'Work DB'!$J$4)</f>
        <v>0</v>
      </c>
      <c r="K126" s="190">
        <f>SUMIFS('Transport-DB'!Q:Q,'Transport-DB'!C:C,"="&amp;'Work DB'!C126,'Transport-DB'!F:F,"="&amp;'Work DB'!$K$4)</f>
        <v>33.25</v>
      </c>
      <c r="L126" s="191">
        <f>SUMIFS('Transport-DB'!Q:Q,'Transport-DB'!C:C,"="&amp;'Work DB'!C126,'Transport-DB'!F:F,"="&amp;'Work DB'!$L$4)</f>
        <v>0</v>
      </c>
      <c r="M126" s="191">
        <f>SUMIFS('Transport-DB'!Q:Q,'Transport-DB'!C:C,"="&amp;'Work DB'!C126,'Transport-DB'!F:F,"="&amp;'Work DB'!$M$4)</f>
        <v>511</v>
      </c>
      <c r="N126" s="191">
        <f>SUMIFS('Transport-DB'!Q:Q,'Transport-DB'!C:C,"="&amp;'Work DB'!C126,'Transport-DB'!F:F,"="&amp;'Work DB'!$N$4)</f>
        <v>373.50000000000006</v>
      </c>
      <c r="O126" s="191">
        <f>SUMIFS('Transport-DB'!Q:Q,'Transport-DB'!C:C,"="&amp;'Work DB'!C126,'Transport-DB'!F:F,"="&amp;'Work DB'!$O$4)</f>
        <v>0</v>
      </c>
      <c r="P126" s="191">
        <f>SUMIFS('Transport-DB'!Q:Q,'Transport-DB'!C:C,"&lt;="&amp;'Work DB'!C126,'Transport-DB'!F:F,"="&amp;'Work DB'!$P$4)</f>
        <v>0</v>
      </c>
      <c r="Q126" s="188">
        <f>SUMIFS('Transport-DB'!Q:Q,'Transport-DB'!C:C,"="&amp;'Work DB'!C126,'Transport-DB'!F:F,"="&amp;'Work DB'!$Q$4)</f>
        <v>0</v>
      </c>
      <c r="R126" s="189">
        <f>SUMIFS('Transport-DB'!Q:Q,'Transport-DB'!C:C,"="&amp;'Work DB'!C126,'Transport-DB'!F:F,"="&amp;'Work DB'!$R$4)</f>
        <v>0</v>
      </c>
      <c r="S126" s="190">
        <f t="shared" si="10"/>
        <v>611.22</v>
      </c>
      <c r="T126" s="191">
        <f t="shared" si="13"/>
        <v>511</v>
      </c>
      <c r="U126" s="191"/>
      <c r="V126" s="191"/>
      <c r="W126" s="191"/>
      <c r="X126" s="191"/>
      <c r="Y126" s="189"/>
      <c r="Z126" s="283"/>
      <c r="AA126" s="190">
        <f>SUMIFS('Transport-DB'!S:S,'Transport-DB'!C:C,"="&amp;'Work DB'!C126,'Transport-DB'!F:F,"="&amp;'Work DB'!$AA$4)</f>
        <v>11.8</v>
      </c>
      <c r="AB126" s="191">
        <f>SUMIFS('Transport-DB'!S:S,'Transport-DB'!C:C,"="&amp;'Work DB'!C126,'Transport-DB'!F:F,"="&amp;'Work DB'!$AB$4)</f>
        <v>69.599999999999994</v>
      </c>
      <c r="AC126" s="191">
        <f>SUMIFS('Transport-DB'!S:S,'Transport-DB'!C:C,"="&amp;'Work DB'!C126,'Transport-DB'!F:F,"="&amp;'Work DB'!$AC$4)</f>
        <v>40</v>
      </c>
      <c r="AD126" s="188">
        <f>SUMIFS('Transport-DB'!S:S,'Transport-DB'!C:C,"="&amp;'Work DB'!C126,'Transport-DB'!F:F,"="&amp;'Work DB'!$AD$4)</f>
        <v>40</v>
      </c>
      <c r="AE126" s="188">
        <f>SUMIFS('Transport-DB'!S:S,'Transport-DB'!C:C,"="&amp;'Work DB'!C126,'Transport-DB'!F:F,"="&amp;'Work DB'!$AE$4)</f>
        <v>0</v>
      </c>
      <c r="AF126" s="188">
        <f>SUMIFS('Transport-DB'!S:S,'Transport-DB'!C:C,"="&amp;'Work DB'!C126,'Transport-DB'!F:F,"="&amp;'Work DB'!$AF$4)</f>
        <v>0</v>
      </c>
      <c r="AG126" s="189"/>
      <c r="AH126" s="230">
        <f>SUMIFS('Transport-DB'!T:T,'Transport-DB'!C:C,"="&amp;'Work DB'!C126)</f>
        <v>0</v>
      </c>
      <c r="AI126" s="32">
        <v>0</v>
      </c>
      <c r="AJ126" s="29">
        <v>0</v>
      </c>
      <c r="AK126" s="30">
        <f>SUMIFS(Civil_DB[بتن],Civil_DB[تاریخ],"="&amp;'Work DB'!C126)</f>
        <v>0</v>
      </c>
      <c r="AL126" s="28">
        <v>0</v>
      </c>
      <c r="AM126" s="29">
        <v>0</v>
      </c>
      <c r="AN126" s="31">
        <v>0</v>
      </c>
      <c r="AO126" s="28">
        <v>68</v>
      </c>
      <c r="AP126" s="29">
        <v>41</v>
      </c>
      <c r="AQ126" s="29">
        <v>115</v>
      </c>
      <c r="AR126" s="30">
        <v>10</v>
      </c>
      <c r="AS126" s="28">
        <v>8</v>
      </c>
      <c r="AT126" s="29">
        <v>19</v>
      </c>
      <c r="AU126" s="232">
        <f>VLOOKUP(C126,'Daily Gas'!R32:U62,2,FALSE)</f>
        <v>2217</v>
      </c>
      <c r="AV126" s="239">
        <f>AV125-AU126+38000</f>
        <v>77939</v>
      </c>
      <c r="AW126" s="29">
        <f t="shared" si="15"/>
        <v>71.150000000000006</v>
      </c>
      <c r="AX126" s="29">
        <v>0</v>
      </c>
      <c r="AY126" s="29">
        <f t="shared" si="19"/>
        <v>89.284308510638297</v>
      </c>
      <c r="AZ126" s="29">
        <f t="shared" si="16"/>
        <v>89.198999999999998</v>
      </c>
      <c r="BA126" s="29">
        <f t="shared" si="17"/>
        <v>35.497500000000002</v>
      </c>
      <c r="BB126" s="29">
        <v>0</v>
      </c>
      <c r="BC126" s="30">
        <v>0</v>
      </c>
      <c r="BD126" s="283"/>
      <c r="BE126" s="283"/>
      <c r="BF126" s="283"/>
      <c r="BG126" s="283"/>
      <c r="BH126" s="32"/>
      <c r="BI126" s="56"/>
      <c r="BJ126" s="509"/>
      <c r="BK126" s="15">
        <v>0</v>
      </c>
      <c r="BL126" s="15">
        <v>0</v>
      </c>
      <c r="BM126" s="15">
        <v>0</v>
      </c>
    </row>
    <row r="127" spans="2:73" s="15" customFormat="1" ht="21" x14ac:dyDescent="0.25">
      <c r="B127" s="47"/>
      <c r="C127" s="20">
        <f t="shared" si="12"/>
        <v>45492</v>
      </c>
      <c r="D127" s="190">
        <f>SUMIFS('Transport-DB'!R:R,'Transport-DB'!C:C,"="&amp;'Work DB'!C127,'Transport-DB'!F:F,"="&amp;'Work DB'!$D$4)</f>
        <v>221.77749999999997</v>
      </c>
      <c r="E127" s="191">
        <f>SUMIFS('Transport-DB'!R:R,'Transport-DB'!C:C,"="&amp;'Work DB'!C127,'Transport-DB'!F:F,"="&amp;'Work DB'!$E$4)</f>
        <v>0</v>
      </c>
      <c r="F127" s="191">
        <f>SUMIFS('Transport-DB'!R:R,'Transport-DB'!C:C,"="&amp;'Work DB'!C127,'Transport-DB'!F:F,"="&amp;'Work DB'!$F$4)</f>
        <v>0</v>
      </c>
      <c r="G127" s="191">
        <f>SUMIFS('Transport-DB'!R:R,'Transport-DB'!C:C,"="&amp;'Work DB'!C127,'Transport-DB'!F:F,"="&amp;'Work DB'!$G$4)</f>
        <v>0</v>
      </c>
      <c r="H127" s="188">
        <f>SUMIFS('Transport-DB'!R:R,'Transport-DB'!C:C,"="&amp;'Work DB'!C127,'Transport-DB'!F:F,"="&amp;'Work DB'!$H$4)</f>
        <v>0</v>
      </c>
      <c r="I127" s="191">
        <f>SUMIFS('Transport-DB'!R:R,'Transport-DB'!C:C,"="&amp;'Work DB'!C127,'Transport-DB'!F:F,"="&amp;'Work DB'!$I$4)</f>
        <v>0</v>
      </c>
      <c r="J127" s="483">
        <f>SUMIFS('Transport-DB'!R:R,'Transport-DB'!C:C,"="&amp;'Work DB'!C127,'Transport-DB'!F:F,"="&amp;'Work DB'!$J$4)</f>
        <v>0</v>
      </c>
      <c r="K127" s="190">
        <f>SUMIFS('Transport-DB'!Q:Q,'Transport-DB'!C:C,"="&amp;'Work DB'!C127,'Transport-DB'!F:F,"="&amp;'Work DB'!$K$4)</f>
        <v>59.85</v>
      </c>
      <c r="L127" s="191">
        <f>SUMIFS('Transport-DB'!Q:Q,'Transport-DB'!C:C,"="&amp;'Work DB'!C127,'Transport-DB'!F:F,"="&amp;'Work DB'!$L$4)</f>
        <v>630</v>
      </c>
      <c r="M127" s="191">
        <f>SUMIFS('Transport-DB'!Q:Q,'Transport-DB'!C:C,"="&amp;'Work DB'!C127,'Transport-DB'!F:F,"="&amp;'Work DB'!$M$4)</f>
        <v>515</v>
      </c>
      <c r="N127" s="191">
        <f>SUMIFS('Transport-DB'!Q:Q,'Transport-DB'!C:C,"="&amp;'Work DB'!C127,'Transport-DB'!F:F,"="&amp;'Work DB'!$N$4)</f>
        <v>0</v>
      </c>
      <c r="O127" s="191">
        <f>SUMIFS('Transport-DB'!Q:Q,'Transport-DB'!C:C,"="&amp;'Work DB'!C127,'Transport-DB'!F:F,"="&amp;'Work DB'!$O$4)</f>
        <v>0</v>
      </c>
      <c r="P127" s="191">
        <f>SUMIFS('Transport-DB'!Q:Q,'Transport-DB'!C:C,"&lt;="&amp;'Work DB'!C127,'Transport-DB'!F:F,"="&amp;'Work DB'!$P$4)</f>
        <v>0</v>
      </c>
      <c r="Q127" s="188">
        <f>SUMIFS('Transport-DB'!Q:Q,'Transport-DB'!C:C,"="&amp;'Work DB'!C127,'Transport-DB'!F:F,"="&amp;'Work DB'!$Q$4)</f>
        <v>0</v>
      </c>
      <c r="R127" s="189">
        <f>SUMIFS('Transport-DB'!Q:Q,'Transport-DB'!C:C,"="&amp;'Work DB'!C127,'Transport-DB'!F:F,"="&amp;'Work DB'!$R$4)</f>
        <v>0</v>
      </c>
      <c r="S127" s="190">
        <f t="shared" si="10"/>
        <v>911.62749999999983</v>
      </c>
      <c r="T127" s="191">
        <f t="shared" si="13"/>
        <v>515</v>
      </c>
      <c r="U127" s="191"/>
      <c r="V127" s="191"/>
      <c r="W127" s="191"/>
      <c r="X127" s="191"/>
      <c r="Y127" s="189"/>
      <c r="Z127" s="283"/>
      <c r="AA127" s="190">
        <f>SUMIFS('Transport-DB'!S:S,'Transport-DB'!C:C,"="&amp;'Work DB'!C127,'Transport-DB'!F:F,"="&amp;'Work DB'!$AA$4)</f>
        <v>94.4</v>
      </c>
      <c r="AB127" s="191">
        <f>SUMIFS('Transport-DB'!S:S,'Transport-DB'!C:C,"="&amp;'Work DB'!C127,'Transport-DB'!F:F,"="&amp;'Work DB'!$AB$4)</f>
        <v>58</v>
      </c>
      <c r="AC127" s="191">
        <f>SUMIFS('Transport-DB'!S:S,'Transport-DB'!C:C,"="&amp;'Work DB'!C127,'Transport-DB'!F:F,"="&amp;'Work DB'!$AC$4)</f>
        <v>60</v>
      </c>
      <c r="AD127" s="188">
        <f>SUMIFS('Transport-DB'!S:S,'Transport-DB'!C:C,"="&amp;'Work DB'!C127,'Transport-DB'!F:F,"="&amp;'Work DB'!$AD$4)</f>
        <v>40</v>
      </c>
      <c r="AE127" s="188">
        <f>SUMIFS('Transport-DB'!S:S,'Transport-DB'!C:C,"="&amp;'Work DB'!C127,'Transport-DB'!F:F,"="&amp;'Work DB'!$AE$4)</f>
        <v>0</v>
      </c>
      <c r="AF127" s="188">
        <f>SUMIFS('Transport-DB'!S:S,'Transport-DB'!C:C,"="&amp;'Work DB'!C127,'Transport-DB'!F:F,"="&amp;'Work DB'!$AF$4)</f>
        <v>0</v>
      </c>
      <c r="AG127" s="189"/>
      <c r="AH127" s="230">
        <f>SUMIFS('Transport-DB'!T:T,'Transport-DB'!C:C,"="&amp;'Work DB'!C127)</f>
        <v>0</v>
      </c>
      <c r="AI127" s="32">
        <v>0</v>
      </c>
      <c r="AJ127" s="29">
        <v>0</v>
      </c>
      <c r="AK127" s="30">
        <f>SUMIFS(Civil_DB[بتن],Civil_DB[تاریخ],"="&amp;'Work DB'!C127)</f>
        <v>42</v>
      </c>
      <c r="AL127" s="28">
        <v>0</v>
      </c>
      <c r="AM127" s="29">
        <v>0</v>
      </c>
      <c r="AN127" s="31">
        <v>0</v>
      </c>
      <c r="AO127" s="28">
        <v>65</v>
      </c>
      <c r="AP127" s="29">
        <v>39</v>
      </c>
      <c r="AQ127" s="29">
        <v>108</v>
      </c>
      <c r="AR127" s="30">
        <v>10</v>
      </c>
      <c r="AS127" s="28">
        <v>11</v>
      </c>
      <c r="AT127" s="29">
        <v>18</v>
      </c>
      <c r="AU127" s="232">
        <f>VLOOKUP(C127,'Daily Gas'!R33:U63,2,FALSE)</f>
        <v>4028</v>
      </c>
      <c r="AV127" s="239">
        <f>AV126-AU127+31000</f>
        <v>104911</v>
      </c>
      <c r="AW127" s="29">
        <f t="shared" si="15"/>
        <v>57.290000000000006</v>
      </c>
      <c r="AX127" s="29">
        <v>0</v>
      </c>
      <c r="AY127" s="29">
        <f t="shared" si="19"/>
        <v>79.659665425531912</v>
      </c>
      <c r="AZ127" s="29">
        <f t="shared" si="16"/>
        <v>79.159410000000008</v>
      </c>
      <c r="BA127" s="29">
        <f t="shared" si="17"/>
        <v>12.628500000000003</v>
      </c>
      <c r="BB127" s="29">
        <v>0</v>
      </c>
      <c r="BC127" s="30">
        <v>0</v>
      </c>
      <c r="BD127" s="283"/>
      <c r="BE127" s="283"/>
      <c r="BF127" s="283"/>
      <c r="BG127" s="283"/>
      <c r="BH127" s="32"/>
      <c r="BI127" s="56"/>
      <c r="BJ127" s="509"/>
      <c r="BK127" s="15">
        <v>0</v>
      </c>
      <c r="BL127" s="15">
        <v>0</v>
      </c>
      <c r="BM127" s="15">
        <v>0</v>
      </c>
      <c r="BP127" s="663"/>
      <c r="BQ127" s="663"/>
      <c r="BR127" s="663"/>
      <c r="BS127" s="654"/>
    </row>
    <row r="128" spans="2:73" s="15" customFormat="1" ht="21" x14ac:dyDescent="0.25">
      <c r="B128" s="47"/>
      <c r="C128" s="20">
        <f t="shared" si="12"/>
        <v>45493</v>
      </c>
      <c r="D128" s="190">
        <f>SUMIFS('Transport-DB'!R:R,'Transport-DB'!C:C,"="&amp;'Work DB'!C128,'Transport-DB'!F:F,"="&amp;'Work DB'!$D$4)</f>
        <v>481.79250000000002</v>
      </c>
      <c r="E128" s="191">
        <f>SUMIFS('Transport-DB'!R:R,'Transport-DB'!C:C,"="&amp;'Work DB'!C128,'Transport-DB'!F:F,"="&amp;'Work DB'!$E$4)</f>
        <v>0</v>
      </c>
      <c r="F128" s="191">
        <f>SUMIFS('Transport-DB'!R:R,'Transport-DB'!C:C,"="&amp;'Work DB'!C128,'Transport-DB'!F:F,"="&amp;'Work DB'!$F$4)</f>
        <v>300.66750000000002</v>
      </c>
      <c r="G128" s="191">
        <f>SUMIFS('Transport-DB'!R:R,'Transport-DB'!C:C,"="&amp;'Work DB'!C128,'Transport-DB'!F:F,"="&amp;'Work DB'!$G$4)</f>
        <v>0</v>
      </c>
      <c r="H128" s="188">
        <f>SUMIFS('Transport-DB'!R:R,'Transport-DB'!C:C,"="&amp;'Work DB'!C128,'Transport-DB'!F:F,"="&amp;'Work DB'!$H$4)</f>
        <v>0</v>
      </c>
      <c r="I128" s="191">
        <f>SUMIFS('Transport-DB'!R:R,'Transport-DB'!C:C,"="&amp;'Work DB'!C128,'Transport-DB'!F:F,"="&amp;'Work DB'!$I$4)</f>
        <v>0</v>
      </c>
      <c r="J128" s="483">
        <f>SUMIFS('Transport-DB'!R:R,'Transport-DB'!C:C,"="&amp;'Work DB'!C128,'Transport-DB'!F:F,"="&amp;'Work DB'!$J$4)</f>
        <v>0</v>
      </c>
      <c r="K128" s="190">
        <f>SUMIFS('Transport-DB'!Q:Q,'Transport-DB'!C:C,"="&amp;'Work DB'!C128,'Transport-DB'!F:F,"="&amp;'Work DB'!$K$4)</f>
        <v>0</v>
      </c>
      <c r="L128" s="191">
        <f>SUMIFS('Transport-DB'!Q:Q,'Transport-DB'!C:C,"="&amp;'Work DB'!C128,'Transport-DB'!F:F,"="&amp;'Work DB'!$L$4)</f>
        <v>805</v>
      </c>
      <c r="M128" s="191">
        <f>SUMIFS('Transport-DB'!Q:Q,'Transport-DB'!C:C,"="&amp;'Work DB'!C128,'Transport-DB'!F:F,"="&amp;'Work DB'!$M$4)</f>
        <v>546</v>
      </c>
      <c r="N128" s="191">
        <f>SUMIFS('Transport-DB'!Q:Q,'Transport-DB'!C:C,"="&amp;'Work DB'!C128,'Transport-DB'!F:F,"="&amp;'Work DB'!$N$4)</f>
        <v>527.05000000000007</v>
      </c>
      <c r="O128" s="191">
        <f>SUMIFS('Transport-DB'!Q:Q,'Transport-DB'!C:C,"="&amp;'Work DB'!C128,'Transport-DB'!F:F,"="&amp;'Work DB'!$O$4)</f>
        <v>0</v>
      </c>
      <c r="P128" s="191">
        <f>SUMIFS('Transport-DB'!Q:Q,'Transport-DB'!C:C,"&lt;="&amp;'Work DB'!C128,'Transport-DB'!F:F,"="&amp;'Work DB'!$P$4)</f>
        <v>0</v>
      </c>
      <c r="Q128" s="188">
        <f>SUMIFS('Transport-DB'!Q:Q,'Transport-DB'!C:C,"="&amp;'Work DB'!C128,'Transport-DB'!F:F,"="&amp;'Work DB'!$Q$4)</f>
        <v>0</v>
      </c>
      <c r="R128" s="189">
        <f>SUMIFS('Transport-DB'!Q:Q,'Transport-DB'!C:C,"="&amp;'Work DB'!C128,'Transport-DB'!F:F,"="&amp;'Work DB'!$R$4)</f>
        <v>0</v>
      </c>
      <c r="S128" s="190">
        <f t="shared" si="10"/>
        <v>2114.5100000000002</v>
      </c>
      <c r="T128" s="191">
        <f t="shared" si="13"/>
        <v>546</v>
      </c>
      <c r="U128" s="191"/>
      <c r="V128" s="191"/>
      <c r="W128" s="191"/>
      <c r="X128" s="191"/>
      <c r="Y128" s="189"/>
      <c r="Z128" s="283"/>
      <c r="AA128" s="190">
        <f>SUMIFS('Transport-DB'!S:S,'Transport-DB'!C:C,"="&amp;'Work DB'!C128,'Transport-DB'!F:F,"="&amp;'Work DB'!$AA$4)</f>
        <v>94.4</v>
      </c>
      <c r="AB128" s="191">
        <f>SUMIFS('Transport-DB'!S:S,'Transport-DB'!C:C,"="&amp;'Work DB'!C128,'Transport-DB'!F:F,"="&amp;'Work DB'!$AB$4)</f>
        <v>69.599999999999994</v>
      </c>
      <c r="AC128" s="191">
        <f>SUMIFS('Transport-DB'!S:S,'Transport-DB'!C:C,"="&amp;'Work DB'!C128,'Transport-DB'!F:F,"="&amp;'Work DB'!$AC$4)</f>
        <v>56</v>
      </c>
      <c r="AD128" s="188">
        <f>SUMIFS('Transport-DB'!S:S,'Transport-DB'!C:C,"="&amp;'Work DB'!C128,'Transport-DB'!F:F,"="&amp;'Work DB'!$AD$4)</f>
        <v>0</v>
      </c>
      <c r="AE128" s="188">
        <f>SUMIFS('Transport-DB'!S:S,'Transport-DB'!C:C,"="&amp;'Work DB'!C128,'Transport-DB'!F:F,"="&amp;'Work DB'!$AE$4)</f>
        <v>0</v>
      </c>
      <c r="AF128" s="188">
        <f>SUMIFS('Transport-DB'!S:S,'Transport-DB'!C:C,"="&amp;'Work DB'!C128,'Transport-DB'!F:F,"="&amp;'Work DB'!$AF$4)</f>
        <v>0</v>
      </c>
      <c r="AG128" s="189"/>
      <c r="AH128" s="230">
        <f>SUMIFS('Transport-DB'!T:T,'Transport-DB'!C:C,"="&amp;'Work DB'!C128)</f>
        <v>0</v>
      </c>
      <c r="AI128" s="32">
        <v>0</v>
      </c>
      <c r="AJ128" s="29">
        <v>0</v>
      </c>
      <c r="AK128" s="30">
        <f>SUMIFS(Civil_DB[بتن],Civil_DB[تاریخ],"="&amp;'Work DB'!C128)</f>
        <v>0</v>
      </c>
      <c r="AL128" s="28">
        <v>0</v>
      </c>
      <c r="AM128" s="29">
        <v>0</v>
      </c>
      <c r="AN128" s="31">
        <v>0</v>
      </c>
      <c r="AO128" s="28">
        <v>71</v>
      </c>
      <c r="AP128" s="29">
        <v>47</v>
      </c>
      <c r="AQ128" s="29">
        <v>126</v>
      </c>
      <c r="AR128" s="30">
        <v>10</v>
      </c>
      <c r="AS128" s="28">
        <v>8</v>
      </c>
      <c r="AT128" s="29">
        <v>23</v>
      </c>
      <c r="AU128" s="232">
        <f>VLOOKUP(C128,'Daily Gas'!R34:U64,2,FALSE)</f>
        <v>0</v>
      </c>
      <c r="AV128" s="239">
        <f t="shared" ref="AV128:AV140" si="20">AV127-AU128</f>
        <v>104911</v>
      </c>
      <c r="AW128" s="29">
        <f t="shared" si="15"/>
        <v>57.290000000000006</v>
      </c>
      <c r="AX128" s="29">
        <v>0</v>
      </c>
      <c r="AY128" s="29">
        <f t="shared" si="19"/>
        <v>79.659665425531912</v>
      </c>
      <c r="AZ128" s="29">
        <f t="shared" si="16"/>
        <v>79.159410000000008</v>
      </c>
      <c r="BA128" s="29">
        <f t="shared" si="17"/>
        <v>12.628500000000003</v>
      </c>
      <c r="BB128" s="29">
        <v>0</v>
      </c>
      <c r="BC128" s="30">
        <v>0</v>
      </c>
      <c r="BD128" s="283"/>
      <c r="BE128" s="283"/>
      <c r="BF128" s="283"/>
      <c r="BG128" s="283"/>
      <c r="BH128" s="32"/>
      <c r="BI128" s="56"/>
      <c r="BJ128" s="509"/>
      <c r="BK128" s="15">
        <v>0</v>
      </c>
      <c r="BL128" s="15">
        <v>0</v>
      </c>
      <c r="BM128" s="15">
        <v>0</v>
      </c>
    </row>
    <row r="129" spans="2:80" s="15" customFormat="1" ht="21.75" thickBot="1" x14ac:dyDescent="0.3">
      <c r="B129" s="47"/>
      <c r="C129" s="20">
        <f t="shared" si="12"/>
        <v>45494</v>
      </c>
      <c r="D129" s="190">
        <f>SUMIFS('Transport-DB'!R:R,'Transport-DB'!C:C,"="&amp;'Work DB'!C129,'Transport-DB'!F:F,"="&amp;'Work DB'!$D$4)</f>
        <v>604.15250000000003</v>
      </c>
      <c r="E129" s="191">
        <f>SUMIFS('Transport-DB'!R:R,'Transport-DB'!C:C,"="&amp;'Work DB'!C129,'Transport-DB'!F:F,"="&amp;'Work DB'!$E$4)</f>
        <v>0</v>
      </c>
      <c r="F129" s="191">
        <f>SUMIFS('Transport-DB'!R:R,'Transport-DB'!C:C,"="&amp;'Work DB'!C129,'Transport-DB'!F:F,"="&amp;'Work DB'!$F$4)</f>
        <v>412.505</v>
      </c>
      <c r="G129" s="191">
        <f>SUMIFS('Transport-DB'!R:R,'Transport-DB'!C:C,"="&amp;'Work DB'!C129,'Transport-DB'!F:F,"="&amp;'Work DB'!$G$4)</f>
        <v>0</v>
      </c>
      <c r="H129" s="188">
        <f>SUMIFS('Transport-DB'!R:R,'Transport-DB'!C:C,"="&amp;'Work DB'!C129,'Transport-DB'!F:F,"="&amp;'Work DB'!$H$4)</f>
        <v>0</v>
      </c>
      <c r="I129" s="191">
        <f>SUMIFS('Transport-DB'!R:R,'Transport-DB'!C:C,"="&amp;'Work DB'!C129,'Transport-DB'!F:F,"="&amp;'Work DB'!$I$4)</f>
        <v>0</v>
      </c>
      <c r="J129" s="483">
        <f>SUMIFS('Transport-DB'!R:R,'Transport-DB'!C:C,"="&amp;'Work DB'!C129,'Transport-DB'!F:F,"="&amp;'Work DB'!$J$4)</f>
        <v>0</v>
      </c>
      <c r="K129" s="190">
        <f>SUMIFS('Transport-DB'!Q:Q,'Transport-DB'!C:C,"="&amp;'Work DB'!C129,'Transport-DB'!F:F,"="&amp;'Work DB'!$K$4)</f>
        <v>0</v>
      </c>
      <c r="L129" s="191">
        <f>SUMIFS('Transport-DB'!Q:Q,'Transport-DB'!C:C,"="&amp;'Work DB'!C129,'Transport-DB'!F:F,"="&amp;'Work DB'!$L$4)</f>
        <v>1050</v>
      </c>
      <c r="M129" s="191">
        <f>SUMIFS('Transport-DB'!Q:Q,'Transport-DB'!C:C,"="&amp;'Work DB'!C129,'Transport-DB'!F:F,"="&amp;'Work DB'!$M$4)</f>
        <v>595</v>
      </c>
      <c r="N129" s="191">
        <f>SUMIFS('Transport-DB'!Q:Q,'Transport-DB'!C:C,"="&amp;'Work DB'!C129,'Transport-DB'!F:F,"="&amp;'Work DB'!$N$4)</f>
        <v>510.45000000000005</v>
      </c>
      <c r="O129" s="191">
        <f>SUMIFS('Transport-DB'!Q:Q,'Transport-DB'!C:C,"="&amp;'Work DB'!C129,'Transport-DB'!F:F,"="&amp;'Work DB'!$O$4)</f>
        <v>0</v>
      </c>
      <c r="P129" s="191">
        <f>SUMIFS('Transport-DB'!Q:Q,'Transport-DB'!C:C,"&lt;="&amp;'Work DB'!C129,'Transport-DB'!F:F,"="&amp;'Work DB'!$P$4)</f>
        <v>0</v>
      </c>
      <c r="Q129" s="188">
        <f>SUMIFS('Transport-DB'!Q:Q,'Transport-DB'!C:C,"="&amp;'Work DB'!C129,'Transport-DB'!F:F,"="&amp;'Work DB'!$Q$4)</f>
        <v>0</v>
      </c>
      <c r="R129" s="189">
        <f>SUMIFS('Transport-DB'!Q:Q,'Transport-DB'!C:C,"="&amp;'Work DB'!C129,'Transport-DB'!F:F,"="&amp;'Work DB'!$R$4)</f>
        <v>0</v>
      </c>
      <c r="S129" s="190">
        <f t="shared" si="10"/>
        <v>2577.1075000000001</v>
      </c>
      <c r="T129" s="191">
        <f t="shared" si="13"/>
        <v>595</v>
      </c>
      <c r="U129" s="191"/>
      <c r="V129" s="191"/>
      <c r="W129" s="191"/>
      <c r="X129" s="191"/>
      <c r="Y129" s="189"/>
      <c r="Z129" s="283">
        <v>0</v>
      </c>
      <c r="AA129" s="190">
        <f>SUMIFS('Transport-DB'!S:S,'Transport-DB'!C:C,"="&amp;'Work DB'!C129,'Transport-DB'!F:F,"="&amp;'Work DB'!$AA$4)</f>
        <v>82.600000000000009</v>
      </c>
      <c r="AB129" s="191">
        <f>SUMIFS('Transport-DB'!S:S,'Transport-DB'!C:C,"="&amp;'Work DB'!C129,'Transport-DB'!F:F,"="&amp;'Work DB'!$AB$4)</f>
        <v>58</v>
      </c>
      <c r="AC129" s="191">
        <f>SUMIFS('Transport-DB'!S:S,'Transport-DB'!C:C,"="&amp;'Work DB'!C129,'Transport-DB'!F:F,"="&amp;'Work DB'!$AC$4)</f>
        <v>70</v>
      </c>
      <c r="AD129" s="188">
        <f>SUMIFS('Transport-DB'!S:S,'Transport-DB'!C:C,"="&amp;'Work DB'!C129,'Transport-DB'!F:F,"="&amp;'Work DB'!$AD$4)</f>
        <v>40</v>
      </c>
      <c r="AE129" s="188">
        <f>SUMIFS('Transport-DB'!S:S,'Transport-DB'!C:C,"="&amp;'Work DB'!C129,'Transport-DB'!F:F,"="&amp;'Work DB'!$AE$4)</f>
        <v>0</v>
      </c>
      <c r="AF129" s="188">
        <f>SUMIFS('Transport-DB'!S:S,'Transport-DB'!C:C,"="&amp;'Work DB'!C129,'Transport-DB'!F:F,"="&amp;'Work DB'!$AF$4)</f>
        <v>0</v>
      </c>
      <c r="AG129" s="189"/>
      <c r="AH129" s="230">
        <f>SUMIFS('Transport-DB'!T:T,'Transport-DB'!C:C,"="&amp;'Work DB'!C129)</f>
        <v>0</v>
      </c>
      <c r="AI129" s="32">
        <v>0</v>
      </c>
      <c r="AJ129" s="29">
        <v>0</v>
      </c>
      <c r="AK129" s="30">
        <f>SUMIFS(Civil_DB[بتن],Civil_DB[تاریخ],"="&amp;'Work DB'!C129)</f>
        <v>37</v>
      </c>
      <c r="AL129" s="28">
        <v>0</v>
      </c>
      <c r="AM129" s="29">
        <v>0</v>
      </c>
      <c r="AN129" s="31">
        <v>0</v>
      </c>
      <c r="AO129" s="28">
        <v>74</v>
      </c>
      <c r="AP129" s="29">
        <v>51</v>
      </c>
      <c r="AQ129" s="29">
        <v>126</v>
      </c>
      <c r="AR129" s="30">
        <v>10</v>
      </c>
      <c r="AS129" s="28">
        <v>13</v>
      </c>
      <c r="AT129" s="29">
        <v>23</v>
      </c>
      <c r="AU129" s="232">
        <f>VLOOKUP(C129,'Daily Gas'!R35:U65,2,FALSE)</f>
        <v>7031</v>
      </c>
      <c r="AV129" s="239">
        <f t="shared" si="20"/>
        <v>97880</v>
      </c>
      <c r="AW129" s="29">
        <f t="shared" si="15"/>
        <v>45.080000000000005</v>
      </c>
      <c r="AX129" s="29">
        <v>0</v>
      </c>
      <c r="AY129" s="29">
        <f t="shared" si="19"/>
        <v>71.170768771276599</v>
      </c>
      <c r="AZ129" s="29">
        <f t="shared" si="16"/>
        <v>70.309215900000012</v>
      </c>
      <c r="BA129" s="29">
        <f t="shared" si="17"/>
        <v>22.482000000000003</v>
      </c>
      <c r="BB129" s="29">
        <v>0</v>
      </c>
      <c r="BC129" s="30">
        <v>0</v>
      </c>
      <c r="BD129" s="283"/>
      <c r="BE129" s="283"/>
      <c r="BF129" s="283"/>
      <c r="BG129" s="283"/>
      <c r="BH129" s="32"/>
      <c r="BI129" s="56"/>
      <c r="BJ129" s="509"/>
      <c r="BK129" s="15">
        <v>0</v>
      </c>
      <c r="BL129" s="15">
        <v>0</v>
      </c>
      <c r="BM129" s="15">
        <v>0</v>
      </c>
      <c r="BN129" s="15">
        <f>10+20</f>
        <v>30</v>
      </c>
    </row>
    <row r="130" spans="2:80" s="493" customFormat="1" ht="21.75" thickBot="1" x14ac:dyDescent="0.3">
      <c r="B130" s="484"/>
      <c r="C130" s="485">
        <f t="shared" si="12"/>
        <v>45495</v>
      </c>
      <c r="D130" s="486">
        <f>SUMIFS('Transport-DB'!R:R,'Transport-DB'!C:C,"="&amp;'Work DB'!C130,'Transport-DB'!F:F,"="&amp;'Work DB'!$D$4)</f>
        <v>489.43999999999994</v>
      </c>
      <c r="E130" s="487">
        <f>SUMIFS('Transport-DB'!R:R,'Transport-DB'!C:C,"="&amp;'Work DB'!C130,'Transport-DB'!F:F,"="&amp;'Work DB'!$E$4)</f>
        <v>443.84249999999997</v>
      </c>
      <c r="F130" s="487">
        <f>SUMIFS('Transport-DB'!R:R,'Transport-DB'!C:C,"="&amp;'Work DB'!C130,'Transport-DB'!F:F,"="&amp;'Work DB'!$F$4)</f>
        <v>464.19749999999993</v>
      </c>
      <c r="G130" s="487">
        <f>SUMIFS('Transport-DB'!R:R,'Transport-DB'!C:C,"="&amp;'Work DB'!C130,'Transport-DB'!F:F,"="&amp;'Work DB'!$G$4)</f>
        <v>0</v>
      </c>
      <c r="H130" s="488">
        <f>SUMIFS('Transport-DB'!R:R,'Transport-DB'!C:C,"="&amp;'Work DB'!C130,'Transport-DB'!F:F,"="&amp;'Work DB'!$H$4)</f>
        <v>0</v>
      </c>
      <c r="I130" s="487">
        <f>SUMIFS('Transport-DB'!R:R,'Transport-DB'!C:C,"="&amp;'Work DB'!C130,'Transport-DB'!F:F,"="&amp;'Work DB'!$I$4)</f>
        <v>0</v>
      </c>
      <c r="J130" s="489">
        <f>SUMIFS('Transport-DB'!R:R,'Transport-DB'!C:C,"="&amp;'Work DB'!C130,'Transport-DB'!F:F,"="&amp;'Work DB'!$J$4)</f>
        <v>0</v>
      </c>
      <c r="K130" s="486">
        <f>SUMIFS('Transport-DB'!Q:Q,'Transport-DB'!C:C,"="&amp;'Work DB'!C130,'Transport-DB'!F:F,"="&amp;'Work DB'!$K$4)</f>
        <v>0</v>
      </c>
      <c r="L130" s="487">
        <f>SUMIFS('Transport-DB'!Q:Q,'Transport-DB'!C:C,"="&amp;'Work DB'!C130,'Transport-DB'!F:F,"="&amp;'Work DB'!$L$4)</f>
        <v>945</v>
      </c>
      <c r="M130" s="487">
        <f>SUMIFS('Transport-DB'!Q:Q,'Transport-DB'!C:C,"="&amp;'Work DB'!C130,'Transport-DB'!F:F,"="&amp;'Work DB'!$M$4)</f>
        <v>1036</v>
      </c>
      <c r="N130" s="487">
        <f>SUMIFS('Transport-DB'!Q:Q,'Transport-DB'!C:C,"="&amp;'Work DB'!C130,'Transport-DB'!F:F,"="&amp;'Work DB'!$N$4)</f>
        <v>0</v>
      </c>
      <c r="O130" s="487">
        <f>SUMIFS('Transport-DB'!Q:Q,'Transport-DB'!C:C,"="&amp;'Work DB'!C130,'Transport-DB'!F:F,"="&amp;'Work DB'!$O$4)</f>
        <v>0</v>
      </c>
      <c r="P130" s="487">
        <f>SUMIFS('Transport-DB'!Q:Q,'Transport-DB'!C:C,"&lt;="&amp;'Work DB'!C130,'Transport-DB'!F:F,"="&amp;'Work DB'!$P$4)</f>
        <v>0</v>
      </c>
      <c r="Q130" s="488">
        <f>SUMIFS('Transport-DB'!Q:Q,'Transport-DB'!C:C,"="&amp;'Work DB'!C130,'Transport-DB'!F:F,"="&amp;'Work DB'!$Q$4)</f>
        <v>0</v>
      </c>
      <c r="R130" s="490">
        <f>SUMIFS('Transport-DB'!Q:Q,'Transport-DB'!C:C,"="&amp;'Work DB'!C130,'Transport-DB'!F:F,"="&amp;'Work DB'!$R$4)</f>
        <v>0</v>
      </c>
      <c r="S130" s="495">
        <f t="shared" si="10"/>
        <v>2342.4799999999996</v>
      </c>
      <c r="T130" s="487">
        <f t="shared" si="13"/>
        <v>1036</v>
      </c>
      <c r="U130" s="487"/>
      <c r="V130" s="487"/>
      <c r="W130" s="487"/>
      <c r="X130" s="487"/>
      <c r="Y130" s="490"/>
      <c r="Z130" s="489"/>
      <c r="AA130" s="486">
        <f>SUMIFS('Transport-DB'!S:S,'Transport-DB'!C:C,"="&amp;'Work DB'!C130,'Transport-DB'!F:F,"="&amp;'Work DB'!$AA$4)</f>
        <v>47.2</v>
      </c>
      <c r="AB130" s="487">
        <f>SUMIFS('Transport-DB'!S:S,'Transport-DB'!C:C,"="&amp;'Work DB'!C130,'Transport-DB'!F:F,"="&amp;'Work DB'!$AB$4)</f>
        <v>46.4</v>
      </c>
      <c r="AC130" s="487">
        <f>SUMIFS('Transport-DB'!S:S,'Transport-DB'!C:C,"="&amp;'Work DB'!C130,'Transport-DB'!F:F,"="&amp;'Work DB'!$AC$4)</f>
        <v>40</v>
      </c>
      <c r="AD130" s="488">
        <f>SUMIFS('Transport-DB'!S:S,'Transport-DB'!C:C,"="&amp;'Work DB'!C130,'Transport-DB'!F:F,"="&amp;'Work DB'!$AD$4)</f>
        <v>30</v>
      </c>
      <c r="AE130" s="488">
        <f>SUMIFS('Transport-DB'!S:S,'Transport-DB'!C:C,"="&amp;'Work DB'!C130,'Transport-DB'!F:F,"="&amp;'Work DB'!$AE$4)</f>
        <v>0</v>
      </c>
      <c r="AF130" s="488">
        <f>SUMIFS('Transport-DB'!S:S,'Transport-DB'!C:C,"="&amp;'Work DB'!C130,'Transport-DB'!F:F,"="&amp;'Work DB'!$AF$4)</f>
        <v>0</v>
      </c>
      <c r="AG130" s="490"/>
      <c r="AH130" s="486">
        <f>SUMIFS('Transport-DB'!T:T,'Transport-DB'!C:C,"="&amp;'Work DB'!C130)</f>
        <v>0</v>
      </c>
      <c r="AI130" s="491">
        <v>0</v>
      </c>
      <c r="AJ130" s="487">
        <v>0</v>
      </c>
      <c r="AK130" s="30">
        <f>SUMIFS(Civil_DB[بتن],Civil_DB[تاریخ],"="&amp;'Work DB'!C130)</f>
        <v>45</v>
      </c>
      <c r="AL130" s="486">
        <v>0</v>
      </c>
      <c r="AM130" s="487">
        <v>0</v>
      </c>
      <c r="AN130" s="488">
        <v>0</v>
      </c>
      <c r="AO130" s="486">
        <v>75</v>
      </c>
      <c r="AP130" s="487">
        <v>53</v>
      </c>
      <c r="AQ130" s="487">
        <v>134</v>
      </c>
      <c r="AR130" s="490">
        <v>10</v>
      </c>
      <c r="AS130" s="486">
        <v>12</v>
      </c>
      <c r="AT130" s="487">
        <v>27</v>
      </c>
      <c r="AU130" s="490">
        <f>'Daily Gas'!W5</f>
        <v>2200</v>
      </c>
      <c r="AV130" s="491">
        <f t="shared" si="20"/>
        <v>95680</v>
      </c>
      <c r="AW130" s="487">
        <f t="shared" si="15"/>
        <v>58.230000000000004</v>
      </c>
      <c r="AX130" s="487">
        <v>0</v>
      </c>
      <c r="AY130" s="487">
        <f t="shared" si="19"/>
        <v>61.103561083563832</v>
      </c>
      <c r="AZ130" s="487">
        <f t="shared" si="16"/>
        <v>59.805123741000017</v>
      </c>
      <c r="BA130" s="487">
        <f t="shared" si="17"/>
        <v>22.979500000000005</v>
      </c>
      <c r="BB130" s="487">
        <v>0</v>
      </c>
      <c r="BC130" s="487">
        <v>0</v>
      </c>
      <c r="BD130" s="489"/>
      <c r="BE130" s="489"/>
      <c r="BF130" s="489"/>
      <c r="BG130" s="489"/>
      <c r="BH130" s="491"/>
      <c r="BI130" s="492" t="s">
        <v>37</v>
      </c>
      <c r="BK130" s="493">
        <v>28</v>
      </c>
      <c r="BL130" s="493">
        <v>0</v>
      </c>
      <c r="BM130" s="493">
        <v>0</v>
      </c>
      <c r="BN130" s="493">
        <v>25</v>
      </c>
      <c r="BP130" s="664" t="s">
        <v>541</v>
      </c>
      <c r="BQ130" s="665" t="s">
        <v>542</v>
      </c>
      <c r="BR130" s="666" t="s">
        <v>543</v>
      </c>
    </row>
    <row r="131" spans="2:80" s="15" customFormat="1" ht="21" x14ac:dyDescent="0.25">
      <c r="B131" s="47"/>
      <c r="C131" s="20">
        <f t="shared" si="12"/>
        <v>45496</v>
      </c>
      <c r="D131" s="190">
        <f>SUMIFS('Transport-DB'!R:R,'Transport-DB'!C:C,"="&amp;'Work DB'!C131,'Transport-DB'!F:F,"="&amp;'Work DB'!$D$4)</f>
        <v>504.73500000000001</v>
      </c>
      <c r="E131" s="191">
        <f>SUMIFS('Transport-DB'!R:R,'Transport-DB'!C:C,"="&amp;'Work DB'!C131,'Transport-DB'!F:F,"="&amp;'Work DB'!$E$4)</f>
        <v>429.52500000000003</v>
      </c>
      <c r="F131" s="191">
        <f>SUMIFS('Transport-DB'!R:R,'Transport-DB'!C:C,"="&amp;'Work DB'!C131,'Transport-DB'!F:F,"="&amp;'Work DB'!$F$4)</f>
        <v>422.22249999999997</v>
      </c>
      <c r="G131" s="191">
        <f>SUMIFS('Transport-DB'!R:R,'Transport-DB'!C:C,"="&amp;'Work DB'!C131,'Transport-DB'!F:F,"="&amp;'Work DB'!$G$4)</f>
        <v>0</v>
      </c>
      <c r="H131" s="188">
        <f>SUMIFS('Transport-DB'!R:R,'Transport-DB'!C:C,"="&amp;'Work DB'!C131,'Transport-DB'!F:F,"="&amp;'Work DB'!$H$4)</f>
        <v>0</v>
      </c>
      <c r="I131" s="191">
        <f>SUMIFS('Transport-DB'!R:R,'Transport-DB'!C:C,"="&amp;'Work DB'!C131,'Transport-DB'!F:F,"="&amp;'Work DB'!$I$4)</f>
        <v>0</v>
      </c>
      <c r="J131" s="483">
        <f>SUMIFS('Transport-DB'!R:R,'Transport-DB'!C:C,"="&amp;'Work DB'!C131,'Transport-DB'!F:F,"="&amp;'Work DB'!$J$4)</f>
        <v>0</v>
      </c>
      <c r="K131" s="190">
        <f>SUMIFS('Transport-DB'!Q:Q,'Transport-DB'!C:C,"="&amp;'Work DB'!C131,'Transport-DB'!F:F,"="&amp;'Work DB'!$K$4)</f>
        <v>0</v>
      </c>
      <c r="L131" s="191">
        <f>SUMIFS('Transport-DB'!Q:Q,'Transport-DB'!C:C,"="&amp;'Work DB'!C131,'Transport-DB'!F:F,"="&amp;'Work DB'!$L$4)</f>
        <v>630</v>
      </c>
      <c r="M131" s="191">
        <f>SUMIFS('Transport-DB'!Q:Q,'Transport-DB'!C:C,"="&amp;'Work DB'!C131,'Transport-DB'!F:F,"="&amp;'Work DB'!$M$4)</f>
        <v>802</v>
      </c>
      <c r="N131" s="191">
        <f>SUMIFS('Transport-DB'!Q:Q,'Transport-DB'!C:C,"="&amp;'Work DB'!C131,'Transport-DB'!F:F,"="&amp;'Work DB'!$N$4)</f>
        <v>0</v>
      </c>
      <c r="O131" s="191">
        <f>SUMIFS('Transport-DB'!Q:Q,'Transport-DB'!C:C,"="&amp;'Work DB'!C131,'Transport-DB'!F:F,"="&amp;'Work DB'!$O$4)</f>
        <v>0</v>
      </c>
      <c r="P131" s="191">
        <f>SUMIFS('Transport-DB'!Q:Q,'Transport-DB'!C:C,"="&amp;'Work DB'!C131,'Transport-DB'!F:F,"="&amp;'Work DB'!$P$4)</f>
        <v>0</v>
      </c>
      <c r="Q131" s="188">
        <f>SUMIFS('Transport-DB'!Q:Q,'Transport-DB'!C:C,"="&amp;'Work DB'!C131,'Transport-DB'!F:F,"="&amp;'Work DB'!$Q$4)</f>
        <v>0</v>
      </c>
      <c r="R131" s="189">
        <f>SUMIFS('Transport-DB'!Q:Q,'Transport-DB'!C:C,"="&amp;'Work DB'!C131,'Transport-DB'!F:F,"="&amp;'Work DB'!$R$4)</f>
        <v>0</v>
      </c>
      <c r="S131" s="190">
        <f t="shared" si="10"/>
        <v>1986.4825000000001</v>
      </c>
      <c r="T131" s="191">
        <f t="shared" si="13"/>
        <v>802</v>
      </c>
      <c r="U131" s="191"/>
      <c r="V131" s="191"/>
      <c r="W131" s="191"/>
      <c r="X131" s="191"/>
      <c r="Y131" s="189"/>
      <c r="Z131" s="283"/>
      <c r="AA131" s="190">
        <f>SUMIFS('Transport-DB'!S:S,'Transport-DB'!C:C,"="&amp;'Work DB'!C131,'Transport-DB'!F:F,"="&amp;'Work DB'!$AA$4)</f>
        <v>59.000000000000007</v>
      </c>
      <c r="AB131" s="191">
        <f>SUMIFS('Transport-DB'!S:S,'Transport-DB'!C:C,"="&amp;'Work DB'!C131,'Transport-DB'!F:F,"="&amp;'Work DB'!$AB$4)</f>
        <v>46.4</v>
      </c>
      <c r="AC131" s="191">
        <f>SUMIFS('Transport-DB'!S:S,'Transport-DB'!C:C,"="&amp;'Work DB'!C131,'Transport-DB'!F:F,"="&amp;'Work DB'!$AC$4)</f>
        <v>67.199999999999989</v>
      </c>
      <c r="AD131" s="188">
        <f>SUMIFS('Transport-DB'!S:S,'Transport-DB'!C:C,"="&amp;'Work DB'!C131,'Transport-DB'!F:F,"="&amp;'Work DB'!$AD$4)</f>
        <v>30</v>
      </c>
      <c r="AE131" s="188">
        <f>SUMIFS('Transport-DB'!S:S,'Transport-DB'!C:C,"="&amp;'Work DB'!C131,'Transport-DB'!F:F,"="&amp;'Work DB'!$AE$4)</f>
        <v>0</v>
      </c>
      <c r="AF131" s="188">
        <f>SUMIFS('Transport-DB'!S:S,'Transport-DB'!C:C,"="&amp;'Work DB'!C131,'Transport-DB'!F:F,"="&amp;'Work DB'!$AF$4)</f>
        <v>0</v>
      </c>
      <c r="AG131" s="189"/>
      <c r="AH131" s="230">
        <f>SUMIFS('Transport-DB'!T:T,'Transport-DB'!C:C,"="&amp;'Work DB'!C131)</f>
        <v>0</v>
      </c>
      <c r="AI131" s="32">
        <v>0</v>
      </c>
      <c r="AJ131" s="29">
        <v>0</v>
      </c>
      <c r="AK131" s="30">
        <f>SUMIFS(Civil_DB[بتن],Civil_DB[تاریخ],"="&amp;'Work DB'!C131)</f>
        <v>38</v>
      </c>
      <c r="AL131" s="28">
        <v>0</v>
      </c>
      <c r="AM131" s="29">
        <v>0</v>
      </c>
      <c r="AN131" s="31">
        <v>0</v>
      </c>
      <c r="AO131" s="28">
        <v>78</v>
      </c>
      <c r="AP131" s="29">
        <v>57</v>
      </c>
      <c r="AQ131" s="29">
        <v>140</v>
      </c>
      <c r="AR131" s="30">
        <v>10</v>
      </c>
      <c r="AS131" s="28">
        <v>12</v>
      </c>
      <c r="AT131" s="29">
        <v>28</v>
      </c>
      <c r="AU131" s="232">
        <f>'Daily Gas'!W6</f>
        <v>4344</v>
      </c>
      <c r="AV131" s="239">
        <f t="shared" si="20"/>
        <v>91336</v>
      </c>
      <c r="AW131" s="29">
        <f t="shared" si="15"/>
        <v>45.690000000000005</v>
      </c>
      <c r="AX131" s="29">
        <v>0</v>
      </c>
      <c r="AY131" s="29">
        <f t="shared" si="19"/>
        <v>64.056525472728197</v>
      </c>
      <c r="AZ131" s="29">
        <f t="shared" si="16"/>
        <v>50.930672503590017</v>
      </c>
      <c r="BA131" s="29">
        <f t="shared" si="17"/>
        <v>23.968500000000006</v>
      </c>
      <c r="BB131" s="29">
        <v>0</v>
      </c>
      <c r="BC131" s="30">
        <v>0</v>
      </c>
      <c r="BD131" s="283"/>
      <c r="BE131" s="283"/>
      <c r="BF131" s="283"/>
      <c r="BG131" s="283"/>
      <c r="BH131" s="32"/>
      <c r="BI131" s="56"/>
      <c r="BJ131" s="509"/>
      <c r="BK131" s="15">
        <v>0</v>
      </c>
      <c r="BL131" s="15">
        <f>BP131*5.79</f>
        <v>11.58</v>
      </c>
      <c r="BM131" s="593">
        <f>BQ131*5.79</f>
        <v>0</v>
      </c>
      <c r="BN131" s="593">
        <f>BR131*5.42</f>
        <v>21.68</v>
      </c>
      <c r="BP131" s="15">
        <v>2</v>
      </c>
      <c r="BQ131" s="593">
        <v>0</v>
      </c>
      <c r="BR131" s="593">
        <v>4</v>
      </c>
      <c r="BU131" s="593">
        <v>0</v>
      </c>
      <c r="BV131" s="593">
        <v>10</v>
      </c>
      <c r="BW131" s="593">
        <v>0</v>
      </c>
      <c r="BX131" s="593">
        <f>5+5+10</f>
        <v>20</v>
      </c>
    </row>
    <row r="132" spans="2:80" s="15" customFormat="1" ht="21" x14ac:dyDescent="0.25">
      <c r="B132" s="47"/>
      <c r="C132" s="20">
        <f t="shared" si="12"/>
        <v>45497</v>
      </c>
      <c r="D132" s="190">
        <f>SUMIFS('Transport-DB'!R:R,'Transport-DB'!C:C,"="&amp;'Work DB'!C132,'Transport-DB'!F:F,"="&amp;'Work DB'!$D$4)</f>
        <v>91.77000000000001</v>
      </c>
      <c r="E132" s="191">
        <f>SUMIFS('Transport-DB'!R:R,'Transport-DB'!C:C,"="&amp;'Work DB'!C132,'Transport-DB'!F:F,"="&amp;'Work DB'!$E$4)</f>
        <v>0</v>
      </c>
      <c r="F132" s="191">
        <f>SUMIFS('Transport-DB'!R:R,'Transport-DB'!C:C,"="&amp;'Work DB'!C132,'Transport-DB'!F:F,"="&amp;'Work DB'!$F$4)</f>
        <v>521.52499999999998</v>
      </c>
      <c r="G132" s="191">
        <f>SUMIFS('Transport-DB'!R:R,'Transport-DB'!C:C,"="&amp;'Work DB'!C132,'Transport-DB'!F:F,"="&amp;'Work DB'!$G$4)</f>
        <v>0</v>
      </c>
      <c r="H132" s="188">
        <f>SUMIFS('Transport-DB'!R:R,'Transport-DB'!C:C,"="&amp;'Work DB'!C132,'Transport-DB'!F:F,"="&amp;'Work DB'!$H$4)</f>
        <v>0</v>
      </c>
      <c r="I132" s="191">
        <f>SUMIFS('Transport-DB'!R:R,'Transport-DB'!C:C,"="&amp;'Work DB'!C132,'Transport-DB'!F:F,"="&amp;'Work DB'!$I$4)</f>
        <v>0</v>
      </c>
      <c r="J132" s="483">
        <f>SUMIFS('Transport-DB'!R:R,'Transport-DB'!C:C,"="&amp;'Work DB'!C132,'Transport-DB'!F:F,"="&amp;'Work DB'!$J$4)</f>
        <v>0</v>
      </c>
      <c r="K132" s="190">
        <f>SUMIFS('Transport-DB'!Q:Q,'Transport-DB'!C:C,"="&amp;'Work DB'!C132,'Transport-DB'!F:F,"="&amp;'Work DB'!$K$4)</f>
        <v>0</v>
      </c>
      <c r="L132" s="191">
        <f>SUMIFS('Transport-DB'!Q:Q,'Transport-DB'!C:C,"="&amp;'Work DB'!C132,'Transport-DB'!F:F,"="&amp;'Work DB'!$L$4)</f>
        <v>980</v>
      </c>
      <c r="M132" s="191">
        <f>SUMIFS('Transport-DB'!Q:Q,'Transport-DB'!C:C,"="&amp;'Work DB'!C132,'Transport-DB'!F:F,"="&amp;'Work DB'!$M$4)</f>
        <v>977</v>
      </c>
      <c r="N132" s="191">
        <f>SUMIFS('Transport-DB'!Q:Q,'Transport-DB'!C:C,"="&amp;'Work DB'!C132,'Transport-DB'!F:F,"="&amp;'Work DB'!$N$4)</f>
        <v>207.5</v>
      </c>
      <c r="O132" s="191">
        <f>SUMIFS('Transport-DB'!Q:Q,'Transport-DB'!C:C,"="&amp;'Work DB'!C132,'Transport-DB'!F:F,"="&amp;'Work DB'!$O$4)</f>
        <v>0</v>
      </c>
      <c r="P132" s="191">
        <f>SUMIFS('Transport-DB'!Q:Q,'Transport-DB'!C:C,"="&amp;'Work DB'!C132,'Transport-DB'!F:F,"="&amp;'Work DB'!$P$4)</f>
        <v>0</v>
      </c>
      <c r="Q132" s="188">
        <f>SUMIFS('Transport-DB'!Q:Q,'Transport-DB'!C:C,"="&amp;'Work DB'!C132,'Transport-DB'!F:F,"="&amp;'Work DB'!$Q$4)</f>
        <v>0</v>
      </c>
      <c r="R132" s="189">
        <f>SUMIFS('Transport-DB'!Q:Q,'Transport-DB'!C:C,"="&amp;'Work DB'!C132,'Transport-DB'!F:F,"="&amp;'Work DB'!$R$4)</f>
        <v>0</v>
      </c>
      <c r="S132" s="190">
        <f t="shared" si="10"/>
        <v>1800.7950000000001</v>
      </c>
      <c r="T132" s="191">
        <f t="shared" si="13"/>
        <v>977</v>
      </c>
      <c r="U132" s="191"/>
      <c r="V132" s="191"/>
      <c r="W132" s="191"/>
      <c r="X132" s="191"/>
      <c r="Y132" s="189"/>
      <c r="Z132" s="283"/>
      <c r="AA132" s="190">
        <f>SUMIFS('Transport-DB'!S:S,'Transport-DB'!C:C,"="&amp;'Work DB'!C132,'Transport-DB'!F:F,"="&amp;'Work DB'!$AA$4)</f>
        <v>70.800000000000011</v>
      </c>
      <c r="AB132" s="191">
        <f>SUMIFS('Transport-DB'!S:S,'Transport-DB'!C:C,"="&amp;'Work DB'!C132,'Transport-DB'!F:F,"="&amp;'Work DB'!$AB$4)</f>
        <v>58</v>
      </c>
      <c r="AC132" s="191">
        <f>SUMIFS('Transport-DB'!S:S,'Transport-DB'!C:C,"="&amp;'Work DB'!C132,'Transport-DB'!F:F,"="&amp;'Work DB'!$AC$4)</f>
        <v>100.8</v>
      </c>
      <c r="AD132" s="188">
        <f>SUMIFS('Transport-DB'!S:S,'Transport-DB'!C:C,"="&amp;'Work DB'!C132,'Transport-DB'!F:F,"="&amp;'Work DB'!$AD$4)</f>
        <v>40</v>
      </c>
      <c r="AE132" s="188">
        <f>SUMIFS('Transport-DB'!S:S,'Transport-DB'!C:C,"="&amp;'Work DB'!C132,'Transport-DB'!F:F,"="&amp;'Work DB'!$AE$4)</f>
        <v>0</v>
      </c>
      <c r="AF132" s="188">
        <f>SUMIFS('Transport-DB'!S:S,'Transport-DB'!C:C,"="&amp;'Work DB'!C132,'Transport-DB'!F:F,"="&amp;'Work DB'!$AF$4)</f>
        <v>0</v>
      </c>
      <c r="AG132" s="189"/>
      <c r="AH132" s="230">
        <f>SUMIFS('Transport-DB'!T:T,'Transport-DB'!C:C,"="&amp;'Work DB'!C132)</f>
        <v>0</v>
      </c>
      <c r="AI132" s="32">
        <v>24</v>
      </c>
      <c r="AJ132" s="29">
        <v>0</v>
      </c>
      <c r="AK132" s="30">
        <f>SUMIFS(Civil_DB[بتن],Civil_DB[تاریخ],"="&amp;'Work DB'!C132)</f>
        <v>45</v>
      </c>
      <c r="AL132" s="28">
        <v>0</v>
      </c>
      <c r="AM132" s="29">
        <v>0</v>
      </c>
      <c r="AN132" s="31">
        <v>0</v>
      </c>
      <c r="AO132" s="28">
        <v>71</v>
      </c>
      <c r="AP132" s="29">
        <v>52</v>
      </c>
      <c r="AQ132" s="29">
        <v>134</v>
      </c>
      <c r="AR132" s="30">
        <v>10</v>
      </c>
      <c r="AS132" s="28">
        <v>12</v>
      </c>
      <c r="AT132" s="29">
        <v>30</v>
      </c>
      <c r="AU132" s="232">
        <f>'Daily Gas'!W7</f>
        <v>2856</v>
      </c>
      <c r="AV132" s="239">
        <f t="shared" si="20"/>
        <v>88480</v>
      </c>
      <c r="AW132" s="29">
        <f t="shared" si="15"/>
        <v>30.840000000000003</v>
      </c>
      <c r="AX132" s="29">
        <v>0</v>
      </c>
      <c r="AY132" s="29">
        <f t="shared" si="19"/>
        <v>134.30986021800092</v>
      </c>
      <c r="AZ132" s="29">
        <f t="shared" si="16"/>
        <v>40.620365778554117</v>
      </c>
      <c r="BA132" s="29">
        <f t="shared" si="17"/>
        <v>22.230000000000008</v>
      </c>
      <c r="BB132" s="29">
        <v>0</v>
      </c>
      <c r="BC132" s="30">
        <v>0</v>
      </c>
      <c r="BD132" s="283"/>
      <c r="BE132" s="283"/>
      <c r="BF132" s="283"/>
      <c r="BG132" s="283"/>
      <c r="BH132" s="32"/>
      <c r="BI132" s="56"/>
      <c r="BJ132" s="509"/>
      <c r="BK132" s="15">
        <v>0</v>
      </c>
      <c r="BL132" s="593">
        <f t="shared" ref="BL132:BL195" si="21">BP132*5.79</f>
        <v>81.06</v>
      </c>
      <c r="BM132" s="593">
        <f t="shared" ref="BM132:BM195" si="22">BQ132*5.79</f>
        <v>0</v>
      </c>
      <c r="BN132" s="593">
        <f t="shared" ref="BN132:BN195" si="23">BR132*5.42</f>
        <v>22.763999999999999</v>
      </c>
      <c r="BP132" s="593">
        <v>14</v>
      </c>
      <c r="BQ132" s="593">
        <v>0</v>
      </c>
      <c r="BR132" s="593">
        <v>4.2</v>
      </c>
      <c r="BU132" s="593">
        <v>0</v>
      </c>
      <c r="BV132" s="593">
        <v>70</v>
      </c>
      <c r="BW132" s="593">
        <v>0</v>
      </c>
      <c r="BX132" s="593">
        <v>21</v>
      </c>
    </row>
    <row r="133" spans="2:80" s="15" customFormat="1" ht="21" x14ac:dyDescent="0.25">
      <c r="B133" s="47"/>
      <c r="C133" s="20">
        <f t="shared" si="12"/>
        <v>45498</v>
      </c>
      <c r="D133" s="190">
        <f>SUMIFS('Transport-DB'!R:R,'Transport-DB'!C:C,"="&amp;'Work DB'!C133,'Transport-DB'!F:F,"="&amp;'Work DB'!$D$4)</f>
        <v>0</v>
      </c>
      <c r="E133" s="191">
        <f>SUMIFS('Transport-DB'!R:R,'Transport-DB'!C:C,"="&amp;'Work DB'!C133,'Transport-DB'!F:F,"="&amp;'Work DB'!$E$4)</f>
        <v>0</v>
      </c>
      <c r="F133" s="191">
        <f>SUMIFS('Transport-DB'!R:R,'Transport-DB'!C:C,"="&amp;'Work DB'!C133,'Transport-DB'!F:F,"="&amp;'Work DB'!$F$4)</f>
        <v>606.51</v>
      </c>
      <c r="G133" s="191">
        <f>SUMIFS('Transport-DB'!R:R,'Transport-DB'!C:C,"="&amp;'Work DB'!C133,'Transport-DB'!F:F,"="&amp;'Work DB'!$G$4)</f>
        <v>0</v>
      </c>
      <c r="H133" s="188">
        <f>SUMIFS('Transport-DB'!R:R,'Transport-DB'!C:C,"="&amp;'Work DB'!C133,'Transport-DB'!F:F,"="&amp;'Work DB'!$H$4)</f>
        <v>0</v>
      </c>
      <c r="I133" s="191">
        <f>SUMIFS('Transport-DB'!R:R,'Transport-DB'!C:C,"="&amp;'Work DB'!C133,'Transport-DB'!F:F,"="&amp;'Work DB'!$I$4)</f>
        <v>0</v>
      </c>
      <c r="J133" s="483">
        <f>SUMIFS('Transport-DB'!R:R,'Transport-DB'!C:C,"="&amp;'Work DB'!C133,'Transport-DB'!F:F,"="&amp;'Work DB'!$J$4)</f>
        <v>0</v>
      </c>
      <c r="K133" s="190">
        <f>SUMIFS('Transport-DB'!Q:Q,'Transport-DB'!C:C,"="&amp;'Work DB'!C133,'Transport-DB'!F:F,"="&amp;'Work DB'!$K$4)</f>
        <v>86.45</v>
      </c>
      <c r="L133" s="191">
        <f>SUMIFS('Transport-DB'!Q:Q,'Transport-DB'!C:C,"="&amp;'Work DB'!C133,'Transport-DB'!F:F,"="&amp;'Work DB'!$L$4)</f>
        <v>840</v>
      </c>
      <c r="M133" s="191">
        <f>SUMIFS('Transport-DB'!Q:Q,'Transport-DB'!C:C,"="&amp;'Work DB'!C133,'Transport-DB'!F:F,"="&amp;'Work DB'!$M$4)</f>
        <v>1096</v>
      </c>
      <c r="N133" s="191">
        <f>SUMIFS('Transport-DB'!Q:Q,'Transport-DB'!C:C,"="&amp;'Work DB'!C133,'Transport-DB'!F:F,"="&amp;'Work DB'!$N$4)</f>
        <v>332</v>
      </c>
      <c r="O133" s="191">
        <f>SUMIFS('Transport-DB'!Q:Q,'Transport-DB'!C:C,"="&amp;'Work DB'!C133,'Transport-DB'!F:F,"="&amp;'Work DB'!$O$4)</f>
        <v>0</v>
      </c>
      <c r="P133" s="191">
        <f>SUMIFS('Transport-DB'!Q:Q,'Transport-DB'!C:C,"="&amp;'Work DB'!C133,'Transport-DB'!F:F,"="&amp;'Work DB'!$P$4)</f>
        <v>0</v>
      </c>
      <c r="Q133" s="188">
        <f>SUMIFS('Transport-DB'!Q:Q,'Transport-DB'!C:C,"="&amp;'Work DB'!C133,'Transport-DB'!F:F,"="&amp;'Work DB'!$Q$4)</f>
        <v>0</v>
      </c>
      <c r="R133" s="189">
        <f>SUMIFS('Transport-DB'!Q:Q,'Transport-DB'!C:C,"="&amp;'Work DB'!C133,'Transport-DB'!F:F,"="&amp;'Work DB'!$R$4)</f>
        <v>0</v>
      </c>
      <c r="S133" s="190">
        <f t="shared" ref="S133:S196" si="24">SUM(D133:I133)+SUM(K133:Q133)-M133</f>
        <v>1864.96</v>
      </c>
      <c r="T133" s="191">
        <f t="shared" si="13"/>
        <v>1096</v>
      </c>
      <c r="U133" s="191"/>
      <c r="V133" s="191"/>
      <c r="W133" s="191"/>
      <c r="X133" s="191"/>
      <c r="Y133" s="189"/>
      <c r="Z133" s="283"/>
      <c r="AA133" s="190">
        <f>SUMIFS('Transport-DB'!S:S,'Transport-DB'!C:C,"="&amp;'Work DB'!C133,'Transport-DB'!F:F,"="&amp;'Work DB'!$AA$4)</f>
        <v>59</v>
      </c>
      <c r="AB133" s="191">
        <f>SUMIFS('Transport-DB'!S:S,'Transport-DB'!C:C,"="&amp;'Work DB'!C133,'Transport-DB'!F:F,"="&amp;'Work DB'!$AB$4)</f>
        <v>81.2</v>
      </c>
      <c r="AC133" s="191">
        <f>SUMIFS('Transport-DB'!S:S,'Transport-DB'!C:C,"="&amp;'Work DB'!C133,'Transport-DB'!F:F,"="&amp;'Work DB'!$AC$4)</f>
        <v>70</v>
      </c>
      <c r="AD133" s="188">
        <f>SUMIFS('Transport-DB'!S:S,'Transport-DB'!C:C,"="&amp;'Work DB'!C133,'Transport-DB'!F:F,"="&amp;'Work DB'!$AD$4)</f>
        <v>0</v>
      </c>
      <c r="AE133" s="188">
        <f>SUMIFS('Transport-DB'!S:S,'Transport-DB'!C:C,"="&amp;'Work DB'!C133,'Transport-DB'!F:F,"="&amp;'Work DB'!$AE$4)</f>
        <v>0</v>
      </c>
      <c r="AF133" s="188">
        <f>SUMIFS('Transport-DB'!S:S,'Transport-DB'!C:C,"="&amp;'Work DB'!C133,'Transport-DB'!F:F,"="&amp;'Work DB'!$AF$4)</f>
        <v>0</v>
      </c>
      <c r="AG133" s="189"/>
      <c r="AH133" s="230">
        <f>SUMIFS('Transport-DB'!T:T,'Transport-DB'!C:C,"="&amp;'Work DB'!C133)</f>
        <v>0</v>
      </c>
      <c r="AI133" s="32">
        <v>22</v>
      </c>
      <c r="AJ133" s="29">
        <v>0</v>
      </c>
      <c r="AK133" s="30">
        <f>SUMIFS(Civil_DB[بتن],Civil_DB[تاریخ],"="&amp;'Work DB'!C133)</f>
        <v>62</v>
      </c>
      <c r="AL133" s="28">
        <v>0</v>
      </c>
      <c r="AM133" s="29">
        <v>0</v>
      </c>
      <c r="AN133" s="31">
        <v>0</v>
      </c>
      <c r="AO133" s="28">
        <v>70</v>
      </c>
      <c r="AP133" s="29">
        <v>57</v>
      </c>
      <c r="AQ133" s="29">
        <v>134</v>
      </c>
      <c r="AR133" s="30">
        <v>10</v>
      </c>
      <c r="AS133" s="28">
        <v>14</v>
      </c>
      <c r="AT133" s="29">
        <v>30</v>
      </c>
      <c r="AU133" s="232">
        <f>'Daily Gas'!W8</f>
        <v>4857</v>
      </c>
      <c r="AV133" s="239">
        <f t="shared" si="20"/>
        <v>83623</v>
      </c>
      <c r="AW133" s="29">
        <f t="shared" si="15"/>
        <v>16.380000000000003</v>
      </c>
      <c r="AX133" s="29">
        <v>0</v>
      </c>
      <c r="AY133" s="29">
        <f t="shared" si="19"/>
        <v>143.00536161582093</v>
      </c>
      <c r="AZ133" s="29">
        <f t="shared" si="16"/>
        <v>72.567362120768578</v>
      </c>
      <c r="BA133" s="29">
        <f t="shared" si="17"/>
        <v>31.831000000000007</v>
      </c>
      <c r="BB133" s="29">
        <v>0</v>
      </c>
      <c r="BC133" s="30">
        <v>0</v>
      </c>
      <c r="BD133" s="283"/>
      <c r="BE133" s="283"/>
      <c r="BF133" s="283"/>
      <c r="BG133" s="283"/>
      <c r="BH133" s="32"/>
      <c r="BI133" s="56"/>
      <c r="BJ133" s="509"/>
      <c r="BK133" s="15">
        <v>6</v>
      </c>
      <c r="BL133" s="593">
        <f t="shared" si="21"/>
        <v>23.16</v>
      </c>
      <c r="BM133" s="593">
        <f t="shared" si="22"/>
        <v>46.32</v>
      </c>
      <c r="BN133" s="593">
        <f t="shared" si="23"/>
        <v>43.36</v>
      </c>
      <c r="BO133" s="15">
        <v>6</v>
      </c>
      <c r="BP133" s="593">
        <v>4</v>
      </c>
      <c r="BQ133" s="593">
        <v>8</v>
      </c>
      <c r="BR133" s="593">
        <v>8</v>
      </c>
      <c r="BU133" s="593">
        <v>3</v>
      </c>
      <c r="BV133" s="593">
        <v>20</v>
      </c>
      <c r="BW133" s="593">
        <v>40</v>
      </c>
      <c r="BX133" s="593">
        <f>20+20</f>
        <v>40</v>
      </c>
    </row>
    <row r="134" spans="2:80" s="15" customFormat="1" ht="21" x14ac:dyDescent="0.25">
      <c r="B134" s="47"/>
      <c r="C134" s="20">
        <f t="shared" si="12"/>
        <v>45499</v>
      </c>
      <c r="D134" s="190">
        <f>SUMIFS('Transport-DB'!R:R,'Transport-DB'!C:C,"="&amp;'Work DB'!C134,'Transport-DB'!F:F,"="&amp;'Work DB'!$D$4)</f>
        <v>0</v>
      </c>
      <c r="E134" s="191">
        <f>SUMIFS('Transport-DB'!R:R,'Transport-DB'!C:C,"="&amp;'Work DB'!C134,'Transport-DB'!F:F,"="&amp;'Work DB'!$E$4)</f>
        <v>0</v>
      </c>
      <c r="F134" s="191">
        <f>SUMIFS('Transport-DB'!R:R,'Transport-DB'!C:C,"="&amp;'Work DB'!C134,'Transport-DB'!F:F,"="&amp;'Work DB'!$F$4)</f>
        <v>0</v>
      </c>
      <c r="G134" s="191">
        <f>SUMIFS('Transport-DB'!R:R,'Transport-DB'!C:C,"="&amp;'Work DB'!C134,'Transport-DB'!F:F,"="&amp;'Work DB'!$G$4)</f>
        <v>0</v>
      </c>
      <c r="H134" s="188">
        <f>SUMIFS('Transport-DB'!R:R,'Transport-DB'!C:C,"="&amp;'Work DB'!C134,'Transport-DB'!F:F,"="&amp;'Work DB'!$H$4)</f>
        <v>0</v>
      </c>
      <c r="I134" s="191">
        <f>SUMIFS('Transport-DB'!R:R,'Transport-DB'!C:C,"="&amp;'Work DB'!C134,'Transport-DB'!F:F,"="&amp;'Work DB'!$I$4)</f>
        <v>0</v>
      </c>
      <c r="J134" s="483">
        <f>SUMIFS('Transport-DB'!R:R,'Transport-DB'!C:C,"="&amp;'Work DB'!C134,'Transport-DB'!F:F,"="&amp;'Work DB'!$J$4)</f>
        <v>0</v>
      </c>
      <c r="K134" s="190">
        <f>SUMIFS('Transport-DB'!Q:Q,'Transport-DB'!C:C,"="&amp;'Work DB'!C134,'Transport-DB'!F:F,"="&amp;'Work DB'!$K$4)</f>
        <v>0</v>
      </c>
      <c r="L134" s="191">
        <f>SUMIFS('Transport-DB'!Q:Q,'Transport-DB'!C:C,"="&amp;'Work DB'!C134,'Transport-DB'!F:F,"="&amp;'Work DB'!$L$4)</f>
        <v>0</v>
      </c>
      <c r="M134" s="191">
        <f>SUMIFS('Transport-DB'!Q:Q,'Transport-DB'!C:C,"="&amp;'Work DB'!C134,'Transport-DB'!F:F,"="&amp;'Work DB'!$M$4)</f>
        <v>506</v>
      </c>
      <c r="N134" s="191">
        <f>SUMIFS('Transport-DB'!Q:Q,'Transport-DB'!C:C,"="&amp;'Work DB'!C134,'Transport-DB'!F:F,"="&amp;'Work DB'!$N$4)</f>
        <v>0</v>
      </c>
      <c r="O134" s="191">
        <f>SUMIFS('Transport-DB'!Q:Q,'Transport-DB'!C:C,"="&amp;'Work DB'!C134,'Transport-DB'!F:F,"="&amp;'Work DB'!$O$4)</f>
        <v>0</v>
      </c>
      <c r="P134" s="191">
        <f>SUMIFS('Transport-DB'!Q:Q,'Transport-DB'!C:C,"="&amp;'Work DB'!C134,'Transport-DB'!F:F,"="&amp;'Work DB'!$P$4)</f>
        <v>0</v>
      </c>
      <c r="Q134" s="188">
        <f>SUMIFS('Transport-DB'!Q:Q,'Transport-DB'!C:C,"="&amp;'Work DB'!C134,'Transport-DB'!F:F,"="&amp;'Work DB'!$Q$4)</f>
        <v>0</v>
      </c>
      <c r="R134" s="189">
        <f>SUMIFS('Transport-DB'!Q:Q,'Transport-DB'!C:C,"="&amp;'Work DB'!C134,'Transport-DB'!F:F,"="&amp;'Work DB'!$R$4)</f>
        <v>0</v>
      </c>
      <c r="S134" s="190">
        <f t="shared" si="24"/>
        <v>0</v>
      </c>
      <c r="T134" s="191">
        <f t="shared" si="13"/>
        <v>506</v>
      </c>
      <c r="U134" s="191"/>
      <c r="V134" s="191"/>
      <c r="W134" s="191"/>
      <c r="X134" s="191"/>
      <c r="Y134" s="189"/>
      <c r="Z134" s="283"/>
      <c r="AA134" s="190">
        <f>SUMIFS('Transport-DB'!S:S,'Transport-DB'!C:C,"="&amp;'Work DB'!C134,'Transport-DB'!F:F,"="&amp;'Work DB'!$AA$4)</f>
        <v>0</v>
      </c>
      <c r="AB134" s="191">
        <f>SUMIFS('Transport-DB'!S:S,'Transport-DB'!C:C,"="&amp;'Work DB'!C134,'Transport-DB'!F:F,"="&amp;'Work DB'!$AB$4)</f>
        <v>0</v>
      </c>
      <c r="AC134" s="191">
        <f>SUMIFS('Transport-DB'!S:S,'Transport-DB'!C:C,"="&amp;'Work DB'!C134,'Transport-DB'!F:F,"="&amp;'Work DB'!$AC$4)</f>
        <v>70</v>
      </c>
      <c r="AD134" s="188">
        <f>SUMIFS('Transport-DB'!S:S,'Transport-DB'!C:C,"="&amp;'Work DB'!C134,'Transport-DB'!F:F,"="&amp;'Work DB'!$AD$4)</f>
        <v>0</v>
      </c>
      <c r="AE134" s="188">
        <f>SUMIFS('Transport-DB'!S:S,'Transport-DB'!C:C,"="&amp;'Work DB'!C134,'Transport-DB'!F:F,"="&amp;'Work DB'!$AE$4)</f>
        <v>0</v>
      </c>
      <c r="AF134" s="188">
        <f>SUMIFS('Transport-DB'!S:S,'Transport-DB'!C:C,"="&amp;'Work DB'!C134,'Transport-DB'!F:F,"="&amp;'Work DB'!$AF$4)</f>
        <v>0</v>
      </c>
      <c r="AG134" s="189"/>
      <c r="AH134" s="230">
        <f>SUMIFS('Transport-DB'!T:T,'Transport-DB'!C:C,"="&amp;'Work DB'!C134)</f>
        <v>0</v>
      </c>
      <c r="AI134" s="32">
        <v>0</v>
      </c>
      <c r="AJ134" s="29">
        <v>0</v>
      </c>
      <c r="AK134" s="30">
        <f>SUMIFS(Civil_DB[بتن],Civil_DB[تاریخ],"="&amp;'Work DB'!C134)</f>
        <v>0</v>
      </c>
      <c r="AL134" s="28">
        <v>0</v>
      </c>
      <c r="AM134" s="29">
        <v>0</v>
      </c>
      <c r="AN134" s="31">
        <v>0</v>
      </c>
      <c r="AO134" s="28">
        <v>20</v>
      </c>
      <c r="AP134" s="29">
        <v>28</v>
      </c>
      <c r="AQ134" s="29">
        <v>42</v>
      </c>
      <c r="AR134" s="30">
        <v>2</v>
      </c>
      <c r="AS134" s="28">
        <v>0</v>
      </c>
      <c r="AT134" s="29">
        <v>10</v>
      </c>
      <c r="AU134" s="232">
        <f>'Daily Gas'!W9</f>
        <v>0</v>
      </c>
      <c r="AV134" s="239">
        <f t="shared" si="20"/>
        <v>83623</v>
      </c>
      <c r="AW134" s="29">
        <f t="shared" si="15"/>
        <v>16.380000000000003</v>
      </c>
      <c r="AX134" s="29">
        <v>0</v>
      </c>
      <c r="AY134" s="29">
        <f t="shared" si="19"/>
        <v>143.00536161582093</v>
      </c>
      <c r="AZ134" s="29">
        <f t="shared" si="16"/>
        <v>72.567362120768578</v>
      </c>
      <c r="BA134" s="29">
        <f t="shared" si="17"/>
        <v>31.831000000000007</v>
      </c>
      <c r="BB134" s="29">
        <v>0</v>
      </c>
      <c r="BC134" s="30">
        <v>0</v>
      </c>
      <c r="BD134" s="283"/>
      <c r="BE134" s="283"/>
      <c r="BF134" s="283"/>
      <c r="BG134" s="283"/>
      <c r="BH134" s="32"/>
      <c r="BI134" s="56"/>
      <c r="BJ134" s="509"/>
      <c r="BK134" s="15">
        <v>0</v>
      </c>
      <c r="BL134" s="593">
        <f t="shared" si="21"/>
        <v>0</v>
      </c>
      <c r="BM134" s="593">
        <f t="shared" si="22"/>
        <v>0</v>
      </c>
      <c r="BN134" s="593">
        <f t="shared" si="23"/>
        <v>0</v>
      </c>
      <c r="BP134" s="593">
        <v>0</v>
      </c>
      <c r="BQ134" s="593">
        <v>0</v>
      </c>
      <c r="BR134" s="593">
        <v>0</v>
      </c>
      <c r="BU134" s="593">
        <v>0</v>
      </c>
      <c r="BV134" s="593">
        <v>0</v>
      </c>
      <c r="BW134" s="593">
        <v>0</v>
      </c>
      <c r="BX134" s="593">
        <v>0</v>
      </c>
    </row>
    <row r="135" spans="2:80" s="15" customFormat="1" ht="21" x14ac:dyDescent="0.25">
      <c r="B135" s="47"/>
      <c r="C135" s="20">
        <f t="shared" si="12"/>
        <v>45500</v>
      </c>
      <c r="D135" s="190">
        <f>SUMIFS('Transport-DB'!R:R,'Transport-DB'!C:C,"="&amp;'Work DB'!C135,'Transport-DB'!F:F,"="&amp;'Work DB'!$D$4)</f>
        <v>0</v>
      </c>
      <c r="E135" s="191">
        <f>SUMIFS('Transport-DB'!R:R,'Transport-DB'!C:C,"="&amp;'Work DB'!C135,'Transport-DB'!F:F,"="&amp;'Work DB'!$E$4)</f>
        <v>0</v>
      </c>
      <c r="F135" s="191">
        <f>SUMIFS('Transport-DB'!R:R,'Transport-DB'!C:C,"="&amp;'Work DB'!C135,'Transport-DB'!F:F,"="&amp;'Work DB'!$F$4)</f>
        <v>540.61500000000001</v>
      </c>
      <c r="G135" s="191">
        <f>SUMIFS('Transport-DB'!R:R,'Transport-DB'!C:C,"="&amp;'Work DB'!C135,'Transport-DB'!F:F,"="&amp;'Work DB'!$G$4)</f>
        <v>0</v>
      </c>
      <c r="H135" s="188">
        <f>SUMIFS('Transport-DB'!R:R,'Transport-DB'!C:C,"="&amp;'Work DB'!C135,'Transport-DB'!F:F,"="&amp;'Work DB'!$H$4)</f>
        <v>0</v>
      </c>
      <c r="I135" s="191">
        <f>SUMIFS('Transport-DB'!R:R,'Transport-DB'!C:C,"="&amp;'Work DB'!C135,'Transport-DB'!F:F,"="&amp;'Work DB'!$I$4)</f>
        <v>0</v>
      </c>
      <c r="J135" s="483">
        <f>SUMIFS('Transport-DB'!R:R,'Transport-DB'!C:C,"="&amp;'Work DB'!C135,'Transport-DB'!F:F,"="&amp;'Work DB'!$J$4)</f>
        <v>0</v>
      </c>
      <c r="K135" s="190">
        <f>SUMIFS('Transport-DB'!Q:Q,'Transport-DB'!C:C,"="&amp;'Work DB'!C135,'Transport-DB'!F:F,"="&amp;'Work DB'!$K$4)</f>
        <v>73.150000000000006</v>
      </c>
      <c r="L135" s="191">
        <f>SUMIFS('Transport-DB'!Q:Q,'Transport-DB'!C:C,"="&amp;'Work DB'!C135,'Transport-DB'!F:F,"="&amp;'Work DB'!$L$4)</f>
        <v>420</v>
      </c>
      <c r="M135" s="191">
        <f>SUMIFS('Transport-DB'!Q:Q,'Transport-DB'!C:C,"="&amp;'Work DB'!C135,'Transport-DB'!F:F,"="&amp;'Work DB'!$M$4)</f>
        <v>631</v>
      </c>
      <c r="N135" s="191">
        <f>SUMIFS('Transport-DB'!Q:Q,'Transport-DB'!C:C,"="&amp;'Work DB'!C135,'Transport-DB'!F:F,"="&amp;'Work DB'!$N$4)</f>
        <v>211.65000000000003</v>
      </c>
      <c r="O135" s="191">
        <f>SUMIFS('Transport-DB'!Q:Q,'Transport-DB'!C:C,"="&amp;'Work DB'!C135,'Transport-DB'!F:F,"="&amp;'Work DB'!$O$4)</f>
        <v>0</v>
      </c>
      <c r="P135" s="191">
        <f>SUMIFS('Transport-DB'!Q:Q,'Transport-DB'!C:C,"="&amp;'Work DB'!C135,'Transport-DB'!F:F,"="&amp;'Work DB'!$P$4)</f>
        <v>0</v>
      </c>
      <c r="Q135" s="188">
        <f>SUMIFS('Transport-DB'!Q:Q,'Transport-DB'!C:C,"="&amp;'Work DB'!C135,'Transport-DB'!F:F,"="&amp;'Work DB'!$Q$4)</f>
        <v>0</v>
      </c>
      <c r="R135" s="189">
        <f>SUMIFS('Transport-DB'!Q:Q,'Transport-DB'!C:C,"="&amp;'Work DB'!C135,'Transport-DB'!F:F,"="&amp;'Work DB'!$R$4)</f>
        <v>0</v>
      </c>
      <c r="S135" s="190">
        <f t="shared" si="24"/>
        <v>1245.4150000000002</v>
      </c>
      <c r="T135" s="191">
        <f t="shared" si="13"/>
        <v>631</v>
      </c>
      <c r="U135" s="191"/>
      <c r="V135" s="191"/>
      <c r="W135" s="191"/>
      <c r="X135" s="191"/>
      <c r="Y135" s="189"/>
      <c r="Z135" s="283"/>
      <c r="AA135" s="190">
        <f>SUMIFS('Transport-DB'!S:S,'Transport-DB'!C:C,"="&amp;'Work DB'!C135,'Transport-DB'!F:F,"="&amp;'Work DB'!$AA$4)</f>
        <v>82.6</v>
      </c>
      <c r="AB135" s="191">
        <f>SUMIFS('Transport-DB'!S:S,'Transport-DB'!C:C,"="&amp;'Work DB'!C135,'Transport-DB'!F:F,"="&amp;'Work DB'!$AB$4)</f>
        <v>46.4</v>
      </c>
      <c r="AC135" s="191">
        <f>SUMIFS('Transport-DB'!S:S,'Transport-DB'!C:C,"="&amp;'Work DB'!C135,'Transport-DB'!F:F,"="&amp;'Work DB'!$AC$4)</f>
        <v>60</v>
      </c>
      <c r="AD135" s="188">
        <f>SUMIFS('Transport-DB'!S:S,'Transport-DB'!C:C,"="&amp;'Work DB'!C135,'Transport-DB'!F:F,"="&amp;'Work DB'!$AD$4)</f>
        <v>40</v>
      </c>
      <c r="AE135" s="188">
        <f>SUMIFS('Transport-DB'!S:S,'Transport-DB'!C:C,"="&amp;'Work DB'!C135,'Transport-DB'!F:F,"="&amp;'Work DB'!$AE$4)</f>
        <v>0</v>
      </c>
      <c r="AF135" s="188">
        <f>SUMIFS('Transport-DB'!S:S,'Transport-DB'!C:C,"="&amp;'Work DB'!C135,'Transport-DB'!F:F,"="&amp;'Work DB'!$AF$4)</f>
        <v>0</v>
      </c>
      <c r="AG135" s="189"/>
      <c r="AH135" s="230">
        <f>SUMIFS('Transport-DB'!T:T,'Transport-DB'!C:C,"="&amp;'Work DB'!C135)</f>
        <v>73.150000000000006</v>
      </c>
      <c r="AI135" s="32">
        <v>105</v>
      </c>
      <c r="AJ135" s="29">
        <v>0</v>
      </c>
      <c r="AK135" s="30">
        <f>SUMIFS(Civil_DB[بتن],Civil_DB[تاریخ],"="&amp;'Work DB'!C135)</f>
        <v>48</v>
      </c>
      <c r="AL135" s="28">
        <v>0</v>
      </c>
      <c r="AM135" s="29">
        <v>0</v>
      </c>
      <c r="AN135" s="31">
        <v>0</v>
      </c>
      <c r="AO135" s="28">
        <v>68</v>
      </c>
      <c r="AP135" s="29">
        <v>77</v>
      </c>
      <c r="AQ135" s="29">
        <v>147</v>
      </c>
      <c r="AR135" s="30">
        <v>10</v>
      </c>
      <c r="AS135" s="28">
        <v>14</v>
      </c>
      <c r="AT135" s="29">
        <v>30</v>
      </c>
      <c r="AU135" s="232">
        <f>'Daily Gas'!W10</f>
        <v>4814</v>
      </c>
      <c r="AV135" s="239">
        <f t="shared" si="20"/>
        <v>78809</v>
      </c>
      <c r="AW135" s="29">
        <f t="shared" si="15"/>
        <v>33.540000000000006</v>
      </c>
      <c r="AX135" s="29">
        <v>0</v>
      </c>
      <c r="AY135" s="29">
        <f t="shared" si="19"/>
        <v>131.59610799966271</v>
      </c>
      <c r="AZ135" s="29">
        <f t="shared" si="16"/>
        <v>61.387288499560889</v>
      </c>
      <c r="BA135" s="29">
        <f t="shared" si="17"/>
        <v>65.314999999999998</v>
      </c>
      <c r="BB135" s="29">
        <v>0</v>
      </c>
      <c r="BC135" s="30">
        <v>0</v>
      </c>
      <c r="BD135" s="283"/>
      <c r="BE135" s="283"/>
      <c r="BF135" s="283"/>
      <c r="BG135" s="283"/>
      <c r="BH135" s="32"/>
      <c r="BI135" s="56"/>
      <c r="BJ135" s="509"/>
      <c r="BK135" s="15">
        <v>33</v>
      </c>
      <c r="BL135" s="593">
        <f t="shared" si="21"/>
        <v>0</v>
      </c>
      <c r="BM135" s="593">
        <f t="shared" si="22"/>
        <v>0</v>
      </c>
      <c r="BN135" s="593">
        <f t="shared" si="23"/>
        <v>59.62</v>
      </c>
      <c r="BP135" s="593">
        <v>0</v>
      </c>
      <c r="BQ135" s="593">
        <v>0</v>
      </c>
      <c r="BR135" s="593">
        <v>11</v>
      </c>
      <c r="BU135" s="593">
        <v>33</v>
      </c>
      <c r="BV135" s="593">
        <v>0</v>
      </c>
      <c r="BW135" s="593">
        <v>0</v>
      </c>
      <c r="BX135" s="593">
        <f>5*5+30</f>
        <v>55</v>
      </c>
    </row>
    <row r="136" spans="2:80" s="15" customFormat="1" ht="21" x14ac:dyDescent="0.25">
      <c r="B136" s="47"/>
      <c r="C136" s="20">
        <f t="shared" ref="C136:C199" si="25">C135+1</f>
        <v>45501</v>
      </c>
      <c r="D136" s="190">
        <f>SUMIFS('Transport-DB'!R:R,'Transport-DB'!C:C,"="&amp;'Work DB'!C136,'Transport-DB'!F:F,"="&amp;'Work DB'!$D$4)</f>
        <v>0</v>
      </c>
      <c r="E136" s="191">
        <f>SUMIFS('Transport-DB'!R:R,'Transport-DB'!C:C,"="&amp;'Work DB'!C136,'Transport-DB'!F:F,"="&amp;'Work DB'!$E$4)</f>
        <v>0</v>
      </c>
      <c r="F136" s="191">
        <f>SUMIFS('Transport-DB'!R:R,'Transport-DB'!C:C,"="&amp;'Work DB'!C136,'Transport-DB'!F:F,"="&amp;'Work DB'!$F$4)</f>
        <v>542.51250000000005</v>
      </c>
      <c r="G136" s="191">
        <f>SUMIFS('Transport-DB'!R:R,'Transport-DB'!C:C,"="&amp;'Work DB'!C136,'Transport-DB'!F:F,"="&amp;'Work DB'!$G$4)</f>
        <v>0</v>
      </c>
      <c r="H136" s="188">
        <f>SUMIFS('Transport-DB'!R:R,'Transport-DB'!C:C,"="&amp;'Work DB'!C136,'Transport-DB'!F:F,"="&amp;'Work DB'!$H$4)</f>
        <v>0</v>
      </c>
      <c r="I136" s="191">
        <f>SUMIFS('Transport-DB'!R:R,'Transport-DB'!C:C,"="&amp;'Work DB'!C136,'Transport-DB'!F:F,"="&amp;'Work DB'!$I$4)</f>
        <v>0</v>
      </c>
      <c r="J136" s="483">
        <f>SUMIFS('Transport-DB'!R:R,'Transport-DB'!C:C,"="&amp;'Work DB'!C136,'Transport-DB'!F:F,"="&amp;'Work DB'!$J$4)</f>
        <v>0</v>
      </c>
      <c r="K136" s="190">
        <f>SUMIFS('Transport-DB'!Q:Q,'Transport-DB'!C:C,"="&amp;'Work DB'!C136,'Transport-DB'!F:F,"="&amp;'Work DB'!$K$4)</f>
        <v>73.150000000000006</v>
      </c>
      <c r="L136" s="191">
        <f>SUMIFS('Transport-DB'!Q:Q,'Transport-DB'!C:C,"="&amp;'Work DB'!C136,'Transport-DB'!F:F,"="&amp;'Work DB'!$L$4)</f>
        <v>812</v>
      </c>
      <c r="M136" s="191">
        <f>SUMIFS('Transport-DB'!Q:Q,'Transport-DB'!C:C,"="&amp;'Work DB'!C136,'Transport-DB'!F:F,"="&amp;'Work DB'!$M$4)</f>
        <v>982</v>
      </c>
      <c r="N136" s="191">
        <f>SUMIFS('Transport-DB'!Q:Q,'Transport-DB'!C:C,"="&amp;'Work DB'!C136,'Transport-DB'!F:F,"="&amp;'Work DB'!$N$4)</f>
        <v>332</v>
      </c>
      <c r="O136" s="191">
        <f>SUMIFS('Transport-DB'!Q:Q,'Transport-DB'!C:C,"="&amp;'Work DB'!C136,'Transport-DB'!F:F,"="&amp;'Work DB'!$O$4)</f>
        <v>0</v>
      </c>
      <c r="P136" s="191">
        <f>SUMIFS('Transport-DB'!Q:Q,'Transport-DB'!C:C,"="&amp;'Work DB'!C136,'Transport-DB'!F:F,"="&amp;'Work DB'!$P$4)</f>
        <v>0</v>
      </c>
      <c r="Q136" s="188">
        <f>SUMIFS('Transport-DB'!Q:Q,'Transport-DB'!C:C,"="&amp;'Work DB'!C136,'Transport-DB'!F:F,"="&amp;'Work DB'!$Q$4)</f>
        <v>0</v>
      </c>
      <c r="R136" s="189">
        <f>SUMIFS('Transport-DB'!Q:Q,'Transport-DB'!C:C,"="&amp;'Work DB'!C136,'Transport-DB'!F:F,"="&amp;'Work DB'!$R$4)</f>
        <v>0</v>
      </c>
      <c r="S136" s="190">
        <f t="shared" si="24"/>
        <v>1759.6625000000004</v>
      </c>
      <c r="T136" s="191">
        <f t="shared" si="13"/>
        <v>982</v>
      </c>
      <c r="U136" s="191"/>
      <c r="V136" s="191"/>
      <c r="W136" s="191"/>
      <c r="X136" s="191"/>
      <c r="Y136" s="189"/>
      <c r="Z136" s="283"/>
      <c r="AA136" s="190">
        <f>SUMIFS('Transport-DB'!S:S,'Transport-DB'!C:C,"="&amp;'Work DB'!C136,'Transport-DB'!F:F,"="&amp;'Work DB'!$AA$4)</f>
        <v>35.400000000000006</v>
      </c>
      <c r="AB136" s="191">
        <f>SUMIFS('Transport-DB'!S:S,'Transport-DB'!C:C,"="&amp;'Work DB'!C136,'Transport-DB'!F:F,"="&amp;'Work DB'!$AB$4)</f>
        <v>69.599999999999994</v>
      </c>
      <c r="AC136" s="191">
        <f>SUMIFS('Transport-DB'!S:S,'Transport-DB'!C:C,"="&amp;'Work DB'!C136,'Transport-DB'!F:F,"="&amp;'Work DB'!$AC$4)</f>
        <v>0</v>
      </c>
      <c r="AD136" s="188">
        <f>SUMIFS('Transport-DB'!S:S,'Transport-DB'!C:C,"="&amp;'Work DB'!C136,'Transport-DB'!F:F,"="&amp;'Work DB'!$AD$4)</f>
        <v>40</v>
      </c>
      <c r="AE136" s="188">
        <f>SUMIFS('Transport-DB'!S:S,'Transport-DB'!C:C,"="&amp;'Work DB'!C136,'Transport-DB'!F:F,"="&amp;'Work DB'!$AE$4)</f>
        <v>0</v>
      </c>
      <c r="AF136" s="188">
        <f>SUMIFS('Transport-DB'!S:S,'Transport-DB'!C:C,"="&amp;'Work DB'!C136,'Transport-DB'!F:F,"="&amp;'Work DB'!$AF$4)</f>
        <v>0</v>
      </c>
      <c r="AG136" s="189"/>
      <c r="AH136" s="230">
        <f>SUMIFS('Transport-DB'!T:T,'Transport-DB'!C:C,"="&amp;'Work DB'!C136)</f>
        <v>0</v>
      </c>
      <c r="AI136" s="32">
        <v>4</v>
      </c>
      <c r="AJ136" s="29">
        <v>0</v>
      </c>
      <c r="AK136" s="30">
        <f>SUMIFS(Civil_DB[بتن],Civil_DB[تاریخ],"="&amp;'Work DB'!C136)</f>
        <v>48</v>
      </c>
      <c r="AL136" s="28">
        <v>0</v>
      </c>
      <c r="AM136" s="29">
        <v>0</v>
      </c>
      <c r="AN136" s="31">
        <v>0</v>
      </c>
      <c r="AO136" s="28">
        <v>70</v>
      </c>
      <c r="AP136" s="29">
        <v>80</v>
      </c>
      <c r="AQ136" s="29">
        <v>158</v>
      </c>
      <c r="AR136" s="30">
        <v>10</v>
      </c>
      <c r="AS136" s="28">
        <v>11</v>
      </c>
      <c r="AT136" s="29">
        <v>31</v>
      </c>
      <c r="AU136" s="232">
        <f>'Daily Gas'!W11</f>
        <v>4152</v>
      </c>
      <c r="AV136" s="239">
        <f t="shared" si="20"/>
        <v>74657</v>
      </c>
      <c r="AW136" s="29">
        <f t="shared" si="15"/>
        <v>17.700000000000006</v>
      </c>
      <c r="AX136" s="29">
        <v>0</v>
      </c>
      <c r="AY136" s="29">
        <f t="shared" si="19"/>
        <v>131.76514691966608</v>
      </c>
      <c r="AZ136" s="29">
        <f t="shared" si="16"/>
        <v>61.783215614565279</v>
      </c>
      <c r="BA136" s="29">
        <f t="shared" si="17"/>
        <v>50.019000000000005</v>
      </c>
      <c r="BB136" s="29">
        <v>0</v>
      </c>
      <c r="BC136" s="30">
        <v>0</v>
      </c>
      <c r="BD136" s="283"/>
      <c r="BE136" s="283"/>
      <c r="BF136" s="283"/>
      <c r="BG136" s="283"/>
      <c r="BH136" s="32"/>
      <c r="BI136" s="56"/>
      <c r="BJ136" s="509"/>
      <c r="BK136" s="15">
        <v>0</v>
      </c>
      <c r="BL136" s="593">
        <f t="shared" si="21"/>
        <v>11.58</v>
      </c>
      <c r="BM136" s="593">
        <f t="shared" si="22"/>
        <v>11.58</v>
      </c>
      <c r="BN136" s="593">
        <f t="shared" si="23"/>
        <v>10.84</v>
      </c>
      <c r="BP136" s="593">
        <v>2</v>
      </c>
      <c r="BQ136" s="593">
        <v>2</v>
      </c>
      <c r="BR136" s="593">
        <v>2</v>
      </c>
      <c r="BU136" s="593">
        <v>0</v>
      </c>
      <c r="BV136" s="593">
        <v>10</v>
      </c>
      <c r="BW136" s="593">
        <v>10</v>
      </c>
      <c r="BX136" s="593">
        <v>10</v>
      </c>
    </row>
    <row r="137" spans="2:80" s="15" customFormat="1" ht="21" x14ac:dyDescent="0.25">
      <c r="B137" s="47"/>
      <c r="C137" s="20">
        <f t="shared" si="25"/>
        <v>45502</v>
      </c>
      <c r="D137" s="190">
        <f>SUMIFS('Transport-DB'!R:R,'Transport-DB'!C:C,"="&amp;'Work DB'!C137,'Transport-DB'!F:F,"="&amp;'Work DB'!$D$4)</f>
        <v>0</v>
      </c>
      <c r="E137" s="191">
        <f>SUMIFS('Transport-DB'!R:R,'Transport-DB'!C:C,"="&amp;'Work DB'!C137,'Transport-DB'!F:F,"="&amp;'Work DB'!$E$4)</f>
        <v>0</v>
      </c>
      <c r="F137" s="191">
        <f>SUMIFS('Transport-DB'!R:R,'Transport-DB'!C:C,"="&amp;'Work DB'!C137,'Transport-DB'!F:F,"="&amp;'Work DB'!$F$4)</f>
        <v>603.63499999999999</v>
      </c>
      <c r="G137" s="191">
        <f>SUMIFS('Transport-DB'!R:R,'Transport-DB'!C:C,"="&amp;'Work DB'!C137,'Transport-DB'!F:F,"="&amp;'Work DB'!$G$4)</f>
        <v>47.724999999999994</v>
      </c>
      <c r="H137" s="188">
        <f>SUMIFS('Transport-DB'!R:R,'Transport-DB'!C:C,"="&amp;'Work DB'!C137,'Transport-DB'!F:F,"="&amp;'Work DB'!$H$4)</f>
        <v>0</v>
      </c>
      <c r="I137" s="191">
        <f>SUMIFS('Transport-DB'!R:R,'Transport-DB'!C:C,"="&amp;'Work DB'!C137,'Transport-DB'!F:F,"="&amp;'Work DB'!$I$4)</f>
        <v>0</v>
      </c>
      <c r="J137" s="483">
        <f>SUMIFS('Transport-DB'!R:R,'Transport-DB'!C:C,"="&amp;'Work DB'!C137,'Transport-DB'!F:F,"="&amp;'Work DB'!$J$4)</f>
        <v>0</v>
      </c>
      <c r="K137" s="190">
        <f>SUMIFS('Transport-DB'!Q:Q,'Transport-DB'!C:C,"="&amp;'Work DB'!C137,'Transport-DB'!F:F,"="&amp;'Work DB'!$K$4)</f>
        <v>119.7</v>
      </c>
      <c r="L137" s="191">
        <f>SUMIFS('Transport-DB'!Q:Q,'Transport-DB'!C:C,"="&amp;'Work DB'!C137,'Transport-DB'!F:F,"="&amp;'Work DB'!$L$4)</f>
        <v>770</v>
      </c>
      <c r="M137" s="191">
        <f>SUMIFS('Transport-DB'!Q:Q,'Transport-DB'!C:C,"="&amp;'Work DB'!C137,'Transport-DB'!F:F,"="&amp;'Work DB'!$M$4)</f>
        <v>690</v>
      </c>
      <c r="N137" s="191">
        <f>SUMIFS('Transport-DB'!Q:Q,'Transport-DB'!C:C,"="&amp;'Work DB'!C137,'Transport-DB'!F:F,"="&amp;'Work DB'!$N$4)</f>
        <v>373.50000000000006</v>
      </c>
      <c r="O137" s="191">
        <f>SUMIFS('Transport-DB'!Q:Q,'Transport-DB'!C:C,"="&amp;'Work DB'!C137,'Transport-DB'!F:F,"="&amp;'Work DB'!$O$4)</f>
        <v>0</v>
      </c>
      <c r="P137" s="191">
        <f>SUMIFS('Transport-DB'!Q:Q,'Transport-DB'!C:C,"="&amp;'Work DB'!C137,'Transport-DB'!F:F,"="&amp;'Work DB'!$P$4)</f>
        <v>0</v>
      </c>
      <c r="Q137" s="188">
        <f>SUMIFS('Transport-DB'!Q:Q,'Transport-DB'!C:C,"="&amp;'Work DB'!C137,'Transport-DB'!F:F,"="&amp;'Work DB'!$Q$4)</f>
        <v>0</v>
      </c>
      <c r="R137" s="189">
        <f>SUMIFS('Transport-DB'!Q:Q,'Transport-DB'!C:C,"="&amp;'Work DB'!C137,'Transport-DB'!F:F,"="&amp;'Work DB'!$R$4)</f>
        <v>0</v>
      </c>
      <c r="S137" s="190">
        <f t="shared" si="24"/>
        <v>1914.56</v>
      </c>
      <c r="T137" s="191">
        <f t="shared" si="13"/>
        <v>690</v>
      </c>
      <c r="U137" s="191"/>
      <c r="V137" s="191"/>
      <c r="W137" s="191"/>
      <c r="X137" s="191"/>
      <c r="Y137" s="189"/>
      <c r="Z137" s="283"/>
      <c r="AA137" s="190">
        <f>SUMIFS('Transport-DB'!S:S,'Transport-DB'!C:C,"="&amp;'Work DB'!C137,'Transport-DB'!F:F,"="&amp;'Work DB'!$AA$4)</f>
        <v>70.800000000000011</v>
      </c>
      <c r="AB137" s="191">
        <f>SUMIFS('Transport-DB'!S:S,'Transport-DB'!C:C,"="&amp;'Work DB'!C137,'Transport-DB'!F:F,"="&amp;'Work DB'!$AB$4)</f>
        <v>58</v>
      </c>
      <c r="AC137" s="191">
        <f>SUMIFS('Transport-DB'!S:S,'Transport-DB'!C:C,"="&amp;'Work DB'!C137,'Transport-DB'!F:F,"="&amp;'Work DB'!$AC$4)</f>
        <v>169.6</v>
      </c>
      <c r="AD137" s="188">
        <f>SUMIFS('Transport-DB'!S:S,'Transport-DB'!C:C,"="&amp;'Work DB'!C137,'Transport-DB'!F:F,"="&amp;'Work DB'!$AD$4)</f>
        <v>50</v>
      </c>
      <c r="AE137" s="188">
        <f>SUMIFS('Transport-DB'!S:S,'Transport-DB'!C:C,"="&amp;'Work DB'!C137,'Transport-DB'!F:F,"="&amp;'Work DB'!$AE$4)</f>
        <v>0</v>
      </c>
      <c r="AF137" s="188">
        <f>SUMIFS('Transport-DB'!S:S,'Transport-DB'!C:C,"="&amp;'Work DB'!C137,'Transport-DB'!F:F,"="&amp;'Work DB'!$AF$4)</f>
        <v>0</v>
      </c>
      <c r="AG137" s="189"/>
      <c r="AH137" s="230">
        <f>SUMIFS('Transport-DB'!T:T,'Transport-DB'!C:C,"="&amp;'Work DB'!C137)</f>
        <v>0</v>
      </c>
      <c r="AI137" s="32">
        <v>70</v>
      </c>
      <c r="AJ137" s="29">
        <v>0</v>
      </c>
      <c r="AK137" s="30">
        <f>SUMIFS(Civil_DB[بتن],Civil_DB[تاریخ],"="&amp;'Work DB'!C137)</f>
        <v>45</v>
      </c>
      <c r="AL137" s="28">
        <v>0</v>
      </c>
      <c r="AM137" s="29">
        <v>0</v>
      </c>
      <c r="AN137" s="31">
        <v>0</v>
      </c>
      <c r="AO137" s="28">
        <v>69</v>
      </c>
      <c r="AP137" s="29">
        <v>81</v>
      </c>
      <c r="AQ137" s="29">
        <v>154</v>
      </c>
      <c r="AR137" s="30">
        <v>10</v>
      </c>
      <c r="AS137" s="28">
        <v>13</v>
      </c>
      <c r="AT137" s="29">
        <v>31</v>
      </c>
      <c r="AU137" s="232">
        <f>'Daily Gas'!W12</f>
        <v>3907</v>
      </c>
      <c r="AV137" s="239">
        <f t="shared" si="20"/>
        <v>70750</v>
      </c>
      <c r="AW137" s="29">
        <f t="shared" si="15"/>
        <v>8.850000000000005</v>
      </c>
      <c r="AX137" s="29">
        <v>0</v>
      </c>
      <c r="AY137" s="29">
        <f t="shared" si="19"/>
        <v>121.09199545046941</v>
      </c>
      <c r="AZ137" s="29">
        <f t="shared" si="16"/>
        <v>51.364383458419624</v>
      </c>
      <c r="BA137" s="29">
        <f t="shared" si="17"/>
        <v>36.356500000000011</v>
      </c>
      <c r="BB137" s="29">
        <v>0</v>
      </c>
      <c r="BC137" s="30">
        <v>0</v>
      </c>
      <c r="BD137" s="283"/>
      <c r="BE137" s="283"/>
      <c r="BF137" s="283"/>
      <c r="BG137" s="283"/>
      <c r="BH137" s="32"/>
      <c r="BJ137" s="509"/>
      <c r="BK137" s="15">
        <v>6</v>
      </c>
      <c r="BL137" s="593">
        <f t="shared" si="21"/>
        <v>0</v>
      </c>
      <c r="BM137" s="593">
        <f t="shared" si="22"/>
        <v>0</v>
      </c>
      <c r="BN137" s="593">
        <f t="shared" si="23"/>
        <v>10.84</v>
      </c>
      <c r="BP137" s="593">
        <v>0</v>
      </c>
      <c r="BQ137" s="593">
        <v>0</v>
      </c>
      <c r="BR137" s="593">
        <v>2</v>
      </c>
      <c r="BU137" s="593">
        <v>6</v>
      </c>
      <c r="BV137" s="593">
        <v>0</v>
      </c>
      <c r="BW137" s="593">
        <v>0</v>
      </c>
      <c r="BX137" s="593">
        <v>10</v>
      </c>
      <c r="CB137" s="56" t="s">
        <v>386</v>
      </c>
    </row>
    <row r="138" spans="2:80" s="15" customFormat="1" ht="21" x14ac:dyDescent="0.25">
      <c r="B138" s="47"/>
      <c r="C138" s="20">
        <f t="shared" si="25"/>
        <v>45503</v>
      </c>
      <c r="D138" s="190">
        <f>SUMIFS('Transport-DB'!R:R,'Transport-DB'!C:C,"="&amp;'Work DB'!C138,'Transport-DB'!F:F,"="&amp;'Work DB'!$D$4)</f>
        <v>0</v>
      </c>
      <c r="E138" s="191">
        <f>SUMIFS('Transport-DB'!R:R,'Transport-DB'!C:C,"="&amp;'Work DB'!C138,'Transport-DB'!F:F,"="&amp;'Work DB'!$E$4)</f>
        <v>0</v>
      </c>
      <c r="F138" s="191">
        <f>SUMIFS('Transport-DB'!R:R,'Transport-DB'!C:C,"="&amp;'Work DB'!C138,'Transport-DB'!F:F,"="&amp;'Work DB'!$F$4)</f>
        <v>348.45</v>
      </c>
      <c r="G138" s="191">
        <f>SUMIFS('Transport-DB'!R:R,'Transport-DB'!C:C,"="&amp;'Work DB'!C138,'Transport-DB'!F:F,"="&amp;'Work DB'!$G$4)</f>
        <v>0</v>
      </c>
      <c r="H138" s="188">
        <f>SUMIFS('Transport-DB'!R:R,'Transport-DB'!C:C,"="&amp;'Work DB'!C138,'Transport-DB'!F:F,"="&amp;'Work DB'!$H$4)</f>
        <v>0</v>
      </c>
      <c r="I138" s="191">
        <f>SUMIFS('Transport-DB'!R:R,'Transport-DB'!C:C,"="&amp;'Work DB'!C138,'Transport-DB'!F:F,"="&amp;'Work DB'!$I$4)</f>
        <v>0</v>
      </c>
      <c r="J138" s="483">
        <f>SUMIFS('Transport-DB'!R:R,'Transport-DB'!C:C,"="&amp;'Work DB'!C138,'Transport-DB'!F:F,"="&amp;'Work DB'!$J$4)</f>
        <v>0</v>
      </c>
      <c r="K138" s="190">
        <f>SUMIFS('Transport-DB'!Q:Q,'Transport-DB'!C:C,"="&amp;'Work DB'!C138,'Transport-DB'!F:F,"="&amp;'Work DB'!$K$4)</f>
        <v>146.30000000000001</v>
      </c>
      <c r="L138" s="191">
        <f>SUMIFS('Transport-DB'!Q:Q,'Transport-DB'!C:C,"="&amp;'Work DB'!C138,'Transport-DB'!F:F,"="&amp;'Work DB'!$L$4)</f>
        <v>154</v>
      </c>
      <c r="M138" s="191">
        <f>SUMIFS('Transport-DB'!Q:Q,'Transport-DB'!C:C,"="&amp;'Work DB'!C138,'Transport-DB'!F:F,"="&amp;'Work DB'!$M$4)</f>
        <v>711</v>
      </c>
      <c r="N138" s="191">
        <f>SUMIFS('Transport-DB'!Q:Q,'Transport-DB'!C:C,"="&amp;'Work DB'!C138,'Transport-DB'!F:F,"="&amp;'Work DB'!$N$4)</f>
        <v>406.70000000000005</v>
      </c>
      <c r="O138" s="191">
        <f>SUMIFS('Transport-DB'!Q:Q,'Transport-DB'!C:C,"="&amp;'Work DB'!C138,'Transport-DB'!F:F,"="&amp;'Work DB'!$O$4)</f>
        <v>0</v>
      </c>
      <c r="P138" s="191">
        <f>SUMIFS('Transport-DB'!Q:Q,'Transport-DB'!C:C,"="&amp;'Work DB'!C138,'Transport-DB'!F:F,"="&amp;'Work DB'!$P$4)</f>
        <v>0</v>
      </c>
      <c r="Q138" s="188">
        <f>SUMIFS('Transport-DB'!Q:Q,'Transport-DB'!C:C,"="&amp;'Work DB'!C138,'Transport-DB'!F:F,"="&amp;'Work DB'!$Q$4)</f>
        <v>0</v>
      </c>
      <c r="R138" s="189">
        <f>SUMIFS('Transport-DB'!Q:Q,'Transport-DB'!C:C,"="&amp;'Work DB'!C138,'Transport-DB'!F:F,"="&amp;'Work DB'!$R$4)</f>
        <v>0</v>
      </c>
      <c r="S138" s="190">
        <f t="shared" si="24"/>
        <v>1055.45</v>
      </c>
      <c r="T138" s="191">
        <f t="shared" si="13"/>
        <v>711</v>
      </c>
      <c r="U138" s="191"/>
      <c r="V138" s="191"/>
      <c r="W138" s="191"/>
      <c r="X138" s="191"/>
      <c r="Y138" s="189"/>
      <c r="Z138" s="283"/>
      <c r="AA138" s="190">
        <f>SUMIFS('Transport-DB'!S:S,'Transport-DB'!C:C,"="&amp;'Work DB'!C138,'Transport-DB'!F:F,"="&amp;'Work DB'!$AA$4)</f>
        <v>70.800000000000011</v>
      </c>
      <c r="AB138" s="191">
        <f>SUMIFS('Transport-DB'!S:S,'Transport-DB'!C:C,"="&amp;'Work DB'!C138,'Transport-DB'!F:F,"="&amp;'Work DB'!$AB$4)</f>
        <v>34.799999999999997</v>
      </c>
      <c r="AC138" s="191">
        <f>SUMIFS('Transport-DB'!S:S,'Transport-DB'!C:C,"="&amp;'Work DB'!C138,'Transport-DB'!F:F,"="&amp;'Work DB'!$AC$4)</f>
        <v>0</v>
      </c>
      <c r="AD138" s="188">
        <f>SUMIFS('Transport-DB'!S:S,'Transport-DB'!C:C,"="&amp;'Work DB'!C138,'Transport-DB'!F:F,"="&amp;'Work DB'!$AD$4)</f>
        <v>40</v>
      </c>
      <c r="AE138" s="188">
        <f>SUMIFS('Transport-DB'!S:S,'Transport-DB'!C:C,"="&amp;'Work DB'!C138,'Transport-DB'!F:F,"="&amp;'Work DB'!$AE$4)</f>
        <v>0</v>
      </c>
      <c r="AF138" s="188">
        <f>SUMIFS('Transport-DB'!S:S,'Transport-DB'!C:C,"="&amp;'Work DB'!C138,'Transport-DB'!F:F,"="&amp;'Work DB'!$AF$4)</f>
        <v>0</v>
      </c>
      <c r="AG138" s="189"/>
      <c r="AH138" s="230">
        <f>SUMIFS('Transport-DB'!T:T,'Transport-DB'!C:C,"="&amp;'Work DB'!C138)</f>
        <v>0</v>
      </c>
      <c r="AI138" s="32">
        <v>45</v>
      </c>
      <c r="AJ138" s="29">
        <v>0</v>
      </c>
      <c r="AK138" s="30">
        <f>SUMIFS(Civil_DB[بتن],Civil_DB[تاریخ],"="&amp;'Work DB'!C138)</f>
        <v>0</v>
      </c>
      <c r="AL138" s="28">
        <v>0</v>
      </c>
      <c r="AM138" s="29">
        <v>0</v>
      </c>
      <c r="AN138" s="31">
        <v>0</v>
      </c>
      <c r="AO138" s="28">
        <v>74</v>
      </c>
      <c r="AP138" s="29">
        <v>78</v>
      </c>
      <c r="AQ138" s="29">
        <v>154</v>
      </c>
      <c r="AR138" s="30">
        <v>12</v>
      </c>
      <c r="AS138" s="28">
        <v>9</v>
      </c>
      <c r="AT138" s="29">
        <v>31</v>
      </c>
      <c r="AU138" s="232">
        <f>'Daily Gas'!W13</f>
        <v>4906</v>
      </c>
      <c r="AV138" s="239">
        <f t="shared" si="20"/>
        <v>65844</v>
      </c>
      <c r="AW138" s="29">
        <f t="shared" si="15"/>
        <v>25.850000000000005</v>
      </c>
      <c r="AX138" s="29">
        <v>0</v>
      </c>
      <c r="AY138" s="29">
        <f t="shared" si="19"/>
        <v>121.09199545046941</v>
      </c>
      <c r="AZ138" s="29">
        <f t="shared" si="16"/>
        <v>97.684383458419632</v>
      </c>
      <c r="BA138" s="29">
        <f t="shared" si="17"/>
        <v>79.716500000000011</v>
      </c>
      <c r="BB138" s="29">
        <v>0</v>
      </c>
      <c r="BC138" s="30">
        <v>0</v>
      </c>
      <c r="BD138" s="283"/>
      <c r="BE138" s="283"/>
      <c r="BF138" s="283"/>
      <c r="BG138" s="283"/>
      <c r="BH138" s="32"/>
      <c r="BI138" s="56"/>
      <c r="BJ138" s="509"/>
      <c r="BK138" s="15">
        <v>17</v>
      </c>
      <c r="BL138" s="593">
        <f t="shared" si="21"/>
        <v>0</v>
      </c>
      <c r="BM138" s="593">
        <f t="shared" si="22"/>
        <v>46.32</v>
      </c>
      <c r="BN138" s="593">
        <f t="shared" si="23"/>
        <v>43.36</v>
      </c>
      <c r="BP138" s="593">
        <v>0</v>
      </c>
      <c r="BQ138" s="593">
        <v>8</v>
      </c>
      <c r="BR138" s="593">
        <v>8</v>
      </c>
      <c r="BU138" s="593">
        <v>17</v>
      </c>
      <c r="BV138" s="593">
        <v>0</v>
      </c>
      <c r="BW138" s="593">
        <v>40</v>
      </c>
      <c r="BX138" s="593">
        <f>20+20</f>
        <v>40</v>
      </c>
    </row>
    <row r="139" spans="2:80" s="15" customFormat="1" ht="21" x14ac:dyDescent="0.25">
      <c r="B139" s="47"/>
      <c r="C139" s="20">
        <f t="shared" si="25"/>
        <v>45504</v>
      </c>
      <c r="D139" s="190">
        <f>SUMIFS('Transport-DB'!R:R,'Transport-DB'!C:C,"="&amp;'Work DB'!C139,'Transport-DB'!F:F,"="&amp;'Work DB'!$D$4)</f>
        <v>0</v>
      </c>
      <c r="E139" s="191">
        <f>SUMIFS('Transport-DB'!R:R,'Transport-DB'!C:C,"="&amp;'Work DB'!C139,'Transport-DB'!F:F,"="&amp;'Work DB'!$E$4)</f>
        <v>0</v>
      </c>
      <c r="F139" s="191">
        <f>SUMIFS('Transport-DB'!R:R,'Transport-DB'!C:C,"="&amp;'Work DB'!C139,'Transport-DB'!F:F,"="&amp;'Work DB'!$F$4)</f>
        <v>341.72250000000003</v>
      </c>
      <c r="G139" s="191">
        <f>SUMIFS('Transport-DB'!R:R,'Transport-DB'!C:C,"="&amp;'Work DB'!C139,'Transport-DB'!F:F,"="&amp;'Work DB'!$G$4)</f>
        <v>209.99</v>
      </c>
      <c r="H139" s="188">
        <f>SUMIFS('Transport-DB'!R:R,'Transport-DB'!C:C,"="&amp;'Work DB'!C139,'Transport-DB'!F:F,"="&amp;'Work DB'!$H$4)</f>
        <v>0</v>
      </c>
      <c r="I139" s="191">
        <f>SUMIFS('Transport-DB'!R:R,'Transport-DB'!C:C,"="&amp;'Work DB'!C139,'Transport-DB'!F:F,"="&amp;'Work DB'!$I$4)</f>
        <v>0</v>
      </c>
      <c r="J139" s="483">
        <f>SUMIFS('Transport-DB'!R:R,'Transport-DB'!C:C,"="&amp;'Work DB'!C139,'Transport-DB'!F:F,"="&amp;'Work DB'!$J$4)</f>
        <v>0</v>
      </c>
      <c r="K139" s="190">
        <f>SUMIFS('Transport-DB'!Q:Q,'Transport-DB'!C:C,"="&amp;'Work DB'!C139,'Transport-DB'!F:F,"="&amp;'Work DB'!$K$4)</f>
        <v>186.20000000000002</v>
      </c>
      <c r="L139" s="191">
        <f>SUMIFS('Transport-DB'!Q:Q,'Transport-DB'!C:C,"="&amp;'Work DB'!C139,'Transport-DB'!F:F,"="&amp;'Work DB'!$L$4)</f>
        <v>0</v>
      </c>
      <c r="M139" s="191">
        <f>SUMIFS('Transport-DB'!Q:Q,'Transport-DB'!C:C,"="&amp;'Work DB'!C139,'Transport-DB'!F:F,"="&amp;'Work DB'!$M$4)</f>
        <v>693</v>
      </c>
      <c r="N139" s="191">
        <f>SUMIFS('Transport-DB'!Q:Q,'Transport-DB'!C:C,"="&amp;'Work DB'!C139,'Transport-DB'!F:F,"="&amp;'Work DB'!$N$4)</f>
        <v>448.20000000000005</v>
      </c>
      <c r="O139" s="191">
        <f>SUMIFS('Transport-DB'!Q:Q,'Transport-DB'!C:C,"="&amp;'Work DB'!C139,'Transport-DB'!F:F,"="&amp;'Work DB'!$O$4)</f>
        <v>0</v>
      </c>
      <c r="P139" s="191">
        <f>SUMIFS('Transport-DB'!Q:Q,'Transport-DB'!C:C,"="&amp;'Work DB'!C139,'Transport-DB'!F:F,"="&amp;'Work DB'!$P$4)</f>
        <v>0</v>
      </c>
      <c r="Q139" s="188">
        <f>SUMIFS('Transport-DB'!Q:Q,'Transport-DB'!C:C,"="&amp;'Work DB'!C139,'Transport-DB'!F:F,"="&amp;'Work DB'!$Q$4)</f>
        <v>0</v>
      </c>
      <c r="R139" s="189">
        <f>SUMIFS('Transport-DB'!Q:Q,'Transport-DB'!C:C,"="&amp;'Work DB'!C139,'Transport-DB'!F:F,"="&amp;'Work DB'!$R$4)</f>
        <v>0</v>
      </c>
      <c r="S139" s="190">
        <f t="shared" si="24"/>
        <v>1186.1125000000002</v>
      </c>
      <c r="T139" s="191">
        <f t="shared" si="13"/>
        <v>693</v>
      </c>
      <c r="U139" s="191"/>
      <c r="V139" s="191"/>
      <c r="W139" s="191"/>
      <c r="X139" s="191"/>
      <c r="Y139" s="189"/>
      <c r="Z139" s="283"/>
      <c r="AA139" s="190">
        <f>SUMIFS('Transport-DB'!S:S,'Transport-DB'!C:C,"="&amp;'Work DB'!C139,'Transport-DB'!F:F,"="&amp;'Work DB'!$AA$4)</f>
        <v>35.400000000000006</v>
      </c>
      <c r="AB139" s="191">
        <f>SUMIFS('Transport-DB'!S:S,'Transport-DB'!C:C,"="&amp;'Work DB'!C139,'Transport-DB'!F:F,"="&amp;'Work DB'!$AB$4)</f>
        <v>23.2</v>
      </c>
      <c r="AC139" s="191">
        <f>SUMIFS('Transport-DB'!S:S,'Transport-DB'!C:C,"="&amp;'Work DB'!C139,'Transport-DB'!F:F,"="&amp;'Work DB'!$AC$4)</f>
        <v>90</v>
      </c>
      <c r="AD139" s="188">
        <f>SUMIFS('Transport-DB'!S:S,'Transport-DB'!C:C,"="&amp;'Work DB'!C139,'Transport-DB'!F:F,"="&amp;'Work DB'!$AD$4)</f>
        <v>50</v>
      </c>
      <c r="AE139" s="188">
        <f>SUMIFS('Transport-DB'!S:S,'Transport-DB'!C:C,"="&amp;'Work DB'!C139,'Transport-DB'!F:F,"="&amp;'Work DB'!$AE$4)</f>
        <v>0</v>
      </c>
      <c r="AF139" s="188">
        <f>SUMIFS('Transport-DB'!S:S,'Transport-DB'!C:C,"="&amp;'Work DB'!C139,'Transport-DB'!F:F,"="&amp;'Work DB'!$AF$4)</f>
        <v>0</v>
      </c>
      <c r="AG139" s="189"/>
      <c r="AH139" s="230">
        <f>SUMIFS('Transport-DB'!T:T,'Transport-DB'!C:C,"="&amp;'Work DB'!C139)</f>
        <v>186.20000000000002</v>
      </c>
      <c r="AI139" s="32">
        <v>45</v>
      </c>
      <c r="AJ139" s="29">
        <v>0</v>
      </c>
      <c r="AK139" s="30">
        <f>SUMIFS(Civil_DB[بتن],Civil_DB[تاریخ],"="&amp;'Work DB'!C139)</f>
        <v>48</v>
      </c>
      <c r="AL139" s="28">
        <v>0</v>
      </c>
      <c r="AM139" s="29">
        <v>0</v>
      </c>
      <c r="AN139" s="31">
        <v>0</v>
      </c>
      <c r="AO139" s="28">
        <v>74</v>
      </c>
      <c r="AP139" s="29">
        <v>69</v>
      </c>
      <c r="AQ139" s="29">
        <v>148</v>
      </c>
      <c r="AR139" s="30">
        <v>12</v>
      </c>
      <c r="AS139" s="28">
        <v>11</v>
      </c>
      <c r="AT139" s="29">
        <v>31</v>
      </c>
      <c r="AU139" s="232">
        <f>'Daily Gas'!W14</f>
        <v>4187</v>
      </c>
      <c r="AV139" s="239">
        <f t="shared" si="20"/>
        <v>61657</v>
      </c>
      <c r="AW139" s="29">
        <f t="shared" si="15"/>
        <v>10.010000000000005</v>
      </c>
      <c r="AX139" s="29">
        <v>0</v>
      </c>
      <c r="AY139" s="29">
        <f t="shared" si="19"/>
        <v>132.83027549596471</v>
      </c>
      <c r="AZ139" s="29">
        <f t="shared" si="16"/>
        <v>109.18153962383543</v>
      </c>
      <c r="BA139" s="29">
        <f t="shared" si="17"/>
        <v>80.680500000000023</v>
      </c>
      <c r="BB139" s="29">
        <v>0</v>
      </c>
      <c r="BC139" s="30">
        <v>0</v>
      </c>
      <c r="BD139" s="283"/>
      <c r="BE139" s="283"/>
      <c r="BF139" s="283"/>
      <c r="BG139" s="283"/>
      <c r="BH139" s="32"/>
      <c r="BI139" s="56"/>
      <c r="BJ139" s="509"/>
      <c r="BK139" s="15">
        <v>0</v>
      </c>
      <c r="BL139" s="593">
        <f t="shared" si="21"/>
        <v>23.16</v>
      </c>
      <c r="BM139" s="593">
        <f t="shared" si="22"/>
        <v>23.16</v>
      </c>
      <c r="BN139" s="593">
        <f t="shared" si="23"/>
        <v>27.1</v>
      </c>
      <c r="BP139" s="593">
        <v>4</v>
      </c>
      <c r="BQ139" s="593">
        <v>4</v>
      </c>
      <c r="BR139" s="593">
        <v>5</v>
      </c>
      <c r="BU139" s="593">
        <v>0</v>
      </c>
      <c r="BV139" s="593">
        <v>20</v>
      </c>
      <c r="BW139" s="593">
        <v>20</v>
      </c>
      <c r="BX139" s="593">
        <f>25</f>
        <v>25</v>
      </c>
    </row>
    <row r="140" spans="2:80" s="15" customFormat="1" ht="21" x14ac:dyDescent="0.25">
      <c r="B140" s="47"/>
      <c r="C140" s="20">
        <f t="shared" si="25"/>
        <v>45505</v>
      </c>
      <c r="D140" s="190">
        <f>SUMIFS('Transport-DB'!R:R,'Transport-DB'!C:C,"="&amp;'Work DB'!C140,'Transport-DB'!F:F,"="&amp;'Work DB'!$D$4)</f>
        <v>0</v>
      </c>
      <c r="E140" s="191">
        <f>SUMIFS('Transport-DB'!R:R,'Transport-DB'!C:C,"="&amp;'Work DB'!C140,'Transport-DB'!F:F,"="&amp;'Work DB'!$E$4)</f>
        <v>0</v>
      </c>
      <c r="F140" s="191">
        <f>SUMIFS('Transport-DB'!R:R,'Transport-DB'!C:C,"="&amp;'Work DB'!C140,'Transport-DB'!F:F,"="&amp;'Work DB'!$F$4)</f>
        <v>310.21249999999998</v>
      </c>
      <c r="G140" s="191">
        <f>SUMIFS('Transport-DB'!R:R,'Transport-DB'!C:C,"="&amp;'Work DB'!C140,'Transport-DB'!F:F,"="&amp;'Work DB'!$G$4)</f>
        <v>229.08</v>
      </c>
      <c r="H140" s="188">
        <f>SUMIFS('Transport-DB'!R:R,'Transport-DB'!C:C,"="&amp;'Work DB'!C140,'Transport-DB'!F:F,"="&amp;'Work DB'!$H$4)</f>
        <v>0</v>
      </c>
      <c r="I140" s="191">
        <f>SUMIFS('Transport-DB'!R:R,'Transport-DB'!C:C,"="&amp;'Work DB'!C140,'Transport-DB'!F:F,"="&amp;'Work DB'!$I$4)</f>
        <v>0</v>
      </c>
      <c r="J140" s="483">
        <f>SUMIFS('Transport-DB'!R:R,'Transport-DB'!C:C,"="&amp;'Work DB'!C140,'Transport-DB'!F:F,"="&amp;'Work DB'!$J$4)</f>
        <v>0</v>
      </c>
      <c r="K140" s="190">
        <f>SUMIFS('Transport-DB'!Q:Q,'Transport-DB'!C:C,"="&amp;'Work DB'!C140,'Transport-DB'!F:F,"="&amp;'Work DB'!$K$4)</f>
        <v>79.800000000000011</v>
      </c>
      <c r="L140" s="191">
        <f>SUMIFS('Transport-DB'!Q:Q,'Transport-DB'!C:C,"="&amp;'Work DB'!C140,'Transport-DB'!F:F,"="&amp;'Work DB'!$L$4)</f>
        <v>980</v>
      </c>
      <c r="M140" s="191">
        <f>SUMIFS('Transport-DB'!Q:Q,'Transport-DB'!C:C,"="&amp;'Work DB'!C140,'Transport-DB'!F:F,"="&amp;'Work DB'!$M$4)</f>
        <v>760</v>
      </c>
      <c r="N140" s="191">
        <f>SUMIFS('Transport-DB'!Q:Q,'Transport-DB'!C:C,"="&amp;'Work DB'!C140,'Transport-DB'!F:F,"="&amp;'Work DB'!$N$4)</f>
        <v>456.50000000000006</v>
      </c>
      <c r="O140" s="191">
        <f>SUMIFS('Transport-DB'!Q:Q,'Transport-DB'!C:C,"="&amp;'Work DB'!C140,'Transport-DB'!F:F,"="&amp;'Work DB'!$O$4)</f>
        <v>0</v>
      </c>
      <c r="P140" s="191">
        <f>SUMIFS('Transport-DB'!Q:Q,'Transport-DB'!C:C,"="&amp;'Work DB'!C140,'Transport-DB'!F:F,"="&amp;'Work DB'!$P$4)</f>
        <v>0</v>
      </c>
      <c r="Q140" s="188">
        <f>SUMIFS('Transport-DB'!Q:Q,'Transport-DB'!C:C,"="&amp;'Work DB'!C140,'Transport-DB'!F:F,"="&amp;'Work DB'!$Q$4)</f>
        <v>0</v>
      </c>
      <c r="R140" s="189">
        <f>SUMIFS('Transport-DB'!Q:Q,'Transport-DB'!C:C,"="&amp;'Work DB'!C140,'Transport-DB'!F:F,"="&amp;'Work DB'!$R$4)</f>
        <v>0</v>
      </c>
      <c r="S140" s="190">
        <f t="shared" si="24"/>
        <v>2055.5925000000002</v>
      </c>
      <c r="T140" s="191">
        <f t="shared" si="13"/>
        <v>760</v>
      </c>
      <c r="U140" s="191"/>
      <c r="V140" s="191"/>
      <c r="W140" s="191"/>
      <c r="X140" s="191"/>
      <c r="Y140" s="189"/>
      <c r="Z140" s="283"/>
      <c r="AA140" s="190">
        <f>SUMIFS('Transport-DB'!S:S,'Transport-DB'!C:C,"="&amp;'Work DB'!C140,'Transport-DB'!F:F,"="&amp;'Work DB'!$AA$4)</f>
        <v>47.2</v>
      </c>
      <c r="AB140" s="191">
        <f>SUMIFS('Transport-DB'!S:S,'Transport-DB'!C:C,"="&amp;'Work DB'!C140,'Transport-DB'!F:F,"="&amp;'Work DB'!$AB$4)</f>
        <v>23.2</v>
      </c>
      <c r="AC140" s="191">
        <f>SUMIFS('Transport-DB'!S:S,'Transport-DB'!C:C,"="&amp;'Work DB'!C140,'Transport-DB'!F:F,"="&amp;'Work DB'!$AC$4)</f>
        <v>90</v>
      </c>
      <c r="AD140" s="188">
        <f>SUMIFS('Transport-DB'!S:S,'Transport-DB'!C:C,"="&amp;'Work DB'!C140,'Transport-DB'!F:F,"="&amp;'Work DB'!$AD$4)</f>
        <v>60</v>
      </c>
      <c r="AE140" s="188">
        <f>SUMIFS('Transport-DB'!S:S,'Transport-DB'!C:C,"="&amp;'Work DB'!C140,'Transport-DB'!F:F,"="&amp;'Work DB'!$AE$4)</f>
        <v>0</v>
      </c>
      <c r="AF140" s="188">
        <f>SUMIFS('Transport-DB'!S:S,'Transport-DB'!C:C,"="&amp;'Work DB'!C140,'Transport-DB'!F:F,"="&amp;'Work DB'!$AF$4)</f>
        <v>0</v>
      </c>
      <c r="AG140" s="189"/>
      <c r="AH140" s="230">
        <f>SUMIFS('Transport-DB'!T:T,'Transport-DB'!C:C,"="&amp;'Work DB'!C140)</f>
        <v>79.800000000000011</v>
      </c>
      <c r="AI140" s="32">
        <v>49</v>
      </c>
      <c r="AJ140" s="29">
        <v>0</v>
      </c>
      <c r="AK140" s="30">
        <f>SUMIFS(Civil_DB[بتن],Civil_DB[تاریخ],"="&amp;'Work DB'!C140)</f>
        <v>0</v>
      </c>
      <c r="AL140" s="28">
        <v>0</v>
      </c>
      <c r="AM140" s="29">
        <v>0</v>
      </c>
      <c r="AN140" s="31">
        <v>0</v>
      </c>
      <c r="AO140" s="28">
        <v>74</v>
      </c>
      <c r="AP140" s="29">
        <v>67</v>
      </c>
      <c r="AQ140" s="29">
        <v>146</v>
      </c>
      <c r="AR140" s="30">
        <v>12</v>
      </c>
      <c r="AS140" s="28">
        <v>9</v>
      </c>
      <c r="AT140" s="29">
        <v>34</v>
      </c>
      <c r="AU140" s="232">
        <f>'Daily Gas'!W15</f>
        <v>3525</v>
      </c>
      <c r="AV140" s="239">
        <f t="shared" si="20"/>
        <v>58132</v>
      </c>
      <c r="AW140" s="29">
        <f t="shared" si="15"/>
        <v>44.710000000000008</v>
      </c>
      <c r="AX140" s="29">
        <v>0</v>
      </c>
      <c r="AY140" s="29">
        <f t="shared" si="19"/>
        <v>132.83027549596471</v>
      </c>
      <c r="AZ140" s="29">
        <f t="shared" si="16"/>
        <v>109.18153962383543</v>
      </c>
      <c r="BA140" s="29">
        <f t="shared" si="17"/>
        <v>80.680500000000023</v>
      </c>
      <c r="BB140" s="29">
        <v>0</v>
      </c>
      <c r="BC140" s="30">
        <v>0</v>
      </c>
      <c r="BD140" s="283"/>
      <c r="BE140" s="283"/>
      <c r="BF140" s="283"/>
      <c r="BG140" s="283"/>
      <c r="BH140" s="32"/>
      <c r="BI140" s="56"/>
      <c r="BJ140" s="509"/>
      <c r="BK140" s="15">
        <v>34.700000000000003</v>
      </c>
      <c r="BL140" s="593">
        <f t="shared" si="21"/>
        <v>0</v>
      </c>
      <c r="BM140" s="593">
        <f t="shared" si="22"/>
        <v>0</v>
      </c>
      <c r="BN140" s="593">
        <f t="shared" si="23"/>
        <v>0</v>
      </c>
      <c r="BP140" s="593">
        <v>0</v>
      </c>
      <c r="BQ140" s="593">
        <v>0</v>
      </c>
      <c r="BR140" s="593">
        <v>0</v>
      </c>
      <c r="BU140" s="593">
        <v>34.700000000000003</v>
      </c>
      <c r="BV140" s="593">
        <v>0</v>
      </c>
      <c r="BW140" s="593">
        <v>0</v>
      </c>
      <c r="BX140" s="593">
        <v>0</v>
      </c>
    </row>
    <row r="141" spans="2:80" s="15" customFormat="1" ht="21" x14ac:dyDescent="0.25">
      <c r="B141" s="47"/>
      <c r="C141" s="20">
        <f t="shared" si="25"/>
        <v>45506</v>
      </c>
      <c r="D141" s="190">
        <f>SUMIFS('Transport-DB'!R:R,'Transport-DB'!C:C,"="&amp;'Work DB'!C141,'Transport-DB'!F:F,"="&amp;'Work DB'!$D$4)</f>
        <v>0</v>
      </c>
      <c r="E141" s="191">
        <f>SUMIFS('Transport-DB'!R:R,'Transport-DB'!C:C,"="&amp;'Work DB'!C141,'Transport-DB'!F:F,"="&amp;'Work DB'!$E$4)</f>
        <v>0</v>
      </c>
      <c r="F141" s="191">
        <f>SUMIFS('Transport-DB'!R:R,'Transport-DB'!C:C,"="&amp;'Work DB'!C141,'Transport-DB'!F:F,"="&amp;'Work DB'!$F$4)</f>
        <v>0</v>
      </c>
      <c r="G141" s="191">
        <f>SUMIFS('Transport-DB'!R:R,'Transport-DB'!C:C,"="&amp;'Work DB'!C141,'Transport-DB'!F:F,"="&amp;'Work DB'!$G$4)</f>
        <v>95.449999999999989</v>
      </c>
      <c r="H141" s="188">
        <f>SUMIFS('Transport-DB'!R:R,'Transport-DB'!C:C,"="&amp;'Work DB'!C141,'Transport-DB'!F:F,"="&amp;'Work DB'!$H$4)</f>
        <v>0</v>
      </c>
      <c r="I141" s="191">
        <f>SUMIFS('Transport-DB'!R:R,'Transport-DB'!C:C,"="&amp;'Work DB'!C141,'Transport-DB'!F:F,"="&amp;'Work DB'!$I$4)</f>
        <v>0</v>
      </c>
      <c r="J141" s="483">
        <f>SUMIFS('Transport-DB'!R:R,'Transport-DB'!C:C,"="&amp;'Work DB'!C141,'Transport-DB'!F:F,"="&amp;'Work DB'!$J$4)</f>
        <v>0</v>
      </c>
      <c r="K141" s="190">
        <f>SUMIFS('Transport-DB'!Q:Q,'Transport-DB'!C:C,"="&amp;'Work DB'!C141,'Transport-DB'!F:F,"="&amp;'Work DB'!$K$4)</f>
        <v>59.85</v>
      </c>
      <c r="L141" s="191">
        <f>SUMIFS('Transport-DB'!Q:Q,'Transport-DB'!C:C,"="&amp;'Work DB'!C141,'Transport-DB'!F:F,"="&amp;'Work DB'!$L$4)</f>
        <v>770</v>
      </c>
      <c r="M141" s="191">
        <f>SUMIFS('Transport-DB'!Q:Q,'Transport-DB'!C:C,"="&amp;'Work DB'!C141,'Transport-DB'!F:F,"="&amp;'Work DB'!$M$4)</f>
        <v>564</v>
      </c>
      <c r="N141" s="191">
        <f>SUMIFS('Transport-DB'!Q:Q,'Transport-DB'!C:C,"="&amp;'Work DB'!C141,'Transport-DB'!F:F,"="&amp;'Work DB'!$N$4)</f>
        <v>0</v>
      </c>
      <c r="O141" s="191">
        <f>SUMIFS('Transport-DB'!Q:Q,'Transport-DB'!C:C,"="&amp;'Work DB'!C141,'Transport-DB'!F:F,"="&amp;'Work DB'!$O$4)</f>
        <v>0</v>
      </c>
      <c r="P141" s="191">
        <f>SUMIFS('Transport-DB'!Q:Q,'Transport-DB'!C:C,"="&amp;'Work DB'!C141,'Transport-DB'!F:F,"="&amp;'Work DB'!$P$4)</f>
        <v>0</v>
      </c>
      <c r="Q141" s="188">
        <f>SUMIFS('Transport-DB'!Q:Q,'Transport-DB'!C:C,"="&amp;'Work DB'!C141,'Transport-DB'!F:F,"="&amp;'Work DB'!$Q$4)</f>
        <v>0</v>
      </c>
      <c r="R141" s="189">
        <f>SUMIFS('Transport-DB'!Q:Q,'Transport-DB'!C:C,"="&amp;'Work DB'!C141,'Transport-DB'!F:F,"="&amp;'Work DB'!$R$4)</f>
        <v>0</v>
      </c>
      <c r="S141" s="190">
        <f t="shared" si="24"/>
        <v>925.3</v>
      </c>
      <c r="T141" s="191">
        <f t="shared" si="13"/>
        <v>564</v>
      </c>
      <c r="U141" s="191"/>
      <c r="V141" s="191"/>
      <c r="W141" s="191"/>
      <c r="X141" s="191"/>
      <c r="Y141" s="189"/>
      <c r="Z141" s="283"/>
      <c r="AA141" s="190">
        <f>SUMIFS('Transport-DB'!S:S,'Transport-DB'!C:C,"="&amp;'Work DB'!C141,'Transport-DB'!F:F,"="&amp;'Work DB'!$AA$4)</f>
        <v>70.800000000000011</v>
      </c>
      <c r="AB141" s="191">
        <f>SUMIFS('Transport-DB'!S:S,'Transport-DB'!C:C,"="&amp;'Work DB'!C141,'Transport-DB'!F:F,"="&amp;'Work DB'!$AB$4)</f>
        <v>69.599999999999994</v>
      </c>
      <c r="AC141" s="191">
        <f>SUMIFS('Transport-DB'!S:S,'Transport-DB'!C:C,"="&amp;'Work DB'!C141,'Transport-DB'!F:F,"="&amp;'Work DB'!$AC$4)</f>
        <v>70</v>
      </c>
      <c r="AD141" s="188">
        <f>SUMIFS('Transport-DB'!S:S,'Transport-DB'!C:C,"="&amp;'Work DB'!C141,'Transport-DB'!F:F,"="&amp;'Work DB'!$AD$4)</f>
        <v>50</v>
      </c>
      <c r="AE141" s="188">
        <f>SUMIFS('Transport-DB'!S:S,'Transport-DB'!C:C,"="&amp;'Work DB'!C141,'Transport-DB'!F:F,"="&amp;'Work DB'!$AE$4)</f>
        <v>0</v>
      </c>
      <c r="AF141" s="188">
        <f>SUMIFS('Transport-DB'!S:S,'Transport-DB'!C:C,"="&amp;'Work DB'!C141,'Transport-DB'!F:F,"="&amp;'Work DB'!$AF$4)</f>
        <v>0</v>
      </c>
      <c r="AG141" s="189"/>
      <c r="AH141" s="230">
        <f>SUMIFS('Transport-DB'!T:T,'Transport-DB'!C:C,"="&amp;'Work DB'!C141)</f>
        <v>59.85</v>
      </c>
      <c r="AI141" s="32">
        <v>0</v>
      </c>
      <c r="AJ141" s="29">
        <v>0</v>
      </c>
      <c r="AK141" s="30">
        <f>SUMIFS(Civil_DB[بتن],Civil_DB[تاریخ],"="&amp;'Work DB'!C141)</f>
        <v>0</v>
      </c>
      <c r="AL141" s="28">
        <v>0</v>
      </c>
      <c r="AM141" s="29">
        <v>0</v>
      </c>
      <c r="AN141" s="31">
        <v>0</v>
      </c>
      <c r="AO141" s="28">
        <v>72</v>
      </c>
      <c r="AP141" s="29">
        <v>52</v>
      </c>
      <c r="AQ141" s="29">
        <v>122</v>
      </c>
      <c r="AR141" s="30">
        <v>12</v>
      </c>
      <c r="AS141" s="28">
        <v>10</v>
      </c>
      <c r="AT141" s="29">
        <v>28</v>
      </c>
      <c r="AU141" s="232">
        <f>'Daily Gas'!W16</f>
        <v>3223</v>
      </c>
      <c r="AV141" s="239">
        <f t="shared" ref="AV141:AV148" si="26">AV140-AU141</f>
        <v>54909</v>
      </c>
      <c r="AW141" s="29">
        <f t="shared" si="15"/>
        <v>44.710000000000008</v>
      </c>
      <c r="AX141" s="29">
        <v>0</v>
      </c>
      <c r="AY141" s="29">
        <f t="shared" si="19"/>
        <v>132.83027549596471</v>
      </c>
      <c r="AZ141" s="29">
        <f t="shared" si="16"/>
        <v>109.18153962383543</v>
      </c>
      <c r="BA141" s="29">
        <f t="shared" si="17"/>
        <v>80.680500000000023</v>
      </c>
      <c r="BB141" s="29">
        <v>0</v>
      </c>
      <c r="BC141" s="30">
        <v>0</v>
      </c>
      <c r="BD141" s="283"/>
      <c r="BE141" s="283"/>
      <c r="BF141" s="283"/>
      <c r="BG141" s="283"/>
      <c r="BH141" s="32"/>
      <c r="BI141" s="56"/>
      <c r="BJ141" s="509"/>
      <c r="BK141" s="15">
        <v>0</v>
      </c>
      <c r="BL141" s="593">
        <f t="shared" si="21"/>
        <v>0</v>
      </c>
      <c r="BM141" s="593">
        <f t="shared" si="22"/>
        <v>0</v>
      </c>
      <c r="BN141" s="593">
        <f t="shared" si="23"/>
        <v>0</v>
      </c>
      <c r="BP141" s="593">
        <v>0</v>
      </c>
      <c r="BQ141" s="593">
        <v>0</v>
      </c>
      <c r="BR141" s="593">
        <v>0</v>
      </c>
      <c r="BU141" s="593">
        <v>0</v>
      </c>
      <c r="BV141" s="593">
        <v>0</v>
      </c>
      <c r="BW141" s="593">
        <v>0</v>
      </c>
      <c r="BX141" s="593">
        <v>0</v>
      </c>
    </row>
    <row r="142" spans="2:80" s="15" customFormat="1" ht="21" x14ac:dyDescent="0.25">
      <c r="B142" s="47"/>
      <c r="C142" s="20">
        <f t="shared" si="25"/>
        <v>45507</v>
      </c>
      <c r="D142" s="190">
        <f>SUMIFS('Transport-DB'!R:R,'Transport-DB'!C:C,"="&amp;'Work DB'!C142,'Transport-DB'!F:F,"="&amp;'Work DB'!$D$4)</f>
        <v>0</v>
      </c>
      <c r="E142" s="191">
        <f>SUMIFS('Transport-DB'!R:R,'Transport-DB'!C:C,"="&amp;'Work DB'!C142,'Transport-DB'!F:F,"="&amp;'Work DB'!$E$4)</f>
        <v>152.72</v>
      </c>
      <c r="F142" s="191">
        <f>SUMIFS('Transport-DB'!R:R,'Transport-DB'!C:C,"="&amp;'Work DB'!C142,'Transport-DB'!F:F,"="&amp;'Work DB'!$F$4)</f>
        <v>348.39250000000004</v>
      </c>
      <c r="G142" s="191">
        <f>SUMIFS('Transport-DB'!R:R,'Transport-DB'!C:C,"="&amp;'Work DB'!C142,'Transport-DB'!F:F,"="&amp;'Work DB'!$G$4)</f>
        <v>219.535</v>
      </c>
      <c r="H142" s="188">
        <f>SUMIFS('Transport-DB'!R:R,'Transport-DB'!C:C,"="&amp;'Work DB'!C142,'Transport-DB'!F:F,"="&amp;'Work DB'!$H$4)</f>
        <v>0</v>
      </c>
      <c r="I142" s="191">
        <f>SUMIFS('Transport-DB'!R:R,'Transport-DB'!C:C,"="&amp;'Work DB'!C142,'Transport-DB'!F:F,"="&amp;'Work DB'!$I$4)</f>
        <v>579.59999999999991</v>
      </c>
      <c r="J142" s="483">
        <f>SUMIFS('Transport-DB'!R:R,'Transport-DB'!C:C,"="&amp;'Work DB'!C142,'Transport-DB'!F:F,"="&amp;'Work DB'!$J$4)</f>
        <v>0</v>
      </c>
      <c r="K142" s="190">
        <f>SUMIFS('Transport-DB'!Q:Q,'Transport-DB'!C:C,"="&amp;'Work DB'!C142,'Transport-DB'!F:F,"="&amp;'Work DB'!$K$4)</f>
        <v>186.20000000000002</v>
      </c>
      <c r="L142" s="191">
        <f>SUMIFS('Transport-DB'!Q:Q,'Transport-DB'!C:C,"="&amp;'Work DB'!C142,'Transport-DB'!F:F,"="&amp;'Work DB'!$L$4)</f>
        <v>0</v>
      </c>
      <c r="M142" s="191">
        <f>SUMIFS('Transport-DB'!Q:Q,'Transport-DB'!C:C,"="&amp;'Work DB'!C142,'Transport-DB'!F:F,"="&amp;'Work DB'!$M$4)</f>
        <v>637</v>
      </c>
      <c r="N142" s="191">
        <f>SUMIFS('Transport-DB'!Q:Q,'Transport-DB'!C:C,"="&amp;'Work DB'!C142,'Transport-DB'!F:F,"="&amp;'Work DB'!$N$4)</f>
        <v>132.80000000000001</v>
      </c>
      <c r="O142" s="191">
        <f>SUMIFS('Transport-DB'!Q:Q,'Transport-DB'!C:C,"="&amp;'Work DB'!C142,'Transport-DB'!F:F,"="&amp;'Work DB'!$O$4)</f>
        <v>0</v>
      </c>
      <c r="P142" s="191">
        <f>SUMIFS('Transport-DB'!Q:Q,'Transport-DB'!C:C,"="&amp;'Work DB'!C142,'Transport-DB'!F:F,"="&amp;'Work DB'!$P$4)</f>
        <v>0</v>
      </c>
      <c r="Q142" s="188">
        <f>SUMIFS('Transport-DB'!Q:Q,'Transport-DB'!C:C,"="&amp;'Work DB'!C142,'Transport-DB'!F:F,"="&amp;'Work DB'!$Q$4)</f>
        <v>0</v>
      </c>
      <c r="R142" s="189">
        <f>SUMIFS('Transport-DB'!Q:Q,'Transport-DB'!C:C,"="&amp;'Work DB'!C142,'Transport-DB'!F:F,"="&amp;'Work DB'!$R$4)</f>
        <v>0</v>
      </c>
      <c r="S142" s="190">
        <f t="shared" si="24"/>
        <v>1619.2474999999999</v>
      </c>
      <c r="T142" s="191">
        <f t="shared" si="13"/>
        <v>637</v>
      </c>
      <c r="U142" s="191"/>
      <c r="V142" s="191"/>
      <c r="W142" s="191"/>
      <c r="X142" s="191"/>
      <c r="Y142" s="189"/>
      <c r="Z142" s="283"/>
      <c r="AA142" s="190">
        <f>SUMIFS('Transport-DB'!S:S,'Transport-DB'!C:C,"="&amp;'Work DB'!C142,'Transport-DB'!F:F,"="&amp;'Work DB'!$AA$4)</f>
        <v>47.2</v>
      </c>
      <c r="AB142" s="191">
        <f>SUMIFS('Transport-DB'!S:S,'Transport-DB'!C:C,"="&amp;'Work DB'!C142,'Transport-DB'!F:F,"="&amp;'Work DB'!$AB$4)</f>
        <v>0</v>
      </c>
      <c r="AC142" s="191">
        <f>SUMIFS('Transport-DB'!S:S,'Transport-DB'!C:C,"="&amp;'Work DB'!C142,'Transport-DB'!F:F,"="&amp;'Work DB'!$AC$4)</f>
        <v>50</v>
      </c>
      <c r="AD142" s="188">
        <f>SUMIFS('Transport-DB'!S:S,'Transport-DB'!C:C,"="&amp;'Work DB'!C142,'Transport-DB'!F:F,"="&amp;'Work DB'!$AD$4)</f>
        <v>50</v>
      </c>
      <c r="AE142" s="188">
        <f>SUMIFS('Transport-DB'!S:S,'Transport-DB'!C:C,"="&amp;'Work DB'!C142,'Transport-DB'!F:F,"="&amp;'Work DB'!$AE$4)</f>
        <v>0</v>
      </c>
      <c r="AF142" s="188">
        <f>SUMIFS('Transport-DB'!S:S,'Transport-DB'!C:C,"="&amp;'Work DB'!C142,'Transport-DB'!F:F,"="&amp;'Work DB'!$AF$4)</f>
        <v>0</v>
      </c>
      <c r="AG142" s="189"/>
      <c r="AH142" s="230">
        <f>SUMIFS('Transport-DB'!T:T,'Transport-DB'!C:C,"="&amp;'Work DB'!C142)</f>
        <v>186.20000000000002</v>
      </c>
      <c r="AI142" s="32">
        <v>45</v>
      </c>
      <c r="AJ142" s="29">
        <v>0</v>
      </c>
      <c r="AK142" s="30">
        <f>SUMIFS(Civil_DB[بتن],Civil_DB[تاریخ],"="&amp;'Work DB'!C142)</f>
        <v>0</v>
      </c>
      <c r="AL142" s="28">
        <v>0</v>
      </c>
      <c r="AM142" s="29">
        <v>0</v>
      </c>
      <c r="AN142" s="31">
        <v>0</v>
      </c>
      <c r="AO142" s="28">
        <v>75</v>
      </c>
      <c r="AP142" s="29">
        <v>63</v>
      </c>
      <c r="AQ142" s="29">
        <v>140</v>
      </c>
      <c r="AR142" s="30">
        <v>12</v>
      </c>
      <c r="AS142" s="28">
        <v>10</v>
      </c>
      <c r="AT142" s="29">
        <v>32</v>
      </c>
      <c r="AU142" s="232">
        <f>'Daily Gas'!W17</f>
        <v>3323</v>
      </c>
      <c r="AV142" s="239">
        <f t="shared" si="26"/>
        <v>51586</v>
      </c>
      <c r="AW142" s="29">
        <f t="shared" si="15"/>
        <v>61.710000000000008</v>
      </c>
      <c r="AX142" s="29">
        <v>0</v>
      </c>
      <c r="AY142" s="29">
        <f t="shared" si="19"/>
        <v>132.83027549596471</v>
      </c>
      <c r="AZ142" s="29">
        <f t="shared" si="16"/>
        <v>201.82153962383543</v>
      </c>
      <c r="BA142" s="29">
        <f t="shared" si="17"/>
        <v>80.680500000000023</v>
      </c>
      <c r="BB142" s="29">
        <v>0</v>
      </c>
      <c r="BC142" s="30">
        <v>0</v>
      </c>
      <c r="BD142" s="283"/>
      <c r="BE142" s="283"/>
      <c r="BF142" s="283"/>
      <c r="BG142" s="283"/>
      <c r="BH142" s="32"/>
      <c r="BI142" s="56"/>
      <c r="BJ142" s="509"/>
      <c r="BK142" s="15">
        <v>17</v>
      </c>
      <c r="BL142" s="593">
        <f t="shared" si="21"/>
        <v>0</v>
      </c>
      <c r="BM142" s="593">
        <f t="shared" si="22"/>
        <v>92.64</v>
      </c>
      <c r="BN142" s="593">
        <f t="shared" si="23"/>
        <v>0</v>
      </c>
      <c r="BP142" s="593">
        <v>0</v>
      </c>
      <c r="BQ142" s="593">
        <v>16</v>
      </c>
      <c r="BR142" s="593">
        <v>0</v>
      </c>
      <c r="BU142" s="593">
        <v>17</v>
      </c>
      <c r="BV142" s="593">
        <v>0</v>
      </c>
      <c r="BW142" s="593">
        <v>80</v>
      </c>
      <c r="BX142" s="593">
        <v>0</v>
      </c>
    </row>
    <row r="143" spans="2:80" s="15" customFormat="1" ht="21" x14ac:dyDescent="0.25">
      <c r="B143" s="47"/>
      <c r="C143" s="20">
        <f t="shared" si="25"/>
        <v>45508</v>
      </c>
      <c r="D143" s="190">
        <f>SUMIFS('Transport-DB'!R:R,'Transport-DB'!C:C,"="&amp;'Work DB'!C143,'Transport-DB'!F:F,"="&amp;'Work DB'!$D$4)</f>
        <v>68.827500000000001</v>
      </c>
      <c r="E143" s="191">
        <f>SUMIFS('Transport-DB'!R:R,'Transport-DB'!C:C,"="&amp;'Work DB'!C143,'Transport-DB'!F:F,"="&amp;'Work DB'!$E$4)</f>
        <v>267.26</v>
      </c>
      <c r="F143" s="191">
        <f>SUMIFS('Transport-DB'!R:R,'Transport-DB'!C:C,"="&amp;'Work DB'!C143,'Transport-DB'!F:F,"="&amp;'Work DB'!$F$4)</f>
        <v>205.21749999999997</v>
      </c>
      <c r="G143" s="191">
        <f>SUMIFS('Transport-DB'!R:R,'Transport-DB'!C:C,"="&amp;'Work DB'!C143,'Transport-DB'!F:F,"="&amp;'Work DB'!$G$4)</f>
        <v>190.89999999999998</v>
      </c>
      <c r="H143" s="188">
        <f>SUMIFS('Transport-DB'!R:R,'Transport-DB'!C:C,"="&amp;'Work DB'!C143,'Transport-DB'!F:F,"="&amp;'Work DB'!$H$4)</f>
        <v>0</v>
      </c>
      <c r="I143" s="191">
        <f>SUMIFS('Transport-DB'!R:R,'Transport-DB'!C:C,"="&amp;'Work DB'!C143,'Transport-DB'!F:F,"="&amp;'Work DB'!$I$4)</f>
        <v>957.94999999999993</v>
      </c>
      <c r="J143" s="483">
        <f>SUMIFS('Transport-DB'!R:R,'Transport-DB'!C:C,"="&amp;'Work DB'!C143,'Transport-DB'!F:F,"="&amp;'Work DB'!$J$4)</f>
        <v>0</v>
      </c>
      <c r="K143" s="190">
        <f>SUMIFS('Transport-DB'!Q:Q,'Transport-DB'!C:C,"="&amp;'Work DB'!C143,'Transport-DB'!F:F,"="&amp;'Work DB'!$K$4)</f>
        <v>26.6</v>
      </c>
      <c r="L143" s="191">
        <f>SUMIFS('Transport-DB'!Q:Q,'Transport-DB'!C:C,"="&amp;'Work DB'!C143,'Transport-DB'!F:F,"="&amp;'Work DB'!$L$4)</f>
        <v>0</v>
      </c>
      <c r="M143" s="191">
        <f>SUMIFS('Transport-DB'!Q:Q,'Transport-DB'!C:C,"="&amp;'Work DB'!C143,'Transport-DB'!F:F,"="&amp;'Work DB'!$M$4)</f>
        <v>731</v>
      </c>
      <c r="N143" s="191">
        <f>SUMIFS('Transport-DB'!Q:Q,'Transport-DB'!C:C,"="&amp;'Work DB'!C143,'Transport-DB'!F:F,"="&amp;'Work DB'!$N$4)</f>
        <v>0</v>
      </c>
      <c r="O143" s="191">
        <f>SUMIFS('Transport-DB'!Q:Q,'Transport-DB'!C:C,"="&amp;'Work DB'!C143,'Transport-DB'!F:F,"="&amp;'Work DB'!$O$4)</f>
        <v>0</v>
      </c>
      <c r="P143" s="191">
        <f>SUMIFS('Transport-DB'!Q:Q,'Transport-DB'!C:C,"="&amp;'Work DB'!C143,'Transport-DB'!F:F,"="&amp;'Work DB'!$P$4)</f>
        <v>0</v>
      </c>
      <c r="Q143" s="188">
        <f>SUMIFS('Transport-DB'!Q:Q,'Transport-DB'!C:C,"="&amp;'Work DB'!C143,'Transport-DB'!F:F,"="&amp;'Work DB'!$Q$4)</f>
        <v>0</v>
      </c>
      <c r="R143" s="189">
        <f>SUMIFS('Transport-DB'!Q:Q,'Transport-DB'!C:C,"="&amp;'Work DB'!C143,'Transport-DB'!F:F,"="&amp;'Work DB'!$R$4)</f>
        <v>0</v>
      </c>
      <c r="S143" s="190">
        <f t="shared" si="24"/>
        <v>1716.7549999999997</v>
      </c>
      <c r="T143" s="191">
        <f t="shared" si="13"/>
        <v>731</v>
      </c>
      <c r="U143" s="191"/>
      <c r="V143" s="191"/>
      <c r="W143" s="191"/>
      <c r="X143" s="191"/>
      <c r="Y143" s="189"/>
      <c r="Z143" s="283"/>
      <c r="AA143" s="190">
        <f>SUMIFS('Transport-DB'!S:S,'Transport-DB'!C:C,"="&amp;'Work DB'!C143,'Transport-DB'!F:F,"="&amp;'Work DB'!$AA$4)</f>
        <v>82.600000000000009</v>
      </c>
      <c r="AB143" s="191">
        <f>SUMIFS('Transport-DB'!S:S,'Transport-DB'!C:C,"="&amp;'Work DB'!C143,'Transport-DB'!F:F,"="&amp;'Work DB'!$AB$4)</f>
        <v>0</v>
      </c>
      <c r="AC143" s="191">
        <f>SUMIFS('Transport-DB'!S:S,'Transport-DB'!C:C,"="&amp;'Work DB'!C143,'Transport-DB'!F:F,"="&amp;'Work DB'!$AC$4)</f>
        <v>84.8</v>
      </c>
      <c r="AD143" s="188">
        <f>SUMIFS('Transport-DB'!S:S,'Transport-DB'!C:C,"="&amp;'Work DB'!C143,'Transport-DB'!F:F,"="&amp;'Work DB'!$AD$4)</f>
        <v>40</v>
      </c>
      <c r="AE143" s="188">
        <f>SUMIFS('Transport-DB'!S:S,'Transport-DB'!C:C,"="&amp;'Work DB'!C143,'Transport-DB'!F:F,"="&amp;'Work DB'!$AE$4)</f>
        <v>122</v>
      </c>
      <c r="AF143" s="188">
        <f>SUMIFS('Transport-DB'!S:S,'Transport-DB'!C:C,"="&amp;'Work DB'!C143,'Transport-DB'!F:F,"="&amp;'Work DB'!$AF$4)</f>
        <v>0</v>
      </c>
      <c r="AG143" s="189"/>
      <c r="AH143" s="230">
        <f>SUMIFS('Transport-DB'!T:T,'Transport-DB'!C:C,"="&amp;'Work DB'!C143)</f>
        <v>26.6</v>
      </c>
      <c r="AI143" s="32">
        <v>0</v>
      </c>
      <c r="AJ143" s="29">
        <v>0</v>
      </c>
      <c r="AK143" s="30">
        <f>SUMIFS(Civil_DB[بتن],Civil_DB[تاریخ],"="&amp;'Work DB'!C143)</f>
        <v>0</v>
      </c>
      <c r="AL143" s="28">
        <v>0</v>
      </c>
      <c r="AM143" s="29">
        <v>0</v>
      </c>
      <c r="AN143" s="31">
        <v>0</v>
      </c>
      <c r="AO143" s="28">
        <v>72</v>
      </c>
      <c r="AP143" s="29">
        <v>57</v>
      </c>
      <c r="AQ143" s="29">
        <v>137</v>
      </c>
      <c r="AR143" s="30">
        <v>12</v>
      </c>
      <c r="AS143" s="28">
        <v>12</v>
      </c>
      <c r="AT143" s="29">
        <v>36</v>
      </c>
      <c r="AU143" s="232">
        <f>'Daily Gas'!W18</f>
        <v>3602</v>
      </c>
      <c r="AV143" s="239">
        <f t="shared" si="26"/>
        <v>47984</v>
      </c>
      <c r="AW143" s="29">
        <f t="shared" si="15"/>
        <v>78.670000000000016</v>
      </c>
      <c r="AX143" s="29">
        <v>0</v>
      </c>
      <c r="AY143" s="29">
        <f t="shared" si="19"/>
        <v>202.31027549596473</v>
      </c>
      <c r="AZ143" s="29">
        <f t="shared" si="16"/>
        <v>201.82153962383543</v>
      </c>
      <c r="BA143" s="29">
        <f t="shared" si="17"/>
        <v>80.680500000000023</v>
      </c>
      <c r="BB143" s="29">
        <v>0</v>
      </c>
      <c r="BC143" s="30">
        <v>0</v>
      </c>
      <c r="BD143" s="283"/>
      <c r="BE143" s="283"/>
      <c r="BF143" s="283"/>
      <c r="BG143" s="283"/>
      <c r="BH143" s="32"/>
      <c r="BI143" s="56"/>
      <c r="BJ143" s="509"/>
      <c r="BK143" s="15">
        <v>16.96</v>
      </c>
      <c r="BL143" s="593">
        <f t="shared" si="21"/>
        <v>69.48</v>
      </c>
      <c r="BM143" s="593">
        <f t="shared" si="22"/>
        <v>0</v>
      </c>
      <c r="BN143" s="593">
        <f t="shared" si="23"/>
        <v>0</v>
      </c>
      <c r="BP143" s="593">
        <v>12</v>
      </c>
      <c r="BQ143" s="593">
        <v>0</v>
      </c>
      <c r="BR143" s="593">
        <v>0</v>
      </c>
      <c r="BU143" s="593">
        <v>16.96</v>
      </c>
      <c r="BV143" s="593">
        <v>60</v>
      </c>
      <c r="BW143" s="593">
        <v>0</v>
      </c>
      <c r="BX143" s="593">
        <v>0</v>
      </c>
    </row>
    <row r="144" spans="2:80" s="15" customFormat="1" ht="21" x14ac:dyDescent="0.25">
      <c r="B144" s="47"/>
      <c r="C144" s="20">
        <f t="shared" si="25"/>
        <v>45509</v>
      </c>
      <c r="D144" s="190">
        <f>SUMIFS('Transport-DB'!R:R,'Transport-DB'!C:C,"="&amp;'Work DB'!C144,'Transport-DB'!F:F,"="&amp;'Work DB'!$D$4)</f>
        <v>160.5975</v>
      </c>
      <c r="E144" s="191">
        <f>SUMIFS('Transport-DB'!R:R,'Transport-DB'!C:C,"="&amp;'Work DB'!C144,'Transport-DB'!F:F,"="&amp;'Work DB'!$E$4)</f>
        <v>267.26</v>
      </c>
      <c r="F144" s="191">
        <f>SUMIFS('Transport-DB'!R:R,'Transport-DB'!C:C,"="&amp;'Work DB'!C144,'Transport-DB'!F:F,"="&amp;'Work DB'!$F$4)</f>
        <v>219.53500000000003</v>
      </c>
      <c r="G144" s="191">
        <f>SUMIFS('Transport-DB'!R:R,'Transport-DB'!C:C,"="&amp;'Work DB'!C144,'Transport-DB'!F:F,"="&amp;'Work DB'!$G$4)</f>
        <v>219.53500000000003</v>
      </c>
      <c r="H144" s="188">
        <f>SUMIFS('Transport-DB'!R:R,'Transport-DB'!C:C,"="&amp;'Work DB'!C144,'Transport-DB'!F:F,"="&amp;'Work DB'!$H$4)</f>
        <v>0</v>
      </c>
      <c r="I144" s="191">
        <f>SUMIFS('Transport-DB'!R:R,'Transport-DB'!C:C,"="&amp;'Work DB'!C144,'Transport-DB'!F:F,"="&amp;'Work DB'!$I$4)</f>
        <v>0</v>
      </c>
      <c r="J144" s="483">
        <f>SUMIFS('Transport-DB'!R:R,'Transport-DB'!C:C,"="&amp;'Work DB'!C144,'Transport-DB'!F:F,"="&amp;'Work DB'!$J$4)</f>
        <v>0</v>
      </c>
      <c r="K144" s="190">
        <f>SUMIFS('Transport-DB'!Q:Q,'Transport-DB'!C:C,"="&amp;'Work DB'!C144,'Transport-DB'!F:F,"="&amp;'Work DB'!$K$4)</f>
        <v>0</v>
      </c>
      <c r="L144" s="191">
        <f>SUMIFS('Transport-DB'!Q:Q,'Transport-DB'!C:C,"="&amp;'Work DB'!C144,'Transport-DB'!F:F,"="&amp;'Work DB'!$L$4)</f>
        <v>763</v>
      </c>
      <c r="M144" s="191">
        <f>SUMIFS('Transport-DB'!Q:Q,'Transport-DB'!C:C,"="&amp;'Work DB'!C144,'Transport-DB'!F:F,"="&amp;'Work DB'!$M$4)</f>
        <v>580</v>
      </c>
      <c r="N144" s="191">
        <f>SUMIFS('Transport-DB'!Q:Q,'Transport-DB'!C:C,"="&amp;'Work DB'!C144,'Transport-DB'!F:F,"="&amp;'Work DB'!$N$4)</f>
        <v>0</v>
      </c>
      <c r="O144" s="191">
        <f>SUMIFS('Transport-DB'!Q:Q,'Transport-DB'!C:C,"="&amp;'Work DB'!C144,'Transport-DB'!F:F,"="&amp;'Work DB'!$O$4)</f>
        <v>0</v>
      </c>
      <c r="P144" s="191">
        <f>SUMIFS('Transport-DB'!Q:Q,'Transport-DB'!C:C,"="&amp;'Work DB'!C144,'Transport-DB'!F:F,"="&amp;'Work DB'!$P$4)</f>
        <v>0</v>
      </c>
      <c r="Q144" s="188">
        <f>SUMIFS('Transport-DB'!Q:Q,'Transport-DB'!C:C,"="&amp;'Work DB'!C144,'Transport-DB'!F:F,"="&amp;'Work DB'!$Q$4)</f>
        <v>0</v>
      </c>
      <c r="R144" s="189">
        <f>SUMIFS('Transport-DB'!Q:Q,'Transport-DB'!C:C,"="&amp;'Work DB'!C144,'Transport-DB'!F:F,"="&amp;'Work DB'!$R$4)</f>
        <v>0</v>
      </c>
      <c r="S144" s="190">
        <f t="shared" si="24"/>
        <v>1629.9274999999998</v>
      </c>
      <c r="T144" s="191">
        <f t="shared" si="13"/>
        <v>580</v>
      </c>
      <c r="U144" s="191"/>
      <c r="V144" s="191"/>
      <c r="W144" s="191"/>
      <c r="X144" s="191"/>
      <c r="Y144" s="189"/>
      <c r="Z144" s="283"/>
      <c r="AA144" s="190">
        <f>SUMIFS('Transport-DB'!S:S,'Transport-DB'!C:C,"="&amp;'Work DB'!C144,'Transport-DB'!F:F,"="&amp;'Work DB'!$AA$4)</f>
        <v>94.4</v>
      </c>
      <c r="AB144" s="191">
        <f>SUMIFS('Transport-DB'!S:S,'Transport-DB'!C:C,"="&amp;'Work DB'!C144,'Transport-DB'!F:F,"="&amp;'Work DB'!$AB$4)</f>
        <v>58</v>
      </c>
      <c r="AC144" s="191">
        <f>SUMIFS('Transport-DB'!S:S,'Transport-DB'!C:C,"="&amp;'Work DB'!C144,'Transport-DB'!F:F,"="&amp;'Work DB'!$AC$4)</f>
        <v>70</v>
      </c>
      <c r="AD144" s="188">
        <f>SUMIFS('Transport-DB'!S:S,'Transport-DB'!C:C,"="&amp;'Work DB'!C144,'Transport-DB'!F:F,"="&amp;'Work DB'!$AD$4)</f>
        <v>40</v>
      </c>
      <c r="AE144" s="188">
        <f>SUMIFS('Transport-DB'!S:S,'Transport-DB'!C:C,"="&amp;'Work DB'!C144,'Transport-DB'!F:F,"="&amp;'Work DB'!$AE$4)</f>
        <v>0</v>
      </c>
      <c r="AF144" s="188">
        <f>SUMIFS('Transport-DB'!S:S,'Transport-DB'!C:C,"="&amp;'Work DB'!C144,'Transport-DB'!F:F,"="&amp;'Work DB'!$AF$4)</f>
        <v>0</v>
      </c>
      <c r="AG144" s="189"/>
      <c r="AH144" s="230">
        <f>SUMIFS('Transport-DB'!T:T,'Transport-DB'!C:C,"="&amp;'Work DB'!C144)</f>
        <v>0</v>
      </c>
      <c r="AI144" s="32">
        <v>0</v>
      </c>
      <c r="AJ144" s="29">
        <v>0</v>
      </c>
      <c r="AK144" s="30">
        <f>SUMIFS(Civil_DB[بتن],Civil_DB[تاریخ],"="&amp;'Work DB'!C144)</f>
        <v>0</v>
      </c>
      <c r="AL144" s="28">
        <v>0</v>
      </c>
      <c r="AM144" s="29">
        <v>0</v>
      </c>
      <c r="AN144" s="31">
        <v>0</v>
      </c>
      <c r="AO144" s="28">
        <v>73</v>
      </c>
      <c r="AP144" s="29">
        <v>57</v>
      </c>
      <c r="AQ144" s="29">
        <v>128</v>
      </c>
      <c r="AR144" s="30">
        <v>12</v>
      </c>
      <c r="AS144" s="28">
        <v>13</v>
      </c>
      <c r="AT144" s="29">
        <v>34</v>
      </c>
      <c r="AU144" s="232">
        <f>'Daily Gas'!W19</f>
        <v>4230</v>
      </c>
      <c r="AV144" s="239">
        <f t="shared" si="26"/>
        <v>43754</v>
      </c>
      <c r="AW144" s="29">
        <f t="shared" si="15"/>
        <v>78.670000000000016</v>
      </c>
      <c r="AX144" s="29">
        <v>0</v>
      </c>
      <c r="AY144" s="29">
        <f t="shared" si="19"/>
        <v>202.31027549596473</v>
      </c>
      <c r="AZ144" s="29">
        <f t="shared" si="16"/>
        <v>282.88153962383547</v>
      </c>
      <c r="BA144" s="29">
        <f t="shared" si="17"/>
        <v>80.680500000000023</v>
      </c>
      <c r="BB144" s="29">
        <v>0</v>
      </c>
      <c r="BC144" s="30">
        <v>0</v>
      </c>
      <c r="BD144" s="283"/>
      <c r="BE144" s="283"/>
      <c r="BF144" s="283"/>
      <c r="BG144" s="283"/>
      <c r="BH144" s="32"/>
      <c r="BI144" s="56"/>
      <c r="BJ144" s="509"/>
      <c r="BK144" s="15">
        <v>0</v>
      </c>
      <c r="BL144" s="593">
        <f t="shared" si="21"/>
        <v>0</v>
      </c>
      <c r="BM144" s="593">
        <f t="shared" si="22"/>
        <v>81.06</v>
      </c>
      <c r="BN144" s="593">
        <f t="shared" si="23"/>
        <v>0</v>
      </c>
      <c r="BP144" s="593">
        <v>0</v>
      </c>
      <c r="BQ144" s="593">
        <v>14</v>
      </c>
      <c r="BR144" s="593">
        <v>0</v>
      </c>
      <c r="BU144" s="593">
        <v>0</v>
      </c>
      <c r="BV144" s="593">
        <v>0</v>
      </c>
      <c r="BW144" s="593">
        <v>70</v>
      </c>
      <c r="BX144" s="593">
        <v>0</v>
      </c>
    </row>
    <row r="145" spans="2:76" s="15" customFormat="1" ht="21" x14ac:dyDescent="0.25">
      <c r="B145" s="47"/>
      <c r="C145" s="20">
        <f t="shared" si="25"/>
        <v>45510</v>
      </c>
      <c r="D145" s="190">
        <f>SUMIFS('Transport-DB'!R:R,'Transport-DB'!C:C,"="&amp;'Work DB'!C145,'Transport-DB'!F:F,"="&amp;'Work DB'!$D$4)</f>
        <v>267.66250000000002</v>
      </c>
      <c r="E145" s="191">
        <f>SUMIFS('Transport-DB'!R:R,'Transport-DB'!C:C,"="&amp;'Work DB'!C145,'Transport-DB'!F:F,"="&amp;'Work DB'!$E$4)</f>
        <v>248.17000000000002</v>
      </c>
      <c r="F145" s="191">
        <f>SUMIFS('Transport-DB'!R:R,'Transport-DB'!C:C,"="&amp;'Work DB'!C145,'Transport-DB'!F:F,"="&amp;'Work DB'!$F$4)</f>
        <v>176.58249999999998</v>
      </c>
      <c r="G145" s="191">
        <f>SUMIFS('Transport-DB'!R:R,'Transport-DB'!C:C,"="&amp;'Work DB'!C145,'Transport-DB'!F:F,"="&amp;'Work DB'!$G$4)</f>
        <v>181.35500000000002</v>
      </c>
      <c r="H145" s="188">
        <f>SUMIFS('Transport-DB'!R:R,'Transport-DB'!C:C,"="&amp;'Work DB'!C145,'Transport-DB'!F:F,"="&amp;'Work DB'!$H$4)</f>
        <v>0</v>
      </c>
      <c r="I145" s="191">
        <f>SUMIFS('Transport-DB'!R:R,'Transport-DB'!C:C,"="&amp;'Work DB'!C145,'Transport-DB'!F:F,"="&amp;'Work DB'!$I$4)</f>
        <v>0</v>
      </c>
      <c r="J145" s="483">
        <f>SUMIFS('Transport-DB'!R:R,'Transport-DB'!C:C,"="&amp;'Work DB'!C145,'Transport-DB'!F:F,"="&amp;'Work DB'!$J$4)</f>
        <v>0</v>
      </c>
      <c r="K145" s="190">
        <f>SUMIFS('Transport-DB'!Q:Q,'Transport-DB'!C:C,"="&amp;'Work DB'!C145,'Transport-DB'!F:F,"="&amp;'Work DB'!$K$4)</f>
        <v>0</v>
      </c>
      <c r="L145" s="191">
        <f>SUMIFS('Transport-DB'!Q:Q,'Transport-DB'!C:C,"="&amp;'Work DB'!C145,'Transport-DB'!F:F,"="&amp;'Work DB'!$L$4)</f>
        <v>735</v>
      </c>
      <c r="M145" s="191">
        <f>SUMIFS('Transport-DB'!Q:Q,'Transport-DB'!C:C,"="&amp;'Work DB'!C145,'Transport-DB'!F:F,"="&amp;'Work DB'!$M$4)</f>
        <v>640</v>
      </c>
      <c r="N145" s="191">
        <f>SUMIFS('Transport-DB'!Q:Q,'Transport-DB'!C:C,"="&amp;'Work DB'!C145,'Transport-DB'!F:F,"="&amp;'Work DB'!$N$4)</f>
        <v>0</v>
      </c>
      <c r="O145" s="191">
        <f>SUMIFS('Transport-DB'!Q:Q,'Transport-DB'!C:C,"="&amp;'Work DB'!C145,'Transport-DB'!F:F,"="&amp;'Work DB'!$O$4)</f>
        <v>0</v>
      </c>
      <c r="P145" s="191">
        <f>SUMIFS('Transport-DB'!Q:Q,'Transport-DB'!C:C,"="&amp;'Work DB'!C145,'Transport-DB'!F:F,"="&amp;'Work DB'!$P$4)</f>
        <v>0</v>
      </c>
      <c r="Q145" s="188">
        <f>SUMIFS('Transport-DB'!Q:Q,'Transport-DB'!C:C,"="&amp;'Work DB'!C145,'Transport-DB'!F:F,"="&amp;'Work DB'!$Q$4)</f>
        <v>0</v>
      </c>
      <c r="R145" s="189">
        <f>SUMIFS('Transport-DB'!Q:Q,'Transport-DB'!C:C,"="&amp;'Work DB'!C145,'Transport-DB'!F:F,"="&amp;'Work DB'!$R$4)</f>
        <v>0</v>
      </c>
      <c r="S145" s="190">
        <f t="shared" si="24"/>
        <v>1608.77</v>
      </c>
      <c r="T145" s="191">
        <f t="shared" si="13"/>
        <v>640</v>
      </c>
      <c r="U145" s="191"/>
      <c r="V145" s="191"/>
      <c r="W145" s="191"/>
      <c r="X145" s="191"/>
      <c r="Y145" s="189"/>
      <c r="Z145" s="283"/>
      <c r="AA145" s="190">
        <f>SUMIFS('Transport-DB'!S:S,'Transport-DB'!C:C,"="&amp;'Work DB'!C145,'Transport-DB'!F:F,"="&amp;'Work DB'!$AA$4)</f>
        <v>82.600000000000009</v>
      </c>
      <c r="AB145" s="191">
        <f>SUMIFS('Transport-DB'!S:S,'Transport-DB'!C:C,"="&amp;'Work DB'!C145,'Transport-DB'!F:F,"="&amp;'Work DB'!$AB$4)</f>
        <v>58</v>
      </c>
      <c r="AC145" s="191">
        <f>SUMIFS('Transport-DB'!S:S,'Transport-DB'!C:C,"="&amp;'Work DB'!C145,'Transport-DB'!F:F,"="&amp;'Work DB'!$AC$4)</f>
        <v>80</v>
      </c>
      <c r="AD145" s="188">
        <f>SUMIFS('Transport-DB'!S:S,'Transport-DB'!C:C,"="&amp;'Work DB'!C145,'Transport-DB'!F:F,"="&amp;'Work DB'!$AD$4)</f>
        <v>40</v>
      </c>
      <c r="AE145" s="188">
        <f>SUMIFS('Transport-DB'!S:S,'Transport-DB'!C:C,"="&amp;'Work DB'!C145,'Transport-DB'!F:F,"="&amp;'Work DB'!$AE$4)</f>
        <v>30.5</v>
      </c>
      <c r="AF145" s="188">
        <f>SUMIFS('Transport-DB'!S:S,'Transport-DB'!C:C,"="&amp;'Work DB'!C145,'Transport-DB'!F:F,"="&amp;'Work DB'!$AF$4)</f>
        <v>0</v>
      </c>
      <c r="AG145" s="189"/>
      <c r="AH145" s="230">
        <f>SUMIFS('Transport-DB'!T:T,'Transport-DB'!C:C,"="&amp;'Work DB'!C145)</f>
        <v>0</v>
      </c>
      <c r="AI145" s="32">
        <v>0</v>
      </c>
      <c r="AJ145" s="29">
        <v>0</v>
      </c>
      <c r="AK145" s="30">
        <f>SUMIFS(Civil_DB[بتن],Civil_DB[تاریخ],"="&amp;'Work DB'!C145)</f>
        <v>0</v>
      </c>
      <c r="AL145" s="28">
        <v>0</v>
      </c>
      <c r="AM145" s="29">
        <v>0</v>
      </c>
      <c r="AN145" s="31">
        <v>0</v>
      </c>
      <c r="AO145" s="28">
        <v>74</v>
      </c>
      <c r="AP145" s="29">
        <v>52</v>
      </c>
      <c r="AQ145" s="29">
        <v>130</v>
      </c>
      <c r="AR145" s="30">
        <v>12</v>
      </c>
      <c r="AS145" s="28">
        <v>11</v>
      </c>
      <c r="AT145" s="29">
        <v>30</v>
      </c>
      <c r="AU145" s="232">
        <f>'Daily Gas'!W20</f>
        <v>3085</v>
      </c>
      <c r="AV145" s="239">
        <f t="shared" si="26"/>
        <v>40669</v>
      </c>
      <c r="AW145" s="29">
        <f t="shared" si="15"/>
        <v>78.670000000000016</v>
      </c>
      <c r="AX145" s="29">
        <v>0</v>
      </c>
      <c r="AY145" s="29">
        <f t="shared" si="19"/>
        <v>202.31027549596473</v>
      </c>
      <c r="AZ145" s="29">
        <f t="shared" si="16"/>
        <v>282.88153962383547</v>
      </c>
      <c r="BA145" s="29">
        <f t="shared" si="17"/>
        <v>80.680500000000023</v>
      </c>
      <c r="BB145" s="29">
        <v>0</v>
      </c>
      <c r="BC145" s="30">
        <v>0</v>
      </c>
      <c r="BD145" s="283"/>
      <c r="BE145" s="283"/>
      <c r="BF145" s="283"/>
      <c r="BG145" s="283"/>
      <c r="BH145" s="32"/>
      <c r="BI145" s="56"/>
      <c r="BJ145" s="509"/>
      <c r="BK145" s="15">
        <v>0</v>
      </c>
      <c r="BL145" s="593">
        <f t="shared" si="21"/>
        <v>0</v>
      </c>
      <c r="BM145" s="593">
        <f t="shared" si="22"/>
        <v>0</v>
      </c>
      <c r="BN145" s="593">
        <f t="shared" si="23"/>
        <v>0</v>
      </c>
      <c r="BP145" s="593">
        <v>0</v>
      </c>
      <c r="BQ145" s="593">
        <v>0</v>
      </c>
      <c r="BR145" s="593">
        <v>0</v>
      </c>
      <c r="BU145" s="593">
        <v>0</v>
      </c>
      <c r="BV145" s="593">
        <v>0</v>
      </c>
      <c r="BW145" s="593">
        <v>0</v>
      </c>
      <c r="BX145" s="593">
        <v>0</v>
      </c>
    </row>
    <row r="146" spans="2:76" s="15" customFormat="1" ht="21" x14ac:dyDescent="0.25">
      <c r="B146" s="47"/>
      <c r="C146" s="20">
        <f t="shared" si="25"/>
        <v>45511</v>
      </c>
      <c r="D146" s="190">
        <f>SUMIFS('Transport-DB'!R:R,'Transport-DB'!C:C,"="&amp;'Work DB'!C146,'Transport-DB'!F:F,"="&amp;'Work DB'!$D$4)</f>
        <v>305.89999999999998</v>
      </c>
      <c r="E146" s="191">
        <f>SUMIFS('Transport-DB'!R:R,'Transport-DB'!C:C,"="&amp;'Work DB'!C146,'Transport-DB'!F:F,"="&amp;'Work DB'!$E$4)</f>
        <v>229.07999999999998</v>
      </c>
      <c r="F146" s="191">
        <f>SUMIFS('Transport-DB'!R:R,'Transport-DB'!C:C,"="&amp;'Work DB'!C146,'Transport-DB'!F:F,"="&amp;'Work DB'!$F$4)</f>
        <v>219.53500000000003</v>
      </c>
      <c r="G146" s="191">
        <f>SUMIFS('Transport-DB'!R:R,'Transport-DB'!C:C,"="&amp;'Work DB'!C146,'Transport-DB'!F:F,"="&amp;'Work DB'!$G$4)</f>
        <v>209.99</v>
      </c>
      <c r="H146" s="188">
        <f>SUMIFS('Transport-DB'!R:R,'Transport-DB'!C:C,"="&amp;'Work DB'!C146,'Transport-DB'!F:F,"="&amp;'Work DB'!$H$4)</f>
        <v>0</v>
      </c>
      <c r="I146" s="191">
        <f>SUMIFS('Transport-DB'!R:R,'Transport-DB'!C:C,"="&amp;'Work DB'!C146,'Transport-DB'!F:F,"="&amp;'Work DB'!$I$4)</f>
        <v>0</v>
      </c>
      <c r="J146" s="483">
        <f>SUMIFS('Transport-DB'!R:R,'Transport-DB'!C:C,"="&amp;'Work DB'!C146,'Transport-DB'!F:F,"="&amp;'Work DB'!$J$4)</f>
        <v>0</v>
      </c>
      <c r="K146" s="190">
        <f>SUMIFS('Transport-DB'!Q:Q,'Transport-DB'!C:C,"="&amp;'Work DB'!C146,'Transport-DB'!F:F,"="&amp;'Work DB'!$K$4)</f>
        <v>0</v>
      </c>
      <c r="L146" s="191">
        <f>SUMIFS('Transport-DB'!Q:Q,'Transport-DB'!C:C,"="&amp;'Work DB'!C146,'Transport-DB'!F:F,"="&amp;'Work DB'!$L$4)</f>
        <v>630</v>
      </c>
      <c r="M146" s="191">
        <f>SUMIFS('Transport-DB'!Q:Q,'Transport-DB'!C:C,"="&amp;'Work DB'!C146,'Transport-DB'!F:F,"="&amp;'Work DB'!$M$4)</f>
        <v>574</v>
      </c>
      <c r="N146" s="191">
        <f>SUMIFS('Transport-DB'!Q:Q,'Transport-DB'!C:C,"="&amp;'Work DB'!C146,'Transport-DB'!F:F,"="&amp;'Work DB'!$N$4)</f>
        <v>0</v>
      </c>
      <c r="O146" s="191">
        <f>SUMIFS('Transport-DB'!Q:Q,'Transport-DB'!C:C,"="&amp;'Work DB'!C146,'Transport-DB'!F:F,"="&amp;'Work DB'!$O$4)</f>
        <v>0</v>
      </c>
      <c r="P146" s="191">
        <f>SUMIFS('Transport-DB'!Q:Q,'Transport-DB'!C:C,"="&amp;'Work DB'!C146,'Transport-DB'!F:F,"="&amp;'Work DB'!$P$4)</f>
        <v>0</v>
      </c>
      <c r="Q146" s="188">
        <f>SUMIFS('Transport-DB'!Q:Q,'Transport-DB'!C:C,"="&amp;'Work DB'!C146,'Transport-DB'!F:F,"="&amp;'Work DB'!$Q$4)</f>
        <v>0</v>
      </c>
      <c r="R146" s="189">
        <f>SUMIFS('Transport-DB'!Q:Q,'Transport-DB'!C:C,"="&amp;'Work DB'!C146,'Transport-DB'!F:F,"="&amp;'Work DB'!$R$4)</f>
        <v>0</v>
      </c>
      <c r="S146" s="190">
        <f t="shared" si="24"/>
        <v>1594.5050000000001</v>
      </c>
      <c r="T146" s="191">
        <f t="shared" si="13"/>
        <v>574</v>
      </c>
      <c r="U146" s="191"/>
      <c r="V146" s="191"/>
      <c r="W146" s="191"/>
      <c r="X146" s="191"/>
      <c r="Y146" s="189"/>
      <c r="Z146" s="283"/>
      <c r="AA146" s="190">
        <f>SUMIFS('Transport-DB'!S:S,'Transport-DB'!C:C,"="&amp;'Work DB'!C146,'Transport-DB'!F:F,"="&amp;'Work DB'!$AA$4)</f>
        <v>94.4</v>
      </c>
      <c r="AB146" s="191">
        <f>SUMIFS('Transport-DB'!S:S,'Transport-DB'!C:C,"="&amp;'Work DB'!C146,'Transport-DB'!F:F,"="&amp;'Work DB'!$AB$4)</f>
        <v>58</v>
      </c>
      <c r="AC146" s="191">
        <f>SUMIFS('Transport-DB'!S:S,'Transport-DB'!C:C,"="&amp;'Work DB'!C146,'Transport-DB'!F:F,"="&amp;'Work DB'!$AC$4)</f>
        <v>89.6</v>
      </c>
      <c r="AD146" s="188">
        <f>SUMIFS('Transport-DB'!S:S,'Transport-DB'!C:C,"="&amp;'Work DB'!C146,'Transport-DB'!F:F,"="&amp;'Work DB'!$AD$4)</f>
        <v>40</v>
      </c>
      <c r="AE146" s="188">
        <f>SUMIFS('Transport-DB'!S:S,'Transport-DB'!C:C,"="&amp;'Work DB'!C146,'Transport-DB'!F:F,"="&amp;'Work DB'!$AE$4)</f>
        <v>0</v>
      </c>
      <c r="AF146" s="188">
        <f>SUMIFS('Transport-DB'!S:S,'Transport-DB'!C:C,"="&amp;'Work DB'!C146,'Transport-DB'!F:F,"="&amp;'Work DB'!$AF$4)</f>
        <v>0</v>
      </c>
      <c r="AG146" s="189"/>
      <c r="AH146" s="230">
        <f>SUMIFS('Transport-DB'!T:T,'Transport-DB'!C:C,"="&amp;'Work DB'!C146)</f>
        <v>0</v>
      </c>
      <c r="AI146" s="32">
        <v>0</v>
      </c>
      <c r="AJ146" s="29">
        <v>0</v>
      </c>
      <c r="AK146" s="30">
        <f>SUMIFS(Civil_DB[بتن],Civil_DB[تاریخ],"="&amp;'Work DB'!C146)</f>
        <v>0</v>
      </c>
      <c r="AL146" s="28">
        <v>0</v>
      </c>
      <c r="AM146" s="29">
        <v>0</v>
      </c>
      <c r="AN146" s="31">
        <v>0</v>
      </c>
      <c r="AO146" s="28">
        <v>77</v>
      </c>
      <c r="AP146" s="29">
        <v>53</v>
      </c>
      <c r="AQ146" s="29">
        <v>132</v>
      </c>
      <c r="AR146" s="30">
        <v>12</v>
      </c>
      <c r="AS146" s="28">
        <v>12</v>
      </c>
      <c r="AT146" s="29">
        <v>33</v>
      </c>
      <c r="AU146" s="232">
        <f>'Daily Gas'!W21</f>
        <v>4428</v>
      </c>
      <c r="AV146" s="239">
        <f t="shared" si="26"/>
        <v>36241</v>
      </c>
      <c r="AW146" s="29">
        <f t="shared" si="15"/>
        <v>78.670000000000016</v>
      </c>
      <c r="AX146" s="29">
        <v>0</v>
      </c>
      <c r="AY146" s="29">
        <f t="shared" si="19"/>
        <v>202.31027549596473</v>
      </c>
      <c r="AZ146" s="29">
        <f t="shared" si="16"/>
        <v>282.88153962383547</v>
      </c>
      <c r="BA146" s="29">
        <f t="shared" si="17"/>
        <v>80.680500000000023</v>
      </c>
      <c r="BB146" s="29">
        <v>0</v>
      </c>
      <c r="BC146" s="30">
        <v>0</v>
      </c>
      <c r="BD146" s="283"/>
      <c r="BE146" s="283"/>
      <c r="BF146" s="283"/>
      <c r="BG146" s="283"/>
      <c r="BH146" s="32"/>
      <c r="BI146" s="56"/>
      <c r="BJ146" s="509"/>
      <c r="BK146" s="15">
        <v>0</v>
      </c>
      <c r="BL146" s="593">
        <f t="shared" si="21"/>
        <v>0</v>
      </c>
      <c r="BM146" s="593">
        <f t="shared" si="22"/>
        <v>0</v>
      </c>
      <c r="BN146" s="593">
        <f t="shared" si="23"/>
        <v>0</v>
      </c>
      <c r="BP146" s="593">
        <v>0</v>
      </c>
      <c r="BQ146" s="593">
        <v>0</v>
      </c>
      <c r="BR146" s="593">
        <v>0</v>
      </c>
      <c r="BU146" s="593">
        <v>0</v>
      </c>
      <c r="BV146" s="593">
        <v>0</v>
      </c>
      <c r="BW146" s="593">
        <v>0</v>
      </c>
      <c r="BX146" s="593">
        <v>0</v>
      </c>
    </row>
    <row r="147" spans="2:76" s="15" customFormat="1" ht="21" x14ac:dyDescent="0.25">
      <c r="B147" s="47"/>
      <c r="C147" s="20">
        <f t="shared" si="25"/>
        <v>45512</v>
      </c>
      <c r="D147" s="190">
        <f>SUMIFS('Transport-DB'!R:R,'Transport-DB'!C:C,"="&amp;'Work DB'!C147,'Transport-DB'!F:F,"="&amp;'Work DB'!$D$4)</f>
        <v>244.72000000000003</v>
      </c>
      <c r="E147" s="191">
        <f>SUMIFS('Transport-DB'!R:R,'Transport-DB'!C:C,"="&amp;'Work DB'!C147,'Transport-DB'!F:F,"="&amp;'Work DB'!$E$4)</f>
        <v>295.89499999999998</v>
      </c>
      <c r="F147" s="191">
        <f>SUMIFS('Transport-DB'!R:R,'Transport-DB'!C:C,"="&amp;'Work DB'!C147,'Transport-DB'!F:F,"="&amp;'Work DB'!$F$4)</f>
        <v>171.81</v>
      </c>
      <c r="G147" s="191">
        <f>SUMIFS('Transport-DB'!R:R,'Transport-DB'!C:C,"="&amp;'Work DB'!C147,'Transport-DB'!F:F,"="&amp;'Work DB'!$G$4)</f>
        <v>71.587500000000006</v>
      </c>
      <c r="H147" s="188">
        <f>SUMIFS('Transport-DB'!R:R,'Transport-DB'!C:C,"="&amp;'Work DB'!C147,'Transport-DB'!F:F,"="&amp;'Work DB'!$H$4)</f>
        <v>0</v>
      </c>
      <c r="I147" s="191">
        <f>SUMIFS('Transport-DB'!R:R,'Transport-DB'!C:C,"="&amp;'Work DB'!C147,'Transport-DB'!F:F,"="&amp;'Work DB'!$I$4)</f>
        <v>0</v>
      </c>
      <c r="J147" s="483">
        <f>SUMIFS('Transport-DB'!R:R,'Transport-DB'!C:C,"="&amp;'Work DB'!C147,'Transport-DB'!F:F,"="&amp;'Work DB'!$J$4)</f>
        <v>0</v>
      </c>
      <c r="K147" s="190">
        <f>SUMIFS('Transport-DB'!Q:Q,'Transport-DB'!C:C,"="&amp;'Work DB'!C147,'Transport-DB'!F:F,"="&amp;'Work DB'!$K$4)</f>
        <v>0</v>
      </c>
      <c r="L147" s="191">
        <f>SUMIFS('Transport-DB'!Q:Q,'Transport-DB'!C:C,"="&amp;'Work DB'!C147,'Transport-DB'!F:F,"="&amp;'Work DB'!$L$4)</f>
        <v>574</v>
      </c>
      <c r="M147" s="191">
        <f>SUMIFS('Transport-DB'!Q:Q,'Transport-DB'!C:C,"="&amp;'Work DB'!C147,'Transport-DB'!F:F,"="&amp;'Work DB'!$M$4)</f>
        <v>696</v>
      </c>
      <c r="N147" s="191">
        <f>SUMIFS('Transport-DB'!Q:Q,'Transport-DB'!C:C,"="&amp;'Work DB'!C147,'Transport-DB'!F:F,"="&amp;'Work DB'!$N$4)</f>
        <v>0</v>
      </c>
      <c r="O147" s="191">
        <f>SUMIFS('Transport-DB'!Q:Q,'Transport-DB'!C:C,"="&amp;'Work DB'!C147,'Transport-DB'!F:F,"="&amp;'Work DB'!$O$4)</f>
        <v>0</v>
      </c>
      <c r="P147" s="191">
        <f>SUMIFS('Transport-DB'!Q:Q,'Transport-DB'!C:C,"="&amp;'Work DB'!C147,'Transport-DB'!F:F,"="&amp;'Work DB'!$P$4)</f>
        <v>0</v>
      </c>
      <c r="Q147" s="188">
        <f>SUMIFS('Transport-DB'!Q:Q,'Transport-DB'!C:C,"="&amp;'Work DB'!C147,'Transport-DB'!F:F,"="&amp;'Work DB'!$Q$4)</f>
        <v>0</v>
      </c>
      <c r="R147" s="189">
        <f>SUMIFS('Transport-DB'!Q:Q,'Transport-DB'!C:C,"="&amp;'Work DB'!C147,'Transport-DB'!F:F,"="&amp;'Work DB'!$R$4)</f>
        <v>0</v>
      </c>
      <c r="S147" s="190">
        <f t="shared" si="24"/>
        <v>1358.0124999999998</v>
      </c>
      <c r="T147" s="191">
        <f t="shared" si="13"/>
        <v>696</v>
      </c>
      <c r="U147" s="191"/>
      <c r="V147" s="191"/>
      <c r="W147" s="191"/>
      <c r="X147" s="191"/>
      <c r="Y147" s="189"/>
      <c r="Z147" s="283"/>
      <c r="AA147" s="190">
        <f>SUMIFS('Transport-DB'!S:S,'Transport-DB'!C:C,"="&amp;'Work DB'!C147,'Transport-DB'!F:F,"="&amp;'Work DB'!$AA$4)</f>
        <v>94.4</v>
      </c>
      <c r="AB147" s="191">
        <f>SUMIFS('Transport-DB'!S:S,'Transport-DB'!C:C,"="&amp;'Work DB'!C147,'Transport-DB'!F:F,"="&amp;'Work DB'!$AB$4)</f>
        <v>34.799999999999997</v>
      </c>
      <c r="AC147" s="191">
        <f>SUMIFS('Transport-DB'!S:S,'Transport-DB'!C:C,"="&amp;'Work DB'!C147,'Transport-DB'!F:F,"="&amp;'Work DB'!$AC$4)</f>
        <v>78.399999999999991</v>
      </c>
      <c r="AD147" s="188">
        <f>SUMIFS('Transport-DB'!S:S,'Transport-DB'!C:C,"="&amp;'Work DB'!C147,'Transport-DB'!F:F,"="&amp;'Work DB'!$AD$4)</f>
        <v>0</v>
      </c>
      <c r="AE147" s="188">
        <f>SUMIFS('Transport-DB'!S:S,'Transport-DB'!C:C,"="&amp;'Work DB'!C147,'Transport-DB'!F:F,"="&amp;'Work DB'!$AE$4)</f>
        <v>0</v>
      </c>
      <c r="AF147" s="188">
        <f>SUMIFS('Transport-DB'!S:S,'Transport-DB'!C:C,"="&amp;'Work DB'!C147,'Transport-DB'!F:F,"="&amp;'Work DB'!$AF$4)</f>
        <v>0</v>
      </c>
      <c r="AG147" s="189"/>
      <c r="AH147" s="230">
        <f>SUMIFS('Transport-DB'!T:T,'Transport-DB'!C:C,"="&amp;'Work DB'!C147)</f>
        <v>0</v>
      </c>
      <c r="AI147" s="32">
        <v>0</v>
      </c>
      <c r="AJ147" s="29">
        <v>0</v>
      </c>
      <c r="AK147" s="30">
        <f>SUMIFS(Civil_DB[بتن],Civil_DB[تاریخ],"="&amp;'Work DB'!C147)</f>
        <v>0</v>
      </c>
      <c r="AL147" s="28">
        <v>0</v>
      </c>
      <c r="AM147" s="29">
        <v>0</v>
      </c>
      <c r="AN147" s="31">
        <v>0</v>
      </c>
      <c r="AO147" s="28">
        <v>74</v>
      </c>
      <c r="AP147" s="29">
        <v>59</v>
      </c>
      <c r="AQ147" s="29">
        <v>130</v>
      </c>
      <c r="AR147" s="30">
        <v>12</v>
      </c>
      <c r="AS147" s="28">
        <v>13</v>
      </c>
      <c r="AT147" s="29">
        <v>31</v>
      </c>
      <c r="AU147" s="232">
        <f>'Daily Gas'!W22</f>
        <v>4521</v>
      </c>
      <c r="AV147" s="239">
        <f t="shared" si="26"/>
        <v>31720</v>
      </c>
      <c r="AW147" s="29">
        <f t="shared" si="15"/>
        <v>78.670000000000016</v>
      </c>
      <c r="AX147" s="29">
        <v>0</v>
      </c>
      <c r="AY147" s="29">
        <f t="shared" si="19"/>
        <v>202.31027549596473</v>
      </c>
      <c r="AZ147" s="29">
        <f t="shared" si="16"/>
        <v>282.88153962383547</v>
      </c>
      <c r="BA147" s="29">
        <f t="shared" si="17"/>
        <v>80.680500000000023</v>
      </c>
      <c r="BB147" s="29">
        <v>0</v>
      </c>
      <c r="BC147" s="30">
        <v>0</v>
      </c>
      <c r="BD147" s="283"/>
      <c r="BE147" s="283"/>
      <c r="BF147" s="283"/>
      <c r="BG147" s="283"/>
      <c r="BH147" s="32"/>
      <c r="BI147" s="56"/>
      <c r="BJ147" s="509"/>
      <c r="BL147" s="593">
        <f t="shared" si="21"/>
        <v>0</v>
      </c>
      <c r="BM147" s="593">
        <f t="shared" si="22"/>
        <v>0</v>
      </c>
      <c r="BN147" s="593">
        <f t="shared" si="23"/>
        <v>0</v>
      </c>
      <c r="BP147" s="593">
        <v>0</v>
      </c>
      <c r="BQ147" s="593">
        <v>0</v>
      </c>
      <c r="BR147" s="593">
        <v>0</v>
      </c>
      <c r="BU147" s="593"/>
      <c r="BV147" s="593"/>
      <c r="BW147" s="593"/>
      <c r="BX147" s="593"/>
    </row>
    <row r="148" spans="2:76" s="15" customFormat="1" ht="21" x14ac:dyDescent="0.25">
      <c r="B148" s="47"/>
      <c r="C148" s="20">
        <f t="shared" si="25"/>
        <v>45513</v>
      </c>
      <c r="D148" s="190">
        <f>SUMIFS('Transport-DB'!R:R,'Transport-DB'!C:C,"="&amp;'Work DB'!C148,'Transport-DB'!F:F,"="&amp;'Work DB'!$D$4)</f>
        <v>0</v>
      </c>
      <c r="E148" s="191">
        <f>SUMIFS('Transport-DB'!R:R,'Transport-DB'!C:C,"="&amp;'Work DB'!C148,'Transport-DB'!F:F,"="&amp;'Work DB'!$E$4)</f>
        <v>0</v>
      </c>
      <c r="F148" s="191">
        <f>SUMIFS('Transport-DB'!R:R,'Transport-DB'!C:C,"="&amp;'Work DB'!C148,'Transport-DB'!F:F,"="&amp;'Work DB'!$F$4)</f>
        <v>0</v>
      </c>
      <c r="G148" s="191">
        <f>SUMIFS('Transport-DB'!R:R,'Transport-DB'!C:C,"="&amp;'Work DB'!C148,'Transport-DB'!F:F,"="&amp;'Work DB'!$G$4)</f>
        <v>0</v>
      </c>
      <c r="H148" s="188">
        <f>SUMIFS('Transport-DB'!R:R,'Transport-DB'!C:C,"="&amp;'Work DB'!C148,'Transport-DB'!F:F,"="&amp;'Work DB'!$H$4)</f>
        <v>0</v>
      </c>
      <c r="I148" s="191">
        <f>SUMIFS('Transport-DB'!R:R,'Transport-DB'!C:C,"="&amp;'Work DB'!C148,'Transport-DB'!F:F,"="&amp;'Work DB'!$I$4)</f>
        <v>0</v>
      </c>
      <c r="J148" s="483">
        <f>SUMIFS('Transport-DB'!R:R,'Transport-DB'!C:C,"="&amp;'Work DB'!C148,'Transport-DB'!F:F,"="&amp;'Work DB'!$J$4)</f>
        <v>0</v>
      </c>
      <c r="K148" s="190">
        <f>SUMIFS('Transport-DB'!Q:Q,'Transport-DB'!C:C,"="&amp;'Work DB'!C148,'Transport-DB'!F:F,"="&amp;'Work DB'!$K$4)</f>
        <v>0</v>
      </c>
      <c r="L148" s="191">
        <f>SUMIFS('Transport-DB'!Q:Q,'Transport-DB'!C:C,"="&amp;'Work DB'!C148,'Transport-DB'!F:F,"="&amp;'Work DB'!$L$4)</f>
        <v>0</v>
      </c>
      <c r="M148" s="191">
        <f>SUMIFS('Transport-DB'!Q:Q,'Transport-DB'!C:C,"="&amp;'Work DB'!C148,'Transport-DB'!F:F,"="&amp;'Work DB'!$M$4)</f>
        <v>941</v>
      </c>
      <c r="N148" s="191">
        <f>SUMIFS('Transport-DB'!Q:Q,'Transport-DB'!C:C,"="&amp;'Work DB'!C148,'Transport-DB'!F:F,"="&amp;'Work DB'!$N$4)</f>
        <v>0</v>
      </c>
      <c r="O148" s="191">
        <f>SUMIFS('Transport-DB'!Q:Q,'Transport-DB'!C:C,"="&amp;'Work DB'!C148,'Transport-DB'!F:F,"="&amp;'Work DB'!$O$4)</f>
        <v>0</v>
      </c>
      <c r="P148" s="191">
        <f>SUMIFS('Transport-DB'!Q:Q,'Transport-DB'!C:C,"="&amp;'Work DB'!C148,'Transport-DB'!F:F,"="&amp;'Work DB'!$P$4)</f>
        <v>0</v>
      </c>
      <c r="Q148" s="188">
        <f>SUMIFS('Transport-DB'!Q:Q,'Transport-DB'!C:C,"="&amp;'Work DB'!C148,'Transport-DB'!F:F,"="&amp;'Work DB'!$Q$4)</f>
        <v>0</v>
      </c>
      <c r="R148" s="189">
        <f>SUMIFS('Transport-DB'!Q:Q,'Transport-DB'!C:C,"="&amp;'Work DB'!C148,'Transport-DB'!F:F,"="&amp;'Work DB'!$R$4)</f>
        <v>0</v>
      </c>
      <c r="S148" s="190">
        <f t="shared" si="24"/>
        <v>0</v>
      </c>
      <c r="T148" s="191">
        <f t="shared" si="13"/>
        <v>941</v>
      </c>
      <c r="U148" s="191"/>
      <c r="V148" s="191"/>
      <c r="W148" s="191"/>
      <c r="X148" s="191"/>
      <c r="Y148" s="189"/>
      <c r="Z148" s="283"/>
      <c r="AA148" s="190">
        <f>SUMIFS('Transport-DB'!S:S,'Transport-DB'!C:C,"="&amp;'Work DB'!C148,'Transport-DB'!F:F,"="&amp;'Work DB'!$AA$4)</f>
        <v>0</v>
      </c>
      <c r="AB148" s="191">
        <f>SUMIFS('Transport-DB'!S:S,'Transport-DB'!C:C,"="&amp;'Work DB'!C148,'Transport-DB'!F:F,"="&amp;'Work DB'!$AB$4)</f>
        <v>0</v>
      </c>
      <c r="AC148" s="191">
        <f>SUMIFS('Transport-DB'!S:S,'Transport-DB'!C:C,"="&amp;'Work DB'!C148,'Transport-DB'!F:F,"="&amp;'Work DB'!$AC$4)</f>
        <v>67.199999999999989</v>
      </c>
      <c r="AD148" s="188">
        <f>SUMIFS('Transport-DB'!S:S,'Transport-DB'!C:C,"="&amp;'Work DB'!C148,'Transport-DB'!F:F,"="&amp;'Work DB'!$AD$4)</f>
        <v>0</v>
      </c>
      <c r="AE148" s="188">
        <f>SUMIFS('Transport-DB'!S:S,'Transport-DB'!C:C,"="&amp;'Work DB'!C148,'Transport-DB'!F:F,"="&amp;'Work DB'!$AE$4)</f>
        <v>0</v>
      </c>
      <c r="AF148" s="188">
        <f>SUMIFS('Transport-DB'!S:S,'Transport-DB'!C:C,"="&amp;'Work DB'!C148,'Transport-DB'!F:F,"="&amp;'Work DB'!$AF$4)</f>
        <v>0</v>
      </c>
      <c r="AG148" s="189"/>
      <c r="AH148" s="230">
        <f>SUMIFS('Transport-DB'!T:T,'Transport-DB'!C:C,"="&amp;'Work DB'!C148)</f>
        <v>0</v>
      </c>
      <c r="AI148" s="32">
        <v>0</v>
      </c>
      <c r="AJ148" s="29">
        <v>0</v>
      </c>
      <c r="AK148" s="30">
        <f>SUMIFS(Civil_DB[بتن],Civil_DB[تاریخ],"="&amp;'Work DB'!C148)</f>
        <v>0</v>
      </c>
      <c r="AL148" s="28">
        <v>0</v>
      </c>
      <c r="AM148" s="29">
        <v>0</v>
      </c>
      <c r="AN148" s="31">
        <v>0</v>
      </c>
      <c r="AO148" s="28">
        <v>32</v>
      </c>
      <c r="AP148" s="29">
        <v>24</v>
      </c>
      <c r="AQ148" s="29">
        <v>48</v>
      </c>
      <c r="AR148" s="30">
        <v>2</v>
      </c>
      <c r="AS148" s="28">
        <v>0</v>
      </c>
      <c r="AT148" s="29">
        <v>11</v>
      </c>
      <c r="AU148" s="232">
        <f>'Daily Gas'!W23</f>
        <v>0</v>
      </c>
      <c r="AV148" s="239">
        <f t="shared" si="26"/>
        <v>31720</v>
      </c>
      <c r="AW148" s="29">
        <f t="shared" si="15"/>
        <v>78.670000000000016</v>
      </c>
      <c r="AX148" s="29">
        <v>0</v>
      </c>
      <c r="AY148" s="29">
        <f t="shared" si="19"/>
        <v>202.31027549596473</v>
      </c>
      <c r="AZ148" s="29">
        <f t="shared" si="16"/>
        <v>282.88153962383547</v>
      </c>
      <c r="BA148" s="29">
        <f t="shared" si="17"/>
        <v>80.680500000000023</v>
      </c>
      <c r="BB148" s="29">
        <v>0</v>
      </c>
      <c r="BC148" s="30">
        <v>0</v>
      </c>
      <c r="BD148" s="283"/>
      <c r="BE148" s="283"/>
      <c r="BF148" s="283"/>
      <c r="BG148" s="283"/>
      <c r="BH148" s="32"/>
      <c r="BI148" s="56"/>
      <c r="BJ148" s="509"/>
      <c r="BK148" s="15">
        <v>0</v>
      </c>
      <c r="BL148" s="593">
        <f t="shared" si="21"/>
        <v>0</v>
      </c>
      <c r="BM148" s="593">
        <f t="shared" si="22"/>
        <v>0</v>
      </c>
      <c r="BN148" s="593">
        <f t="shared" si="23"/>
        <v>0</v>
      </c>
      <c r="BP148" s="593">
        <v>0</v>
      </c>
      <c r="BQ148" s="593">
        <v>0</v>
      </c>
      <c r="BR148" s="593">
        <v>0</v>
      </c>
      <c r="BU148" s="593">
        <v>0</v>
      </c>
      <c r="BV148" s="593">
        <v>0</v>
      </c>
      <c r="BW148" s="593">
        <v>0</v>
      </c>
      <c r="BX148" s="593">
        <v>0</v>
      </c>
    </row>
    <row r="149" spans="2:76" s="15" customFormat="1" ht="21" x14ac:dyDescent="0.25">
      <c r="B149" s="47"/>
      <c r="C149" s="20">
        <f t="shared" si="25"/>
        <v>45514</v>
      </c>
      <c r="D149" s="190">
        <f>SUMIFS('Transport-DB'!R:R,'Transport-DB'!C:C,"="&amp;'Work DB'!C149,'Transport-DB'!F:F,"="&amp;'Work DB'!$D$4)</f>
        <v>122.36</v>
      </c>
      <c r="E149" s="191">
        <f>SUMIFS('Transport-DB'!R:R,'Transport-DB'!C:C,"="&amp;'Work DB'!C149,'Transport-DB'!F:F,"="&amp;'Work DB'!$E$4)</f>
        <v>205.21750000000003</v>
      </c>
      <c r="F149" s="191">
        <f>SUMIFS('Transport-DB'!R:R,'Transport-DB'!C:C,"="&amp;'Work DB'!C149,'Transport-DB'!F:F,"="&amp;'Work DB'!$F$4)</f>
        <v>176.58250000000001</v>
      </c>
      <c r="G149" s="191">
        <f>SUMIFS('Transport-DB'!R:R,'Transport-DB'!C:C,"="&amp;'Work DB'!C149,'Transport-DB'!F:F,"="&amp;'Work DB'!$G$4)</f>
        <v>0</v>
      </c>
      <c r="H149" s="188">
        <f>SUMIFS('Transport-DB'!R:R,'Transport-DB'!C:C,"="&amp;'Work DB'!C149,'Transport-DB'!F:F,"="&amp;'Work DB'!$H$4)</f>
        <v>0</v>
      </c>
      <c r="I149" s="191">
        <f>SUMIFS('Transport-DB'!R:R,'Transport-DB'!C:C,"="&amp;'Work DB'!C149,'Transport-DB'!F:F,"="&amp;'Work DB'!$I$4)</f>
        <v>474.95</v>
      </c>
      <c r="J149" s="483">
        <f>SUMIFS('Transport-DB'!R:R,'Transport-DB'!C:C,"="&amp;'Work DB'!C149,'Transport-DB'!F:F,"="&amp;'Work DB'!$J$4)</f>
        <v>0</v>
      </c>
      <c r="K149" s="190">
        <f>SUMIFS('Transport-DB'!Q:Q,'Transport-DB'!C:C,"="&amp;'Work DB'!C149,'Transport-DB'!F:F,"="&amp;'Work DB'!$K$4)</f>
        <v>0</v>
      </c>
      <c r="L149" s="191">
        <f>SUMIFS('Transport-DB'!Q:Q,'Transport-DB'!C:C,"="&amp;'Work DB'!C149,'Transport-DB'!F:F,"="&amp;'Work DB'!$L$4)</f>
        <v>525</v>
      </c>
      <c r="M149" s="191">
        <f>SUMIFS('Transport-DB'!Q:Q,'Transport-DB'!C:C,"="&amp;'Work DB'!C149,'Transport-DB'!F:F,"="&amp;'Work DB'!$M$4)</f>
        <v>560</v>
      </c>
      <c r="N149" s="191">
        <f>SUMIFS('Transport-DB'!Q:Q,'Transport-DB'!C:C,"="&amp;'Work DB'!C149,'Transport-DB'!F:F,"="&amp;'Work DB'!$N$4)</f>
        <v>0</v>
      </c>
      <c r="O149" s="191">
        <f>SUMIFS('Transport-DB'!Q:Q,'Transport-DB'!C:C,"="&amp;'Work DB'!C149,'Transport-DB'!F:F,"="&amp;'Work DB'!$O$4)</f>
        <v>0</v>
      </c>
      <c r="P149" s="191">
        <f>SUMIFS('Transport-DB'!Q:Q,'Transport-DB'!C:C,"="&amp;'Work DB'!C149,'Transport-DB'!F:F,"="&amp;'Work DB'!$P$4)</f>
        <v>224.10000000000002</v>
      </c>
      <c r="Q149" s="188">
        <f>SUMIFS('Transport-DB'!Q:Q,'Transport-DB'!C:C,"="&amp;'Work DB'!C149,'Transport-DB'!F:F,"="&amp;'Work DB'!$Q$4)</f>
        <v>0</v>
      </c>
      <c r="R149" s="189">
        <f>SUMIFS('Transport-DB'!Q:Q,'Transport-DB'!C:C,"="&amp;'Work DB'!C149,'Transport-DB'!F:F,"="&amp;'Work DB'!$R$4)</f>
        <v>0</v>
      </c>
      <c r="S149" s="190">
        <f t="shared" si="24"/>
        <v>1728.21</v>
      </c>
      <c r="T149" s="191">
        <f t="shared" si="13"/>
        <v>560</v>
      </c>
      <c r="U149" s="191"/>
      <c r="V149" s="191"/>
      <c r="W149" s="191"/>
      <c r="X149" s="191"/>
      <c r="Y149" s="189"/>
      <c r="Z149" s="283"/>
      <c r="AA149" s="190">
        <f>SUMIFS('Transport-DB'!S:S,'Transport-DB'!C:C,"="&amp;'Work DB'!C149,'Transport-DB'!F:F,"="&amp;'Work DB'!$AA$4)</f>
        <v>94.4</v>
      </c>
      <c r="AB149" s="191">
        <f>SUMIFS('Transport-DB'!S:S,'Transport-DB'!C:C,"="&amp;'Work DB'!C149,'Transport-DB'!F:F,"="&amp;'Work DB'!$AB$4)</f>
        <v>81.2</v>
      </c>
      <c r="AC149" s="191">
        <f>SUMIFS('Transport-DB'!S:S,'Transport-DB'!C:C,"="&amp;'Work DB'!C149,'Transport-DB'!F:F,"="&amp;'Work DB'!$AC$4)</f>
        <v>56</v>
      </c>
      <c r="AD149" s="188">
        <f>SUMIFS('Transport-DB'!S:S,'Transport-DB'!C:C,"="&amp;'Work DB'!C149,'Transport-DB'!F:F,"="&amp;'Work DB'!$AD$4)</f>
        <v>50</v>
      </c>
      <c r="AE149" s="188">
        <f>SUMIFS('Transport-DB'!S:S,'Transport-DB'!C:C,"="&amp;'Work DB'!C149,'Transport-DB'!F:F,"="&amp;'Work DB'!$AE$4)</f>
        <v>0</v>
      </c>
      <c r="AF149" s="188">
        <f>SUMIFS('Transport-DB'!S:S,'Transport-DB'!C:C,"="&amp;'Work DB'!C149,'Transport-DB'!F:F,"="&amp;'Work DB'!$AF$4)</f>
        <v>0</v>
      </c>
      <c r="AG149" s="189"/>
      <c r="AH149" s="230">
        <f>SUMIFS('Transport-DB'!T:T,'Transport-DB'!C:C,"="&amp;'Work DB'!C149)</f>
        <v>0</v>
      </c>
      <c r="AI149" s="32">
        <v>0</v>
      </c>
      <c r="AJ149" s="29">
        <v>0</v>
      </c>
      <c r="AK149" s="30">
        <f>SUMIFS(Civil_DB[بتن],Civil_DB[تاریخ],"="&amp;'Work DB'!C149)</f>
        <v>0</v>
      </c>
      <c r="AL149" s="28">
        <v>0</v>
      </c>
      <c r="AM149" s="29">
        <v>0</v>
      </c>
      <c r="AN149" s="31">
        <v>0</v>
      </c>
      <c r="AO149" s="28">
        <v>80</v>
      </c>
      <c r="AP149" s="29">
        <v>59</v>
      </c>
      <c r="AQ149" s="29">
        <v>144</v>
      </c>
      <c r="AR149" s="30">
        <v>12</v>
      </c>
      <c r="AS149" s="28">
        <v>14</v>
      </c>
      <c r="AT149" s="29">
        <v>35</v>
      </c>
      <c r="AU149" s="232">
        <f>'Daily Gas'!W24</f>
        <v>5354</v>
      </c>
      <c r="AV149" s="239">
        <f>AV148-AU149</f>
        <v>26366</v>
      </c>
      <c r="AW149" s="29">
        <f t="shared" si="15"/>
        <v>78.670000000000016</v>
      </c>
      <c r="AX149" s="29">
        <v>0</v>
      </c>
      <c r="AY149" s="29">
        <f t="shared" si="19"/>
        <v>208.10027549596472</v>
      </c>
      <c r="AZ149" s="29">
        <f t="shared" si="16"/>
        <v>282.88153962383547</v>
      </c>
      <c r="BA149" s="29">
        <f t="shared" si="17"/>
        <v>86.100500000000025</v>
      </c>
      <c r="BB149" s="29">
        <v>0</v>
      </c>
      <c r="BC149" s="30">
        <v>0</v>
      </c>
      <c r="BD149" s="283"/>
      <c r="BE149" s="283"/>
      <c r="BF149" s="283"/>
      <c r="BG149" s="283"/>
      <c r="BH149" s="32"/>
      <c r="BI149" s="56"/>
      <c r="BJ149" s="509"/>
      <c r="BK149" s="15">
        <v>0</v>
      </c>
      <c r="BL149" s="593">
        <f t="shared" si="21"/>
        <v>5.79</v>
      </c>
      <c r="BM149" s="593">
        <f t="shared" si="22"/>
        <v>0</v>
      </c>
      <c r="BN149" s="593">
        <f t="shared" si="23"/>
        <v>5.42</v>
      </c>
      <c r="BP149" s="593">
        <v>1</v>
      </c>
      <c r="BQ149" s="593">
        <v>0</v>
      </c>
      <c r="BR149" s="593">
        <v>1</v>
      </c>
      <c r="BU149" s="593">
        <v>0</v>
      </c>
      <c r="BV149" s="593">
        <v>5</v>
      </c>
      <c r="BW149" s="593">
        <v>0</v>
      </c>
      <c r="BX149" s="593">
        <v>5</v>
      </c>
    </row>
    <row r="150" spans="2:76" s="15" customFormat="1" ht="21" x14ac:dyDescent="0.25">
      <c r="B150" s="47"/>
      <c r="C150" s="20">
        <f t="shared" si="25"/>
        <v>45515</v>
      </c>
      <c r="D150" s="190">
        <f>SUMIFS('Transport-DB'!R:R,'Transport-DB'!C:C,"="&amp;'Work DB'!C150,'Transport-DB'!F:F,"="&amp;'Work DB'!$D$4)</f>
        <v>84.122500000000002</v>
      </c>
      <c r="E150" s="191">
        <f>SUMIFS('Transport-DB'!R:R,'Transport-DB'!C:C,"="&amp;'Work DB'!C150,'Transport-DB'!F:F,"="&amp;'Work DB'!$E$4)</f>
        <v>167.03749999999999</v>
      </c>
      <c r="F150" s="191">
        <f>SUMIFS('Transport-DB'!R:R,'Transport-DB'!C:C,"="&amp;'Work DB'!C150,'Transport-DB'!F:F,"="&amp;'Work DB'!$F$4)</f>
        <v>171.81</v>
      </c>
      <c r="G150" s="191">
        <f>SUMIFS('Transport-DB'!R:R,'Transport-DB'!C:C,"="&amp;'Work DB'!C150,'Transport-DB'!F:F,"="&amp;'Work DB'!$G$4)</f>
        <v>0</v>
      </c>
      <c r="H150" s="188">
        <f>SUMIFS('Transport-DB'!R:R,'Transport-DB'!C:C,"="&amp;'Work DB'!C150,'Transport-DB'!F:F,"="&amp;'Work DB'!$H$4)</f>
        <v>0</v>
      </c>
      <c r="I150" s="191">
        <f>SUMIFS('Transport-DB'!R:R,'Transport-DB'!C:C,"="&amp;'Work DB'!C150,'Transport-DB'!F:F,"="&amp;'Work DB'!$I$4)</f>
        <v>0</v>
      </c>
      <c r="J150" s="483">
        <f>SUMIFS('Transport-DB'!R:R,'Transport-DB'!C:C,"="&amp;'Work DB'!C150,'Transport-DB'!F:F,"="&amp;'Work DB'!$J$4)</f>
        <v>0</v>
      </c>
      <c r="K150" s="190">
        <f>SUMIFS('Transport-DB'!Q:Q,'Transport-DB'!C:C,"="&amp;'Work DB'!C150,'Transport-DB'!F:F,"="&amp;'Work DB'!$K$4)</f>
        <v>0</v>
      </c>
      <c r="L150" s="191">
        <f>SUMIFS('Transport-DB'!Q:Q,'Transport-DB'!C:C,"="&amp;'Work DB'!C150,'Transport-DB'!F:F,"="&amp;'Work DB'!$L$4)</f>
        <v>1344</v>
      </c>
      <c r="M150" s="191">
        <f>SUMIFS('Transport-DB'!Q:Q,'Transport-DB'!C:C,"="&amp;'Work DB'!C150,'Transport-DB'!F:F,"="&amp;'Work DB'!$M$4)</f>
        <v>546</v>
      </c>
      <c r="N150" s="191">
        <f>SUMIFS('Transport-DB'!Q:Q,'Transport-DB'!C:C,"="&amp;'Work DB'!C150,'Transport-DB'!F:F,"="&amp;'Work DB'!$N$4)</f>
        <v>0</v>
      </c>
      <c r="O150" s="191">
        <f>SUMIFS('Transport-DB'!Q:Q,'Transport-DB'!C:C,"="&amp;'Work DB'!C150,'Transport-DB'!F:F,"="&amp;'Work DB'!$O$4)</f>
        <v>0</v>
      </c>
      <c r="P150" s="191">
        <f>SUMIFS('Transport-DB'!Q:Q,'Transport-DB'!C:C,"="&amp;'Work DB'!C150,'Transport-DB'!F:F,"="&amp;'Work DB'!$P$4)</f>
        <v>166</v>
      </c>
      <c r="Q150" s="188">
        <f>SUMIFS('Transport-DB'!Q:Q,'Transport-DB'!C:C,"="&amp;'Work DB'!C150,'Transport-DB'!F:F,"="&amp;'Work DB'!$Q$4)</f>
        <v>0</v>
      </c>
      <c r="R150" s="189">
        <f>SUMIFS('Transport-DB'!Q:Q,'Transport-DB'!C:C,"="&amp;'Work DB'!C150,'Transport-DB'!F:F,"="&amp;'Work DB'!$R$4)</f>
        <v>0</v>
      </c>
      <c r="S150" s="190">
        <f t="shared" si="24"/>
        <v>1932.9700000000003</v>
      </c>
      <c r="T150" s="191">
        <f t="shared" si="13"/>
        <v>546</v>
      </c>
      <c r="U150" s="191"/>
      <c r="V150" s="191"/>
      <c r="W150" s="191"/>
      <c r="X150" s="191"/>
      <c r="Y150" s="189"/>
      <c r="Z150" s="283"/>
      <c r="AA150" s="190">
        <f>SUMIFS('Transport-DB'!S:S,'Transport-DB'!C:C,"="&amp;'Work DB'!C150,'Transport-DB'!F:F,"="&amp;'Work DB'!$AA$4)</f>
        <v>70.800000000000011</v>
      </c>
      <c r="AB150" s="191">
        <f>SUMIFS('Transport-DB'!S:S,'Transport-DB'!C:C,"="&amp;'Work DB'!C150,'Transport-DB'!F:F,"="&amp;'Work DB'!$AB$4)</f>
        <v>81.2</v>
      </c>
      <c r="AC150" s="191">
        <f>SUMIFS('Transport-DB'!S:S,'Transport-DB'!C:C,"="&amp;'Work DB'!C150,'Transport-DB'!F:F,"="&amp;'Work DB'!$AC$4)</f>
        <v>78.399999999999991</v>
      </c>
      <c r="AD150" s="188">
        <f>SUMIFS('Transport-DB'!S:S,'Transport-DB'!C:C,"="&amp;'Work DB'!C150,'Transport-DB'!F:F,"="&amp;'Work DB'!$AD$4)</f>
        <v>0</v>
      </c>
      <c r="AE150" s="188">
        <f>SUMIFS('Transport-DB'!S:S,'Transport-DB'!C:C,"="&amp;'Work DB'!C150,'Transport-DB'!F:F,"="&amp;'Work DB'!$AE$4)</f>
        <v>91.5</v>
      </c>
      <c r="AF150" s="188">
        <f>SUMIFS('Transport-DB'!S:S,'Transport-DB'!C:C,"="&amp;'Work DB'!C150,'Transport-DB'!F:F,"="&amp;'Work DB'!$AF$4)</f>
        <v>0</v>
      </c>
      <c r="AG150" s="189"/>
      <c r="AH150" s="230">
        <f>SUMIFS('Transport-DB'!T:T,'Transport-DB'!C:C,"="&amp;'Work DB'!C150)</f>
        <v>0</v>
      </c>
      <c r="AI150" s="32">
        <v>60</v>
      </c>
      <c r="AJ150" s="29">
        <v>0</v>
      </c>
      <c r="AK150" s="30">
        <f>SUMIFS(Civil_DB[بتن],Civil_DB[تاریخ],"="&amp;'Work DB'!C150)</f>
        <v>0</v>
      </c>
      <c r="AL150" s="28">
        <v>0</v>
      </c>
      <c r="AM150" s="29">
        <v>0</v>
      </c>
      <c r="AN150" s="31">
        <v>0</v>
      </c>
      <c r="AO150" s="28">
        <v>83</v>
      </c>
      <c r="AP150" s="29">
        <v>61</v>
      </c>
      <c r="AQ150" s="29">
        <v>148</v>
      </c>
      <c r="AR150" s="30">
        <v>12</v>
      </c>
      <c r="AS150" s="28">
        <v>11</v>
      </c>
      <c r="AT150" s="29">
        <v>35</v>
      </c>
      <c r="AU150" s="232">
        <f>'Daily Gas'!W25</f>
        <v>4925</v>
      </c>
      <c r="AV150" s="239">
        <f>AV149-AU150</f>
        <v>21441</v>
      </c>
      <c r="AW150" s="29">
        <f t="shared" si="15"/>
        <v>78.670000000000016</v>
      </c>
      <c r="AX150" s="29">
        <v>0</v>
      </c>
      <c r="AY150" s="29">
        <f t="shared" si="19"/>
        <v>208.10027549596472</v>
      </c>
      <c r="AZ150" s="29">
        <f t="shared" si="16"/>
        <v>282.88153962383547</v>
      </c>
      <c r="BA150" s="29">
        <f t="shared" si="17"/>
        <v>151.14050000000003</v>
      </c>
      <c r="BB150" s="29">
        <v>0</v>
      </c>
      <c r="BC150" s="30">
        <v>0</v>
      </c>
      <c r="BD150" s="283"/>
      <c r="BE150" s="283"/>
      <c r="BF150" s="283"/>
      <c r="BG150" s="283"/>
      <c r="BH150" s="32"/>
      <c r="BI150" s="56"/>
      <c r="BJ150" s="509"/>
      <c r="BK150" s="15">
        <v>0</v>
      </c>
      <c r="BL150" s="593">
        <f t="shared" si="21"/>
        <v>0</v>
      </c>
      <c r="BM150" s="593">
        <f t="shared" si="22"/>
        <v>0</v>
      </c>
      <c r="BN150" s="593">
        <f t="shared" si="23"/>
        <v>65.039999999999992</v>
      </c>
      <c r="BP150" s="593">
        <v>0</v>
      </c>
      <c r="BQ150" s="593">
        <v>0</v>
      </c>
      <c r="BR150" s="593">
        <v>12</v>
      </c>
      <c r="BU150" s="593">
        <v>0</v>
      </c>
      <c r="BV150" s="593">
        <v>0</v>
      </c>
      <c r="BW150" s="593">
        <v>0</v>
      </c>
      <c r="BX150" s="593">
        <v>60</v>
      </c>
    </row>
    <row r="151" spans="2:76" s="15" customFormat="1" ht="21" x14ac:dyDescent="0.25">
      <c r="B151" s="47"/>
      <c r="C151" s="20">
        <f t="shared" si="25"/>
        <v>45516</v>
      </c>
      <c r="D151" s="190">
        <f>SUMIFS('Transport-DB'!R:R,'Transport-DB'!C:C,"="&amp;'Work DB'!C151,'Transport-DB'!F:F,"="&amp;'Work DB'!$D$4)</f>
        <v>206.48249999999999</v>
      </c>
      <c r="E151" s="191">
        <f>SUMIFS('Transport-DB'!R:R,'Transport-DB'!C:C,"="&amp;'Work DB'!C151,'Transport-DB'!F:F,"="&amp;'Work DB'!$E$4)</f>
        <v>353.16500000000002</v>
      </c>
      <c r="F151" s="191">
        <f>SUMIFS('Transport-DB'!R:R,'Transport-DB'!C:C,"="&amp;'Work DB'!C151,'Transport-DB'!F:F,"="&amp;'Work DB'!$F$4)</f>
        <v>286.35000000000002</v>
      </c>
      <c r="G151" s="191">
        <f>SUMIFS('Transport-DB'!R:R,'Transport-DB'!C:C,"="&amp;'Work DB'!C151,'Transport-DB'!F:F,"="&amp;'Work DB'!$G$4)</f>
        <v>0</v>
      </c>
      <c r="H151" s="188">
        <f>SUMIFS('Transport-DB'!R:R,'Transport-DB'!C:C,"="&amp;'Work DB'!C151,'Transport-DB'!F:F,"="&amp;'Work DB'!$H$4)</f>
        <v>0</v>
      </c>
      <c r="I151" s="191">
        <f>SUMIFS('Transport-DB'!R:R,'Transport-DB'!C:C,"="&amp;'Work DB'!C151,'Transport-DB'!F:F,"="&amp;'Work DB'!$I$4)</f>
        <v>0</v>
      </c>
      <c r="J151" s="483">
        <f>SUMIFS('Transport-DB'!R:R,'Transport-DB'!C:C,"="&amp;'Work DB'!C151,'Transport-DB'!F:F,"="&amp;'Work DB'!$J$4)</f>
        <v>0</v>
      </c>
      <c r="K151" s="190">
        <f>SUMIFS('Transport-DB'!Q:Q,'Transport-DB'!C:C,"="&amp;'Work DB'!C151,'Transport-DB'!F:F,"="&amp;'Work DB'!$K$4)</f>
        <v>0</v>
      </c>
      <c r="L151" s="191">
        <f>SUMIFS('Transport-DB'!Q:Q,'Transport-DB'!C:C,"="&amp;'Work DB'!C151,'Transport-DB'!F:F,"="&amp;'Work DB'!$L$4)</f>
        <v>1470</v>
      </c>
      <c r="M151" s="191">
        <f>SUMIFS('Transport-DB'!Q:Q,'Transport-DB'!C:C,"="&amp;'Work DB'!C151,'Transport-DB'!F:F,"="&amp;'Work DB'!$M$4)</f>
        <v>700</v>
      </c>
      <c r="N151" s="191">
        <f>SUMIFS('Transport-DB'!Q:Q,'Transport-DB'!C:C,"="&amp;'Work DB'!C151,'Transport-DB'!F:F,"="&amp;'Work DB'!$N$4)</f>
        <v>0</v>
      </c>
      <c r="O151" s="191">
        <f>SUMIFS('Transport-DB'!Q:Q,'Transport-DB'!C:C,"="&amp;'Work DB'!C151,'Transport-DB'!F:F,"="&amp;'Work DB'!$O$4)</f>
        <v>0</v>
      </c>
      <c r="P151" s="191">
        <f>SUMIFS('Transport-DB'!Q:Q,'Transport-DB'!C:C,"="&amp;'Work DB'!C151,'Transport-DB'!F:F,"="&amp;'Work DB'!$P$4)</f>
        <v>186.75</v>
      </c>
      <c r="Q151" s="188">
        <f>SUMIFS('Transport-DB'!Q:Q,'Transport-DB'!C:C,"="&amp;'Work DB'!C151,'Transport-DB'!F:F,"="&amp;'Work DB'!$Q$4)</f>
        <v>0</v>
      </c>
      <c r="R151" s="189">
        <f>SUMIFS('Transport-DB'!Q:Q,'Transport-DB'!C:C,"="&amp;'Work DB'!C151,'Transport-DB'!F:F,"="&amp;'Work DB'!$R$4)</f>
        <v>0</v>
      </c>
      <c r="S151" s="190">
        <f t="shared" si="24"/>
        <v>2502.7474999999999</v>
      </c>
      <c r="T151" s="191">
        <f t="shared" si="13"/>
        <v>700</v>
      </c>
      <c r="U151" s="191"/>
      <c r="V151" s="191"/>
      <c r="W151" s="191"/>
      <c r="X151" s="191"/>
      <c r="Y151" s="189"/>
      <c r="Z151" s="283"/>
      <c r="AA151" s="190">
        <f>SUMIFS('Transport-DB'!S:S,'Transport-DB'!C:C,"="&amp;'Work DB'!C151,'Transport-DB'!F:F,"="&amp;'Work DB'!$AA$4)</f>
        <v>82.600000000000009</v>
      </c>
      <c r="AB151" s="191">
        <f>SUMIFS('Transport-DB'!S:S,'Transport-DB'!C:C,"="&amp;'Work DB'!C151,'Transport-DB'!F:F,"="&amp;'Work DB'!$AB$4)</f>
        <v>46.4</v>
      </c>
      <c r="AC151" s="191">
        <f>SUMIFS('Transport-DB'!S:S,'Transport-DB'!C:C,"="&amp;'Work DB'!C151,'Transport-DB'!F:F,"="&amp;'Work DB'!$AC$4)</f>
        <v>67.199999999999989</v>
      </c>
      <c r="AD151" s="188">
        <f>SUMIFS('Transport-DB'!S:S,'Transport-DB'!C:C,"="&amp;'Work DB'!C151,'Transport-DB'!F:F,"="&amp;'Work DB'!$AD$4)</f>
        <v>50</v>
      </c>
      <c r="AE151" s="188">
        <f>SUMIFS('Transport-DB'!S:S,'Transport-DB'!C:C,"="&amp;'Work DB'!C151,'Transport-DB'!F:F,"="&amp;'Work DB'!$AE$4)</f>
        <v>0</v>
      </c>
      <c r="AF151" s="188">
        <f>SUMIFS('Transport-DB'!S:S,'Transport-DB'!C:C,"="&amp;'Work DB'!C151,'Transport-DB'!F:F,"="&amp;'Work DB'!$AF$4)</f>
        <v>0</v>
      </c>
      <c r="AG151" s="189"/>
      <c r="AH151" s="230">
        <f>SUMIFS('Transport-DB'!T:T,'Transport-DB'!C:C,"="&amp;'Work DB'!C151)</f>
        <v>0</v>
      </c>
      <c r="AI151" s="32">
        <v>0</v>
      </c>
      <c r="AJ151" s="29">
        <v>0</v>
      </c>
      <c r="AK151" s="30">
        <f>SUMIFS(Civil_DB[بتن],Civil_DB[تاریخ],"="&amp;'Work DB'!C151)</f>
        <v>56</v>
      </c>
      <c r="AL151" s="28">
        <v>0</v>
      </c>
      <c r="AM151" s="29">
        <v>0</v>
      </c>
      <c r="AN151" s="31">
        <v>0</v>
      </c>
      <c r="AO151" s="28">
        <v>84</v>
      </c>
      <c r="AP151" s="29">
        <v>77</v>
      </c>
      <c r="AQ151" s="29">
        <v>163</v>
      </c>
      <c r="AR151" s="30">
        <v>12</v>
      </c>
      <c r="AS151" s="28">
        <v>15</v>
      </c>
      <c r="AT151" s="29">
        <v>33</v>
      </c>
      <c r="AU151" s="232">
        <f>'Daily Gas'!W26</f>
        <v>5048</v>
      </c>
      <c r="AV151" s="239">
        <f>AV150-AU151</f>
        <v>16393</v>
      </c>
      <c r="AW151" s="29">
        <f t="shared" si="15"/>
        <v>60.190000000000012</v>
      </c>
      <c r="AX151" s="29">
        <v>0</v>
      </c>
      <c r="AY151" s="29">
        <f t="shared" si="19"/>
        <v>194.37687274100509</v>
      </c>
      <c r="AZ151" s="29">
        <f t="shared" si="16"/>
        <v>267.85592422759714</v>
      </c>
      <c r="BA151" s="29">
        <f t="shared" si="17"/>
        <v>229.04850000000005</v>
      </c>
      <c r="BB151" s="29">
        <v>0</v>
      </c>
      <c r="BC151" s="30">
        <v>0</v>
      </c>
      <c r="BD151" s="283"/>
      <c r="BE151" s="283"/>
      <c r="BF151" s="283"/>
      <c r="BG151" s="283"/>
      <c r="BH151" s="32"/>
      <c r="BI151" s="56"/>
      <c r="BJ151" s="509"/>
      <c r="BK151" s="15">
        <v>0</v>
      </c>
      <c r="BL151" s="593">
        <f t="shared" si="21"/>
        <v>0</v>
      </c>
      <c r="BM151" s="593">
        <f t="shared" si="22"/>
        <v>0</v>
      </c>
      <c r="BN151" s="593">
        <f t="shared" si="23"/>
        <v>108.4</v>
      </c>
      <c r="BP151" s="593">
        <v>0</v>
      </c>
      <c r="BQ151" s="593">
        <v>0</v>
      </c>
      <c r="BR151" s="593">
        <v>20</v>
      </c>
      <c r="BU151" s="593">
        <v>0</v>
      </c>
      <c r="BV151" s="593">
        <v>0</v>
      </c>
      <c r="BW151" s="593">
        <v>0</v>
      </c>
      <c r="BX151" s="593">
        <v>100</v>
      </c>
    </row>
    <row r="152" spans="2:76" s="15" customFormat="1" ht="21" x14ac:dyDescent="0.25">
      <c r="B152" s="47"/>
      <c r="C152" s="20">
        <f t="shared" si="25"/>
        <v>45517</v>
      </c>
      <c r="D152" s="190">
        <f>SUMIFS('Transport-DB'!R:R,'Transport-DB'!C:C,"="&amp;'Work DB'!C152,'Transport-DB'!F:F,"="&amp;'Work DB'!$D$4)</f>
        <v>183.54000000000002</v>
      </c>
      <c r="E152" s="191">
        <f>SUMIFS('Transport-DB'!R:R,'Transport-DB'!C:C,"="&amp;'Work DB'!C152,'Transport-DB'!F:F,"="&amp;'Work DB'!$E$4)</f>
        <v>400.89</v>
      </c>
      <c r="F152" s="191">
        <f>SUMIFS('Transport-DB'!R:R,'Transport-DB'!C:C,"="&amp;'Work DB'!C152,'Transport-DB'!F:F,"="&amp;'Work DB'!$F$4)</f>
        <v>381.79999999999995</v>
      </c>
      <c r="G152" s="191">
        <f>SUMIFS('Transport-DB'!R:R,'Transport-DB'!C:C,"="&amp;'Work DB'!C152,'Transport-DB'!F:F,"="&amp;'Work DB'!$G$4)</f>
        <v>0</v>
      </c>
      <c r="H152" s="188">
        <f>SUMIFS('Transport-DB'!R:R,'Transport-DB'!C:C,"="&amp;'Work DB'!C152,'Transport-DB'!F:F,"="&amp;'Work DB'!$H$4)</f>
        <v>0</v>
      </c>
      <c r="I152" s="191">
        <f>SUMIFS('Transport-DB'!R:R,'Transport-DB'!C:C,"="&amp;'Work DB'!C152,'Transport-DB'!F:F,"="&amp;'Work DB'!$I$4)</f>
        <v>0</v>
      </c>
      <c r="J152" s="483">
        <f>SUMIFS('Transport-DB'!R:R,'Transport-DB'!C:C,"="&amp;'Work DB'!C152,'Transport-DB'!F:F,"="&amp;'Work DB'!$J$4)</f>
        <v>0</v>
      </c>
      <c r="K152" s="190">
        <f>SUMIFS('Transport-DB'!Q:Q,'Transport-DB'!C:C,"="&amp;'Work DB'!C152,'Transport-DB'!F:F,"="&amp;'Work DB'!$K$4)</f>
        <v>0</v>
      </c>
      <c r="L152" s="191">
        <f>SUMIFS('Transport-DB'!Q:Q,'Transport-DB'!C:C,"="&amp;'Work DB'!C152,'Transport-DB'!F:F,"="&amp;'Work DB'!$L$4)</f>
        <v>1484</v>
      </c>
      <c r="M152" s="191">
        <f>SUMIFS('Transport-DB'!Q:Q,'Transport-DB'!C:C,"="&amp;'Work DB'!C152,'Transport-DB'!F:F,"="&amp;'Work DB'!$M$4)</f>
        <v>854</v>
      </c>
      <c r="N152" s="191">
        <f>SUMIFS('Transport-DB'!Q:Q,'Transport-DB'!C:C,"="&amp;'Work DB'!C152,'Transport-DB'!F:F,"="&amp;'Work DB'!$N$4)</f>
        <v>0</v>
      </c>
      <c r="O152" s="191">
        <f>SUMIFS('Transport-DB'!Q:Q,'Transport-DB'!C:C,"="&amp;'Work DB'!C152,'Transport-DB'!F:F,"="&amp;'Work DB'!$O$4)</f>
        <v>0</v>
      </c>
      <c r="P152" s="191">
        <f>SUMIFS('Transport-DB'!Q:Q,'Transport-DB'!C:C,"="&amp;'Work DB'!C152,'Transport-DB'!F:F,"="&amp;'Work DB'!$P$4)</f>
        <v>236.55</v>
      </c>
      <c r="Q152" s="188">
        <f>SUMIFS('Transport-DB'!Q:Q,'Transport-DB'!C:C,"="&amp;'Work DB'!C152,'Transport-DB'!F:F,"="&amp;'Work DB'!$Q$4)</f>
        <v>0</v>
      </c>
      <c r="R152" s="189">
        <f>SUMIFS('Transport-DB'!Q:Q,'Transport-DB'!C:C,"="&amp;'Work DB'!C152,'Transport-DB'!F:F,"="&amp;'Work DB'!$R$4)</f>
        <v>0</v>
      </c>
      <c r="S152" s="190">
        <f t="shared" si="24"/>
        <v>2686.78</v>
      </c>
      <c r="T152" s="191">
        <f t="shared" si="13"/>
        <v>854</v>
      </c>
      <c r="U152" s="191"/>
      <c r="V152" s="191"/>
      <c r="W152" s="191"/>
      <c r="X152" s="191"/>
      <c r="Y152" s="189"/>
      <c r="Z152" s="283"/>
      <c r="AA152" s="190">
        <f>SUMIFS('Transport-DB'!S:S,'Transport-DB'!C:C,"="&amp;'Work DB'!C152,'Transport-DB'!F:F,"="&amp;'Work DB'!$AA$4)</f>
        <v>94.4</v>
      </c>
      <c r="AB152" s="191">
        <f>SUMIFS('Transport-DB'!S:S,'Transport-DB'!C:C,"="&amp;'Work DB'!C152,'Transport-DB'!F:F,"="&amp;'Work DB'!$AB$4)</f>
        <v>81.2</v>
      </c>
      <c r="AC152" s="191">
        <f>SUMIFS('Transport-DB'!S:S,'Transport-DB'!C:C,"="&amp;'Work DB'!C152,'Transport-DB'!F:F,"="&amp;'Work DB'!$AC$4)</f>
        <v>89.6</v>
      </c>
      <c r="AD152" s="188">
        <f>SUMIFS('Transport-DB'!S:S,'Transport-DB'!C:C,"="&amp;'Work DB'!C152,'Transport-DB'!F:F,"="&amp;'Work DB'!$AD$4)</f>
        <v>40</v>
      </c>
      <c r="AE152" s="188">
        <f>SUMIFS('Transport-DB'!S:S,'Transport-DB'!C:C,"="&amp;'Work DB'!C152,'Transport-DB'!F:F,"="&amp;'Work DB'!$AE$4)</f>
        <v>0</v>
      </c>
      <c r="AF152" s="188">
        <f>SUMIFS('Transport-DB'!S:S,'Transport-DB'!C:C,"="&amp;'Work DB'!C152,'Transport-DB'!F:F,"="&amp;'Work DB'!$AF$4)</f>
        <v>0</v>
      </c>
      <c r="AG152" s="189"/>
      <c r="AH152" s="230">
        <f>SUMIFS('Transport-DB'!T:T,'Transport-DB'!C:C,"="&amp;'Work DB'!C152)</f>
        <v>0</v>
      </c>
      <c r="AI152" s="32">
        <v>0</v>
      </c>
      <c r="AJ152" s="29">
        <v>0</v>
      </c>
      <c r="AK152" s="30">
        <f>SUMIFS(Civil_DB[بتن],Civil_DB[تاریخ],"="&amp;'Work DB'!C152)</f>
        <v>63</v>
      </c>
      <c r="AL152" s="28">
        <v>0</v>
      </c>
      <c r="AM152" s="29">
        <v>0</v>
      </c>
      <c r="AN152" s="31">
        <v>0</v>
      </c>
      <c r="AO152" s="28">
        <v>86</v>
      </c>
      <c r="AP152" s="29">
        <v>81</v>
      </c>
      <c r="AQ152" s="29">
        <v>163</v>
      </c>
      <c r="AR152" s="30">
        <v>12</v>
      </c>
      <c r="AS152" s="28">
        <v>13</v>
      </c>
      <c r="AT152" s="29">
        <v>34</v>
      </c>
      <c r="AU152" s="232">
        <f>'Daily Gas'!W27</f>
        <v>6303</v>
      </c>
      <c r="AV152" s="239">
        <f>AV151-AU152</f>
        <v>10090</v>
      </c>
      <c r="AW152" s="29">
        <f t="shared" si="15"/>
        <v>39.400000000000006</v>
      </c>
      <c r="AX152" s="29">
        <v>0</v>
      </c>
      <c r="AY152" s="29">
        <f t="shared" ref="AY152:AY183" si="27">IF(AK152&gt;0,(AY151-AK152*0.21+BL152)-(AY151-AK152*0.21+BL152)*0.01,(AY151-AK152*0.21+BL152))</f>
        <v>236.65640401359505</v>
      </c>
      <c r="AZ152" s="29">
        <f t="shared" si="16"/>
        <v>251.45596498532115</v>
      </c>
      <c r="BA152" s="29">
        <f t="shared" si="17"/>
        <v>281.46500000000003</v>
      </c>
      <c r="BB152" s="29">
        <v>0</v>
      </c>
      <c r="BC152" s="30">
        <v>0</v>
      </c>
      <c r="BD152" s="283"/>
      <c r="BE152" s="283"/>
      <c r="BF152" s="283"/>
      <c r="BG152" s="283"/>
      <c r="BH152" s="32"/>
      <c r="BI152" s="56"/>
      <c r="BJ152" s="509"/>
      <c r="BK152" s="15">
        <v>0</v>
      </c>
      <c r="BL152" s="593">
        <f t="shared" si="21"/>
        <v>57.9</v>
      </c>
      <c r="BM152" s="593">
        <f t="shared" si="22"/>
        <v>0</v>
      </c>
      <c r="BN152" s="593">
        <f t="shared" si="23"/>
        <v>86.72</v>
      </c>
      <c r="BP152" s="593">
        <v>10</v>
      </c>
      <c r="BQ152" s="593">
        <v>0</v>
      </c>
      <c r="BR152" s="593">
        <v>16</v>
      </c>
      <c r="BU152" s="593">
        <v>0</v>
      </c>
      <c r="BV152" s="593">
        <v>50</v>
      </c>
      <c r="BW152" s="593">
        <v>0</v>
      </c>
      <c r="BX152" s="593">
        <v>80</v>
      </c>
    </row>
    <row r="153" spans="2:76" s="15" customFormat="1" ht="21" x14ac:dyDescent="0.25">
      <c r="B153" s="47"/>
      <c r="C153" s="20">
        <f t="shared" si="25"/>
        <v>45518</v>
      </c>
      <c r="D153" s="190">
        <f>SUMIFS('Transport-DB'!R:R,'Transport-DB'!C:C,"="&amp;'Work DB'!C153,'Transport-DB'!F:F,"="&amp;'Work DB'!$D$4)</f>
        <v>183.54000000000002</v>
      </c>
      <c r="E153" s="191">
        <f>SUMIFS('Transport-DB'!R:R,'Transport-DB'!C:C,"="&amp;'Work DB'!C153,'Transport-DB'!F:F,"="&amp;'Work DB'!$E$4)</f>
        <v>338.84749999999997</v>
      </c>
      <c r="F153" s="191">
        <f>SUMIFS('Transport-DB'!R:R,'Transport-DB'!C:C,"="&amp;'Work DB'!C153,'Transport-DB'!F:F,"="&amp;'Work DB'!$F$4)</f>
        <v>353.16499999999996</v>
      </c>
      <c r="G153" s="191">
        <f>SUMIFS('Transport-DB'!R:R,'Transport-DB'!C:C,"="&amp;'Work DB'!C153,'Transport-DB'!F:F,"="&amp;'Work DB'!$G$4)</f>
        <v>267.26</v>
      </c>
      <c r="H153" s="188">
        <f>SUMIFS('Transport-DB'!R:R,'Transport-DB'!C:C,"="&amp;'Work DB'!C153,'Transport-DB'!F:F,"="&amp;'Work DB'!$H$4)</f>
        <v>0</v>
      </c>
      <c r="I153" s="191">
        <f>SUMIFS('Transport-DB'!R:R,'Transport-DB'!C:C,"="&amp;'Work DB'!C153,'Transport-DB'!F:F,"="&amp;'Work DB'!$I$4)</f>
        <v>483</v>
      </c>
      <c r="J153" s="483">
        <f>SUMIFS('Transport-DB'!R:R,'Transport-DB'!C:C,"="&amp;'Work DB'!C153,'Transport-DB'!F:F,"="&amp;'Work DB'!$J$4)</f>
        <v>0</v>
      </c>
      <c r="K153" s="190">
        <f>SUMIFS('Transport-DB'!Q:Q,'Transport-DB'!C:C,"="&amp;'Work DB'!C153,'Transport-DB'!F:F,"="&amp;'Work DB'!$K$4)</f>
        <v>0</v>
      </c>
      <c r="L153" s="191">
        <f>SUMIFS('Transport-DB'!Q:Q,'Transport-DB'!C:C,"="&amp;'Work DB'!C153,'Transport-DB'!F:F,"="&amp;'Work DB'!$L$4)</f>
        <v>714</v>
      </c>
      <c r="M153" s="191">
        <f>SUMIFS('Transport-DB'!Q:Q,'Transport-DB'!C:C,"="&amp;'Work DB'!C153,'Transport-DB'!F:F,"="&amp;'Work DB'!$M$4)</f>
        <v>679</v>
      </c>
      <c r="N153" s="191">
        <f>SUMIFS('Transport-DB'!Q:Q,'Transport-DB'!C:C,"="&amp;'Work DB'!C153,'Transport-DB'!F:F,"="&amp;'Work DB'!$N$4)</f>
        <v>0</v>
      </c>
      <c r="O153" s="191">
        <f>SUMIFS('Transport-DB'!Q:Q,'Transport-DB'!C:C,"="&amp;'Work DB'!C153,'Transport-DB'!F:F,"="&amp;'Work DB'!$O$4)</f>
        <v>0</v>
      </c>
      <c r="P153" s="191">
        <f>SUMIFS('Transport-DB'!Q:Q,'Transport-DB'!C:C,"="&amp;'Work DB'!C153,'Transport-DB'!F:F,"="&amp;'Work DB'!$P$4)</f>
        <v>0</v>
      </c>
      <c r="Q153" s="188">
        <f>SUMIFS('Transport-DB'!Q:Q,'Transport-DB'!C:C,"="&amp;'Work DB'!C153,'Transport-DB'!F:F,"="&amp;'Work DB'!$Q$4)</f>
        <v>0</v>
      </c>
      <c r="R153" s="189">
        <f>SUMIFS('Transport-DB'!Q:Q,'Transport-DB'!C:C,"="&amp;'Work DB'!C153,'Transport-DB'!F:F,"="&amp;'Work DB'!$R$4)</f>
        <v>0</v>
      </c>
      <c r="S153" s="190">
        <f t="shared" si="24"/>
        <v>2339.8125</v>
      </c>
      <c r="T153" s="191">
        <f t="shared" si="13"/>
        <v>679</v>
      </c>
      <c r="U153" s="191"/>
      <c r="V153" s="191"/>
      <c r="W153" s="191"/>
      <c r="X153" s="191"/>
      <c r="Y153" s="189"/>
      <c r="Z153" s="283"/>
      <c r="AA153" s="190">
        <f>SUMIFS('Transport-DB'!S:S,'Transport-DB'!C:C,"="&amp;'Work DB'!C153,'Transport-DB'!F:F,"="&amp;'Work DB'!$AA$4)</f>
        <v>47.2</v>
      </c>
      <c r="AB153" s="191">
        <f>SUMIFS('Transport-DB'!S:S,'Transport-DB'!C:C,"="&amp;'Work DB'!C153,'Transport-DB'!F:F,"="&amp;'Work DB'!$AB$4)</f>
        <v>69.599999999999994</v>
      </c>
      <c r="AC153" s="191">
        <f>SUMIFS('Transport-DB'!S:S,'Transport-DB'!C:C,"="&amp;'Work DB'!C153,'Transport-DB'!F:F,"="&amp;'Work DB'!$AC$4)</f>
        <v>100.8</v>
      </c>
      <c r="AD153" s="188">
        <f>SUMIFS('Transport-DB'!S:S,'Transport-DB'!C:C,"="&amp;'Work DB'!C153,'Transport-DB'!F:F,"="&amp;'Work DB'!$AD$4)</f>
        <v>50</v>
      </c>
      <c r="AE153" s="188">
        <f>SUMIFS('Transport-DB'!S:S,'Transport-DB'!C:C,"="&amp;'Work DB'!C153,'Transport-DB'!F:F,"="&amp;'Work DB'!$AE$4)</f>
        <v>0</v>
      </c>
      <c r="AF153" s="188">
        <f>SUMIFS('Transport-DB'!S:S,'Transport-DB'!C:C,"="&amp;'Work DB'!C153,'Transport-DB'!F:F,"="&amp;'Work DB'!$AF$4)</f>
        <v>0</v>
      </c>
      <c r="AG153" s="189"/>
      <c r="AH153" s="230">
        <f>SUMIFS('Transport-DB'!T:T,'Transport-DB'!C:C,"="&amp;'Work DB'!C153)</f>
        <v>0</v>
      </c>
      <c r="AI153" s="32">
        <v>45</v>
      </c>
      <c r="AJ153" s="29">
        <v>0</v>
      </c>
      <c r="AK153" s="30">
        <f>SUMIFS(Civil_DB[بتن],Civil_DB[تاریخ],"="&amp;'Work DB'!C153)</f>
        <v>43</v>
      </c>
      <c r="AL153" s="28">
        <v>0</v>
      </c>
      <c r="AM153" s="29">
        <v>0</v>
      </c>
      <c r="AN153" s="31">
        <v>0</v>
      </c>
      <c r="AO153" s="28">
        <v>85</v>
      </c>
      <c r="AP153" s="29">
        <v>77</v>
      </c>
      <c r="AQ153" s="29">
        <v>171</v>
      </c>
      <c r="AR153" s="30">
        <v>12</v>
      </c>
      <c r="AS153" s="28">
        <v>15</v>
      </c>
      <c r="AT153" s="29">
        <f>25+8</f>
        <v>33</v>
      </c>
      <c r="AU153" s="232">
        <f>'Daily Gas'!W28</f>
        <v>5894</v>
      </c>
      <c r="AV153" s="239">
        <f>AV152-AU153+19000</f>
        <v>23196</v>
      </c>
      <c r="AW153" s="29">
        <f t="shared" si="15"/>
        <v>25.210000000000004</v>
      </c>
      <c r="AX153" s="29">
        <v>0</v>
      </c>
      <c r="AY153" s="29">
        <f t="shared" si="27"/>
        <v>236.81433997345911</v>
      </c>
      <c r="AZ153" s="29">
        <f t="shared" si="16"/>
        <v>239.57600533546793</v>
      </c>
      <c r="BA153" s="29">
        <f t="shared" si="17"/>
        <v>388.13150000000002</v>
      </c>
      <c r="BB153" s="29">
        <v>0</v>
      </c>
      <c r="BC153" s="30">
        <v>0</v>
      </c>
      <c r="BD153" s="283"/>
      <c r="BE153" s="283"/>
      <c r="BF153" s="283"/>
      <c r="BG153" s="283"/>
      <c r="BH153" s="32"/>
      <c r="BI153" s="56"/>
      <c r="BJ153" s="509"/>
      <c r="BK153" s="15">
        <v>0</v>
      </c>
      <c r="BL153" s="593">
        <f t="shared" si="21"/>
        <v>11.58</v>
      </c>
      <c r="BM153" s="593">
        <f t="shared" si="22"/>
        <v>0</v>
      </c>
      <c r="BN153" s="593">
        <f t="shared" si="23"/>
        <v>130.07999999999998</v>
      </c>
      <c r="BP153" s="593">
        <v>2</v>
      </c>
      <c r="BQ153" s="593">
        <v>0</v>
      </c>
      <c r="BR153" s="593">
        <v>24</v>
      </c>
      <c r="BU153" s="593">
        <v>0</v>
      </c>
      <c r="BV153" s="593">
        <v>10</v>
      </c>
      <c r="BW153" s="593">
        <v>0</v>
      </c>
      <c r="BX153" s="593">
        <v>120</v>
      </c>
    </row>
    <row r="154" spans="2:76" s="15" customFormat="1" ht="21" x14ac:dyDescent="0.25">
      <c r="B154" s="47"/>
      <c r="C154" s="20">
        <f t="shared" si="25"/>
        <v>45519</v>
      </c>
      <c r="D154" s="190">
        <f>SUMIFS('Transport-DB'!R:R,'Transport-DB'!C:C,"="&amp;'Work DB'!C154,'Transport-DB'!F:F,"="&amp;'Work DB'!$D$4)</f>
        <v>160.5975</v>
      </c>
      <c r="E154" s="191">
        <f>SUMIFS('Transport-DB'!R:R,'Transport-DB'!C:C,"="&amp;'Work DB'!C154,'Transport-DB'!F:F,"="&amp;'Work DB'!$E$4)</f>
        <v>343.62</v>
      </c>
      <c r="F154" s="191">
        <f>SUMIFS('Transport-DB'!R:R,'Transport-DB'!C:C,"="&amp;'Work DB'!C154,'Transport-DB'!F:F,"="&amp;'Work DB'!$F$4)</f>
        <v>324.53000000000003</v>
      </c>
      <c r="G154" s="191">
        <f>SUMIFS('Transport-DB'!R:R,'Transport-DB'!C:C,"="&amp;'Work DB'!C154,'Transport-DB'!F:F,"="&amp;'Work DB'!$G$4)</f>
        <v>262.48750000000001</v>
      </c>
      <c r="H154" s="188">
        <f>SUMIFS('Transport-DB'!R:R,'Transport-DB'!C:C,"="&amp;'Work DB'!C154,'Transport-DB'!F:F,"="&amp;'Work DB'!$H$4)</f>
        <v>0</v>
      </c>
      <c r="I154" s="191">
        <f>SUMIFS('Transport-DB'!R:R,'Transport-DB'!C:C,"="&amp;'Work DB'!C154,'Transport-DB'!F:F,"="&amp;'Work DB'!$I$4)</f>
        <v>499.09999999999991</v>
      </c>
      <c r="J154" s="483">
        <f>SUMIFS('Transport-DB'!R:R,'Transport-DB'!C:C,"="&amp;'Work DB'!C154,'Transport-DB'!F:F,"="&amp;'Work DB'!$J$4)</f>
        <v>0</v>
      </c>
      <c r="K154" s="190">
        <f>SUMIFS('Transport-DB'!Q:Q,'Transport-DB'!C:C,"="&amp;'Work DB'!C154,'Transport-DB'!F:F,"="&amp;'Work DB'!$K$4)</f>
        <v>119.7</v>
      </c>
      <c r="L154" s="191">
        <f>SUMIFS('Transport-DB'!Q:Q,'Transport-DB'!C:C,"="&amp;'Work DB'!C154,'Transport-DB'!F:F,"="&amp;'Work DB'!$L$4)</f>
        <v>693</v>
      </c>
      <c r="M154" s="191">
        <f>SUMIFS('Transport-DB'!Q:Q,'Transport-DB'!C:C,"="&amp;'Work DB'!C154,'Transport-DB'!F:F,"="&amp;'Work DB'!$M$4)</f>
        <v>798</v>
      </c>
      <c r="N154" s="191">
        <f>SUMIFS('Transport-DB'!Q:Q,'Transport-DB'!C:C,"="&amp;'Work DB'!C154,'Transport-DB'!F:F,"="&amp;'Work DB'!$N$4)</f>
        <v>0</v>
      </c>
      <c r="O154" s="191">
        <f>SUMIFS('Transport-DB'!Q:Q,'Transport-DB'!C:C,"="&amp;'Work DB'!C154,'Transport-DB'!F:F,"="&amp;'Work DB'!$O$4)</f>
        <v>0</v>
      </c>
      <c r="P154" s="191">
        <f>SUMIFS('Transport-DB'!Q:Q,'Transport-DB'!C:C,"="&amp;'Work DB'!C154,'Transport-DB'!F:F,"="&amp;'Work DB'!$P$4)</f>
        <v>0</v>
      </c>
      <c r="Q154" s="188">
        <f>SUMIFS('Transport-DB'!Q:Q,'Transport-DB'!C:C,"="&amp;'Work DB'!C154,'Transport-DB'!F:F,"="&amp;'Work DB'!$Q$4)</f>
        <v>0</v>
      </c>
      <c r="R154" s="189">
        <f>SUMIFS('Transport-DB'!Q:Q,'Transport-DB'!C:C,"="&amp;'Work DB'!C154,'Transport-DB'!F:F,"="&amp;'Work DB'!$R$4)</f>
        <v>0</v>
      </c>
      <c r="S154" s="190">
        <f t="shared" si="24"/>
        <v>2403.0349999999999</v>
      </c>
      <c r="T154" s="191">
        <f t="shared" si="13"/>
        <v>798</v>
      </c>
      <c r="U154" s="191"/>
      <c r="V154" s="191"/>
      <c r="W154" s="191"/>
      <c r="X154" s="191"/>
      <c r="Y154" s="189"/>
      <c r="Z154" s="283"/>
      <c r="AA154" s="190">
        <f>SUMIFS('Transport-DB'!S:S,'Transport-DB'!C:C,"="&amp;'Work DB'!C154,'Transport-DB'!F:F,"="&amp;'Work DB'!$AA$4)</f>
        <v>82.600000000000009</v>
      </c>
      <c r="AB154" s="191">
        <f>SUMIFS('Transport-DB'!S:S,'Transport-DB'!C:C,"="&amp;'Work DB'!C154,'Transport-DB'!F:F,"="&amp;'Work DB'!$AB$4)</f>
        <v>58</v>
      </c>
      <c r="AC154" s="191">
        <f>SUMIFS('Transport-DB'!S:S,'Transport-DB'!C:C,"="&amp;'Work DB'!C154,'Transport-DB'!F:F,"="&amp;'Work DB'!$AC$4)</f>
        <v>67.199999999999989</v>
      </c>
      <c r="AD154" s="188">
        <f>SUMIFS('Transport-DB'!S:S,'Transport-DB'!C:C,"="&amp;'Work DB'!C154,'Transport-DB'!F:F,"="&amp;'Work DB'!$AD$4)</f>
        <v>50</v>
      </c>
      <c r="AE154" s="188">
        <f>SUMIFS('Transport-DB'!S:S,'Transport-DB'!C:C,"="&amp;'Work DB'!C154,'Transport-DB'!F:F,"="&amp;'Work DB'!$AE$4)</f>
        <v>0</v>
      </c>
      <c r="AF154" s="188">
        <f>SUMIFS('Transport-DB'!S:S,'Transport-DB'!C:C,"="&amp;'Work DB'!C154,'Transport-DB'!F:F,"="&amp;'Work DB'!$AF$4)</f>
        <v>26</v>
      </c>
      <c r="AG154" s="189"/>
      <c r="AH154" s="230">
        <f>SUMIFS('Transport-DB'!T:T,'Transport-DB'!C:C,"="&amp;'Work DB'!C154)</f>
        <v>0</v>
      </c>
      <c r="AI154" s="32">
        <v>0</v>
      </c>
      <c r="AJ154" s="29">
        <v>0</v>
      </c>
      <c r="AK154" s="30">
        <f>SUMIFS(Civil_DB[بتن],Civil_DB[تاریخ],"="&amp;'Work DB'!C154)</f>
        <v>60</v>
      </c>
      <c r="AL154" s="28">
        <v>0</v>
      </c>
      <c r="AM154" s="29">
        <v>0</v>
      </c>
      <c r="AN154" s="31">
        <v>0</v>
      </c>
      <c r="AO154" s="28">
        <v>84</v>
      </c>
      <c r="AP154" s="29">
        <v>85</v>
      </c>
      <c r="AQ154" s="29">
        <v>166</v>
      </c>
      <c r="AR154" s="30">
        <v>12</v>
      </c>
      <c r="AS154" s="28">
        <v>14</v>
      </c>
      <c r="AT154" s="29">
        <v>36</v>
      </c>
      <c r="AU154" s="232">
        <f>'Daily Gas'!W29</f>
        <v>2421</v>
      </c>
      <c r="AV154" s="239">
        <f>AV153-AU154</f>
        <v>20775</v>
      </c>
      <c r="AW154" s="29">
        <f t="shared" si="15"/>
        <v>5.4100000000000037</v>
      </c>
      <c r="AX154" s="29">
        <v>0</v>
      </c>
      <c r="AY154" s="29">
        <f t="shared" si="27"/>
        <v>302.22159657372453</v>
      </c>
      <c r="AZ154" s="29">
        <f t="shared" si="16"/>
        <v>258.50484528211325</v>
      </c>
      <c r="BA154" s="29">
        <f t="shared" si="17"/>
        <v>409.66149999999999</v>
      </c>
      <c r="BB154" s="29">
        <v>0</v>
      </c>
      <c r="BC154" s="30">
        <v>0</v>
      </c>
      <c r="BD154" s="283"/>
      <c r="BE154" s="283"/>
      <c r="BF154" s="283"/>
      <c r="BG154" s="283"/>
      <c r="BH154" s="32"/>
      <c r="BI154" s="56"/>
      <c r="BJ154" s="509"/>
      <c r="BK154" s="15">
        <v>0</v>
      </c>
      <c r="BL154" s="593">
        <f t="shared" si="21"/>
        <v>81.06</v>
      </c>
      <c r="BM154" s="593">
        <f t="shared" si="22"/>
        <v>34.74</v>
      </c>
      <c r="BN154" s="593">
        <f t="shared" si="23"/>
        <v>54.2</v>
      </c>
      <c r="BP154" s="593">
        <v>14</v>
      </c>
      <c r="BQ154" s="593">
        <v>6</v>
      </c>
      <c r="BR154" s="593">
        <v>10</v>
      </c>
      <c r="BU154" s="593">
        <v>0</v>
      </c>
      <c r="BV154" s="593">
        <v>70</v>
      </c>
      <c r="BW154" s="593">
        <v>30</v>
      </c>
      <c r="BX154" s="593">
        <v>50</v>
      </c>
    </row>
    <row r="155" spans="2:76" s="15" customFormat="1" ht="21" x14ac:dyDescent="0.25">
      <c r="B155" s="47"/>
      <c r="C155" s="20">
        <f t="shared" si="25"/>
        <v>45520</v>
      </c>
      <c r="D155" s="190">
        <f>SUMIFS('Transport-DB'!R:R,'Transport-DB'!C:C,"="&amp;'Work DB'!C155,'Transport-DB'!F:F,"="&amp;'Work DB'!$D$4)</f>
        <v>0</v>
      </c>
      <c r="E155" s="191">
        <f>SUMIFS('Transport-DB'!R:R,'Transport-DB'!C:C,"="&amp;'Work DB'!C155,'Transport-DB'!F:F,"="&amp;'Work DB'!$E$4)</f>
        <v>0</v>
      </c>
      <c r="F155" s="191">
        <f>SUMIFS('Transport-DB'!R:R,'Transport-DB'!C:C,"="&amp;'Work DB'!C155,'Transport-DB'!F:F,"="&amp;'Work DB'!$F$4)</f>
        <v>0</v>
      </c>
      <c r="G155" s="191">
        <f>SUMIFS('Transport-DB'!R:R,'Transport-DB'!C:C,"="&amp;'Work DB'!C155,'Transport-DB'!F:F,"="&amp;'Work DB'!$G$4)</f>
        <v>0</v>
      </c>
      <c r="H155" s="188">
        <f>SUMIFS('Transport-DB'!R:R,'Transport-DB'!C:C,"="&amp;'Work DB'!C155,'Transport-DB'!F:F,"="&amp;'Work DB'!$H$4)</f>
        <v>0</v>
      </c>
      <c r="I155" s="191">
        <f>SUMIFS('Transport-DB'!R:R,'Transport-DB'!C:C,"="&amp;'Work DB'!C155,'Transport-DB'!F:F,"="&amp;'Work DB'!$I$4)</f>
        <v>370.29999999999995</v>
      </c>
      <c r="J155" s="483">
        <f>SUMIFS('Transport-DB'!R:R,'Transport-DB'!C:C,"="&amp;'Work DB'!C155,'Transport-DB'!F:F,"="&amp;'Work DB'!$J$4)</f>
        <v>0</v>
      </c>
      <c r="K155" s="190">
        <f>SUMIFS('Transport-DB'!Q:Q,'Transport-DB'!C:C,"="&amp;'Work DB'!C155,'Transport-DB'!F:F,"="&amp;'Work DB'!$K$4)</f>
        <v>186.20000000000002</v>
      </c>
      <c r="L155" s="191">
        <f>SUMIFS('Transport-DB'!Q:Q,'Transport-DB'!C:C,"="&amp;'Work DB'!C155,'Transport-DB'!F:F,"="&amp;'Work DB'!$L$4)</f>
        <v>532</v>
      </c>
      <c r="M155" s="191">
        <f>SUMIFS('Transport-DB'!Q:Q,'Transport-DB'!C:C,"="&amp;'Work DB'!C155,'Transport-DB'!F:F,"="&amp;'Work DB'!$M$4)</f>
        <v>724</v>
      </c>
      <c r="N155" s="191">
        <f>SUMIFS('Transport-DB'!Q:Q,'Transport-DB'!C:C,"="&amp;'Work DB'!C155,'Transport-DB'!F:F,"="&amp;'Work DB'!$N$4)</f>
        <v>0</v>
      </c>
      <c r="O155" s="191">
        <f>SUMIFS('Transport-DB'!Q:Q,'Transport-DB'!C:C,"="&amp;'Work DB'!C155,'Transport-DB'!F:F,"="&amp;'Work DB'!$O$4)</f>
        <v>0</v>
      </c>
      <c r="P155" s="191">
        <f>SUMIFS('Transport-DB'!Q:Q,'Transport-DB'!C:C,"="&amp;'Work DB'!C155,'Transport-DB'!F:F,"="&amp;'Work DB'!$P$4)</f>
        <v>0</v>
      </c>
      <c r="Q155" s="188">
        <f>SUMIFS('Transport-DB'!Q:Q,'Transport-DB'!C:C,"="&amp;'Work DB'!C155,'Transport-DB'!F:F,"="&amp;'Work DB'!$Q$4)</f>
        <v>0</v>
      </c>
      <c r="R155" s="189">
        <f>SUMIFS('Transport-DB'!Q:Q,'Transport-DB'!C:C,"="&amp;'Work DB'!C155,'Transport-DB'!F:F,"="&amp;'Work DB'!$R$4)</f>
        <v>0</v>
      </c>
      <c r="S155" s="190">
        <f t="shared" si="24"/>
        <v>1088.5</v>
      </c>
      <c r="T155" s="191">
        <f t="shared" si="13"/>
        <v>724</v>
      </c>
      <c r="U155" s="191"/>
      <c r="V155" s="191"/>
      <c r="W155" s="191"/>
      <c r="X155" s="191"/>
      <c r="Y155" s="189"/>
      <c r="Z155" s="283"/>
      <c r="AA155" s="190">
        <f>SUMIFS('Transport-DB'!S:S,'Transport-DB'!C:C,"="&amp;'Work DB'!C155,'Transport-DB'!F:F,"="&amp;'Work DB'!$AA$4)</f>
        <v>70.800000000000011</v>
      </c>
      <c r="AB155" s="191">
        <f>SUMIFS('Transport-DB'!S:S,'Transport-DB'!C:C,"="&amp;'Work DB'!C155,'Transport-DB'!F:F,"="&amp;'Work DB'!$AB$4)</f>
        <v>34.799999999999997</v>
      </c>
      <c r="AC155" s="191">
        <f>SUMIFS('Transport-DB'!S:S,'Transport-DB'!C:C,"="&amp;'Work DB'!C155,'Transport-DB'!F:F,"="&amp;'Work DB'!$AC$4)</f>
        <v>44.8</v>
      </c>
      <c r="AD155" s="188">
        <f>SUMIFS('Transport-DB'!S:S,'Transport-DB'!C:C,"="&amp;'Work DB'!C155,'Transport-DB'!F:F,"="&amp;'Work DB'!$AD$4)</f>
        <v>40</v>
      </c>
      <c r="AE155" s="188">
        <f>SUMIFS('Transport-DB'!S:S,'Transport-DB'!C:C,"="&amp;'Work DB'!C155,'Transport-DB'!F:F,"="&amp;'Work DB'!$AE$4)</f>
        <v>0</v>
      </c>
      <c r="AF155" s="188">
        <f>SUMIFS('Transport-DB'!S:S,'Transport-DB'!C:C,"="&amp;'Work DB'!C155,'Transport-DB'!F:F,"="&amp;'Work DB'!$AF$4)</f>
        <v>0</v>
      </c>
      <c r="AG155" s="189"/>
      <c r="AH155" s="230">
        <f>SUMIFS('Transport-DB'!T:T,'Transport-DB'!C:C,"="&amp;'Work DB'!C155)</f>
        <v>186.20000000000002</v>
      </c>
      <c r="AI155" s="32">
        <v>30</v>
      </c>
      <c r="AJ155" s="29">
        <v>0</v>
      </c>
      <c r="AK155" s="30">
        <f>SUMIFS(Civil_DB[بتن],Civil_DB[تاریخ],"="&amp;'Work DB'!C155)</f>
        <v>0</v>
      </c>
      <c r="AL155" s="28">
        <v>0</v>
      </c>
      <c r="AM155" s="29">
        <v>0</v>
      </c>
      <c r="AN155" s="31">
        <v>0</v>
      </c>
      <c r="AO155" s="28">
        <v>80</v>
      </c>
      <c r="AP155" s="29">
        <v>64</v>
      </c>
      <c r="AQ155" s="29">
        <v>143</v>
      </c>
      <c r="AR155" s="30">
        <v>12</v>
      </c>
      <c r="AS155" s="28">
        <v>11</v>
      </c>
      <c r="AT155" s="29">
        <v>25</v>
      </c>
      <c r="AU155" s="232">
        <f>'Daily Gas'!W30</f>
        <v>6693</v>
      </c>
      <c r="AV155" s="239">
        <f>AV154-AU155</f>
        <v>14082</v>
      </c>
      <c r="AW155" s="29">
        <f t="shared" si="15"/>
        <v>5.4100000000000037</v>
      </c>
      <c r="AX155" s="29">
        <v>0</v>
      </c>
      <c r="AY155" s="29">
        <f t="shared" si="27"/>
        <v>302.22159657372453</v>
      </c>
      <c r="AZ155" s="29">
        <f t="shared" si="16"/>
        <v>258.50484528211325</v>
      </c>
      <c r="BA155" s="29">
        <f t="shared" si="17"/>
        <v>453.0215</v>
      </c>
      <c r="BB155" s="29">
        <v>0</v>
      </c>
      <c r="BC155" s="30">
        <v>0</v>
      </c>
      <c r="BD155" s="283"/>
      <c r="BE155" s="283"/>
      <c r="BF155" s="283"/>
      <c r="BG155" s="283"/>
      <c r="BH155" s="32"/>
      <c r="BI155" s="56"/>
      <c r="BJ155" s="509"/>
      <c r="BK155" s="15">
        <v>0</v>
      </c>
      <c r="BL155" s="593">
        <f t="shared" si="21"/>
        <v>0</v>
      </c>
      <c r="BM155" s="593">
        <f t="shared" si="22"/>
        <v>0</v>
      </c>
      <c r="BN155" s="593">
        <f t="shared" si="23"/>
        <v>43.36</v>
      </c>
      <c r="BP155" s="593">
        <v>0</v>
      </c>
      <c r="BQ155" s="593">
        <v>0</v>
      </c>
      <c r="BR155" s="593">
        <v>8</v>
      </c>
      <c r="BU155" s="593">
        <v>0</v>
      </c>
      <c r="BV155" s="593">
        <v>0</v>
      </c>
      <c r="BW155" s="593">
        <v>0</v>
      </c>
      <c r="BX155" s="593">
        <v>40</v>
      </c>
    </row>
    <row r="156" spans="2:76" s="15" customFormat="1" ht="21" x14ac:dyDescent="0.25">
      <c r="B156" s="47"/>
      <c r="C156" s="20">
        <f t="shared" si="25"/>
        <v>45521</v>
      </c>
      <c r="D156" s="190">
        <f>SUMIFS('Transport-DB'!R:R,'Transport-DB'!C:C,"="&amp;'Work DB'!C156,'Transport-DB'!F:F,"="&amp;'Work DB'!$D$4)</f>
        <v>114.71249999999999</v>
      </c>
      <c r="E156" s="191">
        <f>SUMIFS('Transport-DB'!R:R,'Transport-DB'!C:C,"="&amp;'Work DB'!C156,'Transport-DB'!F:F,"="&amp;'Work DB'!$E$4)</f>
        <v>138.4025</v>
      </c>
      <c r="F156" s="191">
        <f>SUMIFS('Transport-DB'!R:R,'Transport-DB'!C:C,"="&amp;'Work DB'!C156,'Transport-DB'!F:F,"="&amp;'Work DB'!$F$4)</f>
        <v>300.66750000000002</v>
      </c>
      <c r="G156" s="191">
        <f>SUMIFS('Transport-DB'!R:R,'Transport-DB'!C:C,"="&amp;'Work DB'!C156,'Transport-DB'!F:F,"="&amp;'Work DB'!$G$4)</f>
        <v>209.99</v>
      </c>
      <c r="H156" s="188">
        <f>SUMIFS('Transport-DB'!R:R,'Transport-DB'!C:C,"="&amp;'Work DB'!C156,'Transport-DB'!F:F,"="&amp;'Work DB'!$H$4)</f>
        <v>0</v>
      </c>
      <c r="I156" s="191">
        <f>SUMIFS('Transport-DB'!R:R,'Transport-DB'!C:C,"="&amp;'Work DB'!C156,'Transport-DB'!F:F,"="&amp;'Work DB'!$I$4)</f>
        <v>418.59999999999997</v>
      </c>
      <c r="J156" s="483">
        <f>SUMIFS('Transport-DB'!R:R,'Transport-DB'!C:C,"="&amp;'Work DB'!C156,'Transport-DB'!F:F,"="&amp;'Work DB'!$J$4)</f>
        <v>0</v>
      </c>
      <c r="K156" s="190">
        <f>SUMIFS('Transport-DB'!Q:Q,'Transport-DB'!C:C,"="&amp;'Work DB'!C156,'Transport-DB'!F:F,"="&amp;'Work DB'!$K$4)</f>
        <v>279.3</v>
      </c>
      <c r="L156" s="191">
        <f>SUMIFS('Transport-DB'!Q:Q,'Transport-DB'!C:C,"="&amp;'Work DB'!C156,'Transport-DB'!F:F,"="&amp;'Work DB'!$L$4)</f>
        <v>560</v>
      </c>
      <c r="M156" s="191">
        <f>SUMIFS('Transport-DB'!Q:Q,'Transport-DB'!C:C,"="&amp;'Work DB'!C156,'Transport-DB'!F:F,"="&amp;'Work DB'!$M$4)</f>
        <v>731</v>
      </c>
      <c r="N156" s="191">
        <f>SUMIFS('Transport-DB'!Q:Q,'Transport-DB'!C:C,"="&amp;'Work DB'!C156,'Transport-DB'!F:F,"="&amp;'Work DB'!$N$4)</f>
        <v>0</v>
      </c>
      <c r="O156" s="191">
        <f>SUMIFS('Transport-DB'!Q:Q,'Transport-DB'!C:C,"="&amp;'Work DB'!C156,'Transport-DB'!F:F,"="&amp;'Work DB'!$O$4)</f>
        <v>0</v>
      </c>
      <c r="P156" s="191">
        <f>SUMIFS('Transport-DB'!Q:Q,'Transport-DB'!C:C,"="&amp;'Work DB'!C156,'Transport-DB'!F:F,"="&amp;'Work DB'!$P$4)</f>
        <v>0</v>
      </c>
      <c r="Q156" s="188">
        <f>SUMIFS('Transport-DB'!Q:Q,'Transport-DB'!C:C,"="&amp;'Work DB'!C156,'Transport-DB'!F:F,"="&amp;'Work DB'!$Q$4)</f>
        <v>0</v>
      </c>
      <c r="R156" s="189">
        <f>SUMIFS('Transport-DB'!Q:Q,'Transport-DB'!C:C,"="&amp;'Work DB'!C156,'Transport-DB'!F:F,"="&amp;'Work DB'!$R$4)</f>
        <v>0</v>
      </c>
      <c r="S156" s="190">
        <f t="shared" si="24"/>
        <v>2021.6724999999997</v>
      </c>
      <c r="T156" s="191">
        <f t="shared" si="13"/>
        <v>731</v>
      </c>
      <c r="U156" s="191"/>
      <c r="V156" s="191"/>
      <c r="W156" s="191"/>
      <c r="X156" s="191"/>
      <c r="Y156" s="189"/>
      <c r="Z156" s="283"/>
      <c r="AA156" s="190">
        <f>SUMIFS('Transport-DB'!S:S,'Transport-DB'!C:C,"="&amp;'Work DB'!C156,'Transport-DB'!F:F,"="&amp;'Work DB'!$AA$4)</f>
        <v>35.400000000000006</v>
      </c>
      <c r="AB156" s="191">
        <f>SUMIFS('Transport-DB'!S:S,'Transport-DB'!C:C,"="&amp;'Work DB'!C156,'Transport-DB'!F:F,"="&amp;'Work DB'!$AB$4)</f>
        <v>69.599999999999994</v>
      </c>
      <c r="AC156" s="191">
        <f>SUMIFS('Transport-DB'!S:S,'Transport-DB'!C:C,"="&amp;'Work DB'!C156,'Transport-DB'!F:F,"="&amp;'Work DB'!$AC$4)</f>
        <v>67.199999999999989</v>
      </c>
      <c r="AD156" s="188">
        <f>SUMIFS('Transport-DB'!S:S,'Transport-DB'!C:C,"="&amp;'Work DB'!C156,'Transport-DB'!F:F,"="&amp;'Work DB'!$AD$4)</f>
        <v>40</v>
      </c>
      <c r="AE156" s="188">
        <f>SUMIFS('Transport-DB'!S:S,'Transport-DB'!C:C,"="&amp;'Work DB'!C156,'Transport-DB'!F:F,"="&amp;'Work DB'!$AE$4)</f>
        <v>0</v>
      </c>
      <c r="AF156" s="188">
        <f>SUMIFS('Transport-DB'!S:S,'Transport-DB'!C:C,"="&amp;'Work DB'!C156,'Transport-DB'!F:F,"="&amp;'Work DB'!$AF$4)</f>
        <v>0</v>
      </c>
      <c r="AG156" s="189"/>
      <c r="AH156" s="230">
        <f>SUMIFS('Transport-DB'!T:T,'Transport-DB'!C:C,"="&amp;'Work DB'!C156)</f>
        <v>139.65</v>
      </c>
      <c r="AI156" s="32">
        <f>45+58</f>
        <v>103</v>
      </c>
      <c r="AJ156" s="29">
        <v>0</v>
      </c>
      <c r="AK156" s="30">
        <f>SUMIFS(Civil_DB[بتن],Civil_DB[تاریخ],"="&amp;'Work DB'!C156)</f>
        <v>0</v>
      </c>
      <c r="AL156" s="28">
        <v>0</v>
      </c>
      <c r="AM156" s="29">
        <v>0</v>
      </c>
      <c r="AN156" s="31">
        <v>0</v>
      </c>
      <c r="AO156" s="28">
        <v>84</v>
      </c>
      <c r="AP156" s="29">
        <v>82</v>
      </c>
      <c r="AQ156" s="29">
        <v>165</v>
      </c>
      <c r="AR156" s="30">
        <v>12</v>
      </c>
      <c r="AS156" s="28">
        <v>12</v>
      </c>
      <c r="AT156" s="29">
        <v>32</v>
      </c>
      <c r="AU156" s="232">
        <f>'Daily Gas'!W31</f>
        <v>3192</v>
      </c>
      <c r="AV156" s="239">
        <f>AV155-AU156</f>
        <v>10890</v>
      </c>
      <c r="AW156" s="29">
        <f t="shared" si="15"/>
        <v>5.4100000000000037</v>
      </c>
      <c r="AX156" s="29">
        <v>0</v>
      </c>
      <c r="AY156" s="29">
        <f t="shared" si="27"/>
        <v>313.80159657372451</v>
      </c>
      <c r="AZ156" s="29">
        <f t="shared" si="16"/>
        <v>258.50484528211325</v>
      </c>
      <c r="BA156" s="29">
        <f t="shared" si="17"/>
        <v>528.90149999999994</v>
      </c>
      <c r="BB156" s="29">
        <v>0</v>
      </c>
      <c r="BC156" s="30">
        <v>0</v>
      </c>
      <c r="BD156" s="283"/>
      <c r="BE156" s="283"/>
      <c r="BF156" s="283"/>
      <c r="BG156" s="283"/>
      <c r="BH156" s="32"/>
      <c r="BI156" s="56"/>
      <c r="BJ156" s="509"/>
      <c r="BK156" s="15">
        <v>0</v>
      </c>
      <c r="BL156" s="593">
        <f t="shared" si="21"/>
        <v>11.58</v>
      </c>
      <c r="BM156" s="593">
        <f t="shared" si="22"/>
        <v>0</v>
      </c>
      <c r="BN156" s="593">
        <f t="shared" si="23"/>
        <v>75.88</v>
      </c>
      <c r="BP156" s="593">
        <v>2</v>
      </c>
      <c r="BQ156" s="593">
        <v>0</v>
      </c>
      <c r="BR156" s="593">
        <v>14</v>
      </c>
      <c r="BU156" s="593">
        <v>0</v>
      </c>
      <c r="BV156" s="593">
        <v>10</v>
      </c>
      <c r="BW156" s="593">
        <v>0</v>
      </c>
      <c r="BX156" s="593">
        <v>70</v>
      </c>
    </row>
    <row r="157" spans="2:76" s="15" customFormat="1" ht="21" x14ac:dyDescent="0.25">
      <c r="B157" s="47"/>
      <c r="C157" s="20">
        <f t="shared" si="25"/>
        <v>45522</v>
      </c>
      <c r="D157" s="190">
        <f>SUMIFS('Transport-DB'!R:R,'Transport-DB'!C:C,"="&amp;'Work DB'!C157,'Transport-DB'!F:F,"="&amp;'Work DB'!$D$4)</f>
        <v>191.18749999999997</v>
      </c>
      <c r="E157" s="191">
        <f>SUMIFS('Transport-DB'!R:R,'Transport-DB'!C:C,"="&amp;'Work DB'!C157,'Transport-DB'!F:F,"="&amp;'Work DB'!$E$4)</f>
        <v>305.44</v>
      </c>
      <c r="F157" s="191">
        <f>SUMIFS('Transport-DB'!R:R,'Transport-DB'!C:C,"="&amp;'Work DB'!C157,'Transport-DB'!F:F,"="&amp;'Work DB'!$F$4)</f>
        <v>233.85249999999996</v>
      </c>
      <c r="G157" s="191">
        <f>SUMIFS('Transport-DB'!R:R,'Transport-DB'!C:C,"="&amp;'Work DB'!C157,'Transport-DB'!F:F,"="&amp;'Work DB'!$G$4)</f>
        <v>176.58249999999998</v>
      </c>
      <c r="H157" s="188">
        <f>SUMIFS('Transport-DB'!R:R,'Transport-DB'!C:C,"="&amp;'Work DB'!C157,'Transport-DB'!F:F,"="&amp;'Work DB'!$H$4)</f>
        <v>524.97500000000002</v>
      </c>
      <c r="I157" s="191">
        <f>SUMIFS('Transport-DB'!R:R,'Transport-DB'!C:C,"="&amp;'Work DB'!C157,'Transport-DB'!F:F,"="&amp;'Work DB'!$I$4)</f>
        <v>700.34999999999991</v>
      </c>
      <c r="J157" s="483">
        <f>SUMIFS('Transport-DB'!R:R,'Transport-DB'!C:C,"="&amp;'Work DB'!C157,'Transport-DB'!F:F,"="&amp;'Work DB'!$J$4)</f>
        <v>0</v>
      </c>
      <c r="K157" s="190">
        <f>SUMIFS('Transport-DB'!Q:Q,'Transport-DB'!C:C,"="&amp;'Work DB'!C157,'Transport-DB'!F:F,"="&amp;'Work DB'!$K$4)</f>
        <v>438.90000000000003</v>
      </c>
      <c r="L157" s="191">
        <f>SUMIFS('Transport-DB'!Q:Q,'Transport-DB'!C:C,"="&amp;'Work DB'!C157,'Transport-DB'!F:F,"="&amp;'Work DB'!$L$4)</f>
        <v>630</v>
      </c>
      <c r="M157" s="191">
        <f>SUMIFS('Transport-DB'!Q:Q,'Transport-DB'!C:C,"="&amp;'Work DB'!C157,'Transport-DB'!F:F,"="&amp;'Work DB'!$M$4)</f>
        <v>690</v>
      </c>
      <c r="N157" s="191">
        <f>SUMIFS('Transport-DB'!Q:Q,'Transport-DB'!C:C,"="&amp;'Work DB'!C157,'Transport-DB'!F:F,"="&amp;'Work DB'!$N$4)</f>
        <v>0</v>
      </c>
      <c r="O157" s="191">
        <f>SUMIFS('Transport-DB'!Q:Q,'Transport-DB'!C:C,"="&amp;'Work DB'!C157,'Transport-DB'!F:F,"="&amp;'Work DB'!$O$4)</f>
        <v>0</v>
      </c>
      <c r="P157" s="191">
        <f>SUMIFS('Transport-DB'!Q:Q,'Transport-DB'!C:C,"="&amp;'Work DB'!C157,'Transport-DB'!F:F,"="&amp;'Work DB'!$P$4)</f>
        <v>0</v>
      </c>
      <c r="Q157" s="188">
        <f>SUMIFS('Transport-DB'!Q:Q,'Transport-DB'!C:C,"="&amp;'Work DB'!C157,'Transport-DB'!F:F,"="&amp;'Work DB'!$Q$4)</f>
        <v>0</v>
      </c>
      <c r="R157" s="189">
        <f>SUMIFS('Transport-DB'!Q:Q,'Transport-DB'!C:C,"="&amp;'Work DB'!C157,'Transport-DB'!F:F,"="&amp;'Work DB'!$R$4)</f>
        <v>0</v>
      </c>
      <c r="S157" s="190">
        <f t="shared" si="24"/>
        <v>3201.2874999999999</v>
      </c>
      <c r="T157" s="191">
        <f t="shared" si="13"/>
        <v>690</v>
      </c>
      <c r="U157" s="191"/>
      <c r="V157" s="191"/>
      <c r="W157" s="191"/>
      <c r="X157" s="191"/>
      <c r="Y157" s="189"/>
      <c r="Z157" s="283"/>
      <c r="AA157" s="190">
        <f>SUMIFS('Transport-DB'!S:S,'Transport-DB'!C:C,"="&amp;'Work DB'!C157,'Transport-DB'!F:F,"="&amp;'Work DB'!$AA$4)</f>
        <v>35.400000000000006</v>
      </c>
      <c r="AB157" s="191">
        <f>SUMIFS('Transport-DB'!S:S,'Transport-DB'!C:C,"="&amp;'Work DB'!C157,'Transport-DB'!F:F,"="&amp;'Work DB'!$AB$4)</f>
        <v>58</v>
      </c>
      <c r="AC157" s="191">
        <f>SUMIFS('Transport-DB'!S:S,'Transport-DB'!C:C,"="&amp;'Work DB'!C157,'Transport-DB'!F:F,"="&amp;'Work DB'!$AC$4)</f>
        <v>89.6</v>
      </c>
      <c r="AD157" s="188">
        <f>SUMIFS('Transport-DB'!S:S,'Transport-DB'!C:C,"="&amp;'Work DB'!C157,'Transport-DB'!F:F,"="&amp;'Work DB'!$AD$4)</f>
        <v>40</v>
      </c>
      <c r="AE157" s="188">
        <f>SUMIFS('Transport-DB'!S:S,'Transport-DB'!C:C,"="&amp;'Work DB'!C157,'Transport-DB'!F:F,"="&amp;'Work DB'!$AE$4)</f>
        <v>0</v>
      </c>
      <c r="AF157" s="188">
        <f>SUMIFS('Transport-DB'!S:S,'Transport-DB'!C:C,"="&amp;'Work DB'!C157,'Transport-DB'!F:F,"="&amp;'Work DB'!$AF$4)</f>
        <v>26</v>
      </c>
      <c r="AG157" s="189"/>
      <c r="AH157" s="230">
        <f>SUMIFS('Transport-DB'!T:T,'Transport-DB'!C:C,"="&amp;'Work DB'!C157)</f>
        <v>0</v>
      </c>
      <c r="AI157" s="32">
        <v>60</v>
      </c>
      <c r="AJ157" s="29">
        <v>0</v>
      </c>
      <c r="AK157" s="30">
        <f>SUMIFS(Civil_DB[بتن],Civil_DB[تاریخ],"="&amp;'Work DB'!C157)</f>
        <v>0</v>
      </c>
      <c r="AL157" s="28">
        <v>0</v>
      </c>
      <c r="AM157" s="29">
        <v>0</v>
      </c>
      <c r="AN157" s="31">
        <v>0</v>
      </c>
      <c r="AO157" s="28">
        <v>81</v>
      </c>
      <c r="AP157" s="29">
        <v>88</v>
      </c>
      <c r="AQ157" s="29">
        <v>175</v>
      </c>
      <c r="AR157" s="30">
        <v>12</v>
      </c>
      <c r="AS157" s="28">
        <v>15</v>
      </c>
      <c r="AT157" s="29">
        <f>30+7</f>
        <v>37</v>
      </c>
      <c r="AU157" s="232">
        <f>'Daily Gas'!W32</f>
        <v>6534</v>
      </c>
      <c r="AV157" s="239">
        <f>AV156-AU157+19000</f>
        <v>23356</v>
      </c>
      <c r="AW157" s="29">
        <f t="shared" si="15"/>
        <v>22.410000000000004</v>
      </c>
      <c r="AX157" s="29">
        <v>0</v>
      </c>
      <c r="AY157" s="29">
        <f t="shared" si="27"/>
        <v>313.80159657372451</v>
      </c>
      <c r="AZ157" s="29">
        <f t="shared" si="16"/>
        <v>258.50484528211325</v>
      </c>
      <c r="BA157" s="29">
        <f t="shared" si="17"/>
        <v>528.90149999999994</v>
      </c>
      <c r="BB157" s="29">
        <v>0</v>
      </c>
      <c r="BC157" s="30">
        <v>0</v>
      </c>
      <c r="BD157" s="283"/>
      <c r="BE157" s="283"/>
      <c r="BF157" s="283"/>
      <c r="BG157" s="283"/>
      <c r="BH157" s="32"/>
      <c r="BI157" s="56"/>
      <c r="BJ157" s="509"/>
      <c r="BK157" s="15">
        <v>17</v>
      </c>
      <c r="BL157" s="593">
        <f t="shared" si="21"/>
        <v>0</v>
      </c>
      <c r="BM157" s="593">
        <f t="shared" si="22"/>
        <v>0</v>
      </c>
      <c r="BN157" s="593">
        <f t="shared" si="23"/>
        <v>0</v>
      </c>
      <c r="BP157" s="593">
        <v>0</v>
      </c>
      <c r="BQ157" s="593">
        <v>0</v>
      </c>
      <c r="BR157" s="593">
        <v>0</v>
      </c>
      <c r="BU157" s="593">
        <v>17</v>
      </c>
      <c r="BV157" s="593">
        <v>0</v>
      </c>
      <c r="BW157" s="593">
        <v>0</v>
      </c>
      <c r="BX157" s="593">
        <v>0</v>
      </c>
    </row>
    <row r="158" spans="2:76" s="15" customFormat="1" ht="21" x14ac:dyDescent="0.25">
      <c r="B158" s="47"/>
      <c r="C158" s="20">
        <f t="shared" si="25"/>
        <v>45523</v>
      </c>
      <c r="D158" s="190">
        <f>SUMIFS('Transport-DB'!R:R,'Transport-DB'!C:C,"="&amp;'Work DB'!C158,'Transport-DB'!F:F,"="&amp;'Work DB'!$D$4)</f>
        <v>114.71249999999999</v>
      </c>
      <c r="E158" s="191">
        <f>SUMIFS('Transport-DB'!R:R,'Transport-DB'!C:C,"="&amp;'Work DB'!C158,'Transport-DB'!F:F,"="&amp;'Work DB'!$E$4)</f>
        <v>286.35000000000002</v>
      </c>
      <c r="F158" s="191">
        <f>SUMIFS('Transport-DB'!R:R,'Transport-DB'!C:C,"="&amp;'Work DB'!C158,'Transport-DB'!F:F,"="&amp;'Work DB'!$F$4)</f>
        <v>205.2175</v>
      </c>
      <c r="G158" s="191">
        <f>SUMIFS('Transport-DB'!R:R,'Transport-DB'!C:C,"="&amp;'Work DB'!C158,'Transport-DB'!F:F,"="&amp;'Work DB'!$G$4)</f>
        <v>276.80500000000001</v>
      </c>
      <c r="H158" s="188">
        <f>SUMIFS('Transport-DB'!R:R,'Transport-DB'!C:C,"="&amp;'Work DB'!C158,'Transport-DB'!F:F,"="&amp;'Work DB'!$H$4)</f>
        <v>329.30250000000001</v>
      </c>
      <c r="I158" s="191">
        <f>SUMIFS('Transport-DB'!R:R,'Transport-DB'!C:C,"="&amp;'Work DB'!C158,'Transport-DB'!F:F,"="&amp;'Work DB'!$I$4)</f>
        <v>499.09999999999997</v>
      </c>
      <c r="J158" s="483">
        <f>SUMIFS('Transport-DB'!R:R,'Transport-DB'!C:C,"="&amp;'Work DB'!C158,'Transport-DB'!F:F,"="&amp;'Work DB'!$J$4)</f>
        <v>0</v>
      </c>
      <c r="K158" s="190">
        <f>SUMIFS('Transport-DB'!Q:Q,'Transport-DB'!C:C,"="&amp;'Work DB'!C158,'Transport-DB'!F:F,"="&amp;'Work DB'!$K$4)</f>
        <v>219.45000000000002</v>
      </c>
      <c r="L158" s="191">
        <f>SUMIFS('Transport-DB'!Q:Q,'Transport-DB'!C:C,"="&amp;'Work DB'!C158,'Transport-DB'!F:F,"="&amp;'Work DB'!$L$4)</f>
        <v>560</v>
      </c>
      <c r="M158" s="191">
        <f>SUMIFS('Transport-DB'!Q:Q,'Transport-DB'!C:C,"="&amp;'Work DB'!C158,'Transport-DB'!F:F,"="&amp;'Work DB'!$M$4)</f>
        <v>803</v>
      </c>
      <c r="N158" s="191">
        <f>SUMIFS('Transport-DB'!Q:Q,'Transport-DB'!C:C,"="&amp;'Work DB'!C158,'Transport-DB'!F:F,"="&amp;'Work DB'!$N$4)</f>
        <v>0</v>
      </c>
      <c r="O158" s="191">
        <f>SUMIFS('Transport-DB'!Q:Q,'Transport-DB'!C:C,"="&amp;'Work DB'!C158,'Transport-DB'!F:F,"="&amp;'Work DB'!$O$4)</f>
        <v>0</v>
      </c>
      <c r="P158" s="191">
        <f>SUMIFS('Transport-DB'!Q:Q,'Transport-DB'!C:C,"="&amp;'Work DB'!C158,'Transport-DB'!F:F,"="&amp;'Work DB'!$P$4)</f>
        <v>0</v>
      </c>
      <c r="Q158" s="188">
        <f>SUMIFS('Transport-DB'!Q:Q,'Transport-DB'!C:C,"="&amp;'Work DB'!C158,'Transport-DB'!F:F,"="&amp;'Work DB'!$Q$4)</f>
        <v>0</v>
      </c>
      <c r="R158" s="189">
        <f>SUMIFS('Transport-DB'!Q:Q,'Transport-DB'!C:C,"="&amp;'Work DB'!C158,'Transport-DB'!F:F,"="&amp;'Work DB'!$R$4)</f>
        <v>0</v>
      </c>
      <c r="S158" s="190">
        <f t="shared" si="24"/>
        <v>2490.9375</v>
      </c>
      <c r="T158" s="191">
        <f t="shared" si="13"/>
        <v>803</v>
      </c>
      <c r="U158" s="191"/>
      <c r="V158" s="191"/>
      <c r="W158" s="191"/>
      <c r="X158" s="191"/>
      <c r="Y158" s="189"/>
      <c r="Z158" s="283"/>
      <c r="AA158" s="190">
        <f>SUMIFS('Transport-DB'!S:S,'Transport-DB'!C:C,"="&amp;'Work DB'!C158,'Transport-DB'!F:F,"="&amp;'Work DB'!$AA$4)</f>
        <v>11.8</v>
      </c>
      <c r="AB158" s="191">
        <f>SUMIFS('Transport-DB'!S:S,'Transport-DB'!C:C,"="&amp;'Work DB'!C158,'Transport-DB'!F:F,"="&amp;'Work DB'!$AB$4)</f>
        <v>46.4</v>
      </c>
      <c r="AC158" s="191">
        <f>SUMIFS('Transport-DB'!S:S,'Transport-DB'!C:C,"="&amp;'Work DB'!C158,'Transport-DB'!F:F,"="&amp;'Work DB'!$AC$4)</f>
        <v>78.399999999999991</v>
      </c>
      <c r="AD158" s="188">
        <f>SUMIFS('Transport-DB'!S:S,'Transport-DB'!C:C,"="&amp;'Work DB'!C158,'Transport-DB'!F:F,"="&amp;'Work DB'!$AD$4)</f>
        <v>50</v>
      </c>
      <c r="AE158" s="188">
        <f>SUMIFS('Transport-DB'!S:S,'Transport-DB'!C:C,"="&amp;'Work DB'!C158,'Transport-DB'!F:F,"="&amp;'Work DB'!$AE$4)</f>
        <v>0</v>
      </c>
      <c r="AF158" s="188">
        <f>SUMIFS('Transport-DB'!S:S,'Transport-DB'!C:C,"="&amp;'Work DB'!C158,'Transport-DB'!F:F,"="&amp;'Work DB'!$AF$4)</f>
        <v>39</v>
      </c>
      <c r="AG158" s="189"/>
      <c r="AH158" s="230">
        <f>SUMIFS('Transport-DB'!T:T,'Transport-DB'!C:C,"="&amp;'Work DB'!C158)</f>
        <v>0</v>
      </c>
      <c r="AI158" s="32">
        <v>60</v>
      </c>
      <c r="AJ158" s="29">
        <v>0</v>
      </c>
      <c r="AK158" s="30">
        <f>SUMIFS(Civil_DB[بتن],Civil_DB[تاریخ],"="&amp;'Work DB'!C158)</f>
        <v>87</v>
      </c>
      <c r="AL158" s="28">
        <v>0</v>
      </c>
      <c r="AM158" s="29">
        <v>0</v>
      </c>
      <c r="AN158" s="31">
        <v>0</v>
      </c>
      <c r="AO158" s="28">
        <v>81</v>
      </c>
      <c r="AP158" s="29">
        <v>89</v>
      </c>
      <c r="AQ158" s="29">
        <v>176</v>
      </c>
      <c r="AR158" s="30">
        <v>12</v>
      </c>
      <c r="AS158" s="28">
        <v>14</v>
      </c>
      <c r="AT158" s="29">
        <v>35</v>
      </c>
      <c r="AU158" s="232">
        <f>'Daily Gas'!W33</f>
        <v>2533</v>
      </c>
      <c r="AV158" s="239">
        <f>AV157-AU158</f>
        <v>20823</v>
      </c>
      <c r="AW158" s="29">
        <f t="shared" si="15"/>
        <v>10.700000000000003</v>
      </c>
      <c r="AX158" s="29">
        <v>0</v>
      </c>
      <c r="AY158" s="29">
        <f t="shared" si="27"/>
        <v>292.57628060798726</v>
      </c>
      <c r="AZ158" s="29">
        <f t="shared" si="16"/>
        <v>236.97119682929213</v>
      </c>
      <c r="BA158" s="29">
        <f t="shared" si="17"/>
        <v>481.53</v>
      </c>
      <c r="BB158" s="29">
        <v>0</v>
      </c>
      <c r="BC158" s="30">
        <v>0</v>
      </c>
      <c r="BD158" s="283"/>
      <c r="BE158" s="283"/>
      <c r="BF158" s="283"/>
      <c r="BG158" s="283"/>
      <c r="BH158" s="32"/>
      <c r="BI158" s="56"/>
      <c r="BJ158" s="509"/>
      <c r="BK158" s="15">
        <v>17</v>
      </c>
      <c r="BL158" s="593">
        <f t="shared" si="21"/>
        <v>0</v>
      </c>
      <c r="BM158" s="593">
        <f t="shared" si="22"/>
        <v>0</v>
      </c>
      <c r="BN158" s="593">
        <f t="shared" si="23"/>
        <v>0</v>
      </c>
      <c r="BP158" s="593">
        <v>0</v>
      </c>
      <c r="BQ158" s="593">
        <v>0</v>
      </c>
      <c r="BR158" s="593">
        <v>0</v>
      </c>
      <c r="BU158" s="593">
        <v>17</v>
      </c>
      <c r="BV158" s="593">
        <v>0</v>
      </c>
      <c r="BW158" s="593">
        <v>0</v>
      </c>
      <c r="BX158" s="593">
        <v>0</v>
      </c>
    </row>
    <row r="159" spans="2:76" s="15" customFormat="1" ht="21" x14ac:dyDescent="0.25">
      <c r="B159" s="47"/>
      <c r="C159" s="20">
        <f t="shared" si="25"/>
        <v>45524</v>
      </c>
      <c r="D159" s="190">
        <f>SUMIFS('Transport-DB'!R:R,'Transport-DB'!C:C,"="&amp;'Work DB'!C159,'Transport-DB'!F:F,"="&amp;'Work DB'!$D$4)</f>
        <v>45.885000000000005</v>
      </c>
      <c r="E159" s="191">
        <f>SUMIFS('Transport-DB'!R:R,'Transport-DB'!C:C,"="&amp;'Work DB'!C159,'Transport-DB'!F:F,"="&amp;'Work DB'!$E$4)</f>
        <v>248.17</v>
      </c>
      <c r="F159" s="191">
        <f>SUMIFS('Transport-DB'!R:R,'Transport-DB'!C:C,"="&amp;'Work DB'!C159,'Transport-DB'!F:F,"="&amp;'Work DB'!$F$4)</f>
        <v>186.1275</v>
      </c>
      <c r="G159" s="191">
        <f>SUMIFS('Transport-DB'!R:R,'Transport-DB'!C:C,"="&amp;'Work DB'!C159,'Transport-DB'!F:F,"="&amp;'Work DB'!$G$4)</f>
        <v>243.39750000000001</v>
      </c>
      <c r="H159" s="188">
        <f>SUMIFS('Transport-DB'!R:R,'Transport-DB'!C:C,"="&amp;'Work DB'!C159,'Transport-DB'!F:F,"="&amp;'Work DB'!$H$4)</f>
        <v>195.67249999999999</v>
      </c>
      <c r="I159" s="191">
        <f>SUMIFS('Transport-DB'!R:R,'Transport-DB'!C:C,"="&amp;'Work DB'!C159,'Transport-DB'!F:F,"="&amp;'Work DB'!$I$4)</f>
        <v>507.15</v>
      </c>
      <c r="J159" s="483">
        <f>SUMIFS('Transport-DB'!R:R,'Transport-DB'!C:C,"="&amp;'Work DB'!C159,'Transport-DB'!F:F,"="&amp;'Work DB'!$J$4)</f>
        <v>0</v>
      </c>
      <c r="K159" s="190">
        <f>SUMIFS('Transport-DB'!Q:Q,'Transport-DB'!C:C,"="&amp;'Work DB'!C159,'Transport-DB'!F:F,"="&amp;'Work DB'!$K$4)</f>
        <v>339.15</v>
      </c>
      <c r="L159" s="191">
        <f>SUMIFS('Transport-DB'!Q:Q,'Transport-DB'!C:C,"="&amp;'Work DB'!C159,'Transport-DB'!F:F,"="&amp;'Work DB'!$L$4)</f>
        <v>511</v>
      </c>
      <c r="M159" s="191">
        <f>SUMIFS('Transport-DB'!Q:Q,'Transport-DB'!C:C,"="&amp;'Work DB'!C159,'Transport-DB'!F:F,"="&amp;'Work DB'!$M$4)</f>
        <v>1009</v>
      </c>
      <c r="N159" s="191">
        <f>SUMIFS('Transport-DB'!Q:Q,'Transport-DB'!C:C,"="&amp;'Work DB'!C159,'Transport-DB'!F:F,"="&amp;'Work DB'!$N$4)</f>
        <v>0</v>
      </c>
      <c r="O159" s="191">
        <f>SUMIFS('Transport-DB'!Q:Q,'Transport-DB'!C:C,"="&amp;'Work DB'!C159,'Transport-DB'!F:F,"="&amp;'Work DB'!$O$4)</f>
        <v>0</v>
      </c>
      <c r="P159" s="191">
        <f>SUMIFS('Transport-DB'!Q:Q,'Transport-DB'!C:C,"="&amp;'Work DB'!C159,'Transport-DB'!F:F,"="&amp;'Work DB'!$P$4)</f>
        <v>0</v>
      </c>
      <c r="Q159" s="188">
        <f>SUMIFS('Transport-DB'!Q:Q,'Transport-DB'!C:C,"="&amp;'Work DB'!C159,'Transport-DB'!F:F,"="&amp;'Work DB'!$Q$4)</f>
        <v>0</v>
      </c>
      <c r="R159" s="189">
        <f>SUMIFS('Transport-DB'!Q:Q,'Transport-DB'!C:C,"="&amp;'Work DB'!C159,'Transport-DB'!F:F,"="&amp;'Work DB'!$R$4)</f>
        <v>0</v>
      </c>
      <c r="S159" s="190">
        <f t="shared" si="24"/>
        <v>2276.5525000000002</v>
      </c>
      <c r="T159" s="191">
        <f t="shared" si="13"/>
        <v>1009</v>
      </c>
      <c r="U159" s="191"/>
      <c r="V159" s="191"/>
      <c r="W159" s="191"/>
      <c r="X159" s="191"/>
      <c r="Y159" s="189"/>
      <c r="Z159" s="283"/>
      <c r="AA159" s="190">
        <f>SUMIFS('Transport-DB'!S:S,'Transport-DB'!C:C,"="&amp;'Work DB'!C159,'Transport-DB'!F:F,"="&amp;'Work DB'!$AA$4)</f>
        <v>35.400000000000006</v>
      </c>
      <c r="AB159" s="191">
        <f>SUMIFS('Transport-DB'!S:S,'Transport-DB'!C:C,"="&amp;'Work DB'!C159,'Transport-DB'!F:F,"="&amp;'Work DB'!$AB$4)</f>
        <v>69.599999999999994</v>
      </c>
      <c r="AC159" s="191">
        <f>SUMIFS('Transport-DB'!S:S,'Transport-DB'!C:C,"="&amp;'Work DB'!C159,'Transport-DB'!F:F,"="&amp;'Work DB'!$AC$4)</f>
        <v>78.399999999999991</v>
      </c>
      <c r="AD159" s="188">
        <f>SUMIFS('Transport-DB'!S:S,'Transport-DB'!C:C,"="&amp;'Work DB'!C159,'Transport-DB'!F:F,"="&amp;'Work DB'!$AD$4)</f>
        <v>50</v>
      </c>
      <c r="AE159" s="188">
        <f>SUMIFS('Transport-DB'!S:S,'Transport-DB'!C:C,"="&amp;'Work DB'!C159,'Transport-DB'!F:F,"="&amp;'Work DB'!$AE$4)</f>
        <v>0</v>
      </c>
      <c r="AF159" s="188">
        <f>SUMIFS('Transport-DB'!S:S,'Transport-DB'!C:C,"="&amp;'Work DB'!C159,'Transport-DB'!F:F,"="&amp;'Work DB'!$AF$4)</f>
        <v>52</v>
      </c>
      <c r="AG159" s="189"/>
      <c r="AH159" s="230">
        <f>SUMIFS('Transport-DB'!T:T,'Transport-DB'!C:C,"="&amp;'Work DB'!C159)</f>
        <v>0</v>
      </c>
      <c r="AI159" s="32">
        <v>0</v>
      </c>
      <c r="AJ159" s="29">
        <v>0</v>
      </c>
      <c r="AK159" s="30">
        <f>SUMIFS(Civil_DB[بتن],Civil_DB[تاریخ],"="&amp;'Work DB'!C159)</f>
        <v>59</v>
      </c>
      <c r="AL159" s="28">
        <v>0</v>
      </c>
      <c r="AM159" s="29">
        <v>0</v>
      </c>
      <c r="AN159" s="31">
        <v>0</v>
      </c>
      <c r="AO159" s="28">
        <v>80</v>
      </c>
      <c r="AP159" s="29">
        <v>87</v>
      </c>
      <c r="AQ159" s="29">
        <v>175</v>
      </c>
      <c r="AR159" s="30">
        <v>12</v>
      </c>
      <c r="AS159" s="28">
        <v>15</v>
      </c>
      <c r="AT159" s="29">
        <v>36</v>
      </c>
      <c r="AU159" s="232">
        <f>'Daily Gas'!W34</f>
        <v>5587</v>
      </c>
      <c r="AV159" s="239">
        <f>AV158-AU159+19000</f>
        <v>34236</v>
      </c>
      <c r="AW159" s="29">
        <f t="shared" si="15"/>
        <v>8.23</v>
      </c>
      <c r="AX159" s="29">
        <v>0</v>
      </c>
      <c r="AY159" s="29">
        <f t="shared" si="27"/>
        <v>277.38441780190738</v>
      </c>
      <c r="AZ159" s="29">
        <f t="shared" si="16"/>
        <v>221.75128486099922</v>
      </c>
      <c r="BA159" s="29">
        <f t="shared" si="17"/>
        <v>514.44449999999995</v>
      </c>
      <c r="BB159" s="29">
        <v>0</v>
      </c>
      <c r="BC159" s="30">
        <v>0</v>
      </c>
      <c r="BD159" s="283"/>
      <c r="BE159" s="283"/>
      <c r="BF159" s="283"/>
      <c r="BG159" s="283"/>
      <c r="BH159" s="32"/>
      <c r="BI159" s="56"/>
      <c r="BJ159" s="509"/>
      <c r="BK159" s="15">
        <v>17</v>
      </c>
      <c r="BL159" s="593">
        <f t="shared" si="21"/>
        <v>0</v>
      </c>
      <c r="BM159" s="593">
        <f t="shared" si="22"/>
        <v>0</v>
      </c>
      <c r="BN159" s="593">
        <f t="shared" si="23"/>
        <v>65.039999999999992</v>
      </c>
      <c r="BP159" s="593">
        <v>0</v>
      </c>
      <c r="BQ159" s="593">
        <v>0</v>
      </c>
      <c r="BR159" s="593">
        <v>12</v>
      </c>
      <c r="BU159" s="593">
        <v>17</v>
      </c>
      <c r="BV159" s="593">
        <v>0</v>
      </c>
      <c r="BW159" s="593">
        <v>0</v>
      </c>
      <c r="BX159" s="593">
        <v>60</v>
      </c>
    </row>
    <row r="160" spans="2:76" s="15" customFormat="1" ht="21" x14ac:dyDescent="0.25">
      <c r="B160" s="47"/>
      <c r="C160" s="20">
        <f t="shared" si="25"/>
        <v>45525</v>
      </c>
      <c r="D160" s="190">
        <f>SUMIFS('Transport-DB'!R:R,'Transport-DB'!C:C,"="&amp;'Work DB'!C160,'Transport-DB'!F:F,"="&amp;'Work DB'!$D$4)</f>
        <v>99.417500000000004</v>
      </c>
      <c r="E160" s="191">
        <f>SUMIFS('Transport-DB'!R:R,'Transport-DB'!C:C,"="&amp;'Work DB'!C160,'Transport-DB'!F:F,"="&amp;'Work DB'!$E$4)</f>
        <v>286.35000000000002</v>
      </c>
      <c r="F160" s="191">
        <f>SUMIFS('Transport-DB'!R:R,'Transport-DB'!C:C,"="&amp;'Work DB'!C160,'Transport-DB'!F:F,"="&amp;'Work DB'!$F$4)</f>
        <v>238.62500000000003</v>
      </c>
      <c r="G160" s="191">
        <f>SUMIFS('Transport-DB'!R:R,'Transport-DB'!C:C,"="&amp;'Work DB'!C160,'Transport-DB'!F:F,"="&amp;'Work DB'!$G$4)</f>
        <v>248.17</v>
      </c>
      <c r="H160" s="188">
        <f>SUMIFS('Transport-DB'!R:R,'Transport-DB'!C:C,"="&amp;'Work DB'!C160,'Transport-DB'!F:F,"="&amp;'Work DB'!$H$4)</f>
        <v>243.39750000000001</v>
      </c>
      <c r="I160" s="191">
        <f>SUMIFS('Transport-DB'!R:R,'Transport-DB'!C:C,"="&amp;'Work DB'!C160,'Transport-DB'!F:F,"="&amp;'Work DB'!$I$4)</f>
        <v>1062.5999999999999</v>
      </c>
      <c r="J160" s="483">
        <f>SUMIFS('Transport-DB'!R:R,'Transport-DB'!C:C,"="&amp;'Work DB'!C160,'Transport-DB'!F:F,"="&amp;'Work DB'!$J$4)</f>
        <v>0</v>
      </c>
      <c r="K160" s="190">
        <f>SUMIFS('Transport-DB'!Q:Q,'Transport-DB'!C:C,"="&amp;'Work DB'!C160,'Transport-DB'!F:F,"="&amp;'Work DB'!$K$4)</f>
        <v>0</v>
      </c>
      <c r="L160" s="191">
        <f>SUMIFS('Transport-DB'!Q:Q,'Transport-DB'!C:C,"="&amp;'Work DB'!C160,'Transport-DB'!F:F,"="&amp;'Work DB'!$L$4)</f>
        <v>0</v>
      </c>
      <c r="M160" s="191">
        <f>SUMIFS('Transport-DB'!Q:Q,'Transport-DB'!C:C,"="&amp;'Work DB'!C160,'Transport-DB'!F:F,"="&amp;'Work DB'!$M$4)</f>
        <v>850</v>
      </c>
      <c r="N160" s="191">
        <f>SUMIFS('Transport-DB'!Q:Q,'Transport-DB'!C:C,"="&amp;'Work DB'!C160,'Transport-DB'!F:F,"="&amp;'Work DB'!$N$4)</f>
        <v>0</v>
      </c>
      <c r="O160" s="191">
        <f>SUMIFS('Transport-DB'!Q:Q,'Transport-DB'!C:C,"="&amp;'Work DB'!C160,'Transport-DB'!F:F,"="&amp;'Work DB'!$O$4)</f>
        <v>0</v>
      </c>
      <c r="P160" s="191">
        <f>SUMIFS('Transport-DB'!Q:Q,'Transport-DB'!C:C,"="&amp;'Work DB'!C160,'Transport-DB'!F:F,"="&amp;'Work DB'!$P$4)</f>
        <v>0</v>
      </c>
      <c r="Q160" s="188">
        <f>SUMIFS('Transport-DB'!Q:Q,'Transport-DB'!C:C,"="&amp;'Work DB'!C160,'Transport-DB'!F:F,"="&amp;'Work DB'!$Q$4)</f>
        <v>0</v>
      </c>
      <c r="R160" s="189">
        <f>SUMIFS('Transport-DB'!Q:Q,'Transport-DB'!C:C,"="&amp;'Work DB'!C160,'Transport-DB'!F:F,"="&amp;'Work DB'!$R$4)</f>
        <v>0</v>
      </c>
      <c r="S160" s="190">
        <f t="shared" si="24"/>
        <v>2178.56</v>
      </c>
      <c r="T160" s="191">
        <f t="shared" si="13"/>
        <v>850</v>
      </c>
      <c r="U160" s="191"/>
      <c r="V160" s="191"/>
      <c r="W160" s="191"/>
      <c r="X160" s="191"/>
      <c r="Y160" s="189"/>
      <c r="Z160" s="283"/>
      <c r="AA160" s="190">
        <f>SUMIFS('Transport-DB'!S:S,'Transport-DB'!C:C,"="&amp;'Work DB'!C160,'Transport-DB'!F:F,"="&amp;'Work DB'!$AA$4)</f>
        <v>70.800000000000011</v>
      </c>
      <c r="AB160" s="191">
        <f>SUMIFS('Transport-DB'!S:S,'Transport-DB'!C:C,"="&amp;'Work DB'!C160,'Transport-DB'!F:F,"="&amp;'Work DB'!$AB$4)</f>
        <v>23.2</v>
      </c>
      <c r="AC160" s="191">
        <f>SUMIFS('Transport-DB'!S:S,'Transport-DB'!C:C,"="&amp;'Work DB'!C160,'Transport-DB'!F:F,"="&amp;'Work DB'!$AC$4)</f>
        <v>78.399999999999991</v>
      </c>
      <c r="AD160" s="188">
        <f>SUMIFS('Transport-DB'!S:S,'Transport-DB'!C:C,"="&amp;'Work DB'!C160,'Transport-DB'!F:F,"="&amp;'Work DB'!$AD$4)</f>
        <v>40</v>
      </c>
      <c r="AE160" s="188">
        <f>SUMIFS('Transport-DB'!S:S,'Transport-DB'!C:C,"="&amp;'Work DB'!C160,'Transport-DB'!F:F,"="&amp;'Work DB'!$AE$4)</f>
        <v>0</v>
      </c>
      <c r="AF160" s="188">
        <f>SUMIFS('Transport-DB'!S:S,'Transport-DB'!C:C,"="&amp;'Work DB'!C160,'Transport-DB'!F:F,"="&amp;'Work DB'!$AF$4)</f>
        <v>26</v>
      </c>
      <c r="AG160" s="189"/>
      <c r="AH160" s="230">
        <f>SUMIFS('Transport-DB'!T:T,'Transport-DB'!C:C,"="&amp;'Work DB'!C160)</f>
        <v>0</v>
      </c>
      <c r="AI160" s="32">
        <v>52</v>
      </c>
      <c r="AJ160" s="29">
        <v>0</v>
      </c>
      <c r="AK160" s="30">
        <f>SUMIFS(Civil_DB[بتن],Civil_DB[تاریخ],"="&amp;'Work DB'!C160)</f>
        <v>46</v>
      </c>
      <c r="AL160" s="28">
        <v>0</v>
      </c>
      <c r="AM160" s="29">
        <v>0</v>
      </c>
      <c r="AN160" s="31">
        <v>0</v>
      </c>
      <c r="AO160" s="28">
        <v>83</v>
      </c>
      <c r="AP160" s="29">
        <v>90</v>
      </c>
      <c r="AQ160" s="29">
        <v>173</v>
      </c>
      <c r="AR160" s="30">
        <v>12</v>
      </c>
      <c r="AS160" s="28">
        <v>16</v>
      </c>
      <c r="AT160" s="29">
        <f>28+10</f>
        <v>38</v>
      </c>
      <c r="AU160" s="232">
        <f>'Daily Gas'!W35</f>
        <v>4624</v>
      </c>
      <c r="AV160" s="239">
        <f>AV159-AU160+19000</f>
        <v>48612</v>
      </c>
      <c r="AW160" s="29">
        <f t="shared" si="15"/>
        <v>27.049999999999997</v>
      </c>
      <c r="AX160" s="29">
        <v>0</v>
      </c>
      <c r="AY160" s="29">
        <f t="shared" si="27"/>
        <v>276.51137362388829</v>
      </c>
      <c r="AZ160" s="29">
        <f t="shared" si="16"/>
        <v>209.51497201238922</v>
      </c>
      <c r="BA160" s="29">
        <f t="shared" si="17"/>
        <v>570.69749999999988</v>
      </c>
      <c r="BB160" s="29">
        <v>0</v>
      </c>
      <c r="BC160" s="30">
        <v>0</v>
      </c>
      <c r="BD160" s="283"/>
      <c r="BE160" s="283"/>
      <c r="BF160" s="283"/>
      <c r="BG160" s="283"/>
      <c r="BH160" s="32"/>
      <c r="BI160" s="56"/>
      <c r="BJ160" s="509"/>
      <c r="BK160" s="15">
        <v>34</v>
      </c>
      <c r="BL160" s="593">
        <f t="shared" si="21"/>
        <v>11.58</v>
      </c>
      <c r="BM160" s="593">
        <f t="shared" si="22"/>
        <v>0</v>
      </c>
      <c r="BN160" s="593">
        <f t="shared" si="23"/>
        <v>81.3</v>
      </c>
      <c r="BP160" s="593">
        <v>2</v>
      </c>
      <c r="BQ160" s="593">
        <v>0</v>
      </c>
      <c r="BR160" s="593">
        <v>15</v>
      </c>
      <c r="BU160" s="593">
        <v>34</v>
      </c>
      <c r="BV160" s="593">
        <v>10</v>
      </c>
      <c r="BW160" s="593">
        <v>0</v>
      </c>
      <c r="BX160" s="593">
        <v>75</v>
      </c>
    </row>
    <row r="161" spans="2:76" s="493" customFormat="1" ht="21" x14ac:dyDescent="0.25">
      <c r="B161" s="484"/>
      <c r="C161" s="485">
        <f t="shared" si="25"/>
        <v>45526</v>
      </c>
      <c r="D161" s="486">
        <f>SUMIFS('Transport-DB'!R:R,'Transport-DB'!C:C,"="&amp;'Work DB'!C161,'Transport-DB'!F:F,"="&amp;'Work DB'!$D$4)</f>
        <v>183.54</v>
      </c>
      <c r="E161" s="487">
        <f>SUMIFS('Transport-DB'!R:R,'Transport-DB'!C:C,"="&amp;'Work DB'!C161,'Transport-DB'!F:F,"="&amp;'Work DB'!$E$4)</f>
        <v>353.16499999999996</v>
      </c>
      <c r="F161" s="487">
        <f>SUMIFS('Transport-DB'!R:R,'Transport-DB'!C:C,"="&amp;'Work DB'!C161,'Transport-DB'!F:F,"="&amp;'Work DB'!$F$4)</f>
        <v>324.52999999999997</v>
      </c>
      <c r="G161" s="487">
        <f>SUMIFS('Transport-DB'!R:R,'Transport-DB'!C:C,"="&amp;'Work DB'!C161,'Transport-DB'!F:F,"="&amp;'Work DB'!$G$4)</f>
        <v>257.71499999999997</v>
      </c>
      <c r="H161" s="488">
        <f>SUMIFS('Transport-DB'!R:R,'Transport-DB'!C:C,"="&amp;'Work DB'!C161,'Transport-DB'!F:F,"="&amp;'Work DB'!$H$4)</f>
        <v>224.3075</v>
      </c>
      <c r="I161" s="487">
        <f>SUMIFS('Transport-DB'!R:R,'Transport-DB'!C:C,"="&amp;'Work DB'!C161,'Transport-DB'!F:F,"="&amp;'Work DB'!$I$4)</f>
        <v>1151.1499999999999</v>
      </c>
      <c r="J161" s="489">
        <f>SUMIFS('Transport-DB'!R:R,'Transport-DB'!C:C,"="&amp;'Work DB'!C161,'Transport-DB'!F:F,"="&amp;'Work DB'!$J$4)</f>
        <v>0</v>
      </c>
      <c r="K161" s="486">
        <f>SUMIFS('Transport-DB'!Q:Q,'Transport-DB'!C:C,"="&amp;'Work DB'!C161,'Transport-DB'!F:F,"="&amp;'Work DB'!$K$4)</f>
        <v>0</v>
      </c>
      <c r="L161" s="487">
        <f>SUMIFS('Transport-DB'!Q:Q,'Transport-DB'!C:C,"="&amp;'Work DB'!C161,'Transport-DB'!F:F,"="&amp;'Work DB'!$L$4)</f>
        <v>0</v>
      </c>
      <c r="M161" s="487">
        <f>SUMIFS('Transport-DB'!Q:Q,'Transport-DB'!C:C,"="&amp;'Work DB'!C161,'Transport-DB'!F:F,"="&amp;'Work DB'!$M$4)</f>
        <v>940</v>
      </c>
      <c r="N161" s="487">
        <f>SUMIFS('Transport-DB'!Q:Q,'Transport-DB'!C:C,"="&amp;'Work DB'!C161,'Transport-DB'!F:F,"="&amp;'Work DB'!$N$4)</f>
        <v>0</v>
      </c>
      <c r="O161" s="487">
        <f>SUMIFS('Transport-DB'!Q:Q,'Transport-DB'!C:C,"="&amp;'Work DB'!C161,'Transport-DB'!F:F,"="&amp;'Work DB'!$O$4)</f>
        <v>0</v>
      </c>
      <c r="P161" s="487">
        <f>SUMIFS('Transport-DB'!Q:Q,'Transport-DB'!C:C,"="&amp;'Work DB'!C161,'Transport-DB'!F:F,"="&amp;'Work DB'!$P$4)</f>
        <v>0</v>
      </c>
      <c r="Q161" s="488">
        <f>SUMIFS('Transport-DB'!Q:Q,'Transport-DB'!C:C,"="&amp;'Work DB'!C161,'Transport-DB'!F:F,"="&amp;'Work DB'!$Q$4)</f>
        <v>0</v>
      </c>
      <c r="R161" s="490">
        <f>SUMIFS('Transport-DB'!Q:Q,'Transport-DB'!C:C,"="&amp;'Work DB'!C161,'Transport-DB'!F:F,"="&amp;'Work DB'!$R$4)</f>
        <v>0</v>
      </c>
      <c r="S161" s="487">
        <f t="shared" si="24"/>
        <v>2494.4074999999993</v>
      </c>
      <c r="T161" s="487">
        <f>M161</f>
        <v>940</v>
      </c>
      <c r="U161" s="487"/>
      <c r="V161" s="487"/>
      <c r="W161" s="487"/>
      <c r="X161" s="487"/>
      <c r="Y161" s="490"/>
      <c r="Z161" s="489">
        <v>9014</v>
      </c>
      <c r="AA161" s="486">
        <f>SUMIFS('Transport-DB'!S:S,'Transport-DB'!C:C,"="&amp;'Work DB'!C161,'Transport-DB'!F:F,"="&amp;'Work DB'!$AA$4)</f>
        <v>35.400000000000006</v>
      </c>
      <c r="AB161" s="487">
        <f>SUMIFS('Transport-DB'!S:S,'Transport-DB'!C:C,"="&amp;'Work DB'!C161,'Transport-DB'!F:F,"="&amp;'Work DB'!$AB$4)</f>
        <v>46.4</v>
      </c>
      <c r="AC161" s="487">
        <f>SUMIFS('Transport-DB'!S:S,'Transport-DB'!C:C,"="&amp;'Work DB'!C161,'Transport-DB'!F:F,"="&amp;'Work DB'!$AC$4)</f>
        <v>78.399999999999991</v>
      </c>
      <c r="AD161" s="488">
        <f>SUMIFS('Transport-DB'!S:S,'Transport-DB'!C:C,"="&amp;'Work DB'!C161,'Transport-DB'!F:F,"="&amp;'Work DB'!$AD$4)</f>
        <v>40</v>
      </c>
      <c r="AE161" s="488">
        <f>SUMIFS('Transport-DB'!S:S,'Transport-DB'!C:C,"="&amp;'Work DB'!C161,'Transport-DB'!F:F,"="&amp;'Work DB'!$AE$4)</f>
        <v>0</v>
      </c>
      <c r="AF161" s="488">
        <f>SUMIFS('Transport-DB'!S:S,'Transport-DB'!C:C,"="&amp;'Work DB'!C161,'Transport-DB'!F:F,"="&amp;'Work DB'!$AF$4)</f>
        <v>52</v>
      </c>
      <c r="AG161" s="490"/>
      <c r="AH161" s="486">
        <f>SUMIFS('Transport-DB'!T:T,'Transport-DB'!C:C,"="&amp;'Work DB'!C161)</f>
        <v>0</v>
      </c>
      <c r="AI161" s="491">
        <v>60</v>
      </c>
      <c r="AJ161" s="487">
        <v>0</v>
      </c>
      <c r="AK161" s="30">
        <f>SUMIFS(Civil_DB[بتن],Civil_DB[تاریخ],"="&amp;'Work DB'!C161)</f>
        <v>60</v>
      </c>
      <c r="AL161" s="487">
        <v>0</v>
      </c>
      <c r="AM161" s="487">
        <v>0</v>
      </c>
      <c r="AN161" s="487">
        <v>0</v>
      </c>
      <c r="AO161" s="486">
        <v>81</v>
      </c>
      <c r="AP161" s="487">
        <v>91</v>
      </c>
      <c r="AQ161" s="487">
        <v>173</v>
      </c>
      <c r="AR161" s="490">
        <v>12</v>
      </c>
      <c r="AS161" s="486">
        <v>16</v>
      </c>
      <c r="AT161" s="487">
        <v>40</v>
      </c>
      <c r="AU161" s="488">
        <f>'Daily Gas'!AA5</f>
        <v>5034</v>
      </c>
      <c r="AV161" s="486">
        <f t="shared" ref="AV161:AV166" si="28">AV160-AU161</f>
        <v>43578</v>
      </c>
      <c r="AW161" s="487">
        <f t="shared" si="15"/>
        <v>7.2499999999999964</v>
      </c>
      <c r="AX161" s="487">
        <v>0</v>
      </c>
      <c r="AY161" s="487">
        <f t="shared" si="27"/>
        <v>312.86115988764942</v>
      </c>
      <c r="AZ161" s="487">
        <f t="shared" ref="AZ161:AZ204" si="29">IF(AK161&gt;0,(AZ160-AK161*0.2+BM161)-(AZ160-AK161*0.2+BM161)*0.01,(AZ160-AK161*0.2+BM161))</f>
        <v>212.73612229226532</v>
      </c>
      <c r="BA161" s="487">
        <f t="shared" ref="BA161:BA204" si="30">BA160-AK161*0.5745+BN161</f>
        <v>536.22749999999985</v>
      </c>
      <c r="BB161" s="487">
        <v>0</v>
      </c>
      <c r="BC161" s="490">
        <v>0</v>
      </c>
      <c r="BD161" s="489"/>
      <c r="BE161" s="489"/>
      <c r="BF161" s="489"/>
      <c r="BG161" s="489"/>
      <c r="BH161" s="491"/>
      <c r="BI161" s="492" t="s">
        <v>38</v>
      </c>
      <c r="BK161" s="493">
        <v>0</v>
      </c>
      <c r="BL161" s="593">
        <f t="shared" si="21"/>
        <v>52.11</v>
      </c>
      <c r="BM161" s="593">
        <f t="shared" si="22"/>
        <v>17.37</v>
      </c>
      <c r="BN161" s="593">
        <f t="shared" si="23"/>
        <v>0</v>
      </c>
      <c r="BP161" s="593">
        <v>9</v>
      </c>
      <c r="BQ161" s="593">
        <v>3</v>
      </c>
      <c r="BR161" s="593">
        <v>0</v>
      </c>
      <c r="BU161" s="493">
        <v>0</v>
      </c>
      <c r="BV161" s="493">
        <v>45</v>
      </c>
      <c r="BW161" s="493">
        <v>15</v>
      </c>
      <c r="BX161" s="493">
        <v>0</v>
      </c>
    </row>
    <row r="162" spans="2:76" s="15" customFormat="1" ht="21" x14ac:dyDescent="0.25">
      <c r="B162" s="47"/>
      <c r="C162" s="20">
        <f t="shared" si="25"/>
        <v>45527</v>
      </c>
      <c r="D162" s="190">
        <f>SUMIFS('Transport-DB'!R:R,'Transport-DB'!C:C,"="&amp;'Work DB'!C162,'Transport-DB'!F:F,"="&amp;'Work DB'!$D$4)</f>
        <v>282.95749999999998</v>
      </c>
      <c r="E162" s="191">
        <f>SUMIFS('Transport-DB'!R:R,'Transport-DB'!C:C,"="&amp;'Work DB'!C162,'Transport-DB'!F:F,"="&amp;'Work DB'!$E$4)</f>
        <v>324.53000000000003</v>
      </c>
      <c r="F162" s="191">
        <f>SUMIFS('Transport-DB'!R:R,'Transport-DB'!C:C,"="&amp;'Work DB'!C162,'Transport-DB'!F:F,"="&amp;'Work DB'!$F$4)</f>
        <v>0</v>
      </c>
      <c r="G162" s="191">
        <f>SUMIFS('Transport-DB'!R:R,'Transport-DB'!C:C,"="&amp;'Work DB'!C162,'Transport-DB'!F:F,"="&amp;'Work DB'!$G$4)</f>
        <v>209.99</v>
      </c>
      <c r="H162" s="188">
        <f>SUMIFS('Transport-DB'!R:R,'Transport-DB'!C:C,"="&amp;'Work DB'!C162,'Transport-DB'!F:F,"="&amp;'Work DB'!$H$4)</f>
        <v>214.76249999999999</v>
      </c>
      <c r="I162" s="191">
        <f>SUMIFS('Transport-DB'!R:R,'Transport-DB'!C:C,"="&amp;'Work DB'!C162,'Transport-DB'!F:F,"="&amp;'Work DB'!$I$4)</f>
        <v>1110.8999999999999</v>
      </c>
      <c r="J162" s="483">
        <f>SUMIFS('Transport-DB'!R:R,'Transport-DB'!C:C,"="&amp;'Work DB'!C162,'Transport-DB'!F:F,"="&amp;'Work DB'!$J$4)</f>
        <v>0</v>
      </c>
      <c r="K162" s="190">
        <f>SUMIFS('Transport-DB'!Q:Q,'Transport-DB'!C:C,"="&amp;'Work DB'!C162,'Transport-DB'!F:F,"="&amp;'Work DB'!$K$4)</f>
        <v>0</v>
      </c>
      <c r="L162" s="191">
        <f>SUMIFS('Transport-DB'!Q:Q,'Transport-DB'!C:C,"="&amp;'Work DB'!C162,'Transport-DB'!F:F,"="&amp;'Work DB'!$L$4)</f>
        <v>0</v>
      </c>
      <c r="M162" s="191">
        <f>SUMIFS('Transport-DB'!Q:Q,'Transport-DB'!C:C,"="&amp;'Work DB'!C162,'Transport-DB'!F:F,"="&amp;'Work DB'!$M$4)</f>
        <v>752</v>
      </c>
      <c r="N162" s="191">
        <f>SUMIFS('Transport-DB'!Q:Q,'Transport-DB'!C:C,"="&amp;'Work DB'!C162,'Transport-DB'!F:F,"="&amp;'Work DB'!$N$4)</f>
        <v>0</v>
      </c>
      <c r="O162" s="191">
        <f>SUMIFS('Transport-DB'!Q:Q,'Transport-DB'!C:C,"="&amp;'Work DB'!C162,'Transport-DB'!F:F,"="&amp;'Work DB'!$O$4)</f>
        <v>0</v>
      </c>
      <c r="P162" s="191">
        <f>SUMIFS('Transport-DB'!Q:Q,'Transport-DB'!C:C,"="&amp;'Work DB'!C162,'Transport-DB'!F:F,"="&amp;'Work DB'!$P$4)</f>
        <v>0</v>
      </c>
      <c r="Q162" s="188">
        <f>SUMIFS('Transport-DB'!Q:Q,'Transport-DB'!C:C,"="&amp;'Work DB'!C162,'Transport-DB'!F:F,"="&amp;'Work DB'!$Q$4)</f>
        <v>0</v>
      </c>
      <c r="R162" s="189">
        <f>SUMIFS('Transport-DB'!Q:Q,'Transport-DB'!C:C,"="&amp;'Work DB'!C162,'Transport-DB'!F:F,"="&amp;'Work DB'!$R$4)</f>
        <v>0</v>
      </c>
      <c r="S162" s="190">
        <f t="shared" si="24"/>
        <v>2143.14</v>
      </c>
      <c r="T162" s="191">
        <f t="shared" si="13"/>
        <v>752</v>
      </c>
      <c r="U162" s="191"/>
      <c r="V162" s="191"/>
      <c r="W162" s="191"/>
      <c r="X162" s="191"/>
      <c r="Y162" s="189"/>
      <c r="Z162" s="283"/>
      <c r="AA162" s="190">
        <f>SUMIFS('Transport-DB'!S:S,'Transport-DB'!C:C,"="&amp;'Work DB'!C162,'Transport-DB'!F:F,"="&amp;'Work DB'!$AA$4)</f>
        <v>35.400000000000006</v>
      </c>
      <c r="AB162" s="191">
        <f>SUMIFS('Transport-DB'!S:S,'Transport-DB'!C:C,"="&amp;'Work DB'!C162,'Transport-DB'!F:F,"="&amp;'Work DB'!$AB$4)</f>
        <v>23.2</v>
      </c>
      <c r="AC162" s="191">
        <f>SUMIFS('Transport-DB'!S:S,'Transport-DB'!C:C,"="&amp;'Work DB'!C162,'Transport-DB'!F:F,"="&amp;'Work DB'!$AC$4)</f>
        <v>78.399999999999991</v>
      </c>
      <c r="AD162" s="188">
        <f>SUMIFS('Transport-DB'!S:S,'Transport-DB'!C:C,"="&amp;'Work DB'!C162,'Transport-DB'!F:F,"="&amp;'Work DB'!$AD$4)</f>
        <v>20</v>
      </c>
      <c r="AE162" s="188">
        <f>SUMIFS('Transport-DB'!S:S,'Transport-DB'!C:C,"="&amp;'Work DB'!C162,'Transport-DB'!F:F,"="&amp;'Work DB'!$AE$4)</f>
        <v>0</v>
      </c>
      <c r="AF162" s="188">
        <f>SUMIFS('Transport-DB'!S:S,'Transport-DB'!C:C,"="&amp;'Work DB'!C162,'Transport-DB'!F:F,"="&amp;'Work DB'!$AF$4)</f>
        <v>0</v>
      </c>
      <c r="AG162" s="189"/>
      <c r="AH162" s="230">
        <f>SUMIFS('Transport-DB'!T:T,'Transport-DB'!C:C,"="&amp;'Work DB'!C162)</f>
        <v>0</v>
      </c>
      <c r="AI162" s="32">
        <v>57</v>
      </c>
      <c r="AJ162" s="29">
        <v>0</v>
      </c>
      <c r="AK162" s="30">
        <f>SUMIFS(Civil_DB[بتن],Civil_DB[تاریخ],"="&amp;'Work DB'!C162)</f>
        <v>0</v>
      </c>
      <c r="AL162" s="28">
        <v>0</v>
      </c>
      <c r="AM162" s="29">
        <v>0</v>
      </c>
      <c r="AN162" s="31">
        <v>0</v>
      </c>
      <c r="AO162" s="28">
        <v>69</v>
      </c>
      <c r="AP162" s="29">
        <v>86</v>
      </c>
      <c r="AQ162" s="29">
        <v>151</v>
      </c>
      <c r="AR162" s="30">
        <v>12</v>
      </c>
      <c r="AS162" s="28">
        <v>12</v>
      </c>
      <c r="AT162" s="29">
        <v>35</v>
      </c>
      <c r="AU162" s="232">
        <f>'Daily Gas'!AA6</f>
        <v>3733</v>
      </c>
      <c r="AV162" s="239">
        <f t="shared" si="28"/>
        <v>39845</v>
      </c>
      <c r="AW162" s="29">
        <f t="shared" ref="AW162:AW183" si="31">AW161-AK162*0.32+BK162</f>
        <v>7.2499999999999964</v>
      </c>
      <c r="AX162" s="29">
        <v>0</v>
      </c>
      <c r="AY162" s="29">
        <f t="shared" si="27"/>
        <v>312.86115988764942</v>
      </c>
      <c r="AZ162" s="420">
        <f t="shared" si="29"/>
        <v>212.73612229226532</v>
      </c>
      <c r="BA162" s="29">
        <f t="shared" si="30"/>
        <v>536.22749999999985</v>
      </c>
      <c r="BB162" s="29">
        <v>0</v>
      </c>
      <c r="BC162" s="30">
        <v>0</v>
      </c>
      <c r="BD162" s="283"/>
      <c r="BE162" s="283"/>
      <c r="BF162" s="283"/>
      <c r="BG162" s="283"/>
      <c r="BH162" s="32"/>
      <c r="BI162" s="56"/>
      <c r="BJ162" s="509"/>
      <c r="BK162" s="15">
        <v>0</v>
      </c>
      <c r="BL162" s="593">
        <f t="shared" si="21"/>
        <v>0</v>
      </c>
      <c r="BM162" s="593">
        <f t="shared" si="22"/>
        <v>0</v>
      </c>
      <c r="BN162" s="593">
        <f t="shared" si="23"/>
        <v>0</v>
      </c>
      <c r="BP162" s="593">
        <v>0</v>
      </c>
      <c r="BQ162" s="593">
        <v>0</v>
      </c>
      <c r="BR162" s="593">
        <v>0</v>
      </c>
      <c r="BU162" s="593">
        <v>0</v>
      </c>
      <c r="BV162" s="593">
        <v>0</v>
      </c>
      <c r="BW162" s="593">
        <v>0</v>
      </c>
      <c r="BX162" s="593">
        <v>0</v>
      </c>
    </row>
    <row r="163" spans="2:76" s="15" customFormat="1" ht="21" x14ac:dyDescent="0.25">
      <c r="B163" s="47"/>
      <c r="C163" s="20">
        <f t="shared" si="25"/>
        <v>45528</v>
      </c>
      <c r="D163" s="190">
        <f>SUMIFS('Transport-DB'!R:R,'Transport-DB'!C:C,"="&amp;'Work DB'!C163,'Transport-DB'!F:F,"="&amp;'Work DB'!$D$4)</f>
        <v>198.83499999999998</v>
      </c>
      <c r="E163" s="191">
        <f>SUMIFS('Transport-DB'!R:R,'Transport-DB'!C:C,"="&amp;'Work DB'!C163,'Transport-DB'!F:F,"="&amp;'Work DB'!$E$4)</f>
        <v>0</v>
      </c>
      <c r="F163" s="191">
        <f>SUMIFS('Transport-DB'!R:R,'Transport-DB'!C:C,"="&amp;'Work DB'!C163,'Transport-DB'!F:F,"="&amp;'Work DB'!$F$4)</f>
        <v>233.85249999999999</v>
      </c>
      <c r="G163" s="191">
        <f>SUMIFS('Transport-DB'!R:R,'Transport-DB'!C:C,"="&amp;'Work DB'!C163,'Transport-DB'!F:F,"="&amp;'Work DB'!$G$4)</f>
        <v>257.71500000000003</v>
      </c>
      <c r="H163" s="188">
        <f>SUMIFS('Transport-DB'!R:R,'Transport-DB'!C:C,"="&amp;'Work DB'!C163,'Transport-DB'!F:F,"="&amp;'Work DB'!$H$4)</f>
        <v>248.17</v>
      </c>
      <c r="I163" s="191">
        <f>SUMIFS('Transport-DB'!R:R,'Transport-DB'!C:C,"="&amp;'Work DB'!C163,'Transport-DB'!F:F,"="&amp;'Work DB'!$I$4)</f>
        <v>563.5</v>
      </c>
      <c r="J163" s="483">
        <f>SUMIFS('Transport-DB'!R:R,'Transport-DB'!C:C,"="&amp;'Work DB'!C163,'Transport-DB'!F:F,"="&amp;'Work DB'!$J$4)</f>
        <v>0</v>
      </c>
      <c r="K163" s="190">
        <f>SUMIFS('Transport-DB'!Q:Q,'Transport-DB'!C:C,"="&amp;'Work DB'!C163,'Transport-DB'!F:F,"="&amp;'Work DB'!$K$4)</f>
        <v>0</v>
      </c>
      <c r="L163" s="191">
        <f>SUMIFS('Transport-DB'!Q:Q,'Transport-DB'!C:C,"="&amp;'Work DB'!C163,'Transport-DB'!F:F,"="&amp;'Work DB'!$L$4)</f>
        <v>630</v>
      </c>
      <c r="M163" s="191">
        <f>SUMIFS('Transport-DB'!Q:Q,'Transport-DB'!C:C,"="&amp;'Work DB'!C163,'Transport-DB'!F:F,"="&amp;'Work DB'!$M$4)</f>
        <v>1957</v>
      </c>
      <c r="N163" s="191">
        <f>SUMIFS('Transport-DB'!Q:Q,'Transport-DB'!C:C,"="&amp;'Work DB'!C163,'Transport-DB'!F:F,"="&amp;'Work DB'!$N$4)</f>
        <v>0</v>
      </c>
      <c r="O163" s="191">
        <f>SUMIFS('Transport-DB'!Q:Q,'Transport-DB'!C:C,"="&amp;'Work DB'!C163,'Transport-DB'!F:F,"="&amp;'Work DB'!$O$4)</f>
        <v>0</v>
      </c>
      <c r="P163" s="191">
        <f>SUMIFS('Transport-DB'!Q:Q,'Transport-DB'!C:C,"="&amp;'Work DB'!C163,'Transport-DB'!F:F,"="&amp;'Work DB'!$P$4)</f>
        <v>0</v>
      </c>
      <c r="Q163" s="188">
        <f>SUMIFS('Transport-DB'!Q:Q,'Transport-DB'!C:C,"="&amp;'Work DB'!C163,'Transport-DB'!F:F,"="&amp;'Work DB'!$Q$4)</f>
        <v>0</v>
      </c>
      <c r="R163" s="189">
        <f>SUMIFS('Transport-DB'!Q:Q,'Transport-DB'!C:C,"="&amp;'Work DB'!C163,'Transport-DB'!F:F,"="&amp;'Work DB'!$R$4)</f>
        <v>0</v>
      </c>
      <c r="S163" s="190">
        <f t="shared" si="24"/>
        <v>2132.0725000000002</v>
      </c>
      <c r="T163" s="191">
        <f t="shared" si="13"/>
        <v>1957</v>
      </c>
      <c r="U163" s="191"/>
      <c r="V163" s="191"/>
      <c r="W163" s="191"/>
      <c r="X163" s="191"/>
      <c r="Y163" s="189"/>
      <c r="Z163" s="283"/>
      <c r="AA163" s="190">
        <f>SUMIFS('Transport-DB'!S:S,'Transport-DB'!C:C,"="&amp;'Work DB'!C163,'Transport-DB'!F:F,"="&amp;'Work DB'!$AA$4)</f>
        <v>47.2</v>
      </c>
      <c r="AB163" s="191">
        <f>SUMIFS('Transport-DB'!S:S,'Transport-DB'!C:C,"="&amp;'Work DB'!C163,'Transport-DB'!F:F,"="&amp;'Work DB'!$AB$4)</f>
        <v>34.799999999999997</v>
      </c>
      <c r="AC163" s="191">
        <f>SUMIFS('Transport-DB'!S:S,'Transport-DB'!C:C,"="&amp;'Work DB'!C163,'Transport-DB'!F:F,"="&amp;'Work DB'!$AC$4)</f>
        <v>78.399999999999991</v>
      </c>
      <c r="AD163" s="188">
        <f>SUMIFS('Transport-DB'!S:S,'Transport-DB'!C:C,"="&amp;'Work DB'!C163,'Transport-DB'!F:F,"="&amp;'Work DB'!$AD$4)</f>
        <v>50</v>
      </c>
      <c r="AE163" s="188">
        <f>SUMIFS('Transport-DB'!S:S,'Transport-DB'!C:C,"="&amp;'Work DB'!C163,'Transport-DB'!F:F,"="&amp;'Work DB'!$AE$4)</f>
        <v>0</v>
      </c>
      <c r="AF163" s="188">
        <f>SUMIFS('Transport-DB'!S:S,'Transport-DB'!C:C,"="&amp;'Work DB'!C163,'Transport-DB'!F:F,"="&amp;'Work DB'!$AF$4)</f>
        <v>39</v>
      </c>
      <c r="AG163" s="189"/>
      <c r="AH163" s="230">
        <f>SUMIFS('Transport-DB'!T:T,'Transport-DB'!C:C,"="&amp;'Work DB'!C163)</f>
        <v>0</v>
      </c>
      <c r="AI163" s="32">
        <v>73</v>
      </c>
      <c r="AJ163" s="29">
        <v>0</v>
      </c>
      <c r="AK163" s="30">
        <f>SUMIFS(Civil_DB[بتن],Civil_DB[تاریخ],"="&amp;'Work DB'!C163)</f>
        <v>0</v>
      </c>
      <c r="AL163" s="28">
        <v>0</v>
      </c>
      <c r="AM163" s="29">
        <v>0</v>
      </c>
      <c r="AN163" s="31">
        <v>0</v>
      </c>
      <c r="AO163" s="28">
        <v>83</v>
      </c>
      <c r="AP163" s="29">
        <v>85</v>
      </c>
      <c r="AQ163" s="29">
        <v>165</v>
      </c>
      <c r="AR163" s="30">
        <v>11</v>
      </c>
      <c r="AS163" s="28">
        <v>11</v>
      </c>
      <c r="AT163" s="29">
        <v>30</v>
      </c>
      <c r="AU163" s="232">
        <f>'Daily Gas'!AA7</f>
        <v>4477</v>
      </c>
      <c r="AV163" s="239">
        <f t="shared" si="28"/>
        <v>35368</v>
      </c>
      <c r="AW163" s="420">
        <f t="shared" si="31"/>
        <v>61.25</v>
      </c>
      <c r="AX163" s="29">
        <v>0</v>
      </c>
      <c r="AY163" s="29">
        <f t="shared" si="27"/>
        <v>330.23115988764943</v>
      </c>
      <c r="AZ163" s="420">
        <f t="shared" si="29"/>
        <v>224.31612229226533</v>
      </c>
      <c r="BA163" s="29">
        <f t="shared" si="30"/>
        <v>606.68749999999989</v>
      </c>
      <c r="BB163" s="29">
        <v>0</v>
      </c>
      <c r="BC163" s="30">
        <v>0</v>
      </c>
      <c r="BD163" s="283"/>
      <c r="BE163" s="283"/>
      <c r="BF163" s="283"/>
      <c r="BG163" s="283"/>
      <c r="BH163" s="32"/>
      <c r="BI163" s="56"/>
      <c r="BJ163" s="509"/>
      <c r="BK163" s="15">
        <v>54</v>
      </c>
      <c r="BL163" s="593">
        <f t="shared" si="21"/>
        <v>17.37</v>
      </c>
      <c r="BM163" s="593">
        <f t="shared" si="22"/>
        <v>11.58</v>
      </c>
      <c r="BN163" s="593">
        <f t="shared" si="23"/>
        <v>70.459999999999994</v>
      </c>
      <c r="BP163" s="593">
        <v>3</v>
      </c>
      <c r="BQ163" s="593">
        <v>2</v>
      </c>
      <c r="BR163" s="593">
        <v>13</v>
      </c>
      <c r="BU163" s="593">
        <v>54</v>
      </c>
      <c r="BV163" s="593">
        <v>15</v>
      </c>
      <c r="BW163" s="593">
        <v>10</v>
      </c>
      <c r="BX163" s="593">
        <v>65</v>
      </c>
    </row>
    <row r="164" spans="2:76" s="15" customFormat="1" ht="21" x14ac:dyDescent="0.25">
      <c r="B164" s="47"/>
      <c r="C164" s="20">
        <f t="shared" si="25"/>
        <v>45529</v>
      </c>
      <c r="D164" s="190">
        <f>SUMIFS('Transport-DB'!R:R,'Transport-DB'!C:C,"="&amp;'Work DB'!C164,'Transport-DB'!F:F,"="&amp;'Work DB'!$D$4)</f>
        <v>0</v>
      </c>
      <c r="E164" s="191">
        <f>SUMIFS('Transport-DB'!R:R,'Transport-DB'!C:C,"="&amp;'Work DB'!C164,'Transport-DB'!F:F,"="&amp;'Work DB'!$E$4)</f>
        <v>0</v>
      </c>
      <c r="F164" s="191">
        <f>SUMIFS('Transport-DB'!R:R,'Transport-DB'!C:C,"="&amp;'Work DB'!C164,'Transport-DB'!F:F,"="&amp;'Work DB'!$F$4)</f>
        <v>0</v>
      </c>
      <c r="G164" s="191">
        <f>SUMIFS('Transport-DB'!R:R,'Transport-DB'!C:C,"="&amp;'Work DB'!C164,'Transport-DB'!F:F,"="&amp;'Work DB'!$G$4)</f>
        <v>0</v>
      </c>
      <c r="H164" s="188">
        <f>SUMIFS('Transport-DB'!R:R,'Transport-DB'!C:C,"="&amp;'Work DB'!C164,'Transport-DB'!F:F,"="&amp;'Work DB'!$H$4)</f>
        <v>0</v>
      </c>
      <c r="I164" s="191">
        <f>SUMIFS('Transport-DB'!R:R,'Transport-DB'!C:C,"="&amp;'Work DB'!C164,'Transport-DB'!F:F,"="&amp;'Work DB'!$I$4)</f>
        <v>0</v>
      </c>
      <c r="J164" s="483">
        <f>SUMIFS('Transport-DB'!R:R,'Transport-DB'!C:C,"="&amp;'Work DB'!C164,'Transport-DB'!F:F,"="&amp;'Work DB'!$J$4)</f>
        <v>0</v>
      </c>
      <c r="K164" s="190">
        <f>SUMIFS('Transport-DB'!Q:Q,'Transport-DB'!C:C,"="&amp;'Work DB'!C164,'Transport-DB'!F:F,"="&amp;'Work DB'!$K$4)</f>
        <v>0</v>
      </c>
      <c r="L164" s="191">
        <f>SUMIFS('Transport-DB'!Q:Q,'Transport-DB'!C:C,"="&amp;'Work DB'!C164,'Transport-DB'!F:F,"="&amp;'Work DB'!$L$4)</f>
        <v>0</v>
      </c>
      <c r="M164" s="191">
        <f>SUMIFS('Transport-DB'!Q:Q,'Transport-DB'!C:C,"="&amp;'Work DB'!C164,'Transport-DB'!F:F,"="&amp;'Work DB'!$M$4)</f>
        <v>0</v>
      </c>
      <c r="N164" s="191">
        <f>SUMIFS('Transport-DB'!Q:Q,'Transport-DB'!C:C,"="&amp;'Work DB'!C164,'Transport-DB'!F:F,"="&amp;'Work DB'!$N$4)</f>
        <v>0</v>
      </c>
      <c r="O164" s="191">
        <f>SUMIFS('Transport-DB'!Q:Q,'Transport-DB'!C:C,"="&amp;'Work DB'!C164,'Transport-DB'!F:F,"="&amp;'Work DB'!$O$4)</f>
        <v>0</v>
      </c>
      <c r="P164" s="191">
        <f>SUMIFS('Transport-DB'!Q:Q,'Transport-DB'!C:C,"="&amp;'Work DB'!C164,'Transport-DB'!F:F,"="&amp;'Work DB'!$P$4)</f>
        <v>0</v>
      </c>
      <c r="Q164" s="188">
        <f>SUMIFS('Transport-DB'!Q:Q,'Transport-DB'!C:C,"="&amp;'Work DB'!C164,'Transport-DB'!F:F,"="&amp;'Work DB'!$Q$4)</f>
        <v>0</v>
      </c>
      <c r="R164" s="189">
        <f>SUMIFS('Transport-DB'!Q:Q,'Transport-DB'!C:C,"="&amp;'Work DB'!C164,'Transport-DB'!F:F,"="&amp;'Work DB'!$R$4)</f>
        <v>0</v>
      </c>
      <c r="S164" s="190">
        <f t="shared" si="24"/>
        <v>0</v>
      </c>
      <c r="T164" s="191">
        <f t="shared" si="13"/>
        <v>0</v>
      </c>
      <c r="U164" s="191"/>
      <c r="V164" s="191"/>
      <c r="W164" s="191"/>
      <c r="X164" s="191"/>
      <c r="Y164" s="189"/>
      <c r="Z164" s="283"/>
      <c r="AA164" s="190">
        <f>SUMIFS('Transport-DB'!S:S,'Transport-DB'!C:C,"="&amp;'Work DB'!C164,'Transport-DB'!F:F,"="&amp;'Work DB'!$AA$4)</f>
        <v>0</v>
      </c>
      <c r="AB164" s="191">
        <f>SUMIFS('Transport-DB'!S:S,'Transport-DB'!C:C,"="&amp;'Work DB'!C164,'Transport-DB'!F:F,"="&amp;'Work DB'!$AB$4)</f>
        <v>0</v>
      </c>
      <c r="AC164" s="191">
        <f>SUMIFS('Transport-DB'!S:S,'Transport-DB'!C:C,"="&amp;'Work DB'!C164,'Transport-DB'!F:F,"="&amp;'Work DB'!$AC$4)</f>
        <v>0</v>
      </c>
      <c r="AD164" s="188">
        <f>SUMIFS('Transport-DB'!S:S,'Transport-DB'!C:C,"="&amp;'Work DB'!C164,'Transport-DB'!F:F,"="&amp;'Work DB'!$AD$4)</f>
        <v>0</v>
      </c>
      <c r="AE164" s="188">
        <f>SUMIFS('Transport-DB'!S:S,'Transport-DB'!C:C,"="&amp;'Work DB'!C164,'Transport-DB'!F:F,"="&amp;'Work DB'!$AE$4)</f>
        <v>0</v>
      </c>
      <c r="AF164" s="188">
        <f>SUMIFS('Transport-DB'!S:S,'Transport-DB'!C:C,"="&amp;'Work DB'!C164,'Transport-DB'!F:F,"="&amp;'Work DB'!$AF$4)</f>
        <v>0</v>
      </c>
      <c r="AG164" s="189"/>
      <c r="AH164" s="230">
        <f>SUMIFS('Transport-DB'!T:T,'Transport-DB'!C:C,"="&amp;'Work DB'!C164)</f>
        <v>0</v>
      </c>
      <c r="AI164" s="32">
        <v>0</v>
      </c>
      <c r="AJ164" s="29">
        <v>0</v>
      </c>
      <c r="AK164" s="30">
        <f>SUMIFS(Civil_DB[بتن],Civil_DB[تاریخ],"="&amp;'Work DB'!C164)</f>
        <v>0</v>
      </c>
      <c r="AL164" s="28">
        <v>0</v>
      </c>
      <c r="AM164" s="29">
        <v>0</v>
      </c>
      <c r="AN164" s="31">
        <v>0</v>
      </c>
      <c r="AO164" s="28">
        <v>10</v>
      </c>
      <c r="AP164" s="29">
        <v>28</v>
      </c>
      <c r="AQ164" s="29">
        <v>49</v>
      </c>
      <c r="AR164" s="30">
        <v>2</v>
      </c>
      <c r="AS164" s="28">
        <v>0</v>
      </c>
      <c r="AT164" s="29">
        <v>8</v>
      </c>
      <c r="AU164" s="232">
        <f>'Daily Gas'!AA8</f>
        <v>0</v>
      </c>
      <c r="AV164" s="239">
        <f t="shared" si="28"/>
        <v>35368</v>
      </c>
      <c r="AW164" s="420">
        <f t="shared" si="31"/>
        <v>61.25</v>
      </c>
      <c r="AX164" s="29">
        <v>0</v>
      </c>
      <c r="AY164" s="29">
        <f t="shared" si="27"/>
        <v>330.23115988764943</v>
      </c>
      <c r="AZ164" s="420">
        <f t="shared" si="29"/>
        <v>224.31612229226533</v>
      </c>
      <c r="BA164" s="29">
        <f t="shared" si="30"/>
        <v>606.68749999999989</v>
      </c>
      <c r="BB164" s="29">
        <v>0</v>
      </c>
      <c r="BC164" s="30">
        <v>0</v>
      </c>
      <c r="BD164" s="283"/>
      <c r="BE164" s="283"/>
      <c r="BF164" s="283"/>
      <c r="BG164" s="283"/>
      <c r="BH164" s="32"/>
      <c r="BI164" s="56"/>
      <c r="BJ164" s="509"/>
      <c r="BK164" s="15">
        <v>0</v>
      </c>
      <c r="BL164" s="593">
        <f t="shared" si="21"/>
        <v>0</v>
      </c>
      <c r="BM164" s="593">
        <f t="shared" si="22"/>
        <v>0</v>
      </c>
      <c r="BN164" s="593">
        <f t="shared" si="23"/>
        <v>0</v>
      </c>
      <c r="BP164" s="593">
        <v>0</v>
      </c>
      <c r="BQ164" s="593">
        <v>0</v>
      </c>
      <c r="BR164" s="593">
        <v>0</v>
      </c>
      <c r="BU164" s="593">
        <v>0</v>
      </c>
      <c r="BV164" s="593">
        <v>0</v>
      </c>
      <c r="BW164" s="593">
        <v>0</v>
      </c>
      <c r="BX164" s="593">
        <v>0</v>
      </c>
    </row>
    <row r="165" spans="2:76" s="15" customFormat="1" ht="21" x14ac:dyDescent="0.25">
      <c r="B165" s="47"/>
      <c r="C165" s="20">
        <f t="shared" si="25"/>
        <v>45530</v>
      </c>
      <c r="D165" s="190">
        <f>SUMIFS('Transport-DB'!R:R,'Transport-DB'!C:C,"="&amp;'Work DB'!C165,'Transport-DB'!F:F,"="&amp;'Work DB'!$D$4)</f>
        <v>282.95749999999998</v>
      </c>
      <c r="E165" s="191">
        <f>SUMIFS('Transport-DB'!R:R,'Transport-DB'!C:C,"="&amp;'Work DB'!C165,'Transport-DB'!F:F,"="&amp;'Work DB'!$E$4)</f>
        <v>267.26000000000005</v>
      </c>
      <c r="F165" s="191">
        <f>SUMIFS('Transport-DB'!R:R,'Transport-DB'!C:C,"="&amp;'Work DB'!C165,'Transport-DB'!F:F,"="&amp;'Work DB'!$F$4)</f>
        <v>229.08</v>
      </c>
      <c r="G165" s="191">
        <f>SUMIFS('Transport-DB'!R:R,'Transport-DB'!C:C,"="&amp;'Work DB'!C165,'Transport-DB'!F:F,"="&amp;'Work DB'!$G$4)</f>
        <v>0</v>
      </c>
      <c r="H165" s="188">
        <f>SUMIFS('Transport-DB'!R:R,'Transport-DB'!C:C,"="&amp;'Work DB'!C165,'Transport-DB'!F:F,"="&amp;'Work DB'!$H$4)</f>
        <v>357.93749999999994</v>
      </c>
      <c r="I165" s="191">
        <f>SUMIFS('Transport-DB'!R:R,'Transport-DB'!C:C,"="&amp;'Work DB'!C165,'Transport-DB'!F:F,"="&amp;'Work DB'!$I$4)</f>
        <v>563.5</v>
      </c>
      <c r="J165" s="483">
        <f>SUMIFS('Transport-DB'!R:R,'Transport-DB'!C:C,"="&amp;'Work DB'!C165,'Transport-DB'!F:F,"="&amp;'Work DB'!$J$4)</f>
        <v>0</v>
      </c>
      <c r="K165" s="190">
        <f>SUMIFS('Transport-DB'!Q:Q,'Transport-DB'!C:C,"="&amp;'Work DB'!C165,'Transport-DB'!F:F,"="&amp;'Work DB'!$K$4)</f>
        <v>0</v>
      </c>
      <c r="L165" s="191">
        <f>SUMIFS('Transport-DB'!Q:Q,'Transport-DB'!C:C,"="&amp;'Work DB'!C165,'Transport-DB'!F:F,"="&amp;'Work DB'!$L$4)</f>
        <v>770</v>
      </c>
      <c r="M165" s="191">
        <f>SUMIFS('Transport-DB'!Q:Q,'Transport-DB'!C:C,"="&amp;'Work DB'!C165,'Transport-DB'!F:F,"="&amp;'Work DB'!$M$4)</f>
        <v>993</v>
      </c>
      <c r="N165" s="191">
        <f>SUMIFS('Transport-DB'!Q:Q,'Transport-DB'!C:C,"="&amp;'Work DB'!C165,'Transport-DB'!F:F,"="&amp;'Work DB'!$N$4)</f>
        <v>0</v>
      </c>
      <c r="O165" s="191">
        <f>SUMIFS('Transport-DB'!Q:Q,'Transport-DB'!C:C,"="&amp;'Work DB'!C165,'Transport-DB'!F:F,"="&amp;'Work DB'!$O$4)</f>
        <v>0</v>
      </c>
      <c r="P165" s="191">
        <f>SUMIFS('Transport-DB'!Q:Q,'Transport-DB'!C:C,"="&amp;'Work DB'!C165,'Transport-DB'!F:F,"="&amp;'Work DB'!$P$4)</f>
        <v>290.5</v>
      </c>
      <c r="Q165" s="188">
        <f>SUMIFS('Transport-DB'!Q:Q,'Transport-DB'!C:C,"="&amp;'Work DB'!C165,'Transport-DB'!F:F,"="&amp;'Work DB'!$Q$4)</f>
        <v>0</v>
      </c>
      <c r="R165" s="189">
        <f>SUMIFS('Transport-DB'!Q:Q,'Transport-DB'!C:C,"="&amp;'Work DB'!C165,'Transport-DB'!F:F,"="&amp;'Work DB'!$R$4)</f>
        <v>0</v>
      </c>
      <c r="S165" s="190">
        <f t="shared" si="24"/>
        <v>2761.2349999999997</v>
      </c>
      <c r="T165" s="191">
        <f t="shared" si="13"/>
        <v>993</v>
      </c>
      <c r="U165" s="191"/>
      <c r="V165" s="191"/>
      <c r="W165" s="191"/>
      <c r="X165" s="191"/>
      <c r="Y165" s="189"/>
      <c r="Z165" s="283"/>
      <c r="AA165" s="190">
        <f>SUMIFS('Transport-DB'!S:S,'Transport-DB'!C:C,"="&amp;'Work DB'!C165,'Transport-DB'!F:F,"="&amp;'Work DB'!$AA$4)</f>
        <v>82.600000000000009</v>
      </c>
      <c r="AB165" s="191">
        <f>SUMIFS('Transport-DB'!S:S,'Transport-DB'!C:C,"="&amp;'Work DB'!C165,'Transport-DB'!F:F,"="&amp;'Work DB'!$AB$4)</f>
        <v>0</v>
      </c>
      <c r="AC165" s="191">
        <f>SUMIFS('Transport-DB'!S:S,'Transport-DB'!C:C,"="&amp;'Work DB'!C165,'Transport-DB'!F:F,"="&amp;'Work DB'!$AC$4)</f>
        <v>78.399999999999991</v>
      </c>
      <c r="AD165" s="188">
        <f>SUMIFS('Transport-DB'!S:S,'Transport-DB'!C:C,"="&amp;'Work DB'!C165,'Transport-DB'!F:F,"="&amp;'Work DB'!$AD$4)</f>
        <v>50</v>
      </c>
      <c r="AE165" s="188">
        <f>SUMIFS('Transport-DB'!S:S,'Transport-DB'!C:C,"="&amp;'Work DB'!C165,'Transport-DB'!F:F,"="&amp;'Work DB'!$AE$4)</f>
        <v>0</v>
      </c>
      <c r="AF165" s="188">
        <f>SUMIFS('Transport-DB'!S:S,'Transport-DB'!C:C,"="&amp;'Work DB'!C165,'Transport-DB'!F:F,"="&amp;'Work DB'!$AF$4)</f>
        <v>39</v>
      </c>
      <c r="AG165" s="189"/>
      <c r="AH165" s="230">
        <f>SUMIFS('Transport-DB'!T:T,'Transport-DB'!C:C,"="&amp;'Work DB'!C165)</f>
        <v>0</v>
      </c>
      <c r="AI165" s="32">
        <v>0</v>
      </c>
      <c r="AJ165" s="29">
        <v>0</v>
      </c>
      <c r="AK165" s="30">
        <f>SUMIFS(Civil_DB[بتن],Civil_DB[تاریخ],"="&amp;'Work DB'!C165)</f>
        <v>119</v>
      </c>
      <c r="AL165" s="28">
        <v>0</v>
      </c>
      <c r="AM165" s="29">
        <v>0</v>
      </c>
      <c r="AN165" s="31">
        <v>0</v>
      </c>
      <c r="AO165" s="28">
        <v>82</v>
      </c>
      <c r="AP165" s="29">
        <v>84</v>
      </c>
      <c r="AQ165" s="29">
        <v>175</v>
      </c>
      <c r="AR165" s="30">
        <v>11</v>
      </c>
      <c r="AS165" s="28">
        <v>16</v>
      </c>
      <c r="AT165" s="29">
        <v>39</v>
      </c>
      <c r="AU165" s="232">
        <f>'Daily Gas'!AA9</f>
        <v>6392</v>
      </c>
      <c r="AV165" s="239">
        <f t="shared" si="28"/>
        <v>28976</v>
      </c>
      <c r="AW165" s="420">
        <f t="shared" si="31"/>
        <v>50.17</v>
      </c>
      <c r="AX165" s="29">
        <v>0</v>
      </c>
      <c r="AY165" s="29">
        <f t="shared" si="27"/>
        <v>302.1887482887729</v>
      </c>
      <c r="AZ165" s="420">
        <f t="shared" si="29"/>
        <v>198.51096106934267</v>
      </c>
      <c r="BA165" s="29">
        <f t="shared" si="30"/>
        <v>538.32199999999989</v>
      </c>
      <c r="BB165" s="29">
        <v>0</v>
      </c>
      <c r="BC165" s="30">
        <v>0</v>
      </c>
      <c r="BD165" s="283"/>
      <c r="BE165" s="283"/>
      <c r="BF165" s="283"/>
      <c r="BG165" s="283"/>
      <c r="BH165" s="32"/>
      <c r="BI165" s="56"/>
      <c r="BJ165" s="509"/>
      <c r="BK165" s="15">
        <v>27</v>
      </c>
      <c r="BL165" s="593">
        <f t="shared" si="21"/>
        <v>0</v>
      </c>
      <c r="BM165" s="593">
        <f t="shared" si="22"/>
        <v>0</v>
      </c>
      <c r="BN165" s="593">
        <f t="shared" si="23"/>
        <v>0</v>
      </c>
      <c r="BP165" s="593">
        <v>0</v>
      </c>
      <c r="BQ165" s="593">
        <v>0</v>
      </c>
      <c r="BR165" s="593">
        <v>0</v>
      </c>
      <c r="BU165" s="593">
        <v>27</v>
      </c>
      <c r="BV165" s="593">
        <v>0</v>
      </c>
      <c r="BW165" s="593">
        <v>0</v>
      </c>
      <c r="BX165" s="593">
        <v>0</v>
      </c>
    </row>
    <row r="166" spans="2:76" s="15" customFormat="1" ht="21" x14ac:dyDescent="0.25">
      <c r="B166" s="47"/>
      <c r="C166" s="20">
        <f t="shared" si="25"/>
        <v>45531</v>
      </c>
      <c r="D166" s="190">
        <f>SUMIFS('Transport-DB'!R:R,'Transport-DB'!C:C,"="&amp;'Work DB'!C166,'Transport-DB'!F:F,"="&amp;'Work DB'!$D$4)</f>
        <v>313.54750000000001</v>
      </c>
      <c r="E166" s="191">
        <f>SUMIFS('Transport-DB'!R:R,'Transport-DB'!C:C,"="&amp;'Work DB'!C166,'Transport-DB'!F:F,"="&amp;'Work DB'!$E$4)</f>
        <v>286.35000000000002</v>
      </c>
      <c r="F166" s="191">
        <f>SUMIFS('Transport-DB'!R:R,'Transport-DB'!C:C,"="&amp;'Work DB'!C166,'Transport-DB'!F:F,"="&amp;'Work DB'!$F$4)</f>
        <v>248.17000000000002</v>
      </c>
      <c r="G166" s="191">
        <f>SUMIFS('Transport-DB'!R:R,'Transport-DB'!C:C,"="&amp;'Work DB'!C166,'Transport-DB'!F:F,"="&amp;'Work DB'!$G$4)</f>
        <v>267.26</v>
      </c>
      <c r="H166" s="188">
        <f>SUMIFS('Transport-DB'!R:R,'Transport-DB'!C:C,"="&amp;'Work DB'!C166,'Transport-DB'!F:F,"="&amp;'Work DB'!$H$4)</f>
        <v>281.57749999999999</v>
      </c>
      <c r="I166" s="191">
        <f>SUMIFS('Transport-DB'!R:R,'Transport-DB'!C:C,"="&amp;'Work DB'!C166,'Transport-DB'!F:F,"="&amp;'Work DB'!$I$4)</f>
        <v>281.75</v>
      </c>
      <c r="J166" s="483">
        <f>SUMIFS('Transport-DB'!R:R,'Transport-DB'!C:C,"="&amp;'Work DB'!C166,'Transport-DB'!F:F,"="&amp;'Work DB'!$J$4)</f>
        <v>0</v>
      </c>
      <c r="K166" s="190">
        <f>SUMIFS('Transport-DB'!Q:Q,'Transport-DB'!C:C,"="&amp;'Work DB'!C166,'Transport-DB'!F:F,"="&amp;'Work DB'!$K$4)</f>
        <v>0</v>
      </c>
      <c r="L166" s="191">
        <f>SUMIFS('Transport-DB'!Q:Q,'Transport-DB'!C:C,"="&amp;'Work DB'!C166,'Transport-DB'!F:F,"="&amp;'Work DB'!$L$4)</f>
        <v>910</v>
      </c>
      <c r="M166" s="191">
        <f>SUMIFS('Transport-DB'!Q:Q,'Transport-DB'!C:C,"="&amp;'Work DB'!C166,'Transport-DB'!F:F,"="&amp;'Work DB'!$M$4)</f>
        <v>911</v>
      </c>
      <c r="N166" s="191">
        <f>SUMIFS('Transport-DB'!Q:Q,'Transport-DB'!C:C,"="&amp;'Work DB'!C166,'Transport-DB'!F:F,"="&amp;'Work DB'!$N$4)</f>
        <v>0</v>
      </c>
      <c r="O166" s="191">
        <f>SUMIFS('Transport-DB'!Q:Q,'Transport-DB'!C:C,"="&amp;'Work DB'!C166,'Transport-DB'!F:F,"="&amp;'Work DB'!$O$4)</f>
        <v>0</v>
      </c>
      <c r="P166" s="191">
        <f>SUMIFS('Transport-DB'!Q:Q,'Transport-DB'!C:C,"="&amp;'Work DB'!C166,'Transport-DB'!F:F,"="&amp;'Work DB'!$P$4)</f>
        <v>0</v>
      </c>
      <c r="Q166" s="188">
        <f>SUMIFS('Transport-DB'!Q:Q,'Transport-DB'!C:C,"="&amp;'Work DB'!C166,'Transport-DB'!F:F,"="&amp;'Work DB'!$Q$4)</f>
        <v>0</v>
      </c>
      <c r="R166" s="189">
        <f>SUMIFS('Transport-DB'!Q:Q,'Transport-DB'!C:C,"="&amp;'Work DB'!C166,'Transport-DB'!F:F,"="&amp;'Work DB'!$R$4)</f>
        <v>0</v>
      </c>
      <c r="S166" s="190">
        <f t="shared" si="24"/>
        <v>2588.6550000000002</v>
      </c>
      <c r="T166" s="191">
        <f t="shared" si="13"/>
        <v>911</v>
      </c>
      <c r="U166" s="191"/>
      <c r="V166" s="191"/>
      <c r="W166" s="191"/>
      <c r="X166" s="191"/>
      <c r="Y166" s="189"/>
      <c r="Z166" s="283"/>
      <c r="AA166" s="190">
        <f>SUMIFS('Transport-DB'!S:S,'Transport-DB'!C:C,"="&amp;'Work DB'!C166,'Transport-DB'!F:F,"="&amp;'Work DB'!$AA$4)</f>
        <v>82.600000000000009</v>
      </c>
      <c r="AB166" s="191">
        <f>SUMIFS('Transport-DB'!S:S,'Transport-DB'!C:C,"="&amp;'Work DB'!C166,'Transport-DB'!F:F,"="&amp;'Work DB'!$AB$4)</f>
        <v>34.799999999999997</v>
      </c>
      <c r="AC166" s="191">
        <f>SUMIFS('Transport-DB'!S:S,'Transport-DB'!C:C,"="&amp;'Work DB'!C166,'Transport-DB'!F:F,"="&amp;'Work DB'!$AC$4)</f>
        <v>100.8</v>
      </c>
      <c r="AD166" s="188">
        <f>SUMIFS('Transport-DB'!S:S,'Transport-DB'!C:C,"="&amp;'Work DB'!C166,'Transport-DB'!F:F,"="&amp;'Work DB'!$AD$4)</f>
        <v>50</v>
      </c>
      <c r="AE166" s="188">
        <f>SUMIFS('Transport-DB'!S:S,'Transport-DB'!C:C,"="&amp;'Work DB'!C166,'Transport-DB'!F:F,"="&amp;'Work DB'!$AE$4)</f>
        <v>0</v>
      </c>
      <c r="AF166" s="188">
        <f>SUMIFS('Transport-DB'!S:S,'Transport-DB'!C:C,"="&amp;'Work DB'!C166,'Transport-DB'!F:F,"="&amp;'Work DB'!$AF$4)</f>
        <v>52</v>
      </c>
      <c r="AG166" s="189"/>
      <c r="AH166" s="230">
        <f>SUMIFS('Transport-DB'!T:T,'Transport-DB'!C:C,"="&amp;'Work DB'!C166)</f>
        <v>0</v>
      </c>
      <c r="AI166" s="32">
        <v>62</v>
      </c>
      <c r="AJ166" s="29">
        <v>0</v>
      </c>
      <c r="AK166" s="30">
        <f>SUMIFS(Civil_DB[بتن],Civil_DB[تاریخ],"="&amp;'Work DB'!C166)</f>
        <v>72</v>
      </c>
      <c r="AL166" s="28">
        <v>0</v>
      </c>
      <c r="AM166" s="29">
        <v>0</v>
      </c>
      <c r="AN166" s="31">
        <v>0</v>
      </c>
      <c r="AO166" s="28">
        <v>84</v>
      </c>
      <c r="AP166" s="29">
        <v>89</v>
      </c>
      <c r="AQ166" s="29">
        <v>175</v>
      </c>
      <c r="AR166" s="30">
        <v>11</v>
      </c>
      <c r="AS166" s="28">
        <v>17</v>
      </c>
      <c r="AT166" s="29">
        <v>38</v>
      </c>
      <c r="AU166" s="232">
        <f>'Daily Gas'!AA10</f>
        <v>3919</v>
      </c>
      <c r="AV166" s="239">
        <f t="shared" si="28"/>
        <v>25057</v>
      </c>
      <c r="AW166" s="420">
        <f t="shared" si="31"/>
        <v>54.13</v>
      </c>
      <c r="AX166" s="29">
        <v>0</v>
      </c>
      <c r="AY166" s="29">
        <f t="shared" si="27"/>
        <v>324.32276080588514</v>
      </c>
      <c r="AZ166" s="420">
        <f t="shared" si="29"/>
        <v>216.66245145864926</v>
      </c>
      <c r="BA166" s="29">
        <f t="shared" si="30"/>
        <v>540.31799999999987</v>
      </c>
      <c r="BB166" s="29">
        <v>0</v>
      </c>
      <c r="BC166" s="30">
        <v>0</v>
      </c>
      <c r="BD166" s="283"/>
      <c r="BE166" s="283"/>
      <c r="BF166" s="283"/>
      <c r="BG166" s="283"/>
      <c r="BH166" s="32"/>
      <c r="BI166" s="56"/>
      <c r="BJ166" s="509"/>
      <c r="BK166" s="15">
        <v>27</v>
      </c>
      <c r="BL166" s="593">
        <f t="shared" si="21"/>
        <v>40.53</v>
      </c>
      <c r="BM166" s="593">
        <f t="shared" si="22"/>
        <v>34.74</v>
      </c>
      <c r="BN166" s="593">
        <f t="shared" si="23"/>
        <v>43.36</v>
      </c>
      <c r="BP166" s="593">
        <v>7</v>
      </c>
      <c r="BQ166" s="593">
        <v>6</v>
      </c>
      <c r="BR166" s="593">
        <v>8</v>
      </c>
      <c r="BU166" s="593">
        <v>27</v>
      </c>
      <c r="BV166" s="593">
        <v>35</v>
      </c>
      <c r="BW166" s="593">
        <v>30</v>
      </c>
      <c r="BX166" s="593">
        <v>40</v>
      </c>
    </row>
    <row r="167" spans="2:76" s="15" customFormat="1" ht="21" x14ac:dyDescent="0.25">
      <c r="B167" s="47"/>
      <c r="C167" s="20">
        <f t="shared" si="25"/>
        <v>45532</v>
      </c>
      <c r="D167" s="190">
        <f>SUMIFS('Transport-DB'!R:R,'Transport-DB'!C:C,"="&amp;'Work DB'!C167,'Transport-DB'!F:F,"="&amp;'Work DB'!$D$4)</f>
        <v>313.54749999999996</v>
      </c>
      <c r="E167" s="191">
        <f>SUMIFS('Transport-DB'!R:R,'Transport-DB'!C:C,"="&amp;'Work DB'!C167,'Transport-DB'!F:F,"="&amp;'Work DB'!$E$4)</f>
        <v>286.35000000000002</v>
      </c>
      <c r="F167" s="191">
        <f>SUMIFS('Transport-DB'!R:R,'Transport-DB'!C:C,"="&amp;'Work DB'!C167,'Transport-DB'!F:F,"="&amp;'Work DB'!$F$4)</f>
        <v>224.3075</v>
      </c>
      <c r="G167" s="191">
        <f>SUMIFS('Transport-DB'!R:R,'Transport-DB'!C:C,"="&amp;'Work DB'!C167,'Transport-DB'!F:F,"="&amp;'Work DB'!$G$4)</f>
        <v>248.17</v>
      </c>
      <c r="H167" s="188">
        <f>SUMIFS('Transport-DB'!R:R,'Transport-DB'!C:C,"="&amp;'Work DB'!C167,'Transport-DB'!F:F,"="&amp;'Work DB'!$H$4)</f>
        <v>310.21249999999998</v>
      </c>
      <c r="I167" s="191">
        <f>SUMIFS('Transport-DB'!R:R,'Transport-DB'!C:C,"="&amp;'Work DB'!C167,'Transport-DB'!F:F,"="&amp;'Work DB'!$I$4)</f>
        <v>0</v>
      </c>
      <c r="J167" s="483">
        <f>SUMIFS('Transport-DB'!R:R,'Transport-DB'!C:C,"="&amp;'Work DB'!C167,'Transport-DB'!F:F,"="&amp;'Work DB'!$J$4)</f>
        <v>0</v>
      </c>
      <c r="K167" s="190">
        <f>SUMIFS('Transport-DB'!Q:Q,'Transport-DB'!C:C,"="&amp;'Work DB'!C167,'Transport-DB'!F:F,"="&amp;'Work DB'!$K$4)</f>
        <v>0</v>
      </c>
      <c r="L167" s="191">
        <f>SUMIFS('Transport-DB'!Q:Q,'Transport-DB'!C:C,"="&amp;'Work DB'!C167,'Transport-DB'!F:F,"="&amp;'Work DB'!$L$4)</f>
        <v>1050</v>
      </c>
      <c r="M167" s="191">
        <f>SUMIFS('Transport-DB'!Q:Q,'Transport-DB'!C:C,"="&amp;'Work DB'!C167,'Transport-DB'!F:F,"="&amp;'Work DB'!$M$4)</f>
        <v>670</v>
      </c>
      <c r="N167" s="191">
        <f>SUMIFS('Transport-DB'!Q:Q,'Transport-DB'!C:C,"="&amp;'Work DB'!C167,'Transport-DB'!F:F,"="&amp;'Work DB'!$N$4)</f>
        <v>0</v>
      </c>
      <c r="O167" s="191">
        <f>SUMIFS('Transport-DB'!Q:Q,'Transport-DB'!C:C,"="&amp;'Work DB'!C167,'Transport-DB'!F:F,"="&amp;'Work DB'!$O$4)</f>
        <v>0</v>
      </c>
      <c r="P167" s="191">
        <f>SUMIFS('Transport-DB'!Q:Q,'Transport-DB'!C:C,"="&amp;'Work DB'!C167,'Transport-DB'!F:F,"="&amp;'Work DB'!$P$4)</f>
        <v>0</v>
      </c>
      <c r="Q167" s="188">
        <f>SUMIFS('Transport-DB'!Q:Q,'Transport-DB'!C:C,"="&amp;'Work DB'!C167,'Transport-DB'!F:F,"="&amp;'Work DB'!$Q$4)</f>
        <v>0</v>
      </c>
      <c r="R167" s="189">
        <f>SUMIFS('Transport-DB'!Q:Q,'Transport-DB'!C:C,"="&amp;'Work DB'!C167,'Transport-DB'!F:F,"="&amp;'Work DB'!$R$4)</f>
        <v>0</v>
      </c>
      <c r="S167" s="190">
        <f t="shared" si="24"/>
        <v>2432.5875000000001</v>
      </c>
      <c r="T167" s="191">
        <f t="shared" si="13"/>
        <v>670</v>
      </c>
      <c r="U167" s="191"/>
      <c r="V167" s="191"/>
      <c r="W167" s="191"/>
      <c r="X167" s="191"/>
      <c r="Y167" s="189"/>
      <c r="Z167" s="283"/>
      <c r="AA167" s="190">
        <f>SUMIFS('Transport-DB'!S:S,'Transport-DB'!C:C,"="&amp;'Work DB'!C167,'Transport-DB'!F:F,"="&amp;'Work DB'!$AA$4)</f>
        <v>59</v>
      </c>
      <c r="AB167" s="191">
        <f>SUMIFS('Transport-DB'!S:S,'Transport-DB'!C:C,"="&amp;'Work DB'!C167,'Transport-DB'!F:F,"="&amp;'Work DB'!$AB$4)</f>
        <v>11.6</v>
      </c>
      <c r="AC167" s="191">
        <f>SUMIFS('Transport-DB'!S:S,'Transport-DB'!C:C,"="&amp;'Work DB'!C167,'Transport-DB'!F:F,"="&amp;'Work DB'!$AC$4)</f>
        <v>0</v>
      </c>
      <c r="AD167" s="188">
        <f>SUMIFS('Transport-DB'!S:S,'Transport-DB'!C:C,"="&amp;'Work DB'!C167,'Transport-DB'!F:F,"="&amp;'Work DB'!$AD$4)</f>
        <v>40</v>
      </c>
      <c r="AE167" s="188">
        <f>SUMIFS('Transport-DB'!S:S,'Transport-DB'!C:C,"="&amp;'Work DB'!C167,'Transport-DB'!F:F,"="&amp;'Work DB'!$AE$4)</f>
        <v>0</v>
      </c>
      <c r="AF167" s="188">
        <f>SUMIFS('Transport-DB'!S:S,'Transport-DB'!C:C,"="&amp;'Work DB'!C167,'Transport-DB'!F:F,"="&amp;'Work DB'!$AF$4)</f>
        <v>39</v>
      </c>
      <c r="AG167" s="189"/>
      <c r="AH167" s="230">
        <f>SUMIFS('Transport-DB'!T:T,'Transport-DB'!C:C,"="&amp;'Work DB'!C167)</f>
        <v>0</v>
      </c>
      <c r="AI167" s="32">
        <v>74</v>
      </c>
      <c r="AJ167" s="29">
        <v>0</v>
      </c>
      <c r="AK167" s="30">
        <f>SUMIFS(Civil_DB[بتن],Civil_DB[تاریخ],"="&amp;'Work DB'!C167)</f>
        <v>76</v>
      </c>
      <c r="AL167" s="28">
        <v>0</v>
      </c>
      <c r="AM167" s="29">
        <v>0</v>
      </c>
      <c r="AN167" s="31">
        <v>0</v>
      </c>
      <c r="AO167" s="28">
        <v>82</v>
      </c>
      <c r="AP167" s="29">
        <v>90</v>
      </c>
      <c r="AQ167" s="29">
        <v>175</v>
      </c>
      <c r="AR167" s="30">
        <v>11</v>
      </c>
      <c r="AS167" s="28">
        <v>15</v>
      </c>
      <c r="AT167" s="29">
        <v>35</v>
      </c>
      <c r="AU167" s="232">
        <f>'Daily Gas'!AA11</f>
        <v>6612</v>
      </c>
      <c r="AV167" s="239">
        <f>AV166-AU167</f>
        <v>18445</v>
      </c>
      <c r="AW167" s="420">
        <f t="shared" si="31"/>
        <v>29.810000000000002</v>
      </c>
      <c r="AX167" s="29">
        <v>0</v>
      </c>
      <c r="AY167" s="29">
        <f t="shared" si="27"/>
        <v>305.2791331978263</v>
      </c>
      <c r="AZ167" s="420">
        <f t="shared" si="29"/>
        <v>199.44782694406277</v>
      </c>
      <c r="BA167" s="29">
        <f t="shared" si="30"/>
        <v>339.47599999999989</v>
      </c>
      <c r="BB167" s="29">
        <v>0</v>
      </c>
      <c r="BC167" s="30">
        <v>0</v>
      </c>
      <c r="BD167" s="283"/>
      <c r="BE167" s="283"/>
      <c r="BF167" s="283"/>
      <c r="BG167" s="283"/>
      <c r="BH167" s="32"/>
      <c r="BI167" s="56"/>
      <c r="BJ167" s="509"/>
      <c r="BK167" s="15">
        <v>0</v>
      </c>
      <c r="BL167" s="593">
        <f t="shared" si="21"/>
        <v>0</v>
      </c>
      <c r="BM167" s="593">
        <f t="shared" si="22"/>
        <v>0</v>
      </c>
      <c r="BN167" s="593">
        <f t="shared" si="23"/>
        <v>-157.18</v>
      </c>
      <c r="BO167" s="15" t="s">
        <v>499</v>
      </c>
      <c r="BP167" s="593">
        <v>0</v>
      </c>
      <c r="BQ167" s="593">
        <v>0</v>
      </c>
      <c r="BR167" s="593">
        <v>-29</v>
      </c>
      <c r="BU167" s="593">
        <v>0</v>
      </c>
      <c r="BV167" s="593">
        <v>0</v>
      </c>
      <c r="BW167" s="593">
        <v>0</v>
      </c>
      <c r="BX167" s="593">
        <v>-145</v>
      </c>
    </row>
    <row r="168" spans="2:76" s="15" customFormat="1" ht="21" x14ac:dyDescent="0.25">
      <c r="B168" s="47"/>
      <c r="C168" s="20">
        <f t="shared" si="25"/>
        <v>45533</v>
      </c>
      <c r="D168" s="190">
        <f>SUMIFS('Transport-DB'!R:R,'Transport-DB'!C:C,"="&amp;'Work DB'!C168,'Transport-DB'!F:F,"="&amp;'Work DB'!$D$4)</f>
        <v>351.78500000000003</v>
      </c>
      <c r="E168" s="191">
        <f>SUMIFS('Transport-DB'!R:R,'Transport-DB'!C:C,"="&amp;'Work DB'!C168,'Transport-DB'!F:F,"="&amp;'Work DB'!$E$4)</f>
        <v>295.89499999999998</v>
      </c>
      <c r="F168" s="191">
        <f>SUMIFS('Transport-DB'!R:R,'Transport-DB'!C:C,"="&amp;'Work DB'!C168,'Transport-DB'!F:F,"="&amp;'Work DB'!$F$4)</f>
        <v>224.3075</v>
      </c>
      <c r="G168" s="191">
        <f>SUMIFS('Transport-DB'!R:R,'Transport-DB'!C:C,"="&amp;'Work DB'!C168,'Transport-DB'!F:F,"="&amp;'Work DB'!$G$4)</f>
        <v>167.03749999999999</v>
      </c>
      <c r="H168" s="188">
        <f>SUMIFS('Transport-DB'!R:R,'Transport-DB'!C:C,"="&amp;'Work DB'!C168,'Transport-DB'!F:F,"="&amp;'Work DB'!$H$4)</f>
        <v>410.435</v>
      </c>
      <c r="I168" s="191">
        <f>SUMIFS('Transport-DB'!R:R,'Transport-DB'!C:C,"="&amp;'Work DB'!C168,'Transport-DB'!F:F,"="&amp;'Work DB'!$I$4)</f>
        <v>0</v>
      </c>
      <c r="J168" s="483">
        <f>SUMIFS('Transport-DB'!R:R,'Transport-DB'!C:C,"="&amp;'Work DB'!C168,'Transport-DB'!F:F,"="&amp;'Work DB'!$J$4)</f>
        <v>0</v>
      </c>
      <c r="K168" s="190">
        <f>SUMIFS('Transport-DB'!Q:Q,'Transport-DB'!C:C,"="&amp;'Work DB'!C168,'Transport-DB'!F:F,"="&amp;'Work DB'!$K$4)</f>
        <v>0</v>
      </c>
      <c r="L168" s="191">
        <f>SUMIFS('Transport-DB'!Q:Q,'Transport-DB'!C:C,"="&amp;'Work DB'!C168,'Transport-DB'!F:F,"="&amp;'Work DB'!$L$4)</f>
        <v>1190</v>
      </c>
      <c r="M168" s="191">
        <f>SUMIFS('Transport-DB'!Q:Q,'Transport-DB'!C:C,"="&amp;'Work DB'!C168,'Transport-DB'!F:F,"="&amp;'Work DB'!$M$4)</f>
        <v>646</v>
      </c>
      <c r="N168" s="191">
        <f>SUMIFS('Transport-DB'!Q:Q,'Transport-DB'!C:C,"="&amp;'Work DB'!C168,'Transport-DB'!F:F,"="&amp;'Work DB'!$N$4)</f>
        <v>0</v>
      </c>
      <c r="O168" s="191">
        <f>SUMIFS('Transport-DB'!Q:Q,'Transport-DB'!C:C,"="&amp;'Work DB'!C168,'Transport-DB'!F:F,"="&amp;'Work DB'!$O$4)</f>
        <v>0</v>
      </c>
      <c r="P168" s="191">
        <f>SUMIFS('Transport-DB'!Q:Q,'Transport-DB'!C:C,"="&amp;'Work DB'!C168,'Transport-DB'!F:F,"="&amp;'Work DB'!$P$4)</f>
        <v>0</v>
      </c>
      <c r="Q168" s="188">
        <f>SUMIFS('Transport-DB'!Q:Q,'Transport-DB'!C:C,"="&amp;'Work DB'!C168,'Transport-DB'!F:F,"="&amp;'Work DB'!$Q$4)</f>
        <v>0</v>
      </c>
      <c r="R168" s="189">
        <f>SUMIFS('Transport-DB'!Q:Q,'Transport-DB'!C:C,"="&amp;'Work DB'!C168,'Transport-DB'!F:F,"="&amp;'Work DB'!$R$4)</f>
        <v>0</v>
      </c>
      <c r="S168" s="190">
        <f t="shared" si="24"/>
        <v>2639.46</v>
      </c>
      <c r="T168" s="191">
        <f t="shared" ref="T168:T231" si="32">M168</f>
        <v>646</v>
      </c>
      <c r="U168" s="191"/>
      <c r="V168" s="191"/>
      <c r="W168" s="191"/>
      <c r="X168" s="191"/>
      <c r="Y168" s="189"/>
      <c r="Z168" s="283"/>
      <c r="AA168" s="190">
        <f>SUMIFS('Transport-DB'!S:S,'Transport-DB'!C:C,"="&amp;'Work DB'!C168,'Transport-DB'!F:F,"="&amp;'Work DB'!$AA$4)</f>
        <v>106.2</v>
      </c>
      <c r="AB168" s="191">
        <f>SUMIFS('Transport-DB'!S:S,'Transport-DB'!C:C,"="&amp;'Work DB'!C168,'Transport-DB'!F:F,"="&amp;'Work DB'!$AB$4)</f>
        <v>34.799999999999997</v>
      </c>
      <c r="AC168" s="191">
        <f>SUMIFS('Transport-DB'!S:S,'Transport-DB'!C:C,"="&amp;'Work DB'!C168,'Transport-DB'!F:F,"="&amp;'Work DB'!$AC$4)</f>
        <v>67.199999999999989</v>
      </c>
      <c r="AD168" s="188">
        <f>SUMIFS('Transport-DB'!S:S,'Transport-DB'!C:C,"="&amp;'Work DB'!C168,'Transport-DB'!F:F,"="&amp;'Work DB'!$AD$4)</f>
        <v>50</v>
      </c>
      <c r="AE168" s="188">
        <f>SUMIFS('Transport-DB'!S:S,'Transport-DB'!C:C,"="&amp;'Work DB'!C168,'Transport-DB'!F:F,"="&amp;'Work DB'!$AE$4)</f>
        <v>0</v>
      </c>
      <c r="AF168" s="188">
        <f>SUMIFS('Transport-DB'!S:S,'Transport-DB'!C:C,"="&amp;'Work DB'!C168,'Transport-DB'!F:F,"="&amp;'Work DB'!$AF$4)</f>
        <v>52</v>
      </c>
      <c r="AG168" s="189"/>
      <c r="AH168" s="230">
        <f>SUMIFS('Transport-DB'!T:T,'Transport-DB'!C:C,"="&amp;'Work DB'!C168)</f>
        <v>0</v>
      </c>
      <c r="AI168" s="32">
        <v>60</v>
      </c>
      <c r="AJ168" s="29">
        <v>0</v>
      </c>
      <c r="AK168" s="30">
        <f>SUMIFS(Civil_DB[بتن],Civil_DB[تاریخ],"="&amp;'Work DB'!C168)</f>
        <v>70</v>
      </c>
      <c r="AL168" s="28">
        <v>0</v>
      </c>
      <c r="AM168" s="29">
        <v>0</v>
      </c>
      <c r="AN168" s="31">
        <v>0</v>
      </c>
      <c r="AO168" s="28">
        <v>79</v>
      </c>
      <c r="AP168" s="29">
        <v>88</v>
      </c>
      <c r="AQ168" s="29">
        <v>170</v>
      </c>
      <c r="AR168" s="30">
        <v>11</v>
      </c>
      <c r="AS168" s="28">
        <v>14</v>
      </c>
      <c r="AT168" s="29">
        <v>37</v>
      </c>
      <c r="AU168" s="232">
        <f>'Daily Gas'!AA12</f>
        <v>4275</v>
      </c>
      <c r="AV168" s="239">
        <f>AV167-AU168</f>
        <v>14170</v>
      </c>
      <c r="AW168" s="420">
        <f t="shared" si="31"/>
        <v>61.41</v>
      </c>
      <c r="AX168" s="29">
        <v>0</v>
      </c>
      <c r="AY168" s="29">
        <f t="shared" si="27"/>
        <v>287.67334186584804</v>
      </c>
      <c r="AZ168" s="420">
        <f t="shared" si="29"/>
        <v>183.59334867462215</v>
      </c>
      <c r="BA168" s="29">
        <f t="shared" si="30"/>
        <v>299.26099999999985</v>
      </c>
      <c r="BB168" s="29">
        <v>0</v>
      </c>
      <c r="BC168" s="30">
        <v>0</v>
      </c>
      <c r="BD168" s="283"/>
      <c r="BE168" s="283"/>
      <c r="BF168" s="283"/>
      <c r="BG168" s="283"/>
      <c r="BH168" s="32"/>
      <c r="BI168" s="56"/>
      <c r="BJ168" s="509"/>
      <c r="BK168" s="15">
        <v>54</v>
      </c>
      <c r="BL168" s="593">
        <f t="shared" si="21"/>
        <v>0</v>
      </c>
      <c r="BM168" s="593">
        <f t="shared" si="22"/>
        <v>0</v>
      </c>
      <c r="BN168" s="593">
        <f t="shared" si="23"/>
        <v>0</v>
      </c>
      <c r="BP168" s="593">
        <v>0</v>
      </c>
      <c r="BQ168" s="593">
        <v>0</v>
      </c>
      <c r="BR168" s="593">
        <v>0</v>
      </c>
      <c r="BU168" s="593">
        <v>54</v>
      </c>
      <c r="BV168" s="593">
        <v>0</v>
      </c>
      <c r="BW168" s="593">
        <v>0</v>
      </c>
      <c r="BX168" s="593">
        <v>0</v>
      </c>
    </row>
    <row r="169" spans="2:76" s="15" customFormat="1" ht="21" x14ac:dyDescent="0.25">
      <c r="B169" s="47"/>
      <c r="C169" s="20">
        <f t="shared" si="25"/>
        <v>45534</v>
      </c>
      <c r="D169" s="190">
        <f>SUMIFS('Transport-DB'!R:R,'Transport-DB'!C:C,"="&amp;'Work DB'!C169,'Transport-DB'!F:F,"="&amp;'Work DB'!$D$4)</f>
        <v>420.61250000000001</v>
      </c>
      <c r="E169" s="191">
        <f>SUMIFS('Transport-DB'!R:R,'Transport-DB'!C:C,"="&amp;'Work DB'!C169,'Transport-DB'!F:F,"="&amp;'Work DB'!$E$4)</f>
        <v>0</v>
      </c>
      <c r="F169" s="191">
        <f>SUMIFS('Transport-DB'!R:R,'Transport-DB'!C:C,"="&amp;'Work DB'!C169,'Transport-DB'!F:F,"="&amp;'Work DB'!$F$4)</f>
        <v>0</v>
      </c>
      <c r="G169" s="191">
        <f>SUMIFS('Transport-DB'!R:R,'Transport-DB'!C:C,"="&amp;'Work DB'!C169,'Transport-DB'!F:F,"="&amp;'Work DB'!$G$4)</f>
        <v>0</v>
      </c>
      <c r="H169" s="188">
        <f>SUMIFS('Transport-DB'!R:R,'Transport-DB'!C:C,"="&amp;'Work DB'!C169,'Transport-DB'!F:F,"="&amp;'Work DB'!$H$4)</f>
        <v>276.80500000000001</v>
      </c>
      <c r="I169" s="191">
        <f>SUMIFS('Transport-DB'!R:R,'Transport-DB'!C:C,"="&amp;'Work DB'!C169,'Transport-DB'!F:F,"="&amp;'Work DB'!$I$4)</f>
        <v>0</v>
      </c>
      <c r="J169" s="483">
        <f>SUMIFS('Transport-DB'!R:R,'Transport-DB'!C:C,"="&amp;'Work DB'!C169,'Transport-DB'!F:F,"="&amp;'Work DB'!$J$4)</f>
        <v>0</v>
      </c>
      <c r="K169" s="190">
        <f>SUMIFS('Transport-DB'!Q:Q,'Transport-DB'!C:C,"="&amp;'Work DB'!C169,'Transport-DB'!F:F,"="&amp;'Work DB'!$K$4)</f>
        <v>0</v>
      </c>
      <c r="L169" s="191">
        <f>SUMIFS('Transport-DB'!Q:Q,'Transport-DB'!C:C,"="&amp;'Work DB'!C169,'Transport-DB'!F:F,"="&amp;'Work DB'!$L$4)</f>
        <v>910</v>
      </c>
      <c r="M169" s="191">
        <f>SUMIFS('Transport-DB'!Q:Q,'Transport-DB'!C:C,"="&amp;'Work DB'!C169,'Transport-DB'!F:F,"="&amp;'Work DB'!$M$4)</f>
        <v>492</v>
      </c>
      <c r="N169" s="191">
        <f>SUMIFS('Transport-DB'!Q:Q,'Transport-DB'!C:C,"="&amp;'Work DB'!C169,'Transport-DB'!F:F,"="&amp;'Work DB'!$N$4)</f>
        <v>0</v>
      </c>
      <c r="O169" s="191">
        <f>SUMIFS('Transport-DB'!Q:Q,'Transport-DB'!C:C,"="&amp;'Work DB'!C169,'Transport-DB'!F:F,"="&amp;'Work DB'!$O$4)</f>
        <v>0</v>
      </c>
      <c r="P169" s="191">
        <f>SUMIFS('Transport-DB'!Q:Q,'Transport-DB'!C:C,"="&amp;'Work DB'!C169,'Transport-DB'!F:F,"="&amp;'Work DB'!$P$4)</f>
        <v>0</v>
      </c>
      <c r="Q169" s="188">
        <f>SUMIFS('Transport-DB'!Q:Q,'Transport-DB'!C:C,"="&amp;'Work DB'!C169,'Transport-DB'!F:F,"="&amp;'Work DB'!$Q$4)</f>
        <v>0</v>
      </c>
      <c r="R169" s="189">
        <f>SUMIFS('Transport-DB'!Q:Q,'Transport-DB'!C:C,"="&amp;'Work DB'!C169,'Transport-DB'!F:F,"="&amp;'Work DB'!$R$4)</f>
        <v>0</v>
      </c>
      <c r="S169" s="190">
        <f t="shared" si="24"/>
        <v>1607.4175</v>
      </c>
      <c r="T169" s="191">
        <f t="shared" si="32"/>
        <v>492</v>
      </c>
      <c r="U169" s="191"/>
      <c r="V169" s="191"/>
      <c r="W169" s="191"/>
      <c r="X169" s="191"/>
      <c r="Y169" s="189"/>
      <c r="Z169" s="283"/>
      <c r="AA169" s="190">
        <f>SUMIFS('Transport-DB'!S:S,'Transport-DB'!C:C,"="&amp;'Work DB'!C169,'Transport-DB'!F:F,"="&amp;'Work DB'!$AA$4)</f>
        <v>94.4</v>
      </c>
      <c r="AB169" s="191">
        <f>SUMIFS('Transport-DB'!S:S,'Transport-DB'!C:C,"="&amp;'Work DB'!C169,'Transport-DB'!F:F,"="&amp;'Work DB'!$AB$4)</f>
        <v>69.599999999999994</v>
      </c>
      <c r="AC169" s="191">
        <f>SUMIFS('Transport-DB'!S:S,'Transport-DB'!C:C,"="&amp;'Work DB'!C169,'Transport-DB'!F:F,"="&amp;'Work DB'!$AC$4)</f>
        <v>100.8</v>
      </c>
      <c r="AD169" s="188">
        <f>SUMIFS('Transport-DB'!S:S,'Transport-DB'!C:C,"="&amp;'Work DB'!C169,'Transport-DB'!F:F,"="&amp;'Work DB'!$AD$4)</f>
        <v>0</v>
      </c>
      <c r="AE169" s="188">
        <f>SUMIFS('Transport-DB'!S:S,'Transport-DB'!C:C,"="&amp;'Work DB'!C169,'Transport-DB'!F:F,"="&amp;'Work DB'!$AE$4)</f>
        <v>0</v>
      </c>
      <c r="AF169" s="188">
        <f>SUMIFS('Transport-DB'!S:S,'Transport-DB'!C:C,"="&amp;'Work DB'!C169,'Transport-DB'!F:F,"="&amp;'Work DB'!$AF$4)</f>
        <v>0</v>
      </c>
      <c r="AG169" s="189"/>
      <c r="AH169" s="230">
        <f>SUMIFS('Transport-DB'!T:T,'Transport-DB'!C:C,"="&amp;'Work DB'!C169)</f>
        <v>0</v>
      </c>
      <c r="AI169" s="32">
        <v>0</v>
      </c>
      <c r="AJ169" s="29">
        <v>0</v>
      </c>
      <c r="AK169" s="30">
        <f>SUMIFS(Civil_DB[بتن],Civil_DB[تاریخ],"="&amp;'Work DB'!C169)</f>
        <v>86</v>
      </c>
      <c r="AL169" s="28">
        <v>0</v>
      </c>
      <c r="AM169" s="29">
        <v>0</v>
      </c>
      <c r="AN169" s="31">
        <v>0</v>
      </c>
      <c r="AO169" s="28">
        <v>74</v>
      </c>
      <c r="AP169" s="29">
        <v>65</v>
      </c>
      <c r="AQ169" s="29">
        <v>141</v>
      </c>
      <c r="AR169" s="30">
        <v>11</v>
      </c>
      <c r="AS169" s="28">
        <v>16</v>
      </c>
      <c r="AT169" s="29">
        <v>25</v>
      </c>
      <c r="AU169" s="232">
        <f>'Daily Gas'!AA13</f>
        <v>5229</v>
      </c>
      <c r="AV169" s="239">
        <f>AV168-AU169</f>
        <v>8941</v>
      </c>
      <c r="AW169" s="420">
        <f t="shared" si="31"/>
        <v>33.89</v>
      </c>
      <c r="AX169" s="29">
        <v>0</v>
      </c>
      <c r="AY169" s="29">
        <f t="shared" si="27"/>
        <v>266.91720844718958</v>
      </c>
      <c r="AZ169" s="420">
        <f t="shared" si="29"/>
        <v>164.72941518787593</v>
      </c>
      <c r="BA169" s="29">
        <f t="shared" si="30"/>
        <v>249.85399999999984</v>
      </c>
      <c r="BB169" s="29">
        <v>0</v>
      </c>
      <c r="BC169" s="30">
        <v>0</v>
      </c>
      <c r="BD169" s="283"/>
      <c r="BE169" s="283"/>
      <c r="BF169" s="283"/>
      <c r="BG169" s="283"/>
      <c r="BH169" s="32"/>
      <c r="BI169" s="56"/>
      <c r="BJ169" s="509"/>
      <c r="BK169" s="15">
        <v>0</v>
      </c>
      <c r="BL169" s="593">
        <f t="shared" si="21"/>
        <v>0</v>
      </c>
      <c r="BM169" s="593">
        <f t="shared" si="22"/>
        <v>0</v>
      </c>
      <c r="BN169" s="593">
        <f t="shared" si="23"/>
        <v>0</v>
      </c>
      <c r="BP169" s="593">
        <v>0</v>
      </c>
      <c r="BQ169" s="593">
        <v>0</v>
      </c>
      <c r="BR169" s="593">
        <v>0</v>
      </c>
      <c r="BU169" s="593">
        <v>0</v>
      </c>
      <c r="BV169" s="593">
        <v>0</v>
      </c>
      <c r="BW169" s="593">
        <v>0</v>
      </c>
      <c r="BX169" s="593">
        <v>0</v>
      </c>
    </row>
    <row r="170" spans="2:76" s="15" customFormat="1" ht="21" x14ac:dyDescent="0.25">
      <c r="B170" s="47"/>
      <c r="C170" s="20">
        <f t="shared" si="25"/>
        <v>45535</v>
      </c>
      <c r="D170" s="190">
        <f>SUMIFS('Transport-DB'!R:R,'Transport-DB'!C:C,"="&amp;'Work DB'!C170,'Transport-DB'!F:F,"="&amp;'Work DB'!$D$4)</f>
        <v>344.13749999999999</v>
      </c>
      <c r="E170" s="191">
        <f>SUMIFS('Transport-DB'!R:R,'Transport-DB'!C:C,"="&amp;'Work DB'!C170,'Transport-DB'!F:F,"="&amp;'Work DB'!$E$4)</f>
        <v>300.66750000000002</v>
      </c>
      <c r="F170" s="191">
        <f>SUMIFS('Transport-DB'!R:R,'Transport-DB'!C:C,"="&amp;'Work DB'!C170,'Transport-DB'!F:F,"="&amp;'Work DB'!$F$4)</f>
        <v>200.44499999999999</v>
      </c>
      <c r="G170" s="191">
        <f>SUMIFS('Transport-DB'!R:R,'Transport-DB'!C:C,"="&amp;'Work DB'!C170,'Transport-DB'!F:F,"="&amp;'Work DB'!$G$4)</f>
        <v>238.62500000000003</v>
      </c>
      <c r="H170" s="188">
        <f>SUMIFS('Transport-DB'!R:R,'Transport-DB'!C:C,"="&amp;'Work DB'!C170,'Transport-DB'!F:F,"="&amp;'Work DB'!$H$4)</f>
        <v>462.9325</v>
      </c>
      <c r="I170" s="191">
        <f>SUMIFS('Transport-DB'!R:R,'Transport-DB'!C:C,"="&amp;'Work DB'!C170,'Transport-DB'!F:F,"="&amp;'Work DB'!$I$4)</f>
        <v>0</v>
      </c>
      <c r="J170" s="483">
        <f>SUMIFS('Transport-DB'!R:R,'Transport-DB'!C:C,"="&amp;'Work DB'!C170,'Transport-DB'!F:F,"="&amp;'Work DB'!$J$4)</f>
        <v>0</v>
      </c>
      <c r="K170" s="190">
        <f>SUMIFS('Transport-DB'!Q:Q,'Transport-DB'!C:C,"="&amp;'Work DB'!C170,'Transport-DB'!F:F,"="&amp;'Work DB'!$K$4)</f>
        <v>0</v>
      </c>
      <c r="L170" s="191">
        <f>SUMIFS('Transport-DB'!Q:Q,'Transport-DB'!C:C,"="&amp;'Work DB'!C170,'Transport-DB'!F:F,"="&amp;'Work DB'!$L$4)</f>
        <v>770</v>
      </c>
      <c r="M170" s="191">
        <f>SUMIFS('Transport-DB'!Q:Q,'Transport-DB'!C:C,"="&amp;'Work DB'!C170,'Transport-DB'!F:F,"="&amp;'Work DB'!$M$4)</f>
        <v>327</v>
      </c>
      <c r="N170" s="191">
        <f>SUMIFS('Transport-DB'!Q:Q,'Transport-DB'!C:C,"="&amp;'Work DB'!C170,'Transport-DB'!F:F,"="&amp;'Work DB'!$N$4)</f>
        <v>0</v>
      </c>
      <c r="O170" s="191">
        <f>SUMIFS('Transport-DB'!Q:Q,'Transport-DB'!C:C,"="&amp;'Work DB'!C170,'Transport-DB'!F:F,"="&amp;'Work DB'!$O$4)</f>
        <v>0</v>
      </c>
      <c r="P170" s="191">
        <f>SUMIFS('Transport-DB'!Q:Q,'Transport-DB'!C:C,"="&amp;'Work DB'!C170,'Transport-DB'!F:F,"="&amp;'Work DB'!$P$4)</f>
        <v>0</v>
      </c>
      <c r="Q170" s="188">
        <f>SUMIFS('Transport-DB'!Q:Q,'Transport-DB'!C:C,"="&amp;'Work DB'!C170,'Transport-DB'!F:F,"="&amp;'Work DB'!$Q$4)</f>
        <v>0</v>
      </c>
      <c r="R170" s="189">
        <f>SUMIFS('Transport-DB'!Q:Q,'Transport-DB'!C:C,"="&amp;'Work DB'!C170,'Transport-DB'!F:F,"="&amp;'Work DB'!$R$4)</f>
        <v>0</v>
      </c>
      <c r="S170" s="190">
        <f t="shared" si="24"/>
        <v>2316.8074999999999</v>
      </c>
      <c r="T170" s="191">
        <f t="shared" si="32"/>
        <v>327</v>
      </c>
      <c r="U170" s="191"/>
      <c r="V170" s="191"/>
      <c r="W170" s="191"/>
      <c r="X170" s="191"/>
      <c r="Y170" s="189"/>
      <c r="Z170" s="283"/>
      <c r="AA170" s="190">
        <f>SUMIFS('Transport-DB'!S:S,'Transport-DB'!C:C,"="&amp;'Work DB'!C170,'Transport-DB'!F:F,"="&amp;'Work DB'!$AA$4)</f>
        <v>70.800000000000011</v>
      </c>
      <c r="AB170" s="191">
        <f>SUMIFS('Transport-DB'!S:S,'Transport-DB'!C:C,"="&amp;'Work DB'!C170,'Transport-DB'!F:F,"="&amp;'Work DB'!$AB$4)</f>
        <v>0</v>
      </c>
      <c r="AC170" s="191">
        <f>SUMIFS('Transport-DB'!S:S,'Transport-DB'!C:C,"="&amp;'Work DB'!C170,'Transport-DB'!F:F,"="&amp;'Work DB'!$AC$4)</f>
        <v>89.6</v>
      </c>
      <c r="AD170" s="188">
        <f>SUMIFS('Transport-DB'!S:S,'Transport-DB'!C:C,"="&amp;'Work DB'!C170,'Transport-DB'!F:F,"="&amp;'Work DB'!$AD$4)</f>
        <v>50</v>
      </c>
      <c r="AE170" s="188">
        <f>SUMIFS('Transport-DB'!S:S,'Transport-DB'!C:C,"="&amp;'Work DB'!C170,'Transport-DB'!F:F,"="&amp;'Work DB'!$AE$4)</f>
        <v>0</v>
      </c>
      <c r="AF170" s="188">
        <f>SUMIFS('Transport-DB'!S:S,'Transport-DB'!C:C,"="&amp;'Work DB'!C170,'Transport-DB'!F:F,"="&amp;'Work DB'!$AF$4)</f>
        <v>52</v>
      </c>
      <c r="AG170" s="189"/>
      <c r="AH170" s="230">
        <f>SUMIFS('Transport-DB'!T:T,'Transport-DB'!C:C,"="&amp;'Work DB'!C170)</f>
        <v>0</v>
      </c>
      <c r="AI170" s="32">
        <v>0</v>
      </c>
      <c r="AJ170" s="29">
        <v>0</v>
      </c>
      <c r="AK170" s="30">
        <f>SUMIFS(Civil_DB[بتن],Civil_DB[تاریخ],"="&amp;'Work DB'!C170)</f>
        <v>38</v>
      </c>
      <c r="AL170" s="28">
        <v>0</v>
      </c>
      <c r="AM170" s="29">
        <v>0</v>
      </c>
      <c r="AN170" s="31">
        <v>0</v>
      </c>
      <c r="AO170" s="28">
        <v>75</v>
      </c>
      <c r="AP170" s="29">
        <v>88</v>
      </c>
      <c r="AQ170" s="29">
        <v>162</v>
      </c>
      <c r="AR170" s="30">
        <v>11</v>
      </c>
      <c r="AS170" s="28">
        <v>17</v>
      </c>
      <c r="AT170" s="29">
        <v>36</v>
      </c>
      <c r="AU170" s="232">
        <f>'Daily Gas'!AA14</f>
        <v>2983</v>
      </c>
      <c r="AV170" s="239">
        <f>AV169-AU170</f>
        <v>5958</v>
      </c>
      <c r="AW170" s="420">
        <f t="shared" si="31"/>
        <v>48.730000000000004</v>
      </c>
      <c r="AX170" s="29">
        <v>0</v>
      </c>
      <c r="AY170" s="29">
        <f t="shared" si="27"/>
        <v>256.34783636271766</v>
      </c>
      <c r="AZ170" s="420">
        <f t="shared" si="29"/>
        <v>155.55812103599717</v>
      </c>
      <c r="BA170" s="29">
        <f t="shared" si="30"/>
        <v>228.02299999999985</v>
      </c>
      <c r="BB170" s="29">
        <v>0</v>
      </c>
      <c r="BC170" s="30">
        <v>0</v>
      </c>
      <c r="BD170" s="283"/>
      <c r="BE170" s="283"/>
      <c r="BF170" s="283"/>
      <c r="BG170" s="283"/>
      <c r="BH170" s="32"/>
      <c r="BI170" s="56"/>
      <c r="BJ170" s="509"/>
      <c r="BK170" s="15">
        <v>27</v>
      </c>
      <c r="BL170" s="593">
        <f t="shared" si="21"/>
        <v>0</v>
      </c>
      <c r="BM170" s="593">
        <f t="shared" si="22"/>
        <v>0</v>
      </c>
      <c r="BN170" s="593">
        <f t="shared" si="23"/>
        <v>0</v>
      </c>
      <c r="BP170" s="593">
        <v>0</v>
      </c>
      <c r="BQ170" s="593">
        <v>0</v>
      </c>
      <c r="BR170" s="593">
        <v>0</v>
      </c>
      <c r="BU170" s="593">
        <v>27</v>
      </c>
      <c r="BV170" s="593">
        <v>0</v>
      </c>
      <c r="BW170" s="593">
        <v>0</v>
      </c>
      <c r="BX170" s="593">
        <v>0</v>
      </c>
    </row>
    <row r="171" spans="2:76" s="15" customFormat="1" ht="21" x14ac:dyDescent="0.25">
      <c r="B171" s="47"/>
      <c r="C171" s="20">
        <f t="shared" si="25"/>
        <v>45536</v>
      </c>
      <c r="D171" s="190">
        <f>SUMIFS('Transport-DB'!R:R,'Transport-DB'!C:C,"="&amp;'Work DB'!C171,'Transport-DB'!F:F,"="&amp;'Work DB'!$D$4)</f>
        <v>298.2525</v>
      </c>
      <c r="E171" s="191">
        <f>SUMIFS('Transport-DB'!R:R,'Transport-DB'!C:C,"="&amp;'Work DB'!C171,'Transport-DB'!F:F,"="&amp;'Work DB'!$E$4)</f>
        <v>314.98500000000001</v>
      </c>
      <c r="F171" s="191">
        <f>SUMIFS('Transport-DB'!R:R,'Transport-DB'!C:C,"="&amp;'Work DB'!C171,'Transport-DB'!F:F,"="&amp;'Work DB'!$F$4)</f>
        <v>186.1275</v>
      </c>
      <c r="G171" s="191">
        <f>SUMIFS('Transport-DB'!R:R,'Transport-DB'!C:C,"="&amp;'Work DB'!C171,'Transport-DB'!F:F,"="&amp;'Work DB'!$G$4)</f>
        <v>214.76249999999999</v>
      </c>
      <c r="H171" s="188">
        <f>SUMIFS('Transport-DB'!R:R,'Transport-DB'!C:C,"="&amp;'Work DB'!C171,'Transport-DB'!F:F,"="&amp;'Work DB'!$H$4)</f>
        <v>248.17</v>
      </c>
      <c r="I171" s="191">
        <f>SUMIFS('Transport-DB'!R:R,'Transport-DB'!C:C,"="&amp;'Work DB'!C171,'Transport-DB'!F:F,"="&amp;'Work DB'!$I$4)</f>
        <v>0</v>
      </c>
      <c r="J171" s="483">
        <f>SUMIFS('Transport-DB'!R:R,'Transport-DB'!C:C,"="&amp;'Work DB'!C171,'Transport-DB'!F:F,"="&amp;'Work DB'!$J$4)</f>
        <v>0</v>
      </c>
      <c r="K171" s="190">
        <f>SUMIFS('Transport-DB'!Q:Q,'Transport-DB'!C:C,"="&amp;'Work DB'!C171,'Transport-DB'!F:F,"="&amp;'Work DB'!$K$4)</f>
        <v>0</v>
      </c>
      <c r="L171" s="191">
        <f>SUMIFS('Transport-DB'!Q:Q,'Transport-DB'!C:C,"="&amp;'Work DB'!C171,'Transport-DB'!F:F,"="&amp;'Work DB'!$L$4)</f>
        <v>1204</v>
      </c>
      <c r="M171" s="191">
        <f>SUMIFS('Transport-DB'!Q:Q,'Transport-DB'!C:C,"="&amp;'Work DB'!C171,'Transport-DB'!F:F,"="&amp;'Work DB'!$M$4)</f>
        <v>336</v>
      </c>
      <c r="N171" s="191">
        <f>SUMIFS('Transport-DB'!Q:Q,'Transport-DB'!C:C,"="&amp;'Work DB'!C171,'Transport-DB'!F:F,"="&amp;'Work DB'!$N$4)</f>
        <v>0</v>
      </c>
      <c r="O171" s="191">
        <f>SUMIFS('Transport-DB'!Q:Q,'Transport-DB'!C:C,"="&amp;'Work DB'!C171,'Transport-DB'!F:F,"="&amp;'Work DB'!$O$4)</f>
        <v>0</v>
      </c>
      <c r="P171" s="191">
        <f>SUMIFS('Transport-DB'!Q:Q,'Transport-DB'!C:C,"="&amp;'Work DB'!C171,'Transport-DB'!F:F,"="&amp;'Work DB'!$P$4)</f>
        <v>0</v>
      </c>
      <c r="Q171" s="188">
        <f>SUMIFS('Transport-DB'!Q:Q,'Transport-DB'!C:C,"="&amp;'Work DB'!C171,'Transport-DB'!F:F,"="&amp;'Work DB'!$Q$4)</f>
        <v>0</v>
      </c>
      <c r="R171" s="189">
        <f>SUMIFS('Transport-DB'!Q:Q,'Transport-DB'!C:C,"="&amp;'Work DB'!C171,'Transport-DB'!F:F,"="&amp;'Work DB'!$R$4)</f>
        <v>0</v>
      </c>
      <c r="S171" s="190">
        <f t="shared" si="24"/>
        <v>2466.2975000000001</v>
      </c>
      <c r="T171" s="191">
        <f t="shared" si="32"/>
        <v>336</v>
      </c>
      <c r="U171" s="191"/>
      <c r="V171" s="191"/>
      <c r="W171" s="191"/>
      <c r="X171" s="191"/>
      <c r="Y171" s="189"/>
      <c r="Z171" s="283"/>
      <c r="AA171" s="190">
        <f>SUMIFS('Transport-DB'!S:S,'Transport-DB'!C:C,"="&amp;'Work DB'!C171,'Transport-DB'!F:F,"="&amp;'Work DB'!$AA$4)</f>
        <v>59</v>
      </c>
      <c r="AB171" s="191">
        <f>SUMIFS('Transport-DB'!S:S,'Transport-DB'!C:C,"="&amp;'Work DB'!C171,'Transport-DB'!F:F,"="&amp;'Work DB'!$AB$4)</f>
        <v>69.599999999999994</v>
      </c>
      <c r="AC171" s="191">
        <f>SUMIFS('Transport-DB'!S:S,'Transport-DB'!C:C,"="&amp;'Work DB'!C171,'Transport-DB'!F:F,"="&amp;'Work DB'!$AC$4)</f>
        <v>89.6</v>
      </c>
      <c r="AD171" s="188">
        <f>SUMIFS('Transport-DB'!S:S,'Transport-DB'!C:C,"="&amp;'Work DB'!C171,'Transport-DB'!F:F,"="&amp;'Work DB'!$AD$4)</f>
        <v>40</v>
      </c>
      <c r="AE171" s="188">
        <f>SUMIFS('Transport-DB'!S:S,'Transport-DB'!C:C,"="&amp;'Work DB'!C171,'Transport-DB'!F:F,"="&amp;'Work DB'!$AE$4)</f>
        <v>0</v>
      </c>
      <c r="AF171" s="188">
        <f>SUMIFS('Transport-DB'!S:S,'Transport-DB'!C:C,"="&amp;'Work DB'!C171,'Transport-DB'!F:F,"="&amp;'Work DB'!$AF$4)</f>
        <v>52</v>
      </c>
      <c r="AG171" s="189"/>
      <c r="AH171" s="230">
        <f>SUMIFS('Transport-DB'!T:T,'Transport-DB'!C:C,"="&amp;'Work DB'!C171)</f>
        <v>0</v>
      </c>
      <c r="AI171" s="32">
        <v>0</v>
      </c>
      <c r="AJ171" s="29">
        <v>0</v>
      </c>
      <c r="AK171" s="30">
        <f>SUMIFS(Civil_DB[بتن],Civil_DB[تاریخ],"="&amp;'Work DB'!C171)</f>
        <v>47</v>
      </c>
      <c r="AL171" s="28">
        <v>0</v>
      </c>
      <c r="AM171" s="29">
        <v>0</v>
      </c>
      <c r="AN171" s="31">
        <v>0</v>
      </c>
      <c r="AO171" s="28">
        <v>78</v>
      </c>
      <c r="AP171" s="29">
        <v>73</v>
      </c>
      <c r="AQ171" s="29">
        <v>157</v>
      </c>
      <c r="AR171" s="30">
        <v>11</v>
      </c>
      <c r="AS171" s="28">
        <v>15</v>
      </c>
      <c r="AT171" s="29">
        <v>40</v>
      </c>
      <c r="AU171" s="232">
        <f>'Daily Gas'!AA15</f>
        <v>5534</v>
      </c>
      <c r="AV171" s="239">
        <f>AV170-AU171+19000</f>
        <v>19424</v>
      </c>
      <c r="AW171" s="420">
        <f t="shared" si="31"/>
        <v>60.690000000000005</v>
      </c>
      <c r="AX171" s="29">
        <v>0</v>
      </c>
      <c r="AY171" s="29">
        <f t="shared" si="27"/>
        <v>284.13775799909047</v>
      </c>
      <c r="AZ171" s="420">
        <f t="shared" si="29"/>
        <v>179.0891398256372</v>
      </c>
      <c r="BA171" s="29">
        <f t="shared" si="30"/>
        <v>201.02149999999986</v>
      </c>
      <c r="BB171" s="29">
        <v>0</v>
      </c>
      <c r="BC171" s="30">
        <v>0</v>
      </c>
      <c r="BD171" s="283"/>
      <c r="BE171" s="283"/>
      <c r="BF171" s="283"/>
      <c r="BG171" s="283"/>
      <c r="BH171" s="32"/>
      <c r="BI171" s="56"/>
      <c r="BJ171" s="509"/>
      <c r="BK171" s="15">
        <v>27</v>
      </c>
      <c r="BL171" s="593">
        <f t="shared" si="21"/>
        <v>40.53</v>
      </c>
      <c r="BM171" s="593">
        <f t="shared" si="22"/>
        <v>34.74</v>
      </c>
      <c r="BN171" s="593">
        <f t="shared" si="23"/>
        <v>0</v>
      </c>
      <c r="BP171" s="593">
        <v>7</v>
      </c>
      <c r="BQ171" s="593">
        <v>6</v>
      </c>
      <c r="BR171" s="593">
        <v>0</v>
      </c>
      <c r="BU171" s="593">
        <v>27</v>
      </c>
      <c r="BV171" s="593">
        <v>35</v>
      </c>
      <c r="BW171" s="593">
        <v>30</v>
      </c>
      <c r="BX171" s="593">
        <v>0</v>
      </c>
    </row>
    <row r="172" spans="2:76" s="15" customFormat="1" ht="21" x14ac:dyDescent="0.25">
      <c r="B172" s="47"/>
      <c r="C172" s="20">
        <f t="shared" si="25"/>
        <v>45537</v>
      </c>
      <c r="D172" s="190">
        <f>SUMIFS('Transport-DB'!R:R,'Transport-DB'!C:C,"="&amp;'Work DB'!C172,'Transport-DB'!F:F,"="&amp;'Work DB'!$D$4)</f>
        <v>0</v>
      </c>
      <c r="E172" s="191">
        <f>SUMIFS('Transport-DB'!R:R,'Transport-DB'!C:C,"="&amp;'Work DB'!C172,'Transport-DB'!F:F,"="&amp;'Work DB'!$E$4)</f>
        <v>0</v>
      </c>
      <c r="F172" s="191">
        <f>SUMIFS('Transport-DB'!R:R,'Transport-DB'!C:C,"="&amp;'Work DB'!C172,'Transport-DB'!F:F,"="&amp;'Work DB'!$F$4)</f>
        <v>0</v>
      </c>
      <c r="G172" s="191">
        <f>SUMIFS('Transport-DB'!R:R,'Transport-DB'!C:C,"="&amp;'Work DB'!C172,'Transport-DB'!F:F,"="&amp;'Work DB'!$G$4)</f>
        <v>0</v>
      </c>
      <c r="H172" s="188">
        <f>SUMIFS('Transport-DB'!R:R,'Transport-DB'!C:C,"="&amp;'Work DB'!C172,'Transport-DB'!F:F,"="&amp;'Work DB'!$H$4)</f>
        <v>0</v>
      </c>
      <c r="I172" s="191">
        <f>SUMIFS('Transport-DB'!R:R,'Transport-DB'!C:C,"="&amp;'Work DB'!C172,'Transport-DB'!F:F,"="&amp;'Work DB'!$I$4)</f>
        <v>0</v>
      </c>
      <c r="J172" s="483">
        <f>SUMIFS('Transport-DB'!R:R,'Transport-DB'!C:C,"="&amp;'Work DB'!C172,'Transport-DB'!F:F,"="&amp;'Work DB'!$J$4)</f>
        <v>0</v>
      </c>
      <c r="K172" s="190">
        <f>SUMIFS('Transport-DB'!Q:Q,'Transport-DB'!C:C,"="&amp;'Work DB'!C172,'Transport-DB'!F:F,"="&amp;'Work DB'!$K$4)</f>
        <v>0</v>
      </c>
      <c r="L172" s="191">
        <f>SUMIFS('Transport-DB'!Q:Q,'Transport-DB'!C:C,"="&amp;'Work DB'!C172,'Transport-DB'!F:F,"="&amp;'Work DB'!$L$4)</f>
        <v>0</v>
      </c>
      <c r="M172" s="191">
        <f>SUMIFS('Transport-DB'!Q:Q,'Transport-DB'!C:C,"="&amp;'Work DB'!C172,'Transport-DB'!F:F,"="&amp;'Work DB'!$M$4)</f>
        <v>0</v>
      </c>
      <c r="N172" s="191">
        <f>SUMIFS('Transport-DB'!Q:Q,'Transport-DB'!C:C,"="&amp;'Work DB'!C172,'Transport-DB'!F:F,"="&amp;'Work DB'!$N$4)</f>
        <v>0</v>
      </c>
      <c r="O172" s="191">
        <f>SUMIFS('Transport-DB'!Q:Q,'Transport-DB'!C:C,"="&amp;'Work DB'!C172,'Transport-DB'!F:F,"="&amp;'Work DB'!$O$4)</f>
        <v>0</v>
      </c>
      <c r="P172" s="191">
        <f>SUMIFS('Transport-DB'!Q:Q,'Transport-DB'!C:C,"="&amp;'Work DB'!C172,'Transport-DB'!F:F,"="&amp;'Work DB'!$P$4)</f>
        <v>0</v>
      </c>
      <c r="Q172" s="188">
        <f>SUMIFS('Transport-DB'!Q:Q,'Transport-DB'!C:C,"="&amp;'Work DB'!C172,'Transport-DB'!F:F,"="&amp;'Work DB'!$Q$4)</f>
        <v>0</v>
      </c>
      <c r="R172" s="189">
        <f>SUMIFS('Transport-DB'!Q:Q,'Transport-DB'!C:C,"="&amp;'Work DB'!C172,'Transport-DB'!F:F,"="&amp;'Work DB'!$R$4)</f>
        <v>0</v>
      </c>
      <c r="S172" s="190">
        <f t="shared" si="24"/>
        <v>0</v>
      </c>
      <c r="T172" s="191">
        <f t="shared" si="32"/>
        <v>0</v>
      </c>
      <c r="U172" s="191"/>
      <c r="V172" s="191"/>
      <c r="W172" s="191"/>
      <c r="X172" s="191"/>
      <c r="Y172" s="189"/>
      <c r="Z172" s="283"/>
      <c r="AA172" s="190">
        <f>SUMIFS('Transport-DB'!S:S,'Transport-DB'!C:C,"="&amp;'Work DB'!C172,'Transport-DB'!F:F,"="&amp;'Work DB'!$AA$4)</f>
        <v>0</v>
      </c>
      <c r="AB172" s="191">
        <f>SUMIFS('Transport-DB'!S:S,'Transport-DB'!C:C,"="&amp;'Work DB'!C172,'Transport-DB'!F:F,"="&amp;'Work DB'!$AB$4)</f>
        <v>0</v>
      </c>
      <c r="AC172" s="191">
        <f>SUMIFS('Transport-DB'!S:S,'Transport-DB'!C:C,"="&amp;'Work DB'!C172,'Transport-DB'!F:F,"="&amp;'Work DB'!$AC$4)</f>
        <v>0</v>
      </c>
      <c r="AD172" s="188">
        <f>SUMIFS('Transport-DB'!S:S,'Transport-DB'!C:C,"="&amp;'Work DB'!C172,'Transport-DB'!F:F,"="&amp;'Work DB'!$AD$4)</f>
        <v>0</v>
      </c>
      <c r="AE172" s="188">
        <f>SUMIFS('Transport-DB'!S:S,'Transport-DB'!C:C,"="&amp;'Work DB'!C172,'Transport-DB'!F:F,"="&amp;'Work DB'!$AE$4)</f>
        <v>0</v>
      </c>
      <c r="AF172" s="188">
        <f>SUMIFS('Transport-DB'!S:S,'Transport-DB'!C:C,"="&amp;'Work DB'!C172,'Transport-DB'!F:F,"="&amp;'Work DB'!$AF$4)</f>
        <v>0</v>
      </c>
      <c r="AG172" s="189"/>
      <c r="AH172" s="230">
        <f>SUMIFS('Transport-DB'!T:T,'Transport-DB'!C:C,"="&amp;'Work DB'!C172)</f>
        <v>0</v>
      </c>
      <c r="AI172" s="32">
        <v>0</v>
      </c>
      <c r="AJ172" s="29">
        <v>0</v>
      </c>
      <c r="AK172" s="30">
        <f>SUMIFS(Civil_DB[بتن],Civil_DB[تاریخ],"="&amp;'Work DB'!C172)</f>
        <v>0</v>
      </c>
      <c r="AL172" s="28">
        <v>0</v>
      </c>
      <c r="AM172" s="29">
        <v>0</v>
      </c>
      <c r="AN172" s="31">
        <v>0</v>
      </c>
      <c r="AO172" s="28">
        <v>24</v>
      </c>
      <c r="AP172" s="29">
        <v>15</v>
      </c>
      <c r="AQ172" s="29">
        <v>30</v>
      </c>
      <c r="AR172" s="30">
        <v>11</v>
      </c>
      <c r="AS172" s="28">
        <v>0</v>
      </c>
      <c r="AT172" s="29">
        <v>0</v>
      </c>
      <c r="AU172" s="232">
        <f>'Daily Gas'!AA16</f>
        <v>0</v>
      </c>
      <c r="AV172" s="239">
        <f>AV171-AU172</f>
        <v>19424</v>
      </c>
      <c r="AW172" s="420">
        <f t="shared" si="31"/>
        <v>60.690000000000005</v>
      </c>
      <c r="AX172" s="29">
        <v>0</v>
      </c>
      <c r="AY172" s="29">
        <f t="shared" si="27"/>
        <v>284.13775799909047</v>
      </c>
      <c r="AZ172" s="420">
        <f t="shared" si="29"/>
        <v>179.0891398256372</v>
      </c>
      <c r="BA172" s="29">
        <f t="shared" si="30"/>
        <v>201.02149999999986</v>
      </c>
      <c r="BB172" s="29">
        <v>0</v>
      </c>
      <c r="BC172" s="30">
        <v>0</v>
      </c>
      <c r="BD172" s="283"/>
      <c r="BE172" s="283"/>
      <c r="BF172" s="283"/>
      <c r="BG172" s="283"/>
      <c r="BH172" s="32"/>
      <c r="BI172" s="56"/>
      <c r="BJ172" s="509"/>
      <c r="BK172" s="15">
        <v>0</v>
      </c>
      <c r="BL172" s="593">
        <f t="shared" si="21"/>
        <v>0</v>
      </c>
      <c r="BM172" s="593">
        <f t="shared" si="22"/>
        <v>0</v>
      </c>
      <c r="BN172" s="593">
        <f t="shared" si="23"/>
        <v>0</v>
      </c>
      <c r="BP172" s="593">
        <v>0</v>
      </c>
      <c r="BQ172" s="593">
        <v>0</v>
      </c>
      <c r="BR172" s="593">
        <v>0</v>
      </c>
      <c r="BU172" s="593">
        <v>0</v>
      </c>
      <c r="BV172" s="593">
        <v>0</v>
      </c>
      <c r="BW172" s="593">
        <v>0</v>
      </c>
      <c r="BX172" s="593">
        <v>0</v>
      </c>
    </row>
    <row r="173" spans="2:76" s="15" customFormat="1" ht="21" x14ac:dyDescent="0.25">
      <c r="B173" s="47"/>
      <c r="C173" s="20">
        <f t="shared" si="25"/>
        <v>45538</v>
      </c>
      <c r="D173" s="190">
        <f>SUMIFS('Transport-DB'!R:R,'Transport-DB'!C:C,"="&amp;'Work DB'!C173,'Transport-DB'!F:F,"="&amp;'Work DB'!$D$4)</f>
        <v>344.13749999999999</v>
      </c>
      <c r="E173" s="191">
        <f>SUMIFS('Transport-DB'!R:R,'Transport-DB'!C:C,"="&amp;'Work DB'!C173,'Transport-DB'!F:F,"="&amp;'Work DB'!$E$4)</f>
        <v>267.26000000000005</v>
      </c>
      <c r="F173" s="191">
        <f>SUMIFS('Transport-DB'!R:R,'Transport-DB'!C:C,"="&amp;'Work DB'!C173,'Transport-DB'!F:F,"="&amp;'Work DB'!$F$4)</f>
        <v>200.44500000000002</v>
      </c>
      <c r="G173" s="191">
        <f>SUMIFS('Transport-DB'!R:R,'Transport-DB'!C:C,"="&amp;'Work DB'!C173,'Transport-DB'!F:F,"="&amp;'Work DB'!$G$4)</f>
        <v>229.08</v>
      </c>
      <c r="H173" s="188">
        <f>SUMIFS('Transport-DB'!R:R,'Transport-DB'!C:C,"="&amp;'Work DB'!C173,'Transport-DB'!F:F,"="&amp;'Work DB'!$H$4)</f>
        <v>276.80500000000001</v>
      </c>
      <c r="I173" s="191">
        <f>SUMIFS('Transport-DB'!R:R,'Transport-DB'!C:C,"="&amp;'Work DB'!C173,'Transport-DB'!F:F,"="&amp;'Work DB'!$I$4)</f>
        <v>0</v>
      </c>
      <c r="J173" s="483">
        <f>SUMIFS('Transport-DB'!R:R,'Transport-DB'!C:C,"="&amp;'Work DB'!C173,'Transport-DB'!F:F,"="&amp;'Work DB'!$J$4)</f>
        <v>0</v>
      </c>
      <c r="K173" s="190">
        <f>SUMIFS('Transport-DB'!Q:Q,'Transport-DB'!C:C,"="&amp;'Work DB'!C173,'Transport-DB'!F:F,"="&amp;'Work DB'!$K$4)</f>
        <v>0</v>
      </c>
      <c r="L173" s="191">
        <f>SUMIFS('Transport-DB'!Q:Q,'Transport-DB'!C:C,"="&amp;'Work DB'!C173,'Transport-DB'!F:F,"="&amp;'Work DB'!$L$4)</f>
        <v>672</v>
      </c>
      <c r="M173" s="191">
        <f>SUMIFS('Transport-DB'!Q:Q,'Transport-DB'!C:C,"="&amp;'Work DB'!C173,'Transport-DB'!F:F,"="&amp;'Work DB'!$M$4)</f>
        <v>0</v>
      </c>
      <c r="N173" s="191">
        <f>SUMIFS('Transport-DB'!Q:Q,'Transport-DB'!C:C,"="&amp;'Work DB'!C173,'Transport-DB'!F:F,"="&amp;'Work DB'!$N$4)</f>
        <v>0</v>
      </c>
      <c r="O173" s="191">
        <f>SUMIFS('Transport-DB'!Q:Q,'Transport-DB'!C:C,"="&amp;'Work DB'!C173,'Transport-DB'!F:F,"="&amp;'Work DB'!$O$4)</f>
        <v>0</v>
      </c>
      <c r="P173" s="191">
        <f>SUMIFS('Transport-DB'!Q:Q,'Transport-DB'!C:C,"="&amp;'Work DB'!C173,'Transport-DB'!F:F,"="&amp;'Work DB'!$P$4)</f>
        <v>0</v>
      </c>
      <c r="Q173" s="188">
        <f>SUMIFS('Transport-DB'!Q:Q,'Transport-DB'!C:C,"="&amp;'Work DB'!C173,'Transport-DB'!F:F,"="&amp;'Work DB'!$Q$4)</f>
        <v>0</v>
      </c>
      <c r="R173" s="189">
        <f>SUMIFS('Transport-DB'!Q:Q,'Transport-DB'!C:C,"="&amp;'Work DB'!C173,'Transport-DB'!F:F,"="&amp;'Work DB'!$R$4)</f>
        <v>0</v>
      </c>
      <c r="S173" s="190">
        <f t="shared" si="24"/>
        <v>1989.7275000000002</v>
      </c>
      <c r="T173" s="191">
        <f t="shared" si="32"/>
        <v>0</v>
      </c>
      <c r="U173" s="191"/>
      <c r="V173" s="191"/>
      <c r="W173" s="191"/>
      <c r="X173" s="191"/>
      <c r="Y173" s="189"/>
      <c r="Z173" s="283"/>
      <c r="AA173" s="190">
        <f>SUMIFS('Transport-DB'!S:S,'Transport-DB'!C:C,"="&amp;'Work DB'!C173,'Transport-DB'!F:F,"="&amp;'Work DB'!$AA$4)</f>
        <v>94.4</v>
      </c>
      <c r="AB173" s="191">
        <f>SUMIFS('Transport-DB'!S:S,'Transport-DB'!C:C,"="&amp;'Work DB'!C173,'Transport-DB'!F:F,"="&amp;'Work DB'!$AB$4)</f>
        <v>81.2</v>
      </c>
      <c r="AC173" s="191">
        <f>SUMIFS('Transport-DB'!S:S,'Transport-DB'!C:C,"="&amp;'Work DB'!C173,'Transport-DB'!F:F,"="&amp;'Work DB'!$AC$4)</f>
        <v>0</v>
      </c>
      <c r="AD173" s="188">
        <f>SUMIFS('Transport-DB'!S:S,'Transport-DB'!C:C,"="&amp;'Work DB'!C173,'Transport-DB'!F:F,"="&amp;'Work DB'!$AD$4)</f>
        <v>40</v>
      </c>
      <c r="AE173" s="188">
        <f>SUMIFS('Transport-DB'!S:S,'Transport-DB'!C:C,"="&amp;'Work DB'!C173,'Transport-DB'!F:F,"="&amp;'Work DB'!$AE$4)</f>
        <v>0</v>
      </c>
      <c r="AF173" s="188">
        <f>SUMIFS('Transport-DB'!S:S,'Transport-DB'!C:C,"="&amp;'Work DB'!C173,'Transport-DB'!F:F,"="&amp;'Work DB'!$AF$4)</f>
        <v>52</v>
      </c>
      <c r="AG173" s="189"/>
      <c r="AH173" s="230">
        <f>SUMIFS('Transport-DB'!T:T,'Transport-DB'!C:C,"="&amp;'Work DB'!C173)</f>
        <v>0</v>
      </c>
      <c r="AI173" s="32">
        <v>60</v>
      </c>
      <c r="AJ173" s="29">
        <v>0</v>
      </c>
      <c r="AK173" s="30">
        <f>SUMIFS(Civil_DB[بتن],Civil_DB[تاریخ],"="&amp;'Work DB'!C173)</f>
        <v>69</v>
      </c>
      <c r="AL173" s="28">
        <v>0</v>
      </c>
      <c r="AM173" s="29">
        <v>0</v>
      </c>
      <c r="AN173" s="31">
        <v>0</v>
      </c>
      <c r="AO173" s="28">
        <v>71</v>
      </c>
      <c r="AP173" s="29">
        <v>61</v>
      </c>
      <c r="AQ173" s="29">
        <v>140</v>
      </c>
      <c r="AR173" s="30">
        <v>11</v>
      </c>
      <c r="AS173" s="28">
        <v>15</v>
      </c>
      <c r="AT173" s="29">
        <v>30</v>
      </c>
      <c r="AU173" s="232">
        <f>'Daily Gas'!AA17</f>
        <v>2998</v>
      </c>
      <c r="AV173" s="239">
        <f>AV172-AU173+41500</f>
        <v>57926</v>
      </c>
      <c r="AW173" s="420">
        <f t="shared" si="31"/>
        <v>65.61</v>
      </c>
      <c r="AX173" s="29">
        <v>0</v>
      </c>
      <c r="AY173" s="29">
        <f t="shared" si="27"/>
        <v>318.54018041909956</v>
      </c>
      <c r="AZ173" s="420">
        <f t="shared" si="29"/>
        <v>180.83254842738083</v>
      </c>
      <c r="BA173" s="29">
        <f t="shared" si="30"/>
        <v>161.38099999999986</v>
      </c>
      <c r="BB173" s="29">
        <v>0</v>
      </c>
      <c r="BC173" s="30">
        <v>0</v>
      </c>
      <c r="BD173" s="283"/>
      <c r="BE173" s="283"/>
      <c r="BF173" s="283"/>
      <c r="BG173" s="283"/>
      <c r="BH173" s="32"/>
      <c r="BI173" s="56"/>
      <c r="BJ173" s="509"/>
      <c r="BK173" s="15">
        <v>27</v>
      </c>
      <c r="BL173" s="593">
        <f t="shared" si="21"/>
        <v>52.11</v>
      </c>
      <c r="BM173" s="593">
        <f t="shared" si="22"/>
        <v>17.37</v>
      </c>
      <c r="BN173" s="593">
        <f t="shared" si="23"/>
        <v>0</v>
      </c>
      <c r="BP173" s="593">
        <v>9</v>
      </c>
      <c r="BQ173" s="593">
        <v>3</v>
      </c>
      <c r="BR173" s="593">
        <v>0</v>
      </c>
      <c r="BU173" s="593">
        <v>27</v>
      </c>
      <c r="BV173" s="593">
        <v>45</v>
      </c>
      <c r="BW173" s="593">
        <v>15</v>
      </c>
      <c r="BX173" s="593">
        <v>0</v>
      </c>
    </row>
    <row r="174" spans="2:76" s="15" customFormat="1" ht="21" x14ac:dyDescent="0.25">
      <c r="B174" s="47"/>
      <c r="C174" s="20">
        <f t="shared" si="25"/>
        <v>45539</v>
      </c>
      <c r="D174" s="190">
        <f>SUMIFS('Transport-DB'!R:R,'Transport-DB'!C:C,"="&amp;'Work DB'!C174,'Transport-DB'!F:F,"="&amp;'Work DB'!$D$4)</f>
        <v>260.01499999999999</v>
      </c>
      <c r="E174" s="191">
        <f>SUMIFS('Transport-DB'!R:R,'Transport-DB'!C:C,"="&amp;'Work DB'!C174,'Transport-DB'!F:F,"="&amp;'Work DB'!$E$4)</f>
        <v>286.35000000000002</v>
      </c>
      <c r="F174" s="191">
        <f>SUMIFS('Transport-DB'!R:R,'Transport-DB'!C:C,"="&amp;'Work DB'!C174,'Transport-DB'!F:F,"="&amp;'Work DB'!$F$4)</f>
        <v>200.44499999999999</v>
      </c>
      <c r="G174" s="191">
        <f>SUMIFS('Transport-DB'!R:R,'Transport-DB'!C:C,"="&amp;'Work DB'!C174,'Transport-DB'!F:F,"="&amp;'Work DB'!$G$4)</f>
        <v>238.62500000000003</v>
      </c>
      <c r="H174" s="188">
        <f>SUMIFS('Transport-DB'!R:R,'Transport-DB'!C:C,"="&amp;'Work DB'!C174,'Transport-DB'!F:F,"="&amp;'Work DB'!$H$4)</f>
        <v>496.34000000000003</v>
      </c>
      <c r="I174" s="191">
        <f>SUMIFS('Transport-DB'!R:R,'Transport-DB'!C:C,"="&amp;'Work DB'!C174,'Transport-DB'!F:F,"="&amp;'Work DB'!$I$4)</f>
        <v>0</v>
      </c>
      <c r="J174" s="483">
        <f>SUMIFS('Transport-DB'!R:R,'Transport-DB'!C:C,"="&amp;'Work DB'!C174,'Transport-DB'!F:F,"="&amp;'Work DB'!$J$4)</f>
        <v>0</v>
      </c>
      <c r="K174" s="190">
        <f>SUMIFS('Transport-DB'!Q:Q,'Transport-DB'!C:C,"="&amp;'Work DB'!C174,'Transport-DB'!F:F,"="&amp;'Work DB'!$K$4)</f>
        <v>0</v>
      </c>
      <c r="L174" s="191">
        <f>SUMIFS('Transport-DB'!Q:Q,'Transport-DB'!C:C,"="&amp;'Work DB'!C174,'Transport-DB'!F:F,"="&amp;'Work DB'!$L$4)</f>
        <v>770</v>
      </c>
      <c r="M174" s="191">
        <f>SUMIFS('Transport-DB'!Q:Q,'Transport-DB'!C:C,"="&amp;'Work DB'!C174,'Transport-DB'!F:F,"="&amp;'Work DB'!$M$4)</f>
        <v>0</v>
      </c>
      <c r="N174" s="191">
        <f>SUMIFS('Transport-DB'!Q:Q,'Transport-DB'!C:C,"="&amp;'Work DB'!C174,'Transport-DB'!F:F,"="&amp;'Work DB'!$N$4)</f>
        <v>0</v>
      </c>
      <c r="O174" s="191">
        <f>SUMIFS('Transport-DB'!Q:Q,'Transport-DB'!C:C,"="&amp;'Work DB'!C174,'Transport-DB'!F:F,"="&amp;'Work DB'!$O$4)</f>
        <v>0</v>
      </c>
      <c r="P174" s="191">
        <f>SUMIFS('Transport-DB'!Q:Q,'Transport-DB'!C:C,"="&amp;'Work DB'!C174,'Transport-DB'!F:F,"="&amp;'Work DB'!$P$4)</f>
        <v>0</v>
      </c>
      <c r="Q174" s="188">
        <f>SUMIFS('Transport-DB'!Q:Q,'Transport-DB'!C:C,"="&amp;'Work DB'!C174,'Transport-DB'!F:F,"="&amp;'Work DB'!$Q$4)</f>
        <v>0</v>
      </c>
      <c r="R174" s="189">
        <f>SUMIFS('Transport-DB'!Q:Q,'Transport-DB'!C:C,"="&amp;'Work DB'!C174,'Transport-DB'!F:F,"="&amp;'Work DB'!$R$4)</f>
        <v>0</v>
      </c>
      <c r="S174" s="190">
        <f t="shared" si="24"/>
        <v>2251.7750000000001</v>
      </c>
      <c r="T174" s="191">
        <f t="shared" si="32"/>
        <v>0</v>
      </c>
      <c r="U174" s="191"/>
      <c r="V174" s="191"/>
      <c r="W174" s="191"/>
      <c r="X174" s="191"/>
      <c r="Y174" s="189"/>
      <c r="Z174" s="283"/>
      <c r="AA174" s="190">
        <f>SUMIFS('Transport-DB'!S:S,'Transport-DB'!C:C,"="&amp;'Work DB'!C174,'Transport-DB'!F:F,"="&amp;'Work DB'!$AA$4)</f>
        <v>70.800000000000011</v>
      </c>
      <c r="AB174" s="191">
        <f>SUMIFS('Transport-DB'!S:S,'Transport-DB'!C:C,"="&amp;'Work DB'!C174,'Transport-DB'!F:F,"="&amp;'Work DB'!$AB$4)</f>
        <v>69.599999999999994</v>
      </c>
      <c r="AC174" s="191">
        <f>SUMIFS('Transport-DB'!S:S,'Transport-DB'!C:C,"="&amp;'Work DB'!C174,'Transport-DB'!F:F,"="&amp;'Work DB'!$AC$4)</f>
        <v>0</v>
      </c>
      <c r="AD174" s="188">
        <f>SUMIFS('Transport-DB'!S:S,'Transport-DB'!C:C,"="&amp;'Work DB'!C174,'Transport-DB'!F:F,"="&amp;'Work DB'!$AD$4)</f>
        <v>50</v>
      </c>
      <c r="AE174" s="188">
        <f>SUMIFS('Transport-DB'!S:S,'Transport-DB'!C:C,"="&amp;'Work DB'!C174,'Transport-DB'!F:F,"="&amp;'Work DB'!$AE$4)</f>
        <v>0</v>
      </c>
      <c r="AF174" s="188">
        <f>SUMIFS('Transport-DB'!S:S,'Transport-DB'!C:C,"="&amp;'Work DB'!C174,'Transport-DB'!F:F,"="&amp;'Work DB'!$AF$4)</f>
        <v>52</v>
      </c>
      <c r="AG174" s="189"/>
      <c r="AH174" s="230">
        <f>SUMIFS('Transport-DB'!T:T,'Transport-DB'!C:C,"="&amp;'Work DB'!C174)</f>
        <v>0</v>
      </c>
      <c r="AI174" s="32">
        <v>0</v>
      </c>
      <c r="AJ174" s="29">
        <v>0</v>
      </c>
      <c r="AK174" s="30">
        <f>SUMIFS(Civil_DB[بتن],Civil_DB[تاریخ],"="&amp;'Work DB'!C174)</f>
        <v>57</v>
      </c>
      <c r="AL174" s="28">
        <v>0</v>
      </c>
      <c r="AM174" s="29">
        <v>0</v>
      </c>
      <c r="AN174" s="31">
        <v>0</v>
      </c>
      <c r="AO174" s="28">
        <v>73</v>
      </c>
      <c r="AP174" s="29">
        <v>62</v>
      </c>
      <c r="AQ174" s="29">
        <v>140</v>
      </c>
      <c r="AR174" s="30">
        <v>11</v>
      </c>
      <c r="AS174" s="28">
        <v>15</v>
      </c>
      <c r="AT174" s="29">
        <v>32</v>
      </c>
      <c r="AU174" s="232">
        <f>'Daily Gas'!AA18</f>
        <v>5908</v>
      </c>
      <c r="AV174" s="239">
        <f>AV173-AU174+13500</f>
        <v>65518</v>
      </c>
      <c r="AW174" s="420">
        <f t="shared" si="31"/>
        <v>47.37</v>
      </c>
      <c r="AX174" s="29">
        <v>0</v>
      </c>
      <c r="AY174" s="29">
        <f t="shared" si="27"/>
        <v>303.50447861490852</v>
      </c>
      <c r="AZ174" s="420">
        <f t="shared" si="29"/>
        <v>167.73822294310702</v>
      </c>
      <c r="BA174" s="29">
        <f t="shared" si="30"/>
        <v>128.63449999999986</v>
      </c>
      <c r="BB174" s="29">
        <v>0</v>
      </c>
      <c r="BC174" s="30">
        <v>0</v>
      </c>
      <c r="BD174" s="283"/>
      <c r="BE174" s="283"/>
      <c r="BF174" s="283"/>
      <c r="BG174" s="283"/>
      <c r="BH174" s="32"/>
      <c r="BI174" s="56"/>
      <c r="BJ174" s="509"/>
      <c r="BK174" s="15">
        <v>0</v>
      </c>
      <c r="BL174" s="593">
        <f t="shared" si="21"/>
        <v>0</v>
      </c>
      <c r="BM174" s="593">
        <f t="shared" si="22"/>
        <v>0</v>
      </c>
      <c r="BN174" s="593">
        <f t="shared" si="23"/>
        <v>0</v>
      </c>
      <c r="BP174" s="593">
        <v>0</v>
      </c>
      <c r="BQ174" s="593">
        <v>0</v>
      </c>
      <c r="BR174" s="593">
        <v>0</v>
      </c>
      <c r="BU174" s="593">
        <v>0</v>
      </c>
      <c r="BV174" s="593">
        <v>0</v>
      </c>
      <c r="BW174" s="593">
        <v>0</v>
      </c>
      <c r="BX174" s="593">
        <v>0</v>
      </c>
    </row>
    <row r="175" spans="2:76" s="15" customFormat="1" ht="21" x14ac:dyDescent="0.25">
      <c r="B175" s="47"/>
      <c r="C175" s="20">
        <f t="shared" si="25"/>
        <v>45540</v>
      </c>
      <c r="D175" s="190">
        <f>SUMIFS('Transport-DB'!R:R,'Transport-DB'!C:C,"="&amp;'Work DB'!C175,'Transport-DB'!F:F,"="&amp;'Work DB'!$D$4)</f>
        <v>321.19499999999999</v>
      </c>
      <c r="E175" s="191">
        <f>SUMIFS('Transport-DB'!R:R,'Transport-DB'!C:C,"="&amp;'Work DB'!C175,'Transport-DB'!F:F,"="&amp;'Work DB'!$E$4)</f>
        <v>300.66750000000002</v>
      </c>
      <c r="F175" s="191">
        <f>SUMIFS('Transport-DB'!R:R,'Transport-DB'!C:C,"="&amp;'Work DB'!C175,'Transport-DB'!F:F,"="&amp;'Work DB'!$F$4)</f>
        <v>205.21749999999997</v>
      </c>
      <c r="G175" s="191">
        <f>SUMIFS('Transport-DB'!R:R,'Transport-DB'!C:C,"="&amp;'Work DB'!C175,'Transport-DB'!F:F,"="&amp;'Work DB'!$G$4)</f>
        <v>262.48750000000001</v>
      </c>
      <c r="H175" s="188">
        <f>SUMIFS('Transport-DB'!R:R,'Transport-DB'!C:C,"="&amp;'Work DB'!C175,'Transport-DB'!F:F,"="&amp;'Work DB'!$H$4)</f>
        <v>305.44</v>
      </c>
      <c r="I175" s="191">
        <f>SUMIFS('Transport-DB'!R:R,'Transport-DB'!C:C,"="&amp;'Work DB'!C175,'Transport-DB'!F:F,"="&amp;'Work DB'!$I$4)</f>
        <v>0</v>
      </c>
      <c r="J175" s="483">
        <f>SUMIFS('Transport-DB'!R:R,'Transport-DB'!C:C,"="&amp;'Work DB'!C175,'Transport-DB'!F:F,"="&amp;'Work DB'!$J$4)</f>
        <v>0</v>
      </c>
      <c r="K175" s="190">
        <f>SUMIFS('Transport-DB'!Q:Q,'Transport-DB'!C:C,"="&amp;'Work DB'!C175,'Transport-DB'!F:F,"="&amp;'Work DB'!$K$4)</f>
        <v>0</v>
      </c>
      <c r="L175" s="191">
        <f>SUMIFS('Transport-DB'!Q:Q,'Transport-DB'!C:C,"="&amp;'Work DB'!C175,'Transport-DB'!F:F,"="&amp;'Work DB'!$L$4)</f>
        <v>630</v>
      </c>
      <c r="M175" s="191">
        <f>SUMIFS('Transport-DB'!Q:Q,'Transport-DB'!C:C,"="&amp;'Work DB'!C175,'Transport-DB'!F:F,"="&amp;'Work DB'!$M$4)</f>
        <v>0</v>
      </c>
      <c r="N175" s="191">
        <f>SUMIFS('Transport-DB'!Q:Q,'Transport-DB'!C:C,"="&amp;'Work DB'!C175,'Transport-DB'!F:F,"="&amp;'Work DB'!$N$4)</f>
        <v>0</v>
      </c>
      <c r="O175" s="191">
        <f>SUMIFS('Transport-DB'!Q:Q,'Transport-DB'!C:C,"="&amp;'Work DB'!C175,'Transport-DB'!F:F,"="&amp;'Work DB'!$O$4)</f>
        <v>0</v>
      </c>
      <c r="P175" s="191">
        <f>SUMIFS('Transport-DB'!Q:Q,'Transport-DB'!C:C,"="&amp;'Work DB'!C175,'Transport-DB'!F:F,"="&amp;'Work DB'!$P$4)</f>
        <v>0</v>
      </c>
      <c r="Q175" s="188">
        <f>SUMIFS('Transport-DB'!Q:Q,'Transport-DB'!C:C,"="&amp;'Work DB'!C175,'Transport-DB'!F:F,"="&amp;'Work DB'!$Q$4)</f>
        <v>0</v>
      </c>
      <c r="R175" s="189">
        <f>SUMIFS('Transport-DB'!Q:Q,'Transport-DB'!C:C,"="&amp;'Work DB'!C175,'Transport-DB'!F:F,"="&amp;'Work DB'!$R$4)</f>
        <v>0</v>
      </c>
      <c r="S175" s="190">
        <f t="shared" si="24"/>
        <v>2025.0074999999999</v>
      </c>
      <c r="T175" s="191">
        <f t="shared" si="32"/>
        <v>0</v>
      </c>
      <c r="U175" s="191"/>
      <c r="V175" s="191"/>
      <c r="W175" s="191"/>
      <c r="X175" s="191"/>
      <c r="Y175" s="189"/>
      <c r="Z175" s="283"/>
      <c r="AA175" s="190">
        <f>SUMIFS('Transport-DB'!S:S,'Transport-DB'!C:C,"="&amp;'Work DB'!C175,'Transport-DB'!F:F,"="&amp;'Work DB'!$AA$4)</f>
        <v>82.600000000000009</v>
      </c>
      <c r="AB175" s="191">
        <f>SUMIFS('Transport-DB'!S:S,'Transport-DB'!C:C,"="&amp;'Work DB'!C175,'Transport-DB'!F:F,"="&amp;'Work DB'!$AB$4)</f>
        <v>58</v>
      </c>
      <c r="AC175" s="191">
        <f>SUMIFS('Transport-DB'!S:S,'Transport-DB'!C:C,"="&amp;'Work DB'!C175,'Transport-DB'!F:F,"="&amp;'Work DB'!$AC$4)</f>
        <v>0</v>
      </c>
      <c r="AD175" s="188">
        <f>SUMIFS('Transport-DB'!S:S,'Transport-DB'!C:C,"="&amp;'Work DB'!C175,'Transport-DB'!F:F,"="&amp;'Work DB'!$AD$4)</f>
        <v>40</v>
      </c>
      <c r="AE175" s="188">
        <f>SUMIFS('Transport-DB'!S:S,'Transport-DB'!C:C,"="&amp;'Work DB'!C175,'Transport-DB'!F:F,"="&amp;'Work DB'!$AE$4)</f>
        <v>0</v>
      </c>
      <c r="AF175" s="188">
        <f>SUMIFS('Transport-DB'!S:S,'Transport-DB'!C:C,"="&amp;'Work DB'!C175,'Transport-DB'!F:F,"="&amp;'Work DB'!$AF$4)</f>
        <v>26</v>
      </c>
      <c r="AG175" s="189"/>
      <c r="AH175" s="230">
        <f>SUMIFS('Transport-DB'!T:T,'Transport-DB'!C:C,"="&amp;'Work DB'!C175)</f>
        <v>0</v>
      </c>
      <c r="AI175" s="32">
        <v>73</v>
      </c>
      <c r="AJ175" s="29">
        <v>0</v>
      </c>
      <c r="AK175" s="30">
        <f>SUMIFS(Civil_DB[بتن],Civil_DB[تاریخ],"="&amp;'Work DB'!C175)</f>
        <v>44</v>
      </c>
      <c r="AL175" s="28">
        <v>0</v>
      </c>
      <c r="AM175" s="29">
        <v>0</v>
      </c>
      <c r="AN175" s="31">
        <v>0</v>
      </c>
      <c r="AO175" s="28">
        <v>73</v>
      </c>
      <c r="AP175" s="29">
        <v>62</v>
      </c>
      <c r="AQ175" s="29">
        <v>132</v>
      </c>
      <c r="AR175" s="30">
        <v>11</v>
      </c>
      <c r="AS175" s="28">
        <v>13</v>
      </c>
      <c r="AT175" s="29">
        <v>27</v>
      </c>
      <c r="AU175" s="232">
        <f>'Daily Gas'!AA19</f>
        <v>0</v>
      </c>
      <c r="AV175" s="239">
        <f>AV174-AU175</f>
        <v>65518</v>
      </c>
      <c r="AW175" s="420">
        <f t="shared" si="31"/>
        <v>60.29</v>
      </c>
      <c r="AX175" s="29">
        <v>0</v>
      </c>
      <c r="AY175" s="29">
        <f t="shared" si="27"/>
        <v>337.17863382875942</v>
      </c>
      <c r="AZ175" s="420">
        <f t="shared" si="29"/>
        <v>157.34884071367594</v>
      </c>
      <c r="BA175" s="29">
        <f t="shared" si="30"/>
        <v>135.87649999999985</v>
      </c>
      <c r="BB175" s="29">
        <v>0</v>
      </c>
      <c r="BC175" s="30">
        <v>0</v>
      </c>
      <c r="BD175" s="283"/>
      <c r="BE175" s="283"/>
      <c r="BF175" s="283"/>
      <c r="BG175" s="283"/>
      <c r="BH175" s="32"/>
      <c r="BI175" s="56"/>
      <c r="BJ175" s="509"/>
      <c r="BK175" s="15">
        <v>27</v>
      </c>
      <c r="BL175" s="593">
        <f t="shared" si="21"/>
        <v>46.32</v>
      </c>
      <c r="BM175" s="593">
        <f t="shared" si="22"/>
        <v>0</v>
      </c>
      <c r="BN175" s="593">
        <f t="shared" si="23"/>
        <v>32.519999999999996</v>
      </c>
      <c r="BP175" s="593">
        <v>8</v>
      </c>
      <c r="BQ175" s="593">
        <v>0</v>
      </c>
      <c r="BR175" s="593">
        <v>6</v>
      </c>
      <c r="BU175" s="593">
        <v>27</v>
      </c>
      <c r="BV175" s="593">
        <v>40</v>
      </c>
      <c r="BW175" s="593">
        <v>0</v>
      </c>
      <c r="BX175" s="593">
        <v>30</v>
      </c>
    </row>
    <row r="176" spans="2:76" s="15" customFormat="1" ht="21" x14ac:dyDescent="0.25">
      <c r="B176" s="47"/>
      <c r="C176" s="20">
        <f t="shared" si="25"/>
        <v>45541</v>
      </c>
      <c r="D176" s="190">
        <f>SUMIFS('Transport-DB'!R:R,'Transport-DB'!C:C,"="&amp;'Work DB'!C176,'Transport-DB'!F:F,"="&amp;'Work DB'!$D$4)</f>
        <v>412.96499999999997</v>
      </c>
      <c r="E176" s="191">
        <f>SUMIFS('Transport-DB'!R:R,'Transport-DB'!C:C,"="&amp;'Work DB'!C176,'Transport-DB'!F:F,"="&amp;'Work DB'!$E$4)</f>
        <v>0</v>
      </c>
      <c r="F176" s="191">
        <f>SUMIFS('Transport-DB'!R:R,'Transport-DB'!C:C,"="&amp;'Work DB'!C176,'Transport-DB'!F:F,"="&amp;'Work DB'!$F$4)</f>
        <v>0</v>
      </c>
      <c r="G176" s="191">
        <f>SUMIFS('Transport-DB'!R:R,'Transport-DB'!C:C,"="&amp;'Work DB'!C176,'Transport-DB'!F:F,"="&amp;'Work DB'!$G$4)</f>
        <v>281.57749999999999</v>
      </c>
      <c r="H176" s="188">
        <f>SUMIFS('Transport-DB'!R:R,'Transport-DB'!C:C,"="&amp;'Work DB'!C176,'Transport-DB'!F:F,"="&amp;'Work DB'!$H$4)</f>
        <v>424.75249999999994</v>
      </c>
      <c r="I176" s="191">
        <f>SUMIFS('Transport-DB'!R:R,'Transport-DB'!C:C,"="&amp;'Work DB'!C176,'Transport-DB'!F:F,"="&amp;'Work DB'!$I$4)</f>
        <v>177.1</v>
      </c>
      <c r="J176" s="483">
        <f>SUMIFS('Transport-DB'!R:R,'Transport-DB'!C:C,"="&amp;'Work DB'!C176,'Transport-DB'!F:F,"="&amp;'Work DB'!$J$4)</f>
        <v>0</v>
      </c>
      <c r="K176" s="190">
        <f>SUMIFS('Transport-DB'!Q:Q,'Transport-DB'!C:C,"="&amp;'Work DB'!C176,'Transport-DB'!F:F,"="&amp;'Work DB'!$K$4)</f>
        <v>0</v>
      </c>
      <c r="L176" s="191">
        <f>SUMIFS('Transport-DB'!Q:Q,'Transport-DB'!C:C,"="&amp;'Work DB'!C176,'Transport-DB'!F:F,"="&amp;'Work DB'!$L$4)</f>
        <v>294</v>
      </c>
      <c r="M176" s="191">
        <f>SUMIFS('Transport-DB'!Q:Q,'Transport-DB'!C:C,"="&amp;'Work DB'!C176,'Transport-DB'!F:F,"="&amp;'Work DB'!$M$4)</f>
        <v>252</v>
      </c>
      <c r="N176" s="191">
        <f>SUMIFS('Transport-DB'!Q:Q,'Transport-DB'!C:C,"="&amp;'Work DB'!C176,'Transport-DB'!F:F,"="&amp;'Work DB'!$N$4)</f>
        <v>0</v>
      </c>
      <c r="O176" s="191">
        <f>SUMIFS('Transport-DB'!Q:Q,'Transport-DB'!C:C,"="&amp;'Work DB'!C176,'Transport-DB'!F:F,"="&amp;'Work DB'!$O$4)</f>
        <v>0</v>
      </c>
      <c r="P176" s="191">
        <f>SUMIFS('Transport-DB'!Q:Q,'Transport-DB'!C:C,"="&amp;'Work DB'!C176,'Transport-DB'!F:F,"="&amp;'Work DB'!$P$4)</f>
        <v>0</v>
      </c>
      <c r="Q176" s="188">
        <f>SUMIFS('Transport-DB'!Q:Q,'Transport-DB'!C:C,"="&amp;'Work DB'!C176,'Transport-DB'!F:F,"="&amp;'Work DB'!$Q$4)</f>
        <v>0</v>
      </c>
      <c r="R176" s="189">
        <f>SUMIFS('Transport-DB'!Q:Q,'Transport-DB'!C:C,"="&amp;'Work DB'!C176,'Transport-DB'!F:F,"="&amp;'Work DB'!$R$4)</f>
        <v>0</v>
      </c>
      <c r="S176" s="190">
        <f t="shared" si="24"/>
        <v>1590.395</v>
      </c>
      <c r="T176" s="191">
        <f t="shared" si="32"/>
        <v>252</v>
      </c>
      <c r="U176" s="191"/>
      <c r="V176" s="191"/>
      <c r="W176" s="191"/>
      <c r="X176" s="191"/>
      <c r="Y176" s="189"/>
      <c r="Z176" s="283"/>
      <c r="AA176" s="190">
        <f>SUMIFS('Transport-DB'!S:S,'Transport-DB'!C:C,"="&amp;'Work DB'!C176,'Transport-DB'!F:F,"="&amp;'Work DB'!$AA$4)</f>
        <v>118.00000000000001</v>
      </c>
      <c r="AB176" s="191">
        <f>SUMIFS('Transport-DB'!S:S,'Transport-DB'!C:C,"="&amp;'Work DB'!C176,'Transport-DB'!F:F,"="&amp;'Work DB'!$AB$4)</f>
        <v>69.599999999999994</v>
      </c>
      <c r="AC176" s="191">
        <f>SUMIFS('Transport-DB'!S:S,'Transport-DB'!C:C,"="&amp;'Work DB'!C176,'Transport-DB'!F:F,"="&amp;'Work DB'!$AC$4)</f>
        <v>70</v>
      </c>
      <c r="AD176" s="188">
        <f>SUMIFS('Transport-DB'!S:S,'Transport-DB'!C:C,"="&amp;'Work DB'!C176,'Transport-DB'!F:F,"="&amp;'Work DB'!$AD$4)</f>
        <v>40</v>
      </c>
      <c r="AE176" s="188">
        <f>SUMIFS('Transport-DB'!S:S,'Transport-DB'!C:C,"="&amp;'Work DB'!C176,'Transport-DB'!F:F,"="&amp;'Work DB'!$AE$4)</f>
        <v>0</v>
      </c>
      <c r="AF176" s="188">
        <f>SUMIFS('Transport-DB'!S:S,'Transport-DB'!C:C,"="&amp;'Work DB'!C176,'Transport-DB'!F:F,"="&amp;'Work DB'!$AF$4)</f>
        <v>0</v>
      </c>
      <c r="AG176" s="189"/>
      <c r="AH176" s="230">
        <f>SUMIFS('Transport-DB'!T:T,'Transport-DB'!C:C,"="&amp;'Work DB'!C176)</f>
        <v>0</v>
      </c>
      <c r="AI176" s="32">
        <v>65</v>
      </c>
      <c r="AJ176" s="29">
        <v>0</v>
      </c>
      <c r="AK176" s="30">
        <f>SUMIFS(Civil_DB[بتن],Civil_DB[تاریخ],"="&amp;'Work DB'!C176)</f>
        <v>39</v>
      </c>
      <c r="AL176" s="28">
        <v>0</v>
      </c>
      <c r="AM176" s="29">
        <v>0</v>
      </c>
      <c r="AN176" s="31">
        <v>0</v>
      </c>
      <c r="AO176" s="28">
        <v>74</v>
      </c>
      <c r="AP176" s="29">
        <v>63</v>
      </c>
      <c r="AQ176" s="29">
        <v>132</v>
      </c>
      <c r="AR176" s="30">
        <v>11</v>
      </c>
      <c r="AS176" s="28">
        <v>14</v>
      </c>
      <c r="AT176" s="29">
        <v>21</v>
      </c>
      <c r="AU176" s="232">
        <f>'Daily Gas'!AA20</f>
        <v>5910</v>
      </c>
      <c r="AV176" s="239">
        <f>AV175-AU176+13500</f>
        <v>73108</v>
      </c>
      <c r="AW176" s="420">
        <f t="shared" si="31"/>
        <v>47.81</v>
      </c>
      <c r="AX176" s="29">
        <v>0</v>
      </c>
      <c r="AY176" s="29">
        <f t="shared" si="27"/>
        <v>325.69874749047182</v>
      </c>
      <c r="AZ176" s="420">
        <f t="shared" si="29"/>
        <v>148.05335230653918</v>
      </c>
      <c r="BA176" s="29">
        <f t="shared" si="30"/>
        <v>113.47099999999985</v>
      </c>
      <c r="BB176" s="29">
        <v>0</v>
      </c>
      <c r="BC176" s="30">
        <v>0</v>
      </c>
      <c r="BD176" s="283"/>
      <c r="BE176" s="283"/>
      <c r="BF176" s="283"/>
      <c r="BG176" s="283"/>
      <c r="BH176" s="32"/>
      <c r="BI176" s="56"/>
      <c r="BJ176" s="509"/>
      <c r="BK176" s="15">
        <v>0</v>
      </c>
      <c r="BL176" s="593">
        <f t="shared" si="21"/>
        <v>0</v>
      </c>
      <c r="BM176" s="593">
        <f t="shared" si="22"/>
        <v>0</v>
      </c>
      <c r="BN176" s="593">
        <f t="shared" si="23"/>
        <v>0</v>
      </c>
      <c r="BP176" s="593">
        <v>0</v>
      </c>
      <c r="BQ176" s="593">
        <v>0</v>
      </c>
      <c r="BR176" s="593">
        <v>0</v>
      </c>
      <c r="BU176" s="593">
        <v>0</v>
      </c>
      <c r="BV176" s="593">
        <v>0</v>
      </c>
      <c r="BW176" s="593">
        <v>0</v>
      </c>
      <c r="BX176" s="593">
        <v>0</v>
      </c>
    </row>
    <row r="177" spans="2:76" s="15" customFormat="1" ht="21" x14ac:dyDescent="0.25">
      <c r="B177" s="47"/>
      <c r="C177" s="20">
        <f t="shared" si="25"/>
        <v>45542</v>
      </c>
      <c r="D177" s="190">
        <f>SUMIFS('Transport-DB'!R:R,'Transport-DB'!C:C,"="&amp;'Work DB'!C177,'Transport-DB'!F:F,"="&amp;'Work DB'!$D$4)</f>
        <v>367.08</v>
      </c>
      <c r="E177" s="191">
        <f>SUMIFS('Transport-DB'!R:R,'Transport-DB'!C:C,"="&amp;'Work DB'!C177,'Transport-DB'!F:F,"="&amp;'Work DB'!$E$4)</f>
        <v>338.84749999999997</v>
      </c>
      <c r="F177" s="191">
        <f>SUMIFS('Transport-DB'!R:R,'Transport-DB'!C:C,"="&amp;'Work DB'!C177,'Transport-DB'!F:F,"="&amp;'Work DB'!$F$4)</f>
        <v>224.3075</v>
      </c>
      <c r="G177" s="191">
        <f>SUMIFS('Transport-DB'!R:R,'Transport-DB'!C:C,"="&amp;'Work DB'!C177,'Transport-DB'!F:F,"="&amp;'Work DB'!$G$4)</f>
        <v>305.44</v>
      </c>
      <c r="H177" s="188">
        <f>SUMIFS('Transport-DB'!R:R,'Transport-DB'!C:C,"="&amp;'Work DB'!C177,'Transport-DB'!F:F,"="&amp;'Work DB'!$H$4)</f>
        <v>338.84750000000003</v>
      </c>
      <c r="I177" s="191">
        <f>SUMIFS('Transport-DB'!R:R,'Transport-DB'!C:C,"="&amp;'Work DB'!C177,'Transport-DB'!F:F,"="&amp;'Work DB'!$I$4)</f>
        <v>0</v>
      </c>
      <c r="J177" s="483">
        <f>SUMIFS('Transport-DB'!R:R,'Transport-DB'!C:C,"="&amp;'Work DB'!C177,'Transport-DB'!F:F,"="&amp;'Work DB'!$J$4)</f>
        <v>0</v>
      </c>
      <c r="K177" s="190">
        <f>SUMIFS('Transport-DB'!Q:Q,'Transport-DB'!C:C,"="&amp;'Work DB'!C177,'Transport-DB'!F:F,"="&amp;'Work DB'!$K$4)</f>
        <v>0</v>
      </c>
      <c r="L177" s="191">
        <f>SUMIFS('Transport-DB'!Q:Q,'Transport-DB'!C:C,"="&amp;'Work DB'!C177,'Transport-DB'!F:F,"="&amp;'Work DB'!$L$4)</f>
        <v>350</v>
      </c>
      <c r="M177" s="191">
        <f>SUMIFS('Transport-DB'!Q:Q,'Transport-DB'!C:C,"="&amp;'Work DB'!C177,'Transport-DB'!F:F,"="&amp;'Work DB'!$M$4)</f>
        <v>686</v>
      </c>
      <c r="N177" s="191">
        <f>SUMIFS('Transport-DB'!Q:Q,'Transport-DB'!C:C,"="&amp;'Work DB'!C177,'Transport-DB'!F:F,"="&amp;'Work DB'!$N$4)</f>
        <v>0</v>
      </c>
      <c r="O177" s="191">
        <f>SUMIFS('Transport-DB'!Q:Q,'Transport-DB'!C:C,"="&amp;'Work DB'!C177,'Transport-DB'!F:F,"="&amp;'Work DB'!$O$4)</f>
        <v>0</v>
      </c>
      <c r="P177" s="191">
        <f>SUMIFS('Transport-DB'!Q:Q,'Transport-DB'!C:C,"="&amp;'Work DB'!C177,'Transport-DB'!F:F,"="&amp;'Work DB'!$P$4)</f>
        <v>0</v>
      </c>
      <c r="Q177" s="188">
        <f>SUMIFS('Transport-DB'!Q:Q,'Transport-DB'!C:C,"="&amp;'Work DB'!C177,'Transport-DB'!F:F,"="&amp;'Work DB'!$Q$4)</f>
        <v>0</v>
      </c>
      <c r="R177" s="189">
        <f>SUMIFS('Transport-DB'!Q:Q,'Transport-DB'!C:C,"="&amp;'Work DB'!C177,'Transport-DB'!F:F,"="&amp;'Work DB'!$R$4)</f>
        <v>0</v>
      </c>
      <c r="S177" s="190">
        <f t="shared" si="24"/>
        <v>1924.5225</v>
      </c>
      <c r="T177" s="191">
        <f t="shared" si="32"/>
        <v>686</v>
      </c>
      <c r="U177" s="191"/>
      <c r="V177" s="191"/>
      <c r="W177" s="191"/>
      <c r="X177" s="191"/>
      <c r="Y177" s="189"/>
      <c r="Z177" s="283"/>
      <c r="AA177" s="190">
        <f>SUMIFS('Transport-DB'!S:S,'Transport-DB'!C:C,"="&amp;'Work DB'!C177,'Transport-DB'!F:F,"="&amp;'Work DB'!$AA$4)</f>
        <v>82.600000000000009</v>
      </c>
      <c r="AB177" s="191">
        <f>SUMIFS('Transport-DB'!S:S,'Transport-DB'!C:C,"="&amp;'Work DB'!C177,'Transport-DB'!F:F,"="&amp;'Work DB'!$AB$4)</f>
        <v>58</v>
      </c>
      <c r="AC177" s="191">
        <f>SUMIFS('Transport-DB'!S:S,'Transport-DB'!C:C,"="&amp;'Work DB'!C177,'Transport-DB'!F:F,"="&amp;'Work DB'!$AC$4)</f>
        <v>169.6</v>
      </c>
      <c r="AD177" s="188">
        <f>SUMIFS('Transport-DB'!S:S,'Transport-DB'!C:C,"="&amp;'Work DB'!C177,'Transport-DB'!F:F,"="&amp;'Work DB'!$AD$4)</f>
        <v>50</v>
      </c>
      <c r="AE177" s="188">
        <f>SUMIFS('Transport-DB'!S:S,'Transport-DB'!C:C,"="&amp;'Work DB'!C177,'Transport-DB'!F:F,"="&amp;'Work DB'!$AE$4)</f>
        <v>0</v>
      </c>
      <c r="AF177" s="188">
        <f>SUMIFS('Transport-DB'!S:S,'Transport-DB'!C:C,"="&amp;'Work DB'!C177,'Transport-DB'!F:F,"="&amp;'Work DB'!$AF$4)</f>
        <v>0</v>
      </c>
      <c r="AG177" s="189"/>
      <c r="AH177" s="230">
        <f>SUMIFS('Transport-DB'!T:T,'Transport-DB'!C:C,"="&amp;'Work DB'!C177)</f>
        <v>0</v>
      </c>
      <c r="AI177" s="32">
        <v>54</v>
      </c>
      <c r="AJ177" s="29">
        <v>0</v>
      </c>
      <c r="AK177" s="30">
        <f>SUMIFS(Civil_DB[بتن],Civil_DB[تاریخ],"="&amp;'Work DB'!C177)</f>
        <v>73</v>
      </c>
      <c r="AL177" s="28">
        <v>0</v>
      </c>
      <c r="AM177" s="29">
        <v>0</v>
      </c>
      <c r="AN177" s="31">
        <v>0</v>
      </c>
      <c r="AO177" s="28">
        <v>74</v>
      </c>
      <c r="AP177" s="29">
        <v>76</v>
      </c>
      <c r="AQ177" s="29">
        <v>164</v>
      </c>
      <c r="AR177" s="30">
        <v>11</v>
      </c>
      <c r="AS177" s="28">
        <v>14</v>
      </c>
      <c r="AT177" s="29">
        <v>31</v>
      </c>
      <c r="AU177" s="232">
        <f>'Daily Gas'!AA21</f>
        <v>2023</v>
      </c>
      <c r="AV177" s="239">
        <f>AV176-AU177+13500</f>
        <v>84585</v>
      </c>
      <c r="AW177" s="420">
        <f t="shared" si="31"/>
        <v>108.45</v>
      </c>
      <c r="AX177" s="29">
        <v>0</v>
      </c>
      <c r="AY177" s="29">
        <f t="shared" si="27"/>
        <v>307.26506001556709</v>
      </c>
      <c r="AZ177" s="420">
        <f t="shared" si="29"/>
        <v>132.11881878347378</v>
      </c>
      <c r="BA177" s="29">
        <f t="shared" si="30"/>
        <v>158.25249999999986</v>
      </c>
      <c r="BB177" s="29">
        <v>0</v>
      </c>
      <c r="BC177" s="30">
        <v>0</v>
      </c>
      <c r="BD177" s="283"/>
      <c r="BE177" s="283"/>
      <c r="BF177" s="283"/>
      <c r="BG177" s="283"/>
      <c r="BH177" s="32"/>
      <c r="BI177" s="56"/>
      <c r="BJ177" s="509"/>
      <c r="BK177" s="15">
        <f>28+29+27</f>
        <v>84</v>
      </c>
      <c r="BL177" s="593">
        <f t="shared" si="21"/>
        <v>0</v>
      </c>
      <c r="BM177" s="593">
        <f t="shared" si="22"/>
        <v>0</v>
      </c>
      <c r="BN177" s="593">
        <f t="shared" si="23"/>
        <v>86.72</v>
      </c>
      <c r="BP177" s="593">
        <v>0</v>
      </c>
      <c r="BQ177" s="593">
        <v>0</v>
      </c>
      <c r="BR177" s="593">
        <v>16</v>
      </c>
      <c r="BU177" s="593">
        <f>28+29+27</f>
        <v>84</v>
      </c>
      <c r="BV177" s="593">
        <v>0</v>
      </c>
      <c r="BW177" s="593">
        <v>0</v>
      </c>
      <c r="BX177" s="593">
        <v>80</v>
      </c>
    </row>
    <row r="178" spans="2:76" s="15" customFormat="1" ht="21" x14ac:dyDescent="0.25">
      <c r="B178" s="47"/>
      <c r="C178" s="20">
        <f t="shared" si="25"/>
        <v>45543</v>
      </c>
      <c r="D178" s="190">
        <f>SUMIFS('Transport-DB'!R:R,'Transport-DB'!C:C,"="&amp;'Work DB'!C178,'Transport-DB'!F:F,"="&amp;'Work DB'!$D$4)</f>
        <v>175.89250000000001</v>
      </c>
      <c r="E178" s="191">
        <f>SUMIFS('Transport-DB'!R:R,'Transport-DB'!C:C,"="&amp;'Work DB'!C178,'Transport-DB'!F:F,"="&amp;'Work DB'!$E$4)</f>
        <v>400.89</v>
      </c>
      <c r="F178" s="191">
        <f>SUMIFS('Transport-DB'!R:R,'Transport-DB'!C:C,"="&amp;'Work DB'!C178,'Transport-DB'!F:F,"="&amp;'Work DB'!$F$4)</f>
        <v>133.63</v>
      </c>
      <c r="G178" s="191">
        <f>SUMIFS('Transport-DB'!R:R,'Transport-DB'!C:C,"="&amp;'Work DB'!C178,'Transport-DB'!F:F,"="&amp;'Work DB'!$G$4)</f>
        <v>415.20749999999998</v>
      </c>
      <c r="H178" s="188">
        <f>SUMIFS('Transport-DB'!R:R,'Transport-DB'!C:C,"="&amp;'Work DB'!C178,'Transport-DB'!F:F,"="&amp;'Work DB'!$H$4)</f>
        <v>310.21249999999998</v>
      </c>
      <c r="I178" s="191">
        <f>SUMIFS('Transport-DB'!R:R,'Transport-DB'!C:C,"="&amp;'Work DB'!C178,'Transport-DB'!F:F,"="&amp;'Work DB'!$I$4)</f>
        <v>0</v>
      </c>
      <c r="J178" s="483">
        <f>SUMIFS('Transport-DB'!R:R,'Transport-DB'!C:C,"="&amp;'Work DB'!C178,'Transport-DB'!F:F,"="&amp;'Work DB'!$J$4)</f>
        <v>0</v>
      </c>
      <c r="K178" s="190">
        <f>SUMIFS('Transport-DB'!Q:Q,'Transport-DB'!C:C,"="&amp;'Work DB'!C178,'Transport-DB'!F:F,"="&amp;'Work DB'!$K$4)</f>
        <v>0</v>
      </c>
      <c r="L178" s="191">
        <f>SUMIFS('Transport-DB'!Q:Q,'Transport-DB'!C:C,"="&amp;'Work DB'!C178,'Transport-DB'!F:F,"="&amp;'Work DB'!$L$4)</f>
        <v>630</v>
      </c>
      <c r="M178" s="191">
        <f>SUMIFS('Transport-DB'!Q:Q,'Transport-DB'!C:C,"="&amp;'Work DB'!C178,'Transport-DB'!F:F,"="&amp;'Work DB'!$M$4)</f>
        <v>756</v>
      </c>
      <c r="N178" s="191">
        <f>SUMIFS('Transport-DB'!Q:Q,'Transport-DB'!C:C,"="&amp;'Work DB'!C178,'Transport-DB'!F:F,"="&amp;'Work DB'!$N$4)</f>
        <v>0</v>
      </c>
      <c r="O178" s="191">
        <f>SUMIFS('Transport-DB'!Q:Q,'Transport-DB'!C:C,"="&amp;'Work DB'!C178,'Transport-DB'!F:F,"="&amp;'Work DB'!$O$4)</f>
        <v>0</v>
      </c>
      <c r="P178" s="191">
        <f>SUMIFS('Transport-DB'!Q:Q,'Transport-DB'!C:C,"="&amp;'Work DB'!C178,'Transport-DB'!F:F,"="&amp;'Work DB'!$P$4)</f>
        <v>0</v>
      </c>
      <c r="Q178" s="188">
        <f>SUMIFS('Transport-DB'!Q:Q,'Transport-DB'!C:C,"="&amp;'Work DB'!C178,'Transport-DB'!F:F,"="&amp;'Work DB'!$Q$4)</f>
        <v>0</v>
      </c>
      <c r="R178" s="189">
        <f>SUMIFS('Transport-DB'!Q:Q,'Transport-DB'!C:C,"="&amp;'Work DB'!C178,'Transport-DB'!F:F,"="&amp;'Work DB'!$R$4)</f>
        <v>0</v>
      </c>
      <c r="S178" s="190">
        <f t="shared" si="24"/>
        <v>2065.8325</v>
      </c>
      <c r="T178" s="191">
        <f t="shared" si="32"/>
        <v>756</v>
      </c>
      <c r="U178" s="191"/>
      <c r="V178" s="191"/>
      <c r="W178" s="191"/>
      <c r="X178" s="191"/>
      <c r="Y178" s="189"/>
      <c r="Z178" s="283"/>
      <c r="AA178" s="190">
        <f>SUMIFS('Transport-DB'!S:S,'Transport-DB'!C:C,"="&amp;'Work DB'!C178,'Transport-DB'!F:F,"="&amp;'Work DB'!$AA$4)</f>
        <v>94.4</v>
      </c>
      <c r="AB178" s="191">
        <f>SUMIFS('Transport-DB'!S:S,'Transport-DB'!C:C,"="&amp;'Work DB'!C178,'Transport-DB'!F:F,"="&amp;'Work DB'!$AB$4)</f>
        <v>69.599999999999994</v>
      </c>
      <c r="AC178" s="191">
        <f>SUMIFS('Transport-DB'!S:S,'Transport-DB'!C:C,"="&amp;'Work DB'!C178,'Transport-DB'!F:F,"="&amp;'Work DB'!$AC$4)</f>
        <v>180.8</v>
      </c>
      <c r="AD178" s="188">
        <f>SUMIFS('Transport-DB'!S:S,'Transport-DB'!C:C,"="&amp;'Work DB'!C178,'Transport-DB'!F:F,"="&amp;'Work DB'!$AD$4)</f>
        <v>40</v>
      </c>
      <c r="AE178" s="188">
        <f>SUMIFS('Transport-DB'!S:S,'Transport-DB'!C:C,"="&amp;'Work DB'!C178,'Transport-DB'!F:F,"="&amp;'Work DB'!$AE$4)</f>
        <v>0</v>
      </c>
      <c r="AF178" s="188">
        <f>SUMIFS('Transport-DB'!S:S,'Transport-DB'!C:C,"="&amp;'Work DB'!C178,'Transport-DB'!F:F,"="&amp;'Work DB'!$AF$4)</f>
        <v>52</v>
      </c>
      <c r="AG178" s="189"/>
      <c r="AH178" s="230">
        <f>SUMIFS('Transport-DB'!T:T,'Transport-DB'!C:C,"="&amp;'Work DB'!C178)</f>
        <v>99.75</v>
      </c>
      <c r="AI178" s="32">
        <v>60</v>
      </c>
      <c r="AJ178" s="29">
        <v>0</v>
      </c>
      <c r="AK178" s="30">
        <f>SUMIFS(Civil_DB[بتن],Civil_DB[تاریخ],"="&amp;'Work DB'!C178)</f>
        <v>56</v>
      </c>
      <c r="AL178" s="28">
        <v>0</v>
      </c>
      <c r="AM178" s="29">
        <v>0</v>
      </c>
      <c r="AN178" s="31">
        <v>0</v>
      </c>
      <c r="AO178" s="28">
        <v>78</v>
      </c>
      <c r="AP178" s="29">
        <v>86</v>
      </c>
      <c r="AQ178" s="29">
        <v>167</v>
      </c>
      <c r="AR178" s="30">
        <v>11</v>
      </c>
      <c r="AS178" s="28">
        <v>14</v>
      </c>
      <c r="AT178" s="29">
        <v>31</v>
      </c>
      <c r="AU178" s="232">
        <f>'Daily Gas'!AA22</f>
        <v>6264</v>
      </c>
      <c r="AV178" s="239">
        <f t="shared" ref="AV178:AV183" si="33">AV177-AU178</f>
        <v>78321</v>
      </c>
      <c r="AW178" s="420">
        <f t="shared" si="31"/>
        <v>145.53</v>
      </c>
      <c r="AX178" s="29">
        <v>0</v>
      </c>
      <c r="AY178" s="29">
        <f t="shared" si="27"/>
        <v>292.55000941541141</v>
      </c>
      <c r="AZ178" s="420">
        <f t="shared" si="29"/>
        <v>119.70963059563904</v>
      </c>
      <c r="BA178" s="29">
        <f t="shared" si="30"/>
        <v>245.32049999999987</v>
      </c>
      <c r="BB178" s="29">
        <v>0</v>
      </c>
      <c r="BC178" s="30">
        <v>0</v>
      </c>
      <c r="BD178" s="283"/>
      <c r="BE178" s="283"/>
      <c r="BF178" s="283"/>
      <c r="BG178" s="283"/>
      <c r="BH178" s="32"/>
      <c r="BI178" s="56"/>
      <c r="BJ178" s="509"/>
      <c r="BK178" s="15">
        <f>28+27</f>
        <v>55</v>
      </c>
      <c r="BL178" s="593">
        <f t="shared" si="21"/>
        <v>0</v>
      </c>
      <c r="BM178" s="593">
        <f t="shared" si="22"/>
        <v>0</v>
      </c>
      <c r="BN178" s="593">
        <f t="shared" si="23"/>
        <v>119.24</v>
      </c>
      <c r="BP178" s="593">
        <v>0</v>
      </c>
      <c r="BQ178" s="593">
        <v>0</v>
      </c>
      <c r="BR178" s="593">
        <v>22</v>
      </c>
      <c r="BU178" s="593">
        <f>28+27</f>
        <v>55</v>
      </c>
      <c r="BV178" s="593">
        <v>0</v>
      </c>
      <c r="BW178" s="593">
        <v>0</v>
      </c>
      <c r="BX178" s="593">
        <f>22*5</f>
        <v>110</v>
      </c>
    </row>
    <row r="179" spans="2:76" s="15" customFormat="1" ht="21" x14ac:dyDescent="0.25">
      <c r="B179" s="47"/>
      <c r="C179" s="20">
        <f t="shared" si="25"/>
        <v>45544</v>
      </c>
      <c r="D179" s="190">
        <f>SUMIFS('Transport-DB'!R:R,'Transport-DB'!C:C,"="&amp;'Work DB'!C179,'Transport-DB'!F:F,"="&amp;'Work DB'!$D$4)</f>
        <v>107.065</v>
      </c>
      <c r="E179" s="191">
        <f>SUMIFS('Transport-DB'!R:R,'Transport-DB'!C:C,"="&amp;'Work DB'!C179,'Transport-DB'!F:F,"="&amp;'Work DB'!$E$4)</f>
        <v>400.89</v>
      </c>
      <c r="F179" s="191">
        <f>SUMIFS('Transport-DB'!R:R,'Transport-DB'!C:C,"="&amp;'Work DB'!C179,'Transport-DB'!F:F,"="&amp;'Work DB'!$F$4)</f>
        <v>0</v>
      </c>
      <c r="G179" s="191">
        <f>SUMIFS('Transport-DB'!R:R,'Transport-DB'!C:C,"="&amp;'Work DB'!C179,'Transport-DB'!F:F,"="&amp;'Work DB'!$G$4)</f>
        <v>377.02750000000003</v>
      </c>
      <c r="H179" s="188">
        <f>SUMIFS('Transport-DB'!R:R,'Transport-DB'!C:C,"="&amp;'Work DB'!C179,'Transport-DB'!F:F,"="&amp;'Work DB'!$H$4)</f>
        <v>314.98500000000001</v>
      </c>
      <c r="I179" s="191">
        <f>SUMIFS('Transport-DB'!R:R,'Transport-DB'!C:C,"="&amp;'Work DB'!C179,'Transport-DB'!F:F,"="&amp;'Work DB'!$I$4)</f>
        <v>0</v>
      </c>
      <c r="J179" s="483">
        <f>SUMIFS('Transport-DB'!R:R,'Transport-DB'!C:C,"="&amp;'Work DB'!C179,'Transport-DB'!F:F,"="&amp;'Work DB'!$J$4)</f>
        <v>0</v>
      </c>
      <c r="K179" s="190">
        <f>SUMIFS('Transport-DB'!Q:Q,'Transport-DB'!C:C,"="&amp;'Work DB'!C179,'Transport-DB'!F:F,"="&amp;'Work DB'!$K$4)</f>
        <v>0</v>
      </c>
      <c r="L179" s="191">
        <f>SUMIFS('Transport-DB'!Q:Q,'Transport-DB'!C:C,"="&amp;'Work DB'!C179,'Transport-DB'!F:F,"="&amp;'Work DB'!$L$4)</f>
        <v>630</v>
      </c>
      <c r="M179" s="191">
        <f>SUMIFS('Transport-DB'!Q:Q,'Transport-DB'!C:C,"="&amp;'Work DB'!C179,'Transport-DB'!F:F,"="&amp;'Work DB'!$M$4)</f>
        <v>802</v>
      </c>
      <c r="N179" s="191">
        <f>SUMIFS('Transport-DB'!Q:Q,'Transport-DB'!C:C,"="&amp;'Work DB'!C179,'Transport-DB'!F:F,"="&amp;'Work DB'!$N$4)</f>
        <v>0</v>
      </c>
      <c r="O179" s="191">
        <f>SUMIFS('Transport-DB'!Q:Q,'Transport-DB'!C:C,"="&amp;'Work DB'!C179,'Transport-DB'!F:F,"="&amp;'Work DB'!$O$4)</f>
        <v>0</v>
      </c>
      <c r="P179" s="191">
        <f>SUMIFS('Transport-DB'!Q:Q,'Transport-DB'!C:C,"="&amp;'Work DB'!C179,'Transport-DB'!F:F,"="&amp;'Work DB'!$P$4)</f>
        <v>0</v>
      </c>
      <c r="Q179" s="188">
        <f>SUMIFS('Transport-DB'!Q:Q,'Transport-DB'!C:C,"="&amp;'Work DB'!C179,'Transport-DB'!F:F,"="&amp;'Work DB'!$Q$4)</f>
        <v>0</v>
      </c>
      <c r="R179" s="189">
        <f>SUMIFS('Transport-DB'!Q:Q,'Transport-DB'!C:C,"="&amp;'Work DB'!C179,'Transport-DB'!F:F,"="&amp;'Work DB'!$R$4)</f>
        <v>0</v>
      </c>
      <c r="S179" s="190">
        <f t="shared" si="24"/>
        <v>1829.9675000000002</v>
      </c>
      <c r="T179" s="191">
        <f t="shared" si="32"/>
        <v>802</v>
      </c>
      <c r="U179" s="191"/>
      <c r="V179" s="191"/>
      <c r="W179" s="191"/>
      <c r="X179" s="191"/>
      <c r="Y179" s="189"/>
      <c r="Z179" s="283"/>
      <c r="AA179" s="190">
        <f>SUMIFS('Transport-DB'!S:S,'Transport-DB'!C:C,"="&amp;'Work DB'!C179,'Transport-DB'!F:F,"="&amp;'Work DB'!$AA$4)</f>
        <v>82.600000000000009</v>
      </c>
      <c r="AB179" s="191">
        <f>SUMIFS('Transport-DB'!S:S,'Transport-DB'!C:C,"="&amp;'Work DB'!C179,'Transport-DB'!F:F,"="&amp;'Work DB'!$AB$4)</f>
        <v>46.4</v>
      </c>
      <c r="AC179" s="191">
        <f>SUMIFS('Transport-DB'!S:S,'Transport-DB'!C:C,"="&amp;'Work DB'!C179,'Transport-DB'!F:F,"="&amp;'Work DB'!$AC$4)</f>
        <v>106</v>
      </c>
      <c r="AD179" s="188">
        <f>SUMIFS('Transport-DB'!S:S,'Transport-DB'!C:C,"="&amp;'Work DB'!C179,'Transport-DB'!F:F,"="&amp;'Work DB'!$AD$4)</f>
        <v>40</v>
      </c>
      <c r="AE179" s="188">
        <f>SUMIFS('Transport-DB'!S:S,'Transport-DB'!C:C,"="&amp;'Work DB'!C179,'Transport-DB'!F:F,"="&amp;'Work DB'!$AE$4)</f>
        <v>0</v>
      </c>
      <c r="AF179" s="188">
        <f>SUMIFS('Transport-DB'!S:S,'Transport-DB'!C:C,"="&amp;'Work DB'!C179,'Transport-DB'!F:F,"="&amp;'Work DB'!$AF$4)</f>
        <v>39</v>
      </c>
      <c r="AG179" s="189"/>
      <c r="AH179" s="230">
        <f>SUMIFS('Transport-DB'!T:T,'Transport-DB'!C:C,"="&amp;'Work DB'!C179)</f>
        <v>0</v>
      </c>
      <c r="AI179" s="32">
        <v>60</v>
      </c>
      <c r="AJ179" s="29">
        <v>0</v>
      </c>
      <c r="AK179" s="30">
        <f>SUMIFS(Civil_DB[بتن],Civil_DB[تاریخ],"="&amp;'Work DB'!C179)</f>
        <v>56</v>
      </c>
      <c r="AL179" s="28">
        <v>0</v>
      </c>
      <c r="AM179" s="29">
        <v>0</v>
      </c>
      <c r="AN179" s="31">
        <v>0</v>
      </c>
      <c r="AO179" s="28">
        <v>78</v>
      </c>
      <c r="AP179" s="29">
        <v>86</v>
      </c>
      <c r="AQ179" s="29">
        <v>168</v>
      </c>
      <c r="AR179" s="30">
        <v>11</v>
      </c>
      <c r="AS179" s="28">
        <v>15</v>
      </c>
      <c r="AT179" s="29">
        <v>30</v>
      </c>
      <c r="AU179" s="232">
        <f>'Daily Gas'!AA23</f>
        <v>4251</v>
      </c>
      <c r="AV179" s="239">
        <f t="shared" si="33"/>
        <v>74070</v>
      </c>
      <c r="AW179" s="420">
        <f t="shared" si="31"/>
        <v>156.61000000000001</v>
      </c>
      <c r="AX179" s="29">
        <v>0</v>
      </c>
      <c r="AY179" s="29">
        <f t="shared" si="27"/>
        <v>300.91050932125734</v>
      </c>
      <c r="AZ179" s="420">
        <f t="shared" si="29"/>
        <v>136.08503428968262</v>
      </c>
      <c r="BA179" s="29">
        <f t="shared" si="30"/>
        <v>283.60849999999988</v>
      </c>
      <c r="BB179" s="29">
        <v>0</v>
      </c>
      <c r="BC179" s="30">
        <v>0</v>
      </c>
      <c r="BD179" s="283"/>
      <c r="BE179" s="283"/>
      <c r="BF179" s="283"/>
      <c r="BG179" s="283"/>
      <c r="BH179" s="32"/>
      <c r="BI179" s="56"/>
      <c r="BJ179" s="509"/>
      <c r="BK179" s="15">
        <v>29</v>
      </c>
      <c r="BL179" s="593">
        <f t="shared" si="21"/>
        <v>23.16</v>
      </c>
      <c r="BM179" s="593">
        <f t="shared" si="22"/>
        <v>28.95</v>
      </c>
      <c r="BN179" s="593">
        <f t="shared" si="23"/>
        <v>70.459999999999994</v>
      </c>
      <c r="BP179" s="593">
        <v>4</v>
      </c>
      <c r="BQ179" s="593">
        <v>5</v>
      </c>
      <c r="BR179" s="593">
        <v>13</v>
      </c>
      <c r="BU179" s="593">
        <v>29</v>
      </c>
      <c r="BV179" s="593">
        <v>20</v>
      </c>
      <c r="BW179" s="593">
        <v>25</v>
      </c>
      <c r="BX179" s="593">
        <v>65</v>
      </c>
    </row>
    <row r="180" spans="2:76" s="15" customFormat="1" ht="21" x14ac:dyDescent="0.25">
      <c r="B180" s="47"/>
      <c r="C180" s="20">
        <f t="shared" si="25"/>
        <v>45545</v>
      </c>
      <c r="D180" s="190">
        <f>SUMIFS('Transport-DB'!R:R,'Transport-DB'!C:C,"="&amp;'Work DB'!C180,'Transport-DB'!F:F,"="&amp;'Work DB'!$D$4)</f>
        <v>99.41749999999999</v>
      </c>
      <c r="E180" s="191">
        <f>SUMIFS('Transport-DB'!R:R,'Transport-DB'!C:C,"="&amp;'Work DB'!C180,'Transport-DB'!F:F,"="&amp;'Work DB'!$E$4)</f>
        <v>410.435</v>
      </c>
      <c r="F180" s="191">
        <f>SUMIFS('Transport-DB'!R:R,'Transport-DB'!C:C,"="&amp;'Work DB'!C180,'Transport-DB'!F:F,"="&amp;'Work DB'!$F$4)</f>
        <v>100.2225</v>
      </c>
      <c r="G180" s="191">
        <f>SUMIFS('Transport-DB'!R:R,'Transport-DB'!C:C,"="&amp;'Work DB'!C180,'Transport-DB'!F:F,"="&amp;'Work DB'!$G$4)</f>
        <v>424.7525</v>
      </c>
      <c r="H180" s="188">
        <f>SUMIFS('Transport-DB'!R:R,'Transport-DB'!C:C,"="&amp;'Work DB'!C180,'Transport-DB'!F:F,"="&amp;'Work DB'!$H$4)</f>
        <v>286.35000000000002</v>
      </c>
      <c r="I180" s="191">
        <f>SUMIFS('Transport-DB'!R:R,'Transport-DB'!C:C,"="&amp;'Work DB'!C180,'Transport-DB'!F:F,"="&amp;'Work DB'!$I$4)</f>
        <v>273.7</v>
      </c>
      <c r="J180" s="483">
        <f>SUMIFS('Transport-DB'!R:R,'Transport-DB'!C:C,"="&amp;'Work DB'!C180,'Transport-DB'!F:F,"="&amp;'Work DB'!$J$4)</f>
        <v>0</v>
      </c>
      <c r="K180" s="190">
        <f>SUMIFS('Transport-DB'!Q:Q,'Transport-DB'!C:C,"="&amp;'Work DB'!C180,'Transport-DB'!F:F,"="&amp;'Work DB'!$K$4)</f>
        <v>0</v>
      </c>
      <c r="L180" s="191">
        <f>SUMIFS('Transport-DB'!Q:Q,'Transport-DB'!C:C,"="&amp;'Work DB'!C180,'Transport-DB'!F:F,"="&amp;'Work DB'!$L$4)</f>
        <v>553</v>
      </c>
      <c r="M180" s="191">
        <f>SUMIFS('Transport-DB'!Q:Q,'Transport-DB'!C:C,"="&amp;'Work DB'!C180,'Transport-DB'!F:F,"="&amp;'Work DB'!$M$4)</f>
        <v>1035</v>
      </c>
      <c r="N180" s="191">
        <f>SUMIFS('Transport-DB'!Q:Q,'Transport-DB'!C:C,"="&amp;'Work DB'!C180,'Transport-DB'!F:F,"="&amp;'Work DB'!$N$4)</f>
        <v>0</v>
      </c>
      <c r="O180" s="191">
        <f>SUMIFS('Transport-DB'!Q:Q,'Transport-DB'!C:C,"="&amp;'Work DB'!C180,'Transport-DB'!F:F,"="&amp;'Work DB'!$O$4)</f>
        <v>0</v>
      </c>
      <c r="P180" s="191">
        <f>SUMIFS('Transport-DB'!Q:Q,'Transport-DB'!C:C,"="&amp;'Work DB'!C180,'Transport-DB'!F:F,"="&amp;'Work DB'!$P$4)</f>
        <v>0</v>
      </c>
      <c r="Q180" s="188">
        <f>SUMIFS('Transport-DB'!Q:Q,'Transport-DB'!C:C,"="&amp;'Work DB'!C180,'Transport-DB'!F:F,"="&amp;'Work DB'!$Q$4)</f>
        <v>0</v>
      </c>
      <c r="R180" s="189">
        <f>SUMIFS('Transport-DB'!Q:Q,'Transport-DB'!C:C,"="&amp;'Work DB'!C180,'Transport-DB'!F:F,"="&amp;'Work DB'!$R$4)</f>
        <v>0</v>
      </c>
      <c r="S180" s="190">
        <f t="shared" si="24"/>
        <v>2147.8774999999996</v>
      </c>
      <c r="T180" s="191">
        <f t="shared" si="32"/>
        <v>1035</v>
      </c>
      <c r="U180" s="191"/>
      <c r="V180" s="191"/>
      <c r="W180" s="191"/>
      <c r="X180" s="191"/>
      <c r="Y180" s="189"/>
      <c r="Z180" s="283"/>
      <c r="AA180" s="190">
        <f>SUMIFS('Transport-DB'!S:S,'Transport-DB'!C:C,"="&amp;'Work DB'!C180,'Transport-DB'!F:F,"="&amp;'Work DB'!$AA$4)</f>
        <v>94.4</v>
      </c>
      <c r="AB180" s="191">
        <f>SUMIFS('Transport-DB'!S:S,'Transport-DB'!C:C,"="&amp;'Work DB'!C180,'Transport-DB'!F:F,"="&amp;'Work DB'!$AB$4)</f>
        <v>46.4</v>
      </c>
      <c r="AC180" s="191">
        <f>SUMIFS('Transport-DB'!S:S,'Transport-DB'!C:C,"="&amp;'Work DB'!C180,'Transport-DB'!F:F,"="&amp;'Work DB'!$AC$4)</f>
        <v>78.399999999999991</v>
      </c>
      <c r="AD180" s="188">
        <f>SUMIFS('Transport-DB'!S:S,'Transport-DB'!C:C,"="&amp;'Work DB'!C180,'Transport-DB'!F:F,"="&amp;'Work DB'!$AD$4)</f>
        <v>40</v>
      </c>
      <c r="AE180" s="188">
        <f>SUMIFS('Transport-DB'!S:S,'Transport-DB'!C:C,"="&amp;'Work DB'!C180,'Transport-DB'!F:F,"="&amp;'Work DB'!$AE$4)</f>
        <v>0</v>
      </c>
      <c r="AF180" s="188">
        <f>SUMIFS('Transport-DB'!S:S,'Transport-DB'!C:C,"="&amp;'Work DB'!C180,'Transport-DB'!F:F,"="&amp;'Work DB'!$AF$4)</f>
        <v>39</v>
      </c>
      <c r="AG180" s="189"/>
      <c r="AH180" s="230">
        <f>SUMIFS('Transport-DB'!T:T,'Transport-DB'!C:C,"="&amp;'Work DB'!C180)</f>
        <v>0</v>
      </c>
      <c r="AI180" s="32">
        <v>60</v>
      </c>
      <c r="AJ180" s="29">
        <v>0</v>
      </c>
      <c r="AK180" s="30">
        <f>SUMIFS(Civil_DB[بتن],Civil_DB[تاریخ],"="&amp;'Work DB'!C180)</f>
        <v>60</v>
      </c>
      <c r="AL180" s="28">
        <v>0</v>
      </c>
      <c r="AM180" s="29">
        <v>0</v>
      </c>
      <c r="AN180" s="31">
        <v>0</v>
      </c>
      <c r="AO180" s="28">
        <v>80</v>
      </c>
      <c r="AP180" s="29">
        <v>84</v>
      </c>
      <c r="AQ180" s="29">
        <v>167</v>
      </c>
      <c r="AR180" s="30">
        <v>11</v>
      </c>
      <c r="AS180" s="28">
        <v>15</v>
      </c>
      <c r="AT180" s="29">
        <v>39</v>
      </c>
      <c r="AU180" s="232">
        <f>'Daily Gas'!AA24</f>
        <v>4410</v>
      </c>
      <c r="AV180" s="239">
        <f t="shared" si="33"/>
        <v>69660</v>
      </c>
      <c r="AW180" s="420">
        <f t="shared" si="31"/>
        <v>166.41000000000003</v>
      </c>
      <c r="AX180" s="29">
        <v>0</v>
      </c>
      <c r="AY180" s="29">
        <f t="shared" si="27"/>
        <v>285.42740422804474</v>
      </c>
      <c r="AZ180" s="420">
        <f t="shared" si="29"/>
        <v>162.96888394678581</v>
      </c>
      <c r="BA180" s="29">
        <f t="shared" si="30"/>
        <v>265.3984999999999</v>
      </c>
      <c r="BB180" s="29">
        <v>0</v>
      </c>
      <c r="BC180" s="30">
        <v>0</v>
      </c>
      <c r="BD180" s="283"/>
      <c r="BE180" s="283"/>
      <c r="BF180" s="283"/>
      <c r="BG180" s="283"/>
      <c r="BH180" s="32"/>
      <c r="BI180" s="56"/>
      <c r="BJ180" s="509"/>
      <c r="BK180" s="15">
        <v>29</v>
      </c>
      <c r="BL180" s="593">
        <f t="shared" si="21"/>
        <v>0</v>
      </c>
      <c r="BM180" s="593">
        <f t="shared" si="22"/>
        <v>40.53</v>
      </c>
      <c r="BN180" s="593">
        <f t="shared" si="23"/>
        <v>16.259999999999998</v>
      </c>
      <c r="BP180" s="593">
        <v>0</v>
      </c>
      <c r="BQ180" s="593">
        <v>7</v>
      </c>
      <c r="BR180" s="593">
        <v>3</v>
      </c>
      <c r="BU180" s="593">
        <v>29</v>
      </c>
      <c r="BV180" s="593">
        <v>0</v>
      </c>
      <c r="BW180" s="593">
        <v>35</v>
      </c>
      <c r="BX180" s="593">
        <v>15</v>
      </c>
    </row>
    <row r="181" spans="2:76" s="15" customFormat="1" ht="21" x14ac:dyDescent="0.25">
      <c r="B181" s="47"/>
      <c r="C181" s="20">
        <f t="shared" si="25"/>
        <v>45546</v>
      </c>
      <c r="D181" s="190">
        <f>SUMIFS('Transport-DB'!R:R,'Transport-DB'!C:C,"="&amp;'Work DB'!C181,'Transport-DB'!F:F,"="&amp;'Work DB'!$D$4)</f>
        <v>328.84249999999997</v>
      </c>
      <c r="E181" s="191">
        <f>SUMIFS('Transport-DB'!R:R,'Transport-DB'!C:C,"="&amp;'Work DB'!C181,'Transport-DB'!F:F,"="&amp;'Work DB'!$E$4)</f>
        <v>229.08</v>
      </c>
      <c r="F181" s="191">
        <f>SUMIFS('Transport-DB'!R:R,'Transport-DB'!C:C,"="&amp;'Work DB'!C181,'Transport-DB'!F:F,"="&amp;'Work DB'!$F$4)</f>
        <v>100.2225</v>
      </c>
      <c r="G181" s="191">
        <f>SUMIFS('Transport-DB'!R:R,'Transport-DB'!C:C,"="&amp;'Work DB'!C181,'Transport-DB'!F:F,"="&amp;'Work DB'!$G$4)</f>
        <v>319.75749999999999</v>
      </c>
      <c r="H181" s="188">
        <f>SUMIFS('Transport-DB'!R:R,'Transport-DB'!C:C,"="&amp;'Work DB'!C181,'Transport-DB'!F:F,"="&amp;'Work DB'!$H$4)</f>
        <v>343.62</v>
      </c>
      <c r="I181" s="191">
        <f>SUMIFS('Transport-DB'!R:R,'Transport-DB'!C:C,"="&amp;'Work DB'!C181,'Transport-DB'!F:F,"="&amp;'Work DB'!$I$4)</f>
        <v>177.1</v>
      </c>
      <c r="J181" s="483">
        <f>SUMIFS('Transport-DB'!R:R,'Transport-DB'!C:C,"="&amp;'Work DB'!C181,'Transport-DB'!F:F,"="&amp;'Work DB'!$J$4)</f>
        <v>0</v>
      </c>
      <c r="K181" s="190">
        <f>SUMIFS('Transport-DB'!Q:Q,'Transport-DB'!C:C,"="&amp;'Work DB'!C181,'Transport-DB'!F:F,"="&amp;'Work DB'!$K$4)</f>
        <v>0</v>
      </c>
      <c r="L181" s="191">
        <f>SUMIFS('Transport-DB'!Q:Q,'Transport-DB'!C:C,"="&amp;'Work DB'!C181,'Transport-DB'!F:F,"="&amp;'Work DB'!$L$4)</f>
        <v>700</v>
      </c>
      <c r="M181" s="191">
        <f>SUMIFS('Transport-DB'!Q:Q,'Transport-DB'!C:C,"="&amp;'Work DB'!C181,'Transport-DB'!F:F,"="&amp;'Work DB'!$M$4)</f>
        <v>735</v>
      </c>
      <c r="N181" s="191">
        <f>SUMIFS('Transport-DB'!Q:Q,'Transport-DB'!C:C,"="&amp;'Work DB'!C181,'Transport-DB'!F:F,"="&amp;'Work DB'!$N$4)</f>
        <v>0</v>
      </c>
      <c r="O181" s="191">
        <f>SUMIFS('Transport-DB'!Q:Q,'Transport-DB'!C:C,"="&amp;'Work DB'!C181,'Transport-DB'!F:F,"="&amp;'Work DB'!$O$4)</f>
        <v>0</v>
      </c>
      <c r="P181" s="191">
        <f>SUMIFS('Transport-DB'!Q:Q,'Transport-DB'!C:C,"="&amp;'Work DB'!C181,'Transport-DB'!F:F,"="&amp;'Work DB'!$P$4)</f>
        <v>0</v>
      </c>
      <c r="Q181" s="188">
        <f>SUMIFS('Transport-DB'!Q:Q,'Transport-DB'!C:C,"="&amp;'Work DB'!C181,'Transport-DB'!F:F,"="&amp;'Work DB'!$Q$4)</f>
        <v>0</v>
      </c>
      <c r="R181" s="189">
        <f>SUMIFS('Transport-DB'!Q:Q,'Transport-DB'!C:C,"="&amp;'Work DB'!C181,'Transport-DB'!F:F,"="&amp;'Work DB'!$R$4)</f>
        <v>0</v>
      </c>
      <c r="S181" s="190">
        <f t="shared" si="24"/>
        <v>2198.6224999999999</v>
      </c>
      <c r="T181" s="191">
        <f t="shared" si="32"/>
        <v>735</v>
      </c>
      <c r="U181" s="191"/>
      <c r="V181" s="191"/>
      <c r="W181" s="191"/>
      <c r="X181" s="191"/>
      <c r="Y181" s="189"/>
      <c r="Z181" s="283"/>
      <c r="AA181" s="190">
        <f>SUMIFS('Transport-DB'!S:S,'Transport-DB'!C:C,"="&amp;'Work DB'!C181,'Transport-DB'!F:F,"="&amp;'Work DB'!$AA$4)</f>
        <v>70.800000000000011</v>
      </c>
      <c r="AB181" s="191">
        <f>SUMIFS('Transport-DB'!S:S,'Transport-DB'!C:C,"="&amp;'Work DB'!C181,'Transport-DB'!F:F,"="&amp;'Work DB'!$AB$4)</f>
        <v>34.799999999999997</v>
      </c>
      <c r="AC181" s="191">
        <f>SUMIFS('Transport-DB'!S:S,'Transport-DB'!C:C,"="&amp;'Work DB'!C181,'Transport-DB'!F:F,"="&amp;'Work DB'!$AC$4)</f>
        <v>100.8</v>
      </c>
      <c r="AD181" s="188">
        <f>SUMIFS('Transport-DB'!S:S,'Transport-DB'!C:C,"="&amp;'Work DB'!C181,'Transport-DB'!F:F,"="&amp;'Work DB'!$AD$4)</f>
        <v>30</v>
      </c>
      <c r="AE181" s="188">
        <f>SUMIFS('Transport-DB'!S:S,'Transport-DB'!C:C,"="&amp;'Work DB'!C181,'Transport-DB'!F:F,"="&amp;'Work DB'!$AE$4)</f>
        <v>0</v>
      </c>
      <c r="AF181" s="188">
        <f>SUMIFS('Transport-DB'!S:S,'Transport-DB'!C:C,"="&amp;'Work DB'!C181,'Transport-DB'!F:F,"="&amp;'Work DB'!$AF$4)</f>
        <v>52</v>
      </c>
      <c r="AG181" s="189"/>
      <c r="AH181" s="230">
        <f>SUMIFS('Transport-DB'!T:T,'Transport-DB'!C:C,"="&amp;'Work DB'!C181)</f>
        <v>0</v>
      </c>
      <c r="AI181" s="32">
        <v>60</v>
      </c>
      <c r="AJ181" s="29">
        <v>0</v>
      </c>
      <c r="AK181" s="30">
        <f>SUMIFS(Civil_DB[بتن],Civil_DB[تاریخ],"="&amp;'Work DB'!C181)</f>
        <v>55</v>
      </c>
      <c r="AL181" s="28">
        <v>0</v>
      </c>
      <c r="AM181" s="29">
        <v>0</v>
      </c>
      <c r="AN181" s="31">
        <v>0</v>
      </c>
      <c r="AO181" s="28">
        <v>82</v>
      </c>
      <c r="AP181" s="29">
        <v>85</v>
      </c>
      <c r="AQ181" s="29">
        <v>171</v>
      </c>
      <c r="AR181" s="30">
        <v>11</v>
      </c>
      <c r="AS181" s="28">
        <v>17</v>
      </c>
      <c r="AT181" s="29">
        <v>34</v>
      </c>
      <c r="AU181" s="232">
        <f>'Daily Gas'!AA25</f>
        <v>3702</v>
      </c>
      <c r="AV181" s="239">
        <f t="shared" si="33"/>
        <v>65958</v>
      </c>
      <c r="AW181" s="420">
        <f t="shared" si="31"/>
        <v>148.81000000000003</v>
      </c>
      <c r="AX181" s="29">
        <v>0</v>
      </c>
      <c r="AY181" s="29">
        <f t="shared" si="27"/>
        <v>299.79913018576428</v>
      </c>
      <c r="AZ181" s="420">
        <f t="shared" si="29"/>
        <v>173.37759510731794</v>
      </c>
      <c r="BA181" s="29">
        <f t="shared" si="30"/>
        <v>233.8009999999999</v>
      </c>
      <c r="BB181" s="29">
        <v>0</v>
      </c>
      <c r="BC181" s="30">
        <v>0</v>
      </c>
      <c r="BD181" s="283"/>
      <c r="BE181" s="283"/>
      <c r="BF181" s="283"/>
      <c r="BG181" s="283"/>
      <c r="BH181" s="32"/>
      <c r="BI181" s="56"/>
      <c r="BJ181" s="509"/>
      <c r="BK181" s="15">
        <v>0</v>
      </c>
      <c r="BL181" s="593">
        <f t="shared" si="21"/>
        <v>28.95</v>
      </c>
      <c r="BM181" s="593">
        <f t="shared" si="22"/>
        <v>23.16</v>
      </c>
      <c r="BN181" s="593">
        <f t="shared" si="23"/>
        <v>0</v>
      </c>
      <c r="BP181" s="593">
        <v>5</v>
      </c>
      <c r="BQ181" s="593">
        <v>4</v>
      </c>
      <c r="BR181" s="593">
        <v>0</v>
      </c>
      <c r="BU181" s="593">
        <v>0</v>
      </c>
      <c r="BV181" s="593">
        <v>25</v>
      </c>
      <c r="BW181" s="593">
        <v>20</v>
      </c>
      <c r="BX181" s="593">
        <v>0</v>
      </c>
    </row>
    <row r="182" spans="2:76" s="15" customFormat="1" ht="21" x14ac:dyDescent="0.25">
      <c r="B182" s="47"/>
      <c r="C182" s="20">
        <f t="shared" si="25"/>
        <v>45547</v>
      </c>
      <c r="D182" s="190">
        <f>SUMIFS('Transport-DB'!R:R,'Transport-DB'!C:C,"="&amp;'Work DB'!C182,'Transport-DB'!F:F,"="&amp;'Work DB'!$D$4)</f>
        <v>252.36749999999998</v>
      </c>
      <c r="E182" s="191">
        <f>SUMIFS('Transport-DB'!R:R,'Transport-DB'!C:C,"="&amp;'Work DB'!C182,'Transport-DB'!F:F,"="&amp;'Work DB'!$E$4)</f>
        <v>190.89999999999998</v>
      </c>
      <c r="F182" s="191">
        <f>SUMIFS('Transport-DB'!R:R,'Transport-DB'!C:C,"="&amp;'Work DB'!C182,'Transport-DB'!F:F,"="&amp;'Work DB'!$F$4)</f>
        <v>286.35000000000002</v>
      </c>
      <c r="G182" s="191">
        <f>SUMIFS('Transport-DB'!R:R,'Transport-DB'!C:C,"="&amp;'Work DB'!C182,'Transport-DB'!F:F,"="&amp;'Work DB'!$G$4)</f>
        <v>367.48249999999996</v>
      </c>
      <c r="H182" s="188">
        <f>SUMIFS('Transport-DB'!R:R,'Transport-DB'!C:C,"="&amp;'Work DB'!C182,'Transport-DB'!F:F,"="&amp;'Work DB'!$H$4)</f>
        <v>529.74749999999995</v>
      </c>
      <c r="I182" s="191">
        <f>SUMIFS('Transport-DB'!R:R,'Transport-DB'!C:C,"="&amp;'Work DB'!C182,'Transport-DB'!F:F,"="&amp;'Work DB'!$I$4)</f>
        <v>273.7</v>
      </c>
      <c r="J182" s="483">
        <f>SUMIFS('Transport-DB'!R:R,'Transport-DB'!C:C,"="&amp;'Work DB'!C182,'Transport-DB'!F:F,"="&amp;'Work DB'!$J$4)</f>
        <v>0</v>
      </c>
      <c r="K182" s="190">
        <f>SUMIFS('Transport-DB'!Q:Q,'Transport-DB'!C:C,"="&amp;'Work DB'!C182,'Transport-DB'!F:F,"="&amp;'Work DB'!$K$4)</f>
        <v>0</v>
      </c>
      <c r="L182" s="191">
        <f>SUMIFS('Transport-DB'!Q:Q,'Transport-DB'!C:C,"="&amp;'Work DB'!C182,'Transport-DB'!F:F,"="&amp;'Work DB'!$L$4)</f>
        <v>490</v>
      </c>
      <c r="M182" s="191">
        <f>SUMIFS('Transport-DB'!Q:Q,'Transport-DB'!C:C,"="&amp;'Work DB'!C182,'Transport-DB'!F:F,"="&amp;'Work DB'!$M$4)</f>
        <v>915</v>
      </c>
      <c r="N182" s="191">
        <f>SUMIFS('Transport-DB'!Q:Q,'Transport-DB'!C:C,"="&amp;'Work DB'!C182,'Transport-DB'!F:F,"="&amp;'Work DB'!$N$4)</f>
        <v>0</v>
      </c>
      <c r="O182" s="191">
        <f>SUMIFS('Transport-DB'!Q:Q,'Transport-DB'!C:C,"="&amp;'Work DB'!C182,'Transport-DB'!F:F,"="&amp;'Work DB'!$O$4)</f>
        <v>0</v>
      </c>
      <c r="P182" s="191">
        <f>SUMIFS('Transport-DB'!Q:Q,'Transport-DB'!C:C,"="&amp;'Work DB'!C182,'Transport-DB'!F:F,"="&amp;'Work DB'!$P$4)</f>
        <v>0</v>
      </c>
      <c r="Q182" s="188">
        <f>SUMIFS('Transport-DB'!Q:Q,'Transport-DB'!C:C,"="&amp;'Work DB'!C182,'Transport-DB'!F:F,"="&amp;'Work DB'!$Q$4)</f>
        <v>0</v>
      </c>
      <c r="R182" s="189">
        <f>SUMIFS('Transport-DB'!Q:Q,'Transport-DB'!C:C,"="&amp;'Work DB'!C182,'Transport-DB'!F:F,"="&amp;'Work DB'!$R$4)</f>
        <v>0</v>
      </c>
      <c r="S182" s="190">
        <f t="shared" si="24"/>
        <v>2390.5474999999997</v>
      </c>
      <c r="T182" s="191">
        <f t="shared" si="32"/>
        <v>915</v>
      </c>
      <c r="U182" s="191"/>
      <c r="V182" s="191"/>
      <c r="W182" s="191"/>
      <c r="X182" s="191"/>
      <c r="Y182" s="189"/>
      <c r="Z182" s="283"/>
      <c r="AA182" s="190">
        <f>SUMIFS('Transport-DB'!S:S,'Transport-DB'!C:C,"="&amp;'Work DB'!C182,'Transport-DB'!F:F,"="&amp;'Work DB'!$AA$4)</f>
        <v>70.800000000000011</v>
      </c>
      <c r="AB182" s="191">
        <f>SUMIFS('Transport-DB'!S:S,'Transport-DB'!C:C,"="&amp;'Work DB'!C182,'Transport-DB'!F:F,"="&amp;'Work DB'!$AB$4)</f>
        <v>0</v>
      </c>
      <c r="AC182" s="191">
        <f>SUMIFS('Transport-DB'!S:S,'Transport-DB'!C:C,"="&amp;'Work DB'!C182,'Transport-DB'!F:F,"="&amp;'Work DB'!$AC$4)</f>
        <v>90</v>
      </c>
      <c r="AD182" s="188">
        <f>SUMIFS('Transport-DB'!S:S,'Transport-DB'!C:C,"="&amp;'Work DB'!C182,'Transport-DB'!F:F,"="&amp;'Work DB'!$AD$4)</f>
        <v>50</v>
      </c>
      <c r="AE182" s="188">
        <f>SUMIFS('Transport-DB'!S:S,'Transport-DB'!C:C,"="&amp;'Work DB'!C182,'Transport-DB'!F:F,"="&amp;'Work DB'!$AE$4)</f>
        <v>0</v>
      </c>
      <c r="AF182" s="188">
        <f>SUMIFS('Transport-DB'!S:S,'Transport-DB'!C:C,"="&amp;'Work DB'!C182,'Transport-DB'!F:F,"="&amp;'Work DB'!$AF$4)</f>
        <v>52</v>
      </c>
      <c r="AG182" s="189"/>
      <c r="AH182" s="230">
        <f>SUMIFS('Transport-DB'!T:T,'Transport-DB'!C:C,"="&amp;'Work DB'!C182)</f>
        <v>0</v>
      </c>
      <c r="AI182" s="32">
        <v>64</v>
      </c>
      <c r="AJ182" s="29">
        <v>0</v>
      </c>
      <c r="AK182" s="30">
        <f>SUMIFS(Civil_DB[بتن],Civil_DB[تاریخ],"="&amp;'Work DB'!C182)</f>
        <v>0</v>
      </c>
      <c r="AL182" s="28">
        <v>0</v>
      </c>
      <c r="AM182" s="29">
        <v>0</v>
      </c>
      <c r="AN182" s="31">
        <v>0</v>
      </c>
      <c r="AO182" s="28">
        <v>82</v>
      </c>
      <c r="AP182" s="29">
        <v>81</v>
      </c>
      <c r="AQ182" s="29">
        <v>168</v>
      </c>
      <c r="AR182" s="30">
        <v>11</v>
      </c>
      <c r="AS182" s="28">
        <v>12</v>
      </c>
      <c r="AT182" s="29">
        <v>34</v>
      </c>
      <c r="AU182" s="423">
        <f>'Daily Gas'!AA26</f>
        <v>5324</v>
      </c>
      <c r="AV182" s="239">
        <f t="shared" si="33"/>
        <v>60634</v>
      </c>
      <c r="AW182" s="420">
        <f t="shared" si="31"/>
        <v>148.81000000000003</v>
      </c>
      <c r="AX182" s="29">
        <v>0</v>
      </c>
      <c r="AY182" s="29">
        <f t="shared" si="27"/>
        <v>299.79913018576428</v>
      </c>
      <c r="AZ182" s="420">
        <f t="shared" si="29"/>
        <v>173.37759510731794</v>
      </c>
      <c r="BA182" s="29">
        <f t="shared" si="30"/>
        <v>233.8009999999999</v>
      </c>
      <c r="BB182" s="29">
        <v>0</v>
      </c>
      <c r="BC182" s="30">
        <v>0</v>
      </c>
      <c r="BD182" s="283"/>
      <c r="BE182" s="283"/>
      <c r="BF182" s="283"/>
      <c r="BG182" s="283"/>
      <c r="BH182" s="32"/>
      <c r="BI182" s="56"/>
      <c r="BJ182" s="509"/>
      <c r="BK182" s="15">
        <v>0</v>
      </c>
      <c r="BL182" s="593">
        <f t="shared" si="21"/>
        <v>0</v>
      </c>
      <c r="BM182" s="593">
        <f t="shared" si="22"/>
        <v>0</v>
      </c>
      <c r="BN182" s="593">
        <f t="shared" si="23"/>
        <v>0</v>
      </c>
      <c r="BP182" s="593">
        <v>0</v>
      </c>
      <c r="BQ182" s="593">
        <v>0</v>
      </c>
      <c r="BR182" s="593">
        <v>0</v>
      </c>
      <c r="BU182" s="593">
        <v>0</v>
      </c>
      <c r="BV182" s="593">
        <v>0</v>
      </c>
      <c r="BW182" s="593">
        <v>0</v>
      </c>
      <c r="BX182" s="593">
        <v>0</v>
      </c>
    </row>
    <row r="183" spans="2:76" s="15" customFormat="1" ht="21" x14ac:dyDescent="0.25">
      <c r="B183" s="47"/>
      <c r="C183" s="20">
        <f t="shared" si="25"/>
        <v>45548</v>
      </c>
      <c r="D183" s="190">
        <f>SUMIFS('Transport-DB'!R:R,'Transport-DB'!C:C,"="&amp;'Work DB'!C183,'Transport-DB'!F:F,"="&amp;'Work DB'!$D$4)</f>
        <v>0</v>
      </c>
      <c r="E183" s="191">
        <f>SUMIFS('Transport-DB'!R:R,'Transport-DB'!C:C,"="&amp;'Work DB'!C183,'Transport-DB'!F:F,"="&amp;'Work DB'!$E$4)</f>
        <v>0</v>
      </c>
      <c r="F183" s="191">
        <f>SUMIFS('Transport-DB'!R:R,'Transport-DB'!C:C,"="&amp;'Work DB'!C183,'Transport-DB'!F:F,"="&amp;'Work DB'!$F$4)</f>
        <v>0</v>
      </c>
      <c r="G183" s="191">
        <f>SUMIFS('Transport-DB'!R:R,'Transport-DB'!C:C,"="&amp;'Work DB'!C183,'Transport-DB'!F:F,"="&amp;'Work DB'!$G$4)</f>
        <v>0</v>
      </c>
      <c r="H183" s="188">
        <f>SUMIFS('Transport-DB'!R:R,'Transport-DB'!C:C,"="&amp;'Work DB'!C183,'Transport-DB'!F:F,"="&amp;'Work DB'!$H$4)</f>
        <v>0</v>
      </c>
      <c r="I183" s="191">
        <f>SUMIFS('Transport-DB'!R:R,'Transport-DB'!C:C,"="&amp;'Work DB'!C183,'Transport-DB'!F:F,"="&amp;'Work DB'!$I$4)</f>
        <v>0</v>
      </c>
      <c r="J183" s="483">
        <f>SUMIFS('Transport-DB'!R:R,'Transport-DB'!C:C,"="&amp;'Work DB'!C183,'Transport-DB'!F:F,"="&amp;'Work DB'!$J$4)</f>
        <v>0</v>
      </c>
      <c r="K183" s="190">
        <f>SUMIFS('Transport-DB'!Q:Q,'Transport-DB'!C:C,"="&amp;'Work DB'!C183,'Transport-DB'!F:F,"="&amp;'Work DB'!$K$4)</f>
        <v>0</v>
      </c>
      <c r="L183" s="191">
        <f>SUMIFS('Transport-DB'!Q:Q,'Transport-DB'!C:C,"="&amp;'Work DB'!C183,'Transport-DB'!F:F,"="&amp;'Work DB'!$L$4)</f>
        <v>0</v>
      </c>
      <c r="M183" s="191">
        <f>SUMIFS('Transport-DB'!Q:Q,'Transport-DB'!C:C,"="&amp;'Work DB'!C183,'Transport-DB'!F:F,"="&amp;'Work DB'!$M$4)</f>
        <v>834</v>
      </c>
      <c r="N183" s="191">
        <f>SUMIFS('Transport-DB'!Q:Q,'Transport-DB'!C:C,"="&amp;'Work DB'!C183,'Transport-DB'!F:F,"="&amp;'Work DB'!$N$4)</f>
        <v>0</v>
      </c>
      <c r="O183" s="191">
        <f>SUMIFS('Transport-DB'!Q:Q,'Transport-DB'!C:C,"="&amp;'Work DB'!C183,'Transport-DB'!F:F,"="&amp;'Work DB'!$O$4)</f>
        <v>0</v>
      </c>
      <c r="P183" s="191">
        <f>SUMIFS('Transport-DB'!Q:Q,'Transport-DB'!C:C,"="&amp;'Work DB'!C183,'Transport-DB'!F:F,"="&amp;'Work DB'!$P$4)</f>
        <v>0</v>
      </c>
      <c r="Q183" s="188">
        <f>SUMIFS('Transport-DB'!Q:Q,'Transport-DB'!C:C,"="&amp;'Work DB'!C183,'Transport-DB'!F:F,"="&amp;'Work DB'!$Q$4)</f>
        <v>0</v>
      </c>
      <c r="R183" s="189">
        <f>SUMIFS('Transport-DB'!Q:Q,'Transport-DB'!C:C,"="&amp;'Work DB'!C183,'Transport-DB'!F:F,"="&amp;'Work DB'!$R$4)</f>
        <v>0</v>
      </c>
      <c r="S183" s="190">
        <f t="shared" si="24"/>
        <v>0</v>
      </c>
      <c r="T183" s="191">
        <f t="shared" si="32"/>
        <v>834</v>
      </c>
      <c r="U183" s="191"/>
      <c r="V183" s="191"/>
      <c r="W183" s="191"/>
      <c r="X183" s="191"/>
      <c r="Y183" s="189"/>
      <c r="Z183" s="283"/>
      <c r="AA183" s="190">
        <f>SUMIFS('Transport-DB'!S:S,'Transport-DB'!C:C,"="&amp;'Work DB'!C183,'Transport-DB'!F:F,"="&amp;'Work DB'!$AA$4)</f>
        <v>0</v>
      </c>
      <c r="AB183" s="191">
        <f>SUMIFS('Transport-DB'!S:S,'Transport-DB'!C:C,"="&amp;'Work DB'!C183,'Transport-DB'!F:F,"="&amp;'Work DB'!$AB$4)</f>
        <v>0</v>
      </c>
      <c r="AC183" s="191">
        <f>SUMIFS('Transport-DB'!S:S,'Transport-DB'!C:C,"="&amp;'Work DB'!C183,'Transport-DB'!F:F,"="&amp;'Work DB'!$AC$4)</f>
        <v>50</v>
      </c>
      <c r="AD183" s="188">
        <f>SUMIFS('Transport-DB'!S:S,'Transport-DB'!C:C,"="&amp;'Work DB'!C183,'Transport-DB'!F:F,"="&amp;'Work DB'!$AD$4)</f>
        <v>0</v>
      </c>
      <c r="AE183" s="188">
        <f>SUMIFS('Transport-DB'!S:S,'Transport-DB'!C:C,"="&amp;'Work DB'!C183,'Transport-DB'!F:F,"="&amp;'Work DB'!$AE$4)</f>
        <v>0</v>
      </c>
      <c r="AF183" s="188">
        <f>SUMIFS('Transport-DB'!S:S,'Transport-DB'!C:C,"="&amp;'Work DB'!C183,'Transport-DB'!F:F,"="&amp;'Work DB'!$AF$4)</f>
        <v>0</v>
      </c>
      <c r="AG183" s="189"/>
      <c r="AH183" s="230">
        <f>SUMIFS('Transport-DB'!T:T,'Transport-DB'!C:C,"="&amp;'Work DB'!C183)</f>
        <v>0</v>
      </c>
      <c r="AI183" s="32">
        <v>0</v>
      </c>
      <c r="AJ183" s="29">
        <v>0</v>
      </c>
      <c r="AK183" s="30">
        <f>SUMIFS(Civil_DB[بتن],Civil_DB[تاریخ],"="&amp;'Work DB'!C183)</f>
        <v>0</v>
      </c>
      <c r="AL183" s="28">
        <v>0</v>
      </c>
      <c r="AM183" s="29">
        <v>0</v>
      </c>
      <c r="AN183" s="31">
        <v>0</v>
      </c>
      <c r="AO183" s="28">
        <v>32</v>
      </c>
      <c r="AP183" s="29">
        <v>30</v>
      </c>
      <c r="AQ183" s="29">
        <v>60</v>
      </c>
      <c r="AR183" s="30">
        <v>1</v>
      </c>
      <c r="AS183" s="28">
        <v>0</v>
      </c>
      <c r="AT183" s="29">
        <v>8</v>
      </c>
      <c r="AU183" s="423">
        <f>'Daily Gas'!AA27</f>
        <v>0</v>
      </c>
      <c r="AV183" s="239">
        <f t="shared" si="33"/>
        <v>60634</v>
      </c>
      <c r="AW183" s="420">
        <f t="shared" si="31"/>
        <v>148.81000000000003</v>
      </c>
      <c r="AX183" s="29">
        <v>0</v>
      </c>
      <c r="AY183" s="29">
        <f t="shared" si="27"/>
        <v>299.79913018576428</v>
      </c>
      <c r="AZ183" s="420">
        <f t="shared" si="29"/>
        <v>173.37759510731794</v>
      </c>
      <c r="BA183" s="29">
        <f t="shared" si="30"/>
        <v>233.8009999999999</v>
      </c>
      <c r="BB183" s="29">
        <v>0</v>
      </c>
      <c r="BC183" s="30">
        <v>0</v>
      </c>
      <c r="BD183" s="283"/>
      <c r="BE183" s="283"/>
      <c r="BF183" s="283"/>
      <c r="BG183" s="283"/>
      <c r="BH183" s="32"/>
      <c r="BI183" s="56"/>
      <c r="BJ183" s="509"/>
      <c r="BK183" s="15">
        <v>0</v>
      </c>
      <c r="BL183" s="593">
        <f t="shared" si="21"/>
        <v>0</v>
      </c>
      <c r="BM183" s="593">
        <f t="shared" si="22"/>
        <v>0</v>
      </c>
      <c r="BN183" s="593">
        <f t="shared" si="23"/>
        <v>0</v>
      </c>
      <c r="BP183" s="593">
        <v>0</v>
      </c>
      <c r="BQ183" s="593">
        <v>0</v>
      </c>
      <c r="BR183" s="593">
        <v>0</v>
      </c>
      <c r="BU183" s="593">
        <v>0</v>
      </c>
      <c r="BV183" s="593">
        <v>0</v>
      </c>
      <c r="BW183" s="593">
        <v>0</v>
      </c>
      <c r="BX183" s="593">
        <v>0</v>
      </c>
    </row>
    <row r="184" spans="2:76" s="15" customFormat="1" ht="21" x14ac:dyDescent="0.25">
      <c r="B184" s="47"/>
      <c r="C184" s="20">
        <f t="shared" si="25"/>
        <v>45549</v>
      </c>
      <c r="D184" s="190">
        <f>SUMIFS('Transport-DB'!R:R,'Transport-DB'!C:C,"="&amp;'Work DB'!C184,'Transport-DB'!F:F,"="&amp;'Work DB'!$D$4)</f>
        <v>481.79249999999996</v>
      </c>
      <c r="E184" s="191">
        <f>SUMIFS('Transport-DB'!R:R,'Transport-DB'!C:C,"="&amp;'Work DB'!C184,'Transport-DB'!F:F,"="&amp;'Work DB'!$E$4)</f>
        <v>362.71000000000004</v>
      </c>
      <c r="F184" s="191">
        <f>SUMIFS('Transport-DB'!R:R,'Transport-DB'!C:C,"="&amp;'Work DB'!C184,'Transport-DB'!F:F,"="&amp;'Work DB'!$F$4)</f>
        <v>200.44499999999999</v>
      </c>
      <c r="G184" s="191">
        <f>SUMIFS('Transport-DB'!R:R,'Transport-DB'!C:C,"="&amp;'Work DB'!C184,'Transport-DB'!F:F,"="&amp;'Work DB'!$G$4)</f>
        <v>343.62</v>
      </c>
      <c r="H184" s="188">
        <f>SUMIFS('Transport-DB'!R:R,'Transport-DB'!C:C,"="&amp;'Work DB'!C184,'Transport-DB'!F:F,"="&amp;'Work DB'!$H$4)</f>
        <v>410.435</v>
      </c>
      <c r="I184" s="191">
        <f>SUMIFS('Transport-DB'!R:R,'Transport-DB'!C:C,"="&amp;'Work DB'!C184,'Transport-DB'!F:F,"="&amp;'Work DB'!$I$4)</f>
        <v>0</v>
      </c>
      <c r="J184" s="483">
        <f>SUMIFS('Transport-DB'!R:R,'Transport-DB'!C:C,"="&amp;'Work DB'!C184,'Transport-DB'!F:F,"="&amp;'Work DB'!$J$4)</f>
        <v>0</v>
      </c>
      <c r="K184" s="190">
        <f>SUMIFS('Transport-DB'!Q:Q,'Transport-DB'!C:C,"="&amp;'Work DB'!C184,'Transport-DB'!F:F,"="&amp;'Work DB'!$K$4)</f>
        <v>0</v>
      </c>
      <c r="L184" s="191">
        <f>SUMIFS('Transport-DB'!Q:Q,'Transport-DB'!C:C,"="&amp;'Work DB'!C184,'Transport-DB'!F:F,"="&amp;'Work DB'!$L$4)</f>
        <v>525</v>
      </c>
      <c r="M184" s="191">
        <f>SUMIFS('Transport-DB'!Q:Q,'Transport-DB'!C:C,"="&amp;'Work DB'!C184,'Transport-DB'!F:F,"="&amp;'Work DB'!$M$4)</f>
        <v>861</v>
      </c>
      <c r="N184" s="191">
        <f>SUMIFS('Transport-DB'!Q:Q,'Transport-DB'!C:C,"="&amp;'Work DB'!C184,'Transport-DB'!F:F,"="&amp;'Work DB'!$N$4)</f>
        <v>0</v>
      </c>
      <c r="O184" s="191">
        <f>SUMIFS('Transport-DB'!Q:Q,'Transport-DB'!C:C,"="&amp;'Work DB'!C184,'Transport-DB'!F:F,"="&amp;'Work DB'!$O$4)</f>
        <v>0</v>
      </c>
      <c r="P184" s="191">
        <f>SUMIFS('Transport-DB'!Q:Q,'Transport-DB'!C:C,"="&amp;'Work DB'!C184,'Transport-DB'!F:F,"="&amp;'Work DB'!$P$4)</f>
        <v>0</v>
      </c>
      <c r="Q184" s="188">
        <f>SUMIFS('Transport-DB'!Q:Q,'Transport-DB'!C:C,"="&amp;'Work DB'!C184,'Transport-DB'!F:F,"="&amp;'Work DB'!$Q$4)</f>
        <v>0</v>
      </c>
      <c r="R184" s="189">
        <f>SUMIFS('Transport-DB'!Q:Q,'Transport-DB'!C:C,"="&amp;'Work DB'!C184,'Transport-DB'!F:F,"="&amp;'Work DB'!$R$4)</f>
        <v>0</v>
      </c>
      <c r="S184" s="190">
        <f t="shared" si="24"/>
        <v>2324.0025000000001</v>
      </c>
      <c r="T184" s="191">
        <f t="shared" si="32"/>
        <v>861</v>
      </c>
      <c r="U184" s="191"/>
      <c r="V184" s="191"/>
      <c r="W184" s="191"/>
      <c r="X184" s="191"/>
      <c r="Y184" s="189"/>
      <c r="Z184" s="283"/>
      <c r="AA184" s="190">
        <f>SUMIFS('Transport-DB'!S:S,'Transport-DB'!C:C,"="&amp;'Work DB'!C184,'Transport-DB'!F:F,"="&amp;'Work DB'!$AA$4)</f>
        <v>94.4</v>
      </c>
      <c r="AB184" s="191">
        <f>SUMIFS('Transport-DB'!S:S,'Transport-DB'!C:C,"="&amp;'Work DB'!C184,'Transport-DB'!F:F,"="&amp;'Work DB'!$AB$4)</f>
        <v>69.599999999999994</v>
      </c>
      <c r="AC184" s="191">
        <f>SUMIFS('Transport-DB'!S:S,'Transport-DB'!C:C,"="&amp;'Work DB'!C184,'Transport-DB'!F:F,"="&amp;'Work DB'!$AC$4)</f>
        <v>50</v>
      </c>
      <c r="AD184" s="188">
        <f>SUMIFS('Transport-DB'!S:S,'Transport-DB'!C:C,"="&amp;'Work DB'!C184,'Transport-DB'!F:F,"="&amp;'Work DB'!$AD$4)</f>
        <v>40</v>
      </c>
      <c r="AE184" s="188">
        <f>SUMIFS('Transport-DB'!S:S,'Transport-DB'!C:C,"="&amp;'Work DB'!C184,'Transport-DB'!F:F,"="&amp;'Work DB'!$AE$4)</f>
        <v>0</v>
      </c>
      <c r="AF184" s="188">
        <f>SUMIFS('Transport-DB'!S:S,'Transport-DB'!C:C,"="&amp;'Work DB'!C184,'Transport-DB'!F:F,"="&amp;'Work DB'!$AF$4)</f>
        <v>52</v>
      </c>
      <c r="AG184" s="189"/>
      <c r="AH184" s="230">
        <f>SUMIFS('Transport-DB'!T:T,'Transport-DB'!C:C,"="&amp;'Work DB'!C184)</f>
        <v>0</v>
      </c>
      <c r="AI184" s="32">
        <v>57</v>
      </c>
      <c r="AJ184" s="29">
        <v>0</v>
      </c>
      <c r="AK184" s="30">
        <f>SUMIFS(Civil_DB[بتن],Civil_DB[تاریخ],"="&amp;'Work DB'!C184)</f>
        <v>109</v>
      </c>
      <c r="AL184" s="28">
        <v>0</v>
      </c>
      <c r="AM184" s="29">
        <v>0</v>
      </c>
      <c r="AN184" s="31">
        <v>0</v>
      </c>
      <c r="AO184" s="28">
        <v>86</v>
      </c>
      <c r="AP184" s="29">
        <v>84</v>
      </c>
      <c r="AQ184" s="29">
        <v>171</v>
      </c>
      <c r="AR184" s="30">
        <v>11</v>
      </c>
      <c r="AS184" s="28">
        <v>13</v>
      </c>
      <c r="AT184" s="29">
        <v>36</v>
      </c>
      <c r="AU184" s="423">
        <f>'Daily Gas'!AA28</f>
        <v>4689</v>
      </c>
      <c r="AV184" s="239">
        <f t="shared" ref="AV184:AV185" si="34">AV183-AU184</f>
        <v>55945</v>
      </c>
      <c r="AW184" s="420">
        <f t="shared" ref="AW184:AW204" si="35">AW183-AK184*0.33+BK184</f>
        <v>140.84000000000003</v>
      </c>
      <c r="AX184" s="29">
        <v>0</v>
      </c>
      <c r="AY184" s="29">
        <f t="shared" ref="AY184:AY204" si="36">IF(AK184&gt;0,(AY183-AK184*0.21+BL184)-(AY183-AK184*0.21+BL184)*0.01,(AY183-AK184*0.21+BL184))</f>
        <v>279.8721388839067</v>
      </c>
      <c r="AZ184" s="420">
        <f t="shared" si="29"/>
        <v>161.52601915624476</v>
      </c>
      <c r="BA184" s="29">
        <f t="shared" si="30"/>
        <v>230.80049999999991</v>
      </c>
      <c r="BB184" s="29">
        <v>0</v>
      </c>
      <c r="BC184" s="30">
        <v>0</v>
      </c>
      <c r="BD184" s="283"/>
      <c r="BE184" s="283"/>
      <c r="BF184" s="283"/>
      <c r="BG184" s="283"/>
      <c r="BH184" s="32"/>
      <c r="BI184" s="56"/>
      <c r="BJ184" s="509"/>
      <c r="BK184" s="15">
        <v>28</v>
      </c>
      <c r="BL184" s="593">
        <f t="shared" si="21"/>
        <v>5.79</v>
      </c>
      <c r="BM184" s="593">
        <f t="shared" si="22"/>
        <v>11.58</v>
      </c>
      <c r="BN184" s="593">
        <f t="shared" si="23"/>
        <v>59.62</v>
      </c>
      <c r="BP184" s="593">
        <v>1</v>
      </c>
      <c r="BQ184" s="593">
        <v>2</v>
      </c>
      <c r="BR184" s="593">
        <v>11</v>
      </c>
      <c r="BU184" s="593">
        <v>28</v>
      </c>
      <c r="BV184" s="593">
        <v>5</v>
      </c>
      <c r="BW184" s="593">
        <v>10</v>
      </c>
      <c r="BX184" s="593">
        <v>55</v>
      </c>
    </row>
    <row r="185" spans="2:76" s="15" customFormat="1" ht="21" x14ac:dyDescent="0.25">
      <c r="B185" s="47"/>
      <c r="C185" s="20">
        <f t="shared" si="25"/>
        <v>45550</v>
      </c>
      <c r="D185" s="190">
        <f>SUMIFS('Transport-DB'!R:R,'Transport-DB'!C:C,"="&amp;'Work DB'!C185,'Transport-DB'!F:F,"="&amp;'Work DB'!$D$4)</f>
        <v>374.72749999999996</v>
      </c>
      <c r="E185" s="191">
        <f>SUMIFS('Transport-DB'!R:R,'Transport-DB'!C:C,"="&amp;'Work DB'!C185,'Transport-DB'!F:F,"="&amp;'Work DB'!$E$4)</f>
        <v>305.44</v>
      </c>
      <c r="F185" s="191">
        <f>SUMIFS('Transport-DB'!R:R,'Transport-DB'!C:C,"="&amp;'Work DB'!C185,'Transport-DB'!F:F,"="&amp;'Work DB'!$F$4)</f>
        <v>357.9375</v>
      </c>
      <c r="G185" s="191">
        <f>SUMIFS('Transport-DB'!R:R,'Transport-DB'!C:C,"="&amp;'Work DB'!C185,'Transport-DB'!F:F,"="&amp;'Work DB'!$G$4)</f>
        <v>314.98500000000001</v>
      </c>
      <c r="H185" s="188">
        <f>SUMIFS('Transport-DB'!R:R,'Transport-DB'!C:C,"="&amp;'Work DB'!C185,'Transport-DB'!F:F,"="&amp;'Work DB'!$H$4)</f>
        <v>439.07</v>
      </c>
      <c r="I185" s="191">
        <f>SUMIFS('Transport-DB'!R:R,'Transport-DB'!C:C,"="&amp;'Work DB'!C185,'Transport-DB'!F:F,"="&amp;'Work DB'!$I$4)</f>
        <v>0</v>
      </c>
      <c r="J185" s="483">
        <f>SUMIFS('Transport-DB'!R:R,'Transport-DB'!C:C,"="&amp;'Work DB'!C185,'Transport-DB'!F:F,"="&amp;'Work DB'!$J$4)</f>
        <v>0</v>
      </c>
      <c r="K185" s="190">
        <f>SUMIFS('Transport-DB'!Q:Q,'Transport-DB'!C:C,"="&amp;'Work DB'!C185,'Transport-DB'!F:F,"="&amp;'Work DB'!$K$4)</f>
        <v>0</v>
      </c>
      <c r="L185" s="191">
        <f>SUMIFS('Transport-DB'!Q:Q,'Transport-DB'!C:C,"="&amp;'Work DB'!C185,'Transport-DB'!F:F,"="&amp;'Work DB'!$L$4)</f>
        <v>679</v>
      </c>
      <c r="M185" s="191">
        <f>SUMIFS('Transport-DB'!Q:Q,'Transport-DB'!C:C,"="&amp;'Work DB'!C185,'Transport-DB'!F:F,"="&amp;'Work DB'!$M$4)</f>
        <v>798</v>
      </c>
      <c r="N185" s="191">
        <f>SUMIFS('Transport-DB'!Q:Q,'Transport-DB'!C:C,"="&amp;'Work DB'!C185,'Transport-DB'!F:F,"="&amp;'Work DB'!$N$4)</f>
        <v>0</v>
      </c>
      <c r="O185" s="191">
        <f>SUMIFS('Transport-DB'!Q:Q,'Transport-DB'!C:C,"="&amp;'Work DB'!C185,'Transport-DB'!F:F,"="&amp;'Work DB'!$O$4)</f>
        <v>0</v>
      </c>
      <c r="P185" s="191">
        <f>SUMIFS('Transport-DB'!Q:Q,'Transport-DB'!C:C,"="&amp;'Work DB'!C185,'Transport-DB'!F:F,"="&amp;'Work DB'!$P$4)</f>
        <v>0</v>
      </c>
      <c r="Q185" s="188">
        <f>SUMIFS('Transport-DB'!Q:Q,'Transport-DB'!C:C,"="&amp;'Work DB'!C185,'Transport-DB'!F:F,"="&amp;'Work DB'!$Q$4)</f>
        <v>0</v>
      </c>
      <c r="R185" s="189">
        <f>SUMIFS('Transport-DB'!Q:Q,'Transport-DB'!C:C,"="&amp;'Work DB'!C185,'Transport-DB'!F:F,"="&amp;'Work DB'!$R$4)</f>
        <v>0</v>
      </c>
      <c r="S185" s="190">
        <f t="shared" si="24"/>
        <v>2471.16</v>
      </c>
      <c r="T185" s="191">
        <f t="shared" si="32"/>
        <v>798</v>
      </c>
      <c r="U185" s="191"/>
      <c r="V185" s="191"/>
      <c r="W185" s="191"/>
      <c r="X185" s="191"/>
      <c r="Y185" s="189"/>
      <c r="Z185" s="283"/>
      <c r="AA185" s="190">
        <f>SUMIFS('Transport-DB'!S:S,'Transport-DB'!C:C,"="&amp;'Work DB'!C185,'Transport-DB'!F:F,"="&amp;'Work DB'!$AA$4)</f>
        <v>94.4</v>
      </c>
      <c r="AB185" s="191">
        <f>SUMIFS('Transport-DB'!S:S,'Transport-DB'!C:C,"="&amp;'Work DB'!C185,'Transport-DB'!F:F,"="&amp;'Work DB'!$AB$4)</f>
        <v>34.799999999999997</v>
      </c>
      <c r="AC185" s="191">
        <f>SUMIFS('Transport-DB'!S:S,'Transport-DB'!C:C,"="&amp;'Work DB'!C185,'Transport-DB'!F:F,"="&amp;'Work DB'!$AC$4)</f>
        <v>80</v>
      </c>
      <c r="AD185" s="188">
        <f>SUMIFS('Transport-DB'!S:S,'Transport-DB'!C:C,"="&amp;'Work DB'!C185,'Transport-DB'!F:F,"="&amp;'Work DB'!$AD$4)</f>
        <v>0</v>
      </c>
      <c r="AE185" s="188">
        <f>SUMIFS('Transport-DB'!S:S,'Transport-DB'!C:C,"="&amp;'Work DB'!C185,'Transport-DB'!F:F,"="&amp;'Work DB'!$AE$4)</f>
        <v>0</v>
      </c>
      <c r="AF185" s="188">
        <f>SUMIFS('Transport-DB'!S:S,'Transport-DB'!C:C,"="&amp;'Work DB'!C185,'Transport-DB'!F:F,"="&amp;'Work DB'!$AF$4)</f>
        <v>52</v>
      </c>
      <c r="AG185" s="189"/>
      <c r="AH185" s="230">
        <f>SUMIFS('Transport-DB'!T:T,'Transport-DB'!C:C,"="&amp;'Work DB'!C185)</f>
        <v>99.75</v>
      </c>
      <c r="AI185" s="32">
        <v>109</v>
      </c>
      <c r="AJ185" s="29">
        <v>0</v>
      </c>
      <c r="AK185" s="30">
        <f>SUMIFS(Civil_DB[بتن],Civil_DB[تاریخ],"="&amp;'Work DB'!C185)</f>
        <v>129</v>
      </c>
      <c r="AL185" s="28">
        <v>0</v>
      </c>
      <c r="AM185" s="29">
        <v>0</v>
      </c>
      <c r="AN185" s="31">
        <v>0</v>
      </c>
      <c r="AO185" s="28">
        <v>84</v>
      </c>
      <c r="AP185" s="29">
        <v>84</v>
      </c>
      <c r="AQ185" s="29">
        <v>172</v>
      </c>
      <c r="AR185" s="30">
        <v>12</v>
      </c>
      <c r="AS185" s="28">
        <v>15</v>
      </c>
      <c r="AT185" s="29">
        <v>34</v>
      </c>
      <c r="AU185" s="423">
        <f>'Daily Gas'!AA29</f>
        <v>3889</v>
      </c>
      <c r="AV185" s="239">
        <f t="shared" si="34"/>
        <v>52056</v>
      </c>
      <c r="AW185" s="420">
        <f t="shared" si="35"/>
        <v>98.270000000000039</v>
      </c>
      <c r="AX185" s="29">
        <v>0</v>
      </c>
      <c r="AY185" s="29">
        <f t="shared" si="36"/>
        <v>250.25431749506762</v>
      </c>
      <c r="AZ185" s="420">
        <f t="shared" si="29"/>
        <v>134.36875896468229</v>
      </c>
      <c r="BA185" s="29">
        <f t="shared" si="30"/>
        <v>156.68999999999991</v>
      </c>
      <c r="BB185" s="29">
        <v>0</v>
      </c>
      <c r="BC185" s="30">
        <v>0</v>
      </c>
      <c r="BD185" s="283"/>
      <c r="BE185" s="283"/>
      <c r="BF185" s="283"/>
      <c r="BG185" s="283"/>
      <c r="BH185" s="32"/>
      <c r="BI185" s="56"/>
      <c r="BJ185" s="509"/>
      <c r="BK185" s="15">
        <v>0</v>
      </c>
      <c r="BL185" s="593">
        <f t="shared" si="21"/>
        <v>0</v>
      </c>
      <c r="BM185" s="593">
        <f t="shared" si="22"/>
        <v>0</v>
      </c>
      <c r="BN185" s="593">
        <f t="shared" si="23"/>
        <v>0</v>
      </c>
      <c r="BP185" s="593">
        <v>0</v>
      </c>
      <c r="BQ185" s="593">
        <v>0</v>
      </c>
      <c r="BR185" s="593">
        <v>0</v>
      </c>
      <c r="BU185" s="593">
        <v>0</v>
      </c>
      <c r="BV185" s="593">
        <v>0</v>
      </c>
      <c r="BW185" s="593">
        <v>0</v>
      </c>
      <c r="BX185" s="593">
        <v>0</v>
      </c>
    </row>
    <row r="186" spans="2:76" s="15" customFormat="1" ht="21" x14ac:dyDescent="0.25">
      <c r="B186" s="47"/>
      <c r="C186" s="20">
        <f t="shared" si="25"/>
        <v>45551</v>
      </c>
      <c r="D186" s="190">
        <f>SUMIFS('Transport-DB'!R:R,'Transport-DB'!C:C,"="&amp;'Work DB'!C186,'Transport-DB'!F:F,"="&amp;'Work DB'!$D$4)</f>
        <v>321.19500000000005</v>
      </c>
      <c r="E186" s="191">
        <f>SUMIFS('Transport-DB'!R:R,'Transport-DB'!C:C,"="&amp;'Work DB'!C186,'Transport-DB'!F:F,"="&amp;'Work DB'!$E$4)</f>
        <v>319.75750000000005</v>
      </c>
      <c r="F186" s="191">
        <f>SUMIFS('Transport-DB'!R:R,'Transport-DB'!C:C,"="&amp;'Work DB'!C186,'Transport-DB'!F:F,"="&amp;'Work DB'!$F$4)</f>
        <v>314.98500000000001</v>
      </c>
      <c r="G186" s="191">
        <f>SUMIFS('Transport-DB'!R:R,'Transport-DB'!C:C,"="&amp;'Work DB'!C186,'Transport-DB'!F:F,"="&amp;'Work DB'!$G$4)</f>
        <v>291.1225</v>
      </c>
      <c r="H186" s="188">
        <f>SUMIFS('Transport-DB'!R:R,'Transport-DB'!C:C,"="&amp;'Work DB'!C186,'Transport-DB'!F:F,"="&amp;'Work DB'!$H$4)</f>
        <v>405.66249999999997</v>
      </c>
      <c r="I186" s="191">
        <f>SUMIFS('Transport-DB'!R:R,'Transport-DB'!C:C,"="&amp;'Work DB'!C186,'Transport-DB'!F:F,"="&amp;'Work DB'!$I$4)</f>
        <v>0</v>
      </c>
      <c r="J186" s="483">
        <f>SUMIFS('Transport-DB'!R:R,'Transport-DB'!C:C,"="&amp;'Work DB'!C186,'Transport-DB'!F:F,"="&amp;'Work DB'!$J$4)</f>
        <v>0</v>
      </c>
      <c r="K186" s="190">
        <f>SUMIFS('Transport-DB'!Q:Q,'Transport-DB'!C:C,"="&amp;'Work DB'!C186,'Transport-DB'!F:F,"="&amp;'Work DB'!$K$4)</f>
        <v>0</v>
      </c>
      <c r="L186" s="191">
        <f>SUMIFS('Transport-DB'!Q:Q,'Transport-DB'!C:C,"="&amp;'Work DB'!C186,'Transport-DB'!F:F,"="&amp;'Work DB'!$L$4)</f>
        <v>560</v>
      </c>
      <c r="M186" s="191">
        <f>SUMIFS('Transport-DB'!Q:Q,'Transport-DB'!C:C,"="&amp;'Work DB'!C186,'Transport-DB'!F:F,"="&amp;'Work DB'!$M$4)</f>
        <v>945</v>
      </c>
      <c r="N186" s="191">
        <f>SUMIFS('Transport-DB'!Q:Q,'Transport-DB'!C:C,"="&amp;'Work DB'!C186,'Transport-DB'!F:F,"="&amp;'Work DB'!$N$4)</f>
        <v>0</v>
      </c>
      <c r="O186" s="191">
        <f>SUMIFS('Transport-DB'!Q:Q,'Transport-DB'!C:C,"="&amp;'Work DB'!C186,'Transport-DB'!F:F,"="&amp;'Work DB'!$O$4)</f>
        <v>0</v>
      </c>
      <c r="P186" s="191">
        <f>SUMIFS('Transport-DB'!Q:Q,'Transport-DB'!C:C,"="&amp;'Work DB'!C186,'Transport-DB'!F:F,"="&amp;'Work DB'!$P$4)</f>
        <v>0</v>
      </c>
      <c r="Q186" s="188">
        <f>SUMIFS('Transport-DB'!Q:Q,'Transport-DB'!C:C,"="&amp;'Work DB'!C186,'Transport-DB'!F:F,"="&amp;'Work DB'!$Q$4)</f>
        <v>0</v>
      </c>
      <c r="R186" s="189">
        <f>SUMIFS('Transport-DB'!Q:Q,'Transport-DB'!C:C,"="&amp;'Work DB'!C186,'Transport-DB'!F:F,"="&amp;'Work DB'!$R$4)</f>
        <v>0</v>
      </c>
      <c r="S186" s="190">
        <f t="shared" si="24"/>
        <v>2212.7224999999999</v>
      </c>
      <c r="T186" s="191">
        <f t="shared" si="32"/>
        <v>945</v>
      </c>
      <c r="U186" s="191"/>
      <c r="V186" s="191"/>
      <c r="W186" s="191"/>
      <c r="X186" s="191"/>
      <c r="Y186" s="189"/>
      <c r="Z186" s="283"/>
      <c r="AA186" s="190">
        <f>SUMIFS('Transport-DB'!S:S,'Transport-DB'!C:C,"="&amp;'Work DB'!C186,'Transport-DB'!F:F,"="&amp;'Work DB'!$AA$4)</f>
        <v>82.600000000000009</v>
      </c>
      <c r="AB186" s="191">
        <f>SUMIFS('Transport-DB'!S:S,'Transport-DB'!C:C,"="&amp;'Work DB'!C186,'Transport-DB'!F:F,"="&amp;'Work DB'!$AB$4)</f>
        <v>46.4</v>
      </c>
      <c r="AC186" s="191">
        <f>SUMIFS('Transport-DB'!S:S,'Transport-DB'!C:C,"="&amp;'Work DB'!C186,'Transport-DB'!F:F,"="&amp;'Work DB'!$AC$4)</f>
        <v>90</v>
      </c>
      <c r="AD186" s="188">
        <f>SUMIFS('Transport-DB'!S:S,'Transport-DB'!C:C,"="&amp;'Work DB'!C186,'Transport-DB'!F:F,"="&amp;'Work DB'!$AD$4)</f>
        <v>40</v>
      </c>
      <c r="AE186" s="188">
        <f>SUMIFS('Transport-DB'!S:S,'Transport-DB'!C:C,"="&amp;'Work DB'!C186,'Transport-DB'!F:F,"="&amp;'Work DB'!$AE$4)</f>
        <v>0</v>
      </c>
      <c r="AF186" s="188">
        <f>SUMIFS('Transport-DB'!S:S,'Transport-DB'!C:C,"="&amp;'Work DB'!C186,'Transport-DB'!F:F,"="&amp;'Work DB'!$AF$4)</f>
        <v>39</v>
      </c>
      <c r="AG186" s="189"/>
      <c r="AH186" s="230">
        <f>SUMIFS('Transport-DB'!T:T,'Transport-DB'!C:C,"="&amp;'Work DB'!C186)</f>
        <v>93.100000000000009</v>
      </c>
      <c r="AI186" s="32">
        <v>80</v>
      </c>
      <c r="AJ186" s="29">
        <v>0</v>
      </c>
      <c r="AK186" s="30">
        <f>SUMIFS(Civil_DB[بتن],Civil_DB[تاریخ],"="&amp;'Work DB'!C186)</f>
        <v>57</v>
      </c>
      <c r="AL186" s="28">
        <v>0</v>
      </c>
      <c r="AM186" s="29">
        <v>0</v>
      </c>
      <c r="AN186" s="31">
        <v>0</v>
      </c>
      <c r="AO186" s="28">
        <v>88</v>
      </c>
      <c r="AP186" s="29">
        <v>84</v>
      </c>
      <c r="AQ186" s="29">
        <v>175</v>
      </c>
      <c r="AR186" s="30">
        <v>12</v>
      </c>
      <c r="AS186" s="28">
        <v>16</v>
      </c>
      <c r="AT186" s="29">
        <v>35</v>
      </c>
      <c r="AU186" s="423">
        <f>'Daily Gas'!AA30</f>
        <v>4280</v>
      </c>
      <c r="AV186" s="239">
        <f t="shared" ref="AV186:AV187" si="37">AV185-AU186</f>
        <v>47776</v>
      </c>
      <c r="AW186" s="420">
        <f t="shared" si="35"/>
        <v>79.460000000000036</v>
      </c>
      <c r="AX186" s="420">
        <v>0</v>
      </c>
      <c r="AY186" s="420">
        <f t="shared" si="36"/>
        <v>235.90147432011696</v>
      </c>
      <c r="AZ186" s="420">
        <f t="shared" si="29"/>
        <v>121.73907137503545</v>
      </c>
      <c r="BA186" s="420">
        <f t="shared" si="30"/>
        <v>123.94349999999991</v>
      </c>
      <c r="BB186" s="420">
        <v>0</v>
      </c>
      <c r="BC186" s="30">
        <v>0</v>
      </c>
      <c r="BD186" s="283"/>
      <c r="BE186" s="283"/>
      <c r="BF186" s="283"/>
      <c r="BG186" s="283"/>
      <c r="BH186" s="32"/>
      <c r="BI186" s="56"/>
      <c r="BJ186" s="509"/>
      <c r="BK186" s="15">
        <v>0</v>
      </c>
      <c r="BL186" s="593">
        <f t="shared" si="21"/>
        <v>0</v>
      </c>
      <c r="BM186" s="593">
        <f t="shared" si="22"/>
        <v>0</v>
      </c>
      <c r="BN186" s="593">
        <f t="shared" si="23"/>
        <v>0</v>
      </c>
      <c r="BP186" s="593">
        <v>0</v>
      </c>
      <c r="BQ186" s="593">
        <v>0</v>
      </c>
      <c r="BR186" s="593">
        <v>0</v>
      </c>
      <c r="BU186" s="593">
        <v>0</v>
      </c>
      <c r="BV186" s="593">
        <v>0</v>
      </c>
      <c r="BW186" s="593">
        <v>0</v>
      </c>
      <c r="BX186" s="593">
        <v>0</v>
      </c>
    </row>
    <row r="187" spans="2:76" s="15" customFormat="1" ht="21" x14ac:dyDescent="0.25">
      <c r="B187" s="47"/>
      <c r="C187" s="20">
        <f t="shared" si="25"/>
        <v>45552</v>
      </c>
      <c r="D187" s="190">
        <f>SUMIFS('Transport-DB'!R:R,'Transport-DB'!C:C,"="&amp;'Work DB'!C187,'Transport-DB'!F:F,"="&amp;'Work DB'!$D$4)</f>
        <v>504.73500000000001</v>
      </c>
      <c r="E187" s="191">
        <f>SUMIFS('Transport-DB'!R:R,'Transport-DB'!C:C,"="&amp;'Work DB'!C187,'Transport-DB'!F:F,"="&amp;'Work DB'!$E$4)</f>
        <v>348.39250000000004</v>
      </c>
      <c r="F187" s="191">
        <f>SUMIFS('Transport-DB'!R:R,'Transport-DB'!C:C,"="&amp;'Work DB'!C187,'Transport-DB'!F:F,"="&amp;'Work DB'!$F$4)</f>
        <v>209.99</v>
      </c>
      <c r="G187" s="191">
        <f>SUMIFS('Transport-DB'!R:R,'Transport-DB'!C:C,"="&amp;'Work DB'!C187,'Transport-DB'!F:F,"="&amp;'Work DB'!$G$4)</f>
        <v>286.35000000000002</v>
      </c>
      <c r="H187" s="188">
        <f>SUMIFS('Transport-DB'!R:R,'Transport-DB'!C:C,"="&amp;'Work DB'!C187,'Transport-DB'!F:F,"="&amp;'Work DB'!$H$4)</f>
        <v>362.71</v>
      </c>
      <c r="I187" s="191">
        <f>SUMIFS('Transport-DB'!R:R,'Transport-DB'!C:C,"="&amp;'Work DB'!C187,'Transport-DB'!F:F,"="&amp;'Work DB'!$I$4)</f>
        <v>0</v>
      </c>
      <c r="J187" s="483">
        <f>SUMIFS('Transport-DB'!R:R,'Transport-DB'!C:C,"="&amp;'Work DB'!C187,'Transport-DB'!F:F,"="&amp;'Work DB'!$J$4)</f>
        <v>0</v>
      </c>
      <c r="K187" s="190">
        <f>SUMIFS('Transport-DB'!Q:Q,'Transport-DB'!C:C,"="&amp;'Work DB'!C187,'Transport-DB'!F:F,"="&amp;'Work DB'!$K$4)</f>
        <v>0</v>
      </c>
      <c r="L187" s="191">
        <f>SUMIFS('Transport-DB'!Q:Q,'Transport-DB'!C:C,"="&amp;'Work DB'!C187,'Transport-DB'!F:F,"="&amp;'Work DB'!$L$4)</f>
        <v>735</v>
      </c>
      <c r="M187" s="191">
        <f>SUMIFS('Transport-DB'!Q:Q,'Transport-DB'!C:C,"="&amp;'Work DB'!C187,'Transport-DB'!F:F,"="&amp;'Work DB'!$M$4)</f>
        <v>959</v>
      </c>
      <c r="N187" s="191">
        <f>SUMIFS('Transport-DB'!Q:Q,'Transport-DB'!C:C,"="&amp;'Work DB'!C187,'Transport-DB'!F:F,"="&amp;'Work DB'!$N$4)</f>
        <v>0</v>
      </c>
      <c r="O187" s="191">
        <f>SUMIFS('Transport-DB'!Q:Q,'Transport-DB'!C:C,"="&amp;'Work DB'!C187,'Transport-DB'!F:F,"="&amp;'Work DB'!$O$4)</f>
        <v>0</v>
      </c>
      <c r="P187" s="191">
        <f>SUMIFS('Transport-DB'!Q:Q,'Transport-DB'!C:C,"="&amp;'Work DB'!C187,'Transport-DB'!F:F,"="&amp;'Work DB'!$P$4)</f>
        <v>0</v>
      </c>
      <c r="Q187" s="188">
        <f>SUMIFS('Transport-DB'!Q:Q,'Transport-DB'!C:C,"="&amp;'Work DB'!C187,'Transport-DB'!F:F,"="&amp;'Work DB'!$Q$4)</f>
        <v>0</v>
      </c>
      <c r="R187" s="189">
        <f>SUMIFS('Transport-DB'!Q:Q,'Transport-DB'!C:C,"="&amp;'Work DB'!C187,'Transport-DB'!F:F,"="&amp;'Work DB'!$R$4)</f>
        <v>0</v>
      </c>
      <c r="S187" s="190">
        <f t="shared" si="24"/>
        <v>2447.1775000000002</v>
      </c>
      <c r="T187" s="191">
        <f t="shared" si="32"/>
        <v>959</v>
      </c>
      <c r="U187" s="191"/>
      <c r="V187" s="191"/>
      <c r="W187" s="191"/>
      <c r="X187" s="191"/>
      <c r="Y187" s="189"/>
      <c r="Z187" s="283"/>
      <c r="AA187" s="190">
        <f>SUMIFS('Transport-DB'!S:S,'Transport-DB'!C:C,"="&amp;'Work DB'!C187,'Transport-DB'!F:F,"="&amp;'Work DB'!$AA$4)</f>
        <v>59</v>
      </c>
      <c r="AB187" s="191">
        <f>SUMIFS('Transport-DB'!S:S,'Transport-DB'!C:C,"="&amp;'Work DB'!C187,'Transport-DB'!F:F,"="&amp;'Work DB'!$AB$4)</f>
        <v>81.2</v>
      </c>
      <c r="AC187" s="191">
        <f>SUMIFS('Transport-DB'!S:S,'Transport-DB'!C:C,"="&amp;'Work DB'!C187,'Transport-DB'!F:F,"="&amp;'Work DB'!$AC$4)</f>
        <v>90</v>
      </c>
      <c r="AD187" s="188">
        <f>SUMIFS('Transport-DB'!S:S,'Transport-DB'!C:C,"="&amp;'Work DB'!C187,'Transport-DB'!F:F,"="&amp;'Work DB'!$AD$4)</f>
        <v>50</v>
      </c>
      <c r="AE187" s="188">
        <f>SUMIFS('Transport-DB'!S:S,'Transport-DB'!C:C,"="&amp;'Work DB'!C187,'Transport-DB'!F:F,"="&amp;'Work DB'!$AE$4)</f>
        <v>0</v>
      </c>
      <c r="AF187" s="188">
        <f>SUMIFS('Transport-DB'!S:S,'Transport-DB'!C:C,"="&amp;'Work DB'!C187,'Transport-DB'!F:F,"="&amp;'Work DB'!$AF$4)</f>
        <v>78</v>
      </c>
      <c r="AG187" s="189"/>
      <c r="AH187" s="230">
        <f>SUMIFS('Transport-DB'!T:T,'Transport-DB'!C:C,"="&amp;'Work DB'!C187)</f>
        <v>13.3</v>
      </c>
      <c r="AI187" s="32">
        <v>0</v>
      </c>
      <c r="AJ187" s="29">
        <v>0</v>
      </c>
      <c r="AK187" s="30">
        <f>SUMIFS(Civil_DB[بتن],Civil_DB[تاریخ],"="&amp;'Work DB'!C187)</f>
        <v>75</v>
      </c>
      <c r="AL187" s="28">
        <v>0</v>
      </c>
      <c r="AM187" s="29">
        <v>0</v>
      </c>
      <c r="AN187" s="31">
        <v>0</v>
      </c>
      <c r="AO187" s="28">
        <v>89</v>
      </c>
      <c r="AP187" s="29">
        <v>87</v>
      </c>
      <c r="AQ187" s="29">
        <v>175</v>
      </c>
      <c r="AR187" s="30">
        <v>12</v>
      </c>
      <c r="AS187" s="28">
        <v>15</v>
      </c>
      <c r="AT187" s="29">
        <v>34</v>
      </c>
      <c r="AU187" s="423">
        <f>'Daily Gas'!AA31</f>
        <v>4308</v>
      </c>
      <c r="AV187" s="239">
        <f t="shared" si="37"/>
        <v>43468</v>
      </c>
      <c r="AW187" s="420">
        <f t="shared" si="35"/>
        <v>54.710000000000036</v>
      </c>
      <c r="AX187" s="420">
        <v>0</v>
      </c>
      <c r="AY187" s="420">
        <f t="shared" si="36"/>
        <v>258.07465957691579</v>
      </c>
      <c r="AZ187" s="420">
        <f t="shared" si="29"/>
        <v>145.7963806612851</v>
      </c>
      <c r="BA187" s="420">
        <f t="shared" si="30"/>
        <v>107.9559999999999</v>
      </c>
      <c r="BB187" s="420">
        <v>0</v>
      </c>
      <c r="BC187" s="30">
        <v>0</v>
      </c>
      <c r="BD187" s="283"/>
      <c r="BE187" s="283"/>
      <c r="BF187" s="283"/>
      <c r="BG187" s="283"/>
      <c r="BH187" s="32"/>
      <c r="BI187" s="56"/>
      <c r="BJ187" s="509"/>
      <c r="BK187" s="15">
        <v>0</v>
      </c>
      <c r="BL187" s="593">
        <f t="shared" si="21"/>
        <v>40.53</v>
      </c>
      <c r="BM187" s="593">
        <f t="shared" si="22"/>
        <v>40.53</v>
      </c>
      <c r="BN187" s="593">
        <f t="shared" si="23"/>
        <v>27.1</v>
      </c>
      <c r="BP187" s="593">
        <v>7</v>
      </c>
      <c r="BQ187" s="593">
        <v>7</v>
      </c>
      <c r="BR187" s="593">
        <v>5</v>
      </c>
      <c r="BU187" s="593">
        <v>0</v>
      </c>
      <c r="BV187" s="593">
        <v>35</v>
      </c>
      <c r="BW187" s="593">
        <v>35</v>
      </c>
      <c r="BX187" s="593">
        <v>25</v>
      </c>
    </row>
    <row r="188" spans="2:76" s="15" customFormat="1" ht="21" x14ac:dyDescent="0.25">
      <c r="B188" s="47"/>
      <c r="C188" s="20">
        <f t="shared" si="25"/>
        <v>45553</v>
      </c>
      <c r="D188" s="190">
        <f>SUMIFS('Transport-DB'!R:R,'Transport-DB'!C:C,"="&amp;'Work DB'!C188,'Transport-DB'!F:F,"="&amp;'Work DB'!$D$4)</f>
        <v>397.66999999999996</v>
      </c>
      <c r="E188" s="191">
        <f>SUMIFS('Transport-DB'!R:R,'Transport-DB'!C:C,"="&amp;'Work DB'!C188,'Transport-DB'!F:F,"="&amp;'Work DB'!$E$4)</f>
        <v>305.44000000000005</v>
      </c>
      <c r="F188" s="191">
        <f>SUMIFS('Transport-DB'!R:R,'Transport-DB'!C:C,"="&amp;'Work DB'!C188,'Transport-DB'!F:F,"="&amp;'Work DB'!$F$4)</f>
        <v>195.67250000000001</v>
      </c>
      <c r="G188" s="191">
        <f>SUMIFS('Transport-DB'!R:R,'Transport-DB'!C:C,"="&amp;'Work DB'!C188,'Transport-DB'!F:F,"="&amp;'Work DB'!$G$4)</f>
        <v>295.89500000000004</v>
      </c>
      <c r="H188" s="188">
        <f>SUMIFS('Transport-DB'!R:R,'Transport-DB'!C:C,"="&amp;'Work DB'!C188,'Transport-DB'!F:F,"="&amp;'Work DB'!$H$4)</f>
        <v>291.12249999999995</v>
      </c>
      <c r="I188" s="191">
        <f>SUMIFS('Transport-DB'!R:R,'Transport-DB'!C:C,"="&amp;'Work DB'!C188,'Transport-DB'!F:F,"="&amp;'Work DB'!$I$4)</f>
        <v>0</v>
      </c>
      <c r="J188" s="483">
        <f>SUMIFS('Transport-DB'!R:R,'Transport-DB'!C:C,"="&amp;'Work DB'!C188,'Transport-DB'!F:F,"="&amp;'Work DB'!$J$4)</f>
        <v>0</v>
      </c>
      <c r="K188" s="190">
        <f>SUMIFS('Transport-DB'!Q:Q,'Transport-DB'!C:C,"="&amp;'Work DB'!C188,'Transport-DB'!F:F,"="&amp;'Work DB'!$K$4)</f>
        <v>0</v>
      </c>
      <c r="L188" s="191">
        <f>SUMIFS('Transport-DB'!Q:Q,'Transport-DB'!C:C,"="&amp;'Work DB'!C188,'Transport-DB'!F:F,"="&amp;'Work DB'!$L$4)</f>
        <v>840</v>
      </c>
      <c r="M188" s="191">
        <f>SUMIFS('Transport-DB'!Q:Q,'Transport-DB'!C:C,"="&amp;'Work DB'!C188,'Transport-DB'!F:F,"="&amp;'Work DB'!$M$4)</f>
        <v>739</v>
      </c>
      <c r="N188" s="191">
        <f>SUMIFS('Transport-DB'!Q:Q,'Transport-DB'!C:C,"="&amp;'Work DB'!C188,'Transport-DB'!F:F,"="&amp;'Work DB'!$N$4)</f>
        <v>0</v>
      </c>
      <c r="O188" s="191">
        <f>SUMIFS('Transport-DB'!Q:Q,'Transport-DB'!C:C,"="&amp;'Work DB'!C188,'Transport-DB'!F:F,"="&amp;'Work DB'!$O$4)</f>
        <v>0</v>
      </c>
      <c r="P188" s="191">
        <f>SUMIFS('Transport-DB'!Q:Q,'Transport-DB'!C:C,"="&amp;'Work DB'!C188,'Transport-DB'!F:F,"="&amp;'Work DB'!$P$4)</f>
        <v>0</v>
      </c>
      <c r="Q188" s="188">
        <f>SUMIFS('Transport-DB'!Q:Q,'Transport-DB'!C:C,"="&amp;'Work DB'!C188,'Transport-DB'!F:F,"="&amp;'Work DB'!$Q$4)</f>
        <v>0</v>
      </c>
      <c r="R188" s="189">
        <f>SUMIFS('Transport-DB'!Q:Q,'Transport-DB'!C:C,"="&amp;'Work DB'!C188,'Transport-DB'!F:F,"="&amp;'Work DB'!$R$4)</f>
        <v>0</v>
      </c>
      <c r="S188" s="190">
        <f t="shared" si="24"/>
        <v>2325.8000000000002</v>
      </c>
      <c r="T188" s="191">
        <f t="shared" si="32"/>
        <v>739</v>
      </c>
      <c r="U188" s="191"/>
      <c r="V188" s="191"/>
      <c r="W188" s="191"/>
      <c r="X188" s="191"/>
      <c r="Y188" s="189"/>
      <c r="Z188" s="283"/>
      <c r="AA188" s="190">
        <f>SUMIFS('Transport-DB'!S:S,'Transport-DB'!C:C,"="&amp;'Work DB'!C188,'Transport-DB'!F:F,"="&amp;'Work DB'!$AA$4)</f>
        <v>82.600000000000009</v>
      </c>
      <c r="AB188" s="191">
        <f>SUMIFS('Transport-DB'!S:S,'Transport-DB'!C:C,"="&amp;'Work DB'!C188,'Transport-DB'!F:F,"="&amp;'Work DB'!$AB$4)</f>
        <v>81.2</v>
      </c>
      <c r="AC188" s="191">
        <f>SUMIFS('Transport-DB'!S:S,'Transport-DB'!C:C,"="&amp;'Work DB'!C188,'Transport-DB'!F:F,"="&amp;'Work DB'!$AC$4)</f>
        <v>80</v>
      </c>
      <c r="AD188" s="188">
        <f>SUMIFS('Transport-DB'!S:S,'Transport-DB'!C:C,"="&amp;'Work DB'!C188,'Transport-DB'!F:F,"="&amp;'Work DB'!$AD$4)</f>
        <v>40</v>
      </c>
      <c r="AE188" s="188">
        <f>SUMIFS('Transport-DB'!S:S,'Transport-DB'!C:C,"="&amp;'Work DB'!C188,'Transport-DB'!F:F,"="&amp;'Work DB'!$AE$4)</f>
        <v>0</v>
      </c>
      <c r="AF188" s="188">
        <f>SUMIFS('Transport-DB'!S:S,'Transport-DB'!C:C,"="&amp;'Work DB'!C188,'Transport-DB'!F:F,"="&amp;'Work DB'!$AF$4)</f>
        <v>52</v>
      </c>
      <c r="AG188" s="189"/>
      <c r="AH188" s="230">
        <f>SUMIFS('Transport-DB'!T:T,'Transport-DB'!C:C,"="&amp;'Work DB'!C188)</f>
        <v>0</v>
      </c>
      <c r="AI188" s="32">
        <v>88</v>
      </c>
      <c r="AJ188" s="29">
        <v>0</v>
      </c>
      <c r="AK188" s="30">
        <f>SUMIFS(Civil_DB[بتن],Civil_DB[تاریخ],"="&amp;'Work DB'!C188)</f>
        <v>75</v>
      </c>
      <c r="AL188" s="28">
        <v>0</v>
      </c>
      <c r="AM188" s="29">
        <v>0</v>
      </c>
      <c r="AN188" s="31">
        <v>0</v>
      </c>
      <c r="AO188" s="28">
        <v>86</v>
      </c>
      <c r="AP188" s="29">
        <v>89</v>
      </c>
      <c r="AQ188" s="29">
        <v>174</v>
      </c>
      <c r="AR188" s="30">
        <v>12</v>
      </c>
      <c r="AS188" s="28">
        <v>17</v>
      </c>
      <c r="AT188" s="29">
        <v>39</v>
      </c>
      <c r="AU188" s="423">
        <f>'Daily Gas'!AA32</f>
        <v>4902</v>
      </c>
      <c r="AV188" s="239">
        <f t="shared" ref="AV188:AV189" si="38">AV187-AU188</f>
        <v>38566</v>
      </c>
      <c r="AW188" s="420">
        <f t="shared" si="35"/>
        <v>46.960000000000036</v>
      </c>
      <c r="AX188" s="420">
        <v>0</v>
      </c>
      <c r="AY188" s="420">
        <f t="shared" si="36"/>
        <v>251.36561298114665</v>
      </c>
      <c r="AZ188" s="420">
        <f t="shared" si="29"/>
        <v>146.68471685467225</v>
      </c>
      <c r="BA188" s="420">
        <f t="shared" si="30"/>
        <v>151.5884999999999</v>
      </c>
      <c r="BB188" s="420">
        <v>0</v>
      </c>
      <c r="BC188" s="30">
        <v>0</v>
      </c>
      <c r="BD188" s="283"/>
      <c r="BE188" s="283"/>
      <c r="BF188" s="283"/>
      <c r="BG188" s="283"/>
      <c r="BH188" s="32"/>
      <c r="BI188" s="56"/>
      <c r="BJ188" s="509"/>
      <c r="BK188" s="15">
        <v>17</v>
      </c>
      <c r="BL188" s="593">
        <f t="shared" si="21"/>
        <v>11.58</v>
      </c>
      <c r="BM188" s="593">
        <f t="shared" si="22"/>
        <v>17.37</v>
      </c>
      <c r="BN188" s="593">
        <f t="shared" si="23"/>
        <v>86.72</v>
      </c>
      <c r="BP188" s="593">
        <v>2</v>
      </c>
      <c r="BQ188" s="593">
        <v>3</v>
      </c>
      <c r="BR188" s="593">
        <v>16</v>
      </c>
      <c r="BU188" s="593">
        <v>17</v>
      </c>
      <c r="BV188" s="593">
        <v>10</v>
      </c>
      <c r="BW188" s="593">
        <v>15</v>
      </c>
      <c r="BX188" s="593">
        <v>80</v>
      </c>
    </row>
    <row r="189" spans="2:76" s="15" customFormat="1" ht="21" x14ac:dyDescent="0.25">
      <c r="B189" s="47"/>
      <c r="C189" s="20">
        <f t="shared" si="25"/>
        <v>45554</v>
      </c>
      <c r="D189" s="190">
        <f>SUMIFS('Transport-DB'!R:R,'Transport-DB'!C:C,"="&amp;'Work DB'!C189,'Transport-DB'!F:F,"="&amp;'Work DB'!$D$4)</f>
        <v>359.43249999999995</v>
      </c>
      <c r="E189" s="191">
        <f>SUMIFS('Transport-DB'!R:R,'Transport-DB'!C:C,"="&amp;'Work DB'!C189,'Transport-DB'!F:F,"="&amp;'Work DB'!$E$4)</f>
        <v>281.57749999999999</v>
      </c>
      <c r="F189" s="191">
        <f>SUMIFS('Transport-DB'!R:R,'Transport-DB'!C:C,"="&amp;'Work DB'!C189,'Transport-DB'!F:F,"="&amp;'Work DB'!$F$4)</f>
        <v>262.48749999999995</v>
      </c>
      <c r="G189" s="191">
        <f>SUMIFS('Transport-DB'!R:R,'Transport-DB'!C:C,"="&amp;'Work DB'!C189,'Transport-DB'!F:F,"="&amp;'Work DB'!$G$4)</f>
        <v>0</v>
      </c>
      <c r="H189" s="188">
        <f>SUMIFS('Transport-DB'!R:R,'Transport-DB'!C:C,"="&amp;'Work DB'!C189,'Transport-DB'!F:F,"="&amp;'Work DB'!$H$4)</f>
        <v>295.89499999999998</v>
      </c>
      <c r="I189" s="191">
        <f>SUMIFS('Transport-DB'!R:R,'Transport-DB'!C:C,"="&amp;'Work DB'!C189,'Transport-DB'!F:F,"="&amp;'Work DB'!$I$4)</f>
        <v>418.59999999999997</v>
      </c>
      <c r="J189" s="483">
        <f>SUMIFS('Transport-DB'!R:R,'Transport-DB'!C:C,"="&amp;'Work DB'!C189,'Transport-DB'!F:F,"="&amp;'Work DB'!$J$4)</f>
        <v>0</v>
      </c>
      <c r="K189" s="190">
        <f>SUMIFS('Transport-DB'!Q:Q,'Transport-DB'!C:C,"="&amp;'Work DB'!C189,'Transport-DB'!F:F,"="&amp;'Work DB'!$K$4)</f>
        <v>0</v>
      </c>
      <c r="L189" s="191">
        <f>SUMIFS('Transport-DB'!Q:Q,'Transport-DB'!C:C,"="&amp;'Work DB'!C189,'Transport-DB'!F:F,"="&amp;'Work DB'!$L$4)</f>
        <v>406</v>
      </c>
      <c r="M189" s="191">
        <f>SUMIFS('Transport-DB'!Q:Q,'Transport-DB'!C:C,"="&amp;'Work DB'!C189,'Transport-DB'!F:F,"="&amp;'Work DB'!$M$4)</f>
        <v>952</v>
      </c>
      <c r="N189" s="191">
        <f>SUMIFS('Transport-DB'!Q:Q,'Transport-DB'!C:C,"="&amp;'Work DB'!C189,'Transport-DB'!F:F,"="&amp;'Work DB'!$N$4)</f>
        <v>0</v>
      </c>
      <c r="O189" s="191">
        <f>SUMIFS('Transport-DB'!Q:Q,'Transport-DB'!C:C,"="&amp;'Work DB'!C189,'Transport-DB'!F:F,"="&amp;'Work DB'!$O$4)</f>
        <v>0</v>
      </c>
      <c r="P189" s="191">
        <f>SUMIFS('Transport-DB'!Q:Q,'Transport-DB'!C:C,"="&amp;'Work DB'!C189,'Transport-DB'!F:F,"="&amp;'Work DB'!$P$4)</f>
        <v>186.75</v>
      </c>
      <c r="Q189" s="188">
        <f>SUMIFS('Transport-DB'!Q:Q,'Transport-DB'!C:C,"="&amp;'Work DB'!C189,'Transport-DB'!F:F,"="&amp;'Work DB'!$Q$4)</f>
        <v>0</v>
      </c>
      <c r="R189" s="189">
        <f>SUMIFS('Transport-DB'!Q:Q,'Transport-DB'!C:C,"="&amp;'Work DB'!C189,'Transport-DB'!F:F,"="&amp;'Work DB'!$R$4)</f>
        <v>0</v>
      </c>
      <c r="S189" s="190">
        <f t="shared" si="24"/>
        <v>2210.7424999999998</v>
      </c>
      <c r="T189" s="191">
        <f t="shared" si="32"/>
        <v>952</v>
      </c>
      <c r="U189" s="191"/>
      <c r="V189" s="191"/>
      <c r="W189" s="191"/>
      <c r="X189" s="191"/>
      <c r="Y189" s="189"/>
      <c r="Z189" s="283"/>
      <c r="AA189" s="190">
        <f>SUMIFS('Transport-DB'!S:S,'Transport-DB'!C:C,"="&amp;'Work DB'!C189,'Transport-DB'!F:F,"="&amp;'Work DB'!$AA$4)</f>
        <v>94.4</v>
      </c>
      <c r="AB189" s="191">
        <f>SUMIFS('Transport-DB'!S:S,'Transport-DB'!C:C,"="&amp;'Work DB'!C189,'Transport-DB'!F:F,"="&amp;'Work DB'!$AB$4)</f>
        <v>58</v>
      </c>
      <c r="AC189" s="191">
        <f>SUMIFS('Transport-DB'!S:S,'Transport-DB'!C:C,"="&amp;'Work DB'!C189,'Transport-DB'!F:F,"="&amp;'Work DB'!$AC$4)</f>
        <v>80</v>
      </c>
      <c r="AD189" s="188">
        <f>SUMIFS('Transport-DB'!S:S,'Transport-DB'!C:C,"="&amp;'Work DB'!C189,'Transport-DB'!F:F,"="&amp;'Work DB'!$AD$4)</f>
        <v>40</v>
      </c>
      <c r="AE189" s="188">
        <f>SUMIFS('Transport-DB'!S:S,'Transport-DB'!C:C,"="&amp;'Work DB'!C189,'Transport-DB'!F:F,"="&amp;'Work DB'!$AE$4)</f>
        <v>0</v>
      </c>
      <c r="AF189" s="188">
        <f>SUMIFS('Transport-DB'!S:S,'Transport-DB'!C:C,"="&amp;'Work DB'!C189,'Transport-DB'!F:F,"="&amp;'Work DB'!$AF$4)</f>
        <v>52</v>
      </c>
      <c r="AG189" s="189"/>
      <c r="AH189" s="230">
        <f>SUMIFS('Transport-DB'!T:T,'Transport-DB'!C:C,"="&amp;'Work DB'!C189)</f>
        <v>86.45</v>
      </c>
      <c r="AI189" s="32">
        <v>58</v>
      </c>
      <c r="AJ189" s="29">
        <v>0</v>
      </c>
      <c r="AK189" s="30">
        <f>SUMIFS(Civil_DB[بتن],Civil_DB[تاریخ],"="&amp;'Work DB'!C189)</f>
        <v>117</v>
      </c>
      <c r="AL189" s="28">
        <v>0</v>
      </c>
      <c r="AM189" s="29">
        <v>0</v>
      </c>
      <c r="AN189" s="31">
        <v>0</v>
      </c>
      <c r="AO189" s="28">
        <v>81</v>
      </c>
      <c r="AP189" s="29">
        <v>84</v>
      </c>
      <c r="AQ189" s="29">
        <v>141</v>
      </c>
      <c r="AR189" s="30">
        <v>12</v>
      </c>
      <c r="AS189" s="28">
        <v>16</v>
      </c>
      <c r="AT189" s="29">
        <v>35</v>
      </c>
      <c r="AU189" s="423">
        <f>'Daily Gas'!AA33</f>
        <v>3811</v>
      </c>
      <c r="AV189" s="239">
        <f t="shared" si="38"/>
        <v>34755</v>
      </c>
      <c r="AW189" s="420">
        <f t="shared" si="35"/>
        <v>8.3500000000000369</v>
      </c>
      <c r="AX189" s="420">
        <v>0</v>
      </c>
      <c r="AY189" s="420">
        <f t="shared" si="36"/>
        <v>230.2597568513352</v>
      </c>
      <c r="AZ189" s="420">
        <f t="shared" si="29"/>
        <v>133.51606968612552</v>
      </c>
      <c r="BA189" s="420">
        <f t="shared" si="30"/>
        <v>149.41199999999989</v>
      </c>
      <c r="BB189" s="420">
        <v>0</v>
      </c>
      <c r="BC189" s="30">
        <v>0</v>
      </c>
      <c r="BD189" s="283"/>
      <c r="BE189" s="283"/>
      <c r="BF189" s="283"/>
      <c r="BG189" s="283"/>
      <c r="BH189" s="32"/>
      <c r="BI189" s="56"/>
      <c r="BJ189" s="509"/>
      <c r="BK189" s="15">
        <v>0</v>
      </c>
      <c r="BL189" s="593">
        <f t="shared" si="21"/>
        <v>5.79</v>
      </c>
      <c r="BM189" s="593">
        <f t="shared" si="22"/>
        <v>11.58</v>
      </c>
      <c r="BN189" s="593">
        <f t="shared" si="23"/>
        <v>65.039999999999992</v>
      </c>
      <c r="BP189" s="593">
        <v>1</v>
      </c>
      <c r="BQ189" s="593">
        <v>2</v>
      </c>
      <c r="BR189" s="593">
        <v>12</v>
      </c>
      <c r="BU189" s="593">
        <v>0</v>
      </c>
      <c r="BV189" s="593">
        <v>5</v>
      </c>
      <c r="BW189" s="593">
        <v>10</v>
      </c>
      <c r="BX189" s="593">
        <v>60</v>
      </c>
    </row>
    <row r="190" spans="2:76" s="15" customFormat="1" ht="21" x14ac:dyDescent="0.25">
      <c r="B190" s="47"/>
      <c r="C190" s="20">
        <f t="shared" si="25"/>
        <v>45555</v>
      </c>
      <c r="D190" s="190">
        <f>SUMIFS('Transport-DB'!R:R,'Transport-DB'!C:C,"="&amp;'Work DB'!C190,'Transport-DB'!F:F,"="&amp;'Work DB'!$D$4)</f>
        <v>290.60499999999996</v>
      </c>
      <c r="E190" s="191">
        <f>SUMIFS('Transport-DB'!R:R,'Transport-DB'!C:C,"="&amp;'Work DB'!C190,'Transport-DB'!F:F,"="&amp;'Work DB'!$E$4)</f>
        <v>0</v>
      </c>
      <c r="F190" s="191">
        <f>SUMIFS('Transport-DB'!R:R,'Transport-DB'!C:C,"="&amp;'Work DB'!C190,'Transport-DB'!F:F,"="&amp;'Work DB'!$F$4)</f>
        <v>0</v>
      </c>
      <c r="G190" s="191">
        <f>SUMIFS('Transport-DB'!R:R,'Transport-DB'!C:C,"="&amp;'Work DB'!C190,'Transport-DB'!F:F,"="&amp;'Work DB'!$G$4)</f>
        <v>0</v>
      </c>
      <c r="H190" s="188">
        <f>SUMIFS('Transport-DB'!R:R,'Transport-DB'!C:C,"="&amp;'Work DB'!C190,'Transport-DB'!F:F,"="&amp;'Work DB'!$H$4)</f>
        <v>0</v>
      </c>
      <c r="I190" s="191">
        <f>SUMIFS('Transport-DB'!R:R,'Transport-DB'!C:C,"="&amp;'Work DB'!C190,'Transport-DB'!F:F,"="&amp;'Work DB'!$I$4)</f>
        <v>563.5</v>
      </c>
      <c r="J190" s="483">
        <f>SUMIFS('Transport-DB'!R:R,'Transport-DB'!C:C,"="&amp;'Work DB'!C190,'Transport-DB'!F:F,"="&amp;'Work DB'!$J$4)</f>
        <v>0</v>
      </c>
      <c r="K190" s="190">
        <f>SUMIFS('Transport-DB'!Q:Q,'Transport-DB'!C:C,"="&amp;'Work DB'!C190,'Transport-DB'!F:F,"="&amp;'Work DB'!$K$4)</f>
        <v>0</v>
      </c>
      <c r="L190" s="191">
        <f>SUMIFS('Transport-DB'!Q:Q,'Transport-DB'!C:C,"="&amp;'Work DB'!C190,'Transport-DB'!F:F,"="&amp;'Work DB'!$L$4)</f>
        <v>630</v>
      </c>
      <c r="M190" s="191">
        <f>SUMIFS('Transport-DB'!Q:Q,'Transport-DB'!C:C,"="&amp;'Work DB'!C190,'Transport-DB'!F:F,"="&amp;'Work DB'!$M$4)</f>
        <v>952</v>
      </c>
      <c r="N190" s="191">
        <f>SUMIFS('Transport-DB'!Q:Q,'Transport-DB'!C:C,"="&amp;'Work DB'!C190,'Transport-DB'!F:F,"="&amp;'Work DB'!$N$4)</f>
        <v>0</v>
      </c>
      <c r="O190" s="191">
        <f>SUMIFS('Transport-DB'!Q:Q,'Transport-DB'!C:C,"="&amp;'Work DB'!C190,'Transport-DB'!F:F,"="&amp;'Work DB'!$O$4)</f>
        <v>0</v>
      </c>
      <c r="P190" s="191">
        <f>SUMIFS('Transport-DB'!Q:Q,'Transport-DB'!C:C,"="&amp;'Work DB'!C190,'Transport-DB'!F:F,"="&amp;'Work DB'!$P$4)</f>
        <v>0</v>
      </c>
      <c r="Q190" s="188">
        <f>SUMIFS('Transport-DB'!Q:Q,'Transport-DB'!C:C,"="&amp;'Work DB'!C190,'Transport-DB'!F:F,"="&amp;'Work DB'!$Q$4)</f>
        <v>0</v>
      </c>
      <c r="R190" s="189">
        <f>SUMIFS('Transport-DB'!Q:Q,'Transport-DB'!C:C,"="&amp;'Work DB'!C190,'Transport-DB'!F:F,"="&amp;'Work DB'!$R$4)</f>
        <v>0</v>
      </c>
      <c r="S190" s="190">
        <f t="shared" si="24"/>
        <v>1484.105</v>
      </c>
      <c r="T190" s="191">
        <f t="shared" si="32"/>
        <v>952</v>
      </c>
      <c r="U190" s="191"/>
      <c r="V190" s="191"/>
      <c r="W190" s="191"/>
      <c r="X190" s="191"/>
      <c r="Y190" s="189"/>
      <c r="Z190" s="283"/>
      <c r="AA190" s="190">
        <f>SUMIFS('Transport-DB'!S:S,'Transport-DB'!C:C,"="&amp;'Work DB'!C190,'Transport-DB'!F:F,"="&amp;'Work DB'!$AA$4)</f>
        <v>59.000000000000007</v>
      </c>
      <c r="AB190" s="191">
        <f>SUMIFS('Transport-DB'!S:S,'Transport-DB'!C:C,"="&amp;'Work DB'!C190,'Transport-DB'!F:F,"="&amp;'Work DB'!$AB$4)</f>
        <v>23.2</v>
      </c>
      <c r="AC190" s="191">
        <f>SUMIFS('Transport-DB'!S:S,'Transport-DB'!C:C,"="&amp;'Work DB'!C190,'Transport-DB'!F:F,"="&amp;'Work DB'!$AC$4)</f>
        <v>80</v>
      </c>
      <c r="AD190" s="188">
        <f>SUMIFS('Transport-DB'!S:S,'Transport-DB'!C:C,"="&amp;'Work DB'!C190,'Transport-DB'!F:F,"="&amp;'Work DB'!$AD$4)</f>
        <v>30</v>
      </c>
      <c r="AE190" s="188">
        <f>SUMIFS('Transport-DB'!S:S,'Transport-DB'!C:C,"="&amp;'Work DB'!C190,'Transport-DB'!F:F,"="&amp;'Work DB'!$AE$4)</f>
        <v>0</v>
      </c>
      <c r="AF190" s="188">
        <f>SUMIFS('Transport-DB'!S:S,'Transport-DB'!C:C,"="&amp;'Work DB'!C190,'Transport-DB'!F:F,"="&amp;'Work DB'!$AF$4)</f>
        <v>0</v>
      </c>
      <c r="AG190" s="189"/>
      <c r="AH190" s="230">
        <f>SUMIFS('Transport-DB'!T:T,'Transport-DB'!C:C,"="&amp;'Work DB'!C190)</f>
        <v>0</v>
      </c>
      <c r="AI190" s="32">
        <v>60</v>
      </c>
      <c r="AJ190" s="29">
        <v>0</v>
      </c>
      <c r="AK190" s="30">
        <f>SUMIFS(Civil_DB[بتن],Civil_DB[تاریخ],"="&amp;'Work DB'!C190)</f>
        <v>0</v>
      </c>
      <c r="AL190" s="28">
        <v>0</v>
      </c>
      <c r="AM190" s="29">
        <v>0</v>
      </c>
      <c r="AN190" s="31">
        <v>0</v>
      </c>
      <c r="AO190" s="28">
        <v>79</v>
      </c>
      <c r="AP190" s="29">
        <v>67</v>
      </c>
      <c r="AQ190" s="29">
        <v>165</v>
      </c>
      <c r="AR190" s="30">
        <v>12</v>
      </c>
      <c r="AS190" s="28">
        <v>14</v>
      </c>
      <c r="AT190" s="29">
        <v>23</v>
      </c>
      <c r="AU190" s="423">
        <f>'Daily Gas'!AA34</f>
        <v>4112</v>
      </c>
      <c r="AV190" s="239">
        <f t="shared" ref="AV190:AV191" si="39">AV189-AU190</f>
        <v>30643</v>
      </c>
      <c r="AW190" s="420">
        <f t="shared" si="35"/>
        <v>8.3500000000000369</v>
      </c>
      <c r="AX190" s="420">
        <v>0</v>
      </c>
      <c r="AY190" s="420">
        <f t="shared" si="36"/>
        <v>241.83975685133521</v>
      </c>
      <c r="AZ190" s="420">
        <f t="shared" si="29"/>
        <v>133.51606968612552</v>
      </c>
      <c r="BA190" s="420">
        <f t="shared" si="30"/>
        <v>165.67199999999988</v>
      </c>
      <c r="BB190" s="420">
        <v>0</v>
      </c>
      <c r="BC190" s="30">
        <v>0</v>
      </c>
      <c r="BD190" s="283"/>
      <c r="BE190" s="283"/>
      <c r="BF190" s="283"/>
      <c r="BG190" s="283"/>
      <c r="BH190" s="32"/>
      <c r="BI190" s="56"/>
      <c r="BJ190" s="509"/>
      <c r="BK190" s="15">
        <v>0</v>
      </c>
      <c r="BL190" s="593">
        <f t="shared" si="21"/>
        <v>11.58</v>
      </c>
      <c r="BM190" s="593">
        <f t="shared" si="22"/>
        <v>0</v>
      </c>
      <c r="BN190" s="593">
        <f t="shared" si="23"/>
        <v>16.259999999999998</v>
      </c>
      <c r="BP190" s="593">
        <v>2</v>
      </c>
      <c r="BQ190" s="593">
        <v>0</v>
      </c>
      <c r="BR190" s="593">
        <v>3</v>
      </c>
      <c r="BU190" s="593">
        <v>0</v>
      </c>
      <c r="BV190" s="593">
        <v>10</v>
      </c>
      <c r="BW190" s="593">
        <v>0</v>
      </c>
      <c r="BX190" s="593">
        <v>15</v>
      </c>
    </row>
    <row r="191" spans="2:76" s="15" customFormat="1" ht="21" x14ac:dyDescent="0.25">
      <c r="B191" s="47"/>
      <c r="C191" s="20">
        <f t="shared" si="25"/>
        <v>45556</v>
      </c>
      <c r="D191" s="190">
        <f>SUMIFS('Transport-DB'!R:R,'Transport-DB'!C:C,"="&amp;'Work DB'!C191,'Transport-DB'!F:F,"="&amp;'Work DB'!$D$4)</f>
        <v>466.4975</v>
      </c>
      <c r="E191" s="191">
        <f>SUMIFS('Transport-DB'!R:R,'Transport-DB'!C:C,"="&amp;'Work DB'!C191,'Transport-DB'!F:F,"="&amp;'Work DB'!$E$4)</f>
        <v>334.07499999999999</v>
      </c>
      <c r="F191" s="191">
        <f>SUMIFS('Transport-DB'!R:R,'Transport-DB'!C:C,"="&amp;'Work DB'!C191,'Transport-DB'!F:F,"="&amp;'Work DB'!$F$4)</f>
        <v>391.34500000000003</v>
      </c>
      <c r="G191" s="191">
        <f>SUMIFS('Transport-DB'!R:R,'Transport-DB'!C:C,"="&amp;'Work DB'!C191,'Transport-DB'!F:F,"="&amp;'Work DB'!$G$4)</f>
        <v>0</v>
      </c>
      <c r="H191" s="188">
        <f>SUMIFS('Transport-DB'!R:R,'Transport-DB'!C:C,"="&amp;'Work DB'!C191,'Transport-DB'!F:F,"="&amp;'Work DB'!$H$4)</f>
        <v>462.9325</v>
      </c>
      <c r="I191" s="191">
        <f>SUMIFS('Transport-DB'!R:R,'Transport-DB'!C:C,"="&amp;'Work DB'!C191,'Transport-DB'!F:F,"="&amp;'Work DB'!$I$4)</f>
        <v>0</v>
      </c>
      <c r="J191" s="483">
        <f>SUMIFS('Transport-DB'!R:R,'Transport-DB'!C:C,"="&amp;'Work DB'!C191,'Transport-DB'!F:F,"="&amp;'Work DB'!$J$4)</f>
        <v>0</v>
      </c>
      <c r="K191" s="190">
        <f>SUMIFS('Transport-DB'!Q:Q,'Transport-DB'!C:C,"="&amp;'Work DB'!C191,'Transport-DB'!F:F,"="&amp;'Work DB'!$K$4)</f>
        <v>0</v>
      </c>
      <c r="L191" s="191">
        <f>SUMIFS('Transport-DB'!Q:Q,'Transport-DB'!C:C,"="&amp;'Work DB'!C191,'Transport-DB'!F:F,"="&amp;'Work DB'!$L$4)</f>
        <v>1281</v>
      </c>
      <c r="M191" s="191">
        <f>SUMIFS('Transport-DB'!Q:Q,'Transport-DB'!C:C,"="&amp;'Work DB'!C191,'Transport-DB'!F:F,"="&amp;'Work DB'!$M$4)</f>
        <v>584</v>
      </c>
      <c r="N191" s="191">
        <f>SUMIFS('Transport-DB'!Q:Q,'Transport-DB'!C:C,"="&amp;'Work DB'!C191,'Transport-DB'!F:F,"="&amp;'Work DB'!$N$4)</f>
        <v>0</v>
      </c>
      <c r="O191" s="191">
        <f>SUMIFS('Transport-DB'!Q:Q,'Transport-DB'!C:C,"="&amp;'Work DB'!C191,'Transport-DB'!F:F,"="&amp;'Work DB'!$O$4)</f>
        <v>0</v>
      </c>
      <c r="P191" s="191">
        <f>SUMIFS('Transport-DB'!Q:Q,'Transport-DB'!C:C,"="&amp;'Work DB'!C191,'Transport-DB'!F:F,"="&amp;'Work DB'!$P$4)</f>
        <v>228.25000000000003</v>
      </c>
      <c r="Q191" s="188">
        <f>SUMIFS('Transport-DB'!Q:Q,'Transport-DB'!C:C,"="&amp;'Work DB'!C191,'Transport-DB'!F:F,"="&amp;'Work DB'!$Q$4)</f>
        <v>0</v>
      </c>
      <c r="R191" s="189">
        <f>SUMIFS('Transport-DB'!Q:Q,'Transport-DB'!C:C,"="&amp;'Work DB'!C191,'Transport-DB'!F:F,"="&amp;'Work DB'!$R$4)</f>
        <v>0</v>
      </c>
      <c r="S191" s="190">
        <f t="shared" si="24"/>
        <v>3164.1</v>
      </c>
      <c r="T191" s="191">
        <f t="shared" si="32"/>
        <v>584</v>
      </c>
      <c r="U191" s="191"/>
      <c r="V191" s="191"/>
      <c r="W191" s="191"/>
      <c r="X191" s="191"/>
      <c r="Y191" s="189"/>
      <c r="Z191" s="283"/>
      <c r="AA191" s="190">
        <f>SUMIFS('Transport-DB'!S:S,'Transport-DB'!C:C,"="&amp;'Work DB'!C191,'Transport-DB'!F:F,"="&amp;'Work DB'!$AA$4)</f>
        <v>47.2</v>
      </c>
      <c r="AB191" s="191">
        <f>SUMIFS('Transport-DB'!S:S,'Transport-DB'!C:C,"="&amp;'Work DB'!C191,'Transport-DB'!F:F,"="&amp;'Work DB'!$AB$4)</f>
        <v>46.4</v>
      </c>
      <c r="AC191" s="191">
        <f>SUMIFS('Transport-DB'!S:S,'Transport-DB'!C:C,"="&amp;'Work DB'!C191,'Transport-DB'!F:F,"="&amp;'Work DB'!$AC$4)</f>
        <v>40</v>
      </c>
      <c r="AD191" s="188">
        <f>SUMIFS('Transport-DB'!S:S,'Transport-DB'!C:C,"="&amp;'Work DB'!C191,'Transport-DB'!F:F,"="&amp;'Work DB'!$AD$4)</f>
        <v>30</v>
      </c>
      <c r="AE191" s="188">
        <f>SUMIFS('Transport-DB'!S:S,'Transport-DB'!C:C,"="&amp;'Work DB'!C191,'Transport-DB'!F:F,"="&amp;'Work DB'!$AE$4)</f>
        <v>0</v>
      </c>
      <c r="AF191" s="188">
        <f>SUMIFS('Transport-DB'!S:S,'Transport-DB'!C:C,"="&amp;'Work DB'!C191,'Transport-DB'!F:F,"="&amp;'Work DB'!$AF$4)</f>
        <v>26</v>
      </c>
      <c r="AG191" s="189"/>
      <c r="AH191" s="230">
        <f>SUMIFS('Transport-DB'!T:T,'Transport-DB'!C:C,"="&amp;'Work DB'!C191)</f>
        <v>0</v>
      </c>
      <c r="AI191" s="32">
        <v>58</v>
      </c>
      <c r="AJ191" s="29">
        <v>0</v>
      </c>
      <c r="AK191" s="30">
        <f>SUMIFS(Civil_DB[بتن],Civil_DB[تاریخ],"="&amp;'Work DB'!C191)</f>
        <v>0</v>
      </c>
      <c r="AL191" s="28">
        <v>0</v>
      </c>
      <c r="AM191" s="29">
        <v>0</v>
      </c>
      <c r="AN191" s="31">
        <v>0</v>
      </c>
      <c r="AO191" s="28">
        <v>83</v>
      </c>
      <c r="AP191" s="29">
        <v>87</v>
      </c>
      <c r="AQ191" s="29">
        <v>168</v>
      </c>
      <c r="AR191" s="30">
        <v>13</v>
      </c>
      <c r="AS191" s="28">
        <v>10</v>
      </c>
      <c r="AT191" s="29">
        <v>38</v>
      </c>
      <c r="AU191" s="423">
        <f>'Daily Gas'!AA35</f>
        <v>2952</v>
      </c>
      <c r="AV191" s="239">
        <f t="shared" si="39"/>
        <v>27691</v>
      </c>
      <c r="AW191" s="420">
        <f t="shared" si="35"/>
        <v>64.350000000000037</v>
      </c>
      <c r="AX191" s="420">
        <v>0</v>
      </c>
      <c r="AY191" s="420">
        <f t="shared" si="36"/>
        <v>241.83975685133521</v>
      </c>
      <c r="AZ191" s="420">
        <f t="shared" si="29"/>
        <v>133.51606968612552</v>
      </c>
      <c r="BA191" s="420">
        <f t="shared" si="30"/>
        <v>165.67199999999988</v>
      </c>
      <c r="BB191" s="420">
        <v>0</v>
      </c>
      <c r="BC191" s="30">
        <v>0</v>
      </c>
      <c r="BD191" s="283"/>
      <c r="BE191" s="283"/>
      <c r="BF191" s="283"/>
      <c r="BG191" s="283"/>
      <c r="BH191" s="32"/>
      <c r="BI191" s="56"/>
      <c r="BJ191" s="509"/>
      <c r="BK191" s="15">
        <v>56</v>
      </c>
      <c r="BL191" s="593">
        <f t="shared" si="21"/>
        <v>0</v>
      </c>
      <c r="BM191" s="593">
        <f t="shared" si="22"/>
        <v>0</v>
      </c>
      <c r="BN191" s="593">
        <f t="shared" si="23"/>
        <v>0</v>
      </c>
      <c r="BP191" s="593">
        <v>0</v>
      </c>
      <c r="BQ191" s="593">
        <v>0</v>
      </c>
      <c r="BR191" s="593">
        <v>0</v>
      </c>
      <c r="BU191" s="593">
        <v>56</v>
      </c>
      <c r="BV191" s="593">
        <v>0</v>
      </c>
      <c r="BW191" s="593">
        <v>0</v>
      </c>
      <c r="BX191" s="593">
        <v>0</v>
      </c>
    </row>
    <row r="192" spans="2:76" s="513" customFormat="1" ht="21" x14ac:dyDescent="0.25">
      <c r="B192" s="512"/>
      <c r="C192" s="201">
        <f t="shared" si="25"/>
        <v>45557</v>
      </c>
      <c r="D192" s="202">
        <f>SUMIFS('Transport-DB'!R:R,'Transport-DB'!C:C,"="&amp;'Work DB'!C192,'Transport-DB'!F:F,"="&amp;'Work DB'!$D$4)</f>
        <v>619.44749999999999</v>
      </c>
      <c r="E192" s="203">
        <f>SUMIFS('Transport-DB'!R:R,'Transport-DB'!C:C,"="&amp;'Work DB'!C192,'Transport-DB'!F:F,"="&amp;'Work DB'!$E$4)</f>
        <v>381.8</v>
      </c>
      <c r="F192" s="203">
        <f>SUMIFS('Transport-DB'!R:R,'Transport-DB'!C:C,"="&amp;'Work DB'!C192,'Transport-DB'!F:F,"="&amp;'Work DB'!$F$4)</f>
        <v>190.9</v>
      </c>
      <c r="G192" s="203">
        <f>SUMIFS('Transport-DB'!R:R,'Transport-DB'!C:C,"="&amp;'Work DB'!C192,'Transport-DB'!F:F,"="&amp;'Work DB'!$G$4)</f>
        <v>0</v>
      </c>
      <c r="H192" s="203">
        <f>SUMIFS('Transport-DB'!R:R,'Transport-DB'!C:C,"="&amp;'Work DB'!C192,'Transport-DB'!F:F,"="&amp;'Work DB'!$H$4)</f>
        <v>231.84000000000003</v>
      </c>
      <c r="I192" s="203">
        <f>SUMIFS('Transport-DB'!R:R,'Transport-DB'!C:C,"="&amp;'Work DB'!C192,'Transport-DB'!F:F,"="&amp;'Work DB'!$I$4)</f>
        <v>0</v>
      </c>
      <c r="J192" s="284">
        <f>SUMIFS('Transport-DB'!R:R,'Transport-DB'!C:C,"="&amp;'Work DB'!C192,'Transport-DB'!F:F,"="&amp;'Work DB'!$J$4)</f>
        <v>0</v>
      </c>
      <c r="K192" s="202">
        <f>SUMIFS('Transport-DB'!Q:Q,'Transport-DB'!C:C,"="&amp;'Work DB'!C192,'Transport-DB'!F:F,"="&amp;'Work DB'!$K$4)</f>
        <v>0</v>
      </c>
      <c r="L192" s="203">
        <f>SUMIFS('Transport-DB'!Q:Q,'Transport-DB'!C:C,"="&amp;'Work DB'!C192,'Transport-DB'!F:F,"="&amp;'Work DB'!$L$4)</f>
        <v>1078</v>
      </c>
      <c r="M192" s="203">
        <f>SUMIFS('Transport-DB'!Q:Q,'Transport-DB'!C:C,"="&amp;'Work DB'!C192,'Transport-DB'!F:F,"="&amp;'Work DB'!$M$4)</f>
        <v>895</v>
      </c>
      <c r="N192" s="203">
        <f>SUMIFS('Transport-DB'!Q:Q,'Transport-DB'!C:C,"="&amp;'Work DB'!C192,'Transport-DB'!F:F,"="&amp;'Work DB'!$N$4)</f>
        <v>0</v>
      </c>
      <c r="O192" s="203">
        <f>SUMIFS('Transport-DB'!Q:Q,'Transport-DB'!C:C,"="&amp;'Work DB'!C192,'Transport-DB'!F:F,"="&amp;'Work DB'!$O$4)</f>
        <v>0</v>
      </c>
      <c r="P192" s="203">
        <f>SUMIFS('Transport-DB'!Q:Q,'Transport-DB'!C:C,"="&amp;'Work DB'!C192,'Transport-DB'!F:F,"="&amp;'Work DB'!$P$4)</f>
        <v>244.85000000000002</v>
      </c>
      <c r="Q192" s="205">
        <f>SUMIFS('Transport-DB'!Q:Q,'Transport-DB'!C:C,"="&amp;'Work DB'!C192,'Transport-DB'!F:F,"="&amp;'Work DB'!$Q$4)</f>
        <v>0</v>
      </c>
      <c r="R192" s="204">
        <f>SUMIFS('Transport-DB'!Q:Q,'Transport-DB'!C:C,"="&amp;'Work DB'!C192,'Transport-DB'!F:F,"="&amp;'Work DB'!$R$4)</f>
        <v>0</v>
      </c>
      <c r="S192" s="206">
        <f t="shared" si="24"/>
        <v>2746.8375000000001</v>
      </c>
      <c r="T192" s="203">
        <f t="shared" si="32"/>
        <v>895</v>
      </c>
      <c r="U192" s="203"/>
      <c r="V192" s="203"/>
      <c r="W192" s="203"/>
      <c r="X192" s="203"/>
      <c r="Y192" s="204"/>
      <c r="Z192" s="284"/>
      <c r="AA192" s="202">
        <f>SUMIFS('Transport-DB'!S:S,'Transport-DB'!C:C,"="&amp;'Work DB'!C192,'Transport-DB'!F:F,"="&amp;'Work DB'!$AA$4)</f>
        <v>59.000000000000007</v>
      </c>
      <c r="AB192" s="203">
        <f>SUMIFS('Transport-DB'!S:S,'Transport-DB'!C:C,"="&amp;'Work DB'!C192,'Transport-DB'!F:F,"="&amp;'Work DB'!$AB$4)</f>
        <v>0</v>
      </c>
      <c r="AC192" s="203">
        <f>SUMIFS('Transport-DB'!S:S,'Transport-DB'!C:C,"="&amp;'Work DB'!C192,'Transport-DB'!F:F,"="&amp;'Work DB'!$AC$4)</f>
        <v>40</v>
      </c>
      <c r="AD192" s="205">
        <f>SUMIFS('Transport-DB'!S:S,'Transport-DB'!C:C,"="&amp;'Work DB'!C192,'Transport-DB'!F:F,"="&amp;'Work DB'!$AD$4)</f>
        <v>30</v>
      </c>
      <c r="AE192" s="205">
        <f>SUMIFS('Transport-DB'!S:S,'Transport-DB'!C:C,"="&amp;'Work DB'!C192,'Transport-DB'!F:F,"="&amp;'Work DB'!$AE$4)</f>
        <v>0</v>
      </c>
      <c r="AF192" s="205">
        <f>SUMIFS('Transport-DB'!S:S,'Transport-DB'!C:C,"="&amp;'Work DB'!C192,'Transport-DB'!F:F,"="&amp;'Work DB'!$AF$4)</f>
        <v>39</v>
      </c>
      <c r="AG192" s="204"/>
      <c r="AH192" s="206">
        <f>SUMIFS('Transport-DB'!T:T,'Transport-DB'!C:C,"="&amp;'Work DB'!C192)</f>
        <v>39.900000000000006</v>
      </c>
      <c r="AI192" s="206">
        <v>37</v>
      </c>
      <c r="AJ192" s="203">
        <v>0</v>
      </c>
      <c r="AK192" s="30">
        <f>SUMIFS(Civil_DB[بتن],Civil_DB[تاریخ],"="&amp;'Work DB'!C192)</f>
        <v>57</v>
      </c>
      <c r="AL192" s="202">
        <v>0</v>
      </c>
      <c r="AM192" s="203">
        <v>0</v>
      </c>
      <c r="AN192" s="205">
        <v>0</v>
      </c>
      <c r="AO192" s="202">
        <v>86</v>
      </c>
      <c r="AP192" s="203">
        <v>91</v>
      </c>
      <c r="AQ192" s="203">
        <v>178</v>
      </c>
      <c r="AR192" s="204">
        <v>13</v>
      </c>
      <c r="AS192" s="202">
        <v>17</v>
      </c>
      <c r="AT192" s="203">
        <v>39</v>
      </c>
      <c r="AU192" s="203">
        <f>'Daily Gas'!AE5</f>
        <v>4788</v>
      </c>
      <c r="AV192" s="203">
        <f>AV191-AU192-5000</f>
        <v>17903</v>
      </c>
      <c r="AW192" s="203">
        <f t="shared" si="35"/>
        <v>45.540000000000035</v>
      </c>
      <c r="AX192" s="203">
        <v>0</v>
      </c>
      <c r="AY192" s="203">
        <f t="shared" si="36"/>
        <v>233.30315928282184</v>
      </c>
      <c r="AZ192" s="203">
        <f t="shared" si="29"/>
        <v>155.28750898926427</v>
      </c>
      <c r="BA192" s="203">
        <f t="shared" si="30"/>
        <v>149.18549999999988</v>
      </c>
      <c r="BB192" s="203">
        <v>0</v>
      </c>
      <c r="BC192" s="204">
        <v>0</v>
      </c>
      <c r="BD192" s="284"/>
      <c r="BE192" s="284"/>
      <c r="BF192" s="284"/>
      <c r="BG192" s="284"/>
      <c r="BH192" s="206"/>
      <c r="BI192" s="207" t="s">
        <v>530</v>
      </c>
      <c r="BK192" s="513">
        <v>0</v>
      </c>
      <c r="BL192" s="593">
        <f t="shared" si="21"/>
        <v>5.79</v>
      </c>
      <c r="BM192" s="593">
        <f t="shared" si="22"/>
        <v>34.74</v>
      </c>
      <c r="BN192" s="593">
        <f t="shared" si="23"/>
        <v>16.259999999999998</v>
      </c>
      <c r="BP192" s="593">
        <v>1</v>
      </c>
      <c r="BQ192" s="593">
        <v>6</v>
      </c>
      <c r="BR192" s="593">
        <v>3</v>
      </c>
      <c r="BU192" s="513">
        <v>0</v>
      </c>
      <c r="BV192" s="513">
        <v>5</v>
      </c>
      <c r="BW192" s="513">
        <f>10+20</f>
        <v>30</v>
      </c>
      <c r="BX192" s="513">
        <v>15</v>
      </c>
    </row>
    <row r="193" spans="2:77" s="15" customFormat="1" ht="21" x14ac:dyDescent="0.25">
      <c r="B193" s="47"/>
      <c r="C193" s="20">
        <f t="shared" si="25"/>
        <v>45558</v>
      </c>
      <c r="D193" s="190">
        <f>SUMIFS('Transport-DB'!R:R,'Transport-DB'!C:C,"="&amp;'Work DB'!C193,'Transport-DB'!F:F,"="&amp;'Work DB'!$D$4)</f>
        <v>252.36749999999998</v>
      </c>
      <c r="E193" s="191">
        <f>SUMIFS('Transport-DB'!R:R,'Transport-DB'!C:C,"="&amp;'Work DB'!C193,'Transport-DB'!F:F,"="&amp;'Work DB'!$E$4)</f>
        <v>386.57249999999999</v>
      </c>
      <c r="F193" s="191">
        <f>SUMIFS('Transport-DB'!R:R,'Transport-DB'!C:C,"="&amp;'Work DB'!C193,'Transport-DB'!F:F,"="&amp;'Work DB'!$F$4)</f>
        <v>104.995</v>
      </c>
      <c r="G193" s="191">
        <f>SUMIFS('Transport-DB'!R:R,'Transport-DB'!C:C,"="&amp;'Work DB'!C193,'Transport-DB'!F:F,"="&amp;'Work DB'!$G$4)</f>
        <v>0</v>
      </c>
      <c r="H193" s="188">
        <f>SUMIFS('Transport-DB'!R:R,'Transport-DB'!C:C,"="&amp;'Work DB'!C193,'Transport-DB'!F:F,"="&amp;'Work DB'!$H$4)</f>
        <v>0</v>
      </c>
      <c r="I193" s="191">
        <f>SUMIFS('Transport-DB'!R:R,'Transport-DB'!C:C,"="&amp;'Work DB'!C193,'Transport-DB'!F:F,"="&amp;'Work DB'!$I$4)</f>
        <v>0</v>
      </c>
      <c r="J193" s="483">
        <f>SUMIFS('Transport-DB'!R:R,'Transport-DB'!C:C,"="&amp;'Work DB'!C193,'Transport-DB'!F:F,"="&amp;'Work DB'!$J$4)</f>
        <v>0</v>
      </c>
      <c r="K193" s="190">
        <f>SUMIFS('Transport-DB'!Q:Q,'Transport-DB'!C:C,"="&amp;'Work DB'!C193,'Transport-DB'!F:F,"="&amp;'Work DB'!$K$4)</f>
        <v>0</v>
      </c>
      <c r="L193" s="191">
        <f>SUMIFS('Transport-DB'!Q:Q,'Transport-DB'!C:C,"="&amp;'Work DB'!C193,'Transport-DB'!F:F,"="&amp;'Work DB'!$L$4)</f>
        <v>1155</v>
      </c>
      <c r="M193" s="191">
        <f>SUMIFS('Transport-DB'!Q:Q,'Transport-DB'!C:C,"="&amp;'Work DB'!C193,'Transport-DB'!F:F,"="&amp;'Work DB'!$M$4)</f>
        <v>1088</v>
      </c>
      <c r="N193" s="191">
        <f>SUMIFS('Transport-DB'!Q:Q,'Transport-DB'!C:C,"="&amp;'Work DB'!C193,'Transport-DB'!F:F,"="&amp;'Work DB'!$N$4)</f>
        <v>0</v>
      </c>
      <c r="O193" s="191">
        <f>SUMIFS('Transport-DB'!Q:Q,'Transport-DB'!C:C,"="&amp;'Work DB'!C193,'Transport-DB'!F:F,"="&amp;'Work DB'!$O$4)</f>
        <v>0</v>
      </c>
      <c r="P193" s="191">
        <f>SUMIFS('Transport-DB'!Q:Q,'Transport-DB'!C:C,"="&amp;'Work DB'!C193,'Transport-DB'!F:F,"="&amp;'Work DB'!$P$4)</f>
        <v>290.5</v>
      </c>
      <c r="Q193" s="188">
        <f>SUMIFS('Transport-DB'!Q:Q,'Transport-DB'!C:C,"="&amp;'Work DB'!C193,'Transport-DB'!F:F,"="&amp;'Work DB'!$Q$4)</f>
        <v>0</v>
      </c>
      <c r="R193" s="189">
        <f>SUMIFS('Transport-DB'!Q:Q,'Transport-DB'!C:C,"="&amp;'Work DB'!C193,'Transport-DB'!F:F,"="&amp;'Work DB'!$R$4)</f>
        <v>0</v>
      </c>
      <c r="S193" s="190">
        <f t="shared" si="24"/>
        <v>2189.4349999999999</v>
      </c>
      <c r="T193" s="191">
        <f t="shared" si="32"/>
        <v>1088</v>
      </c>
      <c r="U193" s="191"/>
      <c r="V193" s="191"/>
      <c r="W193" s="191"/>
      <c r="X193" s="191"/>
      <c r="Y193" s="189"/>
      <c r="Z193" s="283">
        <v>30763</v>
      </c>
      <c r="AA193" s="190">
        <f>SUMIFS('Transport-DB'!S:S,'Transport-DB'!C:C,"="&amp;'Work DB'!C193,'Transport-DB'!F:F,"="&amp;'Work DB'!$AA$4)</f>
        <v>82.6</v>
      </c>
      <c r="AB193" s="191">
        <f>SUMIFS('Transport-DB'!S:S,'Transport-DB'!C:C,"="&amp;'Work DB'!C193,'Transport-DB'!F:F,"="&amp;'Work DB'!$AB$4)</f>
        <v>58</v>
      </c>
      <c r="AC193" s="191">
        <f>SUMIFS('Transport-DB'!S:S,'Transport-DB'!C:C,"="&amp;'Work DB'!C193,'Transport-DB'!F:F,"="&amp;'Work DB'!$AC$4)</f>
        <v>80</v>
      </c>
      <c r="AD193" s="188">
        <f>SUMIFS('Transport-DB'!S:S,'Transport-DB'!C:C,"="&amp;'Work DB'!C193,'Transport-DB'!F:F,"="&amp;'Work DB'!$AD$4)</f>
        <v>40</v>
      </c>
      <c r="AE193" s="188">
        <f>SUMIFS('Transport-DB'!S:S,'Transport-DB'!C:C,"="&amp;'Work DB'!C193,'Transport-DB'!F:F,"="&amp;'Work DB'!$AE$4)</f>
        <v>0</v>
      </c>
      <c r="AF193" s="188">
        <f>SUMIFS('Transport-DB'!S:S,'Transport-DB'!C:C,"="&amp;'Work DB'!C193,'Transport-DB'!F:F,"="&amp;'Work DB'!$AF$4)</f>
        <v>52</v>
      </c>
      <c r="AG193" s="189"/>
      <c r="AH193" s="230">
        <f>SUMIFS('Transport-DB'!T:T,'Transport-DB'!C:C,"="&amp;'Work DB'!C193)</f>
        <v>197.4</v>
      </c>
      <c r="AI193" s="32">
        <v>37</v>
      </c>
      <c r="AJ193" s="29">
        <v>0</v>
      </c>
      <c r="AK193" s="30">
        <f>SUMIFS(Civil_DB[بتن],Civil_DB[تاریخ],"="&amp;'Work DB'!C193)</f>
        <v>69</v>
      </c>
      <c r="AL193" s="28">
        <v>0</v>
      </c>
      <c r="AM193" s="29">
        <v>0</v>
      </c>
      <c r="AN193" s="31">
        <v>0</v>
      </c>
      <c r="AO193" s="28">
        <v>89</v>
      </c>
      <c r="AP193" s="29">
        <v>86</v>
      </c>
      <c r="AQ193" s="29">
        <v>178</v>
      </c>
      <c r="AR193" s="30">
        <v>13</v>
      </c>
      <c r="AS193" s="28">
        <v>16</v>
      </c>
      <c r="AT193" s="29">
        <v>38</v>
      </c>
      <c r="AU193" s="460">
        <f>'Daily Gas'!AE6</f>
        <v>4879</v>
      </c>
      <c r="AV193" s="239">
        <f t="shared" ref="AV193" si="40">AV192-AU193</f>
        <v>13024</v>
      </c>
      <c r="AW193" s="420">
        <f t="shared" si="35"/>
        <v>22.770000000000035</v>
      </c>
      <c r="AX193" s="420">
        <f t="shared" ref="AX193:AX215" si="41">AX192+BJ193-AJ193</f>
        <v>9622</v>
      </c>
      <c r="AY193" s="420">
        <f t="shared" si="36"/>
        <v>216.6250276899936</v>
      </c>
      <c r="AZ193" s="420">
        <f t="shared" si="29"/>
        <v>140.07263389937162</v>
      </c>
      <c r="BA193" s="420">
        <f t="shared" si="30"/>
        <v>125.80499999999986</v>
      </c>
      <c r="BB193" s="420">
        <v>0</v>
      </c>
      <c r="BC193" s="30">
        <v>0</v>
      </c>
      <c r="BD193" s="283"/>
      <c r="BE193" s="283"/>
      <c r="BF193" s="283"/>
      <c r="BG193" s="283"/>
      <c r="BH193" s="32"/>
      <c r="BI193" s="56"/>
      <c r="BJ193" s="509">
        <v>9622</v>
      </c>
      <c r="BK193" s="15">
        <v>0</v>
      </c>
      <c r="BL193" s="593">
        <f t="shared" si="21"/>
        <v>0</v>
      </c>
      <c r="BM193" s="593">
        <f t="shared" si="22"/>
        <v>0</v>
      </c>
      <c r="BN193" s="593">
        <f t="shared" si="23"/>
        <v>16.259999999999998</v>
      </c>
      <c r="BO193" s="15">
        <v>15</v>
      </c>
      <c r="BP193" s="593">
        <v>0</v>
      </c>
      <c r="BQ193" s="593">
        <v>0</v>
      </c>
      <c r="BR193" s="593">
        <v>3</v>
      </c>
      <c r="BU193" s="593">
        <v>0</v>
      </c>
      <c r="BV193" s="593">
        <v>0</v>
      </c>
      <c r="BW193" s="593">
        <v>0</v>
      </c>
      <c r="BX193" s="593">
        <v>15</v>
      </c>
    </row>
    <row r="194" spans="2:77" s="15" customFormat="1" ht="21" x14ac:dyDescent="0.25">
      <c r="B194" s="47"/>
      <c r="C194" s="20">
        <f t="shared" si="25"/>
        <v>45559</v>
      </c>
      <c r="D194" s="190">
        <f>SUMIFS('Transport-DB'!R:R,'Transport-DB'!C:C,"="&amp;'Work DB'!C194,'Transport-DB'!F:F,"="&amp;'Work DB'!$D$4)</f>
        <v>298.2525</v>
      </c>
      <c r="E194" s="191">
        <f>SUMIFS('Transport-DB'!R:R,'Transport-DB'!C:C,"="&amp;'Work DB'!C194,'Transport-DB'!F:F,"="&amp;'Work DB'!$E$4)</f>
        <v>396.11749999999995</v>
      </c>
      <c r="F194" s="191">
        <f>SUMIFS('Transport-DB'!R:R,'Transport-DB'!C:C,"="&amp;'Work DB'!C194,'Transport-DB'!F:F,"="&amp;'Work DB'!$F$4)</f>
        <v>114.54</v>
      </c>
      <c r="G194" s="191">
        <f>SUMIFS('Transport-DB'!R:R,'Transport-DB'!C:C,"="&amp;'Work DB'!C194,'Transport-DB'!F:F,"="&amp;'Work DB'!$G$4)</f>
        <v>0</v>
      </c>
      <c r="H194" s="188">
        <f>SUMIFS('Transport-DB'!R:R,'Transport-DB'!C:C,"="&amp;'Work DB'!C194,'Transport-DB'!F:F,"="&amp;'Work DB'!$H$4)</f>
        <v>425.03999999999996</v>
      </c>
      <c r="I194" s="191">
        <f>SUMIFS('Transport-DB'!R:R,'Transport-DB'!C:C,"="&amp;'Work DB'!C194,'Transport-DB'!F:F,"="&amp;'Work DB'!$I$4)</f>
        <v>0</v>
      </c>
      <c r="J194" s="483">
        <f>SUMIFS('Transport-DB'!R:R,'Transport-DB'!C:C,"="&amp;'Work DB'!C194,'Transport-DB'!F:F,"="&amp;'Work DB'!$J$4)</f>
        <v>162.26500000000001</v>
      </c>
      <c r="K194" s="190">
        <f>SUMIFS('Transport-DB'!Q:Q,'Transport-DB'!C:C,"="&amp;'Work DB'!C194,'Transport-DB'!F:F,"="&amp;'Work DB'!$K$4)</f>
        <v>0</v>
      </c>
      <c r="L194" s="191">
        <f>SUMIFS('Transport-DB'!Q:Q,'Transport-DB'!C:C,"="&amp;'Work DB'!C194,'Transport-DB'!F:F,"="&amp;'Work DB'!$L$4)</f>
        <v>840</v>
      </c>
      <c r="M194" s="191">
        <f>SUMIFS('Transport-DB'!Q:Q,'Transport-DB'!C:C,"="&amp;'Work DB'!C194,'Transport-DB'!F:F,"="&amp;'Work DB'!$M$4)</f>
        <v>734</v>
      </c>
      <c r="N194" s="191">
        <f>SUMIFS('Transport-DB'!Q:Q,'Transport-DB'!C:C,"="&amp;'Work DB'!C194,'Transport-DB'!F:F,"="&amp;'Work DB'!$N$4)</f>
        <v>0</v>
      </c>
      <c r="O194" s="191">
        <f>SUMIFS('Transport-DB'!Q:Q,'Transport-DB'!C:C,"="&amp;'Work DB'!C194,'Transport-DB'!F:F,"="&amp;'Work DB'!$O$4)</f>
        <v>0</v>
      </c>
      <c r="P194" s="191">
        <f>SUMIFS('Transport-DB'!Q:Q,'Transport-DB'!C:C,"="&amp;'Work DB'!C194,'Transport-DB'!F:F,"="&amp;'Work DB'!$P$4)</f>
        <v>265.60000000000002</v>
      </c>
      <c r="Q194" s="188">
        <f>SUMIFS('Transport-DB'!Q:Q,'Transport-DB'!C:C,"="&amp;'Work DB'!C194,'Transport-DB'!F:F,"="&amp;'Work DB'!$Q$4)</f>
        <v>0</v>
      </c>
      <c r="R194" s="189">
        <f>SUMIFS('Transport-DB'!Q:Q,'Transport-DB'!C:C,"="&amp;'Work DB'!C194,'Transport-DB'!F:F,"="&amp;'Work DB'!$R$4)</f>
        <v>0</v>
      </c>
      <c r="S194" s="190">
        <f t="shared" si="24"/>
        <v>2339.5499999999997</v>
      </c>
      <c r="T194" s="191">
        <f t="shared" si="32"/>
        <v>734</v>
      </c>
      <c r="U194" s="191"/>
      <c r="V194" s="191"/>
      <c r="W194" s="191"/>
      <c r="X194" s="191"/>
      <c r="Y194" s="189"/>
      <c r="Z194" s="283"/>
      <c r="AA194" s="190">
        <f>SUMIFS('Transport-DB'!S:S,'Transport-DB'!C:C,"="&amp;'Work DB'!C194,'Transport-DB'!F:F,"="&amp;'Work DB'!$AA$4)</f>
        <v>82.6</v>
      </c>
      <c r="AB194" s="191">
        <f>SUMIFS('Transport-DB'!S:S,'Transport-DB'!C:C,"="&amp;'Work DB'!C194,'Transport-DB'!F:F,"="&amp;'Work DB'!$AB$4)</f>
        <v>46.4</v>
      </c>
      <c r="AC194" s="191">
        <f>SUMIFS('Transport-DB'!S:S,'Transport-DB'!C:C,"="&amp;'Work DB'!C194,'Transport-DB'!F:F,"="&amp;'Work DB'!$AC$4)</f>
        <v>70</v>
      </c>
      <c r="AD194" s="188">
        <f>SUMIFS('Transport-DB'!S:S,'Transport-DB'!C:C,"="&amp;'Work DB'!C194,'Transport-DB'!F:F,"="&amp;'Work DB'!$AD$4)</f>
        <v>50</v>
      </c>
      <c r="AE194" s="188">
        <f>SUMIFS('Transport-DB'!S:S,'Transport-DB'!C:C,"="&amp;'Work DB'!C194,'Transport-DB'!F:F,"="&amp;'Work DB'!$AE$4)</f>
        <v>0</v>
      </c>
      <c r="AF194" s="188">
        <f>SUMIFS('Transport-DB'!S:S,'Transport-DB'!C:C,"="&amp;'Work DB'!C194,'Transport-DB'!F:F,"="&amp;'Work DB'!$AF$4)</f>
        <v>52</v>
      </c>
      <c r="AG194" s="189"/>
      <c r="AH194" s="230">
        <f>SUMIFS('Transport-DB'!T:T,'Transport-DB'!C:C,"="&amp;'Work DB'!C194)</f>
        <v>0</v>
      </c>
      <c r="AI194" s="32">
        <v>63</v>
      </c>
      <c r="AJ194" s="29">
        <v>0</v>
      </c>
      <c r="AK194" s="30">
        <f>SUMIFS(Civil_DB[بتن],Civil_DB[تاریخ],"="&amp;'Work DB'!C194)</f>
        <v>56</v>
      </c>
      <c r="AL194" s="28">
        <v>0</v>
      </c>
      <c r="AM194" s="29">
        <v>0</v>
      </c>
      <c r="AN194" s="31">
        <v>0</v>
      </c>
      <c r="AO194" s="28">
        <v>86</v>
      </c>
      <c r="AP194" s="29">
        <v>89</v>
      </c>
      <c r="AQ194" s="29">
        <v>173</v>
      </c>
      <c r="AR194" s="30">
        <v>13</v>
      </c>
      <c r="AS194" s="28">
        <v>16</v>
      </c>
      <c r="AT194" s="29">
        <v>41</v>
      </c>
      <c r="AU194" s="460">
        <f>'Daily Gas'!AE7</f>
        <v>4693</v>
      </c>
      <c r="AV194" s="239">
        <f t="shared" ref="AV194:AV197" si="42">AV193-AU194</f>
        <v>8331</v>
      </c>
      <c r="AW194" s="420">
        <f t="shared" si="35"/>
        <v>62.290000000000035</v>
      </c>
      <c r="AX194" s="420">
        <f t="shared" si="41"/>
        <v>9622</v>
      </c>
      <c r="AY194" s="420">
        <f t="shared" si="36"/>
        <v>202.81637741309368</v>
      </c>
      <c r="AZ194" s="420">
        <f t="shared" si="29"/>
        <v>127.58390756037792</v>
      </c>
      <c r="BA194" s="420">
        <f t="shared" si="30"/>
        <v>202.03299999999987</v>
      </c>
      <c r="BB194" s="420">
        <v>0</v>
      </c>
      <c r="BC194" s="30">
        <v>0</v>
      </c>
      <c r="BD194" s="283"/>
      <c r="BE194" s="283"/>
      <c r="BF194" s="283"/>
      <c r="BG194" s="283"/>
      <c r="BH194" s="32"/>
      <c r="BI194" s="56"/>
      <c r="BJ194" s="509">
        <v>0</v>
      </c>
      <c r="BK194" s="15">
        <v>58</v>
      </c>
      <c r="BL194" s="593">
        <f t="shared" si="21"/>
        <v>0</v>
      </c>
      <c r="BM194" s="593">
        <f t="shared" si="22"/>
        <v>0</v>
      </c>
      <c r="BN194" s="595">
        <f t="shared" si="23"/>
        <v>108.4</v>
      </c>
      <c r="BP194" s="593">
        <v>0</v>
      </c>
      <c r="BQ194" s="593">
        <v>0</v>
      </c>
      <c r="BR194" s="593">
        <v>20</v>
      </c>
      <c r="BU194" s="593">
        <v>58</v>
      </c>
      <c r="BV194" s="593">
        <v>0</v>
      </c>
      <c r="BW194" s="593">
        <v>0</v>
      </c>
      <c r="BX194" s="593">
        <v>100</v>
      </c>
    </row>
    <row r="195" spans="2:77" s="15" customFormat="1" ht="21" x14ac:dyDescent="0.25">
      <c r="B195" s="47"/>
      <c r="C195" s="20">
        <f t="shared" si="25"/>
        <v>45560</v>
      </c>
      <c r="D195" s="190">
        <f>SUMIFS('Transport-DB'!R:R,'Transport-DB'!C:C,"="&amp;'Work DB'!C195,'Transport-DB'!F:F,"="&amp;'Work DB'!$D$4)</f>
        <v>344.13750000000005</v>
      </c>
      <c r="E195" s="191">
        <f>SUMIFS('Transport-DB'!R:R,'Transport-DB'!C:C,"="&amp;'Work DB'!C195,'Transport-DB'!F:F,"="&amp;'Work DB'!$E$4)</f>
        <v>348.39249999999998</v>
      </c>
      <c r="F195" s="191">
        <f>SUMIFS('Transport-DB'!R:R,'Transport-DB'!C:C,"="&amp;'Work DB'!C195,'Transport-DB'!F:F,"="&amp;'Work DB'!$F$4)</f>
        <v>119.31250000000001</v>
      </c>
      <c r="G195" s="191">
        <f>SUMIFS('Transport-DB'!R:R,'Transport-DB'!C:C,"="&amp;'Work DB'!C195,'Transport-DB'!F:F,"="&amp;'Work DB'!$G$4)</f>
        <v>0</v>
      </c>
      <c r="H195" s="188">
        <f>SUMIFS('Transport-DB'!R:R,'Transport-DB'!C:C,"="&amp;'Work DB'!C195,'Transport-DB'!F:F,"="&amp;'Work DB'!$H$4)</f>
        <v>376.74</v>
      </c>
      <c r="I195" s="191">
        <f>SUMIFS('Transport-DB'!R:R,'Transport-DB'!C:C,"="&amp;'Work DB'!C195,'Transport-DB'!F:F,"="&amp;'Work DB'!$I$4)</f>
        <v>0</v>
      </c>
      <c r="J195" s="483">
        <f>SUMIFS('Transport-DB'!R:R,'Transport-DB'!C:C,"="&amp;'Work DB'!C195,'Transport-DB'!F:F,"="&amp;'Work DB'!$J$4)</f>
        <v>162.26500000000001</v>
      </c>
      <c r="K195" s="190">
        <f>SUMIFS('Transport-DB'!Q:Q,'Transport-DB'!C:C,"="&amp;'Work DB'!C195,'Transport-DB'!F:F,"="&amp;'Work DB'!$K$4)</f>
        <v>0</v>
      </c>
      <c r="L195" s="191">
        <f>SUMIFS('Transport-DB'!Q:Q,'Transport-DB'!C:C,"="&amp;'Work DB'!C195,'Transport-DB'!F:F,"="&amp;'Work DB'!$L$4)</f>
        <v>1050</v>
      </c>
      <c r="M195" s="191">
        <f>SUMIFS('Transport-DB'!Q:Q,'Transport-DB'!C:C,"="&amp;'Work DB'!C195,'Transport-DB'!F:F,"="&amp;'Work DB'!$M$4)</f>
        <v>460</v>
      </c>
      <c r="N195" s="191">
        <f>SUMIFS('Transport-DB'!Q:Q,'Transport-DB'!C:C,"="&amp;'Work DB'!C195,'Transport-DB'!F:F,"="&amp;'Work DB'!$N$4)</f>
        <v>0</v>
      </c>
      <c r="O195" s="191">
        <f>SUMIFS('Transport-DB'!Q:Q,'Transport-DB'!C:C,"="&amp;'Work DB'!C195,'Transport-DB'!F:F,"="&amp;'Work DB'!$O$4)</f>
        <v>0</v>
      </c>
      <c r="P195" s="191">
        <f>SUMIFS('Transport-DB'!Q:Q,'Transport-DB'!C:C,"="&amp;'Work DB'!C195,'Transport-DB'!F:F,"="&amp;'Work DB'!$P$4)</f>
        <v>190.9</v>
      </c>
      <c r="Q195" s="188">
        <f>SUMIFS('Transport-DB'!Q:Q,'Transport-DB'!C:C,"="&amp;'Work DB'!C195,'Transport-DB'!F:F,"="&amp;'Work DB'!$Q$4)</f>
        <v>0</v>
      </c>
      <c r="R195" s="189">
        <f>SUMIFS('Transport-DB'!Q:Q,'Transport-DB'!C:C,"="&amp;'Work DB'!C195,'Transport-DB'!F:F,"="&amp;'Work DB'!$R$4)</f>
        <v>0</v>
      </c>
      <c r="S195" s="190">
        <f t="shared" si="24"/>
        <v>2429.4825000000001</v>
      </c>
      <c r="T195" s="191">
        <f t="shared" si="32"/>
        <v>460</v>
      </c>
      <c r="U195" s="191"/>
      <c r="V195" s="191"/>
      <c r="W195" s="191"/>
      <c r="X195" s="191"/>
      <c r="Y195" s="189"/>
      <c r="Z195" s="283"/>
      <c r="AA195" s="190">
        <f>SUMIFS('Transport-DB'!S:S,'Transport-DB'!C:C,"="&amp;'Work DB'!C195,'Transport-DB'!F:F,"="&amp;'Work DB'!$AA$4)</f>
        <v>59.000000000000007</v>
      </c>
      <c r="AB195" s="191">
        <f>SUMIFS('Transport-DB'!S:S,'Transport-DB'!C:C,"="&amp;'Work DB'!C195,'Transport-DB'!F:F,"="&amp;'Work DB'!$AB$4)</f>
        <v>0</v>
      </c>
      <c r="AC195" s="191">
        <f>SUMIFS('Transport-DB'!S:S,'Transport-DB'!C:C,"="&amp;'Work DB'!C195,'Transport-DB'!F:F,"="&amp;'Work DB'!$AC$4)</f>
        <v>80</v>
      </c>
      <c r="AD195" s="188">
        <f>SUMIFS('Transport-DB'!S:S,'Transport-DB'!C:C,"="&amp;'Work DB'!C195,'Transport-DB'!F:F,"="&amp;'Work DB'!$AD$4)</f>
        <v>40</v>
      </c>
      <c r="AE195" s="188">
        <f>SUMIFS('Transport-DB'!S:S,'Transport-DB'!C:C,"="&amp;'Work DB'!C195,'Transport-DB'!F:F,"="&amp;'Work DB'!$AE$4)</f>
        <v>0</v>
      </c>
      <c r="AF195" s="188">
        <f>SUMIFS('Transport-DB'!S:S,'Transport-DB'!C:C,"="&amp;'Work DB'!C195,'Transport-DB'!F:F,"="&amp;'Work DB'!$AF$4)</f>
        <v>26</v>
      </c>
      <c r="AG195" s="189"/>
      <c r="AH195" s="230">
        <f>SUMIFS('Transport-DB'!T:T,'Transport-DB'!C:C,"="&amp;'Work DB'!C195)</f>
        <v>152.95000000000002</v>
      </c>
      <c r="AI195" s="32">
        <v>10</v>
      </c>
      <c r="AJ195" s="29">
        <v>0</v>
      </c>
      <c r="AK195" s="30">
        <f>SUMIFS(Civil_DB[بتن],Civil_DB[تاریخ],"="&amp;'Work DB'!C195)</f>
        <v>73</v>
      </c>
      <c r="AL195" s="28">
        <v>0</v>
      </c>
      <c r="AM195" s="29">
        <v>0</v>
      </c>
      <c r="AN195" s="31">
        <v>0</v>
      </c>
      <c r="AO195" s="28">
        <v>86</v>
      </c>
      <c r="AP195" s="29">
        <v>87</v>
      </c>
      <c r="AQ195" s="29">
        <v>172</v>
      </c>
      <c r="AR195" s="30">
        <v>13</v>
      </c>
      <c r="AS195" s="28">
        <v>16</v>
      </c>
      <c r="AT195" s="29">
        <v>42</v>
      </c>
      <c r="AU195" s="460">
        <f>'Daily Gas'!AE8</f>
        <v>4532</v>
      </c>
      <c r="AV195" s="239">
        <f>AV194-AU195+38000</f>
        <v>41799</v>
      </c>
      <c r="AW195" s="420">
        <f t="shared" si="35"/>
        <v>65.200000000000031</v>
      </c>
      <c r="AX195" s="420">
        <f t="shared" si="41"/>
        <v>9622</v>
      </c>
      <c r="AY195" s="420">
        <f t="shared" si="36"/>
        <v>242.93251363896275</v>
      </c>
      <c r="AZ195" s="420">
        <f t="shared" si="29"/>
        <v>169.17506848477416</v>
      </c>
      <c r="BA195" s="420">
        <f t="shared" si="30"/>
        <v>160.09449999999987</v>
      </c>
      <c r="BB195" s="420">
        <v>0</v>
      </c>
      <c r="BC195" s="30">
        <v>0</v>
      </c>
      <c r="BD195" s="283"/>
      <c r="BE195" s="283"/>
      <c r="BF195" s="283"/>
      <c r="BG195" s="283"/>
      <c r="BH195" s="32"/>
      <c r="BI195" s="56"/>
      <c r="BJ195" s="509">
        <v>0</v>
      </c>
      <c r="BK195" s="15">
        <v>27</v>
      </c>
      <c r="BL195" s="593">
        <f t="shared" si="21"/>
        <v>57.9</v>
      </c>
      <c r="BM195" s="593">
        <f t="shared" si="22"/>
        <v>57.9</v>
      </c>
      <c r="BN195" s="595">
        <f t="shared" si="23"/>
        <v>0</v>
      </c>
      <c r="BP195" s="593">
        <v>10</v>
      </c>
      <c r="BQ195" s="593">
        <v>10</v>
      </c>
      <c r="BR195" s="593">
        <v>0</v>
      </c>
      <c r="BU195" s="593">
        <v>27</v>
      </c>
      <c r="BV195" s="593">
        <v>50</v>
      </c>
      <c r="BW195" s="593">
        <v>50</v>
      </c>
      <c r="BX195" s="593">
        <v>0</v>
      </c>
    </row>
    <row r="196" spans="2:77" s="15" customFormat="1" ht="21" x14ac:dyDescent="0.25">
      <c r="B196" s="47"/>
      <c r="C196" s="20">
        <f t="shared" si="25"/>
        <v>45561</v>
      </c>
      <c r="D196" s="190">
        <v>268</v>
      </c>
      <c r="E196" s="191">
        <v>91</v>
      </c>
      <c r="F196" s="191">
        <v>105</v>
      </c>
      <c r="G196" s="191">
        <f>SUMIFS('Transport-DB'!R:R,'Transport-DB'!C:C,"="&amp;'Work DB'!C196,'Transport-DB'!F:F,"="&amp;'Work DB'!$G$4)</f>
        <v>0</v>
      </c>
      <c r="H196" s="188">
        <v>286</v>
      </c>
      <c r="I196" s="191">
        <f>SUMIFS('Transport-DB'!R:R,'Transport-DB'!C:C,"="&amp;'Work DB'!C196,'Transport-DB'!F:F,"="&amp;'Work DB'!$I$4)</f>
        <v>0</v>
      </c>
      <c r="J196" s="483">
        <v>148</v>
      </c>
      <c r="K196" s="190">
        <f>SUMIFS('Transport-DB'!Q:Q,'Transport-DB'!C:C,"="&amp;'Work DB'!C196,'Transport-DB'!F:F,"="&amp;'Work DB'!$K$4)</f>
        <v>0</v>
      </c>
      <c r="L196" s="191">
        <v>1155</v>
      </c>
      <c r="M196" s="191">
        <v>788</v>
      </c>
      <c r="N196" s="191">
        <f>SUMIFS('Transport-DB'!Q:Q,'Transport-DB'!C:C,"="&amp;'Work DB'!C196,'Transport-DB'!F:F,"="&amp;'Work DB'!$N$4)</f>
        <v>0</v>
      </c>
      <c r="O196" s="191">
        <f>SUMIFS('Transport-DB'!Q:Q,'Transport-DB'!C:C,"="&amp;'Work DB'!C196,'Transport-DB'!F:F,"="&amp;'Work DB'!$O$4)</f>
        <v>0</v>
      </c>
      <c r="P196" s="191">
        <v>328</v>
      </c>
      <c r="Q196" s="188">
        <f>SUMIFS('Transport-DB'!Q:Q,'Transport-DB'!C:C,"="&amp;'Work DB'!C196,'Transport-DB'!F:F,"="&amp;'Work DB'!$Q$4)</f>
        <v>0</v>
      </c>
      <c r="R196" s="189">
        <f>SUMIFS('Transport-DB'!Q:Q,'Transport-DB'!C:C,"="&amp;'Work DB'!C196,'Transport-DB'!F:F,"="&amp;'Work DB'!$R$4)</f>
        <v>0</v>
      </c>
      <c r="S196" s="190">
        <f t="shared" si="24"/>
        <v>2233</v>
      </c>
      <c r="T196" s="191">
        <f t="shared" si="32"/>
        <v>788</v>
      </c>
      <c r="U196" s="191"/>
      <c r="V196" s="191"/>
      <c r="W196" s="191"/>
      <c r="X196" s="191"/>
      <c r="Y196" s="189"/>
      <c r="Z196" s="283"/>
      <c r="AA196" s="190">
        <v>35</v>
      </c>
      <c r="AB196" s="191">
        <v>0</v>
      </c>
      <c r="AC196" s="191">
        <v>90</v>
      </c>
      <c r="AD196" s="188">
        <v>30</v>
      </c>
      <c r="AE196" s="188">
        <f>SUMIFS('Transport-DB'!S:S,'Transport-DB'!C:C,"="&amp;'Work DB'!C196,'Transport-DB'!F:F,"="&amp;'Work DB'!$AE$4)</f>
        <v>0</v>
      </c>
      <c r="AF196" s="188">
        <v>52</v>
      </c>
      <c r="AG196" s="189"/>
      <c r="AH196" s="230">
        <f>SUMIFS('Transport-DB'!T:T,'Transport-DB'!C:C,"="&amp;'Work DB'!C196)</f>
        <v>0</v>
      </c>
      <c r="AI196" s="32">
        <v>56</v>
      </c>
      <c r="AJ196" s="29">
        <v>0</v>
      </c>
      <c r="AK196" s="30">
        <f>SUMIFS(Civil_DB[بتن],Civil_DB[تاریخ],"="&amp;'Work DB'!C196)</f>
        <v>81</v>
      </c>
      <c r="AL196" s="28">
        <v>0</v>
      </c>
      <c r="AM196" s="29">
        <v>0</v>
      </c>
      <c r="AN196" s="31">
        <v>0</v>
      </c>
      <c r="AO196" s="28">
        <v>87</v>
      </c>
      <c r="AP196" s="29">
        <v>88</v>
      </c>
      <c r="AQ196" s="29">
        <v>178</v>
      </c>
      <c r="AR196" s="30">
        <v>13</v>
      </c>
      <c r="AS196" s="28">
        <v>16</v>
      </c>
      <c r="AT196" s="29">
        <v>36</v>
      </c>
      <c r="AU196" s="460">
        <f>'Daily Gas'!AE9</f>
        <v>4789</v>
      </c>
      <c r="AV196" s="239">
        <f>AV195-AU196+13500</f>
        <v>50510</v>
      </c>
      <c r="AW196" s="420">
        <f t="shared" si="35"/>
        <v>63.470000000000027</v>
      </c>
      <c r="AX196" s="420">
        <f t="shared" si="41"/>
        <v>9622</v>
      </c>
      <c r="AY196" s="420">
        <f t="shared" si="36"/>
        <v>223.66328850257312</v>
      </c>
      <c r="AZ196" s="420">
        <f t="shared" si="29"/>
        <v>157.17741779992642</v>
      </c>
      <c r="BA196" s="420">
        <f t="shared" si="30"/>
        <v>216.53999999999985</v>
      </c>
      <c r="BB196" s="420">
        <v>0</v>
      </c>
      <c r="BC196" s="30">
        <v>0</v>
      </c>
      <c r="BD196" s="283"/>
      <c r="BE196" s="283"/>
      <c r="BF196" s="283"/>
      <c r="BG196" s="283"/>
      <c r="BH196" s="32"/>
      <c r="BI196" s="56"/>
      <c r="BJ196" s="509">
        <v>0</v>
      </c>
      <c r="BK196" s="15">
        <v>25</v>
      </c>
      <c r="BL196" s="593">
        <f t="shared" ref="BL196:BL205" si="43">BP196*5.79</f>
        <v>0</v>
      </c>
      <c r="BM196" s="593">
        <f t="shared" ref="BM196:BM205" si="44">BQ196*5.79</f>
        <v>5.79</v>
      </c>
      <c r="BN196" s="595">
        <f t="shared" ref="BN196:BN205" si="45">BR196*5.42</f>
        <v>102.98</v>
      </c>
      <c r="BP196" s="593">
        <v>0</v>
      </c>
      <c r="BQ196" s="593">
        <v>1</v>
      </c>
      <c r="BR196" s="593">
        <v>19</v>
      </c>
      <c r="BU196" s="593">
        <v>25</v>
      </c>
      <c r="BV196" s="593">
        <v>0</v>
      </c>
      <c r="BW196" s="593">
        <v>5</v>
      </c>
      <c r="BX196" s="593">
        <v>95</v>
      </c>
    </row>
    <row r="197" spans="2:77" s="15" customFormat="1" ht="21" x14ac:dyDescent="0.25">
      <c r="B197" s="47"/>
      <c r="C197" s="20">
        <f t="shared" si="25"/>
        <v>45562</v>
      </c>
      <c r="D197" s="190">
        <f>SUMIFS('Transport-DB'!R:R,'Transport-DB'!C:C,"="&amp;'Work DB'!C197,'Transport-DB'!F:F,"="&amp;'Work DB'!$D$4)</f>
        <v>0</v>
      </c>
      <c r="E197" s="191">
        <f>SUMIFS('Transport-DB'!R:R,'Transport-DB'!C:C,"="&amp;'Work DB'!C197,'Transport-DB'!F:F,"="&amp;'Work DB'!$E$4)</f>
        <v>0</v>
      </c>
      <c r="F197" s="191">
        <f>SUMIFS('Transport-DB'!R:R,'Transport-DB'!C:C,"="&amp;'Work DB'!C197,'Transport-DB'!F:F,"="&amp;'Work DB'!$F$4)</f>
        <v>0</v>
      </c>
      <c r="G197" s="191">
        <f>SUMIFS('Transport-DB'!R:R,'Transport-DB'!C:C,"="&amp;'Work DB'!C197,'Transport-DB'!F:F,"="&amp;'Work DB'!$G$4)</f>
        <v>0</v>
      </c>
      <c r="H197" s="188">
        <f>SUMIFS('Transport-DB'!R:R,'Transport-DB'!C:C,"="&amp;'Work DB'!C197,'Transport-DB'!F:F,"="&amp;'Work DB'!$H$4)</f>
        <v>0</v>
      </c>
      <c r="I197" s="191">
        <f>SUMIFS('Transport-DB'!R:R,'Transport-DB'!C:C,"="&amp;'Work DB'!C197,'Transport-DB'!F:F,"="&amp;'Work DB'!$I$4)</f>
        <v>0</v>
      </c>
      <c r="J197" s="483">
        <f>SUMIFS('Transport-DB'!R:R,'Transport-DB'!C:C,"="&amp;'Work DB'!C197,'Transport-DB'!F:F,"="&amp;'Work DB'!$J$4)</f>
        <v>0</v>
      </c>
      <c r="K197" s="190">
        <f>SUMIFS('Transport-DB'!Q:Q,'Transport-DB'!C:C,"="&amp;'Work DB'!C197,'Transport-DB'!F:F,"="&amp;'Work DB'!$K$4)</f>
        <v>0</v>
      </c>
      <c r="L197" s="191">
        <f>SUMIFS('Transport-DB'!Q:Q,'Transport-DB'!C:C,"="&amp;'Work DB'!C197,'Transport-DB'!F:F,"="&amp;'Work DB'!$L$4)</f>
        <v>0</v>
      </c>
      <c r="M197" s="191">
        <f>SUMIFS('Transport-DB'!Q:Q,'Transport-DB'!C:C,"="&amp;'Work DB'!C197,'Transport-DB'!F:F,"="&amp;'Work DB'!$M$4)</f>
        <v>661</v>
      </c>
      <c r="N197" s="191">
        <f>SUMIFS('Transport-DB'!Q:Q,'Transport-DB'!C:C,"="&amp;'Work DB'!C197,'Transport-DB'!F:F,"="&amp;'Work DB'!$N$4)</f>
        <v>0</v>
      </c>
      <c r="O197" s="191">
        <f>SUMIFS('Transport-DB'!Q:Q,'Transport-DB'!C:C,"="&amp;'Work DB'!C197,'Transport-DB'!F:F,"="&amp;'Work DB'!$O$4)</f>
        <v>0</v>
      </c>
      <c r="P197" s="191">
        <f>SUMIFS('Transport-DB'!Q:Q,'Transport-DB'!C:C,"="&amp;'Work DB'!C197,'Transport-DB'!F:F,"="&amp;'Work DB'!$P$4)</f>
        <v>0</v>
      </c>
      <c r="Q197" s="188">
        <f>SUMIFS('Transport-DB'!Q:Q,'Transport-DB'!C:C,"="&amp;'Work DB'!C197,'Transport-DB'!F:F,"="&amp;'Work DB'!$Q$4)</f>
        <v>0</v>
      </c>
      <c r="R197" s="189">
        <f>SUMIFS('Transport-DB'!Q:Q,'Transport-DB'!C:C,"="&amp;'Work DB'!C197,'Transport-DB'!F:F,"="&amp;'Work DB'!$R$4)</f>
        <v>0</v>
      </c>
      <c r="S197" s="190">
        <f t="shared" ref="S197:S260" si="46">SUM(D197:I197)+SUM(K197:Q197)-M197</f>
        <v>0</v>
      </c>
      <c r="T197" s="191">
        <f t="shared" si="32"/>
        <v>661</v>
      </c>
      <c r="U197" s="191"/>
      <c r="V197" s="191"/>
      <c r="W197" s="191"/>
      <c r="X197" s="191"/>
      <c r="Y197" s="189"/>
      <c r="Z197" s="283"/>
      <c r="AA197" s="190">
        <f>SUMIFS('Transport-DB'!S:S,'Transport-DB'!C:C,"="&amp;'Work DB'!C197,'Transport-DB'!F:F,"="&amp;'Work DB'!$AA$4)</f>
        <v>0</v>
      </c>
      <c r="AB197" s="191">
        <f>SUMIFS('Transport-DB'!S:S,'Transport-DB'!C:C,"="&amp;'Work DB'!C197,'Transport-DB'!F:F,"="&amp;'Work DB'!$AB$4)</f>
        <v>0</v>
      </c>
      <c r="AC197" s="191">
        <f>SUMIFS('Transport-DB'!S:S,'Transport-DB'!C:C,"="&amp;'Work DB'!C197,'Transport-DB'!F:F,"="&amp;'Work DB'!$AC$4)</f>
        <v>100</v>
      </c>
      <c r="AD197" s="188">
        <f>SUMIFS('Transport-DB'!S:S,'Transport-DB'!C:C,"="&amp;'Work DB'!C197,'Transport-DB'!F:F,"="&amp;'Work DB'!$AD$4)</f>
        <v>0</v>
      </c>
      <c r="AE197" s="188">
        <f>SUMIFS('Transport-DB'!S:S,'Transport-DB'!C:C,"="&amp;'Work DB'!C197,'Transport-DB'!F:F,"="&amp;'Work DB'!$AE$4)</f>
        <v>0</v>
      </c>
      <c r="AF197" s="188">
        <f>SUMIFS('Transport-DB'!S:S,'Transport-DB'!C:C,"="&amp;'Work DB'!C197,'Transport-DB'!F:F,"="&amp;'Work DB'!$AF$4)</f>
        <v>0</v>
      </c>
      <c r="AG197" s="189"/>
      <c r="AH197" s="230">
        <f>SUMIFS('Transport-DB'!T:T,'Transport-DB'!C:C,"="&amp;'Work DB'!C197)</f>
        <v>0</v>
      </c>
      <c r="AI197" s="32"/>
      <c r="AJ197" s="29"/>
      <c r="AK197" s="30">
        <f>SUMIFS(Civil_DB[بتن],Civil_DB[تاریخ],"="&amp;'Work DB'!C197)</f>
        <v>0</v>
      </c>
      <c r="AL197" s="28"/>
      <c r="AM197" s="29"/>
      <c r="AN197" s="31"/>
      <c r="AO197" s="28">
        <v>35</v>
      </c>
      <c r="AP197" s="29">
        <v>36</v>
      </c>
      <c r="AQ197" s="29">
        <v>56</v>
      </c>
      <c r="AR197" s="30">
        <v>0</v>
      </c>
      <c r="AS197" s="28">
        <v>0</v>
      </c>
      <c r="AT197" s="29">
        <v>8</v>
      </c>
      <c r="AU197" s="460">
        <f>'Daily Gas'!AE10</f>
        <v>0</v>
      </c>
      <c r="AV197" s="239">
        <f t="shared" si="42"/>
        <v>50510</v>
      </c>
      <c r="AW197" s="420">
        <f t="shared" si="35"/>
        <v>63.470000000000027</v>
      </c>
      <c r="AX197" s="420">
        <f t="shared" si="41"/>
        <v>9622</v>
      </c>
      <c r="AY197" s="420">
        <f t="shared" si="36"/>
        <v>223.66328850257312</v>
      </c>
      <c r="AZ197" s="420">
        <f t="shared" si="29"/>
        <v>157.17741779992642</v>
      </c>
      <c r="BA197" s="420">
        <f t="shared" si="30"/>
        <v>216.53999999999985</v>
      </c>
      <c r="BB197" s="420">
        <v>0</v>
      </c>
      <c r="BC197" s="30">
        <v>0</v>
      </c>
      <c r="BD197" s="283"/>
      <c r="BE197" s="283"/>
      <c r="BF197" s="283"/>
      <c r="BG197" s="283"/>
      <c r="BH197" s="32"/>
      <c r="BI197" s="56"/>
      <c r="BJ197" s="509">
        <v>0</v>
      </c>
      <c r="BK197" s="15">
        <v>0</v>
      </c>
      <c r="BL197" s="593">
        <f t="shared" si="43"/>
        <v>0</v>
      </c>
      <c r="BM197" s="593">
        <f t="shared" si="44"/>
        <v>0</v>
      </c>
      <c r="BN197" s="595">
        <f t="shared" si="45"/>
        <v>0</v>
      </c>
      <c r="BP197" s="593">
        <v>0</v>
      </c>
      <c r="BQ197" s="593">
        <v>0</v>
      </c>
      <c r="BR197" s="593">
        <v>0</v>
      </c>
      <c r="BU197" s="593">
        <v>0</v>
      </c>
      <c r="BV197" s="593">
        <v>0</v>
      </c>
      <c r="BW197" s="593">
        <v>0</v>
      </c>
      <c r="BX197" s="593">
        <v>0</v>
      </c>
    </row>
    <row r="198" spans="2:77" s="15" customFormat="1" ht="21" x14ac:dyDescent="0.25">
      <c r="B198" s="47"/>
      <c r="C198" s="20">
        <f t="shared" si="25"/>
        <v>45563</v>
      </c>
      <c r="D198" s="190">
        <f>SUMIFS('Transport-DB'!R:R,'Transport-DB'!C:C,"="&amp;'Work DB'!C198,'Transport-DB'!F:F,"="&amp;'Work DB'!$D$4)</f>
        <v>260.01499999999999</v>
      </c>
      <c r="E198" s="191">
        <f>SUMIFS('Transport-DB'!R:R,'Transport-DB'!C:C,"="&amp;'Work DB'!C198,'Transport-DB'!F:F,"="&amp;'Work DB'!$E$4)</f>
        <v>262.48750000000001</v>
      </c>
      <c r="F198" s="191">
        <f>SUMIFS('Transport-DB'!R:R,'Transport-DB'!C:C,"="&amp;'Work DB'!C198,'Transport-DB'!F:F,"="&amp;'Work DB'!$F$4)</f>
        <v>109.7675</v>
      </c>
      <c r="G198" s="191">
        <f>SUMIFS('Transport-DB'!R:R,'Transport-DB'!C:C,"="&amp;'Work DB'!C198,'Transport-DB'!F:F,"="&amp;'Work DB'!$G$4)</f>
        <v>0</v>
      </c>
      <c r="H198" s="188">
        <f>SUMIFS('Transport-DB'!R:R,'Transport-DB'!C:C,"="&amp;'Work DB'!C198,'Transport-DB'!F:F,"="&amp;'Work DB'!$H$4)</f>
        <v>328.44</v>
      </c>
      <c r="I198" s="191">
        <f>SUMIFS('Transport-DB'!R:R,'Transport-DB'!C:C,"="&amp;'Work DB'!C198,'Transport-DB'!F:F,"="&amp;'Work DB'!$I$4)</f>
        <v>0</v>
      </c>
      <c r="J198" s="483">
        <f>SUMIFS('Transport-DB'!R:R,'Transport-DB'!C:C,"="&amp;'Work DB'!C198,'Transport-DB'!F:F,"="&amp;'Work DB'!$J$4)</f>
        <v>138.4025</v>
      </c>
      <c r="K198" s="190">
        <f>SUMIFS('Transport-DB'!Q:Q,'Transport-DB'!C:C,"="&amp;'Work DB'!C198,'Transport-DB'!F:F,"="&amp;'Work DB'!$K$4)</f>
        <v>0</v>
      </c>
      <c r="L198" s="191">
        <f>SUMIFS('Transport-DB'!Q:Q,'Transport-DB'!C:C,"="&amp;'Work DB'!C198,'Transport-DB'!F:F,"="&amp;'Work DB'!$L$4)</f>
        <v>840</v>
      </c>
      <c r="M198" s="191">
        <f>SUMIFS('Transport-DB'!Q:Q,'Transport-DB'!C:C,"="&amp;'Work DB'!C198,'Transport-DB'!F:F,"="&amp;'Work DB'!$M$4)</f>
        <v>273</v>
      </c>
      <c r="N198" s="191">
        <f>SUMIFS('Transport-DB'!Q:Q,'Transport-DB'!C:C,"="&amp;'Work DB'!C198,'Transport-DB'!F:F,"="&amp;'Work DB'!$N$4)</f>
        <v>0</v>
      </c>
      <c r="O198" s="191">
        <f>SUMIFS('Transport-DB'!Q:Q,'Transport-DB'!C:C,"="&amp;'Work DB'!C198,'Transport-DB'!F:F,"="&amp;'Work DB'!$O$4)</f>
        <v>0</v>
      </c>
      <c r="P198" s="191">
        <f>SUMIFS('Transport-DB'!Q:Q,'Transport-DB'!C:C,"="&amp;'Work DB'!C198,'Transport-DB'!F:F,"="&amp;'Work DB'!$P$4)</f>
        <v>373.50000000000006</v>
      </c>
      <c r="Q198" s="188">
        <f>SUMIFS('Transport-DB'!Q:Q,'Transport-DB'!C:C,"="&amp;'Work DB'!C198,'Transport-DB'!F:F,"="&amp;'Work DB'!$Q$4)</f>
        <v>0</v>
      </c>
      <c r="R198" s="189">
        <f>SUMIFS('Transport-DB'!Q:Q,'Transport-DB'!C:C,"="&amp;'Work DB'!C198,'Transport-DB'!F:F,"="&amp;'Work DB'!$R$4)</f>
        <v>0</v>
      </c>
      <c r="S198" s="190">
        <f t="shared" si="46"/>
        <v>2174.21</v>
      </c>
      <c r="T198" s="191">
        <f t="shared" si="32"/>
        <v>273</v>
      </c>
      <c r="U198" s="191"/>
      <c r="V198" s="191"/>
      <c r="W198" s="191"/>
      <c r="X198" s="191"/>
      <c r="Y198" s="189"/>
      <c r="Z198" s="283"/>
      <c r="AA198" s="190">
        <f>SUMIFS('Transport-DB'!S:S,'Transport-DB'!C:C,"="&amp;'Work DB'!C198,'Transport-DB'!F:F,"="&amp;'Work DB'!$AA$4)</f>
        <v>82.600000000000009</v>
      </c>
      <c r="AB198" s="191">
        <f>SUMIFS('Transport-DB'!S:S,'Transport-DB'!C:C,"="&amp;'Work DB'!C198,'Transport-DB'!F:F,"="&amp;'Work DB'!$AB$4)</f>
        <v>46.4</v>
      </c>
      <c r="AC198" s="191">
        <f>SUMIFS('Transport-DB'!S:S,'Transport-DB'!C:C,"="&amp;'Work DB'!C198,'Transport-DB'!F:F,"="&amp;'Work DB'!$AC$4)</f>
        <v>0</v>
      </c>
      <c r="AD198" s="188">
        <f>SUMIFS('Transport-DB'!S:S,'Transport-DB'!C:C,"="&amp;'Work DB'!C198,'Transport-DB'!F:F,"="&amp;'Work DB'!$AD$4)</f>
        <v>40</v>
      </c>
      <c r="AE198" s="188">
        <f>SUMIFS('Transport-DB'!S:S,'Transport-DB'!C:C,"="&amp;'Work DB'!C198,'Transport-DB'!F:F,"="&amp;'Work DB'!$AE$4)</f>
        <v>0</v>
      </c>
      <c r="AF198" s="188">
        <f>SUMIFS('Transport-DB'!S:S,'Transport-DB'!C:C,"="&amp;'Work DB'!C198,'Transport-DB'!F:F,"="&amp;'Work DB'!$AF$4)</f>
        <v>52</v>
      </c>
      <c r="AG198" s="189"/>
      <c r="AH198" s="230">
        <f>SUMIFS('Transport-DB'!T:T,'Transport-DB'!C:C,"="&amp;'Work DB'!C198)</f>
        <v>159.60000000000002</v>
      </c>
      <c r="AI198" s="32">
        <f>60+30+60</f>
        <v>150</v>
      </c>
      <c r="AJ198" s="29">
        <v>0</v>
      </c>
      <c r="AK198" s="30">
        <f>SUMIFS(Civil_DB[بتن],Civil_DB[تاریخ],"="&amp;'Work DB'!C198)</f>
        <v>62</v>
      </c>
      <c r="AL198" s="28">
        <v>0</v>
      </c>
      <c r="AM198" s="29">
        <v>0</v>
      </c>
      <c r="AN198" s="31">
        <v>0</v>
      </c>
      <c r="AO198" s="28">
        <v>88</v>
      </c>
      <c r="AP198" s="29">
        <v>88</v>
      </c>
      <c r="AQ198" s="29">
        <v>181</v>
      </c>
      <c r="AR198" s="30">
        <v>13</v>
      </c>
      <c r="AS198" s="28">
        <v>12</v>
      </c>
      <c r="AT198" s="29">
        <v>32</v>
      </c>
      <c r="AU198" s="460">
        <v>5963</v>
      </c>
      <c r="AV198" s="239">
        <f>AV197-AU198+19000</f>
        <v>63547</v>
      </c>
      <c r="AW198" s="420">
        <f t="shared" si="35"/>
        <v>43.010000000000026</v>
      </c>
      <c r="AX198" s="420">
        <f t="shared" si="41"/>
        <v>9622</v>
      </c>
      <c r="AY198" s="420">
        <f t="shared" si="36"/>
        <v>208.53685561754739</v>
      </c>
      <c r="AZ198" s="420">
        <f t="shared" si="29"/>
        <v>143.32964362192715</v>
      </c>
      <c r="BA198" s="420">
        <f t="shared" si="30"/>
        <v>256.80099999999982</v>
      </c>
      <c r="BB198" s="420">
        <v>0</v>
      </c>
      <c r="BC198" s="30">
        <v>0</v>
      </c>
      <c r="BD198" s="283"/>
      <c r="BE198" s="283"/>
      <c r="BF198" s="283"/>
      <c r="BG198" s="283"/>
      <c r="BH198" s="32"/>
      <c r="BI198" s="56"/>
      <c r="BJ198" s="509">
        <v>0</v>
      </c>
      <c r="BK198" s="15">
        <v>0</v>
      </c>
      <c r="BL198" s="593">
        <f t="shared" si="43"/>
        <v>0</v>
      </c>
      <c r="BM198" s="593">
        <f t="shared" si="44"/>
        <v>0</v>
      </c>
      <c r="BN198" s="595">
        <f t="shared" si="45"/>
        <v>75.88</v>
      </c>
      <c r="BP198" s="593">
        <v>0</v>
      </c>
      <c r="BQ198" s="593">
        <v>0</v>
      </c>
      <c r="BR198" s="593">
        <v>14</v>
      </c>
      <c r="BU198" s="593">
        <v>0</v>
      </c>
      <c r="BV198" s="593">
        <v>0</v>
      </c>
      <c r="BW198" s="593">
        <v>0</v>
      </c>
      <c r="BX198" s="593">
        <v>70</v>
      </c>
    </row>
    <row r="199" spans="2:77" s="15" customFormat="1" ht="21" x14ac:dyDescent="0.25">
      <c r="B199" s="47"/>
      <c r="C199" s="20">
        <f t="shared" si="25"/>
        <v>45564</v>
      </c>
      <c r="D199" s="190">
        <f>SUMIFS('Transport-DB'!R:R,'Transport-DB'!C:C,"="&amp;'Work DB'!C199,'Transport-DB'!F:F,"="&amp;'Work DB'!$D$4)</f>
        <v>198.83499999999998</v>
      </c>
      <c r="E199" s="191">
        <f>SUMIFS('Transport-DB'!R:R,'Transport-DB'!C:C,"="&amp;'Work DB'!C199,'Transport-DB'!F:F,"="&amp;'Work DB'!$E$4)</f>
        <v>381.8</v>
      </c>
      <c r="F199" s="191">
        <f>SUMIFS('Transport-DB'!R:R,'Transport-DB'!C:C,"="&amp;'Work DB'!C199,'Transport-DB'!F:F,"="&amp;'Work DB'!$F$4)</f>
        <v>95.449999999999989</v>
      </c>
      <c r="G199" s="191">
        <f>SUMIFS('Transport-DB'!R:R,'Transport-DB'!C:C,"="&amp;'Work DB'!C199,'Transport-DB'!F:F,"="&amp;'Work DB'!$G$4)</f>
        <v>0</v>
      </c>
      <c r="H199" s="188">
        <f>SUMIFS('Transport-DB'!R:R,'Transport-DB'!C:C,"="&amp;'Work DB'!C199,'Transport-DB'!F:F,"="&amp;'Work DB'!$H$4)</f>
        <v>362.25</v>
      </c>
      <c r="I199" s="191">
        <f>SUMIFS('Transport-DB'!R:R,'Transport-DB'!C:C,"="&amp;'Work DB'!C199,'Transport-DB'!F:F,"="&amp;'Work DB'!$I$4)</f>
        <v>0</v>
      </c>
      <c r="J199" s="483">
        <f>SUMIFS('Transport-DB'!R:R,'Transport-DB'!C:C,"="&amp;'Work DB'!C199,'Transport-DB'!F:F,"="&amp;'Work DB'!$J$4)</f>
        <v>152.72</v>
      </c>
      <c r="K199" s="190">
        <f>SUMIFS('Transport-DB'!Q:Q,'Transport-DB'!C:C,"="&amp;'Work DB'!C199,'Transport-DB'!F:F,"="&amp;'Work DB'!$K$4)</f>
        <v>0</v>
      </c>
      <c r="L199" s="191">
        <f>SUMIFS('Transport-DB'!Q:Q,'Transport-DB'!C:C,"="&amp;'Work DB'!C199,'Transport-DB'!F:F,"="&amp;'Work DB'!$L$4)</f>
        <v>1505</v>
      </c>
      <c r="M199" s="191">
        <f>SUMIFS('Transport-DB'!Q:Q,'Transport-DB'!C:C,"="&amp;'Work DB'!C199,'Transport-DB'!F:F,"="&amp;'Work DB'!$M$4)</f>
        <v>315</v>
      </c>
      <c r="N199" s="191">
        <f>SUMIFS('Transport-DB'!Q:Q,'Transport-DB'!C:C,"="&amp;'Work DB'!C199,'Transport-DB'!F:F,"="&amp;'Work DB'!$N$4)</f>
        <v>0</v>
      </c>
      <c r="O199" s="191">
        <f>SUMIFS('Transport-DB'!Q:Q,'Transport-DB'!C:C,"="&amp;'Work DB'!C199,'Transport-DB'!F:F,"="&amp;'Work DB'!$O$4)</f>
        <v>0</v>
      </c>
      <c r="P199" s="191">
        <f>SUMIFS('Transport-DB'!Q:Q,'Transport-DB'!C:C,"="&amp;'Work DB'!C199,'Transport-DB'!F:F,"="&amp;'Work DB'!$P$4)</f>
        <v>448.20000000000005</v>
      </c>
      <c r="Q199" s="188">
        <f>SUMIFS('Transport-DB'!Q:Q,'Transport-DB'!C:C,"="&amp;'Work DB'!C199,'Transport-DB'!F:F,"="&amp;'Work DB'!$Q$4)</f>
        <v>0</v>
      </c>
      <c r="R199" s="189">
        <f>SUMIFS('Transport-DB'!Q:Q,'Transport-DB'!C:C,"="&amp;'Work DB'!C199,'Transport-DB'!F:F,"="&amp;'Work DB'!$R$4)</f>
        <v>0</v>
      </c>
      <c r="S199" s="190">
        <f t="shared" si="46"/>
        <v>2991.5349999999999</v>
      </c>
      <c r="T199" s="191">
        <f t="shared" si="32"/>
        <v>315</v>
      </c>
      <c r="U199" s="191"/>
      <c r="V199" s="191"/>
      <c r="W199" s="191"/>
      <c r="X199" s="191"/>
      <c r="Y199" s="189"/>
      <c r="Z199" s="283"/>
      <c r="AA199" s="190">
        <f>SUMIFS('Transport-DB'!S:S,'Transport-DB'!C:C,"="&amp;'Work DB'!C199,'Transport-DB'!F:F,"="&amp;'Work DB'!$AA$4)</f>
        <v>59.000000000000007</v>
      </c>
      <c r="AB199" s="191">
        <f>SUMIFS('Transport-DB'!S:S,'Transport-DB'!C:C,"="&amp;'Work DB'!C199,'Transport-DB'!F:F,"="&amp;'Work DB'!$AB$4)</f>
        <v>58</v>
      </c>
      <c r="AC199" s="191">
        <f>SUMIFS('Transport-DB'!S:S,'Transport-DB'!C:C,"="&amp;'Work DB'!C199,'Transport-DB'!F:F,"="&amp;'Work DB'!$AC$4)</f>
        <v>60</v>
      </c>
      <c r="AD199" s="188">
        <f>SUMIFS('Transport-DB'!S:S,'Transport-DB'!C:C,"="&amp;'Work DB'!C199,'Transport-DB'!F:F,"="&amp;'Work DB'!$AD$4)</f>
        <v>40</v>
      </c>
      <c r="AE199" s="188">
        <f>SUMIFS('Transport-DB'!S:S,'Transport-DB'!C:C,"="&amp;'Work DB'!C199,'Transport-DB'!F:F,"="&amp;'Work DB'!$AE$4)</f>
        <v>0</v>
      </c>
      <c r="AF199" s="188">
        <f>SUMIFS('Transport-DB'!S:S,'Transport-DB'!C:C,"="&amp;'Work DB'!C199,'Transport-DB'!F:F,"="&amp;'Work DB'!$AF$4)</f>
        <v>52</v>
      </c>
      <c r="AG199" s="189"/>
      <c r="AH199" s="230">
        <f>SUMIFS('Transport-DB'!T:T,'Transport-DB'!C:C,"="&amp;'Work DB'!C199)</f>
        <v>0</v>
      </c>
      <c r="AI199" s="32">
        <v>60</v>
      </c>
      <c r="AJ199" s="29">
        <v>0</v>
      </c>
      <c r="AK199" s="30">
        <f>SUMIFS(Civil_DB[بتن],Civil_DB[تاریخ],"="&amp;'Work DB'!C199)</f>
        <v>57</v>
      </c>
      <c r="AL199" s="28">
        <v>0</v>
      </c>
      <c r="AM199" s="29">
        <v>0</v>
      </c>
      <c r="AN199" s="31">
        <v>0</v>
      </c>
      <c r="AO199" s="28">
        <v>82</v>
      </c>
      <c r="AP199" s="29">
        <v>90</v>
      </c>
      <c r="AQ199" s="29">
        <v>180</v>
      </c>
      <c r="AR199" s="30">
        <v>13</v>
      </c>
      <c r="AS199" s="28">
        <v>14</v>
      </c>
      <c r="AT199" s="29">
        <v>36</v>
      </c>
      <c r="AU199" s="460">
        <v>5535</v>
      </c>
      <c r="AV199" s="239">
        <f t="shared" ref="AV199" si="47">AV198-AU199</f>
        <v>58012</v>
      </c>
      <c r="AW199" s="420">
        <f t="shared" si="35"/>
        <v>50.200000000000024</v>
      </c>
      <c r="AX199" s="420">
        <f t="shared" si="41"/>
        <v>9622</v>
      </c>
      <c r="AY199" s="420">
        <f t="shared" si="36"/>
        <v>194.60118706137192</v>
      </c>
      <c r="AZ199" s="420">
        <f t="shared" si="29"/>
        <v>165.00294718570788</v>
      </c>
      <c r="BA199" s="420">
        <f t="shared" si="30"/>
        <v>278.25449999999984</v>
      </c>
      <c r="BB199" s="420">
        <v>0</v>
      </c>
      <c r="BC199" s="30">
        <v>0</v>
      </c>
      <c r="BD199" s="283"/>
      <c r="BE199" s="283"/>
      <c r="BF199" s="283"/>
      <c r="BG199" s="283"/>
      <c r="BH199" s="32"/>
      <c r="BI199" s="56"/>
      <c r="BJ199" s="509">
        <v>0</v>
      </c>
      <c r="BK199" s="15">
        <v>26</v>
      </c>
      <c r="BL199" s="593">
        <f t="shared" si="43"/>
        <v>0</v>
      </c>
      <c r="BM199" s="593">
        <f t="shared" si="44"/>
        <v>34.74</v>
      </c>
      <c r="BN199" s="595">
        <f t="shared" si="45"/>
        <v>54.2</v>
      </c>
      <c r="BP199" s="593">
        <v>0</v>
      </c>
      <c r="BQ199" s="593">
        <v>6</v>
      </c>
      <c r="BR199" s="593">
        <v>10</v>
      </c>
      <c r="BU199" s="593">
        <v>26</v>
      </c>
      <c r="BV199" s="593">
        <v>0</v>
      </c>
      <c r="BW199" s="593">
        <v>30</v>
      </c>
      <c r="BX199" s="593">
        <v>50</v>
      </c>
    </row>
    <row r="200" spans="2:77" s="15" customFormat="1" ht="21" x14ac:dyDescent="0.25">
      <c r="B200" s="47"/>
      <c r="C200" s="20">
        <f t="shared" ref="C200:C263" si="48">C199+1</f>
        <v>45565</v>
      </c>
      <c r="D200" s="190">
        <f>SUMIFS('Transport-DB'!R:R,'Transport-DB'!C:C,"="&amp;'Work DB'!C200,'Transport-DB'!F:F,"="&amp;'Work DB'!$D$4)</f>
        <v>344.13749999999999</v>
      </c>
      <c r="E200" s="191">
        <f>SUMIFS('Transport-DB'!R:R,'Transport-DB'!C:C,"="&amp;'Work DB'!C200,'Transport-DB'!F:F,"="&amp;'Work DB'!$E$4)</f>
        <v>205.2175</v>
      </c>
      <c r="F200" s="191">
        <f>SUMIFS('Transport-DB'!R:R,'Transport-DB'!C:C,"="&amp;'Work DB'!C200,'Transport-DB'!F:F,"="&amp;'Work DB'!$F$4)</f>
        <v>133.63</v>
      </c>
      <c r="G200" s="191">
        <f>SUMIFS('Transport-DB'!R:R,'Transport-DB'!C:C,"="&amp;'Work DB'!C200,'Transport-DB'!F:F,"="&amp;'Work DB'!$G$4)</f>
        <v>0</v>
      </c>
      <c r="H200" s="188">
        <f>SUMIFS('Transport-DB'!R:R,'Transport-DB'!C:C,"="&amp;'Work DB'!C200,'Transport-DB'!F:F,"="&amp;'Work DB'!$H$4)</f>
        <v>458.85</v>
      </c>
      <c r="I200" s="191">
        <f>SUMIFS('Transport-DB'!R:R,'Transport-DB'!C:C,"="&amp;'Work DB'!C200,'Transport-DB'!F:F,"="&amp;'Work DB'!$I$4)</f>
        <v>1368.5</v>
      </c>
      <c r="J200" s="483">
        <f>SUMIFS('Transport-DB'!R:R,'Transport-DB'!C:C,"="&amp;'Work DB'!C200,'Transport-DB'!F:F,"="&amp;'Work DB'!$J$4)</f>
        <v>128.85750000000002</v>
      </c>
      <c r="K200" s="190">
        <f>SUMIFS('Transport-DB'!Q:Q,'Transport-DB'!C:C,"="&amp;'Work DB'!C200,'Transport-DB'!F:F,"="&amp;'Work DB'!$K$4)</f>
        <v>0</v>
      </c>
      <c r="L200" s="191">
        <f>SUMIFS('Transport-DB'!Q:Q,'Transport-DB'!C:C,"="&amp;'Work DB'!C200,'Transport-DB'!F:F,"="&amp;'Work DB'!$L$4)</f>
        <v>0</v>
      </c>
      <c r="M200" s="191">
        <f>SUMIFS('Transport-DB'!Q:Q,'Transport-DB'!C:C,"="&amp;'Work DB'!C200,'Transport-DB'!F:F,"="&amp;'Work DB'!$M$4)</f>
        <v>301</v>
      </c>
      <c r="N200" s="191">
        <f>SUMIFS('Transport-DB'!Q:Q,'Transport-DB'!C:C,"="&amp;'Work DB'!C200,'Transport-DB'!F:F,"="&amp;'Work DB'!$N$4)</f>
        <v>0</v>
      </c>
      <c r="O200" s="191">
        <f>SUMIFS('Transport-DB'!Q:Q,'Transport-DB'!C:C,"="&amp;'Work DB'!C200,'Transport-DB'!F:F,"="&amp;'Work DB'!$O$4)</f>
        <v>0</v>
      </c>
      <c r="P200" s="191">
        <f>SUMIFS('Transport-DB'!Q:Q,'Transport-DB'!C:C,"="&amp;'Work DB'!C200,'Transport-DB'!F:F,"="&amp;'Work DB'!$P$4)</f>
        <v>253.15000000000003</v>
      </c>
      <c r="Q200" s="188">
        <f>SUMIFS('Transport-DB'!Q:Q,'Transport-DB'!C:C,"="&amp;'Work DB'!C200,'Transport-DB'!F:F,"="&amp;'Work DB'!$Q$4)</f>
        <v>0</v>
      </c>
      <c r="R200" s="189">
        <f>SUMIFS('Transport-DB'!Q:Q,'Transport-DB'!C:C,"="&amp;'Work DB'!C200,'Transport-DB'!F:F,"="&amp;'Work DB'!$R$4)</f>
        <v>0</v>
      </c>
      <c r="S200" s="190">
        <f t="shared" si="46"/>
        <v>2763.4850000000001</v>
      </c>
      <c r="T200" s="191">
        <f t="shared" si="32"/>
        <v>301</v>
      </c>
      <c r="U200" s="191"/>
      <c r="V200" s="191"/>
      <c r="W200" s="191"/>
      <c r="X200" s="191"/>
      <c r="Y200" s="189"/>
      <c r="Z200" s="283"/>
      <c r="AA200" s="190">
        <f>SUMIFS('Transport-DB'!S:S,'Transport-DB'!C:C,"="&amp;'Work DB'!C200,'Transport-DB'!F:F,"="&amp;'Work DB'!$AA$4)</f>
        <v>59</v>
      </c>
      <c r="AB200" s="191">
        <f>SUMIFS('Transport-DB'!S:S,'Transport-DB'!C:C,"="&amp;'Work DB'!C200,'Transport-DB'!F:F,"="&amp;'Work DB'!$AB$4)</f>
        <v>23.2</v>
      </c>
      <c r="AC200" s="191">
        <f>SUMIFS('Transport-DB'!S:S,'Transport-DB'!C:C,"="&amp;'Work DB'!C200,'Transport-DB'!F:F,"="&amp;'Work DB'!$AC$4)</f>
        <v>80</v>
      </c>
      <c r="AD200" s="188">
        <f>SUMIFS('Transport-DB'!S:S,'Transport-DB'!C:C,"="&amp;'Work DB'!C200,'Transport-DB'!F:F,"="&amp;'Work DB'!$AD$4)</f>
        <v>30</v>
      </c>
      <c r="AE200" s="188">
        <f>SUMIFS('Transport-DB'!S:S,'Transport-DB'!C:C,"="&amp;'Work DB'!C200,'Transport-DB'!F:F,"="&amp;'Work DB'!$AE$4)</f>
        <v>0</v>
      </c>
      <c r="AF200" s="188">
        <f>SUMIFS('Transport-DB'!S:S,'Transport-DB'!C:C,"="&amp;'Work DB'!C200,'Transport-DB'!F:F,"="&amp;'Work DB'!$AF$4)</f>
        <v>52</v>
      </c>
      <c r="AG200" s="189"/>
      <c r="AH200" s="230">
        <f>SUMIFS('Transport-DB'!T:T,'Transport-DB'!C:C,"="&amp;'Work DB'!C200)</f>
        <v>159.60000000000002</v>
      </c>
      <c r="AI200" s="32">
        <v>30</v>
      </c>
      <c r="AJ200" s="29">
        <v>0</v>
      </c>
      <c r="AK200" s="30">
        <f>SUMIFS(Civil_DB[بتن],Civil_DB[تاریخ],"="&amp;'Work DB'!C200)</f>
        <v>100</v>
      </c>
      <c r="AL200" s="28">
        <v>0</v>
      </c>
      <c r="AM200" s="29">
        <v>0</v>
      </c>
      <c r="AN200" s="31">
        <v>0</v>
      </c>
      <c r="AO200" s="28">
        <v>83</v>
      </c>
      <c r="AP200" s="29">
        <v>89</v>
      </c>
      <c r="AQ200" s="29">
        <v>178</v>
      </c>
      <c r="AR200" s="30">
        <v>13</v>
      </c>
      <c r="AS200" s="28">
        <v>14</v>
      </c>
      <c r="AT200" s="29">
        <v>38</v>
      </c>
      <c r="AU200" s="460">
        <v>3767</v>
      </c>
      <c r="AV200" s="239">
        <f>AV199-AU200</f>
        <v>54245</v>
      </c>
      <c r="AW200" s="420">
        <f t="shared" si="35"/>
        <v>45.200000000000024</v>
      </c>
      <c r="AX200" s="420">
        <f t="shared" si="41"/>
        <v>9622</v>
      </c>
      <c r="AY200" s="420">
        <f t="shared" si="36"/>
        <v>171.86517519075821</v>
      </c>
      <c r="AZ200" s="420">
        <f t="shared" si="29"/>
        <v>143.5529177138508</v>
      </c>
      <c r="BA200" s="420">
        <f t="shared" si="30"/>
        <v>220.80449999999985</v>
      </c>
      <c r="BB200" s="420">
        <v>0</v>
      </c>
      <c r="BC200" s="30">
        <v>0</v>
      </c>
      <c r="BD200" s="283"/>
      <c r="BE200" s="283"/>
      <c r="BF200" s="283"/>
      <c r="BG200" s="283"/>
      <c r="BH200" s="32"/>
      <c r="BI200" s="56"/>
      <c r="BJ200" s="509">
        <v>0</v>
      </c>
      <c r="BK200" s="15">
        <v>28</v>
      </c>
      <c r="BL200" s="593">
        <f t="shared" si="43"/>
        <v>0</v>
      </c>
      <c r="BM200" s="593">
        <f t="shared" si="44"/>
        <v>0</v>
      </c>
      <c r="BN200" s="595">
        <f t="shared" si="45"/>
        <v>0</v>
      </c>
      <c r="BP200" s="593">
        <v>0</v>
      </c>
      <c r="BQ200" s="593">
        <v>0</v>
      </c>
      <c r="BR200" s="593">
        <v>0</v>
      </c>
      <c r="BU200" s="593">
        <v>28</v>
      </c>
      <c r="BV200" s="593">
        <v>0</v>
      </c>
      <c r="BW200" s="593">
        <v>0</v>
      </c>
      <c r="BX200" s="593">
        <v>0</v>
      </c>
    </row>
    <row r="201" spans="2:77" s="15" customFormat="1" ht="21" x14ac:dyDescent="0.25">
      <c r="B201" s="47"/>
      <c r="C201" s="20">
        <f t="shared" si="48"/>
        <v>45566</v>
      </c>
      <c r="D201" s="190">
        <f>SUMIFS('Transport-DB'!R:R,'Transport-DB'!C:C,"="&amp;'Work DB'!C201,'Transport-DB'!F:F,"="&amp;'Work DB'!$D$4)</f>
        <v>412.96499999999997</v>
      </c>
      <c r="E201" s="191">
        <f>SUMIFS('Transport-DB'!R:R,'Transport-DB'!C:C,"="&amp;'Work DB'!C201,'Transport-DB'!F:F,"="&amp;'Work DB'!$E$4)</f>
        <v>343.62</v>
      </c>
      <c r="F201" s="191">
        <f>SUMIFS('Transport-DB'!R:R,'Transport-DB'!C:C,"="&amp;'Work DB'!C201,'Transport-DB'!F:F,"="&amp;'Work DB'!$F$4)</f>
        <v>319.75750000000005</v>
      </c>
      <c r="G201" s="191">
        <f>SUMIFS('Transport-DB'!R:R,'Transport-DB'!C:C,"="&amp;'Work DB'!C201,'Transport-DB'!F:F,"="&amp;'Work DB'!$G$4)</f>
        <v>0</v>
      </c>
      <c r="H201" s="188">
        <f>SUMIFS('Transport-DB'!R:R,'Transport-DB'!C:C,"="&amp;'Work DB'!C201,'Transport-DB'!F:F,"="&amp;'Work DB'!$H$4)</f>
        <v>304.28999999999996</v>
      </c>
      <c r="I201" s="191">
        <f>SUMIFS('Transport-DB'!R:R,'Transport-DB'!C:C,"="&amp;'Work DB'!C201,'Transport-DB'!F:F,"="&amp;'Work DB'!$I$4)</f>
        <v>0</v>
      </c>
      <c r="J201" s="483">
        <f>SUMIFS('Transport-DB'!R:R,'Transport-DB'!C:C,"="&amp;'Work DB'!C201,'Transport-DB'!F:F,"="&amp;'Work DB'!$J$4)</f>
        <v>104.995</v>
      </c>
      <c r="K201" s="190">
        <f>SUMIFS('Transport-DB'!Q:Q,'Transport-DB'!C:C,"="&amp;'Work DB'!C201,'Transport-DB'!F:F,"="&amp;'Work DB'!$K$4)</f>
        <v>0</v>
      </c>
      <c r="L201" s="191">
        <f>SUMIFS('Transport-DB'!Q:Q,'Transport-DB'!C:C,"="&amp;'Work DB'!C201,'Transport-DB'!F:F,"="&amp;'Work DB'!$L$4)</f>
        <v>1190</v>
      </c>
      <c r="M201" s="191">
        <f>SUMIFS('Transport-DB'!Q:Q,'Transport-DB'!C:C,"="&amp;'Work DB'!C201,'Transport-DB'!F:F,"="&amp;'Work DB'!$M$4)</f>
        <v>161</v>
      </c>
      <c r="N201" s="191">
        <f>SUMIFS('Transport-DB'!Q:Q,'Transport-DB'!C:C,"="&amp;'Work DB'!C201,'Transport-DB'!F:F,"="&amp;'Work DB'!$N$4)</f>
        <v>0</v>
      </c>
      <c r="O201" s="191">
        <f>SUMIFS('Transport-DB'!Q:Q,'Transport-DB'!C:C,"="&amp;'Work DB'!C201,'Transport-DB'!F:F,"="&amp;'Work DB'!$O$4)</f>
        <v>0</v>
      </c>
      <c r="P201" s="191">
        <f>SUMIFS('Transport-DB'!Q:Q,'Transport-DB'!C:C,"="&amp;'Work DB'!C201,'Transport-DB'!F:F,"="&amp;'Work DB'!$P$4)</f>
        <v>373.50000000000006</v>
      </c>
      <c r="Q201" s="188">
        <f>SUMIFS('Transport-DB'!Q:Q,'Transport-DB'!C:C,"="&amp;'Work DB'!C201,'Transport-DB'!F:F,"="&amp;'Work DB'!$Q$4)</f>
        <v>0</v>
      </c>
      <c r="R201" s="189">
        <f>SUMIFS('Transport-DB'!Q:Q,'Transport-DB'!C:C,"="&amp;'Work DB'!C201,'Transport-DB'!F:F,"="&amp;'Work DB'!$R$4)</f>
        <v>0</v>
      </c>
      <c r="S201" s="190">
        <f t="shared" si="46"/>
        <v>2944.1325000000002</v>
      </c>
      <c r="T201" s="191">
        <f t="shared" si="32"/>
        <v>161</v>
      </c>
      <c r="U201" s="191"/>
      <c r="V201" s="191"/>
      <c r="W201" s="191"/>
      <c r="X201" s="191"/>
      <c r="Y201" s="189"/>
      <c r="Z201" s="283"/>
      <c r="AA201" s="190">
        <f>SUMIFS('Transport-DB'!S:S,'Transport-DB'!C:C,"="&amp;'Work DB'!C201,'Transport-DB'!F:F,"="&amp;'Work DB'!$AA$4)</f>
        <v>82.600000000000009</v>
      </c>
      <c r="AB201" s="191">
        <f>SUMIFS('Transport-DB'!S:S,'Transport-DB'!C:C,"="&amp;'Work DB'!C201,'Transport-DB'!F:F,"="&amp;'Work DB'!$AB$4)</f>
        <v>46.4</v>
      </c>
      <c r="AC201" s="191">
        <f>SUMIFS('Transport-DB'!S:S,'Transport-DB'!C:C,"="&amp;'Work DB'!C201,'Transport-DB'!F:F,"="&amp;'Work DB'!$AC$4)</f>
        <v>80</v>
      </c>
      <c r="AD201" s="188">
        <f>SUMIFS('Transport-DB'!S:S,'Transport-DB'!C:C,"="&amp;'Work DB'!C201,'Transport-DB'!F:F,"="&amp;'Work DB'!$AD$4)</f>
        <v>40</v>
      </c>
      <c r="AE201" s="188">
        <f>SUMIFS('Transport-DB'!S:S,'Transport-DB'!C:C,"="&amp;'Work DB'!C201,'Transport-DB'!F:F,"="&amp;'Work DB'!$AE$4)</f>
        <v>0</v>
      </c>
      <c r="AF201" s="188">
        <f>SUMIFS('Transport-DB'!S:S,'Transport-DB'!C:C,"="&amp;'Work DB'!C201,'Transport-DB'!F:F,"="&amp;'Work DB'!$AF$4)</f>
        <v>52</v>
      </c>
      <c r="AG201" s="189"/>
      <c r="AH201" s="230">
        <f>SUMIFS('Transport-DB'!T:T,'Transport-DB'!C:C,"="&amp;'Work DB'!C201)</f>
        <v>0</v>
      </c>
      <c r="AI201" s="32">
        <v>40</v>
      </c>
      <c r="AJ201" s="29">
        <v>0</v>
      </c>
      <c r="AK201" s="30">
        <f>SUMIFS(Civil_DB[بتن],Civil_DB[تاریخ],"="&amp;'Work DB'!C201)</f>
        <v>51</v>
      </c>
      <c r="AL201" s="28">
        <v>0</v>
      </c>
      <c r="AM201" s="29">
        <v>0</v>
      </c>
      <c r="AN201" s="31">
        <v>0</v>
      </c>
      <c r="AO201" s="28">
        <v>84</v>
      </c>
      <c r="AP201" s="29">
        <v>87</v>
      </c>
      <c r="AQ201" s="29">
        <v>175</v>
      </c>
      <c r="AR201" s="30">
        <v>13</v>
      </c>
      <c r="AS201" s="28">
        <v>13</v>
      </c>
      <c r="AT201" s="29">
        <v>36</v>
      </c>
      <c r="AU201" s="460">
        <f>813+1305+1595+946</f>
        <v>4659</v>
      </c>
      <c r="AV201" s="239">
        <f>AV200-AU201</f>
        <v>49586</v>
      </c>
      <c r="AW201" s="420">
        <f t="shared" si="35"/>
        <v>56.370000000000019</v>
      </c>
      <c r="AX201" s="420">
        <f t="shared" si="41"/>
        <v>9622</v>
      </c>
      <c r="AY201" s="420">
        <f t="shared" si="36"/>
        <v>171.00782343885064</v>
      </c>
      <c r="AZ201" s="420">
        <f t="shared" si="29"/>
        <v>143.48358853671232</v>
      </c>
      <c r="BA201" s="420">
        <f t="shared" si="30"/>
        <v>261.96499999999986</v>
      </c>
      <c r="BB201" s="420">
        <v>0</v>
      </c>
      <c r="BC201" s="30">
        <v>0</v>
      </c>
      <c r="BD201" s="283"/>
      <c r="BE201" s="283"/>
      <c r="BF201" s="283"/>
      <c r="BG201" s="283"/>
      <c r="BH201" s="32"/>
      <c r="BI201" s="56"/>
      <c r="BJ201" s="509"/>
      <c r="BK201" s="15">
        <v>28</v>
      </c>
      <c r="BL201" s="593">
        <f t="shared" si="43"/>
        <v>11.58</v>
      </c>
      <c r="BM201" s="593">
        <f t="shared" si="44"/>
        <v>11.58</v>
      </c>
      <c r="BN201" s="595">
        <f t="shared" si="45"/>
        <v>70.459999999999994</v>
      </c>
      <c r="BP201" s="593">
        <v>2</v>
      </c>
      <c r="BQ201" s="593">
        <v>2</v>
      </c>
      <c r="BR201" s="593">
        <v>13</v>
      </c>
      <c r="BU201" s="593">
        <v>28</v>
      </c>
      <c r="BV201" s="593">
        <v>10</v>
      </c>
      <c r="BW201" s="593">
        <v>10</v>
      </c>
      <c r="BX201" s="593">
        <v>65</v>
      </c>
    </row>
    <row r="202" spans="2:77" s="15" customFormat="1" ht="21" x14ac:dyDescent="0.25">
      <c r="B202" s="47"/>
      <c r="C202" s="20">
        <f t="shared" si="48"/>
        <v>45567</v>
      </c>
      <c r="D202" s="190">
        <f>SUMIFS('Transport-DB'!R:R,'Transport-DB'!C:C,"="&amp;'Work DB'!C202,'Transport-DB'!F:F,"="&amp;'Work DB'!$D$4)</f>
        <v>520.03</v>
      </c>
      <c r="E202" s="191">
        <f>SUMIFS('Transport-DB'!R:R,'Transport-DB'!C:C,"="&amp;'Work DB'!C202,'Transport-DB'!F:F,"="&amp;'Work DB'!$E$4)</f>
        <v>439.07000000000005</v>
      </c>
      <c r="F202" s="191">
        <f>SUMIFS('Transport-DB'!R:R,'Transport-DB'!C:C,"="&amp;'Work DB'!C202,'Transport-DB'!F:F,"="&amp;'Work DB'!$F$4)</f>
        <v>353.16499999999996</v>
      </c>
      <c r="G202" s="191">
        <f>SUMIFS('Transport-DB'!R:R,'Transport-DB'!C:C,"="&amp;'Work DB'!C202,'Transport-DB'!F:F,"="&amp;'Work DB'!$G$4)</f>
        <v>0</v>
      </c>
      <c r="H202" s="188">
        <f>SUMIFS('Transport-DB'!R:R,'Transport-DB'!C:C,"="&amp;'Work DB'!C202,'Transport-DB'!F:F,"="&amp;'Work DB'!$H$4)</f>
        <v>676.19999999999993</v>
      </c>
      <c r="I202" s="191">
        <f>SUMIFS('Transport-DB'!R:R,'Transport-DB'!C:C,"="&amp;'Work DB'!C202,'Transport-DB'!F:F,"="&amp;'Work DB'!$I$4)</f>
        <v>0</v>
      </c>
      <c r="J202" s="483">
        <f>SUMIFS('Transport-DB'!R:R,'Transport-DB'!C:C,"="&amp;'Work DB'!C202,'Transport-DB'!F:F,"="&amp;'Work DB'!$J$4)</f>
        <v>200.44499999999999</v>
      </c>
      <c r="K202" s="190">
        <f>SUMIFS('Transport-DB'!Q:Q,'Transport-DB'!C:C,"="&amp;'Work DB'!C202,'Transport-DB'!F:F,"="&amp;'Work DB'!$K$4)</f>
        <v>0</v>
      </c>
      <c r="L202" s="191">
        <f>SUMIFS('Transport-DB'!Q:Q,'Transport-DB'!C:C,"="&amp;'Work DB'!C202,'Transport-DB'!F:F,"="&amp;'Work DB'!$L$4)</f>
        <v>1400</v>
      </c>
      <c r="M202" s="191">
        <f>SUMIFS('Transport-DB'!Q:Q,'Transport-DB'!C:C,"="&amp;'Work DB'!C202,'Transport-DB'!F:F,"="&amp;'Work DB'!$M$4)</f>
        <v>364</v>
      </c>
      <c r="N202" s="191">
        <f>SUMIFS('Transport-DB'!Q:Q,'Transport-DB'!C:C,"="&amp;'Work DB'!C202,'Transport-DB'!F:F,"="&amp;'Work DB'!$N$4)</f>
        <v>0</v>
      </c>
      <c r="O202" s="191">
        <f>SUMIFS('Transport-DB'!Q:Q,'Transport-DB'!C:C,"="&amp;'Work DB'!C202,'Transport-DB'!F:F,"="&amp;'Work DB'!$O$4)</f>
        <v>0</v>
      </c>
      <c r="P202" s="191">
        <f>SUMIFS('Transport-DB'!Q:Q,'Transport-DB'!C:C,"="&amp;'Work DB'!C202,'Transport-DB'!F:F,"="&amp;'Work DB'!$P$4)</f>
        <v>381.80000000000007</v>
      </c>
      <c r="Q202" s="188">
        <f>SUMIFS('Transport-DB'!Q:Q,'Transport-DB'!C:C,"="&amp;'Work DB'!C202,'Transport-DB'!F:F,"="&amp;'Work DB'!$Q$4)</f>
        <v>0</v>
      </c>
      <c r="R202" s="189">
        <f>SUMIFS('Transport-DB'!Q:Q,'Transport-DB'!C:C,"="&amp;'Work DB'!C202,'Transport-DB'!F:F,"="&amp;'Work DB'!$R$4)</f>
        <v>0</v>
      </c>
      <c r="S202" s="190">
        <f t="shared" si="46"/>
        <v>3770.2649999999994</v>
      </c>
      <c r="T202" s="191">
        <f t="shared" si="32"/>
        <v>364</v>
      </c>
      <c r="U202" s="191"/>
      <c r="V202" s="191"/>
      <c r="W202" s="191"/>
      <c r="X202" s="191"/>
      <c r="Y202" s="189"/>
      <c r="Z202" s="283"/>
      <c r="AA202" s="190">
        <f>SUMIFS('Transport-DB'!S:S,'Transport-DB'!C:C,"="&amp;'Work DB'!C202,'Transport-DB'!F:F,"="&amp;'Work DB'!$AA$4)</f>
        <v>94.4</v>
      </c>
      <c r="AB202" s="191">
        <f>SUMIFS('Transport-DB'!S:S,'Transport-DB'!C:C,"="&amp;'Work DB'!C202,'Transport-DB'!F:F,"="&amp;'Work DB'!$AB$4)</f>
        <v>46.4</v>
      </c>
      <c r="AC202" s="191">
        <f>SUMIFS('Transport-DB'!S:S,'Transport-DB'!C:C,"="&amp;'Work DB'!C202,'Transport-DB'!F:F,"="&amp;'Work DB'!$AC$4)</f>
        <v>70</v>
      </c>
      <c r="AD202" s="188">
        <f>SUMIFS('Transport-DB'!S:S,'Transport-DB'!C:C,"="&amp;'Work DB'!C202,'Transport-DB'!F:F,"="&amp;'Work DB'!$AD$4)</f>
        <v>40</v>
      </c>
      <c r="AE202" s="188">
        <f>SUMIFS('Transport-DB'!S:S,'Transport-DB'!C:C,"="&amp;'Work DB'!C202,'Transport-DB'!F:F,"="&amp;'Work DB'!$AE$4)</f>
        <v>0</v>
      </c>
      <c r="AF202" s="188">
        <f>SUMIFS('Transport-DB'!S:S,'Transport-DB'!C:C,"="&amp;'Work DB'!C202,'Transport-DB'!F:F,"="&amp;'Work DB'!$AF$4)</f>
        <v>52</v>
      </c>
      <c r="AG202" s="189"/>
      <c r="AH202" s="230">
        <f>SUMIFS('Transport-DB'!T:T,'Transport-DB'!C:C,"="&amp;'Work DB'!C202)</f>
        <v>0</v>
      </c>
      <c r="AI202" s="32">
        <f>74-40</f>
        <v>34</v>
      </c>
      <c r="AJ202" s="29">
        <v>0</v>
      </c>
      <c r="AK202" s="30">
        <f>SUMIFS(Civil_DB[بتن],Civil_DB[تاریخ],"="&amp;'Work DB'!C202)</f>
        <v>0</v>
      </c>
      <c r="AL202" s="28">
        <v>0</v>
      </c>
      <c r="AM202" s="420">
        <v>0</v>
      </c>
      <c r="AN202" s="31">
        <v>0</v>
      </c>
      <c r="AO202" s="28">
        <v>82</v>
      </c>
      <c r="AP202" s="29">
        <v>89</v>
      </c>
      <c r="AQ202" s="29">
        <v>175</v>
      </c>
      <c r="AR202" s="30">
        <v>13</v>
      </c>
      <c r="AS202" s="28">
        <v>10</v>
      </c>
      <c r="AT202" s="29">
        <v>41</v>
      </c>
      <c r="AU202" s="460">
        <v>6566</v>
      </c>
      <c r="AV202" s="239">
        <f>AV201-AU202</f>
        <v>43020</v>
      </c>
      <c r="AW202" s="420">
        <f t="shared" si="35"/>
        <v>86.370000000000019</v>
      </c>
      <c r="AX202" s="420">
        <f t="shared" si="41"/>
        <v>9622</v>
      </c>
      <c r="AY202" s="420">
        <f t="shared" si="36"/>
        <v>171.00782343885064</v>
      </c>
      <c r="AZ202" s="420">
        <f t="shared" si="29"/>
        <v>143.48358853671232</v>
      </c>
      <c r="BA202" s="420">
        <f t="shared" si="30"/>
        <v>261.96499999999986</v>
      </c>
      <c r="BB202" s="420">
        <v>0</v>
      </c>
      <c r="BC202" s="30">
        <v>0</v>
      </c>
      <c r="BD202" s="283"/>
      <c r="BE202" s="283"/>
      <c r="BF202" s="283"/>
      <c r="BG202" s="283"/>
      <c r="BH202" s="32"/>
      <c r="BI202" s="56"/>
      <c r="BJ202" s="509">
        <v>0</v>
      </c>
      <c r="BK202" s="15">
        <f>25+5</f>
        <v>30</v>
      </c>
      <c r="BL202" s="593">
        <f t="shared" si="43"/>
        <v>0</v>
      </c>
      <c r="BM202" s="593">
        <f t="shared" si="44"/>
        <v>0</v>
      </c>
      <c r="BN202" s="595">
        <f t="shared" si="45"/>
        <v>0</v>
      </c>
      <c r="BP202" s="593">
        <v>0</v>
      </c>
      <c r="BQ202" s="593">
        <v>0</v>
      </c>
      <c r="BR202" s="593">
        <v>0</v>
      </c>
      <c r="BU202" s="593">
        <f>25+5</f>
        <v>30</v>
      </c>
      <c r="BV202" s="593">
        <v>0</v>
      </c>
      <c r="BW202" s="593">
        <v>0</v>
      </c>
      <c r="BX202" s="593">
        <v>0</v>
      </c>
    </row>
    <row r="203" spans="2:77" s="15" customFormat="1" ht="21" x14ac:dyDescent="0.25">
      <c r="B203" s="47"/>
      <c r="C203" s="20">
        <f t="shared" si="48"/>
        <v>45568</v>
      </c>
      <c r="D203" s="190">
        <f>SUMIFS('Transport-DB'!R:R,'Transport-DB'!C:C,"="&amp;'Work DB'!C203,'Transport-DB'!F:F,"="&amp;'Work DB'!$D$4)</f>
        <v>351.78499999999997</v>
      </c>
      <c r="E203" s="191">
        <f>SUMIFS('Transport-DB'!R:R,'Transport-DB'!C:C,"="&amp;'Work DB'!C203,'Transport-DB'!F:F,"="&amp;'Work DB'!$E$4)</f>
        <v>400.89</v>
      </c>
      <c r="F203" s="191">
        <f>SUMIFS('Transport-DB'!R:R,'Transport-DB'!C:C,"="&amp;'Work DB'!C203,'Transport-DB'!F:F,"="&amp;'Work DB'!$F$4)</f>
        <v>209.99</v>
      </c>
      <c r="G203" s="191">
        <f>SUMIFS('Transport-DB'!R:R,'Transport-DB'!C:C,"="&amp;'Work DB'!C203,'Transport-DB'!F:F,"="&amp;'Work DB'!$G$4)</f>
        <v>0</v>
      </c>
      <c r="H203" s="188">
        <f>SUMIFS('Transport-DB'!R:R,'Transport-DB'!C:C,"="&amp;'Work DB'!C203,'Transport-DB'!F:F,"="&amp;'Work DB'!$H$4)</f>
        <v>536.13</v>
      </c>
      <c r="I203" s="191">
        <f>SUMIFS('Transport-DB'!R:R,'Transport-DB'!C:C,"="&amp;'Work DB'!C203,'Transport-DB'!F:F,"="&amp;'Work DB'!$I$4)</f>
        <v>0</v>
      </c>
      <c r="J203" s="483">
        <f>SUMIFS('Transport-DB'!R:R,'Transport-DB'!C:C,"="&amp;'Work DB'!C203,'Transport-DB'!F:F,"="&amp;'Work DB'!$J$4)</f>
        <v>190.89999999999998</v>
      </c>
      <c r="K203" s="190">
        <f>SUMIFS('Transport-DB'!Q:Q,'Transport-DB'!C:C,"="&amp;'Work DB'!C203,'Transport-DB'!F:F,"="&amp;'Work DB'!$K$4)</f>
        <v>0</v>
      </c>
      <c r="L203" s="191">
        <f>SUMIFS('Transport-DB'!Q:Q,'Transport-DB'!C:C,"="&amp;'Work DB'!C203,'Transport-DB'!F:F,"="&amp;'Work DB'!$L$4)</f>
        <v>1134</v>
      </c>
      <c r="M203" s="191">
        <f>SUMIFS('Transport-DB'!Q:Q,'Transport-DB'!C:C,"="&amp;'Work DB'!C203,'Transport-DB'!F:F,"="&amp;'Work DB'!$M$4)</f>
        <v>133</v>
      </c>
      <c r="N203" s="191">
        <f>SUMIFS('Transport-DB'!Q:Q,'Transport-DB'!C:C,"="&amp;'Work DB'!C203,'Transport-DB'!F:F,"="&amp;'Work DB'!$N$4)</f>
        <v>0</v>
      </c>
      <c r="O203" s="191">
        <f>SUMIFS('Transport-DB'!Q:Q,'Transport-DB'!C:C,"="&amp;'Work DB'!C203,'Transport-DB'!F:F,"="&amp;'Work DB'!$O$4)</f>
        <v>0</v>
      </c>
      <c r="P203" s="191">
        <f>SUMIFS('Transport-DB'!Q:Q,'Transport-DB'!C:C,"="&amp;'Work DB'!C203,'Transport-DB'!F:F,"="&amp;'Work DB'!$P$4)</f>
        <v>410.85</v>
      </c>
      <c r="Q203" s="188">
        <f>SUMIFS('Transport-DB'!Q:Q,'Transport-DB'!C:C,"="&amp;'Work DB'!C203,'Transport-DB'!F:F,"="&amp;'Work DB'!$Q$4)</f>
        <v>0</v>
      </c>
      <c r="R203" s="189">
        <f>SUMIFS('Transport-DB'!Q:Q,'Transport-DB'!C:C,"="&amp;'Work DB'!C203,'Transport-DB'!F:F,"="&amp;'Work DB'!$R$4)</f>
        <v>0</v>
      </c>
      <c r="S203" s="190">
        <f t="shared" si="46"/>
        <v>3043.645</v>
      </c>
      <c r="T203" s="191">
        <f t="shared" si="32"/>
        <v>133</v>
      </c>
      <c r="U203" s="191"/>
      <c r="V203" s="191"/>
      <c r="W203" s="191"/>
      <c r="X203" s="191"/>
      <c r="Y203" s="189"/>
      <c r="Z203" s="283"/>
      <c r="AA203" s="190">
        <f>SUMIFS('Transport-DB'!S:S,'Transport-DB'!C:C,"="&amp;'Work DB'!C203,'Transport-DB'!F:F,"="&amp;'Work DB'!$AA$4)</f>
        <v>82.6</v>
      </c>
      <c r="AB203" s="191">
        <f>SUMIFS('Transport-DB'!S:S,'Transport-DB'!C:C,"="&amp;'Work DB'!C203,'Transport-DB'!F:F,"="&amp;'Work DB'!$AB$4)</f>
        <v>69.599999999999994</v>
      </c>
      <c r="AC203" s="191">
        <f>SUMIFS('Transport-DB'!S:S,'Transport-DB'!C:C,"="&amp;'Work DB'!C203,'Transport-DB'!F:F,"="&amp;'Work DB'!$AC$4)</f>
        <v>100</v>
      </c>
      <c r="AD203" s="188">
        <f>SUMIFS('Transport-DB'!S:S,'Transport-DB'!C:C,"="&amp;'Work DB'!C203,'Transport-DB'!F:F,"="&amp;'Work DB'!$AD$4)</f>
        <v>40</v>
      </c>
      <c r="AE203" s="188">
        <f>SUMIFS('Transport-DB'!S:S,'Transport-DB'!C:C,"="&amp;'Work DB'!C203,'Transport-DB'!F:F,"="&amp;'Work DB'!$AE$4)</f>
        <v>0</v>
      </c>
      <c r="AF203" s="188">
        <f>SUMIFS('Transport-DB'!S:S,'Transport-DB'!C:C,"="&amp;'Work DB'!C203,'Transport-DB'!F:F,"="&amp;'Work DB'!$AF$4)</f>
        <v>0</v>
      </c>
      <c r="AG203" s="189"/>
      <c r="AH203" s="230">
        <f>SUMIFS('Transport-DB'!T:T,'Transport-DB'!C:C,"="&amp;'Work DB'!C203)</f>
        <v>126.35000000000001</v>
      </c>
      <c r="AI203" s="32">
        <v>60</v>
      </c>
      <c r="AJ203" s="29">
        <v>0</v>
      </c>
      <c r="AK203" s="30">
        <f>SUMIFS(Civil_DB[بتن],Civil_DB[تاریخ],"="&amp;'Work DB'!C203)</f>
        <v>72</v>
      </c>
      <c r="AL203" s="28">
        <v>0</v>
      </c>
      <c r="AM203" s="420">
        <v>0</v>
      </c>
      <c r="AN203" s="31">
        <v>0</v>
      </c>
      <c r="AO203" s="28">
        <v>81</v>
      </c>
      <c r="AP203" s="29">
        <v>87</v>
      </c>
      <c r="AQ203" s="29">
        <v>172</v>
      </c>
      <c r="AR203" s="30">
        <v>13</v>
      </c>
      <c r="AS203" s="28">
        <v>15</v>
      </c>
      <c r="AT203" s="29">
        <v>37</v>
      </c>
      <c r="AU203" s="460">
        <f>'Daily Gas'!AE16</f>
        <v>4835</v>
      </c>
      <c r="AV203" s="239">
        <f>AV202-AU203</f>
        <v>38185</v>
      </c>
      <c r="AW203" s="420">
        <f t="shared" si="35"/>
        <v>118.61000000000001</v>
      </c>
      <c r="AX203" s="420">
        <f t="shared" si="41"/>
        <v>9622</v>
      </c>
      <c r="AY203" s="420">
        <f t="shared" si="36"/>
        <v>188.72154520446213</v>
      </c>
      <c r="AZ203" s="420">
        <f t="shared" si="29"/>
        <v>156.45325265134517</v>
      </c>
      <c r="BA203" s="420">
        <f t="shared" si="30"/>
        <v>242.28099999999986</v>
      </c>
      <c r="BB203" s="29">
        <v>0</v>
      </c>
      <c r="BC203" s="30">
        <v>0</v>
      </c>
      <c r="BD203" s="283"/>
      <c r="BE203" s="283"/>
      <c r="BF203" s="283"/>
      <c r="BG203" s="283"/>
      <c r="BH203" s="32"/>
      <c r="BI203" s="56"/>
      <c r="BJ203" s="509">
        <v>0</v>
      </c>
      <c r="BK203" s="15">
        <v>56</v>
      </c>
      <c r="BL203" s="593">
        <f t="shared" si="43"/>
        <v>34.74</v>
      </c>
      <c r="BM203" s="593">
        <f t="shared" si="44"/>
        <v>28.95</v>
      </c>
      <c r="BN203" s="595">
        <f t="shared" si="45"/>
        <v>21.68</v>
      </c>
      <c r="BP203" s="593">
        <v>6</v>
      </c>
      <c r="BQ203" s="593">
        <v>5</v>
      </c>
      <c r="BR203" s="593">
        <v>4</v>
      </c>
      <c r="BU203" s="593">
        <v>56</v>
      </c>
      <c r="BV203" s="593">
        <v>30</v>
      </c>
      <c r="BW203" s="593">
        <v>25</v>
      </c>
      <c r="BX203" s="593">
        <f>10+10</f>
        <v>20</v>
      </c>
    </row>
    <row r="204" spans="2:77" s="15" customFormat="1" ht="21" x14ac:dyDescent="0.25">
      <c r="B204" s="47"/>
      <c r="C204" s="20">
        <f t="shared" si="48"/>
        <v>45569</v>
      </c>
      <c r="D204" s="190">
        <f>SUMIFS('Transport-DB'!R:R,'Transport-DB'!C:C,"="&amp;'Work DB'!C204,'Transport-DB'!F:F,"="&amp;'Work DB'!$D$4)</f>
        <v>298.25249999999994</v>
      </c>
      <c r="E204" s="191">
        <f>SUMIFS('Transport-DB'!R:R,'Transport-DB'!C:C,"="&amp;'Work DB'!C204,'Transport-DB'!F:F,"="&amp;'Work DB'!$E$4)</f>
        <v>0</v>
      </c>
      <c r="F204" s="191">
        <f>SUMIFS('Transport-DB'!R:R,'Transport-DB'!C:C,"="&amp;'Work DB'!C204,'Transport-DB'!F:F,"="&amp;'Work DB'!$F$4)</f>
        <v>0</v>
      </c>
      <c r="G204" s="191">
        <f>SUMIFS('Transport-DB'!R:R,'Transport-DB'!C:C,"="&amp;'Work DB'!C204,'Transport-DB'!F:F,"="&amp;'Work DB'!$G$4)</f>
        <v>0</v>
      </c>
      <c r="H204" s="188">
        <f>SUMIFS('Transport-DB'!R:R,'Transport-DB'!C:C,"="&amp;'Work DB'!C204,'Transport-DB'!F:F,"="&amp;'Work DB'!$H$4)</f>
        <v>198.02999999999997</v>
      </c>
      <c r="I204" s="191">
        <f>SUMIFS('Transport-DB'!R:R,'Transport-DB'!C:C,"="&amp;'Work DB'!C204,'Transport-DB'!F:F,"="&amp;'Work DB'!$I$4)</f>
        <v>0</v>
      </c>
      <c r="J204" s="483">
        <f>SUMIFS('Transport-DB'!R:R,'Transport-DB'!C:C,"="&amp;'Work DB'!C204,'Transport-DB'!F:F,"="&amp;'Work DB'!$J$4)</f>
        <v>0</v>
      </c>
      <c r="K204" s="190">
        <f>SUMIFS('Transport-DB'!Q:Q,'Transport-DB'!C:C,"="&amp;'Work DB'!C204,'Transport-DB'!F:F,"="&amp;'Work DB'!$K$4)</f>
        <v>0</v>
      </c>
      <c r="L204" s="191">
        <f>SUMIFS('Transport-DB'!Q:Q,'Transport-DB'!C:C,"="&amp;'Work DB'!C204,'Transport-DB'!F:F,"="&amp;'Work DB'!$L$4)</f>
        <v>1085</v>
      </c>
      <c r="M204" s="191">
        <f>SUMIFS('Transport-DB'!Q:Q,'Transport-DB'!C:C,"="&amp;'Work DB'!C204,'Transport-DB'!F:F,"="&amp;'Work DB'!$M$4)</f>
        <v>350</v>
      </c>
      <c r="N204" s="191">
        <f>SUMIFS('Transport-DB'!Q:Q,'Transport-DB'!C:C,"="&amp;'Work DB'!C204,'Transport-DB'!F:F,"="&amp;'Work DB'!$N$4)</f>
        <v>0</v>
      </c>
      <c r="O204" s="191">
        <f>SUMIFS('Transport-DB'!Q:Q,'Transport-DB'!C:C,"="&amp;'Work DB'!C204,'Transport-DB'!F:F,"="&amp;'Work DB'!$O$4)</f>
        <v>0</v>
      </c>
      <c r="P204" s="191">
        <f>SUMIFS('Transport-DB'!Q:Q,'Transport-DB'!C:C,"="&amp;'Work DB'!C204,'Transport-DB'!F:F,"="&amp;'Work DB'!$P$4)</f>
        <v>336.15000000000003</v>
      </c>
      <c r="Q204" s="188">
        <f>SUMIFS('Transport-DB'!Q:Q,'Transport-DB'!C:C,"="&amp;'Work DB'!C204,'Transport-DB'!F:F,"="&amp;'Work DB'!$Q$4)</f>
        <v>0</v>
      </c>
      <c r="R204" s="189">
        <f>SUMIFS('Transport-DB'!Q:Q,'Transport-DB'!C:C,"="&amp;'Work DB'!C204,'Transport-DB'!F:F,"="&amp;'Work DB'!$R$4)</f>
        <v>0</v>
      </c>
      <c r="S204" s="190">
        <f t="shared" si="46"/>
        <v>1917.4324999999999</v>
      </c>
      <c r="T204" s="191">
        <f t="shared" si="32"/>
        <v>350</v>
      </c>
      <c r="U204" s="191"/>
      <c r="V204" s="191"/>
      <c r="W204" s="191"/>
      <c r="X204" s="191"/>
      <c r="Y204" s="189"/>
      <c r="Z204" s="283"/>
      <c r="AA204" s="190">
        <f>SUMIFS('Transport-DB'!S:S,'Transport-DB'!C:C,"="&amp;'Work DB'!C204,'Transport-DB'!F:F,"="&amp;'Work DB'!$AA$4)</f>
        <v>106.2</v>
      </c>
      <c r="AB204" s="191">
        <f>SUMIFS('Transport-DB'!S:S,'Transport-DB'!C:C,"="&amp;'Work DB'!C204,'Transport-DB'!F:F,"="&amp;'Work DB'!$AB$4)</f>
        <v>23.2</v>
      </c>
      <c r="AC204" s="191">
        <f>SUMIFS('Transport-DB'!S:S,'Transport-DB'!C:C,"="&amp;'Work DB'!C204,'Transport-DB'!F:F,"="&amp;'Work DB'!$AC$4)</f>
        <v>110</v>
      </c>
      <c r="AD204" s="188">
        <f>SUMIFS('Transport-DB'!S:S,'Transport-DB'!C:C,"="&amp;'Work DB'!C204,'Transport-DB'!F:F,"="&amp;'Work DB'!$AD$4)</f>
        <v>0</v>
      </c>
      <c r="AE204" s="188">
        <f>SUMIFS('Transport-DB'!S:S,'Transport-DB'!C:C,"="&amp;'Work DB'!C204,'Transport-DB'!F:F,"="&amp;'Work DB'!$AE$4)</f>
        <v>0</v>
      </c>
      <c r="AF204" s="188">
        <f>SUMIFS('Transport-DB'!S:S,'Transport-DB'!C:C,"="&amp;'Work DB'!C204,'Transport-DB'!F:F,"="&amp;'Work DB'!$AF$4)</f>
        <v>0</v>
      </c>
      <c r="AG204" s="189"/>
      <c r="AH204" s="230">
        <f>SUMIFS('Transport-DB'!T:T,'Transport-DB'!C:C,"="&amp;'Work DB'!C204)</f>
        <v>119.7</v>
      </c>
      <c r="AI204" s="32">
        <v>60</v>
      </c>
      <c r="AJ204" s="29">
        <v>0</v>
      </c>
      <c r="AK204" s="30">
        <f>SUMIFS(Civil_DB[بتن],Civil_DB[تاریخ],"="&amp;'Work DB'!C204)</f>
        <v>67</v>
      </c>
      <c r="AL204" s="28">
        <v>0</v>
      </c>
      <c r="AM204" s="420">
        <v>0</v>
      </c>
      <c r="AN204" s="31">
        <v>0</v>
      </c>
      <c r="AO204" s="28">
        <v>78</v>
      </c>
      <c r="AP204" s="29">
        <v>67</v>
      </c>
      <c r="AQ204" s="29">
        <v>150</v>
      </c>
      <c r="AR204" s="30">
        <v>13</v>
      </c>
      <c r="AS204" s="28">
        <v>15</v>
      </c>
      <c r="AT204" s="29">
        <v>26</v>
      </c>
      <c r="AU204" s="460">
        <v>295</v>
      </c>
      <c r="AV204" s="239">
        <f>AV203-AU204</f>
        <v>37890</v>
      </c>
      <c r="AW204" s="420">
        <f t="shared" si="35"/>
        <v>96.500000000000014</v>
      </c>
      <c r="AX204" s="420">
        <f t="shared" si="41"/>
        <v>9622</v>
      </c>
      <c r="AY204" s="420">
        <f t="shared" si="36"/>
        <v>172.90502975241751</v>
      </c>
      <c r="AZ204" s="420">
        <f t="shared" si="29"/>
        <v>141.62272012483172</v>
      </c>
      <c r="BA204" s="420">
        <f t="shared" si="30"/>
        <v>203.78949999999986</v>
      </c>
      <c r="BB204" s="420">
        <v>0</v>
      </c>
      <c r="BC204" s="30">
        <v>0</v>
      </c>
      <c r="BD204" s="283"/>
      <c r="BE204" s="283"/>
      <c r="BF204" s="283"/>
      <c r="BG204" s="283"/>
      <c r="BH204" s="32"/>
      <c r="BI204" s="56"/>
      <c r="BJ204" s="509">
        <v>0</v>
      </c>
      <c r="BK204" s="15">
        <v>0</v>
      </c>
      <c r="BL204" s="593">
        <f t="shared" si="43"/>
        <v>0</v>
      </c>
      <c r="BM204" s="593">
        <f t="shared" si="44"/>
        <v>0</v>
      </c>
      <c r="BN204" s="595">
        <f t="shared" si="45"/>
        <v>0</v>
      </c>
      <c r="BP204" s="593">
        <v>0</v>
      </c>
      <c r="BQ204" s="593">
        <v>0</v>
      </c>
      <c r="BR204" s="593">
        <v>0</v>
      </c>
      <c r="BU204" s="593">
        <v>0</v>
      </c>
      <c r="BV204" s="593">
        <v>0</v>
      </c>
      <c r="BW204" s="593">
        <v>0</v>
      </c>
      <c r="BX204" s="593">
        <v>0</v>
      </c>
    </row>
    <row r="205" spans="2:77" s="15" customFormat="1" ht="21.75" thickBot="1" x14ac:dyDescent="0.3">
      <c r="B205" s="47"/>
      <c r="C205" s="20">
        <f t="shared" si="48"/>
        <v>45570</v>
      </c>
      <c r="D205" s="190">
        <f>SUMIFS('Transport-DB'!R:R,'Transport-DB'!C:C,"="&amp;'Work DB'!C205,'Transport-DB'!F:F,"="&amp;'Work DB'!$D$4)</f>
        <v>84.122500000000002</v>
      </c>
      <c r="E205" s="191">
        <f>SUMIFS('Transport-DB'!R:R,'Transport-DB'!C:C,"="&amp;'Work DB'!C205,'Transport-DB'!F:F,"="&amp;'Work DB'!$E$4)</f>
        <v>348.39250000000004</v>
      </c>
      <c r="F205" s="191">
        <f>SUMIFS('Transport-DB'!R:R,'Transport-DB'!C:C,"="&amp;'Work DB'!C205,'Transport-DB'!F:F,"="&amp;'Work DB'!$F$4)</f>
        <v>186.1275</v>
      </c>
      <c r="G205" s="191">
        <f>SUMIFS('Transport-DB'!R:R,'Transport-DB'!C:C,"="&amp;'Work DB'!C205,'Transport-DB'!F:F,"="&amp;'Work DB'!$G$4)</f>
        <v>0</v>
      </c>
      <c r="H205" s="188">
        <f>SUMIFS('Transport-DB'!R:R,'Transport-DB'!C:C,"="&amp;'Work DB'!C205,'Transport-DB'!F:F,"="&amp;'Work DB'!$H$4)</f>
        <v>463.68</v>
      </c>
      <c r="I205" s="191">
        <f>SUMIFS('Transport-DB'!R:R,'Transport-DB'!C:C,"="&amp;'Work DB'!C205,'Transport-DB'!F:F,"="&amp;'Work DB'!$I$4)</f>
        <v>0</v>
      </c>
      <c r="J205" s="483">
        <f>SUMIFS('Transport-DB'!R:R,'Transport-DB'!C:C,"="&amp;'Work DB'!C205,'Transport-DB'!F:F,"="&amp;'Work DB'!$J$4)</f>
        <v>186.1275</v>
      </c>
      <c r="K205" s="190">
        <f>SUMIFS('Transport-DB'!Q:Q,'Transport-DB'!C:C,"="&amp;'Work DB'!C205,'Transport-DB'!F:F,"="&amp;'Work DB'!$K$4)</f>
        <v>0</v>
      </c>
      <c r="L205" s="191">
        <f>SUMIFS('Transport-DB'!Q:Q,'Transport-DB'!C:C,"="&amp;'Work DB'!C205,'Transport-DB'!F:F,"="&amp;'Work DB'!$L$4)</f>
        <v>1225</v>
      </c>
      <c r="M205" s="191">
        <f>SUMIFS('Transport-DB'!Q:Q,'Transport-DB'!C:C,"="&amp;'Work DB'!C205,'Transport-DB'!F:F,"="&amp;'Work DB'!$M$4)</f>
        <v>385</v>
      </c>
      <c r="N205" s="191">
        <f>SUMIFS('Transport-DB'!Q:Q,'Transport-DB'!C:C,"="&amp;'Work DB'!C205,'Transport-DB'!F:F,"="&amp;'Work DB'!$N$4)</f>
        <v>0</v>
      </c>
      <c r="O205" s="191">
        <f>SUMIFS('Transport-DB'!Q:Q,'Transport-DB'!C:C,"="&amp;'Work DB'!C205,'Transport-DB'!F:F,"="&amp;'Work DB'!$O$4)</f>
        <v>0</v>
      </c>
      <c r="P205" s="191">
        <f>SUMIFS('Transport-DB'!Q:Q,'Transport-DB'!C:C,"="&amp;'Work DB'!C205,'Transport-DB'!F:F,"="&amp;'Work DB'!$P$4)</f>
        <v>448.20000000000005</v>
      </c>
      <c r="Q205" s="188">
        <f>SUMIFS('Transport-DB'!Q:Q,'Transport-DB'!C:C,"="&amp;'Work DB'!C205,'Transport-DB'!F:F,"="&amp;'Work DB'!$Q$4)</f>
        <v>0</v>
      </c>
      <c r="R205" s="189">
        <f>SUMIFS('Transport-DB'!Q:Q,'Transport-DB'!C:C,"="&amp;'Work DB'!C205,'Transport-DB'!F:F,"="&amp;'Work DB'!$R$4)</f>
        <v>0</v>
      </c>
      <c r="S205" s="190">
        <f t="shared" si="46"/>
        <v>2755.5225</v>
      </c>
      <c r="T205" s="191">
        <f t="shared" si="32"/>
        <v>385</v>
      </c>
      <c r="U205" s="191"/>
      <c r="V205" s="191"/>
      <c r="W205" s="191"/>
      <c r="X205" s="191"/>
      <c r="Y205" s="189"/>
      <c r="Z205" s="283"/>
      <c r="AA205" s="190">
        <f>SUMIFS('Transport-DB'!S:S,'Transport-DB'!C:C,"="&amp;'Work DB'!C205,'Transport-DB'!F:F,"="&amp;'Work DB'!$AA$4)</f>
        <v>70.800000000000011</v>
      </c>
      <c r="AB205" s="191">
        <f>SUMIFS('Transport-DB'!S:S,'Transport-DB'!C:C,"="&amp;'Work DB'!C205,'Transport-DB'!F:F,"="&amp;'Work DB'!$AB$4)</f>
        <v>46.4</v>
      </c>
      <c r="AC205" s="191">
        <f>SUMIFS('Transport-DB'!S:S,'Transport-DB'!C:C,"="&amp;'Work DB'!C205,'Transport-DB'!F:F,"="&amp;'Work DB'!$AC$4)</f>
        <v>100</v>
      </c>
      <c r="AD205" s="188">
        <f>SUMIFS('Transport-DB'!S:S,'Transport-DB'!C:C,"="&amp;'Work DB'!C205,'Transport-DB'!F:F,"="&amp;'Work DB'!$AD$4)</f>
        <v>40</v>
      </c>
      <c r="AE205" s="188">
        <f>SUMIFS('Transport-DB'!S:S,'Transport-DB'!C:C,"="&amp;'Work DB'!C205,'Transport-DB'!F:F,"="&amp;'Work DB'!$AE$4)</f>
        <v>0</v>
      </c>
      <c r="AF205" s="188">
        <f>SUMIFS('Transport-DB'!S:S,'Transport-DB'!C:C,"="&amp;'Work DB'!C205,'Transport-DB'!F:F,"="&amp;'Work DB'!$AF$4)</f>
        <v>52</v>
      </c>
      <c r="AG205" s="189"/>
      <c r="AH205" s="230">
        <f>SUMIFS('Transport-DB'!T:T,'Transport-DB'!C:C,"="&amp;'Work DB'!C205)</f>
        <v>0</v>
      </c>
      <c r="AI205" s="32">
        <v>107</v>
      </c>
      <c r="AJ205" s="29">
        <v>0</v>
      </c>
      <c r="AK205" s="686">
        <f>SUMIFS(Civil_DB[بتن],Civil_DB[تاریخ],"="&amp;'Work DB'!C205)</f>
        <v>42</v>
      </c>
      <c r="AL205" s="28">
        <v>0</v>
      </c>
      <c r="AM205" s="29">
        <v>0</v>
      </c>
      <c r="AN205" s="31">
        <v>0</v>
      </c>
      <c r="AO205" s="28">
        <v>84</v>
      </c>
      <c r="AP205" s="29">
        <v>82</v>
      </c>
      <c r="AQ205" s="29">
        <v>168</v>
      </c>
      <c r="AR205" s="30">
        <v>13</v>
      </c>
      <c r="AS205" s="28">
        <v>15</v>
      </c>
      <c r="AT205" s="29">
        <v>39</v>
      </c>
      <c r="AU205" s="460">
        <v>6771</v>
      </c>
      <c r="AV205" s="239">
        <f>AV204-AU205+19000</f>
        <v>50119</v>
      </c>
      <c r="AW205" s="420">
        <f t="shared" ref="AW205:AW208" si="49">AW204-AK205*0.33+BK205</f>
        <v>106.64000000000001</v>
      </c>
      <c r="AX205" s="420">
        <f t="shared" si="41"/>
        <v>9622</v>
      </c>
      <c r="AY205" s="420">
        <f>IF(AK205&gt;0,(AY204-AK205*0.21+BL205)-(AY204-AK205*0.21+BL205)*0.01,(AY204-AK205*0.21+BL205))*1.7</f>
        <v>276.15510507331868</v>
      </c>
      <c r="AZ205" s="420">
        <f>IF(AK205&gt;0,(AZ204-AK205*0.2+BM205)-(AZ204-AK205*0.2+BM205)*0.01,(AZ204-AK205*0.2+BM205))*1.7</f>
        <v>224.21383797009176</v>
      </c>
      <c r="BA205" s="420">
        <f>(BA204-AK205*0.5745+BN205)*1.8</f>
        <v>440.46089999999975</v>
      </c>
      <c r="BB205" s="420">
        <v>0</v>
      </c>
      <c r="BC205" s="30">
        <v>0</v>
      </c>
      <c r="BD205" s="283"/>
      <c r="BE205" s="283"/>
      <c r="BF205" s="283"/>
      <c r="BG205" s="283"/>
      <c r="BH205" s="32"/>
      <c r="BI205" s="56" t="s">
        <v>544</v>
      </c>
      <c r="BJ205" s="509"/>
      <c r="BK205" s="15">
        <v>24</v>
      </c>
      <c r="BL205" s="593">
        <f t="shared" si="43"/>
        <v>0</v>
      </c>
      <c r="BM205" s="593">
        <f t="shared" si="44"/>
        <v>0</v>
      </c>
      <c r="BN205" s="595">
        <f t="shared" si="45"/>
        <v>65.039999999999992</v>
      </c>
      <c r="BP205" s="593">
        <v>0</v>
      </c>
      <c r="BQ205" s="593">
        <v>0</v>
      </c>
      <c r="BR205" s="593">
        <v>12</v>
      </c>
      <c r="BU205" s="593">
        <v>24</v>
      </c>
      <c r="BV205" s="593">
        <v>0</v>
      </c>
      <c r="BW205" s="593">
        <v>0</v>
      </c>
      <c r="BX205" s="593">
        <v>60</v>
      </c>
    </row>
    <row r="206" spans="2:77" s="15" customFormat="1" ht="21" x14ac:dyDescent="0.25">
      <c r="B206" s="47"/>
      <c r="C206" s="20">
        <f t="shared" si="48"/>
        <v>45571</v>
      </c>
      <c r="D206" s="190">
        <f>SUMIFS('Transport-DB'!R:R,'Transport-DB'!C:C,"="&amp;'Work DB'!C206,'Transport-DB'!F:F,"="&amp;'Work DB'!$D$4)</f>
        <v>206.48249999999999</v>
      </c>
      <c r="E206" s="191">
        <f>SUMIFS('Transport-DB'!R:R,'Transport-DB'!C:C,"="&amp;'Work DB'!C206,'Transport-DB'!F:F,"="&amp;'Work DB'!$E$4)</f>
        <v>391.34499999999997</v>
      </c>
      <c r="F206" s="191">
        <f>SUMIFS('Transport-DB'!R:R,'Transport-DB'!C:C,"="&amp;'Work DB'!C206,'Transport-DB'!F:F,"="&amp;'Work DB'!$F$4)</f>
        <v>181.35499999999999</v>
      </c>
      <c r="G206" s="191">
        <f>SUMIFS('Transport-DB'!R:R,'Transport-DB'!C:C,"="&amp;'Work DB'!C206,'Transport-DB'!F:F,"="&amp;'Work DB'!$G$4)</f>
        <v>0</v>
      </c>
      <c r="H206" s="188">
        <f>SUMIFS('Transport-DB'!R:R,'Transport-DB'!C:C,"="&amp;'Work DB'!C206,'Transport-DB'!F:F,"="&amp;'Work DB'!$H$4)</f>
        <v>536.13</v>
      </c>
      <c r="I206" s="191">
        <f>SUMIFS('Transport-DB'!R:R,'Transport-DB'!C:C,"="&amp;'Work DB'!C206,'Transport-DB'!F:F,"="&amp;'Work DB'!$I$4)</f>
        <v>0</v>
      </c>
      <c r="J206" s="483">
        <f>SUMIFS('Transport-DB'!R:R,'Transport-DB'!C:C,"="&amp;'Work DB'!C206,'Transport-DB'!F:F,"="&amp;'Work DB'!$J$4)</f>
        <v>186.1275</v>
      </c>
      <c r="K206" s="190">
        <f>SUMIFS('Transport-DB'!Q:Q,'Transport-DB'!C:C,"="&amp;'Work DB'!C206,'Transport-DB'!F:F,"="&amp;'Work DB'!$K$4)</f>
        <v>0</v>
      </c>
      <c r="L206" s="191">
        <f>SUMIFS('Transport-DB'!Q:Q,'Transport-DB'!C:C,"="&amp;'Work DB'!C206,'Transport-DB'!F:F,"="&amp;'Work DB'!$L$4)</f>
        <v>1127</v>
      </c>
      <c r="M206" s="191">
        <f>SUMIFS('Transport-DB'!Q:Q,'Transport-DB'!C:C,"="&amp;'Work DB'!C206,'Transport-DB'!F:F,"="&amp;'Work DB'!$M$4)</f>
        <v>329</v>
      </c>
      <c r="N206" s="191">
        <f>SUMIFS('Transport-DB'!Q:Q,'Transport-DB'!C:C,"="&amp;'Work DB'!C206,'Transport-DB'!F:F,"="&amp;'Work DB'!$N$4)</f>
        <v>0</v>
      </c>
      <c r="O206" s="191">
        <f>SUMIFS('Transport-DB'!Q:Q,'Transport-DB'!C:C,"="&amp;'Work DB'!C206,'Transport-DB'!F:F,"="&amp;'Work DB'!$O$4)</f>
        <v>0</v>
      </c>
      <c r="P206" s="191">
        <f>SUMIFS('Transport-DB'!Q:Q,'Transport-DB'!C:C,"="&amp;'Work DB'!C206,'Transport-DB'!F:F,"="&amp;'Work DB'!$P$4)</f>
        <v>385.95000000000005</v>
      </c>
      <c r="Q206" s="188">
        <f>SUMIFS('Transport-DB'!Q:Q,'Transport-DB'!C:C,"="&amp;'Work DB'!C206,'Transport-DB'!F:F,"="&amp;'Work DB'!$Q$4)</f>
        <v>0</v>
      </c>
      <c r="R206" s="189">
        <f>SUMIFS('Transport-DB'!Q:Q,'Transport-DB'!C:C,"="&amp;'Work DB'!C206,'Transport-DB'!F:F,"="&amp;'Work DB'!$R$4)</f>
        <v>0</v>
      </c>
      <c r="S206" s="190">
        <f t="shared" si="46"/>
        <v>2828.2624999999998</v>
      </c>
      <c r="T206" s="191">
        <f t="shared" si="32"/>
        <v>329</v>
      </c>
      <c r="U206" s="191"/>
      <c r="V206" s="191"/>
      <c r="W206" s="191"/>
      <c r="X206" s="191"/>
      <c r="Y206" s="189"/>
      <c r="Z206" s="283"/>
      <c r="AA206" s="190">
        <f>SUMIFS('Transport-DB'!S:S,'Transport-DB'!C:C,"="&amp;'Work DB'!C206,'Transport-DB'!F:F,"="&amp;'Work DB'!$AA$4)</f>
        <v>82.600000000000009</v>
      </c>
      <c r="AB206" s="191">
        <f>SUMIFS('Transport-DB'!S:S,'Transport-DB'!C:C,"="&amp;'Work DB'!C206,'Transport-DB'!F:F,"="&amp;'Work DB'!$AB$4)</f>
        <v>0</v>
      </c>
      <c r="AC206" s="191">
        <f>SUMIFS('Transport-DB'!S:S,'Transport-DB'!C:C,"="&amp;'Work DB'!C206,'Transport-DB'!F:F,"="&amp;'Work DB'!$AC$4)</f>
        <v>40</v>
      </c>
      <c r="AD206" s="188">
        <f>SUMIFS('Transport-DB'!S:S,'Transport-DB'!C:C,"="&amp;'Work DB'!C206,'Transport-DB'!F:F,"="&amp;'Work DB'!$AD$4)</f>
        <v>0</v>
      </c>
      <c r="AE206" s="188">
        <f>SUMIFS('Transport-DB'!S:S,'Transport-DB'!C:C,"="&amp;'Work DB'!C206,'Transport-DB'!F:F,"="&amp;'Work DB'!$AE$4)</f>
        <v>0</v>
      </c>
      <c r="AF206" s="188">
        <f>SUMIFS('Transport-DB'!S:S,'Transport-DB'!C:C,"="&amp;'Work DB'!C206,'Transport-DB'!F:F,"="&amp;'Work DB'!$AF$4)</f>
        <v>0</v>
      </c>
      <c r="AG206" s="189"/>
      <c r="AH206" s="230">
        <f>SUMIFS('Transport-DB'!T:T,'Transport-DB'!C:C,"="&amp;'Work DB'!C206)</f>
        <v>53.2</v>
      </c>
      <c r="AI206" s="32">
        <v>47</v>
      </c>
      <c r="AJ206" s="29">
        <v>0</v>
      </c>
      <c r="AK206" s="686">
        <f>SUMIFS(Civil_DB[بتن],Civil_DB[تاریخ],"="&amp;'Work DB'!C206)</f>
        <v>65</v>
      </c>
      <c r="AL206" s="28">
        <v>0</v>
      </c>
      <c r="AM206" s="29">
        <v>0</v>
      </c>
      <c r="AN206" s="31">
        <v>0</v>
      </c>
      <c r="AO206" s="28">
        <v>85</v>
      </c>
      <c r="AP206" s="29">
        <v>93</v>
      </c>
      <c r="AQ206" s="29">
        <v>182</v>
      </c>
      <c r="AR206" s="30">
        <v>13</v>
      </c>
      <c r="AS206" s="28">
        <v>15</v>
      </c>
      <c r="AT206" s="29">
        <v>37</v>
      </c>
      <c r="AU206" s="460">
        <v>4204</v>
      </c>
      <c r="AV206" s="239">
        <f>AV205-AU206</f>
        <v>45915</v>
      </c>
      <c r="AW206" s="420">
        <f t="shared" ref="AW206" si="50">AW205-AK206*0.33+BK206</f>
        <v>85.190000000000012</v>
      </c>
      <c r="AX206" s="420">
        <f t="shared" si="41"/>
        <v>9622</v>
      </c>
      <c r="AY206" s="420">
        <f t="shared" ref="AY206:AY215" si="51">IF($AK206&gt;0,(AY205-$AK206*$BU$211+BL206),(AY205-$AK206*$BU$211+BL206))</f>
        <v>292.95510507331869</v>
      </c>
      <c r="AZ206" s="420">
        <f t="shared" ref="AZ206:AZ215" si="52">IF($AK206&gt;0,(AZ205-$AK206*$BV$211+BM206),(AZ205-$AK206*$BV$211+BM206))</f>
        <v>284.54883797009177</v>
      </c>
      <c r="BA206" s="420">
        <f t="shared" ref="BA206:BA215" si="53">IF($AK206&gt;0,(BA205-$AK206*$BW$211+BN206),(BA205-$AK206*$BW$211+BN206))</f>
        <v>370.19589999999977</v>
      </c>
      <c r="BB206" s="420">
        <v>0</v>
      </c>
      <c r="BC206" s="30">
        <v>0</v>
      </c>
      <c r="BD206" s="283"/>
      <c r="BE206" s="283"/>
      <c r="BF206" s="283"/>
      <c r="BG206" s="283"/>
      <c r="BH206" s="32"/>
      <c r="BI206" s="56"/>
      <c r="BJ206" s="509">
        <v>0</v>
      </c>
      <c r="BK206" s="15">
        <v>0</v>
      </c>
      <c r="BL206" s="15">
        <v>46.7</v>
      </c>
      <c r="BM206" s="15">
        <v>82.5</v>
      </c>
      <c r="BN206" s="15">
        <v>0</v>
      </c>
      <c r="BP206" s="15">
        <v>4</v>
      </c>
      <c r="BQ206" s="15">
        <v>7</v>
      </c>
      <c r="BR206" s="15">
        <v>0</v>
      </c>
      <c r="BT206" s="596"/>
      <c r="BU206" s="597"/>
      <c r="BV206" s="597"/>
      <c r="BW206" s="597"/>
      <c r="BX206" s="597"/>
      <c r="BY206" s="598"/>
    </row>
    <row r="207" spans="2:77" s="15" customFormat="1" ht="21" x14ac:dyDescent="0.25">
      <c r="B207" s="47"/>
      <c r="C207" s="20">
        <f t="shared" si="48"/>
        <v>45572</v>
      </c>
      <c r="D207" s="190">
        <f>SUMIFS('Transport-DB'!R:R,'Transport-DB'!C:C,"="&amp;'Work DB'!C207,'Transport-DB'!F:F,"="&amp;'Work DB'!$D$4)</f>
        <v>282.95749999999998</v>
      </c>
      <c r="E207" s="191">
        <f>SUMIFS('Transport-DB'!R:R,'Transport-DB'!C:C,"="&amp;'Work DB'!C207,'Transport-DB'!F:F,"="&amp;'Work DB'!$E$4)</f>
        <v>410.435</v>
      </c>
      <c r="F207" s="191">
        <f>SUMIFS('Transport-DB'!R:R,'Transport-DB'!C:C,"="&amp;'Work DB'!C207,'Transport-DB'!F:F,"="&amp;'Work DB'!$F$4)</f>
        <v>128.85750000000002</v>
      </c>
      <c r="G207" s="191">
        <f>SUMIFS('Transport-DB'!R:R,'Transport-DB'!C:C,"="&amp;'Work DB'!C207,'Transport-DB'!F:F,"="&amp;'Work DB'!$G$4)</f>
        <v>0</v>
      </c>
      <c r="H207" s="188">
        <f>SUMIFS('Transport-DB'!R:R,'Transport-DB'!C:C,"="&amp;'Work DB'!C207,'Transport-DB'!F:F,"="&amp;'Work DB'!$H$4)</f>
        <v>584.42999999999995</v>
      </c>
      <c r="I207" s="191">
        <f>SUMIFS('Transport-DB'!R:R,'Transport-DB'!C:C,"="&amp;'Work DB'!C207,'Transport-DB'!F:F,"="&amp;'Work DB'!$I$4)</f>
        <v>0</v>
      </c>
      <c r="J207" s="483">
        <f>SUMIFS('Transport-DB'!R:R,'Transport-DB'!C:C,"="&amp;'Work DB'!C207,'Transport-DB'!F:F,"="&amp;'Work DB'!$J$4)</f>
        <v>205.2175</v>
      </c>
      <c r="K207" s="190">
        <f>SUMIFS('Transport-DB'!Q:Q,'Transport-DB'!C:C,"="&amp;'Work DB'!C207,'Transport-DB'!F:F,"="&amp;'Work DB'!$K$4)</f>
        <v>0</v>
      </c>
      <c r="L207" s="191">
        <f>SUMIFS('Transport-DB'!Q:Q,'Transport-DB'!C:C,"="&amp;'Work DB'!C207,'Transport-DB'!F:F,"="&amp;'Work DB'!$L$4)</f>
        <v>1295</v>
      </c>
      <c r="M207" s="191">
        <f>SUMIFS('Transport-DB'!Q:Q,'Transport-DB'!C:C,"="&amp;'Work DB'!C207,'Transport-DB'!F:F,"="&amp;'Work DB'!$M$4)</f>
        <v>238</v>
      </c>
      <c r="N207" s="191">
        <f>SUMIFS('Transport-DB'!Q:Q,'Transport-DB'!C:C,"="&amp;'Work DB'!C207,'Transport-DB'!F:F,"="&amp;'Work DB'!$N$4)</f>
        <v>0</v>
      </c>
      <c r="O207" s="191">
        <f>SUMIFS('Transport-DB'!Q:Q,'Transport-DB'!C:C,"="&amp;'Work DB'!C207,'Transport-DB'!F:F,"="&amp;'Work DB'!$O$4)</f>
        <v>0</v>
      </c>
      <c r="P207" s="191">
        <f>SUMIFS('Transport-DB'!Q:Q,'Transport-DB'!C:C,"="&amp;'Work DB'!C207,'Transport-DB'!F:F,"="&amp;'Work DB'!$P$4)</f>
        <v>410.84999999999997</v>
      </c>
      <c r="Q207" s="188">
        <f>SUMIFS('Transport-DB'!Q:Q,'Transport-DB'!C:C,"="&amp;'Work DB'!C207,'Transport-DB'!F:F,"="&amp;'Work DB'!$Q$4)</f>
        <v>0</v>
      </c>
      <c r="R207" s="189">
        <f>SUMIFS('Transport-DB'!Q:Q,'Transport-DB'!C:C,"="&amp;'Work DB'!C207,'Transport-DB'!F:F,"="&amp;'Work DB'!$R$4)</f>
        <v>0</v>
      </c>
      <c r="S207" s="190">
        <f t="shared" si="46"/>
        <v>3112.5299999999997</v>
      </c>
      <c r="T207" s="191">
        <f t="shared" si="32"/>
        <v>238</v>
      </c>
      <c r="U207" s="191"/>
      <c r="V207" s="191"/>
      <c r="W207" s="191"/>
      <c r="X207" s="191"/>
      <c r="Y207" s="189"/>
      <c r="Z207" s="283"/>
      <c r="AA207" s="190">
        <f>SUMIFS('Transport-DB'!S:S,'Transport-DB'!C:C,"="&amp;'Work DB'!C207,'Transport-DB'!F:F,"="&amp;'Work DB'!$AA$4)</f>
        <v>82.6</v>
      </c>
      <c r="AB207" s="191">
        <f>SUMIFS('Transport-DB'!S:S,'Transport-DB'!C:C,"="&amp;'Work DB'!C207,'Transport-DB'!F:F,"="&amp;'Work DB'!$AB$4)</f>
        <v>81.2</v>
      </c>
      <c r="AC207" s="191">
        <f>SUMIFS('Transport-DB'!S:S,'Transport-DB'!C:C,"="&amp;'Work DB'!C207,'Transport-DB'!F:F,"="&amp;'Work DB'!$AC$4)</f>
        <v>100</v>
      </c>
      <c r="AD207" s="188">
        <f>SUMIFS('Transport-DB'!S:S,'Transport-DB'!C:C,"="&amp;'Work DB'!C207,'Transport-DB'!F:F,"="&amp;'Work DB'!$AD$4)</f>
        <v>50</v>
      </c>
      <c r="AE207" s="188">
        <f>SUMIFS('Transport-DB'!S:S,'Transport-DB'!C:C,"="&amp;'Work DB'!C207,'Transport-DB'!F:F,"="&amp;'Work DB'!$AE$4)</f>
        <v>0</v>
      </c>
      <c r="AF207" s="188">
        <f>SUMIFS('Transport-DB'!S:S,'Transport-DB'!C:C,"="&amp;'Work DB'!C207,'Transport-DB'!F:F,"="&amp;'Work DB'!$AF$4)</f>
        <v>52</v>
      </c>
      <c r="AG207" s="189"/>
      <c r="AH207" s="230">
        <f>SUMIFS('Transport-DB'!T:T,'Transport-DB'!C:C,"="&amp;'Work DB'!C207)</f>
        <v>0</v>
      </c>
      <c r="AI207" s="32">
        <v>0</v>
      </c>
      <c r="AJ207" s="29">
        <v>0</v>
      </c>
      <c r="AK207" s="30">
        <f>SUMIFS(Civil_DB[بتن],Civil_DB[تاریخ],"="&amp;'Work DB'!C207)</f>
        <v>59</v>
      </c>
      <c r="AL207" s="28">
        <v>0</v>
      </c>
      <c r="AM207" s="29">
        <v>0</v>
      </c>
      <c r="AN207" s="31">
        <v>0</v>
      </c>
      <c r="AO207" s="28">
        <v>86</v>
      </c>
      <c r="AP207" s="29">
        <v>90</v>
      </c>
      <c r="AQ207" s="29">
        <v>178</v>
      </c>
      <c r="AR207" s="30">
        <v>13</v>
      </c>
      <c r="AS207" s="28">
        <v>15</v>
      </c>
      <c r="AT207" s="29">
        <v>31</v>
      </c>
      <c r="AU207" s="460">
        <v>5320</v>
      </c>
      <c r="AV207" s="239">
        <f>AV206-AU207</f>
        <v>40595</v>
      </c>
      <c r="AW207" s="420">
        <f t="shared" si="49"/>
        <v>65.720000000000013</v>
      </c>
      <c r="AX207" s="420">
        <f t="shared" si="41"/>
        <v>9622</v>
      </c>
      <c r="AY207" s="420">
        <f t="shared" si="51"/>
        <v>311.8151050733187</v>
      </c>
      <c r="AZ207" s="420">
        <f t="shared" si="52"/>
        <v>264.42983797009174</v>
      </c>
      <c r="BA207" s="420">
        <f t="shared" si="53"/>
        <v>384.81689999999981</v>
      </c>
      <c r="BB207" s="420">
        <v>0</v>
      </c>
      <c r="BC207" s="30">
        <v>0</v>
      </c>
      <c r="BD207" s="283"/>
      <c r="BE207" s="283"/>
      <c r="BF207" s="283"/>
      <c r="BG207" s="283"/>
      <c r="BH207" s="32"/>
      <c r="BI207" s="56"/>
      <c r="BJ207" s="509">
        <v>0</v>
      </c>
      <c r="BK207" s="15">
        <v>0</v>
      </c>
      <c r="BL207" s="15">
        <v>46</v>
      </c>
      <c r="BM207" s="15">
        <v>0</v>
      </c>
      <c r="BN207" s="15">
        <v>78.400000000000006</v>
      </c>
      <c r="BP207" s="15">
        <v>4</v>
      </c>
      <c r="BQ207" s="15">
        <v>0</v>
      </c>
      <c r="BR207" s="15">
        <v>6</v>
      </c>
      <c r="BT207" s="599"/>
      <c r="BY207" s="601"/>
    </row>
    <row r="208" spans="2:77" s="15" customFormat="1" ht="21" x14ac:dyDescent="0.25">
      <c r="B208" s="47"/>
      <c r="C208" s="20">
        <f t="shared" si="48"/>
        <v>45573</v>
      </c>
      <c r="D208" s="190">
        <f>SUMIFS('Transport-DB'!R:R,'Transport-DB'!C:C,"="&amp;'Work DB'!C208,'Transport-DB'!F:F,"="&amp;'Work DB'!$D$4)</f>
        <v>15.295</v>
      </c>
      <c r="E208" s="191">
        <f>SUMIFS('Transport-DB'!R:R,'Transport-DB'!C:C,"="&amp;'Work DB'!C208,'Transport-DB'!F:F,"="&amp;'Work DB'!$E$4)</f>
        <v>439.07000000000005</v>
      </c>
      <c r="F208" s="191">
        <f>SUMIFS('Transport-DB'!R:R,'Transport-DB'!C:C,"="&amp;'Work DB'!C208,'Transport-DB'!F:F,"="&amp;'Work DB'!$F$4)</f>
        <v>128.85750000000002</v>
      </c>
      <c r="G208" s="191">
        <f>SUMIFS('Transport-DB'!R:R,'Transport-DB'!C:C,"="&amp;'Work DB'!C208,'Transport-DB'!F:F,"="&amp;'Work DB'!$G$4)</f>
        <v>0</v>
      </c>
      <c r="H208" s="188">
        <f>SUMIFS('Transport-DB'!R:R,'Transport-DB'!C:C,"="&amp;'Work DB'!C208,'Transport-DB'!F:F,"="&amp;'Work DB'!$H$4)</f>
        <v>531.29999999999995</v>
      </c>
      <c r="I208" s="191">
        <f>SUMIFS('Transport-DB'!R:R,'Transport-DB'!C:C,"="&amp;'Work DB'!C208,'Transport-DB'!F:F,"="&amp;'Work DB'!$I$4)</f>
        <v>0</v>
      </c>
      <c r="J208" s="483">
        <f>SUMIFS('Transport-DB'!R:R,'Transport-DB'!C:C,"="&amp;'Work DB'!C208,'Transport-DB'!F:F,"="&amp;'Work DB'!$J$4)</f>
        <v>195.67249999999999</v>
      </c>
      <c r="K208" s="190">
        <f>SUMIFS('Transport-DB'!Q:Q,'Transport-DB'!C:C,"="&amp;'Work DB'!C208,'Transport-DB'!F:F,"="&amp;'Work DB'!$K$4)</f>
        <v>0</v>
      </c>
      <c r="L208" s="191">
        <f>SUMIFS('Transport-DB'!Q:Q,'Transport-DB'!C:C,"="&amp;'Work DB'!C208,'Transport-DB'!F:F,"="&amp;'Work DB'!$L$4)</f>
        <v>1050</v>
      </c>
      <c r="M208" s="191">
        <f>SUMIFS('Transport-DB'!Q:Q,'Transport-DB'!C:C,"="&amp;'Work DB'!C208,'Transport-DB'!F:F,"="&amp;'Work DB'!$M$4)</f>
        <v>210</v>
      </c>
      <c r="N208" s="191">
        <f>SUMIFS('Transport-DB'!Q:Q,'Transport-DB'!C:C,"="&amp;'Work DB'!C208,'Transport-DB'!F:F,"="&amp;'Work DB'!$N$4)</f>
        <v>0</v>
      </c>
      <c r="O208" s="191">
        <f>SUMIFS('Transport-DB'!Q:Q,'Transport-DB'!C:C,"="&amp;'Work DB'!C208,'Transport-DB'!F:F,"="&amp;'Work DB'!$O$4)</f>
        <v>0</v>
      </c>
      <c r="P208" s="191">
        <f>SUMIFS('Transport-DB'!Q:Q,'Transport-DB'!C:C,"="&amp;'Work DB'!C208,'Transport-DB'!F:F,"="&amp;'Work DB'!$P$4)</f>
        <v>435.75</v>
      </c>
      <c r="Q208" s="188">
        <f>SUMIFS('Transport-DB'!Q:Q,'Transport-DB'!C:C,"="&amp;'Work DB'!C208,'Transport-DB'!F:F,"="&amp;'Work DB'!$Q$4)</f>
        <v>0</v>
      </c>
      <c r="R208" s="189">
        <f>SUMIFS('Transport-DB'!Q:Q,'Transport-DB'!C:C,"="&amp;'Work DB'!C208,'Transport-DB'!F:F,"="&amp;'Work DB'!$R$4)</f>
        <v>0</v>
      </c>
      <c r="S208" s="190">
        <f t="shared" si="46"/>
        <v>2600.2725</v>
      </c>
      <c r="T208" s="191">
        <f t="shared" si="32"/>
        <v>210</v>
      </c>
      <c r="U208" s="191"/>
      <c r="V208" s="191"/>
      <c r="W208" s="191"/>
      <c r="X208" s="191"/>
      <c r="Y208" s="189"/>
      <c r="Z208" s="283"/>
      <c r="AA208" s="190">
        <f>SUMIFS('Transport-DB'!S:S,'Transport-DB'!C:C,"="&amp;'Work DB'!C208,'Transport-DB'!F:F,"="&amp;'Work DB'!$AA$4)</f>
        <v>82.6</v>
      </c>
      <c r="AB208" s="191">
        <f>SUMIFS('Transport-DB'!S:S,'Transport-DB'!C:C,"="&amp;'Work DB'!C208,'Transport-DB'!F:F,"="&amp;'Work DB'!$AB$4)</f>
        <v>81.2</v>
      </c>
      <c r="AC208" s="191">
        <f>SUMIFS('Transport-DB'!S:S,'Transport-DB'!C:C,"="&amp;'Work DB'!C208,'Transport-DB'!F:F,"="&amp;'Work DB'!$AC$4)</f>
        <v>100</v>
      </c>
      <c r="AD208" s="188">
        <f>SUMIFS('Transport-DB'!S:S,'Transport-DB'!C:C,"="&amp;'Work DB'!C208,'Transport-DB'!F:F,"="&amp;'Work DB'!$AD$4)</f>
        <v>50</v>
      </c>
      <c r="AE208" s="188">
        <f>SUMIFS('Transport-DB'!S:S,'Transport-DB'!C:C,"="&amp;'Work DB'!C208,'Transport-DB'!F:F,"="&amp;'Work DB'!$AE$4)</f>
        <v>0</v>
      </c>
      <c r="AF208" s="188">
        <f>SUMIFS('Transport-DB'!S:S,'Transport-DB'!C:C,"="&amp;'Work DB'!C208,'Transport-DB'!F:F,"="&amp;'Work DB'!$AF$4)</f>
        <v>52</v>
      </c>
      <c r="AG208" s="189"/>
      <c r="AH208" s="230">
        <f>SUMIFS('Transport-DB'!T:T,'Transport-DB'!C:C,"="&amp;'Work DB'!C208)</f>
        <v>99.75</v>
      </c>
      <c r="AI208" s="32">
        <v>20</v>
      </c>
      <c r="AJ208" s="29">
        <v>0</v>
      </c>
      <c r="AK208" s="30">
        <f>SUMIFS(Civil_DB[بتن],Civil_DB[تاریخ],"="&amp;'Work DB'!C208)</f>
        <v>46</v>
      </c>
      <c r="AL208" s="28">
        <v>0</v>
      </c>
      <c r="AM208" s="29">
        <v>0</v>
      </c>
      <c r="AN208" s="31">
        <v>0</v>
      </c>
      <c r="AO208" s="28">
        <v>85</v>
      </c>
      <c r="AP208" s="29">
        <v>88</v>
      </c>
      <c r="AQ208" s="29">
        <v>177</v>
      </c>
      <c r="AR208" s="30">
        <v>13</v>
      </c>
      <c r="AS208" s="28">
        <v>16</v>
      </c>
      <c r="AT208" s="29">
        <v>38</v>
      </c>
      <c r="AU208" s="460">
        <f>'Daily Gas'!AE21</f>
        <v>3704</v>
      </c>
      <c r="AV208" s="239">
        <f>AV207-AU208</f>
        <v>36891</v>
      </c>
      <c r="AW208" s="420">
        <f t="shared" si="49"/>
        <v>50.540000000000013</v>
      </c>
      <c r="AX208" s="420">
        <f t="shared" si="41"/>
        <v>9622</v>
      </c>
      <c r="AY208" s="420">
        <f t="shared" si="51"/>
        <v>301.65510507331868</v>
      </c>
      <c r="AZ208" s="420">
        <f t="shared" si="52"/>
        <v>273.7438379700917</v>
      </c>
      <c r="BA208" s="420">
        <f t="shared" si="53"/>
        <v>443.09089999999981</v>
      </c>
      <c r="BB208" s="420">
        <v>0</v>
      </c>
      <c r="BC208" s="30">
        <v>0</v>
      </c>
      <c r="BD208" s="283"/>
      <c r="BE208" s="283"/>
      <c r="BF208" s="283"/>
      <c r="BG208" s="283"/>
      <c r="BH208" s="32"/>
      <c r="BI208" s="56"/>
      <c r="BJ208" s="509">
        <v>0</v>
      </c>
      <c r="BK208" s="15">
        <v>0</v>
      </c>
      <c r="BL208" s="15">
        <v>11</v>
      </c>
      <c r="BM208" s="15">
        <v>25</v>
      </c>
      <c r="BN208" s="15">
        <v>108</v>
      </c>
      <c r="BP208" s="15">
        <v>1</v>
      </c>
      <c r="BQ208" s="15">
        <v>2</v>
      </c>
      <c r="BR208" s="15">
        <v>8</v>
      </c>
      <c r="BT208" s="599"/>
      <c r="BU208" s="600"/>
      <c r="BV208" s="600" t="s">
        <v>580</v>
      </c>
      <c r="BW208" s="600"/>
      <c r="BY208" s="601"/>
    </row>
    <row r="209" spans="2:77" s="15" customFormat="1" ht="21" x14ac:dyDescent="0.25">
      <c r="B209" s="47"/>
      <c r="C209" s="20">
        <f t="shared" si="48"/>
        <v>45574</v>
      </c>
      <c r="D209" s="190">
        <f>SUMIFS('Transport-DB'!R:R,'Transport-DB'!C:C,"="&amp;'Work DB'!C209,'Transport-DB'!F:F,"="&amp;'Work DB'!$D$4)</f>
        <v>298.2525</v>
      </c>
      <c r="E209" s="191">
        <f>SUMIFS('Transport-DB'!R:R,'Transport-DB'!C:C,"="&amp;'Work DB'!C209,'Transport-DB'!F:F,"="&amp;'Work DB'!$E$4)</f>
        <v>319.75749999999999</v>
      </c>
      <c r="F209" s="191">
        <f>SUMIFS('Transport-DB'!R:R,'Transport-DB'!C:C,"="&amp;'Work DB'!C209,'Transport-DB'!F:F,"="&amp;'Work DB'!$F$4)</f>
        <v>224.3075</v>
      </c>
      <c r="G209" s="191">
        <f>SUMIFS('Transport-DB'!R:R,'Transport-DB'!C:C,"="&amp;'Work DB'!C209,'Transport-DB'!F:F,"="&amp;'Work DB'!$G$4)</f>
        <v>0</v>
      </c>
      <c r="H209" s="188">
        <f>SUMIFS('Transport-DB'!R:R,'Transport-DB'!C:C,"="&amp;'Work DB'!C209,'Transport-DB'!F:F,"="&amp;'Work DB'!$H$4)</f>
        <v>565.11</v>
      </c>
      <c r="I209" s="191">
        <f>SUMIFS('Transport-DB'!R:R,'Transport-DB'!C:C,"="&amp;'Work DB'!C209,'Transport-DB'!F:F,"="&amp;'Work DB'!$I$4)</f>
        <v>0</v>
      </c>
      <c r="J209" s="483">
        <f>SUMIFS('Transport-DB'!R:R,'Transport-DB'!C:C,"="&amp;'Work DB'!C209,'Transport-DB'!F:F,"="&amp;'Work DB'!$J$4)</f>
        <v>219.535</v>
      </c>
      <c r="K209" s="190">
        <f>SUMIFS('Transport-DB'!Q:Q,'Transport-DB'!C:C,"="&amp;'Work DB'!C209,'Transport-DB'!F:F,"="&amp;'Work DB'!$K$4)</f>
        <v>0</v>
      </c>
      <c r="L209" s="191">
        <f>SUMIFS('Transport-DB'!Q:Q,'Transport-DB'!C:C,"="&amp;'Work DB'!C209,'Transport-DB'!F:F,"="&amp;'Work DB'!$L$4)</f>
        <v>1225</v>
      </c>
      <c r="M209" s="191">
        <f>SUMIFS('Transport-DB'!Q:Q,'Transport-DB'!C:C,"="&amp;'Work DB'!C209,'Transport-DB'!F:F,"="&amp;'Work DB'!$M$4)</f>
        <v>245</v>
      </c>
      <c r="N209" s="191">
        <f>SUMIFS('Transport-DB'!Q:Q,'Transport-DB'!C:C,"="&amp;'Work DB'!C209,'Transport-DB'!F:F,"="&amp;'Work DB'!$N$4)</f>
        <v>0</v>
      </c>
      <c r="O209" s="191">
        <f>SUMIFS('Transport-DB'!Q:Q,'Transport-DB'!C:C,"="&amp;'Work DB'!C209,'Transport-DB'!F:F,"="&amp;'Work DB'!$O$4)</f>
        <v>0</v>
      </c>
      <c r="P209" s="191">
        <f>SUMIFS('Transport-DB'!Q:Q,'Transport-DB'!C:C,"="&amp;'Work DB'!C209,'Transport-DB'!F:F,"="&amp;'Work DB'!$P$4)</f>
        <v>269.75</v>
      </c>
      <c r="Q209" s="188">
        <f>SUMIFS('Transport-DB'!Q:Q,'Transport-DB'!C:C,"="&amp;'Work DB'!C209,'Transport-DB'!F:F,"="&amp;'Work DB'!$Q$4)</f>
        <v>0</v>
      </c>
      <c r="R209" s="189">
        <f>SUMIFS('Transport-DB'!Q:Q,'Transport-DB'!C:C,"="&amp;'Work DB'!C209,'Transport-DB'!F:F,"="&amp;'Work DB'!$R$4)</f>
        <v>0</v>
      </c>
      <c r="S209" s="190">
        <f t="shared" si="46"/>
        <v>2902.1774999999998</v>
      </c>
      <c r="T209" s="191">
        <f t="shared" si="32"/>
        <v>245</v>
      </c>
      <c r="U209" s="191"/>
      <c r="V209" s="191"/>
      <c r="W209" s="191"/>
      <c r="X209" s="191"/>
      <c r="Y209" s="189"/>
      <c r="Z209" s="283"/>
      <c r="AA209" s="190">
        <f>SUMIFS('Transport-DB'!S:S,'Transport-DB'!C:C,"="&amp;'Work DB'!C209,'Transport-DB'!F:F,"="&amp;'Work DB'!$AA$4)</f>
        <v>23.6</v>
      </c>
      <c r="AB209" s="191">
        <f>SUMIFS('Transport-DB'!S:S,'Transport-DB'!C:C,"="&amp;'Work DB'!C209,'Transport-DB'!F:F,"="&amp;'Work DB'!$AB$4)</f>
        <v>11.6</v>
      </c>
      <c r="AC209" s="191">
        <f>SUMIFS('Transport-DB'!S:S,'Transport-DB'!C:C,"="&amp;'Work DB'!C209,'Transport-DB'!F:F,"="&amp;'Work DB'!$AC$4)</f>
        <v>60</v>
      </c>
      <c r="AD209" s="188">
        <f>SUMIFS('Transport-DB'!S:S,'Transport-DB'!C:C,"="&amp;'Work DB'!C209,'Transport-DB'!F:F,"="&amp;'Work DB'!$AD$4)</f>
        <v>50</v>
      </c>
      <c r="AE209" s="188">
        <f>SUMIFS('Transport-DB'!S:S,'Transport-DB'!C:C,"="&amp;'Work DB'!C209,'Transport-DB'!F:F,"="&amp;'Work DB'!$AE$4)</f>
        <v>0</v>
      </c>
      <c r="AF209" s="188">
        <f>SUMIFS('Transport-DB'!S:S,'Transport-DB'!C:C,"="&amp;'Work DB'!C209,'Transport-DB'!F:F,"="&amp;'Work DB'!$AF$4)</f>
        <v>52</v>
      </c>
      <c r="AG209" s="189"/>
      <c r="AH209" s="230">
        <f>SUMIFS('Transport-DB'!T:T,'Transport-DB'!C:C,"="&amp;'Work DB'!C209)</f>
        <v>53.2</v>
      </c>
      <c r="AI209" s="32">
        <v>20</v>
      </c>
      <c r="AJ209" s="29">
        <v>0</v>
      </c>
      <c r="AK209" s="30">
        <f>SUMIFS(Civil_DB[بتن],Civil_DB[تاریخ],"="&amp;'Work DB'!C209)</f>
        <v>47</v>
      </c>
      <c r="AL209" s="28">
        <v>0</v>
      </c>
      <c r="AM209" s="29">
        <v>0</v>
      </c>
      <c r="AN209" s="31">
        <v>0</v>
      </c>
      <c r="AO209" s="28">
        <v>82</v>
      </c>
      <c r="AP209" s="29">
        <v>87</v>
      </c>
      <c r="AQ209" s="29">
        <v>171</v>
      </c>
      <c r="AR209" s="30">
        <v>13</v>
      </c>
      <c r="AS209" s="28">
        <v>15</v>
      </c>
      <c r="AT209" s="29">
        <v>42</v>
      </c>
      <c r="AU209" s="460">
        <v>5309</v>
      </c>
      <c r="AV209" s="239">
        <f>AV208-AU209</f>
        <v>31582</v>
      </c>
      <c r="AW209" s="420">
        <f t="shared" ref="AW209:AW210" si="54">AW208-AK209*0.33+BK209</f>
        <v>35.030000000000015</v>
      </c>
      <c r="AX209" s="420">
        <f t="shared" si="41"/>
        <v>9622</v>
      </c>
      <c r="AY209" s="420">
        <f t="shared" si="51"/>
        <v>293.03510507331868</v>
      </c>
      <c r="AZ209" s="420">
        <f t="shared" si="52"/>
        <v>257.71683797009172</v>
      </c>
      <c r="BA209" s="420">
        <f t="shared" si="53"/>
        <v>518.28389999999979</v>
      </c>
      <c r="BB209" s="420">
        <v>0</v>
      </c>
      <c r="BC209" s="30">
        <v>0</v>
      </c>
      <c r="BD209" s="283"/>
      <c r="BE209" s="283"/>
      <c r="BF209" s="283"/>
      <c r="BG209" s="283"/>
      <c r="BH209" s="32"/>
      <c r="BI209" s="56"/>
      <c r="BJ209" s="509">
        <v>0</v>
      </c>
      <c r="BK209" s="15">
        <v>0</v>
      </c>
      <c r="BL209" s="15">
        <v>13</v>
      </c>
      <c r="BM209" s="15">
        <v>0</v>
      </c>
      <c r="BN209" s="15">
        <v>126</v>
      </c>
      <c r="BP209" s="15">
        <v>1</v>
      </c>
      <c r="BQ209" s="15">
        <v>0</v>
      </c>
      <c r="BR209" s="15">
        <v>9</v>
      </c>
      <c r="BT209" s="599"/>
      <c r="BU209" s="600" t="s">
        <v>372</v>
      </c>
      <c r="BV209" s="600" t="s">
        <v>371</v>
      </c>
      <c r="BW209" s="600" t="s">
        <v>448</v>
      </c>
      <c r="BX209" s="600"/>
      <c r="BY209" s="601"/>
    </row>
    <row r="210" spans="2:77" s="15" customFormat="1" ht="21" x14ac:dyDescent="0.25">
      <c r="B210" s="47"/>
      <c r="C210" s="20">
        <f t="shared" si="48"/>
        <v>45575</v>
      </c>
      <c r="D210" s="190">
        <f>SUMIFS('Transport-DB'!R:R,'Transport-DB'!C:C,"="&amp;'Work DB'!C210,'Transport-DB'!F:F,"="&amp;'Work DB'!$D$4)</f>
        <v>351.78500000000003</v>
      </c>
      <c r="E210" s="191">
        <f>SUMIFS('Transport-DB'!R:R,'Transport-DB'!C:C,"="&amp;'Work DB'!C210,'Transport-DB'!F:F,"="&amp;'Work DB'!$E$4)</f>
        <v>343.62</v>
      </c>
      <c r="F210" s="191">
        <f>SUMIFS('Transport-DB'!R:R,'Transport-DB'!C:C,"="&amp;'Work DB'!C210,'Transport-DB'!F:F,"="&amp;'Work DB'!$F$4)</f>
        <v>209.99</v>
      </c>
      <c r="G210" s="191">
        <f>SUMIFS('Transport-DB'!R:R,'Transport-DB'!C:C,"="&amp;'Work DB'!C210,'Transport-DB'!F:F,"="&amp;'Work DB'!$G$4)</f>
        <v>0</v>
      </c>
      <c r="H210" s="188">
        <f>SUMIFS('Transport-DB'!R:R,'Transport-DB'!C:C,"="&amp;'Work DB'!C210,'Transport-DB'!F:F,"="&amp;'Work DB'!$H$4)</f>
        <v>458.84999999999997</v>
      </c>
      <c r="I210" s="191">
        <f>SUMIFS('Transport-DB'!R:R,'Transport-DB'!C:C,"="&amp;'Work DB'!C210,'Transport-DB'!F:F,"="&amp;'Work DB'!$I$4)</f>
        <v>0</v>
      </c>
      <c r="J210" s="483">
        <f>SUMIFS('Transport-DB'!R:R,'Transport-DB'!C:C,"="&amp;'Work DB'!C210,'Transport-DB'!F:F,"="&amp;'Work DB'!$J$4)</f>
        <v>171.81</v>
      </c>
      <c r="K210" s="190">
        <f>SUMIFS('Transport-DB'!Q:Q,'Transport-DB'!C:C,"="&amp;'Work DB'!C210,'Transport-DB'!F:F,"="&amp;'Work DB'!$K$4)</f>
        <v>0</v>
      </c>
      <c r="L210" s="191">
        <f>SUMIFS('Transport-DB'!Q:Q,'Transport-DB'!C:C,"="&amp;'Work DB'!C210,'Transport-DB'!F:F,"="&amp;'Work DB'!$L$4)</f>
        <v>1190</v>
      </c>
      <c r="M210" s="191">
        <f>SUMIFS('Transport-DB'!Q:Q,'Transport-DB'!C:C,"="&amp;'Work DB'!C210,'Transport-DB'!F:F,"="&amp;'Work DB'!$M$4)</f>
        <v>280</v>
      </c>
      <c r="N210" s="191">
        <f>SUMIFS('Transport-DB'!Q:Q,'Transport-DB'!C:C,"="&amp;'Work DB'!C210,'Transport-DB'!F:F,"="&amp;'Work DB'!$N$4)</f>
        <v>0</v>
      </c>
      <c r="O210" s="191">
        <f>SUMIFS('Transport-DB'!Q:Q,'Transport-DB'!C:C,"="&amp;'Work DB'!C210,'Transport-DB'!F:F,"="&amp;'Work DB'!$O$4)</f>
        <v>0</v>
      </c>
      <c r="P210" s="191">
        <f>SUMIFS('Transport-DB'!Q:Q,'Transport-DB'!C:C,"="&amp;'Work DB'!C210,'Transport-DB'!F:F,"="&amp;'Work DB'!$P$4)</f>
        <v>369.35</v>
      </c>
      <c r="Q210" s="188">
        <f>SUMIFS('Transport-DB'!Q:Q,'Transport-DB'!C:C,"="&amp;'Work DB'!C210,'Transport-DB'!F:F,"="&amp;'Work DB'!$Q$4)</f>
        <v>0</v>
      </c>
      <c r="R210" s="189">
        <f>SUMIFS('Transport-DB'!Q:Q,'Transport-DB'!C:C,"="&amp;'Work DB'!C210,'Transport-DB'!F:F,"="&amp;'Work DB'!$R$4)</f>
        <v>0</v>
      </c>
      <c r="S210" s="190">
        <f t="shared" si="46"/>
        <v>2923.5949999999998</v>
      </c>
      <c r="T210" s="191">
        <f t="shared" si="32"/>
        <v>280</v>
      </c>
      <c r="U210" s="191"/>
      <c r="V210" s="191"/>
      <c r="W210" s="191"/>
      <c r="X210" s="191"/>
      <c r="Y210" s="189"/>
      <c r="Z210" s="283"/>
      <c r="AA210" s="190">
        <f>SUMIFS('Transport-DB'!S:S,'Transport-DB'!C:C,"="&amp;'Work DB'!C210,'Transport-DB'!F:F,"="&amp;'Work DB'!$AA$4)</f>
        <v>47.2</v>
      </c>
      <c r="AB210" s="191">
        <f>SUMIFS('Transport-DB'!S:S,'Transport-DB'!C:C,"="&amp;'Work DB'!C210,'Transport-DB'!F:F,"="&amp;'Work DB'!$AB$4)</f>
        <v>58</v>
      </c>
      <c r="AC210" s="191">
        <f>SUMIFS('Transport-DB'!S:S,'Transport-DB'!C:C,"="&amp;'Work DB'!C210,'Transport-DB'!F:F,"="&amp;'Work DB'!$AC$4)</f>
        <v>50</v>
      </c>
      <c r="AD210" s="188">
        <f>SUMIFS('Transport-DB'!S:S,'Transport-DB'!C:C,"="&amp;'Work DB'!C210,'Transport-DB'!F:F,"="&amp;'Work DB'!$AD$4)</f>
        <v>30</v>
      </c>
      <c r="AE210" s="188">
        <f>SUMIFS('Transport-DB'!S:S,'Transport-DB'!C:C,"="&amp;'Work DB'!C210,'Transport-DB'!F:F,"="&amp;'Work DB'!$AE$4)</f>
        <v>0</v>
      </c>
      <c r="AF210" s="188">
        <f>SUMIFS('Transport-DB'!S:S,'Transport-DB'!C:C,"="&amp;'Work DB'!C210,'Transport-DB'!F:F,"="&amp;'Work DB'!$AF$4)</f>
        <v>39</v>
      </c>
      <c r="AG210" s="189"/>
      <c r="AH210" s="230">
        <f>SUMIFS('Transport-DB'!T:T,'Transport-DB'!C:C,"="&amp;'Work DB'!C210)</f>
        <v>73.150000000000006</v>
      </c>
      <c r="AI210" s="32">
        <v>81</v>
      </c>
      <c r="AJ210" s="29">
        <v>0</v>
      </c>
      <c r="AK210" s="30">
        <f>SUMIFS(Civil_DB[بتن],Civil_DB[تاریخ],"="&amp;'Work DB'!C210)</f>
        <v>67</v>
      </c>
      <c r="AL210" s="28">
        <v>0</v>
      </c>
      <c r="AM210" s="29">
        <v>0</v>
      </c>
      <c r="AN210" s="31">
        <v>0</v>
      </c>
      <c r="AO210" s="28">
        <v>79</v>
      </c>
      <c r="AP210" s="29">
        <v>74</v>
      </c>
      <c r="AQ210" s="29">
        <v>157</v>
      </c>
      <c r="AR210" s="30">
        <v>13</v>
      </c>
      <c r="AS210" s="28">
        <v>14</v>
      </c>
      <c r="AT210" s="29">
        <v>40</v>
      </c>
      <c r="AU210" s="460">
        <v>5523</v>
      </c>
      <c r="AV210" s="239">
        <f t="shared" ref="AV210:AV212" si="55">AV209-AU210</f>
        <v>26059</v>
      </c>
      <c r="AW210" s="420">
        <f t="shared" si="54"/>
        <v>12.920000000000016</v>
      </c>
      <c r="AX210" s="420">
        <f t="shared" si="41"/>
        <v>9622</v>
      </c>
      <c r="AY210" s="420">
        <f t="shared" si="51"/>
        <v>294.21510507331868</v>
      </c>
      <c r="AZ210" s="420">
        <f t="shared" si="52"/>
        <v>271.86983797009168</v>
      </c>
      <c r="BA210" s="420">
        <f t="shared" si="53"/>
        <v>520.85689999999977</v>
      </c>
      <c r="BB210" s="420">
        <v>0</v>
      </c>
      <c r="BC210" s="30">
        <v>0</v>
      </c>
      <c r="BD210" s="283"/>
      <c r="BE210" s="283"/>
      <c r="BF210" s="283"/>
      <c r="BG210" s="283"/>
      <c r="BH210" s="32"/>
      <c r="BI210" s="56"/>
      <c r="BJ210" s="509">
        <v>0</v>
      </c>
      <c r="BK210" s="15">
        <v>0</v>
      </c>
      <c r="BL210" s="15">
        <v>32</v>
      </c>
      <c r="BM210" s="15">
        <v>37</v>
      </c>
      <c r="BN210" s="15">
        <v>75</v>
      </c>
      <c r="BP210" s="15">
        <v>2</v>
      </c>
      <c r="BQ210" s="15">
        <v>3</v>
      </c>
      <c r="BR210" s="15">
        <v>5</v>
      </c>
      <c r="BT210" s="599"/>
      <c r="BU210" s="600">
        <v>460</v>
      </c>
      <c r="BV210" s="600">
        <v>341</v>
      </c>
      <c r="BW210" s="600">
        <v>1081</v>
      </c>
      <c r="BX210" s="600">
        <f>BW210+BV210+BU210</f>
        <v>1882</v>
      </c>
      <c r="BY210" s="601"/>
    </row>
    <row r="211" spans="2:77" s="15" customFormat="1" ht="21" x14ac:dyDescent="0.25">
      <c r="B211" s="47"/>
      <c r="C211" s="20">
        <f t="shared" si="48"/>
        <v>45576</v>
      </c>
      <c r="D211" s="190">
        <f>SUMIFS('Transport-DB'!R:R,'Transport-DB'!C:C,"="&amp;'Work DB'!C211,'Transport-DB'!F:F,"="&amp;'Work DB'!$D$4)</f>
        <v>0</v>
      </c>
      <c r="E211" s="191">
        <f>SUMIFS('Transport-DB'!R:R,'Transport-DB'!C:C,"="&amp;'Work DB'!C211,'Transport-DB'!F:F,"="&amp;'Work DB'!$E$4)</f>
        <v>0</v>
      </c>
      <c r="F211" s="191">
        <f>SUMIFS('Transport-DB'!R:R,'Transport-DB'!C:C,"="&amp;'Work DB'!C211,'Transport-DB'!F:F,"="&amp;'Work DB'!$F$4)</f>
        <v>0</v>
      </c>
      <c r="G211" s="191">
        <f>SUMIFS('Transport-DB'!R:R,'Transport-DB'!C:C,"="&amp;'Work DB'!C211,'Transport-DB'!F:F,"="&amp;'Work DB'!$G$4)</f>
        <v>0</v>
      </c>
      <c r="H211" s="188">
        <f>SUMIFS('Transport-DB'!R:R,'Transport-DB'!C:C,"="&amp;'Work DB'!C211,'Transport-DB'!F:F,"="&amp;'Work DB'!$H$4)</f>
        <v>0</v>
      </c>
      <c r="I211" s="191">
        <f>SUMIFS('Transport-DB'!R:R,'Transport-DB'!C:C,"="&amp;'Work DB'!C211,'Transport-DB'!F:F,"="&amp;'Work DB'!$I$4)</f>
        <v>0</v>
      </c>
      <c r="J211" s="483">
        <f>SUMIFS('Transport-DB'!R:R,'Transport-DB'!C:C,"="&amp;'Work DB'!C211,'Transport-DB'!F:F,"="&amp;'Work DB'!$J$4)</f>
        <v>0</v>
      </c>
      <c r="K211" s="190">
        <f>SUMIFS('Transport-DB'!Q:Q,'Transport-DB'!C:C,"="&amp;'Work DB'!C211,'Transport-DB'!F:F,"="&amp;'Work DB'!$K$4)</f>
        <v>0</v>
      </c>
      <c r="L211" s="191">
        <f>SUMIFS('Transport-DB'!Q:Q,'Transport-DB'!C:C,"="&amp;'Work DB'!C211,'Transport-DB'!F:F,"="&amp;'Work DB'!$L$4)</f>
        <v>0</v>
      </c>
      <c r="M211" s="191">
        <f>SUMIFS('Transport-DB'!Q:Q,'Transport-DB'!C:C,"="&amp;'Work DB'!C211,'Transport-DB'!F:F,"="&amp;'Work DB'!$M$4)</f>
        <v>280</v>
      </c>
      <c r="N211" s="191">
        <f>SUMIFS('Transport-DB'!Q:Q,'Transport-DB'!C:C,"="&amp;'Work DB'!C211,'Transport-DB'!F:F,"="&amp;'Work DB'!$N$4)</f>
        <v>0</v>
      </c>
      <c r="O211" s="191">
        <f>SUMIFS('Transport-DB'!Q:Q,'Transport-DB'!C:C,"="&amp;'Work DB'!C211,'Transport-DB'!F:F,"="&amp;'Work DB'!$O$4)</f>
        <v>0</v>
      </c>
      <c r="P211" s="191">
        <f>SUMIFS('Transport-DB'!Q:Q,'Transport-DB'!C:C,"="&amp;'Work DB'!C211,'Transport-DB'!F:F,"="&amp;'Work DB'!$P$4)</f>
        <v>0</v>
      </c>
      <c r="Q211" s="188">
        <f>SUMIFS('Transport-DB'!Q:Q,'Transport-DB'!C:C,"="&amp;'Work DB'!C211,'Transport-DB'!F:F,"="&amp;'Work DB'!$Q$4)</f>
        <v>0</v>
      </c>
      <c r="R211" s="189">
        <f>SUMIFS('Transport-DB'!Q:Q,'Transport-DB'!C:C,"="&amp;'Work DB'!C211,'Transport-DB'!F:F,"="&amp;'Work DB'!$R$4)</f>
        <v>0</v>
      </c>
      <c r="S211" s="190">
        <f t="shared" si="46"/>
        <v>0</v>
      </c>
      <c r="T211" s="191">
        <f t="shared" si="32"/>
        <v>280</v>
      </c>
      <c r="U211" s="191"/>
      <c r="V211" s="191"/>
      <c r="W211" s="191"/>
      <c r="X211" s="191"/>
      <c r="Y211" s="189"/>
      <c r="Z211" s="283"/>
      <c r="AA211" s="190">
        <f>SUMIFS('Transport-DB'!S:S,'Transport-DB'!C:C,"="&amp;'Work DB'!C211,'Transport-DB'!F:F,"="&amp;'Work DB'!$AA$4)</f>
        <v>0</v>
      </c>
      <c r="AB211" s="191">
        <f>SUMIFS('Transport-DB'!S:S,'Transport-DB'!C:C,"="&amp;'Work DB'!C211,'Transport-DB'!F:F,"="&amp;'Work DB'!$AB$4)</f>
        <v>0</v>
      </c>
      <c r="AC211" s="191">
        <f>SUMIFS('Transport-DB'!S:S,'Transport-DB'!C:C,"="&amp;'Work DB'!C211,'Transport-DB'!F:F,"="&amp;'Work DB'!$AC$4)</f>
        <v>0</v>
      </c>
      <c r="AD211" s="188">
        <f>SUMIFS('Transport-DB'!S:S,'Transport-DB'!C:C,"="&amp;'Work DB'!C211,'Transport-DB'!F:F,"="&amp;'Work DB'!$AD$4)</f>
        <v>0</v>
      </c>
      <c r="AE211" s="188">
        <f>SUMIFS('Transport-DB'!S:S,'Transport-DB'!C:C,"="&amp;'Work DB'!C211,'Transport-DB'!F:F,"="&amp;'Work DB'!$AE$4)</f>
        <v>0</v>
      </c>
      <c r="AF211" s="188">
        <f>SUMIFS('Transport-DB'!S:S,'Transport-DB'!C:C,"="&amp;'Work DB'!C211,'Transport-DB'!F:F,"="&amp;'Work DB'!$AF$4)</f>
        <v>0</v>
      </c>
      <c r="AG211" s="189"/>
      <c r="AH211" s="230">
        <f>SUMIFS('Transport-DB'!T:T,'Transport-DB'!C:C,"="&amp;'Work DB'!C211)</f>
        <v>0</v>
      </c>
      <c r="AI211" s="32">
        <v>15</v>
      </c>
      <c r="AJ211" s="420">
        <v>0</v>
      </c>
      <c r="AK211" s="30">
        <f>SUMIFS(Civil_DB[بتن],Civil_DB[تاریخ],"="&amp;'Work DB'!C211)</f>
        <v>0</v>
      </c>
      <c r="AL211" s="28">
        <v>0</v>
      </c>
      <c r="AM211" s="29">
        <v>0</v>
      </c>
      <c r="AN211" s="31">
        <v>0</v>
      </c>
      <c r="AO211" s="28">
        <v>21</v>
      </c>
      <c r="AP211" s="29">
        <v>31</v>
      </c>
      <c r="AQ211" s="29">
        <v>53</v>
      </c>
      <c r="AR211" s="30">
        <v>0</v>
      </c>
      <c r="AS211" s="28">
        <v>0</v>
      </c>
      <c r="AT211" s="29">
        <v>8</v>
      </c>
      <c r="AU211" s="460">
        <f>'Daily Gas'!AE24</f>
        <v>0</v>
      </c>
      <c r="AV211" s="239">
        <f t="shared" si="55"/>
        <v>26059</v>
      </c>
      <c r="AW211" s="420">
        <f t="shared" ref="AW211:AW212" si="56">AW210-AK211*0.33+BK211</f>
        <v>12.920000000000016</v>
      </c>
      <c r="AX211" s="420">
        <f t="shared" si="41"/>
        <v>9622</v>
      </c>
      <c r="AY211" s="420">
        <f t="shared" si="51"/>
        <v>294.21510507331868</v>
      </c>
      <c r="AZ211" s="420">
        <f t="shared" si="52"/>
        <v>271.86983797009168</v>
      </c>
      <c r="BA211" s="420">
        <f t="shared" si="53"/>
        <v>520.85689999999977</v>
      </c>
      <c r="BB211" s="420">
        <v>0</v>
      </c>
      <c r="BC211" s="30">
        <v>0</v>
      </c>
      <c r="BD211" s="283"/>
      <c r="BE211" s="283"/>
      <c r="BF211" s="283"/>
      <c r="BG211" s="283"/>
      <c r="BH211" s="32"/>
      <c r="BI211" s="56"/>
      <c r="BJ211" s="509">
        <v>0</v>
      </c>
      <c r="BK211" s="15">
        <v>0</v>
      </c>
      <c r="BL211" s="15">
        <v>0</v>
      </c>
      <c r="BM211" s="15">
        <v>0</v>
      </c>
      <c r="BN211" s="15">
        <v>0</v>
      </c>
      <c r="BP211" s="15">
        <v>0</v>
      </c>
      <c r="BQ211" s="15">
        <v>0</v>
      </c>
      <c r="BR211" s="15">
        <v>0</v>
      </c>
      <c r="BT211" s="599"/>
      <c r="BU211" s="600">
        <f t="shared" ref="BU211:BV211" si="57">BU210/1000</f>
        <v>0.46</v>
      </c>
      <c r="BV211" s="600">
        <f t="shared" si="57"/>
        <v>0.34100000000000003</v>
      </c>
      <c r="BW211" s="600">
        <f>BW210/1000</f>
        <v>1.081</v>
      </c>
      <c r="BX211" s="600"/>
      <c r="BY211" s="601"/>
    </row>
    <row r="212" spans="2:77" s="15" customFormat="1" ht="21.75" thickBot="1" x14ac:dyDescent="0.3">
      <c r="B212" s="47"/>
      <c r="C212" s="20">
        <f t="shared" si="48"/>
        <v>45577</v>
      </c>
      <c r="D212" s="190">
        <f>SUMIFS('Transport-DB'!R:R,'Transport-DB'!C:C,"="&amp;'Work DB'!C212,'Transport-DB'!F:F,"="&amp;'Work DB'!$D$4)</f>
        <v>527.67750000000001</v>
      </c>
      <c r="E212" s="191">
        <f>SUMIFS('Transport-DB'!R:R,'Transport-DB'!C:C,"="&amp;'Work DB'!C212,'Transport-DB'!F:F,"="&amp;'Work DB'!$E$4)</f>
        <v>310.21249999999998</v>
      </c>
      <c r="F212" s="191">
        <f>SUMIFS('Transport-DB'!R:R,'Transport-DB'!C:C,"="&amp;'Work DB'!C212,'Transport-DB'!F:F,"="&amp;'Work DB'!$F$4)</f>
        <v>219.535</v>
      </c>
      <c r="G212" s="191">
        <f>SUMIFS('Transport-DB'!R:R,'Transport-DB'!C:C,"="&amp;'Work DB'!C212,'Transport-DB'!F:F,"="&amp;'Work DB'!$G$4)</f>
        <v>0</v>
      </c>
      <c r="H212" s="188">
        <f>SUMIFS('Transport-DB'!R:R,'Transport-DB'!C:C,"="&amp;'Work DB'!C212,'Transport-DB'!F:F,"="&amp;'Work DB'!$H$4)</f>
        <v>444.35999999999996</v>
      </c>
      <c r="I212" s="191">
        <f>SUMIFS('Transport-DB'!R:R,'Transport-DB'!C:C,"="&amp;'Work DB'!C212,'Transport-DB'!F:F,"="&amp;'Work DB'!$I$4)</f>
        <v>0</v>
      </c>
      <c r="J212" s="483">
        <f>SUMIFS('Transport-DB'!R:R,'Transport-DB'!C:C,"="&amp;'Work DB'!C212,'Transport-DB'!F:F,"="&amp;'Work DB'!$J$4)</f>
        <v>186.1275</v>
      </c>
      <c r="K212" s="190">
        <f>SUMIFS('Transport-DB'!Q:Q,'Transport-DB'!C:C,"="&amp;'Work DB'!C212,'Transport-DB'!F:F,"="&amp;'Work DB'!$K$4)</f>
        <v>0</v>
      </c>
      <c r="L212" s="191">
        <f>SUMIFS('Transport-DB'!Q:Q,'Transport-DB'!C:C,"="&amp;'Work DB'!C212,'Transport-DB'!F:F,"="&amp;'Work DB'!$L$4)</f>
        <v>875</v>
      </c>
      <c r="M212" s="191">
        <f>SUMIFS('Transport-DB'!Q:Q,'Transport-DB'!C:C,"="&amp;'Work DB'!C212,'Transport-DB'!F:F,"="&amp;'Work DB'!$M$4)</f>
        <v>266</v>
      </c>
      <c r="N212" s="191">
        <f>SUMIFS('Transport-DB'!Q:Q,'Transport-DB'!C:C,"="&amp;'Work DB'!C212,'Transport-DB'!F:F,"="&amp;'Work DB'!$N$4)</f>
        <v>0</v>
      </c>
      <c r="O212" s="191">
        <f>SUMIFS('Transport-DB'!Q:Q,'Transport-DB'!C:C,"="&amp;'Work DB'!C212,'Transport-DB'!F:F,"="&amp;'Work DB'!$O$4)</f>
        <v>0</v>
      </c>
      <c r="P212" s="191">
        <f>SUMIFS('Transport-DB'!Q:Q,'Transport-DB'!C:C,"="&amp;'Work DB'!C212,'Transport-DB'!F:F,"="&amp;'Work DB'!$P$4)</f>
        <v>373.50000000000006</v>
      </c>
      <c r="Q212" s="188">
        <f>SUMIFS('Transport-DB'!Q:Q,'Transport-DB'!C:C,"="&amp;'Work DB'!C212,'Transport-DB'!F:F,"="&amp;'Work DB'!$Q$4)</f>
        <v>0</v>
      </c>
      <c r="R212" s="189">
        <f>SUMIFS('Transport-DB'!Q:Q,'Transport-DB'!C:C,"="&amp;'Work DB'!C212,'Transport-DB'!F:F,"="&amp;'Work DB'!$R$4)</f>
        <v>0</v>
      </c>
      <c r="S212" s="190">
        <f t="shared" si="46"/>
        <v>2750.2849999999999</v>
      </c>
      <c r="T212" s="191">
        <f t="shared" si="32"/>
        <v>266</v>
      </c>
      <c r="U212" s="191"/>
      <c r="V212" s="191"/>
      <c r="W212" s="191"/>
      <c r="X212" s="191"/>
      <c r="Y212" s="189"/>
      <c r="Z212" s="283"/>
      <c r="AA212" s="190">
        <f>SUMIFS('Transport-DB'!S:S,'Transport-DB'!C:C,"="&amp;'Work DB'!C212,'Transport-DB'!F:F,"="&amp;'Work DB'!$AA$4)</f>
        <v>59.000000000000007</v>
      </c>
      <c r="AB212" s="191">
        <f>SUMIFS('Transport-DB'!S:S,'Transport-DB'!C:C,"="&amp;'Work DB'!C212,'Transport-DB'!F:F,"="&amp;'Work DB'!$AB$4)</f>
        <v>0</v>
      </c>
      <c r="AC212" s="191">
        <f>SUMIFS('Transport-DB'!S:S,'Transport-DB'!C:C,"="&amp;'Work DB'!C212,'Transport-DB'!F:F,"="&amp;'Work DB'!$AC$4)</f>
        <v>30</v>
      </c>
      <c r="AD212" s="188">
        <f>SUMIFS('Transport-DB'!S:S,'Transport-DB'!C:C,"="&amp;'Work DB'!C212,'Transport-DB'!F:F,"="&amp;'Work DB'!$AD$4)</f>
        <v>40</v>
      </c>
      <c r="AE212" s="188">
        <f>SUMIFS('Transport-DB'!S:S,'Transport-DB'!C:C,"="&amp;'Work DB'!C212,'Transport-DB'!F:F,"="&amp;'Work DB'!$AE$4)</f>
        <v>0</v>
      </c>
      <c r="AF212" s="188">
        <f>SUMIFS('Transport-DB'!S:S,'Transport-DB'!C:C,"="&amp;'Work DB'!C212,'Transport-DB'!F:F,"="&amp;'Work DB'!$AF$4)</f>
        <v>39</v>
      </c>
      <c r="AG212" s="189"/>
      <c r="AH212" s="230">
        <f>SUMIFS('Transport-DB'!T:T,'Transport-DB'!C:C,"="&amp;'Work DB'!C212)</f>
        <v>0</v>
      </c>
      <c r="AI212" s="32">
        <v>0</v>
      </c>
      <c r="AJ212" s="420">
        <v>0</v>
      </c>
      <c r="AK212" s="30">
        <f>SUMIFS(Civil_DB[بتن],Civil_DB[تاریخ],"="&amp;'Work DB'!C212)</f>
        <v>0</v>
      </c>
      <c r="AL212" s="28">
        <v>0</v>
      </c>
      <c r="AM212" s="29">
        <v>0</v>
      </c>
      <c r="AN212" s="31">
        <v>0</v>
      </c>
      <c r="AO212" s="28">
        <v>83</v>
      </c>
      <c r="AP212" s="29">
        <v>76</v>
      </c>
      <c r="AQ212" s="29">
        <v>164</v>
      </c>
      <c r="AR212" s="30">
        <v>13</v>
      </c>
      <c r="AS212" s="28">
        <v>10</v>
      </c>
      <c r="AT212" s="29">
        <v>38</v>
      </c>
      <c r="AU212" s="460">
        <v>3997</v>
      </c>
      <c r="AV212" s="239">
        <f t="shared" si="55"/>
        <v>22062</v>
      </c>
      <c r="AW212" s="420">
        <f t="shared" si="56"/>
        <v>12.920000000000016</v>
      </c>
      <c r="AX212" s="420">
        <f t="shared" si="41"/>
        <v>9622</v>
      </c>
      <c r="AY212" s="420">
        <f t="shared" si="51"/>
        <v>366.21510507331868</v>
      </c>
      <c r="AZ212" s="420">
        <f t="shared" si="52"/>
        <v>283.86983797009168</v>
      </c>
      <c r="BA212" s="420">
        <f t="shared" si="53"/>
        <v>591.85689999999977</v>
      </c>
      <c r="BB212" s="420">
        <v>0</v>
      </c>
      <c r="BC212" s="30">
        <v>0</v>
      </c>
      <c r="BD212" s="283"/>
      <c r="BE212" s="283"/>
      <c r="BF212" s="283"/>
      <c r="BG212" s="283"/>
      <c r="BH212" s="32"/>
      <c r="BI212" s="56"/>
      <c r="BJ212" s="509">
        <v>0</v>
      </c>
      <c r="BK212" s="15">
        <v>0</v>
      </c>
      <c r="BL212" s="15">
        <v>72</v>
      </c>
      <c r="BM212" s="15">
        <v>12</v>
      </c>
      <c r="BN212" s="15">
        <v>71</v>
      </c>
      <c r="BP212" s="15">
        <v>6</v>
      </c>
      <c r="BQ212" s="15">
        <v>1</v>
      </c>
      <c r="BR212" s="15">
        <v>5</v>
      </c>
      <c r="BT212" s="602"/>
      <c r="BU212" s="603"/>
      <c r="BV212" s="603"/>
      <c r="BW212" s="603"/>
      <c r="BX212" s="603"/>
      <c r="BY212" s="604"/>
    </row>
    <row r="213" spans="2:77" s="15" customFormat="1" ht="21" x14ac:dyDescent="0.25">
      <c r="B213" s="47"/>
      <c r="C213" s="20">
        <f t="shared" si="48"/>
        <v>45578</v>
      </c>
      <c r="D213" s="190">
        <f>SUMIFS('Transport-DB'!R:R,'Transport-DB'!C:C,"="&amp;'Work DB'!C213,'Transport-DB'!F:F,"="&amp;'Work DB'!$D$4)</f>
        <v>542.97249999999997</v>
      </c>
      <c r="E213" s="191">
        <f>SUMIFS('Transport-DB'!R:R,'Transport-DB'!C:C,"="&amp;'Work DB'!C213,'Transport-DB'!F:F,"="&amp;'Work DB'!$E$4)</f>
        <v>496.34</v>
      </c>
      <c r="F213" s="191">
        <f>SUMIFS('Transport-DB'!R:R,'Transport-DB'!C:C,"="&amp;'Work DB'!C213,'Transport-DB'!F:F,"="&amp;'Work DB'!$F$4)</f>
        <v>119.31250000000001</v>
      </c>
      <c r="G213" s="191">
        <f>SUMIFS('Transport-DB'!R:R,'Transport-DB'!C:C,"="&amp;'Work DB'!C213,'Transport-DB'!F:F,"="&amp;'Work DB'!$G$4)</f>
        <v>0</v>
      </c>
      <c r="H213" s="188">
        <f>SUMIFS('Transport-DB'!R:R,'Transport-DB'!C:C,"="&amp;'Work DB'!C213,'Transport-DB'!F:F,"="&amp;'Work DB'!$H$4)</f>
        <v>367.07999999999993</v>
      </c>
      <c r="I213" s="191">
        <f>SUMIFS('Transport-DB'!R:R,'Transport-DB'!C:C,"="&amp;'Work DB'!C213,'Transport-DB'!F:F,"="&amp;'Work DB'!$I$4)</f>
        <v>0</v>
      </c>
      <c r="J213" s="483">
        <f>SUMIFS('Transport-DB'!R:R,'Transport-DB'!C:C,"="&amp;'Work DB'!C213,'Transport-DB'!F:F,"="&amp;'Work DB'!$J$4)</f>
        <v>257.71500000000003</v>
      </c>
      <c r="K213" s="190">
        <f>SUMIFS('Transport-DB'!Q:Q,'Transport-DB'!C:C,"="&amp;'Work DB'!C213,'Transport-DB'!F:F,"="&amp;'Work DB'!$K$4)</f>
        <v>0</v>
      </c>
      <c r="L213" s="191">
        <f>SUMIFS('Transport-DB'!Q:Q,'Transport-DB'!C:C,"="&amp;'Work DB'!C213,'Transport-DB'!F:F,"="&amp;'Work DB'!$L$4)</f>
        <v>805</v>
      </c>
      <c r="M213" s="191">
        <f>SUMIFS('Transport-DB'!Q:Q,'Transport-DB'!C:C,"="&amp;'Work DB'!C213,'Transport-DB'!F:F,"="&amp;'Work DB'!$M$4)</f>
        <v>350</v>
      </c>
      <c r="N213" s="191">
        <f>SUMIFS('Transport-DB'!Q:Q,'Transport-DB'!C:C,"="&amp;'Work DB'!C213,'Transport-DB'!F:F,"="&amp;'Work DB'!$N$4)</f>
        <v>0</v>
      </c>
      <c r="O213" s="191">
        <f>SUMIFS('Transport-DB'!Q:Q,'Transport-DB'!C:C,"="&amp;'Work DB'!C213,'Transport-DB'!F:F,"="&amp;'Work DB'!$O$4)</f>
        <v>0</v>
      </c>
      <c r="P213" s="191">
        <f>SUMIFS('Transport-DB'!Q:Q,'Transport-DB'!C:C,"="&amp;'Work DB'!C213,'Transport-DB'!F:F,"="&amp;'Work DB'!$P$4)</f>
        <v>332</v>
      </c>
      <c r="Q213" s="188">
        <f>SUMIFS('Transport-DB'!Q:Q,'Transport-DB'!C:C,"="&amp;'Work DB'!C213,'Transport-DB'!F:F,"="&amp;'Work DB'!$Q$4)</f>
        <v>0</v>
      </c>
      <c r="R213" s="189">
        <f>SUMIFS('Transport-DB'!Q:Q,'Transport-DB'!C:C,"="&amp;'Work DB'!C213,'Transport-DB'!F:F,"="&amp;'Work DB'!$R$4)</f>
        <v>0</v>
      </c>
      <c r="S213" s="190">
        <f t="shared" si="46"/>
        <v>2662.7049999999999</v>
      </c>
      <c r="T213" s="191">
        <f t="shared" si="32"/>
        <v>350</v>
      </c>
      <c r="U213" s="191"/>
      <c r="V213" s="191"/>
      <c r="W213" s="191"/>
      <c r="X213" s="191"/>
      <c r="Y213" s="189"/>
      <c r="Z213" s="283"/>
      <c r="AA213" s="190">
        <f>SUMIFS('Transport-DB'!S:S,'Transport-DB'!C:C,"="&amp;'Work DB'!C213,'Transport-DB'!F:F,"="&amp;'Work DB'!$AA$4)</f>
        <v>35.400000000000006</v>
      </c>
      <c r="AB213" s="191">
        <f>SUMIFS('Transport-DB'!S:S,'Transport-DB'!C:C,"="&amp;'Work DB'!C213,'Transport-DB'!F:F,"="&amp;'Work DB'!$AB$4)</f>
        <v>0</v>
      </c>
      <c r="AC213" s="191">
        <f>SUMIFS('Transport-DB'!S:S,'Transport-DB'!C:C,"="&amp;'Work DB'!C213,'Transport-DB'!F:F,"="&amp;'Work DB'!$AC$4)</f>
        <v>50</v>
      </c>
      <c r="AD213" s="188">
        <f>SUMIFS('Transport-DB'!S:S,'Transport-DB'!C:C,"="&amp;'Work DB'!C213,'Transport-DB'!F:F,"="&amp;'Work DB'!$AD$4)</f>
        <v>30</v>
      </c>
      <c r="AE213" s="188">
        <f>SUMIFS('Transport-DB'!S:S,'Transport-DB'!C:C,"="&amp;'Work DB'!C213,'Transport-DB'!F:F,"="&amp;'Work DB'!$AE$4)</f>
        <v>0</v>
      </c>
      <c r="AF213" s="188">
        <f>SUMIFS('Transport-DB'!S:S,'Transport-DB'!C:C,"="&amp;'Work DB'!C213,'Transport-DB'!F:F,"="&amp;'Work DB'!$AF$4)</f>
        <v>26</v>
      </c>
      <c r="AG213" s="189"/>
      <c r="AH213" s="230">
        <f>SUMIFS('Transport-DB'!T:T,'Transport-DB'!C:C,"="&amp;'Work DB'!C213)</f>
        <v>0</v>
      </c>
      <c r="AI213" s="32">
        <v>0</v>
      </c>
      <c r="AJ213" s="420">
        <v>0</v>
      </c>
      <c r="AK213" s="30">
        <f>SUMIFS(Civil_DB[بتن],Civil_DB[تاریخ],"="&amp;'Work DB'!C213)</f>
        <v>0</v>
      </c>
      <c r="AL213" s="28">
        <v>0</v>
      </c>
      <c r="AM213" s="420">
        <v>0</v>
      </c>
      <c r="AN213" s="31">
        <v>0</v>
      </c>
      <c r="AO213" s="28">
        <v>84</v>
      </c>
      <c r="AP213" s="29">
        <v>70</v>
      </c>
      <c r="AQ213" s="29">
        <v>158</v>
      </c>
      <c r="AR213" s="30">
        <v>13</v>
      </c>
      <c r="AS213" s="28">
        <v>10</v>
      </c>
      <c r="AT213" s="29">
        <v>38</v>
      </c>
      <c r="AU213" s="460">
        <v>3692</v>
      </c>
      <c r="AV213" s="239">
        <f t="shared" ref="AV213:AV215" si="58">AV212-AU213</f>
        <v>18370</v>
      </c>
      <c r="AW213" s="420">
        <f t="shared" ref="AW213:AW214" si="59">AW212-AK213*0.33+BK213</f>
        <v>12.920000000000016</v>
      </c>
      <c r="AX213" s="420">
        <f t="shared" si="41"/>
        <v>9622</v>
      </c>
      <c r="AY213" s="420">
        <f t="shared" si="51"/>
        <v>366.21510507331868</v>
      </c>
      <c r="AZ213" s="420">
        <f t="shared" si="52"/>
        <v>283.86983797009168</v>
      </c>
      <c r="BA213" s="420">
        <f t="shared" si="53"/>
        <v>706.85689999999977</v>
      </c>
      <c r="BB213" s="420">
        <v>0</v>
      </c>
      <c r="BC213" s="30">
        <v>0</v>
      </c>
      <c r="BD213" s="283"/>
      <c r="BE213" s="283"/>
      <c r="BF213" s="283"/>
      <c r="BG213" s="283"/>
      <c r="BH213" s="32"/>
      <c r="BI213" s="56"/>
      <c r="BJ213" s="509">
        <v>0</v>
      </c>
      <c r="BK213" s="15">
        <v>0</v>
      </c>
      <c r="BL213" s="15">
        <v>0</v>
      </c>
      <c r="BM213" s="15">
        <v>0</v>
      </c>
      <c r="BN213" s="15">
        <v>115</v>
      </c>
      <c r="BP213" s="15">
        <v>0</v>
      </c>
      <c r="BQ213" s="15">
        <v>0</v>
      </c>
      <c r="BR213" s="15">
        <v>8</v>
      </c>
    </row>
    <row r="214" spans="2:77" s="15" customFormat="1" ht="21" x14ac:dyDescent="0.25">
      <c r="B214" s="47"/>
      <c r="C214" s="20">
        <f t="shared" si="48"/>
        <v>45579</v>
      </c>
      <c r="D214" s="190">
        <f>SUMIFS('Transport-DB'!R:R,'Transport-DB'!C:C,"="&amp;'Work DB'!C214,'Transport-DB'!F:F,"="&amp;'Work DB'!$D$4)</f>
        <v>527.67750000000001</v>
      </c>
      <c r="E214" s="191">
        <f>SUMIFS('Transport-DB'!R:R,'Transport-DB'!C:C,"="&amp;'Work DB'!C214,'Transport-DB'!F:F,"="&amp;'Work DB'!$E$4)</f>
        <v>391.34500000000003</v>
      </c>
      <c r="F214" s="191">
        <f>SUMIFS('Transport-DB'!R:R,'Transport-DB'!C:C,"="&amp;'Work DB'!C214,'Transport-DB'!F:F,"="&amp;'Work DB'!$F$4)</f>
        <v>257.71500000000003</v>
      </c>
      <c r="G214" s="191">
        <f>SUMIFS('Transport-DB'!R:R,'Transport-DB'!C:C,"="&amp;'Work DB'!C214,'Transport-DB'!F:F,"="&amp;'Work DB'!$G$4)</f>
        <v>0</v>
      </c>
      <c r="H214" s="188">
        <f>SUMIFS('Transport-DB'!R:R,'Transport-DB'!C:C,"="&amp;'Work DB'!C214,'Transport-DB'!F:F,"="&amp;'Work DB'!$H$4)</f>
        <v>323.60999999999996</v>
      </c>
      <c r="I214" s="191">
        <f>SUMIFS('Transport-DB'!R:R,'Transport-DB'!C:C,"="&amp;'Work DB'!C214,'Transport-DB'!F:F,"="&amp;'Work DB'!$I$4)</f>
        <v>0</v>
      </c>
      <c r="J214" s="483">
        <f>SUMIFS('Transport-DB'!R:R,'Transport-DB'!C:C,"="&amp;'Work DB'!C214,'Transport-DB'!F:F,"="&amp;'Work DB'!$J$4)</f>
        <v>200.44499999999999</v>
      </c>
      <c r="K214" s="190">
        <f>SUMIFS('Transport-DB'!Q:Q,'Transport-DB'!C:C,"="&amp;'Work DB'!C214,'Transport-DB'!F:F,"="&amp;'Work DB'!$K$4)</f>
        <v>0</v>
      </c>
      <c r="L214" s="191">
        <f>SUMIFS('Transport-DB'!Q:Q,'Transport-DB'!C:C,"="&amp;'Work DB'!C214,'Transport-DB'!F:F,"="&amp;'Work DB'!$L$4)</f>
        <v>525</v>
      </c>
      <c r="M214" s="191">
        <f>SUMIFS('Transport-DB'!Q:Q,'Transport-DB'!C:C,"="&amp;'Work DB'!C214,'Transport-DB'!F:F,"="&amp;'Work DB'!$M$4)</f>
        <v>315</v>
      </c>
      <c r="N214" s="191">
        <f>SUMIFS('Transport-DB'!Q:Q,'Transport-DB'!C:C,"="&amp;'Work DB'!C214,'Transport-DB'!F:F,"="&amp;'Work DB'!$N$4)</f>
        <v>0</v>
      </c>
      <c r="O214" s="191">
        <f>SUMIFS('Transport-DB'!Q:Q,'Transport-DB'!C:C,"="&amp;'Work DB'!C214,'Transport-DB'!F:F,"="&amp;'Work DB'!$O$4)</f>
        <v>0</v>
      </c>
      <c r="P214" s="191">
        <f>SUMIFS('Transport-DB'!Q:Q,'Transport-DB'!C:C,"="&amp;'Work DB'!C214,'Transport-DB'!F:F,"="&amp;'Work DB'!$P$4)</f>
        <v>435.75</v>
      </c>
      <c r="Q214" s="188">
        <f>SUMIFS('Transport-DB'!Q:Q,'Transport-DB'!C:C,"="&amp;'Work DB'!C214,'Transport-DB'!F:F,"="&amp;'Work DB'!$Q$4)</f>
        <v>0</v>
      </c>
      <c r="R214" s="189">
        <f>SUMIFS('Transport-DB'!Q:Q,'Transport-DB'!C:C,"="&amp;'Work DB'!C214,'Transport-DB'!F:F,"="&amp;'Work DB'!$R$4)</f>
        <v>0</v>
      </c>
      <c r="S214" s="190">
        <f t="shared" si="46"/>
        <v>2461.0974999999999</v>
      </c>
      <c r="T214" s="191">
        <f t="shared" si="32"/>
        <v>315</v>
      </c>
      <c r="U214" s="191"/>
      <c r="V214" s="191"/>
      <c r="W214" s="191"/>
      <c r="X214" s="191"/>
      <c r="Y214" s="189"/>
      <c r="Z214" s="283"/>
      <c r="AA214" s="190">
        <f>SUMIFS('Transport-DB'!S:S,'Transport-DB'!C:C,"="&amp;'Work DB'!C214,'Transport-DB'!F:F,"="&amp;'Work DB'!$AA$4)</f>
        <v>47.2</v>
      </c>
      <c r="AB214" s="191">
        <f>SUMIFS('Transport-DB'!S:S,'Transport-DB'!C:C,"="&amp;'Work DB'!C214,'Transport-DB'!F:F,"="&amp;'Work DB'!$AB$4)</f>
        <v>0</v>
      </c>
      <c r="AC214" s="191">
        <f>SUMIFS('Transport-DB'!S:S,'Transport-DB'!C:C,"="&amp;'Work DB'!C214,'Transport-DB'!F:F,"="&amp;'Work DB'!$AC$4)</f>
        <v>60</v>
      </c>
      <c r="AD214" s="188">
        <f>SUMIFS('Transport-DB'!S:S,'Transport-DB'!C:C,"="&amp;'Work DB'!C214,'Transport-DB'!F:F,"="&amp;'Work DB'!$AD$4)</f>
        <v>30</v>
      </c>
      <c r="AE214" s="188">
        <f>SUMIFS('Transport-DB'!S:S,'Transport-DB'!C:C,"="&amp;'Work DB'!C214,'Transport-DB'!F:F,"="&amp;'Work DB'!$AE$4)</f>
        <v>0</v>
      </c>
      <c r="AF214" s="188">
        <f>SUMIFS('Transport-DB'!S:S,'Transport-DB'!C:C,"="&amp;'Work DB'!C214,'Transport-DB'!F:F,"="&amp;'Work DB'!$AF$4)</f>
        <v>52</v>
      </c>
      <c r="AG214" s="189"/>
      <c r="AH214" s="230">
        <f>SUMIFS('Transport-DB'!T:T,'Transport-DB'!C:C,"="&amp;'Work DB'!C214)</f>
        <v>0</v>
      </c>
      <c r="AI214" s="32">
        <v>0</v>
      </c>
      <c r="AJ214" s="420">
        <v>0</v>
      </c>
      <c r="AK214" s="30">
        <f>SUMIFS(Civil_DB[بتن],Civil_DB[تاریخ],"="&amp;'Work DB'!C214)</f>
        <v>0</v>
      </c>
      <c r="AL214" s="28">
        <v>0</v>
      </c>
      <c r="AM214" s="420">
        <v>0</v>
      </c>
      <c r="AN214" s="31">
        <v>0</v>
      </c>
      <c r="AO214" s="28">
        <v>87</v>
      </c>
      <c r="AP214" s="29">
        <v>56</v>
      </c>
      <c r="AQ214" s="29">
        <v>156</v>
      </c>
      <c r="AR214" s="30">
        <v>13</v>
      </c>
      <c r="AS214" s="28">
        <v>9</v>
      </c>
      <c r="AT214" s="29">
        <v>40</v>
      </c>
      <c r="AU214" s="460">
        <v>3339</v>
      </c>
      <c r="AV214" s="239">
        <f t="shared" si="58"/>
        <v>15031</v>
      </c>
      <c r="AW214" s="420">
        <f t="shared" si="59"/>
        <v>12.920000000000016</v>
      </c>
      <c r="AX214" s="420">
        <f t="shared" si="41"/>
        <v>9622</v>
      </c>
      <c r="AY214" s="420">
        <f t="shared" si="51"/>
        <v>366.21510507331868</v>
      </c>
      <c r="AZ214" s="420">
        <f t="shared" si="52"/>
        <v>283.86983797009168</v>
      </c>
      <c r="BA214" s="420">
        <f t="shared" si="53"/>
        <v>706.85689999999977</v>
      </c>
      <c r="BB214" s="420">
        <v>0</v>
      </c>
      <c r="BC214" s="30">
        <v>0</v>
      </c>
      <c r="BD214" s="283"/>
      <c r="BE214" s="283"/>
      <c r="BF214" s="283"/>
      <c r="BG214" s="283"/>
      <c r="BH214" s="32"/>
      <c r="BI214" s="56"/>
      <c r="BJ214" s="509">
        <v>0</v>
      </c>
      <c r="BK214" s="15">
        <v>0</v>
      </c>
      <c r="BL214" s="15">
        <v>0</v>
      </c>
      <c r="BM214" s="15">
        <v>0</v>
      </c>
      <c r="BN214" s="15">
        <v>0</v>
      </c>
      <c r="BP214" s="15">
        <v>0</v>
      </c>
      <c r="BQ214" s="15">
        <v>0</v>
      </c>
      <c r="BR214" s="15">
        <v>0</v>
      </c>
    </row>
    <row r="215" spans="2:77" s="15" customFormat="1" ht="21" x14ac:dyDescent="0.25">
      <c r="B215" s="47"/>
      <c r="C215" s="20">
        <f t="shared" si="48"/>
        <v>45580</v>
      </c>
      <c r="D215" s="190">
        <f>SUMIFS('Transport-DB'!R:R,'Transport-DB'!C:C,"="&amp;'Work DB'!C215,'Transport-DB'!F:F,"="&amp;'Work DB'!$D$4)</f>
        <v>458.85</v>
      </c>
      <c r="E215" s="191">
        <f>SUMIFS('Transport-DB'!R:R,'Transport-DB'!C:C,"="&amp;'Work DB'!C215,'Transport-DB'!F:F,"="&amp;'Work DB'!$E$4)</f>
        <v>377.02750000000003</v>
      </c>
      <c r="F215" s="191">
        <f>SUMIFS('Transport-DB'!R:R,'Transport-DB'!C:C,"="&amp;'Work DB'!C215,'Transport-DB'!F:F,"="&amp;'Work DB'!$F$4)</f>
        <v>272.03250000000003</v>
      </c>
      <c r="G215" s="191">
        <f>SUMIFS('Transport-DB'!R:R,'Transport-DB'!C:C,"="&amp;'Work DB'!C215,'Transport-DB'!F:F,"="&amp;'Work DB'!$G$4)</f>
        <v>0</v>
      </c>
      <c r="H215" s="188">
        <f>SUMIFS('Transport-DB'!R:R,'Transport-DB'!C:C,"="&amp;'Work DB'!C215,'Transport-DB'!F:F,"="&amp;'Work DB'!$H$4)</f>
        <v>376.74</v>
      </c>
      <c r="I215" s="191">
        <f>SUMIFS('Transport-DB'!R:R,'Transport-DB'!C:C,"="&amp;'Work DB'!C215,'Transport-DB'!F:F,"="&amp;'Work DB'!$I$4)</f>
        <v>0</v>
      </c>
      <c r="J215" s="483">
        <f>SUMIFS('Transport-DB'!R:R,'Transport-DB'!C:C,"="&amp;'Work DB'!C215,'Transport-DB'!F:F,"="&amp;'Work DB'!$J$4)</f>
        <v>200.44499999999999</v>
      </c>
      <c r="K215" s="190">
        <f>SUMIFS('Transport-DB'!Q:Q,'Transport-DB'!C:C,"="&amp;'Work DB'!C215,'Transport-DB'!F:F,"="&amp;'Work DB'!$K$4)</f>
        <v>0</v>
      </c>
      <c r="L215" s="191">
        <f>SUMIFS('Transport-DB'!Q:Q,'Transport-DB'!C:C,"="&amp;'Work DB'!C215,'Transport-DB'!F:F,"="&amp;'Work DB'!$L$4)</f>
        <v>630</v>
      </c>
      <c r="M215" s="191">
        <f>SUMIFS('Transport-DB'!Q:Q,'Transport-DB'!C:C,"="&amp;'Work DB'!C215,'Transport-DB'!F:F,"="&amp;'Work DB'!$M$4)</f>
        <v>315</v>
      </c>
      <c r="N215" s="191">
        <f>SUMIFS('Transport-DB'!Q:Q,'Transport-DB'!C:C,"="&amp;'Work DB'!C215,'Transport-DB'!F:F,"="&amp;'Work DB'!$N$4)</f>
        <v>0</v>
      </c>
      <c r="O215" s="191">
        <f>SUMIFS('Transport-DB'!Q:Q,'Transport-DB'!C:C,"="&amp;'Work DB'!C215,'Transport-DB'!F:F,"="&amp;'Work DB'!$O$4)</f>
        <v>0</v>
      </c>
      <c r="P215" s="191">
        <f>SUMIFS('Transport-DB'!Q:Q,'Transport-DB'!C:C,"="&amp;'Work DB'!C215,'Transport-DB'!F:F,"="&amp;'Work DB'!$P$4)</f>
        <v>278.05</v>
      </c>
      <c r="Q215" s="188">
        <f>SUMIFS('Transport-DB'!Q:Q,'Transport-DB'!C:C,"="&amp;'Work DB'!C215,'Transport-DB'!F:F,"="&amp;'Work DB'!$Q$4)</f>
        <v>0</v>
      </c>
      <c r="R215" s="189">
        <f>SUMIFS('Transport-DB'!Q:Q,'Transport-DB'!C:C,"="&amp;'Work DB'!C215,'Transport-DB'!F:F,"="&amp;'Work DB'!$R$4)</f>
        <v>0</v>
      </c>
      <c r="S215" s="190">
        <f t="shared" si="46"/>
        <v>2392.6999999999998</v>
      </c>
      <c r="T215" s="191">
        <f t="shared" si="32"/>
        <v>315</v>
      </c>
      <c r="U215" s="191"/>
      <c r="V215" s="191"/>
      <c r="W215" s="191"/>
      <c r="X215" s="191"/>
      <c r="Y215" s="189"/>
      <c r="Z215" s="283"/>
      <c r="AA215" s="190">
        <f>SUMIFS('Transport-DB'!S:S,'Transport-DB'!C:C,"="&amp;'Work DB'!C215,'Transport-DB'!F:F,"="&amp;'Work DB'!$AA$4)</f>
        <v>35.400000000000006</v>
      </c>
      <c r="AB215" s="191">
        <f>SUMIFS('Transport-DB'!S:S,'Transport-DB'!C:C,"="&amp;'Work DB'!C215,'Transport-DB'!F:F,"="&amp;'Work DB'!$AB$4)</f>
        <v>0</v>
      </c>
      <c r="AC215" s="191">
        <f>SUMIFS('Transport-DB'!S:S,'Transport-DB'!C:C,"="&amp;'Work DB'!C215,'Transport-DB'!F:F,"="&amp;'Work DB'!$AC$4)</f>
        <v>124.8</v>
      </c>
      <c r="AD215" s="188">
        <f>SUMIFS('Transport-DB'!S:S,'Transport-DB'!C:C,"="&amp;'Work DB'!C215,'Transport-DB'!F:F,"="&amp;'Work DB'!$AD$4)</f>
        <v>0</v>
      </c>
      <c r="AE215" s="188">
        <f>SUMIFS('Transport-DB'!S:S,'Transport-DB'!C:C,"="&amp;'Work DB'!C215,'Transport-DB'!F:F,"="&amp;'Work DB'!$AE$4)</f>
        <v>0</v>
      </c>
      <c r="AF215" s="188">
        <f>SUMIFS('Transport-DB'!S:S,'Transport-DB'!C:C,"="&amp;'Work DB'!C215,'Transport-DB'!F:F,"="&amp;'Work DB'!$AF$4)</f>
        <v>52</v>
      </c>
      <c r="AG215" s="189"/>
      <c r="AH215" s="230">
        <f>SUMIFS('Transport-DB'!T:T,'Transport-DB'!C:C,"="&amp;'Work DB'!C215)</f>
        <v>86.45</v>
      </c>
      <c r="AI215" s="32">
        <v>0</v>
      </c>
      <c r="AJ215" s="420">
        <v>0</v>
      </c>
      <c r="AK215" s="30">
        <f>SUMIFS(Civil_DB[بتن],Civil_DB[تاریخ],"="&amp;'Work DB'!C215)</f>
        <v>0</v>
      </c>
      <c r="AL215" s="28">
        <v>0</v>
      </c>
      <c r="AM215" s="420">
        <v>0</v>
      </c>
      <c r="AN215" s="31">
        <v>0</v>
      </c>
      <c r="AO215" s="28">
        <v>85</v>
      </c>
      <c r="AP215" s="29">
        <v>69</v>
      </c>
      <c r="AQ215" s="29">
        <v>159</v>
      </c>
      <c r="AR215" s="30">
        <v>13</v>
      </c>
      <c r="AS215" s="28">
        <v>9</v>
      </c>
      <c r="AT215" s="29">
        <v>40</v>
      </c>
      <c r="AU215" s="460">
        <v>3759</v>
      </c>
      <c r="AV215" s="239">
        <f t="shared" si="58"/>
        <v>11272</v>
      </c>
      <c r="AW215" s="420">
        <f>AW214-AK215*0.33+BK215</f>
        <v>12.920000000000016</v>
      </c>
      <c r="AX215" s="420">
        <f t="shared" si="41"/>
        <v>9622</v>
      </c>
      <c r="AY215" s="420">
        <f t="shared" si="51"/>
        <v>366.21510507331868</v>
      </c>
      <c r="AZ215" s="420">
        <f t="shared" si="52"/>
        <v>283.86983797009168</v>
      </c>
      <c r="BA215" s="420">
        <f t="shared" si="53"/>
        <v>706.85689999999977</v>
      </c>
      <c r="BB215" s="420">
        <v>0</v>
      </c>
      <c r="BC215" s="30">
        <v>0</v>
      </c>
      <c r="BD215" s="283"/>
      <c r="BE215" s="283"/>
      <c r="BF215" s="283"/>
      <c r="BG215" s="283"/>
      <c r="BH215" s="32"/>
      <c r="BI215" s="56"/>
      <c r="BJ215" s="509">
        <v>0</v>
      </c>
      <c r="BK215" s="15">
        <v>0</v>
      </c>
      <c r="BL215" s="15">
        <v>0</v>
      </c>
      <c r="BM215" s="15">
        <v>0</v>
      </c>
      <c r="BN215" s="15">
        <v>0</v>
      </c>
      <c r="BP215" s="15">
        <v>0</v>
      </c>
      <c r="BQ215" s="15">
        <v>0</v>
      </c>
      <c r="BR215" s="15">
        <v>0</v>
      </c>
    </row>
    <row r="216" spans="2:77" s="15" customFormat="1" ht="21" x14ac:dyDescent="0.25">
      <c r="B216" s="47"/>
      <c r="C216" s="20">
        <f t="shared" si="48"/>
        <v>45581</v>
      </c>
      <c r="D216" s="190">
        <f>SUMIFS('Transport-DB'!R:R,'Transport-DB'!C:C,"="&amp;'Work DB'!C216,'Transport-DB'!F:F,"="&amp;'Work DB'!$D$4)</f>
        <v>0</v>
      </c>
      <c r="E216" s="191">
        <f>SUMIFS('Transport-DB'!R:R,'Transport-DB'!C:C,"="&amp;'Work DB'!C216,'Transport-DB'!F:F,"="&amp;'Work DB'!$E$4)</f>
        <v>0</v>
      </c>
      <c r="F216" s="191">
        <f>SUMIFS('Transport-DB'!R:R,'Transport-DB'!C:C,"="&amp;'Work DB'!C216,'Transport-DB'!F:F,"="&amp;'Work DB'!$F$4)</f>
        <v>0</v>
      </c>
      <c r="G216" s="191">
        <f>SUMIFS('Transport-DB'!R:R,'Transport-DB'!C:C,"="&amp;'Work DB'!C216,'Transport-DB'!F:F,"="&amp;'Work DB'!$G$4)</f>
        <v>0</v>
      </c>
      <c r="H216" s="188">
        <f>SUMIFS('Transport-DB'!R:R,'Transport-DB'!C:C,"="&amp;'Work DB'!C216,'Transport-DB'!F:F,"="&amp;'Work DB'!$H$4)</f>
        <v>0</v>
      </c>
      <c r="I216" s="191">
        <f>SUMIFS('Transport-DB'!R:R,'Transport-DB'!C:C,"="&amp;'Work DB'!C216,'Transport-DB'!F:F,"="&amp;'Work DB'!$I$4)</f>
        <v>0</v>
      </c>
      <c r="J216" s="483">
        <f>SUMIFS('Transport-DB'!R:R,'Transport-DB'!C:C,"="&amp;'Work DB'!C216,'Transport-DB'!F:F,"="&amp;'Work DB'!$J$4)</f>
        <v>0</v>
      </c>
      <c r="K216" s="190">
        <f>SUMIFS('Transport-DB'!Q:Q,'Transport-DB'!C:C,"="&amp;'Work DB'!C216,'Transport-DB'!F:F,"="&amp;'Work DB'!$K$4)</f>
        <v>0</v>
      </c>
      <c r="L216" s="191">
        <f>SUMIFS('Transport-DB'!Q:Q,'Transport-DB'!C:C,"="&amp;'Work DB'!C216,'Transport-DB'!F:F,"="&amp;'Work DB'!$L$4)</f>
        <v>0</v>
      </c>
      <c r="M216" s="191">
        <f>SUMIFS('Transport-DB'!Q:Q,'Transport-DB'!C:C,"="&amp;'Work DB'!C216,'Transport-DB'!F:F,"="&amp;'Work DB'!$M$4)</f>
        <v>0</v>
      </c>
      <c r="N216" s="191">
        <f>SUMIFS('Transport-DB'!Q:Q,'Transport-DB'!C:C,"="&amp;'Work DB'!C216,'Transport-DB'!F:F,"="&amp;'Work DB'!$N$4)</f>
        <v>0</v>
      </c>
      <c r="O216" s="191">
        <f>SUMIFS('Transport-DB'!Q:Q,'Transport-DB'!C:C,"="&amp;'Work DB'!C216,'Transport-DB'!F:F,"="&amp;'Work DB'!$O$4)</f>
        <v>0</v>
      </c>
      <c r="P216" s="191">
        <f>SUMIFS('Transport-DB'!Q:Q,'Transport-DB'!C:C,"="&amp;'Work DB'!C216,'Transport-DB'!F:F,"="&amp;'Work DB'!$P$4)</f>
        <v>0</v>
      </c>
      <c r="Q216" s="188">
        <f>SUMIFS('Transport-DB'!Q:Q,'Transport-DB'!C:C,"="&amp;'Work DB'!C216,'Transport-DB'!F:F,"="&amp;'Work DB'!$Q$4)</f>
        <v>0</v>
      </c>
      <c r="R216" s="189">
        <f>SUMIFS('Transport-DB'!Q:Q,'Transport-DB'!C:C,"="&amp;'Work DB'!C216,'Transport-DB'!F:F,"="&amp;'Work DB'!$R$4)</f>
        <v>0</v>
      </c>
      <c r="S216" s="190">
        <f t="shared" si="46"/>
        <v>0</v>
      </c>
      <c r="T216" s="191">
        <f t="shared" si="32"/>
        <v>0</v>
      </c>
      <c r="U216" s="191"/>
      <c r="V216" s="191"/>
      <c r="W216" s="191"/>
      <c r="X216" s="191"/>
      <c r="Y216" s="189"/>
      <c r="Z216" s="283"/>
      <c r="AA216" s="190">
        <f>SUMIFS('Transport-DB'!S:S,'Transport-DB'!C:C,"="&amp;'Work DB'!C216,'Transport-DB'!F:F,"="&amp;'Work DB'!$AA$4)</f>
        <v>0</v>
      </c>
      <c r="AB216" s="191">
        <f>SUMIFS('Transport-DB'!S:S,'Transport-DB'!C:C,"="&amp;'Work DB'!C216,'Transport-DB'!F:F,"="&amp;'Work DB'!$AB$4)</f>
        <v>0</v>
      </c>
      <c r="AC216" s="191">
        <f>SUMIFS('Transport-DB'!S:S,'Transport-DB'!C:C,"="&amp;'Work DB'!C216,'Transport-DB'!F:F,"="&amp;'Work DB'!$AC$4)</f>
        <v>0</v>
      </c>
      <c r="AD216" s="188">
        <f>SUMIFS('Transport-DB'!S:S,'Transport-DB'!C:C,"="&amp;'Work DB'!C216,'Transport-DB'!F:F,"="&amp;'Work DB'!$AD$4)</f>
        <v>0</v>
      </c>
      <c r="AE216" s="188">
        <f>SUMIFS('Transport-DB'!S:S,'Transport-DB'!C:C,"="&amp;'Work DB'!C216,'Transport-DB'!F:F,"="&amp;'Work DB'!$AE$4)</f>
        <v>0</v>
      </c>
      <c r="AF216" s="188">
        <f>SUMIFS('Transport-DB'!S:S,'Transport-DB'!C:C,"="&amp;'Work DB'!C216,'Transport-DB'!F:F,"="&amp;'Work DB'!$AF$4)</f>
        <v>0</v>
      </c>
      <c r="AG216" s="189"/>
      <c r="AH216" s="230">
        <f>SUMIFS('Transport-DB'!T:T,'Transport-DB'!C:C,"="&amp;'Work DB'!C216)</f>
        <v>0</v>
      </c>
      <c r="AI216" s="32">
        <v>0</v>
      </c>
      <c r="AJ216" s="420">
        <v>0</v>
      </c>
      <c r="AK216" s="30">
        <f>SUMIFS(Civil_DB[بتن],Civil_DB[تاریخ],"="&amp;'Work DB'!C216)</f>
        <v>0</v>
      </c>
      <c r="AL216" s="28">
        <v>0</v>
      </c>
      <c r="AM216" s="420">
        <v>0</v>
      </c>
      <c r="AN216" s="31">
        <v>0</v>
      </c>
      <c r="AO216" s="28"/>
      <c r="AP216" s="29"/>
      <c r="AQ216" s="29"/>
      <c r="AR216" s="30"/>
      <c r="AS216" s="28"/>
      <c r="AT216" s="29"/>
      <c r="AU216" s="460">
        <f>'Daily Gas'!AE29</f>
        <v>0</v>
      </c>
      <c r="AV216" s="206"/>
      <c r="AW216" s="29"/>
      <c r="AX216" s="29"/>
      <c r="AY216" s="29"/>
      <c r="AZ216" s="29"/>
      <c r="BA216" s="29"/>
      <c r="BB216" s="29"/>
      <c r="BC216" s="30"/>
      <c r="BD216" s="283"/>
      <c r="BE216" s="283"/>
      <c r="BF216" s="283"/>
      <c r="BG216" s="283"/>
      <c r="BH216" s="32"/>
      <c r="BI216" s="56"/>
      <c r="BJ216" s="509"/>
    </row>
    <row r="217" spans="2:77" s="15" customFormat="1" ht="21" x14ac:dyDescent="0.25">
      <c r="B217" s="47"/>
      <c r="C217" s="20">
        <f t="shared" si="48"/>
        <v>45582</v>
      </c>
      <c r="D217" s="190">
        <f>SUMIFS('Transport-DB'!R:R,'Transport-DB'!C:C,"="&amp;'Work DB'!C217,'Transport-DB'!F:F,"="&amp;'Work DB'!$D$4)</f>
        <v>0</v>
      </c>
      <c r="E217" s="191">
        <f>SUMIFS('Transport-DB'!R:R,'Transport-DB'!C:C,"="&amp;'Work DB'!C217,'Transport-DB'!F:F,"="&amp;'Work DB'!$E$4)</f>
        <v>0</v>
      </c>
      <c r="F217" s="191">
        <f>SUMIFS('Transport-DB'!R:R,'Transport-DB'!C:C,"="&amp;'Work DB'!C217,'Transport-DB'!F:F,"="&amp;'Work DB'!$F$4)</f>
        <v>0</v>
      </c>
      <c r="G217" s="191">
        <f>SUMIFS('Transport-DB'!R:R,'Transport-DB'!C:C,"="&amp;'Work DB'!C217,'Transport-DB'!F:F,"="&amp;'Work DB'!$G$4)</f>
        <v>0</v>
      </c>
      <c r="H217" s="188">
        <f>SUMIFS('Transport-DB'!R:R,'Transport-DB'!C:C,"="&amp;'Work DB'!C217,'Transport-DB'!F:F,"="&amp;'Work DB'!$H$4)</f>
        <v>0</v>
      </c>
      <c r="I217" s="191">
        <f>SUMIFS('Transport-DB'!R:R,'Transport-DB'!C:C,"="&amp;'Work DB'!C217,'Transport-DB'!F:F,"="&amp;'Work DB'!$I$4)</f>
        <v>0</v>
      </c>
      <c r="J217" s="483">
        <f>SUMIFS('Transport-DB'!R:R,'Transport-DB'!C:C,"="&amp;'Work DB'!C217,'Transport-DB'!F:F,"="&amp;'Work DB'!$J$4)</f>
        <v>0</v>
      </c>
      <c r="K217" s="190">
        <f>SUMIFS('Transport-DB'!Q:Q,'Transport-DB'!C:C,"="&amp;'Work DB'!C217,'Transport-DB'!F:F,"="&amp;'Work DB'!$K$4)</f>
        <v>0</v>
      </c>
      <c r="L217" s="191">
        <f>SUMIFS('Transport-DB'!Q:Q,'Transport-DB'!C:C,"="&amp;'Work DB'!C217,'Transport-DB'!F:F,"="&amp;'Work DB'!$L$4)</f>
        <v>0</v>
      </c>
      <c r="M217" s="191">
        <f>SUMIFS('Transport-DB'!Q:Q,'Transport-DB'!C:C,"="&amp;'Work DB'!C217,'Transport-DB'!F:F,"="&amp;'Work DB'!$M$4)</f>
        <v>0</v>
      </c>
      <c r="N217" s="191">
        <f>SUMIFS('Transport-DB'!Q:Q,'Transport-DB'!C:C,"="&amp;'Work DB'!C217,'Transport-DB'!F:F,"="&amp;'Work DB'!$N$4)</f>
        <v>0</v>
      </c>
      <c r="O217" s="191">
        <f>SUMIFS('Transport-DB'!Q:Q,'Transport-DB'!C:C,"="&amp;'Work DB'!C217,'Transport-DB'!F:F,"="&amp;'Work DB'!$O$4)</f>
        <v>0</v>
      </c>
      <c r="P217" s="191">
        <f>SUMIFS('Transport-DB'!Q:Q,'Transport-DB'!C:C,"="&amp;'Work DB'!C217,'Transport-DB'!F:F,"="&amp;'Work DB'!$P$4)</f>
        <v>0</v>
      </c>
      <c r="Q217" s="188">
        <f>SUMIFS('Transport-DB'!Q:Q,'Transport-DB'!C:C,"="&amp;'Work DB'!C217,'Transport-DB'!F:F,"="&amp;'Work DB'!$Q$4)</f>
        <v>0</v>
      </c>
      <c r="R217" s="189">
        <f>SUMIFS('Transport-DB'!Q:Q,'Transport-DB'!C:C,"="&amp;'Work DB'!C217,'Transport-DB'!F:F,"="&amp;'Work DB'!$R$4)</f>
        <v>0</v>
      </c>
      <c r="S217" s="190">
        <f t="shared" si="46"/>
        <v>0</v>
      </c>
      <c r="T217" s="191">
        <f t="shared" si="32"/>
        <v>0</v>
      </c>
      <c r="U217" s="191"/>
      <c r="V217" s="191"/>
      <c r="W217" s="191"/>
      <c r="X217" s="191"/>
      <c r="Y217" s="189"/>
      <c r="Z217" s="283"/>
      <c r="AA217" s="190">
        <f>SUMIFS('Transport-DB'!S:S,'Transport-DB'!C:C,"="&amp;'Work DB'!C217,'Transport-DB'!F:F,"="&amp;'Work DB'!$AA$4)</f>
        <v>0</v>
      </c>
      <c r="AB217" s="191">
        <f>SUMIFS('Transport-DB'!S:S,'Transport-DB'!C:C,"="&amp;'Work DB'!C217,'Transport-DB'!F:F,"="&amp;'Work DB'!$AB$4)</f>
        <v>0</v>
      </c>
      <c r="AC217" s="191">
        <f>SUMIFS('Transport-DB'!S:S,'Transport-DB'!C:C,"="&amp;'Work DB'!C217,'Transport-DB'!F:F,"="&amp;'Work DB'!$AC$4)</f>
        <v>0</v>
      </c>
      <c r="AD217" s="188">
        <f>SUMIFS('Transport-DB'!S:S,'Transport-DB'!C:C,"="&amp;'Work DB'!C217,'Transport-DB'!F:F,"="&amp;'Work DB'!$AD$4)</f>
        <v>0</v>
      </c>
      <c r="AE217" s="188">
        <f>SUMIFS('Transport-DB'!S:S,'Transport-DB'!C:C,"="&amp;'Work DB'!C217,'Transport-DB'!F:F,"="&amp;'Work DB'!$AE$4)</f>
        <v>0</v>
      </c>
      <c r="AF217" s="188">
        <f>SUMIFS('Transport-DB'!S:S,'Transport-DB'!C:C,"="&amp;'Work DB'!C217,'Transport-DB'!F:F,"="&amp;'Work DB'!$AF$4)</f>
        <v>0</v>
      </c>
      <c r="AG217" s="189"/>
      <c r="AH217" s="230">
        <f>SUMIFS('Transport-DB'!T:T,'Transport-DB'!C:C,"="&amp;'Work DB'!C217)</f>
        <v>0</v>
      </c>
      <c r="AI217" s="32">
        <v>0</v>
      </c>
      <c r="AJ217" s="420">
        <v>0</v>
      </c>
      <c r="AK217" s="30">
        <f>SUMIFS(Civil_DB[بتن],Civil_DB[تاریخ],"="&amp;'Work DB'!C217)</f>
        <v>0</v>
      </c>
      <c r="AL217" s="28">
        <v>0</v>
      </c>
      <c r="AM217" s="420">
        <v>0</v>
      </c>
      <c r="AN217" s="31">
        <v>0</v>
      </c>
      <c r="AO217" s="28"/>
      <c r="AP217" s="29"/>
      <c r="AQ217" s="29"/>
      <c r="AR217" s="30"/>
      <c r="AS217" s="28"/>
      <c r="AT217" s="29"/>
      <c r="AU217" s="460">
        <f>'Daily Gas'!AE30</f>
        <v>0</v>
      </c>
      <c r="AV217" s="206"/>
      <c r="AW217" s="29"/>
      <c r="AX217" s="29"/>
      <c r="AY217" s="29"/>
      <c r="AZ217" s="29"/>
      <c r="BA217" s="29"/>
      <c r="BB217" s="29"/>
      <c r="BC217" s="30"/>
      <c r="BD217" s="283"/>
      <c r="BE217" s="283"/>
      <c r="BF217" s="283"/>
      <c r="BG217" s="283"/>
      <c r="BH217" s="32"/>
      <c r="BI217" s="56"/>
      <c r="BJ217" s="509"/>
    </row>
    <row r="218" spans="2:77" s="15" customFormat="1" ht="21" x14ac:dyDescent="0.25">
      <c r="B218" s="47"/>
      <c r="C218" s="20">
        <f t="shared" si="48"/>
        <v>45583</v>
      </c>
      <c r="D218" s="190">
        <f>SUMIFS('Transport-DB'!R:R,'Transport-DB'!C:C,"="&amp;'Work DB'!C218,'Transport-DB'!F:F,"="&amp;'Work DB'!$D$4)</f>
        <v>0</v>
      </c>
      <c r="E218" s="191">
        <f>SUMIFS('Transport-DB'!R:R,'Transport-DB'!C:C,"="&amp;'Work DB'!C218,'Transport-DB'!F:F,"="&amp;'Work DB'!$E$4)</f>
        <v>0</v>
      </c>
      <c r="F218" s="191">
        <f>SUMIFS('Transport-DB'!R:R,'Transport-DB'!C:C,"="&amp;'Work DB'!C218,'Transport-DB'!F:F,"="&amp;'Work DB'!$F$4)</f>
        <v>0</v>
      </c>
      <c r="G218" s="191">
        <f>SUMIFS('Transport-DB'!R:R,'Transport-DB'!C:C,"="&amp;'Work DB'!C218,'Transport-DB'!F:F,"="&amp;'Work DB'!$G$4)</f>
        <v>0</v>
      </c>
      <c r="H218" s="188">
        <f>SUMIFS('Transport-DB'!R:R,'Transport-DB'!C:C,"="&amp;'Work DB'!C218,'Transport-DB'!F:F,"="&amp;'Work DB'!$H$4)</f>
        <v>0</v>
      </c>
      <c r="I218" s="191">
        <f>SUMIFS('Transport-DB'!R:R,'Transport-DB'!C:C,"="&amp;'Work DB'!C218,'Transport-DB'!F:F,"="&amp;'Work DB'!$I$4)</f>
        <v>0</v>
      </c>
      <c r="J218" s="483">
        <f>SUMIFS('Transport-DB'!R:R,'Transport-DB'!C:C,"="&amp;'Work DB'!C218,'Transport-DB'!F:F,"="&amp;'Work DB'!$J$4)</f>
        <v>0</v>
      </c>
      <c r="K218" s="190">
        <f>SUMIFS('Transport-DB'!Q:Q,'Transport-DB'!C:C,"="&amp;'Work DB'!C218,'Transport-DB'!F:F,"="&amp;'Work DB'!$K$4)</f>
        <v>0</v>
      </c>
      <c r="L218" s="191">
        <f>SUMIFS('Transport-DB'!Q:Q,'Transport-DB'!C:C,"="&amp;'Work DB'!C218,'Transport-DB'!F:F,"="&amp;'Work DB'!$L$4)</f>
        <v>0</v>
      </c>
      <c r="M218" s="191">
        <f>SUMIFS('Transport-DB'!Q:Q,'Transport-DB'!C:C,"="&amp;'Work DB'!C218,'Transport-DB'!F:F,"="&amp;'Work DB'!$M$4)</f>
        <v>0</v>
      </c>
      <c r="N218" s="191">
        <f>SUMIFS('Transport-DB'!Q:Q,'Transport-DB'!C:C,"="&amp;'Work DB'!C218,'Transport-DB'!F:F,"="&amp;'Work DB'!$N$4)</f>
        <v>0</v>
      </c>
      <c r="O218" s="191">
        <f>SUMIFS('Transport-DB'!Q:Q,'Transport-DB'!C:C,"="&amp;'Work DB'!C218,'Transport-DB'!F:F,"="&amp;'Work DB'!$O$4)</f>
        <v>0</v>
      </c>
      <c r="P218" s="191">
        <f>SUMIFS('Transport-DB'!Q:Q,'Transport-DB'!C:C,"="&amp;'Work DB'!C218,'Transport-DB'!F:F,"="&amp;'Work DB'!$P$4)</f>
        <v>0</v>
      </c>
      <c r="Q218" s="188">
        <f>SUMIFS('Transport-DB'!Q:Q,'Transport-DB'!C:C,"="&amp;'Work DB'!C218,'Transport-DB'!F:F,"="&amp;'Work DB'!$Q$4)</f>
        <v>0</v>
      </c>
      <c r="R218" s="189">
        <f>SUMIFS('Transport-DB'!Q:Q,'Transport-DB'!C:C,"="&amp;'Work DB'!C218,'Transport-DB'!F:F,"="&amp;'Work DB'!$R$4)</f>
        <v>0</v>
      </c>
      <c r="S218" s="190">
        <f t="shared" si="46"/>
        <v>0</v>
      </c>
      <c r="T218" s="191">
        <f t="shared" si="32"/>
        <v>0</v>
      </c>
      <c r="U218" s="191"/>
      <c r="V218" s="191"/>
      <c r="W218" s="191"/>
      <c r="X218" s="191"/>
      <c r="Y218" s="189"/>
      <c r="Z218" s="283"/>
      <c r="AA218" s="190">
        <f>SUMIFS('Transport-DB'!S:S,'Transport-DB'!C:C,"="&amp;'Work DB'!C218,'Transport-DB'!F:F,"="&amp;'Work DB'!$AA$4)</f>
        <v>0</v>
      </c>
      <c r="AB218" s="191">
        <f>SUMIFS('Transport-DB'!S:S,'Transport-DB'!C:C,"="&amp;'Work DB'!C218,'Transport-DB'!F:F,"="&amp;'Work DB'!$AB$4)</f>
        <v>0</v>
      </c>
      <c r="AC218" s="191">
        <f>SUMIFS('Transport-DB'!S:S,'Transport-DB'!C:C,"="&amp;'Work DB'!C218,'Transport-DB'!F:F,"="&amp;'Work DB'!$AC$4)</f>
        <v>0</v>
      </c>
      <c r="AD218" s="188">
        <f>SUMIFS('Transport-DB'!S:S,'Transport-DB'!C:C,"="&amp;'Work DB'!C218,'Transport-DB'!F:F,"="&amp;'Work DB'!$AD$4)</f>
        <v>0</v>
      </c>
      <c r="AE218" s="188">
        <f>SUMIFS('Transport-DB'!S:S,'Transport-DB'!C:C,"="&amp;'Work DB'!C218,'Transport-DB'!F:F,"="&amp;'Work DB'!$AE$4)</f>
        <v>0</v>
      </c>
      <c r="AF218" s="188">
        <f>SUMIFS('Transport-DB'!S:S,'Transport-DB'!C:C,"="&amp;'Work DB'!C218,'Transport-DB'!F:F,"="&amp;'Work DB'!$AF$4)</f>
        <v>0</v>
      </c>
      <c r="AG218" s="189"/>
      <c r="AH218" s="230">
        <f>SUMIFS('Transport-DB'!T:T,'Transport-DB'!C:C,"="&amp;'Work DB'!C218)</f>
        <v>0</v>
      </c>
      <c r="AI218" s="32">
        <v>0</v>
      </c>
      <c r="AJ218" s="420">
        <v>0</v>
      </c>
      <c r="AK218" s="30">
        <f>SUMIFS(Civil_DB[بتن],Civil_DB[تاریخ],"="&amp;'Work DB'!C218)</f>
        <v>0</v>
      </c>
      <c r="AL218" s="28">
        <v>0</v>
      </c>
      <c r="AM218" s="420">
        <v>0</v>
      </c>
      <c r="AN218" s="31">
        <v>0</v>
      </c>
      <c r="AO218" s="28"/>
      <c r="AP218" s="29"/>
      <c r="AQ218" s="29"/>
      <c r="AR218" s="30"/>
      <c r="AS218" s="28"/>
      <c r="AT218" s="29"/>
      <c r="AU218" s="460">
        <f>'Daily Gas'!AE31</f>
        <v>0</v>
      </c>
      <c r="AV218" s="206"/>
      <c r="AW218" s="29"/>
      <c r="AX218" s="29"/>
      <c r="AY218" s="29"/>
      <c r="AZ218" s="29"/>
      <c r="BA218" s="29"/>
      <c r="BB218" s="29"/>
      <c r="BC218" s="30"/>
      <c r="BD218" s="283"/>
      <c r="BE218" s="283"/>
      <c r="BF218" s="283"/>
      <c r="BG218" s="283"/>
      <c r="BH218" s="32"/>
      <c r="BI218" s="56"/>
      <c r="BJ218" s="509"/>
    </row>
    <row r="219" spans="2:77" s="15" customFormat="1" ht="21" x14ac:dyDescent="0.25">
      <c r="B219" s="47"/>
      <c r="C219" s="20">
        <f t="shared" si="48"/>
        <v>45584</v>
      </c>
      <c r="D219" s="190">
        <f>SUMIFS('Transport-DB'!R:R,'Transport-DB'!C:C,"="&amp;'Work DB'!C219,'Transport-DB'!F:F,"="&amp;'Work DB'!$D$4)</f>
        <v>0</v>
      </c>
      <c r="E219" s="191">
        <f>SUMIFS('Transport-DB'!R:R,'Transport-DB'!C:C,"="&amp;'Work DB'!C219,'Transport-DB'!F:F,"="&amp;'Work DB'!$E$4)</f>
        <v>0</v>
      </c>
      <c r="F219" s="191">
        <f>SUMIFS('Transport-DB'!R:R,'Transport-DB'!C:C,"="&amp;'Work DB'!C219,'Transport-DB'!F:F,"="&amp;'Work DB'!$F$4)</f>
        <v>0</v>
      </c>
      <c r="G219" s="191">
        <f>SUMIFS('Transport-DB'!R:R,'Transport-DB'!C:C,"="&amp;'Work DB'!C219,'Transport-DB'!F:F,"="&amp;'Work DB'!$G$4)</f>
        <v>0</v>
      </c>
      <c r="H219" s="188">
        <f>SUMIFS('Transport-DB'!R:R,'Transport-DB'!C:C,"="&amp;'Work DB'!C219,'Transport-DB'!F:F,"="&amp;'Work DB'!$H$4)</f>
        <v>0</v>
      </c>
      <c r="I219" s="191">
        <f>SUMIFS('Transport-DB'!R:R,'Transport-DB'!C:C,"="&amp;'Work DB'!C219,'Transport-DB'!F:F,"="&amp;'Work DB'!$I$4)</f>
        <v>0</v>
      </c>
      <c r="J219" s="483">
        <f>SUMIFS('Transport-DB'!R:R,'Transport-DB'!C:C,"="&amp;'Work DB'!C219,'Transport-DB'!F:F,"="&amp;'Work DB'!$J$4)</f>
        <v>0</v>
      </c>
      <c r="K219" s="190">
        <f>SUMIFS('Transport-DB'!Q:Q,'Transport-DB'!C:C,"="&amp;'Work DB'!C219,'Transport-DB'!F:F,"="&amp;'Work DB'!$K$4)</f>
        <v>0</v>
      </c>
      <c r="L219" s="191">
        <f>SUMIFS('Transport-DB'!Q:Q,'Transport-DB'!C:C,"="&amp;'Work DB'!C219,'Transport-DB'!F:F,"="&amp;'Work DB'!$L$4)</f>
        <v>0</v>
      </c>
      <c r="M219" s="191">
        <f>SUMIFS('Transport-DB'!Q:Q,'Transport-DB'!C:C,"="&amp;'Work DB'!C219,'Transport-DB'!F:F,"="&amp;'Work DB'!$M$4)</f>
        <v>0</v>
      </c>
      <c r="N219" s="191">
        <f>SUMIFS('Transport-DB'!Q:Q,'Transport-DB'!C:C,"="&amp;'Work DB'!C219,'Transport-DB'!F:F,"="&amp;'Work DB'!$N$4)</f>
        <v>0</v>
      </c>
      <c r="O219" s="191">
        <f>SUMIFS('Transport-DB'!Q:Q,'Transport-DB'!C:C,"="&amp;'Work DB'!C219,'Transport-DB'!F:F,"="&amp;'Work DB'!$O$4)</f>
        <v>0</v>
      </c>
      <c r="P219" s="191">
        <f>SUMIFS('Transport-DB'!Q:Q,'Transport-DB'!C:C,"="&amp;'Work DB'!C219,'Transport-DB'!F:F,"="&amp;'Work DB'!$P$4)</f>
        <v>0</v>
      </c>
      <c r="Q219" s="188">
        <f>SUMIFS('Transport-DB'!Q:Q,'Transport-DB'!C:C,"="&amp;'Work DB'!C219,'Transport-DB'!F:F,"="&amp;'Work DB'!$Q$4)</f>
        <v>0</v>
      </c>
      <c r="R219" s="189">
        <f>SUMIFS('Transport-DB'!Q:Q,'Transport-DB'!C:C,"="&amp;'Work DB'!C219,'Transport-DB'!F:F,"="&amp;'Work DB'!$R$4)</f>
        <v>0</v>
      </c>
      <c r="S219" s="190">
        <f t="shared" si="46"/>
        <v>0</v>
      </c>
      <c r="T219" s="191">
        <f t="shared" si="32"/>
        <v>0</v>
      </c>
      <c r="U219" s="191"/>
      <c r="V219" s="191"/>
      <c r="W219" s="191"/>
      <c r="X219" s="191"/>
      <c r="Y219" s="189"/>
      <c r="Z219" s="283"/>
      <c r="AA219" s="190">
        <f>SUMIFS('Transport-DB'!S:S,'Transport-DB'!C:C,"="&amp;'Work DB'!C219,'Transport-DB'!F:F,"="&amp;'Work DB'!$AA$4)</f>
        <v>0</v>
      </c>
      <c r="AB219" s="191">
        <f>SUMIFS('Transport-DB'!S:S,'Transport-DB'!C:C,"="&amp;'Work DB'!C219,'Transport-DB'!F:F,"="&amp;'Work DB'!$AB$4)</f>
        <v>0</v>
      </c>
      <c r="AC219" s="191">
        <f>SUMIFS('Transport-DB'!S:S,'Transport-DB'!C:C,"="&amp;'Work DB'!C219,'Transport-DB'!F:F,"="&amp;'Work DB'!$AC$4)</f>
        <v>0</v>
      </c>
      <c r="AD219" s="188">
        <f>SUMIFS('Transport-DB'!S:S,'Transport-DB'!C:C,"="&amp;'Work DB'!C219,'Transport-DB'!F:F,"="&amp;'Work DB'!$AD$4)</f>
        <v>0</v>
      </c>
      <c r="AE219" s="188">
        <f>SUMIFS('Transport-DB'!S:S,'Transport-DB'!C:C,"="&amp;'Work DB'!C219,'Transport-DB'!F:F,"="&amp;'Work DB'!$AE$4)</f>
        <v>0</v>
      </c>
      <c r="AF219" s="188">
        <f>SUMIFS('Transport-DB'!S:S,'Transport-DB'!C:C,"="&amp;'Work DB'!C219,'Transport-DB'!F:F,"="&amp;'Work DB'!$AF$4)</f>
        <v>0</v>
      </c>
      <c r="AG219" s="189"/>
      <c r="AH219" s="230">
        <f>SUMIFS('Transport-DB'!T:T,'Transport-DB'!C:C,"="&amp;'Work DB'!C219)</f>
        <v>0</v>
      </c>
      <c r="AI219" s="32">
        <v>0</v>
      </c>
      <c r="AJ219" s="420">
        <v>0</v>
      </c>
      <c r="AK219" s="30">
        <f>SUMIFS(Civil_DB[بتن],Civil_DB[تاریخ],"="&amp;'Work DB'!C219)</f>
        <v>0</v>
      </c>
      <c r="AL219" s="28">
        <v>0</v>
      </c>
      <c r="AM219" s="420">
        <v>0</v>
      </c>
      <c r="AN219" s="31">
        <v>0</v>
      </c>
      <c r="AO219" s="28"/>
      <c r="AP219" s="29"/>
      <c r="AQ219" s="29"/>
      <c r="AR219" s="30"/>
      <c r="AS219" s="28"/>
      <c r="AT219" s="29"/>
      <c r="AU219" s="460">
        <f>'Daily Gas'!AE32</f>
        <v>0</v>
      </c>
      <c r="AV219" s="206"/>
      <c r="AW219" s="29"/>
      <c r="AX219" s="29"/>
      <c r="AY219" s="29"/>
      <c r="AZ219" s="29"/>
      <c r="BA219" s="29"/>
      <c r="BB219" s="29"/>
      <c r="BC219" s="30"/>
      <c r="BD219" s="283"/>
      <c r="BE219" s="283"/>
      <c r="BF219" s="283"/>
      <c r="BG219" s="283"/>
      <c r="BH219" s="32"/>
      <c r="BI219" s="56"/>
      <c r="BJ219" s="509"/>
    </row>
    <row r="220" spans="2:77" s="15" customFormat="1" ht="21" x14ac:dyDescent="0.25">
      <c r="B220" s="47"/>
      <c r="C220" s="20">
        <f t="shared" si="48"/>
        <v>45585</v>
      </c>
      <c r="D220" s="190">
        <f>SUMIFS('Transport-DB'!R:R,'Transport-DB'!C:C,"="&amp;'Work DB'!C220,'Transport-DB'!F:F,"="&amp;'Work DB'!$D$4)</f>
        <v>0</v>
      </c>
      <c r="E220" s="191">
        <f>SUMIFS('Transport-DB'!R:R,'Transport-DB'!C:C,"="&amp;'Work DB'!C220,'Transport-DB'!F:F,"="&amp;'Work DB'!$E$4)</f>
        <v>0</v>
      </c>
      <c r="F220" s="191">
        <f>SUMIFS('Transport-DB'!R:R,'Transport-DB'!C:C,"="&amp;'Work DB'!C220,'Transport-DB'!F:F,"="&amp;'Work DB'!$F$4)</f>
        <v>0</v>
      </c>
      <c r="G220" s="191">
        <f>SUMIFS('Transport-DB'!R:R,'Transport-DB'!C:C,"="&amp;'Work DB'!C220,'Transport-DB'!F:F,"="&amp;'Work DB'!$G$4)</f>
        <v>0</v>
      </c>
      <c r="H220" s="188">
        <f>SUMIFS('Transport-DB'!R:R,'Transport-DB'!C:C,"="&amp;'Work DB'!C220,'Transport-DB'!F:F,"="&amp;'Work DB'!$H$4)</f>
        <v>0</v>
      </c>
      <c r="I220" s="191">
        <f>SUMIFS('Transport-DB'!R:R,'Transport-DB'!C:C,"="&amp;'Work DB'!C220,'Transport-DB'!F:F,"="&amp;'Work DB'!$I$4)</f>
        <v>0</v>
      </c>
      <c r="J220" s="483">
        <f>SUMIFS('Transport-DB'!R:R,'Transport-DB'!C:C,"="&amp;'Work DB'!C220,'Transport-DB'!F:F,"="&amp;'Work DB'!$J$4)</f>
        <v>0</v>
      </c>
      <c r="K220" s="190">
        <f>SUMIFS('Transport-DB'!Q:Q,'Transport-DB'!C:C,"="&amp;'Work DB'!C220,'Transport-DB'!F:F,"="&amp;'Work DB'!$K$4)</f>
        <v>0</v>
      </c>
      <c r="L220" s="191">
        <f>SUMIFS('Transport-DB'!Q:Q,'Transport-DB'!C:C,"="&amp;'Work DB'!C220,'Transport-DB'!F:F,"="&amp;'Work DB'!$L$4)</f>
        <v>0</v>
      </c>
      <c r="M220" s="191">
        <f>SUMIFS('Transport-DB'!Q:Q,'Transport-DB'!C:C,"="&amp;'Work DB'!C220,'Transport-DB'!F:F,"="&amp;'Work DB'!$M$4)</f>
        <v>0</v>
      </c>
      <c r="N220" s="191">
        <f>SUMIFS('Transport-DB'!Q:Q,'Transport-DB'!C:C,"="&amp;'Work DB'!C220,'Transport-DB'!F:F,"="&amp;'Work DB'!$N$4)</f>
        <v>0</v>
      </c>
      <c r="O220" s="191">
        <f>SUMIFS('Transport-DB'!Q:Q,'Transport-DB'!C:C,"="&amp;'Work DB'!C220,'Transport-DB'!F:F,"="&amp;'Work DB'!$O$4)</f>
        <v>0</v>
      </c>
      <c r="P220" s="191">
        <f>SUMIFS('Transport-DB'!Q:Q,'Transport-DB'!C:C,"="&amp;'Work DB'!C220,'Transport-DB'!F:F,"="&amp;'Work DB'!$P$4)</f>
        <v>0</v>
      </c>
      <c r="Q220" s="188">
        <f>SUMIFS('Transport-DB'!Q:Q,'Transport-DB'!C:C,"="&amp;'Work DB'!C220,'Transport-DB'!F:F,"="&amp;'Work DB'!$Q$4)</f>
        <v>0</v>
      </c>
      <c r="R220" s="189">
        <f>SUMIFS('Transport-DB'!Q:Q,'Transport-DB'!C:C,"="&amp;'Work DB'!C220,'Transport-DB'!F:F,"="&amp;'Work DB'!$R$4)</f>
        <v>0</v>
      </c>
      <c r="S220" s="190">
        <f t="shared" si="46"/>
        <v>0</v>
      </c>
      <c r="T220" s="191">
        <f t="shared" si="32"/>
        <v>0</v>
      </c>
      <c r="U220" s="191"/>
      <c r="V220" s="191"/>
      <c r="W220" s="191"/>
      <c r="X220" s="191"/>
      <c r="Y220" s="189"/>
      <c r="Z220" s="283"/>
      <c r="AA220" s="190">
        <f>SUMIFS('Transport-DB'!S:S,'Transport-DB'!C:C,"="&amp;'Work DB'!C220,'Transport-DB'!F:F,"="&amp;'Work DB'!$AA$4)</f>
        <v>0</v>
      </c>
      <c r="AB220" s="191">
        <f>SUMIFS('Transport-DB'!S:S,'Transport-DB'!C:C,"="&amp;'Work DB'!C220,'Transport-DB'!F:F,"="&amp;'Work DB'!$AB$4)</f>
        <v>0</v>
      </c>
      <c r="AC220" s="191">
        <f>SUMIFS('Transport-DB'!S:S,'Transport-DB'!C:C,"="&amp;'Work DB'!C220,'Transport-DB'!F:F,"="&amp;'Work DB'!$AC$4)</f>
        <v>0</v>
      </c>
      <c r="AD220" s="188">
        <f>SUMIFS('Transport-DB'!S:S,'Transport-DB'!C:C,"="&amp;'Work DB'!C220,'Transport-DB'!F:F,"="&amp;'Work DB'!$AD$4)</f>
        <v>0</v>
      </c>
      <c r="AE220" s="188">
        <f>SUMIFS('Transport-DB'!S:S,'Transport-DB'!C:C,"="&amp;'Work DB'!C220,'Transport-DB'!F:F,"="&amp;'Work DB'!$AE$4)</f>
        <v>0</v>
      </c>
      <c r="AF220" s="188">
        <f>SUMIFS('Transport-DB'!S:S,'Transport-DB'!C:C,"="&amp;'Work DB'!C220,'Transport-DB'!F:F,"="&amp;'Work DB'!$AF$4)</f>
        <v>0</v>
      </c>
      <c r="AG220" s="189"/>
      <c r="AH220" s="230">
        <f>SUMIFS('Transport-DB'!T:T,'Transport-DB'!C:C,"="&amp;'Work DB'!C220)</f>
        <v>0</v>
      </c>
      <c r="AI220" s="32">
        <v>0</v>
      </c>
      <c r="AJ220" s="420">
        <v>0</v>
      </c>
      <c r="AK220" s="30">
        <f>SUMIFS(Civil_DB[بتن],Civil_DB[تاریخ],"="&amp;'Work DB'!C220)</f>
        <v>0</v>
      </c>
      <c r="AL220" s="28">
        <v>0</v>
      </c>
      <c r="AM220" s="420">
        <v>0</v>
      </c>
      <c r="AN220" s="31">
        <v>0</v>
      </c>
      <c r="AO220" s="28"/>
      <c r="AP220" s="29"/>
      <c r="AQ220" s="29"/>
      <c r="AR220" s="30"/>
      <c r="AS220" s="28"/>
      <c r="AT220" s="29"/>
      <c r="AU220" s="460">
        <f>'Daily Gas'!AE33</f>
        <v>0</v>
      </c>
      <c r="AV220" s="206"/>
      <c r="AW220" s="29"/>
      <c r="AX220" s="29"/>
      <c r="AY220" s="29"/>
      <c r="AZ220" s="29"/>
      <c r="BA220" s="29"/>
      <c r="BB220" s="29"/>
      <c r="BC220" s="30"/>
      <c r="BD220" s="283"/>
      <c r="BE220" s="283"/>
      <c r="BF220" s="283"/>
      <c r="BG220" s="283"/>
      <c r="BH220" s="32"/>
      <c r="BI220" s="56"/>
      <c r="BJ220" s="509"/>
    </row>
    <row r="221" spans="2:77" s="15" customFormat="1" ht="21" x14ac:dyDescent="0.25">
      <c r="B221" s="47"/>
      <c r="C221" s="20">
        <f t="shared" si="48"/>
        <v>45586</v>
      </c>
      <c r="D221" s="190">
        <f>SUMIFS('Transport-DB'!R:R,'Transport-DB'!C:C,"="&amp;'Work DB'!C221,'Transport-DB'!F:F,"="&amp;'Work DB'!$D$4)</f>
        <v>0</v>
      </c>
      <c r="E221" s="191">
        <f>SUMIFS('Transport-DB'!R:R,'Transport-DB'!C:C,"="&amp;'Work DB'!C221,'Transport-DB'!F:F,"="&amp;'Work DB'!$E$4)</f>
        <v>0</v>
      </c>
      <c r="F221" s="191">
        <f>SUMIFS('Transport-DB'!R:R,'Transport-DB'!C:C,"="&amp;'Work DB'!C221,'Transport-DB'!F:F,"="&amp;'Work DB'!$F$4)</f>
        <v>0</v>
      </c>
      <c r="G221" s="191">
        <f>SUMIFS('Transport-DB'!R:R,'Transport-DB'!C:C,"="&amp;'Work DB'!C221,'Transport-DB'!F:F,"="&amp;'Work DB'!$G$4)</f>
        <v>0</v>
      </c>
      <c r="H221" s="188">
        <f>SUMIFS('Transport-DB'!R:R,'Transport-DB'!C:C,"="&amp;'Work DB'!C221,'Transport-DB'!F:F,"="&amp;'Work DB'!$H$4)</f>
        <v>0</v>
      </c>
      <c r="I221" s="191">
        <f>SUMIFS('Transport-DB'!R:R,'Transport-DB'!C:C,"="&amp;'Work DB'!C221,'Transport-DB'!F:F,"="&amp;'Work DB'!$I$4)</f>
        <v>0</v>
      </c>
      <c r="J221" s="483">
        <f>SUMIFS('Transport-DB'!R:R,'Transport-DB'!C:C,"="&amp;'Work DB'!C221,'Transport-DB'!F:F,"="&amp;'Work DB'!$J$4)</f>
        <v>0</v>
      </c>
      <c r="K221" s="190">
        <f>SUMIFS('Transport-DB'!Q:Q,'Transport-DB'!C:C,"="&amp;'Work DB'!C221,'Transport-DB'!F:F,"="&amp;'Work DB'!$K$4)</f>
        <v>0</v>
      </c>
      <c r="L221" s="191">
        <f>SUMIFS('Transport-DB'!Q:Q,'Transport-DB'!C:C,"="&amp;'Work DB'!C221,'Transport-DB'!F:F,"="&amp;'Work DB'!$L$4)</f>
        <v>0</v>
      </c>
      <c r="M221" s="191">
        <f>SUMIFS('Transport-DB'!Q:Q,'Transport-DB'!C:C,"="&amp;'Work DB'!C221,'Transport-DB'!F:F,"="&amp;'Work DB'!$M$4)</f>
        <v>0</v>
      </c>
      <c r="N221" s="191">
        <f>SUMIFS('Transport-DB'!Q:Q,'Transport-DB'!C:C,"="&amp;'Work DB'!C221,'Transport-DB'!F:F,"="&amp;'Work DB'!$N$4)</f>
        <v>0</v>
      </c>
      <c r="O221" s="191">
        <f>SUMIFS('Transport-DB'!Q:Q,'Transport-DB'!C:C,"="&amp;'Work DB'!C221,'Transport-DB'!F:F,"="&amp;'Work DB'!$O$4)</f>
        <v>0</v>
      </c>
      <c r="P221" s="191">
        <f>SUMIFS('Transport-DB'!Q:Q,'Transport-DB'!C:C,"="&amp;'Work DB'!C221,'Transport-DB'!F:F,"="&amp;'Work DB'!$P$4)</f>
        <v>0</v>
      </c>
      <c r="Q221" s="188">
        <f>SUMIFS('Transport-DB'!Q:Q,'Transport-DB'!C:C,"="&amp;'Work DB'!C221,'Transport-DB'!F:F,"="&amp;'Work DB'!$Q$4)</f>
        <v>0</v>
      </c>
      <c r="R221" s="189">
        <f>SUMIFS('Transport-DB'!Q:Q,'Transport-DB'!C:C,"="&amp;'Work DB'!C221,'Transport-DB'!F:F,"="&amp;'Work DB'!$R$4)</f>
        <v>0</v>
      </c>
      <c r="S221" s="190">
        <f t="shared" si="46"/>
        <v>0</v>
      </c>
      <c r="T221" s="191">
        <f t="shared" si="32"/>
        <v>0</v>
      </c>
      <c r="U221" s="191"/>
      <c r="V221" s="191"/>
      <c r="W221" s="191"/>
      <c r="X221" s="191"/>
      <c r="Y221" s="189"/>
      <c r="Z221" s="283"/>
      <c r="AA221" s="190">
        <f>SUMIFS('Transport-DB'!S:S,'Transport-DB'!C:C,"="&amp;'Work DB'!C221,'Transport-DB'!F:F,"="&amp;'Work DB'!$AA$4)</f>
        <v>0</v>
      </c>
      <c r="AB221" s="191">
        <f>SUMIFS('Transport-DB'!S:S,'Transport-DB'!C:C,"="&amp;'Work DB'!C221,'Transport-DB'!F:F,"="&amp;'Work DB'!$AB$4)</f>
        <v>0</v>
      </c>
      <c r="AC221" s="191">
        <f>SUMIFS('Transport-DB'!S:S,'Transport-DB'!C:C,"="&amp;'Work DB'!C221,'Transport-DB'!F:F,"="&amp;'Work DB'!$AC$4)</f>
        <v>0</v>
      </c>
      <c r="AD221" s="188">
        <f>SUMIFS('Transport-DB'!S:S,'Transport-DB'!C:C,"="&amp;'Work DB'!C221,'Transport-DB'!F:F,"="&amp;'Work DB'!$AD$4)</f>
        <v>0</v>
      </c>
      <c r="AE221" s="188">
        <f>SUMIFS('Transport-DB'!S:S,'Transport-DB'!C:C,"="&amp;'Work DB'!C221,'Transport-DB'!F:F,"="&amp;'Work DB'!$AE$4)</f>
        <v>0</v>
      </c>
      <c r="AF221" s="188">
        <f>SUMIFS('Transport-DB'!S:S,'Transport-DB'!C:C,"="&amp;'Work DB'!C221,'Transport-DB'!F:F,"="&amp;'Work DB'!$AF$4)</f>
        <v>0</v>
      </c>
      <c r="AG221" s="189"/>
      <c r="AH221" s="230">
        <f>SUMIFS('Transport-DB'!T:T,'Transport-DB'!C:C,"="&amp;'Work DB'!C221)</f>
        <v>0</v>
      </c>
      <c r="AI221" s="32">
        <v>0</v>
      </c>
      <c r="AJ221" s="420">
        <v>0</v>
      </c>
      <c r="AK221" s="30">
        <f>SUMIFS(Civil_DB[بتن],Civil_DB[تاریخ],"="&amp;'Work DB'!C221)</f>
        <v>0</v>
      </c>
      <c r="AL221" s="28">
        <v>0</v>
      </c>
      <c r="AM221" s="420">
        <v>0</v>
      </c>
      <c r="AN221" s="31">
        <v>0</v>
      </c>
      <c r="AO221" s="28"/>
      <c r="AP221" s="29"/>
      <c r="AQ221" s="29"/>
      <c r="AR221" s="30"/>
      <c r="AS221" s="28"/>
      <c r="AT221" s="29"/>
      <c r="AU221" s="460">
        <f>'Daily Gas'!AE34</f>
        <v>0</v>
      </c>
      <c r="AV221" s="206"/>
      <c r="AW221" s="29"/>
      <c r="AX221" s="29"/>
      <c r="AY221" s="29"/>
      <c r="AZ221" s="29"/>
      <c r="BA221" s="29"/>
      <c r="BB221" s="29"/>
      <c r="BC221" s="30"/>
      <c r="BD221" s="283"/>
      <c r="BE221" s="283"/>
      <c r="BF221" s="283"/>
      <c r="BG221" s="283"/>
      <c r="BH221" s="32"/>
      <c r="BI221" s="56"/>
      <c r="BJ221" s="509"/>
    </row>
    <row r="222" spans="2:77" s="523" customFormat="1" ht="21" x14ac:dyDescent="0.25">
      <c r="B222" s="514"/>
      <c r="C222" s="515">
        <f t="shared" si="48"/>
        <v>45587</v>
      </c>
      <c r="D222" s="516">
        <f>SUMIFS('Transport-DB'!R:R,'Transport-DB'!C:C,"="&amp;'Work DB'!C222,'Transport-DB'!F:F,"="&amp;'Work DB'!$D$4)</f>
        <v>0</v>
      </c>
      <c r="E222" s="517">
        <f>SUMIFS('Transport-DB'!R:R,'Transport-DB'!C:C,"="&amp;'Work DB'!C222,'Transport-DB'!F:F,"="&amp;'Work DB'!$E$4)</f>
        <v>0</v>
      </c>
      <c r="F222" s="517">
        <f>SUMIFS('Transport-DB'!R:R,'Transport-DB'!C:C,"="&amp;'Work DB'!C222,'Transport-DB'!F:F,"="&amp;'Work DB'!$F$4)</f>
        <v>0</v>
      </c>
      <c r="G222" s="517">
        <f>SUMIFS('Transport-DB'!R:R,'Transport-DB'!C:C,"="&amp;'Work DB'!C222,'Transport-DB'!F:F,"="&amp;'Work DB'!$G$4)</f>
        <v>0</v>
      </c>
      <c r="H222" s="518">
        <f>SUMIFS('Transport-DB'!R:R,'Transport-DB'!C:C,"="&amp;'Work DB'!C222,'Transport-DB'!F:F,"="&amp;'Work DB'!$H$4)</f>
        <v>0</v>
      </c>
      <c r="I222" s="517">
        <f>SUMIFS('Transport-DB'!R:R,'Transport-DB'!C:C,"="&amp;'Work DB'!C222,'Transport-DB'!F:F,"="&amp;'Work DB'!$I$4)</f>
        <v>0</v>
      </c>
      <c r="J222" s="519">
        <f>SUMIFS('Transport-DB'!R:R,'Transport-DB'!C:C,"="&amp;'Work DB'!C222,'Transport-DB'!F:F,"="&amp;'Work DB'!$J$4)</f>
        <v>0</v>
      </c>
      <c r="K222" s="516">
        <f>SUMIFS('Transport-DB'!Q:Q,'Transport-DB'!C:C,"="&amp;'Work DB'!C222,'Transport-DB'!F:F,"="&amp;'Work DB'!$K$4)</f>
        <v>0</v>
      </c>
      <c r="L222" s="517">
        <f>SUMIFS('Transport-DB'!Q:Q,'Transport-DB'!C:C,"="&amp;'Work DB'!C222,'Transport-DB'!F:F,"="&amp;'Work DB'!$L$4)</f>
        <v>0</v>
      </c>
      <c r="M222" s="517">
        <f>SUMIFS('Transport-DB'!Q:Q,'Transport-DB'!C:C,"="&amp;'Work DB'!C222,'Transport-DB'!F:F,"="&amp;'Work DB'!$M$4)</f>
        <v>0</v>
      </c>
      <c r="N222" s="517">
        <f>SUMIFS('Transport-DB'!Q:Q,'Transport-DB'!C:C,"="&amp;'Work DB'!C222,'Transport-DB'!F:F,"="&amp;'Work DB'!$N$4)</f>
        <v>0</v>
      </c>
      <c r="O222" s="517">
        <f>SUMIFS('Transport-DB'!Q:Q,'Transport-DB'!C:C,"="&amp;'Work DB'!C222,'Transport-DB'!F:F,"="&amp;'Work DB'!$O$4)</f>
        <v>0</v>
      </c>
      <c r="P222" s="517">
        <f>SUMIFS('Transport-DB'!Q:Q,'Transport-DB'!C:C,"="&amp;'Work DB'!C222,'Transport-DB'!F:F,"="&amp;'Work DB'!$P$4)</f>
        <v>0</v>
      </c>
      <c r="Q222" s="518">
        <f>SUMIFS('Transport-DB'!Q:Q,'Transport-DB'!C:C,"="&amp;'Work DB'!C222,'Transport-DB'!F:F,"="&amp;'Work DB'!$Q$4)</f>
        <v>0</v>
      </c>
      <c r="R222" s="520">
        <f>SUMIFS('Transport-DB'!Q:Q,'Transport-DB'!C:C,"="&amp;'Work DB'!C222,'Transport-DB'!F:F,"="&amp;'Work DB'!$R$4)</f>
        <v>0</v>
      </c>
      <c r="S222" s="516">
        <f t="shared" si="46"/>
        <v>0</v>
      </c>
      <c r="T222" s="517">
        <f t="shared" si="32"/>
        <v>0</v>
      </c>
      <c r="U222" s="517"/>
      <c r="V222" s="517"/>
      <c r="W222" s="517"/>
      <c r="X222" s="517"/>
      <c r="Y222" s="520"/>
      <c r="Z222" s="519"/>
      <c r="AA222" s="516">
        <f>SUMIFS('Transport-DB'!S:S,'Transport-DB'!C:C,"="&amp;'Work DB'!C222,'Transport-DB'!F:F,"="&amp;'Work DB'!$AA$4)</f>
        <v>0</v>
      </c>
      <c r="AB222" s="517">
        <f>SUMIFS('Transport-DB'!S:S,'Transport-DB'!C:C,"="&amp;'Work DB'!C222,'Transport-DB'!F:F,"="&amp;'Work DB'!$AB$4)</f>
        <v>0</v>
      </c>
      <c r="AC222" s="517">
        <f>SUMIFS('Transport-DB'!S:S,'Transport-DB'!C:C,"="&amp;'Work DB'!C222,'Transport-DB'!F:F,"="&amp;'Work DB'!$AC$4)</f>
        <v>0</v>
      </c>
      <c r="AD222" s="518">
        <f>SUMIFS('Transport-DB'!S:S,'Transport-DB'!C:C,"="&amp;'Work DB'!C222,'Transport-DB'!F:F,"="&amp;'Work DB'!$AD$4)</f>
        <v>0</v>
      </c>
      <c r="AE222" s="518">
        <f>SUMIFS('Transport-DB'!S:S,'Transport-DB'!C:C,"="&amp;'Work DB'!C222,'Transport-DB'!F:F,"="&amp;'Work DB'!$AE$4)</f>
        <v>0</v>
      </c>
      <c r="AF222" s="518">
        <f>SUMIFS('Transport-DB'!S:S,'Transport-DB'!C:C,"="&amp;'Work DB'!C222,'Transport-DB'!F:F,"="&amp;'Work DB'!$AF$4)</f>
        <v>0</v>
      </c>
      <c r="AG222" s="520"/>
      <c r="AH222" s="516">
        <f>SUMIFS('Transport-DB'!T:T,'Transport-DB'!C:C,"="&amp;'Work DB'!C222)</f>
        <v>0</v>
      </c>
      <c r="AI222" s="32">
        <v>0</v>
      </c>
      <c r="AJ222" s="420">
        <v>0</v>
      </c>
      <c r="AK222" s="30">
        <f>SUMIFS(Civil_DB[بتن],Civil_DB[تاریخ],"="&amp;'Work DB'!C222)</f>
        <v>0</v>
      </c>
      <c r="AL222" s="28">
        <v>0</v>
      </c>
      <c r="AM222" s="420">
        <v>0</v>
      </c>
      <c r="AN222" s="31">
        <v>0</v>
      </c>
      <c r="AO222" s="516"/>
      <c r="AP222" s="517"/>
      <c r="AQ222" s="517"/>
      <c r="AR222" s="520"/>
      <c r="AS222" s="516"/>
      <c r="AT222" s="517"/>
      <c r="AU222" s="520"/>
      <c r="AV222" s="521"/>
      <c r="AW222" s="517"/>
      <c r="AX222" s="517"/>
      <c r="AY222" s="517"/>
      <c r="AZ222" s="517"/>
      <c r="BA222" s="517"/>
      <c r="BB222" s="517"/>
      <c r="BC222" s="520"/>
      <c r="BD222" s="519"/>
      <c r="BE222" s="519"/>
      <c r="BF222" s="519"/>
      <c r="BG222" s="519"/>
      <c r="BH222" s="521"/>
      <c r="BI222" s="522" t="s">
        <v>40</v>
      </c>
    </row>
    <row r="223" spans="2:77" s="15" customFormat="1" ht="21" x14ac:dyDescent="0.25">
      <c r="B223" s="47"/>
      <c r="C223" s="20">
        <f t="shared" si="48"/>
        <v>45588</v>
      </c>
      <c r="D223" s="190">
        <f>SUMIFS('Transport-DB'!R:R,'Transport-DB'!C:C,"="&amp;'Work DB'!C223,'Transport-DB'!F:F,"="&amp;'Work DB'!$D$4)</f>
        <v>0</v>
      </c>
      <c r="E223" s="191">
        <f>SUMIFS('Transport-DB'!R:R,'Transport-DB'!C:C,"="&amp;'Work DB'!C223,'Transport-DB'!F:F,"="&amp;'Work DB'!$E$4)</f>
        <v>0</v>
      </c>
      <c r="F223" s="191">
        <f>SUMIFS('Transport-DB'!R:R,'Transport-DB'!C:C,"="&amp;'Work DB'!C223,'Transport-DB'!F:F,"="&amp;'Work DB'!$F$4)</f>
        <v>0</v>
      </c>
      <c r="G223" s="191">
        <f>SUMIFS('Transport-DB'!R:R,'Transport-DB'!C:C,"="&amp;'Work DB'!C223,'Transport-DB'!F:F,"="&amp;'Work DB'!$G$4)</f>
        <v>0</v>
      </c>
      <c r="H223" s="188">
        <f>SUMIFS('Transport-DB'!R:R,'Transport-DB'!C:C,"="&amp;'Work DB'!C223,'Transport-DB'!F:F,"="&amp;'Work DB'!$H$4)</f>
        <v>0</v>
      </c>
      <c r="I223" s="191">
        <f>SUMIFS('Transport-DB'!R:R,'Transport-DB'!C:C,"="&amp;'Work DB'!C223,'Transport-DB'!F:F,"="&amp;'Work DB'!$I$4)</f>
        <v>0</v>
      </c>
      <c r="J223" s="483">
        <f>SUMIFS('Transport-DB'!R:R,'Transport-DB'!C:C,"="&amp;'Work DB'!C223,'Transport-DB'!F:F,"="&amp;'Work DB'!$J$4)</f>
        <v>0</v>
      </c>
      <c r="K223" s="190">
        <f>SUMIFS('Transport-DB'!Q:Q,'Transport-DB'!C:C,"="&amp;'Work DB'!C223,'Transport-DB'!F:F,"="&amp;'Work DB'!$K$4)</f>
        <v>0</v>
      </c>
      <c r="L223" s="191">
        <f>SUMIFS('Transport-DB'!Q:Q,'Transport-DB'!C:C,"="&amp;'Work DB'!C223,'Transport-DB'!F:F,"="&amp;'Work DB'!$L$4)</f>
        <v>0</v>
      </c>
      <c r="M223" s="191">
        <f>SUMIFS('Transport-DB'!Q:Q,'Transport-DB'!C:C,"="&amp;'Work DB'!C223,'Transport-DB'!F:F,"="&amp;'Work DB'!$M$4)</f>
        <v>0</v>
      </c>
      <c r="N223" s="191">
        <f>SUMIFS('Transport-DB'!Q:Q,'Transport-DB'!C:C,"="&amp;'Work DB'!C223,'Transport-DB'!F:F,"="&amp;'Work DB'!$N$4)</f>
        <v>0</v>
      </c>
      <c r="O223" s="191">
        <f>SUMIFS('Transport-DB'!Q:Q,'Transport-DB'!C:C,"="&amp;'Work DB'!C223,'Transport-DB'!F:F,"="&amp;'Work DB'!$O$4)</f>
        <v>0</v>
      </c>
      <c r="P223" s="191">
        <f>SUMIFS('Transport-DB'!Q:Q,'Transport-DB'!C:C,"="&amp;'Work DB'!C223,'Transport-DB'!F:F,"="&amp;'Work DB'!$P$4)</f>
        <v>0</v>
      </c>
      <c r="Q223" s="188">
        <f>SUMIFS('Transport-DB'!Q:Q,'Transport-DB'!C:C,"="&amp;'Work DB'!C223,'Transport-DB'!F:F,"="&amp;'Work DB'!$Q$4)</f>
        <v>0</v>
      </c>
      <c r="R223" s="189">
        <f>SUMIFS('Transport-DB'!Q:Q,'Transport-DB'!C:C,"="&amp;'Work DB'!C223,'Transport-DB'!F:F,"="&amp;'Work DB'!$R$4)</f>
        <v>0</v>
      </c>
      <c r="S223" s="190">
        <f t="shared" si="46"/>
        <v>0</v>
      </c>
      <c r="T223" s="191">
        <f t="shared" si="32"/>
        <v>0</v>
      </c>
      <c r="U223" s="191"/>
      <c r="V223" s="191"/>
      <c r="W223" s="191"/>
      <c r="X223" s="191"/>
      <c r="Y223" s="189"/>
      <c r="Z223" s="283"/>
      <c r="AA223" s="190">
        <f>SUMIFS('Transport-DB'!S:S,'Transport-DB'!C:C,"="&amp;'Work DB'!C223,'Transport-DB'!F:F,"="&amp;'Work DB'!$AA$4)</f>
        <v>0</v>
      </c>
      <c r="AB223" s="191">
        <f>SUMIFS('Transport-DB'!S:S,'Transport-DB'!C:C,"="&amp;'Work DB'!C223,'Transport-DB'!F:F,"="&amp;'Work DB'!$AB$4)</f>
        <v>0</v>
      </c>
      <c r="AC223" s="191">
        <f>SUMIFS('Transport-DB'!S:S,'Transport-DB'!C:C,"="&amp;'Work DB'!C223,'Transport-DB'!F:F,"="&amp;'Work DB'!$AC$4)</f>
        <v>0</v>
      </c>
      <c r="AD223" s="188">
        <f>SUMIFS('Transport-DB'!S:S,'Transport-DB'!C:C,"="&amp;'Work DB'!C223,'Transport-DB'!F:F,"="&amp;'Work DB'!$AD$4)</f>
        <v>0</v>
      </c>
      <c r="AE223" s="188">
        <f>SUMIFS('Transport-DB'!S:S,'Transport-DB'!C:C,"="&amp;'Work DB'!C223,'Transport-DB'!F:F,"="&amp;'Work DB'!$AE$4)</f>
        <v>0</v>
      </c>
      <c r="AF223" s="188">
        <f>SUMIFS('Transport-DB'!S:S,'Transport-DB'!C:C,"="&amp;'Work DB'!C223,'Transport-DB'!F:F,"="&amp;'Work DB'!$AF$4)</f>
        <v>0</v>
      </c>
      <c r="AG223" s="189"/>
      <c r="AH223" s="230">
        <f>SUMIFS('Transport-DB'!T:T,'Transport-DB'!C:C,"="&amp;'Work DB'!C223)</f>
        <v>0</v>
      </c>
      <c r="AI223" s="32"/>
      <c r="AJ223" s="29"/>
      <c r="AK223" s="30">
        <f>SUMIFS(Civil_DB[بتن],Civil_DB[تاریخ],"="&amp;'Work DB'!C223)</f>
        <v>0</v>
      </c>
      <c r="AL223" s="28"/>
      <c r="AM223" s="29"/>
      <c r="AN223" s="31"/>
      <c r="AO223" s="28"/>
      <c r="AP223" s="29"/>
      <c r="AQ223" s="29"/>
      <c r="AR223" s="30"/>
      <c r="AS223" s="28"/>
      <c r="AT223" s="29"/>
      <c r="AU223" s="30"/>
      <c r="AV223" s="206"/>
      <c r="AW223" s="29"/>
      <c r="AX223" s="29"/>
      <c r="AY223" s="29"/>
      <c r="AZ223" s="29"/>
      <c r="BA223" s="29"/>
      <c r="BB223" s="29"/>
      <c r="BC223" s="30"/>
      <c r="BD223" s="283"/>
      <c r="BE223" s="283"/>
      <c r="BF223" s="283"/>
      <c r="BG223" s="283"/>
      <c r="BH223" s="32"/>
      <c r="BI223" s="56"/>
      <c r="BJ223" s="509"/>
    </row>
    <row r="224" spans="2:77" s="15" customFormat="1" ht="21" x14ac:dyDescent="0.25">
      <c r="B224" s="47"/>
      <c r="C224" s="20">
        <f t="shared" si="48"/>
        <v>45589</v>
      </c>
      <c r="D224" s="190">
        <f>SUMIFS('Transport-DB'!R:R,'Transport-DB'!C:C,"="&amp;'Work DB'!C224,'Transport-DB'!F:F,"="&amp;'Work DB'!$D$4)</f>
        <v>0</v>
      </c>
      <c r="E224" s="191">
        <f>SUMIFS('Transport-DB'!R:R,'Transport-DB'!C:C,"="&amp;'Work DB'!C224,'Transport-DB'!F:F,"="&amp;'Work DB'!$E$4)</f>
        <v>0</v>
      </c>
      <c r="F224" s="191">
        <f>SUMIFS('Transport-DB'!R:R,'Transport-DB'!C:C,"="&amp;'Work DB'!C224,'Transport-DB'!F:F,"="&amp;'Work DB'!$F$4)</f>
        <v>0</v>
      </c>
      <c r="G224" s="191">
        <f>SUMIFS('Transport-DB'!R:R,'Transport-DB'!C:C,"="&amp;'Work DB'!C224,'Transport-DB'!F:F,"="&amp;'Work DB'!$G$4)</f>
        <v>0</v>
      </c>
      <c r="H224" s="188">
        <f>SUMIFS('Transport-DB'!R:R,'Transport-DB'!C:C,"="&amp;'Work DB'!C224,'Transport-DB'!F:F,"="&amp;'Work DB'!$H$4)</f>
        <v>0</v>
      </c>
      <c r="I224" s="191">
        <f>SUMIFS('Transport-DB'!R:R,'Transport-DB'!C:C,"="&amp;'Work DB'!C224,'Transport-DB'!F:F,"="&amp;'Work DB'!$I$4)</f>
        <v>0</v>
      </c>
      <c r="J224" s="483">
        <f>SUMIFS('Transport-DB'!R:R,'Transport-DB'!C:C,"="&amp;'Work DB'!C224,'Transport-DB'!F:F,"="&amp;'Work DB'!$J$4)</f>
        <v>0</v>
      </c>
      <c r="K224" s="190">
        <f>SUMIFS('Transport-DB'!Q:Q,'Transport-DB'!C:C,"="&amp;'Work DB'!C224,'Transport-DB'!F:F,"="&amp;'Work DB'!$K$4)</f>
        <v>0</v>
      </c>
      <c r="L224" s="191">
        <f>SUMIFS('Transport-DB'!Q:Q,'Transport-DB'!C:C,"="&amp;'Work DB'!C224,'Transport-DB'!F:F,"="&amp;'Work DB'!$L$4)</f>
        <v>0</v>
      </c>
      <c r="M224" s="191">
        <f>SUMIFS('Transport-DB'!Q:Q,'Transport-DB'!C:C,"="&amp;'Work DB'!C224,'Transport-DB'!F:F,"="&amp;'Work DB'!$M$4)</f>
        <v>0</v>
      </c>
      <c r="N224" s="191">
        <f>SUMIFS('Transport-DB'!Q:Q,'Transport-DB'!C:C,"="&amp;'Work DB'!C224,'Transport-DB'!F:F,"="&amp;'Work DB'!$N$4)</f>
        <v>0</v>
      </c>
      <c r="O224" s="191">
        <f>SUMIFS('Transport-DB'!Q:Q,'Transport-DB'!C:C,"="&amp;'Work DB'!C224,'Transport-DB'!F:F,"="&amp;'Work DB'!$O$4)</f>
        <v>0</v>
      </c>
      <c r="P224" s="191">
        <f>SUMIFS('Transport-DB'!Q:Q,'Transport-DB'!C:C,"="&amp;'Work DB'!C224,'Transport-DB'!F:F,"="&amp;'Work DB'!$P$4)</f>
        <v>0</v>
      </c>
      <c r="Q224" s="188">
        <f>SUMIFS('Transport-DB'!Q:Q,'Transport-DB'!C:C,"="&amp;'Work DB'!C224,'Transport-DB'!F:F,"="&amp;'Work DB'!$Q$4)</f>
        <v>0</v>
      </c>
      <c r="R224" s="189">
        <f>SUMIFS('Transport-DB'!Q:Q,'Transport-DB'!C:C,"="&amp;'Work DB'!C224,'Transport-DB'!F:F,"="&amp;'Work DB'!$R$4)</f>
        <v>0</v>
      </c>
      <c r="S224" s="190">
        <f t="shared" si="46"/>
        <v>0</v>
      </c>
      <c r="T224" s="191">
        <f t="shared" si="32"/>
        <v>0</v>
      </c>
      <c r="U224" s="191"/>
      <c r="V224" s="191"/>
      <c r="W224" s="191"/>
      <c r="X224" s="191"/>
      <c r="Y224" s="189"/>
      <c r="Z224" s="283"/>
      <c r="AA224" s="190">
        <f>SUMIFS('Transport-DB'!S:S,'Transport-DB'!C:C,"="&amp;'Work DB'!C224,'Transport-DB'!F:F,"="&amp;'Work DB'!$AA$4)</f>
        <v>0</v>
      </c>
      <c r="AB224" s="191">
        <f>SUMIFS('Transport-DB'!S:S,'Transport-DB'!C:C,"="&amp;'Work DB'!C224,'Transport-DB'!F:F,"="&amp;'Work DB'!$AB$4)</f>
        <v>0</v>
      </c>
      <c r="AC224" s="191">
        <f>SUMIFS('Transport-DB'!S:S,'Transport-DB'!C:C,"="&amp;'Work DB'!C224,'Transport-DB'!F:F,"="&amp;'Work DB'!$AC$4)</f>
        <v>0</v>
      </c>
      <c r="AD224" s="188">
        <f>SUMIFS('Transport-DB'!S:S,'Transport-DB'!C:C,"="&amp;'Work DB'!C224,'Transport-DB'!F:F,"="&amp;'Work DB'!$AD$4)</f>
        <v>0</v>
      </c>
      <c r="AE224" s="188">
        <f>SUMIFS('Transport-DB'!S:S,'Transport-DB'!C:C,"="&amp;'Work DB'!C224,'Transport-DB'!F:F,"="&amp;'Work DB'!$AE$4)</f>
        <v>0</v>
      </c>
      <c r="AF224" s="188">
        <f>SUMIFS('Transport-DB'!S:S,'Transport-DB'!C:C,"="&amp;'Work DB'!C224,'Transport-DB'!F:F,"="&amp;'Work DB'!$AF$4)</f>
        <v>0</v>
      </c>
      <c r="AG224" s="189"/>
      <c r="AH224" s="230">
        <f>SUMIFS('Transport-DB'!T:T,'Transport-DB'!C:C,"="&amp;'Work DB'!C224)</f>
        <v>0</v>
      </c>
      <c r="AI224" s="32"/>
      <c r="AJ224" s="29"/>
      <c r="AK224" s="30">
        <f>SUMIFS(Civil_DB[بتن],Civil_DB[تاریخ],"="&amp;'Work DB'!C224)</f>
        <v>0</v>
      </c>
      <c r="AL224" s="28"/>
      <c r="AM224" s="29"/>
      <c r="AN224" s="31"/>
      <c r="AO224" s="28"/>
      <c r="AP224" s="29"/>
      <c r="AQ224" s="29"/>
      <c r="AR224" s="30"/>
      <c r="AS224" s="28"/>
      <c r="AT224" s="29"/>
      <c r="AU224" s="30"/>
      <c r="AV224" s="206"/>
      <c r="AW224" s="29"/>
      <c r="AX224" s="29"/>
      <c r="AY224" s="29"/>
      <c r="AZ224" s="29"/>
      <c r="BA224" s="29"/>
      <c r="BB224" s="29"/>
      <c r="BC224" s="30"/>
      <c r="BD224" s="283"/>
      <c r="BE224" s="283"/>
      <c r="BF224" s="283"/>
      <c r="BG224" s="283"/>
      <c r="BH224" s="32"/>
      <c r="BI224" s="56"/>
      <c r="BJ224" s="509"/>
    </row>
    <row r="225" spans="2:62" s="15" customFormat="1" ht="21" x14ac:dyDescent="0.25">
      <c r="B225" s="47"/>
      <c r="C225" s="20">
        <f t="shared" si="48"/>
        <v>45590</v>
      </c>
      <c r="D225" s="190">
        <f>SUMIFS('Transport-DB'!R:R,'Transport-DB'!C:C,"="&amp;'Work DB'!C225,'Transport-DB'!F:F,"="&amp;'Work DB'!$D$4)</f>
        <v>0</v>
      </c>
      <c r="E225" s="191">
        <f>SUMIFS('Transport-DB'!R:R,'Transport-DB'!C:C,"="&amp;'Work DB'!C225,'Transport-DB'!F:F,"="&amp;'Work DB'!$E$4)</f>
        <v>0</v>
      </c>
      <c r="F225" s="191">
        <f>SUMIFS('Transport-DB'!R:R,'Transport-DB'!C:C,"="&amp;'Work DB'!C225,'Transport-DB'!F:F,"="&amp;'Work DB'!$F$4)</f>
        <v>0</v>
      </c>
      <c r="G225" s="191">
        <f>SUMIFS('Transport-DB'!R:R,'Transport-DB'!C:C,"="&amp;'Work DB'!C225,'Transport-DB'!F:F,"="&amp;'Work DB'!$G$4)</f>
        <v>0</v>
      </c>
      <c r="H225" s="188">
        <f>SUMIFS('Transport-DB'!R:R,'Transport-DB'!C:C,"="&amp;'Work DB'!C225,'Transport-DB'!F:F,"="&amp;'Work DB'!$H$4)</f>
        <v>0</v>
      </c>
      <c r="I225" s="191">
        <f>SUMIFS('Transport-DB'!R:R,'Transport-DB'!C:C,"="&amp;'Work DB'!C225,'Transport-DB'!F:F,"="&amp;'Work DB'!$I$4)</f>
        <v>0</v>
      </c>
      <c r="J225" s="483">
        <f>SUMIFS('Transport-DB'!R:R,'Transport-DB'!C:C,"="&amp;'Work DB'!C225,'Transport-DB'!F:F,"="&amp;'Work DB'!$J$4)</f>
        <v>0</v>
      </c>
      <c r="K225" s="190">
        <f>SUMIFS('Transport-DB'!Q:Q,'Transport-DB'!C:C,"="&amp;'Work DB'!C225,'Transport-DB'!F:F,"="&amp;'Work DB'!$K$4)</f>
        <v>0</v>
      </c>
      <c r="L225" s="191">
        <f>SUMIFS('Transport-DB'!Q:Q,'Transport-DB'!C:C,"="&amp;'Work DB'!C225,'Transport-DB'!F:F,"="&amp;'Work DB'!$L$4)</f>
        <v>0</v>
      </c>
      <c r="M225" s="191">
        <f>SUMIFS('Transport-DB'!Q:Q,'Transport-DB'!C:C,"="&amp;'Work DB'!C225,'Transport-DB'!F:F,"="&amp;'Work DB'!$M$4)</f>
        <v>0</v>
      </c>
      <c r="N225" s="191">
        <f>SUMIFS('Transport-DB'!Q:Q,'Transport-DB'!C:C,"="&amp;'Work DB'!C225,'Transport-DB'!F:F,"="&amp;'Work DB'!$N$4)</f>
        <v>0</v>
      </c>
      <c r="O225" s="191">
        <f>SUMIFS('Transport-DB'!Q:Q,'Transport-DB'!C:C,"="&amp;'Work DB'!C225,'Transport-DB'!F:F,"="&amp;'Work DB'!$O$4)</f>
        <v>0</v>
      </c>
      <c r="P225" s="191">
        <f>SUMIFS('Transport-DB'!Q:Q,'Transport-DB'!C:C,"="&amp;'Work DB'!C225,'Transport-DB'!F:F,"="&amp;'Work DB'!$P$4)</f>
        <v>0</v>
      </c>
      <c r="Q225" s="188">
        <f>SUMIFS('Transport-DB'!Q:Q,'Transport-DB'!C:C,"="&amp;'Work DB'!C225,'Transport-DB'!F:F,"="&amp;'Work DB'!$Q$4)</f>
        <v>0</v>
      </c>
      <c r="R225" s="189">
        <f>SUMIFS('Transport-DB'!Q:Q,'Transport-DB'!C:C,"="&amp;'Work DB'!C225,'Transport-DB'!F:F,"="&amp;'Work DB'!$R$4)</f>
        <v>0</v>
      </c>
      <c r="S225" s="190">
        <f t="shared" si="46"/>
        <v>0</v>
      </c>
      <c r="T225" s="191">
        <f t="shared" si="32"/>
        <v>0</v>
      </c>
      <c r="U225" s="191"/>
      <c r="V225" s="191"/>
      <c r="W225" s="191"/>
      <c r="X225" s="191"/>
      <c r="Y225" s="189"/>
      <c r="Z225" s="283"/>
      <c r="AA225" s="190">
        <f>SUMIFS('Transport-DB'!S:S,'Transport-DB'!C:C,"="&amp;'Work DB'!C225,'Transport-DB'!F:F,"="&amp;'Work DB'!$AA$4)</f>
        <v>0</v>
      </c>
      <c r="AB225" s="191">
        <f>SUMIFS('Transport-DB'!S:S,'Transport-DB'!C:C,"="&amp;'Work DB'!C225,'Transport-DB'!F:F,"="&amp;'Work DB'!$AB$4)</f>
        <v>0</v>
      </c>
      <c r="AC225" s="191">
        <f>SUMIFS('Transport-DB'!S:S,'Transport-DB'!C:C,"="&amp;'Work DB'!C225,'Transport-DB'!F:F,"="&amp;'Work DB'!$AC$4)</f>
        <v>0</v>
      </c>
      <c r="AD225" s="188">
        <f>SUMIFS('Transport-DB'!S:S,'Transport-DB'!C:C,"="&amp;'Work DB'!C225,'Transport-DB'!F:F,"="&amp;'Work DB'!$AD$4)</f>
        <v>0</v>
      </c>
      <c r="AE225" s="188">
        <f>SUMIFS('Transport-DB'!S:S,'Transport-DB'!C:C,"="&amp;'Work DB'!C225,'Transport-DB'!F:F,"="&amp;'Work DB'!$AE$4)</f>
        <v>0</v>
      </c>
      <c r="AF225" s="188">
        <f>SUMIFS('Transport-DB'!S:S,'Transport-DB'!C:C,"="&amp;'Work DB'!C225,'Transport-DB'!F:F,"="&amp;'Work DB'!$AF$4)</f>
        <v>0</v>
      </c>
      <c r="AG225" s="189"/>
      <c r="AH225" s="230">
        <f>SUMIFS('Transport-DB'!T:T,'Transport-DB'!C:C,"="&amp;'Work DB'!C225)</f>
        <v>0</v>
      </c>
      <c r="AI225" s="32"/>
      <c r="AJ225" s="29"/>
      <c r="AK225" s="30">
        <f>SUMIFS(Civil_DB[بتن],Civil_DB[تاریخ],"="&amp;'Work DB'!C225)</f>
        <v>0</v>
      </c>
      <c r="AL225" s="28"/>
      <c r="AM225" s="29"/>
      <c r="AN225" s="31"/>
      <c r="AO225" s="28"/>
      <c r="AP225" s="29"/>
      <c r="AQ225" s="29"/>
      <c r="AR225" s="30"/>
      <c r="AS225" s="28"/>
      <c r="AT225" s="29"/>
      <c r="AU225" s="30"/>
      <c r="AV225" s="206"/>
      <c r="AW225" s="29"/>
      <c r="AX225" s="29"/>
      <c r="AY225" s="29"/>
      <c r="AZ225" s="29"/>
      <c r="BA225" s="29"/>
      <c r="BB225" s="29"/>
      <c r="BC225" s="30"/>
      <c r="BD225" s="283"/>
      <c r="BE225" s="283"/>
      <c r="BF225" s="283"/>
      <c r="BG225" s="283"/>
      <c r="BH225" s="32"/>
      <c r="BI225" s="56"/>
      <c r="BJ225" s="509"/>
    </row>
    <row r="226" spans="2:62" s="15" customFormat="1" ht="21" x14ac:dyDescent="0.25">
      <c r="B226" s="47"/>
      <c r="C226" s="20">
        <f t="shared" si="48"/>
        <v>45591</v>
      </c>
      <c r="D226" s="190">
        <f>SUMIFS('Transport-DB'!R:R,'Transport-DB'!C:C,"="&amp;'Work DB'!C226,'Transport-DB'!F:F,"="&amp;'Work DB'!$D$4)</f>
        <v>0</v>
      </c>
      <c r="E226" s="191">
        <f>SUMIFS('Transport-DB'!R:R,'Transport-DB'!C:C,"="&amp;'Work DB'!C226,'Transport-DB'!F:F,"="&amp;'Work DB'!$E$4)</f>
        <v>0</v>
      </c>
      <c r="F226" s="191">
        <f>SUMIFS('Transport-DB'!R:R,'Transport-DB'!C:C,"="&amp;'Work DB'!C226,'Transport-DB'!F:F,"="&amp;'Work DB'!$F$4)</f>
        <v>0</v>
      </c>
      <c r="G226" s="191">
        <f>SUMIFS('Transport-DB'!R:R,'Transport-DB'!C:C,"="&amp;'Work DB'!C226,'Transport-DB'!F:F,"="&amp;'Work DB'!$G$4)</f>
        <v>0</v>
      </c>
      <c r="H226" s="188">
        <f>SUMIFS('Transport-DB'!R:R,'Transport-DB'!C:C,"="&amp;'Work DB'!C226,'Transport-DB'!F:F,"="&amp;'Work DB'!$H$4)</f>
        <v>0</v>
      </c>
      <c r="I226" s="191">
        <f>SUMIFS('Transport-DB'!R:R,'Transport-DB'!C:C,"="&amp;'Work DB'!C226,'Transport-DB'!F:F,"="&amp;'Work DB'!$I$4)</f>
        <v>0</v>
      </c>
      <c r="J226" s="483">
        <f>SUMIFS('Transport-DB'!R:R,'Transport-DB'!C:C,"="&amp;'Work DB'!C226,'Transport-DB'!F:F,"="&amp;'Work DB'!$J$4)</f>
        <v>0</v>
      </c>
      <c r="K226" s="190">
        <f>SUMIFS('Transport-DB'!Q:Q,'Transport-DB'!C:C,"="&amp;'Work DB'!C226,'Transport-DB'!F:F,"="&amp;'Work DB'!$K$4)</f>
        <v>0</v>
      </c>
      <c r="L226" s="191">
        <f>SUMIFS('Transport-DB'!Q:Q,'Transport-DB'!C:C,"="&amp;'Work DB'!C226,'Transport-DB'!F:F,"="&amp;'Work DB'!$L$4)</f>
        <v>0</v>
      </c>
      <c r="M226" s="191">
        <f>SUMIFS('Transport-DB'!Q:Q,'Transport-DB'!C:C,"="&amp;'Work DB'!C226,'Transport-DB'!F:F,"="&amp;'Work DB'!$M$4)</f>
        <v>0</v>
      </c>
      <c r="N226" s="191">
        <f>SUMIFS('Transport-DB'!Q:Q,'Transport-DB'!C:C,"="&amp;'Work DB'!C226,'Transport-DB'!F:F,"="&amp;'Work DB'!$N$4)</f>
        <v>0</v>
      </c>
      <c r="O226" s="191">
        <f>SUMIFS('Transport-DB'!Q:Q,'Transport-DB'!C:C,"="&amp;'Work DB'!C226,'Transport-DB'!F:F,"="&amp;'Work DB'!$O$4)</f>
        <v>0</v>
      </c>
      <c r="P226" s="191">
        <f>SUMIFS('Transport-DB'!Q:Q,'Transport-DB'!C:C,"="&amp;'Work DB'!C226,'Transport-DB'!F:F,"="&amp;'Work DB'!$P$4)</f>
        <v>0</v>
      </c>
      <c r="Q226" s="188">
        <f>SUMIFS('Transport-DB'!Q:Q,'Transport-DB'!C:C,"="&amp;'Work DB'!C226,'Transport-DB'!F:F,"="&amp;'Work DB'!$Q$4)</f>
        <v>0</v>
      </c>
      <c r="R226" s="189">
        <f>SUMIFS('Transport-DB'!Q:Q,'Transport-DB'!C:C,"="&amp;'Work DB'!C226,'Transport-DB'!F:F,"="&amp;'Work DB'!$R$4)</f>
        <v>0</v>
      </c>
      <c r="S226" s="190">
        <f t="shared" si="46"/>
        <v>0</v>
      </c>
      <c r="T226" s="191">
        <f t="shared" si="32"/>
        <v>0</v>
      </c>
      <c r="U226" s="191"/>
      <c r="V226" s="191"/>
      <c r="W226" s="191"/>
      <c r="X226" s="191"/>
      <c r="Y226" s="189"/>
      <c r="Z226" s="283"/>
      <c r="AA226" s="190">
        <f>SUMIFS('Transport-DB'!S:S,'Transport-DB'!C:C,"="&amp;'Work DB'!C226,'Transport-DB'!F:F,"="&amp;'Work DB'!$AA$4)</f>
        <v>0</v>
      </c>
      <c r="AB226" s="191">
        <f>SUMIFS('Transport-DB'!S:S,'Transport-DB'!C:C,"="&amp;'Work DB'!C226,'Transport-DB'!F:F,"="&amp;'Work DB'!$AB$4)</f>
        <v>0</v>
      </c>
      <c r="AC226" s="191">
        <f>SUMIFS('Transport-DB'!S:S,'Transport-DB'!C:C,"="&amp;'Work DB'!C226,'Transport-DB'!F:F,"="&amp;'Work DB'!$AC$4)</f>
        <v>0</v>
      </c>
      <c r="AD226" s="188">
        <f>SUMIFS('Transport-DB'!S:S,'Transport-DB'!C:C,"="&amp;'Work DB'!C226,'Transport-DB'!F:F,"="&amp;'Work DB'!$AD$4)</f>
        <v>0</v>
      </c>
      <c r="AE226" s="188">
        <f>SUMIFS('Transport-DB'!S:S,'Transport-DB'!C:C,"="&amp;'Work DB'!C226,'Transport-DB'!F:F,"="&amp;'Work DB'!$AE$4)</f>
        <v>0</v>
      </c>
      <c r="AF226" s="188">
        <f>SUMIFS('Transport-DB'!S:S,'Transport-DB'!C:C,"="&amp;'Work DB'!C226,'Transport-DB'!F:F,"="&amp;'Work DB'!$AF$4)</f>
        <v>0</v>
      </c>
      <c r="AG226" s="189"/>
      <c r="AH226" s="230">
        <f>SUMIFS('Transport-DB'!T:T,'Transport-DB'!C:C,"="&amp;'Work DB'!C226)</f>
        <v>0</v>
      </c>
      <c r="AI226" s="32"/>
      <c r="AJ226" s="29"/>
      <c r="AK226" s="30">
        <f>SUMIFS(Civil_DB[بتن],Civil_DB[تاریخ],"="&amp;'Work DB'!C226)</f>
        <v>0</v>
      </c>
      <c r="AL226" s="28"/>
      <c r="AM226" s="29"/>
      <c r="AN226" s="31"/>
      <c r="AO226" s="28"/>
      <c r="AP226" s="29"/>
      <c r="AQ226" s="29"/>
      <c r="AR226" s="30"/>
      <c r="AS226" s="28"/>
      <c r="AT226" s="29"/>
      <c r="AU226" s="30"/>
      <c r="AV226" s="206"/>
      <c r="AW226" s="29"/>
      <c r="AX226" s="29"/>
      <c r="AY226" s="29"/>
      <c r="AZ226" s="29"/>
      <c r="BA226" s="29"/>
      <c r="BB226" s="29"/>
      <c r="BC226" s="30"/>
      <c r="BD226" s="283"/>
      <c r="BE226" s="283"/>
      <c r="BF226" s="283"/>
      <c r="BG226" s="283"/>
      <c r="BH226" s="32"/>
      <c r="BI226" s="56"/>
      <c r="BJ226" s="509"/>
    </row>
    <row r="227" spans="2:62" s="15" customFormat="1" ht="21" x14ac:dyDescent="0.25">
      <c r="B227" s="47"/>
      <c r="C227" s="20">
        <f t="shared" si="48"/>
        <v>45592</v>
      </c>
      <c r="D227" s="190">
        <f>SUMIFS('Transport-DB'!R:R,'Transport-DB'!C:C,"="&amp;'Work DB'!C227,'Transport-DB'!F:F,"="&amp;'Work DB'!$D$4)</f>
        <v>0</v>
      </c>
      <c r="E227" s="191">
        <f>SUMIFS('Transport-DB'!R:R,'Transport-DB'!C:C,"="&amp;'Work DB'!C227,'Transport-DB'!F:F,"="&amp;'Work DB'!$E$4)</f>
        <v>0</v>
      </c>
      <c r="F227" s="191">
        <f>SUMIFS('Transport-DB'!R:R,'Transport-DB'!C:C,"="&amp;'Work DB'!C227,'Transport-DB'!F:F,"="&amp;'Work DB'!$F$4)</f>
        <v>0</v>
      </c>
      <c r="G227" s="191">
        <f>SUMIFS('Transport-DB'!R:R,'Transport-DB'!C:C,"="&amp;'Work DB'!C227,'Transport-DB'!F:F,"="&amp;'Work DB'!$G$4)</f>
        <v>0</v>
      </c>
      <c r="H227" s="188">
        <f>SUMIFS('Transport-DB'!R:R,'Transport-DB'!C:C,"="&amp;'Work DB'!C227,'Transport-DB'!F:F,"="&amp;'Work DB'!$H$4)</f>
        <v>0</v>
      </c>
      <c r="I227" s="191">
        <f>SUMIFS('Transport-DB'!R:R,'Transport-DB'!C:C,"="&amp;'Work DB'!C227,'Transport-DB'!F:F,"="&amp;'Work DB'!$I$4)</f>
        <v>0</v>
      </c>
      <c r="J227" s="483">
        <f>SUMIFS('Transport-DB'!R:R,'Transport-DB'!C:C,"="&amp;'Work DB'!C227,'Transport-DB'!F:F,"="&amp;'Work DB'!$J$4)</f>
        <v>0</v>
      </c>
      <c r="K227" s="190">
        <f>SUMIFS('Transport-DB'!Q:Q,'Transport-DB'!C:C,"="&amp;'Work DB'!C227,'Transport-DB'!F:F,"="&amp;'Work DB'!$K$4)</f>
        <v>0</v>
      </c>
      <c r="L227" s="191">
        <f>SUMIFS('Transport-DB'!Q:Q,'Transport-DB'!C:C,"="&amp;'Work DB'!C227,'Transport-DB'!F:F,"="&amp;'Work DB'!$L$4)</f>
        <v>0</v>
      </c>
      <c r="M227" s="191">
        <f>SUMIFS('Transport-DB'!Q:Q,'Transport-DB'!C:C,"="&amp;'Work DB'!C227,'Transport-DB'!F:F,"="&amp;'Work DB'!$M$4)</f>
        <v>0</v>
      </c>
      <c r="N227" s="191">
        <f>SUMIFS('Transport-DB'!Q:Q,'Transport-DB'!C:C,"="&amp;'Work DB'!C227,'Transport-DB'!F:F,"="&amp;'Work DB'!$N$4)</f>
        <v>0</v>
      </c>
      <c r="O227" s="191">
        <f>SUMIFS('Transport-DB'!Q:Q,'Transport-DB'!C:C,"="&amp;'Work DB'!C227,'Transport-DB'!F:F,"="&amp;'Work DB'!$O$4)</f>
        <v>0</v>
      </c>
      <c r="P227" s="191">
        <f>SUMIFS('Transport-DB'!Q:Q,'Transport-DB'!C:C,"="&amp;'Work DB'!C227,'Transport-DB'!F:F,"="&amp;'Work DB'!$P$4)</f>
        <v>0</v>
      </c>
      <c r="Q227" s="188">
        <f>SUMIFS('Transport-DB'!Q:Q,'Transport-DB'!C:C,"="&amp;'Work DB'!C227,'Transport-DB'!F:F,"="&amp;'Work DB'!$Q$4)</f>
        <v>0</v>
      </c>
      <c r="R227" s="189">
        <f>SUMIFS('Transport-DB'!Q:Q,'Transport-DB'!C:C,"="&amp;'Work DB'!C227,'Transport-DB'!F:F,"="&amp;'Work DB'!$R$4)</f>
        <v>0</v>
      </c>
      <c r="S227" s="190">
        <f t="shared" si="46"/>
        <v>0</v>
      </c>
      <c r="T227" s="191">
        <f t="shared" si="32"/>
        <v>0</v>
      </c>
      <c r="U227" s="191"/>
      <c r="V227" s="191"/>
      <c r="W227" s="191"/>
      <c r="X227" s="191"/>
      <c r="Y227" s="189"/>
      <c r="Z227" s="283"/>
      <c r="AA227" s="190">
        <f>SUMIFS('Transport-DB'!S:S,'Transport-DB'!C:C,"="&amp;'Work DB'!C227,'Transport-DB'!F:F,"="&amp;'Work DB'!$AA$4)</f>
        <v>0</v>
      </c>
      <c r="AB227" s="191">
        <f>SUMIFS('Transport-DB'!S:S,'Transport-DB'!C:C,"="&amp;'Work DB'!C227,'Transport-DB'!F:F,"="&amp;'Work DB'!$AB$4)</f>
        <v>0</v>
      </c>
      <c r="AC227" s="191">
        <f>SUMIFS('Transport-DB'!S:S,'Transport-DB'!C:C,"="&amp;'Work DB'!C227,'Transport-DB'!F:F,"="&amp;'Work DB'!$AC$4)</f>
        <v>0</v>
      </c>
      <c r="AD227" s="188">
        <f>SUMIFS('Transport-DB'!S:S,'Transport-DB'!C:C,"="&amp;'Work DB'!C227,'Transport-DB'!F:F,"="&amp;'Work DB'!$AD$4)</f>
        <v>0</v>
      </c>
      <c r="AE227" s="188">
        <f>SUMIFS('Transport-DB'!S:S,'Transport-DB'!C:C,"="&amp;'Work DB'!C227,'Transport-DB'!F:F,"="&amp;'Work DB'!$AE$4)</f>
        <v>0</v>
      </c>
      <c r="AF227" s="188">
        <f>SUMIFS('Transport-DB'!S:S,'Transport-DB'!C:C,"="&amp;'Work DB'!C227,'Transport-DB'!F:F,"="&amp;'Work DB'!$AF$4)</f>
        <v>0</v>
      </c>
      <c r="AG227" s="189"/>
      <c r="AH227" s="230">
        <f>SUMIFS('Transport-DB'!T:T,'Transport-DB'!C:C,"="&amp;'Work DB'!C227)</f>
        <v>0</v>
      </c>
      <c r="AI227" s="32"/>
      <c r="AJ227" s="29"/>
      <c r="AK227" s="30">
        <f>SUMIFS(Civil_DB[بتن],Civil_DB[تاریخ],"="&amp;'Work DB'!C227)</f>
        <v>0</v>
      </c>
      <c r="AL227" s="28"/>
      <c r="AM227" s="29"/>
      <c r="AN227" s="31"/>
      <c r="AO227" s="28"/>
      <c r="AP227" s="29"/>
      <c r="AQ227" s="29"/>
      <c r="AR227" s="30"/>
      <c r="AS227" s="28"/>
      <c r="AT227" s="29"/>
      <c r="AU227" s="30"/>
      <c r="AV227" s="206"/>
      <c r="AW227" s="29"/>
      <c r="AX227" s="29"/>
      <c r="AY227" s="29"/>
      <c r="AZ227" s="29"/>
      <c r="BA227" s="29"/>
      <c r="BB227" s="29"/>
      <c r="BC227" s="30"/>
      <c r="BD227" s="283"/>
      <c r="BE227" s="283"/>
      <c r="BF227" s="283"/>
      <c r="BG227" s="283"/>
      <c r="BH227" s="32"/>
      <c r="BI227" s="56"/>
      <c r="BJ227" s="509"/>
    </row>
    <row r="228" spans="2:62" s="15" customFormat="1" ht="21" x14ac:dyDescent="0.25">
      <c r="B228" s="47"/>
      <c r="C228" s="20">
        <f t="shared" si="48"/>
        <v>45593</v>
      </c>
      <c r="D228" s="190">
        <f>SUMIFS('Transport-DB'!R:R,'Transport-DB'!C:C,"="&amp;'Work DB'!C228,'Transport-DB'!F:F,"="&amp;'Work DB'!$D$4)</f>
        <v>0</v>
      </c>
      <c r="E228" s="191">
        <f>SUMIFS('Transport-DB'!R:R,'Transport-DB'!C:C,"="&amp;'Work DB'!C228,'Transport-DB'!F:F,"="&amp;'Work DB'!$E$4)</f>
        <v>0</v>
      </c>
      <c r="F228" s="191">
        <f>SUMIFS('Transport-DB'!R:R,'Transport-DB'!C:C,"="&amp;'Work DB'!C228,'Transport-DB'!F:F,"="&amp;'Work DB'!$F$4)</f>
        <v>0</v>
      </c>
      <c r="G228" s="191">
        <f>SUMIFS('Transport-DB'!R:R,'Transport-DB'!C:C,"="&amp;'Work DB'!C228,'Transport-DB'!F:F,"="&amp;'Work DB'!$G$4)</f>
        <v>0</v>
      </c>
      <c r="H228" s="188">
        <f>SUMIFS('Transport-DB'!R:R,'Transport-DB'!C:C,"="&amp;'Work DB'!C228,'Transport-DB'!F:F,"="&amp;'Work DB'!$H$4)</f>
        <v>0</v>
      </c>
      <c r="I228" s="191">
        <f>SUMIFS('Transport-DB'!R:R,'Transport-DB'!C:C,"="&amp;'Work DB'!C228,'Transport-DB'!F:F,"="&amp;'Work DB'!$I$4)</f>
        <v>0</v>
      </c>
      <c r="J228" s="483">
        <f>SUMIFS('Transport-DB'!R:R,'Transport-DB'!C:C,"="&amp;'Work DB'!C228,'Transport-DB'!F:F,"="&amp;'Work DB'!$J$4)</f>
        <v>0</v>
      </c>
      <c r="K228" s="190">
        <f>SUMIFS('Transport-DB'!Q:Q,'Transport-DB'!C:C,"="&amp;'Work DB'!C228,'Transport-DB'!F:F,"="&amp;'Work DB'!$K$4)</f>
        <v>0</v>
      </c>
      <c r="L228" s="191">
        <f>SUMIFS('Transport-DB'!Q:Q,'Transport-DB'!C:C,"="&amp;'Work DB'!C228,'Transport-DB'!F:F,"="&amp;'Work DB'!$L$4)</f>
        <v>0</v>
      </c>
      <c r="M228" s="191">
        <f>SUMIFS('Transport-DB'!Q:Q,'Transport-DB'!C:C,"="&amp;'Work DB'!C228,'Transport-DB'!F:F,"="&amp;'Work DB'!$M$4)</f>
        <v>0</v>
      </c>
      <c r="N228" s="191">
        <f>SUMIFS('Transport-DB'!Q:Q,'Transport-DB'!C:C,"="&amp;'Work DB'!C228,'Transport-DB'!F:F,"="&amp;'Work DB'!$N$4)</f>
        <v>0</v>
      </c>
      <c r="O228" s="191">
        <f>SUMIFS('Transport-DB'!Q:Q,'Transport-DB'!C:C,"="&amp;'Work DB'!C228,'Transport-DB'!F:F,"="&amp;'Work DB'!$O$4)</f>
        <v>0</v>
      </c>
      <c r="P228" s="191">
        <f>SUMIFS('Transport-DB'!Q:Q,'Transport-DB'!C:C,"="&amp;'Work DB'!C228,'Transport-DB'!F:F,"="&amp;'Work DB'!$P$4)</f>
        <v>0</v>
      </c>
      <c r="Q228" s="188">
        <f>SUMIFS('Transport-DB'!Q:Q,'Transport-DB'!C:C,"="&amp;'Work DB'!C228,'Transport-DB'!F:F,"="&amp;'Work DB'!$Q$4)</f>
        <v>0</v>
      </c>
      <c r="R228" s="189">
        <f>SUMIFS('Transport-DB'!Q:Q,'Transport-DB'!C:C,"="&amp;'Work DB'!C228,'Transport-DB'!F:F,"="&amp;'Work DB'!$R$4)</f>
        <v>0</v>
      </c>
      <c r="S228" s="190">
        <f t="shared" si="46"/>
        <v>0</v>
      </c>
      <c r="T228" s="191">
        <f t="shared" si="32"/>
        <v>0</v>
      </c>
      <c r="U228" s="191"/>
      <c r="V228" s="191"/>
      <c r="W228" s="191"/>
      <c r="X228" s="191"/>
      <c r="Y228" s="189"/>
      <c r="Z228" s="283"/>
      <c r="AA228" s="190">
        <f>SUMIFS('Transport-DB'!S:S,'Transport-DB'!C:C,"="&amp;'Work DB'!C228,'Transport-DB'!F:F,"="&amp;'Work DB'!$AA$4)</f>
        <v>0</v>
      </c>
      <c r="AB228" s="191">
        <f>SUMIFS('Transport-DB'!S:S,'Transport-DB'!C:C,"="&amp;'Work DB'!C228,'Transport-DB'!F:F,"="&amp;'Work DB'!$AB$4)</f>
        <v>0</v>
      </c>
      <c r="AC228" s="191">
        <f>SUMIFS('Transport-DB'!S:S,'Transport-DB'!C:C,"="&amp;'Work DB'!C228,'Transport-DB'!F:F,"="&amp;'Work DB'!$AC$4)</f>
        <v>0</v>
      </c>
      <c r="AD228" s="188">
        <f>SUMIFS('Transport-DB'!S:S,'Transport-DB'!C:C,"="&amp;'Work DB'!C228,'Transport-DB'!F:F,"="&amp;'Work DB'!$AD$4)</f>
        <v>0</v>
      </c>
      <c r="AE228" s="188">
        <f>SUMIFS('Transport-DB'!S:S,'Transport-DB'!C:C,"="&amp;'Work DB'!C228,'Transport-DB'!F:F,"="&amp;'Work DB'!$AE$4)</f>
        <v>0</v>
      </c>
      <c r="AF228" s="188">
        <f>SUMIFS('Transport-DB'!S:S,'Transport-DB'!C:C,"="&amp;'Work DB'!C228,'Transport-DB'!F:F,"="&amp;'Work DB'!$AF$4)</f>
        <v>0</v>
      </c>
      <c r="AG228" s="189"/>
      <c r="AH228" s="230">
        <f>SUMIFS('Transport-DB'!T:T,'Transport-DB'!C:C,"="&amp;'Work DB'!C228)</f>
        <v>0</v>
      </c>
      <c r="AI228" s="32"/>
      <c r="AJ228" s="29"/>
      <c r="AK228" s="30">
        <f>SUMIFS(Civil_DB[بتن],Civil_DB[تاریخ],"="&amp;'Work DB'!C228)</f>
        <v>0</v>
      </c>
      <c r="AL228" s="28"/>
      <c r="AM228" s="29"/>
      <c r="AN228" s="31"/>
      <c r="AO228" s="28"/>
      <c r="AP228" s="29"/>
      <c r="AQ228" s="29"/>
      <c r="AR228" s="30"/>
      <c r="AS228" s="28"/>
      <c r="AT228" s="29"/>
      <c r="AU228" s="30"/>
      <c r="AV228" s="206"/>
      <c r="AW228" s="29"/>
      <c r="AX228" s="29"/>
      <c r="AY228" s="29"/>
      <c r="AZ228" s="29"/>
      <c r="BA228" s="29"/>
      <c r="BB228" s="29"/>
      <c r="BC228" s="30"/>
      <c r="BD228" s="283"/>
      <c r="BE228" s="283"/>
      <c r="BF228" s="283"/>
      <c r="BG228" s="283"/>
      <c r="BH228" s="32"/>
      <c r="BI228" s="56"/>
      <c r="BJ228" s="509"/>
    </row>
    <row r="229" spans="2:62" s="15" customFormat="1" ht="21" x14ac:dyDescent="0.25">
      <c r="B229" s="47"/>
      <c r="C229" s="20">
        <f t="shared" si="48"/>
        <v>45594</v>
      </c>
      <c r="D229" s="190">
        <f>SUMIFS('Transport-DB'!R:R,'Transport-DB'!C:C,"="&amp;'Work DB'!C229,'Transport-DB'!F:F,"="&amp;'Work DB'!$D$4)</f>
        <v>0</v>
      </c>
      <c r="E229" s="191">
        <f>SUMIFS('Transport-DB'!R:R,'Transport-DB'!C:C,"="&amp;'Work DB'!C229,'Transport-DB'!F:F,"="&amp;'Work DB'!$E$4)</f>
        <v>0</v>
      </c>
      <c r="F229" s="191">
        <f>SUMIFS('Transport-DB'!R:R,'Transport-DB'!C:C,"="&amp;'Work DB'!C229,'Transport-DB'!F:F,"="&amp;'Work DB'!$F$4)</f>
        <v>0</v>
      </c>
      <c r="G229" s="191">
        <f>SUMIFS('Transport-DB'!R:R,'Transport-DB'!C:C,"="&amp;'Work DB'!C229,'Transport-DB'!F:F,"="&amp;'Work DB'!$G$4)</f>
        <v>0</v>
      </c>
      <c r="H229" s="188">
        <f>SUMIFS('Transport-DB'!R:R,'Transport-DB'!C:C,"="&amp;'Work DB'!C229,'Transport-DB'!F:F,"="&amp;'Work DB'!$H$4)</f>
        <v>0</v>
      </c>
      <c r="I229" s="191">
        <f>SUMIFS('Transport-DB'!R:R,'Transport-DB'!C:C,"="&amp;'Work DB'!C229,'Transport-DB'!F:F,"="&amp;'Work DB'!$I$4)</f>
        <v>0</v>
      </c>
      <c r="J229" s="483">
        <f>SUMIFS('Transport-DB'!R:R,'Transport-DB'!C:C,"="&amp;'Work DB'!C229,'Transport-DB'!F:F,"="&amp;'Work DB'!$J$4)</f>
        <v>0</v>
      </c>
      <c r="K229" s="190">
        <f>SUMIFS('Transport-DB'!Q:Q,'Transport-DB'!C:C,"="&amp;'Work DB'!C229,'Transport-DB'!F:F,"="&amp;'Work DB'!$K$4)</f>
        <v>0</v>
      </c>
      <c r="L229" s="191">
        <f>SUMIFS('Transport-DB'!Q:Q,'Transport-DB'!C:C,"="&amp;'Work DB'!C229,'Transport-DB'!F:F,"="&amp;'Work DB'!$L$4)</f>
        <v>0</v>
      </c>
      <c r="M229" s="191">
        <f>SUMIFS('Transport-DB'!Q:Q,'Transport-DB'!C:C,"="&amp;'Work DB'!C229,'Transport-DB'!F:F,"="&amp;'Work DB'!$M$4)</f>
        <v>0</v>
      </c>
      <c r="N229" s="191">
        <f>SUMIFS('Transport-DB'!Q:Q,'Transport-DB'!C:C,"="&amp;'Work DB'!C229,'Transport-DB'!F:F,"="&amp;'Work DB'!$N$4)</f>
        <v>0</v>
      </c>
      <c r="O229" s="191">
        <f>SUMIFS('Transport-DB'!Q:Q,'Transport-DB'!C:C,"="&amp;'Work DB'!C229,'Transport-DB'!F:F,"="&amp;'Work DB'!$O$4)</f>
        <v>0</v>
      </c>
      <c r="P229" s="191">
        <f>SUMIFS('Transport-DB'!Q:Q,'Transport-DB'!C:C,"="&amp;'Work DB'!C229,'Transport-DB'!F:F,"="&amp;'Work DB'!$P$4)</f>
        <v>0</v>
      </c>
      <c r="Q229" s="188">
        <f>SUMIFS('Transport-DB'!Q:Q,'Transport-DB'!C:C,"="&amp;'Work DB'!C229,'Transport-DB'!F:F,"="&amp;'Work DB'!$Q$4)</f>
        <v>0</v>
      </c>
      <c r="R229" s="189">
        <f>SUMIFS('Transport-DB'!Q:Q,'Transport-DB'!C:C,"="&amp;'Work DB'!C229,'Transport-DB'!F:F,"="&amp;'Work DB'!$R$4)</f>
        <v>0</v>
      </c>
      <c r="S229" s="190">
        <f t="shared" si="46"/>
        <v>0</v>
      </c>
      <c r="T229" s="191">
        <f t="shared" si="32"/>
        <v>0</v>
      </c>
      <c r="U229" s="191"/>
      <c r="V229" s="191"/>
      <c r="W229" s="191"/>
      <c r="X229" s="191"/>
      <c r="Y229" s="189"/>
      <c r="Z229" s="283"/>
      <c r="AA229" s="190">
        <f>SUMIFS('Transport-DB'!S:S,'Transport-DB'!C:C,"="&amp;'Work DB'!C229,'Transport-DB'!F:F,"="&amp;'Work DB'!$AA$4)</f>
        <v>0</v>
      </c>
      <c r="AB229" s="191">
        <f>SUMIFS('Transport-DB'!S:S,'Transport-DB'!C:C,"="&amp;'Work DB'!C229,'Transport-DB'!F:F,"="&amp;'Work DB'!$AB$4)</f>
        <v>0</v>
      </c>
      <c r="AC229" s="191">
        <f>SUMIFS('Transport-DB'!S:S,'Transport-DB'!C:C,"="&amp;'Work DB'!C229,'Transport-DB'!F:F,"="&amp;'Work DB'!$AC$4)</f>
        <v>0</v>
      </c>
      <c r="AD229" s="188">
        <f>SUMIFS('Transport-DB'!S:S,'Transport-DB'!C:C,"="&amp;'Work DB'!C229,'Transport-DB'!F:F,"="&amp;'Work DB'!$AD$4)</f>
        <v>0</v>
      </c>
      <c r="AE229" s="188">
        <f>SUMIFS('Transport-DB'!S:S,'Transport-DB'!C:C,"="&amp;'Work DB'!C229,'Transport-DB'!F:F,"="&amp;'Work DB'!$AE$4)</f>
        <v>0</v>
      </c>
      <c r="AF229" s="188">
        <f>SUMIFS('Transport-DB'!S:S,'Transport-DB'!C:C,"="&amp;'Work DB'!C229,'Transport-DB'!F:F,"="&amp;'Work DB'!$AF$4)</f>
        <v>0</v>
      </c>
      <c r="AG229" s="189"/>
      <c r="AH229" s="230">
        <f>SUMIFS('Transport-DB'!T:T,'Transport-DB'!C:C,"="&amp;'Work DB'!C229)</f>
        <v>0</v>
      </c>
      <c r="AI229" s="32"/>
      <c r="AJ229" s="29"/>
      <c r="AK229" s="30">
        <f>SUMIFS(Civil_DB[بتن],Civil_DB[تاریخ],"="&amp;'Work DB'!C229)</f>
        <v>0</v>
      </c>
      <c r="AL229" s="28"/>
      <c r="AM229" s="29"/>
      <c r="AN229" s="31"/>
      <c r="AO229" s="28"/>
      <c r="AP229" s="29"/>
      <c r="AQ229" s="29"/>
      <c r="AR229" s="30"/>
      <c r="AS229" s="28"/>
      <c r="AT229" s="29"/>
      <c r="AU229" s="30"/>
      <c r="AV229" s="206"/>
      <c r="AW229" s="29"/>
      <c r="AX229" s="29"/>
      <c r="AY229" s="29"/>
      <c r="AZ229" s="29"/>
      <c r="BA229" s="29"/>
      <c r="BB229" s="29"/>
      <c r="BC229" s="30"/>
      <c r="BD229" s="283"/>
      <c r="BE229" s="283"/>
      <c r="BF229" s="283"/>
      <c r="BG229" s="283"/>
      <c r="BH229" s="32"/>
      <c r="BI229" s="56"/>
      <c r="BJ229" s="509"/>
    </row>
    <row r="230" spans="2:62" s="15" customFormat="1" ht="21" x14ac:dyDescent="0.25">
      <c r="B230" s="47"/>
      <c r="C230" s="20">
        <f t="shared" si="48"/>
        <v>45595</v>
      </c>
      <c r="D230" s="190">
        <f>SUMIFS('Transport-DB'!R:R,'Transport-DB'!C:C,"="&amp;'Work DB'!C230,'Transport-DB'!F:F,"="&amp;'Work DB'!$D$4)</f>
        <v>0</v>
      </c>
      <c r="E230" s="191">
        <f>SUMIFS('Transport-DB'!R:R,'Transport-DB'!C:C,"="&amp;'Work DB'!C230,'Transport-DB'!F:F,"="&amp;'Work DB'!$E$4)</f>
        <v>0</v>
      </c>
      <c r="F230" s="191">
        <f>SUMIFS('Transport-DB'!R:R,'Transport-DB'!C:C,"="&amp;'Work DB'!C230,'Transport-DB'!F:F,"="&amp;'Work DB'!$F$4)</f>
        <v>0</v>
      </c>
      <c r="G230" s="191">
        <f>SUMIFS('Transport-DB'!R:R,'Transport-DB'!C:C,"="&amp;'Work DB'!C230,'Transport-DB'!F:F,"="&amp;'Work DB'!$G$4)</f>
        <v>0</v>
      </c>
      <c r="H230" s="188">
        <f>SUMIFS('Transport-DB'!R:R,'Transport-DB'!C:C,"="&amp;'Work DB'!C230,'Transport-DB'!F:F,"="&amp;'Work DB'!$H$4)</f>
        <v>0</v>
      </c>
      <c r="I230" s="191">
        <f>SUMIFS('Transport-DB'!R:R,'Transport-DB'!C:C,"="&amp;'Work DB'!C230,'Transport-DB'!F:F,"="&amp;'Work DB'!$I$4)</f>
        <v>0</v>
      </c>
      <c r="J230" s="483">
        <f>SUMIFS('Transport-DB'!R:R,'Transport-DB'!C:C,"="&amp;'Work DB'!C230,'Transport-DB'!F:F,"="&amp;'Work DB'!$J$4)</f>
        <v>0</v>
      </c>
      <c r="K230" s="190">
        <f>SUMIFS('Transport-DB'!Q:Q,'Transport-DB'!C:C,"="&amp;'Work DB'!C230,'Transport-DB'!F:F,"="&amp;'Work DB'!$K$4)</f>
        <v>0</v>
      </c>
      <c r="L230" s="191">
        <f>SUMIFS('Transport-DB'!Q:Q,'Transport-DB'!C:C,"="&amp;'Work DB'!C230,'Transport-DB'!F:F,"="&amp;'Work DB'!$L$4)</f>
        <v>0</v>
      </c>
      <c r="M230" s="191">
        <f>SUMIFS('Transport-DB'!Q:Q,'Transport-DB'!C:C,"="&amp;'Work DB'!C230,'Transport-DB'!F:F,"="&amp;'Work DB'!$M$4)</f>
        <v>0</v>
      </c>
      <c r="N230" s="191">
        <f>SUMIFS('Transport-DB'!Q:Q,'Transport-DB'!C:C,"="&amp;'Work DB'!C230,'Transport-DB'!F:F,"="&amp;'Work DB'!$N$4)</f>
        <v>0</v>
      </c>
      <c r="O230" s="191">
        <f>SUMIFS('Transport-DB'!Q:Q,'Transport-DB'!C:C,"="&amp;'Work DB'!C230,'Transport-DB'!F:F,"="&amp;'Work DB'!$O$4)</f>
        <v>0</v>
      </c>
      <c r="P230" s="191">
        <f>SUMIFS('Transport-DB'!Q:Q,'Transport-DB'!C:C,"="&amp;'Work DB'!C230,'Transport-DB'!F:F,"="&amp;'Work DB'!$P$4)</f>
        <v>0</v>
      </c>
      <c r="Q230" s="188">
        <f>SUMIFS('Transport-DB'!Q:Q,'Transport-DB'!C:C,"="&amp;'Work DB'!C230,'Transport-DB'!F:F,"="&amp;'Work DB'!$Q$4)</f>
        <v>0</v>
      </c>
      <c r="R230" s="189">
        <f>SUMIFS('Transport-DB'!Q:Q,'Transport-DB'!C:C,"="&amp;'Work DB'!C230,'Transport-DB'!F:F,"="&amp;'Work DB'!$R$4)</f>
        <v>0</v>
      </c>
      <c r="S230" s="190">
        <f t="shared" si="46"/>
        <v>0</v>
      </c>
      <c r="T230" s="191">
        <f t="shared" si="32"/>
        <v>0</v>
      </c>
      <c r="U230" s="191"/>
      <c r="V230" s="191"/>
      <c r="W230" s="191"/>
      <c r="X230" s="191"/>
      <c r="Y230" s="189"/>
      <c r="Z230" s="283"/>
      <c r="AA230" s="190">
        <f>SUMIFS('Transport-DB'!S:S,'Transport-DB'!C:C,"="&amp;'Work DB'!C230,'Transport-DB'!F:F,"="&amp;'Work DB'!$AA$4)</f>
        <v>0</v>
      </c>
      <c r="AB230" s="191">
        <f>SUMIFS('Transport-DB'!S:S,'Transport-DB'!C:C,"="&amp;'Work DB'!C230,'Transport-DB'!F:F,"="&amp;'Work DB'!$AB$4)</f>
        <v>0</v>
      </c>
      <c r="AC230" s="191">
        <f>SUMIFS('Transport-DB'!S:S,'Transport-DB'!C:C,"="&amp;'Work DB'!C230,'Transport-DB'!F:F,"="&amp;'Work DB'!$AC$4)</f>
        <v>0</v>
      </c>
      <c r="AD230" s="188">
        <f>SUMIFS('Transport-DB'!S:S,'Transport-DB'!C:C,"="&amp;'Work DB'!C230,'Transport-DB'!F:F,"="&amp;'Work DB'!$AD$4)</f>
        <v>0</v>
      </c>
      <c r="AE230" s="188">
        <f>SUMIFS('Transport-DB'!S:S,'Transport-DB'!C:C,"="&amp;'Work DB'!C230,'Transport-DB'!F:F,"="&amp;'Work DB'!$AE$4)</f>
        <v>0</v>
      </c>
      <c r="AF230" s="188">
        <f>SUMIFS('Transport-DB'!S:S,'Transport-DB'!C:C,"="&amp;'Work DB'!C230,'Transport-DB'!F:F,"="&amp;'Work DB'!$AF$4)</f>
        <v>0</v>
      </c>
      <c r="AG230" s="189"/>
      <c r="AH230" s="230">
        <f>SUMIFS('Transport-DB'!T:T,'Transport-DB'!C:C,"="&amp;'Work DB'!C230)</f>
        <v>0</v>
      </c>
      <c r="AI230" s="32"/>
      <c r="AJ230" s="29"/>
      <c r="AK230" s="30">
        <f>SUMIFS(Civil_DB[بتن],Civil_DB[تاریخ],"="&amp;'Work DB'!C230)</f>
        <v>0</v>
      </c>
      <c r="AL230" s="28"/>
      <c r="AM230" s="29"/>
      <c r="AN230" s="31"/>
      <c r="AO230" s="28"/>
      <c r="AP230" s="29"/>
      <c r="AQ230" s="29"/>
      <c r="AR230" s="30"/>
      <c r="AS230" s="28"/>
      <c r="AT230" s="29"/>
      <c r="AU230" s="30"/>
      <c r="AV230" s="206"/>
      <c r="AW230" s="29"/>
      <c r="AX230" s="29"/>
      <c r="AY230" s="29"/>
      <c r="AZ230" s="29"/>
      <c r="BA230" s="29"/>
      <c r="BB230" s="29"/>
      <c r="BC230" s="30"/>
      <c r="BD230" s="283"/>
      <c r="BE230" s="283"/>
      <c r="BF230" s="283"/>
      <c r="BG230" s="283"/>
      <c r="BH230" s="32"/>
      <c r="BI230" s="56"/>
      <c r="BJ230" s="509"/>
    </row>
    <row r="231" spans="2:62" s="15" customFormat="1" ht="21" x14ac:dyDescent="0.25">
      <c r="B231" s="47"/>
      <c r="C231" s="20">
        <f t="shared" si="48"/>
        <v>45596</v>
      </c>
      <c r="D231" s="190">
        <f>SUMIFS('Transport-DB'!R:R,'Transport-DB'!C:C,"="&amp;'Work DB'!C231,'Transport-DB'!F:F,"="&amp;'Work DB'!$D$4)</f>
        <v>0</v>
      </c>
      <c r="E231" s="191">
        <f>SUMIFS('Transport-DB'!R:R,'Transport-DB'!C:C,"="&amp;'Work DB'!C231,'Transport-DB'!F:F,"="&amp;'Work DB'!$E$4)</f>
        <v>0</v>
      </c>
      <c r="F231" s="191">
        <f>SUMIFS('Transport-DB'!R:R,'Transport-DB'!C:C,"="&amp;'Work DB'!C231,'Transport-DB'!F:F,"="&amp;'Work DB'!$F$4)</f>
        <v>0</v>
      </c>
      <c r="G231" s="191">
        <f>SUMIFS('Transport-DB'!R:R,'Transport-DB'!C:C,"="&amp;'Work DB'!C231,'Transport-DB'!F:F,"="&amp;'Work DB'!$G$4)</f>
        <v>0</v>
      </c>
      <c r="H231" s="188">
        <f>SUMIFS('Transport-DB'!R:R,'Transport-DB'!C:C,"="&amp;'Work DB'!C231,'Transport-DB'!F:F,"="&amp;'Work DB'!$H$4)</f>
        <v>0</v>
      </c>
      <c r="I231" s="191">
        <f>SUMIFS('Transport-DB'!R:R,'Transport-DB'!C:C,"="&amp;'Work DB'!C231,'Transport-DB'!F:F,"="&amp;'Work DB'!$I$4)</f>
        <v>0</v>
      </c>
      <c r="J231" s="483">
        <f>SUMIFS('Transport-DB'!R:R,'Transport-DB'!C:C,"="&amp;'Work DB'!C231,'Transport-DB'!F:F,"="&amp;'Work DB'!$J$4)</f>
        <v>0</v>
      </c>
      <c r="K231" s="190">
        <f>SUMIFS('Transport-DB'!Q:Q,'Transport-DB'!C:C,"="&amp;'Work DB'!C231,'Transport-DB'!F:F,"="&amp;'Work DB'!$K$4)</f>
        <v>0</v>
      </c>
      <c r="L231" s="191">
        <f>SUMIFS('Transport-DB'!Q:Q,'Transport-DB'!C:C,"="&amp;'Work DB'!C231,'Transport-DB'!F:F,"="&amp;'Work DB'!$L$4)</f>
        <v>0</v>
      </c>
      <c r="M231" s="191">
        <f>SUMIFS('Transport-DB'!Q:Q,'Transport-DB'!C:C,"="&amp;'Work DB'!C231,'Transport-DB'!F:F,"="&amp;'Work DB'!$M$4)</f>
        <v>0</v>
      </c>
      <c r="N231" s="191">
        <f>SUMIFS('Transport-DB'!Q:Q,'Transport-DB'!C:C,"="&amp;'Work DB'!C231,'Transport-DB'!F:F,"="&amp;'Work DB'!$N$4)</f>
        <v>0</v>
      </c>
      <c r="O231" s="191">
        <f>SUMIFS('Transport-DB'!Q:Q,'Transport-DB'!C:C,"="&amp;'Work DB'!C231,'Transport-DB'!F:F,"="&amp;'Work DB'!$O$4)</f>
        <v>0</v>
      </c>
      <c r="P231" s="191">
        <f>SUMIFS('Transport-DB'!Q:Q,'Transport-DB'!C:C,"="&amp;'Work DB'!C231,'Transport-DB'!F:F,"="&amp;'Work DB'!$P$4)</f>
        <v>0</v>
      </c>
      <c r="Q231" s="188">
        <f>SUMIFS('Transport-DB'!Q:Q,'Transport-DB'!C:C,"="&amp;'Work DB'!C231,'Transport-DB'!F:F,"="&amp;'Work DB'!$Q$4)</f>
        <v>0</v>
      </c>
      <c r="R231" s="189">
        <f>SUMIFS('Transport-DB'!Q:Q,'Transport-DB'!C:C,"="&amp;'Work DB'!C231,'Transport-DB'!F:F,"="&amp;'Work DB'!$R$4)</f>
        <v>0</v>
      </c>
      <c r="S231" s="190">
        <f t="shared" si="46"/>
        <v>0</v>
      </c>
      <c r="T231" s="191">
        <f t="shared" si="32"/>
        <v>0</v>
      </c>
      <c r="U231" s="191"/>
      <c r="V231" s="191"/>
      <c r="W231" s="191"/>
      <c r="X231" s="191"/>
      <c r="Y231" s="189"/>
      <c r="Z231" s="283"/>
      <c r="AA231" s="190">
        <f>SUMIFS('Transport-DB'!S:S,'Transport-DB'!C:C,"="&amp;'Work DB'!C231,'Transport-DB'!F:F,"="&amp;'Work DB'!$AA$4)</f>
        <v>0</v>
      </c>
      <c r="AB231" s="191">
        <f>SUMIFS('Transport-DB'!S:S,'Transport-DB'!C:C,"="&amp;'Work DB'!C231,'Transport-DB'!F:F,"="&amp;'Work DB'!$AB$4)</f>
        <v>0</v>
      </c>
      <c r="AC231" s="191">
        <f>SUMIFS('Transport-DB'!S:S,'Transport-DB'!C:C,"="&amp;'Work DB'!C231,'Transport-DB'!F:F,"="&amp;'Work DB'!$AC$4)</f>
        <v>0</v>
      </c>
      <c r="AD231" s="188">
        <f>SUMIFS('Transport-DB'!S:S,'Transport-DB'!C:C,"="&amp;'Work DB'!C231,'Transport-DB'!F:F,"="&amp;'Work DB'!$AD$4)</f>
        <v>0</v>
      </c>
      <c r="AE231" s="188">
        <f>SUMIFS('Transport-DB'!S:S,'Transport-DB'!C:C,"="&amp;'Work DB'!C231,'Transport-DB'!F:F,"="&amp;'Work DB'!$AE$4)</f>
        <v>0</v>
      </c>
      <c r="AF231" s="188">
        <f>SUMIFS('Transport-DB'!S:S,'Transport-DB'!C:C,"="&amp;'Work DB'!C231,'Transport-DB'!F:F,"="&amp;'Work DB'!$AF$4)</f>
        <v>0</v>
      </c>
      <c r="AG231" s="189"/>
      <c r="AH231" s="230">
        <f>SUMIFS('Transport-DB'!T:T,'Transport-DB'!C:C,"="&amp;'Work DB'!C231)</f>
        <v>0</v>
      </c>
      <c r="AI231" s="32"/>
      <c r="AJ231" s="29"/>
      <c r="AK231" s="30">
        <f>SUMIFS(Civil_DB[بتن],Civil_DB[تاریخ],"="&amp;'Work DB'!C231)</f>
        <v>0</v>
      </c>
      <c r="AL231" s="28"/>
      <c r="AM231" s="29"/>
      <c r="AN231" s="31"/>
      <c r="AO231" s="28"/>
      <c r="AP231" s="29"/>
      <c r="AQ231" s="29"/>
      <c r="AR231" s="30"/>
      <c r="AS231" s="28"/>
      <c r="AT231" s="29"/>
      <c r="AU231" s="30"/>
      <c r="AV231" s="206"/>
      <c r="AW231" s="29"/>
      <c r="AX231" s="29"/>
      <c r="AY231" s="29"/>
      <c r="AZ231" s="29"/>
      <c r="BA231" s="29"/>
      <c r="BB231" s="29"/>
      <c r="BC231" s="30"/>
      <c r="BD231" s="283"/>
      <c r="BE231" s="283"/>
      <c r="BF231" s="283"/>
      <c r="BG231" s="283"/>
      <c r="BH231" s="32"/>
      <c r="BI231" s="56"/>
      <c r="BJ231" s="509"/>
    </row>
    <row r="232" spans="2:62" s="15" customFormat="1" ht="21" x14ac:dyDescent="0.25">
      <c r="B232" s="47"/>
      <c r="C232" s="20">
        <f t="shared" si="48"/>
        <v>45597</v>
      </c>
      <c r="D232" s="190">
        <f>SUMIFS('Transport-DB'!R:R,'Transport-DB'!C:C,"="&amp;'Work DB'!C232,'Transport-DB'!F:F,"="&amp;'Work DB'!$D$4)</f>
        <v>0</v>
      </c>
      <c r="E232" s="191">
        <f>SUMIFS('Transport-DB'!R:R,'Transport-DB'!C:C,"="&amp;'Work DB'!C232,'Transport-DB'!F:F,"="&amp;'Work DB'!$E$4)</f>
        <v>0</v>
      </c>
      <c r="F232" s="191">
        <f>SUMIFS('Transport-DB'!R:R,'Transport-DB'!C:C,"="&amp;'Work DB'!C232,'Transport-DB'!F:F,"="&amp;'Work DB'!$F$4)</f>
        <v>0</v>
      </c>
      <c r="G232" s="191">
        <f>SUMIFS('Transport-DB'!R:R,'Transport-DB'!C:C,"="&amp;'Work DB'!C232,'Transport-DB'!F:F,"="&amp;'Work DB'!$G$4)</f>
        <v>0</v>
      </c>
      <c r="H232" s="188">
        <f>SUMIFS('Transport-DB'!R:R,'Transport-DB'!C:C,"="&amp;'Work DB'!C232,'Transport-DB'!F:F,"="&amp;'Work DB'!$H$4)</f>
        <v>0</v>
      </c>
      <c r="I232" s="191">
        <f>SUMIFS('Transport-DB'!R:R,'Transport-DB'!C:C,"="&amp;'Work DB'!C232,'Transport-DB'!F:F,"="&amp;'Work DB'!$I$4)</f>
        <v>0</v>
      </c>
      <c r="J232" s="483">
        <f>SUMIFS('Transport-DB'!R:R,'Transport-DB'!C:C,"="&amp;'Work DB'!C232,'Transport-DB'!F:F,"="&amp;'Work DB'!$J$4)</f>
        <v>0</v>
      </c>
      <c r="K232" s="190">
        <f>SUMIFS('Transport-DB'!Q:Q,'Transport-DB'!C:C,"="&amp;'Work DB'!C232,'Transport-DB'!F:F,"="&amp;'Work DB'!$K$4)</f>
        <v>0</v>
      </c>
      <c r="L232" s="191">
        <f>SUMIFS('Transport-DB'!Q:Q,'Transport-DB'!C:C,"="&amp;'Work DB'!C232,'Transport-DB'!F:F,"="&amp;'Work DB'!$L$4)</f>
        <v>0</v>
      </c>
      <c r="M232" s="191">
        <f>SUMIFS('Transport-DB'!Q:Q,'Transport-DB'!C:C,"="&amp;'Work DB'!C232,'Transport-DB'!F:F,"="&amp;'Work DB'!$M$4)</f>
        <v>0</v>
      </c>
      <c r="N232" s="191">
        <f>SUMIFS('Transport-DB'!Q:Q,'Transport-DB'!C:C,"="&amp;'Work DB'!C232,'Transport-DB'!F:F,"="&amp;'Work DB'!$N$4)</f>
        <v>0</v>
      </c>
      <c r="O232" s="191">
        <f>SUMIFS('Transport-DB'!Q:Q,'Transport-DB'!C:C,"="&amp;'Work DB'!C232,'Transport-DB'!F:F,"="&amp;'Work DB'!$O$4)</f>
        <v>0</v>
      </c>
      <c r="P232" s="191">
        <f>SUMIFS('Transport-DB'!Q:Q,'Transport-DB'!C:C,"="&amp;'Work DB'!C232,'Transport-DB'!F:F,"="&amp;'Work DB'!$P$4)</f>
        <v>0</v>
      </c>
      <c r="Q232" s="188">
        <f>SUMIFS('Transport-DB'!Q:Q,'Transport-DB'!C:C,"="&amp;'Work DB'!C232,'Transport-DB'!F:F,"="&amp;'Work DB'!$Q$4)</f>
        <v>0</v>
      </c>
      <c r="R232" s="189">
        <f>SUMIFS('Transport-DB'!Q:Q,'Transport-DB'!C:C,"="&amp;'Work DB'!C232,'Transport-DB'!F:F,"="&amp;'Work DB'!$R$4)</f>
        <v>0</v>
      </c>
      <c r="S232" s="190">
        <f t="shared" si="46"/>
        <v>0</v>
      </c>
      <c r="T232" s="191">
        <f t="shared" ref="T232:T295" si="60">M232</f>
        <v>0</v>
      </c>
      <c r="U232" s="191"/>
      <c r="V232" s="191"/>
      <c r="W232" s="191"/>
      <c r="X232" s="191"/>
      <c r="Y232" s="189"/>
      <c r="Z232" s="283"/>
      <c r="AA232" s="190">
        <f>SUMIFS('Transport-DB'!S:S,'Transport-DB'!C:C,"="&amp;'Work DB'!C232,'Transport-DB'!F:F,"="&amp;'Work DB'!$AA$4)</f>
        <v>0</v>
      </c>
      <c r="AB232" s="191">
        <f>SUMIFS('Transport-DB'!S:S,'Transport-DB'!C:C,"="&amp;'Work DB'!C232,'Transport-DB'!F:F,"="&amp;'Work DB'!$AB$4)</f>
        <v>0</v>
      </c>
      <c r="AC232" s="191">
        <f>SUMIFS('Transport-DB'!S:S,'Transport-DB'!C:C,"="&amp;'Work DB'!C232,'Transport-DB'!F:F,"="&amp;'Work DB'!$AC$4)</f>
        <v>0</v>
      </c>
      <c r="AD232" s="188">
        <f>SUMIFS('Transport-DB'!S:S,'Transport-DB'!C:C,"="&amp;'Work DB'!C232,'Transport-DB'!F:F,"="&amp;'Work DB'!$AD$4)</f>
        <v>0</v>
      </c>
      <c r="AE232" s="188">
        <f>SUMIFS('Transport-DB'!S:S,'Transport-DB'!C:C,"="&amp;'Work DB'!C232,'Transport-DB'!F:F,"="&amp;'Work DB'!$AE$4)</f>
        <v>0</v>
      </c>
      <c r="AF232" s="188">
        <f>SUMIFS('Transport-DB'!S:S,'Transport-DB'!C:C,"="&amp;'Work DB'!C232,'Transport-DB'!F:F,"="&amp;'Work DB'!$AF$4)</f>
        <v>0</v>
      </c>
      <c r="AG232" s="189"/>
      <c r="AH232" s="230">
        <f>SUMIFS('Transport-DB'!T:T,'Transport-DB'!C:C,"="&amp;'Work DB'!C232)</f>
        <v>0</v>
      </c>
      <c r="AI232" s="32"/>
      <c r="AJ232" s="29"/>
      <c r="AK232" s="30">
        <f>SUMIFS(Civil_DB[بتن],Civil_DB[تاریخ],"="&amp;'Work DB'!C232)</f>
        <v>0</v>
      </c>
      <c r="AL232" s="28"/>
      <c r="AM232" s="29"/>
      <c r="AN232" s="31"/>
      <c r="AO232" s="28"/>
      <c r="AP232" s="29"/>
      <c r="AQ232" s="29"/>
      <c r="AR232" s="30"/>
      <c r="AS232" s="28"/>
      <c r="AT232" s="29"/>
      <c r="AU232" s="30"/>
      <c r="AV232" s="206"/>
      <c r="AW232" s="29"/>
      <c r="AX232" s="29"/>
      <c r="AY232" s="29"/>
      <c r="AZ232" s="29"/>
      <c r="BA232" s="29"/>
      <c r="BB232" s="29"/>
      <c r="BC232" s="30"/>
      <c r="BD232" s="283"/>
      <c r="BE232" s="283"/>
      <c r="BF232" s="283"/>
      <c r="BG232" s="283"/>
      <c r="BH232" s="32"/>
      <c r="BI232" s="56"/>
      <c r="BJ232" s="509"/>
    </row>
    <row r="233" spans="2:62" s="15" customFormat="1" ht="21" x14ac:dyDescent="0.25">
      <c r="B233" s="47"/>
      <c r="C233" s="20">
        <f t="shared" si="48"/>
        <v>45598</v>
      </c>
      <c r="D233" s="190">
        <f>SUMIFS('Transport-DB'!R:R,'Transport-DB'!C:C,"="&amp;'Work DB'!C233,'Transport-DB'!F:F,"="&amp;'Work DB'!$D$4)</f>
        <v>0</v>
      </c>
      <c r="E233" s="191">
        <f>SUMIFS('Transport-DB'!R:R,'Transport-DB'!C:C,"="&amp;'Work DB'!C233,'Transport-DB'!F:F,"="&amp;'Work DB'!$E$4)</f>
        <v>0</v>
      </c>
      <c r="F233" s="191">
        <f>SUMIFS('Transport-DB'!R:R,'Transport-DB'!C:C,"="&amp;'Work DB'!C233,'Transport-DB'!F:F,"="&amp;'Work DB'!$F$4)</f>
        <v>0</v>
      </c>
      <c r="G233" s="191">
        <f>SUMIFS('Transport-DB'!R:R,'Transport-DB'!C:C,"="&amp;'Work DB'!C233,'Transport-DB'!F:F,"="&amp;'Work DB'!$G$4)</f>
        <v>0</v>
      </c>
      <c r="H233" s="188">
        <f>SUMIFS('Transport-DB'!R:R,'Transport-DB'!C:C,"="&amp;'Work DB'!C233,'Transport-DB'!F:F,"="&amp;'Work DB'!$H$4)</f>
        <v>0</v>
      </c>
      <c r="I233" s="191">
        <f>SUMIFS('Transport-DB'!R:R,'Transport-DB'!C:C,"="&amp;'Work DB'!C233,'Transport-DB'!F:F,"="&amp;'Work DB'!$I$4)</f>
        <v>0</v>
      </c>
      <c r="J233" s="483">
        <f>SUMIFS('Transport-DB'!R:R,'Transport-DB'!C:C,"="&amp;'Work DB'!C233,'Transport-DB'!F:F,"="&amp;'Work DB'!$J$4)</f>
        <v>0</v>
      </c>
      <c r="K233" s="190">
        <f>SUMIFS('Transport-DB'!Q:Q,'Transport-DB'!C:C,"="&amp;'Work DB'!C233,'Transport-DB'!F:F,"="&amp;'Work DB'!$K$4)</f>
        <v>0</v>
      </c>
      <c r="L233" s="191">
        <f>SUMIFS('Transport-DB'!Q:Q,'Transport-DB'!C:C,"="&amp;'Work DB'!C233,'Transport-DB'!F:F,"="&amp;'Work DB'!$L$4)</f>
        <v>0</v>
      </c>
      <c r="M233" s="191">
        <f>SUMIFS('Transport-DB'!Q:Q,'Transport-DB'!C:C,"="&amp;'Work DB'!C233,'Transport-DB'!F:F,"="&amp;'Work DB'!$M$4)</f>
        <v>0</v>
      </c>
      <c r="N233" s="191">
        <f>SUMIFS('Transport-DB'!Q:Q,'Transport-DB'!C:C,"="&amp;'Work DB'!C233,'Transport-DB'!F:F,"="&amp;'Work DB'!$N$4)</f>
        <v>0</v>
      </c>
      <c r="O233" s="191">
        <f>SUMIFS('Transport-DB'!Q:Q,'Transport-DB'!C:C,"="&amp;'Work DB'!C233,'Transport-DB'!F:F,"="&amp;'Work DB'!$O$4)</f>
        <v>0</v>
      </c>
      <c r="P233" s="191">
        <f>SUMIFS('Transport-DB'!Q:Q,'Transport-DB'!C:C,"="&amp;'Work DB'!C233,'Transport-DB'!F:F,"="&amp;'Work DB'!$P$4)</f>
        <v>0</v>
      </c>
      <c r="Q233" s="188">
        <f>SUMIFS('Transport-DB'!Q:Q,'Transport-DB'!C:C,"="&amp;'Work DB'!C233,'Transport-DB'!F:F,"="&amp;'Work DB'!$Q$4)</f>
        <v>0</v>
      </c>
      <c r="R233" s="189">
        <f>SUMIFS('Transport-DB'!Q:Q,'Transport-DB'!C:C,"="&amp;'Work DB'!C233,'Transport-DB'!F:F,"="&amp;'Work DB'!$R$4)</f>
        <v>0</v>
      </c>
      <c r="S233" s="190">
        <f t="shared" si="46"/>
        <v>0</v>
      </c>
      <c r="T233" s="191">
        <f t="shared" si="60"/>
        <v>0</v>
      </c>
      <c r="U233" s="191"/>
      <c r="V233" s="191"/>
      <c r="W233" s="191"/>
      <c r="X233" s="191"/>
      <c r="Y233" s="189"/>
      <c r="Z233" s="283"/>
      <c r="AA233" s="190">
        <f>SUMIFS('Transport-DB'!S:S,'Transport-DB'!C:C,"="&amp;'Work DB'!C233,'Transport-DB'!F:F,"="&amp;'Work DB'!$AA$4)</f>
        <v>0</v>
      </c>
      <c r="AB233" s="191">
        <f>SUMIFS('Transport-DB'!S:S,'Transport-DB'!C:C,"="&amp;'Work DB'!C233,'Transport-DB'!F:F,"="&amp;'Work DB'!$AB$4)</f>
        <v>0</v>
      </c>
      <c r="AC233" s="191">
        <f>SUMIFS('Transport-DB'!S:S,'Transport-DB'!C:C,"="&amp;'Work DB'!C233,'Transport-DB'!F:F,"="&amp;'Work DB'!$AC$4)</f>
        <v>0</v>
      </c>
      <c r="AD233" s="188">
        <f>SUMIFS('Transport-DB'!S:S,'Transport-DB'!C:C,"="&amp;'Work DB'!C233,'Transport-DB'!F:F,"="&amp;'Work DB'!$AD$4)</f>
        <v>0</v>
      </c>
      <c r="AE233" s="188">
        <f>SUMIFS('Transport-DB'!S:S,'Transport-DB'!C:C,"="&amp;'Work DB'!C233,'Transport-DB'!F:F,"="&amp;'Work DB'!$AE$4)</f>
        <v>0</v>
      </c>
      <c r="AF233" s="188">
        <f>SUMIFS('Transport-DB'!S:S,'Transport-DB'!C:C,"="&amp;'Work DB'!C233,'Transport-DB'!F:F,"="&amp;'Work DB'!$AF$4)</f>
        <v>0</v>
      </c>
      <c r="AG233" s="189"/>
      <c r="AH233" s="230">
        <f>SUMIFS('Transport-DB'!T:T,'Transport-DB'!C:C,"="&amp;'Work DB'!C233)</f>
        <v>0</v>
      </c>
      <c r="AI233" s="32"/>
      <c r="AJ233" s="29"/>
      <c r="AK233" s="30">
        <f>SUMIFS(Civil_DB[بتن],Civil_DB[تاریخ],"="&amp;'Work DB'!C233)</f>
        <v>0</v>
      </c>
      <c r="AL233" s="28"/>
      <c r="AM233" s="29"/>
      <c r="AN233" s="31"/>
      <c r="AO233" s="28"/>
      <c r="AP233" s="29"/>
      <c r="AQ233" s="29"/>
      <c r="AR233" s="30"/>
      <c r="AS233" s="28"/>
      <c r="AT233" s="29"/>
      <c r="AU233" s="30"/>
      <c r="AV233" s="206"/>
      <c r="AW233" s="29"/>
      <c r="AX233" s="29"/>
      <c r="AY233" s="29"/>
      <c r="AZ233" s="29"/>
      <c r="BA233" s="29"/>
      <c r="BB233" s="29"/>
      <c r="BC233" s="30"/>
      <c r="BD233" s="283"/>
      <c r="BE233" s="283"/>
      <c r="BF233" s="283"/>
      <c r="BG233" s="283"/>
      <c r="BH233" s="32"/>
      <c r="BI233" s="56"/>
      <c r="BJ233" s="509"/>
    </row>
    <row r="234" spans="2:62" s="15" customFormat="1" ht="21" x14ac:dyDescent="0.25">
      <c r="B234" s="47"/>
      <c r="C234" s="20">
        <f t="shared" si="48"/>
        <v>45599</v>
      </c>
      <c r="D234" s="190">
        <f>SUMIFS('Transport-DB'!R:R,'Transport-DB'!C:C,"="&amp;'Work DB'!C234,'Transport-DB'!F:F,"="&amp;'Work DB'!$D$4)</f>
        <v>0</v>
      </c>
      <c r="E234" s="191">
        <f>SUMIFS('Transport-DB'!R:R,'Transport-DB'!C:C,"="&amp;'Work DB'!C234,'Transport-DB'!F:F,"="&amp;'Work DB'!$E$4)</f>
        <v>0</v>
      </c>
      <c r="F234" s="191">
        <f>SUMIFS('Transport-DB'!R:R,'Transport-DB'!C:C,"="&amp;'Work DB'!C234,'Transport-DB'!F:F,"="&amp;'Work DB'!$F$4)</f>
        <v>0</v>
      </c>
      <c r="G234" s="191">
        <f>SUMIFS('Transport-DB'!R:R,'Transport-DB'!C:C,"="&amp;'Work DB'!C234,'Transport-DB'!F:F,"="&amp;'Work DB'!$G$4)</f>
        <v>0</v>
      </c>
      <c r="H234" s="188">
        <f>SUMIFS('Transport-DB'!R:R,'Transport-DB'!C:C,"="&amp;'Work DB'!C234,'Transport-DB'!F:F,"="&amp;'Work DB'!$H$4)</f>
        <v>0</v>
      </c>
      <c r="I234" s="191">
        <f>SUMIFS('Transport-DB'!R:R,'Transport-DB'!C:C,"="&amp;'Work DB'!C234,'Transport-DB'!F:F,"="&amp;'Work DB'!$I$4)</f>
        <v>0</v>
      </c>
      <c r="J234" s="483">
        <f>SUMIFS('Transport-DB'!R:R,'Transport-DB'!C:C,"="&amp;'Work DB'!C234,'Transport-DB'!F:F,"="&amp;'Work DB'!$J$4)</f>
        <v>0</v>
      </c>
      <c r="K234" s="190">
        <f>SUMIFS('Transport-DB'!Q:Q,'Transport-DB'!C:C,"="&amp;'Work DB'!C234,'Transport-DB'!F:F,"="&amp;'Work DB'!$K$4)</f>
        <v>0</v>
      </c>
      <c r="L234" s="191">
        <f>SUMIFS('Transport-DB'!Q:Q,'Transport-DB'!C:C,"="&amp;'Work DB'!C234,'Transport-DB'!F:F,"="&amp;'Work DB'!$L$4)</f>
        <v>0</v>
      </c>
      <c r="M234" s="191">
        <f>SUMIFS('Transport-DB'!Q:Q,'Transport-DB'!C:C,"="&amp;'Work DB'!C234,'Transport-DB'!F:F,"="&amp;'Work DB'!$M$4)</f>
        <v>0</v>
      </c>
      <c r="N234" s="191">
        <f>SUMIFS('Transport-DB'!Q:Q,'Transport-DB'!C:C,"="&amp;'Work DB'!C234,'Transport-DB'!F:F,"="&amp;'Work DB'!$N$4)</f>
        <v>0</v>
      </c>
      <c r="O234" s="191">
        <f>SUMIFS('Transport-DB'!Q:Q,'Transport-DB'!C:C,"="&amp;'Work DB'!C234,'Transport-DB'!F:F,"="&amp;'Work DB'!$O$4)</f>
        <v>0</v>
      </c>
      <c r="P234" s="191">
        <f>SUMIFS('Transport-DB'!Q:Q,'Transport-DB'!C:C,"="&amp;'Work DB'!C234,'Transport-DB'!F:F,"="&amp;'Work DB'!$P$4)</f>
        <v>0</v>
      </c>
      <c r="Q234" s="188">
        <f>SUMIFS('Transport-DB'!Q:Q,'Transport-DB'!C:C,"="&amp;'Work DB'!C234,'Transport-DB'!F:F,"="&amp;'Work DB'!$Q$4)</f>
        <v>0</v>
      </c>
      <c r="R234" s="189">
        <f>SUMIFS('Transport-DB'!Q:Q,'Transport-DB'!C:C,"="&amp;'Work DB'!C234,'Transport-DB'!F:F,"="&amp;'Work DB'!$R$4)</f>
        <v>0</v>
      </c>
      <c r="S234" s="190">
        <f t="shared" si="46"/>
        <v>0</v>
      </c>
      <c r="T234" s="191">
        <f t="shared" si="60"/>
        <v>0</v>
      </c>
      <c r="U234" s="191"/>
      <c r="V234" s="191"/>
      <c r="W234" s="191"/>
      <c r="X234" s="191"/>
      <c r="Y234" s="189"/>
      <c r="Z234" s="283"/>
      <c r="AA234" s="190">
        <f>SUMIFS('Transport-DB'!S:S,'Transport-DB'!C:C,"="&amp;'Work DB'!C234,'Transport-DB'!F:F,"="&amp;'Work DB'!$AA$4)</f>
        <v>0</v>
      </c>
      <c r="AB234" s="191">
        <f>SUMIFS('Transport-DB'!S:S,'Transport-DB'!C:C,"="&amp;'Work DB'!C234,'Transport-DB'!F:F,"="&amp;'Work DB'!$AB$4)</f>
        <v>0</v>
      </c>
      <c r="AC234" s="191">
        <f>SUMIFS('Transport-DB'!S:S,'Transport-DB'!C:C,"="&amp;'Work DB'!C234,'Transport-DB'!F:F,"="&amp;'Work DB'!$AC$4)</f>
        <v>0</v>
      </c>
      <c r="AD234" s="188">
        <f>SUMIFS('Transport-DB'!S:S,'Transport-DB'!C:C,"="&amp;'Work DB'!C234,'Transport-DB'!F:F,"="&amp;'Work DB'!$AD$4)</f>
        <v>0</v>
      </c>
      <c r="AE234" s="188">
        <f>SUMIFS('Transport-DB'!S:S,'Transport-DB'!C:C,"="&amp;'Work DB'!C234,'Transport-DB'!F:F,"="&amp;'Work DB'!$AE$4)</f>
        <v>0</v>
      </c>
      <c r="AF234" s="188">
        <f>SUMIFS('Transport-DB'!S:S,'Transport-DB'!C:C,"="&amp;'Work DB'!C234,'Transport-DB'!F:F,"="&amp;'Work DB'!$AF$4)</f>
        <v>0</v>
      </c>
      <c r="AG234" s="189"/>
      <c r="AH234" s="230">
        <f>SUMIFS('Transport-DB'!T:T,'Transport-DB'!C:C,"="&amp;'Work DB'!C234)</f>
        <v>0</v>
      </c>
      <c r="AI234" s="32"/>
      <c r="AJ234" s="29"/>
      <c r="AK234" s="30">
        <f>SUMIFS(Civil_DB[بتن],Civil_DB[تاریخ],"="&amp;'Work DB'!C234)</f>
        <v>0</v>
      </c>
      <c r="AL234" s="28"/>
      <c r="AM234" s="29"/>
      <c r="AN234" s="31"/>
      <c r="AO234" s="28"/>
      <c r="AP234" s="29"/>
      <c r="AQ234" s="29"/>
      <c r="AR234" s="30"/>
      <c r="AS234" s="28"/>
      <c r="AT234" s="29"/>
      <c r="AU234" s="30"/>
      <c r="AV234" s="206"/>
      <c r="AW234" s="29"/>
      <c r="AX234" s="29"/>
      <c r="AY234" s="29"/>
      <c r="AZ234" s="29"/>
      <c r="BA234" s="29"/>
      <c r="BB234" s="29"/>
      <c r="BC234" s="30"/>
      <c r="BD234" s="283"/>
      <c r="BE234" s="283"/>
      <c r="BF234" s="283"/>
      <c r="BG234" s="283"/>
      <c r="BH234" s="32"/>
      <c r="BI234" s="56"/>
      <c r="BJ234" s="509"/>
    </row>
    <row r="235" spans="2:62" s="15" customFormat="1" ht="21" x14ac:dyDescent="0.25">
      <c r="B235" s="47"/>
      <c r="C235" s="20">
        <f t="shared" si="48"/>
        <v>45600</v>
      </c>
      <c r="D235" s="190">
        <f>SUMIFS('Transport-DB'!R:R,'Transport-DB'!C:C,"="&amp;'Work DB'!C235,'Transport-DB'!F:F,"="&amp;'Work DB'!$D$4)</f>
        <v>0</v>
      </c>
      <c r="E235" s="191">
        <f>SUMIFS('Transport-DB'!R:R,'Transport-DB'!C:C,"="&amp;'Work DB'!C235,'Transport-DB'!F:F,"="&amp;'Work DB'!$E$4)</f>
        <v>0</v>
      </c>
      <c r="F235" s="191">
        <f>SUMIFS('Transport-DB'!R:R,'Transport-DB'!C:C,"="&amp;'Work DB'!C235,'Transport-DB'!F:F,"="&amp;'Work DB'!$F$4)</f>
        <v>0</v>
      </c>
      <c r="G235" s="191">
        <f>SUMIFS('Transport-DB'!R:R,'Transport-DB'!C:C,"="&amp;'Work DB'!C235,'Transport-DB'!F:F,"="&amp;'Work DB'!$G$4)</f>
        <v>0</v>
      </c>
      <c r="H235" s="188">
        <f>SUMIFS('Transport-DB'!R:R,'Transport-DB'!C:C,"="&amp;'Work DB'!C235,'Transport-DB'!F:F,"="&amp;'Work DB'!$H$4)</f>
        <v>0</v>
      </c>
      <c r="I235" s="191">
        <f>SUMIFS('Transport-DB'!R:R,'Transport-DB'!C:C,"="&amp;'Work DB'!C235,'Transport-DB'!F:F,"="&amp;'Work DB'!$I$4)</f>
        <v>0</v>
      </c>
      <c r="J235" s="483">
        <f>SUMIFS('Transport-DB'!R:R,'Transport-DB'!C:C,"="&amp;'Work DB'!C235,'Transport-DB'!F:F,"="&amp;'Work DB'!$J$4)</f>
        <v>0</v>
      </c>
      <c r="K235" s="190">
        <f>SUMIFS('Transport-DB'!Q:Q,'Transport-DB'!C:C,"="&amp;'Work DB'!C235,'Transport-DB'!F:F,"="&amp;'Work DB'!$K$4)</f>
        <v>0</v>
      </c>
      <c r="L235" s="191">
        <f>SUMIFS('Transport-DB'!Q:Q,'Transport-DB'!C:C,"="&amp;'Work DB'!C235,'Transport-DB'!F:F,"="&amp;'Work DB'!$L$4)</f>
        <v>0</v>
      </c>
      <c r="M235" s="191">
        <f>SUMIFS('Transport-DB'!Q:Q,'Transport-DB'!C:C,"="&amp;'Work DB'!C235,'Transport-DB'!F:F,"="&amp;'Work DB'!$M$4)</f>
        <v>0</v>
      </c>
      <c r="N235" s="191">
        <f>SUMIFS('Transport-DB'!Q:Q,'Transport-DB'!C:C,"="&amp;'Work DB'!C235,'Transport-DB'!F:F,"="&amp;'Work DB'!$N$4)</f>
        <v>0</v>
      </c>
      <c r="O235" s="191">
        <f>SUMIFS('Transport-DB'!Q:Q,'Transport-DB'!C:C,"="&amp;'Work DB'!C235,'Transport-DB'!F:F,"="&amp;'Work DB'!$O$4)</f>
        <v>0</v>
      </c>
      <c r="P235" s="191">
        <f>SUMIFS('Transport-DB'!Q:Q,'Transport-DB'!C:C,"="&amp;'Work DB'!C235,'Transport-DB'!F:F,"="&amp;'Work DB'!$P$4)</f>
        <v>0</v>
      </c>
      <c r="Q235" s="188">
        <f>SUMIFS('Transport-DB'!Q:Q,'Transport-DB'!C:C,"="&amp;'Work DB'!C235,'Transport-DB'!F:F,"="&amp;'Work DB'!$Q$4)</f>
        <v>0</v>
      </c>
      <c r="R235" s="189">
        <f>SUMIFS('Transport-DB'!Q:Q,'Transport-DB'!C:C,"="&amp;'Work DB'!C235,'Transport-DB'!F:F,"="&amp;'Work DB'!$R$4)</f>
        <v>0</v>
      </c>
      <c r="S235" s="190">
        <f t="shared" si="46"/>
        <v>0</v>
      </c>
      <c r="T235" s="191">
        <f t="shared" si="60"/>
        <v>0</v>
      </c>
      <c r="U235" s="191"/>
      <c r="V235" s="191"/>
      <c r="W235" s="191"/>
      <c r="X235" s="191"/>
      <c r="Y235" s="189"/>
      <c r="Z235" s="283"/>
      <c r="AA235" s="190">
        <f>SUMIFS('Transport-DB'!S:S,'Transport-DB'!C:C,"="&amp;'Work DB'!C235,'Transport-DB'!F:F,"="&amp;'Work DB'!$AA$4)</f>
        <v>0</v>
      </c>
      <c r="AB235" s="191">
        <f>SUMIFS('Transport-DB'!S:S,'Transport-DB'!C:C,"="&amp;'Work DB'!C235,'Transport-DB'!F:F,"="&amp;'Work DB'!$AB$4)</f>
        <v>0</v>
      </c>
      <c r="AC235" s="191">
        <f>SUMIFS('Transport-DB'!S:S,'Transport-DB'!C:C,"="&amp;'Work DB'!C235,'Transport-DB'!F:F,"="&amp;'Work DB'!$AC$4)</f>
        <v>0</v>
      </c>
      <c r="AD235" s="188">
        <f>SUMIFS('Transport-DB'!S:S,'Transport-DB'!C:C,"="&amp;'Work DB'!C235,'Transport-DB'!F:F,"="&amp;'Work DB'!$AD$4)</f>
        <v>0</v>
      </c>
      <c r="AE235" s="188">
        <f>SUMIFS('Transport-DB'!S:S,'Transport-DB'!C:C,"="&amp;'Work DB'!C235,'Transport-DB'!F:F,"="&amp;'Work DB'!$AE$4)</f>
        <v>0</v>
      </c>
      <c r="AF235" s="188">
        <f>SUMIFS('Transport-DB'!S:S,'Transport-DB'!C:C,"="&amp;'Work DB'!C235,'Transport-DB'!F:F,"="&amp;'Work DB'!$AF$4)</f>
        <v>0</v>
      </c>
      <c r="AG235" s="189"/>
      <c r="AH235" s="230">
        <f>SUMIFS('Transport-DB'!T:T,'Transport-DB'!C:C,"="&amp;'Work DB'!C235)</f>
        <v>0</v>
      </c>
      <c r="AI235" s="32"/>
      <c r="AJ235" s="29"/>
      <c r="AK235" s="30">
        <f>SUMIFS(Civil_DB[بتن],Civil_DB[تاریخ],"="&amp;'Work DB'!C235)</f>
        <v>0</v>
      </c>
      <c r="AL235" s="28"/>
      <c r="AM235" s="29"/>
      <c r="AN235" s="31"/>
      <c r="AO235" s="28"/>
      <c r="AP235" s="29"/>
      <c r="AQ235" s="29"/>
      <c r="AR235" s="30"/>
      <c r="AS235" s="28"/>
      <c r="AT235" s="29"/>
      <c r="AU235" s="30"/>
      <c r="AV235" s="206"/>
      <c r="AW235" s="29"/>
      <c r="AX235" s="29"/>
      <c r="AY235" s="29"/>
      <c r="AZ235" s="29"/>
      <c r="BA235" s="29"/>
      <c r="BB235" s="29"/>
      <c r="BC235" s="30"/>
      <c r="BD235" s="283"/>
      <c r="BE235" s="283"/>
      <c r="BF235" s="283"/>
      <c r="BG235" s="283"/>
      <c r="BH235" s="32"/>
      <c r="BI235" s="56"/>
      <c r="BJ235" s="509"/>
    </row>
    <row r="236" spans="2:62" s="15" customFormat="1" ht="21" x14ac:dyDescent="0.25">
      <c r="B236" s="47"/>
      <c r="C236" s="20">
        <f t="shared" si="48"/>
        <v>45601</v>
      </c>
      <c r="D236" s="190">
        <f>SUMIFS('Transport-DB'!R:R,'Transport-DB'!C:C,"="&amp;'Work DB'!C236,'Transport-DB'!F:F,"="&amp;'Work DB'!$D$4)</f>
        <v>0</v>
      </c>
      <c r="E236" s="191">
        <f>SUMIFS('Transport-DB'!R:R,'Transport-DB'!C:C,"="&amp;'Work DB'!C236,'Transport-DB'!F:F,"="&amp;'Work DB'!$E$4)</f>
        <v>0</v>
      </c>
      <c r="F236" s="191">
        <f>SUMIFS('Transport-DB'!R:R,'Transport-DB'!C:C,"="&amp;'Work DB'!C236,'Transport-DB'!F:F,"="&amp;'Work DB'!$F$4)</f>
        <v>0</v>
      </c>
      <c r="G236" s="191">
        <f>SUMIFS('Transport-DB'!R:R,'Transport-DB'!C:C,"="&amp;'Work DB'!C236,'Transport-DB'!F:F,"="&amp;'Work DB'!$G$4)</f>
        <v>0</v>
      </c>
      <c r="H236" s="188">
        <f>SUMIFS('Transport-DB'!R:R,'Transport-DB'!C:C,"="&amp;'Work DB'!C236,'Transport-DB'!F:F,"="&amp;'Work DB'!$H$4)</f>
        <v>0</v>
      </c>
      <c r="I236" s="191">
        <f>SUMIFS('Transport-DB'!R:R,'Transport-DB'!C:C,"="&amp;'Work DB'!C236,'Transport-DB'!F:F,"="&amp;'Work DB'!$I$4)</f>
        <v>0</v>
      </c>
      <c r="J236" s="483">
        <f>SUMIFS('Transport-DB'!R:R,'Transport-DB'!C:C,"="&amp;'Work DB'!C236,'Transport-DB'!F:F,"="&amp;'Work DB'!$J$4)</f>
        <v>0</v>
      </c>
      <c r="K236" s="190">
        <f>SUMIFS('Transport-DB'!Q:Q,'Transport-DB'!C:C,"="&amp;'Work DB'!C236,'Transport-DB'!F:F,"="&amp;'Work DB'!$K$4)</f>
        <v>0</v>
      </c>
      <c r="L236" s="191">
        <f>SUMIFS('Transport-DB'!Q:Q,'Transport-DB'!C:C,"="&amp;'Work DB'!C236,'Transport-DB'!F:F,"="&amp;'Work DB'!$L$4)</f>
        <v>0</v>
      </c>
      <c r="M236" s="191">
        <f>SUMIFS('Transport-DB'!Q:Q,'Transport-DB'!C:C,"="&amp;'Work DB'!C236,'Transport-DB'!F:F,"="&amp;'Work DB'!$M$4)</f>
        <v>0</v>
      </c>
      <c r="N236" s="191">
        <f>SUMIFS('Transport-DB'!Q:Q,'Transport-DB'!C:C,"="&amp;'Work DB'!C236,'Transport-DB'!F:F,"="&amp;'Work DB'!$N$4)</f>
        <v>0</v>
      </c>
      <c r="O236" s="191">
        <f>SUMIFS('Transport-DB'!Q:Q,'Transport-DB'!C:C,"="&amp;'Work DB'!C236,'Transport-DB'!F:F,"="&amp;'Work DB'!$O$4)</f>
        <v>0</v>
      </c>
      <c r="P236" s="191">
        <f>SUMIFS('Transport-DB'!Q:Q,'Transport-DB'!C:C,"="&amp;'Work DB'!C236,'Transport-DB'!F:F,"="&amp;'Work DB'!$P$4)</f>
        <v>0</v>
      </c>
      <c r="Q236" s="188">
        <f>SUMIFS('Transport-DB'!Q:Q,'Transport-DB'!C:C,"="&amp;'Work DB'!C236,'Transport-DB'!F:F,"="&amp;'Work DB'!$Q$4)</f>
        <v>0</v>
      </c>
      <c r="R236" s="189">
        <f>SUMIFS('Transport-DB'!Q:Q,'Transport-DB'!C:C,"="&amp;'Work DB'!C236,'Transport-DB'!F:F,"="&amp;'Work DB'!$R$4)</f>
        <v>0</v>
      </c>
      <c r="S236" s="190">
        <f t="shared" si="46"/>
        <v>0</v>
      </c>
      <c r="T236" s="191">
        <f t="shared" si="60"/>
        <v>0</v>
      </c>
      <c r="U236" s="191"/>
      <c r="V236" s="191"/>
      <c r="W236" s="191"/>
      <c r="X236" s="191"/>
      <c r="Y236" s="189"/>
      <c r="Z236" s="283"/>
      <c r="AA236" s="190">
        <f>SUMIFS('Transport-DB'!S:S,'Transport-DB'!C:C,"="&amp;'Work DB'!C236,'Transport-DB'!F:F,"="&amp;'Work DB'!$AA$4)</f>
        <v>0</v>
      </c>
      <c r="AB236" s="191">
        <f>SUMIFS('Transport-DB'!S:S,'Transport-DB'!C:C,"="&amp;'Work DB'!C236,'Transport-DB'!F:F,"="&amp;'Work DB'!$AB$4)</f>
        <v>0</v>
      </c>
      <c r="AC236" s="191">
        <f>SUMIFS('Transport-DB'!S:S,'Transport-DB'!C:C,"="&amp;'Work DB'!C236,'Transport-DB'!F:F,"="&amp;'Work DB'!$AC$4)</f>
        <v>0</v>
      </c>
      <c r="AD236" s="188">
        <f>SUMIFS('Transport-DB'!S:S,'Transport-DB'!C:C,"="&amp;'Work DB'!C236,'Transport-DB'!F:F,"="&amp;'Work DB'!$AD$4)</f>
        <v>0</v>
      </c>
      <c r="AE236" s="188">
        <f>SUMIFS('Transport-DB'!S:S,'Transport-DB'!C:C,"="&amp;'Work DB'!C236,'Transport-DB'!F:F,"="&amp;'Work DB'!$AE$4)</f>
        <v>0</v>
      </c>
      <c r="AF236" s="188">
        <f>SUMIFS('Transport-DB'!S:S,'Transport-DB'!C:C,"="&amp;'Work DB'!C236,'Transport-DB'!F:F,"="&amp;'Work DB'!$AF$4)</f>
        <v>0</v>
      </c>
      <c r="AG236" s="189"/>
      <c r="AH236" s="230">
        <f>SUMIFS('Transport-DB'!T:T,'Transport-DB'!C:C,"="&amp;'Work DB'!C236)</f>
        <v>0</v>
      </c>
      <c r="AI236" s="32"/>
      <c r="AJ236" s="29"/>
      <c r="AK236" s="30">
        <f>SUMIFS(Civil_DB[بتن],Civil_DB[تاریخ],"="&amp;'Work DB'!C236)</f>
        <v>0</v>
      </c>
      <c r="AL236" s="28"/>
      <c r="AM236" s="29"/>
      <c r="AN236" s="31"/>
      <c r="AO236" s="28"/>
      <c r="AP236" s="29"/>
      <c r="AQ236" s="29"/>
      <c r="AR236" s="30"/>
      <c r="AS236" s="28"/>
      <c r="AT236" s="29"/>
      <c r="AU236" s="30"/>
      <c r="AV236" s="206"/>
      <c r="AW236" s="29"/>
      <c r="AX236" s="29"/>
      <c r="AY236" s="29"/>
      <c r="AZ236" s="29"/>
      <c r="BA236" s="29"/>
      <c r="BB236" s="29"/>
      <c r="BC236" s="30"/>
      <c r="BD236" s="283"/>
      <c r="BE236" s="283"/>
      <c r="BF236" s="283"/>
      <c r="BG236" s="283"/>
      <c r="BH236" s="32"/>
      <c r="BI236" s="56"/>
      <c r="BJ236" s="509"/>
    </row>
    <row r="237" spans="2:62" s="15" customFormat="1" ht="21" x14ac:dyDescent="0.25">
      <c r="B237" s="47"/>
      <c r="C237" s="20">
        <f t="shared" si="48"/>
        <v>45602</v>
      </c>
      <c r="D237" s="190">
        <f>SUMIFS('Transport-DB'!R:R,'Transport-DB'!C:C,"="&amp;'Work DB'!C237,'Transport-DB'!F:F,"="&amp;'Work DB'!$D$4)</f>
        <v>0</v>
      </c>
      <c r="E237" s="191">
        <f>SUMIFS('Transport-DB'!R:R,'Transport-DB'!C:C,"="&amp;'Work DB'!C237,'Transport-DB'!F:F,"="&amp;'Work DB'!$E$4)</f>
        <v>0</v>
      </c>
      <c r="F237" s="191">
        <f>SUMIFS('Transport-DB'!R:R,'Transport-DB'!C:C,"="&amp;'Work DB'!C237,'Transport-DB'!F:F,"="&amp;'Work DB'!$F$4)</f>
        <v>0</v>
      </c>
      <c r="G237" s="191">
        <f>SUMIFS('Transport-DB'!R:R,'Transport-DB'!C:C,"="&amp;'Work DB'!C237,'Transport-DB'!F:F,"="&amp;'Work DB'!$G$4)</f>
        <v>0</v>
      </c>
      <c r="H237" s="188">
        <f>SUMIFS('Transport-DB'!R:R,'Transport-DB'!C:C,"="&amp;'Work DB'!C237,'Transport-DB'!F:F,"="&amp;'Work DB'!$H$4)</f>
        <v>0</v>
      </c>
      <c r="I237" s="191">
        <f>SUMIFS('Transport-DB'!R:R,'Transport-DB'!C:C,"="&amp;'Work DB'!C237,'Transport-DB'!F:F,"="&amp;'Work DB'!$I$4)</f>
        <v>0</v>
      </c>
      <c r="J237" s="483">
        <f>SUMIFS('Transport-DB'!R:R,'Transport-DB'!C:C,"="&amp;'Work DB'!C237,'Transport-DB'!F:F,"="&amp;'Work DB'!$J$4)</f>
        <v>0</v>
      </c>
      <c r="K237" s="190">
        <f>SUMIFS('Transport-DB'!Q:Q,'Transport-DB'!C:C,"="&amp;'Work DB'!C237,'Transport-DB'!F:F,"="&amp;'Work DB'!$K$4)</f>
        <v>0</v>
      </c>
      <c r="L237" s="191">
        <f>SUMIFS('Transport-DB'!Q:Q,'Transport-DB'!C:C,"="&amp;'Work DB'!C237,'Transport-DB'!F:F,"="&amp;'Work DB'!$L$4)</f>
        <v>0</v>
      </c>
      <c r="M237" s="191">
        <f>SUMIFS('Transport-DB'!Q:Q,'Transport-DB'!C:C,"="&amp;'Work DB'!C237,'Transport-DB'!F:F,"="&amp;'Work DB'!$M$4)</f>
        <v>0</v>
      </c>
      <c r="N237" s="191">
        <f>SUMIFS('Transport-DB'!Q:Q,'Transport-DB'!C:C,"="&amp;'Work DB'!C237,'Transport-DB'!F:F,"="&amp;'Work DB'!$N$4)</f>
        <v>0</v>
      </c>
      <c r="O237" s="191">
        <f>SUMIFS('Transport-DB'!Q:Q,'Transport-DB'!C:C,"="&amp;'Work DB'!C237,'Transport-DB'!F:F,"="&amp;'Work DB'!$O$4)</f>
        <v>0</v>
      </c>
      <c r="P237" s="191">
        <f>SUMIFS('Transport-DB'!Q:Q,'Transport-DB'!C:C,"="&amp;'Work DB'!C237,'Transport-DB'!F:F,"="&amp;'Work DB'!$P$4)</f>
        <v>0</v>
      </c>
      <c r="Q237" s="188">
        <f>SUMIFS('Transport-DB'!Q:Q,'Transport-DB'!C:C,"="&amp;'Work DB'!C237,'Transport-DB'!F:F,"="&amp;'Work DB'!$Q$4)</f>
        <v>0</v>
      </c>
      <c r="R237" s="189">
        <f>SUMIFS('Transport-DB'!Q:Q,'Transport-DB'!C:C,"="&amp;'Work DB'!C237,'Transport-DB'!F:F,"="&amp;'Work DB'!$R$4)</f>
        <v>0</v>
      </c>
      <c r="S237" s="190">
        <f t="shared" si="46"/>
        <v>0</v>
      </c>
      <c r="T237" s="191">
        <f t="shared" si="60"/>
        <v>0</v>
      </c>
      <c r="U237" s="191"/>
      <c r="V237" s="191"/>
      <c r="W237" s="191"/>
      <c r="X237" s="191"/>
      <c r="Y237" s="189"/>
      <c r="Z237" s="283"/>
      <c r="AA237" s="190">
        <f>SUMIFS('Transport-DB'!S:S,'Transport-DB'!C:C,"="&amp;'Work DB'!C237,'Transport-DB'!F:F,"="&amp;'Work DB'!$AA$4)</f>
        <v>0</v>
      </c>
      <c r="AB237" s="191">
        <f>SUMIFS('Transport-DB'!S:S,'Transport-DB'!C:C,"="&amp;'Work DB'!C237,'Transport-DB'!F:F,"="&amp;'Work DB'!$AB$4)</f>
        <v>0</v>
      </c>
      <c r="AC237" s="191">
        <f>SUMIFS('Transport-DB'!S:S,'Transport-DB'!C:C,"="&amp;'Work DB'!C237,'Transport-DB'!F:F,"="&amp;'Work DB'!$AC$4)</f>
        <v>0</v>
      </c>
      <c r="AD237" s="188">
        <f>SUMIFS('Transport-DB'!S:S,'Transport-DB'!C:C,"="&amp;'Work DB'!C237,'Transport-DB'!F:F,"="&amp;'Work DB'!$AD$4)</f>
        <v>0</v>
      </c>
      <c r="AE237" s="188">
        <f>SUMIFS('Transport-DB'!S:S,'Transport-DB'!C:C,"="&amp;'Work DB'!C237,'Transport-DB'!F:F,"="&amp;'Work DB'!$AE$4)</f>
        <v>0</v>
      </c>
      <c r="AF237" s="188">
        <f>SUMIFS('Transport-DB'!S:S,'Transport-DB'!C:C,"="&amp;'Work DB'!C237,'Transport-DB'!F:F,"="&amp;'Work DB'!$AF$4)</f>
        <v>0</v>
      </c>
      <c r="AG237" s="189"/>
      <c r="AH237" s="230">
        <f>SUMIFS('Transport-DB'!T:T,'Transport-DB'!C:C,"="&amp;'Work DB'!C237)</f>
        <v>0</v>
      </c>
      <c r="AI237" s="32"/>
      <c r="AJ237" s="29"/>
      <c r="AK237" s="30">
        <f>SUMIFS(Civil_DB[بتن],Civil_DB[تاریخ],"="&amp;'Work DB'!C237)</f>
        <v>0</v>
      </c>
      <c r="AL237" s="28"/>
      <c r="AM237" s="29"/>
      <c r="AN237" s="31"/>
      <c r="AO237" s="28"/>
      <c r="AP237" s="29"/>
      <c r="AQ237" s="29"/>
      <c r="AR237" s="30"/>
      <c r="AS237" s="28"/>
      <c r="AT237" s="29"/>
      <c r="AU237" s="30"/>
      <c r="AV237" s="206"/>
      <c r="AW237" s="29"/>
      <c r="AX237" s="29"/>
      <c r="AY237" s="29"/>
      <c r="AZ237" s="29"/>
      <c r="BA237" s="29"/>
      <c r="BB237" s="29"/>
      <c r="BC237" s="30"/>
      <c r="BD237" s="283"/>
      <c r="BE237" s="283"/>
      <c r="BF237" s="283"/>
      <c r="BG237" s="283"/>
      <c r="BH237" s="32"/>
      <c r="BI237" s="56"/>
      <c r="BJ237" s="509"/>
    </row>
    <row r="238" spans="2:62" s="15" customFormat="1" ht="21" x14ac:dyDescent="0.25">
      <c r="B238" s="47"/>
      <c r="C238" s="20">
        <f t="shared" si="48"/>
        <v>45603</v>
      </c>
      <c r="D238" s="190">
        <f>SUMIFS('Transport-DB'!R:R,'Transport-DB'!C:C,"="&amp;'Work DB'!C238,'Transport-DB'!F:F,"="&amp;'Work DB'!$D$4)</f>
        <v>0</v>
      </c>
      <c r="E238" s="191">
        <f>SUMIFS('Transport-DB'!R:R,'Transport-DB'!C:C,"="&amp;'Work DB'!C238,'Transport-DB'!F:F,"="&amp;'Work DB'!$E$4)</f>
        <v>0</v>
      </c>
      <c r="F238" s="191">
        <f>SUMIFS('Transport-DB'!R:R,'Transport-DB'!C:C,"="&amp;'Work DB'!C238,'Transport-DB'!F:F,"="&amp;'Work DB'!$F$4)</f>
        <v>0</v>
      </c>
      <c r="G238" s="191">
        <f>SUMIFS('Transport-DB'!R:R,'Transport-DB'!C:C,"="&amp;'Work DB'!C238,'Transport-DB'!F:F,"="&amp;'Work DB'!$G$4)</f>
        <v>0</v>
      </c>
      <c r="H238" s="188">
        <f>SUMIFS('Transport-DB'!R:R,'Transport-DB'!C:C,"="&amp;'Work DB'!C238,'Transport-DB'!F:F,"="&amp;'Work DB'!$H$4)</f>
        <v>0</v>
      </c>
      <c r="I238" s="191">
        <f>SUMIFS('Transport-DB'!R:R,'Transport-DB'!C:C,"="&amp;'Work DB'!C238,'Transport-DB'!F:F,"="&amp;'Work DB'!$I$4)</f>
        <v>0</v>
      </c>
      <c r="J238" s="483">
        <f>SUMIFS('Transport-DB'!R:R,'Transport-DB'!C:C,"="&amp;'Work DB'!C238,'Transport-DB'!F:F,"="&amp;'Work DB'!$J$4)</f>
        <v>0</v>
      </c>
      <c r="K238" s="190">
        <f>SUMIFS('Transport-DB'!Q:Q,'Transport-DB'!C:C,"="&amp;'Work DB'!C238,'Transport-DB'!F:F,"="&amp;'Work DB'!$K$4)</f>
        <v>0</v>
      </c>
      <c r="L238" s="191">
        <f>SUMIFS('Transport-DB'!Q:Q,'Transport-DB'!C:C,"="&amp;'Work DB'!C238,'Transport-DB'!F:F,"="&amp;'Work DB'!$L$4)</f>
        <v>0</v>
      </c>
      <c r="M238" s="191">
        <f>SUMIFS('Transport-DB'!Q:Q,'Transport-DB'!C:C,"="&amp;'Work DB'!C238,'Transport-DB'!F:F,"="&amp;'Work DB'!$M$4)</f>
        <v>0</v>
      </c>
      <c r="N238" s="191">
        <f>SUMIFS('Transport-DB'!Q:Q,'Transport-DB'!C:C,"="&amp;'Work DB'!C238,'Transport-DB'!F:F,"="&amp;'Work DB'!$N$4)</f>
        <v>0</v>
      </c>
      <c r="O238" s="191">
        <f>SUMIFS('Transport-DB'!Q:Q,'Transport-DB'!C:C,"="&amp;'Work DB'!C238,'Transport-DB'!F:F,"="&amp;'Work DB'!$O$4)</f>
        <v>0</v>
      </c>
      <c r="P238" s="191">
        <f>SUMIFS('Transport-DB'!Q:Q,'Transport-DB'!C:C,"="&amp;'Work DB'!C238,'Transport-DB'!F:F,"="&amp;'Work DB'!$P$4)</f>
        <v>0</v>
      </c>
      <c r="Q238" s="188">
        <f>SUMIFS('Transport-DB'!Q:Q,'Transport-DB'!C:C,"="&amp;'Work DB'!C238,'Transport-DB'!F:F,"="&amp;'Work DB'!$Q$4)</f>
        <v>0</v>
      </c>
      <c r="R238" s="189">
        <f>SUMIFS('Transport-DB'!Q:Q,'Transport-DB'!C:C,"="&amp;'Work DB'!C238,'Transport-DB'!F:F,"="&amp;'Work DB'!$R$4)</f>
        <v>0</v>
      </c>
      <c r="S238" s="190">
        <f t="shared" si="46"/>
        <v>0</v>
      </c>
      <c r="T238" s="191">
        <f t="shared" si="60"/>
        <v>0</v>
      </c>
      <c r="U238" s="191"/>
      <c r="V238" s="191"/>
      <c r="W238" s="191"/>
      <c r="X238" s="191"/>
      <c r="Y238" s="189"/>
      <c r="Z238" s="283"/>
      <c r="AA238" s="190">
        <f>SUMIFS('Transport-DB'!S:S,'Transport-DB'!C:C,"="&amp;'Work DB'!C238,'Transport-DB'!F:F,"="&amp;'Work DB'!$AA$4)</f>
        <v>0</v>
      </c>
      <c r="AB238" s="191">
        <f>SUMIFS('Transport-DB'!S:S,'Transport-DB'!C:C,"="&amp;'Work DB'!C238,'Transport-DB'!F:F,"="&amp;'Work DB'!$AB$4)</f>
        <v>0</v>
      </c>
      <c r="AC238" s="191">
        <f>SUMIFS('Transport-DB'!S:S,'Transport-DB'!C:C,"="&amp;'Work DB'!C238,'Transport-DB'!F:F,"="&amp;'Work DB'!$AC$4)</f>
        <v>0</v>
      </c>
      <c r="AD238" s="188">
        <f>SUMIFS('Transport-DB'!S:S,'Transport-DB'!C:C,"="&amp;'Work DB'!C238,'Transport-DB'!F:F,"="&amp;'Work DB'!$AD$4)</f>
        <v>0</v>
      </c>
      <c r="AE238" s="188">
        <f>SUMIFS('Transport-DB'!S:S,'Transport-DB'!C:C,"="&amp;'Work DB'!C238,'Transport-DB'!F:F,"="&amp;'Work DB'!$AE$4)</f>
        <v>0</v>
      </c>
      <c r="AF238" s="188">
        <f>SUMIFS('Transport-DB'!S:S,'Transport-DB'!C:C,"="&amp;'Work DB'!C238,'Transport-DB'!F:F,"="&amp;'Work DB'!$AF$4)</f>
        <v>0</v>
      </c>
      <c r="AG238" s="189"/>
      <c r="AH238" s="230">
        <f>SUMIFS('Transport-DB'!T:T,'Transport-DB'!C:C,"="&amp;'Work DB'!C238)</f>
        <v>0</v>
      </c>
      <c r="AI238" s="32"/>
      <c r="AJ238" s="29"/>
      <c r="AK238" s="30">
        <f>SUMIFS(Civil_DB[بتن],Civil_DB[تاریخ],"="&amp;'Work DB'!C238)</f>
        <v>0</v>
      </c>
      <c r="AL238" s="28"/>
      <c r="AM238" s="29"/>
      <c r="AN238" s="31"/>
      <c r="AO238" s="28"/>
      <c r="AP238" s="29"/>
      <c r="AQ238" s="29"/>
      <c r="AR238" s="30"/>
      <c r="AS238" s="28"/>
      <c r="AT238" s="29"/>
      <c r="AU238" s="30"/>
      <c r="AV238" s="206"/>
      <c r="AW238" s="29"/>
      <c r="AX238" s="29"/>
      <c r="AY238" s="29"/>
      <c r="AZ238" s="29"/>
      <c r="BA238" s="29"/>
      <c r="BB238" s="29"/>
      <c r="BC238" s="30"/>
      <c r="BD238" s="283"/>
      <c r="BE238" s="283"/>
      <c r="BF238" s="283"/>
      <c r="BG238" s="283"/>
      <c r="BH238" s="32"/>
      <c r="BI238" s="56"/>
      <c r="BJ238" s="509"/>
    </row>
    <row r="239" spans="2:62" s="15" customFormat="1" ht="21" x14ac:dyDescent="0.25">
      <c r="B239" s="47"/>
      <c r="C239" s="20">
        <f t="shared" si="48"/>
        <v>45604</v>
      </c>
      <c r="D239" s="190">
        <f>SUMIFS('Transport-DB'!R:R,'Transport-DB'!C:C,"="&amp;'Work DB'!C239,'Transport-DB'!F:F,"="&amp;'Work DB'!$D$4)</f>
        <v>0</v>
      </c>
      <c r="E239" s="191">
        <f>SUMIFS('Transport-DB'!R:R,'Transport-DB'!C:C,"="&amp;'Work DB'!C239,'Transport-DB'!F:F,"="&amp;'Work DB'!$E$4)</f>
        <v>0</v>
      </c>
      <c r="F239" s="191">
        <f>SUMIFS('Transport-DB'!R:R,'Transport-DB'!C:C,"="&amp;'Work DB'!C239,'Transport-DB'!F:F,"="&amp;'Work DB'!$F$4)</f>
        <v>0</v>
      </c>
      <c r="G239" s="191">
        <f>SUMIFS('Transport-DB'!R:R,'Transport-DB'!C:C,"="&amp;'Work DB'!C239,'Transport-DB'!F:F,"="&amp;'Work DB'!$G$4)</f>
        <v>0</v>
      </c>
      <c r="H239" s="188">
        <f>SUMIFS('Transport-DB'!R:R,'Transport-DB'!C:C,"="&amp;'Work DB'!C239,'Transport-DB'!F:F,"="&amp;'Work DB'!$H$4)</f>
        <v>0</v>
      </c>
      <c r="I239" s="191">
        <f>SUMIFS('Transport-DB'!R:R,'Transport-DB'!C:C,"="&amp;'Work DB'!C239,'Transport-DB'!F:F,"="&amp;'Work DB'!$I$4)</f>
        <v>0</v>
      </c>
      <c r="J239" s="483">
        <f>SUMIFS('Transport-DB'!R:R,'Transport-DB'!C:C,"="&amp;'Work DB'!C239,'Transport-DB'!F:F,"="&amp;'Work DB'!$J$4)</f>
        <v>0</v>
      </c>
      <c r="K239" s="190">
        <f>SUMIFS('Transport-DB'!Q:Q,'Transport-DB'!C:C,"="&amp;'Work DB'!C239,'Transport-DB'!F:F,"="&amp;'Work DB'!$K$4)</f>
        <v>0</v>
      </c>
      <c r="L239" s="191">
        <f>SUMIFS('Transport-DB'!Q:Q,'Transport-DB'!C:C,"="&amp;'Work DB'!C239,'Transport-DB'!F:F,"="&amp;'Work DB'!$L$4)</f>
        <v>0</v>
      </c>
      <c r="M239" s="191">
        <f>SUMIFS('Transport-DB'!Q:Q,'Transport-DB'!C:C,"="&amp;'Work DB'!C239,'Transport-DB'!F:F,"="&amp;'Work DB'!$M$4)</f>
        <v>0</v>
      </c>
      <c r="N239" s="191">
        <f>SUMIFS('Transport-DB'!Q:Q,'Transport-DB'!C:C,"="&amp;'Work DB'!C239,'Transport-DB'!F:F,"="&amp;'Work DB'!$N$4)</f>
        <v>0</v>
      </c>
      <c r="O239" s="191">
        <f>SUMIFS('Transport-DB'!Q:Q,'Transport-DB'!C:C,"="&amp;'Work DB'!C239,'Transport-DB'!F:F,"="&amp;'Work DB'!$O$4)</f>
        <v>0</v>
      </c>
      <c r="P239" s="191">
        <f>SUMIFS('Transport-DB'!Q:Q,'Transport-DB'!C:C,"="&amp;'Work DB'!C239,'Transport-DB'!F:F,"="&amp;'Work DB'!$P$4)</f>
        <v>0</v>
      </c>
      <c r="Q239" s="188">
        <f>SUMIFS('Transport-DB'!Q:Q,'Transport-DB'!C:C,"="&amp;'Work DB'!C239,'Transport-DB'!F:F,"="&amp;'Work DB'!$Q$4)</f>
        <v>0</v>
      </c>
      <c r="R239" s="189">
        <f>SUMIFS('Transport-DB'!Q:Q,'Transport-DB'!C:C,"="&amp;'Work DB'!C239,'Transport-DB'!F:F,"="&amp;'Work DB'!$R$4)</f>
        <v>0</v>
      </c>
      <c r="S239" s="190">
        <f t="shared" si="46"/>
        <v>0</v>
      </c>
      <c r="T239" s="191">
        <f t="shared" si="60"/>
        <v>0</v>
      </c>
      <c r="U239" s="191"/>
      <c r="V239" s="191"/>
      <c r="W239" s="191"/>
      <c r="X239" s="191"/>
      <c r="Y239" s="189"/>
      <c r="Z239" s="283"/>
      <c r="AA239" s="190">
        <f>SUMIFS('Transport-DB'!S:S,'Transport-DB'!C:C,"="&amp;'Work DB'!C239,'Transport-DB'!F:F,"="&amp;'Work DB'!$AA$4)</f>
        <v>0</v>
      </c>
      <c r="AB239" s="191">
        <f>SUMIFS('Transport-DB'!S:S,'Transport-DB'!C:C,"="&amp;'Work DB'!C239,'Transport-DB'!F:F,"="&amp;'Work DB'!$AB$4)</f>
        <v>0</v>
      </c>
      <c r="AC239" s="191">
        <f>SUMIFS('Transport-DB'!S:S,'Transport-DB'!C:C,"="&amp;'Work DB'!C239,'Transport-DB'!F:F,"="&amp;'Work DB'!$AC$4)</f>
        <v>0</v>
      </c>
      <c r="AD239" s="188">
        <f>SUMIFS('Transport-DB'!S:S,'Transport-DB'!C:C,"="&amp;'Work DB'!C239,'Transport-DB'!F:F,"="&amp;'Work DB'!$AD$4)</f>
        <v>0</v>
      </c>
      <c r="AE239" s="188">
        <f>SUMIFS('Transport-DB'!S:S,'Transport-DB'!C:C,"="&amp;'Work DB'!C239,'Transport-DB'!F:F,"="&amp;'Work DB'!$AE$4)</f>
        <v>0</v>
      </c>
      <c r="AF239" s="188">
        <f>SUMIFS('Transport-DB'!S:S,'Transport-DB'!C:C,"="&amp;'Work DB'!C239,'Transport-DB'!F:F,"="&amp;'Work DB'!$AF$4)</f>
        <v>0</v>
      </c>
      <c r="AG239" s="189"/>
      <c r="AH239" s="230">
        <f>SUMIFS('Transport-DB'!T:T,'Transport-DB'!C:C,"="&amp;'Work DB'!C239)</f>
        <v>0</v>
      </c>
      <c r="AI239" s="32"/>
      <c r="AJ239" s="29"/>
      <c r="AK239" s="30">
        <f>SUMIFS(Civil_DB[بتن],Civil_DB[تاریخ],"="&amp;'Work DB'!C239)</f>
        <v>0</v>
      </c>
      <c r="AL239" s="28"/>
      <c r="AM239" s="29"/>
      <c r="AN239" s="31"/>
      <c r="AO239" s="28"/>
      <c r="AP239" s="29"/>
      <c r="AQ239" s="29"/>
      <c r="AR239" s="30"/>
      <c r="AS239" s="28"/>
      <c r="AT239" s="29"/>
      <c r="AU239" s="30"/>
      <c r="AV239" s="206"/>
      <c r="AW239" s="29"/>
      <c r="AX239" s="29"/>
      <c r="AY239" s="29"/>
      <c r="AZ239" s="29"/>
      <c r="BA239" s="29"/>
      <c r="BB239" s="29"/>
      <c r="BC239" s="30"/>
      <c r="BD239" s="283"/>
      <c r="BE239" s="283"/>
      <c r="BF239" s="283"/>
      <c r="BG239" s="283"/>
      <c r="BH239" s="32"/>
      <c r="BI239" s="56"/>
      <c r="BJ239" s="509"/>
    </row>
    <row r="240" spans="2:62" s="15" customFormat="1" ht="21" x14ac:dyDescent="0.25">
      <c r="B240" s="47"/>
      <c r="C240" s="20">
        <f t="shared" si="48"/>
        <v>45605</v>
      </c>
      <c r="D240" s="190">
        <f>SUMIFS('Transport-DB'!R:R,'Transport-DB'!C:C,"="&amp;'Work DB'!C240,'Transport-DB'!F:F,"="&amp;'Work DB'!$D$4)</f>
        <v>0</v>
      </c>
      <c r="E240" s="191">
        <f>SUMIFS('Transport-DB'!R:R,'Transport-DB'!C:C,"="&amp;'Work DB'!C240,'Transport-DB'!F:F,"="&amp;'Work DB'!$E$4)</f>
        <v>0</v>
      </c>
      <c r="F240" s="191">
        <f>SUMIFS('Transport-DB'!R:R,'Transport-DB'!C:C,"="&amp;'Work DB'!C240,'Transport-DB'!F:F,"="&amp;'Work DB'!$F$4)</f>
        <v>0</v>
      </c>
      <c r="G240" s="191">
        <f>SUMIFS('Transport-DB'!R:R,'Transport-DB'!C:C,"="&amp;'Work DB'!C240,'Transport-DB'!F:F,"="&amp;'Work DB'!$G$4)</f>
        <v>0</v>
      </c>
      <c r="H240" s="188">
        <f>SUMIFS('Transport-DB'!R:R,'Transport-DB'!C:C,"="&amp;'Work DB'!C240,'Transport-DB'!F:F,"="&amp;'Work DB'!$H$4)</f>
        <v>0</v>
      </c>
      <c r="I240" s="191">
        <f>SUMIFS('Transport-DB'!R:R,'Transport-DB'!C:C,"="&amp;'Work DB'!C240,'Transport-DB'!F:F,"="&amp;'Work DB'!$I$4)</f>
        <v>0</v>
      </c>
      <c r="J240" s="483">
        <f>SUMIFS('Transport-DB'!R:R,'Transport-DB'!C:C,"="&amp;'Work DB'!C240,'Transport-DB'!F:F,"="&amp;'Work DB'!$J$4)</f>
        <v>0</v>
      </c>
      <c r="K240" s="190">
        <f>SUMIFS('Transport-DB'!Q:Q,'Transport-DB'!C:C,"="&amp;'Work DB'!C240,'Transport-DB'!F:F,"="&amp;'Work DB'!$K$4)</f>
        <v>0</v>
      </c>
      <c r="L240" s="191">
        <f>SUMIFS('Transport-DB'!Q:Q,'Transport-DB'!C:C,"="&amp;'Work DB'!C240,'Transport-DB'!F:F,"="&amp;'Work DB'!$L$4)</f>
        <v>0</v>
      </c>
      <c r="M240" s="191">
        <f>SUMIFS('Transport-DB'!Q:Q,'Transport-DB'!C:C,"="&amp;'Work DB'!C240,'Transport-DB'!F:F,"="&amp;'Work DB'!$M$4)</f>
        <v>0</v>
      </c>
      <c r="N240" s="191">
        <f>SUMIFS('Transport-DB'!Q:Q,'Transport-DB'!C:C,"="&amp;'Work DB'!C240,'Transport-DB'!F:F,"="&amp;'Work DB'!$N$4)</f>
        <v>0</v>
      </c>
      <c r="O240" s="191">
        <f>SUMIFS('Transport-DB'!Q:Q,'Transport-DB'!C:C,"="&amp;'Work DB'!C240,'Transport-DB'!F:F,"="&amp;'Work DB'!$O$4)</f>
        <v>0</v>
      </c>
      <c r="P240" s="191">
        <f>SUMIFS('Transport-DB'!Q:Q,'Transport-DB'!C:C,"="&amp;'Work DB'!C240,'Transport-DB'!F:F,"="&amp;'Work DB'!$P$4)</f>
        <v>0</v>
      </c>
      <c r="Q240" s="188">
        <f>SUMIFS('Transport-DB'!Q:Q,'Transport-DB'!C:C,"="&amp;'Work DB'!C240,'Transport-DB'!F:F,"="&amp;'Work DB'!$Q$4)</f>
        <v>0</v>
      </c>
      <c r="R240" s="189">
        <f>SUMIFS('Transport-DB'!Q:Q,'Transport-DB'!C:C,"="&amp;'Work DB'!C240,'Transport-DB'!F:F,"="&amp;'Work DB'!$R$4)</f>
        <v>0</v>
      </c>
      <c r="S240" s="190">
        <f t="shared" si="46"/>
        <v>0</v>
      </c>
      <c r="T240" s="191">
        <f t="shared" si="60"/>
        <v>0</v>
      </c>
      <c r="U240" s="191"/>
      <c r="V240" s="191"/>
      <c r="W240" s="191"/>
      <c r="X240" s="191"/>
      <c r="Y240" s="189"/>
      <c r="Z240" s="283"/>
      <c r="AA240" s="190">
        <f>SUMIFS('Transport-DB'!S:S,'Transport-DB'!C:C,"="&amp;'Work DB'!C240,'Transport-DB'!F:F,"="&amp;'Work DB'!$AA$4)</f>
        <v>0</v>
      </c>
      <c r="AB240" s="191">
        <f>SUMIFS('Transport-DB'!S:S,'Transport-DB'!C:C,"="&amp;'Work DB'!C240,'Transport-DB'!F:F,"="&amp;'Work DB'!$AB$4)</f>
        <v>0</v>
      </c>
      <c r="AC240" s="191">
        <f>SUMIFS('Transport-DB'!S:S,'Transport-DB'!C:C,"="&amp;'Work DB'!C240,'Transport-DB'!F:F,"="&amp;'Work DB'!$AC$4)</f>
        <v>0</v>
      </c>
      <c r="AD240" s="188">
        <f>SUMIFS('Transport-DB'!S:S,'Transport-DB'!C:C,"="&amp;'Work DB'!C240,'Transport-DB'!F:F,"="&amp;'Work DB'!$AD$4)</f>
        <v>0</v>
      </c>
      <c r="AE240" s="188">
        <f>SUMIFS('Transport-DB'!S:S,'Transport-DB'!C:C,"="&amp;'Work DB'!C240,'Transport-DB'!F:F,"="&amp;'Work DB'!$AE$4)</f>
        <v>0</v>
      </c>
      <c r="AF240" s="188">
        <f>SUMIFS('Transport-DB'!S:S,'Transport-DB'!C:C,"="&amp;'Work DB'!C240,'Transport-DB'!F:F,"="&amp;'Work DB'!$AF$4)</f>
        <v>0</v>
      </c>
      <c r="AG240" s="189"/>
      <c r="AH240" s="230">
        <f>SUMIFS('Transport-DB'!T:T,'Transport-DB'!C:C,"="&amp;'Work DB'!C240)</f>
        <v>0</v>
      </c>
      <c r="AI240" s="32"/>
      <c r="AJ240" s="29"/>
      <c r="AK240" s="30">
        <f>SUMIFS(Civil_DB[بتن],Civil_DB[تاریخ],"="&amp;'Work DB'!C240)</f>
        <v>0</v>
      </c>
      <c r="AL240" s="28"/>
      <c r="AM240" s="29"/>
      <c r="AN240" s="31"/>
      <c r="AO240" s="28"/>
      <c r="AP240" s="29"/>
      <c r="AQ240" s="29"/>
      <c r="AR240" s="30"/>
      <c r="AS240" s="28"/>
      <c r="AT240" s="29"/>
      <c r="AU240" s="30"/>
      <c r="AV240" s="206"/>
      <c r="AW240" s="29"/>
      <c r="AX240" s="29"/>
      <c r="AY240" s="29"/>
      <c r="AZ240" s="29"/>
      <c r="BA240" s="29"/>
      <c r="BB240" s="29"/>
      <c r="BC240" s="30"/>
      <c r="BD240" s="283"/>
      <c r="BE240" s="283"/>
      <c r="BF240" s="283"/>
      <c r="BG240" s="283"/>
      <c r="BH240" s="32"/>
      <c r="BI240" s="56"/>
      <c r="BJ240" s="509"/>
    </row>
    <row r="241" spans="2:62" s="15" customFormat="1" ht="21" x14ac:dyDescent="0.25">
      <c r="B241" s="47"/>
      <c r="C241" s="20">
        <f t="shared" si="48"/>
        <v>45606</v>
      </c>
      <c r="D241" s="190">
        <f>SUMIFS('Transport-DB'!R:R,'Transport-DB'!C:C,"="&amp;'Work DB'!C241,'Transport-DB'!F:F,"="&amp;'Work DB'!$D$4)</f>
        <v>0</v>
      </c>
      <c r="E241" s="191">
        <f>SUMIFS('Transport-DB'!R:R,'Transport-DB'!C:C,"="&amp;'Work DB'!C241,'Transport-DB'!F:F,"="&amp;'Work DB'!$E$4)</f>
        <v>0</v>
      </c>
      <c r="F241" s="191">
        <f>SUMIFS('Transport-DB'!R:R,'Transport-DB'!C:C,"="&amp;'Work DB'!C241,'Transport-DB'!F:F,"="&amp;'Work DB'!$F$4)</f>
        <v>0</v>
      </c>
      <c r="G241" s="191">
        <f>SUMIFS('Transport-DB'!R:R,'Transport-DB'!C:C,"="&amp;'Work DB'!C241,'Transport-DB'!F:F,"="&amp;'Work DB'!$G$4)</f>
        <v>0</v>
      </c>
      <c r="H241" s="188">
        <f>SUMIFS('Transport-DB'!R:R,'Transport-DB'!C:C,"="&amp;'Work DB'!C241,'Transport-DB'!F:F,"="&amp;'Work DB'!$H$4)</f>
        <v>0</v>
      </c>
      <c r="I241" s="191">
        <f>SUMIFS('Transport-DB'!R:R,'Transport-DB'!C:C,"="&amp;'Work DB'!C241,'Transport-DB'!F:F,"="&amp;'Work DB'!$I$4)</f>
        <v>0</v>
      </c>
      <c r="J241" s="483">
        <f>SUMIFS('Transport-DB'!R:R,'Transport-DB'!C:C,"="&amp;'Work DB'!C241,'Transport-DB'!F:F,"="&amp;'Work DB'!$J$4)</f>
        <v>0</v>
      </c>
      <c r="K241" s="190">
        <f>SUMIFS('Transport-DB'!Q:Q,'Transport-DB'!C:C,"="&amp;'Work DB'!C241,'Transport-DB'!F:F,"="&amp;'Work DB'!$K$4)</f>
        <v>0</v>
      </c>
      <c r="L241" s="191">
        <f>SUMIFS('Transport-DB'!Q:Q,'Transport-DB'!C:C,"="&amp;'Work DB'!C241,'Transport-DB'!F:F,"="&amp;'Work DB'!$L$4)</f>
        <v>0</v>
      </c>
      <c r="M241" s="191">
        <f>SUMIFS('Transport-DB'!Q:Q,'Transport-DB'!C:C,"="&amp;'Work DB'!C241,'Transport-DB'!F:F,"="&amp;'Work DB'!$M$4)</f>
        <v>0</v>
      </c>
      <c r="N241" s="191">
        <f>SUMIFS('Transport-DB'!Q:Q,'Transport-DB'!C:C,"="&amp;'Work DB'!C241,'Transport-DB'!F:F,"="&amp;'Work DB'!$N$4)</f>
        <v>0</v>
      </c>
      <c r="O241" s="191">
        <f>SUMIFS('Transport-DB'!Q:Q,'Transport-DB'!C:C,"="&amp;'Work DB'!C241,'Transport-DB'!F:F,"="&amp;'Work DB'!$O$4)</f>
        <v>0</v>
      </c>
      <c r="P241" s="191">
        <f>SUMIFS('Transport-DB'!Q:Q,'Transport-DB'!C:C,"="&amp;'Work DB'!C241,'Transport-DB'!F:F,"="&amp;'Work DB'!$P$4)</f>
        <v>0</v>
      </c>
      <c r="Q241" s="188">
        <f>SUMIFS('Transport-DB'!Q:Q,'Transport-DB'!C:C,"="&amp;'Work DB'!C241,'Transport-DB'!F:F,"="&amp;'Work DB'!$Q$4)</f>
        <v>0</v>
      </c>
      <c r="R241" s="189">
        <f>SUMIFS('Transport-DB'!Q:Q,'Transport-DB'!C:C,"="&amp;'Work DB'!C241,'Transport-DB'!F:F,"="&amp;'Work DB'!$R$4)</f>
        <v>0</v>
      </c>
      <c r="S241" s="190">
        <f t="shared" si="46"/>
        <v>0</v>
      </c>
      <c r="T241" s="191">
        <f t="shared" si="60"/>
        <v>0</v>
      </c>
      <c r="U241" s="191"/>
      <c r="V241" s="191"/>
      <c r="W241" s="191"/>
      <c r="X241" s="191"/>
      <c r="Y241" s="189"/>
      <c r="Z241" s="283"/>
      <c r="AA241" s="190">
        <f>SUMIFS('Transport-DB'!S:S,'Transport-DB'!C:C,"="&amp;'Work DB'!C241,'Transport-DB'!F:F,"="&amp;'Work DB'!$AA$4)</f>
        <v>0</v>
      </c>
      <c r="AB241" s="191">
        <f>SUMIFS('Transport-DB'!S:S,'Transport-DB'!C:C,"="&amp;'Work DB'!C241,'Transport-DB'!F:F,"="&amp;'Work DB'!$AB$4)</f>
        <v>0</v>
      </c>
      <c r="AC241" s="191">
        <f>SUMIFS('Transport-DB'!S:S,'Transport-DB'!C:C,"="&amp;'Work DB'!C241,'Transport-DB'!F:F,"="&amp;'Work DB'!$AC$4)</f>
        <v>0</v>
      </c>
      <c r="AD241" s="188">
        <f>SUMIFS('Transport-DB'!S:S,'Transport-DB'!C:C,"="&amp;'Work DB'!C241,'Transport-DB'!F:F,"="&amp;'Work DB'!$AD$4)</f>
        <v>0</v>
      </c>
      <c r="AE241" s="188">
        <f>SUMIFS('Transport-DB'!S:S,'Transport-DB'!C:C,"="&amp;'Work DB'!C241,'Transport-DB'!F:F,"="&amp;'Work DB'!$AE$4)</f>
        <v>0</v>
      </c>
      <c r="AF241" s="188">
        <f>SUMIFS('Transport-DB'!S:S,'Transport-DB'!C:C,"="&amp;'Work DB'!C241,'Transport-DB'!F:F,"="&amp;'Work DB'!$AF$4)</f>
        <v>0</v>
      </c>
      <c r="AG241" s="189"/>
      <c r="AH241" s="230">
        <f>SUMIFS('Transport-DB'!T:T,'Transport-DB'!C:C,"="&amp;'Work DB'!C241)</f>
        <v>0</v>
      </c>
      <c r="AI241" s="32"/>
      <c r="AJ241" s="29"/>
      <c r="AK241" s="30">
        <f>SUMIFS(Civil_DB[بتن],Civil_DB[تاریخ],"="&amp;'Work DB'!C241)</f>
        <v>0</v>
      </c>
      <c r="AL241" s="28"/>
      <c r="AM241" s="29"/>
      <c r="AN241" s="31"/>
      <c r="AO241" s="28"/>
      <c r="AP241" s="29"/>
      <c r="AQ241" s="29"/>
      <c r="AR241" s="30"/>
      <c r="AS241" s="28"/>
      <c r="AT241" s="29"/>
      <c r="AU241" s="30"/>
      <c r="AV241" s="206"/>
      <c r="AW241" s="29"/>
      <c r="AX241" s="29"/>
      <c r="AY241" s="29"/>
      <c r="AZ241" s="29"/>
      <c r="BA241" s="29"/>
      <c r="BB241" s="29"/>
      <c r="BC241" s="30"/>
      <c r="BD241" s="283"/>
      <c r="BE241" s="283"/>
      <c r="BF241" s="283"/>
      <c r="BG241" s="283"/>
      <c r="BH241" s="32"/>
      <c r="BI241" s="56"/>
      <c r="BJ241" s="509"/>
    </row>
    <row r="242" spans="2:62" s="15" customFormat="1" ht="21" x14ac:dyDescent="0.25">
      <c r="B242" s="47"/>
      <c r="C242" s="20">
        <f t="shared" si="48"/>
        <v>45607</v>
      </c>
      <c r="D242" s="190">
        <f>SUMIFS('Transport-DB'!R:R,'Transport-DB'!C:C,"="&amp;'Work DB'!C242,'Transport-DB'!F:F,"="&amp;'Work DB'!$D$4)</f>
        <v>0</v>
      </c>
      <c r="E242" s="191">
        <f>SUMIFS('Transport-DB'!R:R,'Transport-DB'!C:C,"="&amp;'Work DB'!C242,'Transport-DB'!F:F,"="&amp;'Work DB'!$E$4)</f>
        <v>0</v>
      </c>
      <c r="F242" s="191">
        <f>SUMIFS('Transport-DB'!R:R,'Transport-DB'!C:C,"="&amp;'Work DB'!C242,'Transport-DB'!F:F,"="&amp;'Work DB'!$F$4)</f>
        <v>0</v>
      </c>
      <c r="G242" s="191">
        <f>SUMIFS('Transport-DB'!R:R,'Transport-DB'!C:C,"="&amp;'Work DB'!C242,'Transport-DB'!F:F,"="&amp;'Work DB'!$G$4)</f>
        <v>0</v>
      </c>
      <c r="H242" s="188">
        <f>SUMIFS('Transport-DB'!R:R,'Transport-DB'!C:C,"="&amp;'Work DB'!C242,'Transport-DB'!F:F,"="&amp;'Work DB'!$H$4)</f>
        <v>0</v>
      </c>
      <c r="I242" s="191">
        <f>SUMIFS('Transport-DB'!R:R,'Transport-DB'!C:C,"="&amp;'Work DB'!C242,'Transport-DB'!F:F,"="&amp;'Work DB'!$I$4)</f>
        <v>0</v>
      </c>
      <c r="J242" s="483">
        <f>SUMIFS('Transport-DB'!R:R,'Transport-DB'!C:C,"="&amp;'Work DB'!C242,'Transport-DB'!F:F,"="&amp;'Work DB'!$J$4)</f>
        <v>0</v>
      </c>
      <c r="K242" s="190">
        <f>SUMIFS('Transport-DB'!Q:Q,'Transport-DB'!C:C,"="&amp;'Work DB'!C242,'Transport-DB'!F:F,"="&amp;'Work DB'!$K$4)</f>
        <v>0</v>
      </c>
      <c r="L242" s="191">
        <f>SUMIFS('Transport-DB'!Q:Q,'Transport-DB'!C:C,"="&amp;'Work DB'!C242,'Transport-DB'!F:F,"="&amp;'Work DB'!$L$4)</f>
        <v>0</v>
      </c>
      <c r="M242" s="191">
        <f>SUMIFS('Transport-DB'!Q:Q,'Transport-DB'!C:C,"="&amp;'Work DB'!C242,'Transport-DB'!F:F,"="&amp;'Work DB'!$M$4)</f>
        <v>0</v>
      </c>
      <c r="N242" s="191">
        <f>SUMIFS('Transport-DB'!Q:Q,'Transport-DB'!C:C,"="&amp;'Work DB'!C242,'Transport-DB'!F:F,"="&amp;'Work DB'!$N$4)</f>
        <v>0</v>
      </c>
      <c r="O242" s="191">
        <f>SUMIFS('Transport-DB'!Q:Q,'Transport-DB'!C:C,"="&amp;'Work DB'!C242,'Transport-DB'!F:F,"="&amp;'Work DB'!$O$4)</f>
        <v>0</v>
      </c>
      <c r="P242" s="191">
        <f>SUMIFS('Transport-DB'!Q:Q,'Transport-DB'!C:C,"="&amp;'Work DB'!C242,'Transport-DB'!F:F,"="&amp;'Work DB'!$P$4)</f>
        <v>0</v>
      </c>
      <c r="Q242" s="188">
        <f>SUMIFS('Transport-DB'!Q:Q,'Transport-DB'!C:C,"="&amp;'Work DB'!C242,'Transport-DB'!F:F,"="&amp;'Work DB'!$Q$4)</f>
        <v>0</v>
      </c>
      <c r="R242" s="189">
        <f>SUMIFS('Transport-DB'!Q:Q,'Transport-DB'!C:C,"="&amp;'Work DB'!C242,'Transport-DB'!F:F,"="&amp;'Work DB'!$R$4)</f>
        <v>0</v>
      </c>
      <c r="S242" s="190">
        <f t="shared" si="46"/>
        <v>0</v>
      </c>
      <c r="T242" s="191">
        <f t="shared" si="60"/>
        <v>0</v>
      </c>
      <c r="U242" s="191"/>
      <c r="V242" s="191"/>
      <c r="W242" s="191"/>
      <c r="X242" s="191"/>
      <c r="Y242" s="189"/>
      <c r="Z242" s="283"/>
      <c r="AA242" s="190">
        <f>SUMIFS('Transport-DB'!S:S,'Transport-DB'!C:C,"="&amp;'Work DB'!C242,'Transport-DB'!F:F,"="&amp;'Work DB'!$AA$4)</f>
        <v>0</v>
      </c>
      <c r="AB242" s="191">
        <f>SUMIFS('Transport-DB'!S:S,'Transport-DB'!C:C,"="&amp;'Work DB'!C242,'Transport-DB'!F:F,"="&amp;'Work DB'!$AB$4)</f>
        <v>0</v>
      </c>
      <c r="AC242" s="191">
        <f>SUMIFS('Transport-DB'!S:S,'Transport-DB'!C:C,"="&amp;'Work DB'!C242,'Transport-DB'!F:F,"="&amp;'Work DB'!$AC$4)</f>
        <v>0</v>
      </c>
      <c r="AD242" s="188">
        <f>SUMIFS('Transport-DB'!S:S,'Transport-DB'!C:C,"="&amp;'Work DB'!C242,'Transport-DB'!F:F,"="&amp;'Work DB'!$AD$4)</f>
        <v>0</v>
      </c>
      <c r="AE242" s="188">
        <f>SUMIFS('Transport-DB'!S:S,'Transport-DB'!C:C,"="&amp;'Work DB'!C242,'Transport-DB'!F:F,"="&amp;'Work DB'!$AE$4)</f>
        <v>0</v>
      </c>
      <c r="AF242" s="188">
        <f>SUMIFS('Transport-DB'!S:S,'Transport-DB'!C:C,"="&amp;'Work DB'!C242,'Transport-DB'!F:F,"="&amp;'Work DB'!$AF$4)</f>
        <v>0</v>
      </c>
      <c r="AG242" s="189"/>
      <c r="AH242" s="230">
        <f>SUMIFS('Transport-DB'!T:T,'Transport-DB'!C:C,"="&amp;'Work DB'!C242)</f>
        <v>0</v>
      </c>
      <c r="AI242" s="32"/>
      <c r="AJ242" s="29"/>
      <c r="AK242" s="30">
        <f>SUMIFS(Civil_DB[بتن],Civil_DB[تاریخ],"="&amp;'Work DB'!C242)</f>
        <v>0</v>
      </c>
      <c r="AL242" s="28"/>
      <c r="AM242" s="29"/>
      <c r="AN242" s="31"/>
      <c r="AO242" s="28"/>
      <c r="AP242" s="29"/>
      <c r="AQ242" s="29"/>
      <c r="AR242" s="30"/>
      <c r="AS242" s="28"/>
      <c r="AT242" s="29"/>
      <c r="AU242" s="30"/>
      <c r="AV242" s="206"/>
      <c r="AW242" s="29"/>
      <c r="AX242" s="29"/>
      <c r="AY242" s="29"/>
      <c r="AZ242" s="29"/>
      <c r="BA242" s="29"/>
      <c r="BB242" s="29"/>
      <c r="BC242" s="30"/>
      <c r="BD242" s="283"/>
      <c r="BE242" s="283"/>
      <c r="BF242" s="283"/>
      <c r="BG242" s="283"/>
      <c r="BH242" s="32"/>
      <c r="BI242" s="56"/>
      <c r="BJ242" s="509"/>
    </row>
    <row r="243" spans="2:62" s="15" customFormat="1" ht="21" x14ac:dyDescent="0.25">
      <c r="B243" s="47"/>
      <c r="C243" s="20">
        <f t="shared" si="48"/>
        <v>45608</v>
      </c>
      <c r="D243" s="190">
        <f>SUMIFS('Transport-DB'!R:R,'Transport-DB'!C:C,"="&amp;'Work DB'!C243,'Transport-DB'!F:F,"="&amp;'Work DB'!$D$4)</f>
        <v>0</v>
      </c>
      <c r="E243" s="191">
        <f>SUMIFS('Transport-DB'!R:R,'Transport-DB'!C:C,"="&amp;'Work DB'!C243,'Transport-DB'!F:F,"="&amp;'Work DB'!$E$4)</f>
        <v>0</v>
      </c>
      <c r="F243" s="191">
        <f>SUMIFS('Transport-DB'!R:R,'Transport-DB'!C:C,"="&amp;'Work DB'!C243,'Transport-DB'!F:F,"="&amp;'Work DB'!$F$4)</f>
        <v>0</v>
      </c>
      <c r="G243" s="191">
        <f>SUMIFS('Transport-DB'!R:R,'Transport-DB'!C:C,"="&amp;'Work DB'!C243,'Transport-DB'!F:F,"="&amp;'Work DB'!$G$4)</f>
        <v>0</v>
      </c>
      <c r="H243" s="188">
        <f>SUMIFS('Transport-DB'!R:R,'Transport-DB'!C:C,"="&amp;'Work DB'!C243,'Transport-DB'!F:F,"="&amp;'Work DB'!$H$4)</f>
        <v>0</v>
      </c>
      <c r="I243" s="191">
        <f>SUMIFS('Transport-DB'!R:R,'Transport-DB'!C:C,"="&amp;'Work DB'!C243,'Transport-DB'!F:F,"="&amp;'Work DB'!$I$4)</f>
        <v>0</v>
      </c>
      <c r="J243" s="483">
        <f>SUMIFS('Transport-DB'!R:R,'Transport-DB'!C:C,"="&amp;'Work DB'!C243,'Transport-DB'!F:F,"="&amp;'Work DB'!$J$4)</f>
        <v>0</v>
      </c>
      <c r="K243" s="190">
        <f>SUMIFS('Transport-DB'!Q:Q,'Transport-DB'!C:C,"="&amp;'Work DB'!C243,'Transport-DB'!F:F,"="&amp;'Work DB'!$K$4)</f>
        <v>0</v>
      </c>
      <c r="L243" s="191">
        <f>SUMIFS('Transport-DB'!Q:Q,'Transport-DB'!C:C,"="&amp;'Work DB'!C243,'Transport-DB'!F:F,"="&amp;'Work DB'!$L$4)</f>
        <v>0</v>
      </c>
      <c r="M243" s="191">
        <f>SUMIFS('Transport-DB'!Q:Q,'Transport-DB'!C:C,"="&amp;'Work DB'!C243,'Transport-DB'!F:F,"="&amp;'Work DB'!$M$4)</f>
        <v>0</v>
      </c>
      <c r="N243" s="191">
        <f>SUMIFS('Transport-DB'!Q:Q,'Transport-DB'!C:C,"="&amp;'Work DB'!C243,'Transport-DB'!F:F,"="&amp;'Work DB'!$N$4)</f>
        <v>0</v>
      </c>
      <c r="O243" s="191">
        <f>SUMIFS('Transport-DB'!Q:Q,'Transport-DB'!C:C,"="&amp;'Work DB'!C243,'Transport-DB'!F:F,"="&amp;'Work DB'!$O$4)</f>
        <v>0</v>
      </c>
      <c r="P243" s="191">
        <f>SUMIFS('Transport-DB'!Q:Q,'Transport-DB'!C:C,"="&amp;'Work DB'!C243,'Transport-DB'!F:F,"="&amp;'Work DB'!$P$4)</f>
        <v>0</v>
      </c>
      <c r="Q243" s="188">
        <f>SUMIFS('Transport-DB'!Q:Q,'Transport-DB'!C:C,"="&amp;'Work DB'!C243,'Transport-DB'!F:F,"="&amp;'Work DB'!$Q$4)</f>
        <v>0</v>
      </c>
      <c r="R243" s="189">
        <f>SUMIFS('Transport-DB'!Q:Q,'Transport-DB'!C:C,"="&amp;'Work DB'!C243,'Transport-DB'!F:F,"="&amp;'Work DB'!$R$4)</f>
        <v>0</v>
      </c>
      <c r="S243" s="190">
        <f t="shared" si="46"/>
        <v>0</v>
      </c>
      <c r="T243" s="191">
        <f t="shared" si="60"/>
        <v>0</v>
      </c>
      <c r="U243" s="191"/>
      <c r="V243" s="191"/>
      <c r="W243" s="191"/>
      <c r="X243" s="191"/>
      <c r="Y243" s="189"/>
      <c r="Z243" s="283"/>
      <c r="AA243" s="190">
        <f>SUMIFS('Transport-DB'!S:S,'Transport-DB'!C:C,"="&amp;'Work DB'!C243,'Transport-DB'!F:F,"="&amp;'Work DB'!$AA$4)</f>
        <v>0</v>
      </c>
      <c r="AB243" s="191">
        <f>SUMIFS('Transport-DB'!S:S,'Transport-DB'!C:C,"="&amp;'Work DB'!C243,'Transport-DB'!F:F,"="&amp;'Work DB'!$AB$4)</f>
        <v>0</v>
      </c>
      <c r="AC243" s="191">
        <f>SUMIFS('Transport-DB'!S:S,'Transport-DB'!C:C,"="&amp;'Work DB'!C243,'Transport-DB'!F:F,"="&amp;'Work DB'!$AC$4)</f>
        <v>0</v>
      </c>
      <c r="AD243" s="188">
        <f>SUMIFS('Transport-DB'!S:S,'Transport-DB'!C:C,"="&amp;'Work DB'!C243,'Transport-DB'!F:F,"="&amp;'Work DB'!$AD$4)</f>
        <v>0</v>
      </c>
      <c r="AE243" s="188">
        <f>SUMIFS('Transport-DB'!S:S,'Transport-DB'!C:C,"="&amp;'Work DB'!C243,'Transport-DB'!F:F,"="&amp;'Work DB'!$AE$4)</f>
        <v>0</v>
      </c>
      <c r="AF243" s="188">
        <f>SUMIFS('Transport-DB'!S:S,'Transport-DB'!C:C,"="&amp;'Work DB'!C243,'Transport-DB'!F:F,"="&amp;'Work DB'!$AF$4)</f>
        <v>0</v>
      </c>
      <c r="AG243" s="189"/>
      <c r="AH243" s="230">
        <f>SUMIFS('Transport-DB'!T:T,'Transport-DB'!C:C,"="&amp;'Work DB'!C243)</f>
        <v>0</v>
      </c>
      <c r="AI243" s="32"/>
      <c r="AJ243" s="29"/>
      <c r="AK243" s="30">
        <f>SUMIFS(Civil_DB[بتن],Civil_DB[تاریخ],"="&amp;'Work DB'!C243)</f>
        <v>0</v>
      </c>
      <c r="AL243" s="28"/>
      <c r="AM243" s="29"/>
      <c r="AN243" s="31"/>
      <c r="AO243" s="28"/>
      <c r="AP243" s="29"/>
      <c r="AQ243" s="29"/>
      <c r="AR243" s="30"/>
      <c r="AS243" s="28"/>
      <c r="AT243" s="29"/>
      <c r="AU243" s="30"/>
      <c r="AV243" s="206"/>
      <c r="AW243" s="29"/>
      <c r="AX243" s="29"/>
      <c r="AY243" s="29"/>
      <c r="AZ243" s="29"/>
      <c r="BA243" s="29"/>
      <c r="BB243" s="29"/>
      <c r="BC243" s="30"/>
      <c r="BD243" s="283"/>
      <c r="BE243" s="283"/>
      <c r="BF243" s="283"/>
      <c r="BG243" s="283"/>
      <c r="BH243" s="32"/>
      <c r="BI243" s="56"/>
      <c r="BJ243" s="509"/>
    </row>
    <row r="244" spans="2:62" s="15" customFormat="1" ht="21" x14ac:dyDescent="0.25">
      <c r="B244" s="47"/>
      <c r="C244" s="20">
        <f t="shared" si="48"/>
        <v>45609</v>
      </c>
      <c r="D244" s="190">
        <f>SUMIFS('Transport-DB'!R:R,'Transport-DB'!C:C,"="&amp;'Work DB'!C244,'Transport-DB'!F:F,"="&amp;'Work DB'!$D$4)</f>
        <v>0</v>
      </c>
      <c r="E244" s="191">
        <f>SUMIFS('Transport-DB'!R:R,'Transport-DB'!C:C,"="&amp;'Work DB'!C244,'Transport-DB'!F:F,"="&amp;'Work DB'!$E$4)</f>
        <v>0</v>
      </c>
      <c r="F244" s="191">
        <f>SUMIFS('Transport-DB'!R:R,'Transport-DB'!C:C,"="&amp;'Work DB'!C244,'Transport-DB'!F:F,"="&amp;'Work DB'!$F$4)</f>
        <v>0</v>
      </c>
      <c r="G244" s="191">
        <f>SUMIFS('Transport-DB'!R:R,'Transport-DB'!C:C,"="&amp;'Work DB'!C244,'Transport-DB'!F:F,"="&amp;'Work DB'!$G$4)</f>
        <v>0</v>
      </c>
      <c r="H244" s="188">
        <f>SUMIFS('Transport-DB'!R:R,'Transport-DB'!C:C,"="&amp;'Work DB'!C244,'Transport-DB'!F:F,"="&amp;'Work DB'!$H$4)</f>
        <v>0</v>
      </c>
      <c r="I244" s="191">
        <f>SUMIFS('Transport-DB'!R:R,'Transport-DB'!C:C,"="&amp;'Work DB'!C244,'Transport-DB'!F:F,"="&amp;'Work DB'!$I$4)</f>
        <v>0</v>
      </c>
      <c r="J244" s="483">
        <f>SUMIFS('Transport-DB'!R:R,'Transport-DB'!C:C,"="&amp;'Work DB'!C244,'Transport-DB'!F:F,"="&amp;'Work DB'!$J$4)</f>
        <v>0</v>
      </c>
      <c r="K244" s="190">
        <f>SUMIFS('Transport-DB'!Q:Q,'Transport-DB'!C:C,"="&amp;'Work DB'!C244,'Transport-DB'!F:F,"="&amp;'Work DB'!$K$4)</f>
        <v>0</v>
      </c>
      <c r="L244" s="191">
        <f>SUMIFS('Transport-DB'!Q:Q,'Transport-DB'!C:C,"="&amp;'Work DB'!C244,'Transport-DB'!F:F,"="&amp;'Work DB'!$L$4)</f>
        <v>0</v>
      </c>
      <c r="M244" s="191">
        <f>SUMIFS('Transport-DB'!Q:Q,'Transport-DB'!C:C,"="&amp;'Work DB'!C244,'Transport-DB'!F:F,"="&amp;'Work DB'!$M$4)</f>
        <v>0</v>
      </c>
      <c r="N244" s="191">
        <f>SUMIFS('Transport-DB'!Q:Q,'Transport-DB'!C:C,"="&amp;'Work DB'!C244,'Transport-DB'!F:F,"="&amp;'Work DB'!$N$4)</f>
        <v>0</v>
      </c>
      <c r="O244" s="191">
        <f>SUMIFS('Transport-DB'!Q:Q,'Transport-DB'!C:C,"="&amp;'Work DB'!C244,'Transport-DB'!F:F,"="&amp;'Work DB'!$O$4)</f>
        <v>0</v>
      </c>
      <c r="P244" s="191">
        <f>SUMIFS('Transport-DB'!Q:Q,'Transport-DB'!C:C,"="&amp;'Work DB'!C244,'Transport-DB'!F:F,"="&amp;'Work DB'!$P$4)</f>
        <v>0</v>
      </c>
      <c r="Q244" s="188">
        <f>SUMIFS('Transport-DB'!Q:Q,'Transport-DB'!C:C,"="&amp;'Work DB'!C244,'Transport-DB'!F:F,"="&amp;'Work DB'!$Q$4)</f>
        <v>0</v>
      </c>
      <c r="R244" s="189">
        <f>SUMIFS('Transport-DB'!Q:Q,'Transport-DB'!C:C,"="&amp;'Work DB'!C244,'Transport-DB'!F:F,"="&amp;'Work DB'!$R$4)</f>
        <v>0</v>
      </c>
      <c r="S244" s="190">
        <f t="shared" si="46"/>
        <v>0</v>
      </c>
      <c r="T244" s="191">
        <f t="shared" si="60"/>
        <v>0</v>
      </c>
      <c r="U244" s="191"/>
      <c r="V244" s="191"/>
      <c r="W244" s="191"/>
      <c r="X244" s="191"/>
      <c r="Y244" s="189"/>
      <c r="Z244" s="283"/>
      <c r="AA244" s="190">
        <f>SUMIFS('Transport-DB'!S:S,'Transport-DB'!C:C,"="&amp;'Work DB'!C244,'Transport-DB'!F:F,"="&amp;'Work DB'!$AA$4)</f>
        <v>0</v>
      </c>
      <c r="AB244" s="191">
        <f>SUMIFS('Transport-DB'!S:S,'Transport-DB'!C:C,"="&amp;'Work DB'!C244,'Transport-DB'!F:F,"="&amp;'Work DB'!$AB$4)</f>
        <v>0</v>
      </c>
      <c r="AC244" s="191">
        <f>SUMIFS('Transport-DB'!S:S,'Transport-DB'!C:C,"="&amp;'Work DB'!C244,'Transport-DB'!F:F,"="&amp;'Work DB'!$AC$4)</f>
        <v>0</v>
      </c>
      <c r="AD244" s="188">
        <f>SUMIFS('Transport-DB'!S:S,'Transport-DB'!C:C,"="&amp;'Work DB'!C244,'Transport-DB'!F:F,"="&amp;'Work DB'!$AD$4)</f>
        <v>0</v>
      </c>
      <c r="AE244" s="188">
        <f>SUMIFS('Transport-DB'!S:S,'Transport-DB'!C:C,"="&amp;'Work DB'!C244,'Transport-DB'!F:F,"="&amp;'Work DB'!$AE$4)</f>
        <v>0</v>
      </c>
      <c r="AF244" s="188">
        <f>SUMIFS('Transport-DB'!S:S,'Transport-DB'!C:C,"="&amp;'Work DB'!C244,'Transport-DB'!F:F,"="&amp;'Work DB'!$AF$4)</f>
        <v>0</v>
      </c>
      <c r="AG244" s="189"/>
      <c r="AH244" s="230">
        <f>SUMIFS('Transport-DB'!T:T,'Transport-DB'!C:C,"="&amp;'Work DB'!C244)</f>
        <v>0</v>
      </c>
      <c r="AI244" s="32"/>
      <c r="AJ244" s="29"/>
      <c r="AK244" s="30">
        <f>SUMIFS(Civil_DB[بتن],Civil_DB[تاریخ],"="&amp;'Work DB'!C244)</f>
        <v>0</v>
      </c>
      <c r="AL244" s="28"/>
      <c r="AM244" s="29"/>
      <c r="AN244" s="31"/>
      <c r="AO244" s="28"/>
      <c r="AP244" s="29"/>
      <c r="AQ244" s="29"/>
      <c r="AR244" s="30"/>
      <c r="AS244" s="28"/>
      <c r="AT244" s="29"/>
      <c r="AU244" s="30"/>
      <c r="AV244" s="206"/>
      <c r="AW244" s="29"/>
      <c r="AX244" s="29"/>
      <c r="AY244" s="29"/>
      <c r="AZ244" s="29"/>
      <c r="BA244" s="29"/>
      <c r="BB244" s="29"/>
      <c r="BC244" s="30"/>
      <c r="BD244" s="283"/>
      <c r="BE244" s="283"/>
      <c r="BF244" s="283"/>
      <c r="BG244" s="283"/>
      <c r="BH244" s="32"/>
      <c r="BI244" s="56"/>
      <c r="BJ244" s="509"/>
    </row>
    <row r="245" spans="2:62" s="15" customFormat="1" ht="21" x14ac:dyDescent="0.25">
      <c r="B245" s="47"/>
      <c r="C245" s="20">
        <f t="shared" si="48"/>
        <v>45610</v>
      </c>
      <c r="D245" s="190">
        <f>SUMIFS('Transport-DB'!R:R,'Transport-DB'!C:C,"="&amp;'Work DB'!C245,'Transport-DB'!F:F,"="&amp;'Work DB'!$D$4)</f>
        <v>0</v>
      </c>
      <c r="E245" s="191">
        <f>SUMIFS('Transport-DB'!R:R,'Transport-DB'!C:C,"="&amp;'Work DB'!C245,'Transport-DB'!F:F,"="&amp;'Work DB'!$E$4)</f>
        <v>0</v>
      </c>
      <c r="F245" s="191">
        <f>SUMIFS('Transport-DB'!R:R,'Transport-DB'!C:C,"="&amp;'Work DB'!C245,'Transport-DB'!F:F,"="&amp;'Work DB'!$F$4)</f>
        <v>0</v>
      </c>
      <c r="G245" s="191">
        <f>SUMIFS('Transport-DB'!R:R,'Transport-DB'!C:C,"="&amp;'Work DB'!C245,'Transport-DB'!F:F,"="&amp;'Work DB'!$G$4)</f>
        <v>0</v>
      </c>
      <c r="H245" s="188">
        <f>SUMIFS('Transport-DB'!R:R,'Transport-DB'!C:C,"="&amp;'Work DB'!C245,'Transport-DB'!F:F,"="&amp;'Work DB'!$H$4)</f>
        <v>0</v>
      </c>
      <c r="I245" s="191">
        <f>SUMIFS('Transport-DB'!R:R,'Transport-DB'!C:C,"="&amp;'Work DB'!C245,'Transport-DB'!F:F,"="&amp;'Work DB'!$I$4)</f>
        <v>0</v>
      </c>
      <c r="J245" s="483">
        <f>SUMIFS('Transport-DB'!R:R,'Transport-DB'!C:C,"="&amp;'Work DB'!C245,'Transport-DB'!F:F,"="&amp;'Work DB'!$J$4)</f>
        <v>0</v>
      </c>
      <c r="K245" s="190">
        <f>SUMIFS('Transport-DB'!Q:Q,'Transport-DB'!C:C,"="&amp;'Work DB'!C245,'Transport-DB'!F:F,"="&amp;'Work DB'!$K$4)</f>
        <v>0</v>
      </c>
      <c r="L245" s="191">
        <f>SUMIFS('Transport-DB'!Q:Q,'Transport-DB'!C:C,"="&amp;'Work DB'!C245,'Transport-DB'!F:F,"="&amp;'Work DB'!$L$4)</f>
        <v>0</v>
      </c>
      <c r="M245" s="191">
        <f>SUMIFS('Transport-DB'!Q:Q,'Transport-DB'!C:C,"="&amp;'Work DB'!C245,'Transport-DB'!F:F,"="&amp;'Work DB'!$M$4)</f>
        <v>0</v>
      </c>
      <c r="N245" s="191">
        <f>SUMIFS('Transport-DB'!Q:Q,'Transport-DB'!C:C,"="&amp;'Work DB'!C245,'Transport-DB'!F:F,"="&amp;'Work DB'!$N$4)</f>
        <v>0</v>
      </c>
      <c r="O245" s="191">
        <f>SUMIFS('Transport-DB'!Q:Q,'Transport-DB'!C:C,"="&amp;'Work DB'!C245,'Transport-DB'!F:F,"="&amp;'Work DB'!$O$4)</f>
        <v>0</v>
      </c>
      <c r="P245" s="191">
        <f>SUMIFS('Transport-DB'!Q:Q,'Transport-DB'!C:C,"="&amp;'Work DB'!C245,'Transport-DB'!F:F,"="&amp;'Work DB'!$P$4)</f>
        <v>0</v>
      </c>
      <c r="Q245" s="188">
        <f>SUMIFS('Transport-DB'!Q:Q,'Transport-DB'!C:C,"="&amp;'Work DB'!C245,'Transport-DB'!F:F,"="&amp;'Work DB'!$Q$4)</f>
        <v>0</v>
      </c>
      <c r="R245" s="189">
        <f>SUMIFS('Transport-DB'!Q:Q,'Transport-DB'!C:C,"="&amp;'Work DB'!C245,'Transport-DB'!F:F,"="&amp;'Work DB'!$R$4)</f>
        <v>0</v>
      </c>
      <c r="S245" s="190">
        <f t="shared" si="46"/>
        <v>0</v>
      </c>
      <c r="T245" s="191">
        <f t="shared" si="60"/>
        <v>0</v>
      </c>
      <c r="U245" s="191"/>
      <c r="V245" s="191"/>
      <c r="W245" s="191"/>
      <c r="X245" s="191"/>
      <c r="Y245" s="189"/>
      <c r="Z245" s="283"/>
      <c r="AA245" s="190">
        <f>SUMIFS('Transport-DB'!S:S,'Transport-DB'!C:C,"="&amp;'Work DB'!C245,'Transport-DB'!F:F,"="&amp;'Work DB'!$AA$4)</f>
        <v>0</v>
      </c>
      <c r="AB245" s="191">
        <f>SUMIFS('Transport-DB'!S:S,'Transport-DB'!C:C,"="&amp;'Work DB'!C245,'Transport-DB'!F:F,"="&amp;'Work DB'!$AB$4)</f>
        <v>0</v>
      </c>
      <c r="AC245" s="191">
        <f>SUMIFS('Transport-DB'!S:S,'Transport-DB'!C:C,"="&amp;'Work DB'!C245,'Transport-DB'!F:F,"="&amp;'Work DB'!$AC$4)</f>
        <v>0</v>
      </c>
      <c r="AD245" s="188">
        <f>SUMIFS('Transport-DB'!S:S,'Transport-DB'!C:C,"="&amp;'Work DB'!C245,'Transport-DB'!F:F,"="&amp;'Work DB'!$AD$4)</f>
        <v>0</v>
      </c>
      <c r="AE245" s="188">
        <f>SUMIFS('Transport-DB'!S:S,'Transport-DB'!C:C,"="&amp;'Work DB'!C245,'Transport-DB'!F:F,"="&amp;'Work DB'!$AE$4)</f>
        <v>0</v>
      </c>
      <c r="AF245" s="188">
        <f>SUMIFS('Transport-DB'!S:S,'Transport-DB'!C:C,"="&amp;'Work DB'!C245,'Transport-DB'!F:F,"="&amp;'Work DB'!$AF$4)</f>
        <v>0</v>
      </c>
      <c r="AG245" s="189"/>
      <c r="AH245" s="230">
        <f>SUMIFS('Transport-DB'!T:T,'Transport-DB'!C:C,"="&amp;'Work DB'!C245)</f>
        <v>0</v>
      </c>
      <c r="AI245" s="32"/>
      <c r="AJ245" s="29"/>
      <c r="AK245" s="30">
        <f>SUMIFS(Civil_DB[بتن],Civil_DB[تاریخ],"="&amp;'Work DB'!C245)</f>
        <v>0</v>
      </c>
      <c r="AL245" s="28"/>
      <c r="AM245" s="29"/>
      <c r="AN245" s="31"/>
      <c r="AO245" s="28"/>
      <c r="AP245" s="29"/>
      <c r="AQ245" s="29"/>
      <c r="AR245" s="30"/>
      <c r="AS245" s="28"/>
      <c r="AT245" s="29"/>
      <c r="AU245" s="30"/>
      <c r="AV245" s="206"/>
      <c r="AW245" s="29"/>
      <c r="AX245" s="29"/>
      <c r="AY245" s="29"/>
      <c r="AZ245" s="29"/>
      <c r="BA245" s="29"/>
      <c r="BB245" s="29"/>
      <c r="BC245" s="30"/>
      <c r="BD245" s="283"/>
      <c r="BE245" s="283"/>
      <c r="BF245" s="283"/>
      <c r="BG245" s="283"/>
      <c r="BH245" s="32"/>
      <c r="BI245" s="56"/>
      <c r="BJ245" s="509"/>
    </row>
    <row r="246" spans="2:62" s="15" customFormat="1" ht="21" x14ac:dyDescent="0.25">
      <c r="B246" s="47"/>
      <c r="C246" s="20">
        <f t="shared" si="48"/>
        <v>45611</v>
      </c>
      <c r="D246" s="190">
        <f>SUMIFS('Transport-DB'!R:R,'Transport-DB'!C:C,"="&amp;'Work DB'!C246,'Transport-DB'!F:F,"="&amp;'Work DB'!$D$4)</f>
        <v>0</v>
      </c>
      <c r="E246" s="191">
        <f>SUMIFS('Transport-DB'!R:R,'Transport-DB'!C:C,"="&amp;'Work DB'!C246,'Transport-DB'!F:F,"="&amp;'Work DB'!$E$4)</f>
        <v>0</v>
      </c>
      <c r="F246" s="191">
        <f>SUMIFS('Transport-DB'!R:R,'Transport-DB'!C:C,"="&amp;'Work DB'!C246,'Transport-DB'!F:F,"="&amp;'Work DB'!$F$4)</f>
        <v>0</v>
      </c>
      <c r="G246" s="191">
        <f>SUMIFS('Transport-DB'!R:R,'Transport-DB'!C:C,"="&amp;'Work DB'!C246,'Transport-DB'!F:F,"="&amp;'Work DB'!$G$4)</f>
        <v>0</v>
      </c>
      <c r="H246" s="188">
        <f>SUMIFS('Transport-DB'!R:R,'Transport-DB'!C:C,"="&amp;'Work DB'!C246,'Transport-DB'!F:F,"="&amp;'Work DB'!$H$4)</f>
        <v>0</v>
      </c>
      <c r="I246" s="191">
        <f>SUMIFS('Transport-DB'!R:R,'Transport-DB'!C:C,"="&amp;'Work DB'!C246,'Transport-DB'!F:F,"="&amp;'Work DB'!$I$4)</f>
        <v>0</v>
      </c>
      <c r="J246" s="483">
        <f>SUMIFS('Transport-DB'!R:R,'Transport-DB'!C:C,"="&amp;'Work DB'!C246,'Transport-DB'!F:F,"="&amp;'Work DB'!$J$4)</f>
        <v>0</v>
      </c>
      <c r="K246" s="190">
        <f>SUMIFS('Transport-DB'!Q:Q,'Transport-DB'!C:C,"="&amp;'Work DB'!C246,'Transport-DB'!F:F,"="&amp;'Work DB'!$K$4)</f>
        <v>0</v>
      </c>
      <c r="L246" s="191">
        <f>SUMIFS('Transport-DB'!Q:Q,'Transport-DB'!C:C,"="&amp;'Work DB'!C246,'Transport-DB'!F:F,"="&amp;'Work DB'!$L$4)</f>
        <v>0</v>
      </c>
      <c r="M246" s="191">
        <f>SUMIFS('Transport-DB'!Q:Q,'Transport-DB'!C:C,"="&amp;'Work DB'!C246,'Transport-DB'!F:F,"="&amp;'Work DB'!$M$4)</f>
        <v>0</v>
      </c>
      <c r="N246" s="191">
        <f>SUMIFS('Transport-DB'!Q:Q,'Transport-DB'!C:C,"="&amp;'Work DB'!C246,'Transport-DB'!F:F,"="&amp;'Work DB'!$N$4)</f>
        <v>0</v>
      </c>
      <c r="O246" s="191">
        <f>SUMIFS('Transport-DB'!Q:Q,'Transport-DB'!C:C,"="&amp;'Work DB'!C246,'Transport-DB'!F:F,"="&amp;'Work DB'!$O$4)</f>
        <v>0</v>
      </c>
      <c r="P246" s="191">
        <f>SUMIFS('Transport-DB'!Q:Q,'Transport-DB'!C:C,"="&amp;'Work DB'!C246,'Transport-DB'!F:F,"="&amp;'Work DB'!$P$4)</f>
        <v>0</v>
      </c>
      <c r="Q246" s="188">
        <f>SUMIFS('Transport-DB'!Q:Q,'Transport-DB'!C:C,"="&amp;'Work DB'!C246,'Transport-DB'!F:F,"="&amp;'Work DB'!$Q$4)</f>
        <v>0</v>
      </c>
      <c r="R246" s="189">
        <f>SUMIFS('Transport-DB'!Q:Q,'Transport-DB'!C:C,"="&amp;'Work DB'!C246,'Transport-DB'!F:F,"="&amp;'Work DB'!$R$4)</f>
        <v>0</v>
      </c>
      <c r="S246" s="190">
        <f t="shared" si="46"/>
        <v>0</v>
      </c>
      <c r="T246" s="191">
        <f t="shared" si="60"/>
        <v>0</v>
      </c>
      <c r="U246" s="191"/>
      <c r="V246" s="191"/>
      <c r="W246" s="191"/>
      <c r="X246" s="191"/>
      <c r="Y246" s="189"/>
      <c r="Z246" s="283"/>
      <c r="AA246" s="190">
        <f>SUMIFS('Transport-DB'!S:S,'Transport-DB'!C:C,"="&amp;'Work DB'!C246,'Transport-DB'!F:F,"="&amp;'Work DB'!$AA$4)</f>
        <v>0</v>
      </c>
      <c r="AB246" s="191">
        <f>SUMIFS('Transport-DB'!S:S,'Transport-DB'!C:C,"="&amp;'Work DB'!C246,'Transport-DB'!F:F,"="&amp;'Work DB'!$AB$4)</f>
        <v>0</v>
      </c>
      <c r="AC246" s="191">
        <f>SUMIFS('Transport-DB'!S:S,'Transport-DB'!C:C,"="&amp;'Work DB'!C246,'Transport-DB'!F:F,"="&amp;'Work DB'!$AC$4)</f>
        <v>0</v>
      </c>
      <c r="AD246" s="188">
        <f>SUMIFS('Transport-DB'!S:S,'Transport-DB'!C:C,"="&amp;'Work DB'!C246,'Transport-DB'!F:F,"="&amp;'Work DB'!$AD$4)</f>
        <v>0</v>
      </c>
      <c r="AE246" s="188">
        <f>SUMIFS('Transport-DB'!S:S,'Transport-DB'!C:C,"="&amp;'Work DB'!C246,'Transport-DB'!F:F,"="&amp;'Work DB'!$AE$4)</f>
        <v>0</v>
      </c>
      <c r="AF246" s="188">
        <f>SUMIFS('Transport-DB'!S:S,'Transport-DB'!C:C,"="&amp;'Work DB'!C246,'Transport-DB'!F:F,"="&amp;'Work DB'!$AF$4)</f>
        <v>0</v>
      </c>
      <c r="AG246" s="189"/>
      <c r="AH246" s="230">
        <f>SUMIFS('Transport-DB'!T:T,'Transport-DB'!C:C,"="&amp;'Work DB'!C246)</f>
        <v>0</v>
      </c>
      <c r="AI246" s="32"/>
      <c r="AJ246" s="29"/>
      <c r="AK246" s="30">
        <f>SUMIFS(Civil_DB[بتن],Civil_DB[تاریخ],"="&amp;'Work DB'!C246)</f>
        <v>0</v>
      </c>
      <c r="AL246" s="28"/>
      <c r="AM246" s="29"/>
      <c r="AN246" s="31"/>
      <c r="AO246" s="28"/>
      <c r="AP246" s="29"/>
      <c r="AQ246" s="29"/>
      <c r="AR246" s="30"/>
      <c r="AS246" s="28"/>
      <c r="AT246" s="29"/>
      <c r="AU246" s="30"/>
      <c r="AV246" s="206"/>
      <c r="AW246" s="29"/>
      <c r="AX246" s="29"/>
      <c r="AY246" s="29"/>
      <c r="AZ246" s="29"/>
      <c r="BA246" s="29"/>
      <c r="BB246" s="29"/>
      <c r="BC246" s="30"/>
      <c r="BD246" s="283"/>
      <c r="BE246" s="283"/>
      <c r="BF246" s="283"/>
      <c r="BG246" s="283"/>
      <c r="BH246" s="32"/>
      <c r="BI246" s="56"/>
      <c r="BJ246" s="509"/>
    </row>
    <row r="247" spans="2:62" s="15" customFormat="1" ht="21" x14ac:dyDescent="0.25">
      <c r="B247" s="47"/>
      <c r="C247" s="20">
        <f t="shared" si="48"/>
        <v>45612</v>
      </c>
      <c r="D247" s="190">
        <f>SUMIFS('Transport-DB'!R:R,'Transport-DB'!C:C,"="&amp;'Work DB'!C247,'Transport-DB'!F:F,"="&amp;'Work DB'!$D$4)</f>
        <v>0</v>
      </c>
      <c r="E247" s="191">
        <f>SUMIFS('Transport-DB'!R:R,'Transport-DB'!C:C,"="&amp;'Work DB'!C247,'Transport-DB'!F:F,"="&amp;'Work DB'!$E$4)</f>
        <v>0</v>
      </c>
      <c r="F247" s="191">
        <f>SUMIFS('Transport-DB'!R:R,'Transport-DB'!C:C,"="&amp;'Work DB'!C247,'Transport-DB'!F:F,"="&amp;'Work DB'!$F$4)</f>
        <v>0</v>
      </c>
      <c r="G247" s="191">
        <f>SUMIFS('Transport-DB'!R:R,'Transport-DB'!C:C,"="&amp;'Work DB'!C247,'Transport-DB'!F:F,"="&amp;'Work DB'!$G$4)</f>
        <v>0</v>
      </c>
      <c r="H247" s="188">
        <f>SUMIFS('Transport-DB'!R:R,'Transport-DB'!C:C,"="&amp;'Work DB'!C247,'Transport-DB'!F:F,"="&amp;'Work DB'!$H$4)</f>
        <v>0</v>
      </c>
      <c r="I247" s="191">
        <f>SUMIFS('Transport-DB'!R:R,'Transport-DB'!C:C,"="&amp;'Work DB'!C247,'Transport-DB'!F:F,"="&amp;'Work DB'!$I$4)</f>
        <v>0</v>
      </c>
      <c r="J247" s="483">
        <f>SUMIFS('Transport-DB'!R:R,'Transport-DB'!C:C,"="&amp;'Work DB'!C247,'Transport-DB'!F:F,"="&amp;'Work DB'!$J$4)</f>
        <v>0</v>
      </c>
      <c r="K247" s="190">
        <f>SUMIFS('Transport-DB'!Q:Q,'Transport-DB'!C:C,"="&amp;'Work DB'!C247,'Transport-DB'!F:F,"="&amp;'Work DB'!$K$4)</f>
        <v>0</v>
      </c>
      <c r="L247" s="191">
        <f>SUMIFS('Transport-DB'!Q:Q,'Transport-DB'!C:C,"="&amp;'Work DB'!C247,'Transport-DB'!F:F,"="&amp;'Work DB'!$L$4)</f>
        <v>0</v>
      </c>
      <c r="M247" s="191">
        <f>SUMIFS('Transport-DB'!Q:Q,'Transport-DB'!C:C,"="&amp;'Work DB'!C247,'Transport-DB'!F:F,"="&amp;'Work DB'!$M$4)</f>
        <v>0</v>
      </c>
      <c r="N247" s="191">
        <f>SUMIFS('Transport-DB'!Q:Q,'Transport-DB'!C:C,"="&amp;'Work DB'!C247,'Transport-DB'!F:F,"="&amp;'Work DB'!$N$4)</f>
        <v>0</v>
      </c>
      <c r="O247" s="191">
        <f>SUMIFS('Transport-DB'!Q:Q,'Transport-DB'!C:C,"="&amp;'Work DB'!C247,'Transport-DB'!F:F,"="&amp;'Work DB'!$O$4)</f>
        <v>0</v>
      </c>
      <c r="P247" s="191">
        <f>SUMIFS('Transport-DB'!Q:Q,'Transport-DB'!C:C,"="&amp;'Work DB'!C247,'Transport-DB'!F:F,"="&amp;'Work DB'!$P$4)</f>
        <v>0</v>
      </c>
      <c r="Q247" s="188">
        <f>SUMIFS('Transport-DB'!Q:Q,'Transport-DB'!C:C,"="&amp;'Work DB'!C247,'Transport-DB'!F:F,"="&amp;'Work DB'!$Q$4)</f>
        <v>0</v>
      </c>
      <c r="R247" s="189">
        <f>SUMIFS('Transport-DB'!Q:Q,'Transport-DB'!C:C,"="&amp;'Work DB'!C247,'Transport-DB'!F:F,"="&amp;'Work DB'!$R$4)</f>
        <v>0</v>
      </c>
      <c r="S247" s="190">
        <f t="shared" si="46"/>
        <v>0</v>
      </c>
      <c r="T247" s="191">
        <f t="shared" si="60"/>
        <v>0</v>
      </c>
      <c r="U247" s="191"/>
      <c r="V247" s="191"/>
      <c r="W247" s="191"/>
      <c r="X247" s="191"/>
      <c r="Y247" s="189"/>
      <c r="Z247" s="283"/>
      <c r="AA247" s="190">
        <f>SUMIFS('Transport-DB'!S:S,'Transport-DB'!C:C,"="&amp;'Work DB'!C247,'Transport-DB'!F:F,"="&amp;'Work DB'!$AA$4)</f>
        <v>0</v>
      </c>
      <c r="AB247" s="191">
        <f>SUMIFS('Transport-DB'!S:S,'Transport-DB'!C:C,"="&amp;'Work DB'!C247,'Transport-DB'!F:F,"="&amp;'Work DB'!$AB$4)</f>
        <v>0</v>
      </c>
      <c r="AC247" s="191">
        <f>SUMIFS('Transport-DB'!S:S,'Transport-DB'!C:C,"="&amp;'Work DB'!C247,'Transport-DB'!F:F,"="&amp;'Work DB'!$AC$4)</f>
        <v>0</v>
      </c>
      <c r="AD247" s="188">
        <f>SUMIFS('Transport-DB'!S:S,'Transport-DB'!C:C,"="&amp;'Work DB'!C247,'Transport-DB'!F:F,"="&amp;'Work DB'!$AD$4)</f>
        <v>0</v>
      </c>
      <c r="AE247" s="188">
        <f>SUMIFS('Transport-DB'!S:S,'Transport-DB'!C:C,"="&amp;'Work DB'!C247,'Transport-DB'!F:F,"="&amp;'Work DB'!$AE$4)</f>
        <v>0</v>
      </c>
      <c r="AF247" s="188">
        <f>SUMIFS('Transport-DB'!S:S,'Transport-DB'!C:C,"="&amp;'Work DB'!C247,'Transport-DB'!F:F,"="&amp;'Work DB'!$AF$4)</f>
        <v>0</v>
      </c>
      <c r="AG247" s="189"/>
      <c r="AH247" s="230">
        <f>SUMIFS('Transport-DB'!T:T,'Transport-DB'!C:C,"="&amp;'Work DB'!C247)</f>
        <v>0</v>
      </c>
      <c r="AI247" s="32"/>
      <c r="AJ247" s="29"/>
      <c r="AK247" s="30">
        <f>SUMIFS(Civil_DB[بتن],Civil_DB[تاریخ],"="&amp;'Work DB'!C247)</f>
        <v>0</v>
      </c>
      <c r="AL247" s="28"/>
      <c r="AM247" s="29"/>
      <c r="AN247" s="31"/>
      <c r="AO247" s="28"/>
      <c r="AP247" s="29"/>
      <c r="AQ247" s="29"/>
      <c r="AR247" s="30"/>
      <c r="AS247" s="28"/>
      <c r="AT247" s="29"/>
      <c r="AU247" s="30"/>
      <c r="AV247" s="206"/>
      <c r="AW247" s="29"/>
      <c r="AX247" s="29"/>
      <c r="AY247" s="29"/>
      <c r="AZ247" s="29"/>
      <c r="BA247" s="29"/>
      <c r="BB247" s="29"/>
      <c r="BC247" s="30"/>
      <c r="BD247" s="283"/>
      <c r="BE247" s="283"/>
      <c r="BF247" s="283"/>
      <c r="BG247" s="283"/>
      <c r="BH247" s="32"/>
      <c r="BI247" s="56"/>
      <c r="BJ247" s="509"/>
    </row>
    <row r="248" spans="2:62" s="15" customFormat="1" ht="21" x14ac:dyDescent="0.25">
      <c r="B248" s="47"/>
      <c r="C248" s="20">
        <f t="shared" si="48"/>
        <v>45613</v>
      </c>
      <c r="D248" s="190">
        <f>SUMIFS('Transport-DB'!R:R,'Transport-DB'!C:C,"="&amp;'Work DB'!C248,'Transport-DB'!F:F,"="&amp;'Work DB'!$D$4)</f>
        <v>0</v>
      </c>
      <c r="E248" s="191">
        <f>SUMIFS('Transport-DB'!R:R,'Transport-DB'!C:C,"="&amp;'Work DB'!C248,'Transport-DB'!F:F,"="&amp;'Work DB'!$E$4)</f>
        <v>0</v>
      </c>
      <c r="F248" s="191">
        <f>SUMIFS('Transport-DB'!R:R,'Transport-DB'!C:C,"="&amp;'Work DB'!C248,'Transport-DB'!F:F,"="&amp;'Work DB'!$F$4)</f>
        <v>0</v>
      </c>
      <c r="G248" s="191">
        <f>SUMIFS('Transport-DB'!R:R,'Transport-DB'!C:C,"="&amp;'Work DB'!C248,'Transport-DB'!F:F,"="&amp;'Work DB'!$G$4)</f>
        <v>0</v>
      </c>
      <c r="H248" s="188">
        <f>SUMIFS('Transport-DB'!R:R,'Transport-DB'!C:C,"="&amp;'Work DB'!C248,'Transport-DB'!F:F,"="&amp;'Work DB'!$H$4)</f>
        <v>0</v>
      </c>
      <c r="I248" s="191">
        <f>SUMIFS('Transport-DB'!R:R,'Transport-DB'!C:C,"="&amp;'Work DB'!C248,'Transport-DB'!F:F,"="&amp;'Work DB'!$I$4)</f>
        <v>0</v>
      </c>
      <c r="J248" s="483">
        <f>SUMIFS('Transport-DB'!R:R,'Transport-DB'!C:C,"="&amp;'Work DB'!C248,'Transport-DB'!F:F,"="&amp;'Work DB'!$J$4)</f>
        <v>0</v>
      </c>
      <c r="K248" s="190">
        <f>SUMIFS('Transport-DB'!Q:Q,'Transport-DB'!C:C,"="&amp;'Work DB'!C248,'Transport-DB'!F:F,"="&amp;'Work DB'!$K$4)</f>
        <v>0</v>
      </c>
      <c r="L248" s="191">
        <f>SUMIFS('Transport-DB'!Q:Q,'Transport-DB'!C:C,"="&amp;'Work DB'!C248,'Transport-DB'!F:F,"="&amp;'Work DB'!$L$4)</f>
        <v>0</v>
      </c>
      <c r="M248" s="191">
        <f>SUMIFS('Transport-DB'!Q:Q,'Transport-DB'!C:C,"="&amp;'Work DB'!C248,'Transport-DB'!F:F,"="&amp;'Work DB'!$M$4)</f>
        <v>0</v>
      </c>
      <c r="N248" s="191">
        <f>SUMIFS('Transport-DB'!Q:Q,'Transport-DB'!C:C,"="&amp;'Work DB'!C248,'Transport-DB'!F:F,"="&amp;'Work DB'!$N$4)</f>
        <v>0</v>
      </c>
      <c r="O248" s="191">
        <f>SUMIFS('Transport-DB'!Q:Q,'Transport-DB'!C:C,"="&amp;'Work DB'!C248,'Transport-DB'!F:F,"="&amp;'Work DB'!$O$4)</f>
        <v>0</v>
      </c>
      <c r="P248" s="191">
        <f>SUMIFS('Transport-DB'!Q:Q,'Transport-DB'!C:C,"="&amp;'Work DB'!C248,'Transport-DB'!F:F,"="&amp;'Work DB'!$P$4)</f>
        <v>0</v>
      </c>
      <c r="Q248" s="188">
        <f>SUMIFS('Transport-DB'!Q:Q,'Transport-DB'!C:C,"="&amp;'Work DB'!C248,'Transport-DB'!F:F,"="&amp;'Work DB'!$Q$4)</f>
        <v>0</v>
      </c>
      <c r="R248" s="189">
        <f>SUMIFS('Transport-DB'!Q:Q,'Transport-DB'!C:C,"="&amp;'Work DB'!C248,'Transport-DB'!F:F,"="&amp;'Work DB'!$R$4)</f>
        <v>0</v>
      </c>
      <c r="S248" s="190">
        <f t="shared" si="46"/>
        <v>0</v>
      </c>
      <c r="T248" s="191">
        <f t="shared" si="60"/>
        <v>0</v>
      </c>
      <c r="U248" s="191"/>
      <c r="V248" s="191"/>
      <c r="W248" s="191"/>
      <c r="X248" s="191"/>
      <c r="Y248" s="189"/>
      <c r="Z248" s="283"/>
      <c r="AA248" s="190">
        <f>SUMIFS('Transport-DB'!S:S,'Transport-DB'!C:C,"="&amp;'Work DB'!C248,'Transport-DB'!F:F,"="&amp;'Work DB'!$AA$4)</f>
        <v>0</v>
      </c>
      <c r="AB248" s="191">
        <f>SUMIFS('Transport-DB'!S:S,'Transport-DB'!C:C,"="&amp;'Work DB'!C248,'Transport-DB'!F:F,"="&amp;'Work DB'!$AB$4)</f>
        <v>0</v>
      </c>
      <c r="AC248" s="191">
        <f>SUMIFS('Transport-DB'!S:S,'Transport-DB'!C:C,"="&amp;'Work DB'!C248,'Transport-DB'!F:F,"="&amp;'Work DB'!$AC$4)</f>
        <v>0</v>
      </c>
      <c r="AD248" s="188">
        <f>SUMIFS('Transport-DB'!S:S,'Transport-DB'!C:C,"="&amp;'Work DB'!C248,'Transport-DB'!F:F,"="&amp;'Work DB'!$AD$4)</f>
        <v>0</v>
      </c>
      <c r="AE248" s="188">
        <f>SUMIFS('Transport-DB'!S:S,'Transport-DB'!C:C,"="&amp;'Work DB'!C248,'Transport-DB'!F:F,"="&amp;'Work DB'!$AE$4)</f>
        <v>0</v>
      </c>
      <c r="AF248" s="188">
        <f>SUMIFS('Transport-DB'!S:S,'Transport-DB'!C:C,"="&amp;'Work DB'!C248,'Transport-DB'!F:F,"="&amp;'Work DB'!$AF$4)</f>
        <v>0</v>
      </c>
      <c r="AG248" s="189"/>
      <c r="AH248" s="230">
        <f>SUMIFS('Transport-DB'!T:T,'Transport-DB'!C:C,"="&amp;'Work DB'!C248)</f>
        <v>0</v>
      </c>
      <c r="AI248" s="32"/>
      <c r="AJ248" s="29"/>
      <c r="AK248" s="30">
        <f>SUMIFS(Civil_DB[بتن],Civil_DB[تاریخ],"="&amp;'Work DB'!C248)</f>
        <v>0</v>
      </c>
      <c r="AL248" s="28"/>
      <c r="AM248" s="29"/>
      <c r="AN248" s="31"/>
      <c r="AO248" s="28"/>
      <c r="AP248" s="29"/>
      <c r="AQ248" s="29"/>
      <c r="AR248" s="30"/>
      <c r="AS248" s="28"/>
      <c r="AT248" s="29"/>
      <c r="AU248" s="30"/>
      <c r="AV248" s="206"/>
      <c r="AW248" s="29"/>
      <c r="AX248" s="29"/>
      <c r="AY248" s="29"/>
      <c r="AZ248" s="29"/>
      <c r="BA248" s="29"/>
      <c r="BB248" s="29"/>
      <c r="BC248" s="30"/>
      <c r="BD248" s="283"/>
      <c r="BE248" s="283"/>
      <c r="BF248" s="283"/>
      <c r="BG248" s="283"/>
      <c r="BH248" s="32"/>
      <c r="BI248" s="56"/>
      <c r="BJ248" s="509"/>
    </row>
    <row r="249" spans="2:62" s="15" customFormat="1" ht="21" x14ac:dyDescent="0.25">
      <c r="B249" s="47"/>
      <c r="C249" s="20">
        <f t="shared" si="48"/>
        <v>45614</v>
      </c>
      <c r="D249" s="190">
        <f>SUMIFS('Transport-DB'!R:R,'Transport-DB'!C:C,"="&amp;'Work DB'!C249,'Transport-DB'!F:F,"="&amp;'Work DB'!$D$4)</f>
        <v>0</v>
      </c>
      <c r="E249" s="191">
        <f>SUMIFS('Transport-DB'!R:R,'Transport-DB'!C:C,"="&amp;'Work DB'!C249,'Transport-DB'!F:F,"="&amp;'Work DB'!$E$4)</f>
        <v>0</v>
      </c>
      <c r="F249" s="191">
        <f>SUMIFS('Transport-DB'!R:R,'Transport-DB'!C:C,"="&amp;'Work DB'!C249,'Transport-DB'!F:F,"="&amp;'Work DB'!$F$4)</f>
        <v>0</v>
      </c>
      <c r="G249" s="191">
        <f>SUMIFS('Transport-DB'!R:R,'Transport-DB'!C:C,"="&amp;'Work DB'!C249,'Transport-DB'!F:F,"="&amp;'Work DB'!$G$4)</f>
        <v>0</v>
      </c>
      <c r="H249" s="188">
        <f>SUMIFS('Transport-DB'!R:R,'Transport-DB'!C:C,"="&amp;'Work DB'!C249,'Transport-DB'!F:F,"="&amp;'Work DB'!$H$4)</f>
        <v>0</v>
      </c>
      <c r="I249" s="191">
        <f>SUMIFS('Transport-DB'!R:R,'Transport-DB'!C:C,"="&amp;'Work DB'!C249,'Transport-DB'!F:F,"="&amp;'Work DB'!$I$4)</f>
        <v>0</v>
      </c>
      <c r="J249" s="483">
        <f>SUMIFS('Transport-DB'!R:R,'Transport-DB'!C:C,"="&amp;'Work DB'!C249,'Transport-DB'!F:F,"="&amp;'Work DB'!$J$4)</f>
        <v>0</v>
      </c>
      <c r="K249" s="190">
        <f>SUMIFS('Transport-DB'!Q:Q,'Transport-DB'!C:C,"="&amp;'Work DB'!C249,'Transport-DB'!F:F,"="&amp;'Work DB'!$K$4)</f>
        <v>0</v>
      </c>
      <c r="L249" s="191">
        <f>SUMIFS('Transport-DB'!Q:Q,'Transport-DB'!C:C,"="&amp;'Work DB'!C249,'Transport-DB'!F:F,"="&amp;'Work DB'!$L$4)</f>
        <v>0</v>
      </c>
      <c r="M249" s="191">
        <f>SUMIFS('Transport-DB'!Q:Q,'Transport-DB'!C:C,"="&amp;'Work DB'!C249,'Transport-DB'!F:F,"="&amp;'Work DB'!$M$4)</f>
        <v>0</v>
      </c>
      <c r="N249" s="191">
        <f>SUMIFS('Transport-DB'!Q:Q,'Transport-DB'!C:C,"="&amp;'Work DB'!C249,'Transport-DB'!F:F,"="&amp;'Work DB'!$N$4)</f>
        <v>0</v>
      </c>
      <c r="O249" s="191">
        <f>SUMIFS('Transport-DB'!Q:Q,'Transport-DB'!C:C,"="&amp;'Work DB'!C249,'Transport-DB'!F:F,"="&amp;'Work DB'!$O$4)</f>
        <v>0</v>
      </c>
      <c r="P249" s="191">
        <f>SUMIFS('Transport-DB'!Q:Q,'Transport-DB'!C:C,"="&amp;'Work DB'!C249,'Transport-DB'!F:F,"="&amp;'Work DB'!$P$4)</f>
        <v>0</v>
      </c>
      <c r="Q249" s="188">
        <f>SUMIFS('Transport-DB'!Q:Q,'Transport-DB'!C:C,"="&amp;'Work DB'!C249,'Transport-DB'!F:F,"="&amp;'Work DB'!$Q$4)</f>
        <v>0</v>
      </c>
      <c r="R249" s="189">
        <f>SUMIFS('Transport-DB'!Q:Q,'Transport-DB'!C:C,"="&amp;'Work DB'!C249,'Transport-DB'!F:F,"="&amp;'Work DB'!$R$4)</f>
        <v>0</v>
      </c>
      <c r="S249" s="190">
        <f t="shared" si="46"/>
        <v>0</v>
      </c>
      <c r="T249" s="191">
        <f t="shared" si="60"/>
        <v>0</v>
      </c>
      <c r="U249" s="191"/>
      <c r="V249" s="191"/>
      <c r="W249" s="191"/>
      <c r="X249" s="191"/>
      <c r="Y249" s="189"/>
      <c r="Z249" s="283"/>
      <c r="AA249" s="190">
        <f>SUMIFS('Transport-DB'!S:S,'Transport-DB'!C:C,"="&amp;'Work DB'!C249,'Transport-DB'!F:F,"="&amp;'Work DB'!$AA$4)</f>
        <v>0</v>
      </c>
      <c r="AB249" s="191">
        <f>SUMIFS('Transport-DB'!S:S,'Transport-DB'!C:C,"="&amp;'Work DB'!C249,'Transport-DB'!F:F,"="&amp;'Work DB'!$AB$4)</f>
        <v>0</v>
      </c>
      <c r="AC249" s="191">
        <f>SUMIFS('Transport-DB'!S:S,'Transport-DB'!C:C,"="&amp;'Work DB'!C249,'Transport-DB'!F:F,"="&amp;'Work DB'!$AC$4)</f>
        <v>0</v>
      </c>
      <c r="AD249" s="188">
        <f>SUMIFS('Transport-DB'!S:S,'Transport-DB'!C:C,"="&amp;'Work DB'!C249,'Transport-DB'!F:F,"="&amp;'Work DB'!$AD$4)</f>
        <v>0</v>
      </c>
      <c r="AE249" s="188">
        <f>SUMIFS('Transport-DB'!S:S,'Transport-DB'!C:C,"="&amp;'Work DB'!C249,'Transport-DB'!F:F,"="&amp;'Work DB'!$AE$4)</f>
        <v>0</v>
      </c>
      <c r="AF249" s="188">
        <f>SUMIFS('Transport-DB'!S:S,'Transport-DB'!C:C,"="&amp;'Work DB'!C249,'Transport-DB'!F:F,"="&amp;'Work DB'!$AF$4)</f>
        <v>0</v>
      </c>
      <c r="AG249" s="189"/>
      <c r="AH249" s="230">
        <f>SUMIFS('Transport-DB'!T:T,'Transport-DB'!C:C,"="&amp;'Work DB'!C249)</f>
        <v>0</v>
      </c>
      <c r="AI249" s="32"/>
      <c r="AJ249" s="29"/>
      <c r="AK249" s="30">
        <f>SUMIFS(Civil_DB[بتن],Civil_DB[تاریخ],"="&amp;'Work DB'!C249)</f>
        <v>0</v>
      </c>
      <c r="AL249" s="28"/>
      <c r="AM249" s="29"/>
      <c r="AN249" s="31"/>
      <c r="AO249" s="28"/>
      <c r="AP249" s="29"/>
      <c r="AQ249" s="29"/>
      <c r="AR249" s="30"/>
      <c r="AS249" s="28"/>
      <c r="AT249" s="29"/>
      <c r="AU249" s="30"/>
      <c r="AV249" s="206"/>
      <c r="AW249" s="29"/>
      <c r="AX249" s="29"/>
      <c r="AY249" s="29"/>
      <c r="AZ249" s="29"/>
      <c r="BA249" s="29"/>
      <c r="BB249" s="29"/>
      <c r="BC249" s="30"/>
      <c r="BD249" s="283"/>
      <c r="BE249" s="283"/>
      <c r="BF249" s="283"/>
      <c r="BG249" s="283"/>
      <c r="BH249" s="32"/>
      <c r="BI249" s="56"/>
      <c r="BJ249" s="509"/>
    </row>
    <row r="250" spans="2:62" s="15" customFormat="1" ht="21" x14ac:dyDescent="0.25">
      <c r="B250" s="47"/>
      <c r="C250" s="20">
        <f t="shared" si="48"/>
        <v>45615</v>
      </c>
      <c r="D250" s="190">
        <f>SUMIFS('Transport-DB'!R:R,'Transport-DB'!C:C,"="&amp;'Work DB'!C250,'Transport-DB'!F:F,"="&amp;'Work DB'!$D$4)</f>
        <v>0</v>
      </c>
      <c r="E250" s="191">
        <f>SUMIFS('Transport-DB'!R:R,'Transport-DB'!C:C,"="&amp;'Work DB'!C250,'Transport-DB'!F:F,"="&amp;'Work DB'!$E$4)</f>
        <v>0</v>
      </c>
      <c r="F250" s="191">
        <f>SUMIFS('Transport-DB'!R:R,'Transport-DB'!C:C,"="&amp;'Work DB'!C250,'Transport-DB'!F:F,"="&amp;'Work DB'!$F$4)</f>
        <v>0</v>
      </c>
      <c r="G250" s="191">
        <f>SUMIFS('Transport-DB'!R:R,'Transport-DB'!C:C,"="&amp;'Work DB'!C250,'Transport-DB'!F:F,"="&amp;'Work DB'!$G$4)</f>
        <v>0</v>
      </c>
      <c r="H250" s="188">
        <f>SUMIFS('Transport-DB'!R:R,'Transport-DB'!C:C,"="&amp;'Work DB'!C250,'Transport-DB'!F:F,"="&amp;'Work DB'!$H$4)</f>
        <v>0</v>
      </c>
      <c r="I250" s="191">
        <f>SUMIFS('Transport-DB'!R:R,'Transport-DB'!C:C,"="&amp;'Work DB'!C250,'Transport-DB'!F:F,"="&amp;'Work DB'!$I$4)</f>
        <v>0</v>
      </c>
      <c r="J250" s="483">
        <f>SUMIFS('Transport-DB'!R:R,'Transport-DB'!C:C,"="&amp;'Work DB'!C250,'Transport-DB'!F:F,"="&amp;'Work DB'!$J$4)</f>
        <v>0</v>
      </c>
      <c r="K250" s="190">
        <f>SUMIFS('Transport-DB'!Q:Q,'Transport-DB'!C:C,"="&amp;'Work DB'!C250,'Transport-DB'!F:F,"="&amp;'Work DB'!$K$4)</f>
        <v>0</v>
      </c>
      <c r="L250" s="191">
        <f>SUMIFS('Transport-DB'!Q:Q,'Transport-DB'!C:C,"="&amp;'Work DB'!C250,'Transport-DB'!F:F,"="&amp;'Work DB'!$L$4)</f>
        <v>0</v>
      </c>
      <c r="M250" s="191">
        <f>SUMIFS('Transport-DB'!Q:Q,'Transport-DB'!C:C,"="&amp;'Work DB'!C250,'Transport-DB'!F:F,"="&amp;'Work DB'!$M$4)</f>
        <v>0</v>
      </c>
      <c r="N250" s="191">
        <f>SUMIFS('Transport-DB'!Q:Q,'Transport-DB'!C:C,"="&amp;'Work DB'!C250,'Transport-DB'!F:F,"="&amp;'Work DB'!$N$4)</f>
        <v>0</v>
      </c>
      <c r="O250" s="191">
        <f>SUMIFS('Transport-DB'!Q:Q,'Transport-DB'!C:C,"="&amp;'Work DB'!C250,'Transport-DB'!F:F,"="&amp;'Work DB'!$O$4)</f>
        <v>0</v>
      </c>
      <c r="P250" s="191">
        <f>SUMIFS('Transport-DB'!Q:Q,'Transport-DB'!C:C,"="&amp;'Work DB'!C250,'Transport-DB'!F:F,"="&amp;'Work DB'!$P$4)</f>
        <v>0</v>
      </c>
      <c r="Q250" s="188">
        <f>SUMIFS('Transport-DB'!Q:Q,'Transport-DB'!C:C,"="&amp;'Work DB'!C250,'Transport-DB'!F:F,"="&amp;'Work DB'!$Q$4)</f>
        <v>0</v>
      </c>
      <c r="R250" s="189">
        <f>SUMIFS('Transport-DB'!Q:Q,'Transport-DB'!C:C,"="&amp;'Work DB'!C250,'Transport-DB'!F:F,"="&amp;'Work DB'!$R$4)</f>
        <v>0</v>
      </c>
      <c r="S250" s="190">
        <f t="shared" si="46"/>
        <v>0</v>
      </c>
      <c r="T250" s="191">
        <f t="shared" si="60"/>
        <v>0</v>
      </c>
      <c r="U250" s="191"/>
      <c r="V250" s="191"/>
      <c r="W250" s="191"/>
      <c r="X250" s="191"/>
      <c r="Y250" s="189"/>
      <c r="Z250" s="283"/>
      <c r="AA250" s="190">
        <f>SUMIFS('Transport-DB'!S:S,'Transport-DB'!C:C,"="&amp;'Work DB'!C250,'Transport-DB'!F:F,"="&amp;'Work DB'!$AA$4)</f>
        <v>0</v>
      </c>
      <c r="AB250" s="191">
        <f>SUMIFS('Transport-DB'!S:S,'Transport-DB'!C:C,"="&amp;'Work DB'!C250,'Transport-DB'!F:F,"="&amp;'Work DB'!$AB$4)</f>
        <v>0</v>
      </c>
      <c r="AC250" s="191">
        <f>SUMIFS('Transport-DB'!S:S,'Transport-DB'!C:C,"="&amp;'Work DB'!C250,'Transport-DB'!F:F,"="&amp;'Work DB'!$AC$4)</f>
        <v>0</v>
      </c>
      <c r="AD250" s="188">
        <f>SUMIFS('Transport-DB'!S:S,'Transport-DB'!C:C,"="&amp;'Work DB'!C250,'Transport-DB'!F:F,"="&amp;'Work DB'!$AD$4)</f>
        <v>0</v>
      </c>
      <c r="AE250" s="188">
        <f>SUMIFS('Transport-DB'!S:S,'Transport-DB'!C:C,"="&amp;'Work DB'!C250,'Transport-DB'!F:F,"="&amp;'Work DB'!$AE$4)</f>
        <v>0</v>
      </c>
      <c r="AF250" s="188">
        <f>SUMIFS('Transport-DB'!S:S,'Transport-DB'!C:C,"="&amp;'Work DB'!C250,'Transport-DB'!F:F,"="&amp;'Work DB'!$AF$4)</f>
        <v>0</v>
      </c>
      <c r="AG250" s="189"/>
      <c r="AH250" s="230">
        <f>SUMIFS('Transport-DB'!T:T,'Transport-DB'!C:C,"="&amp;'Work DB'!C250)</f>
        <v>0</v>
      </c>
      <c r="AI250" s="32"/>
      <c r="AJ250" s="29"/>
      <c r="AK250" s="30">
        <f>SUMIFS(Civil_DB[بتن],Civil_DB[تاریخ],"="&amp;'Work DB'!C250)</f>
        <v>0</v>
      </c>
      <c r="AL250" s="28"/>
      <c r="AM250" s="29"/>
      <c r="AN250" s="31"/>
      <c r="AO250" s="28"/>
      <c r="AP250" s="29"/>
      <c r="AQ250" s="29"/>
      <c r="AR250" s="30"/>
      <c r="AS250" s="28"/>
      <c r="AT250" s="29"/>
      <c r="AU250" s="30"/>
      <c r="AV250" s="206"/>
      <c r="AW250" s="29"/>
      <c r="AX250" s="29"/>
      <c r="AY250" s="29"/>
      <c r="AZ250" s="29"/>
      <c r="BA250" s="29"/>
      <c r="BB250" s="29"/>
      <c r="BC250" s="30"/>
      <c r="BD250" s="283"/>
      <c r="BE250" s="283"/>
      <c r="BF250" s="283"/>
      <c r="BG250" s="283"/>
      <c r="BH250" s="32"/>
      <c r="BI250" s="56"/>
      <c r="BJ250" s="509"/>
    </row>
    <row r="251" spans="2:62" s="15" customFormat="1" ht="21" x14ac:dyDescent="0.25">
      <c r="B251" s="47"/>
      <c r="C251" s="20">
        <f t="shared" si="48"/>
        <v>45616</v>
      </c>
      <c r="D251" s="190">
        <f>SUMIFS('Transport-DB'!R:R,'Transport-DB'!C:C,"="&amp;'Work DB'!C251,'Transport-DB'!F:F,"="&amp;'Work DB'!$D$4)</f>
        <v>0</v>
      </c>
      <c r="E251" s="191">
        <f>SUMIFS('Transport-DB'!R:R,'Transport-DB'!C:C,"="&amp;'Work DB'!C251,'Transport-DB'!F:F,"="&amp;'Work DB'!$E$4)</f>
        <v>0</v>
      </c>
      <c r="F251" s="191">
        <f>SUMIFS('Transport-DB'!R:R,'Transport-DB'!C:C,"="&amp;'Work DB'!C251,'Transport-DB'!F:F,"="&amp;'Work DB'!$F$4)</f>
        <v>0</v>
      </c>
      <c r="G251" s="191">
        <f>SUMIFS('Transport-DB'!R:R,'Transport-DB'!C:C,"="&amp;'Work DB'!C251,'Transport-DB'!F:F,"="&amp;'Work DB'!$G$4)</f>
        <v>0</v>
      </c>
      <c r="H251" s="188">
        <f>SUMIFS('Transport-DB'!R:R,'Transport-DB'!C:C,"="&amp;'Work DB'!C251,'Transport-DB'!F:F,"="&amp;'Work DB'!$H$4)</f>
        <v>0</v>
      </c>
      <c r="I251" s="191">
        <f>SUMIFS('Transport-DB'!R:R,'Transport-DB'!C:C,"="&amp;'Work DB'!C251,'Transport-DB'!F:F,"="&amp;'Work DB'!$I$4)</f>
        <v>0</v>
      </c>
      <c r="J251" s="483">
        <f>SUMIFS('Transport-DB'!R:R,'Transport-DB'!C:C,"="&amp;'Work DB'!C251,'Transport-DB'!F:F,"="&amp;'Work DB'!$J$4)</f>
        <v>0</v>
      </c>
      <c r="K251" s="190">
        <f>SUMIFS('Transport-DB'!Q:Q,'Transport-DB'!C:C,"="&amp;'Work DB'!C251,'Transport-DB'!F:F,"="&amp;'Work DB'!$K$4)</f>
        <v>0</v>
      </c>
      <c r="L251" s="191">
        <f>SUMIFS('Transport-DB'!Q:Q,'Transport-DB'!C:C,"="&amp;'Work DB'!C251,'Transport-DB'!F:F,"="&amp;'Work DB'!$L$4)</f>
        <v>0</v>
      </c>
      <c r="M251" s="191">
        <f>SUMIFS('Transport-DB'!Q:Q,'Transport-DB'!C:C,"="&amp;'Work DB'!C251,'Transport-DB'!F:F,"="&amp;'Work DB'!$M$4)</f>
        <v>0</v>
      </c>
      <c r="N251" s="191">
        <f>SUMIFS('Transport-DB'!Q:Q,'Transport-DB'!C:C,"="&amp;'Work DB'!C251,'Transport-DB'!F:F,"="&amp;'Work DB'!$N$4)</f>
        <v>0</v>
      </c>
      <c r="O251" s="191">
        <f>SUMIFS('Transport-DB'!Q:Q,'Transport-DB'!C:C,"="&amp;'Work DB'!C251,'Transport-DB'!F:F,"="&amp;'Work DB'!$O$4)</f>
        <v>0</v>
      </c>
      <c r="P251" s="191">
        <f>SUMIFS('Transport-DB'!Q:Q,'Transport-DB'!C:C,"="&amp;'Work DB'!C251,'Transport-DB'!F:F,"="&amp;'Work DB'!$P$4)</f>
        <v>0</v>
      </c>
      <c r="Q251" s="188">
        <f>SUMIFS('Transport-DB'!Q:Q,'Transport-DB'!C:C,"="&amp;'Work DB'!C251,'Transport-DB'!F:F,"="&amp;'Work DB'!$Q$4)</f>
        <v>0</v>
      </c>
      <c r="R251" s="189">
        <f>SUMIFS('Transport-DB'!Q:Q,'Transport-DB'!C:C,"="&amp;'Work DB'!C251,'Transport-DB'!F:F,"="&amp;'Work DB'!$R$4)</f>
        <v>0</v>
      </c>
      <c r="S251" s="190">
        <f t="shared" si="46"/>
        <v>0</v>
      </c>
      <c r="T251" s="191">
        <f t="shared" si="60"/>
        <v>0</v>
      </c>
      <c r="U251" s="191"/>
      <c r="V251" s="191"/>
      <c r="W251" s="191"/>
      <c r="X251" s="191"/>
      <c r="Y251" s="189"/>
      <c r="Z251" s="283"/>
      <c r="AA251" s="190">
        <f>SUMIFS('Transport-DB'!S:S,'Transport-DB'!C:C,"="&amp;'Work DB'!C251,'Transport-DB'!F:F,"="&amp;'Work DB'!$AA$4)</f>
        <v>0</v>
      </c>
      <c r="AB251" s="191">
        <f>SUMIFS('Transport-DB'!S:S,'Transport-DB'!C:C,"="&amp;'Work DB'!C251,'Transport-DB'!F:F,"="&amp;'Work DB'!$AB$4)</f>
        <v>0</v>
      </c>
      <c r="AC251" s="191">
        <f>SUMIFS('Transport-DB'!S:S,'Transport-DB'!C:C,"="&amp;'Work DB'!C251,'Transport-DB'!F:F,"="&amp;'Work DB'!$AC$4)</f>
        <v>0</v>
      </c>
      <c r="AD251" s="188">
        <f>SUMIFS('Transport-DB'!S:S,'Transport-DB'!C:C,"="&amp;'Work DB'!C251,'Transport-DB'!F:F,"="&amp;'Work DB'!$AD$4)</f>
        <v>0</v>
      </c>
      <c r="AE251" s="188">
        <f>SUMIFS('Transport-DB'!S:S,'Transport-DB'!C:C,"="&amp;'Work DB'!C251,'Transport-DB'!F:F,"="&amp;'Work DB'!$AE$4)</f>
        <v>0</v>
      </c>
      <c r="AF251" s="188">
        <f>SUMIFS('Transport-DB'!S:S,'Transport-DB'!C:C,"="&amp;'Work DB'!C251,'Transport-DB'!F:F,"="&amp;'Work DB'!$AF$4)</f>
        <v>0</v>
      </c>
      <c r="AG251" s="189"/>
      <c r="AH251" s="230">
        <f>SUMIFS('Transport-DB'!T:T,'Transport-DB'!C:C,"="&amp;'Work DB'!C251)</f>
        <v>0</v>
      </c>
      <c r="AI251" s="32"/>
      <c r="AJ251" s="29"/>
      <c r="AK251" s="30">
        <f>SUMIFS(Civil_DB[بتن],Civil_DB[تاریخ],"="&amp;'Work DB'!C251)</f>
        <v>0</v>
      </c>
      <c r="AL251" s="28"/>
      <c r="AM251" s="29"/>
      <c r="AN251" s="31"/>
      <c r="AO251" s="28"/>
      <c r="AP251" s="29"/>
      <c r="AQ251" s="29"/>
      <c r="AR251" s="30"/>
      <c r="AS251" s="28"/>
      <c r="AT251" s="29"/>
      <c r="AU251" s="30"/>
      <c r="AV251" s="206"/>
      <c r="AW251" s="29"/>
      <c r="AX251" s="29"/>
      <c r="AY251" s="29"/>
      <c r="AZ251" s="29"/>
      <c r="BA251" s="29"/>
      <c r="BB251" s="29"/>
      <c r="BC251" s="30"/>
      <c r="BD251" s="283"/>
      <c r="BE251" s="283"/>
      <c r="BF251" s="283"/>
      <c r="BG251" s="283"/>
      <c r="BH251" s="32"/>
      <c r="BI251" s="56"/>
      <c r="BJ251" s="509"/>
    </row>
    <row r="252" spans="2:62" s="15" customFormat="1" ht="21" x14ac:dyDescent="0.25">
      <c r="B252" s="47"/>
      <c r="C252" s="201">
        <f t="shared" si="48"/>
        <v>45617</v>
      </c>
      <c r="D252" s="202">
        <f>SUMIFS('Transport-DB'!R:R,'Transport-DB'!C:C,"="&amp;'Work DB'!C252,'Transport-DB'!F:F,"="&amp;'Work DB'!$D$4)</f>
        <v>0</v>
      </c>
      <c r="E252" s="203">
        <f>SUMIFS('Transport-DB'!R:R,'Transport-DB'!C:C,"="&amp;'Work DB'!C252,'Transport-DB'!F:F,"="&amp;'Work DB'!$E$4)</f>
        <v>0</v>
      </c>
      <c r="F252" s="203">
        <f>SUMIFS('Transport-DB'!R:R,'Transport-DB'!C:C,"="&amp;'Work DB'!C252,'Transport-DB'!F:F,"="&amp;'Work DB'!$F$4)</f>
        <v>0</v>
      </c>
      <c r="G252" s="191">
        <f>SUMIFS('Transport-DB'!R:R,'Transport-DB'!C:C,"="&amp;'Work DB'!C252,'Transport-DB'!F:F,"="&amp;'Work DB'!$G$4)</f>
        <v>0</v>
      </c>
      <c r="H252" s="188">
        <f>SUMIFS('Transport-DB'!R:R,'Transport-DB'!C:C,"="&amp;'Work DB'!C252,'Transport-DB'!F:F,"="&amp;'Work DB'!$H$4)</f>
        <v>0</v>
      </c>
      <c r="I252" s="191">
        <f>SUMIFS('Transport-DB'!R:R,'Transport-DB'!C:C,"="&amp;'Work DB'!C252,'Transport-DB'!F:F,"="&amp;'Work DB'!$I$4)</f>
        <v>0</v>
      </c>
      <c r="J252" s="483">
        <f>SUMIFS('Transport-DB'!R:R,'Transport-DB'!C:C,"="&amp;'Work DB'!C252,'Transport-DB'!F:F,"="&amp;'Work DB'!$J$4)</f>
        <v>0</v>
      </c>
      <c r="K252" s="202">
        <f>SUMIFS('Transport-DB'!Q:Q,'Transport-DB'!C:C,"="&amp;'Work DB'!C252,'Transport-DB'!F:F,"="&amp;'Work DB'!$K$4)</f>
        <v>0</v>
      </c>
      <c r="L252" s="203">
        <f>SUMIFS('Transport-DB'!Q:Q,'Transport-DB'!C:C,"="&amp;'Work DB'!C252,'Transport-DB'!F:F,"="&amp;'Work DB'!$L$4)</f>
        <v>0</v>
      </c>
      <c r="M252" s="203">
        <f>SUMIFS('Transport-DB'!Q:Q,'Transport-DB'!C:C,"="&amp;'Work DB'!C252,'Transport-DB'!F:F,"="&amp;'Work DB'!$M$4)</f>
        <v>0</v>
      </c>
      <c r="N252" s="203">
        <f>SUMIFS('Transport-DB'!Q:Q,'Transport-DB'!C:C,"="&amp;'Work DB'!C252,'Transport-DB'!F:F,"="&amp;'Work DB'!$N$4)</f>
        <v>0</v>
      </c>
      <c r="O252" s="203">
        <f>SUMIFS('Transport-DB'!Q:Q,'Transport-DB'!C:C,"="&amp;'Work DB'!C252,'Transport-DB'!F:F,"="&amp;'Work DB'!$O$4)</f>
        <v>0</v>
      </c>
      <c r="P252" s="191">
        <f>SUMIFS('Transport-DB'!Q:Q,'Transport-DB'!C:C,"="&amp;'Work DB'!C252,'Transport-DB'!F:F,"="&amp;'Work DB'!$P$4)</f>
        <v>0</v>
      </c>
      <c r="Q252" s="188">
        <f>SUMIFS('Transport-DB'!Q:Q,'Transport-DB'!C:C,"="&amp;'Work DB'!C252,'Transport-DB'!F:F,"="&amp;'Work DB'!$Q$4)</f>
        <v>0</v>
      </c>
      <c r="R252" s="189">
        <f>SUMIFS('Transport-DB'!Q:Q,'Transport-DB'!C:C,"="&amp;'Work DB'!C252,'Transport-DB'!F:F,"="&amp;'Work DB'!$R$4)</f>
        <v>0</v>
      </c>
      <c r="S252" s="190">
        <f t="shared" si="46"/>
        <v>0</v>
      </c>
      <c r="T252" s="203">
        <f t="shared" si="60"/>
        <v>0</v>
      </c>
      <c r="U252" s="203"/>
      <c r="V252" s="203"/>
      <c r="W252" s="203"/>
      <c r="X252" s="203"/>
      <c r="Y252" s="204"/>
      <c r="Z252" s="283"/>
      <c r="AA252" s="202">
        <f>SUMIFS('Transport-DB'!S:S,'Transport-DB'!C:C,"="&amp;'Work DB'!C252,'Transport-DB'!F:F,"="&amp;'Work DB'!$AA$4)</f>
        <v>0</v>
      </c>
      <c r="AB252" s="203">
        <f>SUMIFS('Transport-DB'!S:S,'Transport-DB'!C:C,"="&amp;'Work DB'!C252,'Transport-DB'!F:F,"="&amp;'Work DB'!$AB$4)</f>
        <v>0</v>
      </c>
      <c r="AC252" s="203">
        <f>SUMIFS('Transport-DB'!S:S,'Transport-DB'!C:C,"="&amp;'Work DB'!C252,'Transport-DB'!F:F,"="&amp;'Work DB'!$AC$4)</f>
        <v>0</v>
      </c>
      <c r="AD252" s="205">
        <f>SUMIFS('Transport-DB'!S:S,'Transport-DB'!C:C,"="&amp;'Work DB'!C252,'Transport-DB'!F:F,"="&amp;'Work DB'!$AD$4)</f>
        <v>0</v>
      </c>
      <c r="AE252" s="205">
        <f>SUMIFS('Transport-DB'!S:S,'Transport-DB'!C:C,"="&amp;'Work DB'!C252,'Transport-DB'!F:F,"="&amp;'Work DB'!$AE$4)</f>
        <v>0</v>
      </c>
      <c r="AF252" s="188">
        <f>SUMIFS('Transport-DB'!S:S,'Transport-DB'!C:C,"="&amp;'Work DB'!C252,'Transport-DB'!F:F,"="&amp;'Work DB'!$AF$4)</f>
        <v>0</v>
      </c>
      <c r="AG252" s="204"/>
      <c r="AH252" s="230">
        <f>SUMIFS('Transport-DB'!T:T,'Transport-DB'!C:C,"="&amp;'Work DB'!C252)</f>
        <v>0</v>
      </c>
      <c r="AI252" s="206"/>
      <c r="AJ252" s="203"/>
      <c r="AK252" s="30">
        <f>SUMIFS(Civil_DB[بتن],Civil_DB[تاریخ],"="&amp;'Work DB'!C252)</f>
        <v>0</v>
      </c>
      <c r="AL252" s="202"/>
      <c r="AM252" s="203"/>
      <c r="AN252" s="205"/>
      <c r="AO252" s="202"/>
      <c r="AP252" s="203"/>
      <c r="AQ252" s="203"/>
      <c r="AR252" s="204"/>
      <c r="AS252" s="202"/>
      <c r="AT252" s="203"/>
      <c r="AU252" s="204"/>
      <c r="AV252" s="206"/>
      <c r="AW252" s="203"/>
      <c r="AX252" s="203"/>
      <c r="AY252" s="203"/>
      <c r="AZ252" s="203"/>
      <c r="BA252" s="203"/>
      <c r="BB252" s="203"/>
      <c r="BC252" s="204"/>
      <c r="BD252" s="284"/>
      <c r="BE252" s="284"/>
      <c r="BF252" s="284"/>
      <c r="BG252" s="284"/>
      <c r="BH252" s="206"/>
      <c r="BI252" s="207" t="s">
        <v>41</v>
      </c>
      <c r="BJ252" s="509"/>
    </row>
    <row r="253" spans="2:62" s="15" customFormat="1" ht="21" x14ac:dyDescent="0.25">
      <c r="B253" s="47"/>
      <c r="C253" s="20">
        <f t="shared" si="48"/>
        <v>45618</v>
      </c>
      <c r="D253" s="190">
        <f>SUMIFS('Transport-DB'!R:R,'Transport-DB'!C:C,"="&amp;'Work DB'!C253,'Transport-DB'!F:F,"="&amp;'Work DB'!$D$4)</f>
        <v>0</v>
      </c>
      <c r="E253" s="191">
        <f>SUMIFS('Transport-DB'!R:R,'Transport-DB'!C:C,"="&amp;'Work DB'!C253,'Transport-DB'!F:F,"="&amp;'Work DB'!$E$4)</f>
        <v>0</v>
      </c>
      <c r="F253" s="191">
        <f>SUMIFS('Transport-DB'!R:R,'Transport-DB'!C:C,"="&amp;'Work DB'!C253,'Transport-DB'!F:F,"="&amp;'Work DB'!$F$4)</f>
        <v>0</v>
      </c>
      <c r="G253" s="191">
        <f>SUMIFS('Transport-DB'!R:R,'Transport-DB'!C:C,"="&amp;'Work DB'!C253,'Transport-DB'!F:F,"="&amp;'Work DB'!$G$4)</f>
        <v>0</v>
      </c>
      <c r="H253" s="188">
        <f>SUMIFS('Transport-DB'!R:R,'Transport-DB'!C:C,"="&amp;'Work DB'!C253,'Transport-DB'!F:F,"="&amp;'Work DB'!$H$4)</f>
        <v>0</v>
      </c>
      <c r="I253" s="191">
        <f>SUMIFS('Transport-DB'!R:R,'Transport-DB'!C:C,"="&amp;'Work DB'!C253,'Transport-DB'!F:F,"="&amp;'Work DB'!$I$4)</f>
        <v>0</v>
      </c>
      <c r="J253" s="483">
        <f>SUMIFS('Transport-DB'!R:R,'Transport-DB'!C:C,"="&amp;'Work DB'!C253,'Transport-DB'!F:F,"="&amp;'Work DB'!$J$4)</f>
        <v>0</v>
      </c>
      <c r="K253" s="190">
        <f>SUMIFS('Transport-DB'!Q:Q,'Transport-DB'!C:C,"="&amp;'Work DB'!C253,'Transport-DB'!F:F,"="&amp;'Work DB'!$K$4)</f>
        <v>0</v>
      </c>
      <c r="L253" s="191">
        <f>SUMIFS('Transport-DB'!Q:Q,'Transport-DB'!C:C,"="&amp;'Work DB'!C253,'Transport-DB'!F:F,"="&amp;'Work DB'!$L$4)</f>
        <v>0</v>
      </c>
      <c r="M253" s="191">
        <f>SUMIFS('Transport-DB'!Q:Q,'Transport-DB'!C:C,"="&amp;'Work DB'!C253,'Transport-DB'!F:F,"="&amp;'Work DB'!$M$4)</f>
        <v>0</v>
      </c>
      <c r="N253" s="191">
        <f>SUMIFS('Transport-DB'!Q:Q,'Transport-DB'!C:C,"="&amp;'Work DB'!C253,'Transport-DB'!F:F,"="&amp;'Work DB'!$N$4)</f>
        <v>0</v>
      </c>
      <c r="O253" s="191">
        <f>SUMIFS('Transport-DB'!Q:Q,'Transport-DB'!C:C,"="&amp;'Work DB'!C253,'Transport-DB'!F:F,"="&amp;'Work DB'!$O$4)</f>
        <v>0</v>
      </c>
      <c r="P253" s="191">
        <f>SUMIFS('Transport-DB'!Q:Q,'Transport-DB'!C:C,"="&amp;'Work DB'!C253,'Transport-DB'!F:F,"="&amp;'Work DB'!$P$4)</f>
        <v>0</v>
      </c>
      <c r="Q253" s="188">
        <f>SUMIFS('Transport-DB'!Q:Q,'Transport-DB'!C:C,"="&amp;'Work DB'!C253,'Transport-DB'!F:F,"="&amp;'Work DB'!$Q$4)</f>
        <v>0</v>
      </c>
      <c r="R253" s="189">
        <f>SUMIFS('Transport-DB'!Q:Q,'Transport-DB'!C:C,"="&amp;'Work DB'!C253,'Transport-DB'!F:F,"="&amp;'Work DB'!$R$4)</f>
        <v>0</v>
      </c>
      <c r="S253" s="190">
        <f t="shared" si="46"/>
        <v>0</v>
      </c>
      <c r="T253" s="191">
        <f t="shared" si="60"/>
        <v>0</v>
      </c>
      <c r="U253" s="191"/>
      <c r="V253" s="191"/>
      <c r="W253" s="191"/>
      <c r="X253" s="191"/>
      <c r="Y253" s="189"/>
      <c r="Z253" s="283"/>
      <c r="AA253" s="190">
        <f>SUMIFS('Transport-DB'!S:S,'Transport-DB'!C:C,"="&amp;'Work DB'!C253,'Transport-DB'!F:F,"="&amp;'Work DB'!$AA$4)</f>
        <v>0</v>
      </c>
      <c r="AB253" s="191">
        <f>SUMIFS('Transport-DB'!S:S,'Transport-DB'!C:C,"="&amp;'Work DB'!C253,'Transport-DB'!F:F,"="&amp;'Work DB'!$AB$4)</f>
        <v>0</v>
      </c>
      <c r="AC253" s="191">
        <f>SUMIFS('Transport-DB'!S:S,'Transport-DB'!C:C,"="&amp;'Work DB'!C253,'Transport-DB'!F:F,"="&amp;'Work DB'!$AC$4)</f>
        <v>0</v>
      </c>
      <c r="AD253" s="188">
        <f>SUMIFS('Transport-DB'!S:S,'Transport-DB'!C:C,"="&amp;'Work DB'!C253,'Transport-DB'!F:F,"="&amp;'Work DB'!$AD$4)</f>
        <v>0</v>
      </c>
      <c r="AE253" s="188">
        <f>SUMIFS('Transport-DB'!S:S,'Transport-DB'!C:C,"="&amp;'Work DB'!C253,'Transport-DB'!F:F,"="&amp;'Work DB'!$AE$4)</f>
        <v>0</v>
      </c>
      <c r="AF253" s="188">
        <f>SUMIFS('Transport-DB'!S:S,'Transport-DB'!C:C,"="&amp;'Work DB'!C253,'Transport-DB'!F:F,"="&amp;'Work DB'!$AF$4)</f>
        <v>0</v>
      </c>
      <c r="AG253" s="189"/>
      <c r="AH253" s="230">
        <f>SUMIFS('Transport-DB'!T:T,'Transport-DB'!C:C,"="&amp;'Work DB'!C253)</f>
        <v>0</v>
      </c>
      <c r="AI253" s="32"/>
      <c r="AJ253" s="29"/>
      <c r="AK253" s="30">
        <f>SUMIFS(Civil_DB[بتن],Civil_DB[تاریخ],"="&amp;'Work DB'!C253)</f>
        <v>0</v>
      </c>
      <c r="AL253" s="28"/>
      <c r="AM253" s="29"/>
      <c r="AN253" s="31"/>
      <c r="AO253" s="28"/>
      <c r="AP253" s="29"/>
      <c r="AQ253" s="29"/>
      <c r="AR253" s="30"/>
      <c r="AS253" s="28"/>
      <c r="AT253" s="29"/>
      <c r="AU253" s="30"/>
      <c r="AV253" s="206"/>
      <c r="AW253" s="29"/>
      <c r="AX253" s="29"/>
      <c r="AY253" s="29"/>
      <c r="AZ253" s="29"/>
      <c r="BA253" s="29"/>
      <c r="BB253" s="29"/>
      <c r="BC253" s="30"/>
      <c r="BD253" s="283"/>
      <c r="BE253" s="283"/>
      <c r="BF253" s="283"/>
      <c r="BG253" s="283"/>
      <c r="BH253" s="32"/>
      <c r="BI253" s="56"/>
      <c r="BJ253" s="509"/>
    </row>
    <row r="254" spans="2:62" s="15" customFormat="1" ht="21" x14ac:dyDescent="0.25">
      <c r="B254" s="47"/>
      <c r="C254" s="20">
        <f t="shared" si="48"/>
        <v>45619</v>
      </c>
      <c r="D254" s="190">
        <f>SUMIFS('Transport-DB'!R:R,'Transport-DB'!C:C,"="&amp;'Work DB'!C254,'Transport-DB'!F:F,"="&amp;'Work DB'!$D$4)</f>
        <v>0</v>
      </c>
      <c r="E254" s="191">
        <f>SUMIFS('Transport-DB'!R:R,'Transport-DB'!C:C,"="&amp;'Work DB'!C254,'Transport-DB'!F:F,"="&amp;'Work DB'!$E$4)</f>
        <v>0</v>
      </c>
      <c r="F254" s="191">
        <f>SUMIFS('Transport-DB'!R:R,'Transport-DB'!C:C,"="&amp;'Work DB'!C254,'Transport-DB'!F:F,"="&amp;'Work DB'!$F$4)</f>
        <v>0</v>
      </c>
      <c r="G254" s="191">
        <f>SUMIFS('Transport-DB'!R:R,'Transport-DB'!C:C,"="&amp;'Work DB'!C254,'Transport-DB'!F:F,"="&amp;'Work DB'!$G$4)</f>
        <v>0</v>
      </c>
      <c r="H254" s="188">
        <f>SUMIFS('Transport-DB'!R:R,'Transport-DB'!C:C,"="&amp;'Work DB'!C254,'Transport-DB'!F:F,"="&amp;'Work DB'!$H$4)</f>
        <v>0</v>
      </c>
      <c r="I254" s="191">
        <f>SUMIFS('Transport-DB'!R:R,'Transport-DB'!C:C,"="&amp;'Work DB'!C254,'Transport-DB'!F:F,"="&amp;'Work DB'!$I$4)</f>
        <v>0</v>
      </c>
      <c r="J254" s="483">
        <f>SUMIFS('Transport-DB'!R:R,'Transport-DB'!C:C,"="&amp;'Work DB'!C254,'Transport-DB'!F:F,"="&amp;'Work DB'!$J$4)</f>
        <v>0</v>
      </c>
      <c r="K254" s="190">
        <f>SUMIFS('Transport-DB'!Q:Q,'Transport-DB'!C:C,"="&amp;'Work DB'!C254,'Transport-DB'!F:F,"="&amp;'Work DB'!$K$4)</f>
        <v>0</v>
      </c>
      <c r="L254" s="191">
        <f>SUMIFS('Transport-DB'!Q:Q,'Transport-DB'!C:C,"="&amp;'Work DB'!C254,'Transport-DB'!F:F,"="&amp;'Work DB'!$L$4)</f>
        <v>0</v>
      </c>
      <c r="M254" s="191">
        <f>SUMIFS('Transport-DB'!Q:Q,'Transport-DB'!C:C,"="&amp;'Work DB'!C254,'Transport-DB'!F:F,"="&amp;'Work DB'!$M$4)</f>
        <v>0</v>
      </c>
      <c r="N254" s="191">
        <f>SUMIFS('Transport-DB'!Q:Q,'Transport-DB'!C:C,"="&amp;'Work DB'!C254,'Transport-DB'!F:F,"="&amp;'Work DB'!$N$4)</f>
        <v>0</v>
      </c>
      <c r="O254" s="191">
        <f>SUMIFS('Transport-DB'!Q:Q,'Transport-DB'!C:C,"="&amp;'Work DB'!C254,'Transport-DB'!F:F,"="&amp;'Work DB'!$O$4)</f>
        <v>0</v>
      </c>
      <c r="P254" s="191">
        <f>SUMIFS('Transport-DB'!Q:Q,'Transport-DB'!C:C,"="&amp;'Work DB'!C254,'Transport-DB'!F:F,"="&amp;'Work DB'!$P$4)</f>
        <v>0</v>
      </c>
      <c r="Q254" s="188">
        <f>SUMIFS('Transport-DB'!Q:Q,'Transport-DB'!C:C,"="&amp;'Work DB'!C254,'Transport-DB'!F:F,"="&amp;'Work DB'!$Q$4)</f>
        <v>0</v>
      </c>
      <c r="R254" s="189">
        <f>SUMIFS('Transport-DB'!Q:Q,'Transport-DB'!C:C,"="&amp;'Work DB'!C254,'Transport-DB'!F:F,"="&amp;'Work DB'!$R$4)</f>
        <v>0</v>
      </c>
      <c r="S254" s="190">
        <f t="shared" si="46"/>
        <v>0</v>
      </c>
      <c r="T254" s="191">
        <f t="shared" si="60"/>
        <v>0</v>
      </c>
      <c r="U254" s="191"/>
      <c r="V254" s="191"/>
      <c r="W254" s="191"/>
      <c r="X254" s="191"/>
      <c r="Y254" s="189"/>
      <c r="Z254" s="283"/>
      <c r="AA254" s="190">
        <f>SUMIFS('Transport-DB'!S:S,'Transport-DB'!C:C,"="&amp;'Work DB'!C254,'Transport-DB'!F:F,"="&amp;'Work DB'!$AA$4)</f>
        <v>0</v>
      </c>
      <c r="AB254" s="191">
        <f>SUMIFS('Transport-DB'!S:S,'Transport-DB'!C:C,"="&amp;'Work DB'!C254,'Transport-DB'!F:F,"="&amp;'Work DB'!$AB$4)</f>
        <v>0</v>
      </c>
      <c r="AC254" s="191">
        <f>SUMIFS('Transport-DB'!S:S,'Transport-DB'!C:C,"="&amp;'Work DB'!C254,'Transport-DB'!F:F,"="&amp;'Work DB'!$AC$4)</f>
        <v>0</v>
      </c>
      <c r="AD254" s="188">
        <f>SUMIFS('Transport-DB'!S:S,'Transport-DB'!C:C,"="&amp;'Work DB'!C254,'Transport-DB'!F:F,"="&amp;'Work DB'!$AD$4)</f>
        <v>0</v>
      </c>
      <c r="AE254" s="188">
        <f>SUMIFS('Transport-DB'!S:S,'Transport-DB'!C:C,"="&amp;'Work DB'!C254,'Transport-DB'!F:F,"="&amp;'Work DB'!$AE$4)</f>
        <v>0</v>
      </c>
      <c r="AF254" s="188">
        <f>SUMIFS('Transport-DB'!S:S,'Transport-DB'!C:C,"="&amp;'Work DB'!C254,'Transport-DB'!F:F,"="&amp;'Work DB'!$AF$4)</f>
        <v>0</v>
      </c>
      <c r="AG254" s="189"/>
      <c r="AH254" s="230">
        <f>SUMIFS('Transport-DB'!T:T,'Transport-DB'!C:C,"="&amp;'Work DB'!C254)</f>
        <v>0</v>
      </c>
      <c r="AI254" s="32"/>
      <c r="AJ254" s="29"/>
      <c r="AK254" s="30">
        <f>SUMIFS(Civil_DB[بتن],Civil_DB[تاریخ],"="&amp;'Work DB'!C254)</f>
        <v>0</v>
      </c>
      <c r="AL254" s="28"/>
      <c r="AM254" s="29"/>
      <c r="AN254" s="31"/>
      <c r="AO254" s="28"/>
      <c r="AP254" s="29"/>
      <c r="AQ254" s="29"/>
      <c r="AR254" s="30"/>
      <c r="AS254" s="28"/>
      <c r="AT254" s="29"/>
      <c r="AU254" s="30"/>
      <c r="AV254" s="206"/>
      <c r="AW254" s="29"/>
      <c r="AX254" s="29"/>
      <c r="AY254" s="29"/>
      <c r="AZ254" s="29"/>
      <c r="BA254" s="29"/>
      <c r="BB254" s="29"/>
      <c r="BC254" s="30"/>
      <c r="BD254" s="283"/>
      <c r="BE254" s="283"/>
      <c r="BF254" s="283"/>
      <c r="BG254" s="283"/>
      <c r="BH254" s="32"/>
      <c r="BI254" s="56"/>
      <c r="BJ254" s="509"/>
    </row>
    <row r="255" spans="2:62" s="15" customFormat="1" ht="21" x14ac:dyDescent="0.25">
      <c r="B255" s="47"/>
      <c r="C255" s="20">
        <f t="shared" si="48"/>
        <v>45620</v>
      </c>
      <c r="D255" s="190">
        <f>SUMIFS('Transport-DB'!R:R,'Transport-DB'!C:C,"="&amp;'Work DB'!C255,'Transport-DB'!F:F,"="&amp;'Work DB'!$D$4)</f>
        <v>0</v>
      </c>
      <c r="E255" s="191">
        <f>SUMIFS('Transport-DB'!R:R,'Transport-DB'!C:C,"="&amp;'Work DB'!C255,'Transport-DB'!F:F,"="&amp;'Work DB'!$E$4)</f>
        <v>0</v>
      </c>
      <c r="F255" s="191">
        <f>SUMIFS('Transport-DB'!R:R,'Transport-DB'!C:C,"="&amp;'Work DB'!C255,'Transport-DB'!F:F,"="&amp;'Work DB'!$F$4)</f>
        <v>0</v>
      </c>
      <c r="G255" s="191">
        <f>SUMIFS('Transport-DB'!R:R,'Transport-DB'!C:C,"="&amp;'Work DB'!C255,'Transport-DB'!F:F,"="&amp;'Work DB'!$G$4)</f>
        <v>0</v>
      </c>
      <c r="H255" s="188">
        <f>SUMIFS('Transport-DB'!R:R,'Transport-DB'!C:C,"="&amp;'Work DB'!C255,'Transport-DB'!F:F,"="&amp;'Work DB'!$H$4)</f>
        <v>0</v>
      </c>
      <c r="I255" s="191">
        <f>SUMIFS('Transport-DB'!R:R,'Transport-DB'!C:C,"="&amp;'Work DB'!C255,'Transport-DB'!F:F,"="&amp;'Work DB'!$I$4)</f>
        <v>0</v>
      </c>
      <c r="J255" s="483">
        <f>SUMIFS('Transport-DB'!R:R,'Transport-DB'!C:C,"="&amp;'Work DB'!C255,'Transport-DB'!F:F,"="&amp;'Work DB'!$J$4)</f>
        <v>0</v>
      </c>
      <c r="K255" s="190">
        <f>SUMIFS('Transport-DB'!Q:Q,'Transport-DB'!C:C,"="&amp;'Work DB'!C255,'Transport-DB'!F:F,"="&amp;'Work DB'!$K$4)</f>
        <v>0</v>
      </c>
      <c r="L255" s="191">
        <f>SUMIFS('Transport-DB'!Q:Q,'Transport-DB'!C:C,"="&amp;'Work DB'!C255,'Transport-DB'!F:F,"="&amp;'Work DB'!$L$4)</f>
        <v>0</v>
      </c>
      <c r="M255" s="191">
        <f>SUMIFS('Transport-DB'!Q:Q,'Transport-DB'!C:C,"="&amp;'Work DB'!C255,'Transport-DB'!F:F,"="&amp;'Work DB'!$M$4)</f>
        <v>0</v>
      </c>
      <c r="N255" s="191">
        <f>SUMIFS('Transport-DB'!Q:Q,'Transport-DB'!C:C,"="&amp;'Work DB'!C255,'Transport-DB'!F:F,"="&amp;'Work DB'!$N$4)</f>
        <v>0</v>
      </c>
      <c r="O255" s="191">
        <f>SUMIFS('Transport-DB'!Q:Q,'Transport-DB'!C:C,"="&amp;'Work DB'!C255,'Transport-DB'!F:F,"="&amp;'Work DB'!$O$4)</f>
        <v>0</v>
      </c>
      <c r="P255" s="191">
        <f>SUMIFS('Transport-DB'!Q:Q,'Transport-DB'!C:C,"="&amp;'Work DB'!C255,'Transport-DB'!F:F,"="&amp;'Work DB'!$P$4)</f>
        <v>0</v>
      </c>
      <c r="Q255" s="188">
        <f>SUMIFS('Transport-DB'!Q:Q,'Transport-DB'!C:C,"="&amp;'Work DB'!C255,'Transport-DB'!F:F,"="&amp;'Work DB'!$Q$4)</f>
        <v>0</v>
      </c>
      <c r="R255" s="189">
        <f>SUMIFS('Transport-DB'!Q:Q,'Transport-DB'!C:C,"="&amp;'Work DB'!C255,'Transport-DB'!F:F,"="&amp;'Work DB'!$R$4)</f>
        <v>0</v>
      </c>
      <c r="S255" s="190">
        <f t="shared" si="46"/>
        <v>0</v>
      </c>
      <c r="T255" s="191">
        <f t="shared" si="60"/>
        <v>0</v>
      </c>
      <c r="U255" s="191"/>
      <c r="V255" s="191"/>
      <c r="W255" s="191"/>
      <c r="X255" s="191"/>
      <c r="Y255" s="189"/>
      <c r="Z255" s="283"/>
      <c r="AA255" s="190">
        <f>SUMIFS('Transport-DB'!S:S,'Transport-DB'!C:C,"="&amp;'Work DB'!C255,'Transport-DB'!F:F,"="&amp;'Work DB'!$AA$4)</f>
        <v>0</v>
      </c>
      <c r="AB255" s="191">
        <f>SUMIFS('Transport-DB'!S:S,'Transport-DB'!C:C,"="&amp;'Work DB'!C255,'Transport-DB'!F:F,"="&amp;'Work DB'!$AB$4)</f>
        <v>0</v>
      </c>
      <c r="AC255" s="191">
        <f>SUMIFS('Transport-DB'!S:S,'Transport-DB'!C:C,"="&amp;'Work DB'!C255,'Transport-DB'!F:F,"="&amp;'Work DB'!$AC$4)</f>
        <v>0</v>
      </c>
      <c r="AD255" s="188">
        <f>SUMIFS('Transport-DB'!S:S,'Transport-DB'!C:C,"="&amp;'Work DB'!C255,'Transport-DB'!F:F,"="&amp;'Work DB'!$AD$4)</f>
        <v>0</v>
      </c>
      <c r="AE255" s="188">
        <f>SUMIFS('Transport-DB'!S:S,'Transport-DB'!C:C,"="&amp;'Work DB'!C255,'Transport-DB'!F:F,"="&amp;'Work DB'!$AE$4)</f>
        <v>0</v>
      </c>
      <c r="AF255" s="188">
        <f>SUMIFS('Transport-DB'!S:S,'Transport-DB'!C:C,"="&amp;'Work DB'!C255,'Transport-DB'!F:F,"="&amp;'Work DB'!$AF$4)</f>
        <v>0</v>
      </c>
      <c r="AG255" s="189"/>
      <c r="AH255" s="230">
        <f>SUMIFS('Transport-DB'!T:T,'Transport-DB'!C:C,"="&amp;'Work DB'!C255)</f>
        <v>0</v>
      </c>
      <c r="AI255" s="32"/>
      <c r="AJ255" s="29"/>
      <c r="AK255" s="30">
        <f>SUMIFS(Civil_DB[بتن],Civil_DB[تاریخ],"="&amp;'Work DB'!C255)</f>
        <v>0</v>
      </c>
      <c r="AL255" s="28"/>
      <c r="AM255" s="29"/>
      <c r="AN255" s="31"/>
      <c r="AO255" s="28"/>
      <c r="AP255" s="29"/>
      <c r="AQ255" s="29"/>
      <c r="AR255" s="30"/>
      <c r="AS255" s="28"/>
      <c r="AT255" s="29"/>
      <c r="AU255" s="30"/>
      <c r="AV255" s="206"/>
      <c r="AW255" s="29"/>
      <c r="AX255" s="29"/>
      <c r="AY255" s="29"/>
      <c r="AZ255" s="29"/>
      <c r="BA255" s="29"/>
      <c r="BB255" s="29"/>
      <c r="BC255" s="30"/>
      <c r="BD255" s="283"/>
      <c r="BE255" s="283"/>
      <c r="BF255" s="283"/>
      <c r="BG255" s="283"/>
      <c r="BH255" s="32"/>
      <c r="BI255" s="56"/>
      <c r="BJ255" s="509"/>
    </row>
    <row r="256" spans="2:62" s="15" customFormat="1" ht="21" x14ac:dyDescent="0.25">
      <c r="B256" s="47"/>
      <c r="C256" s="20">
        <f t="shared" si="48"/>
        <v>45621</v>
      </c>
      <c r="D256" s="190">
        <f>SUMIFS('Transport-DB'!R:R,'Transport-DB'!C:C,"="&amp;'Work DB'!C256,'Transport-DB'!F:F,"="&amp;'Work DB'!$D$4)</f>
        <v>0</v>
      </c>
      <c r="E256" s="191">
        <f>SUMIFS('Transport-DB'!R:R,'Transport-DB'!C:C,"="&amp;'Work DB'!C256,'Transport-DB'!F:F,"="&amp;'Work DB'!$E$4)</f>
        <v>0</v>
      </c>
      <c r="F256" s="191">
        <f>SUMIFS('Transport-DB'!R:R,'Transport-DB'!C:C,"="&amp;'Work DB'!C256,'Transport-DB'!F:F,"="&amp;'Work DB'!$F$4)</f>
        <v>0</v>
      </c>
      <c r="G256" s="191">
        <f>SUMIFS('Transport-DB'!R:R,'Transport-DB'!C:C,"="&amp;'Work DB'!C256,'Transport-DB'!F:F,"="&amp;'Work DB'!$G$4)</f>
        <v>0</v>
      </c>
      <c r="H256" s="188">
        <f>SUMIFS('Transport-DB'!R:R,'Transport-DB'!C:C,"="&amp;'Work DB'!C256,'Transport-DB'!F:F,"="&amp;'Work DB'!$H$4)</f>
        <v>0</v>
      </c>
      <c r="I256" s="191">
        <f>SUMIFS('Transport-DB'!R:R,'Transport-DB'!C:C,"="&amp;'Work DB'!C256,'Transport-DB'!F:F,"="&amp;'Work DB'!$I$4)</f>
        <v>0</v>
      </c>
      <c r="J256" s="483">
        <f>SUMIFS('Transport-DB'!R:R,'Transport-DB'!C:C,"="&amp;'Work DB'!C256,'Transport-DB'!F:F,"="&amp;'Work DB'!$J$4)</f>
        <v>0</v>
      </c>
      <c r="K256" s="190">
        <f>SUMIFS('Transport-DB'!Q:Q,'Transport-DB'!C:C,"="&amp;'Work DB'!C256,'Transport-DB'!F:F,"="&amp;'Work DB'!$K$4)</f>
        <v>0</v>
      </c>
      <c r="L256" s="191">
        <f>SUMIFS('Transport-DB'!Q:Q,'Transport-DB'!C:C,"="&amp;'Work DB'!C256,'Transport-DB'!F:F,"="&amp;'Work DB'!$L$4)</f>
        <v>0</v>
      </c>
      <c r="M256" s="191">
        <f>SUMIFS('Transport-DB'!Q:Q,'Transport-DB'!C:C,"="&amp;'Work DB'!C256,'Transport-DB'!F:F,"="&amp;'Work DB'!$M$4)</f>
        <v>0</v>
      </c>
      <c r="N256" s="191">
        <f>SUMIFS('Transport-DB'!Q:Q,'Transport-DB'!C:C,"="&amp;'Work DB'!C256,'Transport-DB'!F:F,"="&amp;'Work DB'!$N$4)</f>
        <v>0</v>
      </c>
      <c r="O256" s="191">
        <f>SUMIFS('Transport-DB'!Q:Q,'Transport-DB'!C:C,"="&amp;'Work DB'!C256,'Transport-DB'!F:F,"="&amp;'Work DB'!$O$4)</f>
        <v>0</v>
      </c>
      <c r="P256" s="191">
        <f>SUMIFS('Transport-DB'!Q:Q,'Transport-DB'!C:C,"="&amp;'Work DB'!C256,'Transport-DB'!F:F,"="&amp;'Work DB'!$P$4)</f>
        <v>0</v>
      </c>
      <c r="Q256" s="188">
        <f>SUMIFS('Transport-DB'!Q:Q,'Transport-DB'!C:C,"="&amp;'Work DB'!C256,'Transport-DB'!F:F,"="&amp;'Work DB'!$Q$4)</f>
        <v>0</v>
      </c>
      <c r="R256" s="189">
        <f>SUMIFS('Transport-DB'!Q:Q,'Transport-DB'!C:C,"="&amp;'Work DB'!C256,'Transport-DB'!F:F,"="&amp;'Work DB'!$R$4)</f>
        <v>0</v>
      </c>
      <c r="S256" s="190">
        <f t="shared" si="46"/>
        <v>0</v>
      </c>
      <c r="T256" s="191">
        <f t="shared" si="60"/>
        <v>0</v>
      </c>
      <c r="U256" s="191"/>
      <c r="V256" s="191"/>
      <c r="W256" s="191"/>
      <c r="X256" s="191"/>
      <c r="Y256" s="189"/>
      <c r="Z256" s="283"/>
      <c r="AA256" s="190">
        <f>SUMIFS('Transport-DB'!S:S,'Transport-DB'!C:C,"="&amp;'Work DB'!C256,'Transport-DB'!F:F,"="&amp;'Work DB'!$AA$4)</f>
        <v>0</v>
      </c>
      <c r="AB256" s="191">
        <f>SUMIFS('Transport-DB'!S:S,'Transport-DB'!C:C,"="&amp;'Work DB'!C256,'Transport-DB'!F:F,"="&amp;'Work DB'!$AB$4)</f>
        <v>0</v>
      </c>
      <c r="AC256" s="191">
        <f>SUMIFS('Transport-DB'!S:S,'Transport-DB'!C:C,"="&amp;'Work DB'!C256,'Transport-DB'!F:F,"="&amp;'Work DB'!$AC$4)</f>
        <v>0</v>
      </c>
      <c r="AD256" s="188">
        <f>SUMIFS('Transport-DB'!S:S,'Transport-DB'!C:C,"="&amp;'Work DB'!C256,'Transport-DB'!F:F,"="&amp;'Work DB'!$AD$4)</f>
        <v>0</v>
      </c>
      <c r="AE256" s="188">
        <f>SUMIFS('Transport-DB'!S:S,'Transport-DB'!C:C,"="&amp;'Work DB'!C256,'Transport-DB'!F:F,"="&amp;'Work DB'!$AE$4)</f>
        <v>0</v>
      </c>
      <c r="AF256" s="188">
        <f>SUMIFS('Transport-DB'!S:S,'Transport-DB'!C:C,"="&amp;'Work DB'!C256,'Transport-DB'!F:F,"="&amp;'Work DB'!$AF$4)</f>
        <v>0</v>
      </c>
      <c r="AG256" s="189"/>
      <c r="AH256" s="230">
        <f>SUMIFS('Transport-DB'!T:T,'Transport-DB'!C:C,"="&amp;'Work DB'!C256)</f>
        <v>0</v>
      </c>
      <c r="AI256" s="32"/>
      <c r="AJ256" s="29"/>
      <c r="AK256" s="30">
        <f>SUMIFS(Civil_DB[بتن],Civil_DB[تاریخ],"="&amp;'Work DB'!C256)</f>
        <v>0</v>
      </c>
      <c r="AL256" s="28"/>
      <c r="AM256" s="29"/>
      <c r="AN256" s="31"/>
      <c r="AO256" s="28"/>
      <c r="AP256" s="29"/>
      <c r="AQ256" s="29"/>
      <c r="AR256" s="30"/>
      <c r="AS256" s="28"/>
      <c r="AT256" s="29"/>
      <c r="AU256" s="30"/>
      <c r="AV256" s="206"/>
      <c r="AW256" s="29"/>
      <c r="AX256" s="29"/>
      <c r="AY256" s="29"/>
      <c r="AZ256" s="29"/>
      <c r="BA256" s="29"/>
      <c r="BB256" s="29"/>
      <c r="BC256" s="30"/>
      <c r="BD256" s="283"/>
      <c r="BE256" s="283"/>
      <c r="BF256" s="283"/>
      <c r="BG256" s="283"/>
      <c r="BH256" s="32"/>
      <c r="BI256" s="56"/>
      <c r="BJ256" s="509"/>
    </row>
    <row r="257" spans="2:62" s="15" customFormat="1" ht="21" x14ac:dyDescent="0.25">
      <c r="B257" s="47"/>
      <c r="C257" s="20">
        <f t="shared" si="48"/>
        <v>45622</v>
      </c>
      <c r="D257" s="190">
        <f>SUMIFS('Transport-DB'!R:R,'Transport-DB'!C:C,"="&amp;'Work DB'!C257,'Transport-DB'!F:F,"="&amp;'Work DB'!$D$4)</f>
        <v>0</v>
      </c>
      <c r="E257" s="191">
        <f>SUMIFS('Transport-DB'!R:R,'Transport-DB'!C:C,"="&amp;'Work DB'!C257,'Transport-DB'!F:F,"="&amp;'Work DB'!$E$4)</f>
        <v>0</v>
      </c>
      <c r="F257" s="191">
        <f>SUMIFS('Transport-DB'!R:R,'Transport-DB'!C:C,"="&amp;'Work DB'!C257,'Transport-DB'!F:F,"="&amp;'Work DB'!$F$4)</f>
        <v>0</v>
      </c>
      <c r="G257" s="191">
        <f>SUMIFS('Transport-DB'!R:R,'Transport-DB'!C:C,"="&amp;'Work DB'!C257,'Transport-DB'!F:F,"="&amp;'Work DB'!$G$4)</f>
        <v>0</v>
      </c>
      <c r="H257" s="188">
        <f>SUMIFS('Transport-DB'!R:R,'Transport-DB'!C:C,"="&amp;'Work DB'!C257,'Transport-DB'!F:F,"="&amp;'Work DB'!$H$4)</f>
        <v>0</v>
      </c>
      <c r="I257" s="191">
        <f>SUMIFS('Transport-DB'!R:R,'Transport-DB'!C:C,"="&amp;'Work DB'!C257,'Transport-DB'!F:F,"="&amp;'Work DB'!$I$4)</f>
        <v>0</v>
      </c>
      <c r="J257" s="483">
        <f>SUMIFS('Transport-DB'!R:R,'Transport-DB'!C:C,"="&amp;'Work DB'!C257,'Transport-DB'!F:F,"="&amp;'Work DB'!$J$4)</f>
        <v>0</v>
      </c>
      <c r="K257" s="190">
        <f>SUMIFS('Transport-DB'!Q:Q,'Transport-DB'!C:C,"="&amp;'Work DB'!C257,'Transport-DB'!F:F,"="&amp;'Work DB'!$K$4)</f>
        <v>0</v>
      </c>
      <c r="L257" s="191">
        <f>SUMIFS('Transport-DB'!Q:Q,'Transport-DB'!C:C,"="&amp;'Work DB'!C257,'Transport-DB'!F:F,"="&amp;'Work DB'!$L$4)</f>
        <v>0</v>
      </c>
      <c r="M257" s="191">
        <f>SUMIFS('Transport-DB'!Q:Q,'Transport-DB'!C:C,"="&amp;'Work DB'!C257,'Transport-DB'!F:F,"="&amp;'Work DB'!$M$4)</f>
        <v>0</v>
      </c>
      <c r="N257" s="191">
        <f>SUMIFS('Transport-DB'!Q:Q,'Transport-DB'!C:C,"="&amp;'Work DB'!C257,'Transport-DB'!F:F,"="&amp;'Work DB'!$N$4)</f>
        <v>0</v>
      </c>
      <c r="O257" s="191">
        <f>SUMIFS('Transport-DB'!Q:Q,'Transport-DB'!C:C,"="&amp;'Work DB'!C257,'Transport-DB'!F:F,"="&amp;'Work DB'!$O$4)</f>
        <v>0</v>
      </c>
      <c r="P257" s="191">
        <f>SUMIFS('Transport-DB'!Q:Q,'Transport-DB'!C:C,"="&amp;'Work DB'!C257,'Transport-DB'!F:F,"="&amp;'Work DB'!$P$4)</f>
        <v>0</v>
      </c>
      <c r="Q257" s="188">
        <f>SUMIFS('Transport-DB'!Q:Q,'Transport-DB'!C:C,"="&amp;'Work DB'!C257,'Transport-DB'!F:F,"="&amp;'Work DB'!$Q$4)</f>
        <v>0</v>
      </c>
      <c r="R257" s="189">
        <f>SUMIFS('Transport-DB'!Q:Q,'Transport-DB'!C:C,"="&amp;'Work DB'!C257,'Transport-DB'!F:F,"="&amp;'Work DB'!$R$4)</f>
        <v>0</v>
      </c>
      <c r="S257" s="190">
        <f t="shared" si="46"/>
        <v>0</v>
      </c>
      <c r="T257" s="191">
        <f t="shared" si="60"/>
        <v>0</v>
      </c>
      <c r="U257" s="191"/>
      <c r="V257" s="191"/>
      <c r="W257" s="191"/>
      <c r="X257" s="191"/>
      <c r="Y257" s="189"/>
      <c r="Z257" s="283"/>
      <c r="AA257" s="190">
        <f>SUMIFS('Transport-DB'!S:S,'Transport-DB'!C:C,"="&amp;'Work DB'!C257,'Transport-DB'!F:F,"="&amp;'Work DB'!$AA$4)</f>
        <v>0</v>
      </c>
      <c r="AB257" s="191">
        <f>SUMIFS('Transport-DB'!S:S,'Transport-DB'!C:C,"="&amp;'Work DB'!C257,'Transport-DB'!F:F,"="&amp;'Work DB'!$AB$4)</f>
        <v>0</v>
      </c>
      <c r="AC257" s="191">
        <f>SUMIFS('Transport-DB'!S:S,'Transport-DB'!C:C,"="&amp;'Work DB'!C257,'Transport-DB'!F:F,"="&amp;'Work DB'!$AC$4)</f>
        <v>0</v>
      </c>
      <c r="AD257" s="188">
        <f>SUMIFS('Transport-DB'!S:S,'Transport-DB'!C:C,"="&amp;'Work DB'!C257,'Transport-DB'!F:F,"="&amp;'Work DB'!$AD$4)</f>
        <v>0</v>
      </c>
      <c r="AE257" s="188">
        <f>SUMIFS('Transport-DB'!S:S,'Transport-DB'!C:C,"="&amp;'Work DB'!C257,'Transport-DB'!F:F,"="&amp;'Work DB'!$AE$4)</f>
        <v>0</v>
      </c>
      <c r="AF257" s="188">
        <f>SUMIFS('Transport-DB'!S:S,'Transport-DB'!C:C,"="&amp;'Work DB'!C257,'Transport-DB'!F:F,"="&amp;'Work DB'!$AF$4)</f>
        <v>0</v>
      </c>
      <c r="AG257" s="189"/>
      <c r="AH257" s="230">
        <f>SUMIFS('Transport-DB'!T:T,'Transport-DB'!C:C,"="&amp;'Work DB'!C257)</f>
        <v>0</v>
      </c>
      <c r="AI257" s="32"/>
      <c r="AJ257" s="29"/>
      <c r="AK257" s="30">
        <f>SUMIFS(Civil_DB[بتن],Civil_DB[تاریخ],"="&amp;'Work DB'!C257)</f>
        <v>0</v>
      </c>
      <c r="AL257" s="28"/>
      <c r="AM257" s="29"/>
      <c r="AN257" s="31"/>
      <c r="AO257" s="28"/>
      <c r="AP257" s="29"/>
      <c r="AQ257" s="29"/>
      <c r="AR257" s="30"/>
      <c r="AS257" s="28"/>
      <c r="AT257" s="29"/>
      <c r="AU257" s="30"/>
      <c r="AV257" s="206"/>
      <c r="AW257" s="29"/>
      <c r="AX257" s="29"/>
      <c r="AY257" s="29"/>
      <c r="AZ257" s="29"/>
      <c r="BA257" s="29"/>
      <c r="BB257" s="29"/>
      <c r="BC257" s="30"/>
      <c r="BD257" s="283"/>
      <c r="BE257" s="283"/>
      <c r="BF257" s="283"/>
      <c r="BG257" s="283"/>
      <c r="BH257" s="32"/>
      <c r="BI257" s="56"/>
      <c r="BJ257" s="509"/>
    </row>
    <row r="258" spans="2:62" s="15" customFormat="1" ht="21" x14ac:dyDescent="0.25">
      <c r="B258" s="47"/>
      <c r="C258" s="20">
        <f t="shared" si="48"/>
        <v>45623</v>
      </c>
      <c r="D258" s="190">
        <f>SUMIFS('Transport-DB'!R:R,'Transport-DB'!C:C,"="&amp;'Work DB'!C258,'Transport-DB'!F:F,"="&amp;'Work DB'!$D$4)</f>
        <v>0</v>
      </c>
      <c r="E258" s="191">
        <f>SUMIFS('Transport-DB'!R:R,'Transport-DB'!C:C,"="&amp;'Work DB'!C258,'Transport-DB'!F:F,"="&amp;'Work DB'!$E$4)</f>
        <v>0</v>
      </c>
      <c r="F258" s="191">
        <f>SUMIFS('Transport-DB'!R:R,'Transport-DB'!C:C,"="&amp;'Work DB'!C258,'Transport-DB'!F:F,"="&amp;'Work DB'!$F$4)</f>
        <v>0</v>
      </c>
      <c r="G258" s="191">
        <f>SUMIFS('Transport-DB'!R:R,'Transport-DB'!C:C,"="&amp;'Work DB'!C258,'Transport-DB'!F:F,"="&amp;'Work DB'!$G$4)</f>
        <v>0</v>
      </c>
      <c r="H258" s="188">
        <f>SUMIFS('Transport-DB'!R:R,'Transport-DB'!C:C,"="&amp;'Work DB'!C258,'Transport-DB'!F:F,"="&amp;'Work DB'!$H$4)</f>
        <v>0</v>
      </c>
      <c r="I258" s="191">
        <f>SUMIFS('Transport-DB'!R:R,'Transport-DB'!C:C,"="&amp;'Work DB'!C258,'Transport-DB'!F:F,"="&amp;'Work DB'!$I$4)</f>
        <v>0</v>
      </c>
      <c r="J258" s="483">
        <f>SUMIFS('Transport-DB'!R:R,'Transport-DB'!C:C,"="&amp;'Work DB'!C258,'Transport-DB'!F:F,"="&amp;'Work DB'!$J$4)</f>
        <v>0</v>
      </c>
      <c r="K258" s="190">
        <f>SUMIFS('Transport-DB'!Q:Q,'Transport-DB'!C:C,"="&amp;'Work DB'!C258,'Transport-DB'!F:F,"="&amp;'Work DB'!$K$4)</f>
        <v>0</v>
      </c>
      <c r="L258" s="191">
        <f>SUMIFS('Transport-DB'!Q:Q,'Transport-DB'!C:C,"="&amp;'Work DB'!C258,'Transport-DB'!F:F,"="&amp;'Work DB'!$L$4)</f>
        <v>0</v>
      </c>
      <c r="M258" s="191">
        <f>SUMIFS('Transport-DB'!Q:Q,'Transport-DB'!C:C,"="&amp;'Work DB'!C258,'Transport-DB'!F:F,"="&amp;'Work DB'!$M$4)</f>
        <v>0</v>
      </c>
      <c r="N258" s="191">
        <f>SUMIFS('Transport-DB'!Q:Q,'Transport-DB'!C:C,"="&amp;'Work DB'!C258,'Transport-DB'!F:F,"="&amp;'Work DB'!$N$4)</f>
        <v>0</v>
      </c>
      <c r="O258" s="191">
        <f>SUMIFS('Transport-DB'!Q:Q,'Transport-DB'!C:C,"="&amp;'Work DB'!C258,'Transport-DB'!F:F,"="&amp;'Work DB'!$O$4)</f>
        <v>0</v>
      </c>
      <c r="P258" s="191">
        <f>SUMIFS('Transport-DB'!Q:Q,'Transport-DB'!C:C,"="&amp;'Work DB'!C258,'Transport-DB'!F:F,"="&amp;'Work DB'!$P$4)</f>
        <v>0</v>
      </c>
      <c r="Q258" s="188">
        <f>SUMIFS('Transport-DB'!Q:Q,'Transport-DB'!C:C,"="&amp;'Work DB'!C258,'Transport-DB'!F:F,"="&amp;'Work DB'!$Q$4)</f>
        <v>0</v>
      </c>
      <c r="R258" s="189">
        <f>SUMIFS('Transport-DB'!Q:Q,'Transport-DB'!C:C,"="&amp;'Work DB'!C258,'Transport-DB'!F:F,"="&amp;'Work DB'!$R$4)</f>
        <v>0</v>
      </c>
      <c r="S258" s="190">
        <f t="shared" si="46"/>
        <v>0</v>
      </c>
      <c r="T258" s="191">
        <f t="shared" si="60"/>
        <v>0</v>
      </c>
      <c r="U258" s="191"/>
      <c r="V258" s="191"/>
      <c r="W258" s="191"/>
      <c r="X258" s="191"/>
      <c r="Y258" s="189"/>
      <c r="Z258" s="283"/>
      <c r="AA258" s="190">
        <f>SUMIFS('Transport-DB'!S:S,'Transport-DB'!C:C,"="&amp;'Work DB'!C258,'Transport-DB'!F:F,"="&amp;'Work DB'!$AA$4)</f>
        <v>0</v>
      </c>
      <c r="AB258" s="191">
        <f>SUMIFS('Transport-DB'!S:S,'Transport-DB'!C:C,"="&amp;'Work DB'!C258,'Transport-DB'!F:F,"="&amp;'Work DB'!$AB$4)</f>
        <v>0</v>
      </c>
      <c r="AC258" s="191">
        <f>SUMIFS('Transport-DB'!S:S,'Transport-DB'!C:C,"="&amp;'Work DB'!C258,'Transport-DB'!F:F,"="&amp;'Work DB'!$AC$4)</f>
        <v>0</v>
      </c>
      <c r="AD258" s="188">
        <f>SUMIFS('Transport-DB'!S:S,'Transport-DB'!C:C,"="&amp;'Work DB'!C258,'Transport-DB'!F:F,"="&amp;'Work DB'!$AD$4)</f>
        <v>0</v>
      </c>
      <c r="AE258" s="188">
        <f>SUMIFS('Transport-DB'!S:S,'Transport-DB'!C:C,"="&amp;'Work DB'!C258,'Transport-DB'!F:F,"="&amp;'Work DB'!$AE$4)</f>
        <v>0</v>
      </c>
      <c r="AF258" s="188">
        <f>SUMIFS('Transport-DB'!S:S,'Transport-DB'!C:C,"="&amp;'Work DB'!C258,'Transport-DB'!F:F,"="&amp;'Work DB'!$AF$4)</f>
        <v>0</v>
      </c>
      <c r="AG258" s="189"/>
      <c r="AH258" s="230">
        <f>SUMIFS('Transport-DB'!T:T,'Transport-DB'!C:C,"="&amp;'Work DB'!C258)</f>
        <v>0</v>
      </c>
      <c r="AI258" s="32"/>
      <c r="AJ258" s="29"/>
      <c r="AK258" s="30">
        <f>SUMIFS(Civil_DB[بتن],Civil_DB[تاریخ],"="&amp;'Work DB'!C258)</f>
        <v>0</v>
      </c>
      <c r="AL258" s="28"/>
      <c r="AM258" s="29"/>
      <c r="AN258" s="31"/>
      <c r="AO258" s="28"/>
      <c r="AP258" s="29"/>
      <c r="AQ258" s="29"/>
      <c r="AR258" s="30"/>
      <c r="AS258" s="28"/>
      <c r="AT258" s="29"/>
      <c r="AU258" s="30"/>
      <c r="AV258" s="206"/>
      <c r="AW258" s="29"/>
      <c r="AX258" s="29"/>
      <c r="AY258" s="29"/>
      <c r="AZ258" s="29"/>
      <c r="BA258" s="29"/>
      <c r="BB258" s="29"/>
      <c r="BC258" s="30"/>
      <c r="BD258" s="283"/>
      <c r="BE258" s="283"/>
      <c r="BF258" s="283"/>
      <c r="BG258" s="283"/>
      <c r="BH258" s="32"/>
      <c r="BI258" s="56"/>
      <c r="BJ258" s="509"/>
    </row>
    <row r="259" spans="2:62" s="15" customFormat="1" ht="21" x14ac:dyDescent="0.25">
      <c r="B259" s="47"/>
      <c r="C259" s="20">
        <f t="shared" si="48"/>
        <v>45624</v>
      </c>
      <c r="D259" s="190">
        <f>SUMIFS('Transport-DB'!R:R,'Transport-DB'!C:C,"="&amp;'Work DB'!C259,'Transport-DB'!F:F,"="&amp;'Work DB'!$D$4)</f>
        <v>0</v>
      </c>
      <c r="E259" s="191">
        <f>SUMIFS('Transport-DB'!R:R,'Transport-DB'!C:C,"="&amp;'Work DB'!C259,'Transport-DB'!F:F,"="&amp;'Work DB'!$E$4)</f>
        <v>0</v>
      </c>
      <c r="F259" s="191">
        <f>SUMIFS('Transport-DB'!R:R,'Transport-DB'!C:C,"="&amp;'Work DB'!C259,'Transport-DB'!F:F,"="&amp;'Work DB'!$F$4)</f>
        <v>0</v>
      </c>
      <c r="G259" s="191">
        <f>SUMIFS('Transport-DB'!R:R,'Transport-DB'!C:C,"="&amp;'Work DB'!C259,'Transport-DB'!F:F,"="&amp;'Work DB'!$G$4)</f>
        <v>0</v>
      </c>
      <c r="H259" s="188">
        <f>SUMIFS('Transport-DB'!R:R,'Transport-DB'!C:C,"="&amp;'Work DB'!C259,'Transport-DB'!F:F,"="&amp;'Work DB'!$H$4)</f>
        <v>0</v>
      </c>
      <c r="I259" s="191">
        <f>SUMIFS('Transport-DB'!R:R,'Transport-DB'!C:C,"="&amp;'Work DB'!C259,'Transport-DB'!F:F,"="&amp;'Work DB'!$I$4)</f>
        <v>0</v>
      </c>
      <c r="J259" s="483">
        <f>SUMIFS('Transport-DB'!R:R,'Transport-DB'!C:C,"="&amp;'Work DB'!C259,'Transport-DB'!F:F,"="&amp;'Work DB'!$J$4)</f>
        <v>0</v>
      </c>
      <c r="K259" s="190">
        <f>SUMIFS('Transport-DB'!Q:Q,'Transport-DB'!C:C,"="&amp;'Work DB'!C259,'Transport-DB'!F:F,"="&amp;'Work DB'!$K$4)</f>
        <v>0</v>
      </c>
      <c r="L259" s="191">
        <f>SUMIFS('Transport-DB'!Q:Q,'Transport-DB'!C:C,"="&amp;'Work DB'!C259,'Transport-DB'!F:F,"="&amp;'Work DB'!$L$4)</f>
        <v>0</v>
      </c>
      <c r="M259" s="191">
        <f>SUMIFS('Transport-DB'!Q:Q,'Transport-DB'!C:C,"="&amp;'Work DB'!C259,'Transport-DB'!F:F,"="&amp;'Work DB'!$M$4)</f>
        <v>0</v>
      </c>
      <c r="N259" s="191">
        <f>SUMIFS('Transport-DB'!Q:Q,'Transport-DB'!C:C,"="&amp;'Work DB'!C259,'Transport-DB'!F:F,"="&amp;'Work DB'!$N$4)</f>
        <v>0</v>
      </c>
      <c r="O259" s="191">
        <f>SUMIFS('Transport-DB'!Q:Q,'Transport-DB'!C:C,"="&amp;'Work DB'!C259,'Transport-DB'!F:F,"="&amp;'Work DB'!$O$4)</f>
        <v>0</v>
      </c>
      <c r="P259" s="191">
        <f>SUMIFS('Transport-DB'!Q:Q,'Transport-DB'!C:C,"="&amp;'Work DB'!C259,'Transport-DB'!F:F,"="&amp;'Work DB'!$P$4)</f>
        <v>0</v>
      </c>
      <c r="Q259" s="188">
        <f>SUMIFS('Transport-DB'!Q:Q,'Transport-DB'!C:C,"="&amp;'Work DB'!C259,'Transport-DB'!F:F,"="&amp;'Work DB'!$Q$4)</f>
        <v>0</v>
      </c>
      <c r="R259" s="189">
        <f>SUMIFS('Transport-DB'!Q:Q,'Transport-DB'!C:C,"="&amp;'Work DB'!C259,'Transport-DB'!F:F,"="&amp;'Work DB'!$R$4)</f>
        <v>0</v>
      </c>
      <c r="S259" s="190">
        <f t="shared" si="46"/>
        <v>0</v>
      </c>
      <c r="T259" s="191">
        <f t="shared" si="60"/>
        <v>0</v>
      </c>
      <c r="U259" s="191"/>
      <c r="V259" s="191"/>
      <c r="W259" s="191"/>
      <c r="X259" s="191"/>
      <c r="Y259" s="189"/>
      <c r="Z259" s="283"/>
      <c r="AA259" s="190">
        <f>SUMIFS('Transport-DB'!S:S,'Transport-DB'!C:C,"="&amp;'Work DB'!C259,'Transport-DB'!F:F,"="&amp;'Work DB'!$AA$4)</f>
        <v>0</v>
      </c>
      <c r="AB259" s="191">
        <f>SUMIFS('Transport-DB'!S:S,'Transport-DB'!C:C,"="&amp;'Work DB'!C259,'Transport-DB'!F:F,"="&amp;'Work DB'!$AB$4)</f>
        <v>0</v>
      </c>
      <c r="AC259" s="191">
        <f>SUMIFS('Transport-DB'!S:S,'Transport-DB'!C:C,"="&amp;'Work DB'!C259,'Transport-DB'!F:F,"="&amp;'Work DB'!$AC$4)</f>
        <v>0</v>
      </c>
      <c r="AD259" s="188">
        <f>SUMIFS('Transport-DB'!S:S,'Transport-DB'!C:C,"="&amp;'Work DB'!C259,'Transport-DB'!F:F,"="&amp;'Work DB'!$AD$4)</f>
        <v>0</v>
      </c>
      <c r="AE259" s="188">
        <f>SUMIFS('Transport-DB'!S:S,'Transport-DB'!C:C,"="&amp;'Work DB'!C259,'Transport-DB'!F:F,"="&amp;'Work DB'!$AE$4)</f>
        <v>0</v>
      </c>
      <c r="AF259" s="188">
        <f>SUMIFS('Transport-DB'!S:S,'Transport-DB'!C:C,"="&amp;'Work DB'!C259,'Transport-DB'!F:F,"="&amp;'Work DB'!$AF$4)</f>
        <v>0</v>
      </c>
      <c r="AG259" s="189"/>
      <c r="AH259" s="230">
        <f>SUMIFS('Transport-DB'!T:T,'Transport-DB'!C:C,"="&amp;'Work DB'!C259)</f>
        <v>0</v>
      </c>
      <c r="AI259" s="32"/>
      <c r="AJ259" s="29"/>
      <c r="AK259" s="30">
        <f>SUMIFS(Civil_DB[بتن],Civil_DB[تاریخ],"="&amp;'Work DB'!C259)</f>
        <v>0</v>
      </c>
      <c r="AL259" s="28"/>
      <c r="AM259" s="29"/>
      <c r="AN259" s="31"/>
      <c r="AO259" s="28"/>
      <c r="AP259" s="29"/>
      <c r="AQ259" s="29"/>
      <c r="AR259" s="30"/>
      <c r="AS259" s="28"/>
      <c r="AT259" s="29"/>
      <c r="AU259" s="30"/>
      <c r="AV259" s="206"/>
      <c r="AW259" s="29"/>
      <c r="AX259" s="29"/>
      <c r="AY259" s="29"/>
      <c r="AZ259" s="29"/>
      <c r="BA259" s="29"/>
      <c r="BB259" s="29"/>
      <c r="BC259" s="30"/>
      <c r="BD259" s="283"/>
      <c r="BE259" s="283"/>
      <c r="BF259" s="283"/>
      <c r="BG259" s="283"/>
      <c r="BH259" s="32"/>
      <c r="BI259" s="56"/>
      <c r="BJ259" s="509"/>
    </row>
    <row r="260" spans="2:62" s="15" customFormat="1" ht="21" x14ac:dyDescent="0.25">
      <c r="B260" s="47"/>
      <c r="C260" s="20">
        <f t="shared" si="48"/>
        <v>45625</v>
      </c>
      <c r="D260" s="190">
        <f>SUMIFS('Transport-DB'!R:R,'Transport-DB'!C:C,"="&amp;'Work DB'!C260,'Transport-DB'!F:F,"="&amp;'Work DB'!$D$4)</f>
        <v>0</v>
      </c>
      <c r="E260" s="191">
        <f>SUMIFS('Transport-DB'!R:R,'Transport-DB'!C:C,"="&amp;'Work DB'!C260,'Transport-DB'!F:F,"="&amp;'Work DB'!$E$4)</f>
        <v>0</v>
      </c>
      <c r="F260" s="191">
        <f>SUMIFS('Transport-DB'!R:R,'Transport-DB'!C:C,"="&amp;'Work DB'!C260,'Transport-DB'!F:F,"="&amp;'Work DB'!$F$4)</f>
        <v>0</v>
      </c>
      <c r="G260" s="191">
        <f>SUMIFS('Transport-DB'!R:R,'Transport-DB'!C:C,"="&amp;'Work DB'!C260,'Transport-DB'!F:F,"="&amp;'Work DB'!$G$4)</f>
        <v>0</v>
      </c>
      <c r="H260" s="188">
        <f>SUMIFS('Transport-DB'!R:R,'Transport-DB'!C:C,"="&amp;'Work DB'!C260,'Transport-DB'!F:F,"="&amp;'Work DB'!$H$4)</f>
        <v>0</v>
      </c>
      <c r="I260" s="191">
        <f>SUMIFS('Transport-DB'!R:R,'Transport-DB'!C:C,"="&amp;'Work DB'!C260,'Transport-DB'!F:F,"="&amp;'Work DB'!$I$4)</f>
        <v>0</v>
      </c>
      <c r="J260" s="483">
        <f>SUMIFS('Transport-DB'!R:R,'Transport-DB'!C:C,"="&amp;'Work DB'!C260,'Transport-DB'!F:F,"="&amp;'Work DB'!$J$4)</f>
        <v>0</v>
      </c>
      <c r="K260" s="190">
        <f>SUMIFS('Transport-DB'!Q:Q,'Transport-DB'!C:C,"="&amp;'Work DB'!C260,'Transport-DB'!F:F,"="&amp;'Work DB'!$K$4)</f>
        <v>0</v>
      </c>
      <c r="L260" s="191">
        <f>SUMIFS('Transport-DB'!Q:Q,'Transport-DB'!C:C,"="&amp;'Work DB'!C260,'Transport-DB'!F:F,"="&amp;'Work DB'!$L$4)</f>
        <v>0</v>
      </c>
      <c r="M260" s="191">
        <f>SUMIFS('Transport-DB'!Q:Q,'Transport-DB'!C:C,"="&amp;'Work DB'!C260,'Transport-DB'!F:F,"="&amp;'Work DB'!$M$4)</f>
        <v>0</v>
      </c>
      <c r="N260" s="191">
        <f>SUMIFS('Transport-DB'!Q:Q,'Transport-DB'!C:C,"="&amp;'Work DB'!C260,'Transport-DB'!F:F,"="&amp;'Work DB'!$N$4)</f>
        <v>0</v>
      </c>
      <c r="O260" s="191">
        <f>SUMIFS('Transport-DB'!Q:Q,'Transport-DB'!C:C,"="&amp;'Work DB'!C260,'Transport-DB'!F:F,"="&amp;'Work DB'!$O$4)</f>
        <v>0</v>
      </c>
      <c r="P260" s="191">
        <f>SUMIFS('Transport-DB'!Q:Q,'Transport-DB'!C:C,"="&amp;'Work DB'!C260,'Transport-DB'!F:F,"="&amp;'Work DB'!$P$4)</f>
        <v>0</v>
      </c>
      <c r="Q260" s="188">
        <f>SUMIFS('Transport-DB'!Q:Q,'Transport-DB'!C:C,"="&amp;'Work DB'!C260,'Transport-DB'!F:F,"="&amp;'Work DB'!$Q$4)</f>
        <v>0</v>
      </c>
      <c r="R260" s="189">
        <f>SUMIFS('Transport-DB'!Q:Q,'Transport-DB'!C:C,"="&amp;'Work DB'!C260,'Transport-DB'!F:F,"="&amp;'Work DB'!$R$4)</f>
        <v>0</v>
      </c>
      <c r="S260" s="190">
        <f t="shared" si="46"/>
        <v>0</v>
      </c>
      <c r="T260" s="191">
        <f t="shared" si="60"/>
        <v>0</v>
      </c>
      <c r="U260" s="191"/>
      <c r="V260" s="191"/>
      <c r="W260" s="191"/>
      <c r="X260" s="191"/>
      <c r="Y260" s="189"/>
      <c r="Z260" s="283"/>
      <c r="AA260" s="190">
        <f>SUMIFS('Transport-DB'!S:S,'Transport-DB'!C:C,"="&amp;'Work DB'!C260,'Transport-DB'!F:F,"="&amp;'Work DB'!$AA$4)</f>
        <v>0</v>
      </c>
      <c r="AB260" s="191">
        <f>SUMIFS('Transport-DB'!S:S,'Transport-DB'!C:C,"="&amp;'Work DB'!C260,'Transport-DB'!F:F,"="&amp;'Work DB'!$AB$4)</f>
        <v>0</v>
      </c>
      <c r="AC260" s="191">
        <f>SUMIFS('Transport-DB'!S:S,'Transport-DB'!C:C,"="&amp;'Work DB'!C260,'Transport-DB'!F:F,"="&amp;'Work DB'!$AC$4)</f>
        <v>0</v>
      </c>
      <c r="AD260" s="188">
        <f>SUMIFS('Transport-DB'!S:S,'Transport-DB'!C:C,"="&amp;'Work DB'!C260,'Transport-DB'!F:F,"="&amp;'Work DB'!$AD$4)</f>
        <v>0</v>
      </c>
      <c r="AE260" s="188">
        <f>SUMIFS('Transport-DB'!S:S,'Transport-DB'!C:C,"="&amp;'Work DB'!C260,'Transport-DB'!F:F,"="&amp;'Work DB'!$AE$4)</f>
        <v>0</v>
      </c>
      <c r="AF260" s="188">
        <f>SUMIFS('Transport-DB'!S:S,'Transport-DB'!C:C,"="&amp;'Work DB'!C260,'Transport-DB'!F:F,"="&amp;'Work DB'!$AF$4)</f>
        <v>0</v>
      </c>
      <c r="AG260" s="189"/>
      <c r="AH260" s="230">
        <f>SUMIFS('Transport-DB'!T:T,'Transport-DB'!C:C,"="&amp;'Work DB'!C260)</f>
        <v>0</v>
      </c>
      <c r="AI260" s="32"/>
      <c r="AJ260" s="29"/>
      <c r="AK260" s="30">
        <f>SUMIFS(Civil_DB[بتن],Civil_DB[تاریخ],"="&amp;'Work DB'!C260)</f>
        <v>0</v>
      </c>
      <c r="AL260" s="28"/>
      <c r="AM260" s="29"/>
      <c r="AN260" s="31"/>
      <c r="AO260" s="28"/>
      <c r="AP260" s="29"/>
      <c r="AQ260" s="29"/>
      <c r="AR260" s="30"/>
      <c r="AS260" s="28"/>
      <c r="AT260" s="29"/>
      <c r="AU260" s="30"/>
      <c r="AV260" s="206"/>
      <c r="AW260" s="29"/>
      <c r="AX260" s="29"/>
      <c r="AY260" s="29"/>
      <c r="AZ260" s="29"/>
      <c r="BA260" s="29"/>
      <c r="BB260" s="29"/>
      <c r="BC260" s="30"/>
      <c r="BD260" s="283"/>
      <c r="BE260" s="283"/>
      <c r="BF260" s="283"/>
      <c r="BG260" s="283"/>
      <c r="BH260" s="32"/>
      <c r="BI260" s="56"/>
      <c r="BJ260" s="509"/>
    </row>
    <row r="261" spans="2:62" s="15" customFormat="1" ht="21" x14ac:dyDescent="0.25">
      <c r="B261" s="47"/>
      <c r="C261" s="20">
        <f t="shared" si="48"/>
        <v>45626</v>
      </c>
      <c r="D261" s="190">
        <f>SUMIFS('Transport-DB'!R:R,'Transport-DB'!C:C,"="&amp;'Work DB'!C261,'Transport-DB'!F:F,"="&amp;'Work DB'!$D$4)</f>
        <v>0</v>
      </c>
      <c r="E261" s="191">
        <f>SUMIFS('Transport-DB'!R:R,'Transport-DB'!C:C,"="&amp;'Work DB'!C261,'Transport-DB'!F:F,"="&amp;'Work DB'!$E$4)</f>
        <v>0</v>
      </c>
      <c r="F261" s="191">
        <f>SUMIFS('Transport-DB'!R:R,'Transport-DB'!C:C,"="&amp;'Work DB'!C261,'Transport-DB'!F:F,"="&amp;'Work DB'!$F$4)</f>
        <v>0</v>
      </c>
      <c r="G261" s="191">
        <f>SUMIFS('Transport-DB'!R:R,'Transport-DB'!C:C,"="&amp;'Work DB'!C261,'Transport-DB'!F:F,"="&amp;'Work DB'!$G$4)</f>
        <v>0</v>
      </c>
      <c r="H261" s="188">
        <f>SUMIFS('Transport-DB'!R:R,'Transport-DB'!C:C,"="&amp;'Work DB'!C261,'Transport-DB'!F:F,"="&amp;'Work DB'!$H$4)</f>
        <v>0</v>
      </c>
      <c r="I261" s="191">
        <f>SUMIFS('Transport-DB'!R:R,'Transport-DB'!C:C,"="&amp;'Work DB'!C261,'Transport-DB'!F:F,"="&amp;'Work DB'!$I$4)</f>
        <v>0</v>
      </c>
      <c r="J261" s="483">
        <f>SUMIFS('Transport-DB'!R:R,'Transport-DB'!C:C,"="&amp;'Work DB'!C261,'Transport-DB'!F:F,"="&amp;'Work DB'!$J$4)</f>
        <v>0</v>
      </c>
      <c r="K261" s="190">
        <f>SUMIFS('Transport-DB'!Q:Q,'Transport-DB'!C:C,"="&amp;'Work DB'!C261,'Transport-DB'!F:F,"="&amp;'Work DB'!$K$4)</f>
        <v>0</v>
      </c>
      <c r="L261" s="191">
        <f>SUMIFS('Transport-DB'!Q:Q,'Transport-DB'!C:C,"="&amp;'Work DB'!C261,'Transport-DB'!F:F,"="&amp;'Work DB'!$L$4)</f>
        <v>0</v>
      </c>
      <c r="M261" s="191">
        <f>SUMIFS('Transport-DB'!Q:Q,'Transport-DB'!C:C,"="&amp;'Work DB'!C261,'Transport-DB'!F:F,"="&amp;'Work DB'!$M$4)</f>
        <v>0</v>
      </c>
      <c r="N261" s="191">
        <f>SUMIFS('Transport-DB'!Q:Q,'Transport-DB'!C:C,"="&amp;'Work DB'!C261,'Transport-DB'!F:F,"="&amp;'Work DB'!$N$4)</f>
        <v>0</v>
      </c>
      <c r="O261" s="191">
        <f>SUMIFS('Transport-DB'!Q:Q,'Transport-DB'!C:C,"="&amp;'Work DB'!C261,'Transport-DB'!F:F,"="&amp;'Work DB'!$O$4)</f>
        <v>0</v>
      </c>
      <c r="P261" s="191">
        <f>SUMIFS('Transport-DB'!Q:Q,'Transport-DB'!C:C,"="&amp;'Work DB'!C261,'Transport-DB'!F:F,"="&amp;'Work DB'!$P$4)</f>
        <v>0</v>
      </c>
      <c r="Q261" s="188">
        <f>SUMIFS('Transport-DB'!Q:Q,'Transport-DB'!C:C,"="&amp;'Work DB'!C261,'Transport-DB'!F:F,"="&amp;'Work DB'!$Q$4)</f>
        <v>0</v>
      </c>
      <c r="R261" s="189">
        <f>SUMIFS('Transport-DB'!Q:Q,'Transport-DB'!C:C,"="&amp;'Work DB'!C261,'Transport-DB'!F:F,"="&amp;'Work DB'!$R$4)</f>
        <v>0</v>
      </c>
      <c r="S261" s="190">
        <f t="shared" ref="S261:S324" si="61">SUM(D261:I261)+SUM(K261:Q261)-M261</f>
        <v>0</v>
      </c>
      <c r="T261" s="191">
        <f t="shared" si="60"/>
        <v>0</v>
      </c>
      <c r="U261" s="191"/>
      <c r="V261" s="191"/>
      <c r="W261" s="191"/>
      <c r="X261" s="191"/>
      <c r="Y261" s="189"/>
      <c r="Z261" s="283"/>
      <c r="AA261" s="190">
        <f>SUMIFS('Transport-DB'!S:S,'Transport-DB'!C:C,"="&amp;'Work DB'!C261,'Transport-DB'!F:F,"="&amp;'Work DB'!$AA$4)</f>
        <v>0</v>
      </c>
      <c r="AB261" s="191">
        <f>SUMIFS('Transport-DB'!S:S,'Transport-DB'!C:C,"="&amp;'Work DB'!C261,'Transport-DB'!F:F,"="&amp;'Work DB'!$AB$4)</f>
        <v>0</v>
      </c>
      <c r="AC261" s="191">
        <f>SUMIFS('Transport-DB'!S:S,'Transport-DB'!C:C,"="&amp;'Work DB'!C261,'Transport-DB'!F:F,"="&amp;'Work DB'!$AC$4)</f>
        <v>0</v>
      </c>
      <c r="AD261" s="188">
        <f>SUMIFS('Transport-DB'!S:S,'Transport-DB'!C:C,"="&amp;'Work DB'!C261,'Transport-DB'!F:F,"="&amp;'Work DB'!$AD$4)</f>
        <v>0</v>
      </c>
      <c r="AE261" s="188">
        <f>SUMIFS('Transport-DB'!S:S,'Transport-DB'!C:C,"="&amp;'Work DB'!C261,'Transport-DB'!F:F,"="&amp;'Work DB'!$AE$4)</f>
        <v>0</v>
      </c>
      <c r="AF261" s="188">
        <f>SUMIFS('Transport-DB'!S:S,'Transport-DB'!C:C,"="&amp;'Work DB'!C261,'Transport-DB'!F:F,"="&amp;'Work DB'!$AF$4)</f>
        <v>0</v>
      </c>
      <c r="AG261" s="189"/>
      <c r="AH261" s="230">
        <f>SUMIFS('Transport-DB'!T:T,'Transport-DB'!C:C,"="&amp;'Work DB'!C261)</f>
        <v>0</v>
      </c>
      <c r="AI261" s="32"/>
      <c r="AJ261" s="29"/>
      <c r="AK261" s="30">
        <f>SUMIFS(Civil_DB[بتن],Civil_DB[تاریخ],"="&amp;'Work DB'!C261)</f>
        <v>0</v>
      </c>
      <c r="AL261" s="28"/>
      <c r="AM261" s="29"/>
      <c r="AN261" s="31"/>
      <c r="AO261" s="28"/>
      <c r="AP261" s="29"/>
      <c r="AQ261" s="29"/>
      <c r="AR261" s="30"/>
      <c r="AS261" s="28"/>
      <c r="AT261" s="29"/>
      <c r="AU261" s="30"/>
      <c r="AV261" s="206"/>
      <c r="AW261" s="29"/>
      <c r="AX261" s="29"/>
      <c r="AY261" s="29"/>
      <c r="AZ261" s="29"/>
      <c r="BA261" s="29"/>
      <c r="BB261" s="29"/>
      <c r="BC261" s="30"/>
      <c r="BD261" s="283"/>
      <c r="BE261" s="283"/>
      <c r="BF261" s="283"/>
      <c r="BG261" s="283"/>
      <c r="BH261" s="32"/>
      <c r="BI261" s="56"/>
      <c r="BJ261" s="509"/>
    </row>
    <row r="262" spans="2:62" s="15" customFormat="1" ht="21" x14ac:dyDescent="0.25">
      <c r="B262" s="47"/>
      <c r="C262" s="20">
        <f t="shared" si="48"/>
        <v>45627</v>
      </c>
      <c r="D262" s="190">
        <f>SUMIFS('Transport-DB'!R:R,'Transport-DB'!C:C,"="&amp;'Work DB'!C262,'Transport-DB'!F:F,"="&amp;'Work DB'!$D$4)</f>
        <v>0</v>
      </c>
      <c r="E262" s="191">
        <f>SUMIFS('Transport-DB'!R:R,'Transport-DB'!C:C,"="&amp;'Work DB'!C262,'Transport-DB'!F:F,"="&amp;'Work DB'!$E$4)</f>
        <v>0</v>
      </c>
      <c r="F262" s="191">
        <f>SUMIFS('Transport-DB'!R:R,'Transport-DB'!C:C,"="&amp;'Work DB'!C262,'Transport-DB'!F:F,"="&amp;'Work DB'!$F$4)</f>
        <v>0</v>
      </c>
      <c r="G262" s="191">
        <f>SUMIFS('Transport-DB'!R:R,'Transport-DB'!C:C,"="&amp;'Work DB'!C262,'Transport-DB'!F:F,"="&amp;'Work DB'!$G$4)</f>
        <v>0</v>
      </c>
      <c r="H262" s="188">
        <f>SUMIFS('Transport-DB'!R:R,'Transport-DB'!C:C,"="&amp;'Work DB'!C262,'Transport-DB'!F:F,"="&amp;'Work DB'!$H$4)</f>
        <v>0</v>
      </c>
      <c r="I262" s="191">
        <f>SUMIFS('Transport-DB'!R:R,'Transport-DB'!C:C,"="&amp;'Work DB'!C262,'Transport-DB'!F:F,"="&amp;'Work DB'!$I$4)</f>
        <v>0</v>
      </c>
      <c r="J262" s="483">
        <f>SUMIFS('Transport-DB'!R:R,'Transport-DB'!C:C,"="&amp;'Work DB'!C262,'Transport-DB'!F:F,"="&amp;'Work DB'!$J$4)</f>
        <v>0</v>
      </c>
      <c r="K262" s="190">
        <f>SUMIFS('Transport-DB'!Q:Q,'Transport-DB'!C:C,"="&amp;'Work DB'!C262,'Transport-DB'!F:F,"="&amp;'Work DB'!$K$4)</f>
        <v>0</v>
      </c>
      <c r="L262" s="191">
        <f>SUMIFS('Transport-DB'!Q:Q,'Transport-DB'!C:C,"="&amp;'Work DB'!C262,'Transport-DB'!F:F,"="&amp;'Work DB'!$L$4)</f>
        <v>0</v>
      </c>
      <c r="M262" s="191">
        <f>SUMIFS('Transport-DB'!Q:Q,'Transport-DB'!C:C,"="&amp;'Work DB'!C262,'Transport-DB'!F:F,"="&amp;'Work DB'!$M$4)</f>
        <v>0</v>
      </c>
      <c r="N262" s="191">
        <f>SUMIFS('Transport-DB'!Q:Q,'Transport-DB'!C:C,"="&amp;'Work DB'!C262,'Transport-DB'!F:F,"="&amp;'Work DB'!$N$4)</f>
        <v>0</v>
      </c>
      <c r="O262" s="191">
        <f>SUMIFS('Transport-DB'!Q:Q,'Transport-DB'!C:C,"="&amp;'Work DB'!C262,'Transport-DB'!F:F,"="&amp;'Work DB'!$O$4)</f>
        <v>0</v>
      </c>
      <c r="P262" s="191">
        <f>SUMIFS('Transport-DB'!Q:Q,'Transport-DB'!C:C,"="&amp;'Work DB'!C262,'Transport-DB'!F:F,"="&amp;'Work DB'!$P$4)</f>
        <v>0</v>
      </c>
      <c r="Q262" s="188">
        <f>SUMIFS('Transport-DB'!Q:Q,'Transport-DB'!C:C,"="&amp;'Work DB'!C262,'Transport-DB'!F:F,"="&amp;'Work DB'!$Q$4)</f>
        <v>0</v>
      </c>
      <c r="R262" s="189">
        <f>SUMIFS('Transport-DB'!Q:Q,'Transport-DB'!C:C,"="&amp;'Work DB'!C262,'Transport-DB'!F:F,"="&amp;'Work DB'!$R$4)</f>
        <v>0</v>
      </c>
      <c r="S262" s="190">
        <f t="shared" si="61"/>
        <v>0</v>
      </c>
      <c r="T262" s="191">
        <f t="shared" si="60"/>
        <v>0</v>
      </c>
      <c r="U262" s="191"/>
      <c r="V262" s="191"/>
      <c r="W262" s="191"/>
      <c r="X262" s="191"/>
      <c r="Y262" s="189"/>
      <c r="Z262" s="283"/>
      <c r="AA262" s="190">
        <f>SUMIFS('Transport-DB'!S:S,'Transport-DB'!C:C,"="&amp;'Work DB'!C262,'Transport-DB'!F:F,"="&amp;'Work DB'!$AA$4)</f>
        <v>0</v>
      </c>
      <c r="AB262" s="191">
        <f>SUMIFS('Transport-DB'!S:S,'Transport-DB'!C:C,"="&amp;'Work DB'!C262,'Transport-DB'!F:F,"="&amp;'Work DB'!$AB$4)</f>
        <v>0</v>
      </c>
      <c r="AC262" s="191">
        <f>SUMIFS('Transport-DB'!S:S,'Transport-DB'!C:C,"="&amp;'Work DB'!C262,'Transport-DB'!F:F,"="&amp;'Work DB'!$AC$4)</f>
        <v>0</v>
      </c>
      <c r="AD262" s="188">
        <f>SUMIFS('Transport-DB'!S:S,'Transport-DB'!C:C,"="&amp;'Work DB'!C262,'Transport-DB'!F:F,"="&amp;'Work DB'!$AD$4)</f>
        <v>0</v>
      </c>
      <c r="AE262" s="188">
        <f>SUMIFS('Transport-DB'!S:S,'Transport-DB'!C:C,"="&amp;'Work DB'!C262,'Transport-DB'!F:F,"="&amp;'Work DB'!$AE$4)</f>
        <v>0</v>
      </c>
      <c r="AF262" s="188">
        <f>SUMIFS('Transport-DB'!S:S,'Transport-DB'!C:C,"="&amp;'Work DB'!C262,'Transport-DB'!F:F,"="&amp;'Work DB'!$AF$4)</f>
        <v>0</v>
      </c>
      <c r="AG262" s="189"/>
      <c r="AH262" s="230">
        <f>SUMIFS('Transport-DB'!T:T,'Transport-DB'!C:C,"="&amp;'Work DB'!C262)</f>
        <v>0</v>
      </c>
      <c r="AI262" s="32"/>
      <c r="AJ262" s="29"/>
      <c r="AK262" s="30">
        <f>SUMIFS(Civil_DB[بتن],Civil_DB[تاریخ],"="&amp;'Work DB'!C262)</f>
        <v>0</v>
      </c>
      <c r="AL262" s="28"/>
      <c r="AM262" s="29"/>
      <c r="AN262" s="31"/>
      <c r="AO262" s="28"/>
      <c r="AP262" s="29"/>
      <c r="AQ262" s="29"/>
      <c r="AR262" s="30"/>
      <c r="AS262" s="28"/>
      <c r="AT262" s="29"/>
      <c r="AU262" s="30"/>
      <c r="AV262" s="206"/>
      <c r="AW262" s="29"/>
      <c r="AX262" s="29"/>
      <c r="AY262" s="29"/>
      <c r="AZ262" s="29"/>
      <c r="BA262" s="29"/>
      <c r="BB262" s="29"/>
      <c r="BC262" s="30"/>
      <c r="BD262" s="283"/>
      <c r="BE262" s="283"/>
      <c r="BF262" s="283"/>
      <c r="BG262" s="283"/>
      <c r="BH262" s="32"/>
      <c r="BI262" s="56"/>
      <c r="BJ262" s="509"/>
    </row>
    <row r="263" spans="2:62" s="15" customFormat="1" ht="21" x14ac:dyDescent="0.25">
      <c r="B263" s="47"/>
      <c r="C263" s="20">
        <f t="shared" si="48"/>
        <v>45628</v>
      </c>
      <c r="D263" s="190">
        <f>SUMIFS('Transport-DB'!R:R,'Transport-DB'!C:C,"="&amp;'Work DB'!C263,'Transport-DB'!F:F,"="&amp;'Work DB'!$D$4)</f>
        <v>0</v>
      </c>
      <c r="E263" s="191">
        <f>SUMIFS('Transport-DB'!R:R,'Transport-DB'!C:C,"="&amp;'Work DB'!C263,'Transport-DB'!F:F,"="&amp;'Work DB'!$E$4)</f>
        <v>0</v>
      </c>
      <c r="F263" s="191">
        <f>SUMIFS('Transport-DB'!R:R,'Transport-DB'!C:C,"="&amp;'Work DB'!C263,'Transport-DB'!F:F,"="&amp;'Work DB'!$F$4)</f>
        <v>0</v>
      </c>
      <c r="G263" s="191">
        <f>SUMIFS('Transport-DB'!R:R,'Transport-DB'!C:C,"="&amp;'Work DB'!C263,'Transport-DB'!F:F,"="&amp;'Work DB'!$G$4)</f>
        <v>0</v>
      </c>
      <c r="H263" s="188">
        <f>SUMIFS('Transport-DB'!R:R,'Transport-DB'!C:C,"="&amp;'Work DB'!C263,'Transport-DB'!F:F,"="&amp;'Work DB'!$H$4)</f>
        <v>0</v>
      </c>
      <c r="I263" s="191">
        <f>SUMIFS('Transport-DB'!R:R,'Transport-DB'!C:C,"="&amp;'Work DB'!C263,'Transport-DB'!F:F,"="&amp;'Work DB'!$I$4)</f>
        <v>0</v>
      </c>
      <c r="J263" s="483">
        <f>SUMIFS('Transport-DB'!R:R,'Transport-DB'!C:C,"="&amp;'Work DB'!C263,'Transport-DB'!F:F,"="&amp;'Work DB'!$J$4)</f>
        <v>0</v>
      </c>
      <c r="K263" s="190">
        <f>SUMIFS('Transport-DB'!Q:Q,'Transport-DB'!C:C,"="&amp;'Work DB'!C263,'Transport-DB'!F:F,"="&amp;'Work DB'!$K$4)</f>
        <v>0</v>
      </c>
      <c r="L263" s="191">
        <f>SUMIFS('Transport-DB'!Q:Q,'Transport-DB'!C:C,"="&amp;'Work DB'!C263,'Transport-DB'!F:F,"="&amp;'Work DB'!$L$4)</f>
        <v>0</v>
      </c>
      <c r="M263" s="191">
        <f>SUMIFS('Transport-DB'!Q:Q,'Transport-DB'!C:C,"="&amp;'Work DB'!C263,'Transport-DB'!F:F,"="&amp;'Work DB'!$M$4)</f>
        <v>0</v>
      </c>
      <c r="N263" s="191">
        <f>SUMIFS('Transport-DB'!Q:Q,'Transport-DB'!C:C,"="&amp;'Work DB'!C263,'Transport-DB'!F:F,"="&amp;'Work DB'!$N$4)</f>
        <v>0</v>
      </c>
      <c r="O263" s="191">
        <f>SUMIFS('Transport-DB'!Q:Q,'Transport-DB'!C:C,"="&amp;'Work DB'!C263,'Transport-DB'!F:F,"="&amp;'Work DB'!$O$4)</f>
        <v>0</v>
      </c>
      <c r="P263" s="191">
        <f>SUMIFS('Transport-DB'!Q:Q,'Transport-DB'!C:C,"="&amp;'Work DB'!C263,'Transport-DB'!F:F,"="&amp;'Work DB'!$P$4)</f>
        <v>0</v>
      </c>
      <c r="Q263" s="188">
        <f>SUMIFS('Transport-DB'!Q:Q,'Transport-DB'!C:C,"="&amp;'Work DB'!C263,'Transport-DB'!F:F,"="&amp;'Work DB'!$Q$4)</f>
        <v>0</v>
      </c>
      <c r="R263" s="189">
        <f>SUMIFS('Transport-DB'!Q:Q,'Transport-DB'!C:C,"="&amp;'Work DB'!C263,'Transport-DB'!F:F,"="&amp;'Work DB'!$R$4)</f>
        <v>0</v>
      </c>
      <c r="S263" s="190">
        <f t="shared" si="61"/>
        <v>0</v>
      </c>
      <c r="T263" s="191">
        <f t="shared" si="60"/>
        <v>0</v>
      </c>
      <c r="U263" s="191"/>
      <c r="V263" s="191"/>
      <c r="W263" s="191"/>
      <c r="X263" s="191"/>
      <c r="Y263" s="189"/>
      <c r="Z263" s="283"/>
      <c r="AA263" s="190">
        <f>SUMIFS('Transport-DB'!S:S,'Transport-DB'!C:C,"="&amp;'Work DB'!C263,'Transport-DB'!F:F,"="&amp;'Work DB'!$AA$4)</f>
        <v>0</v>
      </c>
      <c r="AB263" s="191">
        <f>SUMIFS('Transport-DB'!S:S,'Transport-DB'!C:C,"="&amp;'Work DB'!C263,'Transport-DB'!F:F,"="&amp;'Work DB'!$AB$4)</f>
        <v>0</v>
      </c>
      <c r="AC263" s="191">
        <f>SUMIFS('Transport-DB'!S:S,'Transport-DB'!C:C,"="&amp;'Work DB'!C263,'Transport-DB'!F:F,"="&amp;'Work DB'!$AC$4)</f>
        <v>0</v>
      </c>
      <c r="AD263" s="188">
        <f>SUMIFS('Transport-DB'!S:S,'Transport-DB'!C:C,"="&amp;'Work DB'!C263,'Transport-DB'!F:F,"="&amp;'Work DB'!$AD$4)</f>
        <v>0</v>
      </c>
      <c r="AE263" s="188">
        <f>SUMIFS('Transport-DB'!S:S,'Transport-DB'!C:C,"="&amp;'Work DB'!C263,'Transport-DB'!F:F,"="&amp;'Work DB'!$AE$4)</f>
        <v>0</v>
      </c>
      <c r="AF263" s="188">
        <f>SUMIFS('Transport-DB'!S:S,'Transport-DB'!C:C,"="&amp;'Work DB'!C263,'Transport-DB'!F:F,"="&amp;'Work DB'!$AF$4)</f>
        <v>0</v>
      </c>
      <c r="AG263" s="189"/>
      <c r="AH263" s="230">
        <f>SUMIFS('Transport-DB'!T:T,'Transport-DB'!C:C,"="&amp;'Work DB'!C263)</f>
        <v>0</v>
      </c>
      <c r="AI263" s="32"/>
      <c r="AJ263" s="29"/>
      <c r="AK263" s="30">
        <f>SUMIFS(Civil_DB[بتن],Civil_DB[تاریخ],"="&amp;'Work DB'!C263)</f>
        <v>0</v>
      </c>
      <c r="AL263" s="28"/>
      <c r="AM263" s="29"/>
      <c r="AN263" s="31"/>
      <c r="AO263" s="28"/>
      <c r="AP263" s="29"/>
      <c r="AQ263" s="29"/>
      <c r="AR263" s="30"/>
      <c r="AS263" s="28"/>
      <c r="AT263" s="29"/>
      <c r="AU263" s="30"/>
      <c r="AV263" s="206"/>
      <c r="AW263" s="29"/>
      <c r="AX263" s="29"/>
      <c r="AY263" s="29"/>
      <c r="AZ263" s="29"/>
      <c r="BA263" s="29"/>
      <c r="BB263" s="29"/>
      <c r="BC263" s="30"/>
      <c r="BD263" s="283"/>
      <c r="BE263" s="283"/>
      <c r="BF263" s="283"/>
      <c r="BG263" s="283"/>
      <c r="BH263" s="32"/>
      <c r="BI263" s="56"/>
      <c r="BJ263" s="509"/>
    </row>
    <row r="264" spans="2:62" s="15" customFormat="1" ht="21" x14ac:dyDescent="0.25">
      <c r="B264" s="47"/>
      <c r="C264" s="20">
        <f t="shared" ref="C264:C327" si="62">C263+1</f>
        <v>45629</v>
      </c>
      <c r="D264" s="190">
        <f>SUMIFS('Transport-DB'!R:R,'Transport-DB'!C:C,"="&amp;'Work DB'!C264,'Transport-DB'!F:F,"="&amp;'Work DB'!$D$4)</f>
        <v>0</v>
      </c>
      <c r="E264" s="191">
        <f>SUMIFS('Transport-DB'!R:R,'Transport-DB'!C:C,"="&amp;'Work DB'!C264,'Transport-DB'!F:F,"="&amp;'Work DB'!$E$4)</f>
        <v>0</v>
      </c>
      <c r="F264" s="191">
        <f>SUMIFS('Transport-DB'!R:R,'Transport-DB'!C:C,"="&amp;'Work DB'!C264,'Transport-DB'!F:F,"="&amp;'Work DB'!$F$4)</f>
        <v>0</v>
      </c>
      <c r="G264" s="191">
        <f>SUMIFS('Transport-DB'!R:R,'Transport-DB'!C:C,"="&amp;'Work DB'!C264,'Transport-DB'!F:F,"="&amp;'Work DB'!$G$4)</f>
        <v>0</v>
      </c>
      <c r="H264" s="188">
        <f>SUMIFS('Transport-DB'!R:R,'Transport-DB'!C:C,"="&amp;'Work DB'!C264,'Transport-DB'!F:F,"="&amp;'Work DB'!$H$4)</f>
        <v>0</v>
      </c>
      <c r="I264" s="191">
        <f>SUMIFS('Transport-DB'!R:R,'Transport-DB'!C:C,"="&amp;'Work DB'!C264,'Transport-DB'!F:F,"="&amp;'Work DB'!$I$4)</f>
        <v>0</v>
      </c>
      <c r="J264" s="483">
        <f>SUMIFS('Transport-DB'!R:R,'Transport-DB'!C:C,"="&amp;'Work DB'!C264,'Transport-DB'!F:F,"="&amp;'Work DB'!$J$4)</f>
        <v>0</v>
      </c>
      <c r="K264" s="190">
        <f>SUMIFS('Transport-DB'!Q:Q,'Transport-DB'!C:C,"="&amp;'Work DB'!C264,'Transport-DB'!F:F,"="&amp;'Work DB'!$K$4)</f>
        <v>0</v>
      </c>
      <c r="L264" s="191">
        <f>SUMIFS('Transport-DB'!Q:Q,'Transport-DB'!C:C,"="&amp;'Work DB'!C264,'Transport-DB'!F:F,"="&amp;'Work DB'!$L$4)</f>
        <v>0</v>
      </c>
      <c r="M264" s="191">
        <f>SUMIFS('Transport-DB'!Q:Q,'Transport-DB'!C:C,"="&amp;'Work DB'!C264,'Transport-DB'!F:F,"="&amp;'Work DB'!$M$4)</f>
        <v>0</v>
      </c>
      <c r="N264" s="191">
        <f>SUMIFS('Transport-DB'!Q:Q,'Transport-DB'!C:C,"="&amp;'Work DB'!C264,'Transport-DB'!F:F,"="&amp;'Work DB'!$N$4)</f>
        <v>0</v>
      </c>
      <c r="O264" s="191">
        <f>SUMIFS('Transport-DB'!Q:Q,'Transport-DB'!C:C,"="&amp;'Work DB'!C264,'Transport-DB'!F:F,"="&amp;'Work DB'!$O$4)</f>
        <v>0</v>
      </c>
      <c r="P264" s="191">
        <f>SUMIFS('Transport-DB'!Q:Q,'Transport-DB'!C:C,"="&amp;'Work DB'!C264,'Transport-DB'!F:F,"="&amp;'Work DB'!$P$4)</f>
        <v>0</v>
      </c>
      <c r="Q264" s="188">
        <f>SUMIFS('Transport-DB'!Q:Q,'Transport-DB'!C:C,"="&amp;'Work DB'!C264,'Transport-DB'!F:F,"="&amp;'Work DB'!$Q$4)</f>
        <v>0</v>
      </c>
      <c r="R264" s="189">
        <f>SUMIFS('Transport-DB'!Q:Q,'Transport-DB'!C:C,"="&amp;'Work DB'!C264,'Transport-DB'!F:F,"="&amp;'Work DB'!$R$4)</f>
        <v>0</v>
      </c>
      <c r="S264" s="190">
        <f t="shared" si="61"/>
        <v>0</v>
      </c>
      <c r="T264" s="191">
        <f t="shared" si="60"/>
        <v>0</v>
      </c>
      <c r="U264" s="191"/>
      <c r="V264" s="191"/>
      <c r="W264" s="191"/>
      <c r="X264" s="191"/>
      <c r="Y264" s="189"/>
      <c r="Z264" s="283"/>
      <c r="AA264" s="190">
        <f>SUMIFS('Transport-DB'!S:S,'Transport-DB'!C:C,"="&amp;'Work DB'!C264,'Transport-DB'!F:F,"="&amp;'Work DB'!$AA$4)</f>
        <v>0</v>
      </c>
      <c r="AB264" s="191">
        <f>SUMIFS('Transport-DB'!S:S,'Transport-DB'!C:C,"="&amp;'Work DB'!C264,'Transport-DB'!F:F,"="&amp;'Work DB'!$AB$4)</f>
        <v>0</v>
      </c>
      <c r="AC264" s="191">
        <f>SUMIFS('Transport-DB'!S:S,'Transport-DB'!C:C,"="&amp;'Work DB'!C264,'Transport-DB'!F:F,"="&amp;'Work DB'!$AC$4)</f>
        <v>0</v>
      </c>
      <c r="AD264" s="188">
        <f>SUMIFS('Transport-DB'!S:S,'Transport-DB'!C:C,"="&amp;'Work DB'!C264,'Transport-DB'!F:F,"="&amp;'Work DB'!$AD$4)</f>
        <v>0</v>
      </c>
      <c r="AE264" s="188">
        <f>SUMIFS('Transport-DB'!S:S,'Transport-DB'!C:C,"="&amp;'Work DB'!C264,'Transport-DB'!F:F,"="&amp;'Work DB'!$AE$4)</f>
        <v>0</v>
      </c>
      <c r="AF264" s="188">
        <f>SUMIFS('Transport-DB'!S:S,'Transport-DB'!C:C,"="&amp;'Work DB'!C264,'Transport-DB'!F:F,"="&amp;'Work DB'!$AF$4)</f>
        <v>0</v>
      </c>
      <c r="AG264" s="189"/>
      <c r="AH264" s="230">
        <f>SUMIFS('Transport-DB'!T:T,'Transport-DB'!C:C,"="&amp;'Work DB'!C264)</f>
        <v>0</v>
      </c>
      <c r="AI264" s="32"/>
      <c r="AJ264" s="29"/>
      <c r="AK264" s="30">
        <f>SUMIFS(Civil_DB[بتن],Civil_DB[تاریخ],"="&amp;'Work DB'!C264)</f>
        <v>0</v>
      </c>
      <c r="AL264" s="28"/>
      <c r="AM264" s="29"/>
      <c r="AN264" s="31"/>
      <c r="AO264" s="28"/>
      <c r="AP264" s="29"/>
      <c r="AQ264" s="29"/>
      <c r="AR264" s="30"/>
      <c r="AS264" s="28"/>
      <c r="AT264" s="29"/>
      <c r="AU264" s="30"/>
      <c r="AV264" s="206"/>
      <c r="AW264" s="29"/>
      <c r="AX264" s="29"/>
      <c r="AY264" s="29"/>
      <c r="AZ264" s="29"/>
      <c r="BA264" s="29"/>
      <c r="BB264" s="29"/>
      <c r="BC264" s="30"/>
      <c r="BD264" s="283"/>
      <c r="BE264" s="283"/>
      <c r="BF264" s="283"/>
      <c r="BG264" s="283"/>
      <c r="BH264" s="32"/>
      <c r="BI264" s="56"/>
      <c r="BJ264" s="509"/>
    </row>
    <row r="265" spans="2:62" s="15" customFormat="1" ht="21" x14ac:dyDescent="0.25">
      <c r="B265" s="47"/>
      <c r="C265" s="20">
        <f t="shared" si="62"/>
        <v>45630</v>
      </c>
      <c r="D265" s="190">
        <f>SUMIFS('Transport-DB'!R:R,'Transport-DB'!C:C,"="&amp;'Work DB'!C265,'Transport-DB'!F:F,"="&amp;'Work DB'!$D$4)</f>
        <v>0</v>
      </c>
      <c r="E265" s="191">
        <f>SUMIFS('Transport-DB'!R:R,'Transport-DB'!C:C,"="&amp;'Work DB'!C265,'Transport-DB'!F:F,"="&amp;'Work DB'!$E$4)</f>
        <v>0</v>
      </c>
      <c r="F265" s="191">
        <f>SUMIFS('Transport-DB'!R:R,'Transport-DB'!C:C,"="&amp;'Work DB'!C265,'Transport-DB'!F:F,"="&amp;'Work DB'!$F$4)</f>
        <v>0</v>
      </c>
      <c r="G265" s="191">
        <f>SUMIFS('Transport-DB'!R:R,'Transport-DB'!C:C,"="&amp;'Work DB'!C265,'Transport-DB'!F:F,"="&amp;'Work DB'!$G$4)</f>
        <v>0</v>
      </c>
      <c r="H265" s="188">
        <f>SUMIFS('Transport-DB'!R:R,'Transport-DB'!C:C,"="&amp;'Work DB'!C265,'Transport-DB'!F:F,"="&amp;'Work DB'!$H$4)</f>
        <v>0</v>
      </c>
      <c r="I265" s="191">
        <f>SUMIFS('Transport-DB'!R:R,'Transport-DB'!C:C,"="&amp;'Work DB'!C265,'Transport-DB'!F:F,"="&amp;'Work DB'!$I$4)</f>
        <v>0</v>
      </c>
      <c r="J265" s="483">
        <f>SUMIFS('Transport-DB'!R:R,'Transport-DB'!C:C,"="&amp;'Work DB'!C265,'Transport-DB'!F:F,"="&amp;'Work DB'!$J$4)</f>
        <v>0</v>
      </c>
      <c r="K265" s="190">
        <f>SUMIFS('Transport-DB'!Q:Q,'Transport-DB'!C:C,"="&amp;'Work DB'!C265,'Transport-DB'!F:F,"="&amp;'Work DB'!$K$4)</f>
        <v>0</v>
      </c>
      <c r="L265" s="191">
        <f>SUMIFS('Transport-DB'!Q:Q,'Transport-DB'!C:C,"="&amp;'Work DB'!C265,'Transport-DB'!F:F,"="&amp;'Work DB'!$L$4)</f>
        <v>0</v>
      </c>
      <c r="M265" s="191">
        <f>SUMIFS('Transport-DB'!Q:Q,'Transport-DB'!C:C,"="&amp;'Work DB'!C265,'Transport-DB'!F:F,"="&amp;'Work DB'!$M$4)</f>
        <v>0</v>
      </c>
      <c r="N265" s="191">
        <f>SUMIFS('Transport-DB'!Q:Q,'Transport-DB'!C:C,"="&amp;'Work DB'!C265,'Transport-DB'!F:F,"="&amp;'Work DB'!$N$4)</f>
        <v>0</v>
      </c>
      <c r="O265" s="191">
        <f>SUMIFS('Transport-DB'!Q:Q,'Transport-DB'!C:C,"="&amp;'Work DB'!C265,'Transport-DB'!F:F,"="&amp;'Work DB'!$O$4)</f>
        <v>0</v>
      </c>
      <c r="P265" s="191">
        <f>SUMIFS('Transport-DB'!Q:Q,'Transport-DB'!C:C,"="&amp;'Work DB'!C265,'Transport-DB'!F:F,"="&amp;'Work DB'!$P$4)</f>
        <v>0</v>
      </c>
      <c r="Q265" s="188">
        <f>SUMIFS('Transport-DB'!Q:Q,'Transport-DB'!C:C,"="&amp;'Work DB'!C265,'Transport-DB'!F:F,"="&amp;'Work DB'!$Q$4)</f>
        <v>0</v>
      </c>
      <c r="R265" s="189">
        <f>SUMIFS('Transport-DB'!Q:Q,'Transport-DB'!C:C,"="&amp;'Work DB'!C265,'Transport-DB'!F:F,"="&amp;'Work DB'!$R$4)</f>
        <v>0</v>
      </c>
      <c r="S265" s="190">
        <f t="shared" si="61"/>
        <v>0</v>
      </c>
      <c r="T265" s="191">
        <f t="shared" si="60"/>
        <v>0</v>
      </c>
      <c r="U265" s="191"/>
      <c r="V265" s="191"/>
      <c r="W265" s="191"/>
      <c r="X265" s="191"/>
      <c r="Y265" s="189"/>
      <c r="Z265" s="283"/>
      <c r="AA265" s="190">
        <f>SUMIFS('Transport-DB'!S:S,'Transport-DB'!C:C,"="&amp;'Work DB'!C265,'Transport-DB'!F:F,"="&amp;'Work DB'!$AA$4)</f>
        <v>0</v>
      </c>
      <c r="AB265" s="191">
        <f>SUMIFS('Transport-DB'!S:S,'Transport-DB'!C:C,"="&amp;'Work DB'!C265,'Transport-DB'!F:F,"="&amp;'Work DB'!$AB$4)</f>
        <v>0</v>
      </c>
      <c r="AC265" s="191">
        <f>SUMIFS('Transport-DB'!S:S,'Transport-DB'!C:C,"="&amp;'Work DB'!C265,'Transport-DB'!F:F,"="&amp;'Work DB'!$AC$4)</f>
        <v>0</v>
      </c>
      <c r="AD265" s="188">
        <f>SUMIFS('Transport-DB'!S:S,'Transport-DB'!C:C,"="&amp;'Work DB'!C265,'Transport-DB'!F:F,"="&amp;'Work DB'!$AD$4)</f>
        <v>0</v>
      </c>
      <c r="AE265" s="188">
        <f>SUMIFS('Transport-DB'!S:S,'Transport-DB'!C:C,"="&amp;'Work DB'!C265,'Transport-DB'!F:F,"="&amp;'Work DB'!$AE$4)</f>
        <v>0</v>
      </c>
      <c r="AF265" s="188">
        <f>SUMIFS('Transport-DB'!S:S,'Transport-DB'!C:C,"="&amp;'Work DB'!C265,'Transport-DB'!F:F,"="&amp;'Work DB'!$AF$4)</f>
        <v>0</v>
      </c>
      <c r="AG265" s="189"/>
      <c r="AH265" s="230">
        <f>SUMIFS('Transport-DB'!T:T,'Transport-DB'!C:C,"="&amp;'Work DB'!C265)</f>
        <v>0</v>
      </c>
      <c r="AI265" s="32"/>
      <c r="AJ265" s="29"/>
      <c r="AK265" s="30">
        <f>SUMIFS(Civil_DB[بتن],Civil_DB[تاریخ],"="&amp;'Work DB'!C265)</f>
        <v>0</v>
      </c>
      <c r="AL265" s="28"/>
      <c r="AM265" s="29"/>
      <c r="AN265" s="31"/>
      <c r="AO265" s="28"/>
      <c r="AP265" s="29"/>
      <c r="AQ265" s="29"/>
      <c r="AR265" s="30"/>
      <c r="AS265" s="28"/>
      <c r="AT265" s="29"/>
      <c r="AU265" s="30"/>
      <c r="AV265" s="206"/>
      <c r="AW265" s="29"/>
      <c r="AX265" s="29"/>
      <c r="AY265" s="29"/>
      <c r="AZ265" s="29"/>
      <c r="BA265" s="29"/>
      <c r="BB265" s="29"/>
      <c r="BC265" s="30"/>
      <c r="BD265" s="283"/>
      <c r="BE265" s="283"/>
      <c r="BF265" s="283"/>
      <c r="BG265" s="283"/>
      <c r="BH265" s="32"/>
      <c r="BI265" s="56"/>
      <c r="BJ265" s="509"/>
    </row>
    <row r="266" spans="2:62" s="15" customFormat="1" ht="21" x14ac:dyDescent="0.25">
      <c r="B266" s="47"/>
      <c r="C266" s="20">
        <f t="shared" si="62"/>
        <v>45631</v>
      </c>
      <c r="D266" s="190">
        <f>SUMIFS('Transport-DB'!R:R,'Transport-DB'!C:C,"="&amp;'Work DB'!C266,'Transport-DB'!F:F,"="&amp;'Work DB'!$D$4)</f>
        <v>0</v>
      </c>
      <c r="E266" s="191">
        <f>SUMIFS('Transport-DB'!R:R,'Transport-DB'!C:C,"="&amp;'Work DB'!C266,'Transport-DB'!F:F,"="&amp;'Work DB'!$E$4)</f>
        <v>0</v>
      </c>
      <c r="F266" s="191">
        <f>SUMIFS('Transport-DB'!R:R,'Transport-DB'!C:C,"="&amp;'Work DB'!C266,'Transport-DB'!F:F,"="&amp;'Work DB'!$F$4)</f>
        <v>0</v>
      </c>
      <c r="G266" s="191">
        <f>SUMIFS('Transport-DB'!R:R,'Transport-DB'!C:C,"="&amp;'Work DB'!C266,'Transport-DB'!F:F,"="&amp;'Work DB'!$G$4)</f>
        <v>0</v>
      </c>
      <c r="H266" s="188">
        <f>SUMIFS('Transport-DB'!R:R,'Transport-DB'!C:C,"="&amp;'Work DB'!C266,'Transport-DB'!F:F,"="&amp;'Work DB'!$H$4)</f>
        <v>0</v>
      </c>
      <c r="I266" s="191">
        <f>SUMIFS('Transport-DB'!R:R,'Transport-DB'!C:C,"="&amp;'Work DB'!C266,'Transport-DB'!F:F,"="&amp;'Work DB'!$I$4)</f>
        <v>0</v>
      </c>
      <c r="J266" s="483">
        <f>SUMIFS('Transport-DB'!R:R,'Transport-DB'!C:C,"="&amp;'Work DB'!C266,'Transport-DB'!F:F,"="&amp;'Work DB'!$J$4)</f>
        <v>0</v>
      </c>
      <c r="K266" s="190">
        <f>SUMIFS('Transport-DB'!Q:Q,'Transport-DB'!C:C,"="&amp;'Work DB'!C266,'Transport-DB'!F:F,"="&amp;'Work DB'!$K$4)</f>
        <v>0</v>
      </c>
      <c r="L266" s="191">
        <f>SUMIFS('Transport-DB'!Q:Q,'Transport-DB'!C:C,"="&amp;'Work DB'!C266,'Transport-DB'!F:F,"="&amp;'Work DB'!$L$4)</f>
        <v>0</v>
      </c>
      <c r="M266" s="191">
        <f>SUMIFS('Transport-DB'!Q:Q,'Transport-DB'!C:C,"="&amp;'Work DB'!C266,'Transport-DB'!F:F,"="&amp;'Work DB'!$M$4)</f>
        <v>0</v>
      </c>
      <c r="N266" s="191">
        <f>SUMIFS('Transport-DB'!Q:Q,'Transport-DB'!C:C,"="&amp;'Work DB'!C266,'Transport-DB'!F:F,"="&amp;'Work DB'!$N$4)</f>
        <v>0</v>
      </c>
      <c r="O266" s="191">
        <f>SUMIFS('Transport-DB'!Q:Q,'Transport-DB'!C:C,"="&amp;'Work DB'!C266,'Transport-DB'!F:F,"="&amp;'Work DB'!$O$4)</f>
        <v>0</v>
      </c>
      <c r="P266" s="191">
        <f>SUMIFS('Transport-DB'!Q:Q,'Transport-DB'!C:C,"="&amp;'Work DB'!C266,'Transport-DB'!F:F,"="&amp;'Work DB'!$P$4)</f>
        <v>0</v>
      </c>
      <c r="Q266" s="188">
        <f>SUMIFS('Transport-DB'!Q:Q,'Transport-DB'!C:C,"="&amp;'Work DB'!C266,'Transport-DB'!F:F,"="&amp;'Work DB'!$Q$4)</f>
        <v>0</v>
      </c>
      <c r="R266" s="189">
        <f>SUMIFS('Transport-DB'!Q:Q,'Transport-DB'!C:C,"="&amp;'Work DB'!C266,'Transport-DB'!F:F,"="&amp;'Work DB'!$R$4)</f>
        <v>0</v>
      </c>
      <c r="S266" s="190">
        <f t="shared" si="61"/>
        <v>0</v>
      </c>
      <c r="T266" s="191">
        <f t="shared" si="60"/>
        <v>0</v>
      </c>
      <c r="U266" s="191"/>
      <c r="V266" s="191"/>
      <c r="W266" s="191"/>
      <c r="X266" s="191"/>
      <c r="Y266" s="189"/>
      <c r="Z266" s="283"/>
      <c r="AA266" s="190">
        <f>SUMIFS('Transport-DB'!S:S,'Transport-DB'!C:C,"="&amp;'Work DB'!C266,'Transport-DB'!F:F,"="&amp;'Work DB'!$AA$4)</f>
        <v>0</v>
      </c>
      <c r="AB266" s="191">
        <f>SUMIFS('Transport-DB'!S:S,'Transport-DB'!C:C,"="&amp;'Work DB'!C266,'Transport-DB'!F:F,"="&amp;'Work DB'!$AB$4)</f>
        <v>0</v>
      </c>
      <c r="AC266" s="191">
        <f>SUMIFS('Transport-DB'!S:S,'Transport-DB'!C:C,"="&amp;'Work DB'!C266,'Transport-DB'!F:F,"="&amp;'Work DB'!$AC$4)</f>
        <v>0</v>
      </c>
      <c r="AD266" s="188">
        <f>SUMIFS('Transport-DB'!S:S,'Transport-DB'!C:C,"="&amp;'Work DB'!C266,'Transport-DB'!F:F,"="&amp;'Work DB'!$AD$4)</f>
        <v>0</v>
      </c>
      <c r="AE266" s="188">
        <f>SUMIFS('Transport-DB'!S:S,'Transport-DB'!C:C,"="&amp;'Work DB'!C266,'Transport-DB'!F:F,"="&amp;'Work DB'!$AE$4)</f>
        <v>0</v>
      </c>
      <c r="AF266" s="188">
        <f>SUMIFS('Transport-DB'!S:S,'Transport-DB'!C:C,"="&amp;'Work DB'!C266,'Transport-DB'!F:F,"="&amp;'Work DB'!$AF$4)</f>
        <v>0</v>
      </c>
      <c r="AG266" s="189"/>
      <c r="AH266" s="230">
        <f>SUMIFS('Transport-DB'!T:T,'Transport-DB'!C:C,"="&amp;'Work DB'!C266)</f>
        <v>0</v>
      </c>
      <c r="AI266" s="32"/>
      <c r="AJ266" s="29"/>
      <c r="AK266" s="30">
        <f>SUMIFS(Civil_DB[بتن],Civil_DB[تاریخ],"="&amp;'Work DB'!C266)</f>
        <v>0</v>
      </c>
      <c r="AL266" s="28"/>
      <c r="AM266" s="29"/>
      <c r="AN266" s="31"/>
      <c r="AO266" s="28"/>
      <c r="AP266" s="29"/>
      <c r="AQ266" s="29"/>
      <c r="AR266" s="30"/>
      <c r="AS266" s="28"/>
      <c r="AT266" s="29"/>
      <c r="AU266" s="30"/>
      <c r="AV266" s="206"/>
      <c r="AW266" s="29"/>
      <c r="AX266" s="29"/>
      <c r="AY266" s="29"/>
      <c r="AZ266" s="29"/>
      <c r="BA266" s="29"/>
      <c r="BB266" s="29"/>
      <c r="BC266" s="30"/>
      <c r="BD266" s="283"/>
      <c r="BE266" s="283"/>
      <c r="BF266" s="283"/>
      <c r="BG266" s="283"/>
      <c r="BH266" s="32"/>
      <c r="BI266" s="56"/>
      <c r="BJ266" s="509"/>
    </row>
    <row r="267" spans="2:62" s="15" customFormat="1" ht="21" x14ac:dyDescent="0.25">
      <c r="B267" s="47"/>
      <c r="C267" s="20">
        <f t="shared" si="62"/>
        <v>45632</v>
      </c>
      <c r="D267" s="190">
        <f>SUMIFS('Transport-DB'!R:R,'Transport-DB'!C:C,"="&amp;'Work DB'!C267,'Transport-DB'!F:F,"="&amp;'Work DB'!$D$4)</f>
        <v>0</v>
      </c>
      <c r="E267" s="191">
        <f>SUMIFS('Transport-DB'!R:R,'Transport-DB'!C:C,"="&amp;'Work DB'!C267,'Transport-DB'!F:F,"="&amp;'Work DB'!$E$4)</f>
        <v>0</v>
      </c>
      <c r="F267" s="191">
        <f>SUMIFS('Transport-DB'!R:R,'Transport-DB'!C:C,"="&amp;'Work DB'!C267,'Transport-DB'!F:F,"="&amp;'Work DB'!$F$4)</f>
        <v>0</v>
      </c>
      <c r="G267" s="191">
        <f>SUMIFS('Transport-DB'!R:R,'Transport-DB'!C:C,"="&amp;'Work DB'!C267,'Transport-DB'!F:F,"="&amp;'Work DB'!$G$4)</f>
        <v>0</v>
      </c>
      <c r="H267" s="188">
        <f>SUMIFS('Transport-DB'!R:R,'Transport-DB'!C:C,"="&amp;'Work DB'!C267,'Transport-DB'!F:F,"="&amp;'Work DB'!$H$4)</f>
        <v>0</v>
      </c>
      <c r="I267" s="191">
        <f>SUMIFS('Transport-DB'!R:R,'Transport-DB'!C:C,"="&amp;'Work DB'!C267,'Transport-DB'!F:F,"="&amp;'Work DB'!$I$4)</f>
        <v>0</v>
      </c>
      <c r="J267" s="483">
        <f>SUMIFS('Transport-DB'!R:R,'Transport-DB'!C:C,"="&amp;'Work DB'!C267,'Transport-DB'!F:F,"="&amp;'Work DB'!$J$4)</f>
        <v>0</v>
      </c>
      <c r="K267" s="190">
        <f>SUMIFS('Transport-DB'!Q:Q,'Transport-DB'!C:C,"="&amp;'Work DB'!C267,'Transport-DB'!F:F,"="&amp;'Work DB'!$K$4)</f>
        <v>0</v>
      </c>
      <c r="L267" s="191">
        <f>SUMIFS('Transport-DB'!Q:Q,'Transport-DB'!C:C,"="&amp;'Work DB'!C267,'Transport-DB'!F:F,"="&amp;'Work DB'!$L$4)</f>
        <v>0</v>
      </c>
      <c r="M267" s="191">
        <f>SUMIFS('Transport-DB'!Q:Q,'Transport-DB'!C:C,"="&amp;'Work DB'!C267,'Transport-DB'!F:F,"="&amp;'Work DB'!$M$4)</f>
        <v>0</v>
      </c>
      <c r="N267" s="191">
        <f>SUMIFS('Transport-DB'!Q:Q,'Transport-DB'!C:C,"="&amp;'Work DB'!C267,'Transport-DB'!F:F,"="&amp;'Work DB'!$N$4)</f>
        <v>0</v>
      </c>
      <c r="O267" s="191">
        <f>SUMIFS('Transport-DB'!Q:Q,'Transport-DB'!C:C,"="&amp;'Work DB'!C267,'Transport-DB'!F:F,"="&amp;'Work DB'!$O$4)</f>
        <v>0</v>
      </c>
      <c r="P267" s="191">
        <f>SUMIFS('Transport-DB'!Q:Q,'Transport-DB'!C:C,"="&amp;'Work DB'!C267,'Transport-DB'!F:F,"="&amp;'Work DB'!$P$4)</f>
        <v>0</v>
      </c>
      <c r="Q267" s="188">
        <f>SUMIFS('Transport-DB'!Q:Q,'Transport-DB'!C:C,"="&amp;'Work DB'!C267,'Transport-DB'!F:F,"="&amp;'Work DB'!$Q$4)</f>
        <v>0</v>
      </c>
      <c r="R267" s="189">
        <f>SUMIFS('Transport-DB'!Q:Q,'Transport-DB'!C:C,"="&amp;'Work DB'!C267,'Transport-DB'!F:F,"="&amp;'Work DB'!$R$4)</f>
        <v>0</v>
      </c>
      <c r="S267" s="190">
        <f t="shared" si="61"/>
        <v>0</v>
      </c>
      <c r="T267" s="191">
        <f t="shared" si="60"/>
        <v>0</v>
      </c>
      <c r="U267" s="191"/>
      <c r="V267" s="191"/>
      <c r="W267" s="191"/>
      <c r="X267" s="191"/>
      <c r="Y267" s="189"/>
      <c r="Z267" s="283"/>
      <c r="AA267" s="190">
        <f>SUMIFS('Transport-DB'!S:S,'Transport-DB'!C:C,"="&amp;'Work DB'!C267,'Transport-DB'!F:F,"="&amp;'Work DB'!$AA$4)</f>
        <v>0</v>
      </c>
      <c r="AB267" s="191">
        <f>SUMIFS('Transport-DB'!S:S,'Transport-DB'!C:C,"="&amp;'Work DB'!C267,'Transport-DB'!F:F,"="&amp;'Work DB'!$AB$4)</f>
        <v>0</v>
      </c>
      <c r="AC267" s="191">
        <f>SUMIFS('Transport-DB'!S:S,'Transport-DB'!C:C,"="&amp;'Work DB'!C267,'Transport-DB'!F:F,"="&amp;'Work DB'!$AC$4)</f>
        <v>0</v>
      </c>
      <c r="AD267" s="188">
        <f>SUMIFS('Transport-DB'!S:S,'Transport-DB'!C:C,"="&amp;'Work DB'!C267,'Transport-DB'!F:F,"="&amp;'Work DB'!$AD$4)</f>
        <v>0</v>
      </c>
      <c r="AE267" s="188">
        <f>SUMIFS('Transport-DB'!S:S,'Transport-DB'!C:C,"="&amp;'Work DB'!C267,'Transport-DB'!F:F,"="&amp;'Work DB'!$AE$4)</f>
        <v>0</v>
      </c>
      <c r="AF267" s="188">
        <f>SUMIFS('Transport-DB'!S:S,'Transport-DB'!C:C,"="&amp;'Work DB'!C267,'Transport-DB'!F:F,"="&amp;'Work DB'!$AF$4)</f>
        <v>0</v>
      </c>
      <c r="AG267" s="189"/>
      <c r="AH267" s="230">
        <f>SUMIFS('Transport-DB'!T:T,'Transport-DB'!C:C,"="&amp;'Work DB'!C267)</f>
        <v>0</v>
      </c>
      <c r="AI267" s="32"/>
      <c r="AJ267" s="29"/>
      <c r="AK267" s="30">
        <f>SUMIFS(Civil_DB[بتن],Civil_DB[تاریخ],"="&amp;'Work DB'!C267)</f>
        <v>0</v>
      </c>
      <c r="AL267" s="28"/>
      <c r="AM267" s="29"/>
      <c r="AN267" s="31"/>
      <c r="AO267" s="28"/>
      <c r="AP267" s="29"/>
      <c r="AQ267" s="29"/>
      <c r="AR267" s="30"/>
      <c r="AS267" s="28"/>
      <c r="AT267" s="29"/>
      <c r="AU267" s="30"/>
      <c r="AV267" s="206"/>
      <c r="AW267" s="29"/>
      <c r="AX267" s="29"/>
      <c r="AY267" s="29"/>
      <c r="AZ267" s="29"/>
      <c r="BA267" s="29"/>
      <c r="BB267" s="29"/>
      <c r="BC267" s="30"/>
      <c r="BD267" s="283"/>
      <c r="BE267" s="283"/>
      <c r="BF267" s="283"/>
      <c r="BG267" s="283"/>
      <c r="BH267" s="32"/>
      <c r="BI267" s="56"/>
      <c r="BJ267" s="509"/>
    </row>
    <row r="268" spans="2:62" s="15" customFormat="1" ht="21" x14ac:dyDescent="0.25">
      <c r="B268" s="47"/>
      <c r="C268" s="20">
        <f t="shared" si="62"/>
        <v>45633</v>
      </c>
      <c r="D268" s="190">
        <f>SUMIFS('Transport-DB'!R:R,'Transport-DB'!C:C,"="&amp;'Work DB'!C268,'Transport-DB'!F:F,"="&amp;'Work DB'!$D$4)</f>
        <v>0</v>
      </c>
      <c r="E268" s="191">
        <f>SUMIFS('Transport-DB'!R:R,'Transport-DB'!C:C,"="&amp;'Work DB'!C268,'Transport-DB'!F:F,"="&amp;'Work DB'!$E$4)</f>
        <v>0</v>
      </c>
      <c r="F268" s="191">
        <f>SUMIFS('Transport-DB'!R:R,'Transport-DB'!C:C,"="&amp;'Work DB'!C268,'Transport-DB'!F:F,"="&amp;'Work DB'!$F$4)</f>
        <v>0</v>
      </c>
      <c r="G268" s="191">
        <f>SUMIFS('Transport-DB'!R:R,'Transport-DB'!C:C,"="&amp;'Work DB'!C268,'Transport-DB'!F:F,"="&amp;'Work DB'!$G$4)</f>
        <v>0</v>
      </c>
      <c r="H268" s="188">
        <f>SUMIFS('Transport-DB'!R:R,'Transport-DB'!C:C,"="&amp;'Work DB'!C268,'Transport-DB'!F:F,"="&amp;'Work DB'!$H$4)</f>
        <v>0</v>
      </c>
      <c r="I268" s="191">
        <f>SUMIFS('Transport-DB'!R:R,'Transport-DB'!C:C,"="&amp;'Work DB'!C268,'Transport-DB'!F:F,"="&amp;'Work DB'!$I$4)</f>
        <v>0</v>
      </c>
      <c r="J268" s="483">
        <f>SUMIFS('Transport-DB'!R:R,'Transport-DB'!C:C,"="&amp;'Work DB'!C268,'Transport-DB'!F:F,"="&amp;'Work DB'!$J$4)</f>
        <v>0</v>
      </c>
      <c r="K268" s="190">
        <f>SUMIFS('Transport-DB'!Q:Q,'Transport-DB'!C:C,"="&amp;'Work DB'!C268,'Transport-DB'!F:F,"="&amp;'Work DB'!$K$4)</f>
        <v>0</v>
      </c>
      <c r="L268" s="191">
        <f>SUMIFS('Transport-DB'!Q:Q,'Transport-DB'!C:C,"="&amp;'Work DB'!C268,'Transport-DB'!F:F,"="&amp;'Work DB'!$L$4)</f>
        <v>0</v>
      </c>
      <c r="M268" s="191">
        <f>SUMIFS('Transport-DB'!Q:Q,'Transport-DB'!C:C,"="&amp;'Work DB'!C268,'Transport-DB'!F:F,"="&amp;'Work DB'!$M$4)</f>
        <v>0</v>
      </c>
      <c r="N268" s="191">
        <f>SUMIFS('Transport-DB'!Q:Q,'Transport-DB'!C:C,"="&amp;'Work DB'!C268,'Transport-DB'!F:F,"="&amp;'Work DB'!$N$4)</f>
        <v>0</v>
      </c>
      <c r="O268" s="191">
        <f>SUMIFS('Transport-DB'!Q:Q,'Transport-DB'!C:C,"="&amp;'Work DB'!C268,'Transport-DB'!F:F,"="&amp;'Work DB'!$O$4)</f>
        <v>0</v>
      </c>
      <c r="P268" s="191">
        <f>SUMIFS('Transport-DB'!Q:Q,'Transport-DB'!C:C,"="&amp;'Work DB'!C268,'Transport-DB'!F:F,"="&amp;'Work DB'!$P$4)</f>
        <v>0</v>
      </c>
      <c r="Q268" s="188">
        <f>SUMIFS('Transport-DB'!Q:Q,'Transport-DB'!C:C,"="&amp;'Work DB'!C268,'Transport-DB'!F:F,"="&amp;'Work DB'!$Q$4)</f>
        <v>0</v>
      </c>
      <c r="R268" s="189">
        <f>SUMIFS('Transport-DB'!Q:Q,'Transport-DB'!C:C,"="&amp;'Work DB'!C268,'Transport-DB'!F:F,"="&amp;'Work DB'!$R$4)</f>
        <v>0</v>
      </c>
      <c r="S268" s="190">
        <f t="shared" si="61"/>
        <v>0</v>
      </c>
      <c r="T268" s="191">
        <f t="shared" si="60"/>
        <v>0</v>
      </c>
      <c r="U268" s="191"/>
      <c r="V268" s="191"/>
      <c r="W268" s="191"/>
      <c r="X268" s="191"/>
      <c r="Y268" s="189"/>
      <c r="Z268" s="283"/>
      <c r="AA268" s="190">
        <f>SUMIFS('Transport-DB'!S:S,'Transport-DB'!C:C,"="&amp;'Work DB'!C268,'Transport-DB'!F:F,"="&amp;'Work DB'!$AA$4)</f>
        <v>0</v>
      </c>
      <c r="AB268" s="191">
        <f>SUMIFS('Transport-DB'!S:S,'Transport-DB'!C:C,"="&amp;'Work DB'!C268,'Transport-DB'!F:F,"="&amp;'Work DB'!$AB$4)</f>
        <v>0</v>
      </c>
      <c r="AC268" s="191">
        <f>SUMIFS('Transport-DB'!S:S,'Transport-DB'!C:C,"="&amp;'Work DB'!C268,'Transport-DB'!F:F,"="&amp;'Work DB'!$AC$4)</f>
        <v>0</v>
      </c>
      <c r="AD268" s="188">
        <f>SUMIFS('Transport-DB'!S:S,'Transport-DB'!C:C,"="&amp;'Work DB'!C268,'Transport-DB'!F:F,"="&amp;'Work DB'!$AD$4)</f>
        <v>0</v>
      </c>
      <c r="AE268" s="188">
        <f>SUMIFS('Transport-DB'!S:S,'Transport-DB'!C:C,"="&amp;'Work DB'!C268,'Transport-DB'!F:F,"="&amp;'Work DB'!$AE$4)</f>
        <v>0</v>
      </c>
      <c r="AF268" s="188">
        <f>SUMIFS('Transport-DB'!S:S,'Transport-DB'!C:C,"="&amp;'Work DB'!C268,'Transport-DB'!F:F,"="&amp;'Work DB'!$AF$4)</f>
        <v>0</v>
      </c>
      <c r="AG268" s="189"/>
      <c r="AH268" s="230">
        <f>SUMIFS('Transport-DB'!T:T,'Transport-DB'!C:C,"="&amp;'Work DB'!C268)</f>
        <v>0</v>
      </c>
      <c r="AI268" s="32"/>
      <c r="AJ268" s="29"/>
      <c r="AK268" s="30">
        <f>SUMIFS(Civil_DB[بتن],Civil_DB[تاریخ],"="&amp;'Work DB'!C268)</f>
        <v>0</v>
      </c>
      <c r="AL268" s="28"/>
      <c r="AM268" s="29"/>
      <c r="AN268" s="31"/>
      <c r="AO268" s="28"/>
      <c r="AP268" s="29"/>
      <c r="AQ268" s="29"/>
      <c r="AR268" s="30"/>
      <c r="AS268" s="28"/>
      <c r="AT268" s="29"/>
      <c r="AU268" s="30"/>
      <c r="AV268" s="206"/>
      <c r="AW268" s="29"/>
      <c r="AX268" s="29"/>
      <c r="AY268" s="29"/>
      <c r="AZ268" s="29"/>
      <c r="BA268" s="29"/>
      <c r="BB268" s="29"/>
      <c r="BC268" s="30"/>
      <c r="BD268" s="283"/>
      <c r="BE268" s="283"/>
      <c r="BF268" s="283"/>
      <c r="BG268" s="283"/>
      <c r="BH268" s="32"/>
      <c r="BI268" s="56"/>
      <c r="BJ268" s="509"/>
    </row>
    <row r="269" spans="2:62" s="15" customFormat="1" ht="21" x14ac:dyDescent="0.25">
      <c r="B269" s="47"/>
      <c r="C269" s="20">
        <f t="shared" si="62"/>
        <v>45634</v>
      </c>
      <c r="D269" s="190">
        <f>SUMIFS('Transport-DB'!R:R,'Transport-DB'!C:C,"="&amp;'Work DB'!C269,'Transport-DB'!F:F,"="&amp;'Work DB'!$D$4)</f>
        <v>0</v>
      </c>
      <c r="E269" s="191">
        <f>SUMIFS('Transport-DB'!R:R,'Transport-DB'!C:C,"="&amp;'Work DB'!C269,'Transport-DB'!F:F,"="&amp;'Work DB'!$E$4)</f>
        <v>0</v>
      </c>
      <c r="F269" s="191">
        <f>SUMIFS('Transport-DB'!R:R,'Transport-DB'!C:C,"="&amp;'Work DB'!C269,'Transport-DB'!F:F,"="&amp;'Work DB'!$F$4)</f>
        <v>0</v>
      </c>
      <c r="G269" s="191">
        <f>SUMIFS('Transport-DB'!R:R,'Transport-DB'!C:C,"="&amp;'Work DB'!C269,'Transport-DB'!F:F,"="&amp;'Work DB'!$G$4)</f>
        <v>0</v>
      </c>
      <c r="H269" s="188">
        <f>SUMIFS('Transport-DB'!R:R,'Transport-DB'!C:C,"="&amp;'Work DB'!C269,'Transport-DB'!F:F,"="&amp;'Work DB'!$H$4)</f>
        <v>0</v>
      </c>
      <c r="I269" s="191">
        <f>SUMIFS('Transport-DB'!R:R,'Transport-DB'!C:C,"="&amp;'Work DB'!C269,'Transport-DB'!F:F,"="&amp;'Work DB'!$I$4)</f>
        <v>0</v>
      </c>
      <c r="J269" s="483">
        <f>SUMIFS('Transport-DB'!R:R,'Transport-DB'!C:C,"="&amp;'Work DB'!C269,'Transport-DB'!F:F,"="&amp;'Work DB'!$J$4)</f>
        <v>0</v>
      </c>
      <c r="K269" s="190">
        <f>SUMIFS('Transport-DB'!Q:Q,'Transport-DB'!C:C,"="&amp;'Work DB'!C269,'Transport-DB'!F:F,"="&amp;'Work DB'!$K$4)</f>
        <v>0</v>
      </c>
      <c r="L269" s="191">
        <f>SUMIFS('Transport-DB'!Q:Q,'Transport-DB'!C:C,"="&amp;'Work DB'!C269,'Transport-DB'!F:F,"="&amp;'Work DB'!$L$4)</f>
        <v>0</v>
      </c>
      <c r="M269" s="191">
        <f>SUMIFS('Transport-DB'!Q:Q,'Transport-DB'!C:C,"="&amp;'Work DB'!C269,'Transport-DB'!F:F,"="&amp;'Work DB'!$M$4)</f>
        <v>0</v>
      </c>
      <c r="N269" s="191">
        <f>SUMIFS('Transport-DB'!Q:Q,'Transport-DB'!C:C,"="&amp;'Work DB'!C269,'Transport-DB'!F:F,"="&amp;'Work DB'!$N$4)</f>
        <v>0</v>
      </c>
      <c r="O269" s="191">
        <f>SUMIFS('Transport-DB'!Q:Q,'Transport-DB'!C:C,"="&amp;'Work DB'!C269,'Transport-DB'!F:F,"="&amp;'Work DB'!$O$4)</f>
        <v>0</v>
      </c>
      <c r="P269" s="191">
        <f>SUMIFS('Transport-DB'!Q:Q,'Transport-DB'!C:C,"="&amp;'Work DB'!C269,'Transport-DB'!F:F,"="&amp;'Work DB'!$P$4)</f>
        <v>0</v>
      </c>
      <c r="Q269" s="188">
        <f>SUMIFS('Transport-DB'!Q:Q,'Transport-DB'!C:C,"="&amp;'Work DB'!C269,'Transport-DB'!F:F,"="&amp;'Work DB'!$Q$4)</f>
        <v>0</v>
      </c>
      <c r="R269" s="189">
        <f>SUMIFS('Transport-DB'!Q:Q,'Transport-DB'!C:C,"="&amp;'Work DB'!C269,'Transport-DB'!F:F,"="&amp;'Work DB'!$R$4)</f>
        <v>0</v>
      </c>
      <c r="S269" s="190">
        <f t="shared" si="61"/>
        <v>0</v>
      </c>
      <c r="T269" s="191">
        <f t="shared" si="60"/>
        <v>0</v>
      </c>
      <c r="U269" s="191"/>
      <c r="V269" s="191"/>
      <c r="W269" s="191"/>
      <c r="X269" s="191"/>
      <c r="Y269" s="189"/>
      <c r="Z269" s="283"/>
      <c r="AA269" s="190">
        <f>SUMIFS('Transport-DB'!S:S,'Transport-DB'!C:C,"="&amp;'Work DB'!C269,'Transport-DB'!F:F,"="&amp;'Work DB'!$AA$4)</f>
        <v>0</v>
      </c>
      <c r="AB269" s="191">
        <f>SUMIFS('Transport-DB'!S:S,'Transport-DB'!C:C,"="&amp;'Work DB'!C269,'Transport-DB'!F:F,"="&amp;'Work DB'!$AB$4)</f>
        <v>0</v>
      </c>
      <c r="AC269" s="191">
        <f>SUMIFS('Transport-DB'!S:S,'Transport-DB'!C:C,"="&amp;'Work DB'!C269,'Transport-DB'!F:F,"="&amp;'Work DB'!$AC$4)</f>
        <v>0</v>
      </c>
      <c r="AD269" s="188">
        <f>SUMIFS('Transport-DB'!S:S,'Transport-DB'!C:C,"="&amp;'Work DB'!C269,'Transport-DB'!F:F,"="&amp;'Work DB'!$AD$4)</f>
        <v>0</v>
      </c>
      <c r="AE269" s="188">
        <f>SUMIFS('Transport-DB'!S:S,'Transport-DB'!C:C,"="&amp;'Work DB'!C269,'Transport-DB'!F:F,"="&amp;'Work DB'!$AE$4)</f>
        <v>0</v>
      </c>
      <c r="AF269" s="188">
        <f>SUMIFS('Transport-DB'!S:S,'Transport-DB'!C:C,"="&amp;'Work DB'!C269,'Transport-DB'!F:F,"="&amp;'Work DB'!$AF$4)</f>
        <v>0</v>
      </c>
      <c r="AG269" s="189"/>
      <c r="AH269" s="230">
        <f>SUMIFS('Transport-DB'!T:T,'Transport-DB'!C:C,"="&amp;'Work DB'!C269)</f>
        <v>0</v>
      </c>
      <c r="AI269" s="32"/>
      <c r="AJ269" s="29"/>
      <c r="AK269" s="30">
        <f>SUMIFS(Civil_DB[بتن],Civil_DB[تاریخ],"="&amp;'Work DB'!C269)</f>
        <v>0</v>
      </c>
      <c r="AL269" s="28"/>
      <c r="AM269" s="29"/>
      <c r="AN269" s="31"/>
      <c r="AO269" s="28"/>
      <c r="AP269" s="29"/>
      <c r="AQ269" s="29"/>
      <c r="AR269" s="30"/>
      <c r="AS269" s="28"/>
      <c r="AT269" s="29"/>
      <c r="AU269" s="30"/>
      <c r="AV269" s="206"/>
      <c r="AW269" s="29"/>
      <c r="AX269" s="29"/>
      <c r="AY269" s="29"/>
      <c r="AZ269" s="29"/>
      <c r="BA269" s="29"/>
      <c r="BB269" s="29"/>
      <c r="BC269" s="30"/>
      <c r="BD269" s="283"/>
      <c r="BE269" s="283"/>
      <c r="BF269" s="283"/>
      <c r="BG269" s="283"/>
      <c r="BH269" s="32"/>
      <c r="BI269" s="56"/>
      <c r="BJ269" s="509"/>
    </row>
    <row r="270" spans="2:62" s="15" customFormat="1" ht="21" x14ac:dyDescent="0.25">
      <c r="B270" s="47"/>
      <c r="C270" s="20">
        <f t="shared" si="62"/>
        <v>45635</v>
      </c>
      <c r="D270" s="190">
        <f>SUMIFS('Transport-DB'!R:R,'Transport-DB'!C:C,"="&amp;'Work DB'!C270,'Transport-DB'!F:F,"="&amp;'Work DB'!$D$4)</f>
        <v>0</v>
      </c>
      <c r="E270" s="191">
        <f>SUMIFS('Transport-DB'!R:R,'Transport-DB'!C:C,"="&amp;'Work DB'!C270,'Transport-DB'!F:F,"="&amp;'Work DB'!$E$4)</f>
        <v>0</v>
      </c>
      <c r="F270" s="191">
        <f>SUMIFS('Transport-DB'!R:R,'Transport-DB'!C:C,"="&amp;'Work DB'!C270,'Transport-DB'!F:F,"="&amp;'Work DB'!$F$4)</f>
        <v>0</v>
      </c>
      <c r="G270" s="191">
        <f>SUMIFS('Transport-DB'!R:R,'Transport-DB'!C:C,"="&amp;'Work DB'!C270,'Transport-DB'!F:F,"="&amp;'Work DB'!$G$4)</f>
        <v>0</v>
      </c>
      <c r="H270" s="188">
        <f>SUMIFS('Transport-DB'!R:R,'Transport-DB'!C:C,"="&amp;'Work DB'!C270,'Transport-DB'!F:F,"="&amp;'Work DB'!$H$4)</f>
        <v>0</v>
      </c>
      <c r="I270" s="191">
        <f>SUMIFS('Transport-DB'!R:R,'Transport-DB'!C:C,"="&amp;'Work DB'!C270,'Transport-DB'!F:F,"="&amp;'Work DB'!$I$4)</f>
        <v>0</v>
      </c>
      <c r="J270" s="483">
        <f>SUMIFS('Transport-DB'!R:R,'Transport-DB'!C:C,"="&amp;'Work DB'!C270,'Transport-DB'!F:F,"="&amp;'Work DB'!$J$4)</f>
        <v>0</v>
      </c>
      <c r="K270" s="190">
        <f>SUMIFS('Transport-DB'!Q:Q,'Transport-DB'!C:C,"="&amp;'Work DB'!C270,'Transport-DB'!F:F,"="&amp;'Work DB'!$K$4)</f>
        <v>0</v>
      </c>
      <c r="L270" s="191">
        <f>SUMIFS('Transport-DB'!Q:Q,'Transport-DB'!C:C,"="&amp;'Work DB'!C270,'Transport-DB'!F:F,"="&amp;'Work DB'!$L$4)</f>
        <v>0</v>
      </c>
      <c r="M270" s="191">
        <f>SUMIFS('Transport-DB'!Q:Q,'Transport-DB'!C:C,"="&amp;'Work DB'!C270,'Transport-DB'!F:F,"="&amp;'Work DB'!$M$4)</f>
        <v>0</v>
      </c>
      <c r="N270" s="191">
        <f>SUMIFS('Transport-DB'!Q:Q,'Transport-DB'!C:C,"="&amp;'Work DB'!C270,'Transport-DB'!F:F,"="&amp;'Work DB'!$N$4)</f>
        <v>0</v>
      </c>
      <c r="O270" s="191">
        <f>SUMIFS('Transport-DB'!Q:Q,'Transport-DB'!C:C,"="&amp;'Work DB'!C270,'Transport-DB'!F:F,"="&amp;'Work DB'!$O$4)</f>
        <v>0</v>
      </c>
      <c r="P270" s="191">
        <f>SUMIFS('Transport-DB'!Q:Q,'Transport-DB'!C:C,"="&amp;'Work DB'!C270,'Transport-DB'!F:F,"="&amp;'Work DB'!$P$4)</f>
        <v>0</v>
      </c>
      <c r="Q270" s="188">
        <f>SUMIFS('Transport-DB'!Q:Q,'Transport-DB'!C:C,"="&amp;'Work DB'!C270,'Transport-DB'!F:F,"="&amp;'Work DB'!$Q$4)</f>
        <v>0</v>
      </c>
      <c r="R270" s="189">
        <f>SUMIFS('Transport-DB'!Q:Q,'Transport-DB'!C:C,"="&amp;'Work DB'!C270,'Transport-DB'!F:F,"="&amp;'Work DB'!$R$4)</f>
        <v>0</v>
      </c>
      <c r="S270" s="190">
        <f t="shared" si="61"/>
        <v>0</v>
      </c>
      <c r="T270" s="191">
        <f t="shared" si="60"/>
        <v>0</v>
      </c>
      <c r="U270" s="191"/>
      <c r="V270" s="191"/>
      <c r="W270" s="191"/>
      <c r="X270" s="191"/>
      <c r="Y270" s="189"/>
      <c r="Z270" s="283"/>
      <c r="AA270" s="190">
        <f>SUMIFS('Transport-DB'!S:S,'Transport-DB'!C:C,"="&amp;'Work DB'!C270,'Transport-DB'!F:F,"="&amp;'Work DB'!$AA$4)</f>
        <v>0</v>
      </c>
      <c r="AB270" s="191">
        <f>SUMIFS('Transport-DB'!S:S,'Transport-DB'!C:C,"="&amp;'Work DB'!C270,'Transport-DB'!F:F,"="&amp;'Work DB'!$AB$4)</f>
        <v>0</v>
      </c>
      <c r="AC270" s="191">
        <f>SUMIFS('Transport-DB'!S:S,'Transport-DB'!C:C,"="&amp;'Work DB'!C270,'Transport-DB'!F:F,"="&amp;'Work DB'!$AC$4)</f>
        <v>0</v>
      </c>
      <c r="AD270" s="188">
        <f>SUMIFS('Transport-DB'!S:S,'Transport-DB'!C:C,"="&amp;'Work DB'!C270,'Transport-DB'!F:F,"="&amp;'Work DB'!$AD$4)</f>
        <v>0</v>
      </c>
      <c r="AE270" s="188">
        <f>SUMIFS('Transport-DB'!S:S,'Transport-DB'!C:C,"="&amp;'Work DB'!C270,'Transport-DB'!F:F,"="&amp;'Work DB'!$AE$4)</f>
        <v>0</v>
      </c>
      <c r="AF270" s="188">
        <f>SUMIFS('Transport-DB'!S:S,'Transport-DB'!C:C,"="&amp;'Work DB'!C270,'Transport-DB'!F:F,"="&amp;'Work DB'!$AF$4)</f>
        <v>0</v>
      </c>
      <c r="AG270" s="189"/>
      <c r="AH270" s="230">
        <f>SUMIFS('Transport-DB'!T:T,'Transport-DB'!C:C,"="&amp;'Work DB'!C270)</f>
        <v>0</v>
      </c>
      <c r="AI270" s="32"/>
      <c r="AJ270" s="29"/>
      <c r="AK270" s="30">
        <f>SUMIFS(Civil_DB[بتن],Civil_DB[تاریخ],"="&amp;'Work DB'!C270)</f>
        <v>0</v>
      </c>
      <c r="AL270" s="28"/>
      <c r="AM270" s="29"/>
      <c r="AN270" s="31"/>
      <c r="AO270" s="28"/>
      <c r="AP270" s="29"/>
      <c r="AQ270" s="29"/>
      <c r="AR270" s="30"/>
      <c r="AS270" s="28"/>
      <c r="AT270" s="29"/>
      <c r="AU270" s="30"/>
      <c r="AV270" s="206"/>
      <c r="AW270" s="29"/>
      <c r="AX270" s="29"/>
      <c r="AY270" s="29"/>
      <c r="AZ270" s="29"/>
      <c r="BA270" s="29"/>
      <c r="BB270" s="29"/>
      <c r="BC270" s="30"/>
      <c r="BD270" s="283"/>
      <c r="BE270" s="283"/>
      <c r="BF270" s="283"/>
      <c r="BG270" s="283"/>
      <c r="BH270" s="32"/>
      <c r="BI270" s="56"/>
      <c r="BJ270" s="509"/>
    </row>
    <row r="271" spans="2:62" s="15" customFormat="1" ht="21" x14ac:dyDescent="0.25">
      <c r="B271" s="47"/>
      <c r="C271" s="20">
        <f t="shared" si="62"/>
        <v>45636</v>
      </c>
      <c r="D271" s="190">
        <f>SUMIFS('Transport-DB'!R:R,'Transport-DB'!C:C,"="&amp;'Work DB'!C271,'Transport-DB'!F:F,"="&amp;'Work DB'!$D$4)</f>
        <v>0</v>
      </c>
      <c r="E271" s="191">
        <f>SUMIFS('Transport-DB'!R:R,'Transport-DB'!C:C,"="&amp;'Work DB'!C271,'Transport-DB'!F:F,"="&amp;'Work DB'!$E$4)</f>
        <v>0</v>
      </c>
      <c r="F271" s="191">
        <f>SUMIFS('Transport-DB'!R:R,'Transport-DB'!C:C,"="&amp;'Work DB'!C271,'Transport-DB'!F:F,"="&amp;'Work DB'!$F$4)</f>
        <v>0</v>
      </c>
      <c r="G271" s="191">
        <f>SUMIFS('Transport-DB'!R:R,'Transport-DB'!C:C,"="&amp;'Work DB'!C271,'Transport-DB'!F:F,"="&amp;'Work DB'!$G$4)</f>
        <v>0</v>
      </c>
      <c r="H271" s="188">
        <f>SUMIFS('Transport-DB'!R:R,'Transport-DB'!C:C,"="&amp;'Work DB'!C271,'Transport-DB'!F:F,"="&amp;'Work DB'!$H$4)</f>
        <v>0</v>
      </c>
      <c r="I271" s="191">
        <f>SUMIFS('Transport-DB'!R:R,'Transport-DB'!C:C,"="&amp;'Work DB'!C271,'Transport-DB'!F:F,"="&amp;'Work DB'!$I$4)</f>
        <v>0</v>
      </c>
      <c r="J271" s="483">
        <f>SUMIFS('Transport-DB'!R:R,'Transport-DB'!C:C,"="&amp;'Work DB'!C271,'Transport-DB'!F:F,"="&amp;'Work DB'!$J$4)</f>
        <v>0</v>
      </c>
      <c r="K271" s="190">
        <f>SUMIFS('Transport-DB'!Q:Q,'Transport-DB'!C:C,"="&amp;'Work DB'!C271,'Transport-DB'!F:F,"="&amp;'Work DB'!$K$4)</f>
        <v>0</v>
      </c>
      <c r="L271" s="191">
        <f>SUMIFS('Transport-DB'!Q:Q,'Transport-DB'!C:C,"="&amp;'Work DB'!C271,'Transport-DB'!F:F,"="&amp;'Work DB'!$L$4)</f>
        <v>0</v>
      </c>
      <c r="M271" s="191">
        <f>SUMIFS('Transport-DB'!Q:Q,'Transport-DB'!C:C,"="&amp;'Work DB'!C271,'Transport-DB'!F:F,"="&amp;'Work DB'!$M$4)</f>
        <v>0</v>
      </c>
      <c r="N271" s="191">
        <f>SUMIFS('Transport-DB'!Q:Q,'Transport-DB'!C:C,"="&amp;'Work DB'!C271,'Transport-DB'!F:F,"="&amp;'Work DB'!$N$4)</f>
        <v>0</v>
      </c>
      <c r="O271" s="191">
        <f>SUMIFS('Transport-DB'!Q:Q,'Transport-DB'!C:C,"="&amp;'Work DB'!C271,'Transport-DB'!F:F,"="&amp;'Work DB'!$O$4)</f>
        <v>0</v>
      </c>
      <c r="P271" s="191">
        <f>SUMIFS('Transport-DB'!Q:Q,'Transport-DB'!C:C,"="&amp;'Work DB'!C271,'Transport-DB'!F:F,"="&amp;'Work DB'!$P$4)</f>
        <v>0</v>
      </c>
      <c r="Q271" s="188">
        <f>SUMIFS('Transport-DB'!Q:Q,'Transport-DB'!C:C,"="&amp;'Work DB'!C271,'Transport-DB'!F:F,"="&amp;'Work DB'!$Q$4)</f>
        <v>0</v>
      </c>
      <c r="R271" s="189">
        <f>SUMIFS('Transport-DB'!Q:Q,'Transport-DB'!C:C,"="&amp;'Work DB'!C271,'Transport-DB'!F:F,"="&amp;'Work DB'!$R$4)</f>
        <v>0</v>
      </c>
      <c r="S271" s="190">
        <f t="shared" si="61"/>
        <v>0</v>
      </c>
      <c r="T271" s="191">
        <f t="shared" si="60"/>
        <v>0</v>
      </c>
      <c r="U271" s="191"/>
      <c r="V271" s="191"/>
      <c r="W271" s="191"/>
      <c r="X271" s="191"/>
      <c r="Y271" s="189"/>
      <c r="Z271" s="283"/>
      <c r="AA271" s="190">
        <f>SUMIFS('Transport-DB'!S:S,'Transport-DB'!C:C,"="&amp;'Work DB'!C271,'Transport-DB'!F:F,"="&amp;'Work DB'!$AA$4)</f>
        <v>0</v>
      </c>
      <c r="AB271" s="191">
        <f>SUMIFS('Transport-DB'!S:S,'Transport-DB'!C:C,"="&amp;'Work DB'!C271,'Transport-DB'!F:F,"="&amp;'Work DB'!$AB$4)</f>
        <v>0</v>
      </c>
      <c r="AC271" s="191">
        <f>SUMIFS('Transport-DB'!S:S,'Transport-DB'!C:C,"="&amp;'Work DB'!C271,'Transport-DB'!F:F,"="&amp;'Work DB'!$AC$4)</f>
        <v>0</v>
      </c>
      <c r="AD271" s="188">
        <f>SUMIFS('Transport-DB'!S:S,'Transport-DB'!C:C,"="&amp;'Work DB'!C271,'Transport-DB'!F:F,"="&amp;'Work DB'!$AD$4)</f>
        <v>0</v>
      </c>
      <c r="AE271" s="188">
        <f>SUMIFS('Transport-DB'!S:S,'Transport-DB'!C:C,"="&amp;'Work DB'!C271,'Transport-DB'!F:F,"="&amp;'Work DB'!$AE$4)</f>
        <v>0</v>
      </c>
      <c r="AF271" s="188">
        <f>SUMIFS('Transport-DB'!S:S,'Transport-DB'!C:C,"="&amp;'Work DB'!C271,'Transport-DB'!F:F,"="&amp;'Work DB'!$AF$4)</f>
        <v>0</v>
      </c>
      <c r="AG271" s="189"/>
      <c r="AH271" s="230">
        <f>SUMIFS('Transport-DB'!T:T,'Transport-DB'!C:C,"="&amp;'Work DB'!C271)</f>
        <v>0</v>
      </c>
      <c r="AI271" s="32"/>
      <c r="AJ271" s="29"/>
      <c r="AK271" s="30">
        <f>SUMIFS(Civil_DB[بتن],Civil_DB[تاریخ],"="&amp;'Work DB'!C271)</f>
        <v>0</v>
      </c>
      <c r="AL271" s="28"/>
      <c r="AM271" s="29"/>
      <c r="AN271" s="31"/>
      <c r="AO271" s="28"/>
      <c r="AP271" s="29"/>
      <c r="AQ271" s="29"/>
      <c r="AR271" s="30"/>
      <c r="AS271" s="28"/>
      <c r="AT271" s="29"/>
      <c r="AU271" s="30"/>
      <c r="AV271" s="206"/>
      <c r="AW271" s="29"/>
      <c r="AX271" s="29"/>
      <c r="AY271" s="29"/>
      <c r="AZ271" s="29"/>
      <c r="BA271" s="29"/>
      <c r="BB271" s="29"/>
      <c r="BC271" s="30"/>
      <c r="BD271" s="283"/>
      <c r="BE271" s="283"/>
      <c r="BF271" s="283"/>
      <c r="BG271" s="283"/>
      <c r="BH271" s="32"/>
      <c r="BI271" s="56"/>
      <c r="BJ271" s="509"/>
    </row>
    <row r="272" spans="2:62" s="15" customFormat="1" ht="21" x14ac:dyDescent="0.25">
      <c r="B272" s="47"/>
      <c r="C272" s="20">
        <f t="shared" si="62"/>
        <v>45637</v>
      </c>
      <c r="D272" s="190">
        <f>SUMIFS('Transport-DB'!R:R,'Transport-DB'!C:C,"="&amp;'Work DB'!C272,'Transport-DB'!F:F,"="&amp;'Work DB'!$D$4)</f>
        <v>0</v>
      </c>
      <c r="E272" s="191">
        <f>SUMIFS('Transport-DB'!R:R,'Transport-DB'!C:C,"="&amp;'Work DB'!C272,'Transport-DB'!F:F,"="&amp;'Work DB'!$E$4)</f>
        <v>0</v>
      </c>
      <c r="F272" s="191">
        <f>SUMIFS('Transport-DB'!R:R,'Transport-DB'!C:C,"="&amp;'Work DB'!C272,'Transport-DB'!F:F,"="&amp;'Work DB'!$F$4)</f>
        <v>0</v>
      </c>
      <c r="G272" s="191">
        <f>SUMIFS('Transport-DB'!R:R,'Transport-DB'!C:C,"="&amp;'Work DB'!C272,'Transport-DB'!F:F,"="&amp;'Work DB'!$G$4)</f>
        <v>0</v>
      </c>
      <c r="H272" s="188">
        <f>SUMIFS('Transport-DB'!R:R,'Transport-DB'!C:C,"="&amp;'Work DB'!C272,'Transport-DB'!F:F,"="&amp;'Work DB'!$H$4)</f>
        <v>0</v>
      </c>
      <c r="I272" s="191">
        <f>SUMIFS('Transport-DB'!R:R,'Transport-DB'!C:C,"="&amp;'Work DB'!C272,'Transport-DB'!F:F,"="&amp;'Work DB'!$I$4)</f>
        <v>0</v>
      </c>
      <c r="J272" s="483">
        <f>SUMIFS('Transport-DB'!R:R,'Transport-DB'!C:C,"="&amp;'Work DB'!C272,'Transport-DB'!F:F,"="&amp;'Work DB'!$J$4)</f>
        <v>0</v>
      </c>
      <c r="K272" s="190">
        <f>SUMIFS('Transport-DB'!Q:Q,'Transport-DB'!C:C,"="&amp;'Work DB'!C272,'Transport-DB'!F:F,"="&amp;'Work DB'!$K$4)</f>
        <v>0</v>
      </c>
      <c r="L272" s="191">
        <f>SUMIFS('Transport-DB'!Q:Q,'Transport-DB'!C:C,"="&amp;'Work DB'!C272,'Transport-DB'!F:F,"="&amp;'Work DB'!$L$4)</f>
        <v>0</v>
      </c>
      <c r="M272" s="191">
        <f>SUMIFS('Transport-DB'!Q:Q,'Transport-DB'!C:C,"="&amp;'Work DB'!C272,'Transport-DB'!F:F,"="&amp;'Work DB'!$M$4)</f>
        <v>0</v>
      </c>
      <c r="N272" s="191">
        <f>SUMIFS('Transport-DB'!Q:Q,'Transport-DB'!C:C,"="&amp;'Work DB'!C272,'Transport-DB'!F:F,"="&amp;'Work DB'!$N$4)</f>
        <v>0</v>
      </c>
      <c r="O272" s="191">
        <f>SUMIFS('Transport-DB'!Q:Q,'Transport-DB'!C:C,"="&amp;'Work DB'!C272,'Transport-DB'!F:F,"="&amp;'Work DB'!$O$4)</f>
        <v>0</v>
      </c>
      <c r="P272" s="191">
        <f>SUMIFS('Transport-DB'!Q:Q,'Transport-DB'!C:C,"="&amp;'Work DB'!C272,'Transport-DB'!F:F,"="&amp;'Work DB'!$P$4)</f>
        <v>0</v>
      </c>
      <c r="Q272" s="188">
        <f>SUMIFS('Transport-DB'!Q:Q,'Transport-DB'!C:C,"="&amp;'Work DB'!C272,'Transport-DB'!F:F,"="&amp;'Work DB'!$Q$4)</f>
        <v>0</v>
      </c>
      <c r="R272" s="189">
        <f>SUMIFS('Transport-DB'!Q:Q,'Transport-DB'!C:C,"="&amp;'Work DB'!C272,'Transport-DB'!F:F,"="&amp;'Work DB'!$R$4)</f>
        <v>0</v>
      </c>
      <c r="S272" s="190">
        <f t="shared" si="61"/>
        <v>0</v>
      </c>
      <c r="T272" s="191">
        <f t="shared" si="60"/>
        <v>0</v>
      </c>
      <c r="U272" s="191"/>
      <c r="V272" s="191"/>
      <c r="W272" s="191"/>
      <c r="X272" s="191"/>
      <c r="Y272" s="189"/>
      <c r="Z272" s="283"/>
      <c r="AA272" s="190">
        <f>SUMIFS('Transport-DB'!S:S,'Transport-DB'!C:C,"="&amp;'Work DB'!C272,'Transport-DB'!F:F,"="&amp;'Work DB'!$AA$4)</f>
        <v>0</v>
      </c>
      <c r="AB272" s="191">
        <f>SUMIFS('Transport-DB'!S:S,'Transport-DB'!C:C,"="&amp;'Work DB'!C272,'Transport-DB'!F:F,"="&amp;'Work DB'!$AB$4)</f>
        <v>0</v>
      </c>
      <c r="AC272" s="191">
        <f>SUMIFS('Transport-DB'!S:S,'Transport-DB'!C:C,"="&amp;'Work DB'!C272,'Transport-DB'!F:F,"="&amp;'Work DB'!$AC$4)</f>
        <v>0</v>
      </c>
      <c r="AD272" s="188">
        <f>SUMIFS('Transport-DB'!S:S,'Transport-DB'!C:C,"="&amp;'Work DB'!C272,'Transport-DB'!F:F,"="&amp;'Work DB'!$AD$4)</f>
        <v>0</v>
      </c>
      <c r="AE272" s="188">
        <f>SUMIFS('Transport-DB'!S:S,'Transport-DB'!C:C,"="&amp;'Work DB'!C272,'Transport-DB'!F:F,"="&amp;'Work DB'!$AE$4)</f>
        <v>0</v>
      </c>
      <c r="AF272" s="188">
        <f>SUMIFS('Transport-DB'!S:S,'Transport-DB'!C:C,"="&amp;'Work DB'!C272,'Transport-DB'!F:F,"="&amp;'Work DB'!$AF$4)</f>
        <v>0</v>
      </c>
      <c r="AG272" s="189"/>
      <c r="AH272" s="230">
        <f>SUMIFS('Transport-DB'!T:T,'Transport-DB'!C:C,"="&amp;'Work DB'!C272)</f>
        <v>0</v>
      </c>
      <c r="AI272" s="32"/>
      <c r="AJ272" s="29"/>
      <c r="AK272" s="30">
        <f>SUMIFS(Civil_DB[بتن],Civil_DB[تاریخ],"="&amp;'Work DB'!C272)</f>
        <v>0</v>
      </c>
      <c r="AL272" s="28"/>
      <c r="AM272" s="29"/>
      <c r="AN272" s="31"/>
      <c r="AO272" s="28"/>
      <c r="AP272" s="29"/>
      <c r="AQ272" s="29"/>
      <c r="AR272" s="30"/>
      <c r="AS272" s="28"/>
      <c r="AT272" s="29"/>
      <c r="AU272" s="30"/>
      <c r="AV272" s="206"/>
      <c r="AW272" s="29"/>
      <c r="AX272" s="29"/>
      <c r="AY272" s="29"/>
      <c r="AZ272" s="29"/>
      <c r="BA272" s="29"/>
      <c r="BB272" s="29"/>
      <c r="BC272" s="30"/>
      <c r="BD272" s="283"/>
      <c r="BE272" s="283"/>
      <c r="BF272" s="283"/>
      <c r="BG272" s="283"/>
      <c r="BH272" s="32"/>
      <c r="BI272" s="56"/>
      <c r="BJ272" s="509"/>
    </row>
    <row r="273" spans="2:62" s="15" customFormat="1" ht="21" x14ac:dyDescent="0.25">
      <c r="B273" s="47"/>
      <c r="C273" s="20">
        <f t="shared" si="62"/>
        <v>45638</v>
      </c>
      <c r="D273" s="190">
        <f>SUMIFS('Transport-DB'!R:R,'Transport-DB'!C:C,"="&amp;'Work DB'!C273,'Transport-DB'!F:F,"="&amp;'Work DB'!$D$4)</f>
        <v>0</v>
      </c>
      <c r="E273" s="191">
        <f>SUMIFS('Transport-DB'!R:R,'Transport-DB'!C:C,"="&amp;'Work DB'!C273,'Transport-DB'!F:F,"="&amp;'Work DB'!$E$4)</f>
        <v>0</v>
      </c>
      <c r="F273" s="191">
        <f>SUMIFS('Transport-DB'!R:R,'Transport-DB'!C:C,"="&amp;'Work DB'!C273,'Transport-DB'!F:F,"="&amp;'Work DB'!$F$4)</f>
        <v>0</v>
      </c>
      <c r="G273" s="191">
        <f>SUMIFS('Transport-DB'!R:R,'Transport-DB'!C:C,"="&amp;'Work DB'!C273,'Transport-DB'!F:F,"="&amp;'Work DB'!$G$4)</f>
        <v>0</v>
      </c>
      <c r="H273" s="188">
        <f>SUMIFS('Transport-DB'!R:R,'Transport-DB'!C:C,"="&amp;'Work DB'!C273,'Transport-DB'!F:F,"="&amp;'Work DB'!$H$4)</f>
        <v>0</v>
      </c>
      <c r="I273" s="191">
        <f>SUMIFS('Transport-DB'!R:R,'Transport-DB'!C:C,"="&amp;'Work DB'!C273,'Transport-DB'!F:F,"="&amp;'Work DB'!$I$4)</f>
        <v>0</v>
      </c>
      <c r="J273" s="483">
        <f>SUMIFS('Transport-DB'!R:R,'Transport-DB'!C:C,"="&amp;'Work DB'!C273,'Transport-DB'!F:F,"="&amp;'Work DB'!$J$4)</f>
        <v>0</v>
      </c>
      <c r="K273" s="190">
        <f>SUMIFS('Transport-DB'!Q:Q,'Transport-DB'!C:C,"="&amp;'Work DB'!C273,'Transport-DB'!F:F,"="&amp;'Work DB'!$K$4)</f>
        <v>0</v>
      </c>
      <c r="L273" s="191">
        <f>SUMIFS('Transport-DB'!Q:Q,'Transport-DB'!C:C,"="&amp;'Work DB'!C273,'Transport-DB'!F:F,"="&amp;'Work DB'!$L$4)</f>
        <v>0</v>
      </c>
      <c r="M273" s="191">
        <f>SUMIFS('Transport-DB'!Q:Q,'Transport-DB'!C:C,"="&amp;'Work DB'!C273,'Transport-DB'!F:F,"="&amp;'Work DB'!$M$4)</f>
        <v>0</v>
      </c>
      <c r="N273" s="191">
        <f>SUMIFS('Transport-DB'!Q:Q,'Transport-DB'!C:C,"="&amp;'Work DB'!C273,'Transport-DB'!F:F,"="&amp;'Work DB'!$N$4)</f>
        <v>0</v>
      </c>
      <c r="O273" s="191">
        <f>SUMIFS('Transport-DB'!Q:Q,'Transport-DB'!C:C,"="&amp;'Work DB'!C273,'Transport-DB'!F:F,"="&amp;'Work DB'!$O$4)</f>
        <v>0</v>
      </c>
      <c r="P273" s="191">
        <f>SUMIFS('Transport-DB'!Q:Q,'Transport-DB'!C:C,"="&amp;'Work DB'!C273,'Transport-DB'!F:F,"="&amp;'Work DB'!$P$4)</f>
        <v>0</v>
      </c>
      <c r="Q273" s="188">
        <f>SUMIFS('Transport-DB'!Q:Q,'Transport-DB'!C:C,"="&amp;'Work DB'!C273,'Transport-DB'!F:F,"="&amp;'Work DB'!$Q$4)</f>
        <v>0</v>
      </c>
      <c r="R273" s="189">
        <f>SUMIFS('Transport-DB'!Q:Q,'Transport-DB'!C:C,"="&amp;'Work DB'!C273,'Transport-DB'!F:F,"="&amp;'Work DB'!$R$4)</f>
        <v>0</v>
      </c>
      <c r="S273" s="190">
        <f t="shared" si="61"/>
        <v>0</v>
      </c>
      <c r="T273" s="191">
        <f t="shared" si="60"/>
        <v>0</v>
      </c>
      <c r="U273" s="191"/>
      <c r="V273" s="191"/>
      <c r="W273" s="191"/>
      <c r="X273" s="191"/>
      <c r="Y273" s="189"/>
      <c r="Z273" s="283"/>
      <c r="AA273" s="190">
        <f>SUMIFS('Transport-DB'!S:S,'Transport-DB'!C:C,"="&amp;'Work DB'!C273,'Transport-DB'!F:F,"="&amp;'Work DB'!$AA$4)</f>
        <v>0</v>
      </c>
      <c r="AB273" s="191">
        <f>SUMIFS('Transport-DB'!S:S,'Transport-DB'!C:C,"="&amp;'Work DB'!C273,'Transport-DB'!F:F,"="&amp;'Work DB'!$AB$4)</f>
        <v>0</v>
      </c>
      <c r="AC273" s="191">
        <f>SUMIFS('Transport-DB'!S:S,'Transport-DB'!C:C,"="&amp;'Work DB'!C273,'Transport-DB'!F:F,"="&amp;'Work DB'!$AC$4)</f>
        <v>0</v>
      </c>
      <c r="AD273" s="188">
        <f>SUMIFS('Transport-DB'!S:S,'Transport-DB'!C:C,"="&amp;'Work DB'!C273,'Transport-DB'!F:F,"="&amp;'Work DB'!$AD$4)</f>
        <v>0</v>
      </c>
      <c r="AE273" s="188">
        <f>SUMIFS('Transport-DB'!S:S,'Transport-DB'!C:C,"="&amp;'Work DB'!C273,'Transport-DB'!F:F,"="&amp;'Work DB'!$AE$4)</f>
        <v>0</v>
      </c>
      <c r="AF273" s="188">
        <f>SUMIFS('Transport-DB'!S:S,'Transport-DB'!C:C,"="&amp;'Work DB'!C273,'Transport-DB'!F:F,"="&amp;'Work DB'!$AF$4)</f>
        <v>0</v>
      </c>
      <c r="AG273" s="189"/>
      <c r="AH273" s="230">
        <f>SUMIFS('Transport-DB'!T:T,'Transport-DB'!C:C,"="&amp;'Work DB'!C273)</f>
        <v>0</v>
      </c>
      <c r="AI273" s="32"/>
      <c r="AJ273" s="29"/>
      <c r="AK273" s="30">
        <f>SUMIFS(Civil_DB[بتن],Civil_DB[تاریخ],"="&amp;'Work DB'!C273)</f>
        <v>0</v>
      </c>
      <c r="AL273" s="28"/>
      <c r="AM273" s="29"/>
      <c r="AN273" s="31"/>
      <c r="AO273" s="28"/>
      <c r="AP273" s="29"/>
      <c r="AQ273" s="29"/>
      <c r="AR273" s="30"/>
      <c r="AS273" s="28"/>
      <c r="AT273" s="29"/>
      <c r="AU273" s="30"/>
      <c r="AV273" s="206"/>
      <c r="AW273" s="29"/>
      <c r="AX273" s="29"/>
      <c r="AY273" s="29"/>
      <c r="AZ273" s="29"/>
      <c r="BA273" s="29"/>
      <c r="BB273" s="29"/>
      <c r="BC273" s="30"/>
      <c r="BD273" s="283"/>
      <c r="BE273" s="283"/>
      <c r="BF273" s="283"/>
      <c r="BG273" s="283"/>
      <c r="BH273" s="32"/>
      <c r="BI273" s="56"/>
      <c r="BJ273" s="509"/>
    </row>
    <row r="274" spans="2:62" s="15" customFormat="1" ht="21" x14ac:dyDescent="0.25">
      <c r="B274" s="47"/>
      <c r="C274" s="20">
        <f t="shared" si="62"/>
        <v>45639</v>
      </c>
      <c r="D274" s="190">
        <f>SUMIFS('Transport-DB'!R:R,'Transport-DB'!C:C,"="&amp;'Work DB'!C274,'Transport-DB'!F:F,"="&amp;'Work DB'!$D$4)</f>
        <v>0</v>
      </c>
      <c r="E274" s="191">
        <f>SUMIFS('Transport-DB'!R:R,'Transport-DB'!C:C,"="&amp;'Work DB'!C274,'Transport-DB'!F:F,"="&amp;'Work DB'!$E$4)</f>
        <v>0</v>
      </c>
      <c r="F274" s="191">
        <f>SUMIFS('Transport-DB'!R:R,'Transport-DB'!C:C,"="&amp;'Work DB'!C274,'Transport-DB'!F:F,"="&amp;'Work DB'!$F$4)</f>
        <v>0</v>
      </c>
      <c r="G274" s="191">
        <f>SUMIFS('Transport-DB'!R:R,'Transport-DB'!C:C,"="&amp;'Work DB'!C274,'Transport-DB'!F:F,"="&amp;'Work DB'!$G$4)</f>
        <v>0</v>
      </c>
      <c r="H274" s="188">
        <f>SUMIFS('Transport-DB'!R:R,'Transport-DB'!C:C,"="&amp;'Work DB'!C274,'Transport-DB'!F:F,"="&amp;'Work DB'!$H$4)</f>
        <v>0</v>
      </c>
      <c r="I274" s="191">
        <f>SUMIFS('Transport-DB'!R:R,'Transport-DB'!C:C,"="&amp;'Work DB'!C274,'Transport-DB'!F:F,"="&amp;'Work DB'!$I$4)</f>
        <v>0</v>
      </c>
      <c r="J274" s="483">
        <f>SUMIFS('Transport-DB'!R:R,'Transport-DB'!C:C,"="&amp;'Work DB'!C274,'Transport-DB'!F:F,"="&amp;'Work DB'!$J$4)</f>
        <v>0</v>
      </c>
      <c r="K274" s="190">
        <f>SUMIFS('Transport-DB'!Q:Q,'Transport-DB'!C:C,"="&amp;'Work DB'!C274,'Transport-DB'!F:F,"="&amp;'Work DB'!$K$4)</f>
        <v>0</v>
      </c>
      <c r="L274" s="191">
        <f>SUMIFS('Transport-DB'!Q:Q,'Transport-DB'!C:C,"="&amp;'Work DB'!C274,'Transport-DB'!F:F,"="&amp;'Work DB'!$L$4)</f>
        <v>0</v>
      </c>
      <c r="M274" s="191">
        <f>SUMIFS('Transport-DB'!Q:Q,'Transport-DB'!C:C,"="&amp;'Work DB'!C274,'Transport-DB'!F:F,"="&amp;'Work DB'!$M$4)</f>
        <v>0</v>
      </c>
      <c r="N274" s="191">
        <f>SUMIFS('Transport-DB'!Q:Q,'Transport-DB'!C:C,"="&amp;'Work DB'!C274,'Transport-DB'!F:F,"="&amp;'Work DB'!$N$4)</f>
        <v>0</v>
      </c>
      <c r="O274" s="191">
        <f>SUMIFS('Transport-DB'!Q:Q,'Transport-DB'!C:C,"="&amp;'Work DB'!C274,'Transport-DB'!F:F,"="&amp;'Work DB'!$O$4)</f>
        <v>0</v>
      </c>
      <c r="P274" s="191">
        <f>SUMIFS('Transport-DB'!Q:Q,'Transport-DB'!C:C,"="&amp;'Work DB'!C274,'Transport-DB'!F:F,"="&amp;'Work DB'!$P$4)</f>
        <v>0</v>
      </c>
      <c r="Q274" s="188">
        <f>SUMIFS('Transport-DB'!Q:Q,'Transport-DB'!C:C,"="&amp;'Work DB'!C274,'Transport-DB'!F:F,"="&amp;'Work DB'!$Q$4)</f>
        <v>0</v>
      </c>
      <c r="R274" s="189">
        <f>SUMIFS('Transport-DB'!Q:Q,'Transport-DB'!C:C,"="&amp;'Work DB'!C274,'Transport-DB'!F:F,"="&amp;'Work DB'!$R$4)</f>
        <v>0</v>
      </c>
      <c r="S274" s="190">
        <f t="shared" si="61"/>
        <v>0</v>
      </c>
      <c r="T274" s="191">
        <f t="shared" si="60"/>
        <v>0</v>
      </c>
      <c r="U274" s="191"/>
      <c r="V274" s="191"/>
      <c r="W274" s="191"/>
      <c r="X274" s="191"/>
      <c r="Y274" s="189"/>
      <c r="Z274" s="283"/>
      <c r="AA274" s="190">
        <f>SUMIFS('Transport-DB'!S:S,'Transport-DB'!C:C,"="&amp;'Work DB'!C274,'Transport-DB'!F:F,"="&amp;'Work DB'!$AA$4)</f>
        <v>0</v>
      </c>
      <c r="AB274" s="191">
        <f>SUMIFS('Transport-DB'!S:S,'Transport-DB'!C:C,"="&amp;'Work DB'!C274,'Transport-DB'!F:F,"="&amp;'Work DB'!$AB$4)</f>
        <v>0</v>
      </c>
      <c r="AC274" s="191">
        <f>SUMIFS('Transport-DB'!S:S,'Transport-DB'!C:C,"="&amp;'Work DB'!C274,'Transport-DB'!F:F,"="&amp;'Work DB'!$AC$4)</f>
        <v>0</v>
      </c>
      <c r="AD274" s="188">
        <f>SUMIFS('Transport-DB'!S:S,'Transport-DB'!C:C,"="&amp;'Work DB'!C274,'Transport-DB'!F:F,"="&amp;'Work DB'!$AD$4)</f>
        <v>0</v>
      </c>
      <c r="AE274" s="188">
        <f>SUMIFS('Transport-DB'!S:S,'Transport-DB'!C:C,"="&amp;'Work DB'!C274,'Transport-DB'!F:F,"="&amp;'Work DB'!$AE$4)</f>
        <v>0</v>
      </c>
      <c r="AF274" s="188">
        <f>SUMIFS('Transport-DB'!S:S,'Transport-DB'!C:C,"="&amp;'Work DB'!C274,'Transport-DB'!F:F,"="&amp;'Work DB'!$AF$4)</f>
        <v>0</v>
      </c>
      <c r="AG274" s="189"/>
      <c r="AH274" s="230">
        <f>SUMIFS('Transport-DB'!T:T,'Transport-DB'!C:C,"="&amp;'Work DB'!C274)</f>
        <v>0</v>
      </c>
      <c r="AI274" s="32"/>
      <c r="AJ274" s="29"/>
      <c r="AK274" s="30">
        <f>SUMIFS(Civil_DB[بتن],Civil_DB[تاریخ],"="&amp;'Work DB'!C274)</f>
        <v>0</v>
      </c>
      <c r="AL274" s="28"/>
      <c r="AM274" s="29"/>
      <c r="AN274" s="31"/>
      <c r="AO274" s="28"/>
      <c r="AP274" s="29"/>
      <c r="AQ274" s="29"/>
      <c r="AR274" s="30"/>
      <c r="AS274" s="28"/>
      <c r="AT274" s="29"/>
      <c r="AU274" s="30"/>
      <c r="AV274" s="206"/>
      <c r="AW274" s="29"/>
      <c r="AX274" s="29"/>
      <c r="AY274" s="29"/>
      <c r="AZ274" s="29"/>
      <c r="BA274" s="29"/>
      <c r="BB274" s="29"/>
      <c r="BC274" s="30"/>
      <c r="BD274" s="283"/>
      <c r="BE274" s="283"/>
      <c r="BF274" s="283"/>
      <c r="BG274" s="283"/>
      <c r="BH274" s="32"/>
      <c r="BI274" s="56"/>
      <c r="BJ274" s="509"/>
    </row>
    <row r="275" spans="2:62" s="15" customFormat="1" ht="21" x14ac:dyDescent="0.25">
      <c r="B275" s="47"/>
      <c r="C275" s="20">
        <f t="shared" si="62"/>
        <v>45640</v>
      </c>
      <c r="D275" s="190">
        <f>SUMIFS('Transport-DB'!R:R,'Transport-DB'!C:C,"="&amp;'Work DB'!C275,'Transport-DB'!F:F,"="&amp;'Work DB'!$D$4)</f>
        <v>0</v>
      </c>
      <c r="E275" s="191">
        <f>SUMIFS('Transport-DB'!R:R,'Transport-DB'!C:C,"="&amp;'Work DB'!C275,'Transport-DB'!F:F,"="&amp;'Work DB'!$E$4)</f>
        <v>0</v>
      </c>
      <c r="F275" s="191">
        <f>SUMIFS('Transport-DB'!R:R,'Transport-DB'!C:C,"="&amp;'Work DB'!C275,'Transport-DB'!F:F,"="&amp;'Work DB'!$F$4)</f>
        <v>0</v>
      </c>
      <c r="G275" s="191">
        <f>SUMIFS('Transport-DB'!R:R,'Transport-DB'!C:C,"="&amp;'Work DB'!C275,'Transport-DB'!F:F,"="&amp;'Work DB'!$G$4)</f>
        <v>0</v>
      </c>
      <c r="H275" s="188">
        <f>SUMIFS('Transport-DB'!R:R,'Transport-DB'!C:C,"="&amp;'Work DB'!C275,'Transport-DB'!F:F,"="&amp;'Work DB'!$H$4)</f>
        <v>0</v>
      </c>
      <c r="I275" s="191">
        <f>SUMIFS('Transport-DB'!R:R,'Transport-DB'!C:C,"="&amp;'Work DB'!C275,'Transport-DB'!F:F,"="&amp;'Work DB'!$I$4)</f>
        <v>0</v>
      </c>
      <c r="J275" s="483">
        <f>SUMIFS('Transport-DB'!R:R,'Transport-DB'!C:C,"="&amp;'Work DB'!C275,'Transport-DB'!F:F,"="&amp;'Work DB'!$J$4)</f>
        <v>0</v>
      </c>
      <c r="K275" s="190">
        <f>SUMIFS('Transport-DB'!Q:Q,'Transport-DB'!C:C,"="&amp;'Work DB'!C275,'Transport-DB'!F:F,"="&amp;'Work DB'!$K$4)</f>
        <v>0</v>
      </c>
      <c r="L275" s="191">
        <f>SUMIFS('Transport-DB'!Q:Q,'Transport-DB'!C:C,"="&amp;'Work DB'!C275,'Transport-DB'!F:F,"="&amp;'Work DB'!$L$4)</f>
        <v>0</v>
      </c>
      <c r="M275" s="191">
        <f>SUMIFS('Transport-DB'!Q:Q,'Transport-DB'!C:C,"="&amp;'Work DB'!C275,'Transport-DB'!F:F,"="&amp;'Work DB'!$M$4)</f>
        <v>0</v>
      </c>
      <c r="N275" s="191">
        <f>SUMIFS('Transport-DB'!Q:Q,'Transport-DB'!C:C,"="&amp;'Work DB'!C275,'Transport-DB'!F:F,"="&amp;'Work DB'!$N$4)</f>
        <v>0</v>
      </c>
      <c r="O275" s="191">
        <f>SUMIFS('Transport-DB'!Q:Q,'Transport-DB'!C:C,"="&amp;'Work DB'!C275,'Transport-DB'!F:F,"="&amp;'Work DB'!$O$4)</f>
        <v>0</v>
      </c>
      <c r="P275" s="191">
        <f>SUMIFS('Transport-DB'!Q:Q,'Transport-DB'!C:C,"="&amp;'Work DB'!C275,'Transport-DB'!F:F,"="&amp;'Work DB'!$P$4)</f>
        <v>0</v>
      </c>
      <c r="Q275" s="188">
        <f>SUMIFS('Transport-DB'!Q:Q,'Transport-DB'!C:C,"="&amp;'Work DB'!C275,'Transport-DB'!F:F,"="&amp;'Work DB'!$Q$4)</f>
        <v>0</v>
      </c>
      <c r="R275" s="189">
        <f>SUMIFS('Transport-DB'!Q:Q,'Transport-DB'!C:C,"="&amp;'Work DB'!C275,'Transport-DB'!F:F,"="&amp;'Work DB'!$R$4)</f>
        <v>0</v>
      </c>
      <c r="S275" s="190">
        <f t="shared" si="61"/>
        <v>0</v>
      </c>
      <c r="T275" s="191">
        <f t="shared" si="60"/>
        <v>0</v>
      </c>
      <c r="U275" s="191"/>
      <c r="V275" s="191"/>
      <c r="W275" s="191"/>
      <c r="X275" s="191"/>
      <c r="Y275" s="189"/>
      <c r="Z275" s="283"/>
      <c r="AA275" s="190">
        <f>SUMIFS('Transport-DB'!S:S,'Transport-DB'!C:C,"="&amp;'Work DB'!C275,'Transport-DB'!F:F,"="&amp;'Work DB'!$AA$4)</f>
        <v>0</v>
      </c>
      <c r="AB275" s="191">
        <f>SUMIFS('Transport-DB'!S:S,'Transport-DB'!C:C,"="&amp;'Work DB'!C275,'Transport-DB'!F:F,"="&amp;'Work DB'!$AB$4)</f>
        <v>0</v>
      </c>
      <c r="AC275" s="191">
        <f>SUMIFS('Transport-DB'!S:S,'Transport-DB'!C:C,"="&amp;'Work DB'!C275,'Transport-DB'!F:F,"="&amp;'Work DB'!$AC$4)</f>
        <v>0</v>
      </c>
      <c r="AD275" s="188">
        <f>SUMIFS('Transport-DB'!S:S,'Transport-DB'!C:C,"="&amp;'Work DB'!C275,'Transport-DB'!F:F,"="&amp;'Work DB'!$AD$4)</f>
        <v>0</v>
      </c>
      <c r="AE275" s="188">
        <f>SUMIFS('Transport-DB'!S:S,'Transport-DB'!C:C,"="&amp;'Work DB'!C275,'Transport-DB'!F:F,"="&amp;'Work DB'!$AE$4)</f>
        <v>0</v>
      </c>
      <c r="AF275" s="188">
        <f>SUMIFS('Transport-DB'!S:S,'Transport-DB'!C:C,"="&amp;'Work DB'!C275,'Transport-DB'!F:F,"="&amp;'Work DB'!$AF$4)</f>
        <v>0</v>
      </c>
      <c r="AG275" s="189"/>
      <c r="AH275" s="230">
        <f>SUMIFS('Transport-DB'!T:T,'Transport-DB'!C:C,"="&amp;'Work DB'!C275)</f>
        <v>0</v>
      </c>
      <c r="AI275" s="32"/>
      <c r="AJ275" s="29"/>
      <c r="AK275" s="30">
        <f>SUMIFS(Civil_DB[بتن],Civil_DB[تاریخ],"="&amp;'Work DB'!C275)</f>
        <v>0</v>
      </c>
      <c r="AL275" s="28"/>
      <c r="AM275" s="29"/>
      <c r="AN275" s="31"/>
      <c r="AO275" s="28"/>
      <c r="AP275" s="29"/>
      <c r="AQ275" s="29"/>
      <c r="AR275" s="30"/>
      <c r="AS275" s="28"/>
      <c r="AT275" s="29"/>
      <c r="AU275" s="30"/>
      <c r="AV275" s="206"/>
      <c r="AW275" s="29"/>
      <c r="AX275" s="29"/>
      <c r="AY275" s="29"/>
      <c r="AZ275" s="29"/>
      <c r="BA275" s="29"/>
      <c r="BB275" s="29"/>
      <c r="BC275" s="30"/>
      <c r="BD275" s="283"/>
      <c r="BE275" s="283"/>
      <c r="BF275" s="283"/>
      <c r="BG275" s="283"/>
      <c r="BH275" s="32"/>
      <c r="BI275" s="56"/>
      <c r="BJ275" s="509"/>
    </row>
    <row r="276" spans="2:62" s="15" customFormat="1" ht="21" x14ac:dyDescent="0.25">
      <c r="B276" s="47"/>
      <c r="C276" s="20">
        <f t="shared" si="62"/>
        <v>45641</v>
      </c>
      <c r="D276" s="190">
        <f>SUMIFS('Transport-DB'!R:R,'Transport-DB'!C:C,"="&amp;'Work DB'!C276,'Transport-DB'!F:F,"="&amp;'Work DB'!$D$4)</f>
        <v>0</v>
      </c>
      <c r="E276" s="191">
        <f>SUMIFS('Transport-DB'!R:R,'Transport-DB'!C:C,"="&amp;'Work DB'!C276,'Transport-DB'!F:F,"="&amp;'Work DB'!$E$4)</f>
        <v>0</v>
      </c>
      <c r="F276" s="191">
        <f>SUMIFS('Transport-DB'!R:R,'Transport-DB'!C:C,"="&amp;'Work DB'!C276,'Transport-DB'!F:F,"="&amp;'Work DB'!$F$4)</f>
        <v>0</v>
      </c>
      <c r="G276" s="191">
        <f>SUMIFS('Transport-DB'!R:R,'Transport-DB'!C:C,"="&amp;'Work DB'!C276,'Transport-DB'!F:F,"="&amp;'Work DB'!$G$4)</f>
        <v>0</v>
      </c>
      <c r="H276" s="188">
        <f>SUMIFS('Transport-DB'!R:R,'Transport-DB'!C:C,"="&amp;'Work DB'!C276,'Transport-DB'!F:F,"="&amp;'Work DB'!$H$4)</f>
        <v>0</v>
      </c>
      <c r="I276" s="191">
        <f>SUMIFS('Transport-DB'!R:R,'Transport-DB'!C:C,"="&amp;'Work DB'!C276,'Transport-DB'!F:F,"="&amp;'Work DB'!$I$4)</f>
        <v>0</v>
      </c>
      <c r="J276" s="483">
        <f>SUMIFS('Transport-DB'!R:R,'Transport-DB'!C:C,"="&amp;'Work DB'!C276,'Transport-DB'!F:F,"="&amp;'Work DB'!$J$4)</f>
        <v>0</v>
      </c>
      <c r="K276" s="190">
        <f>SUMIFS('Transport-DB'!Q:Q,'Transport-DB'!C:C,"="&amp;'Work DB'!C276,'Transport-DB'!F:F,"="&amp;'Work DB'!$K$4)</f>
        <v>0</v>
      </c>
      <c r="L276" s="191">
        <f>SUMIFS('Transport-DB'!Q:Q,'Transport-DB'!C:C,"="&amp;'Work DB'!C276,'Transport-DB'!F:F,"="&amp;'Work DB'!$L$4)</f>
        <v>0</v>
      </c>
      <c r="M276" s="191">
        <f>SUMIFS('Transport-DB'!Q:Q,'Transport-DB'!C:C,"="&amp;'Work DB'!C276,'Transport-DB'!F:F,"="&amp;'Work DB'!$M$4)</f>
        <v>0</v>
      </c>
      <c r="N276" s="191">
        <f>SUMIFS('Transport-DB'!Q:Q,'Transport-DB'!C:C,"="&amp;'Work DB'!C276,'Transport-DB'!F:F,"="&amp;'Work DB'!$N$4)</f>
        <v>0</v>
      </c>
      <c r="O276" s="191">
        <f>SUMIFS('Transport-DB'!Q:Q,'Transport-DB'!C:C,"="&amp;'Work DB'!C276,'Transport-DB'!F:F,"="&amp;'Work DB'!$O$4)</f>
        <v>0</v>
      </c>
      <c r="P276" s="191">
        <f>SUMIFS('Transport-DB'!Q:Q,'Transport-DB'!C:C,"="&amp;'Work DB'!C276,'Transport-DB'!F:F,"="&amp;'Work DB'!$P$4)</f>
        <v>0</v>
      </c>
      <c r="Q276" s="188">
        <f>SUMIFS('Transport-DB'!Q:Q,'Transport-DB'!C:C,"="&amp;'Work DB'!C276,'Transport-DB'!F:F,"="&amp;'Work DB'!$Q$4)</f>
        <v>0</v>
      </c>
      <c r="R276" s="189">
        <f>SUMIFS('Transport-DB'!Q:Q,'Transport-DB'!C:C,"="&amp;'Work DB'!C276,'Transport-DB'!F:F,"="&amp;'Work DB'!$R$4)</f>
        <v>0</v>
      </c>
      <c r="S276" s="190">
        <f t="shared" si="61"/>
        <v>0</v>
      </c>
      <c r="T276" s="191">
        <f t="shared" si="60"/>
        <v>0</v>
      </c>
      <c r="U276" s="191"/>
      <c r="V276" s="191"/>
      <c r="W276" s="191"/>
      <c r="X276" s="191"/>
      <c r="Y276" s="189"/>
      <c r="Z276" s="283"/>
      <c r="AA276" s="190">
        <f>SUMIFS('Transport-DB'!S:S,'Transport-DB'!C:C,"="&amp;'Work DB'!C276,'Transport-DB'!F:F,"="&amp;'Work DB'!$AA$4)</f>
        <v>0</v>
      </c>
      <c r="AB276" s="191">
        <f>SUMIFS('Transport-DB'!S:S,'Transport-DB'!C:C,"="&amp;'Work DB'!C276,'Transport-DB'!F:F,"="&amp;'Work DB'!$AB$4)</f>
        <v>0</v>
      </c>
      <c r="AC276" s="191">
        <f>SUMIFS('Transport-DB'!S:S,'Transport-DB'!C:C,"="&amp;'Work DB'!C276,'Transport-DB'!F:F,"="&amp;'Work DB'!$AC$4)</f>
        <v>0</v>
      </c>
      <c r="AD276" s="188">
        <f>SUMIFS('Transport-DB'!S:S,'Transport-DB'!C:C,"="&amp;'Work DB'!C276,'Transport-DB'!F:F,"="&amp;'Work DB'!$AD$4)</f>
        <v>0</v>
      </c>
      <c r="AE276" s="188">
        <f>SUMIFS('Transport-DB'!S:S,'Transport-DB'!C:C,"="&amp;'Work DB'!C276,'Transport-DB'!F:F,"="&amp;'Work DB'!$AE$4)</f>
        <v>0</v>
      </c>
      <c r="AF276" s="188">
        <f>SUMIFS('Transport-DB'!S:S,'Transport-DB'!C:C,"="&amp;'Work DB'!C276,'Transport-DB'!F:F,"="&amp;'Work DB'!$AF$4)</f>
        <v>0</v>
      </c>
      <c r="AG276" s="189"/>
      <c r="AH276" s="230">
        <f>SUMIFS('Transport-DB'!T:T,'Transport-DB'!C:C,"="&amp;'Work DB'!C276)</f>
        <v>0</v>
      </c>
      <c r="AI276" s="32"/>
      <c r="AJ276" s="29"/>
      <c r="AK276" s="30">
        <f>SUMIFS(Civil_DB[بتن],Civil_DB[تاریخ],"="&amp;'Work DB'!C276)</f>
        <v>0</v>
      </c>
      <c r="AL276" s="28"/>
      <c r="AM276" s="29"/>
      <c r="AN276" s="31"/>
      <c r="AO276" s="28"/>
      <c r="AP276" s="29"/>
      <c r="AQ276" s="29"/>
      <c r="AR276" s="30"/>
      <c r="AS276" s="28"/>
      <c r="AT276" s="29"/>
      <c r="AU276" s="30"/>
      <c r="AV276" s="206"/>
      <c r="AW276" s="29"/>
      <c r="AX276" s="29"/>
      <c r="AY276" s="29"/>
      <c r="AZ276" s="29"/>
      <c r="BA276" s="29"/>
      <c r="BB276" s="29"/>
      <c r="BC276" s="30"/>
      <c r="BD276" s="283"/>
      <c r="BE276" s="283"/>
      <c r="BF276" s="283"/>
      <c r="BG276" s="283"/>
      <c r="BH276" s="32"/>
      <c r="BI276" s="56"/>
      <c r="BJ276" s="509"/>
    </row>
    <row r="277" spans="2:62" s="15" customFormat="1" ht="21" x14ac:dyDescent="0.25">
      <c r="B277" s="47"/>
      <c r="C277" s="20">
        <f t="shared" si="62"/>
        <v>45642</v>
      </c>
      <c r="D277" s="190">
        <f>SUMIFS('Transport-DB'!R:R,'Transport-DB'!C:C,"="&amp;'Work DB'!C277,'Transport-DB'!F:F,"="&amp;'Work DB'!$D$4)</f>
        <v>0</v>
      </c>
      <c r="E277" s="191">
        <f>SUMIFS('Transport-DB'!R:R,'Transport-DB'!C:C,"="&amp;'Work DB'!C277,'Transport-DB'!F:F,"="&amp;'Work DB'!$E$4)</f>
        <v>0</v>
      </c>
      <c r="F277" s="191">
        <f>SUMIFS('Transport-DB'!R:R,'Transport-DB'!C:C,"="&amp;'Work DB'!C277,'Transport-DB'!F:F,"="&amp;'Work DB'!$F$4)</f>
        <v>0</v>
      </c>
      <c r="G277" s="191">
        <f>SUMIFS('Transport-DB'!R:R,'Transport-DB'!C:C,"="&amp;'Work DB'!C277,'Transport-DB'!F:F,"="&amp;'Work DB'!$G$4)</f>
        <v>0</v>
      </c>
      <c r="H277" s="188">
        <f>SUMIFS('Transport-DB'!R:R,'Transport-DB'!C:C,"="&amp;'Work DB'!C277,'Transport-DB'!F:F,"="&amp;'Work DB'!$H$4)</f>
        <v>0</v>
      </c>
      <c r="I277" s="191">
        <f>SUMIFS('Transport-DB'!R:R,'Transport-DB'!C:C,"="&amp;'Work DB'!C277,'Transport-DB'!F:F,"="&amp;'Work DB'!$I$4)</f>
        <v>0</v>
      </c>
      <c r="J277" s="483">
        <f>SUMIFS('Transport-DB'!R:R,'Transport-DB'!C:C,"="&amp;'Work DB'!C277,'Transport-DB'!F:F,"="&amp;'Work DB'!$J$4)</f>
        <v>0</v>
      </c>
      <c r="K277" s="190">
        <f>SUMIFS('Transport-DB'!Q:Q,'Transport-DB'!C:C,"="&amp;'Work DB'!C277,'Transport-DB'!F:F,"="&amp;'Work DB'!$K$4)</f>
        <v>0</v>
      </c>
      <c r="L277" s="191">
        <f>SUMIFS('Transport-DB'!Q:Q,'Transport-DB'!C:C,"="&amp;'Work DB'!C277,'Transport-DB'!F:F,"="&amp;'Work DB'!$L$4)</f>
        <v>0</v>
      </c>
      <c r="M277" s="191">
        <f>SUMIFS('Transport-DB'!Q:Q,'Transport-DB'!C:C,"="&amp;'Work DB'!C277,'Transport-DB'!F:F,"="&amp;'Work DB'!$M$4)</f>
        <v>0</v>
      </c>
      <c r="N277" s="191">
        <f>SUMIFS('Transport-DB'!Q:Q,'Transport-DB'!C:C,"="&amp;'Work DB'!C277,'Transport-DB'!F:F,"="&amp;'Work DB'!$N$4)</f>
        <v>0</v>
      </c>
      <c r="O277" s="191">
        <f>SUMIFS('Transport-DB'!Q:Q,'Transport-DB'!C:C,"="&amp;'Work DB'!C277,'Transport-DB'!F:F,"="&amp;'Work DB'!$O$4)</f>
        <v>0</v>
      </c>
      <c r="P277" s="191">
        <f>SUMIFS('Transport-DB'!Q:Q,'Transport-DB'!C:C,"="&amp;'Work DB'!C277,'Transport-DB'!F:F,"="&amp;'Work DB'!$P$4)</f>
        <v>0</v>
      </c>
      <c r="Q277" s="188">
        <f>SUMIFS('Transport-DB'!Q:Q,'Transport-DB'!C:C,"="&amp;'Work DB'!C277,'Transport-DB'!F:F,"="&amp;'Work DB'!$Q$4)</f>
        <v>0</v>
      </c>
      <c r="R277" s="189">
        <f>SUMIFS('Transport-DB'!Q:Q,'Transport-DB'!C:C,"="&amp;'Work DB'!C277,'Transport-DB'!F:F,"="&amp;'Work DB'!$R$4)</f>
        <v>0</v>
      </c>
      <c r="S277" s="190">
        <f t="shared" si="61"/>
        <v>0</v>
      </c>
      <c r="T277" s="191">
        <f t="shared" si="60"/>
        <v>0</v>
      </c>
      <c r="U277" s="191"/>
      <c r="V277" s="191"/>
      <c r="W277" s="191"/>
      <c r="X277" s="191"/>
      <c r="Y277" s="189"/>
      <c r="Z277" s="283"/>
      <c r="AA277" s="190">
        <f>SUMIFS('Transport-DB'!S:S,'Transport-DB'!C:C,"="&amp;'Work DB'!C277,'Transport-DB'!F:F,"="&amp;'Work DB'!$AA$4)</f>
        <v>0</v>
      </c>
      <c r="AB277" s="191">
        <f>SUMIFS('Transport-DB'!S:S,'Transport-DB'!C:C,"="&amp;'Work DB'!C277,'Transport-DB'!F:F,"="&amp;'Work DB'!$AB$4)</f>
        <v>0</v>
      </c>
      <c r="AC277" s="191">
        <f>SUMIFS('Transport-DB'!S:S,'Transport-DB'!C:C,"="&amp;'Work DB'!C277,'Transport-DB'!F:F,"="&amp;'Work DB'!$AC$4)</f>
        <v>0</v>
      </c>
      <c r="AD277" s="188">
        <f>SUMIFS('Transport-DB'!S:S,'Transport-DB'!C:C,"="&amp;'Work DB'!C277,'Transport-DB'!F:F,"="&amp;'Work DB'!$AD$4)</f>
        <v>0</v>
      </c>
      <c r="AE277" s="188">
        <f>SUMIFS('Transport-DB'!S:S,'Transport-DB'!C:C,"="&amp;'Work DB'!C277,'Transport-DB'!F:F,"="&amp;'Work DB'!$AE$4)</f>
        <v>0</v>
      </c>
      <c r="AF277" s="188">
        <f>SUMIFS('Transport-DB'!S:S,'Transport-DB'!C:C,"="&amp;'Work DB'!C277,'Transport-DB'!F:F,"="&amp;'Work DB'!$AF$4)</f>
        <v>0</v>
      </c>
      <c r="AG277" s="189"/>
      <c r="AH277" s="230">
        <f>SUMIFS('Transport-DB'!T:T,'Transport-DB'!C:C,"="&amp;'Work DB'!C277)</f>
        <v>0</v>
      </c>
      <c r="AI277" s="32"/>
      <c r="AJ277" s="29"/>
      <c r="AK277" s="30">
        <f>SUMIFS(Civil_DB[بتن],Civil_DB[تاریخ],"="&amp;'Work DB'!C277)</f>
        <v>0</v>
      </c>
      <c r="AL277" s="28"/>
      <c r="AM277" s="29"/>
      <c r="AN277" s="31"/>
      <c r="AO277" s="28"/>
      <c r="AP277" s="29"/>
      <c r="AQ277" s="29"/>
      <c r="AR277" s="30"/>
      <c r="AS277" s="28"/>
      <c r="AT277" s="29"/>
      <c r="AU277" s="30"/>
      <c r="AV277" s="206"/>
      <c r="AW277" s="29"/>
      <c r="AX277" s="29"/>
      <c r="AY277" s="29"/>
      <c r="AZ277" s="29"/>
      <c r="BA277" s="29"/>
      <c r="BB277" s="29"/>
      <c r="BC277" s="30"/>
      <c r="BD277" s="283"/>
      <c r="BE277" s="283"/>
      <c r="BF277" s="283"/>
      <c r="BG277" s="283"/>
      <c r="BH277" s="32"/>
      <c r="BI277" s="56"/>
      <c r="BJ277" s="509"/>
    </row>
    <row r="278" spans="2:62" s="15" customFormat="1" ht="21" x14ac:dyDescent="0.25">
      <c r="B278" s="47"/>
      <c r="C278" s="20">
        <f t="shared" si="62"/>
        <v>45643</v>
      </c>
      <c r="D278" s="190">
        <f>SUMIFS('Transport-DB'!R:R,'Transport-DB'!C:C,"="&amp;'Work DB'!C278,'Transport-DB'!F:F,"="&amp;'Work DB'!$D$4)</f>
        <v>0</v>
      </c>
      <c r="E278" s="191">
        <f>SUMIFS('Transport-DB'!R:R,'Transport-DB'!C:C,"="&amp;'Work DB'!C278,'Transport-DB'!F:F,"="&amp;'Work DB'!$E$4)</f>
        <v>0</v>
      </c>
      <c r="F278" s="191">
        <f>SUMIFS('Transport-DB'!R:R,'Transport-DB'!C:C,"="&amp;'Work DB'!C278,'Transport-DB'!F:F,"="&amp;'Work DB'!$F$4)</f>
        <v>0</v>
      </c>
      <c r="G278" s="191">
        <f>SUMIFS('Transport-DB'!R:R,'Transport-DB'!C:C,"="&amp;'Work DB'!C278,'Transport-DB'!F:F,"="&amp;'Work DB'!$G$4)</f>
        <v>0</v>
      </c>
      <c r="H278" s="188">
        <f>SUMIFS('Transport-DB'!R:R,'Transport-DB'!C:C,"="&amp;'Work DB'!C278,'Transport-DB'!F:F,"="&amp;'Work DB'!$H$4)</f>
        <v>0</v>
      </c>
      <c r="I278" s="191">
        <f>SUMIFS('Transport-DB'!R:R,'Transport-DB'!C:C,"="&amp;'Work DB'!C278,'Transport-DB'!F:F,"="&amp;'Work DB'!$I$4)</f>
        <v>0</v>
      </c>
      <c r="J278" s="483">
        <f>SUMIFS('Transport-DB'!R:R,'Transport-DB'!C:C,"="&amp;'Work DB'!C278,'Transport-DB'!F:F,"="&amp;'Work DB'!$J$4)</f>
        <v>0</v>
      </c>
      <c r="K278" s="190">
        <f>SUMIFS('Transport-DB'!Q:Q,'Transport-DB'!C:C,"="&amp;'Work DB'!C278,'Transport-DB'!F:F,"="&amp;'Work DB'!$K$4)</f>
        <v>0</v>
      </c>
      <c r="L278" s="191">
        <f>SUMIFS('Transport-DB'!Q:Q,'Transport-DB'!C:C,"="&amp;'Work DB'!C278,'Transport-DB'!F:F,"="&amp;'Work DB'!$L$4)</f>
        <v>0</v>
      </c>
      <c r="M278" s="191">
        <f>SUMIFS('Transport-DB'!Q:Q,'Transport-DB'!C:C,"="&amp;'Work DB'!C278,'Transport-DB'!F:F,"="&amp;'Work DB'!$M$4)</f>
        <v>0</v>
      </c>
      <c r="N278" s="191">
        <f>SUMIFS('Transport-DB'!Q:Q,'Transport-DB'!C:C,"="&amp;'Work DB'!C278,'Transport-DB'!F:F,"="&amp;'Work DB'!$N$4)</f>
        <v>0</v>
      </c>
      <c r="O278" s="191">
        <f>SUMIFS('Transport-DB'!Q:Q,'Transport-DB'!C:C,"="&amp;'Work DB'!C278,'Transport-DB'!F:F,"="&amp;'Work DB'!$O$4)</f>
        <v>0</v>
      </c>
      <c r="P278" s="191">
        <f>SUMIFS('Transport-DB'!Q:Q,'Transport-DB'!C:C,"="&amp;'Work DB'!C278,'Transport-DB'!F:F,"="&amp;'Work DB'!$P$4)</f>
        <v>0</v>
      </c>
      <c r="Q278" s="188">
        <f>SUMIFS('Transport-DB'!Q:Q,'Transport-DB'!C:C,"="&amp;'Work DB'!C278,'Transport-DB'!F:F,"="&amp;'Work DB'!$Q$4)</f>
        <v>0</v>
      </c>
      <c r="R278" s="189">
        <f>SUMIFS('Transport-DB'!Q:Q,'Transport-DB'!C:C,"="&amp;'Work DB'!C278,'Transport-DB'!F:F,"="&amp;'Work DB'!$R$4)</f>
        <v>0</v>
      </c>
      <c r="S278" s="190">
        <f t="shared" si="61"/>
        <v>0</v>
      </c>
      <c r="T278" s="191">
        <f t="shared" si="60"/>
        <v>0</v>
      </c>
      <c r="U278" s="191"/>
      <c r="V278" s="191"/>
      <c r="W278" s="191"/>
      <c r="X278" s="191"/>
      <c r="Y278" s="189"/>
      <c r="Z278" s="283"/>
      <c r="AA278" s="190">
        <f>SUMIFS('Transport-DB'!S:S,'Transport-DB'!C:C,"="&amp;'Work DB'!C278,'Transport-DB'!F:F,"="&amp;'Work DB'!$AA$4)</f>
        <v>0</v>
      </c>
      <c r="AB278" s="191">
        <f>SUMIFS('Transport-DB'!S:S,'Transport-DB'!C:C,"="&amp;'Work DB'!C278,'Transport-DB'!F:F,"="&amp;'Work DB'!$AB$4)</f>
        <v>0</v>
      </c>
      <c r="AC278" s="191">
        <f>SUMIFS('Transport-DB'!S:S,'Transport-DB'!C:C,"="&amp;'Work DB'!C278,'Transport-DB'!F:F,"="&amp;'Work DB'!$AC$4)</f>
        <v>0</v>
      </c>
      <c r="AD278" s="188">
        <f>SUMIFS('Transport-DB'!S:S,'Transport-DB'!C:C,"="&amp;'Work DB'!C278,'Transport-DB'!F:F,"="&amp;'Work DB'!$AD$4)</f>
        <v>0</v>
      </c>
      <c r="AE278" s="188">
        <f>SUMIFS('Transport-DB'!S:S,'Transport-DB'!C:C,"="&amp;'Work DB'!C278,'Transport-DB'!F:F,"="&amp;'Work DB'!$AE$4)</f>
        <v>0</v>
      </c>
      <c r="AF278" s="188">
        <f>SUMIFS('Transport-DB'!S:S,'Transport-DB'!C:C,"="&amp;'Work DB'!C278,'Transport-DB'!F:F,"="&amp;'Work DB'!$AF$4)</f>
        <v>0</v>
      </c>
      <c r="AG278" s="189"/>
      <c r="AH278" s="230">
        <f>SUMIFS('Transport-DB'!T:T,'Transport-DB'!C:C,"="&amp;'Work DB'!C278)</f>
        <v>0</v>
      </c>
      <c r="AI278" s="32"/>
      <c r="AJ278" s="29"/>
      <c r="AK278" s="30">
        <f>SUMIFS(Civil_DB[بتن],Civil_DB[تاریخ],"="&amp;'Work DB'!C278)</f>
        <v>0</v>
      </c>
      <c r="AL278" s="28"/>
      <c r="AM278" s="29"/>
      <c r="AN278" s="31"/>
      <c r="AO278" s="28"/>
      <c r="AP278" s="29"/>
      <c r="AQ278" s="29"/>
      <c r="AR278" s="30"/>
      <c r="AS278" s="28"/>
      <c r="AT278" s="29"/>
      <c r="AU278" s="30"/>
      <c r="AV278" s="206"/>
      <c r="AW278" s="29"/>
      <c r="AX278" s="29"/>
      <c r="AY278" s="29"/>
      <c r="AZ278" s="29"/>
      <c r="BA278" s="29"/>
      <c r="BB278" s="29"/>
      <c r="BC278" s="30"/>
      <c r="BD278" s="283"/>
      <c r="BE278" s="283"/>
      <c r="BF278" s="283"/>
      <c r="BG278" s="283"/>
      <c r="BH278" s="32"/>
      <c r="BI278" s="56"/>
      <c r="BJ278" s="509"/>
    </row>
    <row r="279" spans="2:62" s="15" customFormat="1" ht="21" x14ac:dyDescent="0.25">
      <c r="B279" s="47"/>
      <c r="C279" s="20">
        <f t="shared" si="62"/>
        <v>45644</v>
      </c>
      <c r="D279" s="190">
        <f>SUMIFS('Transport-DB'!R:R,'Transport-DB'!C:C,"="&amp;'Work DB'!C279,'Transport-DB'!F:F,"="&amp;'Work DB'!$D$4)</f>
        <v>0</v>
      </c>
      <c r="E279" s="191">
        <f>SUMIFS('Transport-DB'!R:R,'Transport-DB'!C:C,"="&amp;'Work DB'!C279,'Transport-DB'!F:F,"="&amp;'Work DB'!$E$4)</f>
        <v>0</v>
      </c>
      <c r="F279" s="191">
        <f>SUMIFS('Transport-DB'!R:R,'Transport-DB'!C:C,"="&amp;'Work DB'!C279,'Transport-DB'!F:F,"="&amp;'Work DB'!$F$4)</f>
        <v>0</v>
      </c>
      <c r="G279" s="191">
        <f>SUMIFS('Transport-DB'!R:R,'Transport-DB'!C:C,"="&amp;'Work DB'!C279,'Transport-DB'!F:F,"="&amp;'Work DB'!$G$4)</f>
        <v>0</v>
      </c>
      <c r="H279" s="188">
        <f>SUMIFS('Transport-DB'!R:R,'Transport-DB'!C:C,"="&amp;'Work DB'!C279,'Transport-DB'!F:F,"="&amp;'Work DB'!$H$4)</f>
        <v>0</v>
      </c>
      <c r="I279" s="191">
        <f>SUMIFS('Transport-DB'!R:R,'Transport-DB'!C:C,"="&amp;'Work DB'!C279,'Transport-DB'!F:F,"="&amp;'Work DB'!$I$4)</f>
        <v>0</v>
      </c>
      <c r="J279" s="483">
        <f>SUMIFS('Transport-DB'!R:R,'Transport-DB'!C:C,"="&amp;'Work DB'!C279,'Transport-DB'!F:F,"="&amp;'Work DB'!$J$4)</f>
        <v>0</v>
      </c>
      <c r="K279" s="190">
        <f>SUMIFS('Transport-DB'!Q:Q,'Transport-DB'!C:C,"="&amp;'Work DB'!C279,'Transport-DB'!F:F,"="&amp;'Work DB'!$K$4)</f>
        <v>0</v>
      </c>
      <c r="L279" s="191">
        <f>SUMIFS('Transport-DB'!Q:Q,'Transport-DB'!C:C,"="&amp;'Work DB'!C279,'Transport-DB'!F:F,"="&amp;'Work DB'!$L$4)</f>
        <v>0</v>
      </c>
      <c r="M279" s="191">
        <f>SUMIFS('Transport-DB'!Q:Q,'Transport-DB'!C:C,"="&amp;'Work DB'!C279,'Transport-DB'!F:F,"="&amp;'Work DB'!$M$4)</f>
        <v>0</v>
      </c>
      <c r="N279" s="191">
        <f>SUMIFS('Transport-DB'!Q:Q,'Transport-DB'!C:C,"="&amp;'Work DB'!C279,'Transport-DB'!F:F,"="&amp;'Work DB'!$N$4)</f>
        <v>0</v>
      </c>
      <c r="O279" s="191">
        <f>SUMIFS('Transport-DB'!Q:Q,'Transport-DB'!C:C,"="&amp;'Work DB'!C279,'Transport-DB'!F:F,"="&amp;'Work DB'!$O$4)</f>
        <v>0</v>
      </c>
      <c r="P279" s="191">
        <f>SUMIFS('Transport-DB'!Q:Q,'Transport-DB'!C:C,"="&amp;'Work DB'!C279,'Transport-DB'!F:F,"="&amp;'Work DB'!$P$4)</f>
        <v>0</v>
      </c>
      <c r="Q279" s="188">
        <f>SUMIFS('Transport-DB'!Q:Q,'Transport-DB'!C:C,"="&amp;'Work DB'!C279,'Transport-DB'!F:F,"="&amp;'Work DB'!$Q$4)</f>
        <v>0</v>
      </c>
      <c r="R279" s="189">
        <f>SUMIFS('Transport-DB'!Q:Q,'Transport-DB'!C:C,"="&amp;'Work DB'!C279,'Transport-DB'!F:F,"="&amp;'Work DB'!$R$4)</f>
        <v>0</v>
      </c>
      <c r="S279" s="190">
        <f t="shared" si="61"/>
        <v>0</v>
      </c>
      <c r="T279" s="191">
        <f t="shared" si="60"/>
        <v>0</v>
      </c>
      <c r="U279" s="191"/>
      <c r="V279" s="191"/>
      <c r="W279" s="191"/>
      <c r="X279" s="191"/>
      <c r="Y279" s="189"/>
      <c r="Z279" s="283"/>
      <c r="AA279" s="190">
        <f>SUMIFS('Transport-DB'!S:S,'Transport-DB'!C:C,"="&amp;'Work DB'!C279,'Transport-DB'!F:F,"="&amp;'Work DB'!$AA$4)</f>
        <v>0</v>
      </c>
      <c r="AB279" s="191">
        <f>SUMIFS('Transport-DB'!S:S,'Transport-DB'!C:C,"="&amp;'Work DB'!C279,'Transport-DB'!F:F,"="&amp;'Work DB'!$AB$4)</f>
        <v>0</v>
      </c>
      <c r="AC279" s="191">
        <f>SUMIFS('Transport-DB'!S:S,'Transport-DB'!C:C,"="&amp;'Work DB'!C279,'Transport-DB'!F:F,"="&amp;'Work DB'!$AC$4)</f>
        <v>0</v>
      </c>
      <c r="AD279" s="188">
        <f>SUMIFS('Transport-DB'!S:S,'Transport-DB'!C:C,"="&amp;'Work DB'!C279,'Transport-DB'!F:F,"="&amp;'Work DB'!$AD$4)</f>
        <v>0</v>
      </c>
      <c r="AE279" s="188">
        <f>SUMIFS('Transport-DB'!S:S,'Transport-DB'!C:C,"="&amp;'Work DB'!C279,'Transport-DB'!F:F,"="&amp;'Work DB'!$AE$4)</f>
        <v>0</v>
      </c>
      <c r="AF279" s="188">
        <f>SUMIFS('Transport-DB'!S:S,'Transport-DB'!C:C,"="&amp;'Work DB'!C279,'Transport-DB'!F:F,"="&amp;'Work DB'!$AF$4)</f>
        <v>0</v>
      </c>
      <c r="AG279" s="189"/>
      <c r="AH279" s="230">
        <f>SUMIFS('Transport-DB'!T:T,'Transport-DB'!C:C,"="&amp;'Work DB'!C279)</f>
        <v>0</v>
      </c>
      <c r="AI279" s="32"/>
      <c r="AJ279" s="29"/>
      <c r="AK279" s="30">
        <f>SUMIFS(Civil_DB[بتن],Civil_DB[تاریخ],"="&amp;'Work DB'!C279)</f>
        <v>0</v>
      </c>
      <c r="AL279" s="28"/>
      <c r="AM279" s="29"/>
      <c r="AN279" s="31"/>
      <c r="AO279" s="28"/>
      <c r="AP279" s="29"/>
      <c r="AQ279" s="29"/>
      <c r="AR279" s="30"/>
      <c r="AS279" s="28"/>
      <c r="AT279" s="29"/>
      <c r="AU279" s="30"/>
      <c r="AV279" s="206"/>
      <c r="AW279" s="29"/>
      <c r="AX279" s="29"/>
      <c r="AY279" s="29"/>
      <c r="AZ279" s="29"/>
      <c r="BA279" s="29"/>
      <c r="BB279" s="29"/>
      <c r="BC279" s="30"/>
      <c r="BD279" s="283"/>
      <c r="BE279" s="283"/>
      <c r="BF279" s="283"/>
      <c r="BG279" s="283"/>
      <c r="BH279" s="32"/>
      <c r="BI279" s="56"/>
      <c r="BJ279" s="509"/>
    </row>
    <row r="280" spans="2:62" s="15" customFormat="1" ht="21" x14ac:dyDescent="0.25">
      <c r="B280" s="47"/>
      <c r="C280" s="20">
        <f t="shared" si="62"/>
        <v>45645</v>
      </c>
      <c r="D280" s="190">
        <f>SUMIFS('Transport-DB'!R:R,'Transport-DB'!C:C,"="&amp;'Work DB'!C280,'Transport-DB'!F:F,"="&amp;'Work DB'!$D$4)</f>
        <v>0</v>
      </c>
      <c r="E280" s="191">
        <f>SUMIFS('Transport-DB'!R:R,'Transport-DB'!C:C,"="&amp;'Work DB'!C280,'Transport-DB'!F:F,"="&amp;'Work DB'!$E$4)</f>
        <v>0</v>
      </c>
      <c r="F280" s="191">
        <f>SUMIFS('Transport-DB'!R:R,'Transport-DB'!C:C,"="&amp;'Work DB'!C280,'Transport-DB'!F:F,"="&amp;'Work DB'!$F$4)</f>
        <v>0</v>
      </c>
      <c r="G280" s="191">
        <f>SUMIFS('Transport-DB'!R:R,'Transport-DB'!C:C,"="&amp;'Work DB'!C280,'Transport-DB'!F:F,"="&amp;'Work DB'!$G$4)</f>
        <v>0</v>
      </c>
      <c r="H280" s="188">
        <f>SUMIFS('Transport-DB'!R:R,'Transport-DB'!C:C,"="&amp;'Work DB'!C280,'Transport-DB'!F:F,"="&amp;'Work DB'!$H$4)</f>
        <v>0</v>
      </c>
      <c r="I280" s="191">
        <f>SUMIFS('Transport-DB'!R:R,'Transport-DB'!C:C,"="&amp;'Work DB'!C280,'Transport-DB'!F:F,"="&amp;'Work DB'!$I$4)</f>
        <v>0</v>
      </c>
      <c r="J280" s="483">
        <f>SUMIFS('Transport-DB'!R:R,'Transport-DB'!C:C,"="&amp;'Work DB'!C280,'Transport-DB'!F:F,"="&amp;'Work DB'!$J$4)</f>
        <v>0</v>
      </c>
      <c r="K280" s="190">
        <f>SUMIFS('Transport-DB'!Q:Q,'Transport-DB'!C:C,"="&amp;'Work DB'!C280,'Transport-DB'!F:F,"="&amp;'Work DB'!$K$4)</f>
        <v>0</v>
      </c>
      <c r="L280" s="191">
        <f>SUMIFS('Transport-DB'!Q:Q,'Transport-DB'!C:C,"="&amp;'Work DB'!C280,'Transport-DB'!F:F,"="&amp;'Work DB'!$L$4)</f>
        <v>0</v>
      </c>
      <c r="M280" s="191">
        <f>SUMIFS('Transport-DB'!Q:Q,'Transport-DB'!C:C,"="&amp;'Work DB'!C280,'Transport-DB'!F:F,"="&amp;'Work DB'!$M$4)</f>
        <v>0</v>
      </c>
      <c r="N280" s="191">
        <f>SUMIFS('Transport-DB'!Q:Q,'Transport-DB'!C:C,"="&amp;'Work DB'!C280,'Transport-DB'!F:F,"="&amp;'Work DB'!$N$4)</f>
        <v>0</v>
      </c>
      <c r="O280" s="191">
        <f>SUMIFS('Transport-DB'!Q:Q,'Transport-DB'!C:C,"="&amp;'Work DB'!C280,'Transport-DB'!F:F,"="&amp;'Work DB'!$O$4)</f>
        <v>0</v>
      </c>
      <c r="P280" s="191">
        <f>SUMIFS('Transport-DB'!Q:Q,'Transport-DB'!C:C,"="&amp;'Work DB'!C280,'Transport-DB'!F:F,"="&amp;'Work DB'!$P$4)</f>
        <v>0</v>
      </c>
      <c r="Q280" s="188">
        <f>SUMIFS('Transport-DB'!Q:Q,'Transport-DB'!C:C,"="&amp;'Work DB'!C280,'Transport-DB'!F:F,"="&amp;'Work DB'!$Q$4)</f>
        <v>0</v>
      </c>
      <c r="R280" s="189">
        <f>SUMIFS('Transport-DB'!Q:Q,'Transport-DB'!C:C,"="&amp;'Work DB'!C280,'Transport-DB'!F:F,"="&amp;'Work DB'!$R$4)</f>
        <v>0</v>
      </c>
      <c r="S280" s="190">
        <f t="shared" si="61"/>
        <v>0</v>
      </c>
      <c r="T280" s="191">
        <f t="shared" si="60"/>
        <v>0</v>
      </c>
      <c r="U280" s="191"/>
      <c r="V280" s="191"/>
      <c r="W280" s="191"/>
      <c r="X280" s="191"/>
      <c r="Y280" s="189"/>
      <c r="Z280" s="283"/>
      <c r="AA280" s="190">
        <f>SUMIFS('Transport-DB'!S:S,'Transport-DB'!C:C,"="&amp;'Work DB'!C280,'Transport-DB'!F:F,"="&amp;'Work DB'!$AA$4)</f>
        <v>0</v>
      </c>
      <c r="AB280" s="191">
        <f>SUMIFS('Transport-DB'!S:S,'Transport-DB'!C:C,"="&amp;'Work DB'!C280,'Transport-DB'!F:F,"="&amp;'Work DB'!$AB$4)</f>
        <v>0</v>
      </c>
      <c r="AC280" s="191">
        <f>SUMIFS('Transport-DB'!S:S,'Transport-DB'!C:C,"="&amp;'Work DB'!C280,'Transport-DB'!F:F,"="&amp;'Work DB'!$AC$4)</f>
        <v>0</v>
      </c>
      <c r="AD280" s="188">
        <f>SUMIFS('Transport-DB'!S:S,'Transport-DB'!C:C,"="&amp;'Work DB'!C280,'Transport-DB'!F:F,"="&amp;'Work DB'!$AD$4)</f>
        <v>0</v>
      </c>
      <c r="AE280" s="188">
        <f>SUMIFS('Transport-DB'!S:S,'Transport-DB'!C:C,"="&amp;'Work DB'!C280,'Transport-DB'!F:F,"="&amp;'Work DB'!$AE$4)</f>
        <v>0</v>
      </c>
      <c r="AF280" s="188">
        <f>SUMIFS('Transport-DB'!S:S,'Transport-DB'!C:C,"="&amp;'Work DB'!C280,'Transport-DB'!F:F,"="&amp;'Work DB'!$AF$4)</f>
        <v>0</v>
      </c>
      <c r="AG280" s="189"/>
      <c r="AH280" s="230">
        <f>SUMIFS('Transport-DB'!T:T,'Transport-DB'!C:C,"="&amp;'Work DB'!C280)</f>
        <v>0</v>
      </c>
      <c r="AI280" s="32"/>
      <c r="AJ280" s="29"/>
      <c r="AK280" s="30">
        <f>SUMIFS(Civil_DB[بتن],Civil_DB[تاریخ],"="&amp;'Work DB'!C280)</f>
        <v>0</v>
      </c>
      <c r="AL280" s="28"/>
      <c r="AM280" s="29"/>
      <c r="AN280" s="31"/>
      <c r="AO280" s="28"/>
      <c r="AP280" s="29"/>
      <c r="AQ280" s="29"/>
      <c r="AR280" s="30"/>
      <c r="AS280" s="28"/>
      <c r="AT280" s="29"/>
      <c r="AU280" s="30"/>
      <c r="AV280" s="206"/>
      <c r="AW280" s="29"/>
      <c r="AX280" s="29"/>
      <c r="AY280" s="29"/>
      <c r="AZ280" s="29"/>
      <c r="BA280" s="29"/>
      <c r="BB280" s="29"/>
      <c r="BC280" s="30"/>
      <c r="BD280" s="283"/>
      <c r="BE280" s="283"/>
      <c r="BF280" s="283"/>
      <c r="BG280" s="283"/>
      <c r="BH280" s="32"/>
      <c r="BI280" s="56"/>
      <c r="BJ280" s="509"/>
    </row>
    <row r="281" spans="2:62" s="15" customFormat="1" ht="21" x14ac:dyDescent="0.25">
      <c r="B281" s="47"/>
      <c r="C281" s="20">
        <f t="shared" si="62"/>
        <v>45646</v>
      </c>
      <c r="D281" s="190">
        <f>SUMIFS('Transport-DB'!R:R,'Transport-DB'!C:C,"="&amp;'Work DB'!C281,'Transport-DB'!F:F,"="&amp;'Work DB'!$D$4)</f>
        <v>0</v>
      </c>
      <c r="E281" s="191">
        <f>SUMIFS('Transport-DB'!R:R,'Transport-DB'!C:C,"="&amp;'Work DB'!C281,'Transport-DB'!F:F,"="&amp;'Work DB'!$E$4)</f>
        <v>0</v>
      </c>
      <c r="F281" s="191">
        <f>SUMIFS('Transport-DB'!R:R,'Transport-DB'!C:C,"="&amp;'Work DB'!C281,'Transport-DB'!F:F,"="&amp;'Work DB'!$F$4)</f>
        <v>0</v>
      </c>
      <c r="G281" s="191">
        <f>SUMIFS('Transport-DB'!R:R,'Transport-DB'!C:C,"="&amp;'Work DB'!C281,'Transport-DB'!F:F,"="&amp;'Work DB'!$G$4)</f>
        <v>0</v>
      </c>
      <c r="H281" s="188">
        <f>SUMIFS('Transport-DB'!R:R,'Transport-DB'!C:C,"="&amp;'Work DB'!C281,'Transport-DB'!F:F,"="&amp;'Work DB'!$H$4)</f>
        <v>0</v>
      </c>
      <c r="I281" s="191">
        <f>SUMIFS('Transport-DB'!R:R,'Transport-DB'!C:C,"="&amp;'Work DB'!C281,'Transport-DB'!F:F,"="&amp;'Work DB'!$I$4)</f>
        <v>0</v>
      </c>
      <c r="J281" s="483">
        <f>SUMIFS('Transport-DB'!R:R,'Transport-DB'!C:C,"="&amp;'Work DB'!C281,'Transport-DB'!F:F,"="&amp;'Work DB'!$J$4)</f>
        <v>0</v>
      </c>
      <c r="K281" s="190">
        <f>SUMIFS('Transport-DB'!Q:Q,'Transport-DB'!C:C,"="&amp;'Work DB'!C281,'Transport-DB'!F:F,"="&amp;'Work DB'!$K$4)</f>
        <v>0</v>
      </c>
      <c r="L281" s="191">
        <f>SUMIFS('Transport-DB'!Q:Q,'Transport-DB'!C:C,"="&amp;'Work DB'!C281,'Transport-DB'!F:F,"="&amp;'Work DB'!$L$4)</f>
        <v>0</v>
      </c>
      <c r="M281" s="191">
        <f>SUMIFS('Transport-DB'!Q:Q,'Transport-DB'!C:C,"="&amp;'Work DB'!C281,'Transport-DB'!F:F,"="&amp;'Work DB'!$M$4)</f>
        <v>0</v>
      </c>
      <c r="N281" s="191">
        <f>SUMIFS('Transport-DB'!Q:Q,'Transport-DB'!C:C,"="&amp;'Work DB'!C281,'Transport-DB'!F:F,"="&amp;'Work DB'!$N$4)</f>
        <v>0</v>
      </c>
      <c r="O281" s="191">
        <f>SUMIFS('Transport-DB'!Q:Q,'Transport-DB'!C:C,"="&amp;'Work DB'!C281,'Transport-DB'!F:F,"="&amp;'Work DB'!$O$4)</f>
        <v>0</v>
      </c>
      <c r="P281" s="191">
        <f>SUMIFS('Transport-DB'!Q:Q,'Transport-DB'!C:C,"="&amp;'Work DB'!C281,'Transport-DB'!F:F,"="&amp;'Work DB'!$P$4)</f>
        <v>0</v>
      </c>
      <c r="Q281" s="188">
        <f>SUMIFS('Transport-DB'!Q:Q,'Transport-DB'!C:C,"="&amp;'Work DB'!C281,'Transport-DB'!F:F,"="&amp;'Work DB'!$Q$4)</f>
        <v>0</v>
      </c>
      <c r="R281" s="189">
        <f>SUMIFS('Transport-DB'!Q:Q,'Transport-DB'!C:C,"="&amp;'Work DB'!C281,'Transport-DB'!F:F,"="&amp;'Work DB'!$R$4)</f>
        <v>0</v>
      </c>
      <c r="S281" s="190">
        <f t="shared" si="61"/>
        <v>0</v>
      </c>
      <c r="T281" s="191">
        <f t="shared" si="60"/>
        <v>0</v>
      </c>
      <c r="U281" s="191"/>
      <c r="V281" s="191"/>
      <c r="W281" s="191"/>
      <c r="X281" s="191"/>
      <c r="Y281" s="189"/>
      <c r="Z281" s="283"/>
      <c r="AA281" s="190">
        <f>SUMIFS('Transport-DB'!S:S,'Transport-DB'!C:C,"="&amp;'Work DB'!C281,'Transport-DB'!F:F,"="&amp;'Work DB'!$AA$4)</f>
        <v>0</v>
      </c>
      <c r="AB281" s="191">
        <f>SUMIFS('Transport-DB'!S:S,'Transport-DB'!C:C,"="&amp;'Work DB'!C281,'Transport-DB'!F:F,"="&amp;'Work DB'!$AB$4)</f>
        <v>0</v>
      </c>
      <c r="AC281" s="191">
        <f>SUMIFS('Transport-DB'!S:S,'Transport-DB'!C:C,"="&amp;'Work DB'!C281,'Transport-DB'!F:F,"="&amp;'Work DB'!$AC$4)</f>
        <v>0</v>
      </c>
      <c r="AD281" s="188">
        <f>SUMIFS('Transport-DB'!S:S,'Transport-DB'!C:C,"="&amp;'Work DB'!C281,'Transport-DB'!F:F,"="&amp;'Work DB'!$AD$4)</f>
        <v>0</v>
      </c>
      <c r="AE281" s="188">
        <f>SUMIFS('Transport-DB'!S:S,'Transport-DB'!C:C,"="&amp;'Work DB'!C281,'Transport-DB'!F:F,"="&amp;'Work DB'!$AE$4)</f>
        <v>0</v>
      </c>
      <c r="AF281" s="188">
        <f>SUMIFS('Transport-DB'!S:S,'Transport-DB'!C:C,"="&amp;'Work DB'!C281,'Transport-DB'!F:F,"="&amp;'Work DB'!$AF$4)</f>
        <v>0</v>
      </c>
      <c r="AG281" s="189"/>
      <c r="AH281" s="230">
        <f>SUMIFS('Transport-DB'!T:T,'Transport-DB'!C:C,"="&amp;'Work DB'!C281)</f>
        <v>0</v>
      </c>
      <c r="AI281" s="32"/>
      <c r="AJ281" s="29"/>
      <c r="AK281" s="30">
        <f>SUMIFS(Civil_DB[بتن],Civil_DB[تاریخ],"="&amp;'Work DB'!C281)</f>
        <v>0</v>
      </c>
      <c r="AL281" s="28"/>
      <c r="AM281" s="29"/>
      <c r="AN281" s="31"/>
      <c r="AO281" s="28"/>
      <c r="AP281" s="29"/>
      <c r="AQ281" s="29"/>
      <c r="AR281" s="30"/>
      <c r="AS281" s="28"/>
      <c r="AT281" s="29"/>
      <c r="AU281" s="30"/>
      <c r="AV281" s="206"/>
      <c r="AW281" s="29"/>
      <c r="AX281" s="29"/>
      <c r="AY281" s="29"/>
      <c r="AZ281" s="29"/>
      <c r="BA281" s="29"/>
      <c r="BB281" s="29"/>
      <c r="BC281" s="30"/>
      <c r="BD281" s="283"/>
      <c r="BE281" s="283"/>
      <c r="BF281" s="283"/>
      <c r="BG281" s="283"/>
      <c r="BH281" s="32"/>
      <c r="BI281" s="56"/>
      <c r="BJ281" s="509"/>
    </row>
    <row r="282" spans="2:62" s="15" customFormat="1" ht="21" x14ac:dyDescent="0.25">
      <c r="B282" s="47"/>
      <c r="C282" s="201">
        <f t="shared" si="62"/>
        <v>45647</v>
      </c>
      <c r="D282" s="202">
        <f>SUMIFS('Transport-DB'!R:R,'Transport-DB'!C:C,"="&amp;'Work DB'!C282,'Transport-DB'!F:F,"="&amp;'Work DB'!$D$4)</f>
        <v>0</v>
      </c>
      <c r="E282" s="203">
        <f>SUMIFS('Transport-DB'!R:R,'Transport-DB'!C:C,"="&amp;'Work DB'!C282,'Transport-DB'!F:F,"="&amp;'Work DB'!$E$4)</f>
        <v>0</v>
      </c>
      <c r="F282" s="203">
        <f>SUMIFS('Transport-DB'!R:R,'Transport-DB'!C:C,"="&amp;'Work DB'!C282,'Transport-DB'!F:F,"="&amp;'Work DB'!$F$4)</f>
        <v>0</v>
      </c>
      <c r="G282" s="191">
        <f>SUMIFS('Transport-DB'!R:R,'Transport-DB'!C:C,"="&amp;'Work DB'!C282,'Transport-DB'!F:F,"="&amp;'Work DB'!$G$4)</f>
        <v>0</v>
      </c>
      <c r="H282" s="188">
        <f>SUMIFS('Transport-DB'!R:R,'Transport-DB'!C:C,"="&amp;'Work DB'!C282,'Transport-DB'!F:F,"="&amp;'Work DB'!$H$4)</f>
        <v>0</v>
      </c>
      <c r="I282" s="191">
        <f>SUMIFS('Transport-DB'!R:R,'Transport-DB'!C:C,"="&amp;'Work DB'!C282,'Transport-DB'!F:F,"="&amp;'Work DB'!$I$4)</f>
        <v>0</v>
      </c>
      <c r="J282" s="483">
        <f>SUMIFS('Transport-DB'!R:R,'Transport-DB'!C:C,"="&amp;'Work DB'!C282,'Transport-DB'!F:F,"="&amp;'Work DB'!$J$4)</f>
        <v>0</v>
      </c>
      <c r="K282" s="202">
        <f>SUMIFS('Transport-DB'!Q:Q,'Transport-DB'!C:C,"="&amp;'Work DB'!C282,'Transport-DB'!F:F,"="&amp;'Work DB'!$K$4)</f>
        <v>0</v>
      </c>
      <c r="L282" s="203">
        <f>SUMIFS('Transport-DB'!Q:Q,'Transport-DB'!C:C,"="&amp;'Work DB'!C282,'Transport-DB'!F:F,"="&amp;'Work DB'!$L$4)</f>
        <v>0</v>
      </c>
      <c r="M282" s="203">
        <f>SUMIFS('Transport-DB'!Q:Q,'Transport-DB'!C:C,"="&amp;'Work DB'!C282,'Transport-DB'!F:F,"="&amp;'Work DB'!$M$4)</f>
        <v>0</v>
      </c>
      <c r="N282" s="203">
        <f>SUMIFS('Transport-DB'!Q:Q,'Transport-DB'!C:C,"="&amp;'Work DB'!C282,'Transport-DB'!F:F,"="&amp;'Work DB'!$N$4)</f>
        <v>0</v>
      </c>
      <c r="O282" s="203">
        <f>SUMIFS('Transport-DB'!Q:Q,'Transport-DB'!C:C,"="&amp;'Work DB'!C282,'Transport-DB'!F:F,"="&amp;'Work DB'!$O$4)</f>
        <v>0</v>
      </c>
      <c r="P282" s="191">
        <f>SUMIFS('Transport-DB'!Q:Q,'Transport-DB'!C:C,"="&amp;'Work DB'!C282,'Transport-DB'!F:F,"="&amp;'Work DB'!$P$4)</f>
        <v>0</v>
      </c>
      <c r="Q282" s="188">
        <f>SUMIFS('Transport-DB'!Q:Q,'Transport-DB'!C:C,"="&amp;'Work DB'!C282,'Transport-DB'!F:F,"="&amp;'Work DB'!$Q$4)</f>
        <v>0</v>
      </c>
      <c r="R282" s="189">
        <f>SUMIFS('Transport-DB'!Q:Q,'Transport-DB'!C:C,"="&amp;'Work DB'!C282,'Transport-DB'!F:F,"="&amp;'Work DB'!$R$4)</f>
        <v>0</v>
      </c>
      <c r="S282" s="190">
        <f t="shared" si="61"/>
        <v>0</v>
      </c>
      <c r="T282" s="203">
        <f t="shared" si="60"/>
        <v>0</v>
      </c>
      <c r="U282" s="203"/>
      <c r="V282" s="203"/>
      <c r="W282" s="203"/>
      <c r="X282" s="203"/>
      <c r="Y282" s="204"/>
      <c r="Z282" s="283"/>
      <c r="AA282" s="202">
        <f>SUMIFS('Transport-DB'!S:S,'Transport-DB'!C:C,"="&amp;'Work DB'!C282,'Transport-DB'!F:F,"="&amp;'Work DB'!$AA$4)</f>
        <v>0</v>
      </c>
      <c r="AB282" s="203">
        <f>SUMIFS('Transport-DB'!S:S,'Transport-DB'!C:C,"="&amp;'Work DB'!C282,'Transport-DB'!F:F,"="&amp;'Work DB'!$AB$4)</f>
        <v>0</v>
      </c>
      <c r="AC282" s="203">
        <f>SUMIFS('Transport-DB'!S:S,'Transport-DB'!C:C,"="&amp;'Work DB'!C282,'Transport-DB'!F:F,"="&amp;'Work DB'!$AC$4)</f>
        <v>0</v>
      </c>
      <c r="AD282" s="205">
        <f>SUMIFS('Transport-DB'!S:S,'Transport-DB'!C:C,"="&amp;'Work DB'!C282,'Transport-DB'!F:F,"="&amp;'Work DB'!$AD$4)</f>
        <v>0</v>
      </c>
      <c r="AE282" s="205">
        <f>SUMIFS('Transport-DB'!S:S,'Transport-DB'!C:C,"="&amp;'Work DB'!C282,'Transport-DB'!F:F,"="&amp;'Work DB'!$AE$4)</f>
        <v>0</v>
      </c>
      <c r="AF282" s="188">
        <f>SUMIFS('Transport-DB'!S:S,'Transport-DB'!C:C,"="&amp;'Work DB'!C282,'Transport-DB'!F:F,"="&amp;'Work DB'!$AF$4)</f>
        <v>0</v>
      </c>
      <c r="AG282" s="204"/>
      <c r="AH282" s="230">
        <f>SUMIFS('Transport-DB'!T:T,'Transport-DB'!C:C,"="&amp;'Work DB'!C282)</f>
        <v>0</v>
      </c>
      <c r="AI282" s="206"/>
      <c r="AJ282" s="203"/>
      <c r="AK282" s="30">
        <f>SUMIFS(Civil_DB[بتن],Civil_DB[تاریخ],"="&amp;'Work DB'!C282)</f>
        <v>0</v>
      </c>
      <c r="AL282" s="202"/>
      <c r="AM282" s="203"/>
      <c r="AN282" s="205"/>
      <c r="AO282" s="202"/>
      <c r="AP282" s="203"/>
      <c r="AQ282" s="203"/>
      <c r="AR282" s="204"/>
      <c r="AS282" s="202"/>
      <c r="AT282" s="203"/>
      <c r="AU282" s="204"/>
      <c r="AV282" s="206"/>
      <c r="AW282" s="203"/>
      <c r="AX282" s="203"/>
      <c r="AY282" s="203"/>
      <c r="AZ282" s="203"/>
      <c r="BA282" s="203"/>
      <c r="BB282" s="203"/>
      <c r="BC282" s="204"/>
      <c r="BD282" s="284"/>
      <c r="BE282" s="284"/>
      <c r="BF282" s="284"/>
      <c r="BG282" s="284"/>
      <c r="BH282" s="206"/>
      <c r="BI282" s="207" t="s">
        <v>42</v>
      </c>
      <c r="BJ282" s="509"/>
    </row>
    <row r="283" spans="2:62" s="15" customFormat="1" ht="21" x14ac:dyDescent="0.25">
      <c r="B283" s="47"/>
      <c r="C283" s="20">
        <f t="shared" si="62"/>
        <v>45648</v>
      </c>
      <c r="D283" s="190">
        <f>SUMIFS('Transport-DB'!R:R,'Transport-DB'!C:C,"="&amp;'Work DB'!C283,'Transport-DB'!F:F,"="&amp;'Work DB'!$D$4)</f>
        <v>0</v>
      </c>
      <c r="E283" s="191">
        <f>SUMIFS('Transport-DB'!R:R,'Transport-DB'!C:C,"="&amp;'Work DB'!C283,'Transport-DB'!F:F,"="&amp;'Work DB'!$E$4)</f>
        <v>0</v>
      </c>
      <c r="F283" s="191">
        <f>SUMIFS('Transport-DB'!R:R,'Transport-DB'!C:C,"="&amp;'Work DB'!C283,'Transport-DB'!F:F,"="&amp;'Work DB'!$F$4)</f>
        <v>0</v>
      </c>
      <c r="G283" s="191">
        <f>SUMIFS('Transport-DB'!R:R,'Transport-DB'!C:C,"="&amp;'Work DB'!C283,'Transport-DB'!F:F,"="&amp;'Work DB'!$G$4)</f>
        <v>0</v>
      </c>
      <c r="H283" s="188">
        <f>SUMIFS('Transport-DB'!R:R,'Transport-DB'!C:C,"="&amp;'Work DB'!C283,'Transport-DB'!F:F,"="&amp;'Work DB'!$H$4)</f>
        <v>0</v>
      </c>
      <c r="I283" s="191">
        <f>SUMIFS('Transport-DB'!R:R,'Transport-DB'!C:C,"="&amp;'Work DB'!C283,'Transport-DB'!F:F,"="&amp;'Work DB'!$I$4)</f>
        <v>0</v>
      </c>
      <c r="J283" s="483">
        <f>SUMIFS('Transport-DB'!R:R,'Transport-DB'!C:C,"="&amp;'Work DB'!C283,'Transport-DB'!F:F,"="&amp;'Work DB'!$J$4)</f>
        <v>0</v>
      </c>
      <c r="K283" s="190">
        <f>SUMIFS('Transport-DB'!Q:Q,'Transport-DB'!C:C,"="&amp;'Work DB'!C283,'Transport-DB'!F:F,"="&amp;'Work DB'!$K$4)</f>
        <v>0</v>
      </c>
      <c r="L283" s="191">
        <f>SUMIFS('Transport-DB'!Q:Q,'Transport-DB'!C:C,"="&amp;'Work DB'!C283,'Transport-DB'!F:F,"="&amp;'Work DB'!$L$4)</f>
        <v>0</v>
      </c>
      <c r="M283" s="191">
        <f>SUMIFS('Transport-DB'!Q:Q,'Transport-DB'!C:C,"="&amp;'Work DB'!C283,'Transport-DB'!F:F,"="&amp;'Work DB'!$M$4)</f>
        <v>0</v>
      </c>
      <c r="N283" s="191">
        <f>SUMIFS('Transport-DB'!Q:Q,'Transport-DB'!C:C,"="&amp;'Work DB'!C283,'Transport-DB'!F:F,"="&amp;'Work DB'!$N$4)</f>
        <v>0</v>
      </c>
      <c r="O283" s="191">
        <f>SUMIFS('Transport-DB'!Q:Q,'Transport-DB'!C:C,"="&amp;'Work DB'!C283,'Transport-DB'!F:F,"="&amp;'Work DB'!$O$4)</f>
        <v>0</v>
      </c>
      <c r="P283" s="191">
        <f>SUMIFS('Transport-DB'!Q:Q,'Transport-DB'!C:C,"="&amp;'Work DB'!C283,'Transport-DB'!F:F,"="&amp;'Work DB'!$P$4)</f>
        <v>0</v>
      </c>
      <c r="Q283" s="188">
        <f>SUMIFS('Transport-DB'!Q:Q,'Transport-DB'!C:C,"="&amp;'Work DB'!C283,'Transport-DB'!F:F,"="&amp;'Work DB'!$Q$4)</f>
        <v>0</v>
      </c>
      <c r="R283" s="189">
        <f>SUMIFS('Transport-DB'!Q:Q,'Transport-DB'!C:C,"="&amp;'Work DB'!C283,'Transport-DB'!F:F,"="&amp;'Work DB'!$R$4)</f>
        <v>0</v>
      </c>
      <c r="S283" s="190">
        <f t="shared" si="61"/>
        <v>0</v>
      </c>
      <c r="T283" s="191">
        <f t="shared" si="60"/>
        <v>0</v>
      </c>
      <c r="U283" s="191"/>
      <c r="V283" s="191"/>
      <c r="W283" s="191"/>
      <c r="X283" s="191"/>
      <c r="Y283" s="189"/>
      <c r="Z283" s="283"/>
      <c r="AA283" s="190">
        <f>SUMIFS('Transport-DB'!S:S,'Transport-DB'!C:C,"="&amp;'Work DB'!C283,'Transport-DB'!F:F,"="&amp;'Work DB'!$AA$4)</f>
        <v>0</v>
      </c>
      <c r="AB283" s="191">
        <f>SUMIFS('Transport-DB'!S:S,'Transport-DB'!C:C,"="&amp;'Work DB'!C283,'Transport-DB'!F:F,"="&amp;'Work DB'!$AB$4)</f>
        <v>0</v>
      </c>
      <c r="AC283" s="191">
        <f>SUMIFS('Transport-DB'!S:S,'Transport-DB'!C:C,"="&amp;'Work DB'!C283,'Transport-DB'!F:F,"="&amp;'Work DB'!$AC$4)</f>
        <v>0</v>
      </c>
      <c r="AD283" s="188">
        <f>SUMIFS('Transport-DB'!S:S,'Transport-DB'!C:C,"="&amp;'Work DB'!C283,'Transport-DB'!F:F,"="&amp;'Work DB'!$AD$4)</f>
        <v>0</v>
      </c>
      <c r="AE283" s="188">
        <f>SUMIFS('Transport-DB'!S:S,'Transport-DB'!C:C,"="&amp;'Work DB'!C283,'Transport-DB'!F:F,"="&amp;'Work DB'!$AE$4)</f>
        <v>0</v>
      </c>
      <c r="AF283" s="188">
        <f>SUMIFS('Transport-DB'!S:S,'Transport-DB'!C:C,"="&amp;'Work DB'!C283,'Transport-DB'!F:F,"="&amp;'Work DB'!$AF$4)</f>
        <v>0</v>
      </c>
      <c r="AG283" s="189"/>
      <c r="AH283" s="230">
        <f>SUMIFS('Transport-DB'!T:T,'Transport-DB'!C:C,"="&amp;'Work DB'!C283)</f>
        <v>0</v>
      </c>
      <c r="AI283" s="32"/>
      <c r="AJ283" s="29"/>
      <c r="AK283" s="30">
        <f>SUMIFS(Civil_DB[بتن],Civil_DB[تاریخ],"="&amp;'Work DB'!C283)</f>
        <v>0</v>
      </c>
      <c r="AL283" s="28"/>
      <c r="AM283" s="29"/>
      <c r="AN283" s="31"/>
      <c r="AO283" s="28"/>
      <c r="AP283" s="29"/>
      <c r="AQ283" s="29"/>
      <c r="AR283" s="30"/>
      <c r="AS283" s="28"/>
      <c r="AT283" s="29"/>
      <c r="AU283" s="30"/>
      <c r="AV283" s="206"/>
      <c r="AW283" s="29"/>
      <c r="AX283" s="29"/>
      <c r="AY283" s="29"/>
      <c r="AZ283" s="29"/>
      <c r="BA283" s="29"/>
      <c r="BB283" s="29"/>
      <c r="BC283" s="30"/>
      <c r="BD283" s="283"/>
      <c r="BE283" s="283"/>
      <c r="BF283" s="283"/>
      <c r="BG283" s="283"/>
      <c r="BH283" s="32"/>
      <c r="BI283" s="56"/>
      <c r="BJ283" s="509"/>
    </row>
    <row r="284" spans="2:62" s="15" customFormat="1" ht="21" x14ac:dyDescent="0.25">
      <c r="B284" s="47"/>
      <c r="C284" s="20">
        <f t="shared" si="62"/>
        <v>45649</v>
      </c>
      <c r="D284" s="190">
        <f>SUMIFS('Transport-DB'!R:R,'Transport-DB'!C:C,"="&amp;'Work DB'!C284,'Transport-DB'!F:F,"="&amp;'Work DB'!$D$4)</f>
        <v>0</v>
      </c>
      <c r="E284" s="191">
        <f>SUMIFS('Transport-DB'!R:R,'Transport-DB'!C:C,"="&amp;'Work DB'!C284,'Transport-DB'!F:F,"="&amp;'Work DB'!$E$4)</f>
        <v>0</v>
      </c>
      <c r="F284" s="191">
        <f>SUMIFS('Transport-DB'!R:R,'Transport-DB'!C:C,"="&amp;'Work DB'!C284,'Transport-DB'!F:F,"="&amp;'Work DB'!$F$4)</f>
        <v>0</v>
      </c>
      <c r="G284" s="191">
        <f>SUMIFS('Transport-DB'!R:R,'Transport-DB'!C:C,"="&amp;'Work DB'!C284,'Transport-DB'!F:F,"="&amp;'Work DB'!$G$4)</f>
        <v>0</v>
      </c>
      <c r="H284" s="188">
        <f>SUMIFS('Transport-DB'!R:R,'Transport-DB'!C:C,"="&amp;'Work DB'!C284,'Transport-DB'!F:F,"="&amp;'Work DB'!$H$4)</f>
        <v>0</v>
      </c>
      <c r="I284" s="191">
        <f>SUMIFS('Transport-DB'!R:R,'Transport-DB'!C:C,"="&amp;'Work DB'!C284,'Transport-DB'!F:F,"="&amp;'Work DB'!$I$4)</f>
        <v>0</v>
      </c>
      <c r="J284" s="483">
        <f>SUMIFS('Transport-DB'!R:R,'Transport-DB'!C:C,"="&amp;'Work DB'!C284,'Transport-DB'!F:F,"="&amp;'Work DB'!$J$4)</f>
        <v>0</v>
      </c>
      <c r="K284" s="190">
        <f>SUMIFS('Transport-DB'!Q:Q,'Transport-DB'!C:C,"="&amp;'Work DB'!C284,'Transport-DB'!F:F,"="&amp;'Work DB'!$K$4)</f>
        <v>0</v>
      </c>
      <c r="L284" s="191">
        <f>SUMIFS('Transport-DB'!Q:Q,'Transport-DB'!C:C,"="&amp;'Work DB'!C284,'Transport-DB'!F:F,"="&amp;'Work DB'!$L$4)</f>
        <v>0</v>
      </c>
      <c r="M284" s="191">
        <f>SUMIFS('Transport-DB'!Q:Q,'Transport-DB'!C:C,"="&amp;'Work DB'!C284,'Transport-DB'!F:F,"="&amp;'Work DB'!$M$4)</f>
        <v>0</v>
      </c>
      <c r="N284" s="191">
        <f>SUMIFS('Transport-DB'!Q:Q,'Transport-DB'!C:C,"="&amp;'Work DB'!C284,'Transport-DB'!F:F,"="&amp;'Work DB'!$N$4)</f>
        <v>0</v>
      </c>
      <c r="O284" s="191">
        <f>SUMIFS('Transport-DB'!Q:Q,'Transport-DB'!C:C,"="&amp;'Work DB'!C284,'Transport-DB'!F:F,"="&amp;'Work DB'!$O$4)</f>
        <v>0</v>
      </c>
      <c r="P284" s="191">
        <f>SUMIFS('Transport-DB'!Q:Q,'Transport-DB'!C:C,"="&amp;'Work DB'!C284,'Transport-DB'!F:F,"="&amp;'Work DB'!$P$4)</f>
        <v>0</v>
      </c>
      <c r="Q284" s="188">
        <f>SUMIFS('Transport-DB'!Q:Q,'Transport-DB'!C:C,"="&amp;'Work DB'!C284,'Transport-DB'!F:F,"="&amp;'Work DB'!$Q$4)</f>
        <v>0</v>
      </c>
      <c r="R284" s="189">
        <f>SUMIFS('Transport-DB'!Q:Q,'Transport-DB'!C:C,"="&amp;'Work DB'!C284,'Transport-DB'!F:F,"="&amp;'Work DB'!$R$4)</f>
        <v>0</v>
      </c>
      <c r="S284" s="190">
        <f t="shared" si="61"/>
        <v>0</v>
      </c>
      <c r="T284" s="191">
        <f t="shared" si="60"/>
        <v>0</v>
      </c>
      <c r="U284" s="191"/>
      <c r="V284" s="191"/>
      <c r="W284" s="191"/>
      <c r="X284" s="191"/>
      <c r="Y284" s="189"/>
      <c r="Z284" s="283"/>
      <c r="AA284" s="190">
        <f>SUMIFS('Transport-DB'!S:S,'Transport-DB'!C:C,"="&amp;'Work DB'!C284,'Transport-DB'!F:F,"="&amp;'Work DB'!$AA$4)</f>
        <v>0</v>
      </c>
      <c r="AB284" s="191">
        <f>SUMIFS('Transport-DB'!S:S,'Transport-DB'!C:C,"="&amp;'Work DB'!C284,'Transport-DB'!F:F,"="&amp;'Work DB'!$AB$4)</f>
        <v>0</v>
      </c>
      <c r="AC284" s="191">
        <f>SUMIFS('Transport-DB'!S:S,'Transport-DB'!C:C,"="&amp;'Work DB'!C284,'Transport-DB'!F:F,"="&amp;'Work DB'!$AC$4)</f>
        <v>0</v>
      </c>
      <c r="AD284" s="188">
        <f>SUMIFS('Transport-DB'!S:S,'Transport-DB'!C:C,"="&amp;'Work DB'!C284,'Transport-DB'!F:F,"="&amp;'Work DB'!$AD$4)</f>
        <v>0</v>
      </c>
      <c r="AE284" s="188">
        <f>SUMIFS('Transport-DB'!S:S,'Transport-DB'!C:C,"="&amp;'Work DB'!C284,'Transport-DB'!F:F,"="&amp;'Work DB'!$AE$4)</f>
        <v>0</v>
      </c>
      <c r="AF284" s="188">
        <f>SUMIFS('Transport-DB'!S:S,'Transport-DB'!C:C,"="&amp;'Work DB'!C284,'Transport-DB'!F:F,"="&amp;'Work DB'!$AF$4)</f>
        <v>0</v>
      </c>
      <c r="AG284" s="189"/>
      <c r="AH284" s="230">
        <f>SUMIFS('Transport-DB'!T:T,'Transport-DB'!C:C,"="&amp;'Work DB'!C284)</f>
        <v>0</v>
      </c>
      <c r="AI284" s="32"/>
      <c r="AJ284" s="29"/>
      <c r="AK284" s="30">
        <f>SUMIFS(Civil_DB[بتن],Civil_DB[تاریخ],"="&amp;'Work DB'!C284)</f>
        <v>0</v>
      </c>
      <c r="AL284" s="28"/>
      <c r="AM284" s="29"/>
      <c r="AN284" s="31"/>
      <c r="AO284" s="28"/>
      <c r="AP284" s="29"/>
      <c r="AQ284" s="29"/>
      <c r="AR284" s="30"/>
      <c r="AS284" s="28"/>
      <c r="AT284" s="29"/>
      <c r="AU284" s="30"/>
      <c r="AV284" s="206"/>
      <c r="AW284" s="29"/>
      <c r="AX284" s="29"/>
      <c r="AY284" s="29"/>
      <c r="AZ284" s="29"/>
      <c r="BA284" s="29"/>
      <c r="BB284" s="29"/>
      <c r="BC284" s="30"/>
      <c r="BD284" s="283"/>
      <c r="BE284" s="283"/>
      <c r="BF284" s="283"/>
      <c r="BG284" s="283"/>
      <c r="BH284" s="32"/>
      <c r="BI284" s="56"/>
      <c r="BJ284" s="509"/>
    </row>
    <row r="285" spans="2:62" s="15" customFormat="1" ht="21" x14ac:dyDescent="0.25">
      <c r="B285" s="47"/>
      <c r="C285" s="20">
        <f t="shared" si="62"/>
        <v>45650</v>
      </c>
      <c r="D285" s="190">
        <f>SUMIFS('Transport-DB'!R:R,'Transport-DB'!C:C,"="&amp;'Work DB'!C285,'Transport-DB'!F:F,"="&amp;'Work DB'!$D$4)</f>
        <v>0</v>
      </c>
      <c r="E285" s="191">
        <f>SUMIFS('Transport-DB'!R:R,'Transport-DB'!C:C,"="&amp;'Work DB'!C285,'Transport-DB'!F:F,"="&amp;'Work DB'!$E$4)</f>
        <v>0</v>
      </c>
      <c r="F285" s="191">
        <f>SUMIFS('Transport-DB'!R:R,'Transport-DB'!C:C,"="&amp;'Work DB'!C285,'Transport-DB'!F:F,"="&amp;'Work DB'!$F$4)</f>
        <v>0</v>
      </c>
      <c r="G285" s="191">
        <f>SUMIFS('Transport-DB'!R:R,'Transport-DB'!C:C,"="&amp;'Work DB'!C285,'Transport-DB'!F:F,"="&amp;'Work DB'!$G$4)</f>
        <v>0</v>
      </c>
      <c r="H285" s="188">
        <f>SUMIFS('Transport-DB'!R:R,'Transport-DB'!C:C,"="&amp;'Work DB'!C285,'Transport-DB'!F:F,"="&amp;'Work DB'!$H$4)</f>
        <v>0</v>
      </c>
      <c r="I285" s="191">
        <f>SUMIFS('Transport-DB'!R:R,'Transport-DB'!C:C,"="&amp;'Work DB'!C285,'Transport-DB'!F:F,"="&amp;'Work DB'!$I$4)</f>
        <v>0</v>
      </c>
      <c r="J285" s="483">
        <f>SUMIFS('Transport-DB'!R:R,'Transport-DB'!C:C,"="&amp;'Work DB'!C285,'Transport-DB'!F:F,"="&amp;'Work DB'!$J$4)</f>
        <v>0</v>
      </c>
      <c r="K285" s="190">
        <f>SUMIFS('Transport-DB'!Q:Q,'Transport-DB'!C:C,"="&amp;'Work DB'!C285,'Transport-DB'!F:F,"="&amp;'Work DB'!$K$4)</f>
        <v>0</v>
      </c>
      <c r="L285" s="191">
        <f>SUMIFS('Transport-DB'!Q:Q,'Transport-DB'!C:C,"="&amp;'Work DB'!C285,'Transport-DB'!F:F,"="&amp;'Work DB'!$L$4)</f>
        <v>0</v>
      </c>
      <c r="M285" s="191">
        <f>SUMIFS('Transport-DB'!Q:Q,'Transport-DB'!C:C,"="&amp;'Work DB'!C285,'Transport-DB'!F:F,"="&amp;'Work DB'!$M$4)</f>
        <v>0</v>
      </c>
      <c r="N285" s="191">
        <f>SUMIFS('Transport-DB'!Q:Q,'Transport-DB'!C:C,"="&amp;'Work DB'!C285,'Transport-DB'!F:F,"="&amp;'Work DB'!$N$4)</f>
        <v>0</v>
      </c>
      <c r="O285" s="191">
        <f>SUMIFS('Transport-DB'!Q:Q,'Transport-DB'!C:C,"="&amp;'Work DB'!C285,'Transport-DB'!F:F,"="&amp;'Work DB'!$O$4)</f>
        <v>0</v>
      </c>
      <c r="P285" s="191">
        <f>SUMIFS('Transport-DB'!Q:Q,'Transport-DB'!C:C,"="&amp;'Work DB'!C285,'Transport-DB'!F:F,"="&amp;'Work DB'!$P$4)</f>
        <v>0</v>
      </c>
      <c r="Q285" s="188">
        <f>SUMIFS('Transport-DB'!Q:Q,'Transport-DB'!C:C,"="&amp;'Work DB'!C285,'Transport-DB'!F:F,"="&amp;'Work DB'!$Q$4)</f>
        <v>0</v>
      </c>
      <c r="R285" s="189">
        <f>SUMIFS('Transport-DB'!Q:Q,'Transport-DB'!C:C,"="&amp;'Work DB'!C285,'Transport-DB'!F:F,"="&amp;'Work DB'!$R$4)</f>
        <v>0</v>
      </c>
      <c r="S285" s="190">
        <f t="shared" si="61"/>
        <v>0</v>
      </c>
      <c r="T285" s="191">
        <f t="shared" si="60"/>
        <v>0</v>
      </c>
      <c r="U285" s="191"/>
      <c r="V285" s="191"/>
      <c r="W285" s="191"/>
      <c r="X285" s="191"/>
      <c r="Y285" s="189"/>
      <c r="Z285" s="283"/>
      <c r="AA285" s="190">
        <f>SUMIFS('Transport-DB'!S:S,'Transport-DB'!C:C,"="&amp;'Work DB'!C285,'Transport-DB'!F:F,"="&amp;'Work DB'!$AA$4)</f>
        <v>0</v>
      </c>
      <c r="AB285" s="191">
        <f>SUMIFS('Transport-DB'!S:S,'Transport-DB'!C:C,"="&amp;'Work DB'!C285,'Transport-DB'!F:F,"="&amp;'Work DB'!$AB$4)</f>
        <v>0</v>
      </c>
      <c r="AC285" s="191">
        <f>SUMIFS('Transport-DB'!S:S,'Transport-DB'!C:C,"="&amp;'Work DB'!C285,'Transport-DB'!F:F,"="&amp;'Work DB'!$AC$4)</f>
        <v>0</v>
      </c>
      <c r="AD285" s="188">
        <f>SUMIFS('Transport-DB'!S:S,'Transport-DB'!C:C,"="&amp;'Work DB'!C285,'Transport-DB'!F:F,"="&amp;'Work DB'!$AD$4)</f>
        <v>0</v>
      </c>
      <c r="AE285" s="188">
        <f>SUMIFS('Transport-DB'!S:S,'Transport-DB'!C:C,"="&amp;'Work DB'!C285,'Transport-DB'!F:F,"="&amp;'Work DB'!$AE$4)</f>
        <v>0</v>
      </c>
      <c r="AF285" s="188">
        <f>SUMIFS('Transport-DB'!S:S,'Transport-DB'!C:C,"="&amp;'Work DB'!C285,'Transport-DB'!F:F,"="&amp;'Work DB'!$AF$4)</f>
        <v>0</v>
      </c>
      <c r="AG285" s="189"/>
      <c r="AH285" s="230">
        <f>SUMIFS('Transport-DB'!T:T,'Transport-DB'!C:C,"="&amp;'Work DB'!C285)</f>
        <v>0</v>
      </c>
      <c r="AI285" s="32"/>
      <c r="AJ285" s="29"/>
      <c r="AK285" s="30">
        <f>SUMIFS(Civil_DB[بتن],Civil_DB[تاریخ],"="&amp;'Work DB'!C285)</f>
        <v>0</v>
      </c>
      <c r="AL285" s="28"/>
      <c r="AM285" s="29"/>
      <c r="AN285" s="31"/>
      <c r="AO285" s="28"/>
      <c r="AP285" s="29"/>
      <c r="AQ285" s="29"/>
      <c r="AR285" s="30"/>
      <c r="AS285" s="28"/>
      <c r="AT285" s="29"/>
      <c r="AU285" s="30"/>
      <c r="AV285" s="206"/>
      <c r="AW285" s="29"/>
      <c r="AX285" s="29"/>
      <c r="AY285" s="29"/>
      <c r="AZ285" s="29"/>
      <c r="BA285" s="29"/>
      <c r="BB285" s="29"/>
      <c r="BC285" s="30"/>
      <c r="BD285" s="283"/>
      <c r="BE285" s="283"/>
      <c r="BF285" s="283"/>
      <c r="BG285" s="283"/>
      <c r="BH285" s="32"/>
      <c r="BI285" s="56"/>
      <c r="BJ285" s="509"/>
    </row>
    <row r="286" spans="2:62" s="15" customFormat="1" ht="21" x14ac:dyDescent="0.25">
      <c r="B286" s="47"/>
      <c r="C286" s="20">
        <f t="shared" si="62"/>
        <v>45651</v>
      </c>
      <c r="D286" s="190">
        <f>SUMIFS('Transport-DB'!R:R,'Transport-DB'!C:C,"="&amp;'Work DB'!C286,'Transport-DB'!F:F,"="&amp;'Work DB'!$D$4)</f>
        <v>0</v>
      </c>
      <c r="E286" s="191">
        <f>SUMIFS('Transport-DB'!R:R,'Transport-DB'!C:C,"="&amp;'Work DB'!C286,'Transport-DB'!F:F,"="&amp;'Work DB'!$E$4)</f>
        <v>0</v>
      </c>
      <c r="F286" s="191">
        <f>SUMIFS('Transport-DB'!R:R,'Transport-DB'!C:C,"="&amp;'Work DB'!C286,'Transport-DB'!F:F,"="&amp;'Work DB'!$F$4)</f>
        <v>0</v>
      </c>
      <c r="G286" s="191">
        <f>SUMIFS('Transport-DB'!R:R,'Transport-DB'!C:C,"="&amp;'Work DB'!C286,'Transport-DB'!F:F,"="&amp;'Work DB'!$G$4)</f>
        <v>0</v>
      </c>
      <c r="H286" s="188">
        <f>SUMIFS('Transport-DB'!R:R,'Transport-DB'!C:C,"="&amp;'Work DB'!C286,'Transport-DB'!F:F,"="&amp;'Work DB'!$H$4)</f>
        <v>0</v>
      </c>
      <c r="I286" s="191">
        <f>SUMIFS('Transport-DB'!R:R,'Transport-DB'!C:C,"="&amp;'Work DB'!C286,'Transport-DB'!F:F,"="&amp;'Work DB'!$I$4)</f>
        <v>0</v>
      </c>
      <c r="J286" s="483">
        <f>SUMIFS('Transport-DB'!R:R,'Transport-DB'!C:C,"="&amp;'Work DB'!C286,'Transport-DB'!F:F,"="&amp;'Work DB'!$J$4)</f>
        <v>0</v>
      </c>
      <c r="K286" s="190">
        <f>SUMIFS('Transport-DB'!Q:Q,'Transport-DB'!C:C,"="&amp;'Work DB'!C286,'Transport-DB'!F:F,"="&amp;'Work DB'!$K$4)</f>
        <v>0</v>
      </c>
      <c r="L286" s="191">
        <f>SUMIFS('Transport-DB'!Q:Q,'Transport-DB'!C:C,"="&amp;'Work DB'!C286,'Transport-DB'!F:F,"="&amp;'Work DB'!$L$4)</f>
        <v>0</v>
      </c>
      <c r="M286" s="191">
        <f>SUMIFS('Transport-DB'!Q:Q,'Transport-DB'!C:C,"="&amp;'Work DB'!C286,'Transport-DB'!F:F,"="&amp;'Work DB'!$M$4)</f>
        <v>0</v>
      </c>
      <c r="N286" s="191">
        <f>SUMIFS('Transport-DB'!Q:Q,'Transport-DB'!C:C,"="&amp;'Work DB'!C286,'Transport-DB'!F:F,"="&amp;'Work DB'!$N$4)</f>
        <v>0</v>
      </c>
      <c r="O286" s="191">
        <f>SUMIFS('Transport-DB'!Q:Q,'Transport-DB'!C:C,"="&amp;'Work DB'!C286,'Transport-DB'!F:F,"="&amp;'Work DB'!$O$4)</f>
        <v>0</v>
      </c>
      <c r="P286" s="191">
        <f>SUMIFS('Transport-DB'!Q:Q,'Transport-DB'!C:C,"="&amp;'Work DB'!C286,'Transport-DB'!F:F,"="&amp;'Work DB'!$P$4)</f>
        <v>0</v>
      </c>
      <c r="Q286" s="188">
        <f>SUMIFS('Transport-DB'!Q:Q,'Transport-DB'!C:C,"="&amp;'Work DB'!C286,'Transport-DB'!F:F,"="&amp;'Work DB'!$Q$4)</f>
        <v>0</v>
      </c>
      <c r="R286" s="189">
        <f>SUMIFS('Transport-DB'!Q:Q,'Transport-DB'!C:C,"="&amp;'Work DB'!C286,'Transport-DB'!F:F,"="&amp;'Work DB'!$R$4)</f>
        <v>0</v>
      </c>
      <c r="S286" s="190">
        <f t="shared" si="61"/>
        <v>0</v>
      </c>
      <c r="T286" s="191">
        <f t="shared" si="60"/>
        <v>0</v>
      </c>
      <c r="U286" s="191"/>
      <c r="V286" s="191"/>
      <c r="W286" s="191"/>
      <c r="X286" s="191"/>
      <c r="Y286" s="189"/>
      <c r="Z286" s="283"/>
      <c r="AA286" s="190">
        <f>SUMIFS('Transport-DB'!S:S,'Transport-DB'!C:C,"="&amp;'Work DB'!C286,'Transport-DB'!F:F,"="&amp;'Work DB'!$AA$4)</f>
        <v>0</v>
      </c>
      <c r="AB286" s="191">
        <f>SUMIFS('Transport-DB'!S:S,'Transport-DB'!C:C,"="&amp;'Work DB'!C286,'Transport-DB'!F:F,"="&amp;'Work DB'!$AB$4)</f>
        <v>0</v>
      </c>
      <c r="AC286" s="191">
        <f>SUMIFS('Transport-DB'!S:S,'Transport-DB'!C:C,"="&amp;'Work DB'!C286,'Transport-DB'!F:F,"="&amp;'Work DB'!$AC$4)</f>
        <v>0</v>
      </c>
      <c r="AD286" s="188">
        <f>SUMIFS('Transport-DB'!S:S,'Transport-DB'!C:C,"="&amp;'Work DB'!C286,'Transport-DB'!F:F,"="&amp;'Work DB'!$AD$4)</f>
        <v>0</v>
      </c>
      <c r="AE286" s="188">
        <f>SUMIFS('Transport-DB'!S:S,'Transport-DB'!C:C,"="&amp;'Work DB'!C286,'Transport-DB'!F:F,"="&amp;'Work DB'!$AE$4)</f>
        <v>0</v>
      </c>
      <c r="AF286" s="188">
        <f>SUMIFS('Transport-DB'!S:S,'Transport-DB'!C:C,"="&amp;'Work DB'!C286,'Transport-DB'!F:F,"="&amp;'Work DB'!$AF$4)</f>
        <v>0</v>
      </c>
      <c r="AG286" s="189"/>
      <c r="AH286" s="230">
        <f>SUMIFS('Transport-DB'!T:T,'Transport-DB'!C:C,"="&amp;'Work DB'!C286)</f>
        <v>0</v>
      </c>
      <c r="AI286" s="32"/>
      <c r="AJ286" s="29"/>
      <c r="AK286" s="30">
        <f>SUMIFS(Civil_DB[بتن],Civil_DB[تاریخ],"="&amp;'Work DB'!C286)</f>
        <v>0</v>
      </c>
      <c r="AL286" s="28"/>
      <c r="AM286" s="29"/>
      <c r="AN286" s="31"/>
      <c r="AO286" s="28"/>
      <c r="AP286" s="29"/>
      <c r="AQ286" s="29"/>
      <c r="AR286" s="30"/>
      <c r="AS286" s="28"/>
      <c r="AT286" s="29"/>
      <c r="AU286" s="30"/>
      <c r="AV286" s="206"/>
      <c r="AW286" s="29"/>
      <c r="AX286" s="29"/>
      <c r="AY286" s="29"/>
      <c r="AZ286" s="29"/>
      <c r="BA286" s="29"/>
      <c r="BB286" s="29"/>
      <c r="BC286" s="30"/>
      <c r="BD286" s="283"/>
      <c r="BE286" s="283"/>
      <c r="BF286" s="283"/>
      <c r="BG286" s="283"/>
      <c r="BH286" s="32"/>
      <c r="BI286" s="56"/>
      <c r="BJ286" s="509"/>
    </row>
    <row r="287" spans="2:62" s="15" customFormat="1" ht="21" x14ac:dyDescent="0.25">
      <c r="B287" s="47"/>
      <c r="C287" s="20">
        <f t="shared" si="62"/>
        <v>45652</v>
      </c>
      <c r="D287" s="190">
        <f>SUMIFS('Transport-DB'!R:R,'Transport-DB'!C:C,"="&amp;'Work DB'!C287,'Transport-DB'!F:F,"="&amp;'Work DB'!$D$4)</f>
        <v>0</v>
      </c>
      <c r="E287" s="191">
        <f>SUMIFS('Transport-DB'!R:R,'Transport-DB'!C:C,"="&amp;'Work DB'!C287,'Transport-DB'!F:F,"="&amp;'Work DB'!$E$4)</f>
        <v>0</v>
      </c>
      <c r="F287" s="191">
        <f>SUMIFS('Transport-DB'!R:R,'Transport-DB'!C:C,"="&amp;'Work DB'!C287,'Transport-DB'!F:F,"="&amp;'Work DB'!$F$4)</f>
        <v>0</v>
      </c>
      <c r="G287" s="191">
        <f>SUMIFS('Transport-DB'!R:R,'Transport-DB'!C:C,"="&amp;'Work DB'!C287,'Transport-DB'!F:F,"="&amp;'Work DB'!$G$4)</f>
        <v>0</v>
      </c>
      <c r="H287" s="188">
        <f>SUMIFS('Transport-DB'!R:R,'Transport-DB'!C:C,"="&amp;'Work DB'!C287,'Transport-DB'!F:F,"="&amp;'Work DB'!$H$4)</f>
        <v>0</v>
      </c>
      <c r="I287" s="191">
        <f>SUMIFS('Transport-DB'!R:R,'Transport-DB'!C:C,"="&amp;'Work DB'!C287,'Transport-DB'!F:F,"="&amp;'Work DB'!$I$4)</f>
        <v>0</v>
      </c>
      <c r="J287" s="483">
        <f>SUMIFS('Transport-DB'!R:R,'Transport-DB'!C:C,"="&amp;'Work DB'!C287,'Transport-DB'!F:F,"="&amp;'Work DB'!$J$4)</f>
        <v>0</v>
      </c>
      <c r="K287" s="190">
        <f>SUMIFS('Transport-DB'!Q:Q,'Transport-DB'!C:C,"="&amp;'Work DB'!C287,'Transport-DB'!F:F,"="&amp;'Work DB'!$K$4)</f>
        <v>0</v>
      </c>
      <c r="L287" s="191">
        <f>SUMIFS('Transport-DB'!Q:Q,'Transport-DB'!C:C,"="&amp;'Work DB'!C287,'Transport-DB'!F:F,"="&amp;'Work DB'!$L$4)</f>
        <v>0</v>
      </c>
      <c r="M287" s="191">
        <f>SUMIFS('Transport-DB'!Q:Q,'Transport-DB'!C:C,"="&amp;'Work DB'!C287,'Transport-DB'!F:F,"="&amp;'Work DB'!$M$4)</f>
        <v>0</v>
      </c>
      <c r="N287" s="191">
        <f>SUMIFS('Transport-DB'!Q:Q,'Transport-DB'!C:C,"="&amp;'Work DB'!C287,'Transport-DB'!F:F,"="&amp;'Work DB'!$N$4)</f>
        <v>0</v>
      </c>
      <c r="O287" s="191">
        <f>SUMIFS('Transport-DB'!Q:Q,'Transport-DB'!C:C,"="&amp;'Work DB'!C287,'Transport-DB'!F:F,"="&amp;'Work DB'!$O$4)</f>
        <v>0</v>
      </c>
      <c r="P287" s="191">
        <f>SUMIFS('Transport-DB'!Q:Q,'Transport-DB'!C:C,"="&amp;'Work DB'!C287,'Transport-DB'!F:F,"="&amp;'Work DB'!$P$4)</f>
        <v>0</v>
      </c>
      <c r="Q287" s="188">
        <f>SUMIFS('Transport-DB'!Q:Q,'Transport-DB'!C:C,"="&amp;'Work DB'!C287,'Transport-DB'!F:F,"="&amp;'Work DB'!$Q$4)</f>
        <v>0</v>
      </c>
      <c r="R287" s="189">
        <f>SUMIFS('Transport-DB'!Q:Q,'Transport-DB'!C:C,"="&amp;'Work DB'!C287,'Transport-DB'!F:F,"="&amp;'Work DB'!$R$4)</f>
        <v>0</v>
      </c>
      <c r="S287" s="190">
        <f t="shared" si="61"/>
        <v>0</v>
      </c>
      <c r="T287" s="191">
        <f t="shared" si="60"/>
        <v>0</v>
      </c>
      <c r="U287" s="191"/>
      <c r="V287" s="191"/>
      <c r="W287" s="191"/>
      <c r="X287" s="191"/>
      <c r="Y287" s="189"/>
      <c r="Z287" s="283"/>
      <c r="AA287" s="190">
        <f>SUMIFS('Transport-DB'!S:S,'Transport-DB'!C:C,"="&amp;'Work DB'!C287,'Transport-DB'!F:F,"="&amp;'Work DB'!$AA$4)</f>
        <v>0</v>
      </c>
      <c r="AB287" s="191">
        <f>SUMIFS('Transport-DB'!S:S,'Transport-DB'!C:C,"="&amp;'Work DB'!C287,'Transport-DB'!F:F,"="&amp;'Work DB'!$AB$4)</f>
        <v>0</v>
      </c>
      <c r="AC287" s="191">
        <f>SUMIFS('Transport-DB'!S:S,'Transport-DB'!C:C,"="&amp;'Work DB'!C287,'Transport-DB'!F:F,"="&amp;'Work DB'!$AC$4)</f>
        <v>0</v>
      </c>
      <c r="AD287" s="188">
        <f>SUMIFS('Transport-DB'!S:S,'Transport-DB'!C:C,"="&amp;'Work DB'!C287,'Transport-DB'!F:F,"="&amp;'Work DB'!$AD$4)</f>
        <v>0</v>
      </c>
      <c r="AE287" s="188">
        <f>SUMIFS('Transport-DB'!S:S,'Transport-DB'!C:C,"="&amp;'Work DB'!C287,'Transport-DB'!F:F,"="&amp;'Work DB'!$AE$4)</f>
        <v>0</v>
      </c>
      <c r="AF287" s="188">
        <f>SUMIFS('Transport-DB'!S:S,'Transport-DB'!C:C,"="&amp;'Work DB'!C287,'Transport-DB'!F:F,"="&amp;'Work DB'!$AF$4)</f>
        <v>0</v>
      </c>
      <c r="AG287" s="189"/>
      <c r="AH287" s="230">
        <f>SUMIFS('Transport-DB'!T:T,'Transport-DB'!C:C,"="&amp;'Work DB'!C287)</f>
        <v>0</v>
      </c>
      <c r="AI287" s="32"/>
      <c r="AJ287" s="29"/>
      <c r="AK287" s="30">
        <f>SUMIFS(Civil_DB[بتن],Civil_DB[تاریخ],"="&amp;'Work DB'!C287)</f>
        <v>0</v>
      </c>
      <c r="AL287" s="28"/>
      <c r="AM287" s="29"/>
      <c r="AN287" s="31"/>
      <c r="AO287" s="28"/>
      <c r="AP287" s="29"/>
      <c r="AQ287" s="29"/>
      <c r="AR287" s="30"/>
      <c r="AS287" s="28"/>
      <c r="AT287" s="29"/>
      <c r="AU287" s="30"/>
      <c r="AV287" s="206"/>
      <c r="AW287" s="29"/>
      <c r="AX287" s="29"/>
      <c r="AY287" s="29"/>
      <c r="AZ287" s="29"/>
      <c r="BA287" s="29"/>
      <c r="BB287" s="29"/>
      <c r="BC287" s="30"/>
      <c r="BD287" s="283"/>
      <c r="BE287" s="283"/>
      <c r="BF287" s="283"/>
      <c r="BG287" s="283"/>
      <c r="BH287" s="32"/>
      <c r="BI287" s="56"/>
      <c r="BJ287" s="509"/>
    </row>
    <row r="288" spans="2:62" s="15" customFormat="1" ht="21" x14ac:dyDescent="0.25">
      <c r="B288" s="47"/>
      <c r="C288" s="20">
        <f t="shared" si="62"/>
        <v>45653</v>
      </c>
      <c r="D288" s="190">
        <f>SUMIFS('Transport-DB'!R:R,'Transport-DB'!C:C,"="&amp;'Work DB'!C288,'Transport-DB'!F:F,"="&amp;'Work DB'!$D$4)</f>
        <v>0</v>
      </c>
      <c r="E288" s="191">
        <f>SUMIFS('Transport-DB'!R:R,'Transport-DB'!C:C,"="&amp;'Work DB'!C288,'Transport-DB'!F:F,"="&amp;'Work DB'!$E$4)</f>
        <v>0</v>
      </c>
      <c r="F288" s="191">
        <f>SUMIFS('Transport-DB'!R:R,'Transport-DB'!C:C,"="&amp;'Work DB'!C288,'Transport-DB'!F:F,"="&amp;'Work DB'!$F$4)</f>
        <v>0</v>
      </c>
      <c r="G288" s="191">
        <f>SUMIFS('Transport-DB'!R:R,'Transport-DB'!C:C,"="&amp;'Work DB'!C288,'Transport-DB'!F:F,"="&amp;'Work DB'!$G$4)</f>
        <v>0</v>
      </c>
      <c r="H288" s="188">
        <f>SUMIFS('Transport-DB'!R:R,'Transport-DB'!C:C,"="&amp;'Work DB'!C288,'Transport-DB'!F:F,"="&amp;'Work DB'!$H$4)</f>
        <v>0</v>
      </c>
      <c r="I288" s="191">
        <f>SUMIFS('Transport-DB'!R:R,'Transport-DB'!C:C,"="&amp;'Work DB'!C288,'Transport-DB'!F:F,"="&amp;'Work DB'!$I$4)</f>
        <v>0</v>
      </c>
      <c r="J288" s="483">
        <f>SUMIFS('Transport-DB'!R:R,'Transport-DB'!C:C,"="&amp;'Work DB'!C288,'Transport-DB'!F:F,"="&amp;'Work DB'!$J$4)</f>
        <v>0</v>
      </c>
      <c r="K288" s="190">
        <f>SUMIFS('Transport-DB'!Q:Q,'Transport-DB'!C:C,"="&amp;'Work DB'!C288,'Transport-DB'!F:F,"="&amp;'Work DB'!$K$4)</f>
        <v>0</v>
      </c>
      <c r="L288" s="191">
        <f>SUMIFS('Transport-DB'!Q:Q,'Transport-DB'!C:C,"="&amp;'Work DB'!C288,'Transport-DB'!F:F,"="&amp;'Work DB'!$L$4)</f>
        <v>0</v>
      </c>
      <c r="M288" s="191">
        <f>SUMIFS('Transport-DB'!Q:Q,'Transport-DB'!C:C,"="&amp;'Work DB'!C288,'Transport-DB'!F:F,"="&amp;'Work DB'!$M$4)</f>
        <v>0</v>
      </c>
      <c r="N288" s="191">
        <f>SUMIFS('Transport-DB'!Q:Q,'Transport-DB'!C:C,"="&amp;'Work DB'!C288,'Transport-DB'!F:F,"="&amp;'Work DB'!$N$4)</f>
        <v>0</v>
      </c>
      <c r="O288" s="191">
        <f>SUMIFS('Transport-DB'!Q:Q,'Transport-DB'!C:C,"="&amp;'Work DB'!C288,'Transport-DB'!F:F,"="&amp;'Work DB'!$O$4)</f>
        <v>0</v>
      </c>
      <c r="P288" s="191">
        <f>SUMIFS('Transport-DB'!Q:Q,'Transport-DB'!C:C,"="&amp;'Work DB'!C288,'Transport-DB'!F:F,"="&amp;'Work DB'!$P$4)</f>
        <v>0</v>
      </c>
      <c r="Q288" s="188">
        <f>SUMIFS('Transport-DB'!Q:Q,'Transport-DB'!C:C,"="&amp;'Work DB'!C288,'Transport-DB'!F:F,"="&amp;'Work DB'!$Q$4)</f>
        <v>0</v>
      </c>
      <c r="R288" s="189">
        <f>SUMIFS('Transport-DB'!Q:Q,'Transport-DB'!C:C,"="&amp;'Work DB'!C288,'Transport-DB'!F:F,"="&amp;'Work DB'!$R$4)</f>
        <v>0</v>
      </c>
      <c r="S288" s="190">
        <f t="shared" si="61"/>
        <v>0</v>
      </c>
      <c r="T288" s="191">
        <f t="shared" si="60"/>
        <v>0</v>
      </c>
      <c r="U288" s="191"/>
      <c r="V288" s="191"/>
      <c r="W288" s="191"/>
      <c r="X288" s="191"/>
      <c r="Y288" s="189"/>
      <c r="Z288" s="283"/>
      <c r="AA288" s="190">
        <f>SUMIFS('Transport-DB'!S:S,'Transport-DB'!C:C,"="&amp;'Work DB'!C288,'Transport-DB'!F:F,"="&amp;'Work DB'!$AA$4)</f>
        <v>0</v>
      </c>
      <c r="AB288" s="191">
        <f>SUMIFS('Transport-DB'!S:S,'Transport-DB'!C:C,"="&amp;'Work DB'!C288,'Transport-DB'!F:F,"="&amp;'Work DB'!$AB$4)</f>
        <v>0</v>
      </c>
      <c r="AC288" s="191">
        <f>SUMIFS('Transport-DB'!S:S,'Transport-DB'!C:C,"="&amp;'Work DB'!C288,'Transport-DB'!F:F,"="&amp;'Work DB'!$AC$4)</f>
        <v>0</v>
      </c>
      <c r="AD288" s="188">
        <f>SUMIFS('Transport-DB'!S:S,'Transport-DB'!C:C,"="&amp;'Work DB'!C288,'Transport-DB'!F:F,"="&amp;'Work DB'!$AD$4)</f>
        <v>0</v>
      </c>
      <c r="AE288" s="188">
        <f>SUMIFS('Transport-DB'!S:S,'Transport-DB'!C:C,"="&amp;'Work DB'!C288,'Transport-DB'!F:F,"="&amp;'Work DB'!$AE$4)</f>
        <v>0</v>
      </c>
      <c r="AF288" s="188">
        <f>SUMIFS('Transport-DB'!S:S,'Transport-DB'!C:C,"="&amp;'Work DB'!C288,'Transport-DB'!F:F,"="&amp;'Work DB'!$AF$4)</f>
        <v>0</v>
      </c>
      <c r="AG288" s="189"/>
      <c r="AH288" s="230">
        <f>SUMIFS('Transport-DB'!T:T,'Transport-DB'!C:C,"="&amp;'Work DB'!C288)</f>
        <v>0</v>
      </c>
      <c r="AI288" s="32"/>
      <c r="AJ288" s="29"/>
      <c r="AK288" s="30">
        <f>SUMIFS(Civil_DB[بتن],Civil_DB[تاریخ],"="&amp;'Work DB'!C288)</f>
        <v>0</v>
      </c>
      <c r="AL288" s="28"/>
      <c r="AM288" s="29"/>
      <c r="AN288" s="31"/>
      <c r="AO288" s="28"/>
      <c r="AP288" s="29"/>
      <c r="AQ288" s="29"/>
      <c r="AR288" s="30"/>
      <c r="AS288" s="28"/>
      <c r="AT288" s="29"/>
      <c r="AU288" s="30"/>
      <c r="AV288" s="206"/>
      <c r="AW288" s="29"/>
      <c r="AX288" s="29"/>
      <c r="AY288" s="29"/>
      <c r="AZ288" s="29"/>
      <c r="BA288" s="29"/>
      <c r="BB288" s="29"/>
      <c r="BC288" s="30"/>
      <c r="BD288" s="283"/>
      <c r="BE288" s="283"/>
      <c r="BF288" s="283"/>
      <c r="BG288" s="283"/>
      <c r="BH288" s="32"/>
      <c r="BI288" s="56"/>
      <c r="BJ288" s="509"/>
    </row>
    <row r="289" spans="2:62" s="15" customFormat="1" ht="21" x14ac:dyDescent="0.25">
      <c r="B289" s="47"/>
      <c r="C289" s="20">
        <f t="shared" si="62"/>
        <v>45654</v>
      </c>
      <c r="D289" s="190">
        <f>SUMIFS('Transport-DB'!R:R,'Transport-DB'!C:C,"="&amp;'Work DB'!C289,'Transport-DB'!F:F,"="&amp;'Work DB'!$D$4)</f>
        <v>0</v>
      </c>
      <c r="E289" s="191">
        <f>SUMIFS('Transport-DB'!R:R,'Transport-DB'!C:C,"="&amp;'Work DB'!C289,'Transport-DB'!F:F,"="&amp;'Work DB'!$E$4)</f>
        <v>0</v>
      </c>
      <c r="F289" s="191">
        <f>SUMIFS('Transport-DB'!R:R,'Transport-DB'!C:C,"="&amp;'Work DB'!C289,'Transport-DB'!F:F,"="&amp;'Work DB'!$F$4)</f>
        <v>0</v>
      </c>
      <c r="G289" s="191">
        <f>SUMIFS('Transport-DB'!R:R,'Transport-DB'!C:C,"="&amp;'Work DB'!C289,'Transport-DB'!F:F,"="&amp;'Work DB'!$G$4)</f>
        <v>0</v>
      </c>
      <c r="H289" s="188">
        <f>SUMIFS('Transport-DB'!R:R,'Transport-DB'!C:C,"="&amp;'Work DB'!C289,'Transport-DB'!F:F,"="&amp;'Work DB'!$H$4)</f>
        <v>0</v>
      </c>
      <c r="I289" s="191">
        <f>SUMIFS('Transport-DB'!R:R,'Transport-DB'!C:C,"="&amp;'Work DB'!C289,'Transport-DB'!F:F,"="&amp;'Work DB'!$I$4)</f>
        <v>0</v>
      </c>
      <c r="J289" s="483">
        <f>SUMIFS('Transport-DB'!R:R,'Transport-DB'!C:C,"="&amp;'Work DB'!C289,'Transport-DB'!F:F,"="&amp;'Work DB'!$J$4)</f>
        <v>0</v>
      </c>
      <c r="K289" s="190">
        <f>SUMIFS('Transport-DB'!Q:Q,'Transport-DB'!C:C,"="&amp;'Work DB'!C289,'Transport-DB'!F:F,"="&amp;'Work DB'!$K$4)</f>
        <v>0</v>
      </c>
      <c r="L289" s="191">
        <f>SUMIFS('Transport-DB'!Q:Q,'Transport-DB'!C:C,"="&amp;'Work DB'!C289,'Transport-DB'!F:F,"="&amp;'Work DB'!$L$4)</f>
        <v>0</v>
      </c>
      <c r="M289" s="191">
        <f>SUMIFS('Transport-DB'!Q:Q,'Transport-DB'!C:C,"="&amp;'Work DB'!C289,'Transport-DB'!F:F,"="&amp;'Work DB'!$M$4)</f>
        <v>0</v>
      </c>
      <c r="N289" s="191">
        <f>SUMIFS('Transport-DB'!Q:Q,'Transport-DB'!C:C,"="&amp;'Work DB'!C289,'Transport-DB'!F:F,"="&amp;'Work DB'!$N$4)</f>
        <v>0</v>
      </c>
      <c r="O289" s="191">
        <f>SUMIFS('Transport-DB'!Q:Q,'Transport-DB'!C:C,"="&amp;'Work DB'!C289,'Transport-DB'!F:F,"="&amp;'Work DB'!$O$4)</f>
        <v>0</v>
      </c>
      <c r="P289" s="191">
        <f>SUMIFS('Transport-DB'!Q:Q,'Transport-DB'!C:C,"="&amp;'Work DB'!C289,'Transport-DB'!F:F,"="&amp;'Work DB'!$P$4)</f>
        <v>0</v>
      </c>
      <c r="Q289" s="188">
        <f>SUMIFS('Transport-DB'!Q:Q,'Transport-DB'!C:C,"="&amp;'Work DB'!C289,'Transport-DB'!F:F,"="&amp;'Work DB'!$Q$4)</f>
        <v>0</v>
      </c>
      <c r="R289" s="189">
        <f>SUMIFS('Transport-DB'!Q:Q,'Transport-DB'!C:C,"="&amp;'Work DB'!C289,'Transport-DB'!F:F,"="&amp;'Work DB'!$R$4)</f>
        <v>0</v>
      </c>
      <c r="S289" s="190">
        <f t="shared" si="61"/>
        <v>0</v>
      </c>
      <c r="T289" s="191">
        <f t="shared" si="60"/>
        <v>0</v>
      </c>
      <c r="U289" s="191"/>
      <c r="V289" s="191"/>
      <c r="W289" s="191"/>
      <c r="X289" s="191"/>
      <c r="Y289" s="189"/>
      <c r="Z289" s="283"/>
      <c r="AA289" s="190">
        <f>SUMIFS('Transport-DB'!S:S,'Transport-DB'!C:C,"="&amp;'Work DB'!C289,'Transport-DB'!F:F,"="&amp;'Work DB'!$AA$4)</f>
        <v>0</v>
      </c>
      <c r="AB289" s="191">
        <f>SUMIFS('Transport-DB'!S:S,'Transport-DB'!C:C,"="&amp;'Work DB'!C289,'Transport-DB'!F:F,"="&amp;'Work DB'!$AB$4)</f>
        <v>0</v>
      </c>
      <c r="AC289" s="191">
        <f>SUMIFS('Transport-DB'!S:S,'Transport-DB'!C:C,"="&amp;'Work DB'!C289,'Transport-DB'!F:F,"="&amp;'Work DB'!$AC$4)</f>
        <v>0</v>
      </c>
      <c r="AD289" s="188">
        <f>SUMIFS('Transport-DB'!S:S,'Transport-DB'!C:C,"="&amp;'Work DB'!C289,'Transport-DB'!F:F,"="&amp;'Work DB'!$AD$4)</f>
        <v>0</v>
      </c>
      <c r="AE289" s="188">
        <f>SUMIFS('Transport-DB'!S:S,'Transport-DB'!C:C,"="&amp;'Work DB'!C289,'Transport-DB'!F:F,"="&amp;'Work DB'!$AE$4)</f>
        <v>0</v>
      </c>
      <c r="AF289" s="188">
        <f>SUMIFS('Transport-DB'!S:S,'Transport-DB'!C:C,"="&amp;'Work DB'!C289,'Transport-DB'!F:F,"="&amp;'Work DB'!$AF$4)</f>
        <v>0</v>
      </c>
      <c r="AG289" s="189"/>
      <c r="AH289" s="230">
        <f>SUMIFS('Transport-DB'!T:T,'Transport-DB'!C:C,"="&amp;'Work DB'!C289)</f>
        <v>0</v>
      </c>
      <c r="AI289" s="32"/>
      <c r="AJ289" s="29"/>
      <c r="AK289" s="30">
        <f>SUMIFS(Civil_DB[بتن],Civil_DB[تاریخ],"="&amp;'Work DB'!C289)</f>
        <v>0</v>
      </c>
      <c r="AL289" s="28"/>
      <c r="AM289" s="29"/>
      <c r="AN289" s="31"/>
      <c r="AO289" s="28"/>
      <c r="AP289" s="29"/>
      <c r="AQ289" s="29"/>
      <c r="AR289" s="30"/>
      <c r="AS289" s="28"/>
      <c r="AT289" s="29"/>
      <c r="AU289" s="30"/>
      <c r="AV289" s="206"/>
      <c r="AW289" s="29"/>
      <c r="AX289" s="29"/>
      <c r="AY289" s="29"/>
      <c r="AZ289" s="29"/>
      <c r="BA289" s="29"/>
      <c r="BB289" s="29"/>
      <c r="BC289" s="30"/>
      <c r="BD289" s="283"/>
      <c r="BE289" s="283"/>
      <c r="BF289" s="283"/>
      <c r="BG289" s="283"/>
      <c r="BH289" s="32"/>
      <c r="BI289" s="56"/>
      <c r="BJ289" s="509"/>
    </row>
    <row r="290" spans="2:62" s="15" customFormat="1" ht="21" x14ac:dyDescent="0.25">
      <c r="B290" s="47"/>
      <c r="C290" s="20">
        <f t="shared" si="62"/>
        <v>45655</v>
      </c>
      <c r="D290" s="190">
        <f>SUMIFS('Transport-DB'!R:R,'Transport-DB'!C:C,"="&amp;'Work DB'!C290,'Transport-DB'!F:F,"="&amp;'Work DB'!$D$4)</f>
        <v>0</v>
      </c>
      <c r="E290" s="191">
        <f>SUMIFS('Transport-DB'!R:R,'Transport-DB'!C:C,"="&amp;'Work DB'!C290,'Transport-DB'!F:F,"="&amp;'Work DB'!$E$4)</f>
        <v>0</v>
      </c>
      <c r="F290" s="191">
        <f>SUMIFS('Transport-DB'!R:R,'Transport-DB'!C:C,"="&amp;'Work DB'!C290,'Transport-DB'!F:F,"="&amp;'Work DB'!$F$4)</f>
        <v>0</v>
      </c>
      <c r="G290" s="191">
        <f>SUMIFS('Transport-DB'!R:R,'Transport-DB'!C:C,"="&amp;'Work DB'!C290,'Transport-DB'!F:F,"="&amp;'Work DB'!$G$4)</f>
        <v>0</v>
      </c>
      <c r="H290" s="188">
        <f>SUMIFS('Transport-DB'!R:R,'Transport-DB'!C:C,"="&amp;'Work DB'!C290,'Transport-DB'!F:F,"="&amp;'Work DB'!$H$4)</f>
        <v>0</v>
      </c>
      <c r="I290" s="191">
        <f>SUMIFS('Transport-DB'!R:R,'Transport-DB'!C:C,"="&amp;'Work DB'!C290,'Transport-DB'!F:F,"="&amp;'Work DB'!$I$4)</f>
        <v>0</v>
      </c>
      <c r="J290" s="483">
        <f>SUMIFS('Transport-DB'!R:R,'Transport-DB'!C:C,"="&amp;'Work DB'!C290,'Transport-DB'!F:F,"="&amp;'Work DB'!$J$4)</f>
        <v>0</v>
      </c>
      <c r="K290" s="190">
        <f>SUMIFS('Transport-DB'!Q:Q,'Transport-DB'!C:C,"="&amp;'Work DB'!C290,'Transport-DB'!F:F,"="&amp;'Work DB'!$K$4)</f>
        <v>0</v>
      </c>
      <c r="L290" s="191">
        <f>SUMIFS('Transport-DB'!Q:Q,'Transport-DB'!C:C,"="&amp;'Work DB'!C290,'Transport-DB'!F:F,"="&amp;'Work DB'!$L$4)</f>
        <v>0</v>
      </c>
      <c r="M290" s="191">
        <f>SUMIFS('Transport-DB'!Q:Q,'Transport-DB'!C:C,"="&amp;'Work DB'!C290,'Transport-DB'!F:F,"="&amp;'Work DB'!$M$4)</f>
        <v>0</v>
      </c>
      <c r="N290" s="191">
        <f>SUMIFS('Transport-DB'!Q:Q,'Transport-DB'!C:C,"="&amp;'Work DB'!C290,'Transport-DB'!F:F,"="&amp;'Work DB'!$N$4)</f>
        <v>0</v>
      </c>
      <c r="O290" s="191">
        <f>SUMIFS('Transport-DB'!Q:Q,'Transport-DB'!C:C,"="&amp;'Work DB'!C290,'Transport-DB'!F:F,"="&amp;'Work DB'!$O$4)</f>
        <v>0</v>
      </c>
      <c r="P290" s="191">
        <f>SUMIFS('Transport-DB'!Q:Q,'Transport-DB'!C:C,"="&amp;'Work DB'!C290,'Transport-DB'!F:F,"="&amp;'Work DB'!$P$4)</f>
        <v>0</v>
      </c>
      <c r="Q290" s="188">
        <f>SUMIFS('Transport-DB'!Q:Q,'Transport-DB'!C:C,"="&amp;'Work DB'!C290,'Transport-DB'!F:F,"="&amp;'Work DB'!$Q$4)</f>
        <v>0</v>
      </c>
      <c r="R290" s="189">
        <f>SUMIFS('Transport-DB'!Q:Q,'Transport-DB'!C:C,"="&amp;'Work DB'!C290,'Transport-DB'!F:F,"="&amp;'Work DB'!$R$4)</f>
        <v>0</v>
      </c>
      <c r="S290" s="190">
        <f t="shared" si="61"/>
        <v>0</v>
      </c>
      <c r="T290" s="191">
        <f t="shared" si="60"/>
        <v>0</v>
      </c>
      <c r="U290" s="191"/>
      <c r="V290" s="191"/>
      <c r="W290" s="191"/>
      <c r="X290" s="191"/>
      <c r="Y290" s="189"/>
      <c r="Z290" s="283"/>
      <c r="AA290" s="190">
        <f>SUMIFS('Transport-DB'!S:S,'Transport-DB'!C:C,"="&amp;'Work DB'!C290,'Transport-DB'!F:F,"="&amp;'Work DB'!$AA$4)</f>
        <v>0</v>
      </c>
      <c r="AB290" s="191">
        <f>SUMIFS('Transport-DB'!S:S,'Transport-DB'!C:C,"="&amp;'Work DB'!C290,'Transport-DB'!F:F,"="&amp;'Work DB'!$AB$4)</f>
        <v>0</v>
      </c>
      <c r="AC290" s="191">
        <f>SUMIFS('Transport-DB'!S:S,'Transport-DB'!C:C,"="&amp;'Work DB'!C290,'Transport-DB'!F:F,"="&amp;'Work DB'!$AC$4)</f>
        <v>0</v>
      </c>
      <c r="AD290" s="188">
        <f>SUMIFS('Transport-DB'!S:S,'Transport-DB'!C:C,"="&amp;'Work DB'!C290,'Transport-DB'!F:F,"="&amp;'Work DB'!$AD$4)</f>
        <v>0</v>
      </c>
      <c r="AE290" s="188">
        <f>SUMIFS('Transport-DB'!S:S,'Transport-DB'!C:C,"="&amp;'Work DB'!C290,'Transport-DB'!F:F,"="&amp;'Work DB'!$AE$4)</f>
        <v>0</v>
      </c>
      <c r="AF290" s="188">
        <f>SUMIFS('Transport-DB'!S:S,'Transport-DB'!C:C,"="&amp;'Work DB'!C290,'Transport-DB'!F:F,"="&amp;'Work DB'!$AF$4)</f>
        <v>0</v>
      </c>
      <c r="AG290" s="189"/>
      <c r="AH290" s="230">
        <f>SUMIFS('Transport-DB'!T:T,'Transport-DB'!C:C,"="&amp;'Work DB'!C290)</f>
        <v>0</v>
      </c>
      <c r="AI290" s="32"/>
      <c r="AJ290" s="29"/>
      <c r="AK290" s="30">
        <f>SUMIFS(Civil_DB[بتن],Civil_DB[تاریخ],"="&amp;'Work DB'!C290)</f>
        <v>0</v>
      </c>
      <c r="AL290" s="28"/>
      <c r="AM290" s="29"/>
      <c r="AN290" s="31"/>
      <c r="AO290" s="28"/>
      <c r="AP290" s="29"/>
      <c r="AQ290" s="29"/>
      <c r="AR290" s="30"/>
      <c r="AS290" s="28"/>
      <c r="AT290" s="29"/>
      <c r="AU290" s="30"/>
      <c r="AV290" s="206"/>
      <c r="AW290" s="29"/>
      <c r="AX290" s="29"/>
      <c r="AY290" s="29"/>
      <c r="AZ290" s="29"/>
      <c r="BA290" s="29"/>
      <c r="BB290" s="29"/>
      <c r="BC290" s="30"/>
      <c r="BD290" s="283"/>
      <c r="BE290" s="283"/>
      <c r="BF290" s="283"/>
      <c r="BG290" s="283"/>
      <c r="BH290" s="32"/>
      <c r="BI290" s="56"/>
      <c r="BJ290" s="509"/>
    </row>
    <row r="291" spans="2:62" s="15" customFormat="1" ht="21" x14ac:dyDescent="0.25">
      <c r="B291" s="47"/>
      <c r="C291" s="20">
        <f t="shared" si="62"/>
        <v>45656</v>
      </c>
      <c r="D291" s="190">
        <f>SUMIFS('Transport-DB'!R:R,'Transport-DB'!C:C,"="&amp;'Work DB'!C291,'Transport-DB'!F:F,"="&amp;'Work DB'!$D$4)</f>
        <v>0</v>
      </c>
      <c r="E291" s="191">
        <f>SUMIFS('Transport-DB'!R:R,'Transport-DB'!C:C,"="&amp;'Work DB'!C291,'Transport-DB'!F:F,"="&amp;'Work DB'!$E$4)</f>
        <v>0</v>
      </c>
      <c r="F291" s="191">
        <f>SUMIFS('Transport-DB'!R:R,'Transport-DB'!C:C,"="&amp;'Work DB'!C291,'Transport-DB'!F:F,"="&amp;'Work DB'!$F$4)</f>
        <v>0</v>
      </c>
      <c r="G291" s="191">
        <f>SUMIFS('Transport-DB'!R:R,'Transport-DB'!C:C,"="&amp;'Work DB'!C291,'Transport-DB'!F:F,"="&amp;'Work DB'!$G$4)</f>
        <v>0</v>
      </c>
      <c r="H291" s="188">
        <f>SUMIFS('Transport-DB'!R:R,'Transport-DB'!C:C,"="&amp;'Work DB'!C291,'Transport-DB'!F:F,"="&amp;'Work DB'!$H$4)</f>
        <v>0</v>
      </c>
      <c r="I291" s="191">
        <f>SUMIFS('Transport-DB'!R:R,'Transport-DB'!C:C,"="&amp;'Work DB'!C291,'Transport-DB'!F:F,"="&amp;'Work DB'!$I$4)</f>
        <v>0</v>
      </c>
      <c r="J291" s="483">
        <f>SUMIFS('Transport-DB'!R:R,'Transport-DB'!C:C,"="&amp;'Work DB'!C291,'Transport-DB'!F:F,"="&amp;'Work DB'!$J$4)</f>
        <v>0</v>
      </c>
      <c r="K291" s="190">
        <f>SUMIFS('Transport-DB'!Q:Q,'Transport-DB'!C:C,"="&amp;'Work DB'!C291,'Transport-DB'!F:F,"="&amp;'Work DB'!$K$4)</f>
        <v>0</v>
      </c>
      <c r="L291" s="191">
        <f>SUMIFS('Transport-DB'!Q:Q,'Transport-DB'!C:C,"="&amp;'Work DB'!C291,'Transport-DB'!F:F,"="&amp;'Work DB'!$L$4)</f>
        <v>0</v>
      </c>
      <c r="M291" s="191">
        <f>SUMIFS('Transport-DB'!Q:Q,'Transport-DB'!C:C,"="&amp;'Work DB'!C291,'Transport-DB'!F:F,"="&amp;'Work DB'!$M$4)</f>
        <v>0</v>
      </c>
      <c r="N291" s="191">
        <f>SUMIFS('Transport-DB'!Q:Q,'Transport-DB'!C:C,"="&amp;'Work DB'!C291,'Transport-DB'!F:F,"="&amp;'Work DB'!$N$4)</f>
        <v>0</v>
      </c>
      <c r="O291" s="191">
        <f>SUMIFS('Transport-DB'!Q:Q,'Transport-DB'!C:C,"="&amp;'Work DB'!C291,'Transport-DB'!F:F,"="&amp;'Work DB'!$O$4)</f>
        <v>0</v>
      </c>
      <c r="P291" s="191">
        <f>SUMIFS('Transport-DB'!Q:Q,'Transport-DB'!C:C,"="&amp;'Work DB'!C291,'Transport-DB'!F:F,"="&amp;'Work DB'!$P$4)</f>
        <v>0</v>
      </c>
      <c r="Q291" s="188">
        <f>SUMIFS('Transport-DB'!Q:Q,'Transport-DB'!C:C,"="&amp;'Work DB'!C291,'Transport-DB'!F:F,"="&amp;'Work DB'!$Q$4)</f>
        <v>0</v>
      </c>
      <c r="R291" s="189">
        <f>SUMIFS('Transport-DB'!Q:Q,'Transport-DB'!C:C,"="&amp;'Work DB'!C291,'Transport-DB'!F:F,"="&amp;'Work DB'!$R$4)</f>
        <v>0</v>
      </c>
      <c r="S291" s="190">
        <f t="shared" si="61"/>
        <v>0</v>
      </c>
      <c r="T291" s="191">
        <f t="shared" si="60"/>
        <v>0</v>
      </c>
      <c r="U291" s="191"/>
      <c r="V291" s="191"/>
      <c r="W291" s="191"/>
      <c r="X291" s="191"/>
      <c r="Y291" s="189"/>
      <c r="Z291" s="283"/>
      <c r="AA291" s="190">
        <f>SUMIFS('Transport-DB'!S:S,'Transport-DB'!C:C,"="&amp;'Work DB'!C291,'Transport-DB'!F:F,"="&amp;'Work DB'!$AA$4)</f>
        <v>0</v>
      </c>
      <c r="AB291" s="191">
        <f>SUMIFS('Transport-DB'!S:S,'Transport-DB'!C:C,"="&amp;'Work DB'!C291,'Transport-DB'!F:F,"="&amp;'Work DB'!$AB$4)</f>
        <v>0</v>
      </c>
      <c r="AC291" s="191">
        <f>SUMIFS('Transport-DB'!S:S,'Transport-DB'!C:C,"="&amp;'Work DB'!C291,'Transport-DB'!F:F,"="&amp;'Work DB'!$AC$4)</f>
        <v>0</v>
      </c>
      <c r="AD291" s="188">
        <f>SUMIFS('Transport-DB'!S:S,'Transport-DB'!C:C,"="&amp;'Work DB'!C291,'Transport-DB'!F:F,"="&amp;'Work DB'!$AD$4)</f>
        <v>0</v>
      </c>
      <c r="AE291" s="188">
        <f>SUMIFS('Transport-DB'!S:S,'Transport-DB'!C:C,"="&amp;'Work DB'!C291,'Transport-DB'!F:F,"="&amp;'Work DB'!$AE$4)</f>
        <v>0</v>
      </c>
      <c r="AF291" s="188">
        <f>SUMIFS('Transport-DB'!S:S,'Transport-DB'!C:C,"="&amp;'Work DB'!C291,'Transport-DB'!F:F,"="&amp;'Work DB'!$AF$4)</f>
        <v>0</v>
      </c>
      <c r="AG291" s="189"/>
      <c r="AH291" s="230">
        <f>SUMIFS('Transport-DB'!T:T,'Transport-DB'!C:C,"="&amp;'Work DB'!C291)</f>
        <v>0</v>
      </c>
      <c r="AI291" s="32"/>
      <c r="AJ291" s="29"/>
      <c r="AK291" s="30">
        <f>SUMIFS(Civil_DB[بتن],Civil_DB[تاریخ],"="&amp;'Work DB'!C291)</f>
        <v>0</v>
      </c>
      <c r="AL291" s="28"/>
      <c r="AM291" s="29"/>
      <c r="AN291" s="31"/>
      <c r="AO291" s="28"/>
      <c r="AP291" s="29"/>
      <c r="AQ291" s="29"/>
      <c r="AR291" s="30"/>
      <c r="AS291" s="28"/>
      <c r="AT291" s="29"/>
      <c r="AU291" s="30"/>
      <c r="AV291" s="206"/>
      <c r="AW291" s="29"/>
      <c r="AX291" s="29"/>
      <c r="AY291" s="29"/>
      <c r="AZ291" s="29"/>
      <c r="BA291" s="29"/>
      <c r="BB291" s="29"/>
      <c r="BC291" s="30"/>
      <c r="BD291" s="283"/>
      <c r="BE291" s="283"/>
      <c r="BF291" s="283"/>
      <c r="BG291" s="283"/>
      <c r="BH291" s="32"/>
      <c r="BI291" s="56"/>
      <c r="BJ291" s="509"/>
    </row>
    <row r="292" spans="2:62" s="15" customFormat="1" ht="21" x14ac:dyDescent="0.25">
      <c r="B292" s="47"/>
      <c r="C292" s="20">
        <f t="shared" si="62"/>
        <v>45657</v>
      </c>
      <c r="D292" s="190">
        <f>SUMIFS('Transport-DB'!R:R,'Transport-DB'!C:C,"="&amp;'Work DB'!C292,'Transport-DB'!F:F,"="&amp;'Work DB'!$D$4)</f>
        <v>0</v>
      </c>
      <c r="E292" s="191">
        <f>SUMIFS('Transport-DB'!R:R,'Transport-DB'!C:C,"="&amp;'Work DB'!C292,'Transport-DB'!F:F,"="&amp;'Work DB'!$E$4)</f>
        <v>0</v>
      </c>
      <c r="F292" s="191">
        <f>SUMIFS('Transport-DB'!R:R,'Transport-DB'!C:C,"="&amp;'Work DB'!C292,'Transport-DB'!F:F,"="&amp;'Work DB'!$F$4)</f>
        <v>0</v>
      </c>
      <c r="G292" s="191">
        <f>SUMIFS('Transport-DB'!R:R,'Transport-DB'!C:C,"="&amp;'Work DB'!C292,'Transport-DB'!F:F,"="&amp;'Work DB'!$G$4)</f>
        <v>0</v>
      </c>
      <c r="H292" s="188">
        <f>SUMIFS('Transport-DB'!R:R,'Transport-DB'!C:C,"="&amp;'Work DB'!C292,'Transport-DB'!F:F,"="&amp;'Work DB'!$H$4)</f>
        <v>0</v>
      </c>
      <c r="I292" s="191">
        <f>SUMIFS('Transport-DB'!R:R,'Transport-DB'!C:C,"="&amp;'Work DB'!C292,'Transport-DB'!F:F,"="&amp;'Work DB'!$I$4)</f>
        <v>0</v>
      </c>
      <c r="J292" s="483">
        <f>SUMIFS('Transport-DB'!R:R,'Transport-DB'!C:C,"="&amp;'Work DB'!C292,'Transport-DB'!F:F,"="&amp;'Work DB'!$J$4)</f>
        <v>0</v>
      </c>
      <c r="K292" s="190">
        <f>SUMIFS('Transport-DB'!Q:Q,'Transport-DB'!C:C,"="&amp;'Work DB'!C292,'Transport-DB'!F:F,"="&amp;'Work DB'!$K$4)</f>
        <v>0</v>
      </c>
      <c r="L292" s="191">
        <f>SUMIFS('Transport-DB'!Q:Q,'Transport-DB'!C:C,"="&amp;'Work DB'!C292,'Transport-DB'!F:F,"="&amp;'Work DB'!$L$4)</f>
        <v>0</v>
      </c>
      <c r="M292" s="191">
        <f>SUMIFS('Transport-DB'!Q:Q,'Transport-DB'!C:C,"="&amp;'Work DB'!C292,'Transport-DB'!F:F,"="&amp;'Work DB'!$M$4)</f>
        <v>0</v>
      </c>
      <c r="N292" s="191">
        <f>SUMIFS('Transport-DB'!Q:Q,'Transport-DB'!C:C,"="&amp;'Work DB'!C292,'Transport-DB'!F:F,"="&amp;'Work DB'!$N$4)</f>
        <v>0</v>
      </c>
      <c r="O292" s="191">
        <f>SUMIFS('Transport-DB'!Q:Q,'Transport-DB'!C:C,"="&amp;'Work DB'!C292,'Transport-DB'!F:F,"="&amp;'Work DB'!$O$4)</f>
        <v>0</v>
      </c>
      <c r="P292" s="191">
        <f>SUMIFS('Transport-DB'!Q:Q,'Transport-DB'!C:C,"="&amp;'Work DB'!C292,'Transport-DB'!F:F,"="&amp;'Work DB'!$P$4)</f>
        <v>0</v>
      </c>
      <c r="Q292" s="188">
        <f>SUMIFS('Transport-DB'!Q:Q,'Transport-DB'!C:C,"="&amp;'Work DB'!C292,'Transport-DB'!F:F,"="&amp;'Work DB'!$Q$4)</f>
        <v>0</v>
      </c>
      <c r="R292" s="189">
        <f>SUMIFS('Transport-DB'!Q:Q,'Transport-DB'!C:C,"="&amp;'Work DB'!C292,'Transport-DB'!F:F,"="&amp;'Work DB'!$R$4)</f>
        <v>0</v>
      </c>
      <c r="S292" s="190">
        <f t="shared" si="61"/>
        <v>0</v>
      </c>
      <c r="T292" s="191">
        <f t="shared" si="60"/>
        <v>0</v>
      </c>
      <c r="U292" s="191"/>
      <c r="V292" s="191"/>
      <c r="W292" s="191"/>
      <c r="X292" s="191"/>
      <c r="Y292" s="189"/>
      <c r="Z292" s="283"/>
      <c r="AA292" s="190">
        <f>SUMIFS('Transport-DB'!S:S,'Transport-DB'!C:C,"="&amp;'Work DB'!C292,'Transport-DB'!F:F,"="&amp;'Work DB'!$AA$4)</f>
        <v>0</v>
      </c>
      <c r="AB292" s="191">
        <f>SUMIFS('Transport-DB'!S:S,'Transport-DB'!C:C,"="&amp;'Work DB'!C292,'Transport-DB'!F:F,"="&amp;'Work DB'!$AB$4)</f>
        <v>0</v>
      </c>
      <c r="AC292" s="191">
        <f>SUMIFS('Transport-DB'!S:S,'Transport-DB'!C:C,"="&amp;'Work DB'!C292,'Transport-DB'!F:F,"="&amp;'Work DB'!$AC$4)</f>
        <v>0</v>
      </c>
      <c r="AD292" s="188">
        <f>SUMIFS('Transport-DB'!S:S,'Transport-DB'!C:C,"="&amp;'Work DB'!C292,'Transport-DB'!F:F,"="&amp;'Work DB'!$AD$4)</f>
        <v>0</v>
      </c>
      <c r="AE292" s="188">
        <f>SUMIFS('Transport-DB'!S:S,'Transport-DB'!C:C,"="&amp;'Work DB'!C292,'Transport-DB'!F:F,"="&amp;'Work DB'!$AE$4)</f>
        <v>0</v>
      </c>
      <c r="AF292" s="188">
        <f>SUMIFS('Transport-DB'!S:S,'Transport-DB'!C:C,"="&amp;'Work DB'!C292,'Transport-DB'!F:F,"="&amp;'Work DB'!$AF$4)</f>
        <v>0</v>
      </c>
      <c r="AG292" s="189"/>
      <c r="AH292" s="230">
        <f>SUMIFS('Transport-DB'!T:T,'Transport-DB'!C:C,"="&amp;'Work DB'!C292)</f>
        <v>0</v>
      </c>
      <c r="AI292" s="32"/>
      <c r="AJ292" s="29"/>
      <c r="AK292" s="30">
        <f>SUMIFS(Civil_DB[بتن],Civil_DB[تاریخ],"="&amp;'Work DB'!C292)</f>
        <v>0</v>
      </c>
      <c r="AL292" s="28"/>
      <c r="AM292" s="29"/>
      <c r="AN292" s="31"/>
      <c r="AO292" s="28"/>
      <c r="AP292" s="29"/>
      <c r="AQ292" s="29"/>
      <c r="AR292" s="30"/>
      <c r="AS292" s="28"/>
      <c r="AT292" s="29"/>
      <c r="AU292" s="30"/>
      <c r="AV292" s="206"/>
      <c r="AW292" s="29"/>
      <c r="AX292" s="29"/>
      <c r="AY292" s="29"/>
      <c r="AZ292" s="29"/>
      <c r="BA292" s="29"/>
      <c r="BB292" s="29"/>
      <c r="BC292" s="30"/>
      <c r="BD292" s="283"/>
      <c r="BE292" s="283"/>
      <c r="BF292" s="283"/>
      <c r="BG292" s="283"/>
      <c r="BH292" s="32"/>
      <c r="BI292" s="56"/>
      <c r="BJ292" s="509"/>
    </row>
    <row r="293" spans="2:62" s="15" customFormat="1" ht="21" x14ac:dyDescent="0.25">
      <c r="B293" s="47"/>
      <c r="C293" s="20">
        <f t="shared" si="62"/>
        <v>45658</v>
      </c>
      <c r="D293" s="190">
        <f>SUMIFS('Transport-DB'!R:R,'Transport-DB'!C:C,"="&amp;'Work DB'!C293,'Transport-DB'!F:F,"="&amp;'Work DB'!$D$4)</f>
        <v>0</v>
      </c>
      <c r="E293" s="191">
        <f>SUMIFS('Transport-DB'!R:R,'Transport-DB'!C:C,"="&amp;'Work DB'!C293,'Transport-DB'!F:F,"="&amp;'Work DB'!$E$4)</f>
        <v>0</v>
      </c>
      <c r="F293" s="191">
        <f>SUMIFS('Transport-DB'!R:R,'Transport-DB'!C:C,"="&amp;'Work DB'!C293,'Transport-DB'!F:F,"="&amp;'Work DB'!$F$4)</f>
        <v>0</v>
      </c>
      <c r="G293" s="191">
        <f>SUMIFS('Transport-DB'!R:R,'Transport-DB'!C:C,"="&amp;'Work DB'!C293,'Transport-DB'!F:F,"="&amp;'Work DB'!$G$4)</f>
        <v>0</v>
      </c>
      <c r="H293" s="188">
        <f>SUMIFS('Transport-DB'!R:R,'Transport-DB'!C:C,"="&amp;'Work DB'!C293,'Transport-DB'!F:F,"="&amp;'Work DB'!$H$4)</f>
        <v>0</v>
      </c>
      <c r="I293" s="191">
        <f>SUMIFS('Transport-DB'!R:R,'Transport-DB'!C:C,"="&amp;'Work DB'!C293,'Transport-DB'!F:F,"="&amp;'Work DB'!$I$4)</f>
        <v>0</v>
      </c>
      <c r="J293" s="483">
        <f>SUMIFS('Transport-DB'!R:R,'Transport-DB'!C:C,"="&amp;'Work DB'!C293,'Transport-DB'!F:F,"="&amp;'Work DB'!$J$4)</f>
        <v>0</v>
      </c>
      <c r="K293" s="190">
        <f>SUMIFS('Transport-DB'!Q:Q,'Transport-DB'!C:C,"="&amp;'Work DB'!C293,'Transport-DB'!F:F,"="&amp;'Work DB'!$K$4)</f>
        <v>0</v>
      </c>
      <c r="L293" s="191">
        <f>SUMIFS('Transport-DB'!Q:Q,'Transport-DB'!C:C,"="&amp;'Work DB'!C293,'Transport-DB'!F:F,"="&amp;'Work DB'!$L$4)</f>
        <v>0</v>
      </c>
      <c r="M293" s="191">
        <f>SUMIFS('Transport-DB'!Q:Q,'Transport-DB'!C:C,"="&amp;'Work DB'!C293,'Transport-DB'!F:F,"="&amp;'Work DB'!$M$4)</f>
        <v>0</v>
      </c>
      <c r="N293" s="191">
        <f>SUMIFS('Transport-DB'!Q:Q,'Transport-DB'!C:C,"="&amp;'Work DB'!C293,'Transport-DB'!F:F,"="&amp;'Work DB'!$N$4)</f>
        <v>0</v>
      </c>
      <c r="O293" s="191">
        <f>SUMIFS('Transport-DB'!Q:Q,'Transport-DB'!C:C,"="&amp;'Work DB'!C293,'Transport-DB'!F:F,"="&amp;'Work DB'!$O$4)</f>
        <v>0</v>
      </c>
      <c r="P293" s="191">
        <f>SUMIFS('Transport-DB'!Q:Q,'Transport-DB'!C:C,"="&amp;'Work DB'!C293,'Transport-DB'!F:F,"="&amp;'Work DB'!$P$4)</f>
        <v>0</v>
      </c>
      <c r="Q293" s="188">
        <f>SUMIFS('Transport-DB'!Q:Q,'Transport-DB'!C:C,"="&amp;'Work DB'!C293,'Transport-DB'!F:F,"="&amp;'Work DB'!$Q$4)</f>
        <v>0</v>
      </c>
      <c r="R293" s="189">
        <f>SUMIFS('Transport-DB'!Q:Q,'Transport-DB'!C:C,"="&amp;'Work DB'!C293,'Transport-DB'!F:F,"="&amp;'Work DB'!$R$4)</f>
        <v>0</v>
      </c>
      <c r="S293" s="190">
        <f t="shared" si="61"/>
        <v>0</v>
      </c>
      <c r="T293" s="191">
        <f t="shared" si="60"/>
        <v>0</v>
      </c>
      <c r="U293" s="191"/>
      <c r="V293" s="191"/>
      <c r="W293" s="191"/>
      <c r="X293" s="191"/>
      <c r="Y293" s="189"/>
      <c r="Z293" s="283"/>
      <c r="AA293" s="190">
        <f>SUMIFS('Transport-DB'!S:S,'Transport-DB'!C:C,"="&amp;'Work DB'!C293,'Transport-DB'!F:F,"="&amp;'Work DB'!$AA$4)</f>
        <v>0</v>
      </c>
      <c r="AB293" s="191">
        <f>SUMIFS('Transport-DB'!S:S,'Transport-DB'!C:C,"="&amp;'Work DB'!C293,'Transport-DB'!F:F,"="&amp;'Work DB'!$AB$4)</f>
        <v>0</v>
      </c>
      <c r="AC293" s="191">
        <f>SUMIFS('Transport-DB'!S:S,'Transport-DB'!C:C,"="&amp;'Work DB'!C293,'Transport-DB'!F:F,"="&amp;'Work DB'!$AC$4)</f>
        <v>0</v>
      </c>
      <c r="AD293" s="188">
        <f>SUMIFS('Transport-DB'!S:S,'Transport-DB'!C:C,"="&amp;'Work DB'!C293,'Transport-DB'!F:F,"="&amp;'Work DB'!$AD$4)</f>
        <v>0</v>
      </c>
      <c r="AE293" s="188">
        <f>SUMIFS('Transport-DB'!S:S,'Transport-DB'!C:C,"="&amp;'Work DB'!C293,'Transport-DB'!F:F,"="&amp;'Work DB'!$AE$4)</f>
        <v>0</v>
      </c>
      <c r="AF293" s="188">
        <f>SUMIFS('Transport-DB'!S:S,'Transport-DB'!C:C,"="&amp;'Work DB'!C293,'Transport-DB'!F:F,"="&amp;'Work DB'!$AF$4)</f>
        <v>0</v>
      </c>
      <c r="AG293" s="189"/>
      <c r="AH293" s="230">
        <f>SUMIFS('Transport-DB'!T:T,'Transport-DB'!C:C,"="&amp;'Work DB'!C293)</f>
        <v>0</v>
      </c>
      <c r="AI293" s="32"/>
      <c r="AJ293" s="29"/>
      <c r="AK293" s="30">
        <f>SUMIFS(Civil_DB[بتن],Civil_DB[تاریخ],"="&amp;'Work DB'!C293)</f>
        <v>0</v>
      </c>
      <c r="AL293" s="28"/>
      <c r="AM293" s="29"/>
      <c r="AN293" s="31"/>
      <c r="AO293" s="28"/>
      <c r="AP293" s="29"/>
      <c r="AQ293" s="29"/>
      <c r="AR293" s="30"/>
      <c r="AS293" s="28"/>
      <c r="AT293" s="29"/>
      <c r="AU293" s="30"/>
      <c r="AV293" s="206"/>
      <c r="AW293" s="29"/>
      <c r="AX293" s="29"/>
      <c r="AY293" s="29"/>
      <c r="AZ293" s="29"/>
      <c r="BA293" s="29"/>
      <c r="BB293" s="29"/>
      <c r="BC293" s="30"/>
      <c r="BD293" s="283"/>
      <c r="BE293" s="283"/>
      <c r="BF293" s="283"/>
      <c r="BG293" s="283"/>
      <c r="BH293" s="32"/>
      <c r="BI293" s="56"/>
      <c r="BJ293" s="509"/>
    </row>
    <row r="294" spans="2:62" s="15" customFormat="1" ht="21" x14ac:dyDescent="0.25">
      <c r="B294" s="47"/>
      <c r="C294" s="20">
        <f t="shared" si="62"/>
        <v>45659</v>
      </c>
      <c r="D294" s="190">
        <f>SUMIFS('Transport-DB'!R:R,'Transport-DB'!C:C,"="&amp;'Work DB'!C294,'Transport-DB'!F:F,"="&amp;'Work DB'!$D$4)</f>
        <v>0</v>
      </c>
      <c r="E294" s="191">
        <f>SUMIFS('Transport-DB'!R:R,'Transport-DB'!C:C,"="&amp;'Work DB'!C294,'Transport-DB'!F:F,"="&amp;'Work DB'!$E$4)</f>
        <v>0</v>
      </c>
      <c r="F294" s="191">
        <f>SUMIFS('Transport-DB'!R:R,'Transport-DB'!C:C,"="&amp;'Work DB'!C294,'Transport-DB'!F:F,"="&amp;'Work DB'!$F$4)</f>
        <v>0</v>
      </c>
      <c r="G294" s="191">
        <f>SUMIFS('Transport-DB'!R:R,'Transport-DB'!C:C,"="&amp;'Work DB'!C294,'Transport-DB'!F:F,"="&amp;'Work DB'!$G$4)</f>
        <v>0</v>
      </c>
      <c r="H294" s="188">
        <f>SUMIFS('Transport-DB'!R:R,'Transport-DB'!C:C,"="&amp;'Work DB'!C294,'Transport-DB'!F:F,"="&amp;'Work DB'!$H$4)</f>
        <v>0</v>
      </c>
      <c r="I294" s="191">
        <f>SUMIFS('Transport-DB'!R:R,'Transport-DB'!C:C,"="&amp;'Work DB'!C294,'Transport-DB'!F:F,"="&amp;'Work DB'!$I$4)</f>
        <v>0</v>
      </c>
      <c r="J294" s="483">
        <f>SUMIFS('Transport-DB'!R:R,'Transport-DB'!C:C,"="&amp;'Work DB'!C294,'Transport-DB'!F:F,"="&amp;'Work DB'!$J$4)</f>
        <v>0</v>
      </c>
      <c r="K294" s="190">
        <f>SUMIFS('Transport-DB'!Q:Q,'Transport-DB'!C:C,"="&amp;'Work DB'!C294,'Transport-DB'!F:F,"="&amp;'Work DB'!$K$4)</f>
        <v>0</v>
      </c>
      <c r="L294" s="191">
        <f>SUMIFS('Transport-DB'!Q:Q,'Transport-DB'!C:C,"="&amp;'Work DB'!C294,'Transport-DB'!F:F,"="&amp;'Work DB'!$L$4)</f>
        <v>0</v>
      </c>
      <c r="M294" s="191">
        <f>SUMIFS('Transport-DB'!Q:Q,'Transport-DB'!C:C,"="&amp;'Work DB'!C294,'Transport-DB'!F:F,"="&amp;'Work DB'!$M$4)</f>
        <v>0</v>
      </c>
      <c r="N294" s="191">
        <f>SUMIFS('Transport-DB'!Q:Q,'Transport-DB'!C:C,"="&amp;'Work DB'!C294,'Transport-DB'!F:F,"="&amp;'Work DB'!$N$4)</f>
        <v>0</v>
      </c>
      <c r="O294" s="191">
        <f>SUMIFS('Transport-DB'!Q:Q,'Transport-DB'!C:C,"="&amp;'Work DB'!C294,'Transport-DB'!F:F,"="&amp;'Work DB'!$O$4)</f>
        <v>0</v>
      </c>
      <c r="P294" s="191">
        <f>SUMIFS('Transport-DB'!Q:Q,'Transport-DB'!C:C,"="&amp;'Work DB'!C294,'Transport-DB'!F:F,"="&amp;'Work DB'!$P$4)</f>
        <v>0</v>
      </c>
      <c r="Q294" s="188">
        <f>SUMIFS('Transport-DB'!Q:Q,'Transport-DB'!C:C,"="&amp;'Work DB'!C294,'Transport-DB'!F:F,"="&amp;'Work DB'!$Q$4)</f>
        <v>0</v>
      </c>
      <c r="R294" s="189">
        <f>SUMIFS('Transport-DB'!Q:Q,'Transport-DB'!C:C,"="&amp;'Work DB'!C294,'Transport-DB'!F:F,"="&amp;'Work DB'!$R$4)</f>
        <v>0</v>
      </c>
      <c r="S294" s="190">
        <f t="shared" si="61"/>
        <v>0</v>
      </c>
      <c r="T294" s="191">
        <f t="shared" si="60"/>
        <v>0</v>
      </c>
      <c r="U294" s="191"/>
      <c r="V294" s="191"/>
      <c r="W294" s="191"/>
      <c r="X294" s="191"/>
      <c r="Y294" s="189"/>
      <c r="Z294" s="283"/>
      <c r="AA294" s="190">
        <f>SUMIFS('Transport-DB'!S:S,'Transport-DB'!C:C,"="&amp;'Work DB'!C294,'Transport-DB'!F:F,"="&amp;'Work DB'!$AA$4)</f>
        <v>0</v>
      </c>
      <c r="AB294" s="191">
        <f>SUMIFS('Transport-DB'!S:S,'Transport-DB'!C:C,"="&amp;'Work DB'!C294,'Transport-DB'!F:F,"="&amp;'Work DB'!$AB$4)</f>
        <v>0</v>
      </c>
      <c r="AC294" s="191">
        <f>SUMIFS('Transport-DB'!S:S,'Transport-DB'!C:C,"="&amp;'Work DB'!C294,'Transport-DB'!F:F,"="&amp;'Work DB'!$AC$4)</f>
        <v>0</v>
      </c>
      <c r="AD294" s="188">
        <f>SUMIFS('Transport-DB'!S:S,'Transport-DB'!C:C,"="&amp;'Work DB'!C294,'Transport-DB'!F:F,"="&amp;'Work DB'!$AD$4)</f>
        <v>0</v>
      </c>
      <c r="AE294" s="188">
        <f>SUMIFS('Transport-DB'!S:S,'Transport-DB'!C:C,"="&amp;'Work DB'!C294,'Transport-DB'!F:F,"="&amp;'Work DB'!$AE$4)</f>
        <v>0</v>
      </c>
      <c r="AF294" s="188">
        <f>SUMIFS('Transport-DB'!S:S,'Transport-DB'!C:C,"="&amp;'Work DB'!C294,'Transport-DB'!F:F,"="&amp;'Work DB'!$AF$4)</f>
        <v>0</v>
      </c>
      <c r="AG294" s="189"/>
      <c r="AH294" s="230">
        <f>SUMIFS('Transport-DB'!T:T,'Transport-DB'!C:C,"="&amp;'Work DB'!C294)</f>
        <v>0</v>
      </c>
      <c r="AI294" s="32"/>
      <c r="AJ294" s="29"/>
      <c r="AK294" s="30">
        <f>SUMIFS(Civil_DB[بتن],Civil_DB[تاریخ],"="&amp;'Work DB'!C294)</f>
        <v>0</v>
      </c>
      <c r="AL294" s="28"/>
      <c r="AM294" s="29"/>
      <c r="AN294" s="31"/>
      <c r="AO294" s="28"/>
      <c r="AP294" s="29"/>
      <c r="AQ294" s="29"/>
      <c r="AR294" s="30"/>
      <c r="AS294" s="28"/>
      <c r="AT294" s="29"/>
      <c r="AU294" s="30"/>
      <c r="AV294" s="206"/>
      <c r="AW294" s="29"/>
      <c r="AX294" s="29"/>
      <c r="AY294" s="29"/>
      <c r="AZ294" s="29"/>
      <c r="BA294" s="29"/>
      <c r="BB294" s="29"/>
      <c r="BC294" s="30"/>
      <c r="BD294" s="283"/>
      <c r="BE294" s="283"/>
      <c r="BF294" s="283"/>
      <c r="BG294" s="283"/>
      <c r="BH294" s="32"/>
      <c r="BI294" s="56"/>
      <c r="BJ294" s="509"/>
    </row>
    <row r="295" spans="2:62" s="15" customFormat="1" ht="21" x14ac:dyDescent="0.25">
      <c r="B295" s="47"/>
      <c r="C295" s="20">
        <f t="shared" si="62"/>
        <v>45660</v>
      </c>
      <c r="D295" s="190">
        <f>SUMIFS('Transport-DB'!R:R,'Transport-DB'!C:C,"="&amp;'Work DB'!C295,'Transport-DB'!F:F,"="&amp;'Work DB'!$D$4)</f>
        <v>0</v>
      </c>
      <c r="E295" s="191">
        <f>SUMIFS('Transport-DB'!R:R,'Transport-DB'!C:C,"="&amp;'Work DB'!C295,'Transport-DB'!F:F,"="&amp;'Work DB'!$E$4)</f>
        <v>0</v>
      </c>
      <c r="F295" s="191">
        <f>SUMIFS('Transport-DB'!R:R,'Transport-DB'!C:C,"="&amp;'Work DB'!C295,'Transport-DB'!F:F,"="&amp;'Work DB'!$F$4)</f>
        <v>0</v>
      </c>
      <c r="G295" s="191">
        <f>SUMIFS('Transport-DB'!R:R,'Transport-DB'!C:C,"="&amp;'Work DB'!C295,'Transport-DB'!F:F,"="&amp;'Work DB'!$G$4)</f>
        <v>0</v>
      </c>
      <c r="H295" s="188">
        <f>SUMIFS('Transport-DB'!R:R,'Transport-DB'!C:C,"="&amp;'Work DB'!C295,'Transport-DB'!F:F,"="&amp;'Work DB'!$H$4)</f>
        <v>0</v>
      </c>
      <c r="I295" s="191">
        <f>SUMIFS('Transport-DB'!R:R,'Transport-DB'!C:C,"="&amp;'Work DB'!C295,'Transport-DB'!F:F,"="&amp;'Work DB'!$I$4)</f>
        <v>0</v>
      </c>
      <c r="J295" s="483">
        <f>SUMIFS('Transport-DB'!R:R,'Transport-DB'!C:C,"="&amp;'Work DB'!C295,'Transport-DB'!F:F,"="&amp;'Work DB'!$J$4)</f>
        <v>0</v>
      </c>
      <c r="K295" s="190">
        <f>SUMIFS('Transport-DB'!Q:Q,'Transport-DB'!C:C,"="&amp;'Work DB'!C295,'Transport-DB'!F:F,"="&amp;'Work DB'!$K$4)</f>
        <v>0</v>
      </c>
      <c r="L295" s="191">
        <f>SUMIFS('Transport-DB'!Q:Q,'Transport-DB'!C:C,"="&amp;'Work DB'!C295,'Transport-DB'!F:F,"="&amp;'Work DB'!$L$4)</f>
        <v>0</v>
      </c>
      <c r="M295" s="191">
        <f>SUMIFS('Transport-DB'!Q:Q,'Transport-DB'!C:C,"="&amp;'Work DB'!C295,'Transport-DB'!F:F,"="&amp;'Work DB'!$M$4)</f>
        <v>0</v>
      </c>
      <c r="N295" s="191">
        <f>SUMIFS('Transport-DB'!Q:Q,'Transport-DB'!C:C,"="&amp;'Work DB'!C295,'Transport-DB'!F:F,"="&amp;'Work DB'!$N$4)</f>
        <v>0</v>
      </c>
      <c r="O295" s="191">
        <f>SUMIFS('Transport-DB'!Q:Q,'Transport-DB'!C:C,"="&amp;'Work DB'!C295,'Transport-DB'!F:F,"="&amp;'Work DB'!$O$4)</f>
        <v>0</v>
      </c>
      <c r="P295" s="191">
        <f>SUMIFS('Transport-DB'!Q:Q,'Transport-DB'!C:C,"="&amp;'Work DB'!C295,'Transport-DB'!F:F,"="&amp;'Work DB'!$P$4)</f>
        <v>0</v>
      </c>
      <c r="Q295" s="188">
        <f>SUMIFS('Transport-DB'!Q:Q,'Transport-DB'!C:C,"="&amp;'Work DB'!C295,'Transport-DB'!F:F,"="&amp;'Work DB'!$Q$4)</f>
        <v>0</v>
      </c>
      <c r="R295" s="189">
        <f>SUMIFS('Transport-DB'!Q:Q,'Transport-DB'!C:C,"="&amp;'Work DB'!C295,'Transport-DB'!F:F,"="&amp;'Work DB'!$R$4)</f>
        <v>0</v>
      </c>
      <c r="S295" s="190">
        <f t="shared" si="61"/>
        <v>0</v>
      </c>
      <c r="T295" s="191">
        <f t="shared" si="60"/>
        <v>0</v>
      </c>
      <c r="U295" s="191"/>
      <c r="V295" s="191"/>
      <c r="W295" s="191"/>
      <c r="X295" s="191"/>
      <c r="Y295" s="189"/>
      <c r="Z295" s="283"/>
      <c r="AA295" s="190">
        <f>SUMIFS('Transport-DB'!S:S,'Transport-DB'!C:C,"="&amp;'Work DB'!C295,'Transport-DB'!F:F,"="&amp;'Work DB'!$AA$4)</f>
        <v>0</v>
      </c>
      <c r="AB295" s="191">
        <f>SUMIFS('Transport-DB'!S:S,'Transport-DB'!C:C,"="&amp;'Work DB'!C295,'Transport-DB'!F:F,"="&amp;'Work DB'!$AB$4)</f>
        <v>0</v>
      </c>
      <c r="AC295" s="191">
        <f>SUMIFS('Transport-DB'!S:S,'Transport-DB'!C:C,"="&amp;'Work DB'!C295,'Transport-DB'!F:F,"="&amp;'Work DB'!$AC$4)</f>
        <v>0</v>
      </c>
      <c r="AD295" s="188">
        <f>SUMIFS('Transport-DB'!S:S,'Transport-DB'!C:C,"="&amp;'Work DB'!C295,'Transport-DB'!F:F,"="&amp;'Work DB'!$AD$4)</f>
        <v>0</v>
      </c>
      <c r="AE295" s="188">
        <f>SUMIFS('Transport-DB'!S:S,'Transport-DB'!C:C,"="&amp;'Work DB'!C295,'Transport-DB'!F:F,"="&amp;'Work DB'!$AE$4)</f>
        <v>0</v>
      </c>
      <c r="AF295" s="188">
        <f>SUMIFS('Transport-DB'!S:S,'Transport-DB'!C:C,"="&amp;'Work DB'!C295,'Transport-DB'!F:F,"="&amp;'Work DB'!$AF$4)</f>
        <v>0</v>
      </c>
      <c r="AG295" s="189"/>
      <c r="AH295" s="230">
        <f>SUMIFS('Transport-DB'!T:T,'Transport-DB'!C:C,"="&amp;'Work DB'!C295)</f>
        <v>0</v>
      </c>
      <c r="AI295" s="32"/>
      <c r="AJ295" s="29"/>
      <c r="AK295" s="30">
        <f>SUMIFS(Civil_DB[بتن],Civil_DB[تاریخ],"="&amp;'Work DB'!C295)</f>
        <v>0</v>
      </c>
      <c r="AL295" s="28"/>
      <c r="AM295" s="29"/>
      <c r="AN295" s="31"/>
      <c r="AO295" s="28"/>
      <c r="AP295" s="29"/>
      <c r="AQ295" s="29"/>
      <c r="AR295" s="30"/>
      <c r="AS295" s="28"/>
      <c r="AT295" s="29"/>
      <c r="AU295" s="30"/>
      <c r="AV295" s="206"/>
      <c r="AW295" s="29"/>
      <c r="AX295" s="29"/>
      <c r="AY295" s="29"/>
      <c r="AZ295" s="29"/>
      <c r="BA295" s="29"/>
      <c r="BB295" s="29"/>
      <c r="BC295" s="30"/>
      <c r="BD295" s="283"/>
      <c r="BE295" s="283"/>
      <c r="BF295" s="283"/>
      <c r="BG295" s="283"/>
      <c r="BH295" s="32"/>
      <c r="BI295" s="56"/>
      <c r="BJ295" s="509"/>
    </row>
    <row r="296" spans="2:62" s="15" customFormat="1" ht="21" x14ac:dyDescent="0.25">
      <c r="B296" s="47"/>
      <c r="C296" s="20">
        <f t="shared" si="62"/>
        <v>45661</v>
      </c>
      <c r="D296" s="190">
        <f>SUMIFS('Transport-DB'!R:R,'Transport-DB'!C:C,"="&amp;'Work DB'!C296,'Transport-DB'!F:F,"="&amp;'Work DB'!$D$4)</f>
        <v>0</v>
      </c>
      <c r="E296" s="191">
        <f>SUMIFS('Transport-DB'!R:R,'Transport-DB'!C:C,"="&amp;'Work DB'!C296,'Transport-DB'!F:F,"="&amp;'Work DB'!$E$4)</f>
        <v>0</v>
      </c>
      <c r="F296" s="191">
        <f>SUMIFS('Transport-DB'!R:R,'Transport-DB'!C:C,"="&amp;'Work DB'!C296,'Transport-DB'!F:F,"="&amp;'Work DB'!$F$4)</f>
        <v>0</v>
      </c>
      <c r="G296" s="191">
        <f>SUMIFS('Transport-DB'!R:R,'Transport-DB'!C:C,"="&amp;'Work DB'!C296,'Transport-DB'!F:F,"="&amp;'Work DB'!$G$4)</f>
        <v>0</v>
      </c>
      <c r="H296" s="188">
        <f>SUMIFS('Transport-DB'!R:R,'Transport-DB'!C:C,"="&amp;'Work DB'!C296,'Transport-DB'!F:F,"="&amp;'Work DB'!$H$4)</f>
        <v>0</v>
      </c>
      <c r="I296" s="191">
        <f>SUMIFS('Transport-DB'!R:R,'Transport-DB'!C:C,"="&amp;'Work DB'!C296,'Transport-DB'!F:F,"="&amp;'Work DB'!$I$4)</f>
        <v>0</v>
      </c>
      <c r="J296" s="483">
        <f>SUMIFS('Transport-DB'!R:R,'Transport-DB'!C:C,"="&amp;'Work DB'!C296,'Transport-DB'!F:F,"="&amp;'Work DB'!$J$4)</f>
        <v>0</v>
      </c>
      <c r="K296" s="190">
        <f>SUMIFS('Transport-DB'!Q:Q,'Transport-DB'!C:C,"="&amp;'Work DB'!C296,'Transport-DB'!F:F,"="&amp;'Work DB'!$K$4)</f>
        <v>0</v>
      </c>
      <c r="L296" s="191">
        <f>SUMIFS('Transport-DB'!Q:Q,'Transport-DB'!C:C,"="&amp;'Work DB'!C296,'Transport-DB'!F:F,"="&amp;'Work DB'!$L$4)</f>
        <v>0</v>
      </c>
      <c r="M296" s="191">
        <f>SUMIFS('Transport-DB'!Q:Q,'Transport-DB'!C:C,"="&amp;'Work DB'!C296,'Transport-DB'!F:F,"="&amp;'Work DB'!$M$4)</f>
        <v>0</v>
      </c>
      <c r="N296" s="191">
        <f>SUMIFS('Transport-DB'!Q:Q,'Transport-DB'!C:C,"="&amp;'Work DB'!C296,'Transport-DB'!F:F,"="&amp;'Work DB'!$N$4)</f>
        <v>0</v>
      </c>
      <c r="O296" s="191">
        <f>SUMIFS('Transport-DB'!Q:Q,'Transport-DB'!C:C,"="&amp;'Work DB'!C296,'Transport-DB'!F:F,"="&amp;'Work DB'!$O$4)</f>
        <v>0</v>
      </c>
      <c r="P296" s="191">
        <f>SUMIFS('Transport-DB'!Q:Q,'Transport-DB'!C:C,"="&amp;'Work DB'!C296,'Transport-DB'!F:F,"="&amp;'Work DB'!$P$4)</f>
        <v>0</v>
      </c>
      <c r="Q296" s="188">
        <f>SUMIFS('Transport-DB'!Q:Q,'Transport-DB'!C:C,"="&amp;'Work DB'!C296,'Transport-DB'!F:F,"="&amp;'Work DB'!$Q$4)</f>
        <v>0</v>
      </c>
      <c r="R296" s="189">
        <f>SUMIFS('Transport-DB'!Q:Q,'Transport-DB'!C:C,"="&amp;'Work DB'!C296,'Transport-DB'!F:F,"="&amp;'Work DB'!$R$4)</f>
        <v>0</v>
      </c>
      <c r="S296" s="190">
        <f t="shared" si="61"/>
        <v>0</v>
      </c>
      <c r="T296" s="191">
        <f t="shared" ref="T296:T359" si="63">M296</f>
        <v>0</v>
      </c>
      <c r="U296" s="191"/>
      <c r="V296" s="191"/>
      <c r="W296" s="191"/>
      <c r="X296" s="191"/>
      <c r="Y296" s="189"/>
      <c r="Z296" s="283"/>
      <c r="AA296" s="190">
        <f>SUMIFS('Transport-DB'!S:S,'Transport-DB'!C:C,"="&amp;'Work DB'!C296,'Transport-DB'!F:F,"="&amp;'Work DB'!$AA$4)</f>
        <v>0</v>
      </c>
      <c r="AB296" s="191">
        <f>SUMIFS('Transport-DB'!S:S,'Transport-DB'!C:C,"="&amp;'Work DB'!C296,'Transport-DB'!F:F,"="&amp;'Work DB'!$AB$4)</f>
        <v>0</v>
      </c>
      <c r="AC296" s="191">
        <f>SUMIFS('Transport-DB'!S:S,'Transport-DB'!C:C,"="&amp;'Work DB'!C296,'Transport-DB'!F:F,"="&amp;'Work DB'!$AC$4)</f>
        <v>0</v>
      </c>
      <c r="AD296" s="188">
        <f>SUMIFS('Transport-DB'!S:S,'Transport-DB'!C:C,"="&amp;'Work DB'!C296,'Transport-DB'!F:F,"="&amp;'Work DB'!$AD$4)</f>
        <v>0</v>
      </c>
      <c r="AE296" s="188">
        <f>SUMIFS('Transport-DB'!S:S,'Transport-DB'!C:C,"="&amp;'Work DB'!C296,'Transport-DB'!F:F,"="&amp;'Work DB'!$AE$4)</f>
        <v>0</v>
      </c>
      <c r="AF296" s="188">
        <f>SUMIFS('Transport-DB'!S:S,'Transport-DB'!C:C,"="&amp;'Work DB'!C296,'Transport-DB'!F:F,"="&amp;'Work DB'!$AF$4)</f>
        <v>0</v>
      </c>
      <c r="AG296" s="189"/>
      <c r="AH296" s="230">
        <f>SUMIFS('Transport-DB'!T:T,'Transport-DB'!C:C,"="&amp;'Work DB'!C296)</f>
        <v>0</v>
      </c>
      <c r="AI296" s="32"/>
      <c r="AJ296" s="29"/>
      <c r="AK296" s="30">
        <f>SUMIFS(Civil_DB[بتن],Civil_DB[تاریخ],"="&amp;'Work DB'!C296)</f>
        <v>0</v>
      </c>
      <c r="AL296" s="28"/>
      <c r="AM296" s="29"/>
      <c r="AN296" s="31"/>
      <c r="AO296" s="28"/>
      <c r="AP296" s="29"/>
      <c r="AQ296" s="29"/>
      <c r="AR296" s="30"/>
      <c r="AS296" s="28"/>
      <c r="AT296" s="29"/>
      <c r="AU296" s="30"/>
      <c r="AV296" s="206"/>
      <c r="AW296" s="29"/>
      <c r="AX296" s="29"/>
      <c r="AY296" s="29"/>
      <c r="AZ296" s="29"/>
      <c r="BA296" s="29"/>
      <c r="BB296" s="29"/>
      <c r="BC296" s="30"/>
      <c r="BD296" s="283"/>
      <c r="BE296" s="283"/>
      <c r="BF296" s="283"/>
      <c r="BG296" s="283"/>
      <c r="BH296" s="32"/>
      <c r="BI296" s="56"/>
      <c r="BJ296" s="509"/>
    </row>
    <row r="297" spans="2:62" s="15" customFormat="1" ht="21" x14ac:dyDescent="0.25">
      <c r="B297" s="47"/>
      <c r="C297" s="20">
        <f t="shared" si="62"/>
        <v>45662</v>
      </c>
      <c r="D297" s="190">
        <f>SUMIFS('Transport-DB'!R:R,'Transport-DB'!C:C,"="&amp;'Work DB'!C297,'Transport-DB'!F:F,"="&amp;'Work DB'!$D$4)</f>
        <v>0</v>
      </c>
      <c r="E297" s="191">
        <f>SUMIFS('Transport-DB'!R:R,'Transport-DB'!C:C,"="&amp;'Work DB'!C297,'Transport-DB'!F:F,"="&amp;'Work DB'!$E$4)</f>
        <v>0</v>
      </c>
      <c r="F297" s="191">
        <f>SUMIFS('Transport-DB'!R:R,'Transport-DB'!C:C,"="&amp;'Work DB'!C297,'Transport-DB'!F:F,"="&amp;'Work DB'!$F$4)</f>
        <v>0</v>
      </c>
      <c r="G297" s="191">
        <f>SUMIFS('Transport-DB'!R:R,'Transport-DB'!C:C,"="&amp;'Work DB'!C297,'Transport-DB'!F:F,"="&amp;'Work DB'!$G$4)</f>
        <v>0</v>
      </c>
      <c r="H297" s="188">
        <f>SUMIFS('Transport-DB'!R:R,'Transport-DB'!C:C,"="&amp;'Work DB'!C297,'Transport-DB'!F:F,"="&amp;'Work DB'!$H$4)</f>
        <v>0</v>
      </c>
      <c r="I297" s="191">
        <f>SUMIFS('Transport-DB'!R:R,'Transport-DB'!C:C,"="&amp;'Work DB'!C297,'Transport-DB'!F:F,"="&amp;'Work DB'!$I$4)</f>
        <v>0</v>
      </c>
      <c r="J297" s="483">
        <f>SUMIFS('Transport-DB'!R:R,'Transport-DB'!C:C,"="&amp;'Work DB'!C297,'Transport-DB'!F:F,"="&amp;'Work DB'!$J$4)</f>
        <v>0</v>
      </c>
      <c r="K297" s="190">
        <f>SUMIFS('Transport-DB'!Q:Q,'Transport-DB'!C:C,"="&amp;'Work DB'!C297,'Transport-DB'!F:F,"="&amp;'Work DB'!$K$4)</f>
        <v>0</v>
      </c>
      <c r="L297" s="191">
        <f>SUMIFS('Transport-DB'!Q:Q,'Transport-DB'!C:C,"="&amp;'Work DB'!C297,'Transport-DB'!F:F,"="&amp;'Work DB'!$L$4)</f>
        <v>0</v>
      </c>
      <c r="M297" s="191">
        <f>SUMIFS('Transport-DB'!Q:Q,'Transport-DB'!C:C,"="&amp;'Work DB'!C297,'Transport-DB'!F:F,"="&amp;'Work DB'!$M$4)</f>
        <v>0</v>
      </c>
      <c r="N297" s="191">
        <f>SUMIFS('Transport-DB'!Q:Q,'Transport-DB'!C:C,"="&amp;'Work DB'!C297,'Transport-DB'!F:F,"="&amp;'Work DB'!$N$4)</f>
        <v>0</v>
      </c>
      <c r="O297" s="191">
        <f>SUMIFS('Transport-DB'!Q:Q,'Transport-DB'!C:C,"="&amp;'Work DB'!C297,'Transport-DB'!F:F,"="&amp;'Work DB'!$O$4)</f>
        <v>0</v>
      </c>
      <c r="P297" s="191">
        <f>SUMIFS('Transport-DB'!Q:Q,'Transport-DB'!C:C,"="&amp;'Work DB'!C297,'Transport-DB'!F:F,"="&amp;'Work DB'!$P$4)</f>
        <v>0</v>
      </c>
      <c r="Q297" s="188">
        <f>SUMIFS('Transport-DB'!Q:Q,'Transport-DB'!C:C,"="&amp;'Work DB'!C297,'Transport-DB'!F:F,"="&amp;'Work DB'!$Q$4)</f>
        <v>0</v>
      </c>
      <c r="R297" s="189">
        <f>SUMIFS('Transport-DB'!Q:Q,'Transport-DB'!C:C,"="&amp;'Work DB'!C297,'Transport-DB'!F:F,"="&amp;'Work DB'!$R$4)</f>
        <v>0</v>
      </c>
      <c r="S297" s="190">
        <f t="shared" si="61"/>
        <v>0</v>
      </c>
      <c r="T297" s="191">
        <f t="shared" si="63"/>
        <v>0</v>
      </c>
      <c r="U297" s="191"/>
      <c r="V297" s="191"/>
      <c r="W297" s="191"/>
      <c r="X297" s="191"/>
      <c r="Y297" s="189"/>
      <c r="Z297" s="283"/>
      <c r="AA297" s="190">
        <f>SUMIFS('Transport-DB'!S:S,'Transport-DB'!C:C,"="&amp;'Work DB'!C297,'Transport-DB'!F:F,"="&amp;'Work DB'!$AA$4)</f>
        <v>0</v>
      </c>
      <c r="AB297" s="191">
        <f>SUMIFS('Transport-DB'!S:S,'Transport-DB'!C:C,"="&amp;'Work DB'!C297,'Transport-DB'!F:F,"="&amp;'Work DB'!$AB$4)</f>
        <v>0</v>
      </c>
      <c r="AC297" s="191">
        <f>SUMIFS('Transport-DB'!S:S,'Transport-DB'!C:C,"="&amp;'Work DB'!C297,'Transport-DB'!F:F,"="&amp;'Work DB'!$AC$4)</f>
        <v>0</v>
      </c>
      <c r="AD297" s="188">
        <f>SUMIFS('Transport-DB'!S:S,'Transport-DB'!C:C,"="&amp;'Work DB'!C297,'Transport-DB'!F:F,"="&amp;'Work DB'!$AD$4)</f>
        <v>0</v>
      </c>
      <c r="AE297" s="188">
        <f>SUMIFS('Transport-DB'!S:S,'Transport-DB'!C:C,"="&amp;'Work DB'!C297,'Transport-DB'!F:F,"="&amp;'Work DB'!$AE$4)</f>
        <v>0</v>
      </c>
      <c r="AF297" s="188">
        <f>SUMIFS('Transport-DB'!S:S,'Transport-DB'!C:C,"="&amp;'Work DB'!C297,'Transport-DB'!F:F,"="&amp;'Work DB'!$AF$4)</f>
        <v>0</v>
      </c>
      <c r="AG297" s="189"/>
      <c r="AH297" s="230">
        <f>SUMIFS('Transport-DB'!T:T,'Transport-DB'!C:C,"="&amp;'Work DB'!C297)</f>
        <v>0</v>
      </c>
      <c r="AI297" s="32"/>
      <c r="AJ297" s="29"/>
      <c r="AK297" s="30">
        <f>SUMIFS(Civil_DB[بتن],Civil_DB[تاریخ],"="&amp;'Work DB'!C297)</f>
        <v>0</v>
      </c>
      <c r="AL297" s="28"/>
      <c r="AM297" s="29"/>
      <c r="AN297" s="31"/>
      <c r="AO297" s="28"/>
      <c r="AP297" s="29"/>
      <c r="AQ297" s="29"/>
      <c r="AR297" s="30"/>
      <c r="AS297" s="28"/>
      <c r="AT297" s="29"/>
      <c r="AU297" s="30"/>
      <c r="AV297" s="206"/>
      <c r="AW297" s="29"/>
      <c r="AX297" s="29"/>
      <c r="AY297" s="29"/>
      <c r="AZ297" s="29"/>
      <c r="BA297" s="29"/>
      <c r="BB297" s="29"/>
      <c r="BC297" s="30"/>
      <c r="BD297" s="283"/>
      <c r="BE297" s="283"/>
      <c r="BF297" s="283"/>
      <c r="BG297" s="283"/>
      <c r="BH297" s="32"/>
      <c r="BI297" s="56"/>
      <c r="BJ297" s="509"/>
    </row>
    <row r="298" spans="2:62" s="15" customFormat="1" ht="21" x14ac:dyDescent="0.25">
      <c r="B298" s="47"/>
      <c r="C298" s="20">
        <f t="shared" si="62"/>
        <v>45663</v>
      </c>
      <c r="D298" s="190">
        <f>SUMIFS('Transport-DB'!R:R,'Transport-DB'!C:C,"="&amp;'Work DB'!C298,'Transport-DB'!F:F,"="&amp;'Work DB'!$D$4)</f>
        <v>0</v>
      </c>
      <c r="E298" s="191">
        <f>SUMIFS('Transport-DB'!R:R,'Transport-DB'!C:C,"="&amp;'Work DB'!C298,'Transport-DB'!F:F,"="&amp;'Work DB'!$E$4)</f>
        <v>0</v>
      </c>
      <c r="F298" s="191">
        <f>SUMIFS('Transport-DB'!R:R,'Transport-DB'!C:C,"="&amp;'Work DB'!C298,'Transport-DB'!F:F,"="&amp;'Work DB'!$F$4)</f>
        <v>0</v>
      </c>
      <c r="G298" s="191">
        <f>SUMIFS('Transport-DB'!R:R,'Transport-DB'!C:C,"="&amp;'Work DB'!C298,'Transport-DB'!F:F,"="&amp;'Work DB'!$G$4)</f>
        <v>0</v>
      </c>
      <c r="H298" s="188">
        <f>SUMIFS('Transport-DB'!R:R,'Transport-DB'!C:C,"="&amp;'Work DB'!C298,'Transport-DB'!F:F,"="&amp;'Work DB'!$H$4)</f>
        <v>0</v>
      </c>
      <c r="I298" s="191">
        <f>SUMIFS('Transport-DB'!R:R,'Transport-DB'!C:C,"="&amp;'Work DB'!C298,'Transport-DB'!F:F,"="&amp;'Work DB'!$I$4)</f>
        <v>0</v>
      </c>
      <c r="J298" s="483">
        <f>SUMIFS('Transport-DB'!R:R,'Transport-DB'!C:C,"="&amp;'Work DB'!C298,'Transport-DB'!F:F,"="&amp;'Work DB'!$J$4)</f>
        <v>0</v>
      </c>
      <c r="K298" s="190">
        <f>SUMIFS('Transport-DB'!Q:Q,'Transport-DB'!C:C,"="&amp;'Work DB'!C298,'Transport-DB'!F:F,"="&amp;'Work DB'!$K$4)</f>
        <v>0</v>
      </c>
      <c r="L298" s="191">
        <f>SUMIFS('Transport-DB'!Q:Q,'Transport-DB'!C:C,"="&amp;'Work DB'!C298,'Transport-DB'!F:F,"="&amp;'Work DB'!$L$4)</f>
        <v>0</v>
      </c>
      <c r="M298" s="191">
        <f>SUMIFS('Transport-DB'!Q:Q,'Transport-DB'!C:C,"="&amp;'Work DB'!C298,'Transport-DB'!F:F,"="&amp;'Work DB'!$M$4)</f>
        <v>0</v>
      </c>
      <c r="N298" s="191">
        <f>SUMIFS('Transport-DB'!Q:Q,'Transport-DB'!C:C,"="&amp;'Work DB'!C298,'Transport-DB'!F:F,"="&amp;'Work DB'!$N$4)</f>
        <v>0</v>
      </c>
      <c r="O298" s="191">
        <f>SUMIFS('Transport-DB'!Q:Q,'Transport-DB'!C:C,"="&amp;'Work DB'!C298,'Transport-DB'!F:F,"="&amp;'Work DB'!$O$4)</f>
        <v>0</v>
      </c>
      <c r="P298" s="191">
        <f>SUMIFS('Transport-DB'!Q:Q,'Transport-DB'!C:C,"="&amp;'Work DB'!C298,'Transport-DB'!F:F,"="&amp;'Work DB'!$P$4)</f>
        <v>0</v>
      </c>
      <c r="Q298" s="188">
        <f>SUMIFS('Transport-DB'!Q:Q,'Transport-DB'!C:C,"="&amp;'Work DB'!C298,'Transport-DB'!F:F,"="&amp;'Work DB'!$Q$4)</f>
        <v>0</v>
      </c>
      <c r="R298" s="189">
        <f>SUMIFS('Transport-DB'!Q:Q,'Transport-DB'!C:C,"="&amp;'Work DB'!C298,'Transport-DB'!F:F,"="&amp;'Work DB'!$R$4)</f>
        <v>0</v>
      </c>
      <c r="S298" s="190">
        <f t="shared" si="61"/>
        <v>0</v>
      </c>
      <c r="T298" s="191">
        <f t="shared" si="63"/>
        <v>0</v>
      </c>
      <c r="U298" s="191"/>
      <c r="V298" s="191"/>
      <c r="W298" s="191"/>
      <c r="X298" s="191"/>
      <c r="Y298" s="189"/>
      <c r="Z298" s="283"/>
      <c r="AA298" s="190">
        <f>SUMIFS('Transport-DB'!S:S,'Transport-DB'!C:C,"="&amp;'Work DB'!C298,'Transport-DB'!F:F,"="&amp;'Work DB'!$AA$4)</f>
        <v>0</v>
      </c>
      <c r="AB298" s="191">
        <f>SUMIFS('Transport-DB'!S:S,'Transport-DB'!C:C,"="&amp;'Work DB'!C298,'Transport-DB'!F:F,"="&amp;'Work DB'!$AB$4)</f>
        <v>0</v>
      </c>
      <c r="AC298" s="191">
        <f>SUMIFS('Transport-DB'!S:S,'Transport-DB'!C:C,"="&amp;'Work DB'!C298,'Transport-DB'!F:F,"="&amp;'Work DB'!$AC$4)</f>
        <v>0</v>
      </c>
      <c r="AD298" s="188">
        <f>SUMIFS('Transport-DB'!S:S,'Transport-DB'!C:C,"="&amp;'Work DB'!C298,'Transport-DB'!F:F,"="&amp;'Work DB'!$AD$4)</f>
        <v>0</v>
      </c>
      <c r="AE298" s="188">
        <f>SUMIFS('Transport-DB'!S:S,'Transport-DB'!C:C,"="&amp;'Work DB'!C298,'Transport-DB'!F:F,"="&amp;'Work DB'!$AE$4)</f>
        <v>0</v>
      </c>
      <c r="AF298" s="188">
        <f>SUMIFS('Transport-DB'!S:S,'Transport-DB'!C:C,"="&amp;'Work DB'!C298,'Transport-DB'!F:F,"="&amp;'Work DB'!$AF$4)</f>
        <v>0</v>
      </c>
      <c r="AG298" s="189"/>
      <c r="AH298" s="230">
        <f>SUMIFS('Transport-DB'!T:T,'Transport-DB'!C:C,"="&amp;'Work DB'!C298)</f>
        <v>0</v>
      </c>
      <c r="AI298" s="32"/>
      <c r="AJ298" s="29"/>
      <c r="AK298" s="30">
        <f>SUMIFS(Civil_DB[بتن],Civil_DB[تاریخ],"="&amp;'Work DB'!C298)</f>
        <v>0</v>
      </c>
      <c r="AL298" s="28"/>
      <c r="AM298" s="29"/>
      <c r="AN298" s="31"/>
      <c r="AO298" s="28"/>
      <c r="AP298" s="29"/>
      <c r="AQ298" s="29"/>
      <c r="AR298" s="30"/>
      <c r="AS298" s="28"/>
      <c r="AT298" s="29"/>
      <c r="AU298" s="30"/>
      <c r="AV298" s="206"/>
      <c r="AW298" s="29"/>
      <c r="AX298" s="29"/>
      <c r="AY298" s="29"/>
      <c r="AZ298" s="29"/>
      <c r="BA298" s="29"/>
      <c r="BB298" s="29"/>
      <c r="BC298" s="30"/>
      <c r="BD298" s="283"/>
      <c r="BE298" s="283"/>
      <c r="BF298" s="283"/>
      <c r="BG298" s="283"/>
      <c r="BH298" s="32"/>
      <c r="BI298" s="56"/>
      <c r="BJ298" s="509"/>
    </row>
    <row r="299" spans="2:62" s="15" customFormat="1" ht="21" x14ac:dyDescent="0.25">
      <c r="B299" s="47"/>
      <c r="C299" s="20">
        <f t="shared" si="62"/>
        <v>45664</v>
      </c>
      <c r="D299" s="190">
        <f>SUMIFS('Transport-DB'!R:R,'Transport-DB'!C:C,"="&amp;'Work DB'!C299,'Transport-DB'!F:F,"="&amp;'Work DB'!$D$4)</f>
        <v>0</v>
      </c>
      <c r="E299" s="191">
        <f>SUMIFS('Transport-DB'!R:R,'Transport-DB'!C:C,"="&amp;'Work DB'!C299,'Transport-DB'!F:F,"="&amp;'Work DB'!$E$4)</f>
        <v>0</v>
      </c>
      <c r="F299" s="191">
        <f>SUMIFS('Transport-DB'!R:R,'Transport-DB'!C:C,"="&amp;'Work DB'!C299,'Transport-DB'!F:F,"="&amp;'Work DB'!$F$4)</f>
        <v>0</v>
      </c>
      <c r="G299" s="191">
        <f>SUMIFS('Transport-DB'!R:R,'Transport-DB'!C:C,"="&amp;'Work DB'!C299,'Transport-DB'!F:F,"="&amp;'Work DB'!$G$4)</f>
        <v>0</v>
      </c>
      <c r="H299" s="188">
        <f>SUMIFS('Transport-DB'!R:R,'Transport-DB'!C:C,"="&amp;'Work DB'!C299,'Transport-DB'!F:F,"="&amp;'Work DB'!$H$4)</f>
        <v>0</v>
      </c>
      <c r="I299" s="191">
        <f>SUMIFS('Transport-DB'!R:R,'Transport-DB'!C:C,"="&amp;'Work DB'!C299,'Transport-DB'!F:F,"="&amp;'Work DB'!$I$4)</f>
        <v>0</v>
      </c>
      <c r="J299" s="483">
        <f>SUMIFS('Transport-DB'!R:R,'Transport-DB'!C:C,"="&amp;'Work DB'!C299,'Transport-DB'!F:F,"="&amp;'Work DB'!$J$4)</f>
        <v>0</v>
      </c>
      <c r="K299" s="190">
        <f>SUMIFS('Transport-DB'!Q:Q,'Transport-DB'!C:C,"="&amp;'Work DB'!C299,'Transport-DB'!F:F,"="&amp;'Work DB'!$K$4)</f>
        <v>0</v>
      </c>
      <c r="L299" s="191">
        <f>SUMIFS('Transport-DB'!Q:Q,'Transport-DB'!C:C,"="&amp;'Work DB'!C299,'Transport-DB'!F:F,"="&amp;'Work DB'!$L$4)</f>
        <v>0</v>
      </c>
      <c r="M299" s="191">
        <f>SUMIFS('Transport-DB'!Q:Q,'Transport-DB'!C:C,"="&amp;'Work DB'!C299,'Transport-DB'!F:F,"="&amp;'Work DB'!$M$4)</f>
        <v>0</v>
      </c>
      <c r="N299" s="191">
        <f>SUMIFS('Transport-DB'!Q:Q,'Transport-DB'!C:C,"="&amp;'Work DB'!C299,'Transport-DB'!F:F,"="&amp;'Work DB'!$N$4)</f>
        <v>0</v>
      </c>
      <c r="O299" s="191">
        <f>SUMIFS('Transport-DB'!Q:Q,'Transport-DB'!C:C,"="&amp;'Work DB'!C299,'Transport-DB'!F:F,"="&amp;'Work DB'!$O$4)</f>
        <v>0</v>
      </c>
      <c r="P299" s="191">
        <f>SUMIFS('Transport-DB'!Q:Q,'Transport-DB'!C:C,"="&amp;'Work DB'!C299,'Transport-DB'!F:F,"="&amp;'Work DB'!$P$4)</f>
        <v>0</v>
      </c>
      <c r="Q299" s="188">
        <f>SUMIFS('Transport-DB'!Q:Q,'Transport-DB'!C:C,"="&amp;'Work DB'!C299,'Transport-DB'!F:F,"="&amp;'Work DB'!$Q$4)</f>
        <v>0</v>
      </c>
      <c r="R299" s="189">
        <f>SUMIFS('Transport-DB'!Q:Q,'Transport-DB'!C:C,"="&amp;'Work DB'!C299,'Transport-DB'!F:F,"="&amp;'Work DB'!$R$4)</f>
        <v>0</v>
      </c>
      <c r="S299" s="190">
        <f t="shared" si="61"/>
        <v>0</v>
      </c>
      <c r="T299" s="191">
        <f t="shared" si="63"/>
        <v>0</v>
      </c>
      <c r="U299" s="191"/>
      <c r="V299" s="191"/>
      <c r="W299" s="191"/>
      <c r="X299" s="191"/>
      <c r="Y299" s="189"/>
      <c r="Z299" s="283"/>
      <c r="AA299" s="190">
        <f>SUMIFS('Transport-DB'!S:S,'Transport-DB'!C:C,"="&amp;'Work DB'!C299,'Transport-DB'!F:F,"="&amp;'Work DB'!$AA$4)</f>
        <v>0</v>
      </c>
      <c r="AB299" s="191">
        <f>SUMIFS('Transport-DB'!S:S,'Transport-DB'!C:C,"="&amp;'Work DB'!C299,'Transport-DB'!F:F,"="&amp;'Work DB'!$AB$4)</f>
        <v>0</v>
      </c>
      <c r="AC299" s="191">
        <f>SUMIFS('Transport-DB'!S:S,'Transport-DB'!C:C,"="&amp;'Work DB'!C299,'Transport-DB'!F:F,"="&amp;'Work DB'!$AC$4)</f>
        <v>0</v>
      </c>
      <c r="AD299" s="188">
        <f>SUMIFS('Transport-DB'!S:S,'Transport-DB'!C:C,"="&amp;'Work DB'!C299,'Transport-DB'!F:F,"="&amp;'Work DB'!$AD$4)</f>
        <v>0</v>
      </c>
      <c r="AE299" s="188">
        <f>SUMIFS('Transport-DB'!S:S,'Transport-DB'!C:C,"="&amp;'Work DB'!C299,'Transport-DB'!F:F,"="&amp;'Work DB'!$AE$4)</f>
        <v>0</v>
      </c>
      <c r="AF299" s="188">
        <f>SUMIFS('Transport-DB'!S:S,'Transport-DB'!C:C,"="&amp;'Work DB'!C299,'Transport-DB'!F:F,"="&amp;'Work DB'!$AF$4)</f>
        <v>0</v>
      </c>
      <c r="AG299" s="189"/>
      <c r="AH299" s="230">
        <f>SUMIFS('Transport-DB'!T:T,'Transport-DB'!C:C,"="&amp;'Work DB'!C299)</f>
        <v>0</v>
      </c>
      <c r="AI299" s="32"/>
      <c r="AJ299" s="29"/>
      <c r="AK299" s="30">
        <f>SUMIFS(Civil_DB[بتن],Civil_DB[تاریخ],"="&amp;'Work DB'!C299)</f>
        <v>0</v>
      </c>
      <c r="AL299" s="28"/>
      <c r="AM299" s="29"/>
      <c r="AN299" s="31"/>
      <c r="AO299" s="28"/>
      <c r="AP299" s="29"/>
      <c r="AQ299" s="29"/>
      <c r="AR299" s="30"/>
      <c r="AS299" s="28"/>
      <c r="AT299" s="29"/>
      <c r="AU299" s="30"/>
      <c r="AV299" s="206"/>
      <c r="AW299" s="29"/>
      <c r="AX299" s="29"/>
      <c r="AY299" s="29"/>
      <c r="AZ299" s="29"/>
      <c r="BA299" s="29"/>
      <c r="BB299" s="29"/>
      <c r="BC299" s="30"/>
      <c r="BD299" s="283"/>
      <c r="BE299" s="283"/>
      <c r="BF299" s="283"/>
      <c r="BG299" s="283"/>
      <c r="BH299" s="32"/>
      <c r="BI299" s="56"/>
      <c r="BJ299" s="509"/>
    </row>
    <row r="300" spans="2:62" s="15" customFormat="1" ht="21" x14ac:dyDescent="0.25">
      <c r="B300" s="47"/>
      <c r="C300" s="20">
        <f t="shared" si="62"/>
        <v>45665</v>
      </c>
      <c r="D300" s="190">
        <f>SUMIFS('Transport-DB'!R:R,'Transport-DB'!C:C,"="&amp;'Work DB'!C300,'Transport-DB'!F:F,"="&amp;'Work DB'!$D$4)</f>
        <v>0</v>
      </c>
      <c r="E300" s="191">
        <f>SUMIFS('Transport-DB'!R:R,'Transport-DB'!C:C,"="&amp;'Work DB'!C300,'Transport-DB'!F:F,"="&amp;'Work DB'!$E$4)</f>
        <v>0</v>
      </c>
      <c r="F300" s="191">
        <f>SUMIFS('Transport-DB'!R:R,'Transport-DB'!C:C,"="&amp;'Work DB'!C300,'Transport-DB'!F:F,"="&amp;'Work DB'!$F$4)</f>
        <v>0</v>
      </c>
      <c r="G300" s="191">
        <f>SUMIFS('Transport-DB'!R:R,'Transport-DB'!C:C,"="&amp;'Work DB'!C300,'Transport-DB'!F:F,"="&amp;'Work DB'!$G$4)</f>
        <v>0</v>
      </c>
      <c r="H300" s="188">
        <f>SUMIFS('Transport-DB'!R:R,'Transport-DB'!C:C,"="&amp;'Work DB'!C300,'Transport-DB'!F:F,"="&amp;'Work DB'!$H$4)</f>
        <v>0</v>
      </c>
      <c r="I300" s="191">
        <f>SUMIFS('Transport-DB'!R:R,'Transport-DB'!C:C,"="&amp;'Work DB'!C300,'Transport-DB'!F:F,"="&amp;'Work DB'!$I$4)</f>
        <v>0</v>
      </c>
      <c r="J300" s="483">
        <f>SUMIFS('Transport-DB'!R:R,'Transport-DB'!C:C,"="&amp;'Work DB'!C300,'Transport-DB'!F:F,"="&amp;'Work DB'!$J$4)</f>
        <v>0</v>
      </c>
      <c r="K300" s="190">
        <f>SUMIFS('Transport-DB'!Q:Q,'Transport-DB'!C:C,"="&amp;'Work DB'!C300,'Transport-DB'!F:F,"="&amp;'Work DB'!$K$4)</f>
        <v>0</v>
      </c>
      <c r="L300" s="191">
        <f>SUMIFS('Transport-DB'!Q:Q,'Transport-DB'!C:C,"="&amp;'Work DB'!C300,'Transport-DB'!F:F,"="&amp;'Work DB'!$L$4)</f>
        <v>0</v>
      </c>
      <c r="M300" s="191">
        <f>SUMIFS('Transport-DB'!Q:Q,'Transport-DB'!C:C,"="&amp;'Work DB'!C300,'Transport-DB'!F:F,"="&amp;'Work DB'!$M$4)</f>
        <v>0</v>
      </c>
      <c r="N300" s="191">
        <f>SUMIFS('Transport-DB'!Q:Q,'Transport-DB'!C:C,"="&amp;'Work DB'!C300,'Transport-DB'!F:F,"="&amp;'Work DB'!$N$4)</f>
        <v>0</v>
      </c>
      <c r="O300" s="191">
        <f>SUMIFS('Transport-DB'!Q:Q,'Transport-DB'!C:C,"="&amp;'Work DB'!C300,'Transport-DB'!F:F,"="&amp;'Work DB'!$O$4)</f>
        <v>0</v>
      </c>
      <c r="P300" s="191">
        <f>SUMIFS('Transport-DB'!Q:Q,'Transport-DB'!C:C,"="&amp;'Work DB'!C300,'Transport-DB'!F:F,"="&amp;'Work DB'!$P$4)</f>
        <v>0</v>
      </c>
      <c r="Q300" s="188">
        <f>SUMIFS('Transport-DB'!Q:Q,'Transport-DB'!C:C,"="&amp;'Work DB'!C300,'Transport-DB'!F:F,"="&amp;'Work DB'!$Q$4)</f>
        <v>0</v>
      </c>
      <c r="R300" s="189">
        <f>SUMIFS('Transport-DB'!Q:Q,'Transport-DB'!C:C,"="&amp;'Work DB'!C300,'Transport-DB'!F:F,"="&amp;'Work DB'!$R$4)</f>
        <v>0</v>
      </c>
      <c r="S300" s="190">
        <f t="shared" si="61"/>
        <v>0</v>
      </c>
      <c r="T300" s="191">
        <f t="shared" si="63"/>
        <v>0</v>
      </c>
      <c r="U300" s="191"/>
      <c r="V300" s="191"/>
      <c r="W300" s="191"/>
      <c r="X300" s="191"/>
      <c r="Y300" s="189"/>
      <c r="Z300" s="283"/>
      <c r="AA300" s="190">
        <f>SUMIFS('Transport-DB'!S:S,'Transport-DB'!C:C,"="&amp;'Work DB'!C300,'Transport-DB'!F:F,"="&amp;'Work DB'!$AA$4)</f>
        <v>0</v>
      </c>
      <c r="AB300" s="191">
        <f>SUMIFS('Transport-DB'!S:S,'Transport-DB'!C:C,"="&amp;'Work DB'!C300,'Transport-DB'!F:F,"="&amp;'Work DB'!$AB$4)</f>
        <v>0</v>
      </c>
      <c r="AC300" s="191">
        <f>SUMIFS('Transport-DB'!S:S,'Transport-DB'!C:C,"="&amp;'Work DB'!C300,'Transport-DB'!F:F,"="&amp;'Work DB'!$AC$4)</f>
        <v>0</v>
      </c>
      <c r="AD300" s="188">
        <f>SUMIFS('Transport-DB'!S:S,'Transport-DB'!C:C,"="&amp;'Work DB'!C300,'Transport-DB'!F:F,"="&amp;'Work DB'!$AD$4)</f>
        <v>0</v>
      </c>
      <c r="AE300" s="188">
        <f>SUMIFS('Transport-DB'!S:S,'Transport-DB'!C:C,"="&amp;'Work DB'!C300,'Transport-DB'!F:F,"="&amp;'Work DB'!$AE$4)</f>
        <v>0</v>
      </c>
      <c r="AF300" s="188">
        <f>SUMIFS('Transport-DB'!S:S,'Transport-DB'!C:C,"="&amp;'Work DB'!C300,'Transport-DB'!F:F,"="&amp;'Work DB'!$AF$4)</f>
        <v>0</v>
      </c>
      <c r="AG300" s="189"/>
      <c r="AH300" s="230">
        <f>SUMIFS('Transport-DB'!T:T,'Transport-DB'!C:C,"="&amp;'Work DB'!C300)</f>
        <v>0</v>
      </c>
      <c r="AI300" s="32"/>
      <c r="AJ300" s="29"/>
      <c r="AK300" s="30">
        <f>SUMIFS(Civil_DB[بتن],Civil_DB[تاریخ],"="&amp;'Work DB'!C300)</f>
        <v>0</v>
      </c>
      <c r="AL300" s="28"/>
      <c r="AM300" s="29"/>
      <c r="AN300" s="31"/>
      <c r="AO300" s="28"/>
      <c r="AP300" s="29"/>
      <c r="AQ300" s="29"/>
      <c r="AR300" s="30"/>
      <c r="AS300" s="28"/>
      <c r="AT300" s="29"/>
      <c r="AU300" s="30"/>
      <c r="AV300" s="206"/>
      <c r="AW300" s="29"/>
      <c r="AX300" s="29"/>
      <c r="AY300" s="29"/>
      <c r="AZ300" s="29"/>
      <c r="BA300" s="29"/>
      <c r="BB300" s="29"/>
      <c r="BC300" s="30"/>
      <c r="BD300" s="283"/>
      <c r="BE300" s="283"/>
      <c r="BF300" s="283"/>
      <c r="BG300" s="283"/>
      <c r="BH300" s="32"/>
      <c r="BI300" s="56"/>
      <c r="BJ300" s="509"/>
    </row>
    <row r="301" spans="2:62" s="15" customFormat="1" ht="21" x14ac:dyDescent="0.25">
      <c r="B301" s="47"/>
      <c r="C301" s="20">
        <f t="shared" si="62"/>
        <v>45666</v>
      </c>
      <c r="D301" s="190">
        <f>SUMIFS('Transport-DB'!R:R,'Transport-DB'!C:C,"="&amp;'Work DB'!C301,'Transport-DB'!F:F,"="&amp;'Work DB'!$D$4)</f>
        <v>0</v>
      </c>
      <c r="E301" s="191">
        <f>SUMIFS('Transport-DB'!R:R,'Transport-DB'!C:C,"="&amp;'Work DB'!C301,'Transport-DB'!F:F,"="&amp;'Work DB'!$E$4)</f>
        <v>0</v>
      </c>
      <c r="F301" s="191">
        <f>SUMIFS('Transport-DB'!R:R,'Transport-DB'!C:C,"="&amp;'Work DB'!C301,'Transport-DB'!F:F,"="&amp;'Work DB'!$F$4)</f>
        <v>0</v>
      </c>
      <c r="G301" s="191">
        <f>SUMIFS('Transport-DB'!R:R,'Transport-DB'!C:C,"="&amp;'Work DB'!C301,'Transport-DB'!F:F,"="&amp;'Work DB'!$G$4)</f>
        <v>0</v>
      </c>
      <c r="H301" s="188">
        <f>SUMIFS('Transport-DB'!R:R,'Transport-DB'!C:C,"="&amp;'Work DB'!C301,'Transport-DB'!F:F,"="&amp;'Work DB'!$H$4)</f>
        <v>0</v>
      </c>
      <c r="I301" s="191">
        <f>SUMIFS('Transport-DB'!R:R,'Transport-DB'!C:C,"="&amp;'Work DB'!C301,'Transport-DB'!F:F,"="&amp;'Work DB'!$I$4)</f>
        <v>0</v>
      </c>
      <c r="J301" s="483">
        <f>SUMIFS('Transport-DB'!R:R,'Transport-DB'!C:C,"="&amp;'Work DB'!C301,'Transport-DB'!F:F,"="&amp;'Work DB'!$J$4)</f>
        <v>0</v>
      </c>
      <c r="K301" s="190">
        <f>SUMIFS('Transport-DB'!Q:Q,'Transport-DB'!C:C,"="&amp;'Work DB'!C301,'Transport-DB'!F:F,"="&amp;'Work DB'!$K$4)</f>
        <v>0</v>
      </c>
      <c r="L301" s="191">
        <f>SUMIFS('Transport-DB'!Q:Q,'Transport-DB'!C:C,"="&amp;'Work DB'!C301,'Transport-DB'!F:F,"="&amp;'Work DB'!$L$4)</f>
        <v>0</v>
      </c>
      <c r="M301" s="191">
        <f>SUMIFS('Transport-DB'!Q:Q,'Transport-DB'!C:C,"="&amp;'Work DB'!C301,'Transport-DB'!F:F,"="&amp;'Work DB'!$M$4)</f>
        <v>0</v>
      </c>
      <c r="N301" s="191">
        <f>SUMIFS('Transport-DB'!Q:Q,'Transport-DB'!C:C,"="&amp;'Work DB'!C301,'Transport-DB'!F:F,"="&amp;'Work DB'!$N$4)</f>
        <v>0</v>
      </c>
      <c r="O301" s="191">
        <f>SUMIFS('Transport-DB'!Q:Q,'Transport-DB'!C:C,"="&amp;'Work DB'!C301,'Transport-DB'!F:F,"="&amp;'Work DB'!$O$4)</f>
        <v>0</v>
      </c>
      <c r="P301" s="191">
        <f>SUMIFS('Transport-DB'!Q:Q,'Transport-DB'!C:C,"="&amp;'Work DB'!C301,'Transport-DB'!F:F,"="&amp;'Work DB'!$P$4)</f>
        <v>0</v>
      </c>
      <c r="Q301" s="188">
        <f>SUMIFS('Transport-DB'!Q:Q,'Transport-DB'!C:C,"="&amp;'Work DB'!C301,'Transport-DB'!F:F,"="&amp;'Work DB'!$Q$4)</f>
        <v>0</v>
      </c>
      <c r="R301" s="189">
        <f>SUMIFS('Transport-DB'!Q:Q,'Transport-DB'!C:C,"="&amp;'Work DB'!C301,'Transport-DB'!F:F,"="&amp;'Work DB'!$R$4)</f>
        <v>0</v>
      </c>
      <c r="S301" s="190">
        <f t="shared" si="61"/>
        <v>0</v>
      </c>
      <c r="T301" s="191">
        <f t="shared" si="63"/>
        <v>0</v>
      </c>
      <c r="U301" s="191"/>
      <c r="V301" s="191"/>
      <c r="W301" s="191"/>
      <c r="X301" s="191"/>
      <c r="Y301" s="189"/>
      <c r="Z301" s="283"/>
      <c r="AA301" s="190">
        <f>SUMIFS('Transport-DB'!S:S,'Transport-DB'!C:C,"="&amp;'Work DB'!C301,'Transport-DB'!F:F,"="&amp;'Work DB'!$AA$4)</f>
        <v>0</v>
      </c>
      <c r="AB301" s="191">
        <f>SUMIFS('Transport-DB'!S:S,'Transport-DB'!C:C,"="&amp;'Work DB'!C301,'Transport-DB'!F:F,"="&amp;'Work DB'!$AB$4)</f>
        <v>0</v>
      </c>
      <c r="AC301" s="191">
        <f>SUMIFS('Transport-DB'!S:S,'Transport-DB'!C:C,"="&amp;'Work DB'!C301,'Transport-DB'!F:F,"="&amp;'Work DB'!$AC$4)</f>
        <v>0</v>
      </c>
      <c r="AD301" s="188">
        <f>SUMIFS('Transport-DB'!S:S,'Transport-DB'!C:C,"="&amp;'Work DB'!C301,'Transport-DB'!F:F,"="&amp;'Work DB'!$AD$4)</f>
        <v>0</v>
      </c>
      <c r="AE301" s="188">
        <f>SUMIFS('Transport-DB'!S:S,'Transport-DB'!C:C,"="&amp;'Work DB'!C301,'Transport-DB'!F:F,"="&amp;'Work DB'!$AE$4)</f>
        <v>0</v>
      </c>
      <c r="AF301" s="188">
        <f>SUMIFS('Transport-DB'!S:S,'Transport-DB'!C:C,"="&amp;'Work DB'!C301,'Transport-DB'!F:F,"="&amp;'Work DB'!$AF$4)</f>
        <v>0</v>
      </c>
      <c r="AG301" s="189"/>
      <c r="AH301" s="230">
        <f>SUMIFS('Transport-DB'!T:T,'Transport-DB'!C:C,"="&amp;'Work DB'!C301)</f>
        <v>0</v>
      </c>
      <c r="AI301" s="32"/>
      <c r="AJ301" s="29"/>
      <c r="AK301" s="30">
        <f>SUMIFS(Civil_DB[بتن],Civil_DB[تاریخ],"="&amp;'Work DB'!C301)</f>
        <v>0</v>
      </c>
      <c r="AL301" s="28"/>
      <c r="AM301" s="29"/>
      <c r="AN301" s="31"/>
      <c r="AO301" s="28"/>
      <c r="AP301" s="29"/>
      <c r="AQ301" s="29"/>
      <c r="AR301" s="30"/>
      <c r="AS301" s="28"/>
      <c r="AT301" s="29"/>
      <c r="AU301" s="30"/>
      <c r="AV301" s="206"/>
      <c r="AW301" s="29"/>
      <c r="AX301" s="29"/>
      <c r="AY301" s="29"/>
      <c r="AZ301" s="29"/>
      <c r="BA301" s="29"/>
      <c r="BB301" s="29"/>
      <c r="BC301" s="30"/>
      <c r="BD301" s="283"/>
      <c r="BE301" s="283"/>
      <c r="BF301" s="283"/>
      <c r="BG301" s="283"/>
      <c r="BH301" s="32"/>
      <c r="BI301" s="56"/>
      <c r="BJ301" s="509"/>
    </row>
    <row r="302" spans="2:62" s="15" customFormat="1" ht="21" x14ac:dyDescent="0.25">
      <c r="B302" s="47"/>
      <c r="C302" s="20">
        <f t="shared" si="62"/>
        <v>45667</v>
      </c>
      <c r="D302" s="190">
        <f>SUMIFS('Transport-DB'!R:R,'Transport-DB'!C:C,"="&amp;'Work DB'!C302,'Transport-DB'!F:F,"="&amp;'Work DB'!$D$4)</f>
        <v>0</v>
      </c>
      <c r="E302" s="191">
        <f>SUMIFS('Transport-DB'!R:R,'Transport-DB'!C:C,"="&amp;'Work DB'!C302,'Transport-DB'!F:F,"="&amp;'Work DB'!$E$4)</f>
        <v>0</v>
      </c>
      <c r="F302" s="191">
        <f>SUMIFS('Transport-DB'!R:R,'Transport-DB'!C:C,"="&amp;'Work DB'!C302,'Transport-DB'!F:F,"="&amp;'Work DB'!$F$4)</f>
        <v>0</v>
      </c>
      <c r="G302" s="191">
        <f>SUMIFS('Transport-DB'!R:R,'Transport-DB'!C:C,"="&amp;'Work DB'!C302,'Transport-DB'!F:F,"="&amp;'Work DB'!$G$4)</f>
        <v>0</v>
      </c>
      <c r="H302" s="188">
        <f>SUMIFS('Transport-DB'!R:R,'Transport-DB'!C:C,"="&amp;'Work DB'!C302,'Transport-DB'!F:F,"="&amp;'Work DB'!$H$4)</f>
        <v>0</v>
      </c>
      <c r="I302" s="191">
        <f>SUMIFS('Transport-DB'!R:R,'Transport-DB'!C:C,"="&amp;'Work DB'!C302,'Transport-DB'!F:F,"="&amp;'Work DB'!$I$4)</f>
        <v>0</v>
      </c>
      <c r="J302" s="483">
        <f>SUMIFS('Transport-DB'!R:R,'Transport-DB'!C:C,"="&amp;'Work DB'!C302,'Transport-DB'!F:F,"="&amp;'Work DB'!$J$4)</f>
        <v>0</v>
      </c>
      <c r="K302" s="190">
        <f>SUMIFS('Transport-DB'!Q:Q,'Transport-DB'!C:C,"="&amp;'Work DB'!C302,'Transport-DB'!F:F,"="&amp;'Work DB'!$K$4)</f>
        <v>0</v>
      </c>
      <c r="L302" s="191">
        <f>SUMIFS('Transport-DB'!Q:Q,'Transport-DB'!C:C,"="&amp;'Work DB'!C302,'Transport-DB'!F:F,"="&amp;'Work DB'!$L$4)</f>
        <v>0</v>
      </c>
      <c r="M302" s="191">
        <f>SUMIFS('Transport-DB'!Q:Q,'Transport-DB'!C:C,"="&amp;'Work DB'!C302,'Transport-DB'!F:F,"="&amp;'Work DB'!$M$4)</f>
        <v>0</v>
      </c>
      <c r="N302" s="191">
        <f>SUMIFS('Transport-DB'!Q:Q,'Transport-DB'!C:C,"="&amp;'Work DB'!C302,'Transport-DB'!F:F,"="&amp;'Work DB'!$N$4)</f>
        <v>0</v>
      </c>
      <c r="O302" s="191">
        <f>SUMIFS('Transport-DB'!Q:Q,'Transport-DB'!C:C,"="&amp;'Work DB'!C302,'Transport-DB'!F:F,"="&amp;'Work DB'!$O$4)</f>
        <v>0</v>
      </c>
      <c r="P302" s="191">
        <f>SUMIFS('Transport-DB'!Q:Q,'Transport-DB'!C:C,"="&amp;'Work DB'!C302,'Transport-DB'!F:F,"="&amp;'Work DB'!$P$4)</f>
        <v>0</v>
      </c>
      <c r="Q302" s="188">
        <f>SUMIFS('Transport-DB'!Q:Q,'Transport-DB'!C:C,"="&amp;'Work DB'!C302,'Transport-DB'!F:F,"="&amp;'Work DB'!$Q$4)</f>
        <v>0</v>
      </c>
      <c r="R302" s="189">
        <f>SUMIFS('Transport-DB'!Q:Q,'Transport-DB'!C:C,"="&amp;'Work DB'!C302,'Transport-DB'!F:F,"="&amp;'Work DB'!$R$4)</f>
        <v>0</v>
      </c>
      <c r="S302" s="190">
        <f t="shared" si="61"/>
        <v>0</v>
      </c>
      <c r="T302" s="191">
        <f t="shared" si="63"/>
        <v>0</v>
      </c>
      <c r="U302" s="191"/>
      <c r="V302" s="191"/>
      <c r="W302" s="191"/>
      <c r="X302" s="191"/>
      <c r="Y302" s="189"/>
      <c r="Z302" s="283"/>
      <c r="AA302" s="190">
        <f>SUMIFS('Transport-DB'!S:S,'Transport-DB'!C:C,"="&amp;'Work DB'!C302,'Transport-DB'!F:F,"="&amp;'Work DB'!$AA$4)</f>
        <v>0</v>
      </c>
      <c r="AB302" s="191">
        <f>SUMIFS('Transport-DB'!S:S,'Transport-DB'!C:C,"="&amp;'Work DB'!C302,'Transport-DB'!F:F,"="&amp;'Work DB'!$AB$4)</f>
        <v>0</v>
      </c>
      <c r="AC302" s="191">
        <f>SUMIFS('Transport-DB'!S:S,'Transport-DB'!C:C,"="&amp;'Work DB'!C302,'Transport-DB'!F:F,"="&amp;'Work DB'!$AC$4)</f>
        <v>0</v>
      </c>
      <c r="AD302" s="188">
        <f>SUMIFS('Transport-DB'!S:S,'Transport-DB'!C:C,"="&amp;'Work DB'!C302,'Transport-DB'!F:F,"="&amp;'Work DB'!$AD$4)</f>
        <v>0</v>
      </c>
      <c r="AE302" s="188">
        <f>SUMIFS('Transport-DB'!S:S,'Transport-DB'!C:C,"="&amp;'Work DB'!C302,'Transport-DB'!F:F,"="&amp;'Work DB'!$AE$4)</f>
        <v>0</v>
      </c>
      <c r="AF302" s="188">
        <f>SUMIFS('Transport-DB'!S:S,'Transport-DB'!C:C,"="&amp;'Work DB'!C302,'Transport-DB'!F:F,"="&amp;'Work DB'!$AF$4)</f>
        <v>0</v>
      </c>
      <c r="AG302" s="189"/>
      <c r="AH302" s="230">
        <f>SUMIFS('Transport-DB'!T:T,'Transport-DB'!C:C,"="&amp;'Work DB'!C302)</f>
        <v>0</v>
      </c>
      <c r="AI302" s="32"/>
      <c r="AJ302" s="29"/>
      <c r="AK302" s="30">
        <f>SUMIFS(Civil_DB[بتن],Civil_DB[تاریخ],"="&amp;'Work DB'!C302)</f>
        <v>0</v>
      </c>
      <c r="AL302" s="28"/>
      <c r="AM302" s="29"/>
      <c r="AN302" s="31"/>
      <c r="AO302" s="28"/>
      <c r="AP302" s="29"/>
      <c r="AQ302" s="29"/>
      <c r="AR302" s="30"/>
      <c r="AS302" s="28"/>
      <c r="AT302" s="29"/>
      <c r="AU302" s="30"/>
      <c r="AV302" s="206"/>
      <c r="AW302" s="29"/>
      <c r="AX302" s="29"/>
      <c r="AY302" s="29"/>
      <c r="AZ302" s="29"/>
      <c r="BA302" s="29"/>
      <c r="BB302" s="29"/>
      <c r="BC302" s="30"/>
      <c r="BD302" s="283"/>
      <c r="BE302" s="283"/>
      <c r="BF302" s="283"/>
      <c r="BG302" s="283"/>
      <c r="BH302" s="32"/>
      <c r="BI302" s="56"/>
      <c r="BJ302" s="509"/>
    </row>
    <row r="303" spans="2:62" s="15" customFormat="1" ht="21" x14ac:dyDescent="0.25">
      <c r="B303" s="47"/>
      <c r="C303" s="20">
        <f t="shared" si="62"/>
        <v>45668</v>
      </c>
      <c r="D303" s="190">
        <f>SUMIFS('Transport-DB'!R:R,'Transport-DB'!C:C,"="&amp;'Work DB'!C303,'Transport-DB'!F:F,"="&amp;'Work DB'!$D$4)</f>
        <v>0</v>
      </c>
      <c r="E303" s="191">
        <f>SUMIFS('Transport-DB'!R:R,'Transport-DB'!C:C,"="&amp;'Work DB'!C303,'Transport-DB'!F:F,"="&amp;'Work DB'!$E$4)</f>
        <v>0</v>
      </c>
      <c r="F303" s="191">
        <f>SUMIFS('Transport-DB'!R:R,'Transport-DB'!C:C,"="&amp;'Work DB'!C303,'Transport-DB'!F:F,"="&amp;'Work DB'!$F$4)</f>
        <v>0</v>
      </c>
      <c r="G303" s="191">
        <f>SUMIFS('Transport-DB'!R:R,'Transport-DB'!C:C,"="&amp;'Work DB'!C303,'Transport-DB'!F:F,"="&amp;'Work DB'!$G$4)</f>
        <v>0</v>
      </c>
      <c r="H303" s="188">
        <f>SUMIFS('Transport-DB'!R:R,'Transport-DB'!C:C,"="&amp;'Work DB'!C303,'Transport-DB'!F:F,"="&amp;'Work DB'!$H$4)</f>
        <v>0</v>
      </c>
      <c r="I303" s="191">
        <f>SUMIFS('Transport-DB'!R:R,'Transport-DB'!C:C,"="&amp;'Work DB'!C303,'Transport-DB'!F:F,"="&amp;'Work DB'!$I$4)</f>
        <v>0</v>
      </c>
      <c r="J303" s="483">
        <f>SUMIFS('Transport-DB'!R:R,'Transport-DB'!C:C,"="&amp;'Work DB'!C303,'Transport-DB'!F:F,"="&amp;'Work DB'!$J$4)</f>
        <v>0</v>
      </c>
      <c r="K303" s="190">
        <f>SUMIFS('Transport-DB'!Q:Q,'Transport-DB'!C:C,"="&amp;'Work DB'!C303,'Transport-DB'!F:F,"="&amp;'Work DB'!$K$4)</f>
        <v>0</v>
      </c>
      <c r="L303" s="191">
        <f>SUMIFS('Transport-DB'!Q:Q,'Transport-DB'!C:C,"="&amp;'Work DB'!C303,'Transport-DB'!F:F,"="&amp;'Work DB'!$L$4)</f>
        <v>0</v>
      </c>
      <c r="M303" s="191">
        <f>SUMIFS('Transport-DB'!Q:Q,'Transport-DB'!C:C,"="&amp;'Work DB'!C303,'Transport-DB'!F:F,"="&amp;'Work DB'!$M$4)</f>
        <v>0</v>
      </c>
      <c r="N303" s="191">
        <f>SUMIFS('Transport-DB'!Q:Q,'Transport-DB'!C:C,"="&amp;'Work DB'!C303,'Transport-DB'!F:F,"="&amp;'Work DB'!$N$4)</f>
        <v>0</v>
      </c>
      <c r="O303" s="191">
        <f>SUMIFS('Transport-DB'!Q:Q,'Transport-DB'!C:C,"="&amp;'Work DB'!C303,'Transport-DB'!F:F,"="&amp;'Work DB'!$O$4)</f>
        <v>0</v>
      </c>
      <c r="P303" s="191">
        <f>SUMIFS('Transport-DB'!Q:Q,'Transport-DB'!C:C,"="&amp;'Work DB'!C303,'Transport-DB'!F:F,"="&amp;'Work DB'!$P$4)</f>
        <v>0</v>
      </c>
      <c r="Q303" s="188">
        <f>SUMIFS('Transport-DB'!Q:Q,'Transport-DB'!C:C,"="&amp;'Work DB'!C303,'Transport-DB'!F:F,"="&amp;'Work DB'!$Q$4)</f>
        <v>0</v>
      </c>
      <c r="R303" s="189">
        <f>SUMIFS('Transport-DB'!Q:Q,'Transport-DB'!C:C,"="&amp;'Work DB'!C303,'Transport-DB'!F:F,"="&amp;'Work DB'!$R$4)</f>
        <v>0</v>
      </c>
      <c r="S303" s="190">
        <f t="shared" si="61"/>
        <v>0</v>
      </c>
      <c r="T303" s="191">
        <f t="shared" si="63"/>
        <v>0</v>
      </c>
      <c r="U303" s="191"/>
      <c r="V303" s="191"/>
      <c r="W303" s="191"/>
      <c r="X303" s="191"/>
      <c r="Y303" s="189"/>
      <c r="Z303" s="283"/>
      <c r="AA303" s="190">
        <f>SUMIFS('Transport-DB'!S:S,'Transport-DB'!C:C,"="&amp;'Work DB'!C303,'Transport-DB'!F:F,"="&amp;'Work DB'!$AA$4)</f>
        <v>0</v>
      </c>
      <c r="AB303" s="191">
        <f>SUMIFS('Transport-DB'!S:S,'Transport-DB'!C:C,"="&amp;'Work DB'!C303,'Transport-DB'!F:F,"="&amp;'Work DB'!$AB$4)</f>
        <v>0</v>
      </c>
      <c r="AC303" s="191">
        <f>SUMIFS('Transport-DB'!S:S,'Transport-DB'!C:C,"="&amp;'Work DB'!C303,'Transport-DB'!F:F,"="&amp;'Work DB'!$AC$4)</f>
        <v>0</v>
      </c>
      <c r="AD303" s="188">
        <f>SUMIFS('Transport-DB'!S:S,'Transport-DB'!C:C,"="&amp;'Work DB'!C303,'Transport-DB'!F:F,"="&amp;'Work DB'!$AD$4)</f>
        <v>0</v>
      </c>
      <c r="AE303" s="188">
        <f>SUMIFS('Transport-DB'!S:S,'Transport-DB'!C:C,"="&amp;'Work DB'!C303,'Transport-DB'!F:F,"="&amp;'Work DB'!$AE$4)</f>
        <v>0</v>
      </c>
      <c r="AF303" s="188">
        <f>SUMIFS('Transport-DB'!S:S,'Transport-DB'!C:C,"="&amp;'Work DB'!C303,'Transport-DB'!F:F,"="&amp;'Work DB'!$AF$4)</f>
        <v>0</v>
      </c>
      <c r="AG303" s="189"/>
      <c r="AH303" s="230">
        <f>SUMIFS('Transport-DB'!T:T,'Transport-DB'!C:C,"="&amp;'Work DB'!C303)</f>
        <v>0</v>
      </c>
      <c r="AI303" s="32"/>
      <c r="AJ303" s="29"/>
      <c r="AK303" s="30">
        <f>SUMIFS(Civil_DB[بتن],Civil_DB[تاریخ],"="&amp;'Work DB'!C303)</f>
        <v>0</v>
      </c>
      <c r="AL303" s="28"/>
      <c r="AM303" s="29"/>
      <c r="AN303" s="31"/>
      <c r="AO303" s="28"/>
      <c r="AP303" s="29"/>
      <c r="AQ303" s="29"/>
      <c r="AR303" s="30"/>
      <c r="AS303" s="28"/>
      <c r="AT303" s="29"/>
      <c r="AU303" s="30"/>
      <c r="AV303" s="206"/>
      <c r="AW303" s="29"/>
      <c r="AX303" s="29"/>
      <c r="AY303" s="29"/>
      <c r="AZ303" s="29"/>
      <c r="BA303" s="29"/>
      <c r="BB303" s="29"/>
      <c r="BC303" s="30"/>
      <c r="BD303" s="283"/>
      <c r="BE303" s="283"/>
      <c r="BF303" s="283"/>
      <c r="BG303" s="283"/>
      <c r="BH303" s="32"/>
      <c r="BI303" s="56"/>
      <c r="BJ303" s="509"/>
    </row>
    <row r="304" spans="2:62" s="15" customFormat="1" ht="21" x14ac:dyDescent="0.25">
      <c r="B304" s="47"/>
      <c r="C304" s="20">
        <f t="shared" si="62"/>
        <v>45669</v>
      </c>
      <c r="D304" s="190">
        <f>SUMIFS('Transport-DB'!R:R,'Transport-DB'!C:C,"="&amp;'Work DB'!C304,'Transport-DB'!F:F,"="&amp;'Work DB'!$D$4)</f>
        <v>0</v>
      </c>
      <c r="E304" s="191">
        <f>SUMIFS('Transport-DB'!R:R,'Transport-DB'!C:C,"="&amp;'Work DB'!C304,'Transport-DB'!F:F,"="&amp;'Work DB'!$E$4)</f>
        <v>0</v>
      </c>
      <c r="F304" s="191">
        <f>SUMIFS('Transport-DB'!R:R,'Transport-DB'!C:C,"="&amp;'Work DB'!C304,'Transport-DB'!F:F,"="&amp;'Work DB'!$F$4)</f>
        <v>0</v>
      </c>
      <c r="G304" s="191">
        <f>SUMIFS('Transport-DB'!R:R,'Transport-DB'!C:C,"="&amp;'Work DB'!C304,'Transport-DB'!F:F,"="&amp;'Work DB'!$G$4)</f>
        <v>0</v>
      </c>
      <c r="H304" s="188">
        <f>SUMIFS('Transport-DB'!R:R,'Transport-DB'!C:C,"="&amp;'Work DB'!C304,'Transport-DB'!F:F,"="&amp;'Work DB'!$H$4)</f>
        <v>0</v>
      </c>
      <c r="I304" s="191">
        <f>SUMIFS('Transport-DB'!R:R,'Transport-DB'!C:C,"="&amp;'Work DB'!C304,'Transport-DB'!F:F,"="&amp;'Work DB'!$I$4)</f>
        <v>0</v>
      </c>
      <c r="J304" s="483">
        <f>SUMIFS('Transport-DB'!R:R,'Transport-DB'!C:C,"="&amp;'Work DB'!C304,'Transport-DB'!F:F,"="&amp;'Work DB'!$J$4)</f>
        <v>0</v>
      </c>
      <c r="K304" s="190">
        <f>SUMIFS('Transport-DB'!Q:Q,'Transport-DB'!C:C,"="&amp;'Work DB'!C304,'Transport-DB'!F:F,"="&amp;'Work DB'!$K$4)</f>
        <v>0</v>
      </c>
      <c r="L304" s="191">
        <f>SUMIFS('Transport-DB'!Q:Q,'Transport-DB'!C:C,"="&amp;'Work DB'!C304,'Transport-DB'!F:F,"="&amp;'Work DB'!$L$4)</f>
        <v>0</v>
      </c>
      <c r="M304" s="191">
        <f>SUMIFS('Transport-DB'!Q:Q,'Transport-DB'!C:C,"="&amp;'Work DB'!C304,'Transport-DB'!F:F,"="&amp;'Work DB'!$M$4)</f>
        <v>0</v>
      </c>
      <c r="N304" s="191">
        <f>SUMIFS('Transport-DB'!Q:Q,'Transport-DB'!C:C,"="&amp;'Work DB'!C304,'Transport-DB'!F:F,"="&amp;'Work DB'!$N$4)</f>
        <v>0</v>
      </c>
      <c r="O304" s="191">
        <f>SUMIFS('Transport-DB'!Q:Q,'Transport-DB'!C:C,"="&amp;'Work DB'!C304,'Transport-DB'!F:F,"="&amp;'Work DB'!$O$4)</f>
        <v>0</v>
      </c>
      <c r="P304" s="191">
        <f>SUMIFS('Transport-DB'!Q:Q,'Transport-DB'!C:C,"="&amp;'Work DB'!C304,'Transport-DB'!F:F,"="&amp;'Work DB'!$P$4)</f>
        <v>0</v>
      </c>
      <c r="Q304" s="188">
        <f>SUMIFS('Transport-DB'!Q:Q,'Transport-DB'!C:C,"="&amp;'Work DB'!C304,'Transport-DB'!F:F,"="&amp;'Work DB'!$Q$4)</f>
        <v>0</v>
      </c>
      <c r="R304" s="189">
        <f>SUMIFS('Transport-DB'!Q:Q,'Transport-DB'!C:C,"="&amp;'Work DB'!C304,'Transport-DB'!F:F,"="&amp;'Work DB'!$R$4)</f>
        <v>0</v>
      </c>
      <c r="S304" s="190">
        <f t="shared" si="61"/>
        <v>0</v>
      </c>
      <c r="T304" s="191">
        <f t="shared" si="63"/>
        <v>0</v>
      </c>
      <c r="U304" s="191"/>
      <c r="V304" s="191"/>
      <c r="W304" s="191"/>
      <c r="X304" s="191"/>
      <c r="Y304" s="189"/>
      <c r="Z304" s="283"/>
      <c r="AA304" s="190">
        <f>SUMIFS('Transport-DB'!S:S,'Transport-DB'!C:C,"="&amp;'Work DB'!C304,'Transport-DB'!F:F,"="&amp;'Work DB'!$AA$4)</f>
        <v>0</v>
      </c>
      <c r="AB304" s="191">
        <f>SUMIFS('Transport-DB'!S:S,'Transport-DB'!C:C,"="&amp;'Work DB'!C304,'Transport-DB'!F:F,"="&amp;'Work DB'!$AB$4)</f>
        <v>0</v>
      </c>
      <c r="AC304" s="191">
        <f>SUMIFS('Transport-DB'!S:S,'Transport-DB'!C:C,"="&amp;'Work DB'!C304,'Transport-DB'!F:F,"="&amp;'Work DB'!$AC$4)</f>
        <v>0</v>
      </c>
      <c r="AD304" s="188">
        <f>SUMIFS('Transport-DB'!S:S,'Transport-DB'!C:C,"="&amp;'Work DB'!C304,'Transport-DB'!F:F,"="&amp;'Work DB'!$AD$4)</f>
        <v>0</v>
      </c>
      <c r="AE304" s="188">
        <f>SUMIFS('Transport-DB'!S:S,'Transport-DB'!C:C,"="&amp;'Work DB'!C304,'Transport-DB'!F:F,"="&amp;'Work DB'!$AE$4)</f>
        <v>0</v>
      </c>
      <c r="AF304" s="188">
        <f>SUMIFS('Transport-DB'!S:S,'Transport-DB'!C:C,"="&amp;'Work DB'!C304,'Transport-DB'!F:F,"="&amp;'Work DB'!$AF$4)</f>
        <v>0</v>
      </c>
      <c r="AG304" s="189"/>
      <c r="AH304" s="230">
        <f>SUMIFS('Transport-DB'!T:T,'Transport-DB'!C:C,"="&amp;'Work DB'!C304)</f>
        <v>0</v>
      </c>
      <c r="AI304" s="32"/>
      <c r="AJ304" s="29"/>
      <c r="AK304" s="30">
        <f>SUMIFS(Civil_DB[بتن],Civil_DB[تاریخ],"="&amp;'Work DB'!C304)</f>
        <v>0</v>
      </c>
      <c r="AL304" s="28"/>
      <c r="AM304" s="29"/>
      <c r="AN304" s="31"/>
      <c r="AO304" s="28"/>
      <c r="AP304" s="29"/>
      <c r="AQ304" s="29"/>
      <c r="AR304" s="30"/>
      <c r="AS304" s="28"/>
      <c r="AT304" s="29"/>
      <c r="AU304" s="30"/>
      <c r="AV304" s="206"/>
      <c r="AW304" s="29"/>
      <c r="AX304" s="29"/>
      <c r="AY304" s="29"/>
      <c r="AZ304" s="29"/>
      <c r="BA304" s="29"/>
      <c r="BB304" s="29"/>
      <c r="BC304" s="30"/>
      <c r="BD304" s="283"/>
      <c r="BE304" s="283"/>
      <c r="BF304" s="283"/>
      <c r="BG304" s="283"/>
      <c r="BH304" s="32"/>
      <c r="BI304" s="56"/>
      <c r="BJ304" s="509"/>
    </row>
    <row r="305" spans="2:62" s="15" customFormat="1" ht="21" x14ac:dyDescent="0.25">
      <c r="B305" s="47"/>
      <c r="C305" s="20">
        <f t="shared" si="62"/>
        <v>45670</v>
      </c>
      <c r="D305" s="190">
        <f>SUMIFS('Transport-DB'!R:R,'Transport-DB'!C:C,"="&amp;'Work DB'!C305,'Transport-DB'!F:F,"="&amp;'Work DB'!$D$4)</f>
        <v>0</v>
      </c>
      <c r="E305" s="191">
        <f>SUMIFS('Transport-DB'!R:R,'Transport-DB'!C:C,"="&amp;'Work DB'!C305,'Transport-DB'!F:F,"="&amp;'Work DB'!$E$4)</f>
        <v>0</v>
      </c>
      <c r="F305" s="191">
        <f>SUMIFS('Transport-DB'!R:R,'Transport-DB'!C:C,"="&amp;'Work DB'!C305,'Transport-DB'!F:F,"="&amp;'Work DB'!$F$4)</f>
        <v>0</v>
      </c>
      <c r="G305" s="191">
        <f>SUMIFS('Transport-DB'!R:R,'Transport-DB'!C:C,"="&amp;'Work DB'!C305,'Transport-DB'!F:F,"="&amp;'Work DB'!$G$4)</f>
        <v>0</v>
      </c>
      <c r="H305" s="188">
        <f>SUMIFS('Transport-DB'!R:R,'Transport-DB'!C:C,"="&amp;'Work DB'!C305,'Transport-DB'!F:F,"="&amp;'Work DB'!$H$4)</f>
        <v>0</v>
      </c>
      <c r="I305" s="191">
        <f>SUMIFS('Transport-DB'!R:R,'Transport-DB'!C:C,"="&amp;'Work DB'!C305,'Transport-DB'!F:F,"="&amp;'Work DB'!$I$4)</f>
        <v>0</v>
      </c>
      <c r="J305" s="483">
        <f>SUMIFS('Transport-DB'!R:R,'Transport-DB'!C:C,"="&amp;'Work DB'!C305,'Transport-DB'!F:F,"="&amp;'Work DB'!$J$4)</f>
        <v>0</v>
      </c>
      <c r="K305" s="190">
        <f>SUMIFS('Transport-DB'!Q:Q,'Transport-DB'!C:C,"="&amp;'Work DB'!C305,'Transport-DB'!F:F,"="&amp;'Work DB'!$K$4)</f>
        <v>0</v>
      </c>
      <c r="L305" s="191">
        <f>SUMIFS('Transport-DB'!Q:Q,'Transport-DB'!C:C,"="&amp;'Work DB'!C305,'Transport-DB'!F:F,"="&amp;'Work DB'!$L$4)</f>
        <v>0</v>
      </c>
      <c r="M305" s="191">
        <f>SUMIFS('Transport-DB'!Q:Q,'Transport-DB'!C:C,"="&amp;'Work DB'!C305,'Transport-DB'!F:F,"="&amp;'Work DB'!$M$4)</f>
        <v>0</v>
      </c>
      <c r="N305" s="191">
        <f>SUMIFS('Transport-DB'!Q:Q,'Transport-DB'!C:C,"="&amp;'Work DB'!C305,'Transport-DB'!F:F,"="&amp;'Work DB'!$N$4)</f>
        <v>0</v>
      </c>
      <c r="O305" s="191">
        <f>SUMIFS('Transport-DB'!Q:Q,'Transport-DB'!C:C,"="&amp;'Work DB'!C305,'Transport-DB'!F:F,"="&amp;'Work DB'!$O$4)</f>
        <v>0</v>
      </c>
      <c r="P305" s="191">
        <f>SUMIFS('Transport-DB'!Q:Q,'Transport-DB'!C:C,"="&amp;'Work DB'!C305,'Transport-DB'!F:F,"="&amp;'Work DB'!$P$4)</f>
        <v>0</v>
      </c>
      <c r="Q305" s="188">
        <f>SUMIFS('Transport-DB'!Q:Q,'Transport-DB'!C:C,"="&amp;'Work DB'!C305,'Transport-DB'!F:F,"="&amp;'Work DB'!$Q$4)</f>
        <v>0</v>
      </c>
      <c r="R305" s="189">
        <f>SUMIFS('Transport-DB'!Q:Q,'Transport-DB'!C:C,"="&amp;'Work DB'!C305,'Transport-DB'!F:F,"="&amp;'Work DB'!$R$4)</f>
        <v>0</v>
      </c>
      <c r="S305" s="190">
        <f t="shared" si="61"/>
        <v>0</v>
      </c>
      <c r="T305" s="191">
        <f t="shared" si="63"/>
        <v>0</v>
      </c>
      <c r="U305" s="191"/>
      <c r="V305" s="191"/>
      <c r="W305" s="191"/>
      <c r="X305" s="191"/>
      <c r="Y305" s="189"/>
      <c r="Z305" s="283"/>
      <c r="AA305" s="190">
        <f>SUMIFS('Transport-DB'!S:S,'Transport-DB'!C:C,"="&amp;'Work DB'!C305,'Transport-DB'!F:F,"="&amp;'Work DB'!$AA$4)</f>
        <v>0</v>
      </c>
      <c r="AB305" s="191">
        <f>SUMIFS('Transport-DB'!S:S,'Transport-DB'!C:C,"="&amp;'Work DB'!C305,'Transport-DB'!F:F,"="&amp;'Work DB'!$AB$4)</f>
        <v>0</v>
      </c>
      <c r="AC305" s="191">
        <f>SUMIFS('Transport-DB'!S:S,'Transport-DB'!C:C,"="&amp;'Work DB'!C305,'Transport-DB'!F:F,"="&amp;'Work DB'!$AC$4)</f>
        <v>0</v>
      </c>
      <c r="AD305" s="188">
        <f>SUMIFS('Transport-DB'!S:S,'Transport-DB'!C:C,"="&amp;'Work DB'!C305,'Transport-DB'!F:F,"="&amp;'Work DB'!$AD$4)</f>
        <v>0</v>
      </c>
      <c r="AE305" s="188">
        <f>SUMIFS('Transport-DB'!S:S,'Transport-DB'!C:C,"="&amp;'Work DB'!C305,'Transport-DB'!F:F,"="&amp;'Work DB'!$AE$4)</f>
        <v>0</v>
      </c>
      <c r="AF305" s="188">
        <f>SUMIFS('Transport-DB'!S:S,'Transport-DB'!C:C,"="&amp;'Work DB'!C305,'Transport-DB'!F:F,"="&amp;'Work DB'!$AF$4)</f>
        <v>0</v>
      </c>
      <c r="AG305" s="189"/>
      <c r="AH305" s="230">
        <f>SUMIFS('Transport-DB'!T:T,'Transport-DB'!C:C,"="&amp;'Work DB'!C305)</f>
        <v>0</v>
      </c>
      <c r="AI305" s="32"/>
      <c r="AJ305" s="29"/>
      <c r="AK305" s="30">
        <f>SUMIFS(Civil_DB[بتن],Civil_DB[تاریخ],"="&amp;'Work DB'!C305)</f>
        <v>0</v>
      </c>
      <c r="AL305" s="28"/>
      <c r="AM305" s="29"/>
      <c r="AN305" s="31"/>
      <c r="AO305" s="28"/>
      <c r="AP305" s="29"/>
      <c r="AQ305" s="29"/>
      <c r="AR305" s="30"/>
      <c r="AS305" s="28"/>
      <c r="AT305" s="29"/>
      <c r="AU305" s="30"/>
      <c r="AV305" s="206"/>
      <c r="AW305" s="29"/>
      <c r="AX305" s="29"/>
      <c r="AY305" s="29"/>
      <c r="AZ305" s="29"/>
      <c r="BA305" s="29"/>
      <c r="BB305" s="29"/>
      <c r="BC305" s="30"/>
      <c r="BD305" s="283"/>
      <c r="BE305" s="283"/>
      <c r="BF305" s="283"/>
      <c r="BG305" s="283"/>
      <c r="BH305" s="32"/>
      <c r="BI305" s="56"/>
      <c r="BJ305" s="509"/>
    </row>
    <row r="306" spans="2:62" s="15" customFormat="1" ht="21" x14ac:dyDescent="0.25">
      <c r="B306" s="47"/>
      <c r="C306" s="20">
        <f t="shared" si="62"/>
        <v>45671</v>
      </c>
      <c r="D306" s="190">
        <f>SUMIFS('Transport-DB'!R:R,'Transport-DB'!C:C,"="&amp;'Work DB'!C306,'Transport-DB'!F:F,"="&amp;'Work DB'!$D$4)</f>
        <v>0</v>
      </c>
      <c r="E306" s="191">
        <f>SUMIFS('Transport-DB'!R:R,'Transport-DB'!C:C,"="&amp;'Work DB'!C306,'Transport-DB'!F:F,"="&amp;'Work DB'!$E$4)</f>
        <v>0</v>
      </c>
      <c r="F306" s="191">
        <f>SUMIFS('Transport-DB'!R:R,'Transport-DB'!C:C,"="&amp;'Work DB'!C306,'Transport-DB'!F:F,"="&amp;'Work DB'!$F$4)</f>
        <v>0</v>
      </c>
      <c r="G306" s="191">
        <f>SUMIFS('Transport-DB'!R:R,'Transport-DB'!C:C,"="&amp;'Work DB'!C306,'Transport-DB'!F:F,"="&amp;'Work DB'!$G$4)</f>
        <v>0</v>
      </c>
      <c r="H306" s="188">
        <f>SUMIFS('Transport-DB'!R:R,'Transport-DB'!C:C,"="&amp;'Work DB'!C306,'Transport-DB'!F:F,"="&amp;'Work DB'!$H$4)</f>
        <v>0</v>
      </c>
      <c r="I306" s="191">
        <f>SUMIFS('Transport-DB'!R:R,'Transport-DB'!C:C,"="&amp;'Work DB'!C306,'Transport-DB'!F:F,"="&amp;'Work DB'!$I$4)</f>
        <v>0</v>
      </c>
      <c r="J306" s="483">
        <f>SUMIFS('Transport-DB'!R:R,'Transport-DB'!C:C,"="&amp;'Work DB'!C306,'Transport-DB'!F:F,"="&amp;'Work DB'!$J$4)</f>
        <v>0</v>
      </c>
      <c r="K306" s="190">
        <f>SUMIFS('Transport-DB'!Q:Q,'Transport-DB'!C:C,"="&amp;'Work DB'!C306,'Transport-DB'!F:F,"="&amp;'Work DB'!$K$4)</f>
        <v>0</v>
      </c>
      <c r="L306" s="191">
        <f>SUMIFS('Transport-DB'!Q:Q,'Transport-DB'!C:C,"="&amp;'Work DB'!C306,'Transport-DB'!F:F,"="&amp;'Work DB'!$L$4)</f>
        <v>0</v>
      </c>
      <c r="M306" s="191">
        <f>SUMIFS('Transport-DB'!Q:Q,'Transport-DB'!C:C,"="&amp;'Work DB'!C306,'Transport-DB'!F:F,"="&amp;'Work DB'!$M$4)</f>
        <v>0</v>
      </c>
      <c r="N306" s="191">
        <f>SUMIFS('Transport-DB'!Q:Q,'Transport-DB'!C:C,"="&amp;'Work DB'!C306,'Transport-DB'!F:F,"="&amp;'Work DB'!$N$4)</f>
        <v>0</v>
      </c>
      <c r="O306" s="191">
        <f>SUMIFS('Transport-DB'!Q:Q,'Transport-DB'!C:C,"="&amp;'Work DB'!C306,'Transport-DB'!F:F,"="&amp;'Work DB'!$O$4)</f>
        <v>0</v>
      </c>
      <c r="P306" s="191">
        <f>SUMIFS('Transport-DB'!Q:Q,'Transport-DB'!C:C,"="&amp;'Work DB'!C306,'Transport-DB'!F:F,"="&amp;'Work DB'!$P$4)</f>
        <v>0</v>
      </c>
      <c r="Q306" s="188">
        <f>SUMIFS('Transport-DB'!Q:Q,'Transport-DB'!C:C,"="&amp;'Work DB'!C306,'Transport-DB'!F:F,"="&amp;'Work DB'!$Q$4)</f>
        <v>0</v>
      </c>
      <c r="R306" s="189">
        <f>SUMIFS('Transport-DB'!Q:Q,'Transport-DB'!C:C,"="&amp;'Work DB'!C306,'Transport-DB'!F:F,"="&amp;'Work DB'!$R$4)</f>
        <v>0</v>
      </c>
      <c r="S306" s="190">
        <f t="shared" si="61"/>
        <v>0</v>
      </c>
      <c r="T306" s="191">
        <f t="shared" si="63"/>
        <v>0</v>
      </c>
      <c r="U306" s="191"/>
      <c r="V306" s="191"/>
      <c r="W306" s="191"/>
      <c r="X306" s="191"/>
      <c r="Y306" s="189"/>
      <c r="Z306" s="283"/>
      <c r="AA306" s="190">
        <f>SUMIFS('Transport-DB'!S:S,'Transport-DB'!C:C,"="&amp;'Work DB'!C306,'Transport-DB'!F:F,"="&amp;'Work DB'!$AA$4)</f>
        <v>0</v>
      </c>
      <c r="AB306" s="191">
        <f>SUMIFS('Transport-DB'!S:S,'Transport-DB'!C:C,"="&amp;'Work DB'!C306,'Transport-DB'!F:F,"="&amp;'Work DB'!$AB$4)</f>
        <v>0</v>
      </c>
      <c r="AC306" s="191">
        <f>SUMIFS('Transport-DB'!S:S,'Transport-DB'!C:C,"="&amp;'Work DB'!C306,'Transport-DB'!F:F,"="&amp;'Work DB'!$AC$4)</f>
        <v>0</v>
      </c>
      <c r="AD306" s="188">
        <f>SUMIFS('Transport-DB'!S:S,'Transport-DB'!C:C,"="&amp;'Work DB'!C306,'Transport-DB'!F:F,"="&amp;'Work DB'!$AD$4)</f>
        <v>0</v>
      </c>
      <c r="AE306" s="188">
        <f>SUMIFS('Transport-DB'!S:S,'Transport-DB'!C:C,"="&amp;'Work DB'!C306,'Transport-DB'!F:F,"="&amp;'Work DB'!$AE$4)</f>
        <v>0</v>
      </c>
      <c r="AF306" s="188">
        <f>SUMIFS('Transport-DB'!S:S,'Transport-DB'!C:C,"="&amp;'Work DB'!C306,'Transport-DB'!F:F,"="&amp;'Work DB'!$AF$4)</f>
        <v>0</v>
      </c>
      <c r="AG306" s="189"/>
      <c r="AH306" s="230">
        <f>SUMIFS('Transport-DB'!T:T,'Transport-DB'!C:C,"="&amp;'Work DB'!C306)</f>
        <v>0</v>
      </c>
      <c r="AI306" s="32"/>
      <c r="AJ306" s="29"/>
      <c r="AK306" s="30">
        <f>SUMIFS(Civil_DB[بتن],Civil_DB[تاریخ],"="&amp;'Work DB'!C306)</f>
        <v>0</v>
      </c>
      <c r="AL306" s="28"/>
      <c r="AM306" s="29"/>
      <c r="AN306" s="31"/>
      <c r="AO306" s="28"/>
      <c r="AP306" s="29"/>
      <c r="AQ306" s="29"/>
      <c r="AR306" s="30"/>
      <c r="AS306" s="28"/>
      <c r="AT306" s="29"/>
      <c r="AU306" s="30"/>
      <c r="AV306" s="206"/>
      <c r="AW306" s="29"/>
      <c r="AX306" s="29"/>
      <c r="AY306" s="29"/>
      <c r="AZ306" s="29"/>
      <c r="BA306" s="29"/>
      <c r="BB306" s="29"/>
      <c r="BC306" s="30"/>
      <c r="BD306" s="283"/>
      <c r="BE306" s="283"/>
      <c r="BF306" s="283"/>
      <c r="BG306" s="283"/>
      <c r="BH306" s="32"/>
      <c r="BI306" s="56"/>
      <c r="BJ306" s="509"/>
    </row>
    <row r="307" spans="2:62" s="15" customFormat="1" ht="21" x14ac:dyDescent="0.25">
      <c r="B307" s="47"/>
      <c r="C307" s="20">
        <f t="shared" si="62"/>
        <v>45672</v>
      </c>
      <c r="D307" s="190">
        <f>SUMIFS('Transport-DB'!R:R,'Transport-DB'!C:C,"="&amp;'Work DB'!C307,'Transport-DB'!F:F,"="&amp;'Work DB'!$D$4)</f>
        <v>0</v>
      </c>
      <c r="E307" s="191">
        <f>SUMIFS('Transport-DB'!R:R,'Transport-DB'!C:C,"="&amp;'Work DB'!C307,'Transport-DB'!F:F,"="&amp;'Work DB'!$E$4)</f>
        <v>0</v>
      </c>
      <c r="F307" s="191">
        <f>SUMIFS('Transport-DB'!R:R,'Transport-DB'!C:C,"="&amp;'Work DB'!C307,'Transport-DB'!F:F,"="&amp;'Work DB'!$F$4)</f>
        <v>0</v>
      </c>
      <c r="G307" s="191">
        <f>SUMIFS('Transport-DB'!R:R,'Transport-DB'!C:C,"="&amp;'Work DB'!C307,'Transport-DB'!F:F,"="&amp;'Work DB'!$G$4)</f>
        <v>0</v>
      </c>
      <c r="H307" s="188">
        <f>SUMIFS('Transport-DB'!R:R,'Transport-DB'!C:C,"="&amp;'Work DB'!C307,'Transport-DB'!F:F,"="&amp;'Work DB'!$H$4)</f>
        <v>0</v>
      </c>
      <c r="I307" s="191">
        <f>SUMIFS('Transport-DB'!R:R,'Transport-DB'!C:C,"="&amp;'Work DB'!C307,'Transport-DB'!F:F,"="&amp;'Work DB'!$I$4)</f>
        <v>0</v>
      </c>
      <c r="J307" s="483">
        <f>SUMIFS('Transport-DB'!R:R,'Transport-DB'!C:C,"="&amp;'Work DB'!C307,'Transport-DB'!F:F,"="&amp;'Work DB'!$J$4)</f>
        <v>0</v>
      </c>
      <c r="K307" s="190">
        <f>SUMIFS('Transport-DB'!Q:Q,'Transport-DB'!C:C,"="&amp;'Work DB'!C307,'Transport-DB'!F:F,"="&amp;'Work DB'!$K$4)</f>
        <v>0</v>
      </c>
      <c r="L307" s="191">
        <f>SUMIFS('Transport-DB'!Q:Q,'Transport-DB'!C:C,"="&amp;'Work DB'!C307,'Transport-DB'!F:F,"="&amp;'Work DB'!$L$4)</f>
        <v>0</v>
      </c>
      <c r="M307" s="191">
        <f>SUMIFS('Transport-DB'!Q:Q,'Transport-DB'!C:C,"="&amp;'Work DB'!C307,'Transport-DB'!F:F,"="&amp;'Work DB'!$M$4)</f>
        <v>0</v>
      </c>
      <c r="N307" s="191">
        <f>SUMIFS('Transport-DB'!Q:Q,'Transport-DB'!C:C,"="&amp;'Work DB'!C307,'Transport-DB'!F:F,"="&amp;'Work DB'!$N$4)</f>
        <v>0</v>
      </c>
      <c r="O307" s="191">
        <f>SUMIFS('Transport-DB'!Q:Q,'Transport-DB'!C:C,"="&amp;'Work DB'!C307,'Transport-DB'!F:F,"="&amp;'Work DB'!$O$4)</f>
        <v>0</v>
      </c>
      <c r="P307" s="191">
        <f>SUMIFS('Transport-DB'!Q:Q,'Transport-DB'!C:C,"="&amp;'Work DB'!C307,'Transport-DB'!F:F,"="&amp;'Work DB'!$P$4)</f>
        <v>0</v>
      </c>
      <c r="Q307" s="188">
        <f>SUMIFS('Transport-DB'!Q:Q,'Transport-DB'!C:C,"="&amp;'Work DB'!C307,'Transport-DB'!F:F,"="&amp;'Work DB'!$Q$4)</f>
        <v>0</v>
      </c>
      <c r="R307" s="189">
        <f>SUMIFS('Transport-DB'!Q:Q,'Transport-DB'!C:C,"="&amp;'Work DB'!C307,'Transport-DB'!F:F,"="&amp;'Work DB'!$R$4)</f>
        <v>0</v>
      </c>
      <c r="S307" s="190">
        <f t="shared" si="61"/>
        <v>0</v>
      </c>
      <c r="T307" s="191">
        <f t="shared" si="63"/>
        <v>0</v>
      </c>
      <c r="U307" s="191"/>
      <c r="V307" s="191"/>
      <c r="W307" s="191"/>
      <c r="X307" s="191"/>
      <c r="Y307" s="189"/>
      <c r="Z307" s="283"/>
      <c r="AA307" s="190">
        <f>SUMIFS('Transport-DB'!S:S,'Transport-DB'!C:C,"="&amp;'Work DB'!C307,'Transport-DB'!F:F,"="&amp;'Work DB'!$AA$4)</f>
        <v>0</v>
      </c>
      <c r="AB307" s="191">
        <f>SUMIFS('Transport-DB'!S:S,'Transport-DB'!C:C,"="&amp;'Work DB'!C307,'Transport-DB'!F:F,"="&amp;'Work DB'!$AB$4)</f>
        <v>0</v>
      </c>
      <c r="AC307" s="191">
        <f>SUMIFS('Transport-DB'!S:S,'Transport-DB'!C:C,"="&amp;'Work DB'!C307,'Transport-DB'!F:F,"="&amp;'Work DB'!$AC$4)</f>
        <v>0</v>
      </c>
      <c r="AD307" s="188">
        <f>SUMIFS('Transport-DB'!S:S,'Transport-DB'!C:C,"="&amp;'Work DB'!C307,'Transport-DB'!F:F,"="&amp;'Work DB'!$AD$4)</f>
        <v>0</v>
      </c>
      <c r="AE307" s="188">
        <f>SUMIFS('Transport-DB'!S:S,'Transport-DB'!C:C,"="&amp;'Work DB'!C307,'Transport-DB'!F:F,"="&amp;'Work DB'!$AE$4)</f>
        <v>0</v>
      </c>
      <c r="AF307" s="188">
        <f>SUMIFS('Transport-DB'!S:S,'Transport-DB'!C:C,"="&amp;'Work DB'!C307,'Transport-DB'!F:F,"="&amp;'Work DB'!$AF$4)</f>
        <v>0</v>
      </c>
      <c r="AG307" s="189"/>
      <c r="AH307" s="230">
        <f>SUMIFS('Transport-DB'!T:T,'Transport-DB'!C:C,"="&amp;'Work DB'!C307)</f>
        <v>0</v>
      </c>
      <c r="AI307" s="32"/>
      <c r="AJ307" s="29"/>
      <c r="AK307" s="30">
        <f>SUMIFS(Civil_DB[بتن],Civil_DB[تاریخ],"="&amp;'Work DB'!C307)</f>
        <v>0</v>
      </c>
      <c r="AL307" s="28"/>
      <c r="AM307" s="29"/>
      <c r="AN307" s="31"/>
      <c r="AO307" s="28"/>
      <c r="AP307" s="29"/>
      <c r="AQ307" s="29"/>
      <c r="AR307" s="30"/>
      <c r="AS307" s="28"/>
      <c r="AT307" s="29"/>
      <c r="AU307" s="30"/>
      <c r="AV307" s="206"/>
      <c r="AW307" s="29"/>
      <c r="AX307" s="29"/>
      <c r="AY307" s="29"/>
      <c r="AZ307" s="29"/>
      <c r="BA307" s="29"/>
      <c r="BB307" s="29"/>
      <c r="BC307" s="30"/>
      <c r="BD307" s="283"/>
      <c r="BE307" s="283"/>
      <c r="BF307" s="283"/>
      <c r="BG307" s="283"/>
      <c r="BH307" s="32"/>
      <c r="BI307" s="56"/>
      <c r="BJ307" s="509"/>
    </row>
    <row r="308" spans="2:62" s="15" customFormat="1" ht="21" x14ac:dyDescent="0.25">
      <c r="B308" s="47"/>
      <c r="C308" s="20">
        <f t="shared" si="62"/>
        <v>45673</v>
      </c>
      <c r="D308" s="190">
        <f>SUMIFS('Transport-DB'!R:R,'Transport-DB'!C:C,"="&amp;'Work DB'!C308,'Transport-DB'!F:F,"="&amp;'Work DB'!$D$4)</f>
        <v>0</v>
      </c>
      <c r="E308" s="191">
        <f>SUMIFS('Transport-DB'!R:R,'Transport-DB'!C:C,"="&amp;'Work DB'!C308,'Transport-DB'!F:F,"="&amp;'Work DB'!$E$4)</f>
        <v>0</v>
      </c>
      <c r="F308" s="191">
        <f>SUMIFS('Transport-DB'!R:R,'Transport-DB'!C:C,"="&amp;'Work DB'!C308,'Transport-DB'!F:F,"="&amp;'Work DB'!$F$4)</f>
        <v>0</v>
      </c>
      <c r="G308" s="191">
        <f>SUMIFS('Transport-DB'!R:R,'Transport-DB'!C:C,"="&amp;'Work DB'!C308,'Transport-DB'!F:F,"="&amp;'Work DB'!$G$4)</f>
        <v>0</v>
      </c>
      <c r="H308" s="188">
        <f>SUMIFS('Transport-DB'!R:R,'Transport-DB'!C:C,"="&amp;'Work DB'!C308,'Transport-DB'!F:F,"="&amp;'Work DB'!$H$4)</f>
        <v>0</v>
      </c>
      <c r="I308" s="191">
        <f>SUMIFS('Transport-DB'!R:R,'Transport-DB'!C:C,"="&amp;'Work DB'!C308,'Transport-DB'!F:F,"="&amp;'Work DB'!$I$4)</f>
        <v>0</v>
      </c>
      <c r="J308" s="483">
        <f>SUMIFS('Transport-DB'!R:R,'Transport-DB'!C:C,"="&amp;'Work DB'!C308,'Transport-DB'!F:F,"="&amp;'Work DB'!$J$4)</f>
        <v>0</v>
      </c>
      <c r="K308" s="190">
        <f>SUMIFS('Transport-DB'!Q:Q,'Transport-DB'!C:C,"="&amp;'Work DB'!C308,'Transport-DB'!F:F,"="&amp;'Work DB'!$K$4)</f>
        <v>0</v>
      </c>
      <c r="L308" s="191">
        <f>SUMIFS('Transport-DB'!Q:Q,'Transport-DB'!C:C,"="&amp;'Work DB'!C308,'Transport-DB'!F:F,"="&amp;'Work DB'!$L$4)</f>
        <v>0</v>
      </c>
      <c r="M308" s="191">
        <f>SUMIFS('Transport-DB'!Q:Q,'Transport-DB'!C:C,"="&amp;'Work DB'!C308,'Transport-DB'!F:F,"="&amp;'Work DB'!$M$4)</f>
        <v>0</v>
      </c>
      <c r="N308" s="191">
        <f>SUMIFS('Transport-DB'!Q:Q,'Transport-DB'!C:C,"="&amp;'Work DB'!C308,'Transport-DB'!F:F,"="&amp;'Work DB'!$N$4)</f>
        <v>0</v>
      </c>
      <c r="O308" s="191">
        <f>SUMIFS('Transport-DB'!Q:Q,'Transport-DB'!C:C,"="&amp;'Work DB'!C308,'Transport-DB'!F:F,"="&amp;'Work DB'!$O$4)</f>
        <v>0</v>
      </c>
      <c r="P308" s="191">
        <f>SUMIFS('Transport-DB'!Q:Q,'Transport-DB'!C:C,"="&amp;'Work DB'!C308,'Transport-DB'!F:F,"="&amp;'Work DB'!$P$4)</f>
        <v>0</v>
      </c>
      <c r="Q308" s="188">
        <f>SUMIFS('Transport-DB'!Q:Q,'Transport-DB'!C:C,"="&amp;'Work DB'!C308,'Transport-DB'!F:F,"="&amp;'Work DB'!$Q$4)</f>
        <v>0</v>
      </c>
      <c r="R308" s="189">
        <f>SUMIFS('Transport-DB'!Q:Q,'Transport-DB'!C:C,"="&amp;'Work DB'!C308,'Transport-DB'!F:F,"="&amp;'Work DB'!$R$4)</f>
        <v>0</v>
      </c>
      <c r="S308" s="190">
        <f t="shared" si="61"/>
        <v>0</v>
      </c>
      <c r="T308" s="191">
        <f t="shared" si="63"/>
        <v>0</v>
      </c>
      <c r="U308" s="191"/>
      <c r="V308" s="191"/>
      <c r="W308" s="191"/>
      <c r="X308" s="191"/>
      <c r="Y308" s="189"/>
      <c r="Z308" s="283"/>
      <c r="AA308" s="190">
        <f>SUMIFS('Transport-DB'!S:S,'Transport-DB'!C:C,"="&amp;'Work DB'!C308,'Transport-DB'!F:F,"="&amp;'Work DB'!$AA$4)</f>
        <v>0</v>
      </c>
      <c r="AB308" s="191">
        <f>SUMIFS('Transport-DB'!S:S,'Transport-DB'!C:C,"="&amp;'Work DB'!C308,'Transport-DB'!F:F,"="&amp;'Work DB'!$AB$4)</f>
        <v>0</v>
      </c>
      <c r="AC308" s="191">
        <f>SUMIFS('Transport-DB'!S:S,'Transport-DB'!C:C,"="&amp;'Work DB'!C308,'Transport-DB'!F:F,"="&amp;'Work DB'!$AC$4)</f>
        <v>0</v>
      </c>
      <c r="AD308" s="188">
        <f>SUMIFS('Transport-DB'!S:S,'Transport-DB'!C:C,"="&amp;'Work DB'!C308,'Transport-DB'!F:F,"="&amp;'Work DB'!$AD$4)</f>
        <v>0</v>
      </c>
      <c r="AE308" s="188">
        <f>SUMIFS('Transport-DB'!S:S,'Transport-DB'!C:C,"="&amp;'Work DB'!C308,'Transport-DB'!F:F,"="&amp;'Work DB'!$AE$4)</f>
        <v>0</v>
      </c>
      <c r="AF308" s="188">
        <f>SUMIFS('Transport-DB'!S:S,'Transport-DB'!C:C,"="&amp;'Work DB'!C308,'Transport-DB'!F:F,"="&amp;'Work DB'!$AF$4)</f>
        <v>0</v>
      </c>
      <c r="AG308" s="189"/>
      <c r="AH308" s="230">
        <f>SUMIFS('Transport-DB'!T:T,'Transport-DB'!C:C,"="&amp;'Work DB'!C308)</f>
        <v>0</v>
      </c>
      <c r="AI308" s="32"/>
      <c r="AJ308" s="29"/>
      <c r="AK308" s="30">
        <f>SUMIFS(Civil_DB[بتن],Civil_DB[تاریخ],"="&amp;'Work DB'!C308)</f>
        <v>0</v>
      </c>
      <c r="AL308" s="28"/>
      <c r="AM308" s="29"/>
      <c r="AN308" s="31"/>
      <c r="AO308" s="28"/>
      <c r="AP308" s="29"/>
      <c r="AQ308" s="29"/>
      <c r="AR308" s="30"/>
      <c r="AS308" s="28"/>
      <c r="AT308" s="29"/>
      <c r="AU308" s="30"/>
      <c r="AV308" s="206"/>
      <c r="AW308" s="29"/>
      <c r="AX308" s="29"/>
      <c r="AY308" s="29"/>
      <c r="AZ308" s="29"/>
      <c r="BA308" s="29"/>
      <c r="BB308" s="29"/>
      <c r="BC308" s="30"/>
      <c r="BD308" s="283"/>
      <c r="BE308" s="283"/>
      <c r="BF308" s="283"/>
      <c r="BG308" s="283"/>
      <c r="BH308" s="32"/>
      <c r="BI308" s="56"/>
      <c r="BJ308" s="509"/>
    </row>
    <row r="309" spans="2:62" s="15" customFormat="1" ht="21" x14ac:dyDescent="0.25">
      <c r="B309" s="47"/>
      <c r="C309" s="20">
        <f t="shared" si="62"/>
        <v>45674</v>
      </c>
      <c r="D309" s="190">
        <f>SUMIFS('Transport-DB'!R:R,'Transport-DB'!C:C,"="&amp;'Work DB'!C309,'Transport-DB'!F:F,"="&amp;'Work DB'!$D$4)</f>
        <v>0</v>
      </c>
      <c r="E309" s="191">
        <f>SUMIFS('Transport-DB'!R:R,'Transport-DB'!C:C,"="&amp;'Work DB'!C309,'Transport-DB'!F:F,"="&amp;'Work DB'!$E$4)</f>
        <v>0</v>
      </c>
      <c r="F309" s="191">
        <f>SUMIFS('Transport-DB'!R:R,'Transport-DB'!C:C,"="&amp;'Work DB'!C309,'Transport-DB'!F:F,"="&amp;'Work DB'!$F$4)</f>
        <v>0</v>
      </c>
      <c r="G309" s="191">
        <f>SUMIFS('Transport-DB'!R:R,'Transport-DB'!C:C,"="&amp;'Work DB'!C309,'Transport-DB'!F:F,"="&amp;'Work DB'!$G$4)</f>
        <v>0</v>
      </c>
      <c r="H309" s="188">
        <f>SUMIFS('Transport-DB'!R:R,'Transport-DB'!C:C,"="&amp;'Work DB'!C309,'Transport-DB'!F:F,"="&amp;'Work DB'!$H$4)</f>
        <v>0</v>
      </c>
      <c r="I309" s="191">
        <f>SUMIFS('Transport-DB'!R:R,'Transport-DB'!C:C,"="&amp;'Work DB'!C309,'Transport-DB'!F:F,"="&amp;'Work DB'!$I$4)</f>
        <v>0</v>
      </c>
      <c r="J309" s="483">
        <f>SUMIFS('Transport-DB'!R:R,'Transport-DB'!C:C,"="&amp;'Work DB'!C309,'Transport-DB'!F:F,"="&amp;'Work DB'!$J$4)</f>
        <v>0</v>
      </c>
      <c r="K309" s="190">
        <f>SUMIFS('Transport-DB'!Q:Q,'Transport-DB'!C:C,"="&amp;'Work DB'!C309,'Transport-DB'!F:F,"="&amp;'Work DB'!$K$4)</f>
        <v>0</v>
      </c>
      <c r="L309" s="191">
        <f>SUMIFS('Transport-DB'!Q:Q,'Transport-DB'!C:C,"="&amp;'Work DB'!C309,'Transport-DB'!F:F,"="&amp;'Work DB'!$L$4)</f>
        <v>0</v>
      </c>
      <c r="M309" s="191">
        <f>SUMIFS('Transport-DB'!Q:Q,'Transport-DB'!C:C,"="&amp;'Work DB'!C309,'Transport-DB'!F:F,"="&amp;'Work DB'!$M$4)</f>
        <v>0</v>
      </c>
      <c r="N309" s="191">
        <f>SUMIFS('Transport-DB'!Q:Q,'Transport-DB'!C:C,"="&amp;'Work DB'!C309,'Transport-DB'!F:F,"="&amp;'Work DB'!$N$4)</f>
        <v>0</v>
      </c>
      <c r="O309" s="191">
        <f>SUMIFS('Transport-DB'!Q:Q,'Transport-DB'!C:C,"="&amp;'Work DB'!C309,'Transport-DB'!F:F,"="&amp;'Work DB'!$O$4)</f>
        <v>0</v>
      </c>
      <c r="P309" s="191">
        <f>SUMIFS('Transport-DB'!Q:Q,'Transport-DB'!C:C,"="&amp;'Work DB'!C309,'Transport-DB'!F:F,"="&amp;'Work DB'!$P$4)</f>
        <v>0</v>
      </c>
      <c r="Q309" s="188">
        <f>SUMIFS('Transport-DB'!Q:Q,'Transport-DB'!C:C,"="&amp;'Work DB'!C309,'Transport-DB'!F:F,"="&amp;'Work DB'!$Q$4)</f>
        <v>0</v>
      </c>
      <c r="R309" s="189">
        <f>SUMIFS('Transport-DB'!Q:Q,'Transport-DB'!C:C,"="&amp;'Work DB'!C309,'Transport-DB'!F:F,"="&amp;'Work DB'!$R$4)</f>
        <v>0</v>
      </c>
      <c r="S309" s="190">
        <f t="shared" si="61"/>
        <v>0</v>
      </c>
      <c r="T309" s="191">
        <f t="shared" si="63"/>
        <v>0</v>
      </c>
      <c r="U309" s="191"/>
      <c r="V309" s="191"/>
      <c r="W309" s="191"/>
      <c r="X309" s="191"/>
      <c r="Y309" s="189"/>
      <c r="Z309" s="283"/>
      <c r="AA309" s="190">
        <f>SUMIFS('Transport-DB'!S:S,'Transport-DB'!C:C,"="&amp;'Work DB'!C309,'Transport-DB'!F:F,"="&amp;'Work DB'!$AA$4)</f>
        <v>0</v>
      </c>
      <c r="AB309" s="191">
        <f>SUMIFS('Transport-DB'!S:S,'Transport-DB'!C:C,"="&amp;'Work DB'!C309,'Transport-DB'!F:F,"="&amp;'Work DB'!$AB$4)</f>
        <v>0</v>
      </c>
      <c r="AC309" s="191">
        <f>SUMIFS('Transport-DB'!S:S,'Transport-DB'!C:C,"="&amp;'Work DB'!C309,'Transport-DB'!F:F,"="&amp;'Work DB'!$AC$4)</f>
        <v>0</v>
      </c>
      <c r="AD309" s="188">
        <f>SUMIFS('Transport-DB'!S:S,'Transport-DB'!C:C,"="&amp;'Work DB'!C309,'Transport-DB'!F:F,"="&amp;'Work DB'!$AD$4)</f>
        <v>0</v>
      </c>
      <c r="AE309" s="188">
        <f>SUMIFS('Transport-DB'!S:S,'Transport-DB'!C:C,"="&amp;'Work DB'!C309,'Transport-DB'!F:F,"="&amp;'Work DB'!$AE$4)</f>
        <v>0</v>
      </c>
      <c r="AF309" s="188">
        <f>SUMIFS('Transport-DB'!S:S,'Transport-DB'!C:C,"="&amp;'Work DB'!C309,'Transport-DB'!F:F,"="&amp;'Work DB'!$AF$4)</f>
        <v>0</v>
      </c>
      <c r="AG309" s="189"/>
      <c r="AH309" s="230">
        <f>SUMIFS('Transport-DB'!T:T,'Transport-DB'!C:C,"="&amp;'Work DB'!C309)</f>
        <v>0</v>
      </c>
      <c r="AI309" s="32"/>
      <c r="AJ309" s="29"/>
      <c r="AK309" s="30">
        <f>SUMIFS(Civil_DB[بتن],Civil_DB[تاریخ],"="&amp;'Work DB'!C309)</f>
        <v>0</v>
      </c>
      <c r="AL309" s="28"/>
      <c r="AM309" s="29"/>
      <c r="AN309" s="31"/>
      <c r="AO309" s="28"/>
      <c r="AP309" s="29"/>
      <c r="AQ309" s="29"/>
      <c r="AR309" s="30"/>
      <c r="AS309" s="28"/>
      <c r="AT309" s="29"/>
      <c r="AU309" s="30"/>
      <c r="AV309" s="206"/>
      <c r="AW309" s="29"/>
      <c r="AX309" s="29"/>
      <c r="AY309" s="29"/>
      <c r="AZ309" s="29"/>
      <c r="BA309" s="29"/>
      <c r="BB309" s="29"/>
      <c r="BC309" s="30"/>
      <c r="BD309" s="283"/>
      <c r="BE309" s="283"/>
      <c r="BF309" s="283"/>
      <c r="BG309" s="283"/>
      <c r="BH309" s="32"/>
      <c r="BI309" s="56"/>
      <c r="BJ309" s="509"/>
    </row>
    <row r="310" spans="2:62" s="15" customFormat="1" ht="21" x14ac:dyDescent="0.25">
      <c r="B310" s="47"/>
      <c r="C310" s="20">
        <f t="shared" si="62"/>
        <v>45675</v>
      </c>
      <c r="D310" s="190">
        <f>SUMIFS('Transport-DB'!R:R,'Transport-DB'!C:C,"="&amp;'Work DB'!C310,'Transport-DB'!F:F,"="&amp;'Work DB'!$D$4)</f>
        <v>0</v>
      </c>
      <c r="E310" s="191">
        <f>SUMIFS('Transport-DB'!R:R,'Transport-DB'!C:C,"="&amp;'Work DB'!C310,'Transport-DB'!F:F,"="&amp;'Work DB'!$E$4)</f>
        <v>0</v>
      </c>
      <c r="F310" s="191">
        <f>SUMIFS('Transport-DB'!R:R,'Transport-DB'!C:C,"="&amp;'Work DB'!C310,'Transport-DB'!F:F,"="&amp;'Work DB'!$F$4)</f>
        <v>0</v>
      </c>
      <c r="G310" s="191">
        <f>SUMIFS('Transport-DB'!R:R,'Transport-DB'!C:C,"="&amp;'Work DB'!C310,'Transport-DB'!F:F,"="&amp;'Work DB'!$G$4)</f>
        <v>0</v>
      </c>
      <c r="H310" s="188">
        <f>SUMIFS('Transport-DB'!R:R,'Transport-DB'!C:C,"="&amp;'Work DB'!C310,'Transport-DB'!F:F,"="&amp;'Work DB'!$H$4)</f>
        <v>0</v>
      </c>
      <c r="I310" s="191">
        <f>SUMIFS('Transport-DB'!R:R,'Transport-DB'!C:C,"="&amp;'Work DB'!C310,'Transport-DB'!F:F,"="&amp;'Work DB'!$I$4)</f>
        <v>0</v>
      </c>
      <c r="J310" s="483">
        <f>SUMIFS('Transport-DB'!R:R,'Transport-DB'!C:C,"="&amp;'Work DB'!C310,'Transport-DB'!F:F,"="&amp;'Work DB'!$J$4)</f>
        <v>0</v>
      </c>
      <c r="K310" s="190">
        <f>SUMIFS('Transport-DB'!Q:Q,'Transport-DB'!C:C,"="&amp;'Work DB'!C310,'Transport-DB'!F:F,"="&amp;'Work DB'!$K$4)</f>
        <v>0</v>
      </c>
      <c r="L310" s="191">
        <f>SUMIFS('Transport-DB'!Q:Q,'Transport-DB'!C:C,"="&amp;'Work DB'!C310,'Transport-DB'!F:F,"="&amp;'Work DB'!$L$4)</f>
        <v>0</v>
      </c>
      <c r="M310" s="191">
        <f>SUMIFS('Transport-DB'!Q:Q,'Transport-DB'!C:C,"="&amp;'Work DB'!C310,'Transport-DB'!F:F,"="&amp;'Work DB'!$M$4)</f>
        <v>0</v>
      </c>
      <c r="N310" s="191">
        <f>SUMIFS('Transport-DB'!Q:Q,'Transport-DB'!C:C,"="&amp;'Work DB'!C310,'Transport-DB'!F:F,"="&amp;'Work DB'!$N$4)</f>
        <v>0</v>
      </c>
      <c r="O310" s="191">
        <f>SUMIFS('Transport-DB'!Q:Q,'Transport-DB'!C:C,"="&amp;'Work DB'!C310,'Transport-DB'!F:F,"="&amp;'Work DB'!$O$4)</f>
        <v>0</v>
      </c>
      <c r="P310" s="191">
        <f>SUMIFS('Transport-DB'!Q:Q,'Transport-DB'!C:C,"="&amp;'Work DB'!C310,'Transport-DB'!F:F,"="&amp;'Work DB'!$P$4)</f>
        <v>0</v>
      </c>
      <c r="Q310" s="188">
        <f>SUMIFS('Transport-DB'!Q:Q,'Transport-DB'!C:C,"="&amp;'Work DB'!C310,'Transport-DB'!F:F,"="&amp;'Work DB'!$Q$4)</f>
        <v>0</v>
      </c>
      <c r="R310" s="189">
        <f>SUMIFS('Transport-DB'!Q:Q,'Transport-DB'!C:C,"="&amp;'Work DB'!C310,'Transport-DB'!F:F,"="&amp;'Work DB'!$R$4)</f>
        <v>0</v>
      </c>
      <c r="S310" s="190">
        <f t="shared" si="61"/>
        <v>0</v>
      </c>
      <c r="T310" s="191">
        <f t="shared" si="63"/>
        <v>0</v>
      </c>
      <c r="U310" s="191"/>
      <c r="V310" s="191"/>
      <c r="W310" s="191"/>
      <c r="X310" s="191"/>
      <c r="Y310" s="189"/>
      <c r="Z310" s="283"/>
      <c r="AA310" s="190">
        <f>SUMIFS('Transport-DB'!S:S,'Transport-DB'!C:C,"="&amp;'Work DB'!C310,'Transport-DB'!F:F,"="&amp;'Work DB'!$AA$4)</f>
        <v>0</v>
      </c>
      <c r="AB310" s="191">
        <f>SUMIFS('Transport-DB'!S:S,'Transport-DB'!C:C,"="&amp;'Work DB'!C310,'Transport-DB'!F:F,"="&amp;'Work DB'!$AB$4)</f>
        <v>0</v>
      </c>
      <c r="AC310" s="191">
        <f>SUMIFS('Transport-DB'!S:S,'Transport-DB'!C:C,"="&amp;'Work DB'!C310,'Transport-DB'!F:F,"="&amp;'Work DB'!$AC$4)</f>
        <v>0</v>
      </c>
      <c r="AD310" s="188">
        <f>SUMIFS('Transport-DB'!S:S,'Transport-DB'!C:C,"="&amp;'Work DB'!C310,'Transport-DB'!F:F,"="&amp;'Work DB'!$AD$4)</f>
        <v>0</v>
      </c>
      <c r="AE310" s="188">
        <f>SUMIFS('Transport-DB'!S:S,'Transport-DB'!C:C,"="&amp;'Work DB'!C310,'Transport-DB'!F:F,"="&amp;'Work DB'!$AE$4)</f>
        <v>0</v>
      </c>
      <c r="AF310" s="188">
        <f>SUMIFS('Transport-DB'!S:S,'Transport-DB'!C:C,"="&amp;'Work DB'!C310,'Transport-DB'!F:F,"="&amp;'Work DB'!$AF$4)</f>
        <v>0</v>
      </c>
      <c r="AG310" s="189"/>
      <c r="AH310" s="230">
        <f>SUMIFS('Transport-DB'!T:T,'Transport-DB'!C:C,"="&amp;'Work DB'!C310)</f>
        <v>0</v>
      </c>
      <c r="AI310" s="32"/>
      <c r="AJ310" s="29"/>
      <c r="AK310" s="30">
        <f>SUMIFS(Civil_DB[بتن],Civil_DB[تاریخ],"="&amp;'Work DB'!C310)</f>
        <v>0</v>
      </c>
      <c r="AL310" s="28"/>
      <c r="AM310" s="29"/>
      <c r="AN310" s="31"/>
      <c r="AO310" s="28"/>
      <c r="AP310" s="29"/>
      <c r="AQ310" s="29"/>
      <c r="AR310" s="30"/>
      <c r="AS310" s="28"/>
      <c r="AT310" s="29"/>
      <c r="AU310" s="30"/>
      <c r="AV310" s="206"/>
      <c r="AW310" s="29"/>
      <c r="AX310" s="29"/>
      <c r="AY310" s="29"/>
      <c r="AZ310" s="29"/>
      <c r="BA310" s="29"/>
      <c r="BB310" s="29"/>
      <c r="BC310" s="30"/>
      <c r="BD310" s="283"/>
      <c r="BE310" s="283"/>
      <c r="BF310" s="283"/>
      <c r="BG310" s="283"/>
      <c r="BH310" s="32"/>
      <c r="BI310" s="56"/>
      <c r="BJ310" s="509"/>
    </row>
    <row r="311" spans="2:62" s="15" customFormat="1" ht="21" x14ac:dyDescent="0.25">
      <c r="B311" s="47"/>
      <c r="C311" s="20">
        <f t="shared" si="62"/>
        <v>45676</v>
      </c>
      <c r="D311" s="190">
        <f>SUMIFS('Transport-DB'!R:R,'Transport-DB'!C:C,"="&amp;'Work DB'!C311,'Transport-DB'!F:F,"="&amp;'Work DB'!$D$4)</f>
        <v>0</v>
      </c>
      <c r="E311" s="191">
        <f>SUMIFS('Transport-DB'!R:R,'Transport-DB'!C:C,"="&amp;'Work DB'!C311,'Transport-DB'!F:F,"="&amp;'Work DB'!$E$4)</f>
        <v>0</v>
      </c>
      <c r="F311" s="191">
        <f>SUMIFS('Transport-DB'!R:R,'Transport-DB'!C:C,"="&amp;'Work DB'!C311,'Transport-DB'!F:F,"="&amp;'Work DB'!$F$4)</f>
        <v>0</v>
      </c>
      <c r="G311" s="191">
        <f>SUMIFS('Transport-DB'!R:R,'Transport-DB'!C:C,"="&amp;'Work DB'!C311,'Transport-DB'!F:F,"="&amp;'Work DB'!$G$4)</f>
        <v>0</v>
      </c>
      <c r="H311" s="188">
        <f>SUMIFS('Transport-DB'!R:R,'Transport-DB'!C:C,"="&amp;'Work DB'!C311,'Transport-DB'!F:F,"="&amp;'Work DB'!$H$4)</f>
        <v>0</v>
      </c>
      <c r="I311" s="191">
        <f>SUMIFS('Transport-DB'!R:R,'Transport-DB'!C:C,"="&amp;'Work DB'!C311,'Transport-DB'!F:F,"="&amp;'Work DB'!$I$4)</f>
        <v>0</v>
      </c>
      <c r="J311" s="483">
        <f>SUMIFS('Transport-DB'!R:R,'Transport-DB'!C:C,"="&amp;'Work DB'!C311,'Transport-DB'!F:F,"="&amp;'Work DB'!$J$4)</f>
        <v>0</v>
      </c>
      <c r="K311" s="190">
        <f>SUMIFS('Transport-DB'!Q:Q,'Transport-DB'!C:C,"="&amp;'Work DB'!C311,'Transport-DB'!F:F,"="&amp;'Work DB'!$K$4)</f>
        <v>0</v>
      </c>
      <c r="L311" s="191">
        <f>SUMIFS('Transport-DB'!Q:Q,'Transport-DB'!C:C,"="&amp;'Work DB'!C311,'Transport-DB'!F:F,"="&amp;'Work DB'!$L$4)</f>
        <v>0</v>
      </c>
      <c r="M311" s="191">
        <f>SUMIFS('Transport-DB'!Q:Q,'Transport-DB'!C:C,"="&amp;'Work DB'!C311,'Transport-DB'!F:F,"="&amp;'Work DB'!$M$4)</f>
        <v>0</v>
      </c>
      <c r="N311" s="191">
        <f>SUMIFS('Transport-DB'!Q:Q,'Transport-DB'!C:C,"="&amp;'Work DB'!C311,'Transport-DB'!F:F,"="&amp;'Work DB'!$N$4)</f>
        <v>0</v>
      </c>
      <c r="O311" s="191">
        <f>SUMIFS('Transport-DB'!Q:Q,'Transport-DB'!C:C,"="&amp;'Work DB'!C311,'Transport-DB'!F:F,"="&amp;'Work DB'!$O$4)</f>
        <v>0</v>
      </c>
      <c r="P311" s="191">
        <f>SUMIFS('Transport-DB'!Q:Q,'Transport-DB'!C:C,"="&amp;'Work DB'!C311,'Transport-DB'!F:F,"="&amp;'Work DB'!$P$4)</f>
        <v>0</v>
      </c>
      <c r="Q311" s="188">
        <f>SUMIFS('Transport-DB'!Q:Q,'Transport-DB'!C:C,"="&amp;'Work DB'!C311,'Transport-DB'!F:F,"="&amp;'Work DB'!$Q$4)</f>
        <v>0</v>
      </c>
      <c r="R311" s="189">
        <f>SUMIFS('Transport-DB'!Q:Q,'Transport-DB'!C:C,"="&amp;'Work DB'!C311,'Transport-DB'!F:F,"="&amp;'Work DB'!$R$4)</f>
        <v>0</v>
      </c>
      <c r="S311" s="190">
        <f t="shared" si="61"/>
        <v>0</v>
      </c>
      <c r="T311" s="191">
        <f t="shared" si="63"/>
        <v>0</v>
      </c>
      <c r="U311" s="191"/>
      <c r="V311" s="191"/>
      <c r="W311" s="191"/>
      <c r="X311" s="191"/>
      <c r="Y311" s="189"/>
      <c r="Z311" s="283"/>
      <c r="AA311" s="190">
        <f>SUMIFS('Transport-DB'!S:S,'Transport-DB'!C:C,"="&amp;'Work DB'!C311,'Transport-DB'!F:F,"="&amp;'Work DB'!$AA$4)</f>
        <v>0</v>
      </c>
      <c r="AB311" s="191">
        <f>SUMIFS('Transport-DB'!S:S,'Transport-DB'!C:C,"="&amp;'Work DB'!C311,'Transport-DB'!F:F,"="&amp;'Work DB'!$AB$4)</f>
        <v>0</v>
      </c>
      <c r="AC311" s="191">
        <f>SUMIFS('Transport-DB'!S:S,'Transport-DB'!C:C,"="&amp;'Work DB'!C311,'Transport-DB'!F:F,"="&amp;'Work DB'!$AC$4)</f>
        <v>0</v>
      </c>
      <c r="AD311" s="188">
        <f>SUMIFS('Transport-DB'!S:S,'Transport-DB'!C:C,"="&amp;'Work DB'!C311,'Transport-DB'!F:F,"="&amp;'Work DB'!$AD$4)</f>
        <v>0</v>
      </c>
      <c r="AE311" s="188">
        <f>SUMIFS('Transport-DB'!S:S,'Transport-DB'!C:C,"="&amp;'Work DB'!C311,'Transport-DB'!F:F,"="&amp;'Work DB'!$AE$4)</f>
        <v>0</v>
      </c>
      <c r="AF311" s="188">
        <f>SUMIFS('Transport-DB'!S:S,'Transport-DB'!C:C,"="&amp;'Work DB'!C311,'Transport-DB'!F:F,"="&amp;'Work DB'!$AF$4)</f>
        <v>0</v>
      </c>
      <c r="AG311" s="189"/>
      <c r="AH311" s="230">
        <f>SUMIFS('Transport-DB'!T:T,'Transport-DB'!C:C,"="&amp;'Work DB'!C311)</f>
        <v>0</v>
      </c>
      <c r="AI311" s="32"/>
      <c r="AJ311" s="29"/>
      <c r="AK311" s="30">
        <f>SUMIFS(Civil_DB[بتن],Civil_DB[تاریخ],"="&amp;'Work DB'!C311)</f>
        <v>0</v>
      </c>
      <c r="AL311" s="28"/>
      <c r="AM311" s="29"/>
      <c r="AN311" s="31"/>
      <c r="AO311" s="28"/>
      <c r="AP311" s="29"/>
      <c r="AQ311" s="29"/>
      <c r="AR311" s="30"/>
      <c r="AS311" s="28"/>
      <c r="AT311" s="29"/>
      <c r="AU311" s="30"/>
      <c r="AV311" s="206"/>
      <c r="AW311" s="29"/>
      <c r="AX311" s="29"/>
      <c r="AY311" s="29"/>
      <c r="AZ311" s="29"/>
      <c r="BA311" s="29"/>
      <c r="BB311" s="29"/>
      <c r="BC311" s="30"/>
      <c r="BD311" s="283"/>
      <c r="BE311" s="283"/>
      <c r="BF311" s="283"/>
      <c r="BG311" s="283"/>
      <c r="BH311" s="32"/>
      <c r="BI311" s="56"/>
      <c r="BJ311" s="509"/>
    </row>
    <row r="312" spans="2:62" s="15" customFormat="1" ht="21" x14ac:dyDescent="0.25">
      <c r="B312" s="47"/>
      <c r="C312" s="201">
        <f t="shared" si="62"/>
        <v>45677</v>
      </c>
      <c r="D312" s="202">
        <f>SUMIFS('Transport-DB'!R:R,'Transport-DB'!C:C,"="&amp;'Work DB'!C312,'Transport-DB'!F:F,"="&amp;'Work DB'!$D$4)</f>
        <v>0</v>
      </c>
      <c r="E312" s="203">
        <f>SUMIFS('Transport-DB'!R:R,'Transport-DB'!C:C,"="&amp;'Work DB'!C312,'Transport-DB'!F:F,"="&amp;'Work DB'!$E$4)</f>
        <v>0</v>
      </c>
      <c r="F312" s="203">
        <f>SUMIFS('Transport-DB'!R:R,'Transport-DB'!C:C,"="&amp;'Work DB'!C312,'Transport-DB'!F:F,"="&amp;'Work DB'!$F$4)</f>
        <v>0</v>
      </c>
      <c r="G312" s="191">
        <f>SUMIFS('Transport-DB'!R:R,'Transport-DB'!C:C,"="&amp;'Work DB'!C312,'Transport-DB'!F:F,"="&amp;'Work DB'!$G$4)</f>
        <v>0</v>
      </c>
      <c r="H312" s="188">
        <f>SUMIFS('Transport-DB'!R:R,'Transport-DB'!C:C,"="&amp;'Work DB'!C312,'Transport-DB'!F:F,"="&amp;'Work DB'!$H$4)</f>
        <v>0</v>
      </c>
      <c r="I312" s="191">
        <f>SUMIFS('Transport-DB'!R:R,'Transport-DB'!C:C,"="&amp;'Work DB'!C312,'Transport-DB'!F:F,"="&amp;'Work DB'!$I$4)</f>
        <v>0</v>
      </c>
      <c r="J312" s="483">
        <f>SUMIFS('Transport-DB'!R:R,'Transport-DB'!C:C,"="&amp;'Work DB'!C312,'Transport-DB'!F:F,"="&amp;'Work DB'!$J$4)</f>
        <v>0</v>
      </c>
      <c r="K312" s="202">
        <f>SUMIFS('Transport-DB'!Q:Q,'Transport-DB'!C:C,"="&amp;'Work DB'!C312,'Transport-DB'!F:F,"="&amp;'Work DB'!$K$4)</f>
        <v>0</v>
      </c>
      <c r="L312" s="203">
        <f>SUMIFS('Transport-DB'!Q:Q,'Transport-DB'!C:C,"="&amp;'Work DB'!C312,'Transport-DB'!F:F,"="&amp;'Work DB'!$L$4)</f>
        <v>0</v>
      </c>
      <c r="M312" s="203">
        <f>SUMIFS('Transport-DB'!Q:Q,'Transport-DB'!C:C,"="&amp;'Work DB'!C312,'Transport-DB'!F:F,"="&amp;'Work DB'!$M$4)</f>
        <v>0</v>
      </c>
      <c r="N312" s="203">
        <f>SUMIFS('Transport-DB'!Q:Q,'Transport-DB'!C:C,"="&amp;'Work DB'!C312,'Transport-DB'!F:F,"="&amp;'Work DB'!$N$4)</f>
        <v>0</v>
      </c>
      <c r="O312" s="203">
        <f>SUMIFS('Transport-DB'!Q:Q,'Transport-DB'!C:C,"="&amp;'Work DB'!C312,'Transport-DB'!F:F,"="&amp;'Work DB'!$O$4)</f>
        <v>0</v>
      </c>
      <c r="P312" s="191">
        <f>SUMIFS('Transport-DB'!Q:Q,'Transport-DB'!C:C,"="&amp;'Work DB'!C312,'Transport-DB'!F:F,"="&amp;'Work DB'!$P$4)</f>
        <v>0</v>
      </c>
      <c r="Q312" s="188">
        <f>SUMIFS('Transport-DB'!Q:Q,'Transport-DB'!C:C,"="&amp;'Work DB'!C312,'Transport-DB'!F:F,"="&amp;'Work DB'!$Q$4)</f>
        <v>0</v>
      </c>
      <c r="R312" s="189">
        <f>SUMIFS('Transport-DB'!Q:Q,'Transport-DB'!C:C,"="&amp;'Work DB'!C312,'Transport-DB'!F:F,"="&amp;'Work DB'!$R$4)</f>
        <v>0</v>
      </c>
      <c r="S312" s="190">
        <f t="shared" si="61"/>
        <v>0</v>
      </c>
      <c r="T312" s="203">
        <f t="shared" si="63"/>
        <v>0</v>
      </c>
      <c r="U312" s="203"/>
      <c r="V312" s="203"/>
      <c r="W312" s="203"/>
      <c r="X312" s="203"/>
      <c r="Y312" s="204"/>
      <c r="Z312" s="283"/>
      <c r="AA312" s="202">
        <f>SUMIFS('Transport-DB'!S:S,'Transport-DB'!C:C,"="&amp;'Work DB'!C312,'Transport-DB'!F:F,"="&amp;'Work DB'!$AA$4)</f>
        <v>0</v>
      </c>
      <c r="AB312" s="203">
        <f>SUMIFS('Transport-DB'!S:S,'Transport-DB'!C:C,"="&amp;'Work DB'!C312,'Transport-DB'!F:F,"="&amp;'Work DB'!$AB$4)</f>
        <v>0</v>
      </c>
      <c r="AC312" s="203">
        <f>SUMIFS('Transport-DB'!S:S,'Transport-DB'!C:C,"="&amp;'Work DB'!C312,'Transport-DB'!F:F,"="&amp;'Work DB'!$AC$4)</f>
        <v>0</v>
      </c>
      <c r="AD312" s="205">
        <f>SUMIFS('Transport-DB'!S:S,'Transport-DB'!C:C,"="&amp;'Work DB'!C312,'Transport-DB'!F:F,"="&amp;'Work DB'!$AD$4)</f>
        <v>0</v>
      </c>
      <c r="AE312" s="205">
        <f>SUMIFS('Transport-DB'!S:S,'Transport-DB'!C:C,"="&amp;'Work DB'!C312,'Transport-DB'!F:F,"="&amp;'Work DB'!$AE$4)</f>
        <v>0</v>
      </c>
      <c r="AF312" s="188">
        <f>SUMIFS('Transport-DB'!S:S,'Transport-DB'!C:C,"="&amp;'Work DB'!C312,'Transport-DB'!F:F,"="&amp;'Work DB'!$AF$4)</f>
        <v>0</v>
      </c>
      <c r="AG312" s="204"/>
      <c r="AH312" s="230">
        <f>SUMIFS('Transport-DB'!T:T,'Transport-DB'!C:C,"="&amp;'Work DB'!C312)</f>
        <v>0</v>
      </c>
      <c r="AI312" s="206"/>
      <c r="AJ312" s="203"/>
      <c r="AK312" s="30">
        <f>SUMIFS(Civil_DB[بتن],Civil_DB[تاریخ],"="&amp;'Work DB'!C312)</f>
        <v>0</v>
      </c>
      <c r="AL312" s="202"/>
      <c r="AM312" s="203"/>
      <c r="AN312" s="205"/>
      <c r="AO312" s="202"/>
      <c r="AP312" s="203"/>
      <c r="AQ312" s="203"/>
      <c r="AR312" s="204"/>
      <c r="AS312" s="202"/>
      <c r="AT312" s="203"/>
      <c r="AU312" s="204"/>
      <c r="AV312" s="206"/>
      <c r="AW312" s="203"/>
      <c r="AX312" s="203"/>
      <c r="AY312" s="203"/>
      <c r="AZ312" s="203"/>
      <c r="BA312" s="203"/>
      <c r="BB312" s="203"/>
      <c r="BC312" s="204"/>
      <c r="BD312" s="284"/>
      <c r="BE312" s="284"/>
      <c r="BF312" s="284"/>
      <c r="BG312" s="284"/>
      <c r="BH312" s="206"/>
      <c r="BI312" s="207" t="s">
        <v>43</v>
      </c>
      <c r="BJ312" s="509"/>
    </row>
    <row r="313" spans="2:62" s="15" customFormat="1" ht="21" x14ac:dyDescent="0.25">
      <c r="B313" s="47"/>
      <c r="C313" s="20">
        <f t="shared" si="62"/>
        <v>45678</v>
      </c>
      <c r="D313" s="190">
        <f>SUMIFS('Transport-DB'!R:R,'Transport-DB'!C:C,"="&amp;'Work DB'!C313,'Transport-DB'!F:F,"="&amp;'Work DB'!$D$4)</f>
        <v>0</v>
      </c>
      <c r="E313" s="191">
        <f>SUMIFS('Transport-DB'!R:R,'Transport-DB'!C:C,"="&amp;'Work DB'!C313,'Transport-DB'!F:F,"="&amp;'Work DB'!$E$4)</f>
        <v>0</v>
      </c>
      <c r="F313" s="191">
        <f>SUMIFS('Transport-DB'!R:R,'Transport-DB'!C:C,"="&amp;'Work DB'!C313,'Transport-DB'!F:F,"="&amp;'Work DB'!$F$4)</f>
        <v>0</v>
      </c>
      <c r="G313" s="191">
        <f>SUMIFS('Transport-DB'!R:R,'Transport-DB'!C:C,"="&amp;'Work DB'!C313,'Transport-DB'!F:F,"="&amp;'Work DB'!$G$4)</f>
        <v>0</v>
      </c>
      <c r="H313" s="188">
        <f>SUMIFS('Transport-DB'!R:R,'Transport-DB'!C:C,"="&amp;'Work DB'!C313,'Transport-DB'!F:F,"="&amp;'Work DB'!$H$4)</f>
        <v>0</v>
      </c>
      <c r="I313" s="191">
        <f>SUMIFS('Transport-DB'!R:R,'Transport-DB'!C:C,"="&amp;'Work DB'!C313,'Transport-DB'!F:F,"="&amp;'Work DB'!$I$4)</f>
        <v>0</v>
      </c>
      <c r="J313" s="483">
        <f>SUMIFS('Transport-DB'!R:R,'Transport-DB'!C:C,"="&amp;'Work DB'!C313,'Transport-DB'!F:F,"="&amp;'Work DB'!$J$4)</f>
        <v>0</v>
      </c>
      <c r="K313" s="190">
        <f>SUMIFS('Transport-DB'!Q:Q,'Transport-DB'!C:C,"="&amp;'Work DB'!C313,'Transport-DB'!F:F,"="&amp;'Work DB'!$K$4)</f>
        <v>0</v>
      </c>
      <c r="L313" s="191">
        <f>SUMIFS('Transport-DB'!Q:Q,'Transport-DB'!C:C,"="&amp;'Work DB'!C313,'Transport-DB'!F:F,"="&amp;'Work DB'!$L$4)</f>
        <v>0</v>
      </c>
      <c r="M313" s="191">
        <f>SUMIFS('Transport-DB'!Q:Q,'Transport-DB'!C:C,"="&amp;'Work DB'!C313,'Transport-DB'!F:F,"="&amp;'Work DB'!$M$4)</f>
        <v>0</v>
      </c>
      <c r="N313" s="191">
        <f>SUMIFS('Transport-DB'!Q:Q,'Transport-DB'!C:C,"="&amp;'Work DB'!C313,'Transport-DB'!F:F,"="&amp;'Work DB'!$N$4)</f>
        <v>0</v>
      </c>
      <c r="O313" s="191">
        <f>SUMIFS('Transport-DB'!Q:Q,'Transport-DB'!C:C,"="&amp;'Work DB'!C313,'Transport-DB'!F:F,"="&amp;'Work DB'!$O$4)</f>
        <v>0</v>
      </c>
      <c r="P313" s="191">
        <f>SUMIFS('Transport-DB'!Q:Q,'Transport-DB'!C:C,"="&amp;'Work DB'!C313,'Transport-DB'!F:F,"="&amp;'Work DB'!$P$4)</f>
        <v>0</v>
      </c>
      <c r="Q313" s="188">
        <f>SUMIFS('Transport-DB'!Q:Q,'Transport-DB'!C:C,"="&amp;'Work DB'!C313,'Transport-DB'!F:F,"="&amp;'Work DB'!$Q$4)</f>
        <v>0</v>
      </c>
      <c r="R313" s="189">
        <f>SUMIFS('Transport-DB'!Q:Q,'Transport-DB'!C:C,"="&amp;'Work DB'!C313,'Transport-DB'!F:F,"="&amp;'Work DB'!$R$4)</f>
        <v>0</v>
      </c>
      <c r="S313" s="190">
        <f t="shared" si="61"/>
        <v>0</v>
      </c>
      <c r="T313" s="191">
        <f t="shared" si="63"/>
        <v>0</v>
      </c>
      <c r="U313" s="191"/>
      <c r="V313" s="191"/>
      <c r="W313" s="191"/>
      <c r="X313" s="191"/>
      <c r="Y313" s="189"/>
      <c r="Z313" s="283"/>
      <c r="AA313" s="190">
        <f>SUMIFS('Transport-DB'!S:S,'Transport-DB'!C:C,"="&amp;'Work DB'!C313,'Transport-DB'!F:F,"="&amp;'Work DB'!$AA$4)</f>
        <v>0</v>
      </c>
      <c r="AB313" s="191">
        <f>SUMIFS('Transport-DB'!S:S,'Transport-DB'!C:C,"="&amp;'Work DB'!C313,'Transport-DB'!F:F,"="&amp;'Work DB'!$AB$4)</f>
        <v>0</v>
      </c>
      <c r="AC313" s="191">
        <f>SUMIFS('Transport-DB'!S:S,'Transport-DB'!C:C,"="&amp;'Work DB'!C313,'Transport-DB'!F:F,"="&amp;'Work DB'!$AC$4)</f>
        <v>0</v>
      </c>
      <c r="AD313" s="188">
        <f>SUMIFS('Transport-DB'!S:S,'Transport-DB'!C:C,"="&amp;'Work DB'!C313,'Transport-DB'!F:F,"="&amp;'Work DB'!$AD$4)</f>
        <v>0</v>
      </c>
      <c r="AE313" s="188">
        <f>SUMIFS('Transport-DB'!S:S,'Transport-DB'!C:C,"="&amp;'Work DB'!C313,'Transport-DB'!F:F,"="&amp;'Work DB'!$AE$4)</f>
        <v>0</v>
      </c>
      <c r="AF313" s="188">
        <f>SUMIFS('Transport-DB'!S:S,'Transport-DB'!C:C,"="&amp;'Work DB'!C313,'Transport-DB'!F:F,"="&amp;'Work DB'!$AF$4)</f>
        <v>0</v>
      </c>
      <c r="AG313" s="189"/>
      <c r="AH313" s="230">
        <f>SUMIFS('Transport-DB'!T:T,'Transport-DB'!C:C,"="&amp;'Work DB'!C313)</f>
        <v>0</v>
      </c>
      <c r="AI313" s="32"/>
      <c r="AJ313" s="29"/>
      <c r="AK313" s="30">
        <f>SUMIFS(Civil_DB[بتن],Civil_DB[تاریخ],"="&amp;'Work DB'!C313)</f>
        <v>0</v>
      </c>
      <c r="AL313" s="28"/>
      <c r="AM313" s="29"/>
      <c r="AN313" s="31"/>
      <c r="AO313" s="28"/>
      <c r="AP313" s="29"/>
      <c r="AQ313" s="29"/>
      <c r="AR313" s="30"/>
      <c r="AS313" s="28"/>
      <c r="AT313" s="29"/>
      <c r="AU313" s="30"/>
      <c r="AV313" s="206"/>
      <c r="AW313" s="29"/>
      <c r="AX313" s="29"/>
      <c r="AY313" s="29"/>
      <c r="AZ313" s="29"/>
      <c r="BA313" s="29"/>
      <c r="BB313" s="29"/>
      <c r="BC313" s="30"/>
      <c r="BD313" s="283"/>
      <c r="BE313" s="283"/>
      <c r="BF313" s="283"/>
      <c r="BG313" s="283"/>
      <c r="BH313" s="32"/>
      <c r="BI313" s="56"/>
      <c r="BJ313" s="509"/>
    </row>
    <row r="314" spans="2:62" s="15" customFormat="1" ht="21" x14ac:dyDescent="0.25">
      <c r="B314" s="47"/>
      <c r="C314" s="20">
        <f t="shared" si="62"/>
        <v>45679</v>
      </c>
      <c r="D314" s="190">
        <f>SUMIFS('Transport-DB'!R:R,'Transport-DB'!C:C,"="&amp;'Work DB'!C314,'Transport-DB'!F:F,"="&amp;'Work DB'!$D$4)</f>
        <v>0</v>
      </c>
      <c r="E314" s="191">
        <f>SUMIFS('Transport-DB'!R:R,'Transport-DB'!C:C,"="&amp;'Work DB'!C314,'Transport-DB'!F:F,"="&amp;'Work DB'!$E$4)</f>
        <v>0</v>
      </c>
      <c r="F314" s="191">
        <f>SUMIFS('Transport-DB'!R:R,'Transport-DB'!C:C,"="&amp;'Work DB'!C314,'Transport-DB'!F:F,"="&amp;'Work DB'!$F$4)</f>
        <v>0</v>
      </c>
      <c r="G314" s="191">
        <f>SUMIFS('Transport-DB'!R:R,'Transport-DB'!C:C,"="&amp;'Work DB'!C314,'Transport-DB'!F:F,"="&amp;'Work DB'!$G$4)</f>
        <v>0</v>
      </c>
      <c r="H314" s="188">
        <f>SUMIFS('Transport-DB'!R:R,'Transport-DB'!C:C,"="&amp;'Work DB'!C314,'Transport-DB'!F:F,"="&amp;'Work DB'!$H$4)</f>
        <v>0</v>
      </c>
      <c r="I314" s="191">
        <f>SUMIFS('Transport-DB'!R:R,'Transport-DB'!C:C,"="&amp;'Work DB'!C314,'Transport-DB'!F:F,"="&amp;'Work DB'!$I$4)</f>
        <v>0</v>
      </c>
      <c r="J314" s="483">
        <f>SUMIFS('Transport-DB'!R:R,'Transport-DB'!C:C,"="&amp;'Work DB'!C314,'Transport-DB'!F:F,"="&amp;'Work DB'!$J$4)</f>
        <v>0</v>
      </c>
      <c r="K314" s="190">
        <f>SUMIFS('Transport-DB'!Q:Q,'Transport-DB'!C:C,"="&amp;'Work DB'!C314,'Transport-DB'!F:F,"="&amp;'Work DB'!$K$4)</f>
        <v>0</v>
      </c>
      <c r="L314" s="191">
        <f>SUMIFS('Transport-DB'!Q:Q,'Transport-DB'!C:C,"="&amp;'Work DB'!C314,'Transport-DB'!F:F,"="&amp;'Work DB'!$L$4)</f>
        <v>0</v>
      </c>
      <c r="M314" s="191">
        <f>SUMIFS('Transport-DB'!Q:Q,'Transport-DB'!C:C,"="&amp;'Work DB'!C314,'Transport-DB'!F:F,"="&amp;'Work DB'!$M$4)</f>
        <v>0</v>
      </c>
      <c r="N314" s="191">
        <f>SUMIFS('Transport-DB'!Q:Q,'Transport-DB'!C:C,"="&amp;'Work DB'!C314,'Transport-DB'!F:F,"="&amp;'Work DB'!$N$4)</f>
        <v>0</v>
      </c>
      <c r="O314" s="191">
        <f>SUMIFS('Transport-DB'!Q:Q,'Transport-DB'!C:C,"="&amp;'Work DB'!C314,'Transport-DB'!F:F,"="&amp;'Work DB'!$O$4)</f>
        <v>0</v>
      </c>
      <c r="P314" s="191">
        <f>SUMIFS('Transport-DB'!Q:Q,'Transport-DB'!C:C,"="&amp;'Work DB'!C314,'Transport-DB'!F:F,"="&amp;'Work DB'!$P$4)</f>
        <v>0</v>
      </c>
      <c r="Q314" s="188">
        <f>SUMIFS('Transport-DB'!Q:Q,'Transport-DB'!C:C,"="&amp;'Work DB'!C314,'Transport-DB'!F:F,"="&amp;'Work DB'!$Q$4)</f>
        <v>0</v>
      </c>
      <c r="R314" s="189">
        <f>SUMIFS('Transport-DB'!Q:Q,'Transport-DB'!C:C,"="&amp;'Work DB'!C314,'Transport-DB'!F:F,"="&amp;'Work DB'!$R$4)</f>
        <v>0</v>
      </c>
      <c r="S314" s="190">
        <f t="shared" si="61"/>
        <v>0</v>
      </c>
      <c r="T314" s="191">
        <f t="shared" si="63"/>
        <v>0</v>
      </c>
      <c r="U314" s="191"/>
      <c r="V314" s="191"/>
      <c r="W314" s="191"/>
      <c r="X314" s="191"/>
      <c r="Y314" s="189"/>
      <c r="Z314" s="283"/>
      <c r="AA314" s="190">
        <f>SUMIFS('Transport-DB'!S:S,'Transport-DB'!C:C,"="&amp;'Work DB'!C314,'Transport-DB'!F:F,"="&amp;'Work DB'!$AA$4)</f>
        <v>0</v>
      </c>
      <c r="AB314" s="191">
        <f>SUMIFS('Transport-DB'!S:S,'Transport-DB'!C:C,"="&amp;'Work DB'!C314,'Transport-DB'!F:F,"="&amp;'Work DB'!$AB$4)</f>
        <v>0</v>
      </c>
      <c r="AC314" s="191">
        <f>SUMIFS('Transport-DB'!S:S,'Transport-DB'!C:C,"="&amp;'Work DB'!C314,'Transport-DB'!F:F,"="&amp;'Work DB'!$AC$4)</f>
        <v>0</v>
      </c>
      <c r="AD314" s="188">
        <f>SUMIFS('Transport-DB'!S:S,'Transport-DB'!C:C,"="&amp;'Work DB'!C314,'Transport-DB'!F:F,"="&amp;'Work DB'!$AD$4)</f>
        <v>0</v>
      </c>
      <c r="AE314" s="188">
        <f>SUMIFS('Transport-DB'!S:S,'Transport-DB'!C:C,"="&amp;'Work DB'!C314,'Transport-DB'!F:F,"="&amp;'Work DB'!$AE$4)</f>
        <v>0</v>
      </c>
      <c r="AF314" s="188">
        <f>SUMIFS('Transport-DB'!S:S,'Transport-DB'!C:C,"="&amp;'Work DB'!C314,'Transport-DB'!F:F,"="&amp;'Work DB'!$AF$4)</f>
        <v>0</v>
      </c>
      <c r="AG314" s="189"/>
      <c r="AH314" s="230">
        <f>SUMIFS('Transport-DB'!T:T,'Transport-DB'!C:C,"="&amp;'Work DB'!C314)</f>
        <v>0</v>
      </c>
      <c r="AI314" s="32"/>
      <c r="AJ314" s="29"/>
      <c r="AK314" s="30">
        <f>SUMIFS(Civil_DB[بتن],Civil_DB[تاریخ],"="&amp;'Work DB'!C314)</f>
        <v>0</v>
      </c>
      <c r="AL314" s="28"/>
      <c r="AM314" s="29"/>
      <c r="AN314" s="31"/>
      <c r="AO314" s="28"/>
      <c r="AP314" s="29"/>
      <c r="AQ314" s="29"/>
      <c r="AR314" s="30"/>
      <c r="AS314" s="28"/>
      <c r="AT314" s="29"/>
      <c r="AU314" s="30"/>
      <c r="AV314" s="206"/>
      <c r="AW314" s="29"/>
      <c r="AX314" s="29"/>
      <c r="AY314" s="29"/>
      <c r="AZ314" s="29"/>
      <c r="BA314" s="29"/>
      <c r="BB314" s="29"/>
      <c r="BC314" s="30"/>
      <c r="BD314" s="283"/>
      <c r="BE314" s="283"/>
      <c r="BF314" s="283"/>
      <c r="BG314" s="283"/>
      <c r="BH314" s="32"/>
      <c r="BI314" s="56"/>
      <c r="BJ314" s="509"/>
    </row>
    <row r="315" spans="2:62" s="15" customFormat="1" ht="21" x14ac:dyDescent="0.25">
      <c r="B315" s="47"/>
      <c r="C315" s="20">
        <f t="shared" si="62"/>
        <v>45680</v>
      </c>
      <c r="D315" s="190">
        <f>SUMIFS('Transport-DB'!R:R,'Transport-DB'!C:C,"="&amp;'Work DB'!C315,'Transport-DB'!F:F,"="&amp;'Work DB'!$D$4)</f>
        <v>0</v>
      </c>
      <c r="E315" s="191">
        <f>SUMIFS('Transport-DB'!R:R,'Transport-DB'!C:C,"="&amp;'Work DB'!C315,'Transport-DB'!F:F,"="&amp;'Work DB'!$E$4)</f>
        <v>0</v>
      </c>
      <c r="F315" s="191">
        <f>SUMIFS('Transport-DB'!R:R,'Transport-DB'!C:C,"="&amp;'Work DB'!C315,'Transport-DB'!F:F,"="&amp;'Work DB'!$F$4)</f>
        <v>0</v>
      </c>
      <c r="G315" s="191">
        <f>SUMIFS('Transport-DB'!R:R,'Transport-DB'!C:C,"="&amp;'Work DB'!C315,'Transport-DB'!F:F,"="&amp;'Work DB'!$G$4)</f>
        <v>0</v>
      </c>
      <c r="H315" s="188">
        <f>SUMIFS('Transport-DB'!R:R,'Transport-DB'!C:C,"="&amp;'Work DB'!C315,'Transport-DB'!F:F,"="&amp;'Work DB'!$H$4)</f>
        <v>0</v>
      </c>
      <c r="I315" s="191">
        <f>SUMIFS('Transport-DB'!R:R,'Transport-DB'!C:C,"="&amp;'Work DB'!C315,'Transport-DB'!F:F,"="&amp;'Work DB'!$I$4)</f>
        <v>0</v>
      </c>
      <c r="J315" s="483">
        <f>SUMIFS('Transport-DB'!R:R,'Transport-DB'!C:C,"="&amp;'Work DB'!C315,'Transport-DB'!F:F,"="&amp;'Work DB'!$J$4)</f>
        <v>0</v>
      </c>
      <c r="K315" s="190">
        <f>SUMIFS('Transport-DB'!Q:Q,'Transport-DB'!C:C,"="&amp;'Work DB'!C315,'Transport-DB'!F:F,"="&amp;'Work DB'!$K$4)</f>
        <v>0</v>
      </c>
      <c r="L315" s="191">
        <f>SUMIFS('Transport-DB'!Q:Q,'Transport-DB'!C:C,"="&amp;'Work DB'!C315,'Transport-DB'!F:F,"="&amp;'Work DB'!$L$4)</f>
        <v>0</v>
      </c>
      <c r="M315" s="191">
        <f>SUMIFS('Transport-DB'!Q:Q,'Transport-DB'!C:C,"="&amp;'Work DB'!C315,'Transport-DB'!F:F,"="&amp;'Work DB'!$M$4)</f>
        <v>0</v>
      </c>
      <c r="N315" s="191">
        <f>SUMIFS('Transport-DB'!Q:Q,'Transport-DB'!C:C,"="&amp;'Work DB'!C315,'Transport-DB'!F:F,"="&amp;'Work DB'!$N$4)</f>
        <v>0</v>
      </c>
      <c r="O315" s="191">
        <f>SUMIFS('Transport-DB'!Q:Q,'Transport-DB'!C:C,"="&amp;'Work DB'!C315,'Transport-DB'!F:F,"="&amp;'Work DB'!$O$4)</f>
        <v>0</v>
      </c>
      <c r="P315" s="191">
        <f>SUMIFS('Transport-DB'!Q:Q,'Transport-DB'!C:C,"="&amp;'Work DB'!C315,'Transport-DB'!F:F,"="&amp;'Work DB'!$P$4)</f>
        <v>0</v>
      </c>
      <c r="Q315" s="188">
        <f>SUMIFS('Transport-DB'!Q:Q,'Transport-DB'!C:C,"="&amp;'Work DB'!C315,'Transport-DB'!F:F,"="&amp;'Work DB'!$Q$4)</f>
        <v>0</v>
      </c>
      <c r="R315" s="189">
        <f>SUMIFS('Transport-DB'!Q:Q,'Transport-DB'!C:C,"="&amp;'Work DB'!C315,'Transport-DB'!F:F,"="&amp;'Work DB'!$R$4)</f>
        <v>0</v>
      </c>
      <c r="S315" s="190">
        <f t="shared" si="61"/>
        <v>0</v>
      </c>
      <c r="T315" s="191">
        <f t="shared" si="63"/>
        <v>0</v>
      </c>
      <c r="U315" s="191"/>
      <c r="V315" s="191"/>
      <c r="W315" s="191"/>
      <c r="X315" s="191"/>
      <c r="Y315" s="189"/>
      <c r="Z315" s="283"/>
      <c r="AA315" s="190">
        <f>SUMIFS('Transport-DB'!S:S,'Transport-DB'!C:C,"="&amp;'Work DB'!C315,'Transport-DB'!F:F,"="&amp;'Work DB'!$AA$4)</f>
        <v>0</v>
      </c>
      <c r="AB315" s="191">
        <f>SUMIFS('Transport-DB'!S:S,'Transport-DB'!C:C,"="&amp;'Work DB'!C315,'Transport-DB'!F:F,"="&amp;'Work DB'!$AB$4)</f>
        <v>0</v>
      </c>
      <c r="AC315" s="191">
        <f>SUMIFS('Transport-DB'!S:S,'Transport-DB'!C:C,"="&amp;'Work DB'!C315,'Transport-DB'!F:F,"="&amp;'Work DB'!$AC$4)</f>
        <v>0</v>
      </c>
      <c r="AD315" s="188">
        <f>SUMIFS('Transport-DB'!S:S,'Transport-DB'!C:C,"="&amp;'Work DB'!C315,'Transport-DB'!F:F,"="&amp;'Work DB'!$AD$4)</f>
        <v>0</v>
      </c>
      <c r="AE315" s="188">
        <f>SUMIFS('Transport-DB'!S:S,'Transport-DB'!C:C,"="&amp;'Work DB'!C315,'Transport-DB'!F:F,"="&amp;'Work DB'!$AE$4)</f>
        <v>0</v>
      </c>
      <c r="AF315" s="188">
        <f>SUMIFS('Transport-DB'!S:S,'Transport-DB'!C:C,"="&amp;'Work DB'!C315,'Transport-DB'!F:F,"="&amp;'Work DB'!$AF$4)</f>
        <v>0</v>
      </c>
      <c r="AG315" s="189"/>
      <c r="AH315" s="230">
        <f>SUMIFS('Transport-DB'!T:T,'Transport-DB'!C:C,"="&amp;'Work DB'!C315)</f>
        <v>0</v>
      </c>
      <c r="AI315" s="32"/>
      <c r="AJ315" s="29"/>
      <c r="AK315" s="30">
        <f>SUMIFS(Civil_DB[بتن],Civil_DB[تاریخ],"="&amp;'Work DB'!C315)</f>
        <v>0</v>
      </c>
      <c r="AL315" s="28"/>
      <c r="AM315" s="29"/>
      <c r="AN315" s="31"/>
      <c r="AO315" s="28"/>
      <c r="AP315" s="29"/>
      <c r="AQ315" s="29"/>
      <c r="AR315" s="30"/>
      <c r="AS315" s="28"/>
      <c r="AT315" s="29"/>
      <c r="AU315" s="30"/>
      <c r="AV315" s="206"/>
      <c r="AW315" s="29"/>
      <c r="AX315" s="29"/>
      <c r="AY315" s="29"/>
      <c r="AZ315" s="29"/>
      <c r="BA315" s="29"/>
      <c r="BB315" s="29"/>
      <c r="BC315" s="30"/>
      <c r="BD315" s="283"/>
      <c r="BE315" s="283"/>
      <c r="BF315" s="283"/>
      <c r="BG315" s="283"/>
      <c r="BH315" s="32"/>
      <c r="BI315" s="56"/>
      <c r="BJ315" s="509"/>
    </row>
    <row r="316" spans="2:62" s="15" customFormat="1" ht="21" x14ac:dyDescent="0.25">
      <c r="B316" s="47"/>
      <c r="C316" s="20">
        <f t="shared" si="62"/>
        <v>45681</v>
      </c>
      <c r="D316" s="190">
        <f>SUMIFS('Transport-DB'!R:R,'Transport-DB'!C:C,"="&amp;'Work DB'!C316,'Transport-DB'!F:F,"="&amp;'Work DB'!$D$4)</f>
        <v>0</v>
      </c>
      <c r="E316" s="191">
        <f>SUMIFS('Transport-DB'!R:R,'Transport-DB'!C:C,"="&amp;'Work DB'!C316,'Transport-DB'!F:F,"="&amp;'Work DB'!$E$4)</f>
        <v>0</v>
      </c>
      <c r="F316" s="191">
        <f>SUMIFS('Transport-DB'!R:R,'Transport-DB'!C:C,"="&amp;'Work DB'!C316,'Transport-DB'!F:F,"="&amp;'Work DB'!$F$4)</f>
        <v>0</v>
      </c>
      <c r="G316" s="191">
        <f>SUMIFS('Transport-DB'!R:R,'Transport-DB'!C:C,"="&amp;'Work DB'!C316,'Transport-DB'!F:F,"="&amp;'Work DB'!$G$4)</f>
        <v>0</v>
      </c>
      <c r="H316" s="188">
        <f>SUMIFS('Transport-DB'!R:R,'Transport-DB'!C:C,"="&amp;'Work DB'!C316,'Transport-DB'!F:F,"="&amp;'Work DB'!$H$4)</f>
        <v>0</v>
      </c>
      <c r="I316" s="191">
        <f>SUMIFS('Transport-DB'!R:R,'Transport-DB'!C:C,"="&amp;'Work DB'!C316,'Transport-DB'!F:F,"="&amp;'Work DB'!$I$4)</f>
        <v>0</v>
      </c>
      <c r="J316" s="483">
        <f>SUMIFS('Transport-DB'!R:R,'Transport-DB'!C:C,"="&amp;'Work DB'!C316,'Transport-DB'!F:F,"="&amp;'Work DB'!$J$4)</f>
        <v>0</v>
      </c>
      <c r="K316" s="190">
        <f>SUMIFS('Transport-DB'!Q:Q,'Transport-DB'!C:C,"="&amp;'Work DB'!C316,'Transport-DB'!F:F,"="&amp;'Work DB'!$K$4)</f>
        <v>0</v>
      </c>
      <c r="L316" s="191">
        <f>SUMIFS('Transport-DB'!Q:Q,'Transport-DB'!C:C,"="&amp;'Work DB'!C316,'Transport-DB'!F:F,"="&amp;'Work DB'!$L$4)</f>
        <v>0</v>
      </c>
      <c r="M316" s="191">
        <f>SUMIFS('Transport-DB'!Q:Q,'Transport-DB'!C:C,"="&amp;'Work DB'!C316,'Transport-DB'!F:F,"="&amp;'Work DB'!$M$4)</f>
        <v>0</v>
      </c>
      <c r="N316" s="191">
        <f>SUMIFS('Transport-DB'!Q:Q,'Transport-DB'!C:C,"="&amp;'Work DB'!C316,'Transport-DB'!F:F,"="&amp;'Work DB'!$N$4)</f>
        <v>0</v>
      </c>
      <c r="O316" s="191">
        <f>SUMIFS('Transport-DB'!Q:Q,'Transport-DB'!C:C,"="&amp;'Work DB'!C316,'Transport-DB'!F:F,"="&amp;'Work DB'!$O$4)</f>
        <v>0</v>
      </c>
      <c r="P316" s="191">
        <f>SUMIFS('Transport-DB'!Q:Q,'Transport-DB'!C:C,"="&amp;'Work DB'!C316,'Transport-DB'!F:F,"="&amp;'Work DB'!$P$4)</f>
        <v>0</v>
      </c>
      <c r="Q316" s="188">
        <f>SUMIFS('Transport-DB'!Q:Q,'Transport-DB'!C:C,"="&amp;'Work DB'!C316,'Transport-DB'!F:F,"="&amp;'Work DB'!$Q$4)</f>
        <v>0</v>
      </c>
      <c r="R316" s="189">
        <f>SUMIFS('Transport-DB'!Q:Q,'Transport-DB'!C:C,"="&amp;'Work DB'!C316,'Transport-DB'!F:F,"="&amp;'Work DB'!$R$4)</f>
        <v>0</v>
      </c>
      <c r="S316" s="190">
        <f t="shared" si="61"/>
        <v>0</v>
      </c>
      <c r="T316" s="191">
        <f t="shared" si="63"/>
        <v>0</v>
      </c>
      <c r="U316" s="191"/>
      <c r="V316" s="191"/>
      <c r="W316" s="191"/>
      <c r="X316" s="191"/>
      <c r="Y316" s="189"/>
      <c r="Z316" s="283"/>
      <c r="AA316" s="190">
        <f>SUMIFS('Transport-DB'!S:S,'Transport-DB'!C:C,"="&amp;'Work DB'!C316,'Transport-DB'!F:F,"="&amp;'Work DB'!$AA$4)</f>
        <v>0</v>
      </c>
      <c r="AB316" s="191">
        <f>SUMIFS('Transport-DB'!S:S,'Transport-DB'!C:C,"="&amp;'Work DB'!C316,'Transport-DB'!F:F,"="&amp;'Work DB'!$AB$4)</f>
        <v>0</v>
      </c>
      <c r="AC316" s="191">
        <f>SUMIFS('Transport-DB'!S:S,'Transport-DB'!C:C,"="&amp;'Work DB'!C316,'Transport-DB'!F:F,"="&amp;'Work DB'!$AC$4)</f>
        <v>0</v>
      </c>
      <c r="AD316" s="188">
        <f>SUMIFS('Transport-DB'!S:S,'Transport-DB'!C:C,"="&amp;'Work DB'!C316,'Transport-DB'!F:F,"="&amp;'Work DB'!$AD$4)</f>
        <v>0</v>
      </c>
      <c r="AE316" s="188">
        <f>SUMIFS('Transport-DB'!S:S,'Transport-DB'!C:C,"="&amp;'Work DB'!C316,'Transport-DB'!F:F,"="&amp;'Work DB'!$AE$4)</f>
        <v>0</v>
      </c>
      <c r="AF316" s="188">
        <f>SUMIFS('Transport-DB'!S:S,'Transport-DB'!C:C,"="&amp;'Work DB'!C316,'Transport-DB'!F:F,"="&amp;'Work DB'!$AF$4)</f>
        <v>0</v>
      </c>
      <c r="AG316" s="189"/>
      <c r="AH316" s="230">
        <f>SUMIFS('Transport-DB'!T:T,'Transport-DB'!C:C,"="&amp;'Work DB'!C316)</f>
        <v>0</v>
      </c>
      <c r="AI316" s="32"/>
      <c r="AJ316" s="29"/>
      <c r="AK316" s="30">
        <f>SUMIFS(Civil_DB[بتن],Civil_DB[تاریخ],"="&amp;'Work DB'!C316)</f>
        <v>0</v>
      </c>
      <c r="AL316" s="28"/>
      <c r="AM316" s="29"/>
      <c r="AN316" s="31"/>
      <c r="AO316" s="28"/>
      <c r="AP316" s="29"/>
      <c r="AQ316" s="29"/>
      <c r="AR316" s="30"/>
      <c r="AS316" s="28"/>
      <c r="AT316" s="29"/>
      <c r="AU316" s="30"/>
      <c r="AV316" s="206"/>
      <c r="AW316" s="29"/>
      <c r="AX316" s="29"/>
      <c r="AY316" s="29"/>
      <c r="AZ316" s="29"/>
      <c r="BA316" s="29"/>
      <c r="BB316" s="29"/>
      <c r="BC316" s="30"/>
      <c r="BD316" s="283"/>
      <c r="BE316" s="283"/>
      <c r="BF316" s="283"/>
      <c r="BG316" s="283"/>
      <c r="BH316" s="32"/>
      <c r="BI316" s="56"/>
      <c r="BJ316" s="509"/>
    </row>
    <row r="317" spans="2:62" s="15" customFormat="1" ht="21" x14ac:dyDescent="0.25">
      <c r="B317" s="47"/>
      <c r="C317" s="20">
        <f t="shared" si="62"/>
        <v>45682</v>
      </c>
      <c r="D317" s="190">
        <f>SUMIFS('Transport-DB'!R:R,'Transport-DB'!C:C,"="&amp;'Work DB'!C317,'Transport-DB'!F:F,"="&amp;'Work DB'!$D$4)</f>
        <v>0</v>
      </c>
      <c r="E317" s="191">
        <f>SUMIFS('Transport-DB'!R:R,'Transport-DB'!C:C,"="&amp;'Work DB'!C317,'Transport-DB'!F:F,"="&amp;'Work DB'!$E$4)</f>
        <v>0</v>
      </c>
      <c r="F317" s="191">
        <f>SUMIFS('Transport-DB'!R:R,'Transport-DB'!C:C,"="&amp;'Work DB'!C317,'Transport-DB'!F:F,"="&amp;'Work DB'!$F$4)</f>
        <v>0</v>
      </c>
      <c r="G317" s="191">
        <f>SUMIFS('Transport-DB'!R:R,'Transport-DB'!C:C,"="&amp;'Work DB'!C317,'Transport-DB'!F:F,"="&amp;'Work DB'!$G$4)</f>
        <v>0</v>
      </c>
      <c r="H317" s="188">
        <f>SUMIFS('Transport-DB'!R:R,'Transport-DB'!C:C,"="&amp;'Work DB'!C317,'Transport-DB'!F:F,"="&amp;'Work DB'!$H$4)</f>
        <v>0</v>
      </c>
      <c r="I317" s="191">
        <f>SUMIFS('Transport-DB'!R:R,'Transport-DB'!C:C,"="&amp;'Work DB'!C317,'Transport-DB'!F:F,"="&amp;'Work DB'!$I$4)</f>
        <v>0</v>
      </c>
      <c r="J317" s="483">
        <f>SUMIFS('Transport-DB'!R:R,'Transport-DB'!C:C,"="&amp;'Work DB'!C317,'Transport-DB'!F:F,"="&amp;'Work DB'!$J$4)</f>
        <v>0</v>
      </c>
      <c r="K317" s="190">
        <f>SUMIFS('Transport-DB'!Q:Q,'Transport-DB'!C:C,"="&amp;'Work DB'!C317,'Transport-DB'!F:F,"="&amp;'Work DB'!$K$4)</f>
        <v>0</v>
      </c>
      <c r="L317" s="191">
        <f>SUMIFS('Transport-DB'!Q:Q,'Transport-DB'!C:C,"="&amp;'Work DB'!C317,'Transport-DB'!F:F,"="&amp;'Work DB'!$L$4)</f>
        <v>0</v>
      </c>
      <c r="M317" s="191">
        <f>SUMIFS('Transport-DB'!Q:Q,'Transport-DB'!C:C,"="&amp;'Work DB'!C317,'Transport-DB'!F:F,"="&amp;'Work DB'!$M$4)</f>
        <v>0</v>
      </c>
      <c r="N317" s="191">
        <f>SUMIFS('Transport-DB'!Q:Q,'Transport-DB'!C:C,"="&amp;'Work DB'!C317,'Transport-DB'!F:F,"="&amp;'Work DB'!$N$4)</f>
        <v>0</v>
      </c>
      <c r="O317" s="191">
        <f>SUMIFS('Transport-DB'!Q:Q,'Transport-DB'!C:C,"="&amp;'Work DB'!C317,'Transport-DB'!F:F,"="&amp;'Work DB'!$O$4)</f>
        <v>0</v>
      </c>
      <c r="P317" s="191">
        <f>SUMIFS('Transport-DB'!Q:Q,'Transport-DB'!C:C,"="&amp;'Work DB'!C317,'Transport-DB'!F:F,"="&amp;'Work DB'!$P$4)</f>
        <v>0</v>
      </c>
      <c r="Q317" s="188">
        <f>SUMIFS('Transport-DB'!Q:Q,'Transport-DB'!C:C,"="&amp;'Work DB'!C317,'Transport-DB'!F:F,"="&amp;'Work DB'!$Q$4)</f>
        <v>0</v>
      </c>
      <c r="R317" s="189">
        <f>SUMIFS('Transport-DB'!Q:Q,'Transport-DB'!C:C,"="&amp;'Work DB'!C317,'Transport-DB'!F:F,"="&amp;'Work DB'!$R$4)</f>
        <v>0</v>
      </c>
      <c r="S317" s="190">
        <f t="shared" si="61"/>
        <v>0</v>
      </c>
      <c r="T317" s="191">
        <f t="shared" si="63"/>
        <v>0</v>
      </c>
      <c r="U317" s="191"/>
      <c r="V317" s="191"/>
      <c r="W317" s="191"/>
      <c r="X317" s="191"/>
      <c r="Y317" s="189"/>
      <c r="Z317" s="283"/>
      <c r="AA317" s="190">
        <f>SUMIFS('Transport-DB'!S:S,'Transport-DB'!C:C,"="&amp;'Work DB'!C317,'Transport-DB'!F:F,"="&amp;'Work DB'!$AA$4)</f>
        <v>0</v>
      </c>
      <c r="AB317" s="191">
        <f>SUMIFS('Transport-DB'!S:S,'Transport-DB'!C:C,"="&amp;'Work DB'!C317,'Transport-DB'!F:F,"="&amp;'Work DB'!$AB$4)</f>
        <v>0</v>
      </c>
      <c r="AC317" s="191">
        <f>SUMIFS('Transport-DB'!S:S,'Transport-DB'!C:C,"="&amp;'Work DB'!C317,'Transport-DB'!F:F,"="&amp;'Work DB'!$AC$4)</f>
        <v>0</v>
      </c>
      <c r="AD317" s="188">
        <f>SUMIFS('Transport-DB'!S:S,'Transport-DB'!C:C,"="&amp;'Work DB'!C317,'Transport-DB'!F:F,"="&amp;'Work DB'!$AD$4)</f>
        <v>0</v>
      </c>
      <c r="AE317" s="188">
        <f>SUMIFS('Transport-DB'!S:S,'Transport-DB'!C:C,"="&amp;'Work DB'!C317,'Transport-DB'!F:F,"="&amp;'Work DB'!$AE$4)</f>
        <v>0</v>
      </c>
      <c r="AF317" s="188">
        <f>SUMIFS('Transport-DB'!S:S,'Transport-DB'!C:C,"="&amp;'Work DB'!C317,'Transport-DB'!F:F,"="&amp;'Work DB'!$AF$4)</f>
        <v>0</v>
      </c>
      <c r="AG317" s="189"/>
      <c r="AH317" s="230">
        <f>SUMIFS('Transport-DB'!T:T,'Transport-DB'!C:C,"="&amp;'Work DB'!C317)</f>
        <v>0</v>
      </c>
      <c r="AI317" s="32"/>
      <c r="AJ317" s="29"/>
      <c r="AK317" s="30">
        <f>SUMIFS(Civil_DB[بتن],Civil_DB[تاریخ],"="&amp;'Work DB'!C317)</f>
        <v>0</v>
      </c>
      <c r="AL317" s="28"/>
      <c r="AM317" s="29"/>
      <c r="AN317" s="31"/>
      <c r="AO317" s="28"/>
      <c r="AP317" s="29"/>
      <c r="AQ317" s="29"/>
      <c r="AR317" s="30"/>
      <c r="AS317" s="28"/>
      <c r="AT317" s="29"/>
      <c r="AU317" s="30"/>
      <c r="AV317" s="206"/>
      <c r="AW317" s="29"/>
      <c r="AX317" s="29"/>
      <c r="AY317" s="29"/>
      <c r="AZ317" s="29"/>
      <c r="BA317" s="29"/>
      <c r="BB317" s="29"/>
      <c r="BC317" s="30"/>
      <c r="BD317" s="283"/>
      <c r="BE317" s="283"/>
      <c r="BF317" s="283"/>
      <c r="BG317" s="283"/>
      <c r="BH317" s="32"/>
      <c r="BI317" s="56"/>
      <c r="BJ317" s="509"/>
    </row>
    <row r="318" spans="2:62" s="15" customFormat="1" ht="21" x14ac:dyDescent="0.25">
      <c r="B318" s="47"/>
      <c r="C318" s="20">
        <f t="shared" si="62"/>
        <v>45683</v>
      </c>
      <c r="D318" s="190">
        <f>SUMIFS('Transport-DB'!R:R,'Transport-DB'!C:C,"="&amp;'Work DB'!C318,'Transport-DB'!F:F,"="&amp;'Work DB'!$D$4)</f>
        <v>0</v>
      </c>
      <c r="E318" s="191">
        <f>SUMIFS('Transport-DB'!R:R,'Transport-DB'!C:C,"="&amp;'Work DB'!C318,'Transport-DB'!F:F,"="&amp;'Work DB'!$E$4)</f>
        <v>0</v>
      </c>
      <c r="F318" s="191">
        <f>SUMIFS('Transport-DB'!R:R,'Transport-DB'!C:C,"="&amp;'Work DB'!C318,'Transport-DB'!F:F,"="&amp;'Work DB'!$F$4)</f>
        <v>0</v>
      </c>
      <c r="G318" s="191">
        <f>SUMIFS('Transport-DB'!R:R,'Transport-DB'!C:C,"="&amp;'Work DB'!C318,'Transport-DB'!F:F,"="&amp;'Work DB'!$G$4)</f>
        <v>0</v>
      </c>
      <c r="H318" s="188">
        <f>SUMIFS('Transport-DB'!R:R,'Transport-DB'!C:C,"="&amp;'Work DB'!C318,'Transport-DB'!F:F,"="&amp;'Work DB'!$H$4)</f>
        <v>0</v>
      </c>
      <c r="I318" s="191">
        <f>SUMIFS('Transport-DB'!R:R,'Transport-DB'!C:C,"="&amp;'Work DB'!C318,'Transport-DB'!F:F,"="&amp;'Work DB'!$I$4)</f>
        <v>0</v>
      </c>
      <c r="J318" s="483">
        <f>SUMIFS('Transport-DB'!R:R,'Transport-DB'!C:C,"="&amp;'Work DB'!C318,'Transport-DB'!F:F,"="&amp;'Work DB'!$J$4)</f>
        <v>0</v>
      </c>
      <c r="K318" s="190">
        <f>SUMIFS('Transport-DB'!Q:Q,'Transport-DB'!C:C,"="&amp;'Work DB'!C318,'Transport-DB'!F:F,"="&amp;'Work DB'!$K$4)</f>
        <v>0</v>
      </c>
      <c r="L318" s="191">
        <f>SUMIFS('Transport-DB'!Q:Q,'Transport-DB'!C:C,"="&amp;'Work DB'!C318,'Transport-DB'!F:F,"="&amp;'Work DB'!$L$4)</f>
        <v>0</v>
      </c>
      <c r="M318" s="191">
        <f>SUMIFS('Transport-DB'!Q:Q,'Transport-DB'!C:C,"="&amp;'Work DB'!C318,'Transport-DB'!F:F,"="&amp;'Work DB'!$M$4)</f>
        <v>0</v>
      </c>
      <c r="N318" s="191">
        <f>SUMIFS('Transport-DB'!Q:Q,'Transport-DB'!C:C,"="&amp;'Work DB'!C318,'Transport-DB'!F:F,"="&amp;'Work DB'!$N$4)</f>
        <v>0</v>
      </c>
      <c r="O318" s="191">
        <f>SUMIFS('Transport-DB'!Q:Q,'Transport-DB'!C:C,"="&amp;'Work DB'!C318,'Transport-DB'!F:F,"="&amp;'Work DB'!$O$4)</f>
        <v>0</v>
      </c>
      <c r="P318" s="191">
        <f>SUMIFS('Transport-DB'!Q:Q,'Transport-DB'!C:C,"="&amp;'Work DB'!C318,'Transport-DB'!F:F,"="&amp;'Work DB'!$P$4)</f>
        <v>0</v>
      </c>
      <c r="Q318" s="188">
        <f>SUMIFS('Transport-DB'!Q:Q,'Transport-DB'!C:C,"="&amp;'Work DB'!C318,'Transport-DB'!F:F,"="&amp;'Work DB'!$Q$4)</f>
        <v>0</v>
      </c>
      <c r="R318" s="189">
        <f>SUMIFS('Transport-DB'!Q:Q,'Transport-DB'!C:C,"="&amp;'Work DB'!C318,'Transport-DB'!F:F,"="&amp;'Work DB'!$R$4)</f>
        <v>0</v>
      </c>
      <c r="S318" s="190">
        <f t="shared" si="61"/>
        <v>0</v>
      </c>
      <c r="T318" s="191">
        <f t="shared" si="63"/>
        <v>0</v>
      </c>
      <c r="U318" s="191"/>
      <c r="V318" s="191"/>
      <c r="W318" s="191"/>
      <c r="X318" s="191"/>
      <c r="Y318" s="189"/>
      <c r="Z318" s="283"/>
      <c r="AA318" s="190">
        <f>SUMIFS('Transport-DB'!S:S,'Transport-DB'!C:C,"="&amp;'Work DB'!C318,'Transport-DB'!F:F,"="&amp;'Work DB'!$AA$4)</f>
        <v>0</v>
      </c>
      <c r="AB318" s="191">
        <f>SUMIFS('Transport-DB'!S:S,'Transport-DB'!C:C,"="&amp;'Work DB'!C318,'Transport-DB'!F:F,"="&amp;'Work DB'!$AB$4)</f>
        <v>0</v>
      </c>
      <c r="AC318" s="191">
        <f>SUMIFS('Transport-DB'!S:S,'Transport-DB'!C:C,"="&amp;'Work DB'!C318,'Transport-DB'!F:F,"="&amp;'Work DB'!$AC$4)</f>
        <v>0</v>
      </c>
      <c r="AD318" s="188">
        <f>SUMIFS('Transport-DB'!S:S,'Transport-DB'!C:C,"="&amp;'Work DB'!C318,'Transport-DB'!F:F,"="&amp;'Work DB'!$AD$4)</f>
        <v>0</v>
      </c>
      <c r="AE318" s="188">
        <f>SUMIFS('Transport-DB'!S:S,'Transport-DB'!C:C,"="&amp;'Work DB'!C318,'Transport-DB'!F:F,"="&amp;'Work DB'!$AE$4)</f>
        <v>0</v>
      </c>
      <c r="AF318" s="188">
        <f>SUMIFS('Transport-DB'!S:S,'Transport-DB'!C:C,"="&amp;'Work DB'!C318,'Transport-DB'!F:F,"="&amp;'Work DB'!$AF$4)</f>
        <v>0</v>
      </c>
      <c r="AG318" s="189"/>
      <c r="AH318" s="230">
        <f>SUMIFS('Transport-DB'!T:T,'Transport-DB'!C:C,"="&amp;'Work DB'!C318)</f>
        <v>0</v>
      </c>
      <c r="AI318" s="32"/>
      <c r="AJ318" s="29"/>
      <c r="AK318" s="30">
        <f>SUMIFS(Civil_DB[بتن],Civil_DB[تاریخ],"="&amp;'Work DB'!C318)</f>
        <v>0</v>
      </c>
      <c r="AL318" s="28"/>
      <c r="AM318" s="29"/>
      <c r="AN318" s="31"/>
      <c r="AO318" s="28"/>
      <c r="AP318" s="29"/>
      <c r="AQ318" s="29"/>
      <c r="AR318" s="30"/>
      <c r="AS318" s="28"/>
      <c r="AT318" s="29"/>
      <c r="AU318" s="30"/>
      <c r="AV318" s="206"/>
      <c r="AW318" s="29"/>
      <c r="AX318" s="29"/>
      <c r="AY318" s="29"/>
      <c r="AZ318" s="29"/>
      <c r="BA318" s="29"/>
      <c r="BB318" s="29"/>
      <c r="BC318" s="30"/>
      <c r="BD318" s="283"/>
      <c r="BE318" s="283"/>
      <c r="BF318" s="283"/>
      <c r="BG318" s="283"/>
      <c r="BH318" s="32"/>
      <c r="BI318" s="56"/>
      <c r="BJ318" s="509"/>
    </row>
    <row r="319" spans="2:62" s="15" customFormat="1" ht="21" x14ac:dyDescent="0.25">
      <c r="B319" s="47"/>
      <c r="C319" s="20">
        <f t="shared" si="62"/>
        <v>45684</v>
      </c>
      <c r="D319" s="190">
        <f>SUMIFS('Transport-DB'!R:R,'Transport-DB'!C:C,"="&amp;'Work DB'!C319,'Transport-DB'!F:F,"="&amp;'Work DB'!$D$4)</f>
        <v>0</v>
      </c>
      <c r="E319" s="191">
        <f>SUMIFS('Transport-DB'!R:R,'Transport-DB'!C:C,"="&amp;'Work DB'!C319,'Transport-DB'!F:F,"="&amp;'Work DB'!$E$4)</f>
        <v>0</v>
      </c>
      <c r="F319" s="191">
        <f>SUMIFS('Transport-DB'!R:R,'Transport-DB'!C:C,"="&amp;'Work DB'!C319,'Transport-DB'!F:F,"="&amp;'Work DB'!$F$4)</f>
        <v>0</v>
      </c>
      <c r="G319" s="191">
        <f>SUMIFS('Transport-DB'!R:R,'Transport-DB'!C:C,"="&amp;'Work DB'!C319,'Transport-DB'!F:F,"="&amp;'Work DB'!$G$4)</f>
        <v>0</v>
      </c>
      <c r="H319" s="188">
        <f>SUMIFS('Transport-DB'!R:R,'Transport-DB'!C:C,"="&amp;'Work DB'!C319,'Transport-DB'!F:F,"="&amp;'Work DB'!$H$4)</f>
        <v>0</v>
      </c>
      <c r="I319" s="191">
        <f>SUMIFS('Transport-DB'!R:R,'Transport-DB'!C:C,"="&amp;'Work DB'!C319,'Transport-DB'!F:F,"="&amp;'Work DB'!$I$4)</f>
        <v>0</v>
      </c>
      <c r="J319" s="483">
        <f>SUMIFS('Transport-DB'!R:R,'Transport-DB'!C:C,"="&amp;'Work DB'!C319,'Transport-DB'!F:F,"="&amp;'Work DB'!$J$4)</f>
        <v>0</v>
      </c>
      <c r="K319" s="190">
        <f>SUMIFS('Transport-DB'!Q:Q,'Transport-DB'!C:C,"="&amp;'Work DB'!C319,'Transport-DB'!F:F,"="&amp;'Work DB'!$K$4)</f>
        <v>0</v>
      </c>
      <c r="L319" s="191">
        <f>SUMIFS('Transport-DB'!Q:Q,'Transport-DB'!C:C,"="&amp;'Work DB'!C319,'Transport-DB'!F:F,"="&amp;'Work DB'!$L$4)</f>
        <v>0</v>
      </c>
      <c r="M319" s="191">
        <f>SUMIFS('Transport-DB'!Q:Q,'Transport-DB'!C:C,"="&amp;'Work DB'!C319,'Transport-DB'!F:F,"="&amp;'Work DB'!$M$4)</f>
        <v>0</v>
      </c>
      <c r="N319" s="191">
        <f>SUMIFS('Transport-DB'!Q:Q,'Transport-DB'!C:C,"="&amp;'Work DB'!C319,'Transport-DB'!F:F,"="&amp;'Work DB'!$N$4)</f>
        <v>0</v>
      </c>
      <c r="O319" s="191">
        <f>SUMIFS('Transport-DB'!Q:Q,'Transport-DB'!C:C,"="&amp;'Work DB'!C319,'Transport-DB'!F:F,"="&amp;'Work DB'!$O$4)</f>
        <v>0</v>
      </c>
      <c r="P319" s="191">
        <f>SUMIFS('Transport-DB'!Q:Q,'Transport-DB'!C:C,"="&amp;'Work DB'!C319,'Transport-DB'!F:F,"="&amp;'Work DB'!$P$4)</f>
        <v>0</v>
      </c>
      <c r="Q319" s="188">
        <f>SUMIFS('Transport-DB'!Q:Q,'Transport-DB'!C:C,"="&amp;'Work DB'!C319,'Transport-DB'!F:F,"="&amp;'Work DB'!$Q$4)</f>
        <v>0</v>
      </c>
      <c r="R319" s="189">
        <f>SUMIFS('Transport-DB'!Q:Q,'Transport-DB'!C:C,"="&amp;'Work DB'!C319,'Transport-DB'!F:F,"="&amp;'Work DB'!$R$4)</f>
        <v>0</v>
      </c>
      <c r="S319" s="190">
        <f t="shared" si="61"/>
        <v>0</v>
      </c>
      <c r="T319" s="191">
        <f t="shared" si="63"/>
        <v>0</v>
      </c>
      <c r="U319" s="191"/>
      <c r="V319" s="191"/>
      <c r="W319" s="191"/>
      <c r="X319" s="191"/>
      <c r="Y319" s="189"/>
      <c r="Z319" s="283"/>
      <c r="AA319" s="190">
        <f>SUMIFS('Transport-DB'!S:S,'Transport-DB'!C:C,"="&amp;'Work DB'!C319,'Transport-DB'!F:F,"="&amp;'Work DB'!$AA$4)</f>
        <v>0</v>
      </c>
      <c r="AB319" s="191">
        <f>SUMIFS('Transport-DB'!S:S,'Transport-DB'!C:C,"="&amp;'Work DB'!C319,'Transport-DB'!F:F,"="&amp;'Work DB'!$AB$4)</f>
        <v>0</v>
      </c>
      <c r="AC319" s="191">
        <f>SUMIFS('Transport-DB'!S:S,'Transport-DB'!C:C,"="&amp;'Work DB'!C319,'Transport-DB'!F:F,"="&amp;'Work DB'!$AC$4)</f>
        <v>0</v>
      </c>
      <c r="AD319" s="188">
        <f>SUMIFS('Transport-DB'!S:S,'Transport-DB'!C:C,"="&amp;'Work DB'!C319,'Transport-DB'!F:F,"="&amp;'Work DB'!$AD$4)</f>
        <v>0</v>
      </c>
      <c r="AE319" s="188">
        <f>SUMIFS('Transport-DB'!S:S,'Transport-DB'!C:C,"="&amp;'Work DB'!C319,'Transport-DB'!F:F,"="&amp;'Work DB'!$AE$4)</f>
        <v>0</v>
      </c>
      <c r="AF319" s="188">
        <f>SUMIFS('Transport-DB'!S:S,'Transport-DB'!C:C,"="&amp;'Work DB'!C319,'Transport-DB'!F:F,"="&amp;'Work DB'!$AF$4)</f>
        <v>0</v>
      </c>
      <c r="AG319" s="189"/>
      <c r="AH319" s="230">
        <f>SUMIFS('Transport-DB'!T:T,'Transport-DB'!C:C,"="&amp;'Work DB'!C319)</f>
        <v>0</v>
      </c>
      <c r="AI319" s="32"/>
      <c r="AJ319" s="29"/>
      <c r="AK319" s="30">
        <f>SUMIFS(Civil_DB[بتن],Civil_DB[تاریخ],"="&amp;'Work DB'!C319)</f>
        <v>0</v>
      </c>
      <c r="AL319" s="28"/>
      <c r="AM319" s="29"/>
      <c r="AN319" s="31"/>
      <c r="AO319" s="28"/>
      <c r="AP319" s="29"/>
      <c r="AQ319" s="29"/>
      <c r="AR319" s="30"/>
      <c r="AS319" s="28"/>
      <c r="AT319" s="29"/>
      <c r="AU319" s="30"/>
      <c r="AV319" s="206"/>
      <c r="AW319" s="29"/>
      <c r="AX319" s="29"/>
      <c r="AY319" s="29"/>
      <c r="AZ319" s="29"/>
      <c r="BA319" s="29"/>
      <c r="BB319" s="29"/>
      <c r="BC319" s="30"/>
      <c r="BD319" s="283"/>
      <c r="BE319" s="283"/>
      <c r="BF319" s="283"/>
      <c r="BG319" s="283"/>
      <c r="BH319" s="32"/>
      <c r="BI319" s="56"/>
      <c r="BJ319" s="509"/>
    </row>
    <row r="320" spans="2:62" s="15" customFormat="1" ht="21" x14ac:dyDescent="0.25">
      <c r="B320" s="47"/>
      <c r="C320" s="20">
        <f t="shared" si="62"/>
        <v>45685</v>
      </c>
      <c r="D320" s="190">
        <f>SUMIFS('Transport-DB'!R:R,'Transport-DB'!C:C,"="&amp;'Work DB'!C320,'Transport-DB'!F:F,"="&amp;'Work DB'!$D$4)</f>
        <v>0</v>
      </c>
      <c r="E320" s="191">
        <f>SUMIFS('Transport-DB'!R:R,'Transport-DB'!C:C,"="&amp;'Work DB'!C320,'Transport-DB'!F:F,"="&amp;'Work DB'!$E$4)</f>
        <v>0</v>
      </c>
      <c r="F320" s="191">
        <f>SUMIFS('Transport-DB'!R:R,'Transport-DB'!C:C,"="&amp;'Work DB'!C320,'Transport-DB'!F:F,"="&amp;'Work DB'!$F$4)</f>
        <v>0</v>
      </c>
      <c r="G320" s="191">
        <f>SUMIFS('Transport-DB'!R:R,'Transport-DB'!C:C,"="&amp;'Work DB'!C320,'Transport-DB'!F:F,"="&amp;'Work DB'!$G$4)</f>
        <v>0</v>
      </c>
      <c r="H320" s="188">
        <f>SUMIFS('Transport-DB'!R:R,'Transport-DB'!C:C,"="&amp;'Work DB'!C320,'Transport-DB'!F:F,"="&amp;'Work DB'!$H$4)</f>
        <v>0</v>
      </c>
      <c r="I320" s="191">
        <f>SUMIFS('Transport-DB'!R:R,'Transport-DB'!C:C,"="&amp;'Work DB'!C320,'Transport-DB'!F:F,"="&amp;'Work DB'!$I$4)</f>
        <v>0</v>
      </c>
      <c r="J320" s="483">
        <f>SUMIFS('Transport-DB'!R:R,'Transport-DB'!C:C,"="&amp;'Work DB'!C320,'Transport-DB'!F:F,"="&amp;'Work DB'!$J$4)</f>
        <v>0</v>
      </c>
      <c r="K320" s="190">
        <f>SUMIFS('Transport-DB'!Q:Q,'Transport-DB'!C:C,"="&amp;'Work DB'!C320,'Transport-DB'!F:F,"="&amp;'Work DB'!$K$4)</f>
        <v>0</v>
      </c>
      <c r="L320" s="191">
        <f>SUMIFS('Transport-DB'!Q:Q,'Transport-DB'!C:C,"="&amp;'Work DB'!C320,'Transport-DB'!F:F,"="&amp;'Work DB'!$L$4)</f>
        <v>0</v>
      </c>
      <c r="M320" s="191">
        <f>SUMIFS('Transport-DB'!Q:Q,'Transport-DB'!C:C,"="&amp;'Work DB'!C320,'Transport-DB'!F:F,"="&amp;'Work DB'!$M$4)</f>
        <v>0</v>
      </c>
      <c r="N320" s="191">
        <f>SUMIFS('Transport-DB'!Q:Q,'Transport-DB'!C:C,"="&amp;'Work DB'!C320,'Transport-DB'!F:F,"="&amp;'Work DB'!$N$4)</f>
        <v>0</v>
      </c>
      <c r="O320" s="191">
        <f>SUMIFS('Transport-DB'!Q:Q,'Transport-DB'!C:C,"="&amp;'Work DB'!C320,'Transport-DB'!F:F,"="&amp;'Work DB'!$O$4)</f>
        <v>0</v>
      </c>
      <c r="P320" s="191">
        <f>SUMIFS('Transport-DB'!Q:Q,'Transport-DB'!C:C,"="&amp;'Work DB'!C320,'Transport-DB'!F:F,"="&amp;'Work DB'!$P$4)</f>
        <v>0</v>
      </c>
      <c r="Q320" s="188">
        <f>SUMIFS('Transport-DB'!Q:Q,'Transport-DB'!C:C,"="&amp;'Work DB'!C320,'Transport-DB'!F:F,"="&amp;'Work DB'!$Q$4)</f>
        <v>0</v>
      </c>
      <c r="R320" s="189">
        <f>SUMIFS('Transport-DB'!Q:Q,'Transport-DB'!C:C,"="&amp;'Work DB'!C320,'Transport-DB'!F:F,"="&amp;'Work DB'!$R$4)</f>
        <v>0</v>
      </c>
      <c r="S320" s="190">
        <f t="shared" si="61"/>
        <v>0</v>
      </c>
      <c r="T320" s="191">
        <f t="shared" si="63"/>
        <v>0</v>
      </c>
      <c r="U320" s="191"/>
      <c r="V320" s="191"/>
      <c r="W320" s="191"/>
      <c r="X320" s="191"/>
      <c r="Y320" s="189"/>
      <c r="Z320" s="283"/>
      <c r="AA320" s="190">
        <f>SUMIFS('Transport-DB'!S:S,'Transport-DB'!C:C,"="&amp;'Work DB'!C320,'Transport-DB'!F:F,"="&amp;'Work DB'!$AA$4)</f>
        <v>0</v>
      </c>
      <c r="AB320" s="191">
        <f>SUMIFS('Transport-DB'!S:S,'Transport-DB'!C:C,"="&amp;'Work DB'!C320,'Transport-DB'!F:F,"="&amp;'Work DB'!$AB$4)</f>
        <v>0</v>
      </c>
      <c r="AC320" s="191">
        <f>SUMIFS('Transport-DB'!S:S,'Transport-DB'!C:C,"="&amp;'Work DB'!C320,'Transport-DB'!F:F,"="&amp;'Work DB'!$AC$4)</f>
        <v>0</v>
      </c>
      <c r="AD320" s="188">
        <f>SUMIFS('Transport-DB'!S:S,'Transport-DB'!C:C,"="&amp;'Work DB'!C320,'Transport-DB'!F:F,"="&amp;'Work DB'!$AD$4)</f>
        <v>0</v>
      </c>
      <c r="AE320" s="188">
        <f>SUMIFS('Transport-DB'!S:S,'Transport-DB'!C:C,"="&amp;'Work DB'!C320,'Transport-DB'!F:F,"="&amp;'Work DB'!$AE$4)</f>
        <v>0</v>
      </c>
      <c r="AF320" s="188">
        <f>SUMIFS('Transport-DB'!S:S,'Transport-DB'!C:C,"="&amp;'Work DB'!C320,'Transport-DB'!F:F,"="&amp;'Work DB'!$AF$4)</f>
        <v>0</v>
      </c>
      <c r="AG320" s="189"/>
      <c r="AH320" s="230">
        <f>SUMIFS('Transport-DB'!T:T,'Transport-DB'!C:C,"="&amp;'Work DB'!C320)</f>
        <v>0</v>
      </c>
      <c r="AI320" s="32"/>
      <c r="AJ320" s="29"/>
      <c r="AK320" s="30">
        <f>SUMIFS(Civil_DB[بتن],Civil_DB[تاریخ],"="&amp;'Work DB'!C320)</f>
        <v>0</v>
      </c>
      <c r="AL320" s="28"/>
      <c r="AM320" s="29"/>
      <c r="AN320" s="31"/>
      <c r="AO320" s="28"/>
      <c r="AP320" s="29"/>
      <c r="AQ320" s="29"/>
      <c r="AR320" s="30"/>
      <c r="AS320" s="28"/>
      <c r="AT320" s="29"/>
      <c r="AU320" s="30"/>
      <c r="AV320" s="206"/>
      <c r="AW320" s="29"/>
      <c r="AX320" s="29"/>
      <c r="AY320" s="29"/>
      <c r="AZ320" s="29"/>
      <c r="BA320" s="29"/>
      <c r="BB320" s="29"/>
      <c r="BC320" s="30"/>
      <c r="BD320" s="283"/>
      <c r="BE320" s="283"/>
      <c r="BF320" s="283"/>
      <c r="BG320" s="283"/>
      <c r="BH320" s="32"/>
      <c r="BI320" s="56"/>
      <c r="BJ320" s="509"/>
    </row>
    <row r="321" spans="2:62" s="15" customFormat="1" ht="21" x14ac:dyDescent="0.25">
      <c r="B321" s="47"/>
      <c r="C321" s="20">
        <f t="shared" si="62"/>
        <v>45686</v>
      </c>
      <c r="D321" s="190">
        <f>SUMIFS('Transport-DB'!R:R,'Transport-DB'!C:C,"="&amp;'Work DB'!C321,'Transport-DB'!F:F,"="&amp;'Work DB'!$D$4)</f>
        <v>0</v>
      </c>
      <c r="E321" s="191">
        <f>SUMIFS('Transport-DB'!R:R,'Transport-DB'!C:C,"="&amp;'Work DB'!C321,'Transport-DB'!F:F,"="&amp;'Work DB'!$E$4)</f>
        <v>0</v>
      </c>
      <c r="F321" s="191">
        <f>SUMIFS('Transport-DB'!R:R,'Transport-DB'!C:C,"="&amp;'Work DB'!C321,'Transport-DB'!F:F,"="&amp;'Work DB'!$F$4)</f>
        <v>0</v>
      </c>
      <c r="G321" s="191">
        <f>SUMIFS('Transport-DB'!R:R,'Transport-DB'!C:C,"="&amp;'Work DB'!C321,'Transport-DB'!F:F,"="&amp;'Work DB'!$G$4)</f>
        <v>0</v>
      </c>
      <c r="H321" s="188">
        <f>SUMIFS('Transport-DB'!R:R,'Transport-DB'!C:C,"="&amp;'Work DB'!C321,'Transport-DB'!F:F,"="&amp;'Work DB'!$H$4)</f>
        <v>0</v>
      </c>
      <c r="I321" s="191">
        <f>SUMIFS('Transport-DB'!R:R,'Transport-DB'!C:C,"="&amp;'Work DB'!C321,'Transport-DB'!F:F,"="&amp;'Work DB'!$I$4)</f>
        <v>0</v>
      </c>
      <c r="J321" s="483">
        <f>SUMIFS('Transport-DB'!R:R,'Transport-DB'!C:C,"="&amp;'Work DB'!C321,'Transport-DB'!F:F,"="&amp;'Work DB'!$J$4)</f>
        <v>0</v>
      </c>
      <c r="K321" s="190">
        <f>SUMIFS('Transport-DB'!Q:Q,'Transport-DB'!C:C,"="&amp;'Work DB'!C321,'Transport-DB'!F:F,"="&amp;'Work DB'!$K$4)</f>
        <v>0</v>
      </c>
      <c r="L321" s="191">
        <f>SUMIFS('Transport-DB'!Q:Q,'Transport-DB'!C:C,"="&amp;'Work DB'!C321,'Transport-DB'!F:F,"="&amp;'Work DB'!$L$4)</f>
        <v>0</v>
      </c>
      <c r="M321" s="191">
        <f>SUMIFS('Transport-DB'!Q:Q,'Transport-DB'!C:C,"="&amp;'Work DB'!C321,'Transport-DB'!F:F,"="&amp;'Work DB'!$M$4)</f>
        <v>0</v>
      </c>
      <c r="N321" s="191">
        <f>SUMIFS('Transport-DB'!Q:Q,'Transport-DB'!C:C,"="&amp;'Work DB'!C321,'Transport-DB'!F:F,"="&amp;'Work DB'!$N$4)</f>
        <v>0</v>
      </c>
      <c r="O321" s="191">
        <f>SUMIFS('Transport-DB'!Q:Q,'Transport-DB'!C:C,"="&amp;'Work DB'!C321,'Transport-DB'!F:F,"="&amp;'Work DB'!$O$4)</f>
        <v>0</v>
      </c>
      <c r="P321" s="191">
        <f>SUMIFS('Transport-DB'!Q:Q,'Transport-DB'!C:C,"="&amp;'Work DB'!C321,'Transport-DB'!F:F,"="&amp;'Work DB'!$P$4)</f>
        <v>0</v>
      </c>
      <c r="Q321" s="188">
        <f>SUMIFS('Transport-DB'!Q:Q,'Transport-DB'!C:C,"="&amp;'Work DB'!C321,'Transport-DB'!F:F,"="&amp;'Work DB'!$Q$4)</f>
        <v>0</v>
      </c>
      <c r="R321" s="189">
        <f>SUMIFS('Transport-DB'!Q:Q,'Transport-DB'!C:C,"="&amp;'Work DB'!C321,'Transport-DB'!F:F,"="&amp;'Work DB'!$R$4)</f>
        <v>0</v>
      </c>
      <c r="S321" s="190">
        <f t="shared" si="61"/>
        <v>0</v>
      </c>
      <c r="T321" s="191">
        <f t="shared" si="63"/>
        <v>0</v>
      </c>
      <c r="U321" s="191"/>
      <c r="V321" s="191"/>
      <c r="W321" s="191"/>
      <c r="X321" s="191"/>
      <c r="Y321" s="189"/>
      <c r="Z321" s="283"/>
      <c r="AA321" s="190">
        <f>SUMIFS('Transport-DB'!S:S,'Transport-DB'!C:C,"="&amp;'Work DB'!C321,'Transport-DB'!F:F,"="&amp;'Work DB'!$AA$4)</f>
        <v>0</v>
      </c>
      <c r="AB321" s="191">
        <f>SUMIFS('Transport-DB'!S:S,'Transport-DB'!C:C,"="&amp;'Work DB'!C321,'Transport-DB'!F:F,"="&amp;'Work DB'!$AB$4)</f>
        <v>0</v>
      </c>
      <c r="AC321" s="191">
        <f>SUMIFS('Transport-DB'!S:S,'Transport-DB'!C:C,"="&amp;'Work DB'!C321,'Transport-DB'!F:F,"="&amp;'Work DB'!$AC$4)</f>
        <v>0</v>
      </c>
      <c r="AD321" s="188">
        <f>SUMIFS('Transport-DB'!S:S,'Transport-DB'!C:C,"="&amp;'Work DB'!C321,'Transport-DB'!F:F,"="&amp;'Work DB'!$AD$4)</f>
        <v>0</v>
      </c>
      <c r="AE321" s="188">
        <f>SUMIFS('Transport-DB'!S:S,'Transport-DB'!C:C,"="&amp;'Work DB'!C321,'Transport-DB'!F:F,"="&amp;'Work DB'!$AE$4)</f>
        <v>0</v>
      </c>
      <c r="AF321" s="188">
        <f>SUMIFS('Transport-DB'!S:S,'Transport-DB'!C:C,"="&amp;'Work DB'!C321,'Transport-DB'!F:F,"="&amp;'Work DB'!$AF$4)</f>
        <v>0</v>
      </c>
      <c r="AG321" s="189"/>
      <c r="AH321" s="230">
        <f>SUMIFS('Transport-DB'!T:T,'Transport-DB'!C:C,"="&amp;'Work DB'!C321)</f>
        <v>0</v>
      </c>
      <c r="AI321" s="32"/>
      <c r="AJ321" s="29"/>
      <c r="AK321" s="30">
        <f>SUMIFS(Civil_DB[بتن],Civil_DB[تاریخ],"="&amp;'Work DB'!C321)</f>
        <v>0</v>
      </c>
      <c r="AL321" s="28"/>
      <c r="AM321" s="29"/>
      <c r="AN321" s="31"/>
      <c r="AO321" s="28"/>
      <c r="AP321" s="29"/>
      <c r="AQ321" s="29"/>
      <c r="AR321" s="30"/>
      <c r="AS321" s="28"/>
      <c r="AT321" s="29"/>
      <c r="AU321" s="30"/>
      <c r="AV321" s="206"/>
      <c r="AW321" s="29"/>
      <c r="AX321" s="29"/>
      <c r="AY321" s="29"/>
      <c r="AZ321" s="29"/>
      <c r="BA321" s="29"/>
      <c r="BB321" s="29"/>
      <c r="BC321" s="30"/>
      <c r="BD321" s="283"/>
      <c r="BE321" s="283"/>
      <c r="BF321" s="283"/>
      <c r="BG321" s="283"/>
      <c r="BH321" s="32"/>
      <c r="BI321" s="56"/>
      <c r="BJ321" s="509"/>
    </row>
    <row r="322" spans="2:62" s="15" customFormat="1" ht="21" x14ac:dyDescent="0.25">
      <c r="B322" s="47"/>
      <c r="C322" s="20">
        <f t="shared" si="62"/>
        <v>45687</v>
      </c>
      <c r="D322" s="190">
        <f>SUMIFS('Transport-DB'!R:R,'Transport-DB'!C:C,"="&amp;'Work DB'!C322,'Transport-DB'!F:F,"="&amp;'Work DB'!$D$4)</f>
        <v>0</v>
      </c>
      <c r="E322" s="191">
        <f>SUMIFS('Transport-DB'!R:R,'Transport-DB'!C:C,"="&amp;'Work DB'!C322,'Transport-DB'!F:F,"="&amp;'Work DB'!$E$4)</f>
        <v>0</v>
      </c>
      <c r="F322" s="191">
        <f>SUMIFS('Transport-DB'!R:R,'Transport-DB'!C:C,"="&amp;'Work DB'!C322,'Transport-DB'!F:F,"="&amp;'Work DB'!$F$4)</f>
        <v>0</v>
      </c>
      <c r="G322" s="191">
        <f>SUMIFS('Transport-DB'!R:R,'Transport-DB'!C:C,"="&amp;'Work DB'!C322,'Transport-DB'!F:F,"="&amp;'Work DB'!$G$4)</f>
        <v>0</v>
      </c>
      <c r="H322" s="188">
        <f>SUMIFS('Transport-DB'!R:R,'Transport-DB'!C:C,"="&amp;'Work DB'!C322,'Transport-DB'!F:F,"="&amp;'Work DB'!$H$4)</f>
        <v>0</v>
      </c>
      <c r="I322" s="191">
        <f>SUMIFS('Transport-DB'!R:R,'Transport-DB'!C:C,"="&amp;'Work DB'!C322,'Transport-DB'!F:F,"="&amp;'Work DB'!$I$4)</f>
        <v>0</v>
      </c>
      <c r="J322" s="483">
        <f>SUMIFS('Transport-DB'!R:R,'Transport-DB'!C:C,"="&amp;'Work DB'!C322,'Transport-DB'!F:F,"="&amp;'Work DB'!$J$4)</f>
        <v>0</v>
      </c>
      <c r="K322" s="190">
        <f>SUMIFS('Transport-DB'!Q:Q,'Transport-DB'!C:C,"="&amp;'Work DB'!C322,'Transport-DB'!F:F,"="&amp;'Work DB'!$K$4)</f>
        <v>0</v>
      </c>
      <c r="L322" s="191">
        <f>SUMIFS('Transport-DB'!Q:Q,'Transport-DB'!C:C,"="&amp;'Work DB'!C322,'Transport-DB'!F:F,"="&amp;'Work DB'!$L$4)</f>
        <v>0</v>
      </c>
      <c r="M322" s="191">
        <f>SUMIFS('Transport-DB'!Q:Q,'Transport-DB'!C:C,"="&amp;'Work DB'!C322,'Transport-DB'!F:F,"="&amp;'Work DB'!$M$4)</f>
        <v>0</v>
      </c>
      <c r="N322" s="191">
        <f>SUMIFS('Transport-DB'!Q:Q,'Transport-DB'!C:C,"="&amp;'Work DB'!C322,'Transport-DB'!F:F,"="&amp;'Work DB'!$N$4)</f>
        <v>0</v>
      </c>
      <c r="O322" s="191">
        <f>SUMIFS('Transport-DB'!Q:Q,'Transport-DB'!C:C,"="&amp;'Work DB'!C322,'Transport-DB'!F:F,"="&amp;'Work DB'!$O$4)</f>
        <v>0</v>
      </c>
      <c r="P322" s="191">
        <f>SUMIFS('Transport-DB'!Q:Q,'Transport-DB'!C:C,"="&amp;'Work DB'!C322,'Transport-DB'!F:F,"="&amp;'Work DB'!$P$4)</f>
        <v>0</v>
      </c>
      <c r="Q322" s="188">
        <f>SUMIFS('Transport-DB'!Q:Q,'Transport-DB'!C:C,"="&amp;'Work DB'!C322,'Transport-DB'!F:F,"="&amp;'Work DB'!$Q$4)</f>
        <v>0</v>
      </c>
      <c r="R322" s="189">
        <f>SUMIFS('Transport-DB'!Q:Q,'Transport-DB'!C:C,"="&amp;'Work DB'!C322,'Transport-DB'!F:F,"="&amp;'Work DB'!$R$4)</f>
        <v>0</v>
      </c>
      <c r="S322" s="190">
        <f t="shared" si="61"/>
        <v>0</v>
      </c>
      <c r="T322" s="191">
        <f t="shared" si="63"/>
        <v>0</v>
      </c>
      <c r="U322" s="191"/>
      <c r="V322" s="191"/>
      <c r="W322" s="191"/>
      <c r="X322" s="191"/>
      <c r="Y322" s="189"/>
      <c r="Z322" s="283"/>
      <c r="AA322" s="190">
        <f>SUMIFS('Transport-DB'!S:S,'Transport-DB'!C:C,"="&amp;'Work DB'!C322,'Transport-DB'!F:F,"="&amp;'Work DB'!$AA$4)</f>
        <v>0</v>
      </c>
      <c r="AB322" s="191">
        <f>SUMIFS('Transport-DB'!S:S,'Transport-DB'!C:C,"="&amp;'Work DB'!C322,'Transport-DB'!F:F,"="&amp;'Work DB'!$AB$4)</f>
        <v>0</v>
      </c>
      <c r="AC322" s="191">
        <f>SUMIFS('Transport-DB'!S:S,'Transport-DB'!C:C,"="&amp;'Work DB'!C322,'Transport-DB'!F:F,"="&amp;'Work DB'!$AC$4)</f>
        <v>0</v>
      </c>
      <c r="AD322" s="188">
        <f>SUMIFS('Transport-DB'!S:S,'Transport-DB'!C:C,"="&amp;'Work DB'!C322,'Transport-DB'!F:F,"="&amp;'Work DB'!$AD$4)</f>
        <v>0</v>
      </c>
      <c r="AE322" s="188">
        <f>SUMIFS('Transport-DB'!S:S,'Transport-DB'!C:C,"="&amp;'Work DB'!C322,'Transport-DB'!F:F,"="&amp;'Work DB'!$AE$4)</f>
        <v>0</v>
      </c>
      <c r="AF322" s="188">
        <f>SUMIFS('Transport-DB'!S:S,'Transport-DB'!C:C,"="&amp;'Work DB'!C322,'Transport-DB'!F:F,"="&amp;'Work DB'!$AF$4)</f>
        <v>0</v>
      </c>
      <c r="AG322" s="189"/>
      <c r="AH322" s="230">
        <f>SUMIFS('Transport-DB'!T:T,'Transport-DB'!C:C,"="&amp;'Work DB'!C322)</f>
        <v>0</v>
      </c>
      <c r="AI322" s="32"/>
      <c r="AJ322" s="29"/>
      <c r="AK322" s="30">
        <f>SUMIFS(Civil_DB[بتن],Civil_DB[تاریخ],"="&amp;'Work DB'!C322)</f>
        <v>0</v>
      </c>
      <c r="AL322" s="28"/>
      <c r="AM322" s="29"/>
      <c r="AN322" s="31"/>
      <c r="AO322" s="28"/>
      <c r="AP322" s="29"/>
      <c r="AQ322" s="29"/>
      <c r="AR322" s="30"/>
      <c r="AS322" s="28"/>
      <c r="AT322" s="29"/>
      <c r="AU322" s="30"/>
      <c r="AV322" s="206"/>
      <c r="AW322" s="29"/>
      <c r="AX322" s="29"/>
      <c r="AY322" s="29"/>
      <c r="AZ322" s="29"/>
      <c r="BA322" s="29"/>
      <c r="BB322" s="29"/>
      <c r="BC322" s="30"/>
      <c r="BD322" s="283"/>
      <c r="BE322" s="283"/>
      <c r="BF322" s="283"/>
      <c r="BG322" s="283"/>
      <c r="BH322" s="32"/>
      <c r="BI322" s="56"/>
      <c r="BJ322" s="509"/>
    </row>
    <row r="323" spans="2:62" s="15" customFormat="1" ht="21" x14ac:dyDescent="0.25">
      <c r="B323" s="47"/>
      <c r="C323" s="20">
        <f t="shared" si="62"/>
        <v>45688</v>
      </c>
      <c r="D323" s="190">
        <f>SUMIFS('Transport-DB'!R:R,'Transport-DB'!C:C,"="&amp;'Work DB'!C323,'Transport-DB'!F:F,"="&amp;'Work DB'!$D$4)</f>
        <v>0</v>
      </c>
      <c r="E323" s="191">
        <f>SUMIFS('Transport-DB'!R:R,'Transport-DB'!C:C,"="&amp;'Work DB'!C323,'Transport-DB'!F:F,"="&amp;'Work DB'!$E$4)</f>
        <v>0</v>
      </c>
      <c r="F323" s="191">
        <f>SUMIFS('Transport-DB'!R:R,'Transport-DB'!C:C,"="&amp;'Work DB'!C323,'Transport-DB'!F:F,"="&amp;'Work DB'!$F$4)</f>
        <v>0</v>
      </c>
      <c r="G323" s="191">
        <f>SUMIFS('Transport-DB'!R:R,'Transport-DB'!C:C,"="&amp;'Work DB'!C323,'Transport-DB'!F:F,"="&amp;'Work DB'!$G$4)</f>
        <v>0</v>
      </c>
      <c r="H323" s="188">
        <f>SUMIFS('Transport-DB'!R:R,'Transport-DB'!C:C,"="&amp;'Work DB'!C323,'Transport-DB'!F:F,"="&amp;'Work DB'!$H$4)</f>
        <v>0</v>
      </c>
      <c r="I323" s="191">
        <f>SUMIFS('Transport-DB'!R:R,'Transport-DB'!C:C,"="&amp;'Work DB'!C323,'Transport-DB'!F:F,"="&amp;'Work DB'!$I$4)</f>
        <v>0</v>
      </c>
      <c r="J323" s="483">
        <f>SUMIFS('Transport-DB'!R:R,'Transport-DB'!C:C,"="&amp;'Work DB'!C323,'Transport-DB'!F:F,"="&amp;'Work DB'!$J$4)</f>
        <v>0</v>
      </c>
      <c r="K323" s="190">
        <f>SUMIFS('Transport-DB'!Q:Q,'Transport-DB'!C:C,"="&amp;'Work DB'!C323,'Transport-DB'!F:F,"="&amp;'Work DB'!$K$4)</f>
        <v>0</v>
      </c>
      <c r="L323" s="191">
        <f>SUMIFS('Transport-DB'!Q:Q,'Transport-DB'!C:C,"="&amp;'Work DB'!C323,'Transport-DB'!F:F,"="&amp;'Work DB'!$L$4)</f>
        <v>0</v>
      </c>
      <c r="M323" s="191">
        <f>SUMIFS('Transport-DB'!Q:Q,'Transport-DB'!C:C,"="&amp;'Work DB'!C323,'Transport-DB'!F:F,"="&amp;'Work DB'!$M$4)</f>
        <v>0</v>
      </c>
      <c r="N323" s="191">
        <f>SUMIFS('Transport-DB'!Q:Q,'Transport-DB'!C:C,"="&amp;'Work DB'!C323,'Transport-DB'!F:F,"="&amp;'Work DB'!$N$4)</f>
        <v>0</v>
      </c>
      <c r="O323" s="191">
        <f>SUMIFS('Transport-DB'!Q:Q,'Transport-DB'!C:C,"="&amp;'Work DB'!C323,'Transport-DB'!F:F,"="&amp;'Work DB'!$O$4)</f>
        <v>0</v>
      </c>
      <c r="P323" s="191">
        <f>SUMIFS('Transport-DB'!Q:Q,'Transport-DB'!C:C,"="&amp;'Work DB'!C323,'Transport-DB'!F:F,"="&amp;'Work DB'!$P$4)</f>
        <v>0</v>
      </c>
      <c r="Q323" s="188">
        <f>SUMIFS('Transport-DB'!Q:Q,'Transport-DB'!C:C,"="&amp;'Work DB'!C323,'Transport-DB'!F:F,"="&amp;'Work DB'!$Q$4)</f>
        <v>0</v>
      </c>
      <c r="R323" s="189">
        <f>SUMIFS('Transport-DB'!Q:Q,'Transport-DB'!C:C,"="&amp;'Work DB'!C323,'Transport-DB'!F:F,"="&amp;'Work DB'!$R$4)</f>
        <v>0</v>
      </c>
      <c r="S323" s="190">
        <f t="shared" si="61"/>
        <v>0</v>
      </c>
      <c r="T323" s="191">
        <f t="shared" si="63"/>
        <v>0</v>
      </c>
      <c r="U323" s="191"/>
      <c r="V323" s="191"/>
      <c r="W323" s="191"/>
      <c r="X323" s="191"/>
      <c r="Y323" s="189"/>
      <c r="Z323" s="283"/>
      <c r="AA323" s="190">
        <f>SUMIFS('Transport-DB'!S:S,'Transport-DB'!C:C,"="&amp;'Work DB'!C323,'Transport-DB'!F:F,"="&amp;'Work DB'!$AA$4)</f>
        <v>0</v>
      </c>
      <c r="AB323" s="191">
        <f>SUMIFS('Transport-DB'!S:S,'Transport-DB'!C:C,"="&amp;'Work DB'!C323,'Transport-DB'!F:F,"="&amp;'Work DB'!$AB$4)</f>
        <v>0</v>
      </c>
      <c r="AC323" s="191">
        <f>SUMIFS('Transport-DB'!S:S,'Transport-DB'!C:C,"="&amp;'Work DB'!C323,'Transport-DB'!F:F,"="&amp;'Work DB'!$AC$4)</f>
        <v>0</v>
      </c>
      <c r="AD323" s="188">
        <f>SUMIFS('Transport-DB'!S:S,'Transport-DB'!C:C,"="&amp;'Work DB'!C323,'Transport-DB'!F:F,"="&amp;'Work DB'!$AD$4)</f>
        <v>0</v>
      </c>
      <c r="AE323" s="188">
        <f>SUMIFS('Transport-DB'!S:S,'Transport-DB'!C:C,"="&amp;'Work DB'!C323,'Transport-DB'!F:F,"="&amp;'Work DB'!$AE$4)</f>
        <v>0</v>
      </c>
      <c r="AF323" s="188">
        <f>SUMIFS('Transport-DB'!S:S,'Transport-DB'!C:C,"="&amp;'Work DB'!C323,'Transport-DB'!F:F,"="&amp;'Work DB'!$AF$4)</f>
        <v>0</v>
      </c>
      <c r="AG323" s="189"/>
      <c r="AH323" s="230">
        <f>SUMIFS('Transport-DB'!T:T,'Transport-DB'!C:C,"="&amp;'Work DB'!C323)</f>
        <v>0</v>
      </c>
      <c r="AI323" s="32"/>
      <c r="AJ323" s="29"/>
      <c r="AK323" s="30">
        <f>SUMIFS(Civil_DB[بتن],Civil_DB[تاریخ],"="&amp;'Work DB'!C323)</f>
        <v>0</v>
      </c>
      <c r="AL323" s="28"/>
      <c r="AM323" s="29"/>
      <c r="AN323" s="31"/>
      <c r="AO323" s="28"/>
      <c r="AP323" s="29"/>
      <c r="AQ323" s="29"/>
      <c r="AR323" s="30"/>
      <c r="AS323" s="28"/>
      <c r="AT323" s="29"/>
      <c r="AU323" s="30"/>
      <c r="AV323" s="206"/>
      <c r="AW323" s="29"/>
      <c r="AX323" s="29"/>
      <c r="AY323" s="29"/>
      <c r="AZ323" s="29"/>
      <c r="BA323" s="29"/>
      <c r="BB323" s="29"/>
      <c r="BC323" s="30"/>
      <c r="BD323" s="283"/>
      <c r="BE323" s="283"/>
      <c r="BF323" s="283"/>
      <c r="BG323" s="283"/>
      <c r="BH323" s="32"/>
      <c r="BI323" s="56"/>
      <c r="BJ323" s="509"/>
    </row>
    <row r="324" spans="2:62" s="15" customFormat="1" ht="21" x14ac:dyDescent="0.25">
      <c r="B324" s="47"/>
      <c r="C324" s="20">
        <f t="shared" si="62"/>
        <v>45689</v>
      </c>
      <c r="D324" s="190">
        <f>SUMIFS('Transport-DB'!R:R,'Transport-DB'!C:C,"="&amp;'Work DB'!C324,'Transport-DB'!F:F,"="&amp;'Work DB'!$D$4)</f>
        <v>0</v>
      </c>
      <c r="E324" s="191">
        <f>SUMIFS('Transport-DB'!R:R,'Transport-DB'!C:C,"="&amp;'Work DB'!C324,'Transport-DB'!F:F,"="&amp;'Work DB'!$E$4)</f>
        <v>0</v>
      </c>
      <c r="F324" s="191">
        <f>SUMIFS('Transport-DB'!R:R,'Transport-DB'!C:C,"="&amp;'Work DB'!C324,'Transport-DB'!F:F,"="&amp;'Work DB'!$F$4)</f>
        <v>0</v>
      </c>
      <c r="G324" s="191">
        <f>SUMIFS('Transport-DB'!R:R,'Transport-DB'!C:C,"="&amp;'Work DB'!C324,'Transport-DB'!F:F,"="&amp;'Work DB'!$G$4)</f>
        <v>0</v>
      </c>
      <c r="H324" s="188">
        <f>SUMIFS('Transport-DB'!R:R,'Transport-DB'!C:C,"="&amp;'Work DB'!C324,'Transport-DB'!F:F,"="&amp;'Work DB'!$H$4)</f>
        <v>0</v>
      </c>
      <c r="I324" s="191">
        <f>SUMIFS('Transport-DB'!R:R,'Transport-DB'!C:C,"="&amp;'Work DB'!C324,'Transport-DB'!F:F,"="&amp;'Work DB'!$I$4)</f>
        <v>0</v>
      </c>
      <c r="J324" s="483">
        <f>SUMIFS('Transport-DB'!R:R,'Transport-DB'!C:C,"="&amp;'Work DB'!C324,'Transport-DB'!F:F,"="&amp;'Work DB'!$J$4)</f>
        <v>0</v>
      </c>
      <c r="K324" s="190">
        <f>SUMIFS('Transport-DB'!Q:Q,'Transport-DB'!C:C,"="&amp;'Work DB'!C324,'Transport-DB'!F:F,"="&amp;'Work DB'!$K$4)</f>
        <v>0</v>
      </c>
      <c r="L324" s="191">
        <f>SUMIFS('Transport-DB'!Q:Q,'Transport-DB'!C:C,"="&amp;'Work DB'!C324,'Transport-DB'!F:F,"="&amp;'Work DB'!$L$4)</f>
        <v>0</v>
      </c>
      <c r="M324" s="191">
        <f>SUMIFS('Transport-DB'!Q:Q,'Transport-DB'!C:C,"="&amp;'Work DB'!C324,'Transport-DB'!F:F,"="&amp;'Work DB'!$M$4)</f>
        <v>0</v>
      </c>
      <c r="N324" s="191">
        <f>SUMIFS('Transport-DB'!Q:Q,'Transport-DB'!C:C,"="&amp;'Work DB'!C324,'Transport-DB'!F:F,"="&amp;'Work DB'!$N$4)</f>
        <v>0</v>
      </c>
      <c r="O324" s="191">
        <f>SUMIFS('Transport-DB'!Q:Q,'Transport-DB'!C:C,"="&amp;'Work DB'!C324,'Transport-DB'!F:F,"="&amp;'Work DB'!$O$4)</f>
        <v>0</v>
      </c>
      <c r="P324" s="191">
        <f>SUMIFS('Transport-DB'!Q:Q,'Transport-DB'!C:C,"="&amp;'Work DB'!C324,'Transport-DB'!F:F,"="&amp;'Work DB'!$P$4)</f>
        <v>0</v>
      </c>
      <c r="Q324" s="188">
        <f>SUMIFS('Transport-DB'!Q:Q,'Transport-DB'!C:C,"="&amp;'Work DB'!C324,'Transport-DB'!F:F,"="&amp;'Work DB'!$Q$4)</f>
        <v>0</v>
      </c>
      <c r="R324" s="189">
        <f>SUMIFS('Transport-DB'!Q:Q,'Transport-DB'!C:C,"="&amp;'Work DB'!C324,'Transport-DB'!F:F,"="&amp;'Work DB'!$R$4)</f>
        <v>0</v>
      </c>
      <c r="S324" s="190">
        <f t="shared" si="61"/>
        <v>0</v>
      </c>
      <c r="T324" s="191">
        <f t="shared" si="63"/>
        <v>0</v>
      </c>
      <c r="U324" s="191"/>
      <c r="V324" s="191"/>
      <c r="W324" s="191"/>
      <c r="X324" s="191"/>
      <c r="Y324" s="189"/>
      <c r="Z324" s="283"/>
      <c r="AA324" s="190">
        <f>SUMIFS('Transport-DB'!S:S,'Transport-DB'!C:C,"="&amp;'Work DB'!C324,'Transport-DB'!F:F,"="&amp;'Work DB'!$AA$4)</f>
        <v>0</v>
      </c>
      <c r="AB324" s="191">
        <f>SUMIFS('Transport-DB'!S:S,'Transport-DB'!C:C,"="&amp;'Work DB'!C324,'Transport-DB'!F:F,"="&amp;'Work DB'!$AB$4)</f>
        <v>0</v>
      </c>
      <c r="AC324" s="191">
        <f>SUMIFS('Transport-DB'!S:S,'Transport-DB'!C:C,"="&amp;'Work DB'!C324,'Transport-DB'!F:F,"="&amp;'Work DB'!$AC$4)</f>
        <v>0</v>
      </c>
      <c r="AD324" s="188">
        <f>SUMIFS('Transport-DB'!S:S,'Transport-DB'!C:C,"="&amp;'Work DB'!C324,'Transport-DB'!F:F,"="&amp;'Work DB'!$AD$4)</f>
        <v>0</v>
      </c>
      <c r="AE324" s="188">
        <f>SUMIFS('Transport-DB'!S:S,'Transport-DB'!C:C,"="&amp;'Work DB'!C324,'Transport-DB'!F:F,"="&amp;'Work DB'!$AE$4)</f>
        <v>0</v>
      </c>
      <c r="AF324" s="188">
        <f>SUMIFS('Transport-DB'!S:S,'Transport-DB'!C:C,"="&amp;'Work DB'!C324,'Transport-DB'!F:F,"="&amp;'Work DB'!$AF$4)</f>
        <v>0</v>
      </c>
      <c r="AG324" s="189"/>
      <c r="AH324" s="230">
        <f>SUMIFS('Transport-DB'!T:T,'Transport-DB'!C:C,"="&amp;'Work DB'!C324)</f>
        <v>0</v>
      </c>
      <c r="AI324" s="32"/>
      <c r="AJ324" s="29"/>
      <c r="AK324" s="30">
        <f>SUMIFS(Civil_DB[بتن],Civil_DB[تاریخ],"="&amp;'Work DB'!C324)</f>
        <v>0</v>
      </c>
      <c r="AL324" s="28"/>
      <c r="AM324" s="29"/>
      <c r="AN324" s="31"/>
      <c r="AO324" s="28"/>
      <c r="AP324" s="29"/>
      <c r="AQ324" s="29"/>
      <c r="AR324" s="30"/>
      <c r="AS324" s="28"/>
      <c r="AT324" s="29"/>
      <c r="AU324" s="30"/>
      <c r="AV324" s="206"/>
      <c r="AW324" s="29"/>
      <c r="AX324" s="29"/>
      <c r="AY324" s="29"/>
      <c r="AZ324" s="29"/>
      <c r="BA324" s="29"/>
      <c r="BB324" s="29"/>
      <c r="BC324" s="30"/>
      <c r="BD324" s="283"/>
      <c r="BE324" s="283"/>
      <c r="BF324" s="283"/>
      <c r="BG324" s="283"/>
      <c r="BH324" s="32"/>
      <c r="BI324" s="56"/>
      <c r="BJ324" s="509"/>
    </row>
    <row r="325" spans="2:62" s="15" customFormat="1" ht="21" x14ac:dyDescent="0.25">
      <c r="B325" s="47"/>
      <c r="C325" s="20">
        <f t="shared" si="62"/>
        <v>45690</v>
      </c>
      <c r="D325" s="190">
        <f>SUMIFS('Transport-DB'!R:R,'Transport-DB'!C:C,"="&amp;'Work DB'!C325,'Transport-DB'!F:F,"="&amp;'Work DB'!$D$4)</f>
        <v>0</v>
      </c>
      <c r="E325" s="191">
        <f>SUMIFS('Transport-DB'!R:R,'Transport-DB'!C:C,"="&amp;'Work DB'!C325,'Transport-DB'!F:F,"="&amp;'Work DB'!$E$4)</f>
        <v>0</v>
      </c>
      <c r="F325" s="191">
        <f>SUMIFS('Transport-DB'!R:R,'Transport-DB'!C:C,"="&amp;'Work DB'!C325,'Transport-DB'!F:F,"="&amp;'Work DB'!$F$4)</f>
        <v>0</v>
      </c>
      <c r="G325" s="191">
        <f>SUMIFS('Transport-DB'!R:R,'Transport-DB'!C:C,"="&amp;'Work DB'!C325,'Transport-DB'!F:F,"="&amp;'Work DB'!$G$4)</f>
        <v>0</v>
      </c>
      <c r="H325" s="188">
        <f>SUMIFS('Transport-DB'!R:R,'Transport-DB'!C:C,"="&amp;'Work DB'!C325,'Transport-DB'!F:F,"="&amp;'Work DB'!$H$4)</f>
        <v>0</v>
      </c>
      <c r="I325" s="191">
        <f>SUMIFS('Transport-DB'!R:R,'Transport-DB'!C:C,"="&amp;'Work DB'!C325,'Transport-DB'!F:F,"="&amp;'Work DB'!$I$4)</f>
        <v>0</v>
      </c>
      <c r="J325" s="483">
        <f>SUMIFS('Transport-DB'!R:R,'Transport-DB'!C:C,"="&amp;'Work DB'!C325,'Transport-DB'!F:F,"="&amp;'Work DB'!$J$4)</f>
        <v>0</v>
      </c>
      <c r="K325" s="190">
        <f>SUMIFS('Transport-DB'!Q:Q,'Transport-DB'!C:C,"="&amp;'Work DB'!C325,'Transport-DB'!F:F,"="&amp;'Work DB'!$K$4)</f>
        <v>0</v>
      </c>
      <c r="L325" s="191">
        <f>SUMIFS('Transport-DB'!Q:Q,'Transport-DB'!C:C,"="&amp;'Work DB'!C325,'Transport-DB'!F:F,"="&amp;'Work DB'!$L$4)</f>
        <v>0</v>
      </c>
      <c r="M325" s="191">
        <f>SUMIFS('Transport-DB'!Q:Q,'Transport-DB'!C:C,"="&amp;'Work DB'!C325,'Transport-DB'!F:F,"="&amp;'Work DB'!$M$4)</f>
        <v>0</v>
      </c>
      <c r="N325" s="191">
        <f>SUMIFS('Transport-DB'!Q:Q,'Transport-DB'!C:C,"="&amp;'Work DB'!C325,'Transport-DB'!F:F,"="&amp;'Work DB'!$N$4)</f>
        <v>0</v>
      </c>
      <c r="O325" s="191">
        <f>SUMIFS('Transport-DB'!Q:Q,'Transport-DB'!C:C,"="&amp;'Work DB'!C325,'Transport-DB'!F:F,"="&amp;'Work DB'!$O$4)</f>
        <v>0</v>
      </c>
      <c r="P325" s="191">
        <f>SUMIFS('Transport-DB'!Q:Q,'Transport-DB'!C:C,"="&amp;'Work DB'!C325,'Transport-DB'!F:F,"="&amp;'Work DB'!$P$4)</f>
        <v>0</v>
      </c>
      <c r="Q325" s="188">
        <f>SUMIFS('Transport-DB'!Q:Q,'Transport-DB'!C:C,"="&amp;'Work DB'!C325,'Transport-DB'!F:F,"="&amp;'Work DB'!$Q$4)</f>
        <v>0</v>
      </c>
      <c r="R325" s="189">
        <f>SUMIFS('Transport-DB'!Q:Q,'Transport-DB'!C:C,"="&amp;'Work DB'!C325,'Transport-DB'!F:F,"="&amp;'Work DB'!$R$4)</f>
        <v>0</v>
      </c>
      <c r="S325" s="190">
        <f t="shared" ref="S325:S388" si="64">SUM(D325:I325)+SUM(K325:Q325)-M325</f>
        <v>0</v>
      </c>
      <c r="T325" s="191">
        <f t="shared" si="63"/>
        <v>0</v>
      </c>
      <c r="U325" s="191"/>
      <c r="V325" s="191"/>
      <c r="W325" s="191"/>
      <c r="X325" s="191"/>
      <c r="Y325" s="189"/>
      <c r="Z325" s="283"/>
      <c r="AA325" s="190">
        <f>SUMIFS('Transport-DB'!S:S,'Transport-DB'!C:C,"="&amp;'Work DB'!C325,'Transport-DB'!F:F,"="&amp;'Work DB'!$AA$4)</f>
        <v>0</v>
      </c>
      <c r="AB325" s="191">
        <f>SUMIFS('Transport-DB'!S:S,'Transport-DB'!C:C,"="&amp;'Work DB'!C325,'Transport-DB'!F:F,"="&amp;'Work DB'!$AB$4)</f>
        <v>0</v>
      </c>
      <c r="AC325" s="191">
        <f>SUMIFS('Transport-DB'!S:S,'Transport-DB'!C:C,"="&amp;'Work DB'!C325,'Transport-DB'!F:F,"="&amp;'Work DB'!$AC$4)</f>
        <v>0</v>
      </c>
      <c r="AD325" s="188">
        <f>SUMIFS('Transport-DB'!S:S,'Transport-DB'!C:C,"="&amp;'Work DB'!C325,'Transport-DB'!F:F,"="&amp;'Work DB'!$AD$4)</f>
        <v>0</v>
      </c>
      <c r="AE325" s="188">
        <f>SUMIFS('Transport-DB'!S:S,'Transport-DB'!C:C,"="&amp;'Work DB'!C325,'Transport-DB'!F:F,"="&amp;'Work DB'!$AE$4)</f>
        <v>0</v>
      </c>
      <c r="AF325" s="188">
        <f>SUMIFS('Transport-DB'!S:S,'Transport-DB'!C:C,"="&amp;'Work DB'!C325,'Transport-DB'!F:F,"="&amp;'Work DB'!$AF$4)</f>
        <v>0</v>
      </c>
      <c r="AG325" s="189"/>
      <c r="AH325" s="230">
        <f>SUMIFS('Transport-DB'!T:T,'Transport-DB'!C:C,"="&amp;'Work DB'!C325)</f>
        <v>0</v>
      </c>
      <c r="AI325" s="32"/>
      <c r="AJ325" s="29"/>
      <c r="AK325" s="30">
        <f>SUMIFS(Civil_DB[بتن],Civil_DB[تاریخ],"="&amp;'Work DB'!C325)</f>
        <v>0</v>
      </c>
      <c r="AL325" s="28"/>
      <c r="AM325" s="29"/>
      <c r="AN325" s="31"/>
      <c r="AO325" s="28"/>
      <c r="AP325" s="29"/>
      <c r="AQ325" s="29"/>
      <c r="AR325" s="30"/>
      <c r="AS325" s="28"/>
      <c r="AT325" s="29"/>
      <c r="AU325" s="30"/>
      <c r="AV325" s="206"/>
      <c r="AW325" s="29"/>
      <c r="AX325" s="29"/>
      <c r="AY325" s="29"/>
      <c r="AZ325" s="29"/>
      <c r="BA325" s="29"/>
      <c r="BB325" s="29"/>
      <c r="BC325" s="30"/>
      <c r="BD325" s="283"/>
      <c r="BE325" s="283"/>
      <c r="BF325" s="283"/>
      <c r="BG325" s="283"/>
      <c r="BH325" s="32"/>
      <c r="BI325" s="56"/>
      <c r="BJ325" s="509"/>
    </row>
    <row r="326" spans="2:62" s="15" customFormat="1" ht="21" x14ac:dyDescent="0.25">
      <c r="B326" s="47"/>
      <c r="C326" s="20">
        <f t="shared" si="62"/>
        <v>45691</v>
      </c>
      <c r="D326" s="190">
        <f>SUMIFS('Transport-DB'!R:R,'Transport-DB'!C:C,"="&amp;'Work DB'!C326,'Transport-DB'!F:F,"="&amp;'Work DB'!$D$4)</f>
        <v>0</v>
      </c>
      <c r="E326" s="191">
        <f>SUMIFS('Transport-DB'!R:R,'Transport-DB'!C:C,"="&amp;'Work DB'!C326,'Transport-DB'!F:F,"="&amp;'Work DB'!$E$4)</f>
        <v>0</v>
      </c>
      <c r="F326" s="191">
        <f>SUMIFS('Transport-DB'!R:R,'Transport-DB'!C:C,"="&amp;'Work DB'!C326,'Transport-DB'!F:F,"="&amp;'Work DB'!$F$4)</f>
        <v>0</v>
      </c>
      <c r="G326" s="191">
        <f>SUMIFS('Transport-DB'!R:R,'Transport-DB'!C:C,"="&amp;'Work DB'!C326,'Transport-DB'!F:F,"="&amp;'Work DB'!$G$4)</f>
        <v>0</v>
      </c>
      <c r="H326" s="188">
        <f>SUMIFS('Transport-DB'!R:R,'Transport-DB'!C:C,"="&amp;'Work DB'!C326,'Transport-DB'!F:F,"="&amp;'Work DB'!$H$4)</f>
        <v>0</v>
      </c>
      <c r="I326" s="191">
        <f>SUMIFS('Transport-DB'!R:R,'Transport-DB'!C:C,"="&amp;'Work DB'!C326,'Transport-DB'!F:F,"="&amp;'Work DB'!$I$4)</f>
        <v>0</v>
      </c>
      <c r="J326" s="483">
        <f>SUMIFS('Transport-DB'!R:R,'Transport-DB'!C:C,"="&amp;'Work DB'!C326,'Transport-DB'!F:F,"="&amp;'Work DB'!$J$4)</f>
        <v>0</v>
      </c>
      <c r="K326" s="190">
        <f>SUMIFS('Transport-DB'!Q:Q,'Transport-DB'!C:C,"="&amp;'Work DB'!C326,'Transport-DB'!F:F,"="&amp;'Work DB'!$K$4)</f>
        <v>0</v>
      </c>
      <c r="L326" s="191">
        <f>SUMIFS('Transport-DB'!Q:Q,'Transport-DB'!C:C,"="&amp;'Work DB'!C326,'Transport-DB'!F:F,"="&amp;'Work DB'!$L$4)</f>
        <v>0</v>
      </c>
      <c r="M326" s="191">
        <f>SUMIFS('Transport-DB'!Q:Q,'Transport-DB'!C:C,"="&amp;'Work DB'!C326,'Transport-DB'!F:F,"="&amp;'Work DB'!$M$4)</f>
        <v>0</v>
      </c>
      <c r="N326" s="191">
        <f>SUMIFS('Transport-DB'!Q:Q,'Transport-DB'!C:C,"="&amp;'Work DB'!C326,'Transport-DB'!F:F,"="&amp;'Work DB'!$N$4)</f>
        <v>0</v>
      </c>
      <c r="O326" s="191">
        <f>SUMIFS('Transport-DB'!Q:Q,'Transport-DB'!C:C,"="&amp;'Work DB'!C326,'Transport-DB'!F:F,"="&amp;'Work DB'!$O$4)</f>
        <v>0</v>
      </c>
      <c r="P326" s="191">
        <f>SUMIFS('Transport-DB'!Q:Q,'Transport-DB'!C:C,"="&amp;'Work DB'!C326,'Transport-DB'!F:F,"="&amp;'Work DB'!$P$4)</f>
        <v>0</v>
      </c>
      <c r="Q326" s="188">
        <f>SUMIFS('Transport-DB'!Q:Q,'Transport-DB'!C:C,"="&amp;'Work DB'!C326,'Transport-DB'!F:F,"="&amp;'Work DB'!$Q$4)</f>
        <v>0</v>
      </c>
      <c r="R326" s="189">
        <f>SUMIFS('Transport-DB'!Q:Q,'Transport-DB'!C:C,"="&amp;'Work DB'!C326,'Transport-DB'!F:F,"="&amp;'Work DB'!$R$4)</f>
        <v>0</v>
      </c>
      <c r="S326" s="190">
        <f t="shared" si="64"/>
        <v>0</v>
      </c>
      <c r="T326" s="191">
        <f t="shared" si="63"/>
        <v>0</v>
      </c>
      <c r="U326" s="191"/>
      <c r="V326" s="191"/>
      <c r="W326" s="191"/>
      <c r="X326" s="191"/>
      <c r="Y326" s="189"/>
      <c r="Z326" s="283"/>
      <c r="AA326" s="190">
        <f>SUMIFS('Transport-DB'!S:S,'Transport-DB'!C:C,"="&amp;'Work DB'!C326,'Transport-DB'!F:F,"="&amp;'Work DB'!$AA$4)</f>
        <v>0</v>
      </c>
      <c r="AB326" s="191">
        <f>SUMIFS('Transport-DB'!S:S,'Transport-DB'!C:C,"="&amp;'Work DB'!C326,'Transport-DB'!F:F,"="&amp;'Work DB'!$AB$4)</f>
        <v>0</v>
      </c>
      <c r="AC326" s="191">
        <f>SUMIFS('Transport-DB'!S:S,'Transport-DB'!C:C,"="&amp;'Work DB'!C326,'Transport-DB'!F:F,"="&amp;'Work DB'!$AC$4)</f>
        <v>0</v>
      </c>
      <c r="AD326" s="188">
        <f>SUMIFS('Transport-DB'!S:S,'Transport-DB'!C:C,"="&amp;'Work DB'!C326,'Transport-DB'!F:F,"="&amp;'Work DB'!$AD$4)</f>
        <v>0</v>
      </c>
      <c r="AE326" s="188">
        <f>SUMIFS('Transport-DB'!S:S,'Transport-DB'!C:C,"="&amp;'Work DB'!C326,'Transport-DB'!F:F,"="&amp;'Work DB'!$AE$4)</f>
        <v>0</v>
      </c>
      <c r="AF326" s="188">
        <f>SUMIFS('Transport-DB'!S:S,'Transport-DB'!C:C,"="&amp;'Work DB'!C326,'Transport-DB'!F:F,"="&amp;'Work DB'!$AF$4)</f>
        <v>0</v>
      </c>
      <c r="AG326" s="189"/>
      <c r="AH326" s="230">
        <f>SUMIFS('Transport-DB'!T:T,'Transport-DB'!C:C,"="&amp;'Work DB'!C326)</f>
        <v>0</v>
      </c>
      <c r="AI326" s="32"/>
      <c r="AJ326" s="29"/>
      <c r="AK326" s="30">
        <f>SUMIFS(Civil_DB[بتن],Civil_DB[تاریخ],"="&amp;'Work DB'!C326)</f>
        <v>0</v>
      </c>
      <c r="AL326" s="28"/>
      <c r="AM326" s="29"/>
      <c r="AN326" s="31"/>
      <c r="AO326" s="28"/>
      <c r="AP326" s="29"/>
      <c r="AQ326" s="29"/>
      <c r="AR326" s="30"/>
      <c r="AS326" s="28"/>
      <c r="AT326" s="29"/>
      <c r="AU326" s="30"/>
      <c r="AV326" s="206"/>
      <c r="AW326" s="29"/>
      <c r="AX326" s="29"/>
      <c r="AY326" s="29"/>
      <c r="AZ326" s="29"/>
      <c r="BA326" s="29"/>
      <c r="BB326" s="29"/>
      <c r="BC326" s="30"/>
      <c r="BD326" s="283"/>
      <c r="BE326" s="283"/>
      <c r="BF326" s="283"/>
      <c r="BG326" s="283"/>
      <c r="BH326" s="32"/>
      <c r="BI326" s="56"/>
      <c r="BJ326" s="509"/>
    </row>
    <row r="327" spans="2:62" s="15" customFormat="1" ht="21" x14ac:dyDescent="0.25">
      <c r="B327" s="47"/>
      <c r="C327" s="20">
        <f t="shared" si="62"/>
        <v>45692</v>
      </c>
      <c r="D327" s="190">
        <f>SUMIFS('Transport-DB'!R:R,'Transport-DB'!C:C,"="&amp;'Work DB'!C327,'Transport-DB'!F:F,"="&amp;'Work DB'!$D$4)</f>
        <v>0</v>
      </c>
      <c r="E327" s="191">
        <f>SUMIFS('Transport-DB'!R:R,'Transport-DB'!C:C,"="&amp;'Work DB'!C327,'Transport-DB'!F:F,"="&amp;'Work DB'!$E$4)</f>
        <v>0</v>
      </c>
      <c r="F327" s="191">
        <f>SUMIFS('Transport-DB'!R:R,'Transport-DB'!C:C,"="&amp;'Work DB'!C327,'Transport-DB'!F:F,"="&amp;'Work DB'!$F$4)</f>
        <v>0</v>
      </c>
      <c r="G327" s="191">
        <f>SUMIFS('Transport-DB'!R:R,'Transport-DB'!C:C,"="&amp;'Work DB'!C327,'Transport-DB'!F:F,"="&amp;'Work DB'!$G$4)</f>
        <v>0</v>
      </c>
      <c r="H327" s="188">
        <f>SUMIFS('Transport-DB'!R:R,'Transport-DB'!C:C,"="&amp;'Work DB'!C327,'Transport-DB'!F:F,"="&amp;'Work DB'!$H$4)</f>
        <v>0</v>
      </c>
      <c r="I327" s="191">
        <f>SUMIFS('Transport-DB'!R:R,'Transport-DB'!C:C,"="&amp;'Work DB'!C327,'Transport-DB'!F:F,"="&amp;'Work DB'!$I$4)</f>
        <v>0</v>
      </c>
      <c r="J327" s="483">
        <f>SUMIFS('Transport-DB'!R:R,'Transport-DB'!C:C,"="&amp;'Work DB'!C327,'Transport-DB'!F:F,"="&amp;'Work DB'!$J$4)</f>
        <v>0</v>
      </c>
      <c r="K327" s="190">
        <f>SUMIFS('Transport-DB'!Q:Q,'Transport-DB'!C:C,"="&amp;'Work DB'!C327,'Transport-DB'!F:F,"="&amp;'Work DB'!$K$4)</f>
        <v>0</v>
      </c>
      <c r="L327" s="191">
        <f>SUMIFS('Transport-DB'!Q:Q,'Transport-DB'!C:C,"="&amp;'Work DB'!C327,'Transport-DB'!F:F,"="&amp;'Work DB'!$L$4)</f>
        <v>0</v>
      </c>
      <c r="M327" s="191">
        <f>SUMIFS('Transport-DB'!Q:Q,'Transport-DB'!C:C,"="&amp;'Work DB'!C327,'Transport-DB'!F:F,"="&amp;'Work DB'!$M$4)</f>
        <v>0</v>
      </c>
      <c r="N327" s="191">
        <f>SUMIFS('Transport-DB'!Q:Q,'Transport-DB'!C:C,"="&amp;'Work DB'!C327,'Transport-DB'!F:F,"="&amp;'Work DB'!$N$4)</f>
        <v>0</v>
      </c>
      <c r="O327" s="191">
        <f>SUMIFS('Transport-DB'!Q:Q,'Transport-DB'!C:C,"="&amp;'Work DB'!C327,'Transport-DB'!F:F,"="&amp;'Work DB'!$O$4)</f>
        <v>0</v>
      </c>
      <c r="P327" s="191">
        <f>SUMIFS('Transport-DB'!Q:Q,'Transport-DB'!C:C,"="&amp;'Work DB'!C327,'Transport-DB'!F:F,"="&amp;'Work DB'!$P$4)</f>
        <v>0</v>
      </c>
      <c r="Q327" s="188">
        <f>SUMIFS('Transport-DB'!Q:Q,'Transport-DB'!C:C,"="&amp;'Work DB'!C327,'Transport-DB'!F:F,"="&amp;'Work DB'!$Q$4)</f>
        <v>0</v>
      </c>
      <c r="R327" s="189">
        <f>SUMIFS('Transport-DB'!Q:Q,'Transport-DB'!C:C,"="&amp;'Work DB'!C327,'Transport-DB'!F:F,"="&amp;'Work DB'!$R$4)</f>
        <v>0</v>
      </c>
      <c r="S327" s="190">
        <f t="shared" si="64"/>
        <v>0</v>
      </c>
      <c r="T327" s="191">
        <f t="shared" si="63"/>
        <v>0</v>
      </c>
      <c r="U327" s="191"/>
      <c r="V327" s="191"/>
      <c r="W327" s="191"/>
      <c r="X327" s="191"/>
      <c r="Y327" s="189"/>
      <c r="Z327" s="283"/>
      <c r="AA327" s="190">
        <f>SUMIFS('Transport-DB'!S:S,'Transport-DB'!C:C,"="&amp;'Work DB'!C327,'Transport-DB'!F:F,"="&amp;'Work DB'!$AA$4)</f>
        <v>0</v>
      </c>
      <c r="AB327" s="191">
        <f>SUMIFS('Transport-DB'!S:S,'Transport-DB'!C:C,"="&amp;'Work DB'!C327,'Transport-DB'!F:F,"="&amp;'Work DB'!$AB$4)</f>
        <v>0</v>
      </c>
      <c r="AC327" s="191">
        <f>SUMIFS('Transport-DB'!S:S,'Transport-DB'!C:C,"="&amp;'Work DB'!C327,'Transport-DB'!F:F,"="&amp;'Work DB'!$AC$4)</f>
        <v>0</v>
      </c>
      <c r="AD327" s="188">
        <f>SUMIFS('Transport-DB'!S:S,'Transport-DB'!C:C,"="&amp;'Work DB'!C327,'Transport-DB'!F:F,"="&amp;'Work DB'!$AD$4)</f>
        <v>0</v>
      </c>
      <c r="AE327" s="188">
        <f>SUMIFS('Transport-DB'!S:S,'Transport-DB'!C:C,"="&amp;'Work DB'!C327,'Transport-DB'!F:F,"="&amp;'Work DB'!$AE$4)</f>
        <v>0</v>
      </c>
      <c r="AF327" s="188">
        <f>SUMIFS('Transport-DB'!S:S,'Transport-DB'!C:C,"="&amp;'Work DB'!C327,'Transport-DB'!F:F,"="&amp;'Work DB'!$AF$4)</f>
        <v>0</v>
      </c>
      <c r="AG327" s="189"/>
      <c r="AH327" s="230">
        <f>SUMIFS('Transport-DB'!T:T,'Transport-DB'!C:C,"="&amp;'Work DB'!C327)</f>
        <v>0</v>
      </c>
      <c r="AI327" s="32"/>
      <c r="AJ327" s="29"/>
      <c r="AK327" s="30">
        <f>SUMIFS(Civil_DB[بتن],Civil_DB[تاریخ],"="&amp;'Work DB'!C327)</f>
        <v>0</v>
      </c>
      <c r="AL327" s="28"/>
      <c r="AM327" s="29"/>
      <c r="AN327" s="31"/>
      <c r="AO327" s="28"/>
      <c r="AP327" s="29"/>
      <c r="AQ327" s="29"/>
      <c r="AR327" s="30"/>
      <c r="AS327" s="28"/>
      <c r="AT327" s="29"/>
      <c r="AU327" s="30"/>
      <c r="AV327" s="206"/>
      <c r="AW327" s="29"/>
      <c r="AX327" s="29"/>
      <c r="AY327" s="29"/>
      <c r="AZ327" s="29"/>
      <c r="BA327" s="29"/>
      <c r="BB327" s="29"/>
      <c r="BC327" s="30"/>
      <c r="BD327" s="283"/>
      <c r="BE327" s="283"/>
      <c r="BF327" s="283"/>
      <c r="BG327" s="283"/>
      <c r="BH327" s="32"/>
      <c r="BI327" s="56"/>
      <c r="BJ327" s="509"/>
    </row>
    <row r="328" spans="2:62" s="15" customFormat="1" ht="21" x14ac:dyDescent="0.25">
      <c r="B328" s="47"/>
      <c r="C328" s="20">
        <f t="shared" ref="C328:C391" si="65">C327+1</f>
        <v>45693</v>
      </c>
      <c r="D328" s="190">
        <f>SUMIFS('Transport-DB'!R:R,'Transport-DB'!C:C,"="&amp;'Work DB'!C328,'Transport-DB'!F:F,"="&amp;'Work DB'!$D$4)</f>
        <v>0</v>
      </c>
      <c r="E328" s="191">
        <f>SUMIFS('Transport-DB'!R:R,'Transport-DB'!C:C,"="&amp;'Work DB'!C328,'Transport-DB'!F:F,"="&amp;'Work DB'!$E$4)</f>
        <v>0</v>
      </c>
      <c r="F328" s="191">
        <f>SUMIFS('Transport-DB'!R:R,'Transport-DB'!C:C,"="&amp;'Work DB'!C328,'Transport-DB'!F:F,"="&amp;'Work DB'!$F$4)</f>
        <v>0</v>
      </c>
      <c r="G328" s="191">
        <f>SUMIFS('Transport-DB'!R:R,'Transport-DB'!C:C,"="&amp;'Work DB'!C328,'Transport-DB'!F:F,"="&amp;'Work DB'!$G$4)</f>
        <v>0</v>
      </c>
      <c r="H328" s="188">
        <f>SUMIFS('Transport-DB'!R:R,'Transport-DB'!C:C,"="&amp;'Work DB'!C328,'Transport-DB'!F:F,"="&amp;'Work DB'!$H$4)</f>
        <v>0</v>
      </c>
      <c r="I328" s="191">
        <f>SUMIFS('Transport-DB'!R:R,'Transport-DB'!C:C,"="&amp;'Work DB'!C328,'Transport-DB'!F:F,"="&amp;'Work DB'!$I$4)</f>
        <v>0</v>
      </c>
      <c r="J328" s="483">
        <f>SUMIFS('Transport-DB'!R:R,'Transport-DB'!C:C,"="&amp;'Work DB'!C328,'Transport-DB'!F:F,"="&amp;'Work DB'!$J$4)</f>
        <v>0</v>
      </c>
      <c r="K328" s="190">
        <f>SUMIFS('Transport-DB'!Q:Q,'Transport-DB'!C:C,"="&amp;'Work DB'!C328,'Transport-DB'!F:F,"="&amp;'Work DB'!$K$4)</f>
        <v>0</v>
      </c>
      <c r="L328" s="191">
        <f>SUMIFS('Transport-DB'!Q:Q,'Transport-DB'!C:C,"="&amp;'Work DB'!C328,'Transport-DB'!F:F,"="&amp;'Work DB'!$L$4)</f>
        <v>0</v>
      </c>
      <c r="M328" s="191">
        <f>SUMIFS('Transport-DB'!Q:Q,'Transport-DB'!C:C,"="&amp;'Work DB'!C328,'Transport-DB'!F:F,"="&amp;'Work DB'!$M$4)</f>
        <v>0</v>
      </c>
      <c r="N328" s="191">
        <f>SUMIFS('Transport-DB'!Q:Q,'Transport-DB'!C:C,"="&amp;'Work DB'!C328,'Transport-DB'!F:F,"="&amp;'Work DB'!$N$4)</f>
        <v>0</v>
      </c>
      <c r="O328" s="191">
        <f>SUMIFS('Transport-DB'!Q:Q,'Transport-DB'!C:C,"="&amp;'Work DB'!C328,'Transport-DB'!F:F,"="&amp;'Work DB'!$O$4)</f>
        <v>0</v>
      </c>
      <c r="P328" s="191">
        <f>SUMIFS('Transport-DB'!Q:Q,'Transport-DB'!C:C,"="&amp;'Work DB'!C328,'Transport-DB'!F:F,"="&amp;'Work DB'!$P$4)</f>
        <v>0</v>
      </c>
      <c r="Q328" s="188">
        <f>SUMIFS('Transport-DB'!Q:Q,'Transport-DB'!C:C,"="&amp;'Work DB'!C328,'Transport-DB'!F:F,"="&amp;'Work DB'!$Q$4)</f>
        <v>0</v>
      </c>
      <c r="R328" s="189">
        <f>SUMIFS('Transport-DB'!Q:Q,'Transport-DB'!C:C,"="&amp;'Work DB'!C328,'Transport-DB'!F:F,"="&amp;'Work DB'!$R$4)</f>
        <v>0</v>
      </c>
      <c r="S328" s="190">
        <f t="shared" si="64"/>
        <v>0</v>
      </c>
      <c r="T328" s="191">
        <f t="shared" si="63"/>
        <v>0</v>
      </c>
      <c r="U328" s="191"/>
      <c r="V328" s="191"/>
      <c r="W328" s="191"/>
      <c r="X328" s="191"/>
      <c r="Y328" s="189"/>
      <c r="Z328" s="283"/>
      <c r="AA328" s="190">
        <f>SUMIFS('Transport-DB'!S:S,'Transport-DB'!C:C,"="&amp;'Work DB'!C328,'Transport-DB'!F:F,"="&amp;'Work DB'!$AA$4)</f>
        <v>0</v>
      </c>
      <c r="AB328" s="191">
        <f>SUMIFS('Transport-DB'!S:S,'Transport-DB'!C:C,"="&amp;'Work DB'!C328,'Transport-DB'!F:F,"="&amp;'Work DB'!$AB$4)</f>
        <v>0</v>
      </c>
      <c r="AC328" s="191">
        <f>SUMIFS('Transport-DB'!S:S,'Transport-DB'!C:C,"="&amp;'Work DB'!C328,'Transport-DB'!F:F,"="&amp;'Work DB'!$AC$4)</f>
        <v>0</v>
      </c>
      <c r="AD328" s="188">
        <f>SUMIFS('Transport-DB'!S:S,'Transport-DB'!C:C,"="&amp;'Work DB'!C328,'Transport-DB'!F:F,"="&amp;'Work DB'!$AD$4)</f>
        <v>0</v>
      </c>
      <c r="AE328" s="188">
        <f>SUMIFS('Transport-DB'!S:S,'Transport-DB'!C:C,"="&amp;'Work DB'!C328,'Transport-DB'!F:F,"="&amp;'Work DB'!$AE$4)</f>
        <v>0</v>
      </c>
      <c r="AF328" s="188">
        <f>SUMIFS('Transport-DB'!S:S,'Transport-DB'!C:C,"="&amp;'Work DB'!C328,'Transport-DB'!F:F,"="&amp;'Work DB'!$AF$4)</f>
        <v>0</v>
      </c>
      <c r="AG328" s="189"/>
      <c r="AH328" s="230">
        <f>SUMIFS('Transport-DB'!T:T,'Transport-DB'!C:C,"="&amp;'Work DB'!C328)</f>
        <v>0</v>
      </c>
      <c r="AI328" s="32"/>
      <c r="AJ328" s="29"/>
      <c r="AK328" s="30">
        <f>SUMIFS(Civil_DB[بتن],Civil_DB[تاریخ],"="&amp;'Work DB'!C328)</f>
        <v>0</v>
      </c>
      <c r="AL328" s="28"/>
      <c r="AM328" s="29"/>
      <c r="AN328" s="31"/>
      <c r="AO328" s="28"/>
      <c r="AP328" s="29"/>
      <c r="AQ328" s="29"/>
      <c r="AR328" s="30"/>
      <c r="AS328" s="28"/>
      <c r="AT328" s="29"/>
      <c r="AU328" s="30"/>
      <c r="AV328" s="206"/>
      <c r="AW328" s="29"/>
      <c r="AX328" s="29"/>
      <c r="AY328" s="29"/>
      <c r="AZ328" s="29"/>
      <c r="BA328" s="29"/>
      <c r="BB328" s="29"/>
      <c r="BC328" s="30"/>
      <c r="BD328" s="283"/>
      <c r="BE328" s="283"/>
      <c r="BF328" s="283"/>
      <c r="BG328" s="283"/>
      <c r="BH328" s="32"/>
      <c r="BI328" s="56"/>
      <c r="BJ328" s="509"/>
    </row>
    <row r="329" spans="2:62" s="15" customFormat="1" ht="21" x14ac:dyDescent="0.25">
      <c r="B329" s="47"/>
      <c r="C329" s="20">
        <f t="shared" si="65"/>
        <v>45694</v>
      </c>
      <c r="D329" s="190">
        <f>SUMIFS('Transport-DB'!R:R,'Transport-DB'!C:C,"="&amp;'Work DB'!C329,'Transport-DB'!F:F,"="&amp;'Work DB'!$D$4)</f>
        <v>0</v>
      </c>
      <c r="E329" s="191">
        <f>SUMIFS('Transport-DB'!R:R,'Transport-DB'!C:C,"="&amp;'Work DB'!C329,'Transport-DB'!F:F,"="&amp;'Work DB'!$E$4)</f>
        <v>0</v>
      </c>
      <c r="F329" s="191">
        <f>SUMIFS('Transport-DB'!R:R,'Transport-DB'!C:C,"="&amp;'Work DB'!C329,'Transport-DB'!F:F,"="&amp;'Work DB'!$F$4)</f>
        <v>0</v>
      </c>
      <c r="G329" s="191">
        <f>SUMIFS('Transport-DB'!R:R,'Transport-DB'!C:C,"="&amp;'Work DB'!C329,'Transport-DB'!F:F,"="&amp;'Work DB'!$G$4)</f>
        <v>0</v>
      </c>
      <c r="H329" s="188">
        <f>SUMIFS('Transport-DB'!R:R,'Transport-DB'!C:C,"="&amp;'Work DB'!C329,'Transport-DB'!F:F,"="&amp;'Work DB'!$H$4)</f>
        <v>0</v>
      </c>
      <c r="I329" s="191">
        <f>SUMIFS('Transport-DB'!R:R,'Transport-DB'!C:C,"="&amp;'Work DB'!C329,'Transport-DB'!F:F,"="&amp;'Work DB'!$I$4)</f>
        <v>0</v>
      </c>
      <c r="J329" s="483">
        <f>SUMIFS('Transport-DB'!R:R,'Transport-DB'!C:C,"="&amp;'Work DB'!C329,'Transport-DB'!F:F,"="&amp;'Work DB'!$J$4)</f>
        <v>0</v>
      </c>
      <c r="K329" s="190">
        <f>SUMIFS('Transport-DB'!Q:Q,'Transport-DB'!C:C,"="&amp;'Work DB'!C329,'Transport-DB'!F:F,"="&amp;'Work DB'!$K$4)</f>
        <v>0</v>
      </c>
      <c r="L329" s="191">
        <f>SUMIFS('Transport-DB'!Q:Q,'Transport-DB'!C:C,"="&amp;'Work DB'!C329,'Transport-DB'!F:F,"="&amp;'Work DB'!$L$4)</f>
        <v>0</v>
      </c>
      <c r="M329" s="191">
        <f>SUMIFS('Transport-DB'!Q:Q,'Transport-DB'!C:C,"="&amp;'Work DB'!C329,'Transport-DB'!F:F,"="&amp;'Work DB'!$M$4)</f>
        <v>0</v>
      </c>
      <c r="N329" s="191">
        <f>SUMIFS('Transport-DB'!Q:Q,'Transport-DB'!C:C,"="&amp;'Work DB'!C329,'Transport-DB'!F:F,"="&amp;'Work DB'!$N$4)</f>
        <v>0</v>
      </c>
      <c r="O329" s="191">
        <f>SUMIFS('Transport-DB'!Q:Q,'Transport-DB'!C:C,"="&amp;'Work DB'!C329,'Transport-DB'!F:F,"="&amp;'Work DB'!$O$4)</f>
        <v>0</v>
      </c>
      <c r="P329" s="191">
        <f>SUMIFS('Transport-DB'!Q:Q,'Transport-DB'!C:C,"="&amp;'Work DB'!C329,'Transport-DB'!F:F,"="&amp;'Work DB'!$P$4)</f>
        <v>0</v>
      </c>
      <c r="Q329" s="188">
        <f>SUMIFS('Transport-DB'!Q:Q,'Transport-DB'!C:C,"="&amp;'Work DB'!C329,'Transport-DB'!F:F,"="&amp;'Work DB'!$Q$4)</f>
        <v>0</v>
      </c>
      <c r="R329" s="189">
        <f>SUMIFS('Transport-DB'!Q:Q,'Transport-DB'!C:C,"="&amp;'Work DB'!C329,'Transport-DB'!F:F,"="&amp;'Work DB'!$R$4)</f>
        <v>0</v>
      </c>
      <c r="S329" s="190">
        <f t="shared" si="64"/>
        <v>0</v>
      </c>
      <c r="T329" s="191">
        <f t="shared" si="63"/>
        <v>0</v>
      </c>
      <c r="U329" s="191"/>
      <c r="V329" s="191"/>
      <c r="W329" s="191"/>
      <c r="X329" s="191"/>
      <c r="Y329" s="189"/>
      <c r="Z329" s="283"/>
      <c r="AA329" s="190">
        <f>SUMIFS('Transport-DB'!S:S,'Transport-DB'!C:C,"="&amp;'Work DB'!C329,'Transport-DB'!F:F,"="&amp;'Work DB'!$AA$4)</f>
        <v>0</v>
      </c>
      <c r="AB329" s="191">
        <f>SUMIFS('Transport-DB'!S:S,'Transport-DB'!C:C,"="&amp;'Work DB'!C329,'Transport-DB'!F:F,"="&amp;'Work DB'!$AB$4)</f>
        <v>0</v>
      </c>
      <c r="AC329" s="191">
        <f>SUMIFS('Transport-DB'!S:S,'Transport-DB'!C:C,"="&amp;'Work DB'!C329,'Transport-DB'!F:F,"="&amp;'Work DB'!$AC$4)</f>
        <v>0</v>
      </c>
      <c r="AD329" s="188">
        <f>SUMIFS('Transport-DB'!S:S,'Transport-DB'!C:C,"="&amp;'Work DB'!C329,'Transport-DB'!F:F,"="&amp;'Work DB'!$AD$4)</f>
        <v>0</v>
      </c>
      <c r="AE329" s="188">
        <f>SUMIFS('Transport-DB'!S:S,'Transport-DB'!C:C,"="&amp;'Work DB'!C329,'Transport-DB'!F:F,"="&amp;'Work DB'!$AE$4)</f>
        <v>0</v>
      </c>
      <c r="AF329" s="188">
        <f>SUMIFS('Transport-DB'!S:S,'Transport-DB'!C:C,"="&amp;'Work DB'!C329,'Transport-DB'!F:F,"="&amp;'Work DB'!$AF$4)</f>
        <v>0</v>
      </c>
      <c r="AG329" s="189"/>
      <c r="AH329" s="230">
        <f>SUMIFS('Transport-DB'!T:T,'Transport-DB'!C:C,"="&amp;'Work DB'!C329)</f>
        <v>0</v>
      </c>
      <c r="AI329" s="32"/>
      <c r="AJ329" s="29"/>
      <c r="AK329" s="30">
        <f>SUMIFS(Civil_DB[بتن],Civil_DB[تاریخ],"="&amp;'Work DB'!C329)</f>
        <v>0</v>
      </c>
      <c r="AL329" s="28"/>
      <c r="AM329" s="29"/>
      <c r="AN329" s="31"/>
      <c r="AO329" s="28"/>
      <c r="AP329" s="29"/>
      <c r="AQ329" s="29"/>
      <c r="AR329" s="30"/>
      <c r="AS329" s="28"/>
      <c r="AT329" s="29"/>
      <c r="AU329" s="30"/>
      <c r="AV329" s="206"/>
      <c r="AW329" s="29"/>
      <c r="AX329" s="29"/>
      <c r="AY329" s="29"/>
      <c r="AZ329" s="29"/>
      <c r="BA329" s="29"/>
      <c r="BB329" s="29"/>
      <c r="BC329" s="30"/>
      <c r="BD329" s="283"/>
      <c r="BE329" s="283"/>
      <c r="BF329" s="283"/>
      <c r="BG329" s="283"/>
      <c r="BH329" s="32"/>
      <c r="BI329" s="56"/>
      <c r="BJ329" s="509"/>
    </row>
    <row r="330" spans="2:62" s="15" customFormat="1" ht="21" x14ac:dyDescent="0.25">
      <c r="B330" s="47"/>
      <c r="C330" s="20">
        <f t="shared" si="65"/>
        <v>45695</v>
      </c>
      <c r="D330" s="190">
        <f>SUMIFS('Transport-DB'!R:R,'Transport-DB'!C:C,"="&amp;'Work DB'!C330,'Transport-DB'!F:F,"="&amp;'Work DB'!$D$4)</f>
        <v>0</v>
      </c>
      <c r="E330" s="191">
        <f>SUMIFS('Transport-DB'!R:R,'Transport-DB'!C:C,"="&amp;'Work DB'!C330,'Transport-DB'!F:F,"="&amp;'Work DB'!$E$4)</f>
        <v>0</v>
      </c>
      <c r="F330" s="191">
        <f>SUMIFS('Transport-DB'!R:R,'Transport-DB'!C:C,"="&amp;'Work DB'!C330,'Transport-DB'!F:F,"="&amp;'Work DB'!$F$4)</f>
        <v>0</v>
      </c>
      <c r="G330" s="191">
        <f>SUMIFS('Transport-DB'!R:R,'Transport-DB'!C:C,"="&amp;'Work DB'!C330,'Transport-DB'!F:F,"="&amp;'Work DB'!$G$4)</f>
        <v>0</v>
      </c>
      <c r="H330" s="188">
        <f>SUMIFS('Transport-DB'!R:R,'Transport-DB'!C:C,"="&amp;'Work DB'!C330,'Transport-DB'!F:F,"="&amp;'Work DB'!$H$4)</f>
        <v>0</v>
      </c>
      <c r="I330" s="191">
        <f>SUMIFS('Transport-DB'!R:R,'Transport-DB'!C:C,"="&amp;'Work DB'!C330,'Transport-DB'!F:F,"="&amp;'Work DB'!$I$4)</f>
        <v>0</v>
      </c>
      <c r="J330" s="483">
        <f>SUMIFS('Transport-DB'!R:R,'Transport-DB'!C:C,"="&amp;'Work DB'!C330,'Transport-DB'!F:F,"="&amp;'Work DB'!$J$4)</f>
        <v>0</v>
      </c>
      <c r="K330" s="190">
        <f>SUMIFS('Transport-DB'!Q:Q,'Transport-DB'!C:C,"="&amp;'Work DB'!C330,'Transport-DB'!F:F,"="&amp;'Work DB'!$K$4)</f>
        <v>0</v>
      </c>
      <c r="L330" s="191">
        <f>SUMIFS('Transport-DB'!Q:Q,'Transport-DB'!C:C,"="&amp;'Work DB'!C330,'Transport-DB'!F:F,"="&amp;'Work DB'!$L$4)</f>
        <v>0</v>
      </c>
      <c r="M330" s="191">
        <f>SUMIFS('Transport-DB'!Q:Q,'Transport-DB'!C:C,"="&amp;'Work DB'!C330,'Transport-DB'!F:F,"="&amp;'Work DB'!$M$4)</f>
        <v>0</v>
      </c>
      <c r="N330" s="191">
        <f>SUMIFS('Transport-DB'!Q:Q,'Transport-DB'!C:C,"="&amp;'Work DB'!C330,'Transport-DB'!F:F,"="&amp;'Work DB'!$N$4)</f>
        <v>0</v>
      </c>
      <c r="O330" s="191">
        <f>SUMIFS('Transport-DB'!Q:Q,'Transport-DB'!C:C,"="&amp;'Work DB'!C330,'Transport-DB'!F:F,"="&amp;'Work DB'!$O$4)</f>
        <v>0</v>
      </c>
      <c r="P330" s="191">
        <f>SUMIFS('Transport-DB'!Q:Q,'Transport-DB'!C:C,"="&amp;'Work DB'!C330,'Transport-DB'!F:F,"="&amp;'Work DB'!$P$4)</f>
        <v>0</v>
      </c>
      <c r="Q330" s="188">
        <f>SUMIFS('Transport-DB'!Q:Q,'Transport-DB'!C:C,"="&amp;'Work DB'!C330,'Transport-DB'!F:F,"="&amp;'Work DB'!$Q$4)</f>
        <v>0</v>
      </c>
      <c r="R330" s="189">
        <f>SUMIFS('Transport-DB'!Q:Q,'Transport-DB'!C:C,"="&amp;'Work DB'!C330,'Transport-DB'!F:F,"="&amp;'Work DB'!$R$4)</f>
        <v>0</v>
      </c>
      <c r="S330" s="190">
        <f t="shared" si="64"/>
        <v>0</v>
      </c>
      <c r="T330" s="191">
        <f t="shared" si="63"/>
        <v>0</v>
      </c>
      <c r="U330" s="191"/>
      <c r="V330" s="191"/>
      <c r="W330" s="191"/>
      <c r="X330" s="191"/>
      <c r="Y330" s="189"/>
      <c r="Z330" s="283"/>
      <c r="AA330" s="190">
        <f>SUMIFS('Transport-DB'!S:S,'Transport-DB'!C:C,"="&amp;'Work DB'!C330,'Transport-DB'!F:F,"="&amp;'Work DB'!$AA$4)</f>
        <v>0</v>
      </c>
      <c r="AB330" s="191">
        <f>SUMIFS('Transport-DB'!S:S,'Transport-DB'!C:C,"="&amp;'Work DB'!C330,'Transport-DB'!F:F,"="&amp;'Work DB'!$AB$4)</f>
        <v>0</v>
      </c>
      <c r="AC330" s="191">
        <f>SUMIFS('Transport-DB'!S:S,'Transport-DB'!C:C,"="&amp;'Work DB'!C330,'Transport-DB'!F:F,"="&amp;'Work DB'!$AC$4)</f>
        <v>0</v>
      </c>
      <c r="AD330" s="188">
        <f>SUMIFS('Transport-DB'!S:S,'Transport-DB'!C:C,"="&amp;'Work DB'!C330,'Transport-DB'!F:F,"="&amp;'Work DB'!$AD$4)</f>
        <v>0</v>
      </c>
      <c r="AE330" s="188">
        <f>SUMIFS('Transport-DB'!S:S,'Transport-DB'!C:C,"="&amp;'Work DB'!C330,'Transport-DB'!F:F,"="&amp;'Work DB'!$AE$4)</f>
        <v>0</v>
      </c>
      <c r="AF330" s="188">
        <f>SUMIFS('Transport-DB'!S:S,'Transport-DB'!C:C,"="&amp;'Work DB'!C330,'Transport-DB'!F:F,"="&amp;'Work DB'!$AF$4)</f>
        <v>0</v>
      </c>
      <c r="AG330" s="189"/>
      <c r="AH330" s="230">
        <f>SUMIFS('Transport-DB'!T:T,'Transport-DB'!C:C,"="&amp;'Work DB'!C330)</f>
        <v>0</v>
      </c>
      <c r="AI330" s="32"/>
      <c r="AJ330" s="29"/>
      <c r="AK330" s="30">
        <f>SUMIFS(Civil_DB[بتن],Civil_DB[تاریخ],"="&amp;'Work DB'!C330)</f>
        <v>0</v>
      </c>
      <c r="AL330" s="28"/>
      <c r="AM330" s="29"/>
      <c r="AN330" s="31"/>
      <c r="AO330" s="28"/>
      <c r="AP330" s="29"/>
      <c r="AQ330" s="29"/>
      <c r="AR330" s="30"/>
      <c r="AS330" s="28"/>
      <c r="AT330" s="29"/>
      <c r="AU330" s="30"/>
      <c r="AV330" s="206"/>
      <c r="AW330" s="29"/>
      <c r="AX330" s="29"/>
      <c r="AY330" s="29"/>
      <c r="AZ330" s="29"/>
      <c r="BA330" s="29"/>
      <c r="BB330" s="29"/>
      <c r="BC330" s="30"/>
      <c r="BD330" s="283"/>
      <c r="BE330" s="283"/>
      <c r="BF330" s="283"/>
      <c r="BG330" s="283"/>
      <c r="BH330" s="32"/>
      <c r="BI330" s="56"/>
      <c r="BJ330" s="509"/>
    </row>
    <row r="331" spans="2:62" s="15" customFormat="1" ht="21" x14ac:dyDescent="0.25">
      <c r="B331" s="47"/>
      <c r="C331" s="20">
        <f t="shared" si="65"/>
        <v>45696</v>
      </c>
      <c r="D331" s="190">
        <f>SUMIFS('Transport-DB'!R:R,'Transport-DB'!C:C,"="&amp;'Work DB'!C331,'Transport-DB'!F:F,"="&amp;'Work DB'!$D$4)</f>
        <v>0</v>
      </c>
      <c r="E331" s="191">
        <f>SUMIFS('Transport-DB'!R:R,'Transport-DB'!C:C,"="&amp;'Work DB'!C331,'Transport-DB'!F:F,"="&amp;'Work DB'!$E$4)</f>
        <v>0</v>
      </c>
      <c r="F331" s="191">
        <f>SUMIFS('Transport-DB'!R:R,'Transport-DB'!C:C,"="&amp;'Work DB'!C331,'Transport-DB'!F:F,"="&amp;'Work DB'!$F$4)</f>
        <v>0</v>
      </c>
      <c r="G331" s="191">
        <f>SUMIFS('Transport-DB'!R:R,'Transport-DB'!C:C,"="&amp;'Work DB'!C331,'Transport-DB'!F:F,"="&amp;'Work DB'!$G$4)</f>
        <v>0</v>
      </c>
      <c r="H331" s="188">
        <f>SUMIFS('Transport-DB'!R:R,'Transport-DB'!C:C,"="&amp;'Work DB'!C331,'Transport-DB'!F:F,"="&amp;'Work DB'!$H$4)</f>
        <v>0</v>
      </c>
      <c r="I331" s="191">
        <f>SUMIFS('Transport-DB'!R:R,'Transport-DB'!C:C,"="&amp;'Work DB'!C331,'Transport-DB'!F:F,"="&amp;'Work DB'!$I$4)</f>
        <v>0</v>
      </c>
      <c r="J331" s="483">
        <f>SUMIFS('Transport-DB'!R:R,'Transport-DB'!C:C,"="&amp;'Work DB'!C331,'Transport-DB'!F:F,"="&amp;'Work DB'!$J$4)</f>
        <v>0</v>
      </c>
      <c r="K331" s="190">
        <f>SUMIFS('Transport-DB'!Q:Q,'Transport-DB'!C:C,"="&amp;'Work DB'!C331,'Transport-DB'!F:F,"="&amp;'Work DB'!$K$4)</f>
        <v>0</v>
      </c>
      <c r="L331" s="191">
        <f>SUMIFS('Transport-DB'!Q:Q,'Transport-DB'!C:C,"="&amp;'Work DB'!C331,'Transport-DB'!F:F,"="&amp;'Work DB'!$L$4)</f>
        <v>0</v>
      </c>
      <c r="M331" s="191">
        <f>SUMIFS('Transport-DB'!Q:Q,'Transport-DB'!C:C,"="&amp;'Work DB'!C331,'Transport-DB'!F:F,"="&amp;'Work DB'!$M$4)</f>
        <v>0</v>
      </c>
      <c r="N331" s="191">
        <f>SUMIFS('Transport-DB'!Q:Q,'Transport-DB'!C:C,"="&amp;'Work DB'!C331,'Transport-DB'!F:F,"="&amp;'Work DB'!$N$4)</f>
        <v>0</v>
      </c>
      <c r="O331" s="191">
        <f>SUMIFS('Transport-DB'!Q:Q,'Transport-DB'!C:C,"="&amp;'Work DB'!C331,'Transport-DB'!F:F,"="&amp;'Work DB'!$O$4)</f>
        <v>0</v>
      </c>
      <c r="P331" s="191">
        <f>SUMIFS('Transport-DB'!Q:Q,'Transport-DB'!C:C,"="&amp;'Work DB'!C331,'Transport-DB'!F:F,"="&amp;'Work DB'!$P$4)</f>
        <v>0</v>
      </c>
      <c r="Q331" s="188">
        <f>SUMIFS('Transport-DB'!Q:Q,'Transport-DB'!C:C,"="&amp;'Work DB'!C331,'Transport-DB'!F:F,"="&amp;'Work DB'!$Q$4)</f>
        <v>0</v>
      </c>
      <c r="R331" s="189">
        <f>SUMIFS('Transport-DB'!Q:Q,'Transport-DB'!C:C,"="&amp;'Work DB'!C331,'Transport-DB'!F:F,"="&amp;'Work DB'!$R$4)</f>
        <v>0</v>
      </c>
      <c r="S331" s="190">
        <f t="shared" si="64"/>
        <v>0</v>
      </c>
      <c r="T331" s="191">
        <f t="shared" si="63"/>
        <v>0</v>
      </c>
      <c r="U331" s="191"/>
      <c r="V331" s="191"/>
      <c r="W331" s="191"/>
      <c r="X331" s="191"/>
      <c r="Y331" s="189"/>
      <c r="Z331" s="283"/>
      <c r="AA331" s="190">
        <f>SUMIFS('Transport-DB'!S:S,'Transport-DB'!C:C,"="&amp;'Work DB'!C331,'Transport-DB'!F:F,"="&amp;'Work DB'!$AA$4)</f>
        <v>0</v>
      </c>
      <c r="AB331" s="191">
        <f>SUMIFS('Transport-DB'!S:S,'Transport-DB'!C:C,"="&amp;'Work DB'!C331,'Transport-DB'!F:F,"="&amp;'Work DB'!$AB$4)</f>
        <v>0</v>
      </c>
      <c r="AC331" s="191">
        <f>SUMIFS('Transport-DB'!S:S,'Transport-DB'!C:C,"="&amp;'Work DB'!C331,'Transport-DB'!F:F,"="&amp;'Work DB'!$AC$4)</f>
        <v>0</v>
      </c>
      <c r="AD331" s="188">
        <f>SUMIFS('Transport-DB'!S:S,'Transport-DB'!C:C,"="&amp;'Work DB'!C331,'Transport-DB'!F:F,"="&amp;'Work DB'!$AD$4)</f>
        <v>0</v>
      </c>
      <c r="AE331" s="188">
        <f>SUMIFS('Transport-DB'!S:S,'Transport-DB'!C:C,"="&amp;'Work DB'!C331,'Transport-DB'!F:F,"="&amp;'Work DB'!$AE$4)</f>
        <v>0</v>
      </c>
      <c r="AF331" s="188">
        <f>SUMIFS('Transport-DB'!S:S,'Transport-DB'!C:C,"="&amp;'Work DB'!C331,'Transport-DB'!F:F,"="&amp;'Work DB'!$AF$4)</f>
        <v>0</v>
      </c>
      <c r="AG331" s="189"/>
      <c r="AH331" s="230">
        <f>SUMIFS('Transport-DB'!T:T,'Transport-DB'!C:C,"="&amp;'Work DB'!C331)</f>
        <v>0</v>
      </c>
      <c r="AI331" s="32"/>
      <c r="AJ331" s="29"/>
      <c r="AK331" s="30">
        <f>SUMIFS(Civil_DB[بتن],Civil_DB[تاریخ],"="&amp;'Work DB'!C331)</f>
        <v>0</v>
      </c>
      <c r="AL331" s="28"/>
      <c r="AM331" s="29"/>
      <c r="AN331" s="31"/>
      <c r="AO331" s="28"/>
      <c r="AP331" s="29"/>
      <c r="AQ331" s="29"/>
      <c r="AR331" s="30"/>
      <c r="AS331" s="28"/>
      <c r="AT331" s="29"/>
      <c r="AU331" s="30"/>
      <c r="AV331" s="206"/>
      <c r="AW331" s="29"/>
      <c r="AX331" s="29"/>
      <c r="AY331" s="29"/>
      <c r="AZ331" s="29"/>
      <c r="BA331" s="29"/>
      <c r="BB331" s="29"/>
      <c r="BC331" s="30"/>
      <c r="BD331" s="283"/>
      <c r="BE331" s="283"/>
      <c r="BF331" s="283"/>
      <c r="BG331" s="283"/>
      <c r="BH331" s="32"/>
      <c r="BI331" s="56"/>
      <c r="BJ331" s="509"/>
    </row>
    <row r="332" spans="2:62" s="15" customFormat="1" ht="21" x14ac:dyDescent="0.25">
      <c r="B332" s="47"/>
      <c r="C332" s="20">
        <f t="shared" si="65"/>
        <v>45697</v>
      </c>
      <c r="D332" s="190">
        <f>SUMIFS('Transport-DB'!R:R,'Transport-DB'!C:C,"="&amp;'Work DB'!C332,'Transport-DB'!F:F,"="&amp;'Work DB'!$D$4)</f>
        <v>0</v>
      </c>
      <c r="E332" s="191">
        <f>SUMIFS('Transport-DB'!R:R,'Transport-DB'!C:C,"="&amp;'Work DB'!C332,'Transport-DB'!F:F,"="&amp;'Work DB'!$E$4)</f>
        <v>0</v>
      </c>
      <c r="F332" s="191">
        <f>SUMIFS('Transport-DB'!R:R,'Transport-DB'!C:C,"="&amp;'Work DB'!C332,'Transport-DB'!F:F,"="&amp;'Work DB'!$F$4)</f>
        <v>0</v>
      </c>
      <c r="G332" s="191">
        <f>SUMIFS('Transport-DB'!R:R,'Transport-DB'!C:C,"="&amp;'Work DB'!C332,'Transport-DB'!F:F,"="&amp;'Work DB'!$G$4)</f>
        <v>0</v>
      </c>
      <c r="H332" s="188">
        <f>SUMIFS('Transport-DB'!R:R,'Transport-DB'!C:C,"="&amp;'Work DB'!C332,'Transport-DB'!F:F,"="&amp;'Work DB'!$H$4)</f>
        <v>0</v>
      </c>
      <c r="I332" s="191">
        <f>SUMIFS('Transport-DB'!R:R,'Transport-DB'!C:C,"="&amp;'Work DB'!C332,'Transport-DB'!F:F,"="&amp;'Work DB'!$I$4)</f>
        <v>0</v>
      </c>
      <c r="J332" s="483">
        <f>SUMIFS('Transport-DB'!R:R,'Transport-DB'!C:C,"="&amp;'Work DB'!C332,'Transport-DB'!F:F,"="&amp;'Work DB'!$J$4)</f>
        <v>0</v>
      </c>
      <c r="K332" s="190">
        <f>SUMIFS('Transport-DB'!Q:Q,'Transport-DB'!C:C,"="&amp;'Work DB'!C332,'Transport-DB'!F:F,"="&amp;'Work DB'!$K$4)</f>
        <v>0</v>
      </c>
      <c r="L332" s="191">
        <f>SUMIFS('Transport-DB'!Q:Q,'Transport-DB'!C:C,"="&amp;'Work DB'!C332,'Transport-DB'!F:F,"="&amp;'Work DB'!$L$4)</f>
        <v>0</v>
      </c>
      <c r="M332" s="191">
        <f>SUMIFS('Transport-DB'!Q:Q,'Transport-DB'!C:C,"="&amp;'Work DB'!C332,'Transport-DB'!F:F,"="&amp;'Work DB'!$M$4)</f>
        <v>0</v>
      </c>
      <c r="N332" s="191">
        <f>SUMIFS('Transport-DB'!Q:Q,'Transport-DB'!C:C,"="&amp;'Work DB'!C332,'Transport-DB'!F:F,"="&amp;'Work DB'!$N$4)</f>
        <v>0</v>
      </c>
      <c r="O332" s="191">
        <f>SUMIFS('Transport-DB'!Q:Q,'Transport-DB'!C:C,"="&amp;'Work DB'!C332,'Transport-DB'!F:F,"="&amp;'Work DB'!$O$4)</f>
        <v>0</v>
      </c>
      <c r="P332" s="191">
        <f>SUMIFS('Transport-DB'!Q:Q,'Transport-DB'!C:C,"="&amp;'Work DB'!C332,'Transport-DB'!F:F,"="&amp;'Work DB'!$P$4)</f>
        <v>0</v>
      </c>
      <c r="Q332" s="188">
        <f>SUMIFS('Transport-DB'!Q:Q,'Transport-DB'!C:C,"="&amp;'Work DB'!C332,'Transport-DB'!F:F,"="&amp;'Work DB'!$Q$4)</f>
        <v>0</v>
      </c>
      <c r="R332" s="189">
        <f>SUMIFS('Transport-DB'!Q:Q,'Transport-DB'!C:C,"="&amp;'Work DB'!C332,'Transport-DB'!F:F,"="&amp;'Work DB'!$R$4)</f>
        <v>0</v>
      </c>
      <c r="S332" s="190">
        <f t="shared" si="64"/>
        <v>0</v>
      </c>
      <c r="T332" s="191">
        <f t="shared" si="63"/>
        <v>0</v>
      </c>
      <c r="U332" s="191"/>
      <c r="V332" s="191"/>
      <c r="W332" s="191"/>
      <c r="X332" s="191"/>
      <c r="Y332" s="189"/>
      <c r="Z332" s="283"/>
      <c r="AA332" s="190">
        <f>SUMIFS('Transport-DB'!S:S,'Transport-DB'!C:C,"="&amp;'Work DB'!C332,'Transport-DB'!F:F,"="&amp;'Work DB'!$AA$4)</f>
        <v>0</v>
      </c>
      <c r="AB332" s="191">
        <f>SUMIFS('Transport-DB'!S:S,'Transport-DB'!C:C,"="&amp;'Work DB'!C332,'Transport-DB'!F:F,"="&amp;'Work DB'!$AB$4)</f>
        <v>0</v>
      </c>
      <c r="AC332" s="191">
        <f>SUMIFS('Transport-DB'!S:S,'Transport-DB'!C:C,"="&amp;'Work DB'!C332,'Transport-DB'!F:F,"="&amp;'Work DB'!$AC$4)</f>
        <v>0</v>
      </c>
      <c r="AD332" s="188">
        <f>SUMIFS('Transport-DB'!S:S,'Transport-DB'!C:C,"="&amp;'Work DB'!C332,'Transport-DB'!F:F,"="&amp;'Work DB'!$AD$4)</f>
        <v>0</v>
      </c>
      <c r="AE332" s="188">
        <f>SUMIFS('Transport-DB'!S:S,'Transport-DB'!C:C,"="&amp;'Work DB'!C332,'Transport-DB'!F:F,"="&amp;'Work DB'!$AE$4)</f>
        <v>0</v>
      </c>
      <c r="AF332" s="188">
        <f>SUMIFS('Transport-DB'!S:S,'Transport-DB'!C:C,"="&amp;'Work DB'!C332,'Transport-DB'!F:F,"="&amp;'Work DB'!$AF$4)</f>
        <v>0</v>
      </c>
      <c r="AG332" s="189"/>
      <c r="AH332" s="230">
        <f>SUMIFS('Transport-DB'!T:T,'Transport-DB'!C:C,"="&amp;'Work DB'!C332)</f>
        <v>0</v>
      </c>
      <c r="AI332" s="32"/>
      <c r="AJ332" s="29"/>
      <c r="AK332" s="30">
        <f>SUMIFS(Civil_DB[بتن],Civil_DB[تاریخ],"="&amp;'Work DB'!C332)</f>
        <v>0</v>
      </c>
      <c r="AL332" s="28"/>
      <c r="AM332" s="29"/>
      <c r="AN332" s="31"/>
      <c r="AO332" s="28"/>
      <c r="AP332" s="29"/>
      <c r="AQ332" s="29"/>
      <c r="AR332" s="30"/>
      <c r="AS332" s="28"/>
      <c r="AT332" s="29"/>
      <c r="AU332" s="30"/>
      <c r="AV332" s="206"/>
      <c r="AW332" s="29"/>
      <c r="AX332" s="29"/>
      <c r="AY332" s="29"/>
      <c r="AZ332" s="29"/>
      <c r="BA332" s="29"/>
      <c r="BB332" s="29"/>
      <c r="BC332" s="30"/>
      <c r="BD332" s="283"/>
      <c r="BE332" s="283"/>
      <c r="BF332" s="283"/>
      <c r="BG332" s="283"/>
      <c r="BH332" s="32"/>
      <c r="BI332" s="56"/>
      <c r="BJ332" s="509"/>
    </row>
    <row r="333" spans="2:62" s="15" customFormat="1" ht="21" x14ac:dyDescent="0.25">
      <c r="B333" s="47"/>
      <c r="C333" s="20">
        <f t="shared" si="65"/>
        <v>45698</v>
      </c>
      <c r="D333" s="190">
        <f>SUMIFS('Transport-DB'!R:R,'Transport-DB'!C:C,"="&amp;'Work DB'!C333,'Transport-DB'!F:F,"="&amp;'Work DB'!$D$4)</f>
        <v>0</v>
      </c>
      <c r="E333" s="191">
        <f>SUMIFS('Transport-DB'!R:R,'Transport-DB'!C:C,"="&amp;'Work DB'!C333,'Transport-DB'!F:F,"="&amp;'Work DB'!$E$4)</f>
        <v>0</v>
      </c>
      <c r="F333" s="191">
        <f>SUMIFS('Transport-DB'!R:R,'Transport-DB'!C:C,"="&amp;'Work DB'!C333,'Transport-DB'!F:F,"="&amp;'Work DB'!$F$4)</f>
        <v>0</v>
      </c>
      <c r="G333" s="191">
        <f>SUMIFS('Transport-DB'!R:R,'Transport-DB'!C:C,"="&amp;'Work DB'!C333,'Transport-DB'!F:F,"="&amp;'Work DB'!$G$4)</f>
        <v>0</v>
      </c>
      <c r="H333" s="188">
        <f>SUMIFS('Transport-DB'!R:R,'Transport-DB'!C:C,"="&amp;'Work DB'!C333,'Transport-DB'!F:F,"="&amp;'Work DB'!$H$4)</f>
        <v>0</v>
      </c>
      <c r="I333" s="191">
        <f>SUMIFS('Transport-DB'!R:R,'Transport-DB'!C:C,"="&amp;'Work DB'!C333,'Transport-DB'!F:F,"="&amp;'Work DB'!$I$4)</f>
        <v>0</v>
      </c>
      <c r="J333" s="483">
        <f>SUMIFS('Transport-DB'!R:R,'Transport-DB'!C:C,"="&amp;'Work DB'!C333,'Transport-DB'!F:F,"="&amp;'Work DB'!$J$4)</f>
        <v>0</v>
      </c>
      <c r="K333" s="190">
        <f>SUMIFS('Transport-DB'!Q:Q,'Transport-DB'!C:C,"="&amp;'Work DB'!C333,'Transport-DB'!F:F,"="&amp;'Work DB'!$K$4)</f>
        <v>0</v>
      </c>
      <c r="L333" s="191">
        <f>SUMIFS('Transport-DB'!Q:Q,'Transport-DB'!C:C,"="&amp;'Work DB'!C333,'Transport-DB'!F:F,"="&amp;'Work DB'!$L$4)</f>
        <v>0</v>
      </c>
      <c r="M333" s="191">
        <f>SUMIFS('Transport-DB'!Q:Q,'Transport-DB'!C:C,"="&amp;'Work DB'!C333,'Transport-DB'!F:F,"="&amp;'Work DB'!$M$4)</f>
        <v>0</v>
      </c>
      <c r="N333" s="191">
        <f>SUMIFS('Transport-DB'!Q:Q,'Transport-DB'!C:C,"="&amp;'Work DB'!C333,'Transport-DB'!F:F,"="&amp;'Work DB'!$N$4)</f>
        <v>0</v>
      </c>
      <c r="O333" s="191">
        <f>SUMIFS('Transport-DB'!Q:Q,'Transport-DB'!C:C,"="&amp;'Work DB'!C333,'Transport-DB'!F:F,"="&amp;'Work DB'!$O$4)</f>
        <v>0</v>
      </c>
      <c r="P333" s="191">
        <f>SUMIFS('Transport-DB'!Q:Q,'Transport-DB'!C:C,"="&amp;'Work DB'!C333,'Transport-DB'!F:F,"="&amp;'Work DB'!$P$4)</f>
        <v>0</v>
      </c>
      <c r="Q333" s="188">
        <f>SUMIFS('Transport-DB'!Q:Q,'Transport-DB'!C:C,"="&amp;'Work DB'!C333,'Transport-DB'!F:F,"="&amp;'Work DB'!$Q$4)</f>
        <v>0</v>
      </c>
      <c r="R333" s="189">
        <f>SUMIFS('Transport-DB'!Q:Q,'Transport-DB'!C:C,"="&amp;'Work DB'!C333,'Transport-DB'!F:F,"="&amp;'Work DB'!$R$4)</f>
        <v>0</v>
      </c>
      <c r="S333" s="190">
        <f t="shared" si="64"/>
        <v>0</v>
      </c>
      <c r="T333" s="191">
        <f t="shared" si="63"/>
        <v>0</v>
      </c>
      <c r="U333" s="191"/>
      <c r="V333" s="191"/>
      <c r="W333" s="191"/>
      <c r="X333" s="191"/>
      <c r="Y333" s="189"/>
      <c r="Z333" s="283"/>
      <c r="AA333" s="190">
        <f>SUMIFS('Transport-DB'!S:S,'Transport-DB'!C:C,"="&amp;'Work DB'!C333,'Transport-DB'!F:F,"="&amp;'Work DB'!$AA$4)</f>
        <v>0</v>
      </c>
      <c r="AB333" s="191">
        <f>SUMIFS('Transport-DB'!S:S,'Transport-DB'!C:C,"="&amp;'Work DB'!C333,'Transport-DB'!F:F,"="&amp;'Work DB'!$AB$4)</f>
        <v>0</v>
      </c>
      <c r="AC333" s="191">
        <f>SUMIFS('Transport-DB'!S:S,'Transport-DB'!C:C,"="&amp;'Work DB'!C333,'Transport-DB'!F:F,"="&amp;'Work DB'!$AC$4)</f>
        <v>0</v>
      </c>
      <c r="AD333" s="188">
        <f>SUMIFS('Transport-DB'!S:S,'Transport-DB'!C:C,"="&amp;'Work DB'!C333,'Transport-DB'!F:F,"="&amp;'Work DB'!$AD$4)</f>
        <v>0</v>
      </c>
      <c r="AE333" s="188">
        <f>SUMIFS('Transport-DB'!S:S,'Transport-DB'!C:C,"="&amp;'Work DB'!C333,'Transport-DB'!F:F,"="&amp;'Work DB'!$AE$4)</f>
        <v>0</v>
      </c>
      <c r="AF333" s="188">
        <f>SUMIFS('Transport-DB'!S:S,'Transport-DB'!C:C,"="&amp;'Work DB'!C333,'Transport-DB'!F:F,"="&amp;'Work DB'!$AF$4)</f>
        <v>0</v>
      </c>
      <c r="AG333" s="189"/>
      <c r="AH333" s="230">
        <f>SUMIFS('Transport-DB'!T:T,'Transport-DB'!C:C,"="&amp;'Work DB'!C333)</f>
        <v>0</v>
      </c>
      <c r="AI333" s="32"/>
      <c r="AJ333" s="29"/>
      <c r="AK333" s="30">
        <f>SUMIFS(Civil_DB[بتن],Civil_DB[تاریخ],"="&amp;'Work DB'!C333)</f>
        <v>0</v>
      </c>
      <c r="AL333" s="28"/>
      <c r="AM333" s="29"/>
      <c r="AN333" s="31"/>
      <c r="AO333" s="28"/>
      <c r="AP333" s="29"/>
      <c r="AQ333" s="29"/>
      <c r="AR333" s="30"/>
      <c r="AS333" s="28"/>
      <c r="AT333" s="29"/>
      <c r="AU333" s="30"/>
      <c r="AV333" s="206"/>
      <c r="AW333" s="29"/>
      <c r="AX333" s="29"/>
      <c r="AY333" s="29"/>
      <c r="AZ333" s="29"/>
      <c r="BA333" s="29"/>
      <c r="BB333" s="29"/>
      <c r="BC333" s="30"/>
      <c r="BD333" s="283"/>
      <c r="BE333" s="283"/>
      <c r="BF333" s="283"/>
      <c r="BG333" s="283"/>
      <c r="BH333" s="32"/>
      <c r="BI333" s="56"/>
      <c r="BJ333" s="509"/>
    </row>
    <row r="334" spans="2:62" s="15" customFormat="1" ht="21" x14ac:dyDescent="0.25">
      <c r="B334" s="47"/>
      <c r="C334" s="20">
        <f t="shared" si="65"/>
        <v>45699</v>
      </c>
      <c r="D334" s="190">
        <f>SUMIFS('Transport-DB'!R:R,'Transport-DB'!C:C,"="&amp;'Work DB'!C334,'Transport-DB'!F:F,"="&amp;'Work DB'!$D$4)</f>
        <v>0</v>
      </c>
      <c r="E334" s="191">
        <f>SUMIFS('Transport-DB'!R:R,'Transport-DB'!C:C,"="&amp;'Work DB'!C334,'Transport-DB'!F:F,"="&amp;'Work DB'!$E$4)</f>
        <v>0</v>
      </c>
      <c r="F334" s="191">
        <f>SUMIFS('Transport-DB'!R:R,'Transport-DB'!C:C,"="&amp;'Work DB'!C334,'Transport-DB'!F:F,"="&amp;'Work DB'!$F$4)</f>
        <v>0</v>
      </c>
      <c r="G334" s="191">
        <f>SUMIFS('Transport-DB'!R:R,'Transport-DB'!C:C,"="&amp;'Work DB'!C334,'Transport-DB'!F:F,"="&amp;'Work DB'!$G$4)</f>
        <v>0</v>
      </c>
      <c r="H334" s="188">
        <f>SUMIFS('Transport-DB'!R:R,'Transport-DB'!C:C,"="&amp;'Work DB'!C334,'Transport-DB'!F:F,"="&amp;'Work DB'!$H$4)</f>
        <v>0</v>
      </c>
      <c r="I334" s="191">
        <f>SUMIFS('Transport-DB'!R:R,'Transport-DB'!C:C,"="&amp;'Work DB'!C334,'Transport-DB'!F:F,"="&amp;'Work DB'!$I$4)</f>
        <v>0</v>
      </c>
      <c r="J334" s="483">
        <f>SUMIFS('Transport-DB'!R:R,'Transport-DB'!C:C,"="&amp;'Work DB'!C334,'Transport-DB'!F:F,"="&amp;'Work DB'!$J$4)</f>
        <v>0</v>
      </c>
      <c r="K334" s="190">
        <f>SUMIFS('Transport-DB'!Q:Q,'Transport-DB'!C:C,"="&amp;'Work DB'!C334,'Transport-DB'!F:F,"="&amp;'Work DB'!$K$4)</f>
        <v>0</v>
      </c>
      <c r="L334" s="191">
        <f>SUMIFS('Transport-DB'!Q:Q,'Transport-DB'!C:C,"="&amp;'Work DB'!C334,'Transport-DB'!F:F,"="&amp;'Work DB'!$L$4)</f>
        <v>0</v>
      </c>
      <c r="M334" s="191">
        <f>SUMIFS('Transport-DB'!Q:Q,'Transport-DB'!C:C,"="&amp;'Work DB'!C334,'Transport-DB'!F:F,"="&amp;'Work DB'!$M$4)</f>
        <v>0</v>
      </c>
      <c r="N334" s="191">
        <f>SUMIFS('Transport-DB'!Q:Q,'Transport-DB'!C:C,"="&amp;'Work DB'!C334,'Transport-DB'!F:F,"="&amp;'Work DB'!$N$4)</f>
        <v>0</v>
      </c>
      <c r="O334" s="191">
        <f>SUMIFS('Transport-DB'!Q:Q,'Transport-DB'!C:C,"="&amp;'Work DB'!C334,'Transport-DB'!F:F,"="&amp;'Work DB'!$O$4)</f>
        <v>0</v>
      </c>
      <c r="P334" s="191">
        <f>SUMIFS('Transport-DB'!Q:Q,'Transport-DB'!C:C,"="&amp;'Work DB'!C334,'Transport-DB'!F:F,"="&amp;'Work DB'!$P$4)</f>
        <v>0</v>
      </c>
      <c r="Q334" s="188">
        <f>SUMIFS('Transport-DB'!Q:Q,'Transport-DB'!C:C,"="&amp;'Work DB'!C334,'Transport-DB'!F:F,"="&amp;'Work DB'!$Q$4)</f>
        <v>0</v>
      </c>
      <c r="R334" s="189">
        <f>SUMIFS('Transport-DB'!Q:Q,'Transport-DB'!C:C,"="&amp;'Work DB'!C334,'Transport-DB'!F:F,"="&amp;'Work DB'!$R$4)</f>
        <v>0</v>
      </c>
      <c r="S334" s="190">
        <f t="shared" si="64"/>
        <v>0</v>
      </c>
      <c r="T334" s="191">
        <f t="shared" si="63"/>
        <v>0</v>
      </c>
      <c r="U334" s="191"/>
      <c r="V334" s="191"/>
      <c r="W334" s="191"/>
      <c r="X334" s="191"/>
      <c r="Y334" s="189"/>
      <c r="Z334" s="283"/>
      <c r="AA334" s="190">
        <f>SUMIFS('Transport-DB'!S:S,'Transport-DB'!C:C,"="&amp;'Work DB'!C334,'Transport-DB'!F:F,"="&amp;'Work DB'!$AA$4)</f>
        <v>0</v>
      </c>
      <c r="AB334" s="191">
        <f>SUMIFS('Transport-DB'!S:S,'Transport-DB'!C:C,"="&amp;'Work DB'!C334,'Transport-DB'!F:F,"="&amp;'Work DB'!$AB$4)</f>
        <v>0</v>
      </c>
      <c r="AC334" s="191">
        <f>SUMIFS('Transport-DB'!S:S,'Transport-DB'!C:C,"="&amp;'Work DB'!C334,'Transport-DB'!F:F,"="&amp;'Work DB'!$AC$4)</f>
        <v>0</v>
      </c>
      <c r="AD334" s="188">
        <f>SUMIFS('Transport-DB'!S:S,'Transport-DB'!C:C,"="&amp;'Work DB'!C334,'Transport-DB'!F:F,"="&amp;'Work DB'!$AD$4)</f>
        <v>0</v>
      </c>
      <c r="AE334" s="188">
        <f>SUMIFS('Transport-DB'!S:S,'Transport-DB'!C:C,"="&amp;'Work DB'!C334,'Transport-DB'!F:F,"="&amp;'Work DB'!$AE$4)</f>
        <v>0</v>
      </c>
      <c r="AF334" s="188">
        <f>SUMIFS('Transport-DB'!S:S,'Transport-DB'!C:C,"="&amp;'Work DB'!C334,'Transport-DB'!F:F,"="&amp;'Work DB'!$AF$4)</f>
        <v>0</v>
      </c>
      <c r="AG334" s="189"/>
      <c r="AH334" s="230">
        <f>SUMIFS('Transport-DB'!T:T,'Transport-DB'!C:C,"="&amp;'Work DB'!C334)</f>
        <v>0</v>
      </c>
      <c r="AI334" s="32"/>
      <c r="AJ334" s="29"/>
      <c r="AK334" s="30">
        <f>SUMIFS(Civil_DB[بتن],Civil_DB[تاریخ],"="&amp;'Work DB'!C334)</f>
        <v>0</v>
      </c>
      <c r="AL334" s="28"/>
      <c r="AM334" s="29"/>
      <c r="AN334" s="31"/>
      <c r="AO334" s="28"/>
      <c r="AP334" s="29"/>
      <c r="AQ334" s="29"/>
      <c r="AR334" s="30"/>
      <c r="AS334" s="28"/>
      <c r="AT334" s="29"/>
      <c r="AU334" s="30"/>
      <c r="AV334" s="206"/>
      <c r="AW334" s="29"/>
      <c r="AX334" s="29"/>
      <c r="AY334" s="29"/>
      <c r="AZ334" s="29"/>
      <c r="BA334" s="29"/>
      <c r="BB334" s="29"/>
      <c r="BC334" s="30"/>
      <c r="BD334" s="283"/>
      <c r="BE334" s="283"/>
      <c r="BF334" s="283"/>
      <c r="BG334" s="283"/>
      <c r="BH334" s="32"/>
      <c r="BI334" s="56"/>
      <c r="BJ334" s="509"/>
    </row>
    <row r="335" spans="2:62" s="15" customFormat="1" ht="21" x14ac:dyDescent="0.25">
      <c r="B335" s="47"/>
      <c r="C335" s="20">
        <f t="shared" si="65"/>
        <v>45700</v>
      </c>
      <c r="D335" s="190">
        <f>SUMIFS('Transport-DB'!R:R,'Transport-DB'!C:C,"="&amp;'Work DB'!C335,'Transport-DB'!F:F,"="&amp;'Work DB'!$D$4)</f>
        <v>0</v>
      </c>
      <c r="E335" s="191">
        <f>SUMIFS('Transport-DB'!R:R,'Transport-DB'!C:C,"="&amp;'Work DB'!C335,'Transport-DB'!F:F,"="&amp;'Work DB'!$E$4)</f>
        <v>0</v>
      </c>
      <c r="F335" s="191">
        <f>SUMIFS('Transport-DB'!R:R,'Transport-DB'!C:C,"="&amp;'Work DB'!C335,'Transport-DB'!F:F,"="&amp;'Work DB'!$F$4)</f>
        <v>0</v>
      </c>
      <c r="G335" s="191">
        <f>SUMIFS('Transport-DB'!R:R,'Transport-DB'!C:C,"="&amp;'Work DB'!C335,'Transport-DB'!F:F,"="&amp;'Work DB'!$G$4)</f>
        <v>0</v>
      </c>
      <c r="H335" s="188">
        <f>SUMIFS('Transport-DB'!R:R,'Transport-DB'!C:C,"="&amp;'Work DB'!C335,'Transport-DB'!F:F,"="&amp;'Work DB'!$H$4)</f>
        <v>0</v>
      </c>
      <c r="I335" s="191">
        <f>SUMIFS('Transport-DB'!R:R,'Transport-DB'!C:C,"="&amp;'Work DB'!C335,'Transport-DB'!F:F,"="&amp;'Work DB'!$I$4)</f>
        <v>0</v>
      </c>
      <c r="J335" s="483">
        <f>SUMIFS('Transport-DB'!R:R,'Transport-DB'!C:C,"="&amp;'Work DB'!C335,'Transport-DB'!F:F,"="&amp;'Work DB'!$J$4)</f>
        <v>0</v>
      </c>
      <c r="K335" s="190">
        <f>SUMIFS('Transport-DB'!Q:Q,'Transport-DB'!C:C,"="&amp;'Work DB'!C335,'Transport-DB'!F:F,"="&amp;'Work DB'!$K$4)</f>
        <v>0</v>
      </c>
      <c r="L335" s="191">
        <f>SUMIFS('Transport-DB'!Q:Q,'Transport-DB'!C:C,"="&amp;'Work DB'!C335,'Transport-DB'!F:F,"="&amp;'Work DB'!$L$4)</f>
        <v>0</v>
      </c>
      <c r="M335" s="191">
        <f>SUMIFS('Transport-DB'!Q:Q,'Transport-DB'!C:C,"="&amp;'Work DB'!C335,'Transport-DB'!F:F,"="&amp;'Work DB'!$M$4)</f>
        <v>0</v>
      </c>
      <c r="N335" s="191">
        <f>SUMIFS('Transport-DB'!Q:Q,'Transport-DB'!C:C,"="&amp;'Work DB'!C335,'Transport-DB'!F:F,"="&amp;'Work DB'!$N$4)</f>
        <v>0</v>
      </c>
      <c r="O335" s="191">
        <f>SUMIFS('Transport-DB'!Q:Q,'Transport-DB'!C:C,"="&amp;'Work DB'!C335,'Transport-DB'!F:F,"="&amp;'Work DB'!$O$4)</f>
        <v>0</v>
      </c>
      <c r="P335" s="191">
        <f>SUMIFS('Transport-DB'!Q:Q,'Transport-DB'!C:C,"="&amp;'Work DB'!C335,'Transport-DB'!F:F,"="&amp;'Work DB'!$P$4)</f>
        <v>0</v>
      </c>
      <c r="Q335" s="188">
        <f>SUMIFS('Transport-DB'!Q:Q,'Transport-DB'!C:C,"="&amp;'Work DB'!C335,'Transport-DB'!F:F,"="&amp;'Work DB'!$Q$4)</f>
        <v>0</v>
      </c>
      <c r="R335" s="189">
        <f>SUMIFS('Transport-DB'!Q:Q,'Transport-DB'!C:C,"="&amp;'Work DB'!C335,'Transport-DB'!F:F,"="&amp;'Work DB'!$R$4)</f>
        <v>0</v>
      </c>
      <c r="S335" s="190">
        <f t="shared" si="64"/>
        <v>0</v>
      </c>
      <c r="T335" s="191">
        <f t="shared" si="63"/>
        <v>0</v>
      </c>
      <c r="U335" s="191"/>
      <c r="V335" s="191"/>
      <c r="W335" s="191"/>
      <c r="X335" s="191"/>
      <c r="Y335" s="189"/>
      <c r="Z335" s="283"/>
      <c r="AA335" s="190">
        <f>SUMIFS('Transport-DB'!S:S,'Transport-DB'!C:C,"="&amp;'Work DB'!C335,'Transport-DB'!F:F,"="&amp;'Work DB'!$AA$4)</f>
        <v>0</v>
      </c>
      <c r="AB335" s="191">
        <f>SUMIFS('Transport-DB'!S:S,'Transport-DB'!C:C,"="&amp;'Work DB'!C335,'Transport-DB'!F:F,"="&amp;'Work DB'!$AB$4)</f>
        <v>0</v>
      </c>
      <c r="AC335" s="191">
        <f>SUMIFS('Transport-DB'!S:S,'Transport-DB'!C:C,"="&amp;'Work DB'!C335,'Transport-DB'!F:F,"="&amp;'Work DB'!$AC$4)</f>
        <v>0</v>
      </c>
      <c r="AD335" s="188">
        <f>SUMIFS('Transport-DB'!S:S,'Transport-DB'!C:C,"="&amp;'Work DB'!C335,'Transport-DB'!F:F,"="&amp;'Work DB'!$AD$4)</f>
        <v>0</v>
      </c>
      <c r="AE335" s="188">
        <f>SUMIFS('Transport-DB'!S:S,'Transport-DB'!C:C,"="&amp;'Work DB'!C335,'Transport-DB'!F:F,"="&amp;'Work DB'!$AE$4)</f>
        <v>0</v>
      </c>
      <c r="AF335" s="188">
        <f>SUMIFS('Transport-DB'!S:S,'Transport-DB'!C:C,"="&amp;'Work DB'!C335,'Transport-DB'!F:F,"="&amp;'Work DB'!$AF$4)</f>
        <v>0</v>
      </c>
      <c r="AG335" s="189"/>
      <c r="AH335" s="230">
        <f>SUMIFS('Transport-DB'!T:T,'Transport-DB'!C:C,"="&amp;'Work DB'!C335)</f>
        <v>0</v>
      </c>
      <c r="AI335" s="32"/>
      <c r="AJ335" s="29"/>
      <c r="AK335" s="30">
        <f>SUMIFS(Civil_DB[بتن],Civil_DB[تاریخ],"="&amp;'Work DB'!C335)</f>
        <v>0</v>
      </c>
      <c r="AL335" s="28"/>
      <c r="AM335" s="29"/>
      <c r="AN335" s="31"/>
      <c r="AO335" s="28"/>
      <c r="AP335" s="29"/>
      <c r="AQ335" s="29"/>
      <c r="AR335" s="30"/>
      <c r="AS335" s="28"/>
      <c r="AT335" s="29"/>
      <c r="AU335" s="30"/>
      <c r="AV335" s="206"/>
      <c r="AW335" s="29"/>
      <c r="AX335" s="29"/>
      <c r="AY335" s="29"/>
      <c r="AZ335" s="29"/>
      <c r="BA335" s="29"/>
      <c r="BB335" s="29"/>
      <c r="BC335" s="30"/>
      <c r="BD335" s="283"/>
      <c r="BE335" s="283"/>
      <c r="BF335" s="283"/>
      <c r="BG335" s="283"/>
      <c r="BH335" s="32"/>
      <c r="BI335" s="56"/>
      <c r="BJ335" s="509"/>
    </row>
    <row r="336" spans="2:62" s="15" customFormat="1" ht="21" x14ac:dyDescent="0.25">
      <c r="B336" s="47"/>
      <c r="C336" s="20">
        <f t="shared" si="65"/>
        <v>45701</v>
      </c>
      <c r="D336" s="190">
        <f>SUMIFS('Transport-DB'!R:R,'Transport-DB'!C:C,"="&amp;'Work DB'!C336,'Transport-DB'!F:F,"="&amp;'Work DB'!$D$4)</f>
        <v>0</v>
      </c>
      <c r="E336" s="191">
        <f>SUMIFS('Transport-DB'!R:R,'Transport-DB'!C:C,"="&amp;'Work DB'!C336,'Transport-DB'!F:F,"="&amp;'Work DB'!$E$4)</f>
        <v>0</v>
      </c>
      <c r="F336" s="191">
        <f>SUMIFS('Transport-DB'!R:R,'Transport-DB'!C:C,"="&amp;'Work DB'!C336,'Transport-DB'!F:F,"="&amp;'Work DB'!$F$4)</f>
        <v>0</v>
      </c>
      <c r="G336" s="191">
        <f>SUMIFS('Transport-DB'!R:R,'Transport-DB'!C:C,"="&amp;'Work DB'!C336,'Transport-DB'!F:F,"="&amp;'Work DB'!$G$4)</f>
        <v>0</v>
      </c>
      <c r="H336" s="188">
        <f>SUMIFS('Transport-DB'!R:R,'Transport-DB'!C:C,"="&amp;'Work DB'!C336,'Transport-DB'!F:F,"="&amp;'Work DB'!$H$4)</f>
        <v>0</v>
      </c>
      <c r="I336" s="191">
        <f>SUMIFS('Transport-DB'!R:R,'Transport-DB'!C:C,"="&amp;'Work DB'!C336,'Transport-DB'!F:F,"="&amp;'Work DB'!$I$4)</f>
        <v>0</v>
      </c>
      <c r="J336" s="483">
        <f>SUMIFS('Transport-DB'!R:R,'Transport-DB'!C:C,"="&amp;'Work DB'!C336,'Transport-DB'!F:F,"="&amp;'Work DB'!$J$4)</f>
        <v>0</v>
      </c>
      <c r="K336" s="190">
        <f>SUMIFS('Transport-DB'!Q:Q,'Transport-DB'!C:C,"="&amp;'Work DB'!C336,'Transport-DB'!F:F,"="&amp;'Work DB'!$K$4)</f>
        <v>0</v>
      </c>
      <c r="L336" s="191">
        <f>SUMIFS('Transport-DB'!Q:Q,'Transport-DB'!C:C,"="&amp;'Work DB'!C336,'Transport-DB'!F:F,"="&amp;'Work DB'!$L$4)</f>
        <v>0</v>
      </c>
      <c r="M336" s="191">
        <f>SUMIFS('Transport-DB'!Q:Q,'Transport-DB'!C:C,"="&amp;'Work DB'!C336,'Transport-DB'!F:F,"="&amp;'Work DB'!$M$4)</f>
        <v>0</v>
      </c>
      <c r="N336" s="191">
        <f>SUMIFS('Transport-DB'!Q:Q,'Transport-DB'!C:C,"="&amp;'Work DB'!C336,'Transport-DB'!F:F,"="&amp;'Work DB'!$N$4)</f>
        <v>0</v>
      </c>
      <c r="O336" s="191">
        <f>SUMIFS('Transport-DB'!Q:Q,'Transport-DB'!C:C,"="&amp;'Work DB'!C336,'Transport-DB'!F:F,"="&amp;'Work DB'!$O$4)</f>
        <v>0</v>
      </c>
      <c r="P336" s="191">
        <f>SUMIFS('Transport-DB'!Q:Q,'Transport-DB'!C:C,"="&amp;'Work DB'!C336,'Transport-DB'!F:F,"="&amp;'Work DB'!$P$4)</f>
        <v>0</v>
      </c>
      <c r="Q336" s="188">
        <f>SUMIFS('Transport-DB'!Q:Q,'Transport-DB'!C:C,"="&amp;'Work DB'!C336,'Transport-DB'!F:F,"="&amp;'Work DB'!$Q$4)</f>
        <v>0</v>
      </c>
      <c r="R336" s="189">
        <f>SUMIFS('Transport-DB'!Q:Q,'Transport-DB'!C:C,"="&amp;'Work DB'!C336,'Transport-DB'!F:F,"="&amp;'Work DB'!$R$4)</f>
        <v>0</v>
      </c>
      <c r="S336" s="190">
        <f t="shared" si="64"/>
        <v>0</v>
      </c>
      <c r="T336" s="191">
        <f t="shared" si="63"/>
        <v>0</v>
      </c>
      <c r="U336" s="191"/>
      <c r="V336" s="191"/>
      <c r="W336" s="191"/>
      <c r="X336" s="191"/>
      <c r="Y336" s="189"/>
      <c r="Z336" s="283"/>
      <c r="AA336" s="190">
        <f>SUMIFS('Transport-DB'!S:S,'Transport-DB'!C:C,"="&amp;'Work DB'!C336,'Transport-DB'!F:F,"="&amp;'Work DB'!$AA$4)</f>
        <v>0</v>
      </c>
      <c r="AB336" s="191">
        <f>SUMIFS('Transport-DB'!S:S,'Transport-DB'!C:C,"="&amp;'Work DB'!C336,'Transport-DB'!F:F,"="&amp;'Work DB'!$AB$4)</f>
        <v>0</v>
      </c>
      <c r="AC336" s="191">
        <f>SUMIFS('Transport-DB'!S:S,'Transport-DB'!C:C,"="&amp;'Work DB'!C336,'Transport-DB'!F:F,"="&amp;'Work DB'!$AC$4)</f>
        <v>0</v>
      </c>
      <c r="AD336" s="188">
        <f>SUMIFS('Transport-DB'!S:S,'Transport-DB'!C:C,"="&amp;'Work DB'!C336,'Transport-DB'!F:F,"="&amp;'Work DB'!$AD$4)</f>
        <v>0</v>
      </c>
      <c r="AE336" s="188">
        <f>SUMIFS('Transport-DB'!S:S,'Transport-DB'!C:C,"="&amp;'Work DB'!C336,'Transport-DB'!F:F,"="&amp;'Work DB'!$AE$4)</f>
        <v>0</v>
      </c>
      <c r="AF336" s="188">
        <f>SUMIFS('Transport-DB'!S:S,'Transport-DB'!C:C,"="&amp;'Work DB'!C336,'Transport-DB'!F:F,"="&amp;'Work DB'!$AF$4)</f>
        <v>0</v>
      </c>
      <c r="AG336" s="189"/>
      <c r="AH336" s="230">
        <f>SUMIFS('Transport-DB'!T:T,'Transport-DB'!C:C,"="&amp;'Work DB'!C336)</f>
        <v>0</v>
      </c>
      <c r="AI336" s="32"/>
      <c r="AJ336" s="29"/>
      <c r="AK336" s="30">
        <f>SUMIFS(Civil_DB[بتن],Civil_DB[تاریخ],"="&amp;'Work DB'!C336)</f>
        <v>0</v>
      </c>
      <c r="AL336" s="28"/>
      <c r="AM336" s="29"/>
      <c r="AN336" s="31"/>
      <c r="AO336" s="28"/>
      <c r="AP336" s="29"/>
      <c r="AQ336" s="29"/>
      <c r="AR336" s="30"/>
      <c r="AS336" s="28"/>
      <c r="AT336" s="29"/>
      <c r="AU336" s="30"/>
      <c r="AV336" s="206"/>
      <c r="AW336" s="29"/>
      <c r="AX336" s="29"/>
      <c r="AY336" s="29"/>
      <c r="AZ336" s="29"/>
      <c r="BA336" s="29"/>
      <c r="BB336" s="29"/>
      <c r="BC336" s="30"/>
      <c r="BD336" s="283"/>
      <c r="BE336" s="283"/>
      <c r="BF336" s="283"/>
      <c r="BG336" s="283"/>
      <c r="BH336" s="32"/>
      <c r="BI336" s="56"/>
      <c r="BJ336" s="509"/>
    </row>
    <row r="337" spans="2:62" s="15" customFormat="1" ht="21" x14ac:dyDescent="0.25">
      <c r="B337" s="47"/>
      <c r="C337" s="20">
        <f t="shared" si="65"/>
        <v>45702</v>
      </c>
      <c r="D337" s="190">
        <f>SUMIFS('Transport-DB'!R:R,'Transport-DB'!C:C,"="&amp;'Work DB'!C337,'Transport-DB'!F:F,"="&amp;'Work DB'!$D$4)</f>
        <v>0</v>
      </c>
      <c r="E337" s="191">
        <f>SUMIFS('Transport-DB'!R:R,'Transport-DB'!C:C,"="&amp;'Work DB'!C337,'Transport-DB'!F:F,"="&amp;'Work DB'!$E$4)</f>
        <v>0</v>
      </c>
      <c r="F337" s="191">
        <f>SUMIFS('Transport-DB'!R:R,'Transport-DB'!C:C,"="&amp;'Work DB'!C337,'Transport-DB'!F:F,"="&amp;'Work DB'!$F$4)</f>
        <v>0</v>
      </c>
      <c r="G337" s="191">
        <f>SUMIFS('Transport-DB'!R:R,'Transport-DB'!C:C,"="&amp;'Work DB'!C337,'Transport-DB'!F:F,"="&amp;'Work DB'!$G$4)</f>
        <v>0</v>
      </c>
      <c r="H337" s="188">
        <f>SUMIFS('Transport-DB'!R:R,'Transport-DB'!C:C,"="&amp;'Work DB'!C337,'Transport-DB'!F:F,"="&amp;'Work DB'!$H$4)</f>
        <v>0</v>
      </c>
      <c r="I337" s="191">
        <f>SUMIFS('Transport-DB'!R:R,'Transport-DB'!C:C,"="&amp;'Work DB'!C337,'Transport-DB'!F:F,"="&amp;'Work DB'!$I$4)</f>
        <v>0</v>
      </c>
      <c r="J337" s="483">
        <f>SUMIFS('Transport-DB'!R:R,'Transport-DB'!C:C,"="&amp;'Work DB'!C337,'Transport-DB'!F:F,"="&amp;'Work DB'!$J$4)</f>
        <v>0</v>
      </c>
      <c r="K337" s="190">
        <f>SUMIFS('Transport-DB'!Q:Q,'Transport-DB'!C:C,"="&amp;'Work DB'!C337,'Transport-DB'!F:F,"="&amp;'Work DB'!$K$4)</f>
        <v>0</v>
      </c>
      <c r="L337" s="191">
        <f>SUMIFS('Transport-DB'!Q:Q,'Transport-DB'!C:C,"="&amp;'Work DB'!C337,'Transport-DB'!F:F,"="&amp;'Work DB'!$L$4)</f>
        <v>0</v>
      </c>
      <c r="M337" s="191">
        <f>SUMIFS('Transport-DB'!Q:Q,'Transport-DB'!C:C,"="&amp;'Work DB'!C337,'Transport-DB'!F:F,"="&amp;'Work DB'!$M$4)</f>
        <v>0</v>
      </c>
      <c r="N337" s="191">
        <f>SUMIFS('Transport-DB'!Q:Q,'Transport-DB'!C:C,"="&amp;'Work DB'!C337,'Transport-DB'!F:F,"="&amp;'Work DB'!$N$4)</f>
        <v>0</v>
      </c>
      <c r="O337" s="191">
        <f>SUMIFS('Transport-DB'!Q:Q,'Transport-DB'!C:C,"="&amp;'Work DB'!C337,'Transport-DB'!F:F,"="&amp;'Work DB'!$O$4)</f>
        <v>0</v>
      </c>
      <c r="P337" s="191">
        <f>SUMIFS('Transport-DB'!Q:Q,'Transport-DB'!C:C,"="&amp;'Work DB'!C337,'Transport-DB'!F:F,"="&amp;'Work DB'!$P$4)</f>
        <v>0</v>
      </c>
      <c r="Q337" s="188">
        <f>SUMIFS('Transport-DB'!Q:Q,'Transport-DB'!C:C,"="&amp;'Work DB'!C337,'Transport-DB'!F:F,"="&amp;'Work DB'!$Q$4)</f>
        <v>0</v>
      </c>
      <c r="R337" s="189">
        <f>SUMIFS('Transport-DB'!Q:Q,'Transport-DB'!C:C,"="&amp;'Work DB'!C337,'Transport-DB'!F:F,"="&amp;'Work DB'!$R$4)</f>
        <v>0</v>
      </c>
      <c r="S337" s="190">
        <f t="shared" si="64"/>
        <v>0</v>
      </c>
      <c r="T337" s="191">
        <f t="shared" si="63"/>
        <v>0</v>
      </c>
      <c r="U337" s="191"/>
      <c r="V337" s="191"/>
      <c r="W337" s="191"/>
      <c r="X337" s="191"/>
      <c r="Y337" s="189"/>
      <c r="Z337" s="283"/>
      <c r="AA337" s="190">
        <f>SUMIFS('Transport-DB'!S:S,'Transport-DB'!C:C,"="&amp;'Work DB'!C337,'Transport-DB'!F:F,"="&amp;'Work DB'!$AA$4)</f>
        <v>0</v>
      </c>
      <c r="AB337" s="191">
        <f>SUMIFS('Transport-DB'!S:S,'Transport-DB'!C:C,"="&amp;'Work DB'!C337,'Transport-DB'!F:F,"="&amp;'Work DB'!$AB$4)</f>
        <v>0</v>
      </c>
      <c r="AC337" s="191">
        <f>SUMIFS('Transport-DB'!S:S,'Transport-DB'!C:C,"="&amp;'Work DB'!C337,'Transport-DB'!F:F,"="&amp;'Work DB'!$AC$4)</f>
        <v>0</v>
      </c>
      <c r="AD337" s="188">
        <f>SUMIFS('Transport-DB'!S:S,'Transport-DB'!C:C,"="&amp;'Work DB'!C337,'Transport-DB'!F:F,"="&amp;'Work DB'!$AD$4)</f>
        <v>0</v>
      </c>
      <c r="AE337" s="188">
        <f>SUMIFS('Transport-DB'!S:S,'Transport-DB'!C:C,"="&amp;'Work DB'!C337,'Transport-DB'!F:F,"="&amp;'Work DB'!$AE$4)</f>
        <v>0</v>
      </c>
      <c r="AF337" s="188">
        <f>SUMIFS('Transport-DB'!S:S,'Transport-DB'!C:C,"="&amp;'Work DB'!C337,'Transport-DB'!F:F,"="&amp;'Work DB'!$AF$4)</f>
        <v>0</v>
      </c>
      <c r="AG337" s="189"/>
      <c r="AH337" s="230">
        <f>SUMIFS('Transport-DB'!T:T,'Transport-DB'!C:C,"="&amp;'Work DB'!C337)</f>
        <v>0</v>
      </c>
      <c r="AI337" s="32"/>
      <c r="AJ337" s="29"/>
      <c r="AK337" s="30">
        <f>SUMIFS(Civil_DB[بتن],Civil_DB[تاریخ],"="&amp;'Work DB'!C337)</f>
        <v>0</v>
      </c>
      <c r="AL337" s="28"/>
      <c r="AM337" s="29"/>
      <c r="AN337" s="31"/>
      <c r="AO337" s="28"/>
      <c r="AP337" s="29"/>
      <c r="AQ337" s="29"/>
      <c r="AR337" s="30"/>
      <c r="AS337" s="28"/>
      <c r="AT337" s="29"/>
      <c r="AU337" s="30"/>
      <c r="AV337" s="206"/>
      <c r="AW337" s="29"/>
      <c r="AX337" s="29"/>
      <c r="AY337" s="29"/>
      <c r="AZ337" s="29"/>
      <c r="BA337" s="29"/>
      <c r="BB337" s="29"/>
      <c r="BC337" s="30"/>
      <c r="BD337" s="283"/>
      <c r="BE337" s="283"/>
      <c r="BF337" s="283"/>
      <c r="BG337" s="283"/>
      <c r="BH337" s="32"/>
      <c r="BI337" s="56"/>
      <c r="BJ337" s="509"/>
    </row>
    <row r="338" spans="2:62" s="15" customFormat="1" ht="21" x14ac:dyDescent="0.25">
      <c r="B338" s="47"/>
      <c r="C338" s="20">
        <f t="shared" si="65"/>
        <v>45703</v>
      </c>
      <c r="D338" s="190">
        <f>SUMIFS('Transport-DB'!R:R,'Transport-DB'!C:C,"="&amp;'Work DB'!C338,'Transport-DB'!F:F,"="&amp;'Work DB'!$D$4)</f>
        <v>0</v>
      </c>
      <c r="E338" s="191">
        <f>SUMIFS('Transport-DB'!R:R,'Transport-DB'!C:C,"="&amp;'Work DB'!C338,'Transport-DB'!F:F,"="&amp;'Work DB'!$E$4)</f>
        <v>0</v>
      </c>
      <c r="F338" s="191">
        <f>SUMIFS('Transport-DB'!R:R,'Transport-DB'!C:C,"="&amp;'Work DB'!C338,'Transport-DB'!F:F,"="&amp;'Work DB'!$F$4)</f>
        <v>0</v>
      </c>
      <c r="G338" s="191">
        <f>SUMIFS('Transport-DB'!R:R,'Transport-DB'!C:C,"="&amp;'Work DB'!C338,'Transport-DB'!F:F,"="&amp;'Work DB'!$G$4)</f>
        <v>0</v>
      </c>
      <c r="H338" s="188">
        <f>SUMIFS('Transport-DB'!R:R,'Transport-DB'!C:C,"="&amp;'Work DB'!C338,'Transport-DB'!F:F,"="&amp;'Work DB'!$H$4)</f>
        <v>0</v>
      </c>
      <c r="I338" s="191">
        <f>SUMIFS('Transport-DB'!R:R,'Transport-DB'!C:C,"="&amp;'Work DB'!C338,'Transport-DB'!F:F,"="&amp;'Work DB'!$I$4)</f>
        <v>0</v>
      </c>
      <c r="J338" s="483">
        <f>SUMIFS('Transport-DB'!R:R,'Transport-DB'!C:C,"="&amp;'Work DB'!C338,'Transport-DB'!F:F,"="&amp;'Work DB'!$J$4)</f>
        <v>0</v>
      </c>
      <c r="K338" s="190">
        <f>SUMIFS('Transport-DB'!Q:Q,'Transport-DB'!C:C,"="&amp;'Work DB'!C338,'Transport-DB'!F:F,"="&amp;'Work DB'!$K$4)</f>
        <v>0</v>
      </c>
      <c r="L338" s="191">
        <f>SUMIFS('Transport-DB'!Q:Q,'Transport-DB'!C:C,"="&amp;'Work DB'!C338,'Transport-DB'!F:F,"="&amp;'Work DB'!$L$4)</f>
        <v>0</v>
      </c>
      <c r="M338" s="191">
        <f>SUMIFS('Transport-DB'!Q:Q,'Transport-DB'!C:C,"="&amp;'Work DB'!C338,'Transport-DB'!F:F,"="&amp;'Work DB'!$M$4)</f>
        <v>0</v>
      </c>
      <c r="N338" s="191">
        <f>SUMIFS('Transport-DB'!Q:Q,'Transport-DB'!C:C,"="&amp;'Work DB'!C338,'Transport-DB'!F:F,"="&amp;'Work DB'!$N$4)</f>
        <v>0</v>
      </c>
      <c r="O338" s="191">
        <f>SUMIFS('Transport-DB'!Q:Q,'Transport-DB'!C:C,"="&amp;'Work DB'!C338,'Transport-DB'!F:F,"="&amp;'Work DB'!$O$4)</f>
        <v>0</v>
      </c>
      <c r="P338" s="191">
        <f>SUMIFS('Transport-DB'!Q:Q,'Transport-DB'!C:C,"="&amp;'Work DB'!C338,'Transport-DB'!F:F,"="&amp;'Work DB'!$P$4)</f>
        <v>0</v>
      </c>
      <c r="Q338" s="188">
        <f>SUMIFS('Transport-DB'!Q:Q,'Transport-DB'!C:C,"="&amp;'Work DB'!C338,'Transport-DB'!F:F,"="&amp;'Work DB'!$Q$4)</f>
        <v>0</v>
      </c>
      <c r="R338" s="189">
        <f>SUMIFS('Transport-DB'!Q:Q,'Transport-DB'!C:C,"="&amp;'Work DB'!C338,'Transport-DB'!F:F,"="&amp;'Work DB'!$R$4)</f>
        <v>0</v>
      </c>
      <c r="S338" s="190">
        <f t="shared" si="64"/>
        <v>0</v>
      </c>
      <c r="T338" s="191">
        <f t="shared" si="63"/>
        <v>0</v>
      </c>
      <c r="U338" s="191"/>
      <c r="V338" s="191"/>
      <c r="W338" s="191"/>
      <c r="X338" s="191"/>
      <c r="Y338" s="189"/>
      <c r="Z338" s="283"/>
      <c r="AA338" s="190">
        <f>SUMIFS('Transport-DB'!S:S,'Transport-DB'!C:C,"="&amp;'Work DB'!C338,'Transport-DB'!F:F,"="&amp;'Work DB'!$AA$4)</f>
        <v>0</v>
      </c>
      <c r="AB338" s="191">
        <f>SUMIFS('Transport-DB'!S:S,'Transport-DB'!C:C,"="&amp;'Work DB'!C338,'Transport-DB'!F:F,"="&amp;'Work DB'!$AB$4)</f>
        <v>0</v>
      </c>
      <c r="AC338" s="191">
        <f>SUMIFS('Transport-DB'!S:S,'Transport-DB'!C:C,"="&amp;'Work DB'!C338,'Transport-DB'!F:F,"="&amp;'Work DB'!$AC$4)</f>
        <v>0</v>
      </c>
      <c r="AD338" s="188">
        <f>SUMIFS('Transport-DB'!S:S,'Transport-DB'!C:C,"="&amp;'Work DB'!C338,'Transport-DB'!F:F,"="&amp;'Work DB'!$AD$4)</f>
        <v>0</v>
      </c>
      <c r="AE338" s="188">
        <f>SUMIFS('Transport-DB'!S:S,'Transport-DB'!C:C,"="&amp;'Work DB'!C338,'Transport-DB'!F:F,"="&amp;'Work DB'!$AE$4)</f>
        <v>0</v>
      </c>
      <c r="AF338" s="188">
        <f>SUMIFS('Transport-DB'!S:S,'Transport-DB'!C:C,"="&amp;'Work DB'!C338,'Transport-DB'!F:F,"="&amp;'Work DB'!$AF$4)</f>
        <v>0</v>
      </c>
      <c r="AG338" s="189"/>
      <c r="AH338" s="230">
        <f>SUMIFS('Transport-DB'!T:T,'Transport-DB'!C:C,"="&amp;'Work DB'!C338)</f>
        <v>0</v>
      </c>
      <c r="AI338" s="32"/>
      <c r="AJ338" s="29"/>
      <c r="AK338" s="30">
        <f>SUMIFS(Civil_DB[بتن],Civil_DB[تاریخ],"="&amp;'Work DB'!C338)</f>
        <v>0</v>
      </c>
      <c r="AL338" s="28"/>
      <c r="AM338" s="29"/>
      <c r="AN338" s="31"/>
      <c r="AO338" s="28"/>
      <c r="AP338" s="29"/>
      <c r="AQ338" s="29"/>
      <c r="AR338" s="30"/>
      <c r="AS338" s="28"/>
      <c r="AT338" s="29"/>
      <c r="AU338" s="30"/>
      <c r="AV338" s="206"/>
      <c r="AW338" s="29"/>
      <c r="AX338" s="29"/>
      <c r="AY338" s="29"/>
      <c r="AZ338" s="29"/>
      <c r="BA338" s="29"/>
      <c r="BB338" s="29"/>
      <c r="BC338" s="30"/>
      <c r="BD338" s="283"/>
      <c r="BE338" s="283"/>
      <c r="BF338" s="283"/>
      <c r="BG338" s="283"/>
      <c r="BH338" s="32"/>
      <c r="BI338" s="56"/>
      <c r="BJ338" s="509"/>
    </row>
    <row r="339" spans="2:62" s="15" customFormat="1" ht="21" x14ac:dyDescent="0.25">
      <c r="B339" s="47"/>
      <c r="C339" s="20">
        <f t="shared" si="65"/>
        <v>45704</v>
      </c>
      <c r="D339" s="190">
        <f>SUMIFS('Transport-DB'!R:R,'Transport-DB'!C:C,"="&amp;'Work DB'!C339,'Transport-DB'!F:F,"="&amp;'Work DB'!$D$4)</f>
        <v>0</v>
      </c>
      <c r="E339" s="191">
        <f>SUMIFS('Transport-DB'!R:R,'Transport-DB'!C:C,"="&amp;'Work DB'!C339,'Transport-DB'!F:F,"="&amp;'Work DB'!$E$4)</f>
        <v>0</v>
      </c>
      <c r="F339" s="191">
        <f>SUMIFS('Transport-DB'!R:R,'Transport-DB'!C:C,"="&amp;'Work DB'!C339,'Transport-DB'!F:F,"="&amp;'Work DB'!$F$4)</f>
        <v>0</v>
      </c>
      <c r="G339" s="191">
        <f>SUMIFS('Transport-DB'!R:R,'Transport-DB'!C:C,"="&amp;'Work DB'!C339,'Transport-DB'!F:F,"="&amp;'Work DB'!$G$4)</f>
        <v>0</v>
      </c>
      <c r="H339" s="188">
        <f>SUMIFS('Transport-DB'!R:R,'Transport-DB'!C:C,"="&amp;'Work DB'!C339,'Transport-DB'!F:F,"="&amp;'Work DB'!$H$4)</f>
        <v>0</v>
      </c>
      <c r="I339" s="191">
        <f>SUMIFS('Transport-DB'!R:R,'Transport-DB'!C:C,"="&amp;'Work DB'!C339,'Transport-DB'!F:F,"="&amp;'Work DB'!$I$4)</f>
        <v>0</v>
      </c>
      <c r="J339" s="483">
        <f>SUMIFS('Transport-DB'!R:R,'Transport-DB'!C:C,"="&amp;'Work DB'!C339,'Transport-DB'!F:F,"="&amp;'Work DB'!$J$4)</f>
        <v>0</v>
      </c>
      <c r="K339" s="190">
        <f>SUMIFS('Transport-DB'!Q:Q,'Transport-DB'!C:C,"="&amp;'Work DB'!C339,'Transport-DB'!F:F,"="&amp;'Work DB'!$K$4)</f>
        <v>0</v>
      </c>
      <c r="L339" s="191">
        <f>SUMIFS('Transport-DB'!Q:Q,'Transport-DB'!C:C,"="&amp;'Work DB'!C339,'Transport-DB'!F:F,"="&amp;'Work DB'!$L$4)</f>
        <v>0</v>
      </c>
      <c r="M339" s="191">
        <f>SUMIFS('Transport-DB'!Q:Q,'Transport-DB'!C:C,"="&amp;'Work DB'!C339,'Transport-DB'!F:F,"="&amp;'Work DB'!$M$4)</f>
        <v>0</v>
      </c>
      <c r="N339" s="191">
        <f>SUMIFS('Transport-DB'!Q:Q,'Transport-DB'!C:C,"="&amp;'Work DB'!C339,'Transport-DB'!F:F,"="&amp;'Work DB'!$N$4)</f>
        <v>0</v>
      </c>
      <c r="O339" s="191">
        <f>SUMIFS('Transport-DB'!Q:Q,'Transport-DB'!C:C,"="&amp;'Work DB'!C339,'Transport-DB'!F:F,"="&amp;'Work DB'!$O$4)</f>
        <v>0</v>
      </c>
      <c r="P339" s="191">
        <f>SUMIFS('Transport-DB'!Q:Q,'Transport-DB'!C:C,"="&amp;'Work DB'!C339,'Transport-DB'!F:F,"="&amp;'Work DB'!$P$4)</f>
        <v>0</v>
      </c>
      <c r="Q339" s="188">
        <f>SUMIFS('Transport-DB'!Q:Q,'Transport-DB'!C:C,"="&amp;'Work DB'!C339,'Transport-DB'!F:F,"="&amp;'Work DB'!$Q$4)</f>
        <v>0</v>
      </c>
      <c r="R339" s="189">
        <f>SUMIFS('Transport-DB'!Q:Q,'Transport-DB'!C:C,"="&amp;'Work DB'!C339,'Transport-DB'!F:F,"="&amp;'Work DB'!$R$4)</f>
        <v>0</v>
      </c>
      <c r="S339" s="190">
        <f t="shared" si="64"/>
        <v>0</v>
      </c>
      <c r="T339" s="191">
        <f t="shared" si="63"/>
        <v>0</v>
      </c>
      <c r="U339" s="191"/>
      <c r="V339" s="191"/>
      <c r="W339" s="191"/>
      <c r="X339" s="191"/>
      <c r="Y339" s="189"/>
      <c r="Z339" s="283"/>
      <c r="AA339" s="190">
        <f>SUMIFS('Transport-DB'!S:S,'Transport-DB'!C:C,"="&amp;'Work DB'!C339,'Transport-DB'!F:F,"="&amp;'Work DB'!$AA$4)</f>
        <v>0</v>
      </c>
      <c r="AB339" s="191">
        <f>SUMIFS('Transport-DB'!S:S,'Transport-DB'!C:C,"="&amp;'Work DB'!C339,'Transport-DB'!F:F,"="&amp;'Work DB'!$AB$4)</f>
        <v>0</v>
      </c>
      <c r="AC339" s="191">
        <f>SUMIFS('Transport-DB'!S:S,'Transport-DB'!C:C,"="&amp;'Work DB'!C339,'Transport-DB'!F:F,"="&amp;'Work DB'!$AC$4)</f>
        <v>0</v>
      </c>
      <c r="AD339" s="188">
        <f>SUMIFS('Transport-DB'!S:S,'Transport-DB'!C:C,"="&amp;'Work DB'!C339,'Transport-DB'!F:F,"="&amp;'Work DB'!$AD$4)</f>
        <v>0</v>
      </c>
      <c r="AE339" s="188">
        <f>SUMIFS('Transport-DB'!S:S,'Transport-DB'!C:C,"="&amp;'Work DB'!C339,'Transport-DB'!F:F,"="&amp;'Work DB'!$AE$4)</f>
        <v>0</v>
      </c>
      <c r="AF339" s="188">
        <f>SUMIFS('Transport-DB'!S:S,'Transport-DB'!C:C,"="&amp;'Work DB'!C339,'Transport-DB'!F:F,"="&amp;'Work DB'!$AF$4)</f>
        <v>0</v>
      </c>
      <c r="AG339" s="189"/>
      <c r="AH339" s="230">
        <f>SUMIFS('Transport-DB'!T:T,'Transport-DB'!C:C,"="&amp;'Work DB'!C339)</f>
        <v>0</v>
      </c>
      <c r="AI339" s="32"/>
      <c r="AJ339" s="29"/>
      <c r="AK339" s="30">
        <f>SUMIFS(Civil_DB[بتن],Civil_DB[تاریخ],"="&amp;'Work DB'!C339)</f>
        <v>0</v>
      </c>
      <c r="AL339" s="28"/>
      <c r="AM339" s="29"/>
      <c r="AN339" s="31"/>
      <c r="AO339" s="28"/>
      <c r="AP339" s="29"/>
      <c r="AQ339" s="29"/>
      <c r="AR339" s="30"/>
      <c r="AS339" s="28"/>
      <c r="AT339" s="29"/>
      <c r="AU339" s="30"/>
      <c r="AV339" s="206"/>
      <c r="AW339" s="29"/>
      <c r="AX339" s="29"/>
      <c r="AY339" s="29"/>
      <c r="AZ339" s="29"/>
      <c r="BA339" s="29"/>
      <c r="BB339" s="29"/>
      <c r="BC339" s="30"/>
      <c r="BD339" s="283"/>
      <c r="BE339" s="283"/>
      <c r="BF339" s="283"/>
      <c r="BG339" s="283"/>
      <c r="BH339" s="32"/>
      <c r="BI339" s="56"/>
      <c r="BJ339" s="509"/>
    </row>
    <row r="340" spans="2:62" s="15" customFormat="1" ht="21" x14ac:dyDescent="0.25">
      <c r="B340" s="47"/>
      <c r="C340" s="20">
        <f t="shared" si="65"/>
        <v>45705</v>
      </c>
      <c r="D340" s="190">
        <f>SUMIFS('Transport-DB'!R:R,'Transport-DB'!C:C,"="&amp;'Work DB'!C340,'Transport-DB'!F:F,"="&amp;'Work DB'!$D$4)</f>
        <v>0</v>
      </c>
      <c r="E340" s="191">
        <f>SUMIFS('Transport-DB'!R:R,'Transport-DB'!C:C,"="&amp;'Work DB'!C340,'Transport-DB'!F:F,"="&amp;'Work DB'!$E$4)</f>
        <v>0</v>
      </c>
      <c r="F340" s="191">
        <f>SUMIFS('Transport-DB'!R:R,'Transport-DB'!C:C,"="&amp;'Work DB'!C340,'Transport-DB'!F:F,"="&amp;'Work DB'!$F$4)</f>
        <v>0</v>
      </c>
      <c r="G340" s="191">
        <f>SUMIFS('Transport-DB'!R:R,'Transport-DB'!C:C,"="&amp;'Work DB'!C340,'Transport-DB'!F:F,"="&amp;'Work DB'!$G$4)</f>
        <v>0</v>
      </c>
      <c r="H340" s="188">
        <f>SUMIFS('Transport-DB'!R:R,'Transport-DB'!C:C,"="&amp;'Work DB'!C340,'Transport-DB'!F:F,"="&amp;'Work DB'!$H$4)</f>
        <v>0</v>
      </c>
      <c r="I340" s="191">
        <f>SUMIFS('Transport-DB'!R:R,'Transport-DB'!C:C,"="&amp;'Work DB'!C340,'Transport-DB'!F:F,"="&amp;'Work DB'!$I$4)</f>
        <v>0</v>
      </c>
      <c r="J340" s="483">
        <f>SUMIFS('Transport-DB'!R:R,'Transport-DB'!C:C,"="&amp;'Work DB'!C340,'Transport-DB'!F:F,"="&amp;'Work DB'!$J$4)</f>
        <v>0</v>
      </c>
      <c r="K340" s="190">
        <f>SUMIFS('Transport-DB'!Q:Q,'Transport-DB'!C:C,"="&amp;'Work DB'!C340,'Transport-DB'!F:F,"="&amp;'Work DB'!$K$4)</f>
        <v>0</v>
      </c>
      <c r="L340" s="191">
        <f>SUMIFS('Transport-DB'!Q:Q,'Transport-DB'!C:C,"="&amp;'Work DB'!C340,'Transport-DB'!F:F,"="&amp;'Work DB'!$L$4)</f>
        <v>0</v>
      </c>
      <c r="M340" s="191">
        <f>SUMIFS('Transport-DB'!Q:Q,'Transport-DB'!C:C,"="&amp;'Work DB'!C340,'Transport-DB'!F:F,"="&amp;'Work DB'!$M$4)</f>
        <v>0</v>
      </c>
      <c r="N340" s="191">
        <f>SUMIFS('Transport-DB'!Q:Q,'Transport-DB'!C:C,"="&amp;'Work DB'!C340,'Transport-DB'!F:F,"="&amp;'Work DB'!$N$4)</f>
        <v>0</v>
      </c>
      <c r="O340" s="191">
        <f>SUMIFS('Transport-DB'!Q:Q,'Transport-DB'!C:C,"="&amp;'Work DB'!C340,'Transport-DB'!F:F,"="&amp;'Work DB'!$O$4)</f>
        <v>0</v>
      </c>
      <c r="P340" s="191">
        <f>SUMIFS('Transport-DB'!Q:Q,'Transport-DB'!C:C,"="&amp;'Work DB'!C340,'Transport-DB'!F:F,"="&amp;'Work DB'!$P$4)</f>
        <v>0</v>
      </c>
      <c r="Q340" s="188">
        <f>SUMIFS('Transport-DB'!Q:Q,'Transport-DB'!C:C,"="&amp;'Work DB'!C340,'Transport-DB'!F:F,"="&amp;'Work DB'!$Q$4)</f>
        <v>0</v>
      </c>
      <c r="R340" s="189">
        <f>SUMIFS('Transport-DB'!Q:Q,'Transport-DB'!C:C,"="&amp;'Work DB'!C340,'Transport-DB'!F:F,"="&amp;'Work DB'!$R$4)</f>
        <v>0</v>
      </c>
      <c r="S340" s="190">
        <f t="shared" si="64"/>
        <v>0</v>
      </c>
      <c r="T340" s="191">
        <f t="shared" si="63"/>
        <v>0</v>
      </c>
      <c r="U340" s="191"/>
      <c r="V340" s="191"/>
      <c r="W340" s="191"/>
      <c r="X340" s="191"/>
      <c r="Y340" s="189"/>
      <c r="Z340" s="283"/>
      <c r="AA340" s="190">
        <f>SUMIFS('Transport-DB'!S:S,'Transport-DB'!C:C,"="&amp;'Work DB'!C340,'Transport-DB'!F:F,"="&amp;'Work DB'!$AA$4)</f>
        <v>0</v>
      </c>
      <c r="AB340" s="191">
        <f>SUMIFS('Transport-DB'!S:S,'Transport-DB'!C:C,"="&amp;'Work DB'!C340,'Transport-DB'!F:F,"="&amp;'Work DB'!$AB$4)</f>
        <v>0</v>
      </c>
      <c r="AC340" s="191">
        <f>SUMIFS('Transport-DB'!S:S,'Transport-DB'!C:C,"="&amp;'Work DB'!C340,'Transport-DB'!F:F,"="&amp;'Work DB'!$AC$4)</f>
        <v>0</v>
      </c>
      <c r="AD340" s="188">
        <f>SUMIFS('Transport-DB'!S:S,'Transport-DB'!C:C,"="&amp;'Work DB'!C340,'Transport-DB'!F:F,"="&amp;'Work DB'!$AD$4)</f>
        <v>0</v>
      </c>
      <c r="AE340" s="188">
        <f>SUMIFS('Transport-DB'!S:S,'Transport-DB'!C:C,"="&amp;'Work DB'!C340,'Transport-DB'!F:F,"="&amp;'Work DB'!$AE$4)</f>
        <v>0</v>
      </c>
      <c r="AF340" s="188">
        <f>SUMIFS('Transport-DB'!S:S,'Transport-DB'!C:C,"="&amp;'Work DB'!C340,'Transport-DB'!F:F,"="&amp;'Work DB'!$AF$4)</f>
        <v>0</v>
      </c>
      <c r="AG340" s="189"/>
      <c r="AH340" s="230">
        <f>SUMIFS('Transport-DB'!T:T,'Transport-DB'!C:C,"="&amp;'Work DB'!C340)</f>
        <v>0</v>
      </c>
      <c r="AI340" s="32"/>
      <c r="AJ340" s="29"/>
      <c r="AK340" s="30">
        <f>SUMIFS(Civil_DB[بتن],Civil_DB[تاریخ],"="&amp;'Work DB'!C340)</f>
        <v>0</v>
      </c>
      <c r="AL340" s="28"/>
      <c r="AM340" s="29"/>
      <c r="AN340" s="31"/>
      <c r="AO340" s="28"/>
      <c r="AP340" s="29"/>
      <c r="AQ340" s="29"/>
      <c r="AR340" s="30"/>
      <c r="AS340" s="28"/>
      <c r="AT340" s="29"/>
      <c r="AU340" s="30"/>
      <c r="AV340" s="206"/>
      <c r="AW340" s="29"/>
      <c r="AX340" s="29"/>
      <c r="AY340" s="29"/>
      <c r="AZ340" s="29"/>
      <c r="BA340" s="29"/>
      <c r="BB340" s="29"/>
      <c r="BC340" s="30"/>
      <c r="BD340" s="283"/>
      <c r="BE340" s="283"/>
      <c r="BF340" s="283"/>
      <c r="BG340" s="283"/>
      <c r="BH340" s="32"/>
      <c r="BI340" s="56"/>
      <c r="BJ340" s="509"/>
    </row>
    <row r="341" spans="2:62" s="15" customFormat="1" ht="21" x14ac:dyDescent="0.25">
      <c r="B341" s="47"/>
      <c r="C341" s="20">
        <f t="shared" si="65"/>
        <v>45706</v>
      </c>
      <c r="D341" s="190">
        <f>SUMIFS('Transport-DB'!R:R,'Transport-DB'!C:C,"="&amp;'Work DB'!C341,'Transport-DB'!F:F,"="&amp;'Work DB'!$D$4)</f>
        <v>0</v>
      </c>
      <c r="E341" s="191">
        <f>SUMIFS('Transport-DB'!R:R,'Transport-DB'!C:C,"="&amp;'Work DB'!C341,'Transport-DB'!F:F,"="&amp;'Work DB'!$E$4)</f>
        <v>0</v>
      </c>
      <c r="F341" s="191">
        <f>SUMIFS('Transport-DB'!R:R,'Transport-DB'!C:C,"="&amp;'Work DB'!C341,'Transport-DB'!F:F,"="&amp;'Work DB'!$F$4)</f>
        <v>0</v>
      </c>
      <c r="G341" s="191">
        <f>SUMIFS('Transport-DB'!R:R,'Transport-DB'!C:C,"="&amp;'Work DB'!C341,'Transport-DB'!F:F,"="&amp;'Work DB'!$G$4)</f>
        <v>0</v>
      </c>
      <c r="H341" s="188">
        <f>SUMIFS('Transport-DB'!R:R,'Transport-DB'!C:C,"="&amp;'Work DB'!C341,'Transport-DB'!F:F,"="&amp;'Work DB'!$H$4)</f>
        <v>0</v>
      </c>
      <c r="I341" s="191">
        <f>SUMIFS('Transport-DB'!R:R,'Transport-DB'!C:C,"="&amp;'Work DB'!C341,'Transport-DB'!F:F,"="&amp;'Work DB'!$I$4)</f>
        <v>0</v>
      </c>
      <c r="J341" s="483">
        <f>SUMIFS('Transport-DB'!R:R,'Transport-DB'!C:C,"="&amp;'Work DB'!C341,'Transport-DB'!F:F,"="&amp;'Work DB'!$J$4)</f>
        <v>0</v>
      </c>
      <c r="K341" s="190">
        <f>SUMIFS('Transport-DB'!Q:Q,'Transport-DB'!C:C,"="&amp;'Work DB'!C341,'Transport-DB'!F:F,"="&amp;'Work DB'!$K$4)</f>
        <v>0</v>
      </c>
      <c r="L341" s="191">
        <f>SUMIFS('Transport-DB'!Q:Q,'Transport-DB'!C:C,"="&amp;'Work DB'!C341,'Transport-DB'!F:F,"="&amp;'Work DB'!$L$4)</f>
        <v>0</v>
      </c>
      <c r="M341" s="191">
        <f>SUMIFS('Transport-DB'!Q:Q,'Transport-DB'!C:C,"="&amp;'Work DB'!C341,'Transport-DB'!F:F,"="&amp;'Work DB'!$M$4)</f>
        <v>0</v>
      </c>
      <c r="N341" s="191">
        <f>SUMIFS('Transport-DB'!Q:Q,'Transport-DB'!C:C,"="&amp;'Work DB'!C341,'Transport-DB'!F:F,"="&amp;'Work DB'!$N$4)</f>
        <v>0</v>
      </c>
      <c r="O341" s="191">
        <f>SUMIFS('Transport-DB'!Q:Q,'Transport-DB'!C:C,"="&amp;'Work DB'!C341,'Transport-DB'!F:F,"="&amp;'Work DB'!$O$4)</f>
        <v>0</v>
      </c>
      <c r="P341" s="191">
        <f>SUMIFS('Transport-DB'!Q:Q,'Transport-DB'!C:C,"="&amp;'Work DB'!C341,'Transport-DB'!F:F,"="&amp;'Work DB'!$P$4)</f>
        <v>0</v>
      </c>
      <c r="Q341" s="188">
        <f>SUMIFS('Transport-DB'!Q:Q,'Transport-DB'!C:C,"="&amp;'Work DB'!C341,'Transport-DB'!F:F,"="&amp;'Work DB'!$Q$4)</f>
        <v>0</v>
      </c>
      <c r="R341" s="189">
        <f>SUMIFS('Transport-DB'!Q:Q,'Transport-DB'!C:C,"="&amp;'Work DB'!C341,'Transport-DB'!F:F,"="&amp;'Work DB'!$R$4)</f>
        <v>0</v>
      </c>
      <c r="S341" s="190">
        <f t="shared" si="64"/>
        <v>0</v>
      </c>
      <c r="T341" s="191">
        <f t="shared" si="63"/>
        <v>0</v>
      </c>
      <c r="U341" s="191"/>
      <c r="V341" s="191"/>
      <c r="W341" s="191"/>
      <c r="X341" s="191"/>
      <c r="Y341" s="189"/>
      <c r="Z341" s="283"/>
      <c r="AA341" s="190">
        <f>SUMIFS('Transport-DB'!S:S,'Transport-DB'!C:C,"="&amp;'Work DB'!C341,'Transport-DB'!F:F,"="&amp;'Work DB'!$AA$4)</f>
        <v>0</v>
      </c>
      <c r="AB341" s="191">
        <f>SUMIFS('Transport-DB'!S:S,'Transport-DB'!C:C,"="&amp;'Work DB'!C341,'Transport-DB'!F:F,"="&amp;'Work DB'!$AB$4)</f>
        <v>0</v>
      </c>
      <c r="AC341" s="191">
        <f>SUMIFS('Transport-DB'!S:S,'Transport-DB'!C:C,"="&amp;'Work DB'!C341,'Transport-DB'!F:F,"="&amp;'Work DB'!$AC$4)</f>
        <v>0</v>
      </c>
      <c r="AD341" s="188">
        <f>SUMIFS('Transport-DB'!S:S,'Transport-DB'!C:C,"="&amp;'Work DB'!C341,'Transport-DB'!F:F,"="&amp;'Work DB'!$AD$4)</f>
        <v>0</v>
      </c>
      <c r="AE341" s="188">
        <f>SUMIFS('Transport-DB'!S:S,'Transport-DB'!C:C,"="&amp;'Work DB'!C341,'Transport-DB'!F:F,"="&amp;'Work DB'!$AE$4)</f>
        <v>0</v>
      </c>
      <c r="AF341" s="188">
        <f>SUMIFS('Transport-DB'!S:S,'Transport-DB'!C:C,"="&amp;'Work DB'!C341,'Transport-DB'!F:F,"="&amp;'Work DB'!$AF$4)</f>
        <v>0</v>
      </c>
      <c r="AG341" s="189"/>
      <c r="AH341" s="230">
        <f>SUMIFS('Transport-DB'!T:T,'Transport-DB'!C:C,"="&amp;'Work DB'!C341)</f>
        <v>0</v>
      </c>
      <c r="AI341" s="32"/>
      <c r="AJ341" s="29"/>
      <c r="AK341" s="30">
        <f>SUMIFS(Civil_DB[بتن],Civil_DB[تاریخ],"="&amp;'Work DB'!C341)</f>
        <v>0</v>
      </c>
      <c r="AL341" s="28"/>
      <c r="AM341" s="29"/>
      <c r="AN341" s="31"/>
      <c r="AO341" s="28"/>
      <c r="AP341" s="29"/>
      <c r="AQ341" s="29"/>
      <c r="AR341" s="30"/>
      <c r="AS341" s="28"/>
      <c r="AT341" s="29"/>
      <c r="AU341" s="30"/>
      <c r="AV341" s="206"/>
      <c r="AW341" s="29"/>
      <c r="AX341" s="29"/>
      <c r="AY341" s="29"/>
      <c r="AZ341" s="29"/>
      <c r="BA341" s="29"/>
      <c r="BB341" s="29"/>
      <c r="BC341" s="30"/>
      <c r="BD341" s="283"/>
      <c r="BE341" s="283"/>
      <c r="BF341" s="283"/>
      <c r="BG341" s="283"/>
      <c r="BH341" s="32"/>
      <c r="BI341" s="56"/>
      <c r="BJ341" s="509"/>
    </row>
    <row r="342" spans="2:62" s="15" customFormat="1" ht="21" x14ac:dyDescent="0.25">
      <c r="B342" s="47"/>
      <c r="C342" s="201">
        <f t="shared" si="65"/>
        <v>45707</v>
      </c>
      <c r="D342" s="202">
        <f>SUMIFS('Transport-DB'!R:R,'Transport-DB'!C:C,"="&amp;'Work DB'!C342,'Transport-DB'!F:F,"="&amp;'Work DB'!$D$4)</f>
        <v>0</v>
      </c>
      <c r="E342" s="203">
        <f>SUMIFS('Transport-DB'!R:R,'Transport-DB'!C:C,"="&amp;'Work DB'!C342,'Transport-DB'!F:F,"="&amp;'Work DB'!$E$4)</f>
        <v>0</v>
      </c>
      <c r="F342" s="203">
        <f>SUMIFS('Transport-DB'!R:R,'Transport-DB'!C:C,"="&amp;'Work DB'!C342,'Transport-DB'!F:F,"="&amp;'Work DB'!$F$4)</f>
        <v>0</v>
      </c>
      <c r="G342" s="191">
        <f>SUMIFS('Transport-DB'!R:R,'Transport-DB'!C:C,"="&amp;'Work DB'!C342,'Transport-DB'!F:F,"="&amp;'Work DB'!$G$4)</f>
        <v>0</v>
      </c>
      <c r="H342" s="188">
        <f>SUMIFS('Transport-DB'!R:R,'Transport-DB'!C:C,"="&amp;'Work DB'!C342,'Transport-DB'!F:F,"="&amp;'Work DB'!$H$4)</f>
        <v>0</v>
      </c>
      <c r="I342" s="191">
        <f>SUMIFS('Transport-DB'!R:R,'Transport-DB'!C:C,"="&amp;'Work DB'!C342,'Transport-DB'!F:F,"="&amp;'Work DB'!$I$4)</f>
        <v>0</v>
      </c>
      <c r="J342" s="483">
        <f>SUMIFS('Transport-DB'!R:R,'Transport-DB'!C:C,"="&amp;'Work DB'!C342,'Transport-DB'!F:F,"="&amp;'Work DB'!$J$4)</f>
        <v>0</v>
      </c>
      <c r="K342" s="202">
        <f>SUMIFS('Transport-DB'!Q:Q,'Transport-DB'!C:C,"="&amp;'Work DB'!C342,'Transport-DB'!F:F,"="&amp;'Work DB'!$K$4)</f>
        <v>0</v>
      </c>
      <c r="L342" s="203">
        <f>SUMIFS('Transport-DB'!Q:Q,'Transport-DB'!C:C,"="&amp;'Work DB'!C342,'Transport-DB'!F:F,"="&amp;'Work DB'!$L$4)</f>
        <v>0</v>
      </c>
      <c r="M342" s="203">
        <f>SUMIFS('Transport-DB'!Q:Q,'Transport-DB'!C:C,"="&amp;'Work DB'!C342,'Transport-DB'!F:F,"="&amp;'Work DB'!$M$4)</f>
        <v>0</v>
      </c>
      <c r="N342" s="203">
        <f>SUMIFS('Transport-DB'!Q:Q,'Transport-DB'!C:C,"="&amp;'Work DB'!C342,'Transport-DB'!F:F,"="&amp;'Work DB'!$N$4)</f>
        <v>0</v>
      </c>
      <c r="O342" s="203">
        <f>SUMIFS('Transport-DB'!Q:Q,'Transport-DB'!C:C,"="&amp;'Work DB'!C342,'Transport-DB'!F:F,"="&amp;'Work DB'!$O$4)</f>
        <v>0</v>
      </c>
      <c r="P342" s="191">
        <f>SUMIFS('Transport-DB'!Q:Q,'Transport-DB'!C:C,"="&amp;'Work DB'!C342,'Transport-DB'!F:F,"="&amp;'Work DB'!$P$4)</f>
        <v>0</v>
      </c>
      <c r="Q342" s="188">
        <f>SUMIFS('Transport-DB'!Q:Q,'Transport-DB'!C:C,"="&amp;'Work DB'!C342,'Transport-DB'!F:F,"="&amp;'Work DB'!$Q$4)</f>
        <v>0</v>
      </c>
      <c r="R342" s="189">
        <f>SUMIFS('Transport-DB'!Q:Q,'Transport-DB'!C:C,"="&amp;'Work DB'!C342,'Transport-DB'!F:F,"="&amp;'Work DB'!$R$4)</f>
        <v>0</v>
      </c>
      <c r="S342" s="190">
        <f t="shared" si="64"/>
        <v>0</v>
      </c>
      <c r="T342" s="203">
        <f t="shared" si="63"/>
        <v>0</v>
      </c>
      <c r="U342" s="203"/>
      <c r="V342" s="203"/>
      <c r="W342" s="203"/>
      <c r="X342" s="203"/>
      <c r="Y342" s="204"/>
      <c r="Z342" s="283"/>
      <c r="AA342" s="202">
        <f>SUMIFS('Transport-DB'!S:S,'Transport-DB'!C:C,"="&amp;'Work DB'!C342,'Transport-DB'!F:F,"="&amp;'Work DB'!$AA$4)</f>
        <v>0</v>
      </c>
      <c r="AB342" s="203">
        <f>SUMIFS('Transport-DB'!S:S,'Transport-DB'!C:C,"="&amp;'Work DB'!C342,'Transport-DB'!F:F,"="&amp;'Work DB'!$AB$4)</f>
        <v>0</v>
      </c>
      <c r="AC342" s="203">
        <f>SUMIFS('Transport-DB'!S:S,'Transport-DB'!C:C,"="&amp;'Work DB'!C342,'Transport-DB'!F:F,"="&amp;'Work DB'!$AC$4)</f>
        <v>0</v>
      </c>
      <c r="AD342" s="205">
        <f>SUMIFS('Transport-DB'!S:S,'Transport-DB'!C:C,"="&amp;'Work DB'!C342,'Transport-DB'!F:F,"="&amp;'Work DB'!$AD$4)</f>
        <v>0</v>
      </c>
      <c r="AE342" s="205">
        <f>SUMIFS('Transport-DB'!S:S,'Transport-DB'!C:C,"="&amp;'Work DB'!C342,'Transport-DB'!F:F,"="&amp;'Work DB'!$AE$4)</f>
        <v>0</v>
      </c>
      <c r="AF342" s="188">
        <f>SUMIFS('Transport-DB'!S:S,'Transport-DB'!C:C,"="&amp;'Work DB'!C342,'Transport-DB'!F:F,"="&amp;'Work DB'!$AF$4)</f>
        <v>0</v>
      </c>
      <c r="AG342" s="204"/>
      <c r="AH342" s="230">
        <f>SUMIFS('Transport-DB'!T:T,'Transport-DB'!C:C,"="&amp;'Work DB'!C342)</f>
        <v>0</v>
      </c>
      <c r="AI342" s="206"/>
      <c r="AJ342" s="203"/>
      <c r="AK342" s="30">
        <f>SUMIFS(Civil_DB[بتن],Civil_DB[تاریخ],"="&amp;'Work DB'!C342)</f>
        <v>0</v>
      </c>
      <c r="AL342" s="202"/>
      <c r="AM342" s="203"/>
      <c r="AN342" s="205"/>
      <c r="AO342" s="202"/>
      <c r="AP342" s="203"/>
      <c r="AQ342" s="203"/>
      <c r="AR342" s="204"/>
      <c r="AS342" s="202"/>
      <c r="AT342" s="203"/>
      <c r="AU342" s="204"/>
      <c r="AV342" s="206"/>
      <c r="AW342" s="203"/>
      <c r="AX342" s="203"/>
      <c r="AY342" s="203"/>
      <c r="AZ342" s="203"/>
      <c r="BA342" s="203"/>
      <c r="BB342" s="203"/>
      <c r="BC342" s="204"/>
      <c r="BD342" s="284"/>
      <c r="BE342" s="284"/>
      <c r="BF342" s="284"/>
      <c r="BG342" s="284"/>
      <c r="BH342" s="206"/>
      <c r="BI342" s="207" t="s">
        <v>44</v>
      </c>
      <c r="BJ342" s="509"/>
    </row>
    <row r="343" spans="2:62" s="15" customFormat="1" ht="21" x14ac:dyDescent="0.25">
      <c r="B343" s="47"/>
      <c r="C343" s="20">
        <f t="shared" si="65"/>
        <v>45708</v>
      </c>
      <c r="D343" s="190">
        <f>SUMIFS('Transport-DB'!R:R,'Transport-DB'!C:C,"="&amp;'Work DB'!C343,'Transport-DB'!F:F,"="&amp;'Work DB'!$D$4)</f>
        <v>0</v>
      </c>
      <c r="E343" s="191">
        <f>SUMIFS('Transport-DB'!R:R,'Transport-DB'!C:C,"="&amp;'Work DB'!C343,'Transport-DB'!F:F,"="&amp;'Work DB'!$E$4)</f>
        <v>0</v>
      </c>
      <c r="F343" s="191">
        <f>SUMIFS('Transport-DB'!R:R,'Transport-DB'!C:C,"="&amp;'Work DB'!C343,'Transport-DB'!F:F,"="&amp;'Work DB'!$F$4)</f>
        <v>0</v>
      </c>
      <c r="G343" s="191">
        <f>SUMIFS('Transport-DB'!R:R,'Transport-DB'!C:C,"="&amp;'Work DB'!C343,'Transport-DB'!F:F,"="&amp;'Work DB'!$G$4)</f>
        <v>0</v>
      </c>
      <c r="H343" s="188">
        <f>SUMIFS('Transport-DB'!R:R,'Transport-DB'!C:C,"="&amp;'Work DB'!C343,'Transport-DB'!F:F,"="&amp;'Work DB'!$H$4)</f>
        <v>0</v>
      </c>
      <c r="I343" s="191">
        <f>SUMIFS('Transport-DB'!R:R,'Transport-DB'!C:C,"="&amp;'Work DB'!C343,'Transport-DB'!F:F,"="&amp;'Work DB'!$I$4)</f>
        <v>0</v>
      </c>
      <c r="J343" s="483">
        <f>SUMIFS('Transport-DB'!R:R,'Transport-DB'!C:C,"="&amp;'Work DB'!C343,'Transport-DB'!F:F,"="&amp;'Work DB'!$J$4)</f>
        <v>0</v>
      </c>
      <c r="K343" s="190">
        <f>SUMIFS('Transport-DB'!Q:Q,'Transport-DB'!C:C,"="&amp;'Work DB'!C343,'Transport-DB'!F:F,"="&amp;'Work DB'!$K$4)</f>
        <v>0</v>
      </c>
      <c r="L343" s="191">
        <f>SUMIFS('Transport-DB'!Q:Q,'Transport-DB'!C:C,"="&amp;'Work DB'!C343,'Transport-DB'!F:F,"="&amp;'Work DB'!$L$4)</f>
        <v>0</v>
      </c>
      <c r="M343" s="191">
        <f>SUMIFS('Transport-DB'!Q:Q,'Transport-DB'!C:C,"="&amp;'Work DB'!C343,'Transport-DB'!F:F,"="&amp;'Work DB'!$M$4)</f>
        <v>0</v>
      </c>
      <c r="N343" s="191">
        <f>SUMIFS('Transport-DB'!Q:Q,'Transport-DB'!C:C,"="&amp;'Work DB'!C343,'Transport-DB'!F:F,"="&amp;'Work DB'!$N$4)</f>
        <v>0</v>
      </c>
      <c r="O343" s="191">
        <f>SUMIFS('Transport-DB'!Q:Q,'Transport-DB'!C:C,"="&amp;'Work DB'!C343,'Transport-DB'!F:F,"="&amp;'Work DB'!$O$4)</f>
        <v>0</v>
      </c>
      <c r="P343" s="191">
        <f>SUMIFS('Transport-DB'!Q:Q,'Transport-DB'!C:C,"="&amp;'Work DB'!C343,'Transport-DB'!F:F,"="&amp;'Work DB'!$P$4)</f>
        <v>0</v>
      </c>
      <c r="Q343" s="188">
        <f>SUMIFS('Transport-DB'!Q:Q,'Transport-DB'!C:C,"="&amp;'Work DB'!C343,'Transport-DB'!F:F,"="&amp;'Work DB'!$Q$4)</f>
        <v>0</v>
      </c>
      <c r="R343" s="189">
        <f>SUMIFS('Transport-DB'!Q:Q,'Transport-DB'!C:C,"="&amp;'Work DB'!C343,'Transport-DB'!F:F,"="&amp;'Work DB'!$R$4)</f>
        <v>0</v>
      </c>
      <c r="S343" s="190">
        <f t="shared" si="64"/>
        <v>0</v>
      </c>
      <c r="T343" s="191">
        <f t="shared" si="63"/>
        <v>0</v>
      </c>
      <c r="U343" s="191"/>
      <c r="V343" s="191"/>
      <c r="W343" s="191"/>
      <c r="X343" s="191"/>
      <c r="Y343" s="189"/>
      <c r="Z343" s="283"/>
      <c r="AA343" s="190">
        <f>SUMIFS('Transport-DB'!S:S,'Transport-DB'!C:C,"="&amp;'Work DB'!C343,'Transport-DB'!F:F,"="&amp;'Work DB'!$AA$4)</f>
        <v>0</v>
      </c>
      <c r="AB343" s="191">
        <f>SUMIFS('Transport-DB'!S:S,'Transport-DB'!C:C,"="&amp;'Work DB'!C343,'Transport-DB'!F:F,"="&amp;'Work DB'!$AB$4)</f>
        <v>0</v>
      </c>
      <c r="AC343" s="191">
        <f>SUMIFS('Transport-DB'!S:S,'Transport-DB'!C:C,"="&amp;'Work DB'!C343,'Transport-DB'!F:F,"="&amp;'Work DB'!$AC$4)</f>
        <v>0</v>
      </c>
      <c r="AD343" s="188">
        <f>SUMIFS('Transport-DB'!S:S,'Transport-DB'!C:C,"="&amp;'Work DB'!C343,'Transport-DB'!F:F,"="&amp;'Work DB'!$AD$4)</f>
        <v>0</v>
      </c>
      <c r="AE343" s="188">
        <f>SUMIFS('Transport-DB'!S:S,'Transport-DB'!C:C,"="&amp;'Work DB'!C343,'Transport-DB'!F:F,"="&amp;'Work DB'!$AE$4)</f>
        <v>0</v>
      </c>
      <c r="AF343" s="188">
        <f>SUMIFS('Transport-DB'!S:S,'Transport-DB'!C:C,"="&amp;'Work DB'!C343,'Transport-DB'!F:F,"="&amp;'Work DB'!$AF$4)</f>
        <v>0</v>
      </c>
      <c r="AG343" s="189"/>
      <c r="AH343" s="230">
        <f>SUMIFS('Transport-DB'!T:T,'Transport-DB'!C:C,"="&amp;'Work DB'!C343)</f>
        <v>0</v>
      </c>
      <c r="AI343" s="32"/>
      <c r="AJ343" s="29"/>
      <c r="AK343" s="30">
        <f>SUMIFS(Civil_DB[بتن],Civil_DB[تاریخ],"="&amp;'Work DB'!C343)</f>
        <v>0</v>
      </c>
      <c r="AL343" s="28"/>
      <c r="AM343" s="29"/>
      <c r="AN343" s="31"/>
      <c r="AO343" s="28"/>
      <c r="AP343" s="29"/>
      <c r="AQ343" s="29"/>
      <c r="AR343" s="30"/>
      <c r="AS343" s="28"/>
      <c r="AT343" s="29"/>
      <c r="AU343" s="30"/>
      <c r="AV343" s="206"/>
      <c r="AW343" s="29"/>
      <c r="AX343" s="29"/>
      <c r="AY343" s="29"/>
      <c r="AZ343" s="29"/>
      <c r="BA343" s="29"/>
      <c r="BB343" s="29"/>
      <c r="BC343" s="30"/>
      <c r="BD343" s="283"/>
      <c r="BE343" s="283"/>
      <c r="BF343" s="283"/>
      <c r="BG343" s="283"/>
      <c r="BH343" s="32"/>
      <c r="BI343" s="56"/>
      <c r="BJ343" s="509"/>
    </row>
    <row r="344" spans="2:62" s="15" customFormat="1" ht="21" x14ac:dyDescent="0.25">
      <c r="B344" s="47"/>
      <c r="C344" s="20">
        <f t="shared" si="65"/>
        <v>45709</v>
      </c>
      <c r="D344" s="190">
        <f>SUMIFS('Transport-DB'!R:R,'Transport-DB'!C:C,"="&amp;'Work DB'!C344,'Transport-DB'!F:F,"="&amp;'Work DB'!$D$4)</f>
        <v>0</v>
      </c>
      <c r="E344" s="191">
        <f>SUMIFS('Transport-DB'!R:R,'Transport-DB'!C:C,"="&amp;'Work DB'!C344,'Transport-DB'!F:F,"="&amp;'Work DB'!$E$4)</f>
        <v>0</v>
      </c>
      <c r="F344" s="191">
        <f>SUMIFS('Transport-DB'!R:R,'Transport-DB'!C:C,"="&amp;'Work DB'!C344,'Transport-DB'!F:F,"="&amp;'Work DB'!$F$4)</f>
        <v>0</v>
      </c>
      <c r="G344" s="191">
        <f>SUMIFS('Transport-DB'!R:R,'Transport-DB'!C:C,"="&amp;'Work DB'!C344,'Transport-DB'!F:F,"="&amp;'Work DB'!$G$4)</f>
        <v>0</v>
      </c>
      <c r="H344" s="188">
        <f>SUMIFS('Transport-DB'!R:R,'Transport-DB'!C:C,"="&amp;'Work DB'!C344,'Transport-DB'!F:F,"="&amp;'Work DB'!$H$4)</f>
        <v>0</v>
      </c>
      <c r="I344" s="191">
        <f>SUMIFS('Transport-DB'!R:R,'Transport-DB'!C:C,"="&amp;'Work DB'!C344,'Transport-DB'!F:F,"="&amp;'Work DB'!$I$4)</f>
        <v>0</v>
      </c>
      <c r="J344" s="483">
        <f>SUMIFS('Transport-DB'!R:R,'Transport-DB'!C:C,"="&amp;'Work DB'!C344,'Transport-DB'!F:F,"="&amp;'Work DB'!$J$4)</f>
        <v>0</v>
      </c>
      <c r="K344" s="190">
        <f>SUMIFS('Transport-DB'!Q:Q,'Transport-DB'!C:C,"="&amp;'Work DB'!C344,'Transport-DB'!F:F,"="&amp;'Work DB'!$K$4)</f>
        <v>0</v>
      </c>
      <c r="L344" s="191">
        <f>SUMIFS('Transport-DB'!Q:Q,'Transport-DB'!C:C,"="&amp;'Work DB'!C344,'Transport-DB'!F:F,"="&amp;'Work DB'!$L$4)</f>
        <v>0</v>
      </c>
      <c r="M344" s="191">
        <f>SUMIFS('Transport-DB'!Q:Q,'Transport-DB'!C:C,"="&amp;'Work DB'!C344,'Transport-DB'!F:F,"="&amp;'Work DB'!$M$4)</f>
        <v>0</v>
      </c>
      <c r="N344" s="191">
        <f>SUMIFS('Transport-DB'!Q:Q,'Transport-DB'!C:C,"="&amp;'Work DB'!C344,'Transport-DB'!F:F,"="&amp;'Work DB'!$N$4)</f>
        <v>0</v>
      </c>
      <c r="O344" s="191">
        <f>SUMIFS('Transport-DB'!Q:Q,'Transport-DB'!C:C,"="&amp;'Work DB'!C344,'Transport-DB'!F:F,"="&amp;'Work DB'!$O$4)</f>
        <v>0</v>
      </c>
      <c r="P344" s="191">
        <f>SUMIFS('Transport-DB'!Q:Q,'Transport-DB'!C:C,"="&amp;'Work DB'!C344,'Transport-DB'!F:F,"="&amp;'Work DB'!$P$4)</f>
        <v>0</v>
      </c>
      <c r="Q344" s="188">
        <f>SUMIFS('Transport-DB'!Q:Q,'Transport-DB'!C:C,"="&amp;'Work DB'!C344,'Transport-DB'!F:F,"="&amp;'Work DB'!$Q$4)</f>
        <v>0</v>
      </c>
      <c r="R344" s="189">
        <f>SUMIFS('Transport-DB'!Q:Q,'Transport-DB'!C:C,"="&amp;'Work DB'!C344,'Transport-DB'!F:F,"="&amp;'Work DB'!$R$4)</f>
        <v>0</v>
      </c>
      <c r="S344" s="190">
        <f t="shared" si="64"/>
        <v>0</v>
      </c>
      <c r="T344" s="191">
        <f t="shared" si="63"/>
        <v>0</v>
      </c>
      <c r="U344" s="191"/>
      <c r="V344" s="191"/>
      <c r="W344" s="191"/>
      <c r="X344" s="191"/>
      <c r="Y344" s="189"/>
      <c r="Z344" s="283"/>
      <c r="AA344" s="190">
        <f>SUMIFS('Transport-DB'!S:S,'Transport-DB'!C:C,"="&amp;'Work DB'!C344,'Transport-DB'!F:F,"="&amp;'Work DB'!$AA$4)</f>
        <v>0</v>
      </c>
      <c r="AB344" s="191">
        <f>SUMIFS('Transport-DB'!S:S,'Transport-DB'!C:C,"="&amp;'Work DB'!C344,'Transport-DB'!F:F,"="&amp;'Work DB'!$AB$4)</f>
        <v>0</v>
      </c>
      <c r="AC344" s="191">
        <f>SUMIFS('Transport-DB'!S:S,'Transport-DB'!C:C,"="&amp;'Work DB'!C344,'Transport-DB'!F:F,"="&amp;'Work DB'!$AC$4)</f>
        <v>0</v>
      </c>
      <c r="AD344" s="188">
        <f>SUMIFS('Transport-DB'!S:S,'Transport-DB'!C:C,"="&amp;'Work DB'!C344,'Transport-DB'!F:F,"="&amp;'Work DB'!$AD$4)</f>
        <v>0</v>
      </c>
      <c r="AE344" s="188">
        <f>SUMIFS('Transport-DB'!S:S,'Transport-DB'!C:C,"="&amp;'Work DB'!C344,'Transport-DB'!F:F,"="&amp;'Work DB'!$AE$4)</f>
        <v>0</v>
      </c>
      <c r="AF344" s="188">
        <f>SUMIFS('Transport-DB'!S:S,'Transport-DB'!C:C,"="&amp;'Work DB'!C344,'Transport-DB'!F:F,"="&amp;'Work DB'!$AF$4)</f>
        <v>0</v>
      </c>
      <c r="AG344" s="189"/>
      <c r="AH344" s="230">
        <f>SUMIFS('Transport-DB'!T:T,'Transport-DB'!C:C,"="&amp;'Work DB'!C344)</f>
        <v>0</v>
      </c>
      <c r="AI344" s="32"/>
      <c r="AJ344" s="29"/>
      <c r="AK344" s="30">
        <f>SUMIFS(Civil_DB[بتن],Civil_DB[تاریخ],"="&amp;'Work DB'!C344)</f>
        <v>0</v>
      </c>
      <c r="AL344" s="28"/>
      <c r="AM344" s="29"/>
      <c r="AN344" s="31"/>
      <c r="AO344" s="28"/>
      <c r="AP344" s="29"/>
      <c r="AQ344" s="29"/>
      <c r="AR344" s="30"/>
      <c r="AS344" s="28"/>
      <c r="AT344" s="29"/>
      <c r="AU344" s="30"/>
      <c r="AV344" s="206"/>
      <c r="AW344" s="29"/>
      <c r="AX344" s="29"/>
      <c r="AY344" s="29"/>
      <c r="AZ344" s="29"/>
      <c r="BA344" s="29"/>
      <c r="BB344" s="29"/>
      <c r="BC344" s="30"/>
      <c r="BD344" s="283"/>
      <c r="BE344" s="283"/>
      <c r="BF344" s="283"/>
      <c r="BG344" s="283"/>
      <c r="BH344" s="32"/>
      <c r="BI344" s="56"/>
      <c r="BJ344" s="509"/>
    </row>
    <row r="345" spans="2:62" s="15" customFormat="1" ht="21" x14ac:dyDescent="0.25">
      <c r="B345" s="47"/>
      <c r="C345" s="20">
        <f t="shared" si="65"/>
        <v>45710</v>
      </c>
      <c r="D345" s="190">
        <f>SUMIFS('Transport-DB'!R:R,'Transport-DB'!C:C,"="&amp;'Work DB'!C345,'Transport-DB'!F:F,"="&amp;'Work DB'!$D$4)</f>
        <v>0</v>
      </c>
      <c r="E345" s="191">
        <f>SUMIFS('Transport-DB'!R:R,'Transport-DB'!C:C,"="&amp;'Work DB'!C345,'Transport-DB'!F:F,"="&amp;'Work DB'!$E$4)</f>
        <v>0</v>
      </c>
      <c r="F345" s="191">
        <f>SUMIFS('Transport-DB'!R:R,'Transport-DB'!C:C,"="&amp;'Work DB'!C345,'Transport-DB'!F:F,"="&amp;'Work DB'!$F$4)</f>
        <v>0</v>
      </c>
      <c r="G345" s="191">
        <f>SUMIFS('Transport-DB'!R:R,'Transport-DB'!C:C,"="&amp;'Work DB'!C345,'Transport-DB'!F:F,"="&amp;'Work DB'!$G$4)</f>
        <v>0</v>
      </c>
      <c r="H345" s="188">
        <f>SUMIFS('Transport-DB'!R:R,'Transport-DB'!C:C,"="&amp;'Work DB'!C345,'Transport-DB'!F:F,"="&amp;'Work DB'!$H$4)</f>
        <v>0</v>
      </c>
      <c r="I345" s="191">
        <f>SUMIFS('Transport-DB'!R:R,'Transport-DB'!C:C,"="&amp;'Work DB'!C345,'Transport-DB'!F:F,"="&amp;'Work DB'!$I$4)</f>
        <v>0</v>
      </c>
      <c r="J345" s="483">
        <f>SUMIFS('Transport-DB'!R:R,'Transport-DB'!C:C,"="&amp;'Work DB'!C345,'Transport-DB'!F:F,"="&amp;'Work DB'!$J$4)</f>
        <v>0</v>
      </c>
      <c r="K345" s="190">
        <f>SUMIFS('Transport-DB'!Q:Q,'Transport-DB'!C:C,"="&amp;'Work DB'!C345,'Transport-DB'!F:F,"="&amp;'Work DB'!$K$4)</f>
        <v>0</v>
      </c>
      <c r="L345" s="191">
        <f>SUMIFS('Transport-DB'!Q:Q,'Transport-DB'!C:C,"="&amp;'Work DB'!C345,'Transport-DB'!F:F,"="&amp;'Work DB'!$L$4)</f>
        <v>0</v>
      </c>
      <c r="M345" s="191">
        <f>SUMIFS('Transport-DB'!Q:Q,'Transport-DB'!C:C,"="&amp;'Work DB'!C345,'Transport-DB'!F:F,"="&amp;'Work DB'!$M$4)</f>
        <v>0</v>
      </c>
      <c r="N345" s="191">
        <f>SUMIFS('Transport-DB'!Q:Q,'Transport-DB'!C:C,"="&amp;'Work DB'!C345,'Transport-DB'!F:F,"="&amp;'Work DB'!$N$4)</f>
        <v>0</v>
      </c>
      <c r="O345" s="191">
        <f>SUMIFS('Transport-DB'!Q:Q,'Transport-DB'!C:C,"="&amp;'Work DB'!C345,'Transport-DB'!F:F,"="&amp;'Work DB'!$O$4)</f>
        <v>0</v>
      </c>
      <c r="P345" s="191">
        <f>SUMIFS('Transport-DB'!Q:Q,'Transport-DB'!C:C,"="&amp;'Work DB'!C345,'Transport-DB'!F:F,"="&amp;'Work DB'!$P$4)</f>
        <v>0</v>
      </c>
      <c r="Q345" s="188">
        <f>SUMIFS('Transport-DB'!Q:Q,'Transport-DB'!C:C,"="&amp;'Work DB'!C345,'Transport-DB'!F:F,"="&amp;'Work DB'!$Q$4)</f>
        <v>0</v>
      </c>
      <c r="R345" s="189">
        <f>SUMIFS('Transport-DB'!Q:Q,'Transport-DB'!C:C,"="&amp;'Work DB'!C345,'Transport-DB'!F:F,"="&amp;'Work DB'!$R$4)</f>
        <v>0</v>
      </c>
      <c r="S345" s="190">
        <f t="shared" si="64"/>
        <v>0</v>
      </c>
      <c r="T345" s="191">
        <f t="shared" si="63"/>
        <v>0</v>
      </c>
      <c r="U345" s="191"/>
      <c r="V345" s="191"/>
      <c r="W345" s="191"/>
      <c r="X345" s="191"/>
      <c r="Y345" s="189"/>
      <c r="Z345" s="283"/>
      <c r="AA345" s="190">
        <f>SUMIFS('Transport-DB'!S:S,'Transport-DB'!C:C,"="&amp;'Work DB'!C345,'Transport-DB'!F:F,"="&amp;'Work DB'!$AA$4)</f>
        <v>0</v>
      </c>
      <c r="AB345" s="191">
        <f>SUMIFS('Transport-DB'!S:S,'Transport-DB'!C:C,"="&amp;'Work DB'!C345,'Transport-DB'!F:F,"="&amp;'Work DB'!$AB$4)</f>
        <v>0</v>
      </c>
      <c r="AC345" s="191">
        <f>SUMIFS('Transport-DB'!S:S,'Transport-DB'!C:C,"="&amp;'Work DB'!C345,'Transport-DB'!F:F,"="&amp;'Work DB'!$AC$4)</f>
        <v>0</v>
      </c>
      <c r="AD345" s="188">
        <f>SUMIFS('Transport-DB'!S:S,'Transport-DB'!C:C,"="&amp;'Work DB'!C345,'Transport-DB'!F:F,"="&amp;'Work DB'!$AD$4)</f>
        <v>0</v>
      </c>
      <c r="AE345" s="188">
        <f>SUMIFS('Transport-DB'!S:S,'Transport-DB'!C:C,"="&amp;'Work DB'!C345,'Transport-DB'!F:F,"="&amp;'Work DB'!$AE$4)</f>
        <v>0</v>
      </c>
      <c r="AF345" s="188">
        <f>SUMIFS('Transport-DB'!S:S,'Transport-DB'!C:C,"="&amp;'Work DB'!C345,'Transport-DB'!F:F,"="&amp;'Work DB'!$AF$4)</f>
        <v>0</v>
      </c>
      <c r="AG345" s="189"/>
      <c r="AH345" s="230">
        <f>SUMIFS('Transport-DB'!T:T,'Transport-DB'!C:C,"="&amp;'Work DB'!C345)</f>
        <v>0</v>
      </c>
      <c r="AI345" s="32"/>
      <c r="AJ345" s="29"/>
      <c r="AK345" s="30">
        <f>SUMIFS(Civil_DB[بتن],Civil_DB[تاریخ],"="&amp;'Work DB'!C345)</f>
        <v>0</v>
      </c>
      <c r="AL345" s="28"/>
      <c r="AM345" s="29"/>
      <c r="AN345" s="31"/>
      <c r="AO345" s="28"/>
      <c r="AP345" s="29"/>
      <c r="AQ345" s="29"/>
      <c r="AR345" s="30"/>
      <c r="AS345" s="28"/>
      <c r="AT345" s="29"/>
      <c r="AU345" s="30"/>
      <c r="AV345" s="206"/>
      <c r="AW345" s="29"/>
      <c r="AX345" s="29"/>
      <c r="AY345" s="29"/>
      <c r="AZ345" s="29"/>
      <c r="BA345" s="29"/>
      <c r="BB345" s="29"/>
      <c r="BC345" s="30"/>
      <c r="BD345" s="283"/>
      <c r="BE345" s="283"/>
      <c r="BF345" s="283"/>
      <c r="BG345" s="283"/>
      <c r="BH345" s="32"/>
      <c r="BI345" s="56"/>
      <c r="BJ345" s="509"/>
    </row>
    <row r="346" spans="2:62" s="15" customFormat="1" ht="21" x14ac:dyDescent="0.25">
      <c r="B346" s="47"/>
      <c r="C346" s="20">
        <f t="shared" si="65"/>
        <v>45711</v>
      </c>
      <c r="D346" s="190">
        <f>SUMIFS('Transport-DB'!R:R,'Transport-DB'!C:C,"="&amp;'Work DB'!C346,'Transport-DB'!F:F,"="&amp;'Work DB'!$D$4)</f>
        <v>0</v>
      </c>
      <c r="E346" s="191">
        <f>SUMIFS('Transport-DB'!R:R,'Transport-DB'!C:C,"="&amp;'Work DB'!C346,'Transport-DB'!F:F,"="&amp;'Work DB'!$E$4)</f>
        <v>0</v>
      </c>
      <c r="F346" s="191">
        <f>SUMIFS('Transport-DB'!R:R,'Transport-DB'!C:C,"="&amp;'Work DB'!C346,'Transport-DB'!F:F,"="&amp;'Work DB'!$F$4)</f>
        <v>0</v>
      </c>
      <c r="G346" s="191">
        <f>SUMIFS('Transport-DB'!R:R,'Transport-DB'!C:C,"="&amp;'Work DB'!C346,'Transport-DB'!F:F,"="&amp;'Work DB'!$G$4)</f>
        <v>0</v>
      </c>
      <c r="H346" s="188">
        <f>SUMIFS('Transport-DB'!R:R,'Transport-DB'!C:C,"="&amp;'Work DB'!C346,'Transport-DB'!F:F,"="&amp;'Work DB'!$H$4)</f>
        <v>0</v>
      </c>
      <c r="I346" s="191">
        <f>SUMIFS('Transport-DB'!R:R,'Transport-DB'!C:C,"="&amp;'Work DB'!C346,'Transport-DB'!F:F,"="&amp;'Work DB'!$I$4)</f>
        <v>0</v>
      </c>
      <c r="J346" s="483">
        <f>SUMIFS('Transport-DB'!R:R,'Transport-DB'!C:C,"="&amp;'Work DB'!C346,'Transport-DB'!F:F,"="&amp;'Work DB'!$J$4)</f>
        <v>0</v>
      </c>
      <c r="K346" s="190">
        <f>SUMIFS('Transport-DB'!Q:Q,'Transport-DB'!C:C,"="&amp;'Work DB'!C346,'Transport-DB'!F:F,"="&amp;'Work DB'!$K$4)</f>
        <v>0</v>
      </c>
      <c r="L346" s="191">
        <f>SUMIFS('Transport-DB'!Q:Q,'Transport-DB'!C:C,"="&amp;'Work DB'!C346,'Transport-DB'!F:F,"="&amp;'Work DB'!$L$4)</f>
        <v>0</v>
      </c>
      <c r="M346" s="191">
        <f>SUMIFS('Transport-DB'!Q:Q,'Transport-DB'!C:C,"="&amp;'Work DB'!C346,'Transport-DB'!F:F,"="&amp;'Work DB'!$M$4)</f>
        <v>0</v>
      </c>
      <c r="N346" s="191">
        <f>SUMIFS('Transport-DB'!Q:Q,'Transport-DB'!C:C,"="&amp;'Work DB'!C346,'Transport-DB'!F:F,"="&amp;'Work DB'!$N$4)</f>
        <v>0</v>
      </c>
      <c r="O346" s="191">
        <f>SUMIFS('Transport-DB'!Q:Q,'Transport-DB'!C:C,"="&amp;'Work DB'!C346,'Transport-DB'!F:F,"="&amp;'Work DB'!$O$4)</f>
        <v>0</v>
      </c>
      <c r="P346" s="191">
        <f>SUMIFS('Transport-DB'!Q:Q,'Transport-DB'!C:C,"="&amp;'Work DB'!C346,'Transport-DB'!F:F,"="&amp;'Work DB'!$P$4)</f>
        <v>0</v>
      </c>
      <c r="Q346" s="188">
        <f>SUMIFS('Transport-DB'!Q:Q,'Transport-DB'!C:C,"="&amp;'Work DB'!C346,'Transport-DB'!F:F,"="&amp;'Work DB'!$Q$4)</f>
        <v>0</v>
      </c>
      <c r="R346" s="189">
        <f>SUMIFS('Transport-DB'!Q:Q,'Transport-DB'!C:C,"="&amp;'Work DB'!C346,'Transport-DB'!F:F,"="&amp;'Work DB'!$R$4)</f>
        <v>0</v>
      </c>
      <c r="S346" s="190">
        <f t="shared" si="64"/>
        <v>0</v>
      </c>
      <c r="T346" s="191">
        <f t="shared" si="63"/>
        <v>0</v>
      </c>
      <c r="U346" s="191"/>
      <c r="V346" s="191"/>
      <c r="W346" s="191"/>
      <c r="X346" s="191"/>
      <c r="Y346" s="189"/>
      <c r="Z346" s="283"/>
      <c r="AA346" s="190">
        <f>SUMIFS('Transport-DB'!S:S,'Transport-DB'!C:C,"="&amp;'Work DB'!C346,'Transport-DB'!F:F,"="&amp;'Work DB'!$AA$4)</f>
        <v>0</v>
      </c>
      <c r="AB346" s="191">
        <f>SUMIFS('Transport-DB'!S:S,'Transport-DB'!C:C,"="&amp;'Work DB'!C346,'Transport-DB'!F:F,"="&amp;'Work DB'!$AB$4)</f>
        <v>0</v>
      </c>
      <c r="AC346" s="191">
        <f>SUMIFS('Transport-DB'!S:S,'Transport-DB'!C:C,"="&amp;'Work DB'!C346,'Transport-DB'!F:F,"="&amp;'Work DB'!$AC$4)</f>
        <v>0</v>
      </c>
      <c r="AD346" s="188">
        <f>SUMIFS('Transport-DB'!S:S,'Transport-DB'!C:C,"="&amp;'Work DB'!C346,'Transport-DB'!F:F,"="&amp;'Work DB'!$AD$4)</f>
        <v>0</v>
      </c>
      <c r="AE346" s="188">
        <f>SUMIFS('Transport-DB'!S:S,'Transport-DB'!C:C,"="&amp;'Work DB'!C346,'Transport-DB'!F:F,"="&amp;'Work DB'!$AE$4)</f>
        <v>0</v>
      </c>
      <c r="AF346" s="188">
        <f>SUMIFS('Transport-DB'!S:S,'Transport-DB'!C:C,"="&amp;'Work DB'!C346,'Transport-DB'!F:F,"="&amp;'Work DB'!$AF$4)</f>
        <v>0</v>
      </c>
      <c r="AG346" s="189"/>
      <c r="AH346" s="230">
        <f>SUMIFS('Transport-DB'!T:T,'Transport-DB'!C:C,"="&amp;'Work DB'!C346)</f>
        <v>0</v>
      </c>
      <c r="AI346" s="32"/>
      <c r="AJ346" s="29"/>
      <c r="AK346" s="30">
        <f>SUMIFS(Civil_DB[بتن],Civil_DB[تاریخ],"="&amp;'Work DB'!C346)</f>
        <v>0</v>
      </c>
      <c r="AL346" s="28"/>
      <c r="AM346" s="29"/>
      <c r="AN346" s="31"/>
      <c r="AO346" s="28"/>
      <c r="AP346" s="29"/>
      <c r="AQ346" s="29"/>
      <c r="AR346" s="30"/>
      <c r="AS346" s="28"/>
      <c r="AT346" s="29"/>
      <c r="AU346" s="30"/>
      <c r="AV346" s="206"/>
      <c r="AW346" s="29"/>
      <c r="AX346" s="29"/>
      <c r="AY346" s="29"/>
      <c r="AZ346" s="29"/>
      <c r="BA346" s="29"/>
      <c r="BB346" s="29"/>
      <c r="BC346" s="30"/>
      <c r="BD346" s="283"/>
      <c r="BE346" s="283"/>
      <c r="BF346" s="283"/>
      <c r="BG346" s="283"/>
      <c r="BH346" s="32"/>
      <c r="BI346" s="56"/>
      <c r="BJ346" s="509"/>
    </row>
    <row r="347" spans="2:62" s="15" customFormat="1" ht="21" x14ac:dyDescent="0.25">
      <c r="B347" s="47"/>
      <c r="C347" s="20">
        <f t="shared" si="65"/>
        <v>45712</v>
      </c>
      <c r="D347" s="190">
        <f>SUMIFS('Transport-DB'!R:R,'Transport-DB'!C:C,"="&amp;'Work DB'!C347,'Transport-DB'!F:F,"="&amp;'Work DB'!$D$4)</f>
        <v>0</v>
      </c>
      <c r="E347" s="191">
        <f>SUMIFS('Transport-DB'!R:R,'Transport-DB'!C:C,"="&amp;'Work DB'!C347,'Transport-DB'!F:F,"="&amp;'Work DB'!$E$4)</f>
        <v>0</v>
      </c>
      <c r="F347" s="191">
        <f>SUMIFS('Transport-DB'!R:R,'Transport-DB'!C:C,"="&amp;'Work DB'!C347,'Transport-DB'!F:F,"="&amp;'Work DB'!$F$4)</f>
        <v>0</v>
      </c>
      <c r="G347" s="191">
        <f>SUMIFS('Transport-DB'!R:R,'Transport-DB'!C:C,"="&amp;'Work DB'!C347,'Transport-DB'!F:F,"="&amp;'Work DB'!$G$4)</f>
        <v>0</v>
      </c>
      <c r="H347" s="188">
        <f>SUMIFS('Transport-DB'!R:R,'Transport-DB'!C:C,"="&amp;'Work DB'!C347,'Transport-DB'!F:F,"="&amp;'Work DB'!$H$4)</f>
        <v>0</v>
      </c>
      <c r="I347" s="191">
        <f>SUMIFS('Transport-DB'!R:R,'Transport-DB'!C:C,"="&amp;'Work DB'!C347,'Transport-DB'!F:F,"="&amp;'Work DB'!$I$4)</f>
        <v>0</v>
      </c>
      <c r="J347" s="483">
        <f>SUMIFS('Transport-DB'!R:R,'Transport-DB'!C:C,"="&amp;'Work DB'!C347,'Transport-DB'!F:F,"="&amp;'Work DB'!$J$4)</f>
        <v>0</v>
      </c>
      <c r="K347" s="190">
        <f>SUMIFS('Transport-DB'!Q:Q,'Transport-DB'!C:C,"="&amp;'Work DB'!C347,'Transport-DB'!F:F,"="&amp;'Work DB'!$K$4)</f>
        <v>0</v>
      </c>
      <c r="L347" s="191">
        <f>SUMIFS('Transport-DB'!Q:Q,'Transport-DB'!C:C,"="&amp;'Work DB'!C347,'Transport-DB'!F:F,"="&amp;'Work DB'!$L$4)</f>
        <v>0</v>
      </c>
      <c r="M347" s="191">
        <f>SUMIFS('Transport-DB'!Q:Q,'Transport-DB'!C:C,"="&amp;'Work DB'!C347,'Transport-DB'!F:F,"="&amp;'Work DB'!$M$4)</f>
        <v>0</v>
      </c>
      <c r="N347" s="191">
        <f>SUMIFS('Transport-DB'!Q:Q,'Transport-DB'!C:C,"="&amp;'Work DB'!C347,'Transport-DB'!F:F,"="&amp;'Work DB'!$N$4)</f>
        <v>0</v>
      </c>
      <c r="O347" s="191">
        <f>SUMIFS('Transport-DB'!Q:Q,'Transport-DB'!C:C,"="&amp;'Work DB'!C347,'Transport-DB'!F:F,"="&amp;'Work DB'!$O$4)</f>
        <v>0</v>
      </c>
      <c r="P347" s="191">
        <f>SUMIFS('Transport-DB'!Q:Q,'Transport-DB'!C:C,"="&amp;'Work DB'!C347,'Transport-DB'!F:F,"="&amp;'Work DB'!$P$4)</f>
        <v>0</v>
      </c>
      <c r="Q347" s="188">
        <f>SUMIFS('Transport-DB'!Q:Q,'Transport-DB'!C:C,"="&amp;'Work DB'!C347,'Transport-DB'!F:F,"="&amp;'Work DB'!$Q$4)</f>
        <v>0</v>
      </c>
      <c r="R347" s="189">
        <f>SUMIFS('Transport-DB'!Q:Q,'Transport-DB'!C:C,"="&amp;'Work DB'!C347,'Transport-DB'!F:F,"="&amp;'Work DB'!$R$4)</f>
        <v>0</v>
      </c>
      <c r="S347" s="190">
        <f t="shared" si="64"/>
        <v>0</v>
      </c>
      <c r="T347" s="191">
        <f t="shared" si="63"/>
        <v>0</v>
      </c>
      <c r="U347" s="191"/>
      <c r="V347" s="191"/>
      <c r="W347" s="191"/>
      <c r="X347" s="191"/>
      <c r="Y347" s="189"/>
      <c r="Z347" s="283"/>
      <c r="AA347" s="190">
        <f>SUMIFS('Transport-DB'!S:S,'Transport-DB'!C:C,"="&amp;'Work DB'!C347,'Transport-DB'!F:F,"="&amp;'Work DB'!$AA$4)</f>
        <v>0</v>
      </c>
      <c r="AB347" s="191">
        <f>SUMIFS('Transport-DB'!S:S,'Transport-DB'!C:C,"="&amp;'Work DB'!C347,'Transport-DB'!F:F,"="&amp;'Work DB'!$AB$4)</f>
        <v>0</v>
      </c>
      <c r="AC347" s="191">
        <f>SUMIFS('Transport-DB'!S:S,'Transport-DB'!C:C,"="&amp;'Work DB'!C347,'Transport-DB'!F:F,"="&amp;'Work DB'!$AC$4)</f>
        <v>0</v>
      </c>
      <c r="AD347" s="188">
        <f>SUMIFS('Transport-DB'!S:S,'Transport-DB'!C:C,"="&amp;'Work DB'!C347,'Transport-DB'!F:F,"="&amp;'Work DB'!$AD$4)</f>
        <v>0</v>
      </c>
      <c r="AE347" s="188">
        <f>SUMIFS('Transport-DB'!S:S,'Transport-DB'!C:C,"="&amp;'Work DB'!C347,'Transport-DB'!F:F,"="&amp;'Work DB'!$AE$4)</f>
        <v>0</v>
      </c>
      <c r="AF347" s="188">
        <f>SUMIFS('Transport-DB'!S:S,'Transport-DB'!C:C,"="&amp;'Work DB'!C347,'Transport-DB'!F:F,"="&amp;'Work DB'!$AF$4)</f>
        <v>0</v>
      </c>
      <c r="AG347" s="189"/>
      <c r="AH347" s="230">
        <f>SUMIFS('Transport-DB'!T:T,'Transport-DB'!C:C,"="&amp;'Work DB'!C347)</f>
        <v>0</v>
      </c>
      <c r="AI347" s="32"/>
      <c r="AJ347" s="29"/>
      <c r="AK347" s="30">
        <f>SUMIFS(Civil_DB[بتن],Civil_DB[تاریخ],"="&amp;'Work DB'!C347)</f>
        <v>0</v>
      </c>
      <c r="AL347" s="28"/>
      <c r="AM347" s="29"/>
      <c r="AN347" s="31"/>
      <c r="AO347" s="28"/>
      <c r="AP347" s="29"/>
      <c r="AQ347" s="29"/>
      <c r="AR347" s="30"/>
      <c r="AS347" s="28"/>
      <c r="AT347" s="29"/>
      <c r="AU347" s="30"/>
      <c r="AV347" s="206"/>
      <c r="AW347" s="29"/>
      <c r="AX347" s="29"/>
      <c r="AY347" s="29"/>
      <c r="AZ347" s="29"/>
      <c r="BA347" s="29"/>
      <c r="BB347" s="29"/>
      <c r="BC347" s="30"/>
      <c r="BD347" s="283"/>
      <c r="BE347" s="283"/>
      <c r="BF347" s="283"/>
      <c r="BG347" s="283"/>
      <c r="BH347" s="32"/>
      <c r="BI347" s="56"/>
      <c r="BJ347" s="509"/>
    </row>
    <row r="348" spans="2:62" s="15" customFormat="1" ht="21" x14ac:dyDescent="0.25">
      <c r="B348" s="47"/>
      <c r="C348" s="20">
        <f t="shared" si="65"/>
        <v>45713</v>
      </c>
      <c r="D348" s="190">
        <f>SUMIFS('Transport-DB'!R:R,'Transport-DB'!C:C,"="&amp;'Work DB'!C348,'Transport-DB'!F:F,"="&amp;'Work DB'!$D$4)</f>
        <v>0</v>
      </c>
      <c r="E348" s="191">
        <f>SUMIFS('Transport-DB'!R:R,'Transport-DB'!C:C,"="&amp;'Work DB'!C348,'Transport-DB'!F:F,"="&amp;'Work DB'!$E$4)</f>
        <v>0</v>
      </c>
      <c r="F348" s="191">
        <f>SUMIFS('Transport-DB'!R:R,'Transport-DB'!C:C,"="&amp;'Work DB'!C348,'Transport-DB'!F:F,"="&amp;'Work DB'!$F$4)</f>
        <v>0</v>
      </c>
      <c r="G348" s="191">
        <f>SUMIFS('Transport-DB'!R:R,'Transport-DB'!C:C,"="&amp;'Work DB'!C348,'Transport-DB'!F:F,"="&amp;'Work DB'!$G$4)</f>
        <v>0</v>
      </c>
      <c r="H348" s="188">
        <f>SUMIFS('Transport-DB'!R:R,'Transport-DB'!C:C,"="&amp;'Work DB'!C348,'Transport-DB'!F:F,"="&amp;'Work DB'!$H$4)</f>
        <v>0</v>
      </c>
      <c r="I348" s="191">
        <f>SUMIFS('Transport-DB'!R:R,'Transport-DB'!C:C,"="&amp;'Work DB'!C348,'Transport-DB'!F:F,"="&amp;'Work DB'!$I$4)</f>
        <v>0</v>
      </c>
      <c r="J348" s="483">
        <f>SUMIFS('Transport-DB'!R:R,'Transport-DB'!C:C,"="&amp;'Work DB'!C348,'Transport-DB'!F:F,"="&amp;'Work DB'!$J$4)</f>
        <v>0</v>
      </c>
      <c r="K348" s="190">
        <f>SUMIFS('Transport-DB'!Q:Q,'Transport-DB'!C:C,"="&amp;'Work DB'!C348,'Transport-DB'!F:F,"="&amp;'Work DB'!$K$4)</f>
        <v>0</v>
      </c>
      <c r="L348" s="191">
        <f>SUMIFS('Transport-DB'!Q:Q,'Transport-DB'!C:C,"="&amp;'Work DB'!C348,'Transport-DB'!F:F,"="&amp;'Work DB'!$L$4)</f>
        <v>0</v>
      </c>
      <c r="M348" s="191">
        <f>SUMIFS('Transport-DB'!Q:Q,'Transport-DB'!C:C,"="&amp;'Work DB'!C348,'Transport-DB'!F:F,"="&amp;'Work DB'!$M$4)</f>
        <v>0</v>
      </c>
      <c r="N348" s="191">
        <f>SUMIFS('Transport-DB'!Q:Q,'Transport-DB'!C:C,"="&amp;'Work DB'!C348,'Transport-DB'!F:F,"="&amp;'Work DB'!$N$4)</f>
        <v>0</v>
      </c>
      <c r="O348" s="191">
        <f>SUMIFS('Transport-DB'!Q:Q,'Transport-DB'!C:C,"="&amp;'Work DB'!C348,'Transport-DB'!F:F,"="&amp;'Work DB'!$O$4)</f>
        <v>0</v>
      </c>
      <c r="P348" s="191">
        <f>SUMIFS('Transport-DB'!Q:Q,'Transport-DB'!C:C,"="&amp;'Work DB'!C348,'Transport-DB'!F:F,"="&amp;'Work DB'!$P$4)</f>
        <v>0</v>
      </c>
      <c r="Q348" s="188">
        <f>SUMIFS('Transport-DB'!Q:Q,'Transport-DB'!C:C,"="&amp;'Work DB'!C348,'Transport-DB'!F:F,"="&amp;'Work DB'!$Q$4)</f>
        <v>0</v>
      </c>
      <c r="R348" s="189">
        <f>SUMIFS('Transport-DB'!Q:Q,'Transport-DB'!C:C,"="&amp;'Work DB'!C348,'Transport-DB'!F:F,"="&amp;'Work DB'!$R$4)</f>
        <v>0</v>
      </c>
      <c r="S348" s="190">
        <f t="shared" si="64"/>
        <v>0</v>
      </c>
      <c r="T348" s="191">
        <f t="shared" si="63"/>
        <v>0</v>
      </c>
      <c r="U348" s="191"/>
      <c r="V348" s="191"/>
      <c r="W348" s="191"/>
      <c r="X348" s="191"/>
      <c r="Y348" s="189"/>
      <c r="Z348" s="283"/>
      <c r="AA348" s="190">
        <f>SUMIFS('Transport-DB'!S:S,'Transport-DB'!C:C,"="&amp;'Work DB'!C348,'Transport-DB'!F:F,"="&amp;'Work DB'!$AA$4)</f>
        <v>0</v>
      </c>
      <c r="AB348" s="191">
        <f>SUMIFS('Transport-DB'!S:S,'Transport-DB'!C:C,"="&amp;'Work DB'!C348,'Transport-DB'!F:F,"="&amp;'Work DB'!$AB$4)</f>
        <v>0</v>
      </c>
      <c r="AC348" s="191">
        <f>SUMIFS('Transport-DB'!S:S,'Transport-DB'!C:C,"="&amp;'Work DB'!C348,'Transport-DB'!F:F,"="&amp;'Work DB'!$AC$4)</f>
        <v>0</v>
      </c>
      <c r="AD348" s="188">
        <f>SUMIFS('Transport-DB'!S:S,'Transport-DB'!C:C,"="&amp;'Work DB'!C348,'Transport-DB'!F:F,"="&amp;'Work DB'!$AD$4)</f>
        <v>0</v>
      </c>
      <c r="AE348" s="188">
        <f>SUMIFS('Transport-DB'!S:S,'Transport-DB'!C:C,"="&amp;'Work DB'!C348,'Transport-DB'!F:F,"="&amp;'Work DB'!$AE$4)</f>
        <v>0</v>
      </c>
      <c r="AF348" s="188">
        <f>SUMIFS('Transport-DB'!S:S,'Transport-DB'!C:C,"="&amp;'Work DB'!C348,'Transport-DB'!F:F,"="&amp;'Work DB'!$AF$4)</f>
        <v>0</v>
      </c>
      <c r="AG348" s="189"/>
      <c r="AH348" s="230">
        <f>SUMIFS('Transport-DB'!T:T,'Transport-DB'!C:C,"="&amp;'Work DB'!C348)</f>
        <v>0</v>
      </c>
      <c r="AI348" s="32"/>
      <c r="AJ348" s="29"/>
      <c r="AK348" s="30">
        <f>SUMIFS(Civil_DB[بتن],Civil_DB[تاریخ],"="&amp;'Work DB'!C348)</f>
        <v>0</v>
      </c>
      <c r="AL348" s="28"/>
      <c r="AM348" s="29"/>
      <c r="AN348" s="31"/>
      <c r="AO348" s="28"/>
      <c r="AP348" s="29"/>
      <c r="AQ348" s="29"/>
      <c r="AR348" s="30"/>
      <c r="AS348" s="28"/>
      <c r="AT348" s="29"/>
      <c r="AU348" s="30"/>
      <c r="AV348" s="206"/>
      <c r="AW348" s="29"/>
      <c r="AX348" s="29"/>
      <c r="AY348" s="29"/>
      <c r="AZ348" s="29"/>
      <c r="BA348" s="29"/>
      <c r="BB348" s="29"/>
      <c r="BC348" s="30"/>
      <c r="BD348" s="283"/>
      <c r="BE348" s="283"/>
      <c r="BF348" s="283"/>
      <c r="BG348" s="283"/>
      <c r="BH348" s="32"/>
      <c r="BI348" s="56"/>
      <c r="BJ348" s="509"/>
    </row>
    <row r="349" spans="2:62" s="15" customFormat="1" ht="21" x14ac:dyDescent="0.25">
      <c r="B349" s="47"/>
      <c r="C349" s="20">
        <f t="shared" si="65"/>
        <v>45714</v>
      </c>
      <c r="D349" s="190">
        <f>SUMIFS('Transport-DB'!R:R,'Transport-DB'!C:C,"="&amp;'Work DB'!C349,'Transport-DB'!F:F,"="&amp;'Work DB'!$D$4)</f>
        <v>0</v>
      </c>
      <c r="E349" s="191">
        <f>SUMIFS('Transport-DB'!R:R,'Transport-DB'!C:C,"="&amp;'Work DB'!C349,'Transport-DB'!F:F,"="&amp;'Work DB'!$E$4)</f>
        <v>0</v>
      </c>
      <c r="F349" s="191">
        <f>SUMIFS('Transport-DB'!R:R,'Transport-DB'!C:C,"="&amp;'Work DB'!C349,'Transport-DB'!F:F,"="&amp;'Work DB'!$F$4)</f>
        <v>0</v>
      </c>
      <c r="G349" s="191">
        <f>SUMIFS('Transport-DB'!R:R,'Transport-DB'!C:C,"="&amp;'Work DB'!C349,'Transport-DB'!F:F,"="&amp;'Work DB'!$G$4)</f>
        <v>0</v>
      </c>
      <c r="H349" s="188">
        <f>SUMIFS('Transport-DB'!R:R,'Transport-DB'!C:C,"="&amp;'Work DB'!C349,'Transport-DB'!F:F,"="&amp;'Work DB'!$H$4)</f>
        <v>0</v>
      </c>
      <c r="I349" s="191">
        <f>SUMIFS('Transport-DB'!R:R,'Transport-DB'!C:C,"="&amp;'Work DB'!C349,'Transport-DB'!F:F,"="&amp;'Work DB'!$I$4)</f>
        <v>0</v>
      </c>
      <c r="J349" s="483">
        <f>SUMIFS('Transport-DB'!R:R,'Transport-DB'!C:C,"="&amp;'Work DB'!C349,'Transport-DB'!F:F,"="&amp;'Work DB'!$J$4)</f>
        <v>0</v>
      </c>
      <c r="K349" s="190">
        <f>SUMIFS('Transport-DB'!Q:Q,'Transport-DB'!C:C,"="&amp;'Work DB'!C349,'Transport-DB'!F:F,"="&amp;'Work DB'!$K$4)</f>
        <v>0</v>
      </c>
      <c r="L349" s="191">
        <f>SUMIFS('Transport-DB'!Q:Q,'Transport-DB'!C:C,"="&amp;'Work DB'!C349,'Transport-DB'!F:F,"="&amp;'Work DB'!$L$4)</f>
        <v>0</v>
      </c>
      <c r="M349" s="191">
        <f>SUMIFS('Transport-DB'!Q:Q,'Transport-DB'!C:C,"="&amp;'Work DB'!C349,'Transport-DB'!F:F,"="&amp;'Work DB'!$M$4)</f>
        <v>0</v>
      </c>
      <c r="N349" s="191">
        <f>SUMIFS('Transport-DB'!Q:Q,'Transport-DB'!C:C,"="&amp;'Work DB'!C349,'Transport-DB'!F:F,"="&amp;'Work DB'!$N$4)</f>
        <v>0</v>
      </c>
      <c r="O349" s="191">
        <f>SUMIFS('Transport-DB'!Q:Q,'Transport-DB'!C:C,"="&amp;'Work DB'!C349,'Transport-DB'!F:F,"="&amp;'Work DB'!$O$4)</f>
        <v>0</v>
      </c>
      <c r="P349" s="191">
        <f>SUMIFS('Transport-DB'!Q:Q,'Transport-DB'!C:C,"="&amp;'Work DB'!C349,'Transport-DB'!F:F,"="&amp;'Work DB'!$P$4)</f>
        <v>0</v>
      </c>
      <c r="Q349" s="188">
        <f>SUMIFS('Transport-DB'!Q:Q,'Transport-DB'!C:C,"="&amp;'Work DB'!C349,'Transport-DB'!F:F,"="&amp;'Work DB'!$Q$4)</f>
        <v>0</v>
      </c>
      <c r="R349" s="189">
        <f>SUMIFS('Transport-DB'!Q:Q,'Transport-DB'!C:C,"="&amp;'Work DB'!C349,'Transport-DB'!F:F,"="&amp;'Work DB'!$R$4)</f>
        <v>0</v>
      </c>
      <c r="S349" s="190">
        <f t="shared" si="64"/>
        <v>0</v>
      </c>
      <c r="T349" s="191">
        <f t="shared" si="63"/>
        <v>0</v>
      </c>
      <c r="U349" s="191"/>
      <c r="V349" s="191"/>
      <c r="W349" s="191"/>
      <c r="X349" s="191"/>
      <c r="Y349" s="189"/>
      <c r="Z349" s="283"/>
      <c r="AA349" s="190">
        <f>SUMIFS('Transport-DB'!S:S,'Transport-DB'!C:C,"="&amp;'Work DB'!C349,'Transport-DB'!F:F,"="&amp;'Work DB'!$AA$4)</f>
        <v>0</v>
      </c>
      <c r="AB349" s="191">
        <f>SUMIFS('Transport-DB'!S:S,'Transport-DB'!C:C,"="&amp;'Work DB'!C349,'Transport-DB'!F:F,"="&amp;'Work DB'!$AB$4)</f>
        <v>0</v>
      </c>
      <c r="AC349" s="191">
        <f>SUMIFS('Transport-DB'!S:S,'Transport-DB'!C:C,"="&amp;'Work DB'!C349,'Transport-DB'!F:F,"="&amp;'Work DB'!$AC$4)</f>
        <v>0</v>
      </c>
      <c r="AD349" s="188">
        <f>SUMIFS('Transport-DB'!S:S,'Transport-DB'!C:C,"="&amp;'Work DB'!C349,'Transport-DB'!F:F,"="&amp;'Work DB'!$AD$4)</f>
        <v>0</v>
      </c>
      <c r="AE349" s="188">
        <f>SUMIFS('Transport-DB'!S:S,'Transport-DB'!C:C,"="&amp;'Work DB'!C349,'Transport-DB'!F:F,"="&amp;'Work DB'!$AE$4)</f>
        <v>0</v>
      </c>
      <c r="AF349" s="188">
        <f>SUMIFS('Transport-DB'!S:S,'Transport-DB'!C:C,"="&amp;'Work DB'!C349,'Transport-DB'!F:F,"="&amp;'Work DB'!$AF$4)</f>
        <v>0</v>
      </c>
      <c r="AG349" s="189"/>
      <c r="AH349" s="230">
        <f>SUMIFS('Transport-DB'!T:T,'Transport-DB'!C:C,"="&amp;'Work DB'!C349)</f>
        <v>0</v>
      </c>
      <c r="AI349" s="32"/>
      <c r="AJ349" s="29"/>
      <c r="AK349" s="30">
        <f>SUMIFS(Civil_DB[بتن],Civil_DB[تاریخ],"="&amp;'Work DB'!C349)</f>
        <v>0</v>
      </c>
      <c r="AL349" s="28"/>
      <c r="AM349" s="29"/>
      <c r="AN349" s="31"/>
      <c r="AO349" s="28"/>
      <c r="AP349" s="29"/>
      <c r="AQ349" s="29"/>
      <c r="AR349" s="30"/>
      <c r="AS349" s="28"/>
      <c r="AT349" s="29"/>
      <c r="AU349" s="30"/>
      <c r="AV349" s="206"/>
      <c r="AW349" s="29"/>
      <c r="AX349" s="29"/>
      <c r="AY349" s="29"/>
      <c r="AZ349" s="29"/>
      <c r="BA349" s="29"/>
      <c r="BB349" s="29"/>
      <c r="BC349" s="30"/>
      <c r="BD349" s="283"/>
      <c r="BE349" s="283"/>
      <c r="BF349" s="283"/>
      <c r="BG349" s="283"/>
      <c r="BH349" s="32"/>
      <c r="BI349" s="56"/>
      <c r="BJ349" s="509"/>
    </row>
    <row r="350" spans="2:62" s="15" customFormat="1" ht="21" x14ac:dyDescent="0.25">
      <c r="B350" s="47"/>
      <c r="C350" s="20">
        <f t="shared" si="65"/>
        <v>45715</v>
      </c>
      <c r="D350" s="190">
        <f>SUMIFS('Transport-DB'!R:R,'Transport-DB'!C:C,"="&amp;'Work DB'!C350,'Transport-DB'!F:F,"="&amp;'Work DB'!$D$4)</f>
        <v>0</v>
      </c>
      <c r="E350" s="191">
        <f>SUMIFS('Transport-DB'!R:R,'Transport-DB'!C:C,"="&amp;'Work DB'!C350,'Transport-DB'!F:F,"="&amp;'Work DB'!$E$4)</f>
        <v>0</v>
      </c>
      <c r="F350" s="191">
        <f>SUMIFS('Transport-DB'!R:R,'Transport-DB'!C:C,"="&amp;'Work DB'!C350,'Transport-DB'!F:F,"="&amp;'Work DB'!$F$4)</f>
        <v>0</v>
      </c>
      <c r="G350" s="191">
        <f>SUMIFS('Transport-DB'!R:R,'Transport-DB'!C:C,"="&amp;'Work DB'!C350,'Transport-DB'!F:F,"="&amp;'Work DB'!$G$4)</f>
        <v>0</v>
      </c>
      <c r="H350" s="188">
        <f>SUMIFS('Transport-DB'!R:R,'Transport-DB'!C:C,"="&amp;'Work DB'!C350,'Transport-DB'!F:F,"="&amp;'Work DB'!$H$4)</f>
        <v>0</v>
      </c>
      <c r="I350" s="191">
        <f>SUMIFS('Transport-DB'!R:R,'Transport-DB'!C:C,"="&amp;'Work DB'!C350,'Transport-DB'!F:F,"="&amp;'Work DB'!$I$4)</f>
        <v>0</v>
      </c>
      <c r="J350" s="483">
        <f>SUMIFS('Transport-DB'!R:R,'Transport-DB'!C:C,"="&amp;'Work DB'!C350,'Transport-DB'!F:F,"="&amp;'Work DB'!$J$4)</f>
        <v>0</v>
      </c>
      <c r="K350" s="190">
        <f>SUMIFS('Transport-DB'!Q:Q,'Transport-DB'!C:C,"="&amp;'Work DB'!C350,'Transport-DB'!F:F,"="&amp;'Work DB'!$K$4)</f>
        <v>0</v>
      </c>
      <c r="L350" s="191">
        <f>SUMIFS('Transport-DB'!Q:Q,'Transport-DB'!C:C,"="&amp;'Work DB'!C350,'Transport-DB'!F:F,"="&amp;'Work DB'!$L$4)</f>
        <v>0</v>
      </c>
      <c r="M350" s="191">
        <f>SUMIFS('Transport-DB'!Q:Q,'Transport-DB'!C:C,"="&amp;'Work DB'!C350,'Transport-DB'!F:F,"="&amp;'Work DB'!$M$4)</f>
        <v>0</v>
      </c>
      <c r="N350" s="191">
        <f>SUMIFS('Transport-DB'!Q:Q,'Transport-DB'!C:C,"="&amp;'Work DB'!C350,'Transport-DB'!F:F,"="&amp;'Work DB'!$N$4)</f>
        <v>0</v>
      </c>
      <c r="O350" s="191">
        <f>SUMIFS('Transport-DB'!Q:Q,'Transport-DB'!C:C,"="&amp;'Work DB'!C350,'Transport-DB'!F:F,"="&amp;'Work DB'!$O$4)</f>
        <v>0</v>
      </c>
      <c r="P350" s="191">
        <f>SUMIFS('Transport-DB'!Q:Q,'Transport-DB'!C:C,"="&amp;'Work DB'!C350,'Transport-DB'!F:F,"="&amp;'Work DB'!$P$4)</f>
        <v>0</v>
      </c>
      <c r="Q350" s="188">
        <f>SUMIFS('Transport-DB'!Q:Q,'Transport-DB'!C:C,"="&amp;'Work DB'!C350,'Transport-DB'!F:F,"="&amp;'Work DB'!$Q$4)</f>
        <v>0</v>
      </c>
      <c r="R350" s="189">
        <f>SUMIFS('Transport-DB'!Q:Q,'Transport-DB'!C:C,"="&amp;'Work DB'!C350,'Transport-DB'!F:F,"="&amp;'Work DB'!$R$4)</f>
        <v>0</v>
      </c>
      <c r="S350" s="190">
        <f t="shared" si="64"/>
        <v>0</v>
      </c>
      <c r="T350" s="191">
        <f t="shared" si="63"/>
        <v>0</v>
      </c>
      <c r="U350" s="191"/>
      <c r="V350" s="191"/>
      <c r="W350" s="191"/>
      <c r="X350" s="191"/>
      <c r="Y350" s="189"/>
      <c r="Z350" s="283"/>
      <c r="AA350" s="190">
        <f>SUMIFS('Transport-DB'!S:S,'Transport-DB'!C:C,"="&amp;'Work DB'!C350,'Transport-DB'!F:F,"="&amp;'Work DB'!$AA$4)</f>
        <v>0</v>
      </c>
      <c r="AB350" s="191">
        <f>SUMIFS('Transport-DB'!S:S,'Transport-DB'!C:C,"="&amp;'Work DB'!C350,'Transport-DB'!F:F,"="&amp;'Work DB'!$AB$4)</f>
        <v>0</v>
      </c>
      <c r="AC350" s="191">
        <f>SUMIFS('Transport-DB'!S:S,'Transport-DB'!C:C,"="&amp;'Work DB'!C350,'Transport-DB'!F:F,"="&amp;'Work DB'!$AC$4)</f>
        <v>0</v>
      </c>
      <c r="AD350" s="188">
        <f>SUMIFS('Transport-DB'!S:S,'Transport-DB'!C:C,"="&amp;'Work DB'!C350,'Transport-DB'!F:F,"="&amp;'Work DB'!$AD$4)</f>
        <v>0</v>
      </c>
      <c r="AE350" s="188">
        <f>SUMIFS('Transport-DB'!S:S,'Transport-DB'!C:C,"="&amp;'Work DB'!C350,'Transport-DB'!F:F,"="&amp;'Work DB'!$AE$4)</f>
        <v>0</v>
      </c>
      <c r="AF350" s="188">
        <f>SUMIFS('Transport-DB'!S:S,'Transport-DB'!C:C,"="&amp;'Work DB'!C350,'Transport-DB'!F:F,"="&amp;'Work DB'!$AF$4)</f>
        <v>0</v>
      </c>
      <c r="AG350" s="189"/>
      <c r="AH350" s="230">
        <f>SUMIFS('Transport-DB'!T:T,'Transport-DB'!C:C,"="&amp;'Work DB'!C350)</f>
        <v>0</v>
      </c>
      <c r="AI350" s="32"/>
      <c r="AJ350" s="29"/>
      <c r="AK350" s="30">
        <f>SUMIFS(Civil_DB[بتن],Civil_DB[تاریخ],"="&amp;'Work DB'!C350)</f>
        <v>0</v>
      </c>
      <c r="AL350" s="28"/>
      <c r="AM350" s="29"/>
      <c r="AN350" s="31"/>
      <c r="AO350" s="28"/>
      <c r="AP350" s="29"/>
      <c r="AQ350" s="29"/>
      <c r="AR350" s="30"/>
      <c r="AS350" s="28"/>
      <c r="AT350" s="29"/>
      <c r="AU350" s="30"/>
      <c r="AV350" s="206"/>
      <c r="AW350" s="29"/>
      <c r="AX350" s="29"/>
      <c r="AY350" s="29"/>
      <c r="AZ350" s="29"/>
      <c r="BA350" s="29"/>
      <c r="BB350" s="29"/>
      <c r="BC350" s="30"/>
      <c r="BD350" s="283"/>
      <c r="BE350" s="283"/>
      <c r="BF350" s="283"/>
      <c r="BG350" s="283"/>
      <c r="BH350" s="32"/>
      <c r="BI350" s="56"/>
      <c r="BJ350" s="509"/>
    </row>
    <row r="351" spans="2:62" s="15" customFormat="1" ht="21" x14ac:dyDescent="0.25">
      <c r="B351" s="47"/>
      <c r="C351" s="20">
        <f t="shared" si="65"/>
        <v>45716</v>
      </c>
      <c r="D351" s="190">
        <f>SUMIFS('Transport-DB'!R:R,'Transport-DB'!C:C,"="&amp;'Work DB'!C351,'Transport-DB'!F:F,"="&amp;'Work DB'!$D$4)</f>
        <v>0</v>
      </c>
      <c r="E351" s="191">
        <f>SUMIFS('Transport-DB'!R:R,'Transport-DB'!C:C,"="&amp;'Work DB'!C351,'Transport-DB'!F:F,"="&amp;'Work DB'!$E$4)</f>
        <v>0</v>
      </c>
      <c r="F351" s="191">
        <f>SUMIFS('Transport-DB'!R:R,'Transport-DB'!C:C,"="&amp;'Work DB'!C351,'Transport-DB'!F:F,"="&amp;'Work DB'!$F$4)</f>
        <v>0</v>
      </c>
      <c r="G351" s="191">
        <f>SUMIFS('Transport-DB'!R:R,'Transport-DB'!C:C,"="&amp;'Work DB'!C351,'Transport-DB'!F:F,"="&amp;'Work DB'!$G$4)</f>
        <v>0</v>
      </c>
      <c r="H351" s="188">
        <f>SUMIFS('Transport-DB'!R:R,'Transport-DB'!C:C,"="&amp;'Work DB'!C351,'Transport-DB'!F:F,"="&amp;'Work DB'!$H$4)</f>
        <v>0</v>
      </c>
      <c r="I351" s="191">
        <f>SUMIFS('Transport-DB'!R:R,'Transport-DB'!C:C,"="&amp;'Work DB'!C351,'Transport-DB'!F:F,"="&amp;'Work DB'!$I$4)</f>
        <v>0</v>
      </c>
      <c r="J351" s="483">
        <f>SUMIFS('Transport-DB'!R:R,'Transport-DB'!C:C,"="&amp;'Work DB'!C351,'Transport-DB'!F:F,"="&amp;'Work DB'!$J$4)</f>
        <v>0</v>
      </c>
      <c r="K351" s="190">
        <f>SUMIFS('Transport-DB'!Q:Q,'Transport-DB'!C:C,"="&amp;'Work DB'!C351,'Transport-DB'!F:F,"="&amp;'Work DB'!$K$4)</f>
        <v>0</v>
      </c>
      <c r="L351" s="191">
        <f>SUMIFS('Transport-DB'!Q:Q,'Transport-DB'!C:C,"="&amp;'Work DB'!C351,'Transport-DB'!F:F,"="&amp;'Work DB'!$L$4)</f>
        <v>0</v>
      </c>
      <c r="M351" s="191">
        <f>SUMIFS('Transport-DB'!Q:Q,'Transport-DB'!C:C,"="&amp;'Work DB'!C351,'Transport-DB'!F:F,"="&amp;'Work DB'!$M$4)</f>
        <v>0</v>
      </c>
      <c r="N351" s="191">
        <f>SUMIFS('Transport-DB'!Q:Q,'Transport-DB'!C:C,"="&amp;'Work DB'!C351,'Transport-DB'!F:F,"="&amp;'Work DB'!$N$4)</f>
        <v>0</v>
      </c>
      <c r="O351" s="191">
        <f>SUMIFS('Transport-DB'!Q:Q,'Transport-DB'!C:C,"="&amp;'Work DB'!C351,'Transport-DB'!F:F,"="&amp;'Work DB'!$O$4)</f>
        <v>0</v>
      </c>
      <c r="P351" s="191">
        <f>SUMIFS('Transport-DB'!Q:Q,'Transport-DB'!C:C,"="&amp;'Work DB'!C351,'Transport-DB'!F:F,"="&amp;'Work DB'!$P$4)</f>
        <v>0</v>
      </c>
      <c r="Q351" s="188">
        <f>SUMIFS('Transport-DB'!Q:Q,'Transport-DB'!C:C,"="&amp;'Work DB'!C351,'Transport-DB'!F:F,"="&amp;'Work DB'!$Q$4)</f>
        <v>0</v>
      </c>
      <c r="R351" s="189">
        <f>SUMIFS('Transport-DB'!Q:Q,'Transport-DB'!C:C,"="&amp;'Work DB'!C351,'Transport-DB'!F:F,"="&amp;'Work DB'!$R$4)</f>
        <v>0</v>
      </c>
      <c r="S351" s="190">
        <f t="shared" si="64"/>
        <v>0</v>
      </c>
      <c r="T351" s="191">
        <f t="shared" si="63"/>
        <v>0</v>
      </c>
      <c r="U351" s="191"/>
      <c r="V351" s="191"/>
      <c r="W351" s="191"/>
      <c r="X351" s="191"/>
      <c r="Y351" s="189"/>
      <c r="Z351" s="283"/>
      <c r="AA351" s="190">
        <f>SUMIFS('Transport-DB'!S:S,'Transport-DB'!C:C,"="&amp;'Work DB'!C351,'Transport-DB'!F:F,"="&amp;'Work DB'!$AA$4)</f>
        <v>0</v>
      </c>
      <c r="AB351" s="191">
        <f>SUMIFS('Transport-DB'!S:S,'Transport-DB'!C:C,"="&amp;'Work DB'!C351,'Transport-DB'!F:F,"="&amp;'Work DB'!$AB$4)</f>
        <v>0</v>
      </c>
      <c r="AC351" s="191">
        <f>SUMIFS('Transport-DB'!S:S,'Transport-DB'!C:C,"="&amp;'Work DB'!C351,'Transport-DB'!F:F,"="&amp;'Work DB'!$AC$4)</f>
        <v>0</v>
      </c>
      <c r="AD351" s="188">
        <f>SUMIFS('Transport-DB'!S:S,'Transport-DB'!C:C,"="&amp;'Work DB'!C351,'Transport-DB'!F:F,"="&amp;'Work DB'!$AD$4)</f>
        <v>0</v>
      </c>
      <c r="AE351" s="188">
        <f>SUMIFS('Transport-DB'!S:S,'Transport-DB'!C:C,"="&amp;'Work DB'!C351,'Transport-DB'!F:F,"="&amp;'Work DB'!$AE$4)</f>
        <v>0</v>
      </c>
      <c r="AF351" s="188">
        <f>SUMIFS('Transport-DB'!S:S,'Transport-DB'!C:C,"="&amp;'Work DB'!C351,'Transport-DB'!F:F,"="&amp;'Work DB'!$AF$4)</f>
        <v>0</v>
      </c>
      <c r="AG351" s="189"/>
      <c r="AH351" s="230">
        <f>SUMIFS('Transport-DB'!T:T,'Transport-DB'!C:C,"="&amp;'Work DB'!C351)</f>
        <v>0</v>
      </c>
      <c r="AI351" s="32"/>
      <c r="AJ351" s="29"/>
      <c r="AK351" s="30">
        <f>SUMIFS(Civil_DB[بتن],Civil_DB[تاریخ],"="&amp;'Work DB'!C351)</f>
        <v>0</v>
      </c>
      <c r="AL351" s="28"/>
      <c r="AM351" s="29"/>
      <c r="AN351" s="31"/>
      <c r="AO351" s="28"/>
      <c r="AP351" s="29"/>
      <c r="AQ351" s="29"/>
      <c r="AR351" s="30"/>
      <c r="AS351" s="28"/>
      <c r="AT351" s="29"/>
      <c r="AU351" s="30"/>
      <c r="AV351" s="206"/>
      <c r="AW351" s="29"/>
      <c r="AX351" s="29"/>
      <c r="AY351" s="29"/>
      <c r="AZ351" s="29"/>
      <c r="BA351" s="29"/>
      <c r="BB351" s="29"/>
      <c r="BC351" s="30"/>
      <c r="BD351" s="283"/>
      <c r="BE351" s="283"/>
      <c r="BF351" s="283"/>
      <c r="BG351" s="283"/>
      <c r="BH351" s="32"/>
      <c r="BI351" s="56"/>
      <c r="BJ351" s="509"/>
    </row>
    <row r="352" spans="2:62" s="15" customFormat="1" ht="21" x14ac:dyDescent="0.25">
      <c r="B352" s="47"/>
      <c r="C352" s="20">
        <f t="shared" si="65"/>
        <v>45717</v>
      </c>
      <c r="D352" s="190">
        <f>SUMIFS('Transport-DB'!R:R,'Transport-DB'!C:C,"="&amp;'Work DB'!C352,'Transport-DB'!F:F,"="&amp;'Work DB'!$D$4)</f>
        <v>0</v>
      </c>
      <c r="E352" s="191">
        <f>SUMIFS('Transport-DB'!R:R,'Transport-DB'!C:C,"="&amp;'Work DB'!C352,'Transport-DB'!F:F,"="&amp;'Work DB'!$E$4)</f>
        <v>0</v>
      </c>
      <c r="F352" s="191">
        <f>SUMIFS('Transport-DB'!R:R,'Transport-DB'!C:C,"="&amp;'Work DB'!C352,'Transport-DB'!F:F,"="&amp;'Work DB'!$F$4)</f>
        <v>0</v>
      </c>
      <c r="G352" s="191">
        <f>SUMIFS('Transport-DB'!R:R,'Transport-DB'!C:C,"="&amp;'Work DB'!C352,'Transport-DB'!F:F,"="&amp;'Work DB'!$G$4)</f>
        <v>0</v>
      </c>
      <c r="H352" s="188">
        <f>SUMIFS('Transport-DB'!R:R,'Transport-DB'!C:C,"="&amp;'Work DB'!C352,'Transport-DB'!F:F,"="&amp;'Work DB'!$H$4)</f>
        <v>0</v>
      </c>
      <c r="I352" s="191">
        <f>SUMIFS('Transport-DB'!R:R,'Transport-DB'!C:C,"="&amp;'Work DB'!C352,'Transport-DB'!F:F,"="&amp;'Work DB'!$I$4)</f>
        <v>0</v>
      </c>
      <c r="J352" s="483">
        <f>SUMIFS('Transport-DB'!R:R,'Transport-DB'!C:C,"="&amp;'Work DB'!C352,'Transport-DB'!F:F,"="&amp;'Work DB'!$J$4)</f>
        <v>0</v>
      </c>
      <c r="K352" s="190">
        <f>SUMIFS('Transport-DB'!Q:Q,'Transport-DB'!C:C,"="&amp;'Work DB'!C352,'Transport-DB'!F:F,"="&amp;'Work DB'!$K$4)</f>
        <v>0</v>
      </c>
      <c r="L352" s="191">
        <f>SUMIFS('Transport-DB'!Q:Q,'Transport-DB'!C:C,"="&amp;'Work DB'!C352,'Transport-DB'!F:F,"="&amp;'Work DB'!$L$4)</f>
        <v>0</v>
      </c>
      <c r="M352" s="191">
        <f>SUMIFS('Transport-DB'!Q:Q,'Transport-DB'!C:C,"="&amp;'Work DB'!C352,'Transport-DB'!F:F,"="&amp;'Work DB'!$M$4)</f>
        <v>0</v>
      </c>
      <c r="N352" s="191">
        <f>SUMIFS('Transport-DB'!Q:Q,'Transport-DB'!C:C,"="&amp;'Work DB'!C352,'Transport-DB'!F:F,"="&amp;'Work DB'!$N$4)</f>
        <v>0</v>
      </c>
      <c r="O352" s="191">
        <f>SUMIFS('Transport-DB'!Q:Q,'Transport-DB'!C:C,"="&amp;'Work DB'!C352,'Transport-DB'!F:F,"="&amp;'Work DB'!$O$4)</f>
        <v>0</v>
      </c>
      <c r="P352" s="191">
        <f>SUMIFS('Transport-DB'!Q:Q,'Transport-DB'!C:C,"="&amp;'Work DB'!C352,'Transport-DB'!F:F,"="&amp;'Work DB'!$P$4)</f>
        <v>0</v>
      </c>
      <c r="Q352" s="188">
        <f>SUMIFS('Transport-DB'!Q:Q,'Transport-DB'!C:C,"="&amp;'Work DB'!C352,'Transport-DB'!F:F,"="&amp;'Work DB'!$Q$4)</f>
        <v>0</v>
      </c>
      <c r="R352" s="189">
        <f>SUMIFS('Transport-DB'!Q:Q,'Transport-DB'!C:C,"="&amp;'Work DB'!C352,'Transport-DB'!F:F,"="&amp;'Work DB'!$R$4)</f>
        <v>0</v>
      </c>
      <c r="S352" s="190">
        <f t="shared" si="64"/>
        <v>0</v>
      </c>
      <c r="T352" s="191">
        <f t="shared" si="63"/>
        <v>0</v>
      </c>
      <c r="U352" s="191"/>
      <c r="V352" s="191"/>
      <c r="W352" s="191"/>
      <c r="X352" s="191"/>
      <c r="Y352" s="189"/>
      <c r="Z352" s="283"/>
      <c r="AA352" s="190">
        <f>SUMIFS('Transport-DB'!S:S,'Transport-DB'!C:C,"="&amp;'Work DB'!C352,'Transport-DB'!F:F,"="&amp;'Work DB'!$AA$4)</f>
        <v>0</v>
      </c>
      <c r="AB352" s="191">
        <f>SUMIFS('Transport-DB'!S:S,'Transport-DB'!C:C,"="&amp;'Work DB'!C352,'Transport-DB'!F:F,"="&amp;'Work DB'!$AB$4)</f>
        <v>0</v>
      </c>
      <c r="AC352" s="191">
        <f>SUMIFS('Transport-DB'!S:S,'Transport-DB'!C:C,"="&amp;'Work DB'!C352,'Transport-DB'!F:F,"="&amp;'Work DB'!$AC$4)</f>
        <v>0</v>
      </c>
      <c r="AD352" s="188">
        <f>SUMIFS('Transport-DB'!S:S,'Transport-DB'!C:C,"="&amp;'Work DB'!C352,'Transport-DB'!F:F,"="&amp;'Work DB'!$AD$4)</f>
        <v>0</v>
      </c>
      <c r="AE352" s="188">
        <f>SUMIFS('Transport-DB'!S:S,'Transport-DB'!C:C,"="&amp;'Work DB'!C352,'Transport-DB'!F:F,"="&amp;'Work DB'!$AE$4)</f>
        <v>0</v>
      </c>
      <c r="AF352" s="188">
        <f>SUMIFS('Transport-DB'!S:S,'Transport-DB'!C:C,"="&amp;'Work DB'!C352,'Transport-DB'!F:F,"="&amp;'Work DB'!$AF$4)</f>
        <v>0</v>
      </c>
      <c r="AG352" s="189"/>
      <c r="AH352" s="230">
        <f>SUMIFS('Transport-DB'!T:T,'Transport-DB'!C:C,"="&amp;'Work DB'!C352)</f>
        <v>0</v>
      </c>
      <c r="AI352" s="32"/>
      <c r="AJ352" s="29"/>
      <c r="AK352" s="30">
        <f>SUMIFS(Civil_DB[بتن],Civil_DB[تاریخ],"="&amp;'Work DB'!C352)</f>
        <v>0</v>
      </c>
      <c r="AL352" s="28"/>
      <c r="AM352" s="29"/>
      <c r="AN352" s="31"/>
      <c r="AO352" s="28"/>
      <c r="AP352" s="29"/>
      <c r="AQ352" s="29"/>
      <c r="AR352" s="30"/>
      <c r="AS352" s="28"/>
      <c r="AT352" s="29"/>
      <c r="AU352" s="30"/>
      <c r="AV352" s="206"/>
      <c r="AW352" s="29"/>
      <c r="AX352" s="29"/>
      <c r="AY352" s="29"/>
      <c r="AZ352" s="29"/>
      <c r="BA352" s="29"/>
      <c r="BB352" s="29"/>
      <c r="BC352" s="30"/>
      <c r="BD352" s="283"/>
      <c r="BE352" s="283"/>
      <c r="BF352" s="283"/>
      <c r="BG352" s="283"/>
      <c r="BH352" s="32"/>
      <c r="BI352" s="56"/>
      <c r="BJ352" s="509"/>
    </row>
    <row r="353" spans="2:62" s="15" customFormat="1" ht="21" x14ac:dyDescent="0.25">
      <c r="B353" s="47"/>
      <c r="C353" s="20">
        <f t="shared" si="65"/>
        <v>45718</v>
      </c>
      <c r="D353" s="190">
        <f>SUMIFS('Transport-DB'!R:R,'Transport-DB'!C:C,"="&amp;'Work DB'!C353,'Transport-DB'!F:F,"="&amp;'Work DB'!$D$4)</f>
        <v>0</v>
      </c>
      <c r="E353" s="191">
        <f>SUMIFS('Transport-DB'!R:R,'Transport-DB'!C:C,"="&amp;'Work DB'!C353,'Transport-DB'!F:F,"="&amp;'Work DB'!$E$4)</f>
        <v>0</v>
      </c>
      <c r="F353" s="191">
        <f>SUMIFS('Transport-DB'!R:R,'Transport-DB'!C:C,"="&amp;'Work DB'!C353,'Transport-DB'!F:F,"="&amp;'Work DB'!$F$4)</f>
        <v>0</v>
      </c>
      <c r="G353" s="191">
        <f>SUMIFS('Transport-DB'!R:R,'Transport-DB'!C:C,"="&amp;'Work DB'!C353,'Transport-DB'!F:F,"="&amp;'Work DB'!$G$4)</f>
        <v>0</v>
      </c>
      <c r="H353" s="188">
        <f>SUMIFS('Transport-DB'!R:R,'Transport-DB'!C:C,"="&amp;'Work DB'!C353,'Transport-DB'!F:F,"="&amp;'Work DB'!$H$4)</f>
        <v>0</v>
      </c>
      <c r="I353" s="191">
        <f>SUMIFS('Transport-DB'!R:R,'Transport-DB'!C:C,"="&amp;'Work DB'!C353,'Transport-DB'!F:F,"="&amp;'Work DB'!$I$4)</f>
        <v>0</v>
      </c>
      <c r="J353" s="483">
        <f>SUMIFS('Transport-DB'!R:R,'Transport-DB'!C:C,"="&amp;'Work DB'!C353,'Transport-DB'!F:F,"="&amp;'Work DB'!$J$4)</f>
        <v>0</v>
      </c>
      <c r="K353" s="190">
        <f>SUMIFS('Transport-DB'!Q:Q,'Transport-DB'!C:C,"="&amp;'Work DB'!C353,'Transport-DB'!F:F,"="&amp;'Work DB'!$K$4)</f>
        <v>0</v>
      </c>
      <c r="L353" s="191">
        <f>SUMIFS('Transport-DB'!Q:Q,'Transport-DB'!C:C,"="&amp;'Work DB'!C353,'Transport-DB'!F:F,"="&amp;'Work DB'!$L$4)</f>
        <v>0</v>
      </c>
      <c r="M353" s="191">
        <f>SUMIFS('Transport-DB'!Q:Q,'Transport-DB'!C:C,"="&amp;'Work DB'!C353,'Transport-DB'!F:F,"="&amp;'Work DB'!$M$4)</f>
        <v>0</v>
      </c>
      <c r="N353" s="191">
        <f>SUMIFS('Transport-DB'!Q:Q,'Transport-DB'!C:C,"="&amp;'Work DB'!C353,'Transport-DB'!F:F,"="&amp;'Work DB'!$N$4)</f>
        <v>0</v>
      </c>
      <c r="O353" s="191">
        <f>SUMIFS('Transport-DB'!Q:Q,'Transport-DB'!C:C,"="&amp;'Work DB'!C353,'Transport-DB'!F:F,"="&amp;'Work DB'!$O$4)</f>
        <v>0</v>
      </c>
      <c r="P353" s="191">
        <f>SUMIFS('Transport-DB'!Q:Q,'Transport-DB'!C:C,"="&amp;'Work DB'!C353,'Transport-DB'!F:F,"="&amp;'Work DB'!$P$4)</f>
        <v>0</v>
      </c>
      <c r="Q353" s="188">
        <f>SUMIFS('Transport-DB'!Q:Q,'Transport-DB'!C:C,"="&amp;'Work DB'!C353,'Transport-DB'!F:F,"="&amp;'Work DB'!$Q$4)</f>
        <v>0</v>
      </c>
      <c r="R353" s="189">
        <f>SUMIFS('Transport-DB'!Q:Q,'Transport-DB'!C:C,"="&amp;'Work DB'!C353,'Transport-DB'!F:F,"="&amp;'Work DB'!$R$4)</f>
        <v>0</v>
      </c>
      <c r="S353" s="190">
        <f t="shared" si="64"/>
        <v>0</v>
      </c>
      <c r="T353" s="191">
        <f t="shared" si="63"/>
        <v>0</v>
      </c>
      <c r="U353" s="191"/>
      <c r="V353" s="191"/>
      <c r="W353" s="191"/>
      <c r="X353" s="191"/>
      <c r="Y353" s="189"/>
      <c r="Z353" s="283"/>
      <c r="AA353" s="190">
        <f>SUMIFS('Transport-DB'!S:S,'Transport-DB'!C:C,"="&amp;'Work DB'!C353,'Transport-DB'!F:F,"="&amp;'Work DB'!$AA$4)</f>
        <v>0</v>
      </c>
      <c r="AB353" s="191">
        <f>SUMIFS('Transport-DB'!S:S,'Transport-DB'!C:C,"="&amp;'Work DB'!C353,'Transport-DB'!F:F,"="&amp;'Work DB'!$AB$4)</f>
        <v>0</v>
      </c>
      <c r="AC353" s="191">
        <f>SUMIFS('Transport-DB'!S:S,'Transport-DB'!C:C,"="&amp;'Work DB'!C353,'Transport-DB'!F:F,"="&amp;'Work DB'!$AC$4)</f>
        <v>0</v>
      </c>
      <c r="AD353" s="188">
        <f>SUMIFS('Transport-DB'!S:S,'Transport-DB'!C:C,"="&amp;'Work DB'!C353,'Transport-DB'!F:F,"="&amp;'Work DB'!$AD$4)</f>
        <v>0</v>
      </c>
      <c r="AE353" s="188">
        <f>SUMIFS('Transport-DB'!S:S,'Transport-DB'!C:C,"="&amp;'Work DB'!C353,'Transport-DB'!F:F,"="&amp;'Work DB'!$AE$4)</f>
        <v>0</v>
      </c>
      <c r="AF353" s="188">
        <f>SUMIFS('Transport-DB'!S:S,'Transport-DB'!C:C,"="&amp;'Work DB'!C353,'Transport-DB'!F:F,"="&amp;'Work DB'!$AF$4)</f>
        <v>0</v>
      </c>
      <c r="AG353" s="189"/>
      <c r="AH353" s="230">
        <f>SUMIFS('Transport-DB'!T:T,'Transport-DB'!C:C,"="&amp;'Work DB'!C353)</f>
        <v>0</v>
      </c>
      <c r="AI353" s="32"/>
      <c r="AJ353" s="29"/>
      <c r="AK353" s="30">
        <f>SUMIFS(Civil_DB[بتن],Civil_DB[تاریخ],"="&amp;'Work DB'!C353)</f>
        <v>0</v>
      </c>
      <c r="AL353" s="28"/>
      <c r="AM353" s="29"/>
      <c r="AN353" s="31"/>
      <c r="AO353" s="28"/>
      <c r="AP353" s="29"/>
      <c r="AQ353" s="29"/>
      <c r="AR353" s="30"/>
      <c r="AS353" s="28"/>
      <c r="AT353" s="29"/>
      <c r="AU353" s="30"/>
      <c r="AV353" s="206"/>
      <c r="AW353" s="29"/>
      <c r="AX353" s="29"/>
      <c r="AY353" s="29"/>
      <c r="AZ353" s="29"/>
      <c r="BA353" s="29"/>
      <c r="BB353" s="29"/>
      <c r="BC353" s="30"/>
      <c r="BD353" s="283"/>
      <c r="BE353" s="283"/>
      <c r="BF353" s="283"/>
      <c r="BG353" s="283"/>
      <c r="BH353" s="32"/>
      <c r="BI353" s="56"/>
      <c r="BJ353" s="509"/>
    </row>
    <row r="354" spans="2:62" s="15" customFormat="1" ht="21" x14ac:dyDescent="0.25">
      <c r="B354" s="47"/>
      <c r="C354" s="20">
        <f t="shared" si="65"/>
        <v>45719</v>
      </c>
      <c r="D354" s="190">
        <f>SUMIFS('Transport-DB'!R:R,'Transport-DB'!C:C,"="&amp;'Work DB'!C354,'Transport-DB'!F:F,"="&amp;'Work DB'!$D$4)</f>
        <v>0</v>
      </c>
      <c r="E354" s="191">
        <f>SUMIFS('Transport-DB'!R:R,'Transport-DB'!C:C,"="&amp;'Work DB'!C354,'Transport-DB'!F:F,"="&amp;'Work DB'!$E$4)</f>
        <v>0</v>
      </c>
      <c r="F354" s="191">
        <f>SUMIFS('Transport-DB'!R:R,'Transport-DB'!C:C,"="&amp;'Work DB'!C354,'Transport-DB'!F:F,"="&amp;'Work DB'!$F$4)</f>
        <v>0</v>
      </c>
      <c r="G354" s="191">
        <f>SUMIFS('Transport-DB'!R:R,'Transport-DB'!C:C,"="&amp;'Work DB'!C354,'Transport-DB'!F:F,"="&amp;'Work DB'!$G$4)</f>
        <v>0</v>
      </c>
      <c r="H354" s="188">
        <f>SUMIFS('Transport-DB'!R:R,'Transport-DB'!C:C,"="&amp;'Work DB'!C354,'Transport-DB'!F:F,"="&amp;'Work DB'!$H$4)</f>
        <v>0</v>
      </c>
      <c r="I354" s="191">
        <f>SUMIFS('Transport-DB'!R:R,'Transport-DB'!C:C,"="&amp;'Work DB'!C354,'Transport-DB'!F:F,"="&amp;'Work DB'!$I$4)</f>
        <v>0</v>
      </c>
      <c r="J354" s="483">
        <f>SUMIFS('Transport-DB'!R:R,'Transport-DB'!C:C,"="&amp;'Work DB'!C354,'Transport-DB'!F:F,"="&amp;'Work DB'!$J$4)</f>
        <v>0</v>
      </c>
      <c r="K354" s="190">
        <f>SUMIFS('Transport-DB'!Q:Q,'Transport-DB'!C:C,"="&amp;'Work DB'!C354,'Transport-DB'!F:F,"="&amp;'Work DB'!$K$4)</f>
        <v>0</v>
      </c>
      <c r="L354" s="191">
        <f>SUMIFS('Transport-DB'!Q:Q,'Transport-DB'!C:C,"="&amp;'Work DB'!C354,'Transport-DB'!F:F,"="&amp;'Work DB'!$L$4)</f>
        <v>0</v>
      </c>
      <c r="M354" s="191">
        <f>SUMIFS('Transport-DB'!Q:Q,'Transport-DB'!C:C,"="&amp;'Work DB'!C354,'Transport-DB'!F:F,"="&amp;'Work DB'!$M$4)</f>
        <v>0</v>
      </c>
      <c r="N354" s="191">
        <f>SUMIFS('Transport-DB'!Q:Q,'Transport-DB'!C:C,"="&amp;'Work DB'!C354,'Transport-DB'!F:F,"="&amp;'Work DB'!$N$4)</f>
        <v>0</v>
      </c>
      <c r="O354" s="191">
        <f>SUMIFS('Transport-DB'!Q:Q,'Transport-DB'!C:C,"="&amp;'Work DB'!C354,'Transport-DB'!F:F,"="&amp;'Work DB'!$O$4)</f>
        <v>0</v>
      </c>
      <c r="P354" s="191">
        <f>SUMIFS('Transport-DB'!Q:Q,'Transport-DB'!C:C,"="&amp;'Work DB'!C354,'Transport-DB'!F:F,"="&amp;'Work DB'!$P$4)</f>
        <v>0</v>
      </c>
      <c r="Q354" s="188">
        <f>SUMIFS('Transport-DB'!Q:Q,'Transport-DB'!C:C,"="&amp;'Work DB'!C354,'Transport-DB'!F:F,"="&amp;'Work DB'!$Q$4)</f>
        <v>0</v>
      </c>
      <c r="R354" s="189">
        <f>SUMIFS('Transport-DB'!Q:Q,'Transport-DB'!C:C,"="&amp;'Work DB'!C354,'Transport-DB'!F:F,"="&amp;'Work DB'!$R$4)</f>
        <v>0</v>
      </c>
      <c r="S354" s="190">
        <f t="shared" si="64"/>
        <v>0</v>
      </c>
      <c r="T354" s="191">
        <f t="shared" si="63"/>
        <v>0</v>
      </c>
      <c r="U354" s="191"/>
      <c r="V354" s="191"/>
      <c r="W354" s="191"/>
      <c r="X354" s="191"/>
      <c r="Y354" s="189"/>
      <c r="Z354" s="283"/>
      <c r="AA354" s="190">
        <f>SUMIFS('Transport-DB'!S:S,'Transport-DB'!C:C,"="&amp;'Work DB'!C354,'Transport-DB'!F:F,"="&amp;'Work DB'!$AA$4)</f>
        <v>0</v>
      </c>
      <c r="AB354" s="191">
        <f>SUMIFS('Transport-DB'!S:S,'Transport-DB'!C:C,"="&amp;'Work DB'!C354,'Transport-DB'!F:F,"="&amp;'Work DB'!$AB$4)</f>
        <v>0</v>
      </c>
      <c r="AC354" s="191">
        <f>SUMIFS('Transport-DB'!S:S,'Transport-DB'!C:C,"="&amp;'Work DB'!C354,'Transport-DB'!F:F,"="&amp;'Work DB'!$AC$4)</f>
        <v>0</v>
      </c>
      <c r="AD354" s="188">
        <f>SUMIFS('Transport-DB'!S:S,'Transport-DB'!C:C,"="&amp;'Work DB'!C354,'Transport-DB'!F:F,"="&amp;'Work DB'!$AD$4)</f>
        <v>0</v>
      </c>
      <c r="AE354" s="188">
        <f>SUMIFS('Transport-DB'!S:S,'Transport-DB'!C:C,"="&amp;'Work DB'!C354,'Transport-DB'!F:F,"="&amp;'Work DB'!$AE$4)</f>
        <v>0</v>
      </c>
      <c r="AF354" s="188">
        <f>SUMIFS('Transport-DB'!S:S,'Transport-DB'!C:C,"="&amp;'Work DB'!C354,'Transport-DB'!F:F,"="&amp;'Work DB'!$AF$4)</f>
        <v>0</v>
      </c>
      <c r="AG354" s="189"/>
      <c r="AH354" s="230">
        <f>SUMIFS('Transport-DB'!T:T,'Transport-DB'!C:C,"="&amp;'Work DB'!C354)</f>
        <v>0</v>
      </c>
      <c r="AI354" s="32"/>
      <c r="AJ354" s="29"/>
      <c r="AK354" s="30">
        <f>SUMIFS(Civil_DB[بتن],Civil_DB[تاریخ],"="&amp;'Work DB'!C354)</f>
        <v>0</v>
      </c>
      <c r="AL354" s="28"/>
      <c r="AM354" s="29"/>
      <c r="AN354" s="31"/>
      <c r="AO354" s="28"/>
      <c r="AP354" s="29"/>
      <c r="AQ354" s="29"/>
      <c r="AR354" s="30"/>
      <c r="AS354" s="28"/>
      <c r="AT354" s="29"/>
      <c r="AU354" s="30"/>
      <c r="AV354" s="206"/>
      <c r="AW354" s="29"/>
      <c r="AX354" s="29"/>
      <c r="AY354" s="29"/>
      <c r="AZ354" s="29"/>
      <c r="BA354" s="29"/>
      <c r="BB354" s="29"/>
      <c r="BC354" s="30"/>
      <c r="BD354" s="283"/>
      <c r="BE354" s="283"/>
      <c r="BF354" s="283"/>
      <c r="BG354" s="283"/>
      <c r="BH354" s="32"/>
      <c r="BI354" s="56"/>
      <c r="BJ354" s="509"/>
    </row>
    <row r="355" spans="2:62" s="15" customFormat="1" ht="21" x14ac:dyDescent="0.25">
      <c r="B355" s="47"/>
      <c r="C355" s="20">
        <f t="shared" si="65"/>
        <v>45720</v>
      </c>
      <c r="D355" s="190">
        <f>SUMIFS('Transport-DB'!R:R,'Transport-DB'!C:C,"="&amp;'Work DB'!C355,'Transport-DB'!F:F,"="&amp;'Work DB'!$D$4)</f>
        <v>0</v>
      </c>
      <c r="E355" s="191">
        <f>SUMIFS('Transport-DB'!R:R,'Transport-DB'!C:C,"="&amp;'Work DB'!C355,'Transport-DB'!F:F,"="&amp;'Work DB'!$E$4)</f>
        <v>0</v>
      </c>
      <c r="F355" s="191">
        <f>SUMIFS('Transport-DB'!R:R,'Transport-DB'!C:C,"="&amp;'Work DB'!C355,'Transport-DB'!F:F,"="&amp;'Work DB'!$F$4)</f>
        <v>0</v>
      </c>
      <c r="G355" s="191">
        <f>SUMIFS('Transport-DB'!R:R,'Transport-DB'!C:C,"="&amp;'Work DB'!C355,'Transport-DB'!F:F,"="&amp;'Work DB'!$G$4)</f>
        <v>0</v>
      </c>
      <c r="H355" s="188">
        <f>SUMIFS('Transport-DB'!R:R,'Transport-DB'!C:C,"="&amp;'Work DB'!C355,'Transport-DB'!F:F,"="&amp;'Work DB'!$H$4)</f>
        <v>0</v>
      </c>
      <c r="I355" s="191">
        <f>SUMIFS('Transport-DB'!R:R,'Transport-DB'!C:C,"="&amp;'Work DB'!C355,'Transport-DB'!F:F,"="&amp;'Work DB'!$I$4)</f>
        <v>0</v>
      </c>
      <c r="J355" s="483">
        <f>SUMIFS('Transport-DB'!R:R,'Transport-DB'!C:C,"="&amp;'Work DB'!C355,'Transport-DB'!F:F,"="&amp;'Work DB'!$J$4)</f>
        <v>0</v>
      </c>
      <c r="K355" s="190">
        <f>SUMIFS('Transport-DB'!Q:Q,'Transport-DB'!C:C,"="&amp;'Work DB'!C355,'Transport-DB'!F:F,"="&amp;'Work DB'!$K$4)</f>
        <v>0</v>
      </c>
      <c r="L355" s="191">
        <f>SUMIFS('Transport-DB'!Q:Q,'Transport-DB'!C:C,"="&amp;'Work DB'!C355,'Transport-DB'!F:F,"="&amp;'Work DB'!$L$4)</f>
        <v>0</v>
      </c>
      <c r="M355" s="191">
        <f>SUMIFS('Transport-DB'!Q:Q,'Transport-DB'!C:C,"="&amp;'Work DB'!C355,'Transport-DB'!F:F,"="&amp;'Work DB'!$M$4)</f>
        <v>0</v>
      </c>
      <c r="N355" s="191">
        <f>SUMIFS('Transport-DB'!Q:Q,'Transport-DB'!C:C,"="&amp;'Work DB'!C355,'Transport-DB'!F:F,"="&amp;'Work DB'!$N$4)</f>
        <v>0</v>
      </c>
      <c r="O355" s="191">
        <f>SUMIFS('Transport-DB'!Q:Q,'Transport-DB'!C:C,"="&amp;'Work DB'!C355,'Transport-DB'!F:F,"="&amp;'Work DB'!$O$4)</f>
        <v>0</v>
      </c>
      <c r="P355" s="191">
        <f>SUMIFS('Transport-DB'!Q:Q,'Transport-DB'!C:C,"="&amp;'Work DB'!C355,'Transport-DB'!F:F,"="&amp;'Work DB'!$P$4)</f>
        <v>0</v>
      </c>
      <c r="Q355" s="188">
        <f>SUMIFS('Transport-DB'!Q:Q,'Transport-DB'!C:C,"="&amp;'Work DB'!C355,'Transport-DB'!F:F,"="&amp;'Work DB'!$Q$4)</f>
        <v>0</v>
      </c>
      <c r="R355" s="189">
        <f>SUMIFS('Transport-DB'!Q:Q,'Transport-DB'!C:C,"="&amp;'Work DB'!C355,'Transport-DB'!F:F,"="&amp;'Work DB'!$R$4)</f>
        <v>0</v>
      </c>
      <c r="S355" s="190">
        <f t="shared" si="64"/>
        <v>0</v>
      </c>
      <c r="T355" s="191">
        <f t="shared" si="63"/>
        <v>0</v>
      </c>
      <c r="U355" s="191"/>
      <c r="V355" s="191"/>
      <c r="W355" s="191"/>
      <c r="X355" s="191"/>
      <c r="Y355" s="189"/>
      <c r="Z355" s="283"/>
      <c r="AA355" s="190">
        <f>SUMIFS('Transport-DB'!S:S,'Transport-DB'!C:C,"="&amp;'Work DB'!C355,'Transport-DB'!F:F,"="&amp;'Work DB'!$AA$4)</f>
        <v>0</v>
      </c>
      <c r="AB355" s="191">
        <f>SUMIFS('Transport-DB'!S:S,'Transport-DB'!C:C,"="&amp;'Work DB'!C355,'Transport-DB'!F:F,"="&amp;'Work DB'!$AB$4)</f>
        <v>0</v>
      </c>
      <c r="AC355" s="191">
        <f>SUMIFS('Transport-DB'!S:S,'Transport-DB'!C:C,"="&amp;'Work DB'!C355,'Transport-DB'!F:F,"="&amp;'Work DB'!$AC$4)</f>
        <v>0</v>
      </c>
      <c r="AD355" s="188">
        <f>SUMIFS('Transport-DB'!S:S,'Transport-DB'!C:C,"="&amp;'Work DB'!C355,'Transport-DB'!F:F,"="&amp;'Work DB'!$AD$4)</f>
        <v>0</v>
      </c>
      <c r="AE355" s="188">
        <f>SUMIFS('Transport-DB'!S:S,'Transport-DB'!C:C,"="&amp;'Work DB'!C355,'Transport-DB'!F:F,"="&amp;'Work DB'!$AE$4)</f>
        <v>0</v>
      </c>
      <c r="AF355" s="188">
        <f>SUMIFS('Transport-DB'!S:S,'Transport-DB'!C:C,"="&amp;'Work DB'!C355,'Transport-DB'!F:F,"="&amp;'Work DB'!$AF$4)</f>
        <v>0</v>
      </c>
      <c r="AG355" s="189"/>
      <c r="AH355" s="230">
        <f>SUMIFS('Transport-DB'!T:T,'Transport-DB'!C:C,"="&amp;'Work DB'!C355)</f>
        <v>0</v>
      </c>
      <c r="AI355" s="32"/>
      <c r="AJ355" s="29"/>
      <c r="AK355" s="30">
        <f>SUMIFS(Civil_DB[بتن],Civil_DB[تاریخ],"="&amp;'Work DB'!C355)</f>
        <v>0</v>
      </c>
      <c r="AL355" s="28"/>
      <c r="AM355" s="29"/>
      <c r="AN355" s="31"/>
      <c r="AO355" s="28"/>
      <c r="AP355" s="29"/>
      <c r="AQ355" s="29"/>
      <c r="AR355" s="30"/>
      <c r="AS355" s="28"/>
      <c r="AT355" s="29"/>
      <c r="AU355" s="30"/>
      <c r="AV355" s="206"/>
      <c r="AW355" s="29"/>
      <c r="AX355" s="29"/>
      <c r="AY355" s="29"/>
      <c r="AZ355" s="29"/>
      <c r="BA355" s="29"/>
      <c r="BB355" s="29"/>
      <c r="BC355" s="30"/>
      <c r="BD355" s="283"/>
      <c r="BE355" s="283"/>
      <c r="BF355" s="283"/>
      <c r="BG355" s="283"/>
      <c r="BH355" s="32"/>
      <c r="BI355" s="56"/>
      <c r="BJ355" s="509"/>
    </row>
    <row r="356" spans="2:62" s="15" customFormat="1" ht="21" x14ac:dyDescent="0.25">
      <c r="B356" s="47"/>
      <c r="C356" s="20">
        <f t="shared" si="65"/>
        <v>45721</v>
      </c>
      <c r="D356" s="190">
        <f>SUMIFS('Transport-DB'!R:R,'Transport-DB'!C:C,"="&amp;'Work DB'!C356,'Transport-DB'!F:F,"="&amp;'Work DB'!$D$4)</f>
        <v>0</v>
      </c>
      <c r="E356" s="191">
        <f>SUMIFS('Transport-DB'!R:R,'Transport-DB'!C:C,"="&amp;'Work DB'!C356,'Transport-DB'!F:F,"="&amp;'Work DB'!$E$4)</f>
        <v>0</v>
      </c>
      <c r="F356" s="191">
        <f>SUMIFS('Transport-DB'!R:R,'Transport-DB'!C:C,"="&amp;'Work DB'!C356,'Transport-DB'!F:F,"="&amp;'Work DB'!$F$4)</f>
        <v>0</v>
      </c>
      <c r="G356" s="191">
        <f>SUMIFS('Transport-DB'!R:R,'Transport-DB'!C:C,"="&amp;'Work DB'!C356,'Transport-DB'!F:F,"="&amp;'Work DB'!$G$4)</f>
        <v>0</v>
      </c>
      <c r="H356" s="188">
        <f>SUMIFS('Transport-DB'!R:R,'Transport-DB'!C:C,"="&amp;'Work DB'!C356,'Transport-DB'!F:F,"="&amp;'Work DB'!$H$4)</f>
        <v>0</v>
      </c>
      <c r="I356" s="191">
        <f>SUMIFS('Transport-DB'!R:R,'Transport-DB'!C:C,"="&amp;'Work DB'!C356,'Transport-DB'!F:F,"="&amp;'Work DB'!$I$4)</f>
        <v>0</v>
      </c>
      <c r="J356" s="483">
        <f>SUMIFS('Transport-DB'!R:R,'Transport-DB'!C:C,"="&amp;'Work DB'!C356,'Transport-DB'!F:F,"="&amp;'Work DB'!$J$4)</f>
        <v>0</v>
      </c>
      <c r="K356" s="190">
        <f>SUMIFS('Transport-DB'!Q:Q,'Transport-DB'!C:C,"="&amp;'Work DB'!C356,'Transport-DB'!F:F,"="&amp;'Work DB'!$K$4)</f>
        <v>0</v>
      </c>
      <c r="L356" s="191">
        <f>SUMIFS('Transport-DB'!Q:Q,'Transport-DB'!C:C,"="&amp;'Work DB'!C356,'Transport-DB'!F:F,"="&amp;'Work DB'!$L$4)</f>
        <v>0</v>
      </c>
      <c r="M356" s="191">
        <f>SUMIFS('Transport-DB'!Q:Q,'Transport-DB'!C:C,"="&amp;'Work DB'!C356,'Transport-DB'!F:F,"="&amp;'Work DB'!$M$4)</f>
        <v>0</v>
      </c>
      <c r="N356" s="191">
        <f>SUMIFS('Transport-DB'!Q:Q,'Transport-DB'!C:C,"="&amp;'Work DB'!C356,'Transport-DB'!F:F,"="&amp;'Work DB'!$N$4)</f>
        <v>0</v>
      </c>
      <c r="O356" s="191">
        <f>SUMIFS('Transport-DB'!Q:Q,'Transport-DB'!C:C,"="&amp;'Work DB'!C356,'Transport-DB'!F:F,"="&amp;'Work DB'!$O$4)</f>
        <v>0</v>
      </c>
      <c r="P356" s="191">
        <f>SUMIFS('Transport-DB'!Q:Q,'Transport-DB'!C:C,"="&amp;'Work DB'!C356,'Transport-DB'!F:F,"="&amp;'Work DB'!$P$4)</f>
        <v>0</v>
      </c>
      <c r="Q356" s="188">
        <f>SUMIFS('Transport-DB'!Q:Q,'Transport-DB'!C:C,"="&amp;'Work DB'!C356,'Transport-DB'!F:F,"="&amp;'Work DB'!$Q$4)</f>
        <v>0</v>
      </c>
      <c r="R356" s="189">
        <f>SUMIFS('Transport-DB'!Q:Q,'Transport-DB'!C:C,"="&amp;'Work DB'!C356,'Transport-DB'!F:F,"="&amp;'Work DB'!$R$4)</f>
        <v>0</v>
      </c>
      <c r="S356" s="190">
        <f t="shared" si="64"/>
        <v>0</v>
      </c>
      <c r="T356" s="191">
        <f t="shared" si="63"/>
        <v>0</v>
      </c>
      <c r="U356" s="191"/>
      <c r="V356" s="191"/>
      <c r="W356" s="191"/>
      <c r="X356" s="191"/>
      <c r="Y356" s="189"/>
      <c r="Z356" s="283"/>
      <c r="AA356" s="190">
        <f>SUMIFS('Transport-DB'!S:S,'Transport-DB'!C:C,"="&amp;'Work DB'!C356,'Transport-DB'!F:F,"="&amp;'Work DB'!$AA$4)</f>
        <v>0</v>
      </c>
      <c r="AB356" s="191">
        <f>SUMIFS('Transport-DB'!S:S,'Transport-DB'!C:C,"="&amp;'Work DB'!C356,'Transport-DB'!F:F,"="&amp;'Work DB'!$AB$4)</f>
        <v>0</v>
      </c>
      <c r="AC356" s="191">
        <f>SUMIFS('Transport-DB'!S:S,'Transport-DB'!C:C,"="&amp;'Work DB'!C356,'Transport-DB'!F:F,"="&amp;'Work DB'!$AC$4)</f>
        <v>0</v>
      </c>
      <c r="AD356" s="188">
        <f>SUMIFS('Transport-DB'!S:S,'Transport-DB'!C:C,"="&amp;'Work DB'!C356,'Transport-DB'!F:F,"="&amp;'Work DB'!$AD$4)</f>
        <v>0</v>
      </c>
      <c r="AE356" s="188">
        <f>SUMIFS('Transport-DB'!S:S,'Transport-DB'!C:C,"="&amp;'Work DB'!C356,'Transport-DB'!F:F,"="&amp;'Work DB'!$AE$4)</f>
        <v>0</v>
      </c>
      <c r="AF356" s="188">
        <f>SUMIFS('Transport-DB'!S:S,'Transport-DB'!C:C,"="&amp;'Work DB'!C356,'Transport-DB'!F:F,"="&amp;'Work DB'!$AF$4)</f>
        <v>0</v>
      </c>
      <c r="AG356" s="189"/>
      <c r="AH356" s="230">
        <f>SUMIFS('Transport-DB'!T:T,'Transport-DB'!C:C,"="&amp;'Work DB'!C356)</f>
        <v>0</v>
      </c>
      <c r="AI356" s="32"/>
      <c r="AJ356" s="29"/>
      <c r="AK356" s="30">
        <f>SUMIFS(Civil_DB[بتن],Civil_DB[تاریخ],"="&amp;'Work DB'!C356)</f>
        <v>0</v>
      </c>
      <c r="AL356" s="28"/>
      <c r="AM356" s="29"/>
      <c r="AN356" s="31"/>
      <c r="AO356" s="28"/>
      <c r="AP356" s="29"/>
      <c r="AQ356" s="29"/>
      <c r="AR356" s="30"/>
      <c r="AS356" s="28"/>
      <c r="AT356" s="29"/>
      <c r="AU356" s="30"/>
      <c r="AV356" s="206"/>
      <c r="AW356" s="29"/>
      <c r="AX356" s="29"/>
      <c r="AY356" s="29"/>
      <c r="AZ356" s="29"/>
      <c r="BA356" s="29"/>
      <c r="BB356" s="29"/>
      <c r="BC356" s="30"/>
      <c r="BD356" s="283"/>
      <c r="BE356" s="283"/>
      <c r="BF356" s="283"/>
      <c r="BG356" s="283"/>
      <c r="BH356" s="32"/>
      <c r="BI356" s="56"/>
      <c r="BJ356" s="509"/>
    </row>
    <row r="357" spans="2:62" s="15" customFormat="1" ht="21" x14ac:dyDescent="0.25">
      <c r="B357" s="47"/>
      <c r="C357" s="20">
        <f t="shared" si="65"/>
        <v>45722</v>
      </c>
      <c r="D357" s="190">
        <f>SUMIFS('Transport-DB'!R:R,'Transport-DB'!C:C,"="&amp;'Work DB'!C357,'Transport-DB'!F:F,"="&amp;'Work DB'!$D$4)</f>
        <v>0</v>
      </c>
      <c r="E357" s="191">
        <f>SUMIFS('Transport-DB'!R:R,'Transport-DB'!C:C,"="&amp;'Work DB'!C357,'Transport-DB'!F:F,"="&amp;'Work DB'!$E$4)</f>
        <v>0</v>
      </c>
      <c r="F357" s="191">
        <f>SUMIFS('Transport-DB'!R:R,'Transport-DB'!C:C,"="&amp;'Work DB'!C357,'Transport-DB'!F:F,"="&amp;'Work DB'!$F$4)</f>
        <v>0</v>
      </c>
      <c r="G357" s="191">
        <f>SUMIFS('Transport-DB'!R:R,'Transport-DB'!C:C,"="&amp;'Work DB'!C357,'Transport-DB'!F:F,"="&amp;'Work DB'!$G$4)</f>
        <v>0</v>
      </c>
      <c r="H357" s="188">
        <f>SUMIFS('Transport-DB'!R:R,'Transport-DB'!C:C,"="&amp;'Work DB'!C357,'Transport-DB'!F:F,"="&amp;'Work DB'!$H$4)</f>
        <v>0</v>
      </c>
      <c r="I357" s="191">
        <f>SUMIFS('Transport-DB'!R:R,'Transport-DB'!C:C,"="&amp;'Work DB'!C357,'Transport-DB'!F:F,"="&amp;'Work DB'!$I$4)</f>
        <v>0</v>
      </c>
      <c r="J357" s="483">
        <f>SUMIFS('Transport-DB'!R:R,'Transport-DB'!C:C,"="&amp;'Work DB'!C357,'Transport-DB'!F:F,"="&amp;'Work DB'!$J$4)</f>
        <v>0</v>
      </c>
      <c r="K357" s="190">
        <f>SUMIFS('Transport-DB'!Q:Q,'Transport-DB'!C:C,"="&amp;'Work DB'!C357,'Transport-DB'!F:F,"="&amp;'Work DB'!$K$4)</f>
        <v>0</v>
      </c>
      <c r="L357" s="191">
        <f>SUMIFS('Transport-DB'!Q:Q,'Transport-DB'!C:C,"="&amp;'Work DB'!C357,'Transport-DB'!F:F,"="&amp;'Work DB'!$L$4)</f>
        <v>0</v>
      </c>
      <c r="M357" s="191">
        <f>SUMIFS('Transport-DB'!Q:Q,'Transport-DB'!C:C,"="&amp;'Work DB'!C357,'Transport-DB'!F:F,"="&amp;'Work DB'!$M$4)</f>
        <v>0</v>
      </c>
      <c r="N357" s="191">
        <f>SUMIFS('Transport-DB'!Q:Q,'Transport-DB'!C:C,"="&amp;'Work DB'!C357,'Transport-DB'!F:F,"="&amp;'Work DB'!$N$4)</f>
        <v>0</v>
      </c>
      <c r="O357" s="191">
        <f>SUMIFS('Transport-DB'!Q:Q,'Transport-DB'!C:C,"="&amp;'Work DB'!C357,'Transport-DB'!F:F,"="&amp;'Work DB'!$O$4)</f>
        <v>0</v>
      </c>
      <c r="P357" s="191">
        <f>SUMIFS('Transport-DB'!Q:Q,'Transport-DB'!C:C,"="&amp;'Work DB'!C357,'Transport-DB'!F:F,"="&amp;'Work DB'!$P$4)</f>
        <v>0</v>
      </c>
      <c r="Q357" s="188">
        <f>SUMIFS('Transport-DB'!Q:Q,'Transport-DB'!C:C,"="&amp;'Work DB'!C357,'Transport-DB'!F:F,"="&amp;'Work DB'!$Q$4)</f>
        <v>0</v>
      </c>
      <c r="R357" s="189">
        <f>SUMIFS('Transport-DB'!Q:Q,'Transport-DB'!C:C,"="&amp;'Work DB'!C357,'Transport-DB'!F:F,"="&amp;'Work DB'!$R$4)</f>
        <v>0</v>
      </c>
      <c r="S357" s="190">
        <f t="shared" si="64"/>
        <v>0</v>
      </c>
      <c r="T357" s="191">
        <f t="shared" si="63"/>
        <v>0</v>
      </c>
      <c r="U357" s="191"/>
      <c r="V357" s="191"/>
      <c r="W357" s="191"/>
      <c r="X357" s="191"/>
      <c r="Y357" s="189"/>
      <c r="Z357" s="283"/>
      <c r="AA357" s="190">
        <f>SUMIFS('Transport-DB'!S:S,'Transport-DB'!C:C,"="&amp;'Work DB'!C357,'Transport-DB'!F:F,"="&amp;'Work DB'!$AA$4)</f>
        <v>0</v>
      </c>
      <c r="AB357" s="191">
        <f>SUMIFS('Transport-DB'!S:S,'Transport-DB'!C:C,"="&amp;'Work DB'!C357,'Transport-DB'!F:F,"="&amp;'Work DB'!$AB$4)</f>
        <v>0</v>
      </c>
      <c r="AC357" s="191">
        <f>SUMIFS('Transport-DB'!S:S,'Transport-DB'!C:C,"="&amp;'Work DB'!C357,'Transport-DB'!F:F,"="&amp;'Work DB'!$AC$4)</f>
        <v>0</v>
      </c>
      <c r="AD357" s="188">
        <f>SUMIFS('Transport-DB'!S:S,'Transport-DB'!C:C,"="&amp;'Work DB'!C357,'Transport-DB'!F:F,"="&amp;'Work DB'!$AD$4)</f>
        <v>0</v>
      </c>
      <c r="AE357" s="188">
        <f>SUMIFS('Transport-DB'!S:S,'Transport-DB'!C:C,"="&amp;'Work DB'!C357,'Transport-DB'!F:F,"="&amp;'Work DB'!$AE$4)</f>
        <v>0</v>
      </c>
      <c r="AF357" s="188">
        <f>SUMIFS('Transport-DB'!S:S,'Transport-DB'!C:C,"="&amp;'Work DB'!C357,'Transport-DB'!F:F,"="&amp;'Work DB'!$AF$4)</f>
        <v>0</v>
      </c>
      <c r="AG357" s="189"/>
      <c r="AH357" s="230">
        <f>SUMIFS('Transport-DB'!T:T,'Transport-DB'!C:C,"="&amp;'Work DB'!C357)</f>
        <v>0</v>
      </c>
      <c r="AI357" s="32"/>
      <c r="AJ357" s="29"/>
      <c r="AK357" s="30">
        <f>SUMIFS(Civil_DB[بتن],Civil_DB[تاریخ],"="&amp;'Work DB'!C357)</f>
        <v>0</v>
      </c>
      <c r="AL357" s="28"/>
      <c r="AM357" s="29"/>
      <c r="AN357" s="31"/>
      <c r="AO357" s="28"/>
      <c r="AP357" s="29"/>
      <c r="AQ357" s="29"/>
      <c r="AR357" s="30"/>
      <c r="AS357" s="28"/>
      <c r="AT357" s="29"/>
      <c r="AU357" s="30"/>
      <c r="AV357" s="206"/>
      <c r="AW357" s="29"/>
      <c r="AX357" s="29"/>
      <c r="AY357" s="29"/>
      <c r="AZ357" s="29"/>
      <c r="BA357" s="29"/>
      <c r="BB357" s="29"/>
      <c r="BC357" s="30"/>
      <c r="BD357" s="283"/>
      <c r="BE357" s="283"/>
      <c r="BF357" s="283"/>
      <c r="BG357" s="283"/>
      <c r="BH357" s="32"/>
      <c r="BI357" s="56"/>
      <c r="BJ357" s="509"/>
    </row>
    <row r="358" spans="2:62" s="15" customFormat="1" ht="21" x14ac:dyDescent="0.25">
      <c r="B358" s="47"/>
      <c r="C358" s="20">
        <f t="shared" si="65"/>
        <v>45723</v>
      </c>
      <c r="D358" s="190">
        <f>SUMIFS('Transport-DB'!R:R,'Transport-DB'!C:C,"="&amp;'Work DB'!C358,'Transport-DB'!F:F,"="&amp;'Work DB'!$D$4)</f>
        <v>0</v>
      </c>
      <c r="E358" s="191">
        <f>SUMIFS('Transport-DB'!R:R,'Transport-DB'!C:C,"="&amp;'Work DB'!C358,'Transport-DB'!F:F,"="&amp;'Work DB'!$E$4)</f>
        <v>0</v>
      </c>
      <c r="F358" s="191">
        <f>SUMIFS('Transport-DB'!R:R,'Transport-DB'!C:C,"="&amp;'Work DB'!C358,'Transport-DB'!F:F,"="&amp;'Work DB'!$F$4)</f>
        <v>0</v>
      </c>
      <c r="G358" s="191">
        <f>SUMIFS('Transport-DB'!R:R,'Transport-DB'!C:C,"="&amp;'Work DB'!C358,'Transport-DB'!F:F,"="&amp;'Work DB'!$G$4)</f>
        <v>0</v>
      </c>
      <c r="H358" s="188">
        <f>SUMIFS('Transport-DB'!R:R,'Transport-DB'!C:C,"="&amp;'Work DB'!C358,'Transport-DB'!F:F,"="&amp;'Work DB'!$H$4)</f>
        <v>0</v>
      </c>
      <c r="I358" s="191">
        <f>SUMIFS('Transport-DB'!R:R,'Transport-DB'!C:C,"="&amp;'Work DB'!C358,'Transport-DB'!F:F,"="&amp;'Work DB'!$I$4)</f>
        <v>0</v>
      </c>
      <c r="J358" s="483">
        <f>SUMIFS('Transport-DB'!R:R,'Transport-DB'!C:C,"="&amp;'Work DB'!C358,'Transport-DB'!F:F,"="&amp;'Work DB'!$J$4)</f>
        <v>0</v>
      </c>
      <c r="K358" s="190">
        <f>SUMIFS('Transport-DB'!Q:Q,'Transport-DB'!C:C,"="&amp;'Work DB'!C358,'Transport-DB'!F:F,"="&amp;'Work DB'!$K$4)</f>
        <v>0</v>
      </c>
      <c r="L358" s="191">
        <f>SUMIFS('Transport-DB'!Q:Q,'Transport-DB'!C:C,"="&amp;'Work DB'!C358,'Transport-DB'!F:F,"="&amp;'Work DB'!$L$4)</f>
        <v>0</v>
      </c>
      <c r="M358" s="191">
        <f>SUMIFS('Transport-DB'!Q:Q,'Transport-DB'!C:C,"="&amp;'Work DB'!C358,'Transport-DB'!F:F,"="&amp;'Work DB'!$M$4)</f>
        <v>0</v>
      </c>
      <c r="N358" s="191">
        <f>SUMIFS('Transport-DB'!Q:Q,'Transport-DB'!C:C,"="&amp;'Work DB'!C358,'Transport-DB'!F:F,"="&amp;'Work DB'!$N$4)</f>
        <v>0</v>
      </c>
      <c r="O358" s="191">
        <f>SUMIFS('Transport-DB'!Q:Q,'Transport-DB'!C:C,"="&amp;'Work DB'!C358,'Transport-DB'!F:F,"="&amp;'Work DB'!$O$4)</f>
        <v>0</v>
      </c>
      <c r="P358" s="191">
        <f>SUMIFS('Transport-DB'!Q:Q,'Transport-DB'!C:C,"="&amp;'Work DB'!C358,'Transport-DB'!F:F,"="&amp;'Work DB'!$P$4)</f>
        <v>0</v>
      </c>
      <c r="Q358" s="188">
        <f>SUMIFS('Transport-DB'!Q:Q,'Transport-DB'!C:C,"="&amp;'Work DB'!C358,'Transport-DB'!F:F,"="&amp;'Work DB'!$Q$4)</f>
        <v>0</v>
      </c>
      <c r="R358" s="189">
        <f>SUMIFS('Transport-DB'!Q:Q,'Transport-DB'!C:C,"="&amp;'Work DB'!C358,'Transport-DB'!F:F,"="&amp;'Work DB'!$R$4)</f>
        <v>0</v>
      </c>
      <c r="S358" s="190">
        <f t="shared" si="64"/>
        <v>0</v>
      </c>
      <c r="T358" s="191">
        <f t="shared" si="63"/>
        <v>0</v>
      </c>
      <c r="U358" s="191"/>
      <c r="V358" s="191"/>
      <c r="W358" s="191"/>
      <c r="X358" s="191"/>
      <c r="Y358" s="189"/>
      <c r="Z358" s="283"/>
      <c r="AA358" s="190">
        <f>SUMIFS('Transport-DB'!S:S,'Transport-DB'!C:C,"="&amp;'Work DB'!C358,'Transport-DB'!F:F,"="&amp;'Work DB'!$AA$4)</f>
        <v>0</v>
      </c>
      <c r="AB358" s="191">
        <f>SUMIFS('Transport-DB'!S:S,'Transport-DB'!C:C,"="&amp;'Work DB'!C358,'Transport-DB'!F:F,"="&amp;'Work DB'!$AB$4)</f>
        <v>0</v>
      </c>
      <c r="AC358" s="191">
        <f>SUMIFS('Transport-DB'!S:S,'Transport-DB'!C:C,"="&amp;'Work DB'!C358,'Transport-DB'!F:F,"="&amp;'Work DB'!$AC$4)</f>
        <v>0</v>
      </c>
      <c r="AD358" s="188">
        <f>SUMIFS('Transport-DB'!S:S,'Transport-DB'!C:C,"="&amp;'Work DB'!C358,'Transport-DB'!F:F,"="&amp;'Work DB'!$AD$4)</f>
        <v>0</v>
      </c>
      <c r="AE358" s="188">
        <f>SUMIFS('Transport-DB'!S:S,'Transport-DB'!C:C,"="&amp;'Work DB'!C358,'Transport-DB'!F:F,"="&amp;'Work DB'!$AE$4)</f>
        <v>0</v>
      </c>
      <c r="AF358" s="188">
        <f>SUMIFS('Transport-DB'!S:S,'Transport-DB'!C:C,"="&amp;'Work DB'!C358,'Transport-DB'!F:F,"="&amp;'Work DB'!$AF$4)</f>
        <v>0</v>
      </c>
      <c r="AG358" s="189"/>
      <c r="AH358" s="230">
        <f>SUMIFS('Transport-DB'!T:T,'Transport-DB'!C:C,"="&amp;'Work DB'!C358)</f>
        <v>0</v>
      </c>
      <c r="AI358" s="32"/>
      <c r="AJ358" s="29"/>
      <c r="AK358" s="30">
        <f>SUMIFS(Civil_DB[بتن],Civil_DB[تاریخ],"="&amp;'Work DB'!C358)</f>
        <v>0</v>
      </c>
      <c r="AL358" s="28"/>
      <c r="AM358" s="29"/>
      <c r="AN358" s="31"/>
      <c r="AO358" s="28"/>
      <c r="AP358" s="29"/>
      <c r="AQ358" s="29"/>
      <c r="AR358" s="30"/>
      <c r="AS358" s="28"/>
      <c r="AT358" s="29"/>
      <c r="AU358" s="30"/>
      <c r="AV358" s="206"/>
      <c r="AW358" s="29"/>
      <c r="AX358" s="29"/>
      <c r="AY358" s="29"/>
      <c r="AZ358" s="29"/>
      <c r="BA358" s="29"/>
      <c r="BB358" s="29"/>
      <c r="BC358" s="30"/>
      <c r="BD358" s="283"/>
      <c r="BE358" s="283"/>
      <c r="BF358" s="283"/>
      <c r="BG358" s="283"/>
      <c r="BH358" s="32"/>
      <c r="BI358" s="56"/>
      <c r="BJ358" s="509"/>
    </row>
    <row r="359" spans="2:62" s="15" customFormat="1" ht="21" x14ac:dyDescent="0.25">
      <c r="B359" s="47"/>
      <c r="C359" s="20">
        <f t="shared" si="65"/>
        <v>45724</v>
      </c>
      <c r="D359" s="190">
        <f>SUMIFS('Transport-DB'!R:R,'Transport-DB'!C:C,"="&amp;'Work DB'!C359,'Transport-DB'!F:F,"="&amp;'Work DB'!$D$4)</f>
        <v>0</v>
      </c>
      <c r="E359" s="191">
        <f>SUMIFS('Transport-DB'!R:R,'Transport-DB'!C:C,"="&amp;'Work DB'!C359,'Transport-DB'!F:F,"="&amp;'Work DB'!$E$4)</f>
        <v>0</v>
      </c>
      <c r="F359" s="191">
        <f>SUMIFS('Transport-DB'!R:R,'Transport-DB'!C:C,"="&amp;'Work DB'!C359,'Transport-DB'!F:F,"="&amp;'Work DB'!$F$4)</f>
        <v>0</v>
      </c>
      <c r="G359" s="191">
        <f>SUMIFS('Transport-DB'!R:R,'Transport-DB'!C:C,"="&amp;'Work DB'!C359,'Transport-DB'!F:F,"="&amp;'Work DB'!$G$4)</f>
        <v>0</v>
      </c>
      <c r="H359" s="188">
        <f>SUMIFS('Transport-DB'!R:R,'Transport-DB'!C:C,"="&amp;'Work DB'!C359,'Transport-DB'!F:F,"="&amp;'Work DB'!$H$4)</f>
        <v>0</v>
      </c>
      <c r="I359" s="191">
        <f>SUMIFS('Transport-DB'!R:R,'Transport-DB'!C:C,"="&amp;'Work DB'!C359,'Transport-DB'!F:F,"="&amp;'Work DB'!$I$4)</f>
        <v>0</v>
      </c>
      <c r="J359" s="483">
        <f>SUMIFS('Transport-DB'!R:R,'Transport-DB'!C:C,"="&amp;'Work DB'!C359,'Transport-DB'!F:F,"="&amp;'Work DB'!$J$4)</f>
        <v>0</v>
      </c>
      <c r="K359" s="190">
        <f>SUMIFS('Transport-DB'!Q:Q,'Transport-DB'!C:C,"="&amp;'Work DB'!C359,'Transport-DB'!F:F,"="&amp;'Work DB'!$K$4)</f>
        <v>0</v>
      </c>
      <c r="L359" s="191">
        <f>SUMIFS('Transport-DB'!Q:Q,'Transport-DB'!C:C,"="&amp;'Work DB'!C359,'Transport-DB'!F:F,"="&amp;'Work DB'!$L$4)</f>
        <v>0</v>
      </c>
      <c r="M359" s="191">
        <f>SUMIFS('Transport-DB'!Q:Q,'Transport-DB'!C:C,"="&amp;'Work DB'!C359,'Transport-DB'!F:F,"="&amp;'Work DB'!$M$4)</f>
        <v>0</v>
      </c>
      <c r="N359" s="191">
        <f>SUMIFS('Transport-DB'!Q:Q,'Transport-DB'!C:C,"="&amp;'Work DB'!C359,'Transport-DB'!F:F,"="&amp;'Work DB'!$N$4)</f>
        <v>0</v>
      </c>
      <c r="O359" s="191">
        <f>SUMIFS('Transport-DB'!Q:Q,'Transport-DB'!C:C,"="&amp;'Work DB'!C359,'Transport-DB'!F:F,"="&amp;'Work DB'!$O$4)</f>
        <v>0</v>
      </c>
      <c r="P359" s="191">
        <f>SUMIFS('Transport-DB'!Q:Q,'Transport-DB'!C:C,"="&amp;'Work DB'!C359,'Transport-DB'!F:F,"="&amp;'Work DB'!$P$4)</f>
        <v>0</v>
      </c>
      <c r="Q359" s="188">
        <f>SUMIFS('Transport-DB'!Q:Q,'Transport-DB'!C:C,"="&amp;'Work DB'!C359,'Transport-DB'!F:F,"="&amp;'Work DB'!$Q$4)</f>
        <v>0</v>
      </c>
      <c r="R359" s="189">
        <f>SUMIFS('Transport-DB'!Q:Q,'Transport-DB'!C:C,"="&amp;'Work DB'!C359,'Transport-DB'!F:F,"="&amp;'Work DB'!$R$4)</f>
        <v>0</v>
      </c>
      <c r="S359" s="190">
        <f t="shared" si="64"/>
        <v>0</v>
      </c>
      <c r="T359" s="191">
        <f t="shared" si="63"/>
        <v>0</v>
      </c>
      <c r="U359" s="191"/>
      <c r="V359" s="191"/>
      <c r="W359" s="191"/>
      <c r="X359" s="191"/>
      <c r="Y359" s="189"/>
      <c r="Z359" s="283"/>
      <c r="AA359" s="190">
        <f>SUMIFS('Transport-DB'!S:S,'Transport-DB'!C:C,"="&amp;'Work DB'!C359,'Transport-DB'!F:F,"="&amp;'Work DB'!$AA$4)</f>
        <v>0</v>
      </c>
      <c r="AB359" s="191">
        <f>SUMIFS('Transport-DB'!S:S,'Transport-DB'!C:C,"="&amp;'Work DB'!C359,'Transport-DB'!F:F,"="&amp;'Work DB'!$AB$4)</f>
        <v>0</v>
      </c>
      <c r="AC359" s="191">
        <f>SUMIFS('Transport-DB'!S:S,'Transport-DB'!C:C,"="&amp;'Work DB'!C359,'Transport-DB'!F:F,"="&amp;'Work DB'!$AC$4)</f>
        <v>0</v>
      </c>
      <c r="AD359" s="188">
        <f>SUMIFS('Transport-DB'!S:S,'Transport-DB'!C:C,"="&amp;'Work DB'!C359,'Transport-DB'!F:F,"="&amp;'Work DB'!$AD$4)</f>
        <v>0</v>
      </c>
      <c r="AE359" s="188">
        <f>SUMIFS('Transport-DB'!S:S,'Transport-DB'!C:C,"="&amp;'Work DB'!C359,'Transport-DB'!F:F,"="&amp;'Work DB'!$AE$4)</f>
        <v>0</v>
      </c>
      <c r="AF359" s="188">
        <f>SUMIFS('Transport-DB'!S:S,'Transport-DB'!C:C,"="&amp;'Work DB'!C359,'Transport-DB'!F:F,"="&amp;'Work DB'!$AF$4)</f>
        <v>0</v>
      </c>
      <c r="AG359" s="189"/>
      <c r="AH359" s="230">
        <f>SUMIFS('Transport-DB'!T:T,'Transport-DB'!C:C,"="&amp;'Work DB'!C359)</f>
        <v>0</v>
      </c>
      <c r="AI359" s="32"/>
      <c r="AJ359" s="29"/>
      <c r="AK359" s="30">
        <f>SUMIFS(Civil_DB[بتن],Civil_DB[تاریخ],"="&amp;'Work DB'!C359)</f>
        <v>0</v>
      </c>
      <c r="AL359" s="28"/>
      <c r="AM359" s="29"/>
      <c r="AN359" s="31"/>
      <c r="AO359" s="28"/>
      <c r="AP359" s="29"/>
      <c r="AQ359" s="29"/>
      <c r="AR359" s="30"/>
      <c r="AS359" s="28"/>
      <c r="AT359" s="29"/>
      <c r="AU359" s="30"/>
      <c r="AV359" s="206"/>
      <c r="AW359" s="29"/>
      <c r="AX359" s="29"/>
      <c r="AY359" s="29"/>
      <c r="AZ359" s="29"/>
      <c r="BA359" s="29"/>
      <c r="BB359" s="29"/>
      <c r="BC359" s="30"/>
      <c r="BD359" s="283"/>
      <c r="BE359" s="283"/>
      <c r="BF359" s="283"/>
      <c r="BG359" s="283"/>
      <c r="BH359" s="32"/>
      <c r="BI359" s="56"/>
      <c r="BJ359" s="509"/>
    </row>
    <row r="360" spans="2:62" s="15" customFormat="1" ht="21" x14ac:dyDescent="0.25">
      <c r="B360" s="47"/>
      <c r="C360" s="20">
        <f t="shared" si="65"/>
        <v>45725</v>
      </c>
      <c r="D360" s="190">
        <f>SUMIFS('Transport-DB'!R:R,'Transport-DB'!C:C,"="&amp;'Work DB'!C360,'Transport-DB'!F:F,"="&amp;'Work DB'!$D$4)</f>
        <v>0</v>
      </c>
      <c r="E360" s="191">
        <f>SUMIFS('Transport-DB'!R:R,'Transport-DB'!C:C,"="&amp;'Work DB'!C360,'Transport-DB'!F:F,"="&amp;'Work DB'!$E$4)</f>
        <v>0</v>
      </c>
      <c r="F360" s="191">
        <f>SUMIFS('Transport-DB'!R:R,'Transport-DB'!C:C,"="&amp;'Work DB'!C360,'Transport-DB'!F:F,"="&amp;'Work DB'!$F$4)</f>
        <v>0</v>
      </c>
      <c r="G360" s="191">
        <f>SUMIFS('Transport-DB'!R:R,'Transport-DB'!C:C,"="&amp;'Work DB'!C360,'Transport-DB'!F:F,"="&amp;'Work DB'!$G$4)</f>
        <v>0</v>
      </c>
      <c r="H360" s="188">
        <f>SUMIFS('Transport-DB'!R:R,'Transport-DB'!C:C,"="&amp;'Work DB'!C360,'Transport-DB'!F:F,"="&amp;'Work DB'!$H$4)</f>
        <v>0</v>
      </c>
      <c r="I360" s="191">
        <f>SUMIFS('Transport-DB'!R:R,'Transport-DB'!C:C,"="&amp;'Work DB'!C360,'Transport-DB'!F:F,"="&amp;'Work DB'!$I$4)</f>
        <v>0</v>
      </c>
      <c r="J360" s="483">
        <f>SUMIFS('Transport-DB'!R:R,'Transport-DB'!C:C,"="&amp;'Work DB'!C360,'Transport-DB'!F:F,"="&amp;'Work DB'!$J$4)</f>
        <v>0</v>
      </c>
      <c r="K360" s="190">
        <f>SUMIFS('Transport-DB'!Q:Q,'Transport-DB'!C:C,"="&amp;'Work DB'!C360,'Transport-DB'!F:F,"="&amp;'Work DB'!$K$4)</f>
        <v>0</v>
      </c>
      <c r="L360" s="191">
        <f>SUMIFS('Transport-DB'!Q:Q,'Transport-DB'!C:C,"="&amp;'Work DB'!C360,'Transport-DB'!F:F,"="&amp;'Work DB'!$L$4)</f>
        <v>0</v>
      </c>
      <c r="M360" s="191">
        <f>SUMIFS('Transport-DB'!Q:Q,'Transport-DB'!C:C,"="&amp;'Work DB'!C360,'Transport-DB'!F:F,"="&amp;'Work DB'!$M$4)</f>
        <v>0</v>
      </c>
      <c r="N360" s="191">
        <f>SUMIFS('Transport-DB'!Q:Q,'Transport-DB'!C:C,"="&amp;'Work DB'!C360,'Transport-DB'!F:F,"="&amp;'Work DB'!$N$4)</f>
        <v>0</v>
      </c>
      <c r="O360" s="191">
        <f>SUMIFS('Transport-DB'!Q:Q,'Transport-DB'!C:C,"="&amp;'Work DB'!C360,'Transport-DB'!F:F,"="&amp;'Work DB'!$O$4)</f>
        <v>0</v>
      </c>
      <c r="P360" s="191">
        <f>SUMIFS('Transport-DB'!Q:Q,'Transport-DB'!C:C,"="&amp;'Work DB'!C360,'Transport-DB'!F:F,"="&amp;'Work DB'!$P$4)</f>
        <v>0</v>
      </c>
      <c r="Q360" s="188">
        <f>SUMIFS('Transport-DB'!Q:Q,'Transport-DB'!C:C,"="&amp;'Work DB'!C360,'Transport-DB'!F:F,"="&amp;'Work DB'!$Q$4)</f>
        <v>0</v>
      </c>
      <c r="R360" s="189">
        <f>SUMIFS('Transport-DB'!Q:Q,'Transport-DB'!C:C,"="&amp;'Work DB'!C360,'Transport-DB'!F:F,"="&amp;'Work DB'!$R$4)</f>
        <v>0</v>
      </c>
      <c r="S360" s="190">
        <f t="shared" si="64"/>
        <v>0</v>
      </c>
      <c r="T360" s="191">
        <f t="shared" ref="T360:T423" si="66">M360</f>
        <v>0</v>
      </c>
      <c r="U360" s="191"/>
      <c r="V360" s="191"/>
      <c r="W360" s="191"/>
      <c r="X360" s="191"/>
      <c r="Y360" s="189"/>
      <c r="Z360" s="283"/>
      <c r="AA360" s="190">
        <f>SUMIFS('Transport-DB'!S:S,'Transport-DB'!C:C,"="&amp;'Work DB'!C360,'Transport-DB'!F:F,"="&amp;'Work DB'!$AA$4)</f>
        <v>0</v>
      </c>
      <c r="AB360" s="191">
        <f>SUMIFS('Transport-DB'!S:S,'Transport-DB'!C:C,"="&amp;'Work DB'!C360,'Transport-DB'!F:F,"="&amp;'Work DB'!$AB$4)</f>
        <v>0</v>
      </c>
      <c r="AC360" s="191">
        <f>SUMIFS('Transport-DB'!S:S,'Transport-DB'!C:C,"="&amp;'Work DB'!C360,'Transport-DB'!F:F,"="&amp;'Work DB'!$AC$4)</f>
        <v>0</v>
      </c>
      <c r="AD360" s="188">
        <f>SUMIFS('Transport-DB'!S:S,'Transport-DB'!C:C,"="&amp;'Work DB'!C360,'Transport-DB'!F:F,"="&amp;'Work DB'!$AD$4)</f>
        <v>0</v>
      </c>
      <c r="AE360" s="188">
        <f>SUMIFS('Transport-DB'!S:S,'Transport-DB'!C:C,"="&amp;'Work DB'!C360,'Transport-DB'!F:F,"="&amp;'Work DB'!$AE$4)</f>
        <v>0</v>
      </c>
      <c r="AF360" s="188">
        <f>SUMIFS('Transport-DB'!S:S,'Transport-DB'!C:C,"="&amp;'Work DB'!C360,'Transport-DB'!F:F,"="&amp;'Work DB'!$AF$4)</f>
        <v>0</v>
      </c>
      <c r="AG360" s="189"/>
      <c r="AH360" s="230">
        <f>SUMIFS('Transport-DB'!T:T,'Transport-DB'!C:C,"="&amp;'Work DB'!C360)</f>
        <v>0</v>
      </c>
      <c r="AI360" s="32"/>
      <c r="AJ360" s="29"/>
      <c r="AK360" s="30">
        <f>SUMIFS(Civil_DB[بتن],Civil_DB[تاریخ],"="&amp;'Work DB'!C360)</f>
        <v>0</v>
      </c>
      <c r="AL360" s="28"/>
      <c r="AM360" s="29"/>
      <c r="AN360" s="31"/>
      <c r="AO360" s="28"/>
      <c r="AP360" s="29"/>
      <c r="AQ360" s="29"/>
      <c r="AR360" s="30"/>
      <c r="AS360" s="28"/>
      <c r="AT360" s="29"/>
      <c r="AU360" s="30"/>
      <c r="AV360" s="206"/>
      <c r="AW360" s="29"/>
      <c r="AX360" s="29"/>
      <c r="AY360" s="29"/>
      <c r="AZ360" s="29"/>
      <c r="BA360" s="29"/>
      <c r="BB360" s="29"/>
      <c r="BC360" s="30"/>
      <c r="BD360" s="283"/>
      <c r="BE360" s="283"/>
      <c r="BF360" s="283"/>
      <c r="BG360" s="283"/>
      <c r="BH360" s="32"/>
      <c r="BI360" s="56"/>
      <c r="BJ360" s="509"/>
    </row>
    <row r="361" spans="2:62" s="15" customFormat="1" ht="21" x14ac:dyDescent="0.25">
      <c r="B361" s="47"/>
      <c r="C361" s="20">
        <f t="shared" si="65"/>
        <v>45726</v>
      </c>
      <c r="D361" s="190">
        <f>SUMIFS('Transport-DB'!R:R,'Transport-DB'!C:C,"="&amp;'Work DB'!C361,'Transport-DB'!F:F,"="&amp;'Work DB'!$D$4)</f>
        <v>0</v>
      </c>
      <c r="E361" s="191">
        <f>SUMIFS('Transport-DB'!R:R,'Transport-DB'!C:C,"="&amp;'Work DB'!C361,'Transport-DB'!F:F,"="&amp;'Work DB'!$E$4)</f>
        <v>0</v>
      </c>
      <c r="F361" s="191">
        <f>SUMIFS('Transport-DB'!R:R,'Transport-DB'!C:C,"="&amp;'Work DB'!C361,'Transport-DB'!F:F,"="&amp;'Work DB'!$F$4)</f>
        <v>0</v>
      </c>
      <c r="G361" s="191">
        <f>SUMIFS('Transport-DB'!R:R,'Transport-DB'!C:C,"="&amp;'Work DB'!C361,'Transport-DB'!F:F,"="&amp;'Work DB'!$G$4)</f>
        <v>0</v>
      </c>
      <c r="H361" s="188">
        <f>SUMIFS('Transport-DB'!R:R,'Transport-DB'!C:C,"="&amp;'Work DB'!C361,'Transport-DB'!F:F,"="&amp;'Work DB'!$H$4)</f>
        <v>0</v>
      </c>
      <c r="I361" s="191">
        <f>SUMIFS('Transport-DB'!R:R,'Transport-DB'!C:C,"="&amp;'Work DB'!C361,'Transport-DB'!F:F,"="&amp;'Work DB'!$I$4)</f>
        <v>0</v>
      </c>
      <c r="J361" s="483">
        <f>SUMIFS('Transport-DB'!R:R,'Transport-DB'!C:C,"="&amp;'Work DB'!C361,'Transport-DB'!F:F,"="&amp;'Work DB'!$J$4)</f>
        <v>0</v>
      </c>
      <c r="K361" s="190">
        <f>SUMIFS('Transport-DB'!Q:Q,'Transport-DB'!C:C,"="&amp;'Work DB'!C361,'Transport-DB'!F:F,"="&amp;'Work DB'!$K$4)</f>
        <v>0</v>
      </c>
      <c r="L361" s="191">
        <f>SUMIFS('Transport-DB'!Q:Q,'Transport-DB'!C:C,"="&amp;'Work DB'!C361,'Transport-DB'!F:F,"="&amp;'Work DB'!$L$4)</f>
        <v>0</v>
      </c>
      <c r="M361" s="191">
        <f>SUMIFS('Transport-DB'!Q:Q,'Transport-DB'!C:C,"="&amp;'Work DB'!C361,'Transport-DB'!F:F,"="&amp;'Work DB'!$M$4)</f>
        <v>0</v>
      </c>
      <c r="N361" s="191">
        <f>SUMIFS('Transport-DB'!Q:Q,'Transport-DB'!C:C,"="&amp;'Work DB'!C361,'Transport-DB'!F:F,"="&amp;'Work DB'!$N$4)</f>
        <v>0</v>
      </c>
      <c r="O361" s="191">
        <f>SUMIFS('Transport-DB'!Q:Q,'Transport-DB'!C:C,"="&amp;'Work DB'!C361,'Transport-DB'!F:F,"="&amp;'Work DB'!$O$4)</f>
        <v>0</v>
      </c>
      <c r="P361" s="191">
        <f>SUMIFS('Transport-DB'!Q:Q,'Transport-DB'!C:C,"="&amp;'Work DB'!C361,'Transport-DB'!F:F,"="&amp;'Work DB'!$P$4)</f>
        <v>0</v>
      </c>
      <c r="Q361" s="188">
        <f>SUMIFS('Transport-DB'!Q:Q,'Transport-DB'!C:C,"="&amp;'Work DB'!C361,'Transport-DB'!F:F,"="&amp;'Work DB'!$Q$4)</f>
        <v>0</v>
      </c>
      <c r="R361" s="189">
        <f>SUMIFS('Transport-DB'!Q:Q,'Transport-DB'!C:C,"="&amp;'Work DB'!C361,'Transport-DB'!F:F,"="&amp;'Work DB'!$R$4)</f>
        <v>0</v>
      </c>
      <c r="S361" s="190">
        <f t="shared" si="64"/>
        <v>0</v>
      </c>
      <c r="T361" s="191">
        <f t="shared" si="66"/>
        <v>0</v>
      </c>
      <c r="U361" s="191"/>
      <c r="V361" s="191"/>
      <c r="W361" s="191"/>
      <c r="X361" s="191"/>
      <c r="Y361" s="189"/>
      <c r="Z361" s="283"/>
      <c r="AA361" s="190">
        <f>SUMIFS('Transport-DB'!S:S,'Transport-DB'!C:C,"="&amp;'Work DB'!C361,'Transport-DB'!F:F,"="&amp;'Work DB'!$AA$4)</f>
        <v>0</v>
      </c>
      <c r="AB361" s="191">
        <f>SUMIFS('Transport-DB'!S:S,'Transport-DB'!C:C,"="&amp;'Work DB'!C361,'Transport-DB'!F:F,"="&amp;'Work DB'!$AB$4)</f>
        <v>0</v>
      </c>
      <c r="AC361" s="191">
        <f>SUMIFS('Transport-DB'!S:S,'Transport-DB'!C:C,"="&amp;'Work DB'!C361,'Transport-DB'!F:F,"="&amp;'Work DB'!$AC$4)</f>
        <v>0</v>
      </c>
      <c r="AD361" s="188">
        <f>SUMIFS('Transport-DB'!S:S,'Transport-DB'!C:C,"="&amp;'Work DB'!C361,'Transport-DB'!F:F,"="&amp;'Work DB'!$AD$4)</f>
        <v>0</v>
      </c>
      <c r="AE361" s="188">
        <f>SUMIFS('Transport-DB'!S:S,'Transport-DB'!C:C,"="&amp;'Work DB'!C361,'Transport-DB'!F:F,"="&amp;'Work DB'!$AE$4)</f>
        <v>0</v>
      </c>
      <c r="AF361" s="188">
        <f>SUMIFS('Transport-DB'!S:S,'Transport-DB'!C:C,"="&amp;'Work DB'!C361,'Transport-DB'!F:F,"="&amp;'Work DB'!$AF$4)</f>
        <v>0</v>
      </c>
      <c r="AG361" s="189"/>
      <c r="AH361" s="230">
        <f>SUMIFS('Transport-DB'!T:T,'Transport-DB'!C:C,"="&amp;'Work DB'!C361)</f>
        <v>0</v>
      </c>
      <c r="AI361" s="32"/>
      <c r="AJ361" s="29"/>
      <c r="AK361" s="30">
        <f>SUMIFS(Civil_DB[بتن],Civil_DB[تاریخ],"="&amp;'Work DB'!C361)</f>
        <v>0</v>
      </c>
      <c r="AL361" s="28"/>
      <c r="AM361" s="29"/>
      <c r="AN361" s="31"/>
      <c r="AO361" s="28"/>
      <c r="AP361" s="29"/>
      <c r="AQ361" s="29"/>
      <c r="AR361" s="30"/>
      <c r="AS361" s="28"/>
      <c r="AT361" s="29"/>
      <c r="AU361" s="30"/>
      <c r="AV361" s="206"/>
      <c r="AW361" s="29"/>
      <c r="AX361" s="29"/>
      <c r="AY361" s="29"/>
      <c r="AZ361" s="29"/>
      <c r="BA361" s="29"/>
      <c r="BB361" s="29"/>
      <c r="BC361" s="30"/>
      <c r="BD361" s="283"/>
      <c r="BE361" s="283"/>
      <c r="BF361" s="283"/>
      <c r="BG361" s="283"/>
      <c r="BH361" s="32"/>
      <c r="BI361" s="56"/>
      <c r="BJ361" s="509"/>
    </row>
    <row r="362" spans="2:62" s="15" customFormat="1" ht="21" x14ac:dyDescent="0.25">
      <c r="B362" s="47"/>
      <c r="C362" s="20">
        <f t="shared" si="65"/>
        <v>45727</v>
      </c>
      <c r="D362" s="190">
        <f>SUMIFS('Transport-DB'!R:R,'Transport-DB'!C:C,"="&amp;'Work DB'!C362,'Transport-DB'!F:F,"="&amp;'Work DB'!$D$4)</f>
        <v>0</v>
      </c>
      <c r="E362" s="191">
        <f>SUMIFS('Transport-DB'!R:R,'Transport-DB'!C:C,"="&amp;'Work DB'!C362,'Transport-DB'!F:F,"="&amp;'Work DB'!$E$4)</f>
        <v>0</v>
      </c>
      <c r="F362" s="191">
        <f>SUMIFS('Transport-DB'!R:R,'Transport-DB'!C:C,"="&amp;'Work DB'!C362,'Transport-DB'!F:F,"="&amp;'Work DB'!$F$4)</f>
        <v>0</v>
      </c>
      <c r="G362" s="191">
        <f>SUMIFS('Transport-DB'!R:R,'Transport-DB'!C:C,"="&amp;'Work DB'!C362,'Transport-DB'!F:F,"="&amp;'Work DB'!$G$4)</f>
        <v>0</v>
      </c>
      <c r="H362" s="188">
        <f>SUMIFS('Transport-DB'!R:R,'Transport-DB'!C:C,"="&amp;'Work DB'!C362,'Transport-DB'!F:F,"="&amp;'Work DB'!$H$4)</f>
        <v>0</v>
      </c>
      <c r="I362" s="191">
        <f>SUMIFS('Transport-DB'!R:R,'Transport-DB'!C:C,"="&amp;'Work DB'!C362,'Transport-DB'!F:F,"="&amp;'Work DB'!$I$4)</f>
        <v>0</v>
      </c>
      <c r="J362" s="483">
        <f>SUMIFS('Transport-DB'!R:R,'Transport-DB'!C:C,"="&amp;'Work DB'!C362,'Transport-DB'!F:F,"="&amp;'Work DB'!$J$4)</f>
        <v>0</v>
      </c>
      <c r="K362" s="190">
        <f>SUMIFS('Transport-DB'!Q:Q,'Transport-DB'!C:C,"="&amp;'Work DB'!C362,'Transport-DB'!F:F,"="&amp;'Work DB'!$K$4)</f>
        <v>0</v>
      </c>
      <c r="L362" s="191">
        <f>SUMIFS('Transport-DB'!Q:Q,'Transport-DB'!C:C,"="&amp;'Work DB'!C362,'Transport-DB'!F:F,"="&amp;'Work DB'!$L$4)</f>
        <v>0</v>
      </c>
      <c r="M362" s="191">
        <f>SUMIFS('Transport-DB'!Q:Q,'Transport-DB'!C:C,"="&amp;'Work DB'!C362,'Transport-DB'!F:F,"="&amp;'Work DB'!$M$4)</f>
        <v>0</v>
      </c>
      <c r="N362" s="191">
        <f>SUMIFS('Transport-DB'!Q:Q,'Transport-DB'!C:C,"="&amp;'Work DB'!C362,'Transport-DB'!F:F,"="&amp;'Work DB'!$N$4)</f>
        <v>0</v>
      </c>
      <c r="O362" s="191">
        <f>SUMIFS('Transport-DB'!Q:Q,'Transport-DB'!C:C,"="&amp;'Work DB'!C362,'Transport-DB'!F:F,"="&amp;'Work DB'!$O$4)</f>
        <v>0</v>
      </c>
      <c r="P362" s="191">
        <f>SUMIFS('Transport-DB'!Q:Q,'Transport-DB'!C:C,"="&amp;'Work DB'!C362,'Transport-DB'!F:F,"="&amp;'Work DB'!$P$4)</f>
        <v>0</v>
      </c>
      <c r="Q362" s="188">
        <f>SUMIFS('Transport-DB'!Q:Q,'Transport-DB'!C:C,"="&amp;'Work DB'!C362,'Transport-DB'!F:F,"="&amp;'Work DB'!$Q$4)</f>
        <v>0</v>
      </c>
      <c r="R362" s="189">
        <f>SUMIFS('Transport-DB'!Q:Q,'Transport-DB'!C:C,"="&amp;'Work DB'!C362,'Transport-DB'!F:F,"="&amp;'Work DB'!$R$4)</f>
        <v>0</v>
      </c>
      <c r="S362" s="190">
        <f t="shared" si="64"/>
        <v>0</v>
      </c>
      <c r="T362" s="191">
        <f t="shared" si="66"/>
        <v>0</v>
      </c>
      <c r="U362" s="191"/>
      <c r="V362" s="191"/>
      <c r="W362" s="191"/>
      <c r="X362" s="191"/>
      <c r="Y362" s="189"/>
      <c r="Z362" s="283"/>
      <c r="AA362" s="190">
        <f>SUMIFS('Transport-DB'!S:S,'Transport-DB'!C:C,"="&amp;'Work DB'!C362,'Transport-DB'!F:F,"="&amp;'Work DB'!$AA$4)</f>
        <v>0</v>
      </c>
      <c r="AB362" s="191">
        <f>SUMIFS('Transport-DB'!S:S,'Transport-DB'!C:C,"="&amp;'Work DB'!C362,'Transport-DB'!F:F,"="&amp;'Work DB'!$AB$4)</f>
        <v>0</v>
      </c>
      <c r="AC362" s="191">
        <f>SUMIFS('Transport-DB'!S:S,'Transport-DB'!C:C,"="&amp;'Work DB'!C362,'Transport-DB'!F:F,"="&amp;'Work DB'!$AC$4)</f>
        <v>0</v>
      </c>
      <c r="AD362" s="188">
        <f>SUMIFS('Transport-DB'!S:S,'Transport-DB'!C:C,"="&amp;'Work DB'!C362,'Transport-DB'!F:F,"="&amp;'Work DB'!$AD$4)</f>
        <v>0</v>
      </c>
      <c r="AE362" s="188">
        <f>SUMIFS('Transport-DB'!S:S,'Transport-DB'!C:C,"="&amp;'Work DB'!C362,'Transport-DB'!F:F,"="&amp;'Work DB'!$AE$4)</f>
        <v>0</v>
      </c>
      <c r="AF362" s="188">
        <f>SUMIFS('Transport-DB'!S:S,'Transport-DB'!C:C,"="&amp;'Work DB'!C362,'Transport-DB'!F:F,"="&amp;'Work DB'!$AF$4)</f>
        <v>0</v>
      </c>
      <c r="AG362" s="189"/>
      <c r="AH362" s="230">
        <f>SUMIFS('Transport-DB'!T:T,'Transport-DB'!C:C,"="&amp;'Work DB'!C362)</f>
        <v>0</v>
      </c>
      <c r="AI362" s="32"/>
      <c r="AJ362" s="29"/>
      <c r="AK362" s="30">
        <f>SUMIFS(Civil_DB[بتن],Civil_DB[تاریخ],"="&amp;'Work DB'!C362)</f>
        <v>0</v>
      </c>
      <c r="AL362" s="28"/>
      <c r="AM362" s="29"/>
      <c r="AN362" s="31"/>
      <c r="AO362" s="28"/>
      <c r="AP362" s="29"/>
      <c r="AQ362" s="29"/>
      <c r="AR362" s="30"/>
      <c r="AS362" s="28"/>
      <c r="AT362" s="29"/>
      <c r="AU362" s="30"/>
      <c r="AV362" s="206"/>
      <c r="AW362" s="29"/>
      <c r="AX362" s="29"/>
      <c r="AY362" s="29"/>
      <c r="AZ362" s="29"/>
      <c r="BA362" s="29"/>
      <c r="BB362" s="29"/>
      <c r="BC362" s="30"/>
      <c r="BD362" s="283"/>
      <c r="BE362" s="283"/>
      <c r="BF362" s="283"/>
      <c r="BG362" s="283"/>
      <c r="BH362" s="32"/>
      <c r="BI362" s="56"/>
      <c r="BJ362" s="509"/>
    </row>
    <row r="363" spans="2:62" s="15" customFormat="1" ht="21" x14ac:dyDescent="0.25">
      <c r="B363" s="47"/>
      <c r="C363" s="20">
        <f t="shared" si="65"/>
        <v>45728</v>
      </c>
      <c r="D363" s="190">
        <f>SUMIFS('Transport-DB'!R:R,'Transport-DB'!C:C,"="&amp;'Work DB'!C363,'Transport-DB'!F:F,"="&amp;'Work DB'!$D$4)</f>
        <v>0</v>
      </c>
      <c r="E363" s="191">
        <f>SUMIFS('Transport-DB'!R:R,'Transport-DB'!C:C,"="&amp;'Work DB'!C363,'Transport-DB'!F:F,"="&amp;'Work DB'!$E$4)</f>
        <v>0</v>
      </c>
      <c r="F363" s="191">
        <f>SUMIFS('Transport-DB'!R:R,'Transport-DB'!C:C,"="&amp;'Work DB'!C363,'Transport-DB'!F:F,"="&amp;'Work DB'!$F$4)</f>
        <v>0</v>
      </c>
      <c r="G363" s="191">
        <f>SUMIFS('Transport-DB'!R:R,'Transport-DB'!C:C,"="&amp;'Work DB'!C363,'Transport-DB'!F:F,"="&amp;'Work DB'!$G$4)</f>
        <v>0</v>
      </c>
      <c r="H363" s="188">
        <f>SUMIFS('Transport-DB'!R:R,'Transport-DB'!C:C,"="&amp;'Work DB'!C363,'Transport-DB'!F:F,"="&amp;'Work DB'!$H$4)</f>
        <v>0</v>
      </c>
      <c r="I363" s="191">
        <f>SUMIFS('Transport-DB'!R:R,'Transport-DB'!C:C,"="&amp;'Work DB'!C363,'Transport-DB'!F:F,"="&amp;'Work DB'!$I$4)</f>
        <v>0</v>
      </c>
      <c r="J363" s="483">
        <f>SUMIFS('Transport-DB'!R:R,'Transport-DB'!C:C,"="&amp;'Work DB'!C363,'Transport-DB'!F:F,"="&amp;'Work DB'!$J$4)</f>
        <v>0</v>
      </c>
      <c r="K363" s="190">
        <f>SUMIFS('Transport-DB'!Q:Q,'Transport-DB'!C:C,"="&amp;'Work DB'!C363,'Transport-DB'!F:F,"="&amp;'Work DB'!$K$4)</f>
        <v>0</v>
      </c>
      <c r="L363" s="191">
        <f>SUMIFS('Transport-DB'!Q:Q,'Transport-DB'!C:C,"="&amp;'Work DB'!C363,'Transport-DB'!F:F,"="&amp;'Work DB'!$L$4)</f>
        <v>0</v>
      </c>
      <c r="M363" s="191">
        <f>SUMIFS('Transport-DB'!Q:Q,'Transport-DB'!C:C,"="&amp;'Work DB'!C363,'Transport-DB'!F:F,"="&amp;'Work DB'!$M$4)</f>
        <v>0</v>
      </c>
      <c r="N363" s="191">
        <f>SUMIFS('Transport-DB'!Q:Q,'Transport-DB'!C:C,"="&amp;'Work DB'!C363,'Transport-DB'!F:F,"="&amp;'Work DB'!$N$4)</f>
        <v>0</v>
      </c>
      <c r="O363" s="191">
        <f>SUMIFS('Transport-DB'!Q:Q,'Transport-DB'!C:C,"="&amp;'Work DB'!C363,'Transport-DB'!F:F,"="&amp;'Work DB'!$O$4)</f>
        <v>0</v>
      </c>
      <c r="P363" s="191">
        <f>SUMIFS('Transport-DB'!Q:Q,'Transport-DB'!C:C,"="&amp;'Work DB'!C363,'Transport-DB'!F:F,"="&amp;'Work DB'!$P$4)</f>
        <v>0</v>
      </c>
      <c r="Q363" s="188">
        <f>SUMIFS('Transport-DB'!Q:Q,'Transport-DB'!C:C,"="&amp;'Work DB'!C363,'Transport-DB'!F:F,"="&amp;'Work DB'!$Q$4)</f>
        <v>0</v>
      </c>
      <c r="R363" s="189">
        <f>SUMIFS('Transport-DB'!Q:Q,'Transport-DB'!C:C,"="&amp;'Work DB'!C363,'Transport-DB'!F:F,"="&amp;'Work DB'!$R$4)</f>
        <v>0</v>
      </c>
      <c r="S363" s="190">
        <f t="shared" si="64"/>
        <v>0</v>
      </c>
      <c r="T363" s="191">
        <f t="shared" si="66"/>
        <v>0</v>
      </c>
      <c r="U363" s="191"/>
      <c r="V363" s="191"/>
      <c r="W363" s="191"/>
      <c r="X363" s="191"/>
      <c r="Y363" s="189"/>
      <c r="Z363" s="283"/>
      <c r="AA363" s="190">
        <f>SUMIFS('Transport-DB'!S:S,'Transport-DB'!C:C,"="&amp;'Work DB'!C363,'Transport-DB'!F:F,"="&amp;'Work DB'!$AA$4)</f>
        <v>0</v>
      </c>
      <c r="AB363" s="191">
        <f>SUMIFS('Transport-DB'!S:S,'Transport-DB'!C:C,"="&amp;'Work DB'!C363,'Transport-DB'!F:F,"="&amp;'Work DB'!$AB$4)</f>
        <v>0</v>
      </c>
      <c r="AC363" s="191">
        <f>SUMIFS('Transport-DB'!S:S,'Transport-DB'!C:C,"="&amp;'Work DB'!C363,'Transport-DB'!F:F,"="&amp;'Work DB'!$AC$4)</f>
        <v>0</v>
      </c>
      <c r="AD363" s="188">
        <f>SUMIFS('Transport-DB'!S:S,'Transport-DB'!C:C,"="&amp;'Work DB'!C363,'Transport-DB'!F:F,"="&amp;'Work DB'!$AD$4)</f>
        <v>0</v>
      </c>
      <c r="AE363" s="188">
        <f>SUMIFS('Transport-DB'!S:S,'Transport-DB'!C:C,"="&amp;'Work DB'!C363,'Transport-DB'!F:F,"="&amp;'Work DB'!$AE$4)</f>
        <v>0</v>
      </c>
      <c r="AF363" s="188">
        <f>SUMIFS('Transport-DB'!S:S,'Transport-DB'!C:C,"="&amp;'Work DB'!C363,'Transport-DB'!F:F,"="&amp;'Work DB'!$AF$4)</f>
        <v>0</v>
      </c>
      <c r="AG363" s="189"/>
      <c r="AH363" s="230">
        <f>SUMIFS('Transport-DB'!T:T,'Transport-DB'!C:C,"="&amp;'Work DB'!C363)</f>
        <v>0</v>
      </c>
      <c r="AI363" s="32"/>
      <c r="AJ363" s="29"/>
      <c r="AK363" s="30">
        <f>SUMIFS(Civil_DB[بتن],Civil_DB[تاریخ],"="&amp;'Work DB'!C363)</f>
        <v>0</v>
      </c>
      <c r="AL363" s="28"/>
      <c r="AM363" s="29"/>
      <c r="AN363" s="31"/>
      <c r="AO363" s="28"/>
      <c r="AP363" s="29"/>
      <c r="AQ363" s="29"/>
      <c r="AR363" s="30"/>
      <c r="AS363" s="28"/>
      <c r="AT363" s="29"/>
      <c r="AU363" s="30"/>
      <c r="AV363" s="206"/>
      <c r="AW363" s="29"/>
      <c r="AX363" s="29"/>
      <c r="AY363" s="29"/>
      <c r="AZ363" s="29"/>
      <c r="BA363" s="29"/>
      <c r="BB363" s="29"/>
      <c r="BC363" s="30"/>
      <c r="BD363" s="283"/>
      <c r="BE363" s="283"/>
      <c r="BF363" s="283"/>
      <c r="BG363" s="283"/>
      <c r="BH363" s="32"/>
      <c r="BI363" s="56"/>
      <c r="BJ363" s="509"/>
    </row>
    <row r="364" spans="2:62" s="15" customFormat="1" ht="21" x14ac:dyDescent="0.25">
      <c r="B364" s="47"/>
      <c r="C364" s="20">
        <f t="shared" si="65"/>
        <v>45729</v>
      </c>
      <c r="D364" s="190">
        <f>SUMIFS('Transport-DB'!R:R,'Transport-DB'!C:C,"="&amp;'Work DB'!C364,'Transport-DB'!F:F,"="&amp;'Work DB'!$D$4)</f>
        <v>0</v>
      </c>
      <c r="E364" s="191">
        <f>SUMIFS('Transport-DB'!R:R,'Transport-DB'!C:C,"="&amp;'Work DB'!C364,'Transport-DB'!F:F,"="&amp;'Work DB'!$E$4)</f>
        <v>0</v>
      </c>
      <c r="F364" s="191">
        <f>SUMIFS('Transport-DB'!R:R,'Transport-DB'!C:C,"="&amp;'Work DB'!C364,'Transport-DB'!F:F,"="&amp;'Work DB'!$F$4)</f>
        <v>0</v>
      </c>
      <c r="G364" s="191">
        <f>SUMIFS('Transport-DB'!R:R,'Transport-DB'!C:C,"="&amp;'Work DB'!C364,'Transport-DB'!F:F,"="&amp;'Work DB'!$G$4)</f>
        <v>0</v>
      </c>
      <c r="H364" s="188">
        <f>SUMIFS('Transport-DB'!R:R,'Transport-DB'!C:C,"="&amp;'Work DB'!C364,'Transport-DB'!F:F,"="&amp;'Work DB'!$H$4)</f>
        <v>0</v>
      </c>
      <c r="I364" s="191">
        <f>SUMIFS('Transport-DB'!R:R,'Transport-DB'!C:C,"="&amp;'Work DB'!C364,'Transport-DB'!F:F,"="&amp;'Work DB'!$I$4)</f>
        <v>0</v>
      </c>
      <c r="J364" s="483">
        <f>SUMIFS('Transport-DB'!R:R,'Transport-DB'!C:C,"="&amp;'Work DB'!C364,'Transport-DB'!F:F,"="&amp;'Work DB'!$J$4)</f>
        <v>0</v>
      </c>
      <c r="K364" s="190">
        <f>SUMIFS('Transport-DB'!Q:Q,'Transport-DB'!C:C,"="&amp;'Work DB'!C364,'Transport-DB'!F:F,"="&amp;'Work DB'!$K$4)</f>
        <v>0</v>
      </c>
      <c r="L364" s="191">
        <f>SUMIFS('Transport-DB'!Q:Q,'Transport-DB'!C:C,"="&amp;'Work DB'!C364,'Transport-DB'!F:F,"="&amp;'Work DB'!$L$4)</f>
        <v>0</v>
      </c>
      <c r="M364" s="191">
        <f>SUMIFS('Transport-DB'!Q:Q,'Transport-DB'!C:C,"="&amp;'Work DB'!C364,'Transport-DB'!F:F,"="&amp;'Work DB'!$M$4)</f>
        <v>0</v>
      </c>
      <c r="N364" s="191">
        <f>SUMIFS('Transport-DB'!Q:Q,'Transport-DB'!C:C,"="&amp;'Work DB'!C364,'Transport-DB'!F:F,"="&amp;'Work DB'!$N$4)</f>
        <v>0</v>
      </c>
      <c r="O364" s="191">
        <f>SUMIFS('Transport-DB'!Q:Q,'Transport-DB'!C:C,"="&amp;'Work DB'!C364,'Transport-DB'!F:F,"="&amp;'Work DB'!$O$4)</f>
        <v>0</v>
      </c>
      <c r="P364" s="191">
        <f>SUMIFS('Transport-DB'!Q:Q,'Transport-DB'!C:C,"="&amp;'Work DB'!C364,'Transport-DB'!F:F,"="&amp;'Work DB'!$P$4)</f>
        <v>0</v>
      </c>
      <c r="Q364" s="188">
        <f>SUMIFS('Transport-DB'!Q:Q,'Transport-DB'!C:C,"="&amp;'Work DB'!C364,'Transport-DB'!F:F,"="&amp;'Work DB'!$Q$4)</f>
        <v>0</v>
      </c>
      <c r="R364" s="189">
        <f>SUMIFS('Transport-DB'!Q:Q,'Transport-DB'!C:C,"="&amp;'Work DB'!C364,'Transport-DB'!F:F,"="&amp;'Work DB'!$R$4)</f>
        <v>0</v>
      </c>
      <c r="S364" s="190">
        <f t="shared" si="64"/>
        <v>0</v>
      </c>
      <c r="T364" s="191">
        <f t="shared" si="66"/>
        <v>0</v>
      </c>
      <c r="U364" s="191"/>
      <c r="V364" s="191"/>
      <c r="W364" s="191"/>
      <c r="X364" s="191"/>
      <c r="Y364" s="189"/>
      <c r="Z364" s="283"/>
      <c r="AA364" s="190">
        <f>SUMIFS('Transport-DB'!S:S,'Transport-DB'!C:C,"="&amp;'Work DB'!C364,'Transport-DB'!F:F,"="&amp;'Work DB'!$AA$4)</f>
        <v>0</v>
      </c>
      <c r="AB364" s="191">
        <f>SUMIFS('Transport-DB'!S:S,'Transport-DB'!C:C,"="&amp;'Work DB'!C364,'Transport-DB'!F:F,"="&amp;'Work DB'!$AB$4)</f>
        <v>0</v>
      </c>
      <c r="AC364" s="191">
        <f>SUMIFS('Transport-DB'!S:S,'Transport-DB'!C:C,"="&amp;'Work DB'!C364,'Transport-DB'!F:F,"="&amp;'Work DB'!$AC$4)</f>
        <v>0</v>
      </c>
      <c r="AD364" s="188">
        <f>SUMIFS('Transport-DB'!S:S,'Transport-DB'!C:C,"="&amp;'Work DB'!C364,'Transport-DB'!F:F,"="&amp;'Work DB'!$AD$4)</f>
        <v>0</v>
      </c>
      <c r="AE364" s="188">
        <f>SUMIFS('Transport-DB'!S:S,'Transport-DB'!C:C,"="&amp;'Work DB'!C364,'Transport-DB'!F:F,"="&amp;'Work DB'!$AE$4)</f>
        <v>0</v>
      </c>
      <c r="AF364" s="188">
        <f>SUMIFS('Transport-DB'!S:S,'Transport-DB'!C:C,"="&amp;'Work DB'!C364,'Transport-DB'!F:F,"="&amp;'Work DB'!$AF$4)</f>
        <v>0</v>
      </c>
      <c r="AG364" s="189"/>
      <c r="AH364" s="230">
        <f>SUMIFS('Transport-DB'!T:T,'Transport-DB'!C:C,"="&amp;'Work DB'!C364)</f>
        <v>0</v>
      </c>
      <c r="AI364" s="32"/>
      <c r="AJ364" s="29"/>
      <c r="AK364" s="30">
        <f>SUMIFS(Civil_DB[بتن],Civil_DB[تاریخ],"="&amp;'Work DB'!C364)</f>
        <v>0</v>
      </c>
      <c r="AL364" s="28"/>
      <c r="AM364" s="29"/>
      <c r="AN364" s="31"/>
      <c r="AO364" s="28"/>
      <c r="AP364" s="29"/>
      <c r="AQ364" s="29"/>
      <c r="AR364" s="30"/>
      <c r="AS364" s="28"/>
      <c r="AT364" s="29"/>
      <c r="AU364" s="30"/>
      <c r="AV364" s="206"/>
      <c r="AW364" s="29"/>
      <c r="AX364" s="29"/>
      <c r="AY364" s="29"/>
      <c r="AZ364" s="29"/>
      <c r="BA364" s="29"/>
      <c r="BB364" s="29"/>
      <c r="BC364" s="30"/>
      <c r="BD364" s="283"/>
      <c r="BE364" s="283"/>
      <c r="BF364" s="283"/>
      <c r="BG364" s="283"/>
      <c r="BH364" s="32"/>
      <c r="BI364" s="56"/>
      <c r="BJ364" s="509"/>
    </row>
    <row r="365" spans="2:62" s="15" customFormat="1" ht="21" x14ac:dyDescent="0.25">
      <c r="B365" s="47"/>
      <c r="C365" s="20">
        <f t="shared" si="65"/>
        <v>45730</v>
      </c>
      <c r="D365" s="190">
        <f>SUMIFS('Transport-DB'!R:R,'Transport-DB'!C:C,"="&amp;'Work DB'!C365,'Transport-DB'!F:F,"="&amp;'Work DB'!$D$4)</f>
        <v>0</v>
      </c>
      <c r="E365" s="191">
        <f>SUMIFS('Transport-DB'!R:R,'Transport-DB'!C:C,"="&amp;'Work DB'!C365,'Transport-DB'!F:F,"="&amp;'Work DB'!$E$4)</f>
        <v>0</v>
      </c>
      <c r="F365" s="191">
        <f>SUMIFS('Transport-DB'!R:R,'Transport-DB'!C:C,"="&amp;'Work DB'!C365,'Transport-DB'!F:F,"="&amp;'Work DB'!$F$4)</f>
        <v>0</v>
      </c>
      <c r="G365" s="191">
        <f>SUMIFS('Transport-DB'!R:R,'Transport-DB'!C:C,"="&amp;'Work DB'!C365,'Transport-DB'!F:F,"="&amp;'Work DB'!$G$4)</f>
        <v>0</v>
      </c>
      <c r="H365" s="188">
        <f>SUMIFS('Transport-DB'!R:R,'Transport-DB'!C:C,"="&amp;'Work DB'!C365,'Transport-DB'!F:F,"="&amp;'Work DB'!$H$4)</f>
        <v>0</v>
      </c>
      <c r="I365" s="191">
        <f>SUMIFS('Transport-DB'!R:R,'Transport-DB'!C:C,"="&amp;'Work DB'!C365,'Transport-DB'!F:F,"="&amp;'Work DB'!$I$4)</f>
        <v>0</v>
      </c>
      <c r="J365" s="483">
        <f>SUMIFS('Transport-DB'!R:R,'Transport-DB'!C:C,"="&amp;'Work DB'!C365,'Transport-DB'!F:F,"="&amp;'Work DB'!$J$4)</f>
        <v>0</v>
      </c>
      <c r="K365" s="190">
        <f>SUMIFS('Transport-DB'!Q:Q,'Transport-DB'!C:C,"="&amp;'Work DB'!C365,'Transport-DB'!F:F,"="&amp;'Work DB'!$K$4)</f>
        <v>0</v>
      </c>
      <c r="L365" s="191">
        <f>SUMIFS('Transport-DB'!Q:Q,'Transport-DB'!C:C,"="&amp;'Work DB'!C365,'Transport-DB'!F:F,"="&amp;'Work DB'!$L$4)</f>
        <v>0</v>
      </c>
      <c r="M365" s="191">
        <f>SUMIFS('Transport-DB'!Q:Q,'Transport-DB'!C:C,"="&amp;'Work DB'!C365,'Transport-DB'!F:F,"="&amp;'Work DB'!$M$4)</f>
        <v>0</v>
      </c>
      <c r="N365" s="191">
        <f>SUMIFS('Transport-DB'!Q:Q,'Transport-DB'!C:C,"="&amp;'Work DB'!C365,'Transport-DB'!F:F,"="&amp;'Work DB'!$N$4)</f>
        <v>0</v>
      </c>
      <c r="O365" s="191">
        <f>SUMIFS('Transport-DB'!Q:Q,'Transport-DB'!C:C,"="&amp;'Work DB'!C365,'Transport-DB'!F:F,"="&amp;'Work DB'!$O$4)</f>
        <v>0</v>
      </c>
      <c r="P365" s="191">
        <f>SUMIFS('Transport-DB'!Q:Q,'Transport-DB'!C:C,"="&amp;'Work DB'!C365,'Transport-DB'!F:F,"="&amp;'Work DB'!$P$4)</f>
        <v>0</v>
      </c>
      <c r="Q365" s="188">
        <f>SUMIFS('Transport-DB'!Q:Q,'Transport-DB'!C:C,"="&amp;'Work DB'!C365,'Transport-DB'!F:F,"="&amp;'Work DB'!$Q$4)</f>
        <v>0</v>
      </c>
      <c r="R365" s="189">
        <f>SUMIFS('Transport-DB'!Q:Q,'Transport-DB'!C:C,"="&amp;'Work DB'!C365,'Transport-DB'!F:F,"="&amp;'Work DB'!$R$4)</f>
        <v>0</v>
      </c>
      <c r="S365" s="190">
        <f t="shared" si="64"/>
        <v>0</v>
      </c>
      <c r="T365" s="191">
        <f t="shared" si="66"/>
        <v>0</v>
      </c>
      <c r="U365" s="191"/>
      <c r="V365" s="191"/>
      <c r="W365" s="191"/>
      <c r="X365" s="191"/>
      <c r="Y365" s="189"/>
      <c r="Z365" s="283"/>
      <c r="AA365" s="190">
        <f>SUMIFS('Transport-DB'!S:S,'Transport-DB'!C:C,"="&amp;'Work DB'!C365,'Transport-DB'!F:F,"="&amp;'Work DB'!$AA$4)</f>
        <v>0</v>
      </c>
      <c r="AB365" s="191">
        <f>SUMIFS('Transport-DB'!S:S,'Transport-DB'!C:C,"="&amp;'Work DB'!C365,'Transport-DB'!F:F,"="&amp;'Work DB'!$AB$4)</f>
        <v>0</v>
      </c>
      <c r="AC365" s="191">
        <f>SUMIFS('Transport-DB'!S:S,'Transport-DB'!C:C,"="&amp;'Work DB'!C365,'Transport-DB'!F:F,"="&amp;'Work DB'!$AC$4)</f>
        <v>0</v>
      </c>
      <c r="AD365" s="188">
        <f>SUMIFS('Transport-DB'!S:S,'Transport-DB'!C:C,"="&amp;'Work DB'!C365,'Transport-DB'!F:F,"="&amp;'Work DB'!$AD$4)</f>
        <v>0</v>
      </c>
      <c r="AE365" s="188">
        <f>SUMIFS('Transport-DB'!S:S,'Transport-DB'!C:C,"="&amp;'Work DB'!C365,'Transport-DB'!F:F,"="&amp;'Work DB'!$AE$4)</f>
        <v>0</v>
      </c>
      <c r="AF365" s="188">
        <f>SUMIFS('Transport-DB'!S:S,'Transport-DB'!C:C,"="&amp;'Work DB'!C365,'Transport-DB'!F:F,"="&amp;'Work DB'!$AF$4)</f>
        <v>0</v>
      </c>
      <c r="AG365" s="189"/>
      <c r="AH365" s="230">
        <f>SUMIFS('Transport-DB'!T:T,'Transport-DB'!C:C,"="&amp;'Work DB'!C365)</f>
        <v>0</v>
      </c>
      <c r="AI365" s="32"/>
      <c r="AJ365" s="29"/>
      <c r="AK365" s="30">
        <f>SUMIFS(Civil_DB[بتن],Civil_DB[تاریخ],"="&amp;'Work DB'!C365)</f>
        <v>0</v>
      </c>
      <c r="AL365" s="28"/>
      <c r="AM365" s="29"/>
      <c r="AN365" s="31"/>
      <c r="AO365" s="28"/>
      <c r="AP365" s="29"/>
      <c r="AQ365" s="29"/>
      <c r="AR365" s="30"/>
      <c r="AS365" s="28"/>
      <c r="AT365" s="29"/>
      <c r="AU365" s="30"/>
      <c r="AV365" s="206"/>
      <c r="AW365" s="29"/>
      <c r="AX365" s="29"/>
      <c r="AY365" s="29"/>
      <c r="AZ365" s="29"/>
      <c r="BA365" s="29"/>
      <c r="BB365" s="29"/>
      <c r="BC365" s="30"/>
      <c r="BD365" s="283"/>
      <c r="BE365" s="283"/>
      <c r="BF365" s="283"/>
      <c r="BG365" s="283"/>
      <c r="BH365" s="32"/>
      <c r="BI365" s="56"/>
      <c r="BJ365" s="509"/>
    </row>
    <row r="366" spans="2:62" s="15" customFormat="1" ht="21" x14ac:dyDescent="0.25">
      <c r="B366" s="47"/>
      <c r="C366" s="20">
        <f t="shared" si="65"/>
        <v>45731</v>
      </c>
      <c r="D366" s="190">
        <f>SUMIFS('Transport-DB'!R:R,'Transport-DB'!C:C,"="&amp;'Work DB'!C366,'Transport-DB'!F:F,"="&amp;'Work DB'!$D$4)</f>
        <v>0</v>
      </c>
      <c r="E366" s="191">
        <f>SUMIFS('Transport-DB'!R:R,'Transport-DB'!C:C,"="&amp;'Work DB'!C366,'Transport-DB'!F:F,"="&amp;'Work DB'!$E$4)</f>
        <v>0</v>
      </c>
      <c r="F366" s="191">
        <f>SUMIFS('Transport-DB'!R:R,'Transport-DB'!C:C,"="&amp;'Work DB'!C366,'Transport-DB'!F:F,"="&amp;'Work DB'!$F$4)</f>
        <v>0</v>
      </c>
      <c r="G366" s="191">
        <f>SUMIFS('Transport-DB'!R:R,'Transport-DB'!C:C,"="&amp;'Work DB'!C366,'Transport-DB'!F:F,"="&amp;'Work DB'!$G$4)</f>
        <v>0</v>
      </c>
      <c r="H366" s="188">
        <f>SUMIFS('Transport-DB'!R:R,'Transport-DB'!C:C,"="&amp;'Work DB'!C366,'Transport-DB'!F:F,"="&amp;'Work DB'!$H$4)</f>
        <v>0</v>
      </c>
      <c r="I366" s="191">
        <f>SUMIFS('Transport-DB'!R:R,'Transport-DB'!C:C,"="&amp;'Work DB'!C366,'Transport-DB'!F:F,"="&amp;'Work DB'!$I$4)</f>
        <v>0</v>
      </c>
      <c r="J366" s="483">
        <f>SUMIFS('Transport-DB'!R:R,'Transport-DB'!C:C,"="&amp;'Work DB'!C366,'Transport-DB'!F:F,"="&amp;'Work DB'!$J$4)</f>
        <v>0</v>
      </c>
      <c r="K366" s="190">
        <f>SUMIFS('Transport-DB'!Q:Q,'Transport-DB'!C:C,"="&amp;'Work DB'!C366,'Transport-DB'!F:F,"="&amp;'Work DB'!$K$4)</f>
        <v>0</v>
      </c>
      <c r="L366" s="191">
        <f>SUMIFS('Transport-DB'!Q:Q,'Transport-DB'!C:C,"="&amp;'Work DB'!C366,'Transport-DB'!F:F,"="&amp;'Work DB'!$L$4)</f>
        <v>0</v>
      </c>
      <c r="M366" s="191">
        <f>SUMIFS('Transport-DB'!Q:Q,'Transport-DB'!C:C,"="&amp;'Work DB'!C366,'Transport-DB'!F:F,"="&amp;'Work DB'!$M$4)</f>
        <v>0</v>
      </c>
      <c r="N366" s="191">
        <f>SUMIFS('Transport-DB'!Q:Q,'Transport-DB'!C:C,"="&amp;'Work DB'!C366,'Transport-DB'!F:F,"="&amp;'Work DB'!$N$4)</f>
        <v>0</v>
      </c>
      <c r="O366" s="191">
        <f>SUMIFS('Transport-DB'!Q:Q,'Transport-DB'!C:C,"="&amp;'Work DB'!C366,'Transport-DB'!F:F,"="&amp;'Work DB'!$O$4)</f>
        <v>0</v>
      </c>
      <c r="P366" s="191">
        <f>SUMIFS('Transport-DB'!Q:Q,'Transport-DB'!C:C,"="&amp;'Work DB'!C366,'Transport-DB'!F:F,"="&amp;'Work DB'!$P$4)</f>
        <v>0</v>
      </c>
      <c r="Q366" s="188">
        <f>SUMIFS('Transport-DB'!Q:Q,'Transport-DB'!C:C,"="&amp;'Work DB'!C366,'Transport-DB'!F:F,"="&amp;'Work DB'!$Q$4)</f>
        <v>0</v>
      </c>
      <c r="R366" s="189">
        <f>SUMIFS('Transport-DB'!Q:Q,'Transport-DB'!C:C,"="&amp;'Work DB'!C366,'Transport-DB'!F:F,"="&amp;'Work DB'!$R$4)</f>
        <v>0</v>
      </c>
      <c r="S366" s="190">
        <f t="shared" si="64"/>
        <v>0</v>
      </c>
      <c r="T366" s="191">
        <f t="shared" si="66"/>
        <v>0</v>
      </c>
      <c r="U366" s="191"/>
      <c r="V366" s="191"/>
      <c r="W366" s="191"/>
      <c r="X366" s="191"/>
      <c r="Y366" s="189"/>
      <c r="Z366" s="283"/>
      <c r="AA366" s="190">
        <f>SUMIFS('Transport-DB'!S:S,'Transport-DB'!C:C,"="&amp;'Work DB'!C366,'Transport-DB'!F:F,"="&amp;'Work DB'!$AA$4)</f>
        <v>0</v>
      </c>
      <c r="AB366" s="191">
        <f>SUMIFS('Transport-DB'!S:S,'Transport-DB'!C:C,"="&amp;'Work DB'!C366,'Transport-DB'!F:F,"="&amp;'Work DB'!$AB$4)</f>
        <v>0</v>
      </c>
      <c r="AC366" s="191">
        <f>SUMIFS('Transport-DB'!S:S,'Transport-DB'!C:C,"="&amp;'Work DB'!C366,'Transport-DB'!F:F,"="&amp;'Work DB'!$AC$4)</f>
        <v>0</v>
      </c>
      <c r="AD366" s="188">
        <f>SUMIFS('Transport-DB'!S:S,'Transport-DB'!C:C,"="&amp;'Work DB'!C366,'Transport-DB'!F:F,"="&amp;'Work DB'!$AD$4)</f>
        <v>0</v>
      </c>
      <c r="AE366" s="188">
        <f>SUMIFS('Transport-DB'!S:S,'Transport-DB'!C:C,"="&amp;'Work DB'!C366,'Transport-DB'!F:F,"="&amp;'Work DB'!$AE$4)</f>
        <v>0</v>
      </c>
      <c r="AF366" s="188">
        <f>SUMIFS('Transport-DB'!S:S,'Transport-DB'!C:C,"="&amp;'Work DB'!C366,'Transport-DB'!F:F,"="&amp;'Work DB'!$AF$4)</f>
        <v>0</v>
      </c>
      <c r="AG366" s="189"/>
      <c r="AH366" s="230">
        <f>SUMIFS('Transport-DB'!T:T,'Transport-DB'!C:C,"="&amp;'Work DB'!C366)</f>
        <v>0</v>
      </c>
      <c r="AI366" s="32"/>
      <c r="AJ366" s="29"/>
      <c r="AK366" s="30">
        <f>SUMIFS(Civil_DB[بتن],Civil_DB[تاریخ],"="&amp;'Work DB'!C366)</f>
        <v>0</v>
      </c>
      <c r="AL366" s="28"/>
      <c r="AM366" s="29"/>
      <c r="AN366" s="31"/>
      <c r="AO366" s="28"/>
      <c r="AP366" s="29"/>
      <c r="AQ366" s="29"/>
      <c r="AR366" s="30"/>
      <c r="AS366" s="28"/>
      <c r="AT366" s="29"/>
      <c r="AU366" s="30"/>
      <c r="AV366" s="206"/>
      <c r="AW366" s="29"/>
      <c r="AX366" s="29"/>
      <c r="AY366" s="29"/>
      <c r="AZ366" s="29"/>
      <c r="BA366" s="29"/>
      <c r="BB366" s="29"/>
      <c r="BC366" s="30"/>
      <c r="BD366" s="283"/>
      <c r="BE366" s="283"/>
      <c r="BF366" s="283"/>
      <c r="BG366" s="283"/>
      <c r="BH366" s="32"/>
      <c r="BI366" s="56"/>
      <c r="BJ366" s="509"/>
    </row>
    <row r="367" spans="2:62" s="15" customFormat="1" ht="21" x14ac:dyDescent="0.25">
      <c r="B367" s="47"/>
      <c r="C367" s="20">
        <f t="shared" si="65"/>
        <v>45732</v>
      </c>
      <c r="D367" s="190">
        <f>SUMIFS('Transport-DB'!R:R,'Transport-DB'!C:C,"="&amp;'Work DB'!C367,'Transport-DB'!F:F,"="&amp;'Work DB'!$D$4)</f>
        <v>0</v>
      </c>
      <c r="E367" s="191">
        <f>SUMIFS('Transport-DB'!R:R,'Transport-DB'!C:C,"="&amp;'Work DB'!C367,'Transport-DB'!F:F,"="&amp;'Work DB'!$E$4)</f>
        <v>0</v>
      </c>
      <c r="F367" s="191">
        <f>SUMIFS('Transport-DB'!R:R,'Transport-DB'!C:C,"="&amp;'Work DB'!C367,'Transport-DB'!F:F,"="&amp;'Work DB'!$F$4)</f>
        <v>0</v>
      </c>
      <c r="G367" s="191">
        <f>SUMIFS('Transport-DB'!R:R,'Transport-DB'!C:C,"="&amp;'Work DB'!C367,'Transport-DB'!F:F,"="&amp;'Work DB'!$G$4)</f>
        <v>0</v>
      </c>
      <c r="H367" s="188">
        <f>SUMIFS('Transport-DB'!R:R,'Transport-DB'!C:C,"="&amp;'Work DB'!C367,'Transport-DB'!F:F,"="&amp;'Work DB'!$H$4)</f>
        <v>0</v>
      </c>
      <c r="I367" s="191">
        <f>SUMIFS('Transport-DB'!R:R,'Transport-DB'!C:C,"="&amp;'Work DB'!C367,'Transport-DB'!F:F,"="&amp;'Work DB'!$I$4)</f>
        <v>0</v>
      </c>
      <c r="J367" s="483">
        <f>SUMIFS('Transport-DB'!R:R,'Transport-DB'!C:C,"="&amp;'Work DB'!C367,'Transport-DB'!F:F,"="&amp;'Work DB'!$J$4)</f>
        <v>0</v>
      </c>
      <c r="K367" s="190">
        <f>SUMIFS('Transport-DB'!Q:Q,'Transport-DB'!C:C,"="&amp;'Work DB'!C367,'Transport-DB'!F:F,"="&amp;'Work DB'!$K$4)</f>
        <v>0</v>
      </c>
      <c r="L367" s="191">
        <f>SUMIFS('Transport-DB'!Q:Q,'Transport-DB'!C:C,"="&amp;'Work DB'!C367,'Transport-DB'!F:F,"="&amp;'Work DB'!$L$4)</f>
        <v>0</v>
      </c>
      <c r="M367" s="191">
        <f>SUMIFS('Transport-DB'!Q:Q,'Transport-DB'!C:C,"="&amp;'Work DB'!C367,'Transport-DB'!F:F,"="&amp;'Work DB'!$M$4)</f>
        <v>0</v>
      </c>
      <c r="N367" s="191">
        <f>SUMIFS('Transport-DB'!Q:Q,'Transport-DB'!C:C,"="&amp;'Work DB'!C367,'Transport-DB'!F:F,"="&amp;'Work DB'!$N$4)</f>
        <v>0</v>
      </c>
      <c r="O367" s="191">
        <f>SUMIFS('Transport-DB'!Q:Q,'Transport-DB'!C:C,"="&amp;'Work DB'!C367,'Transport-DB'!F:F,"="&amp;'Work DB'!$O$4)</f>
        <v>0</v>
      </c>
      <c r="P367" s="191">
        <f>SUMIFS('Transport-DB'!Q:Q,'Transport-DB'!C:C,"="&amp;'Work DB'!C367,'Transport-DB'!F:F,"="&amp;'Work DB'!$P$4)</f>
        <v>0</v>
      </c>
      <c r="Q367" s="188">
        <f>SUMIFS('Transport-DB'!Q:Q,'Transport-DB'!C:C,"="&amp;'Work DB'!C367,'Transport-DB'!F:F,"="&amp;'Work DB'!$Q$4)</f>
        <v>0</v>
      </c>
      <c r="R367" s="189">
        <f>SUMIFS('Transport-DB'!Q:Q,'Transport-DB'!C:C,"="&amp;'Work DB'!C367,'Transport-DB'!F:F,"="&amp;'Work DB'!$R$4)</f>
        <v>0</v>
      </c>
      <c r="S367" s="190">
        <f t="shared" si="64"/>
        <v>0</v>
      </c>
      <c r="T367" s="191">
        <f t="shared" si="66"/>
        <v>0</v>
      </c>
      <c r="U367" s="191"/>
      <c r="V367" s="191"/>
      <c r="W367" s="191"/>
      <c r="X367" s="191"/>
      <c r="Y367" s="189"/>
      <c r="Z367" s="283"/>
      <c r="AA367" s="190">
        <f>SUMIFS('Transport-DB'!S:S,'Transport-DB'!C:C,"="&amp;'Work DB'!C367,'Transport-DB'!F:F,"="&amp;'Work DB'!$AA$4)</f>
        <v>0</v>
      </c>
      <c r="AB367" s="191">
        <f>SUMIFS('Transport-DB'!S:S,'Transport-DB'!C:C,"="&amp;'Work DB'!C367,'Transport-DB'!F:F,"="&amp;'Work DB'!$AB$4)</f>
        <v>0</v>
      </c>
      <c r="AC367" s="191">
        <f>SUMIFS('Transport-DB'!S:S,'Transport-DB'!C:C,"="&amp;'Work DB'!C367,'Transport-DB'!F:F,"="&amp;'Work DB'!$AC$4)</f>
        <v>0</v>
      </c>
      <c r="AD367" s="188">
        <f>SUMIFS('Transport-DB'!S:S,'Transport-DB'!C:C,"="&amp;'Work DB'!C367,'Transport-DB'!F:F,"="&amp;'Work DB'!$AD$4)</f>
        <v>0</v>
      </c>
      <c r="AE367" s="188">
        <f>SUMIFS('Transport-DB'!S:S,'Transport-DB'!C:C,"="&amp;'Work DB'!C367,'Transport-DB'!F:F,"="&amp;'Work DB'!$AE$4)</f>
        <v>0</v>
      </c>
      <c r="AF367" s="188">
        <f>SUMIFS('Transport-DB'!S:S,'Transport-DB'!C:C,"="&amp;'Work DB'!C367,'Transport-DB'!F:F,"="&amp;'Work DB'!$AF$4)</f>
        <v>0</v>
      </c>
      <c r="AG367" s="189"/>
      <c r="AH367" s="230">
        <f>SUMIFS('Transport-DB'!T:T,'Transport-DB'!C:C,"="&amp;'Work DB'!C367)</f>
        <v>0</v>
      </c>
      <c r="AI367" s="32"/>
      <c r="AJ367" s="29"/>
      <c r="AK367" s="30">
        <f>SUMIFS(Civil_DB[بتن],Civil_DB[تاریخ],"="&amp;'Work DB'!C367)</f>
        <v>0</v>
      </c>
      <c r="AL367" s="28"/>
      <c r="AM367" s="29"/>
      <c r="AN367" s="31"/>
      <c r="AO367" s="28"/>
      <c r="AP367" s="29"/>
      <c r="AQ367" s="29"/>
      <c r="AR367" s="30"/>
      <c r="AS367" s="28"/>
      <c r="AT367" s="29"/>
      <c r="AU367" s="30"/>
      <c r="AV367" s="206"/>
      <c r="AW367" s="29"/>
      <c r="AX367" s="29"/>
      <c r="AY367" s="29"/>
      <c r="AZ367" s="29"/>
      <c r="BA367" s="29"/>
      <c r="BB367" s="29"/>
      <c r="BC367" s="30"/>
      <c r="BD367" s="283"/>
      <c r="BE367" s="283"/>
      <c r="BF367" s="283"/>
      <c r="BG367" s="283"/>
      <c r="BH367" s="32"/>
      <c r="BI367" s="56"/>
      <c r="BJ367" s="509"/>
    </row>
    <row r="368" spans="2:62" s="15" customFormat="1" ht="21" x14ac:dyDescent="0.25">
      <c r="B368" s="47"/>
      <c r="C368" s="20">
        <f t="shared" si="65"/>
        <v>45733</v>
      </c>
      <c r="D368" s="190">
        <f>SUMIFS('Transport-DB'!R:R,'Transport-DB'!C:C,"="&amp;'Work DB'!C368,'Transport-DB'!F:F,"="&amp;'Work DB'!$D$4)</f>
        <v>0</v>
      </c>
      <c r="E368" s="191">
        <f>SUMIFS('Transport-DB'!R:R,'Transport-DB'!C:C,"="&amp;'Work DB'!C368,'Transport-DB'!F:F,"="&amp;'Work DB'!$E$4)</f>
        <v>0</v>
      </c>
      <c r="F368" s="191">
        <f>SUMIFS('Transport-DB'!R:R,'Transport-DB'!C:C,"="&amp;'Work DB'!C368,'Transport-DB'!F:F,"="&amp;'Work DB'!$F$4)</f>
        <v>0</v>
      </c>
      <c r="G368" s="191">
        <f>SUMIFS('Transport-DB'!R:R,'Transport-DB'!C:C,"="&amp;'Work DB'!C368,'Transport-DB'!F:F,"="&amp;'Work DB'!$G$4)</f>
        <v>0</v>
      </c>
      <c r="H368" s="188">
        <f>SUMIFS('Transport-DB'!R:R,'Transport-DB'!C:C,"="&amp;'Work DB'!C368,'Transport-DB'!F:F,"="&amp;'Work DB'!$H$4)</f>
        <v>0</v>
      </c>
      <c r="I368" s="191">
        <f>SUMIFS('Transport-DB'!R:R,'Transport-DB'!C:C,"="&amp;'Work DB'!C368,'Transport-DB'!F:F,"="&amp;'Work DB'!$I$4)</f>
        <v>0</v>
      </c>
      <c r="J368" s="483">
        <f>SUMIFS('Transport-DB'!R:R,'Transport-DB'!C:C,"="&amp;'Work DB'!C368,'Transport-DB'!F:F,"="&amp;'Work DB'!$J$4)</f>
        <v>0</v>
      </c>
      <c r="K368" s="190">
        <f>SUMIFS('Transport-DB'!Q:Q,'Transport-DB'!C:C,"="&amp;'Work DB'!C368,'Transport-DB'!F:F,"="&amp;'Work DB'!$K$4)</f>
        <v>0</v>
      </c>
      <c r="L368" s="191">
        <f>SUMIFS('Transport-DB'!Q:Q,'Transport-DB'!C:C,"="&amp;'Work DB'!C368,'Transport-DB'!F:F,"="&amp;'Work DB'!$L$4)</f>
        <v>0</v>
      </c>
      <c r="M368" s="191">
        <f>SUMIFS('Transport-DB'!Q:Q,'Transport-DB'!C:C,"="&amp;'Work DB'!C368,'Transport-DB'!F:F,"="&amp;'Work DB'!$M$4)</f>
        <v>0</v>
      </c>
      <c r="N368" s="191">
        <f>SUMIFS('Transport-DB'!Q:Q,'Transport-DB'!C:C,"="&amp;'Work DB'!C368,'Transport-DB'!F:F,"="&amp;'Work DB'!$N$4)</f>
        <v>0</v>
      </c>
      <c r="O368" s="191">
        <f>SUMIFS('Transport-DB'!Q:Q,'Transport-DB'!C:C,"="&amp;'Work DB'!C368,'Transport-DB'!F:F,"="&amp;'Work DB'!$O$4)</f>
        <v>0</v>
      </c>
      <c r="P368" s="191">
        <f>SUMIFS('Transport-DB'!Q:Q,'Transport-DB'!C:C,"="&amp;'Work DB'!C368,'Transport-DB'!F:F,"="&amp;'Work DB'!$P$4)</f>
        <v>0</v>
      </c>
      <c r="Q368" s="188">
        <f>SUMIFS('Transport-DB'!Q:Q,'Transport-DB'!C:C,"="&amp;'Work DB'!C368,'Transport-DB'!F:F,"="&amp;'Work DB'!$Q$4)</f>
        <v>0</v>
      </c>
      <c r="R368" s="189">
        <f>SUMIFS('Transport-DB'!Q:Q,'Transport-DB'!C:C,"="&amp;'Work DB'!C368,'Transport-DB'!F:F,"="&amp;'Work DB'!$R$4)</f>
        <v>0</v>
      </c>
      <c r="S368" s="190">
        <f t="shared" si="64"/>
        <v>0</v>
      </c>
      <c r="T368" s="191">
        <f t="shared" si="66"/>
        <v>0</v>
      </c>
      <c r="U368" s="191"/>
      <c r="V368" s="191"/>
      <c r="W368" s="191"/>
      <c r="X368" s="191"/>
      <c r="Y368" s="189"/>
      <c r="Z368" s="283"/>
      <c r="AA368" s="190">
        <f>SUMIFS('Transport-DB'!S:S,'Transport-DB'!C:C,"="&amp;'Work DB'!C368,'Transport-DB'!F:F,"="&amp;'Work DB'!$AA$4)</f>
        <v>0</v>
      </c>
      <c r="AB368" s="191">
        <f>SUMIFS('Transport-DB'!S:S,'Transport-DB'!C:C,"="&amp;'Work DB'!C368,'Transport-DB'!F:F,"="&amp;'Work DB'!$AB$4)</f>
        <v>0</v>
      </c>
      <c r="AC368" s="191">
        <f>SUMIFS('Transport-DB'!S:S,'Transport-DB'!C:C,"="&amp;'Work DB'!C368,'Transport-DB'!F:F,"="&amp;'Work DB'!$AC$4)</f>
        <v>0</v>
      </c>
      <c r="AD368" s="188">
        <f>SUMIFS('Transport-DB'!S:S,'Transport-DB'!C:C,"="&amp;'Work DB'!C368,'Transport-DB'!F:F,"="&amp;'Work DB'!$AD$4)</f>
        <v>0</v>
      </c>
      <c r="AE368" s="188">
        <f>SUMIFS('Transport-DB'!S:S,'Transport-DB'!C:C,"="&amp;'Work DB'!C368,'Transport-DB'!F:F,"="&amp;'Work DB'!$AE$4)</f>
        <v>0</v>
      </c>
      <c r="AF368" s="188">
        <f>SUMIFS('Transport-DB'!S:S,'Transport-DB'!C:C,"="&amp;'Work DB'!C368,'Transport-DB'!F:F,"="&amp;'Work DB'!$AF$4)</f>
        <v>0</v>
      </c>
      <c r="AG368" s="189"/>
      <c r="AH368" s="230">
        <f>SUMIFS('Transport-DB'!T:T,'Transport-DB'!C:C,"="&amp;'Work DB'!C368)</f>
        <v>0</v>
      </c>
      <c r="AI368" s="32"/>
      <c r="AJ368" s="29"/>
      <c r="AK368" s="30">
        <f>SUMIFS(Civil_DB[بتن],Civil_DB[تاریخ],"="&amp;'Work DB'!C368)</f>
        <v>0</v>
      </c>
      <c r="AL368" s="28"/>
      <c r="AM368" s="29"/>
      <c r="AN368" s="31"/>
      <c r="AO368" s="28"/>
      <c r="AP368" s="29"/>
      <c r="AQ368" s="29"/>
      <c r="AR368" s="30"/>
      <c r="AS368" s="28"/>
      <c r="AT368" s="29"/>
      <c r="AU368" s="30"/>
      <c r="AV368" s="206"/>
      <c r="AW368" s="29"/>
      <c r="AX368" s="29"/>
      <c r="AY368" s="29"/>
      <c r="AZ368" s="29"/>
      <c r="BA368" s="29"/>
      <c r="BB368" s="29"/>
      <c r="BC368" s="30"/>
      <c r="BD368" s="283"/>
      <c r="BE368" s="283"/>
      <c r="BF368" s="283"/>
      <c r="BG368" s="283"/>
      <c r="BH368" s="32"/>
      <c r="BI368" s="56"/>
      <c r="BJ368" s="509"/>
    </row>
    <row r="369" spans="2:62" s="15" customFormat="1" ht="21" x14ac:dyDescent="0.25">
      <c r="B369" s="47"/>
      <c r="C369" s="20">
        <f t="shared" si="65"/>
        <v>45734</v>
      </c>
      <c r="D369" s="190">
        <f>SUMIFS('Transport-DB'!R:R,'Transport-DB'!C:C,"="&amp;'Work DB'!C369,'Transport-DB'!F:F,"="&amp;'Work DB'!$D$4)</f>
        <v>0</v>
      </c>
      <c r="E369" s="191">
        <f>SUMIFS('Transport-DB'!R:R,'Transport-DB'!C:C,"="&amp;'Work DB'!C369,'Transport-DB'!F:F,"="&amp;'Work DB'!$E$4)</f>
        <v>0</v>
      </c>
      <c r="F369" s="191">
        <f>SUMIFS('Transport-DB'!R:R,'Transport-DB'!C:C,"="&amp;'Work DB'!C369,'Transport-DB'!F:F,"="&amp;'Work DB'!$F$4)</f>
        <v>0</v>
      </c>
      <c r="G369" s="191">
        <f>SUMIFS('Transport-DB'!R:R,'Transport-DB'!C:C,"="&amp;'Work DB'!C369,'Transport-DB'!F:F,"="&amp;'Work DB'!$G$4)</f>
        <v>0</v>
      </c>
      <c r="H369" s="188">
        <f>SUMIFS('Transport-DB'!R:R,'Transport-DB'!C:C,"="&amp;'Work DB'!C369,'Transport-DB'!F:F,"="&amp;'Work DB'!$H$4)</f>
        <v>0</v>
      </c>
      <c r="I369" s="191">
        <f>SUMIFS('Transport-DB'!R:R,'Transport-DB'!C:C,"="&amp;'Work DB'!C369,'Transport-DB'!F:F,"="&amp;'Work DB'!$I$4)</f>
        <v>0</v>
      </c>
      <c r="J369" s="483">
        <f>SUMIFS('Transport-DB'!R:R,'Transport-DB'!C:C,"="&amp;'Work DB'!C369,'Transport-DB'!F:F,"="&amp;'Work DB'!$J$4)</f>
        <v>0</v>
      </c>
      <c r="K369" s="190">
        <f>SUMIFS('Transport-DB'!Q:Q,'Transport-DB'!C:C,"="&amp;'Work DB'!C369,'Transport-DB'!F:F,"="&amp;'Work DB'!$K$4)</f>
        <v>0</v>
      </c>
      <c r="L369" s="191">
        <f>SUMIFS('Transport-DB'!Q:Q,'Transport-DB'!C:C,"="&amp;'Work DB'!C369,'Transport-DB'!F:F,"="&amp;'Work DB'!$L$4)</f>
        <v>0</v>
      </c>
      <c r="M369" s="191">
        <f>SUMIFS('Transport-DB'!Q:Q,'Transport-DB'!C:C,"="&amp;'Work DB'!C369,'Transport-DB'!F:F,"="&amp;'Work DB'!$M$4)</f>
        <v>0</v>
      </c>
      <c r="N369" s="191">
        <f>SUMIFS('Transport-DB'!Q:Q,'Transport-DB'!C:C,"="&amp;'Work DB'!C369,'Transport-DB'!F:F,"="&amp;'Work DB'!$N$4)</f>
        <v>0</v>
      </c>
      <c r="O369" s="191">
        <f>SUMIFS('Transport-DB'!Q:Q,'Transport-DB'!C:C,"="&amp;'Work DB'!C369,'Transport-DB'!F:F,"="&amp;'Work DB'!$O$4)</f>
        <v>0</v>
      </c>
      <c r="P369" s="191">
        <f>SUMIFS('Transport-DB'!Q:Q,'Transport-DB'!C:C,"="&amp;'Work DB'!C369,'Transport-DB'!F:F,"="&amp;'Work DB'!$P$4)</f>
        <v>0</v>
      </c>
      <c r="Q369" s="188">
        <f>SUMIFS('Transport-DB'!Q:Q,'Transport-DB'!C:C,"="&amp;'Work DB'!C369,'Transport-DB'!F:F,"="&amp;'Work DB'!$Q$4)</f>
        <v>0</v>
      </c>
      <c r="R369" s="189">
        <f>SUMIFS('Transport-DB'!Q:Q,'Transport-DB'!C:C,"="&amp;'Work DB'!C369,'Transport-DB'!F:F,"="&amp;'Work DB'!$R$4)</f>
        <v>0</v>
      </c>
      <c r="S369" s="190">
        <f t="shared" si="64"/>
        <v>0</v>
      </c>
      <c r="T369" s="191">
        <f t="shared" si="66"/>
        <v>0</v>
      </c>
      <c r="U369" s="191"/>
      <c r="V369" s="191"/>
      <c r="W369" s="191"/>
      <c r="X369" s="191"/>
      <c r="Y369" s="189"/>
      <c r="Z369" s="283"/>
      <c r="AA369" s="190">
        <f>SUMIFS('Transport-DB'!S:S,'Transport-DB'!C:C,"="&amp;'Work DB'!C369,'Transport-DB'!F:F,"="&amp;'Work DB'!$AA$4)</f>
        <v>0</v>
      </c>
      <c r="AB369" s="191">
        <f>SUMIFS('Transport-DB'!S:S,'Transport-DB'!C:C,"="&amp;'Work DB'!C369,'Transport-DB'!F:F,"="&amp;'Work DB'!$AB$4)</f>
        <v>0</v>
      </c>
      <c r="AC369" s="191">
        <f>SUMIFS('Transport-DB'!S:S,'Transport-DB'!C:C,"="&amp;'Work DB'!C369,'Transport-DB'!F:F,"="&amp;'Work DB'!$AC$4)</f>
        <v>0</v>
      </c>
      <c r="AD369" s="188">
        <f>SUMIFS('Transport-DB'!S:S,'Transport-DB'!C:C,"="&amp;'Work DB'!C369,'Transport-DB'!F:F,"="&amp;'Work DB'!$AD$4)</f>
        <v>0</v>
      </c>
      <c r="AE369" s="188">
        <f>SUMIFS('Transport-DB'!S:S,'Transport-DB'!C:C,"="&amp;'Work DB'!C369,'Transport-DB'!F:F,"="&amp;'Work DB'!$AE$4)</f>
        <v>0</v>
      </c>
      <c r="AF369" s="188">
        <f>SUMIFS('Transport-DB'!S:S,'Transport-DB'!C:C,"="&amp;'Work DB'!C369,'Transport-DB'!F:F,"="&amp;'Work DB'!$AF$4)</f>
        <v>0</v>
      </c>
      <c r="AG369" s="189"/>
      <c r="AH369" s="230">
        <f>SUMIFS('Transport-DB'!T:T,'Transport-DB'!C:C,"="&amp;'Work DB'!C369)</f>
        <v>0</v>
      </c>
      <c r="AI369" s="32"/>
      <c r="AJ369" s="29"/>
      <c r="AK369" s="30">
        <f>SUMIFS(Civil_DB[بتن],Civil_DB[تاریخ],"="&amp;'Work DB'!C369)</f>
        <v>0</v>
      </c>
      <c r="AL369" s="28"/>
      <c r="AM369" s="29"/>
      <c r="AN369" s="31"/>
      <c r="AO369" s="28"/>
      <c r="AP369" s="29"/>
      <c r="AQ369" s="29"/>
      <c r="AR369" s="30"/>
      <c r="AS369" s="28"/>
      <c r="AT369" s="29"/>
      <c r="AU369" s="30"/>
      <c r="AV369" s="206"/>
      <c r="AW369" s="29"/>
      <c r="AX369" s="29"/>
      <c r="AY369" s="29"/>
      <c r="AZ369" s="29"/>
      <c r="BA369" s="29"/>
      <c r="BB369" s="29"/>
      <c r="BC369" s="30"/>
      <c r="BD369" s="283"/>
      <c r="BE369" s="283"/>
      <c r="BF369" s="283"/>
      <c r="BG369" s="283"/>
      <c r="BH369" s="32"/>
      <c r="BI369" s="56"/>
      <c r="BJ369" s="509"/>
    </row>
    <row r="370" spans="2:62" s="15" customFormat="1" ht="21" x14ac:dyDescent="0.25">
      <c r="B370" s="47"/>
      <c r="C370" s="20">
        <f t="shared" si="65"/>
        <v>45735</v>
      </c>
      <c r="D370" s="190">
        <f>SUMIFS('Transport-DB'!R:R,'Transport-DB'!C:C,"="&amp;'Work DB'!C370,'Transport-DB'!F:F,"="&amp;'Work DB'!$D$4)</f>
        <v>0</v>
      </c>
      <c r="E370" s="191">
        <f>SUMIFS('Transport-DB'!R:R,'Transport-DB'!C:C,"="&amp;'Work DB'!C370,'Transport-DB'!F:F,"="&amp;'Work DB'!$E$4)</f>
        <v>0</v>
      </c>
      <c r="F370" s="191">
        <f>SUMIFS('Transport-DB'!R:R,'Transport-DB'!C:C,"="&amp;'Work DB'!C370,'Transport-DB'!F:F,"="&amp;'Work DB'!$F$4)</f>
        <v>0</v>
      </c>
      <c r="G370" s="191">
        <f>SUMIFS('Transport-DB'!R:R,'Transport-DB'!C:C,"="&amp;'Work DB'!C370,'Transport-DB'!F:F,"="&amp;'Work DB'!$G$4)</f>
        <v>0</v>
      </c>
      <c r="H370" s="188">
        <f>SUMIFS('Transport-DB'!R:R,'Transport-DB'!C:C,"="&amp;'Work DB'!C370,'Transport-DB'!F:F,"="&amp;'Work DB'!$H$4)</f>
        <v>0</v>
      </c>
      <c r="I370" s="191">
        <f>SUMIFS('Transport-DB'!R:R,'Transport-DB'!C:C,"="&amp;'Work DB'!C370,'Transport-DB'!F:F,"="&amp;'Work DB'!$I$4)</f>
        <v>0</v>
      </c>
      <c r="J370" s="483">
        <f>SUMIFS('Transport-DB'!R:R,'Transport-DB'!C:C,"="&amp;'Work DB'!C370,'Transport-DB'!F:F,"="&amp;'Work DB'!$J$4)</f>
        <v>0</v>
      </c>
      <c r="K370" s="190">
        <f>SUMIFS('Transport-DB'!Q:Q,'Transport-DB'!C:C,"="&amp;'Work DB'!C370,'Transport-DB'!F:F,"="&amp;'Work DB'!$K$4)</f>
        <v>0</v>
      </c>
      <c r="L370" s="191">
        <f>SUMIFS('Transport-DB'!Q:Q,'Transport-DB'!C:C,"="&amp;'Work DB'!C370,'Transport-DB'!F:F,"="&amp;'Work DB'!$L$4)</f>
        <v>0</v>
      </c>
      <c r="M370" s="191">
        <f>SUMIFS('Transport-DB'!Q:Q,'Transport-DB'!C:C,"="&amp;'Work DB'!C370,'Transport-DB'!F:F,"="&amp;'Work DB'!$M$4)</f>
        <v>0</v>
      </c>
      <c r="N370" s="191">
        <f>SUMIFS('Transport-DB'!Q:Q,'Transport-DB'!C:C,"="&amp;'Work DB'!C370,'Transport-DB'!F:F,"="&amp;'Work DB'!$N$4)</f>
        <v>0</v>
      </c>
      <c r="O370" s="191">
        <f>SUMIFS('Transport-DB'!Q:Q,'Transport-DB'!C:C,"="&amp;'Work DB'!C370,'Transport-DB'!F:F,"="&amp;'Work DB'!$O$4)</f>
        <v>0</v>
      </c>
      <c r="P370" s="191">
        <f>SUMIFS('Transport-DB'!Q:Q,'Transport-DB'!C:C,"="&amp;'Work DB'!C370,'Transport-DB'!F:F,"="&amp;'Work DB'!$P$4)</f>
        <v>0</v>
      </c>
      <c r="Q370" s="188">
        <f>SUMIFS('Transport-DB'!Q:Q,'Transport-DB'!C:C,"="&amp;'Work DB'!C370,'Transport-DB'!F:F,"="&amp;'Work DB'!$Q$4)</f>
        <v>0</v>
      </c>
      <c r="R370" s="189">
        <f>SUMIFS('Transport-DB'!Q:Q,'Transport-DB'!C:C,"="&amp;'Work DB'!C370,'Transport-DB'!F:F,"="&amp;'Work DB'!$R$4)</f>
        <v>0</v>
      </c>
      <c r="S370" s="190">
        <f t="shared" si="64"/>
        <v>0</v>
      </c>
      <c r="T370" s="191">
        <f t="shared" si="66"/>
        <v>0</v>
      </c>
      <c r="U370" s="191"/>
      <c r="V370" s="191"/>
      <c r="W370" s="191"/>
      <c r="X370" s="191"/>
      <c r="Y370" s="189"/>
      <c r="Z370" s="283"/>
      <c r="AA370" s="190">
        <f>SUMIFS('Transport-DB'!S:S,'Transport-DB'!C:C,"="&amp;'Work DB'!C370,'Transport-DB'!F:F,"="&amp;'Work DB'!$AA$4)</f>
        <v>0</v>
      </c>
      <c r="AB370" s="191">
        <f>SUMIFS('Transport-DB'!S:S,'Transport-DB'!C:C,"="&amp;'Work DB'!C370,'Transport-DB'!F:F,"="&amp;'Work DB'!$AB$4)</f>
        <v>0</v>
      </c>
      <c r="AC370" s="191">
        <f>SUMIFS('Transport-DB'!S:S,'Transport-DB'!C:C,"="&amp;'Work DB'!C370,'Transport-DB'!F:F,"="&amp;'Work DB'!$AC$4)</f>
        <v>0</v>
      </c>
      <c r="AD370" s="188">
        <f>SUMIFS('Transport-DB'!S:S,'Transport-DB'!C:C,"="&amp;'Work DB'!C370,'Transport-DB'!F:F,"="&amp;'Work DB'!$AD$4)</f>
        <v>0</v>
      </c>
      <c r="AE370" s="188">
        <f>SUMIFS('Transport-DB'!S:S,'Transport-DB'!C:C,"="&amp;'Work DB'!C370,'Transport-DB'!F:F,"="&amp;'Work DB'!$AE$4)</f>
        <v>0</v>
      </c>
      <c r="AF370" s="188">
        <f>SUMIFS('Transport-DB'!S:S,'Transport-DB'!C:C,"="&amp;'Work DB'!C370,'Transport-DB'!F:F,"="&amp;'Work DB'!$AF$4)</f>
        <v>0</v>
      </c>
      <c r="AG370" s="189"/>
      <c r="AH370" s="230">
        <f>SUMIFS('Transport-DB'!T:T,'Transport-DB'!C:C,"="&amp;'Work DB'!C370)</f>
        <v>0</v>
      </c>
      <c r="AI370" s="32"/>
      <c r="AJ370" s="29"/>
      <c r="AK370" s="30">
        <f>SUMIFS(Civil_DB[بتن],Civil_DB[تاریخ],"="&amp;'Work DB'!C370)</f>
        <v>0</v>
      </c>
      <c r="AL370" s="28"/>
      <c r="AM370" s="29"/>
      <c r="AN370" s="31"/>
      <c r="AO370" s="28"/>
      <c r="AP370" s="29"/>
      <c r="AQ370" s="29"/>
      <c r="AR370" s="30"/>
      <c r="AS370" s="28"/>
      <c r="AT370" s="29"/>
      <c r="AU370" s="30"/>
      <c r="AV370" s="206"/>
      <c r="AW370" s="29"/>
      <c r="AX370" s="29"/>
      <c r="AY370" s="29"/>
      <c r="AZ370" s="29"/>
      <c r="BA370" s="29"/>
      <c r="BB370" s="29"/>
      <c r="BC370" s="30"/>
      <c r="BD370" s="283"/>
      <c r="BE370" s="283"/>
      <c r="BF370" s="283"/>
      <c r="BG370" s="283"/>
      <c r="BH370" s="32"/>
      <c r="BI370" s="56"/>
      <c r="BJ370" s="509"/>
    </row>
    <row r="371" spans="2:62" s="15" customFormat="1" ht="21" x14ac:dyDescent="0.25">
      <c r="B371" s="47"/>
      <c r="C371" s="20">
        <f t="shared" si="65"/>
        <v>45736</v>
      </c>
      <c r="D371" s="190">
        <f>SUMIFS('Transport-DB'!R:R,'Transport-DB'!C:C,"="&amp;'Work DB'!C371,'Transport-DB'!F:F,"="&amp;'Work DB'!$D$4)</f>
        <v>0</v>
      </c>
      <c r="E371" s="191">
        <f>SUMIFS('Transport-DB'!R:R,'Transport-DB'!C:C,"="&amp;'Work DB'!C371,'Transport-DB'!F:F,"="&amp;'Work DB'!$E$4)</f>
        <v>0</v>
      </c>
      <c r="F371" s="191">
        <f>SUMIFS('Transport-DB'!R:R,'Transport-DB'!C:C,"="&amp;'Work DB'!C371,'Transport-DB'!F:F,"="&amp;'Work DB'!$F$4)</f>
        <v>0</v>
      </c>
      <c r="G371" s="191">
        <f>SUMIFS('Transport-DB'!R:R,'Transport-DB'!C:C,"="&amp;'Work DB'!C371,'Transport-DB'!F:F,"="&amp;'Work DB'!$G$4)</f>
        <v>0</v>
      </c>
      <c r="H371" s="188">
        <f>SUMIFS('Transport-DB'!R:R,'Transport-DB'!C:C,"="&amp;'Work DB'!C371,'Transport-DB'!F:F,"="&amp;'Work DB'!$H$4)</f>
        <v>0</v>
      </c>
      <c r="I371" s="191">
        <f>SUMIFS('Transport-DB'!R:R,'Transport-DB'!C:C,"="&amp;'Work DB'!C371,'Transport-DB'!F:F,"="&amp;'Work DB'!$I$4)</f>
        <v>0</v>
      </c>
      <c r="J371" s="483">
        <f>SUMIFS('Transport-DB'!R:R,'Transport-DB'!C:C,"="&amp;'Work DB'!C371,'Transport-DB'!F:F,"="&amp;'Work DB'!$J$4)</f>
        <v>0</v>
      </c>
      <c r="K371" s="190">
        <f>SUMIFS('Transport-DB'!Q:Q,'Transport-DB'!C:C,"="&amp;'Work DB'!C371,'Transport-DB'!F:F,"="&amp;'Work DB'!$K$4)</f>
        <v>0</v>
      </c>
      <c r="L371" s="191">
        <f>SUMIFS('Transport-DB'!Q:Q,'Transport-DB'!C:C,"="&amp;'Work DB'!C371,'Transport-DB'!F:F,"="&amp;'Work DB'!$L$4)</f>
        <v>0</v>
      </c>
      <c r="M371" s="191">
        <f>SUMIFS('Transport-DB'!Q:Q,'Transport-DB'!C:C,"="&amp;'Work DB'!C371,'Transport-DB'!F:F,"="&amp;'Work DB'!$M$4)</f>
        <v>0</v>
      </c>
      <c r="N371" s="191">
        <f>SUMIFS('Transport-DB'!Q:Q,'Transport-DB'!C:C,"="&amp;'Work DB'!C371,'Transport-DB'!F:F,"="&amp;'Work DB'!$N$4)</f>
        <v>0</v>
      </c>
      <c r="O371" s="191">
        <f>SUMIFS('Transport-DB'!Q:Q,'Transport-DB'!C:C,"="&amp;'Work DB'!C371,'Transport-DB'!F:F,"="&amp;'Work DB'!$O$4)</f>
        <v>0</v>
      </c>
      <c r="P371" s="191">
        <f>SUMIFS('Transport-DB'!Q:Q,'Transport-DB'!C:C,"="&amp;'Work DB'!C371,'Transport-DB'!F:F,"="&amp;'Work DB'!$P$4)</f>
        <v>0</v>
      </c>
      <c r="Q371" s="188">
        <f>SUMIFS('Transport-DB'!Q:Q,'Transport-DB'!C:C,"="&amp;'Work DB'!C371,'Transport-DB'!F:F,"="&amp;'Work DB'!$Q$4)</f>
        <v>0</v>
      </c>
      <c r="R371" s="189">
        <f>SUMIFS('Transport-DB'!Q:Q,'Transport-DB'!C:C,"="&amp;'Work DB'!C371,'Transport-DB'!F:F,"="&amp;'Work DB'!$R$4)</f>
        <v>0</v>
      </c>
      <c r="S371" s="190">
        <f t="shared" si="64"/>
        <v>0</v>
      </c>
      <c r="T371" s="191">
        <f t="shared" si="66"/>
        <v>0</v>
      </c>
      <c r="U371" s="191"/>
      <c r="V371" s="191"/>
      <c r="W371" s="191"/>
      <c r="X371" s="191"/>
      <c r="Y371" s="189"/>
      <c r="Z371" s="283"/>
      <c r="AA371" s="190">
        <f>SUMIFS('Transport-DB'!S:S,'Transport-DB'!C:C,"="&amp;'Work DB'!C371,'Transport-DB'!F:F,"="&amp;'Work DB'!$AA$4)</f>
        <v>0</v>
      </c>
      <c r="AB371" s="191">
        <f>SUMIFS('Transport-DB'!S:S,'Transport-DB'!C:C,"="&amp;'Work DB'!C371,'Transport-DB'!F:F,"="&amp;'Work DB'!$AB$4)</f>
        <v>0</v>
      </c>
      <c r="AC371" s="191">
        <f>SUMIFS('Transport-DB'!S:S,'Transport-DB'!C:C,"="&amp;'Work DB'!C371,'Transport-DB'!F:F,"="&amp;'Work DB'!$AC$4)</f>
        <v>0</v>
      </c>
      <c r="AD371" s="188">
        <f>SUMIFS('Transport-DB'!S:S,'Transport-DB'!C:C,"="&amp;'Work DB'!C371,'Transport-DB'!F:F,"="&amp;'Work DB'!$AD$4)</f>
        <v>0</v>
      </c>
      <c r="AE371" s="188">
        <f>SUMIFS('Transport-DB'!S:S,'Transport-DB'!C:C,"="&amp;'Work DB'!C371,'Transport-DB'!F:F,"="&amp;'Work DB'!$AE$4)</f>
        <v>0</v>
      </c>
      <c r="AF371" s="188">
        <f>SUMIFS('Transport-DB'!S:S,'Transport-DB'!C:C,"="&amp;'Work DB'!C371,'Transport-DB'!F:F,"="&amp;'Work DB'!$AF$4)</f>
        <v>0</v>
      </c>
      <c r="AG371" s="189"/>
      <c r="AH371" s="230">
        <f>SUMIFS('Transport-DB'!T:T,'Transport-DB'!C:C,"="&amp;'Work DB'!C371)</f>
        <v>0</v>
      </c>
      <c r="AI371" s="32"/>
      <c r="AJ371" s="29"/>
      <c r="AK371" s="30">
        <f>SUMIFS(Civil_DB[بتن],Civil_DB[تاریخ],"="&amp;'Work DB'!C371)</f>
        <v>0</v>
      </c>
      <c r="AL371" s="28"/>
      <c r="AM371" s="29"/>
      <c r="AN371" s="31"/>
      <c r="AO371" s="28"/>
      <c r="AP371" s="29"/>
      <c r="AQ371" s="29"/>
      <c r="AR371" s="30"/>
      <c r="AS371" s="28"/>
      <c r="AT371" s="29"/>
      <c r="AU371" s="30"/>
      <c r="AV371" s="206"/>
      <c r="AW371" s="29"/>
      <c r="AX371" s="29"/>
      <c r="AY371" s="29"/>
      <c r="AZ371" s="29"/>
      <c r="BA371" s="29"/>
      <c r="BB371" s="29"/>
      <c r="BC371" s="30"/>
      <c r="BD371" s="283"/>
      <c r="BE371" s="283"/>
      <c r="BF371" s="283"/>
      <c r="BG371" s="283"/>
      <c r="BH371" s="32"/>
      <c r="BI371" s="56"/>
      <c r="BJ371" s="509"/>
    </row>
    <row r="372" spans="2:62" s="15" customFormat="1" ht="21" x14ac:dyDescent="0.25">
      <c r="B372" s="47"/>
      <c r="C372" s="201">
        <f t="shared" si="65"/>
        <v>45737</v>
      </c>
      <c r="D372" s="202">
        <f>SUMIFS('Transport-DB'!R:R,'Transport-DB'!C:C,"="&amp;'Work DB'!C372,'Transport-DB'!F:F,"="&amp;'Work DB'!$D$4)</f>
        <v>0</v>
      </c>
      <c r="E372" s="203">
        <f>SUMIFS('Transport-DB'!R:R,'Transport-DB'!C:C,"="&amp;'Work DB'!C372,'Transport-DB'!F:F,"="&amp;'Work DB'!$E$4)</f>
        <v>0</v>
      </c>
      <c r="F372" s="203">
        <f>SUMIFS('Transport-DB'!R:R,'Transport-DB'!C:C,"="&amp;'Work DB'!C372,'Transport-DB'!F:F,"="&amp;'Work DB'!$F$4)</f>
        <v>0</v>
      </c>
      <c r="G372" s="191">
        <f>SUMIFS('Transport-DB'!R:R,'Transport-DB'!C:C,"="&amp;'Work DB'!C372,'Transport-DB'!F:F,"="&amp;'Work DB'!$G$4)</f>
        <v>0</v>
      </c>
      <c r="H372" s="188">
        <f>SUMIFS('Transport-DB'!R:R,'Transport-DB'!C:C,"="&amp;'Work DB'!C372,'Transport-DB'!F:F,"="&amp;'Work DB'!$H$4)</f>
        <v>0</v>
      </c>
      <c r="I372" s="191">
        <f>SUMIFS('Transport-DB'!R:R,'Transport-DB'!C:C,"="&amp;'Work DB'!C372,'Transport-DB'!F:F,"="&amp;'Work DB'!$I$4)</f>
        <v>0</v>
      </c>
      <c r="J372" s="483">
        <f>SUMIFS('Transport-DB'!R:R,'Transport-DB'!C:C,"="&amp;'Work DB'!C372,'Transport-DB'!F:F,"="&amp;'Work DB'!$J$4)</f>
        <v>0</v>
      </c>
      <c r="K372" s="202">
        <f>SUMIFS('Transport-DB'!Q:Q,'Transport-DB'!C:C,"="&amp;'Work DB'!C372,'Transport-DB'!F:F,"="&amp;'Work DB'!$K$4)</f>
        <v>0</v>
      </c>
      <c r="L372" s="203">
        <f>SUMIFS('Transport-DB'!Q:Q,'Transport-DB'!C:C,"="&amp;'Work DB'!C372,'Transport-DB'!F:F,"="&amp;'Work DB'!$L$4)</f>
        <v>0</v>
      </c>
      <c r="M372" s="203">
        <f>SUMIFS('Transport-DB'!Q:Q,'Transport-DB'!C:C,"="&amp;'Work DB'!C372,'Transport-DB'!F:F,"="&amp;'Work DB'!$M$4)</f>
        <v>0</v>
      </c>
      <c r="N372" s="203">
        <f>SUMIFS('Transport-DB'!Q:Q,'Transport-DB'!C:C,"="&amp;'Work DB'!C372,'Transport-DB'!F:F,"="&amp;'Work DB'!$N$4)</f>
        <v>0</v>
      </c>
      <c r="O372" s="203">
        <f>SUMIFS('Transport-DB'!Q:Q,'Transport-DB'!C:C,"="&amp;'Work DB'!C372,'Transport-DB'!F:F,"="&amp;'Work DB'!$O$4)</f>
        <v>0</v>
      </c>
      <c r="P372" s="191">
        <f>SUMIFS('Transport-DB'!Q:Q,'Transport-DB'!C:C,"="&amp;'Work DB'!C372,'Transport-DB'!F:F,"="&amp;'Work DB'!$P$4)</f>
        <v>0</v>
      </c>
      <c r="Q372" s="188">
        <f>SUMIFS('Transport-DB'!Q:Q,'Transport-DB'!C:C,"="&amp;'Work DB'!C372,'Transport-DB'!F:F,"="&amp;'Work DB'!$Q$4)</f>
        <v>0</v>
      </c>
      <c r="R372" s="189">
        <f>SUMIFS('Transport-DB'!Q:Q,'Transport-DB'!C:C,"="&amp;'Work DB'!C372,'Transport-DB'!F:F,"="&amp;'Work DB'!$R$4)</f>
        <v>0</v>
      </c>
      <c r="S372" s="190">
        <f t="shared" si="64"/>
        <v>0</v>
      </c>
      <c r="T372" s="203">
        <f t="shared" si="66"/>
        <v>0</v>
      </c>
      <c r="U372" s="203"/>
      <c r="V372" s="203"/>
      <c r="W372" s="203"/>
      <c r="X372" s="203"/>
      <c r="Y372" s="204"/>
      <c r="Z372" s="283"/>
      <c r="AA372" s="202">
        <f>SUMIFS('Transport-DB'!S:S,'Transport-DB'!C:C,"="&amp;'Work DB'!C372,'Transport-DB'!F:F,"="&amp;'Work DB'!$AA$4)</f>
        <v>0</v>
      </c>
      <c r="AB372" s="203">
        <f>SUMIFS('Transport-DB'!S:S,'Transport-DB'!C:C,"="&amp;'Work DB'!C372,'Transport-DB'!F:F,"="&amp;'Work DB'!$AB$4)</f>
        <v>0</v>
      </c>
      <c r="AC372" s="203">
        <f>SUMIFS('Transport-DB'!S:S,'Transport-DB'!C:C,"="&amp;'Work DB'!C372,'Transport-DB'!F:F,"="&amp;'Work DB'!$AC$4)</f>
        <v>0</v>
      </c>
      <c r="AD372" s="205">
        <f>SUMIFS('Transport-DB'!S:S,'Transport-DB'!C:C,"="&amp;'Work DB'!C372,'Transport-DB'!F:F,"="&amp;'Work DB'!$AD$4)</f>
        <v>0</v>
      </c>
      <c r="AE372" s="205">
        <f>SUMIFS('Transport-DB'!S:S,'Transport-DB'!C:C,"="&amp;'Work DB'!C372,'Transport-DB'!F:F,"="&amp;'Work DB'!$AE$4)</f>
        <v>0</v>
      </c>
      <c r="AF372" s="188">
        <f>SUMIFS('Transport-DB'!S:S,'Transport-DB'!C:C,"="&amp;'Work DB'!C372,'Transport-DB'!F:F,"="&amp;'Work DB'!$AF$4)</f>
        <v>0</v>
      </c>
      <c r="AG372" s="204"/>
      <c r="AH372" s="230">
        <f>SUMIFS('Transport-DB'!T:T,'Transport-DB'!C:C,"="&amp;'Work DB'!C372)</f>
        <v>0</v>
      </c>
      <c r="AI372" s="206"/>
      <c r="AJ372" s="203"/>
      <c r="AK372" s="30">
        <f>SUMIFS(Civil_DB[بتن],Civil_DB[تاریخ],"="&amp;'Work DB'!C372)</f>
        <v>0</v>
      </c>
      <c r="AL372" s="202"/>
      <c r="AM372" s="203"/>
      <c r="AN372" s="205"/>
      <c r="AO372" s="202"/>
      <c r="AP372" s="203"/>
      <c r="AQ372" s="203"/>
      <c r="AR372" s="204"/>
      <c r="AS372" s="202"/>
      <c r="AT372" s="203"/>
      <c r="AU372" s="204"/>
      <c r="AV372" s="206"/>
      <c r="AW372" s="203"/>
      <c r="AX372" s="203"/>
      <c r="AY372" s="203"/>
      <c r="AZ372" s="203"/>
      <c r="BA372" s="203"/>
      <c r="BB372" s="203"/>
      <c r="BC372" s="204"/>
      <c r="BD372" s="284"/>
      <c r="BE372" s="284"/>
      <c r="BF372" s="284"/>
      <c r="BG372" s="284"/>
      <c r="BH372" s="206"/>
      <c r="BI372" s="207" t="s">
        <v>45</v>
      </c>
      <c r="BJ372" s="509"/>
    </row>
    <row r="373" spans="2:62" s="15" customFormat="1" ht="21" x14ac:dyDescent="0.25">
      <c r="B373" s="47"/>
      <c r="C373" s="20">
        <f t="shared" si="65"/>
        <v>45738</v>
      </c>
      <c r="D373" s="190">
        <f>SUMIFS('Transport-DB'!R:R,'Transport-DB'!C:C,"="&amp;'Work DB'!C373,'Transport-DB'!F:F,"="&amp;'Work DB'!$D$4)</f>
        <v>0</v>
      </c>
      <c r="E373" s="191">
        <f>SUMIFS('Transport-DB'!R:R,'Transport-DB'!C:C,"="&amp;'Work DB'!C373,'Transport-DB'!F:F,"="&amp;'Work DB'!$E$4)</f>
        <v>0</v>
      </c>
      <c r="F373" s="191">
        <f>SUMIFS('Transport-DB'!R:R,'Transport-DB'!C:C,"="&amp;'Work DB'!C373,'Transport-DB'!F:F,"="&amp;'Work DB'!$F$4)</f>
        <v>0</v>
      </c>
      <c r="G373" s="191">
        <f>SUMIFS('Transport-DB'!R:R,'Transport-DB'!C:C,"="&amp;'Work DB'!C373,'Transport-DB'!F:F,"="&amp;'Work DB'!$G$4)</f>
        <v>0</v>
      </c>
      <c r="H373" s="188">
        <f>SUMIFS('Transport-DB'!R:R,'Transport-DB'!C:C,"="&amp;'Work DB'!C373,'Transport-DB'!F:F,"="&amp;'Work DB'!$H$4)</f>
        <v>0</v>
      </c>
      <c r="I373" s="191">
        <f>SUMIFS('Transport-DB'!R:R,'Transport-DB'!C:C,"="&amp;'Work DB'!C373,'Transport-DB'!F:F,"="&amp;'Work DB'!$I$4)</f>
        <v>0</v>
      </c>
      <c r="J373" s="483">
        <f>SUMIFS('Transport-DB'!R:R,'Transport-DB'!C:C,"="&amp;'Work DB'!C373,'Transport-DB'!F:F,"="&amp;'Work DB'!$J$4)</f>
        <v>0</v>
      </c>
      <c r="K373" s="190">
        <f>SUMIFS('Transport-DB'!Q:Q,'Transport-DB'!C:C,"="&amp;'Work DB'!C373,'Transport-DB'!F:F,"="&amp;'Work DB'!$K$4)</f>
        <v>0</v>
      </c>
      <c r="L373" s="191">
        <f>SUMIFS('Transport-DB'!Q:Q,'Transport-DB'!C:C,"="&amp;'Work DB'!C373,'Transport-DB'!F:F,"="&amp;'Work DB'!$L$4)</f>
        <v>0</v>
      </c>
      <c r="M373" s="191">
        <f>SUMIFS('Transport-DB'!Q:Q,'Transport-DB'!C:C,"="&amp;'Work DB'!C373,'Transport-DB'!F:F,"="&amp;'Work DB'!$M$4)</f>
        <v>0</v>
      </c>
      <c r="N373" s="191">
        <f>SUMIFS('Transport-DB'!Q:Q,'Transport-DB'!C:C,"="&amp;'Work DB'!C373,'Transport-DB'!F:F,"="&amp;'Work DB'!$N$4)</f>
        <v>0</v>
      </c>
      <c r="O373" s="191">
        <f>SUMIFS('Transport-DB'!Q:Q,'Transport-DB'!C:C,"="&amp;'Work DB'!C373,'Transport-DB'!F:F,"="&amp;'Work DB'!$O$4)</f>
        <v>0</v>
      </c>
      <c r="P373" s="191">
        <f>SUMIFS('Transport-DB'!Q:Q,'Transport-DB'!C:C,"="&amp;'Work DB'!C373,'Transport-DB'!F:F,"="&amp;'Work DB'!$P$4)</f>
        <v>0</v>
      </c>
      <c r="Q373" s="188">
        <f>SUMIFS('Transport-DB'!Q:Q,'Transport-DB'!C:C,"="&amp;'Work DB'!C373,'Transport-DB'!F:F,"="&amp;'Work DB'!$Q$4)</f>
        <v>0</v>
      </c>
      <c r="R373" s="189">
        <f>SUMIFS('Transport-DB'!Q:Q,'Transport-DB'!C:C,"="&amp;'Work DB'!C373,'Transport-DB'!F:F,"="&amp;'Work DB'!$R$4)</f>
        <v>0</v>
      </c>
      <c r="S373" s="190">
        <f t="shared" si="64"/>
        <v>0</v>
      </c>
      <c r="T373" s="191">
        <f t="shared" si="66"/>
        <v>0</v>
      </c>
      <c r="U373" s="191"/>
      <c r="V373" s="191"/>
      <c r="W373" s="191"/>
      <c r="X373" s="191"/>
      <c r="Y373" s="189"/>
      <c r="Z373" s="283"/>
      <c r="AA373" s="190">
        <f>SUMIFS('Transport-DB'!S:S,'Transport-DB'!C:C,"="&amp;'Work DB'!C373,'Transport-DB'!F:F,"="&amp;'Work DB'!$AA$4)</f>
        <v>0</v>
      </c>
      <c r="AB373" s="191">
        <f>SUMIFS('Transport-DB'!S:S,'Transport-DB'!C:C,"="&amp;'Work DB'!C373,'Transport-DB'!F:F,"="&amp;'Work DB'!$AB$4)</f>
        <v>0</v>
      </c>
      <c r="AC373" s="191">
        <f>SUMIFS('Transport-DB'!S:S,'Transport-DB'!C:C,"="&amp;'Work DB'!C373,'Transport-DB'!F:F,"="&amp;'Work DB'!$AC$4)</f>
        <v>0</v>
      </c>
      <c r="AD373" s="188">
        <f>SUMIFS('Transport-DB'!S:S,'Transport-DB'!C:C,"="&amp;'Work DB'!C373,'Transport-DB'!F:F,"="&amp;'Work DB'!$AD$4)</f>
        <v>0</v>
      </c>
      <c r="AE373" s="188">
        <f>SUMIFS('Transport-DB'!S:S,'Transport-DB'!C:C,"="&amp;'Work DB'!C373,'Transport-DB'!F:F,"="&amp;'Work DB'!$AE$4)</f>
        <v>0</v>
      </c>
      <c r="AF373" s="188">
        <f>SUMIFS('Transport-DB'!S:S,'Transport-DB'!C:C,"="&amp;'Work DB'!C373,'Transport-DB'!F:F,"="&amp;'Work DB'!$AF$4)</f>
        <v>0</v>
      </c>
      <c r="AG373" s="189"/>
      <c r="AH373" s="230">
        <f>SUMIFS('Transport-DB'!T:T,'Transport-DB'!C:C,"="&amp;'Work DB'!C373)</f>
        <v>0</v>
      </c>
      <c r="AI373" s="32"/>
      <c r="AJ373" s="29"/>
      <c r="AK373" s="30">
        <f>SUMIFS(Civil_DB[بتن],Civil_DB[تاریخ],"="&amp;'Work DB'!C373)</f>
        <v>0</v>
      </c>
      <c r="AL373" s="28"/>
      <c r="AM373" s="29"/>
      <c r="AN373" s="31"/>
      <c r="AO373" s="28"/>
      <c r="AP373" s="29"/>
      <c r="AQ373" s="29"/>
      <c r="AR373" s="30"/>
      <c r="AS373" s="28"/>
      <c r="AT373" s="29"/>
      <c r="AU373" s="30"/>
      <c r="AV373" s="206"/>
      <c r="AW373" s="29"/>
      <c r="AX373" s="29"/>
      <c r="AY373" s="29"/>
      <c r="AZ373" s="29"/>
      <c r="BA373" s="29"/>
      <c r="BB373" s="29"/>
      <c r="BC373" s="30"/>
      <c r="BD373" s="283"/>
      <c r="BE373" s="283"/>
      <c r="BF373" s="283"/>
      <c r="BG373" s="283"/>
      <c r="BH373" s="32"/>
      <c r="BI373" s="56"/>
      <c r="BJ373" s="509"/>
    </row>
    <row r="374" spans="2:62" s="15" customFormat="1" ht="21" x14ac:dyDescent="0.25">
      <c r="B374" s="47"/>
      <c r="C374" s="20">
        <f t="shared" si="65"/>
        <v>45739</v>
      </c>
      <c r="D374" s="190">
        <f>SUMIFS('Transport-DB'!R:R,'Transport-DB'!C:C,"="&amp;'Work DB'!C374,'Transport-DB'!F:F,"="&amp;'Work DB'!$D$4)</f>
        <v>0</v>
      </c>
      <c r="E374" s="191">
        <f>SUMIFS('Transport-DB'!R:R,'Transport-DB'!C:C,"="&amp;'Work DB'!C374,'Transport-DB'!F:F,"="&amp;'Work DB'!$E$4)</f>
        <v>0</v>
      </c>
      <c r="F374" s="191">
        <f>SUMIFS('Transport-DB'!R:R,'Transport-DB'!C:C,"="&amp;'Work DB'!C374,'Transport-DB'!F:F,"="&amp;'Work DB'!$F$4)</f>
        <v>0</v>
      </c>
      <c r="G374" s="191">
        <f>SUMIFS('Transport-DB'!R:R,'Transport-DB'!C:C,"="&amp;'Work DB'!C374,'Transport-DB'!F:F,"="&amp;'Work DB'!$G$4)</f>
        <v>0</v>
      </c>
      <c r="H374" s="188">
        <f>SUMIFS('Transport-DB'!R:R,'Transport-DB'!C:C,"="&amp;'Work DB'!C374,'Transport-DB'!F:F,"="&amp;'Work DB'!$H$4)</f>
        <v>0</v>
      </c>
      <c r="I374" s="191">
        <f>SUMIFS('Transport-DB'!R:R,'Transport-DB'!C:C,"="&amp;'Work DB'!C374,'Transport-DB'!F:F,"="&amp;'Work DB'!$I$4)</f>
        <v>0</v>
      </c>
      <c r="J374" s="483">
        <f>SUMIFS('Transport-DB'!R:R,'Transport-DB'!C:C,"="&amp;'Work DB'!C374,'Transport-DB'!F:F,"="&amp;'Work DB'!$J$4)</f>
        <v>0</v>
      </c>
      <c r="K374" s="190">
        <f>SUMIFS('Transport-DB'!Q:Q,'Transport-DB'!C:C,"="&amp;'Work DB'!C374,'Transport-DB'!F:F,"="&amp;'Work DB'!$K$4)</f>
        <v>0</v>
      </c>
      <c r="L374" s="191">
        <f>SUMIFS('Transport-DB'!Q:Q,'Transport-DB'!C:C,"="&amp;'Work DB'!C374,'Transport-DB'!F:F,"="&amp;'Work DB'!$L$4)</f>
        <v>0</v>
      </c>
      <c r="M374" s="191">
        <f>SUMIFS('Transport-DB'!Q:Q,'Transport-DB'!C:C,"="&amp;'Work DB'!C374,'Transport-DB'!F:F,"="&amp;'Work DB'!$M$4)</f>
        <v>0</v>
      </c>
      <c r="N374" s="191">
        <f>SUMIFS('Transport-DB'!Q:Q,'Transport-DB'!C:C,"="&amp;'Work DB'!C374,'Transport-DB'!F:F,"="&amp;'Work DB'!$N$4)</f>
        <v>0</v>
      </c>
      <c r="O374" s="191">
        <f>SUMIFS('Transport-DB'!Q:Q,'Transport-DB'!C:C,"="&amp;'Work DB'!C374,'Transport-DB'!F:F,"="&amp;'Work DB'!$O$4)</f>
        <v>0</v>
      </c>
      <c r="P374" s="191">
        <f>SUMIFS('Transport-DB'!Q:Q,'Transport-DB'!C:C,"="&amp;'Work DB'!C374,'Transport-DB'!F:F,"="&amp;'Work DB'!$P$4)</f>
        <v>0</v>
      </c>
      <c r="Q374" s="188">
        <f>SUMIFS('Transport-DB'!Q:Q,'Transport-DB'!C:C,"="&amp;'Work DB'!C374,'Transport-DB'!F:F,"="&amp;'Work DB'!$Q$4)</f>
        <v>0</v>
      </c>
      <c r="R374" s="189">
        <f>SUMIFS('Transport-DB'!Q:Q,'Transport-DB'!C:C,"="&amp;'Work DB'!C374,'Transport-DB'!F:F,"="&amp;'Work DB'!$R$4)</f>
        <v>0</v>
      </c>
      <c r="S374" s="190">
        <f t="shared" si="64"/>
        <v>0</v>
      </c>
      <c r="T374" s="191">
        <f t="shared" si="66"/>
        <v>0</v>
      </c>
      <c r="U374" s="191"/>
      <c r="V374" s="191"/>
      <c r="W374" s="191"/>
      <c r="X374" s="191"/>
      <c r="Y374" s="189"/>
      <c r="Z374" s="283"/>
      <c r="AA374" s="190">
        <f>SUMIFS('Transport-DB'!S:S,'Transport-DB'!C:C,"="&amp;'Work DB'!C374,'Transport-DB'!F:F,"="&amp;'Work DB'!$AA$4)</f>
        <v>0</v>
      </c>
      <c r="AB374" s="191">
        <f>SUMIFS('Transport-DB'!S:S,'Transport-DB'!C:C,"="&amp;'Work DB'!C374,'Transport-DB'!F:F,"="&amp;'Work DB'!$AB$4)</f>
        <v>0</v>
      </c>
      <c r="AC374" s="191">
        <f>SUMIFS('Transport-DB'!S:S,'Transport-DB'!C:C,"="&amp;'Work DB'!C374,'Transport-DB'!F:F,"="&amp;'Work DB'!$AC$4)</f>
        <v>0</v>
      </c>
      <c r="AD374" s="188">
        <f>SUMIFS('Transport-DB'!S:S,'Transport-DB'!C:C,"="&amp;'Work DB'!C374,'Transport-DB'!F:F,"="&amp;'Work DB'!$AD$4)</f>
        <v>0</v>
      </c>
      <c r="AE374" s="188">
        <f>SUMIFS('Transport-DB'!S:S,'Transport-DB'!C:C,"="&amp;'Work DB'!C374,'Transport-DB'!F:F,"="&amp;'Work DB'!$AE$4)</f>
        <v>0</v>
      </c>
      <c r="AF374" s="188">
        <f>SUMIFS('Transport-DB'!S:S,'Transport-DB'!C:C,"="&amp;'Work DB'!C374,'Transport-DB'!F:F,"="&amp;'Work DB'!$AF$4)</f>
        <v>0</v>
      </c>
      <c r="AG374" s="189"/>
      <c r="AH374" s="230">
        <f>SUMIFS('Transport-DB'!T:T,'Transport-DB'!C:C,"="&amp;'Work DB'!C374)</f>
        <v>0</v>
      </c>
      <c r="AI374" s="32"/>
      <c r="AJ374" s="29"/>
      <c r="AK374" s="30">
        <f>SUMIFS(Civil_DB[بتن],Civil_DB[تاریخ],"="&amp;'Work DB'!C374)</f>
        <v>0</v>
      </c>
      <c r="AL374" s="28"/>
      <c r="AM374" s="29"/>
      <c r="AN374" s="31"/>
      <c r="AO374" s="28"/>
      <c r="AP374" s="29"/>
      <c r="AQ374" s="29"/>
      <c r="AR374" s="30"/>
      <c r="AS374" s="28"/>
      <c r="AT374" s="29"/>
      <c r="AU374" s="30"/>
      <c r="AV374" s="206"/>
      <c r="AW374" s="29"/>
      <c r="AX374" s="29"/>
      <c r="AY374" s="29"/>
      <c r="AZ374" s="29"/>
      <c r="BA374" s="29"/>
      <c r="BB374" s="29"/>
      <c r="BC374" s="30"/>
      <c r="BD374" s="283"/>
      <c r="BE374" s="283"/>
      <c r="BF374" s="283"/>
      <c r="BG374" s="283"/>
      <c r="BH374" s="32"/>
      <c r="BI374" s="56"/>
      <c r="BJ374" s="509"/>
    </row>
    <row r="375" spans="2:62" s="15" customFormat="1" ht="21" x14ac:dyDescent="0.25">
      <c r="B375" s="47"/>
      <c r="C375" s="20">
        <f t="shared" si="65"/>
        <v>45740</v>
      </c>
      <c r="D375" s="190">
        <f>SUMIFS('Transport-DB'!R:R,'Transport-DB'!C:C,"="&amp;'Work DB'!C375,'Transport-DB'!F:F,"="&amp;'Work DB'!$D$4)</f>
        <v>0</v>
      </c>
      <c r="E375" s="191">
        <f>SUMIFS('Transport-DB'!R:R,'Transport-DB'!C:C,"="&amp;'Work DB'!C375,'Transport-DB'!F:F,"="&amp;'Work DB'!$E$4)</f>
        <v>0</v>
      </c>
      <c r="F375" s="191">
        <f>SUMIFS('Transport-DB'!R:R,'Transport-DB'!C:C,"="&amp;'Work DB'!C375,'Transport-DB'!F:F,"="&amp;'Work DB'!$F$4)</f>
        <v>0</v>
      </c>
      <c r="G375" s="191">
        <f>SUMIFS('Transport-DB'!R:R,'Transport-DB'!C:C,"="&amp;'Work DB'!C375,'Transport-DB'!F:F,"="&amp;'Work DB'!$G$4)</f>
        <v>0</v>
      </c>
      <c r="H375" s="188">
        <f>SUMIFS('Transport-DB'!R:R,'Transport-DB'!C:C,"="&amp;'Work DB'!C375,'Transport-DB'!F:F,"="&amp;'Work DB'!$H$4)</f>
        <v>0</v>
      </c>
      <c r="I375" s="191">
        <f>SUMIFS('Transport-DB'!R:R,'Transport-DB'!C:C,"="&amp;'Work DB'!C375,'Transport-DB'!F:F,"="&amp;'Work DB'!$I$4)</f>
        <v>0</v>
      </c>
      <c r="J375" s="483">
        <f>SUMIFS('Transport-DB'!R:R,'Transport-DB'!C:C,"="&amp;'Work DB'!C375,'Transport-DB'!F:F,"="&amp;'Work DB'!$J$4)</f>
        <v>0</v>
      </c>
      <c r="K375" s="190">
        <f>SUMIFS('Transport-DB'!Q:Q,'Transport-DB'!C:C,"="&amp;'Work DB'!C375,'Transport-DB'!F:F,"="&amp;'Work DB'!$K$4)</f>
        <v>0</v>
      </c>
      <c r="L375" s="191">
        <f>SUMIFS('Transport-DB'!Q:Q,'Transport-DB'!C:C,"="&amp;'Work DB'!C375,'Transport-DB'!F:F,"="&amp;'Work DB'!$L$4)</f>
        <v>0</v>
      </c>
      <c r="M375" s="191">
        <f>SUMIFS('Transport-DB'!Q:Q,'Transport-DB'!C:C,"="&amp;'Work DB'!C375,'Transport-DB'!F:F,"="&amp;'Work DB'!$M$4)</f>
        <v>0</v>
      </c>
      <c r="N375" s="191">
        <f>SUMIFS('Transport-DB'!Q:Q,'Transport-DB'!C:C,"="&amp;'Work DB'!C375,'Transport-DB'!F:F,"="&amp;'Work DB'!$N$4)</f>
        <v>0</v>
      </c>
      <c r="O375" s="191">
        <f>SUMIFS('Transport-DB'!Q:Q,'Transport-DB'!C:C,"="&amp;'Work DB'!C375,'Transport-DB'!F:F,"="&amp;'Work DB'!$O$4)</f>
        <v>0</v>
      </c>
      <c r="P375" s="191">
        <f>SUMIFS('Transport-DB'!Q:Q,'Transport-DB'!C:C,"="&amp;'Work DB'!C375,'Transport-DB'!F:F,"="&amp;'Work DB'!$P$4)</f>
        <v>0</v>
      </c>
      <c r="Q375" s="188">
        <f>SUMIFS('Transport-DB'!Q:Q,'Transport-DB'!C:C,"="&amp;'Work DB'!C375,'Transport-DB'!F:F,"="&amp;'Work DB'!$Q$4)</f>
        <v>0</v>
      </c>
      <c r="R375" s="189">
        <f>SUMIFS('Transport-DB'!Q:Q,'Transport-DB'!C:C,"="&amp;'Work DB'!C375,'Transport-DB'!F:F,"="&amp;'Work DB'!$R$4)</f>
        <v>0</v>
      </c>
      <c r="S375" s="190">
        <f t="shared" si="64"/>
        <v>0</v>
      </c>
      <c r="T375" s="191">
        <f t="shared" si="66"/>
        <v>0</v>
      </c>
      <c r="U375" s="191"/>
      <c r="V375" s="191"/>
      <c r="W375" s="191"/>
      <c r="X375" s="191"/>
      <c r="Y375" s="189"/>
      <c r="Z375" s="283"/>
      <c r="AA375" s="190">
        <f>SUMIFS('Transport-DB'!S:S,'Transport-DB'!C:C,"="&amp;'Work DB'!C375,'Transport-DB'!F:F,"="&amp;'Work DB'!$AA$4)</f>
        <v>0</v>
      </c>
      <c r="AB375" s="191">
        <f>SUMIFS('Transport-DB'!S:S,'Transport-DB'!C:C,"="&amp;'Work DB'!C375,'Transport-DB'!F:F,"="&amp;'Work DB'!$AB$4)</f>
        <v>0</v>
      </c>
      <c r="AC375" s="191">
        <f>SUMIFS('Transport-DB'!S:S,'Transport-DB'!C:C,"="&amp;'Work DB'!C375,'Transport-DB'!F:F,"="&amp;'Work DB'!$AC$4)</f>
        <v>0</v>
      </c>
      <c r="AD375" s="188">
        <f>SUMIFS('Transport-DB'!S:S,'Transport-DB'!C:C,"="&amp;'Work DB'!C375,'Transport-DB'!F:F,"="&amp;'Work DB'!$AD$4)</f>
        <v>0</v>
      </c>
      <c r="AE375" s="188">
        <f>SUMIFS('Transport-DB'!S:S,'Transport-DB'!C:C,"="&amp;'Work DB'!C375,'Transport-DB'!F:F,"="&amp;'Work DB'!$AE$4)</f>
        <v>0</v>
      </c>
      <c r="AF375" s="188">
        <f>SUMIFS('Transport-DB'!S:S,'Transport-DB'!C:C,"="&amp;'Work DB'!C375,'Transport-DB'!F:F,"="&amp;'Work DB'!$AF$4)</f>
        <v>0</v>
      </c>
      <c r="AG375" s="189"/>
      <c r="AH375" s="230">
        <f>SUMIFS('Transport-DB'!T:T,'Transport-DB'!C:C,"="&amp;'Work DB'!C375)</f>
        <v>0</v>
      </c>
      <c r="AI375" s="32"/>
      <c r="AJ375" s="29"/>
      <c r="AK375" s="30">
        <f>SUMIFS(Civil_DB[بتن],Civil_DB[تاریخ],"="&amp;'Work DB'!C375)</f>
        <v>0</v>
      </c>
      <c r="AL375" s="28"/>
      <c r="AM375" s="29"/>
      <c r="AN375" s="31"/>
      <c r="AO375" s="28"/>
      <c r="AP375" s="29"/>
      <c r="AQ375" s="29"/>
      <c r="AR375" s="30"/>
      <c r="AS375" s="28"/>
      <c r="AT375" s="29"/>
      <c r="AU375" s="30"/>
      <c r="AV375" s="206"/>
      <c r="AW375" s="29"/>
      <c r="AX375" s="29"/>
      <c r="AY375" s="29"/>
      <c r="AZ375" s="29"/>
      <c r="BA375" s="29"/>
      <c r="BB375" s="29"/>
      <c r="BC375" s="30"/>
      <c r="BD375" s="283"/>
      <c r="BE375" s="283"/>
      <c r="BF375" s="283"/>
      <c r="BG375" s="283"/>
      <c r="BH375" s="32"/>
      <c r="BI375" s="56"/>
      <c r="BJ375" s="509"/>
    </row>
    <row r="376" spans="2:62" s="15" customFormat="1" ht="21" x14ac:dyDescent="0.25">
      <c r="B376" s="47"/>
      <c r="C376" s="20">
        <f t="shared" si="65"/>
        <v>45741</v>
      </c>
      <c r="D376" s="190">
        <f>SUMIFS('Transport-DB'!R:R,'Transport-DB'!C:C,"="&amp;'Work DB'!C376,'Transport-DB'!F:F,"="&amp;'Work DB'!$D$4)</f>
        <v>0</v>
      </c>
      <c r="E376" s="191">
        <f>SUMIFS('Transport-DB'!R:R,'Transport-DB'!C:C,"="&amp;'Work DB'!C376,'Transport-DB'!F:F,"="&amp;'Work DB'!$E$4)</f>
        <v>0</v>
      </c>
      <c r="F376" s="191">
        <f>SUMIFS('Transport-DB'!R:R,'Transport-DB'!C:C,"="&amp;'Work DB'!C376,'Transport-DB'!F:F,"="&amp;'Work DB'!$F$4)</f>
        <v>0</v>
      </c>
      <c r="G376" s="191">
        <f>SUMIFS('Transport-DB'!R:R,'Transport-DB'!C:C,"="&amp;'Work DB'!C376,'Transport-DB'!F:F,"="&amp;'Work DB'!$G$4)</f>
        <v>0</v>
      </c>
      <c r="H376" s="188">
        <f>SUMIFS('Transport-DB'!R:R,'Transport-DB'!C:C,"="&amp;'Work DB'!C376,'Transport-DB'!F:F,"="&amp;'Work DB'!$H$4)</f>
        <v>0</v>
      </c>
      <c r="I376" s="191">
        <f>SUMIFS('Transport-DB'!R:R,'Transport-DB'!C:C,"="&amp;'Work DB'!C376,'Transport-DB'!F:F,"="&amp;'Work DB'!$I$4)</f>
        <v>0</v>
      </c>
      <c r="J376" s="483">
        <f>SUMIFS('Transport-DB'!R:R,'Transport-DB'!C:C,"="&amp;'Work DB'!C376,'Transport-DB'!F:F,"="&amp;'Work DB'!$J$4)</f>
        <v>0</v>
      </c>
      <c r="K376" s="190">
        <f>SUMIFS('Transport-DB'!Q:Q,'Transport-DB'!C:C,"="&amp;'Work DB'!C376,'Transport-DB'!F:F,"="&amp;'Work DB'!$K$4)</f>
        <v>0</v>
      </c>
      <c r="L376" s="191">
        <f>SUMIFS('Transport-DB'!Q:Q,'Transport-DB'!C:C,"="&amp;'Work DB'!C376,'Transport-DB'!F:F,"="&amp;'Work DB'!$L$4)</f>
        <v>0</v>
      </c>
      <c r="M376" s="191">
        <f>SUMIFS('Transport-DB'!Q:Q,'Transport-DB'!C:C,"="&amp;'Work DB'!C376,'Transport-DB'!F:F,"="&amp;'Work DB'!$M$4)</f>
        <v>0</v>
      </c>
      <c r="N376" s="191">
        <f>SUMIFS('Transport-DB'!Q:Q,'Transport-DB'!C:C,"="&amp;'Work DB'!C376,'Transport-DB'!F:F,"="&amp;'Work DB'!$N$4)</f>
        <v>0</v>
      </c>
      <c r="O376" s="191">
        <f>SUMIFS('Transport-DB'!Q:Q,'Transport-DB'!C:C,"="&amp;'Work DB'!C376,'Transport-DB'!F:F,"="&amp;'Work DB'!$O$4)</f>
        <v>0</v>
      </c>
      <c r="P376" s="191">
        <f>SUMIFS('Transport-DB'!Q:Q,'Transport-DB'!C:C,"="&amp;'Work DB'!C376,'Transport-DB'!F:F,"="&amp;'Work DB'!$P$4)</f>
        <v>0</v>
      </c>
      <c r="Q376" s="188">
        <f>SUMIFS('Transport-DB'!Q:Q,'Transport-DB'!C:C,"="&amp;'Work DB'!C376,'Transport-DB'!F:F,"="&amp;'Work DB'!$Q$4)</f>
        <v>0</v>
      </c>
      <c r="R376" s="189">
        <f>SUMIFS('Transport-DB'!Q:Q,'Transport-DB'!C:C,"="&amp;'Work DB'!C376,'Transport-DB'!F:F,"="&amp;'Work DB'!$R$4)</f>
        <v>0</v>
      </c>
      <c r="S376" s="190">
        <f t="shared" si="64"/>
        <v>0</v>
      </c>
      <c r="T376" s="191">
        <f t="shared" si="66"/>
        <v>0</v>
      </c>
      <c r="U376" s="191"/>
      <c r="V376" s="191"/>
      <c r="W376" s="191"/>
      <c r="X376" s="191"/>
      <c r="Y376" s="189"/>
      <c r="Z376" s="283"/>
      <c r="AA376" s="190">
        <f>SUMIFS('Transport-DB'!S:S,'Transport-DB'!C:C,"="&amp;'Work DB'!C376,'Transport-DB'!F:F,"="&amp;'Work DB'!$AA$4)</f>
        <v>0</v>
      </c>
      <c r="AB376" s="191">
        <f>SUMIFS('Transport-DB'!S:S,'Transport-DB'!C:C,"="&amp;'Work DB'!C376,'Transport-DB'!F:F,"="&amp;'Work DB'!$AB$4)</f>
        <v>0</v>
      </c>
      <c r="AC376" s="191">
        <f>SUMIFS('Transport-DB'!S:S,'Transport-DB'!C:C,"="&amp;'Work DB'!C376,'Transport-DB'!F:F,"="&amp;'Work DB'!$AC$4)</f>
        <v>0</v>
      </c>
      <c r="AD376" s="188">
        <f>SUMIFS('Transport-DB'!S:S,'Transport-DB'!C:C,"="&amp;'Work DB'!C376,'Transport-DB'!F:F,"="&amp;'Work DB'!$AD$4)</f>
        <v>0</v>
      </c>
      <c r="AE376" s="188">
        <f>SUMIFS('Transport-DB'!S:S,'Transport-DB'!C:C,"="&amp;'Work DB'!C376,'Transport-DB'!F:F,"="&amp;'Work DB'!$AE$4)</f>
        <v>0</v>
      </c>
      <c r="AF376" s="188">
        <f>SUMIFS('Transport-DB'!S:S,'Transport-DB'!C:C,"="&amp;'Work DB'!C376,'Transport-DB'!F:F,"="&amp;'Work DB'!$AF$4)</f>
        <v>0</v>
      </c>
      <c r="AG376" s="189"/>
      <c r="AH376" s="230">
        <f>SUMIFS('Transport-DB'!T:T,'Transport-DB'!C:C,"="&amp;'Work DB'!C376)</f>
        <v>0</v>
      </c>
      <c r="AI376" s="32"/>
      <c r="AJ376" s="29"/>
      <c r="AK376" s="30">
        <f>SUMIFS(Civil_DB[بتن],Civil_DB[تاریخ],"="&amp;'Work DB'!C376)</f>
        <v>0</v>
      </c>
      <c r="AL376" s="28"/>
      <c r="AM376" s="29"/>
      <c r="AN376" s="31"/>
      <c r="AO376" s="28"/>
      <c r="AP376" s="29"/>
      <c r="AQ376" s="29"/>
      <c r="AR376" s="30"/>
      <c r="AS376" s="28"/>
      <c r="AT376" s="29"/>
      <c r="AU376" s="30"/>
      <c r="AV376" s="206"/>
      <c r="AW376" s="29"/>
      <c r="AX376" s="29"/>
      <c r="AY376" s="29"/>
      <c r="AZ376" s="29"/>
      <c r="BA376" s="29"/>
      <c r="BB376" s="29"/>
      <c r="BC376" s="30"/>
      <c r="BD376" s="283"/>
      <c r="BE376" s="283"/>
      <c r="BF376" s="283"/>
      <c r="BG376" s="283"/>
      <c r="BH376" s="32"/>
      <c r="BI376" s="56"/>
      <c r="BJ376" s="509"/>
    </row>
    <row r="377" spans="2:62" s="15" customFormat="1" ht="21" x14ac:dyDescent="0.25">
      <c r="B377" s="47"/>
      <c r="C377" s="20">
        <f t="shared" si="65"/>
        <v>45742</v>
      </c>
      <c r="D377" s="190">
        <f>SUMIFS('Transport-DB'!R:R,'Transport-DB'!C:C,"="&amp;'Work DB'!C377,'Transport-DB'!F:F,"="&amp;'Work DB'!$D$4)</f>
        <v>0</v>
      </c>
      <c r="E377" s="191">
        <f>SUMIFS('Transport-DB'!R:R,'Transport-DB'!C:C,"="&amp;'Work DB'!C377,'Transport-DB'!F:F,"="&amp;'Work DB'!$E$4)</f>
        <v>0</v>
      </c>
      <c r="F377" s="191">
        <f>SUMIFS('Transport-DB'!R:R,'Transport-DB'!C:C,"="&amp;'Work DB'!C377,'Transport-DB'!F:F,"="&amp;'Work DB'!$F$4)</f>
        <v>0</v>
      </c>
      <c r="G377" s="191">
        <f>SUMIFS('Transport-DB'!R:R,'Transport-DB'!C:C,"="&amp;'Work DB'!C377,'Transport-DB'!F:F,"="&amp;'Work DB'!$G$4)</f>
        <v>0</v>
      </c>
      <c r="H377" s="188">
        <f>SUMIFS('Transport-DB'!R:R,'Transport-DB'!C:C,"="&amp;'Work DB'!C377,'Transport-DB'!F:F,"="&amp;'Work DB'!$H$4)</f>
        <v>0</v>
      </c>
      <c r="I377" s="191">
        <f>SUMIFS('Transport-DB'!R:R,'Transport-DB'!C:C,"="&amp;'Work DB'!C377,'Transport-DB'!F:F,"="&amp;'Work DB'!$I$4)</f>
        <v>0</v>
      </c>
      <c r="J377" s="483">
        <f>SUMIFS('Transport-DB'!R:R,'Transport-DB'!C:C,"="&amp;'Work DB'!C377,'Transport-DB'!F:F,"="&amp;'Work DB'!$J$4)</f>
        <v>0</v>
      </c>
      <c r="K377" s="190">
        <f>SUMIFS('Transport-DB'!Q:Q,'Transport-DB'!C:C,"="&amp;'Work DB'!C377,'Transport-DB'!F:F,"="&amp;'Work DB'!$K$4)</f>
        <v>0</v>
      </c>
      <c r="L377" s="191">
        <f>SUMIFS('Transport-DB'!Q:Q,'Transport-DB'!C:C,"="&amp;'Work DB'!C377,'Transport-DB'!F:F,"="&amp;'Work DB'!$L$4)</f>
        <v>0</v>
      </c>
      <c r="M377" s="191">
        <f>SUMIFS('Transport-DB'!Q:Q,'Transport-DB'!C:C,"="&amp;'Work DB'!C377,'Transport-DB'!F:F,"="&amp;'Work DB'!$M$4)</f>
        <v>0</v>
      </c>
      <c r="N377" s="191">
        <f>SUMIFS('Transport-DB'!Q:Q,'Transport-DB'!C:C,"="&amp;'Work DB'!C377,'Transport-DB'!F:F,"="&amp;'Work DB'!$N$4)</f>
        <v>0</v>
      </c>
      <c r="O377" s="191">
        <f>SUMIFS('Transport-DB'!Q:Q,'Transport-DB'!C:C,"="&amp;'Work DB'!C377,'Transport-DB'!F:F,"="&amp;'Work DB'!$O$4)</f>
        <v>0</v>
      </c>
      <c r="P377" s="191">
        <f>SUMIFS('Transport-DB'!Q:Q,'Transport-DB'!C:C,"="&amp;'Work DB'!C377,'Transport-DB'!F:F,"="&amp;'Work DB'!$P$4)</f>
        <v>0</v>
      </c>
      <c r="Q377" s="188">
        <f>SUMIFS('Transport-DB'!Q:Q,'Transport-DB'!C:C,"="&amp;'Work DB'!C377,'Transport-DB'!F:F,"="&amp;'Work DB'!$Q$4)</f>
        <v>0</v>
      </c>
      <c r="R377" s="189">
        <f>SUMIFS('Transport-DB'!Q:Q,'Transport-DB'!C:C,"="&amp;'Work DB'!C377,'Transport-DB'!F:F,"="&amp;'Work DB'!$R$4)</f>
        <v>0</v>
      </c>
      <c r="S377" s="190">
        <f t="shared" si="64"/>
        <v>0</v>
      </c>
      <c r="T377" s="191">
        <f t="shared" si="66"/>
        <v>0</v>
      </c>
      <c r="U377" s="191"/>
      <c r="V377" s="191"/>
      <c r="W377" s="191"/>
      <c r="X377" s="191"/>
      <c r="Y377" s="189"/>
      <c r="Z377" s="283"/>
      <c r="AA377" s="190">
        <f>SUMIFS('Transport-DB'!S:S,'Transport-DB'!C:C,"="&amp;'Work DB'!C377,'Transport-DB'!F:F,"="&amp;'Work DB'!$AA$4)</f>
        <v>0</v>
      </c>
      <c r="AB377" s="191">
        <f>SUMIFS('Transport-DB'!S:S,'Transport-DB'!C:C,"="&amp;'Work DB'!C377,'Transport-DB'!F:F,"="&amp;'Work DB'!$AB$4)</f>
        <v>0</v>
      </c>
      <c r="AC377" s="191">
        <f>SUMIFS('Transport-DB'!S:S,'Transport-DB'!C:C,"="&amp;'Work DB'!C377,'Transport-DB'!F:F,"="&amp;'Work DB'!$AC$4)</f>
        <v>0</v>
      </c>
      <c r="AD377" s="188">
        <f>SUMIFS('Transport-DB'!S:S,'Transport-DB'!C:C,"="&amp;'Work DB'!C377,'Transport-DB'!F:F,"="&amp;'Work DB'!$AD$4)</f>
        <v>0</v>
      </c>
      <c r="AE377" s="188">
        <f>SUMIFS('Transport-DB'!S:S,'Transport-DB'!C:C,"="&amp;'Work DB'!C377,'Transport-DB'!F:F,"="&amp;'Work DB'!$AE$4)</f>
        <v>0</v>
      </c>
      <c r="AF377" s="188">
        <f>SUMIFS('Transport-DB'!S:S,'Transport-DB'!C:C,"="&amp;'Work DB'!C377,'Transport-DB'!F:F,"="&amp;'Work DB'!$AF$4)</f>
        <v>0</v>
      </c>
      <c r="AG377" s="189"/>
      <c r="AH377" s="230">
        <f>SUMIFS('Transport-DB'!T:T,'Transport-DB'!C:C,"="&amp;'Work DB'!C377)</f>
        <v>0</v>
      </c>
      <c r="AI377" s="32"/>
      <c r="AJ377" s="29"/>
      <c r="AK377" s="30">
        <f>SUMIFS(Civil_DB[بتن],Civil_DB[تاریخ],"="&amp;'Work DB'!C377)</f>
        <v>0</v>
      </c>
      <c r="AL377" s="28"/>
      <c r="AM377" s="29"/>
      <c r="AN377" s="31"/>
      <c r="AO377" s="28"/>
      <c r="AP377" s="29"/>
      <c r="AQ377" s="29"/>
      <c r="AR377" s="30"/>
      <c r="AS377" s="28"/>
      <c r="AT377" s="29"/>
      <c r="AU377" s="30"/>
      <c r="AV377" s="206"/>
      <c r="AW377" s="29"/>
      <c r="AX377" s="29"/>
      <c r="AY377" s="29"/>
      <c r="AZ377" s="29"/>
      <c r="BA377" s="29"/>
      <c r="BB377" s="29"/>
      <c r="BC377" s="30"/>
      <c r="BD377" s="283"/>
      <c r="BE377" s="283"/>
      <c r="BF377" s="283"/>
      <c r="BG377" s="283"/>
      <c r="BH377" s="32"/>
      <c r="BI377" s="56"/>
      <c r="BJ377" s="509"/>
    </row>
    <row r="378" spans="2:62" s="15" customFormat="1" ht="21" x14ac:dyDescent="0.25">
      <c r="B378" s="47"/>
      <c r="C378" s="20">
        <f t="shared" si="65"/>
        <v>45743</v>
      </c>
      <c r="D378" s="190">
        <f>SUMIFS('Transport-DB'!R:R,'Transport-DB'!C:C,"="&amp;'Work DB'!C378,'Transport-DB'!F:F,"="&amp;'Work DB'!$D$4)</f>
        <v>0</v>
      </c>
      <c r="E378" s="191">
        <f>SUMIFS('Transport-DB'!R:R,'Transport-DB'!C:C,"="&amp;'Work DB'!C378,'Transport-DB'!F:F,"="&amp;'Work DB'!$E$4)</f>
        <v>0</v>
      </c>
      <c r="F378" s="191">
        <f>SUMIFS('Transport-DB'!R:R,'Transport-DB'!C:C,"="&amp;'Work DB'!C378,'Transport-DB'!F:F,"="&amp;'Work DB'!$F$4)</f>
        <v>0</v>
      </c>
      <c r="G378" s="191">
        <f>SUMIFS('Transport-DB'!R:R,'Transport-DB'!C:C,"="&amp;'Work DB'!C378,'Transport-DB'!F:F,"="&amp;'Work DB'!$G$4)</f>
        <v>0</v>
      </c>
      <c r="H378" s="188">
        <f>SUMIFS('Transport-DB'!R:R,'Transport-DB'!C:C,"="&amp;'Work DB'!C378,'Transport-DB'!F:F,"="&amp;'Work DB'!$H$4)</f>
        <v>0</v>
      </c>
      <c r="I378" s="191">
        <f>SUMIFS('Transport-DB'!R:R,'Transport-DB'!C:C,"="&amp;'Work DB'!C378,'Transport-DB'!F:F,"="&amp;'Work DB'!$I$4)</f>
        <v>0</v>
      </c>
      <c r="J378" s="483">
        <f>SUMIFS('Transport-DB'!R:R,'Transport-DB'!C:C,"="&amp;'Work DB'!C378,'Transport-DB'!F:F,"="&amp;'Work DB'!$J$4)</f>
        <v>0</v>
      </c>
      <c r="K378" s="190">
        <f>SUMIFS('Transport-DB'!Q:Q,'Transport-DB'!C:C,"="&amp;'Work DB'!C378,'Transport-DB'!F:F,"="&amp;'Work DB'!$K$4)</f>
        <v>0</v>
      </c>
      <c r="L378" s="191">
        <f>SUMIFS('Transport-DB'!Q:Q,'Transport-DB'!C:C,"="&amp;'Work DB'!C378,'Transport-DB'!F:F,"="&amp;'Work DB'!$L$4)</f>
        <v>0</v>
      </c>
      <c r="M378" s="191">
        <f>SUMIFS('Transport-DB'!Q:Q,'Transport-DB'!C:C,"="&amp;'Work DB'!C378,'Transport-DB'!F:F,"="&amp;'Work DB'!$M$4)</f>
        <v>0</v>
      </c>
      <c r="N378" s="191">
        <f>SUMIFS('Transport-DB'!Q:Q,'Transport-DB'!C:C,"="&amp;'Work DB'!C378,'Transport-DB'!F:F,"="&amp;'Work DB'!$N$4)</f>
        <v>0</v>
      </c>
      <c r="O378" s="191">
        <f>SUMIFS('Transport-DB'!Q:Q,'Transport-DB'!C:C,"="&amp;'Work DB'!C378,'Transport-DB'!F:F,"="&amp;'Work DB'!$O$4)</f>
        <v>0</v>
      </c>
      <c r="P378" s="191">
        <f>SUMIFS('Transport-DB'!Q:Q,'Transport-DB'!C:C,"="&amp;'Work DB'!C378,'Transport-DB'!F:F,"="&amp;'Work DB'!$P$4)</f>
        <v>0</v>
      </c>
      <c r="Q378" s="188">
        <f>SUMIFS('Transport-DB'!Q:Q,'Transport-DB'!C:C,"="&amp;'Work DB'!C378,'Transport-DB'!F:F,"="&amp;'Work DB'!$Q$4)</f>
        <v>0</v>
      </c>
      <c r="R378" s="189">
        <f>SUMIFS('Transport-DB'!Q:Q,'Transport-DB'!C:C,"="&amp;'Work DB'!C378,'Transport-DB'!F:F,"="&amp;'Work DB'!$R$4)</f>
        <v>0</v>
      </c>
      <c r="S378" s="190">
        <f t="shared" si="64"/>
        <v>0</v>
      </c>
      <c r="T378" s="191">
        <f t="shared" si="66"/>
        <v>0</v>
      </c>
      <c r="U378" s="191"/>
      <c r="V378" s="191"/>
      <c r="W378" s="191"/>
      <c r="X378" s="191"/>
      <c r="Y378" s="189"/>
      <c r="Z378" s="283"/>
      <c r="AA378" s="190">
        <f>SUMIFS('Transport-DB'!S:S,'Transport-DB'!C:C,"="&amp;'Work DB'!C378,'Transport-DB'!F:F,"="&amp;'Work DB'!$AA$4)</f>
        <v>0</v>
      </c>
      <c r="AB378" s="191">
        <f>SUMIFS('Transport-DB'!S:S,'Transport-DB'!C:C,"="&amp;'Work DB'!C378,'Transport-DB'!F:F,"="&amp;'Work DB'!$AB$4)</f>
        <v>0</v>
      </c>
      <c r="AC378" s="191">
        <f>SUMIFS('Transport-DB'!S:S,'Transport-DB'!C:C,"="&amp;'Work DB'!C378,'Transport-DB'!F:F,"="&amp;'Work DB'!$AC$4)</f>
        <v>0</v>
      </c>
      <c r="AD378" s="188">
        <f>SUMIFS('Transport-DB'!S:S,'Transport-DB'!C:C,"="&amp;'Work DB'!C378,'Transport-DB'!F:F,"="&amp;'Work DB'!$AD$4)</f>
        <v>0</v>
      </c>
      <c r="AE378" s="188">
        <f>SUMIFS('Transport-DB'!S:S,'Transport-DB'!C:C,"="&amp;'Work DB'!C378,'Transport-DB'!F:F,"="&amp;'Work DB'!$AE$4)</f>
        <v>0</v>
      </c>
      <c r="AF378" s="188">
        <f>SUMIFS('Transport-DB'!S:S,'Transport-DB'!C:C,"="&amp;'Work DB'!C378,'Transport-DB'!F:F,"="&amp;'Work DB'!$AF$4)</f>
        <v>0</v>
      </c>
      <c r="AG378" s="189"/>
      <c r="AH378" s="230">
        <f>SUMIFS('Transport-DB'!T:T,'Transport-DB'!C:C,"="&amp;'Work DB'!C378)</f>
        <v>0</v>
      </c>
      <c r="AI378" s="32"/>
      <c r="AJ378" s="29"/>
      <c r="AK378" s="30">
        <f>SUMIFS(Civil_DB[بتن],Civil_DB[تاریخ],"="&amp;'Work DB'!C378)</f>
        <v>0</v>
      </c>
      <c r="AL378" s="28"/>
      <c r="AM378" s="29"/>
      <c r="AN378" s="31"/>
      <c r="AO378" s="28"/>
      <c r="AP378" s="29"/>
      <c r="AQ378" s="29"/>
      <c r="AR378" s="30"/>
      <c r="AS378" s="28"/>
      <c r="AT378" s="29"/>
      <c r="AU378" s="30"/>
      <c r="AV378" s="206"/>
      <c r="AW378" s="29"/>
      <c r="AX378" s="29"/>
      <c r="AY378" s="29"/>
      <c r="AZ378" s="29"/>
      <c r="BA378" s="29"/>
      <c r="BB378" s="29"/>
      <c r="BC378" s="30"/>
      <c r="BD378" s="283"/>
      <c r="BE378" s="283"/>
      <c r="BF378" s="283"/>
      <c r="BG378" s="283"/>
      <c r="BH378" s="32"/>
      <c r="BI378" s="56"/>
      <c r="BJ378" s="509"/>
    </row>
    <row r="379" spans="2:62" s="15" customFormat="1" ht="21" x14ac:dyDescent="0.25">
      <c r="B379" s="47"/>
      <c r="C379" s="20">
        <f t="shared" si="65"/>
        <v>45744</v>
      </c>
      <c r="D379" s="190">
        <f>SUMIFS('Transport-DB'!R:R,'Transport-DB'!C:C,"="&amp;'Work DB'!C379,'Transport-DB'!F:F,"="&amp;'Work DB'!$D$4)</f>
        <v>0</v>
      </c>
      <c r="E379" s="191">
        <f>SUMIFS('Transport-DB'!R:R,'Transport-DB'!C:C,"="&amp;'Work DB'!C379,'Transport-DB'!F:F,"="&amp;'Work DB'!$E$4)</f>
        <v>0</v>
      </c>
      <c r="F379" s="191">
        <f>SUMIFS('Transport-DB'!R:R,'Transport-DB'!C:C,"="&amp;'Work DB'!C379,'Transport-DB'!F:F,"="&amp;'Work DB'!$F$4)</f>
        <v>0</v>
      </c>
      <c r="G379" s="191">
        <f>SUMIFS('Transport-DB'!R:R,'Transport-DB'!C:C,"="&amp;'Work DB'!C379,'Transport-DB'!F:F,"="&amp;'Work DB'!$G$4)</f>
        <v>0</v>
      </c>
      <c r="H379" s="188">
        <f>SUMIFS('Transport-DB'!R:R,'Transport-DB'!C:C,"="&amp;'Work DB'!C379,'Transport-DB'!F:F,"="&amp;'Work DB'!$H$4)</f>
        <v>0</v>
      </c>
      <c r="I379" s="191">
        <f>SUMIFS('Transport-DB'!R:R,'Transport-DB'!C:C,"="&amp;'Work DB'!C379,'Transport-DB'!F:F,"="&amp;'Work DB'!$I$4)</f>
        <v>0</v>
      </c>
      <c r="J379" s="483">
        <f>SUMIFS('Transport-DB'!R:R,'Transport-DB'!C:C,"="&amp;'Work DB'!C379,'Transport-DB'!F:F,"="&amp;'Work DB'!$J$4)</f>
        <v>0</v>
      </c>
      <c r="K379" s="190">
        <f>SUMIFS('Transport-DB'!Q:Q,'Transport-DB'!C:C,"="&amp;'Work DB'!C379,'Transport-DB'!F:F,"="&amp;'Work DB'!$K$4)</f>
        <v>0</v>
      </c>
      <c r="L379" s="191">
        <f>SUMIFS('Transport-DB'!Q:Q,'Transport-DB'!C:C,"="&amp;'Work DB'!C379,'Transport-DB'!F:F,"="&amp;'Work DB'!$L$4)</f>
        <v>0</v>
      </c>
      <c r="M379" s="191">
        <f>SUMIFS('Transport-DB'!Q:Q,'Transport-DB'!C:C,"="&amp;'Work DB'!C379,'Transport-DB'!F:F,"="&amp;'Work DB'!$M$4)</f>
        <v>0</v>
      </c>
      <c r="N379" s="191">
        <f>SUMIFS('Transport-DB'!Q:Q,'Transport-DB'!C:C,"="&amp;'Work DB'!C379,'Transport-DB'!F:F,"="&amp;'Work DB'!$N$4)</f>
        <v>0</v>
      </c>
      <c r="O379" s="191">
        <f>SUMIFS('Transport-DB'!Q:Q,'Transport-DB'!C:C,"="&amp;'Work DB'!C379,'Transport-DB'!F:F,"="&amp;'Work DB'!$O$4)</f>
        <v>0</v>
      </c>
      <c r="P379" s="191">
        <f>SUMIFS('Transport-DB'!Q:Q,'Transport-DB'!C:C,"="&amp;'Work DB'!C379,'Transport-DB'!F:F,"="&amp;'Work DB'!$P$4)</f>
        <v>0</v>
      </c>
      <c r="Q379" s="188">
        <f>SUMIFS('Transport-DB'!Q:Q,'Transport-DB'!C:C,"="&amp;'Work DB'!C379,'Transport-DB'!F:F,"="&amp;'Work DB'!$Q$4)</f>
        <v>0</v>
      </c>
      <c r="R379" s="189">
        <f>SUMIFS('Transport-DB'!Q:Q,'Transport-DB'!C:C,"="&amp;'Work DB'!C379,'Transport-DB'!F:F,"="&amp;'Work DB'!$R$4)</f>
        <v>0</v>
      </c>
      <c r="S379" s="190">
        <f t="shared" si="64"/>
        <v>0</v>
      </c>
      <c r="T379" s="191">
        <f t="shared" si="66"/>
        <v>0</v>
      </c>
      <c r="U379" s="191"/>
      <c r="V379" s="191"/>
      <c r="W379" s="191"/>
      <c r="X379" s="191"/>
      <c r="Y379" s="189"/>
      <c r="Z379" s="283"/>
      <c r="AA379" s="190">
        <f>SUMIFS('Transport-DB'!S:S,'Transport-DB'!C:C,"="&amp;'Work DB'!C379,'Transport-DB'!F:F,"="&amp;'Work DB'!$AA$4)</f>
        <v>0</v>
      </c>
      <c r="AB379" s="191">
        <f>SUMIFS('Transport-DB'!S:S,'Transport-DB'!C:C,"="&amp;'Work DB'!C379,'Transport-DB'!F:F,"="&amp;'Work DB'!$AB$4)</f>
        <v>0</v>
      </c>
      <c r="AC379" s="191">
        <f>SUMIFS('Transport-DB'!S:S,'Transport-DB'!C:C,"="&amp;'Work DB'!C379,'Transport-DB'!F:F,"="&amp;'Work DB'!$AC$4)</f>
        <v>0</v>
      </c>
      <c r="AD379" s="188">
        <f>SUMIFS('Transport-DB'!S:S,'Transport-DB'!C:C,"="&amp;'Work DB'!C379,'Transport-DB'!F:F,"="&amp;'Work DB'!$AD$4)</f>
        <v>0</v>
      </c>
      <c r="AE379" s="188">
        <f>SUMIFS('Transport-DB'!S:S,'Transport-DB'!C:C,"="&amp;'Work DB'!C379,'Transport-DB'!F:F,"="&amp;'Work DB'!$AE$4)</f>
        <v>0</v>
      </c>
      <c r="AF379" s="188">
        <f>SUMIFS('Transport-DB'!S:S,'Transport-DB'!C:C,"="&amp;'Work DB'!C379,'Transport-DB'!F:F,"="&amp;'Work DB'!$AF$4)</f>
        <v>0</v>
      </c>
      <c r="AG379" s="189"/>
      <c r="AH379" s="230">
        <f>SUMIFS('Transport-DB'!T:T,'Transport-DB'!C:C,"="&amp;'Work DB'!C379)</f>
        <v>0</v>
      </c>
      <c r="AI379" s="32"/>
      <c r="AJ379" s="29"/>
      <c r="AK379" s="30">
        <f>SUMIFS(Civil_DB[بتن],Civil_DB[تاریخ],"="&amp;'Work DB'!C379)</f>
        <v>0</v>
      </c>
      <c r="AL379" s="28"/>
      <c r="AM379" s="29"/>
      <c r="AN379" s="31"/>
      <c r="AO379" s="28"/>
      <c r="AP379" s="29"/>
      <c r="AQ379" s="29"/>
      <c r="AR379" s="30"/>
      <c r="AS379" s="28"/>
      <c r="AT379" s="29"/>
      <c r="AU379" s="30"/>
      <c r="AV379" s="206"/>
      <c r="AW379" s="29"/>
      <c r="AX379" s="29"/>
      <c r="AY379" s="29"/>
      <c r="AZ379" s="29"/>
      <c r="BA379" s="29"/>
      <c r="BB379" s="29"/>
      <c r="BC379" s="30"/>
      <c r="BD379" s="283"/>
      <c r="BE379" s="283"/>
      <c r="BF379" s="283"/>
      <c r="BG379" s="283"/>
      <c r="BH379" s="32"/>
      <c r="BI379" s="56"/>
      <c r="BJ379" s="509"/>
    </row>
    <row r="380" spans="2:62" s="15" customFormat="1" ht="21" x14ac:dyDescent="0.25">
      <c r="B380" s="47"/>
      <c r="C380" s="20">
        <f t="shared" si="65"/>
        <v>45745</v>
      </c>
      <c r="D380" s="190">
        <f>SUMIFS('Transport-DB'!R:R,'Transport-DB'!C:C,"="&amp;'Work DB'!C380,'Transport-DB'!F:F,"="&amp;'Work DB'!$D$4)</f>
        <v>0</v>
      </c>
      <c r="E380" s="191">
        <f>SUMIFS('Transport-DB'!R:R,'Transport-DB'!C:C,"="&amp;'Work DB'!C380,'Transport-DB'!F:F,"="&amp;'Work DB'!$E$4)</f>
        <v>0</v>
      </c>
      <c r="F380" s="191">
        <f>SUMIFS('Transport-DB'!R:R,'Transport-DB'!C:C,"="&amp;'Work DB'!C380,'Transport-DB'!F:F,"="&amp;'Work DB'!$F$4)</f>
        <v>0</v>
      </c>
      <c r="G380" s="191">
        <f>SUMIFS('Transport-DB'!R:R,'Transport-DB'!C:C,"="&amp;'Work DB'!C380,'Transport-DB'!F:F,"="&amp;'Work DB'!$G$4)</f>
        <v>0</v>
      </c>
      <c r="H380" s="188">
        <f>SUMIFS('Transport-DB'!R:R,'Transport-DB'!C:C,"="&amp;'Work DB'!C380,'Transport-DB'!F:F,"="&amp;'Work DB'!$H$4)</f>
        <v>0</v>
      </c>
      <c r="I380" s="191">
        <f>SUMIFS('Transport-DB'!R:R,'Transport-DB'!C:C,"="&amp;'Work DB'!C380,'Transport-DB'!F:F,"="&amp;'Work DB'!$I$4)</f>
        <v>0</v>
      </c>
      <c r="J380" s="483">
        <f>SUMIFS('Transport-DB'!R:R,'Transport-DB'!C:C,"="&amp;'Work DB'!C380,'Transport-DB'!F:F,"="&amp;'Work DB'!$J$4)</f>
        <v>0</v>
      </c>
      <c r="K380" s="190">
        <f>SUMIFS('Transport-DB'!Q:Q,'Transport-DB'!C:C,"="&amp;'Work DB'!C380,'Transport-DB'!F:F,"="&amp;'Work DB'!$K$4)</f>
        <v>0</v>
      </c>
      <c r="L380" s="191">
        <f>SUMIFS('Transport-DB'!Q:Q,'Transport-DB'!C:C,"="&amp;'Work DB'!C380,'Transport-DB'!F:F,"="&amp;'Work DB'!$L$4)</f>
        <v>0</v>
      </c>
      <c r="M380" s="191">
        <f>SUMIFS('Transport-DB'!Q:Q,'Transport-DB'!C:C,"="&amp;'Work DB'!C380,'Transport-DB'!F:F,"="&amp;'Work DB'!$M$4)</f>
        <v>0</v>
      </c>
      <c r="N380" s="191">
        <f>SUMIFS('Transport-DB'!Q:Q,'Transport-DB'!C:C,"="&amp;'Work DB'!C380,'Transport-DB'!F:F,"="&amp;'Work DB'!$N$4)</f>
        <v>0</v>
      </c>
      <c r="O380" s="191">
        <f>SUMIFS('Transport-DB'!Q:Q,'Transport-DB'!C:C,"="&amp;'Work DB'!C380,'Transport-DB'!F:F,"="&amp;'Work DB'!$O$4)</f>
        <v>0</v>
      </c>
      <c r="P380" s="191">
        <f>SUMIFS('Transport-DB'!Q:Q,'Transport-DB'!C:C,"="&amp;'Work DB'!C380,'Transport-DB'!F:F,"="&amp;'Work DB'!$P$4)</f>
        <v>0</v>
      </c>
      <c r="Q380" s="188">
        <f>SUMIFS('Transport-DB'!Q:Q,'Transport-DB'!C:C,"="&amp;'Work DB'!C380,'Transport-DB'!F:F,"="&amp;'Work DB'!$Q$4)</f>
        <v>0</v>
      </c>
      <c r="R380" s="189">
        <f>SUMIFS('Transport-DB'!Q:Q,'Transport-DB'!C:C,"="&amp;'Work DB'!C380,'Transport-DB'!F:F,"="&amp;'Work DB'!$R$4)</f>
        <v>0</v>
      </c>
      <c r="S380" s="190">
        <f t="shared" si="64"/>
        <v>0</v>
      </c>
      <c r="T380" s="191">
        <f t="shared" si="66"/>
        <v>0</v>
      </c>
      <c r="U380" s="191"/>
      <c r="V380" s="191"/>
      <c r="W380" s="191"/>
      <c r="X380" s="191"/>
      <c r="Y380" s="189"/>
      <c r="Z380" s="283"/>
      <c r="AA380" s="190">
        <f>SUMIFS('Transport-DB'!S:S,'Transport-DB'!C:C,"="&amp;'Work DB'!C380,'Transport-DB'!F:F,"="&amp;'Work DB'!$AA$4)</f>
        <v>0</v>
      </c>
      <c r="AB380" s="191">
        <f>SUMIFS('Transport-DB'!S:S,'Transport-DB'!C:C,"="&amp;'Work DB'!C380,'Transport-DB'!F:F,"="&amp;'Work DB'!$AB$4)</f>
        <v>0</v>
      </c>
      <c r="AC380" s="191">
        <f>SUMIFS('Transport-DB'!S:S,'Transport-DB'!C:C,"="&amp;'Work DB'!C380,'Transport-DB'!F:F,"="&amp;'Work DB'!$AC$4)</f>
        <v>0</v>
      </c>
      <c r="AD380" s="188">
        <f>SUMIFS('Transport-DB'!S:S,'Transport-DB'!C:C,"="&amp;'Work DB'!C380,'Transport-DB'!F:F,"="&amp;'Work DB'!$AD$4)</f>
        <v>0</v>
      </c>
      <c r="AE380" s="188">
        <f>SUMIFS('Transport-DB'!S:S,'Transport-DB'!C:C,"="&amp;'Work DB'!C380,'Transport-DB'!F:F,"="&amp;'Work DB'!$AE$4)</f>
        <v>0</v>
      </c>
      <c r="AF380" s="188">
        <f>SUMIFS('Transport-DB'!S:S,'Transport-DB'!C:C,"="&amp;'Work DB'!C380,'Transport-DB'!F:F,"="&amp;'Work DB'!$AF$4)</f>
        <v>0</v>
      </c>
      <c r="AG380" s="189"/>
      <c r="AH380" s="230">
        <f>SUMIFS('Transport-DB'!T:T,'Transport-DB'!C:C,"="&amp;'Work DB'!C380)</f>
        <v>0</v>
      </c>
      <c r="AI380" s="32"/>
      <c r="AJ380" s="29"/>
      <c r="AK380" s="30">
        <f>SUMIFS(Civil_DB[بتن],Civil_DB[تاریخ],"="&amp;'Work DB'!C380)</f>
        <v>0</v>
      </c>
      <c r="AL380" s="28"/>
      <c r="AM380" s="29"/>
      <c r="AN380" s="31"/>
      <c r="AO380" s="28"/>
      <c r="AP380" s="29"/>
      <c r="AQ380" s="29"/>
      <c r="AR380" s="30"/>
      <c r="AS380" s="28"/>
      <c r="AT380" s="29"/>
      <c r="AU380" s="30"/>
      <c r="AV380" s="206"/>
      <c r="AW380" s="29"/>
      <c r="AX380" s="29"/>
      <c r="AY380" s="29"/>
      <c r="AZ380" s="29"/>
      <c r="BA380" s="29"/>
      <c r="BB380" s="29"/>
      <c r="BC380" s="30"/>
      <c r="BD380" s="283"/>
      <c r="BE380" s="283"/>
      <c r="BF380" s="283"/>
      <c r="BG380" s="283"/>
      <c r="BH380" s="32"/>
      <c r="BI380" s="56"/>
      <c r="BJ380" s="509"/>
    </row>
    <row r="381" spans="2:62" s="15" customFormat="1" ht="21" x14ac:dyDescent="0.25">
      <c r="B381" s="47"/>
      <c r="C381" s="20">
        <f t="shared" si="65"/>
        <v>45746</v>
      </c>
      <c r="D381" s="190">
        <f>SUMIFS('Transport-DB'!R:R,'Transport-DB'!C:C,"="&amp;'Work DB'!C381,'Transport-DB'!F:F,"="&amp;'Work DB'!$D$4)</f>
        <v>0</v>
      </c>
      <c r="E381" s="191">
        <f>SUMIFS('Transport-DB'!R:R,'Transport-DB'!C:C,"="&amp;'Work DB'!C381,'Transport-DB'!F:F,"="&amp;'Work DB'!$E$4)</f>
        <v>0</v>
      </c>
      <c r="F381" s="191">
        <f>SUMIFS('Transport-DB'!R:R,'Transport-DB'!C:C,"="&amp;'Work DB'!C381,'Transport-DB'!F:F,"="&amp;'Work DB'!$F$4)</f>
        <v>0</v>
      </c>
      <c r="G381" s="191">
        <f>SUMIFS('Transport-DB'!R:R,'Transport-DB'!C:C,"="&amp;'Work DB'!C381,'Transport-DB'!F:F,"="&amp;'Work DB'!$G$4)</f>
        <v>0</v>
      </c>
      <c r="H381" s="188">
        <f>SUMIFS('Transport-DB'!R:R,'Transport-DB'!C:C,"="&amp;'Work DB'!C381,'Transport-DB'!F:F,"="&amp;'Work DB'!$H$4)</f>
        <v>0</v>
      </c>
      <c r="I381" s="191">
        <f>SUMIFS('Transport-DB'!R:R,'Transport-DB'!C:C,"="&amp;'Work DB'!C381,'Transport-DB'!F:F,"="&amp;'Work DB'!$I$4)</f>
        <v>0</v>
      </c>
      <c r="J381" s="483">
        <f>SUMIFS('Transport-DB'!R:R,'Transport-DB'!C:C,"="&amp;'Work DB'!C381,'Transport-DB'!F:F,"="&amp;'Work DB'!$J$4)</f>
        <v>0</v>
      </c>
      <c r="K381" s="190">
        <f>SUMIFS('Transport-DB'!Q:Q,'Transport-DB'!C:C,"="&amp;'Work DB'!C381,'Transport-DB'!F:F,"="&amp;'Work DB'!$K$4)</f>
        <v>0</v>
      </c>
      <c r="L381" s="191">
        <f>SUMIFS('Transport-DB'!Q:Q,'Transport-DB'!C:C,"="&amp;'Work DB'!C381,'Transport-DB'!F:F,"="&amp;'Work DB'!$L$4)</f>
        <v>0</v>
      </c>
      <c r="M381" s="191">
        <f>SUMIFS('Transport-DB'!Q:Q,'Transport-DB'!C:C,"="&amp;'Work DB'!C381,'Transport-DB'!F:F,"="&amp;'Work DB'!$M$4)</f>
        <v>0</v>
      </c>
      <c r="N381" s="191">
        <f>SUMIFS('Transport-DB'!Q:Q,'Transport-DB'!C:C,"="&amp;'Work DB'!C381,'Transport-DB'!F:F,"="&amp;'Work DB'!$N$4)</f>
        <v>0</v>
      </c>
      <c r="O381" s="191">
        <f>SUMIFS('Transport-DB'!Q:Q,'Transport-DB'!C:C,"="&amp;'Work DB'!C381,'Transport-DB'!F:F,"="&amp;'Work DB'!$O$4)</f>
        <v>0</v>
      </c>
      <c r="P381" s="191">
        <f>SUMIFS('Transport-DB'!Q:Q,'Transport-DB'!C:C,"="&amp;'Work DB'!C381,'Transport-DB'!F:F,"="&amp;'Work DB'!$P$4)</f>
        <v>0</v>
      </c>
      <c r="Q381" s="188">
        <f>SUMIFS('Transport-DB'!Q:Q,'Transport-DB'!C:C,"="&amp;'Work DB'!C381,'Transport-DB'!F:F,"="&amp;'Work DB'!$Q$4)</f>
        <v>0</v>
      </c>
      <c r="R381" s="189">
        <f>SUMIFS('Transport-DB'!Q:Q,'Transport-DB'!C:C,"="&amp;'Work DB'!C381,'Transport-DB'!F:F,"="&amp;'Work DB'!$R$4)</f>
        <v>0</v>
      </c>
      <c r="S381" s="190">
        <f t="shared" si="64"/>
        <v>0</v>
      </c>
      <c r="T381" s="191">
        <f t="shared" si="66"/>
        <v>0</v>
      </c>
      <c r="U381" s="191"/>
      <c r="V381" s="191"/>
      <c r="W381" s="191"/>
      <c r="X381" s="191"/>
      <c r="Y381" s="189"/>
      <c r="Z381" s="283"/>
      <c r="AA381" s="190">
        <f>SUMIFS('Transport-DB'!S:S,'Transport-DB'!C:C,"="&amp;'Work DB'!C381,'Transport-DB'!F:F,"="&amp;'Work DB'!$AA$4)</f>
        <v>0</v>
      </c>
      <c r="AB381" s="191">
        <f>SUMIFS('Transport-DB'!S:S,'Transport-DB'!C:C,"="&amp;'Work DB'!C381,'Transport-DB'!F:F,"="&amp;'Work DB'!$AB$4)</f>
        <v>0</v>
      </c>
      <c r="AC381" s="191">
        <f>SUMIFS('Transport-DB'!S:S,'Transport-DB'!C:C,"="&amp;'Work DB'!C381,'Transport-DB'!F:F,"="&amp;'Work DB'!$AC$4)</f>
        <v>0</v>
      </c>
      <c r="AD381" s="188">
        <f>SUMIFS('Transport-DB'!S:S,'Transport-DB'!C:C,"="&amp;'Work DB'!C381,'Transport-DB'!F:F,"="&amp;'Work DB'!$AD$4)</f>
        <v>0</v>
      </c>
      <c r="AE381" s="188">
        <f>SUMIFS('Transport-DB'!S:S,'Transport-DB'!C:C,"="&amp;'Work DB'!C381,'Transport-DB'!F:F,"="&amp;'Work DB'!$AE$4)</f>
        <v>0</v>
      </c>
      <c r="AF381" s="188">
        <f>SUMIFS('Transport-DB'!S:S,'Transport-DB'!C:C,"="&amp;'Work DB'!C381,'Transport-DB'!F:F,"="&amp;'Work DB'!$AF$4)</f>
        <v>0</v>
      </c>
      <c r="AG381" s="189"/>
      <c r="AH381" s="230">
        <f>SUMIFS('Transport-DB'!T:T,'Transport-DB'!C:C,"="&amp;'Work DB'!C381)</f>
        <v>0</v>
      </c>
      <c r="AI381" s="32"/>
      <c r="AJ381" s="29"/>
      <c r="AK381" s="30">
        <f>SUMIFS(Civil_DB[بتن],Civil_DB[تاریخ],"="&amp;'Work DB'!C381)</f>
        <v>0</v>
      </c>
      <c r="AL381" s="28"/>
      <c r="AM381" s="29"/>
      <c r="AN381" s="31"/>
      <c r="AO381" s="28"/>
      <c r="AP381" s="29"/>
      <c r="AQ381" s="29"/>
      <c r="AR381" s="30"/>
      <c r="AS381" s="28"/>
      <c r="AT381" s="29"/>
      <c r="AU381" s="30"/>
      <c r="AV381" s="206"/>
      <c r="AW381" s="29"/>
      <c r="AX381" s="29"/>
      <c r="AY381" s="29"/>
      <c r="AZ381" s="29"/>
      <c r="BA381" s="29"/>
      <c r="BB381" s="29"/>
      <c r="BC381" s="30"/>
      <c r="BD381" s="283"/>
      <c r="BE381" s="283"/>
      <c r="BF381" s="283"/>
      <c r="BG381" s="283"/>
      <c r="BH381" s="32"/>
      <c r="BI381" s="56"/>
      <c r="BJ381" s="509"/>
    </row>
    <row r="382" spans="2:62" s="15" customFormat="1" ht="21" x14ac:dyDescent="0.25">
      <c r="B382" s="47"/>
      <c r="C382" s="20">
        <f t="shared" si="65"/>
        <v>45747</v>
      </c>
      <c r="D382" s="190">
        <f>SUMIFS('Transport-DB'!R:R,'Transport-DB'!C:C,"="&amp;'Work DB'!C382,'Transport-DB'!F:F,"="&amp;'Work DB'!$D$4)</f>
        <v>0</v>
      </c>
      <c r="E382" s="191">
        <f>SUMIFS('Transport-DB'!R:R,'Transport-DB'!C:C,"="&amp;'Work DB'!C382,'Transport-DB'!F:F,"="&amp;'Work DB'!$E$4)</f>
        <v>0</v>
      </c>
      <c r="F382" s="191">
        <f>SUMIFS('Transport-DB'!R:R,'Transport-DB'!C:C,"="&amp;'Work DB'!C382,'Transport-DB'!F:F,"="&amp;'Work DB'!$F$4)</f>
        <v>0</v>
      </c>
      <c r="G382" s="191">
        <f>SUMIFS('Transport-DB'!R:R,'Transport-DB'!C:C,"="&amp;'Work DB'!C382,'Transport-DB'!F:F,"="&amp;'Work DB'!$G$4)</f>
        <v>0</v>
      </c>
      <c r="H382" s="188">
        <f>SUMIFS('Transport-DB'!R:R,'Transport-DB'!C:C,"="&amp;'Work DB'!C382,'Transport-DB'!F:F,"="&amp;'Work DB'!$H$4)</f>
        <v>0</v>
      </c>
      <c r="I382" s="191">
        <f>SUMIFS('Transport-DB'!R:R,'Transport-DB'!C:C,"="&amp;'Work DB'!C382,'Transport-DB'!F:F,"="&amp;'Work DB'!$I$4)</f>
        <v>0</v>
      </c>
      <c r="J382" s="483">
        <f>SUMIFS('Transport-DB'!R:R,'Transport-DB'!C:C,"="&amp;'Work DB'!C382,'Transport-DB'!F:F,"="&amp;'Work DB'!$J$4)</f>
        <v>0</v>
      </c>
      <c r="K382" s="190">
        <f>SUMIFS('Transport-DB'!Q:Q,'Transport-DB'!C:C,"="&amp;'Work DB'!C382,'Transport-DB'!F:F,"="&amp;'Work DB'!$K$4)</f>
        <v>0</v>
      </c>
      <c r="L382" s="191">
        <f>SUMIFS('Transport-DB'!Q:Q,'Transport-DB'!C:C,"="&amp;'Work DB'!C382,'Transport-DB'!F:F,"="&amp;'Work DB'!$L$4)</f>
        <v>0</v>
      </c>
      <c r="M382" s="191">
        <f>SUMIFS('Transport-DB'!Q:Q,'Transport-DB'!C:C,"="&amp;'Work DB'!C382,'Transport-DB'!F:F,"="&amp;'Work DB'!$M$4)</f>
        <v>0</v>
      </c>
      <c r="N382" s="191">
        <f>SUMIFS('Transport-DB'!Q:Q,'Transport-DB'!C:C,"="&amp;'Work DB'!C382,'Transport-DB'!F:F,"="&amp;'Work DB'!$N$4)</f>
        <v>0</v>
      </c>
      <c r="O382" s="191">
        <f>SUMIFS('Transport-DB'!Q:Q,'Transport-DB'!C:C,"="&amp;'Work DB'!C382,'Transport-DB'!F:F,"="&amp;'Work DB'!$O$4)</f>
        <v>0</v>
      </c>
      <c r="P382" s="191">
        <f>SUMIFS('Transport-DB'!Q:Q,'Transport-DB'!C:C,"="&amp;'Work DB'!C382,'Transport-DB'!F:F,"="&amp;'Work DB'!$P$4)</f>
        <v>0</v>
      </c>
      <c r="Q382" s="188">
        <f>SUMIFS('Transport-DB'!Q:Q,'Transport-DB'!C:C,"="&amp;'Work DB'!C382,'Transport-DB'!F:F,"="&amp;'Work DB'!$Q$4)</f>
        <v>0</v>
      </c>
      <c r="R382" s="189">
        <f>SUMIFS('Transport-DB'!Q:Q,'Transport-DB'!C:C,"="&amp;'Work DB'!C382,'Transport-DB'!F:F,"="&amp;'Work DB'!$R$4)</f>
        <v>0</v>
      </c>
      <c r="S382" s="190">
        <f t="shared" si="64"/>
        <v>0</v>
      </c>
      <c r="T382" s="191">
        <f t="shared" si="66"/>
        <v>0</v>
      </c>
      <c r="U382" s="191"/>
      <c r="V382" s="191"/>
      <c r="W382" s="191"/>
      <c r="X382" s="191"/>
      <c r="Y382" s="189"/>
      <c r="Z382" s="283"/>
      <c r="AA382" s="190">
        <f>SUMIFS('Transport-DB'!S:S,'Transport-DB'!C:C,"="&amp;'Work DB'!C382,'Transport-DB'!F:F,"="&amp;'Work DB'!$AA$4)</f>
        <v>0</v>
      </c>
      <c r="AB382" s="191">
        <f>SUMIFS('Transport-DB'!S:S,'Transport-DB'!C:C,"="&amp;'Work DB'!C382,'Transport-DB'!F:F,"="&amp;'Work DB'!$AB$4)</f>
        <v>0</v>
      </c>
      <c r="AC382" s="191">
        <f>SUMIFS('Transport-DB'!S:S,'Transport-DB'!C:C,"="&amp;'Work DB'!C382,'Transport-DB'!F:F,"="&amp;'Work DB'!$AC$4)</f>
        <v>0</v>
      </c>
      <c r="AD382" s="188">
        <f>SUMIFS('Transport-DB'!S:S,'Transport-DB'!C:C,"="&amp;'Work DB'!C382,'Transport-DB'!F:F,"="&amp;'Work DB'!$AD$4)</f>
        <v>0</v>
      </c>
      <c r="AE382" s="188">
        <f>SUMIFS('Transport-DB'!S:S,'Transport-DB'!C:C,"="&amp;'Work DB'!C382,'Transport-DB'!F:F,"="&amp;'Work DB'!$AE$4)</f>
        <v>0</v>
      </c>
      <c r="AF382" s="188">
        <f>SUMIFS('Transport-DB'!S:S,'Transport-DB'!C:C,"="&amp;'Work DB'!C382,'Transport-DB'!F:F,"="&amp;'Work DB'!$AF$4)</f>
        <v>0</v>
      </c>
      <c r="AG382" s="189"/>
      <c r="AH382" s="230">
        <f>SUMIFS('Transport-DB'!T:T,'Transport-DB'!C:C,"="&amp;'Work DB'!C382)</f>
        <v>0</v>
      </c>
      <c r="AI382" s="32"/>
      <c r="AJ382" s="29"/>
      <c r="AK382" s="30">
        <f>SUMIFS(Civil_DB[بتن],Civil_DB[تاریخ],"="&amp;'Work DB'!C382)</f>
        <v>0</v>
      </c>
      <c r="AL382" s="28"/>
      <c r="AM382" s="29"/>
      <c r="AN382" s="31"/>
      <c r="AO382" s="28"/>
      <c r="AP382" s="29"/>
      <c r="AQ382" s="29"/>
      <c r="AR382" s="30"/>
      <c r="AS382" s="28"/>
      <c r="AT382" s="29"/>
      <c r="AU382" s="30"/>
      <c r="AV382" s="206"/>
      <c r="AW382" s="29"/>
      <c r="AX382" s="29"/>
      <c r="AY382" s="29"/>
      <c r="AZ382" s="29"/>
      <c r="BA382" s="29"/>
      <c r="BB382" s="29"/>
      <c r="BC382" s="30"/>
      <c r="BD382" s="283"/>
      <c r="BE382" s="283"/>
      <c r="BF382" s="283"/>
      <c r="BG382" s="283"/>
      <c r="BH382" s="32"/>
      <c r="BI382" s="56"/>
      <c r="BJ382" s="509"/>
    </row>
    <row r="383" spans="2:62" s="15" customFormat="1" ht="21" x14ac:dyDescent="0.25">
      <c r="B383" s="47"/>
      <c r="C383" s="20">
        <f t="shared" si="65"/>
        <v>45748</v>
      </c>
      <c r="D383" s="190">
        <f>SUMIFS('Transport-DB'!R:R,'Transport-DB'!C:C,"="&amp;'Work DB'!C383,'Transport-DB'!F:F,"="&amp;'Work DB'!$D$4)</f>
        <v>0</v>
      </c>
      <c r="E383" s="191">
        <f>SUMIFS('Transport-DB'!R:R,'Transport-DB'!C:C,"="&amp;'Work DB'!C383,'Transport-DB'!F:F,"="&amp;'Work DB'!$E$4)</f>
        <v>0</v>
      </c>
      <c r="F383" s="191">
        <f>SUMIFS('Transport-DB'!R:R,'Transport-DB'!C:C,"="&amp;'Work DB'!C383,'Transport-DB'!F:F,"="&amp;'Work DB'!$F$4)</f>
        <v>0</v>
      </c>
      <c r="G383" s="191">
        <f>SUMIFS('Transport-DB'!R:R,'Transport-DB'!C:C,"="&amp;'Work DB'!C383,'Transport-DB'!F:F,"="&amp;'Work DB'!$G$4)</f>
        <v>0</v>
      </c>
      <c r="H383" s="188">
        <f>SUMIFS('Transport-DB'!R:R,'Transport-DB'!C:C,"="&amp;'Work DB'!C383,'Transport-DB'!F:F,"="&amp;'Work DB'!$H$4)</f>
        <v>0</v>
      </c>
      <c r="I383" s="191">
        <f>SUMIFS('Transport-DB'!R:R,'Transport-DB'!C:C,"="&amp;'Work DB'!C383,'Transport-DB'!F:F,"="&amp;'Work DB'!$I$4)</f>
        <v>0</v>
      </c>
      <c r="J383" s="483">
        <f>SUMIFS('Transport-DB'!R:R,'Transport-DB'!C:C,"="&amp;'Work DB'!C383,'Transport-DB'!F:F,"="&amp;'Work DB'!$J$4)</f>
        <v>0</v>
      </c>
      <c r="K383" s="190">
        <f>SUMIFS('Transport-DB'!Q:Q,'Transport-DB'!C:C,"="&amp;'Work DB'!C383,'Transport-DB'!F:F,"="&amp;'Work DB'!$K$4)</f>
        <v>0</v>
      </c>
      <c r="L383" s="191">
        <f>SUMIFS('Transport-DB'!Q:Q,'Transport-DB'!C:C,"="&amp;'Work DB'!C383,'Transport-DB'!F:F,"="&amp;'Work DB'!$L$4)</f>
        <v>0</v>
      </c>
      <c r="M383" s="191">
        <f>SUMIFS('Transport-DB'!Q:Q,'Transport-DB'!C:C,"="&amp;'Work DB'!C383,'Transport-DB'!F:F,"="&amp;'Work DB'!$M$4)</f>
        <v>0</v>
      </c>
      <c r="N383" s="191">
        <f>SUMIFS('Transport-DB'!Q:Q,'Transport-DB'!C:C,"="&amp;'Work DB'!C383,'Transport-DB'!F:F,"="&amp;'Work DB'!$N$4)</f>
        <v>0</v>
      </c>
      <c r="O383" s="191">
        <f>SUMIFS('Transport-DB'!Q:Q,'Transport-DB'!C:C,"="&amp;'Work DB'!C383,'Transport-DB'!F:F,"="&amp;'Work DB'!$O$4)</f>
        <v>0</v>
      </c>
      <c r="P383" s="191">
        <f>SUMIFS('Transport-DB'!Q:Q,'Transport-DB'!C:C,"="&amp;'Work DB'!C383,'Transport-DB'!F:F,"="&amp;'Work DB'!$P$4)</f>
        <v>0</v>
      </c>
      <c r="Q383" s="188">
        <f>SUMIFS('Transport-DB'!Q:Q,'Transport-DB'!C:C,"="&amp;'Work DB'!C383,'Transport-DB'!F:F,"="&amp;'Work DB'!$Q$4)</f>
        <v>0</v>
      </c>
      <c r="R383" s="189">
        <f>SUMIFS('Transport-DB'!Q:Q,'Transport-DB'!C:C,"="&amp;'Work DB'!C383,'Transport-DB'!F:F,"="&amp;'Work DB'!$R$4)</f>
        <v>0</v>
      </c>
      <c r="S383" s="190">
        <f t="shared" si="64"/>
        <v>0</v>
      </c>
      <c r="T383" s="191">
        <f t="shared" si="66"/>
        <v>0</v>
      </c>
      <c r="U383" s="191"/>
      <c r="V383" s="191"/>
      <c r="W383" s="191"/>
      <c r="X383" s="191"/>
      <c r="Y383" s="189"/>
      <c r="Z383" s="283"/>
      <c r="AA383" s="190">
        <f>SUMIFS('Transport-DB'!S:S,'Transport-DB'!C:C,"="&amp;'Work DB'!C383,'Transport-DB'!F:F,"="&amp;'Work DB'!$AA$4)</f>
        <v>0</v>
      </c>
      <c r="AB383" s="191">
        <f>SUMIFS('Transport-DB'!S:S,'Transport-DB'!C:C,"="&amp;'Work DB'!C383,'Transport-DB'!F:F,"="&amp;'Work DB'!$AB$4)</f>
        <v>0</v>
      </c>
      <c r="AC383" s="191">
        <f>SUMIFS('Transport-DB'!S:S,'Transport-DB'!C:C,"="&amp;'Work DB'!C383,'Transport-DB'!F:F,"="&amp;'Work DB'!$AC$4)</f>
        <v>0</v>
      </c>
      <c r="AD383" s="188">
        <f>SUMIFS('Transport-DB'!S:S,'Transport-DB'!C:C,"="&amp;'Work DB'!C383,'Transport-DB'!F:F,"="&amp;'Work DB'!$AD$4)</f>
        <v>0</v>
      </c>
      <c r="AE383" s="188">
        <f>SUMIFS('Transport-DB'!S:S,'Transport-DB'!C:C,"="&amp;'Work DB'!C383,'Transport-DB'!F:F,"="&amp;'Work DB'!$AE$4)</f>
        <v>0</v>
      </c>
      <c r="AF383" s="188">
        <f>SUMIFS('Transport-DB'!S:S,'Transport-DB'!C:C,"="&amp;'Work DB'!C383,'Transport-DB'!F:F,"="&amp;'Work DB'!$AF$4)</f>
        <v>0</v>
      </c>
      <c r="AG383" s="189"/>
      <c r="AH383" s="230">
        <f>SUMIFS('Transport-DB'!T:T,'Transport-DB'!C:C,"="&amp;'Work DB'!C383)</f>
        <v>0</v>
      </c>
      <c r="AI383" s="32"/>
      <c r="AJ383" s="29"/>
      <c r="AK383" s="30">
        <f>SUMIFS(Civil_DB[بتن],Civil_DB[تاریخ],"="&amp;'Work DB'!C383)</f>
        <v>0</v>
      </c>
      <c r="AL383" s="28"/>
      <c r="AM383" s="29"/>
      <c r="AN383" s="31"/>
      <c r="AO383" s="28"/>
      <c r="AP383" s="29"/>
      <c r="AQ383" s="29"/>
      <c r="AR383" s="30"/>
      <c r="AS383" s="28"/>
      <c r="AT383" s="29"/>
      <c r="AU383" s="30"/>
      <c r="AV383" s="206"/>
      <c r="AW383" s="29"/>
      <c r="AX383" s="29"/>
      <c r="AY383" s="29"/>
      <c r="AZ383" s="29"/>
      <c r="BA383" s="29"/>
      <c r="BB383" s="29"/>
      <c r="BC383" s="30"/>
      <c r="BD383" s="283"/>
      <c r="BE383" s="283"/>
      <c r="BF383" s="283"/>
      <c r="BG383" s="283"/>
      <c r="BH383" s="32"/>
      <c r="BI383" s="56"/>
      <c r="BJ383" s="509"/>
    </row>
    <row r="384" spans="2:62" s="15" customFormat="1" ht="21" x14ac:dyDescent="0.25">
      <c r="B384" s="47"/>
      <c r="C384" s="20">
        <f t="shared" si="65"/>
        <v>45749</v>
      </c>
      <c r="D384" s="190">
        <f>SUMIFS('Transport-DB'!R:R,'Transport-DB'!C:C,"="&amp;'Work DB'!C384,'Transport-DB'!F:F,"="&amp;'Work DB'!$D$4)</f>
        <v>0</v>
      </c>
      <c r="E384" s="191">
        <f>SUMIFS('Transport-DB'!R:R,'Transport-DB'!C:C,"="&amp;'Work DB'!C384,'Transport-DB'!F:F,"="&amp;'Work DB'!$E$4)</f>
        <v>0</v>
      </c>
      <c r="F384" s="191">
        <f>SUMIFS('Transport-DB'!R:R,'Transport-DB'!C:C,"="&amp;'Work DB'!C384,'Transport-DB'!F:F,"="&amp;'Work DB'!$F$4)</f>
        <v>0</v>
      </c>
      <c r="G384" s="191">
        <f>SUMIFS('Transport-DB'!R:R,'Transport-DB'!C:C,"="&amp;'Work DB'!C384,'Transport-DB'!F:F,"="&amp;'Work DB'!$G$4)</f>
        <v>0</v>
      </c>
      <c r="H384" s="188">
        <f>SUMIFS('Transport-DB'!R:R,'Transport-DB'!C:C,"="&amp;'Work DB'!C384,'Transport-DB'!F:F,"="&amp;'Work DB'!$H$4)</f>
        <v>0</v>
      </c>
      <c r="I384" s="191">
        <f>SUMIFS('Transport-DB'!R:R,'Transport-DB'!C:C,"="&amp;'Work DB'!C384,'Transport-DB'!F:F,"="&amp;'Work DB'!$I$4)</f>
        <v>0</v>
      </c>
      <c r="J384" s="483">
        <f>SUMIFS('Transport-DB'!R:R,'Transport-DB'!C:C,"="&amp;'Work DB'!C384,'Transport-DB'!F:F,"="&amp;'Work DB'!$J$4)</f>
        <v>0</v>
      </c>
      <c r="K384" s="190">
        <f>SUMIFS('Transport-DB'!Q:Q,'Transport-DB'!C:C,"="&amp;'Work DB'!C384,'Transport-DB'!F:F,"="&amp;'Work DB'!$K$4)</f>
        <v>0</v>
      </c>
      <c r="L384" s="191">
        <f>SUMIFS('Transport-DB'!Q:Q,'Transport-DB'!C:C,"="&amp;'Work DB'!C384,'Transport-DB'!F:F,"="&amp;'Work DB'!$L$4)</f>
        <v>0</v>
      </c>
      <c r="M384" s="191">
        <f>SUMIFS('Transport-DB'!Q:Q,'Transport-DB'!C:C,"="&amp;'Work DB'!C384,'Transport-DB'!F:F,"="&amp;'Work DB'!$M$4)</f>
        <v>0</v>
      </c>
      <c r="N384" s="191">
        <f>SUMIFS('Transport-DB'!Q:Q,'Transport-DB'!C:C,"="&amp;'Work DB'!C384,'Transport-DB'!F:F,"="&amp;'Work DB'!$N$4)</f>
        <v>0</v>
      </c>
      <c r="O384" s="191">
        <f>SUMIFS('Transport-DB'!Q:Q,'Transport-DB'!C:C,"="&amp;'Work DB'!C384,'Transport-DB'!F:F,"="&amp;'Work DB'!$O$4)</f>
        <v>0</v>
      </c>
      <c r="P384" s="191">
        <f>SUMIFS('Transport-DB'!Q:Q,'Transport-DB'!C:C,"="&amp;'Work DB'!C384,'Transport-DB'!F:F,"="&amp;'Work DB'!$P$4)</f>
        <v>0</v>
      </c>
      <c r="Q384" s="188">
        <f>SUMIFS('Transport-DB'!Q:Q,'Transport-DB'!C:C,"="&amp;'Work DB'!C384,'Transport-DB'!F:F,"="&amp;'Work DB'!$Q$4)</f>
        <v>0</v>
      </c>
      <c r="R384" s="189">
        <f>SUMIFS('Transport-DB'!Q:Q,'Transport-DB'!C:C,"="&amp;'Work DB'!C384,'Transport-DB'!F:F,"="&amp;'Work DB'!$R$4)</f>
        <v>0</v>
      </c>
      <c r="S384" s="190">
        <f t="shared" si="64"/>
        <v>0</v>
      </c>
      <c r="T384" s="191">
        <f t="shared" si="66"/>
        <v>0</v>
      </c>
      <c r="U384" s="191"/>
      <c r="V384" s="191"/>
      <c r="W384" s="191"/>
      <c r="X384" s="191"/>
      <c r="Y384" s="189"/>
      <c r="Z384" s="283"/>
      <c r="AA384" s="190">
        <f>SUMIFS('Transport-DB'!S:S,'Transport-DB'!C:C,"="&amp;'Work DB'!C384,'Transport-DB'!F:F,"="&amp;'Work DB'!$AA$4)</f>
        <v>0</v>
      </c>
      <c r="AB384" s="191">
        <f>SUMIFS('Transport-DB'!S:S,'Transport-DB'!C:C,"="&amp;'Work DB'!C384,'Transport-DB'!F:F,"="&amp;'Work DB'!$AB$4)</f>
        <v>0</v>
      </c>
      <c r="AC384" s="191">
        <f>SUMIFS('Transport-DB'!S:S,'Transport-DB'!C:C,"="&amp;'Work DB'!C384,'Transport-DB'!F:F,"="&amp;'Work DB'!$AC$4)</f>
        <v>0</v>
      </c>
      <c r="AD384" s="188">
        <f>SUMIFS('Transport-DB'!S:S,'Transport-DB'!C:C,"="&amp;'Work DB'!C384,'Transport-DB'!F:F,"="&amp;'Work DB'!$AD$4)</f>
        <v>0</v>
      </c>
      <c r="AE384" s="188">
        <f>SUMIFS('Transport-DB'!S:S,'Transport-DB'!C:C,"="&amp;'Work DB'!C384,'Transport-DB'!F:F,"="&amp;'Work DB'!$AE$4)</f>
        <v>0</v>
      </c>
      <c r="AF384" s="188">
        <f>SUMIFS('Transport-DB'!S:S,'Transport-DB'!C:C,"="&amp;'Work DB'!C384,'Transport-DB'!F:F,"="&amp;'Work DB'!$AF$4)</f>
        <v>0</v>
      </c>
      <c r="AG384" s="189"/>
      <c r="AH384" s="230">
        <f>SUMIFS('Transport-DB'!T:T,'Transport-DB'!C:C,"="&amp;'Work DB'!C384)</f>
        <v>0</v>
      </c>
      <c r="AI384" s="32"/>
      <c r="AJ384" s="29"/>
      <c r="AK384" s="30">
        <f>SUMIFS(Civil_DB[بتن],Civil_DB[تاریخ],"="&amp;'Work DB'!C384)</f>
        <v>0</v>
      </c>
      <c r="AL384" s="28"/>
      <c r="AM384" s="29"/>
      <c r="AN384" s="31"/>
      <c r="AO384" s="28"/>
      <c r="AP384" s="29"/>
      <c r="AQ384" s="29"/>
      <c r="AR384" s="30"/>
      <c r="AS384" s="28"/>
      <c r="AT384" s="29"/>
      <c r="AU384" s="30"/>
      <c r="AV384" s="206"/>
      <c r="AW384" s="29"/>
      <c r="AX384" s="29"/>
      <c r="AY384" s="29"/>
      <c r="AZ384" s="29"/>
      <c r="BA384" s="29"/>
      <c r="BB384" s="29"/>
      <c r="BC384" s="30"/>
      <c r="BD384" s="283"/>
      <c r="BE384" s="283"/>
      <c r="BF384" s="283"/>
      <c r="BG384" s="283"/>
      <c r="BH384" s="32"/>
      <c r="BI384" s="56"/>
      <c r="BJ384" s="509"/>
    </row>
    <row r="385" spans="2:62" s="15" customFormat="1" ht="21" x14ac:dyDescent="0.25">
      <c r="B385" s="47"/>
      <c r="C385" s="20">
        <f t="shared" si="65"/>
        <v>45750</v>
      </c>
      <c r="D385" s="190">
        <f>SUMIFS('Transport-DB'!R:R,'Transport-DB'!C:C,"="&amp;'Work DB'!C385,'Transport-DB'!F:F,"="&amp;'Work DB'!$D$4)</f>
        <v>0</v>
      </c>
      <c r="E385" s="191">
        <f>SUMIFS('Transport-DB'!R:R,'Transport-DB'!C:C,"="&amp;'Work DB'!C385,'Transport-DB'!F:F,"="&amp;'Work DB'!$E$4)</f>
        <v>0</v>
      </c>
      <c r="F385" s="191">
        <f>SUMIFS('Transport-DB'!R:R,'Transport-DB'!C:C,"="&amp;'Work DB'!C385,'Transport-DB'!F:F,"="&amp;'Work DB'!$F$4)</f>
        <v>0</v>
      </c>
      <c r="G385" s="191">
        <f>SUMIFS('Transport-DB'!R:R,'Transport-DB'!C:C,"="&amp;'Work DB'!C385,'Transport-DB'!F:F,"="&amp;'Work DB'!$G$4)</f>
        <v>0</v>
      </c>
      <c r="H385" s="188">
        <f>SUMIFS('Transport-DB'!R:R,'Transport-DB'!C:C,"="&amp;'Work DB'!C385,'Transport-DB'!F:F,"="&amp;'Work DB'!$H$4)</f>
        <v>0</v>
      </c>
      <c r="I385" s="191">
        <f>SUMIFS('Transport-DB'!R:R,'Transport-DB'!C:C,"="&amp;'Work DB'!C385,'Transport-DB'!F:F,"="&amp;'Work DB'!$I$4)</f>
        <v>0</v>
      </c>
      <c r="J385" s="483">
        <f>SUMIFS('Transport-DB'!R:R,'Transport-DB'!C:C,"="&amp;'Work DB'!C385,'Transport-DB'!F:F,"="&amp;'Work DB'!$J$4)</f>
        <v>0</v>
      </c>
      <c r="K385" s="190">
        <f>SUMIFS('Transport-DB'!Q:Q,'Transport-DB'!C:C,"="&amp;'Work DB'!C385,'Transport-DB'!F:F,"="&amp;'Work DB'!$K$4)</f>
        <v>0</v>
      </c>
      <c r="L385" s="191">
        <f>SUMIFS('Transport-DB'!Q:Q,'Transport-DB'!C:C,"="&amp;'Work DB'!C385,'Transport-DB'!F:F,"="&amp;'Work DB'!$L$4)</f>
        <v>0</v>
      </c>
      <c r="M385" s="191">
        <f>SUMIFS('Transport-DB'!Q:Q,'Transport-DB'!C:C,"="&amp;'Work DB'!C385,'Transport-DB'!F:F,"="&amp;'Work DB'!$M$4)</f>
        <v>0</v>
      </c>
      <c r="N385" s="191">
        <f>SUMIFS('Transport-DB'!Q:Q,'Transport-DB'!C:C,"="&amp;'Work DB'!C385,'Transport-DB'!F:F,"="&amp;'Work DB'!$N$4)</f>
        <v>0</v>
      </c>
      <c r="O385" s="191">
        <f>SUMIFS('Transport-DB'!Q:Q,'Transport-DB'!C:C,"="&amp;'Work DB'!C385,'Transport-DB'!F:F,"="&amp;'Work DB'!$O$4)</f>
        <v>0</v>
      </c>
      <c r="P385" s="191">
        <f>SUMIFS('Transport-DB'!Q:Q,'Transport-DB'!C:C,"="&amp;'Work DB'!C385,'Transport-DB'!F:F,"="&amp;'Work DB'!$P$4)</f>
        <v>0</v>
      </c>
      <c r="Q385" s="188">
        <f>SUMIFS('Transport-DB'!Q:Q,'Transport-DB'!C:C,"="&amp;'Work DB'!C385,'Transport-DB'!F:F,"="&amp;'Work DB'!$Q$4)</f>
        <v>0</v>
      </c>
      <c r="R385" s="189">
        <f>SUMIFS('Transport-DB'!Q:Q,'Transport-DB'!C:C,"="&amp;'Work DB'!C385,'Transport-DB'!F:F,"="&amp;'Work DB'!$R$4)</f>
        <v>0</v>
      </c>
      <c r="S385" s="190">
        <f t="shared" si="64"/>
        <v>0</v>
      </c>
      <c r="T385" s="191">
        <f t="shared" si="66"/>
        <v>0</v>
      </c>
      <c r="U385" s="191"/>
      <c r="V385" s="191"/>
      <c r="W385" s="191"/>
      <c r="X385" s="191"/>
      <c r="Y385" s="189"/>
      <c r="Z385" s="283"/>
      <c r="AA385" s="190">
        <f>SUMIFS('Transport-DB'!S:S,'Transport-DB'!C:C,"="&amp;'Work DB'!C385,'Transport-DB'!F:F,"="&amp;'Work DB'!$AA$4)</f>
        <v>0</v>
      </c>
      <c r="AB385" s="191">
        <f>SUMIFS('Transport-DB'!S:S,'Transport-DB'!C:C,"="&amp;'Work DB'!C385,'Transport-DB'!F:F,"="&amp;'Work DB'!$AB$4)</f>
        <v>0</v>
      </c>
      <c r="AC385" s="191">
        <f>SUMIFS('Transport-DB'!S:S,'Transport-DB'!C:C,"="&amp;'Work DB'!C385,'Transport-DB'!F:F,"="&amp;'Work DB'!$AC$4)</f>
        <v>0</v>
      </c>
      <c r="AD385" s="188">
        <f>SUMIFS('Transport-DB'!S:S,'Transport-DB'!C:C,"="&amp;'Work DB'!C385,'Transport-DB'!F:F,"="&amp;'Work DB'!$AD$4)</f>
        <v>0</v>
      </c>
      <c r="AE385" s="188">
        <f>SUMIFS('Transport-DB'!S:S,'Transport-DB'!C:C,"="&amp;'Work DB'!C385,'Transport-DB'!F:F,"="&amp;'Work DB'!$AE$4)</f>
        <v>0</v>
      </c>
      <c r="AF385" s="188">
        <f>SUMIFS('Transport-DB'!S:S,'Transport-DB'!C:C,"="&amp;'Work DB'!C385,'Transport-DB'!F:F,"="&amp;'Work DB'!$AF$4)</f>
        <v>0</v>
      </c>
      <c r="AG385" s="189"/>
      <c r="AH385" s="230">
        <f>SUMIFS('Transport-DB'!T:T,'Transport-DB'!C:C,"="&amp;'Work DB'!C385)</f>
        <v>0</v>
      </c>
      <c r="AI385" s="32"/>
      <c r="AJ385" s="29"/>
      <c r="AK385" s="30">
        <f>SUMIFS(Civil_DB[بتن],Civil_DB[تاریخ],"="&amp;'Work DB'!C385)</f>
        <v>0</v>
      </c>
      <c r="AL385" s="28"/>
      <c r="AM385" s="29"/>
      <c r="AN385" s="31"/>
      <c r="AO385" s="28"/>
      <c r="AP385" s="29"/>
      <c r="AQ385" s="29"/>
      <c r="AR385" s="30"/>
      <c r="AS385" s="28"/>
      <c r="AT385" s="29"/>
      <c r="AU385" s="30"/>
      <c r="AV385" s="206"/>
      <c r="AW385" s="29"/>
      <c r="AX385" s="29"/>
      <c r="AY385" s="29"/>
      <c r="AZ385" s="29"/>
      <c r="BA385" s="29"/>
      <c r="BB385" s="29"/>
      <c r="BC385" s="30"/>
      <c r="BD385" s="283"/>
      <c r="BE385" s="283"/>
      <c r="BF385" s="283"/>
      <c r="BG385" s="283"/>
      <c r="BH385" s="32"/>
      <c r="BI385" s="56"/>
      <c r="BJ385" s="509"/>
    </row>
    <row r="386" spans="2:62" s="15" customFormat="1" ht="21" x14ac:dyDescent="0.25">
      <c r="B386" s="47"/>
      <c r="C386" s="20">
        <f t="shared" si="65"/>
        <v>45751</v>
      </c>
      <c r="D386" s="190">
        <f>SUMIFS('Transport-DB'!R:R,'Transport-DB'!C:C,"="&amp;'Work DB'!C386,'Transport-DB'!F:F,"="&amp;'Work DB'!$D$4)</f>
        <v>0</v>
      </c>
      <c r="E386" s="191">
        <f>SUMIFS('Transport-DB'!R:R,'Transport-DB'!C:C,"="&amp;'Work DB'!C386,'Transport-DB'!F:F,"="&amp;'Work DB'!$E$4)</f>
        <v>0</v>
      </c>
      <c r="F386" s="191">
        <f>SUMIFS('Transport-DB'!R:R,'Transport-DB'!C:C,"="&amp;'Work DB'!C386,'Transport-DB'!F:F,"="&amp;'Work DB'!$F$4)</f>
        <v>0</v>
      </c>
      <c r="G386" s="191">
        <f>SUMIFS('Transport-DB'!R:R,'Transport-DB'!C:C,"="&amp;'Work DB'!C386,'Transport-DB'!F:F,"="&amp;'Work DB'!$G$4)</f>
        <v>0</v>
      </c>
      <c r="H386" s="188">
        <f>SUMIFS('Transport-DB'!R:R,'Transport-DB'!C:C,"="&amp;'Work DB'!C386,'Transport-DB'!F:F,"="&amp;'Work DB'!$H$4)</f>
        <v>0</v>
      </c>
      <c r="I386" s="191">
        <f>SUMIFS('Transport-DB'!R:R,'Transport-DB'!C:C,"="&amp;'Work DB'!C386,'Transport-DB'!F:F,"="&amp;'Work DB'!$I$4)</f>
        <v>0</v>
      </c>
      <c r="J386" s="483">
        <f>SUMIFS('Transport-DB'!R:R,'Transport-DB'!C:C,"="&amp;'Work DB'!C386,'Transport-DB'!F:F,"="&amp;'Work DB'!$J$4)</f>
        <v>0</v>
      </c>
      <c r="K386" s="190">
        <f>SUMIFS('Transport-DB'!Q:Q,'Transport-DB'!C:C,"="&amp;'Work DB'!C386,'Transport-DB'!F:F,"="&amp;'Work DB'!$K$4)</f>
        <v>0</v>
      </c>
      <c r="L386" s="191">
        <f>SUMIFS('Transport-DB'!Q:Q,'Transport-DB'!C:C,"="&amp;'Work DB'!C386,'Transport-DB'!F:F,"="&amp;'Work DB'!$L$4)</f>
        <v>0</v>
      </c>
      <c r="M386" s="191">
        <f>SUMIFS('Transport-DB'!Q:Q,'Transport-DB'!C:C,"="&amp;'Work DB'!C386,'Transport-DB'!F:F,"="&amp;'Work DB'!$M$4)</f>
        <v>0</v>
      </c>
      <c r="N386" s="191">
        <f>SUMIFS('Transport-DB'!Q:Q,'Transport-DB'!C:C,"="&amp;'Work DB'!C386,'Transport-DB'!F:F,"="&amp;'Work DB'!$N$4)</f>
        <v>0</v>
      </c>
      <c r="O386" s="191">
        <f>SUMIFS('Transport-DB'!Q:Q,'Transport-DB'!C:C,"="&amp;'Work DB'!C386,'Transport-DB'!F:F,"="&amp;'Work DB'!$O$4)</f>
        <v>0</v>
      </c>
      <c r="P386" s="191">
        <f>SUMIFS('Transport-DB'!Q:Q,'Transport-DB'!C:C,"="&amp;'Work DB'!C386,'Transport-DB'!F:F,"="&amp;'Work DB'!$P$4)</f>
        <v>0</v>
      </c>
      <c r="Q386" s="188">
        <f>SUMIFS('Transport-DB'!Q:Q,'Transport-DB'!C:C,"="&amp;'Work DB'!C386,'Transport-DB'!F:F,"="&amp;'Work DB'!$Q$4)</f>
        <v>0</v>
      </c>
      <c r="R386" s="189">
        <f>SUMIFS('Transport-DB'!Q:Q,'Transport-DB'!C:C,"="&amp;'Work DB'!C386,'Transport-DB'!F:F,"="&amp;'Work DB'!$R$4)</f>
        <v>0</v>
      </c>
      <c r="S386" s="190">
        <f t="shared" si="64"/>
        <v>0</v>
      </c>
      <c r="T386" s="191">
        <f t="shared" si="66"/>
        <v>0</v>
      </c>
      <c r="U386" s="191"/>
      <c r="V386" s="191"/>
      <c r="W386" s="191"/>
      <c r="X386" s="191"/>
      <c r="Y386" s="189"/>
      <c r="Z386" s="283"/>
      <c r="AA386" s="190">
        <f>SUMIFS('Transport-DB'!S:S,'Transport-DB'!C:C,"="&amp;'Work DB'!C386,'Transport-DB'!F:F,"="&amp;'Work DB'!$AA$4)</f>
        <v>0</v>
      </c>
      <c r="AB386" s="191">
        <f>SUMIFS('Transport-DB'!S:S,'Transport-DB'!C:C,"="&amp;'Work DB'!C386,'Transport-DB'!F:F,"="&amp;'Work DB'!$AB$4)</f>
        <v>0</v>
      </c>
      <c r="AC386" s="191">
        <f>SUMIFS('Transport-DB'!S:S,'Transport-DB'!C:C,"="&amp;'Work DB'!C386,'Transport-DB'!F:F,"="&amp;'Work DB'!$AC$4)</f>
        <v>0</v>
      </c>
      <c r="AD386" s="188">
        <f>SUMIFS('Transport-DB'!S:S,'Transport-DB'!C:C,"="&amp;'Work DB'!C386,'Transport-DB'!F:F,"="&amp;'Work DB'!$AD$4)</f>
        <v>0</v>
      </c>
      <c r="AE386" s="188">
        <f>SUMIFS('Transport-DB'!S:S,'Transport-DB'!C:C,"="&amp;'Work DB'!C386,'Transport-DB'!F:F,"="&amp;'Work DB'!$AE$4)</f>
        <v>0</v>
      </c>
      <c r="AF386" s="188">
        <f>SUMIFS('Transport-DB'!S:S,'Transport-DB'!C:C,"="&amp;'Work DB'!C386,'Transport-DB'!F:F,"="&amp;'Work DB'!$AF$4)</f>
        <v>0</v>
      </c>
      <c r="AG386" s="189"/>
      <c r="AH386" s="230">
        <f>SUMIFS('Transport-DB'!T:T,'Transport-DB'!C:C,"="&amp;'Work DB'!C386)</f>
        <v>0</v>
      </c>
      <c r="AI386" s="32"/>
      <c r="AJ386" s="29"/>
      <c r="AK386" s="30">
        <f>SUMIFS(Civil_DB[بتن],Civil_DB[تاریخ],"="&amp;'Work DB'!C386)</f>
        <v>0</v>
      </c>
      <c r="AL386" s="28"/>
      <c r="AM386" s="29"/>
      <c r="AN386" s="31"/>
      <c r="AO386" s="28"/>
      <c r="AP386" s="29"/>
      <c r="AQ386" s="29"/>
      <c r="AR386" s="30"/>
      <c r="AS386" s="28"/>
      <c r="AT386" s="29"/>
      <c r="AU386" s="30"/>
      <c r="AV386" s="206"/>
      <c r="AW386" s="29"/>
      <c r="AX386" s="29"/>
      <c r="AY386" s="29"/>
      <c r="AZ386" s="29"/>
      <c r="BA386" s="29"/>
      <c r="BB386" s="29"/>
      <c r="BC386" s="30"/>
      <c r="BD386" s="283"/>
      <c r="BE386" s="283"/>
      <c r="BF386" s="283"/>
      <c r="BG386" s="283"/>
      <c r="BH386" s="32"/>
      <c r="BI386" s="56"/>
      <c r="BJ386" s="509"/>
    </row>
    <row r="387" spans="2:62" s="15" customFormat="1" ht="21" x14ac:dyDescent="0.25">
      <c r="B387" s="47"/>
      <c r="C387" s="20">
        <f t="shared" si="65"/>
        <v>45752</v>
      </c>
      <c r="D387" s="190">
        <f>SUMIFS('Transport-DB'!R:R,'Transport-DB'!C:C,"="&amp;'Work DB'!C387,'Transport-DB'!F:F,"="&amp;'Work DB'!$D$4)</f>
        <v>0</v>
      </c>
      <c r="E387" s="191">
        <f>SUMIFS('Transport-DB'!R:R,'Transport-DB'!C:C,"="&amp;'Work DB'!C387,'Transport-DB'!F:F,"="&amp;'Work DB'!$E$4)</f>
        <v>0</v>
      </c>
      <c r="F387" s="191">
        <f>SUMIFS('Transport-DB'!R:R,'Transport-DB'!C:C,"="&amp;'Work DB'!C387,'Transport-DB'!F:F,"="&amp;'Work DB'!$F$4)</f>
        <v>0</v>
      </c>
      <c r="G387" s="191">
        <f>SUMIFS('Transport-DB'!R:R,'Transport-DB'!C:C,"="&amp;'Work DB'!C387,'Transport-DB'!F:F,"="&amp;'Work DB'!$G$4)</f>
        <v>0</v>
      </c>
      <c r="H387" s="188">
        <f>SUMIFS('Transport-DB'!R:R,'Transport-DB'!C:C,"="&amp;'Work DB'!C387,'Transport-DB'!F:F,"="&amp;'Work DB'!$H$4)</f>
        <v>0</v>
      </c>
      <c r="I387" s="191">
        <f>SUMIFS('Transport-DB'!R:R,'Transport-DB'!C:C,"="&amp;'Work DB'!C387,'Transport-DB'!F:F,"="&amp;'Work DB'!$I$4)</f>
        <v>0</v>
      </c>
      <c r="J387" s="483">
        <f>SUMIFS('Transport-DB'!R:R,'Transport-DB'!C:C,"="&amp;'Work DB'!C387,'Transport-DB'!F:F,"="&amp;'Work DB'!$J$4)</f>
        <v>0</v>
      </c>
      <c r="K387" s="190">
        <f>SUMIFS('Transport-DB'!Q:Q,'Transport-DB'!C:C,"="&amp;'Work DB'!C387,'Transport-DB'!F:F,"="&amp;'Work DB'!$K$4)</f>
        <v>0</v>
      </c>
      <c r="L387" s="191">
        <f>SUMIFS('Transport-DB'!Q:Q,'Transport-DB'!C:C,"="&amp;'Work DB'!C387,'Transport-DB'!F:F,"="&amp;'Work DB'!$L$4)</f>
        <v>0</v>
      </c>
      <c r="M387" s="191">
        <f>SUMIFS('Transport-DB'!Q:Q,'Transport-DB'!C:C,"="&amp;'Work DB'!C387,'Transport-DB'!F:F,"="&amp;'Work DB'!$M$4)</f>
        <v>0</v>
      </c>
      <c r="N387" s="191">
        <f>SUMIFS('Transport-DB'!Q:Q,'Transport-DB'!C:C,"="&amp;'Work DB'!C387,'Transport-DB'!F:F,"="&amp;'Work DB'!$N$4)</f>
        <v>0</v>
      </c>
      <c r="O387" s="191">
        <f>SUMIFS('Transport-DB'!Q:Q,'Transport-DB'!C:C,"="&amp;'Work DB'!C387,'Transport-DB'!F:F,"="&amp;'Work DB'!$O$4)</f>
        <v>0</v>
      </c>
      <c r="P387" s="191">
        <f>SUMIFS('Transport-DB'!Q:Q,'Transport-DB'!C:C,"="&amp;'Work DB'!C387,'Transport-DB'!F:F,"="&amp;'Work DB'!$P$4)</f>
        <v>0</v>
      </c>
      <c r="Q387" s="188">
        <f>SUMIFS('Transport-DB'!Q:Q,'Transport-DB'!C:C,"="&amp;'Work DB'!C387,'Transport-DB'!F:F,"="&amp;'Work DB'!$Q$4)</f>
        <v>0</v>
      </c>
      <c r="R387" s="189">
        <f>SUMIFS('Transport-DB'!Q:Q,'Transport-DB'!C:C,"="&amp;'Work DB'!C387,'Transport-DB'!F:F,"="&amp;'Work DB'!$R$4)</f>
        <v>0</v>
      </c>
      <c r="S387" s="190">
        <f t="shared" si="64"/>
        <v>0</v>
      </c>
      <c r="T387" s="191">
        <f t="shared" si="66"/>
        <v>0</v>
      </c>
      <c r="U387" s="191"/>
      <c r="V387" s="191"/>
      <c r="W387" s="191"/>
      <c r="X387" s="191"/>
      <c r="Y387" s="189"/>
      <c r="Z387" s="283"/>
      <c r="AA387" s="190">
        <f>SUMIFS('Transport-DB'!S:S,'Transport-DB'!C:C,"="&amp;'Work DB'!C387,'Transport-DB'!F:F,"="&amp;'Work DB'!$AA$4)</f>
        <v>0</v>
      </c>
      <c r="AB387" s="191">
        <f>SUMIFS('Transport-DB'!S:S,'Transport-DB'!C:C,"="&amp;'Work DB'!C387,'Transport-DB'!F:F,"="&amp;'Work DB'!$AB$4)</f>
        <v>0</v>
      </c>
      <c r="AC387" s="191">
        <f>SUMIFS('Transport-DB'!S:S,'Transport-DB'!C:C,"="&amp;'Work DB'!C387,'Transport-DB'!F:F,"="&amp;'Work DB'!$AC$4)</f>
        <v>0</v>
      </c>
      <c r="AD387" s="188">
        <f>SUMIFS('Transport-DB'!S:S,'Transport-DB'!C:C,"="&amp;'Work DB'!C387,'Transport-DB'!F:F,"="&amp;'Work DB'!$AD$4)</f>
        <v>0</v>
      </c>
      <c r="AE387" s="188">
        <f>SUMIFS('Transport-DB'!S:S,'Transport-DB'!C:C,"="&amp;'Work DB'!C387,'Transport-DB'!F:F,"="&amp;'Work DB'!$AE$4)</f>
        <v>0</v>
      </c>
      <c r="AF387" s="188">
        <f>SUMIFS('Transport-DB'!S:S,'Transport-DB'!C:C,"="&amp;'Work DB'!C387,'Transport-DB'!F:F,"="&amp;'Work DB'!$AF$4)</f>
        <v>0</v>
      </c>
      <c r="AG387" s="189"/>
      <c r="AH387" s="230">
        <f>SUMIFS('Transport-DB'!T:T,'Transport-DB'!C:C,"="&amp;'Work DB'!C387)</f>
        <v>0</v>
      </c>
      <c r="AI387" s="32"/>
      <c r="AJ387" s="29"/>
      <c r="AK387" s="30">
        <f>SUMIFS(Civil_DB[بتن],Civil_DB[تاریخ],"="&amp;'Work DB'!C387)</f>
        <v>0</v>
      </c>
      <c r="AL387" s="28"/>
      <c r="AM387" s="29"/>
      <c r="AN387" s="31"/>
      <c r="AO387" s="28"/>
      <c r="AP387" s="29"/>
      <c r="AQ387" s="29"/>
      <c r="AR387" s="30"/>
      <c r="AS387" s="28"/>
      <c r="AT387" s="29"/>
      <c r="AU387" s="30"/>
      <c r="AV387" s="206"/>
      <c r="AW387" s="29"/>
      <c r="AX387" s="29"/>
      <c r="AY387" s="29"/>
      <c r="AZ387" s="29"/>
      <c r="BA387" s="29"/>
      <c r="BB387" s="29"/>
      <c r="BC387" s="30"/>
      <c r="BD387" s="283"/>
      <c r="BE387" s="283"/>
      <c r="BF387" s="283"/>
      <c r="BG387" s="283"/>
      <c r="BH387" s="32"/>
      <c r="BI387" s="56"/>
      <c r="BJ387" s="509"/>
    </row>
    <row r="388" spans="2:62" s="15" customFormat="1" ht="21" x14ac:dyDescent="0.25">
      <c r="B388" s="47"/>
      <c r="C388" s="20">
        <f t="shared" si="65"/>
        <v>45753</v>
      </c>
      <c r="D388" s="190">
        <f>SUMIFS('Transport-DB'!R:R,'Transport-DB'!C:C,"="&amp;'Work DB'!C388,'Transport-DB'!F:F,"="&amp;'Work DB'!$D$4)</f>
        <v>0</v>
      </c>
      <c r="E388" s="191">
        <f>SUMIFS('Transport-DB'!R:R,'Transport-DB'!C:C,"="&amp;'Work DB'!C388,'Transport-DB'!F:F,"="&amp;'Work DB'!$E$4)</f>
        <v>0</v>
      </c>
      <c r="F388" s="191">
        <f>SUMIFS('Transport-DB'!R:R,'Transport-DB'!C:C,"="&amp;'Work DB'!C388,'Transport-DB'!F:F,"="&amp;'Work DB'!$F$4)</f>
        <v>0</v>
      </c>
      <c r="G388" s="191">
        <f>SUMIFS('Transport-DB'!R:R,'Transport-DB'!C:C,"="&amp;'Work DB'!C388,'Transport-DB'!F:F,"="&amp;'Work DB'!$G$4)</f>
        <v>0</v>
      </c>
      <c r="H388" s="188">
        <f>SUMIFS('Transport-DB'!R:R,'Transport-DB'!C:C,"="&amp;'Work DB'!C388,'Transport-DB'!F:F,"="&amp;'Work DB'!$H$4)</f>
        <v>0</v>
      </c>
      <c r="I388" s="191">
        <f>SUMIFS('Transport-DB'!R:R,'Transport-DB'!C:C,"="&amp;'Work DB'!C388,'Transport-DB'!F:F,"="&amp;'Work DB'!$I$4)</f>
        <v>0</v>
      </c>
      <c r="J388" s="483">
        <f>SUMIFS('Transport-DB'!R:R,'Transport-DB'!C:C,"="&amp;'Work DB'!C388,'Transport-DB'!F:F,"="&amp;'Work DB'!$J$4)</f>
        <v>0</v>
      </c>
      <c r="K388" s="190">
        <f>SUMIFS('Transport-DB'!Q:Q,'Transport-DB'!C:C,"="&amp;'Work DB'!C388,'Transport-DB'!F:F,"="&amp;'Work DB'!$K$4)</f>
        <v>0</v>
      </c>
      <c r="L388" s="191">
        <f>SUMIFS('Transport-DB'!Q:Q,'Transport-DB'!C:C,"="&amp;'Work DB'!C388,'Transport-DB'!F:F,"="&amp;'Work DB'!$L$4)</f>
        <v>0</v>
      </c>
      <c r="M388" s="191">
        <f>SUMIFS('Transport-DB'!Q:Q,'Transport-DB'!C:C,"="&amp;'Work DB'!C388,'Transport-DB'!F:F,"="&amp;'Work DB'!$M$4)</f>
        <v>0</v>
      </c>
      <c r="N388" s="191">
        <f>SUMIFS('Transport-DB'!Q:Q,'Transport-DB'!C:C,"="&amp;'Work DB'!C388,'Transport-DB'!F:F,"="&amp;'Work DB'!$N$4)</f>
        <v>0</v>
      </c>
      <c r="O388" s="191">
        <f>SUMIFS('Transport-DB'!Q:Q,'Transport-DB'!C:C,"="&amp;'Work DB'!C388,'Transport-DB'!F:F,"="&amp;'Work DB'!$O$4)</f>
        <v>0</v>
      </c>
      <c r="P388" s="191">
        <f>SUMIFS('Transport-DB'!Q:Q,'Transport-DB'!C:C,"="&amp;'Work DB'!C388,'Transport-DB'!F:F,"="&amp;'Work DB'!$P$4)</f>
        <v>0</v>
      </c>
      <c r="Q388" s="188">
        <f>SUMIFS('Transport-DB'!Q:Q,'Transport-DB'!C:C,"="&amp;'Work DB'!C388,'Transport-DB'!F:F,"="&amp;'Work DB'!$Q$4)</f>
        <v>0</v>
      </c>
      <c r="R388" s="189">
        <f>SUMIFS('Transport-DB'!Q:Q,'Transport-DB'!C:C,"="&amp;'Work DB'!C388,'Transport-DB'!F:F,"="&amp;'Work DB'!$R$4)</f>
        <v>0</v>
      </c>
      <c r="S388" s="190">
        <f t="shared" si="64"/>
        <v>0</v>
      </c>
      <c r="T388" s="191">
        <f t="shared" si="66"/>
        <v>0</v>
      </c>
      <c r="U388" s="191"/>
      <c r="V388" s="191"/>
      <c r="W388" s="191"/>
      <c r="X388" s="191"/>
      <c r="Y388" s="189"/>
      <c r="Z388" s="283"/>
      <c r="AA388" s="190">
        <f>SUMIFS('Transport-DB'!S:S,'Transport-DB'!C:C,"="&amp;'Work DB'!C388,'Transport-DB'!F:F,"="&amp;'Work DB'!$AA$4)</f>
        <v>0</v>
      </c>
      <c r="AB388" s="191">
        <f>SUMIFS('Transport-DB'!S:S,'Transport-DB'!C:C,"="&amp;'Work DB'!C388,'Transport-DB'!F:F,"="&amp;'Work DB'!$AB$4)</f>
        <v>0</v>
      </c>
      <c r="AC388" s="191">
        <f>SUMIFS('Transport-DB'!S:S,'Transport-DB'!C:C,"="&amp;'Work DB'!C388,'Transport-DB'!F:F,"="&amp;'Work DB'!$AC$4)</f>
        <v>0</v>
      </c>
      <c r="AD388" s="188">
        <f>SUMIFS('Transport-DB'!S:S,'Transport-DB'!C:C,"="&amp;'Work DB'!C388,'Transport-DB'!F:F,"="&amp;'Work DB'!$AD$4)</f>
        <v>0</v>
      </c>
      <c r="AE388" s="188">
        <f>SUMIFS('Transport-DB'!S:S,'Transport-DB'!C:C,"="&amp;'Work DB'!C388,'Transport-DB'!F:F,"="&amp;'Work DB'!$AE$4)</f>
        <v>0</v>
      </c>
      <c r="AF388" s="188">
        <f>SUMIFS('Transport-DB'!S:S,'Transport-DB'!C:C,"="&amp;'Work DB'!C388,'Transport-DB'!F:F,"="&amp;'Work DB'!$AF$4)</f>
        <v>0</v>
      </c>
      <c r="AG388" s="189"/>
      <c r="AH388" s="230">
        <f>SUMIFS('Transport-DB'!T:T,'Transport-DB'!C:C,"="&amp;'Work DB'!C388)</f>
        <v>0</v>
      </c>
      <c r="AI388" s="32"/>
      <c r="AJ388" s="29"/>
      <c r="AK388" s="30">
        <f>SUMIFS(Civil_DB[بتن],Civil_DB[تاریخ],"="&amp;'Work DB'!C388)</f>
        <v>0</v>
      </c>
      <c r="AL388" s="28"/>
      <c r="AM388" s="29"/>
      <c r="AN388" s="31"/>
      <c r="AO388" s="28"/>
      <c r="AP388" s="29"/>
      <c r="AQ388" s="29"/>
      <c r="AR388" s="30"/>
      <c r="AS388" s="28"/>
      <c r="AT388" s="29"/>
      <c r="AU388" s="30"/>
      <c r="AV388" s="206"/>
      <c r="AW388" s="29"/>
      <c r="AX388" s="29"/>
      <c r="AY388" s="29"/>
      <c r="AZ388" s="29"/>
      <c r="BA388" s="29"/>
      <c r="BB388" s="29"/>
      <c r="BC388" s="30"/>
      <c r="BD388" s="283"/>
      <c r="BE388" s="283"/>
      <c r="BF388" s="283"/>
      <c r="BG388" s="283"/>
      <c r="BH388" s="32"/>
      <c r="BI388" s="56"/>
      <c r="BJ388" s="509"/>
    </row>
    <row r="389" spans="2:62" s="15" customFormat="1" ht="21" x14ac:dyDescent="0.25">
      <c r="B389" s="47"/>
      <c r="C389" s="20">
        <f t="shared" si="65"/>
        <v>45754</v>
      </c>
      <c r="D389" s="190">
        <f>SUMIFS('Transport-DB'!R:R,'Transport-DB'!C:C,"="&amp;'Work DB'!C389,'Transport-DB'!F:F,"="&amp;'Work DB'!$D$4)</f>
        <v>0</v>
      </c>
      <c r="E389" s="191">
        <f>SUMIFS('Transport-DB'!R:R,'Transport-DB'!C:C,"="&amp;'Work DB'!C389,'Transport-DB'!F:F,"="&amp;'Work DB'!$E$4)</f>
        <v>0</v>
      </c>
      <c r="F389" s="191">
        <f>SUMIFS('Transport-DB'!R:R,'Transport-DB'!C:C,"="&amp;'Work DB'!C389,'Transport-DB'!F:F,"="&amp;'Work DB'!$F$4)</f>
        <v>0</v>
      </c>
      <c r="G389" s="191">
        <f>SUMIFS('Transport-DB'!R:R,'Transport-DB'!C:C,"="&amp;'Work DB'!C389,'Transport-DB'!F:F,"="&amp;'Work DB'!$G$4)</f>
        <v>0</v>
      </c>
      <c r="H389" s="188">
        <f>SUMIFS('Transport-DB'!R:R,'Transport-DB'!C:C,"="&amp;'Work DB'!C389,'Transport-DB'!F:F,"="&amp;'Work DB'!$H$4)</f>
        <v>0</v>
      </c>
      <c r="I389" s="191">
        <f>SUMIFS('Transport-DB'!R:R,'Transport-DB'!C:C,"="&amp;'Work DB'!C389,'Transport-DB'!F:F,"="&amp;'Work DB'!$I$4)</f>
        <v>0</v>
      </c>
      <c r="J389" s="483">
        <f>SUMIFS('Transport-DB'!R:R,'Transport-DB'!C:C,"="&amp;'Work DB'!C389,'Transport-DB'!F:F,"="&amp;'Work DB'!$J$4)</f>
        <v>0</v>
      </c>
      <c r="K389" s="190">
        <f>SUMIFS('Transport-DB'!Q:Q,'Transport-DB'!C:C,"="&amp;'Work DB'!C389,'Transport-DB'!F:F,"="&amp;'Work DB'!$K$4)</f>
        <v>0</v>
      </c>
      <c r="L389" s="191">
        <f>SUMIFS('Transport-DB'!Q:Q,'Transport-DB'!C:C,"="&amp;'Work DB'!C389,'Transport-DB'!F:F,"="&amp;'Work DB'!$L$4)</f>
        <v>0</v>
      </c>
      <c r="M389" s="191">
        <f>SUMIFS('Transport-DB'!Q:Q,'Transport-DB'!C:C,"="&amp;'Work DB'!C389,'Transport-DB'!F:F,"="&amp;'Work DB'!$M$4)</f>
        <v>0</v>
      </c>
      <c r="N389" s="191">
        <f>SUMIFS('Transport-DB'!Q:Q,'Transport-DB'!C:C,"="&amp;'Work DB'!C389,'Transport-DB'!F:F,"="&amp;'Work DB'!$N$4)</f>
        <v>0</v>
      </c>
      <c r="O389" s="191">
        <f>SUMIFS('Transport-DB'!Q:Q,'Transport-DB'!C:C,"="&amp;'Work DB'!C389,'Transport-DB'!F:F,"="&amp;'Work DB'!$O$4)</f>
        <v>0</v>
      </c>
      <c r="P389" s="191">
        <f>SUMIFS('Transport-DB'!Q:Q,'Transport-DB'!C:C,"="&amp;'Work DB'!C389,'Transport-DB'!F:F,"="&amp;'Work DB'!$P$4)</f>
        <v>0</v>
      </c>
      <c r="Q389" s="188">
        <f>SUMIFS('Transport-DB'!Q:Q,'Transport-DB'!C:C,"="&amp;'Work DB'!C389,'Transport-DB'!F:F,"="&amp;'Work DB'!$Q$4)</f>
        <v>0</v>
      </c>
      <c r="R389" s="189">
        <f>SUMIFS('Transport-DB'!Q:Q,'Transport-DB'!C:C,"="&amp;'Work DB'!C389,'Transport-DB'!F:F,"="&amp;'Work DB'!$R$4)</f>
        <v>0</v>
      </c>
      <c r="S389" s="190">
        <f t="shared" ref="S389:S452" si="67">SUM(D389:I389)+SUM(K389:Q389)-M389</f>
        <v>0</v>
      </c>
      <c r="T389" s="191">
        <f t="shared" si="66"/>
        <v>0</v>
      </c>
      <c r="U389" s="191"/>
      <c r="V389" s="191"/>
      <c r="W389" s="191"/>
      <c r="X389" s="191"/>
      <c r="Y389" s="189"/>
      <c r="Z389" s="283"/>
      <c r="AA389" s="190">
        <f>SUMIFS('Transport-DB'!S:S,'Transport-DB'!C:C,"="&amp;'Work DB'!C389,'Transport-DB'!F:F,"="&amp;'Work DB'!$AA$4)</f>
        <v>0</v>
      </c>
      <c r="AB389" s="191">
        <f>SUMIFS('Transport-DB'!S:S,'Transport-DB'!C:C,"="&amp;'Work DB'!C389,'Transport-DB'!F:F,"="&amp;'Work DB'!$AB$4)</f>
        <v>0</v>
      </c>
      <c r="AC389" s="191">
        <f>SUMIFS('Transport-DB'!S:S,'Transport-DB'!C:C,"="&amp;'Work DB'!C389,'Transport-DB'!F:F,"="&amp;'Work DB'!$AC$4)</f>
        <v>0</v>
      </c>
      <c r="AD389" s="188">
        <f>SUMIFS('Transport-DB'!S:S,'Transport-DB'!C:C,"="&amp;'Work DB'!C389,'Transport-DB'!F:F,"="&amp;'Work DB'!$AD$4)</f>
        <v>0</v>
      </c>
      <c r="AE389" s="188">
        <f>SUMIFS('Transport-DB'!S:S,'Transport-DB'!C:C,"="&amp;'Work DB'!C389,'Transport-DB'!F:F,"="&amp;'Work DB'!$AE$4)</f>
        <v>0</v>
      </c>
      <c r="AF389" s="188">
        <f>SUMIFS('Transport-DB'!S:S,'Transport-DB'!C:C,"="&amp;'Work DB'!C389,'Transport-DB'!F:F,"="&amp;'Work DB'!$AF$4)</f>
        <v>0</v>
      </c>
      <c r="AG389" s="189"/>
      <c r="AH389" s="230">
        <f>SUMIFS('Transport-DB'!T:T,'Transport-DB'!C:C,"="&amp;'Work DB'!C389)</f>
        <v>0</v>
      </c>
      <c r="AI389" s="32"/>
      <c r="AJ389" s="29"/>
      <c r="AK389" s="30">
        <f>SUMIFS(Civil_DB[بتن],Civil_DB[تاریخ],"="&amp;'Work DB'!C389)</f>
        <v>0</v>
      </c>
      <c r="AL389" s="28"/>
      <c r="AM389" s="29"/>
      <c r="AN389" s="31"/>
      <c r="AO389" s="28"/>
      <c r="AP389" s="29"/>
      <c r="AQ389" s="29"/>
      <c r="AR389" s="30"/>
      <c r="AS389" s="28"/>
      <c r="AT389" s="29"/>
      <c r="AU389" s="30"/>
      <c r="AV389" s="206"/>
      <c r="AW389" s="29"/>
      <c r="AX389" s="29"/>
      <c r="AY389" s="29"/>
      <c r="AZ389" s="29"/>
      <c r="BA389" s="29"/>
      <c r="BB389" s="29"/>
      <c r="BC389" s="30"/>
      <c r="BD389" s="283"/>
      <c r="BE389" s="283"/>
      <c r="BF389" s="283"/>
      <c r="BG389" s="283"/>
      <c r="BH389" s="32"/>
      <c r="BI389" s="56"/>
      <c r="BJ389" s="509"/>
    </row>
    <row r="390" spans="2:62" s="15" customFormat="1" ht="21" x14ac:dyDescent="0.25">
      <c r="B390" s="47"/>
      <c r="C390" s="20">
        <f t="shared" si="65"/>
        <v>45755</v>
      </c>
      <c r="D390" s="190">
        <f>SUMIFS('Transport-DB'!R:R,'Transport-DB'!C:C,"="&amp;'Work DB'!C390,'Transport-DB'!F:F,"="&amp;'Work DB'!$D$4)</f>
        <v>0</v>
      </c>
      <c r="E390" s="191">
        <f>SUMIFS('Transport-DB'!R:R,'Transport-DB'!C:C,"="&amp;'Work DB'!C390,'Transport-DB'!F:F,"="&amp;'Work DB'!$E$4)</f>
        <v>0</v>
      </c>
      <c r="F390" s="191">
        <f>SUMIFS('Transport-DB'!R:R,'Transport-DB'!C:C,"="&amp;'Work DB'!C390,'Transport-DB'!F:F,"="&amp;'Work DB'!$F$4)</f>
        <v>0</v>
      </c>
      <c r="G390" s="191">
        <f>SUMIFS('Transport-DB'!R:R,'Transport-DB'!C:C,"="&amp;'Work DB'!C390,'Transport-DB'!F:F,"="&amp;'Work DB'!$G$4)</f>
        <v>0</v>
      </c>
      <c r="H390" s="188">
        <f>SUMIFS('Transport-DB'!R:R,'Transport-DB'!C:C,"="&amp;'Work DB'!C390,'Transport-DB'!F:F,"="&amp;'Work DB'!$H$4)</f>
        <v>0</v>
      </c>
      <c r="I390" s="191">
        <f>SUMIFS('Transport-DB'!R:R,'Transport-DB'!C:C,"="&amp;'Work DB'!C390,'Transport-DB'!F:F,"="&amp;'Work DB'!$I$4)</f>
        <v>0</v>
      </c>
      <c r="J390" s="483">
        <f>SUMIFS('Transport-DB'!R:R,'Transport-DB'!C:C,"="&amp;'Work DB'!C390,'Transport-DB'!F:F,"="&amp;'Work DB'!$J$4)</f>
        <v>0</v>
      </c>
      <c r="K390" s="190">
        <f>SUMIFS('Transport-DB'!Q:Q,'Transport-DB'!C:C,"="&amp;'Work DB'!C390,'Transport-DB'!F:F,"="&amp;'Work DB'!$K$4)</f>
        <v>0</v>
      </c>
      <c r="L390" s="191">
        <f>SUMIFS('Transport-DB'!Q:Q,'Transport-DB'!C:C,"="&amp;'Work DB'!C390,'Transport-DB'!F:F,"="&amp;'Work DB'!$L$4)</f>
        <v>0</v>
      </c>
      <c r="M390" s="191">
        <f>SUMIFS('Transport-DB'!Q:Q,'Transport-DB'!C:C,"="&amp;'Work DB'!C390,'Transport-DB'!F:F,"="&amp;'Work DB'!$M$4)</f>
        <v>0</v>
      </c>
      <c r="N390" s="191">
        <f>SUMIFS('Transport-DB'!Q:Q,'Transport-DB'!C:C,"="&amp;'Work DB'!C390,'Transport-DB'!F:F,"="&amp;'Work DB'!$N$4)</f>
        <v>0</v>
      </c>
      <c r="O390" s="191">
        <f>SUMIFS('Transport-DB'!Q:Q,'Transport-DB'!C:C,"="&amp;'Work DB'!C390,'Transport-DB'!F:F,"="&amp;'Work DB'!$O$4)</f>
        <v>0</v>
      </c>
      <c r="P390" s="191">
        <f>SUMIFS('Transport-DB'!Q:Q,'Transport-DB'!C:C,"="&amp;'Work DB'!C390,'Transport-DB'!F:F,"="&amp;'Work DB'!$P$4)</f>
        <v>0</v>
      </c>
      <c r="Q390" s="188">
        <f>SUMIFS('Transport-DB'!Q:Q,'Transport-DB'!C:C,"="&amp;'Work DB'!C390,'Transport-DB'!F:F,"="&amp;'Work DB'!$Q$4)</f>
        <v>0</v>
      </c>
      <c r="R390" s="189">
        <f>SUMIFS('Transport-DB'!Q:Q,'Transport-DB'!C:C,"="&amp;'Work DB'!C390,'Transport-DB'!F:F,"="&amp;'Work DB'!$R$4)</f>
        <v>0</v>
      </c>
      <c r="S390" s="190">
        <f t="shared" si="67"/>
        <v>0</v>
      </c>
      <c r="T390" s="191">
        <f t="shared" si="66"/>
        <v>0</v>
      </c>
      <c r="U390" s="191"/>
      <c r="V390" s="191"/>
      <c r="W390" s="191"/>
      <c r="X390" s="191"/>
      <c r="Y390" s="189"/>
      <c r="Z390" s="283"/>
      <c r="AA390" s="190">
        <f>SUMIFS('Transport-DB'!S:S,'Transport-DB'!C:C,"="&amp;'Work DB'!C390,'Transport-DB'!F:F,"="&amp;'Work DB'!$AA$4)</f>
        <v>0</v>
      </c>
      <c r="AB390" s="191">
        <f>SUMIFS('Transport-DB'!S:S,'Transport-DB'!C:C,"="&amp;'Work DB'!C390,'Transport-DB'!F:F,"="&amp;'Work DB'!$AB$4)</f>
        <v>0</v>
      </c>
      <c r="AC390" s="191">
        <f>SUMIFS('Transport-DB'!S:S,'Transport-DB'!C:C,"="&amp;'Work DB'!C390,'Transport-DB'!F:F,"="&amp;'Work DB'!$AC$4)</f>
        <v>0</v>
      </c>
      <c r="AD390" s="188">
        <f>SUMIFS('Transport-DB'!S:S,'Transport-DB'!C:C,"="&amp;'Work DB'!C390,'Transport-DB'!F:F,"="&amp;'Work DB'!$AD$4)</f>
        <v>0</v>
      </c>
      <c r="AE390" s="188">
        <f>SUMIFS('Transport-DB'!S:S,'Transport-DB'!C:C,"="&amp;'Work DB'!C390,'Transport-DB'!F:F,"="&amp;'Work DB'!$AE$4)</f>
        <v>0</v>
      </c>
      <c r="AF390" s="188">
        <f>SUMIFS('Transport-DB'!S:S,'Transport-DB'!C:C,"="&amp;'Work DB'!C390,'Transport-DB'!F:F,"="&amp;'Work DB'!$AF$4)</f>
        <v>0</v>
      </c>
      <c r="AG390" s="189"/>
      <c r="AH390" s="230">
        <f>SUMIFS('Transport-DB'!T:T,'Transport-DB'!C:C,"="&amp;'Work DB'!C390)</f>
        <v>0</v>
      </c>
      <c r="AI390" s="32"/>
      <c r="AJ390" s="29"/>
      <c r="AK390" s="30">
        <f>SUMIFS(Civil_DB[بتن],Civil_DB[تاریخ],"="&amp;'Work DB'!C390)</f>
        <v>0</v>
      </c>
      <c r="AL390" s="28"/>
      <c r="AM390" s="29"/>
      <c r="AN390" s="31"/>
      <c r="AO390" s="28"/>
      <c r="AP390" s="29"/>
      <c r="AQ390" s="29"/>
      <c r="AR390" s="30"/>
      <c r="AS390" s="28"/>
      <c r="AT390" s="29"/>
      <c r="AU390" s="30"/>
      <c r="AV390" s="206"/>
      <c r="AW390" s="29"/>
      <c r="AX390" s="29"/>
      <c r="AY390" s="29"/>
      <c r="AZ390" s="29"/>
      <c r="BA390" s="29"/>
      <c r="BB390" s="29"/>
      <c r="BC390" s="30"/>
      <c r="BD390" s="283"/>
      <c r="BE390" s="283"/>
      <c r="BF390" s="283"/>
      <c r="BG390" s="283"/>
      <c r="BH390" s="32"/>
      <c r="BI390" s="56"/>
      <c r="BJ390" s="509"/>
    </row>
    <row r="391" spans="2:62" s="15" customFormat="1" ht="21" x14ac:dyDescent="0.25">
      <c r="B391" s="47"/>
      <c r="C391" s="20">
        <f t="shared" si="65"/>
        <v>45756</v>
      </c>
      <c r="D391" s="190">
        <f>SUMIFS('Transport-DB'!R:R,'Transport-DB'!C:C,"="&amp;'Work DB'!C391,'Transport-DB'!F:F,"="&amp;'Work DB'!$D$4)</f>
        <v>0</v>
      </c>
      <c r="E391" s="191">
        <f>SUMIFS('Transport-DB'!R:R,'Transport-DB'!C:C,"="&amp;'Work DB'!C391,'Transport-DB'!F:F,"="&amp;'Work DB'!$E$4)</f>
        <v>0</v>
      </c>
      <c r="F391" s="191">
        <f>SUMIFS('Transport-DB'!R:R,'Transport-DB'!C:C,"="&amp;'Work DB'!C391,'Transport-DB'!F:F,"="&amp;'Work DB'!$F$4)</f>
        <v>0</v>
      </c>
      <c r="G391" s="191">
        <f>SUMIFS('Transport-DB'!R:R,'Transport-DB'!C:C,"="&amp;'Work DB'!C391,'Transport-DB'!F:F,"="&amp;'Work DB'!$G$4)</f>
        <v>0</v>
      </c>
      <c r="H391" s="188">
        <f>SUMIFS('Transport-DB'!R:R,'Transport-DB'!C:C,"="&amp;'Work DB'!C391,'Transport-DB'!F:F,"="&amp;'Work DB'!$H$4)</f>
        <v>0</v>
      </c>
      <c r="I391" s="191">
        <f>SUMIFS('Transport-DB'!R:R,'Transport-DB'!C:C,"="&amp;'Work DB'!C391,'Transport-DB'!F:F,"="&amp;'Work DB'!$I$4)</f>
        <v>0</v>
      </c>
      <c r="J391" s="483">
        <f>SUMIFS('Transport-DB'!R:R,'Transport-DB'!C:C,"="&amp;'Work DB'!C391,'Transport-DB'!F:F,"="&amp;'Work DB'!$J$4)</f>
        <v>0</v>
      </c>
      <c r="K391" s="190">
        <f>SUMIFS('Transport-DB'!Q:Q,'Transport-DB'!C:C,"="&amp;'Work DB'!C391,'Transport-DB'!F:F,"="&amp;'Work DB'!$K$4)</f>
        <v>0</v>
      </c>
      <c r="L391" s="191">
        <f>SUMIFS('Transport-DB'!Q:Q,'Transport-DB'!C:C,"="&amp;'Work DB'!C391,'Transport-DB'!F:F,"="&amp;'Work DB'!$L$4)</f>
        <v>0</v>
      </c>
      <c r="M391" s="191">
        <f>SUMIFS('Transport-DB'!Q:Q,'Transport-DB'!C:C,"="&amp;'Work DB'!C391,'Transport-DB'!F:F,"="&amp;'Work DB'!$M$4)</f>
        <v>0</v>
      </c>
      <c r="N391" s="191">
        <f>SUMIFS('Transport-DB'!Q:Q,'Transport-DB'!C:C,"="&amp;'Work DB'!C391,'Transport-DB'!F:F,"="&amp;'Work DB'!$N$4)</f>
        <v>0</v>
      </c>
      <c r="O391" s="191">
        <f>SUMIFS('Transport-DB'!Q:Q,'Transport-DB'!C:C,"="&amp;'Work DB'!C391,'Transport-DB'!F:F,"="&amp;'Work DB'!$O$4)</f>
        <v>0</v>
      </c>
      <c r="P391" s="191">
        <f>SUMIFS('Transport-DB'!Q:Q,'Transport-DB'!C:C,"="&amp;'Work DB'!C391,'Transport-DB'!F:F,"="&amp;'Work DB'!$P$4)</f>
        <v>0</v>
      </c>
      <c r="Q391" s="188">
        <f>SUMIFS('Transport-DB'!Q:Q,'Transport-DB'!C:C,"="&amp;'Work DB'!C391,'Transport-DB'!F:F,"="&amp;'Work DB'!$Q$4)</f>
        <v>0</v>
      </c>
      <c r="R391" s="189">
        <f>SUMIFS('Transport-DB'!Q:Q,'Transport-DB'!C:C,"="&amp;'Work DB'!C391,'Transport-DB'!F:F,"="&amp;'Work DB'!$R$4)</f>
        <v>0</v>
      </c>
      <c r="S391" s="190">
        <f t="shared" si="67"/>
        <v>0</v>
      </c>
      <c r="T391" s="191">
        <f t="shared" si="66"/>
        <v>0</v>
      </c>
      <c r="U391" s="191"/>
      <c r="V391" s="191"/>
      <c r="W391" s="191"/>
      <c r="X391" s="191"/>
      <c r="Y391" s="189"/>
      <c r="Z391" s="283"/>
      <c r="AA391" s="190">
        <f>SUMIFS('Transport-DB'!S:S,'Transport-DB'!C:C,"="&amp;'Work DB'!C391,'Transport-DB'!F:F,"="&amp;'Work DB'!$AA$4)</f>
        <v>0</v>
      </c>
      <c r="AB391" s="191">
        <f>SUMIFS('Transport-DB'!S:S,'Transport-DB'!C:C,"="&amp;'Work DB'!C391,'Transport-DB'!F:F,"="&amp;'Work DB'!$AB$4)</f>
        <v>0</v>
      </c>
      <c r="AC391" s="191">
        <f>SUMIFS('Transport-DB'!S:S,'Transport-DB'!C:C,"="&amp;'Work DB'!C391,'Transport-DB'!F:F,"="&amp;'Work DB'!$AC$4)</f>
        <v>0</v>
      </c>
      <c r="AD391" s="188">
        <f>SUMIFS('Transport-DB'!S:S,'Transport-DB'!C:C,"="&amp;'Work DB'!C391,'Transport-DB'!F:F,"="&amp;'Work DB'!$AD$4)</f>
        <v>0</v>
      </c>
      <c r="AE391" s="188">
        <f>SUMIFS('Transport-DB'!S:S,'Transport-DB'!C:C,"="&amp;'Work DB'!C391,'Transport-DB'!F:F,"="&amp;'Work DB'!$AE$4)</f>
        <v>0</v>
      </c>
      <c r="AF391" s="188">
        <f>SUMIFS('Transport-DB'!S:S,'Transport-DB'!C:C,"="&amp;'Work DB'!C391,'Transport-DB'!F:F,"="&amp;'Work DB'!$AF$4)</f>
        <v>0</v>
      </c>
      <c r="AG391" s="189"/>
      <c r="AH391" s="230">
        <f>SUMIFS('Transport-DB'!T:T,'Transport-DB'!C:C,"="&amp;'Work DB'!C391)</f>
        <v>0</v>
      </c>
      <c r="AI391" s="32"/>
      <c r="AJ391" s="29"/>
      <c r="AK391" s="30">
        <f>SUMIFS(Civil_DB[بتن],Civil_DB[تاریخ],"="&amp;'Work DB'!C391)</f>
        <v>0</v>
      </c>
      <c r="AL391" s="28"/>
      <c r="AM391" s="29"/>
      <c r="AN391" s="31"/>
      <c r="AO391" s="28"/>
      <c r="AP391" s="29"/>
      <c r="AQ391" s="29"/>
      <c r="AR391" s="30"/>
      <c r="AS391" s="28"/>
      <c r="AT391" s="29"/>
      <c r="AU391" s="30"/>
      <c r="AV391" s="206"/>
      <c r="AW391" s="29"/>
      <c r="AX391" s="29"/>
      <c r="AY391" s="29"/>
      <c r="AZ391" s="29"/>
      <c r="BA391" s="29"/>
      <c r="BB391" s="29"/>
      <c r="BC391" s="30"/>
      <c r="BD391" s="283"/>
      <c r="BE391" s="283"/>
      <c r="BF391" s="283"/>
      <c r="BG391" s="283"/>
      <c r="BH391" s="32"/>
      <c r="BI391" s="56"/>
      <c r="BJ391" s="509"/>
    </row>
    <row r="392" spans="2:62" s="15" customFormat="1" ht="21" x14ac:dyDescent="0.25">
      <c r="B392" s="47"/>
      <c r="C392" s="20">
        <f t="shared" ref="C392:C455" si="68">C391+1</f>
        <v>45757</v>
      </c>
      <c r="D392" s="190">
        <f>SUMIFS('Transport-DB'!R:R,'Transport-DB'!C:C,"="&amp;'Work DB'!C392,'Transport-DB'!F:F,"="&amp;'Work DB'!$D$4)</f>
        <v>0</v>
      </c>
      <c r="E392" s="191">
        <f>SUMIFS('Transport-DB'!R:R,'Transport-DB'!C:C,"="&amp;'Work DB'!C392,'Transport-DB'!F:F,"="&amp;'Work DB'!$E$4)</f>
        <v>0</v>
      </c>
      <c r="F392" s="191">
        <f>SUMIFS('Transport-DB'!R:R,'Transport-DB'!C:C,"="&amp;'Work DB'!C392,'Transport-DB'!F:F,"="&amp;'Work DB'!$F$4)</f>
        <v>0</v>
      </c>
      <c r="G392" s="191">
        <f>SUMIFS('Transport-DB'!R:R,'Transport-DB'!C:C,"="&amp;'Work DB'!C392,'Transport-DB'!F:F,"="&amp;'Work DB'!$G$4)</f>
        <v>0</v>
      </c>
      <c r="H392" s="188">
        <f>SUMIFS('Transport-DB'!R:R,'Transport-DB'!C:C,"="&amp;'Work DB'!C392,'Transport-DB'!F:F,"="&amp;'Work DB'!$H$4)</f>
        <v>0</v>
      </c>
      <c r="I392" s="191">
        <f>SUMIFS('Transport-DB'!R:R,'Transport-DB'!C:C,"="&amp;'Work DB'!C392,'Transport-DB'!F:F,"="&amp;'Work DB'!$I$4)</f>
        <v>0</v>
      </c>
      <c r="J392" s="483">
        <f>SUMIFS('Transport-DB'!R:R,'Transport-DB'!C:C,"="&amp;'Work DB'!C392,'Transport-DB'!F:F,"="&amp;'Work DB'!$J$4)</f>
        <v>0</v>
      </c>
      <c r="K392" s="190">
        <f>SUMIFS('Transport-DB'!Q:Q,'Transport-DB'!C:C,"="&amp;'Work DB'!C392,'Transport-DB'!F:F,"="&amp;'Work DB'!$K$4)</f>
        <v>0</v>
      </c>
      <c r="L392" s="191">
        <f>SUMIFS('Transport-DB'!Q:Q,'Transport-DB'!C:C,"="&amp;'Work DB'!C392,'Transport-DB'!F:F,"="&amp;'Work DB'!$L$4)</f>
        <v>0</v>
      </c>
      <c r="M392" s="191">
        <f>SUMIFS('Transport-DB'!Q:Q,'Transport-DB'!C:C,"="&amp;'Work DB'!C392,'Transport-DB'!F:F,"="&amp;'Work DB'!$M$4)</f>
        <v>0</v>
      </c>
      <c r="N392" s="191">
        <f>SUMIFS('Transport-DB'!Q:Q,'Transport-DB'!C:C,"="&amp;'Work DB'!C392,'Transport-DB'!F:F,"="&amp;'Work DB'!$N$4)</f>
        <v>0</v>
      </c>
      <c r="O392" s="191">
        <f>SUMIFS('Transport-DB'!Q:Q,'Transport-DB'!C:C,"="&amp;'Work DB'!C392,'Transport-DB'!F:F,"="&amp;'Work DB'!$O$4)</f>
        <v>0</v>
      </c>
      <c r="P392" s="191">
        <f>SUMIFS('Transport-DB'!Q:Q,'Transport-DB'!C:C,"="&amp;'Work DB'!C392,'Transport-DB'!F:F,"="&amp;'Work DB'!$P$4)</f>
        <v>0</v>
      </c>
      <c r="Q392" s="188">
        <f>SUMIFS('Transport-DB'!Q:Q,'Transport-DB'!C:C,"="&amp;'Work DB'!C392,'Transport-DB'!F:F,"="&amp;'Work DB'!$Q$4)</f>
        <v>0</v>
      </c>
      <c r="R392" s="189">
        <f>SUMIFS('Transport-DB'!Q:Q,'Transport-DB'!C:C,"="&amp;'Work DB'!C392,'Transport-DB'!F:F,"="&amp;'Work DB'!$R$4)</f>
        <v>0</v>
      </c>
      <c r="S392" s="190">
        <f t="shared" si="67"/>
        <v>0</v>
      </c>
      <c r="T392" s="191">
        <f t="shared" si="66"/>
        <v>0</v>
      </c>
      <c r="U392" s="191"/>
      <c r="V392" s="191"/>
      <c r="W392" s="191"/>
      <c r="X392" s="191"/>
      <c r="Y392" s="189"/>
      <c r="Z392" s="283"/>
      <c r="AA392" s="190">
        <f>SUMIFS('Transport-DB'!S:S,'Transport-DB'!C:C,"="&amp;'Work DB'!C392,'Transport-DB'!F:F,"="&amp;'Work DB'!$AA$4)</f>
        <v>0</v>
      </c>
      <c r="AB392" s="191">
        <f>SUMIFS('Transport-DB'!S:S,'Transport-DB'!C:C,"="&amp;'Work DB'!C392,'Transport-DB'!F:F,"="&amp;'Work DB'!$AB$4)</f>
        <v>0</v>
      </c>
      <c r="AC392" s="191">
        <f>SUMIFS('Transport-DB'!S:S,'Transport-DB'!C:C,"="&amp;'Work DB'!C392,'Transport-DB'!F:F,"="&amp;'Work DB'!$AC$4)</f>
        <v>0</v>
      </c>
      <c r="AD392" s="188">
        <f>SUMIFS('Transport-DB'!S:S,'Transport-DB'!C:C,"="&amp;'Work DB'!C392,'Transport-DB'!F:F,"="&amp;'Work DB'!$AD$4)</f>
        <v>0</v>
      </c>
      <c r="AE392" s="188">
        <f>SUMIFS('Transport-DB'!S:S,'Transport-DB'!C:C,"="&amp;'Work DB'!C392,'Transport-DB'!F:F,"="&amp;'Work DB'!$AE$4)</f>
        <v>0</v>
      </c>
      <c r="AF392" s="188">
        <f>SUMIFS('Transport-DB'!S:S,'Transport-DB'!C:C,"="&amp;'Work DB'!C392,'Transport-DB'!F:F,"="&amp;'Work DB'!$AF$4)</f>
        <v>0</v>
      </c>
      <c r="AG392" s="189"/>
      <c r="AH392" s="230">
        <f>SUMIFS('Transport-DB'!T:T,'Transport-DB'!C:C,"="&amp;'Work DB'!C392)</f>
        <v>0</v>
      </c>
      <c r="AI392" s="32"/>
      <c r="AJ392" s="29"/>
      <c r="AK392" s="30">
        <f>SUMIFS(Civil_DB[بتن],Civil_DB[تاریخ],"="&amp;'Work DB'!C392)</f>
        <v>0</v>
      </c>
      <c r="AL392" s="28"/>
      <c r="AM392" s="29"/>
      <c r="AN392" s="31"/>
      <c r="AO392" s="28"/>
      <c r="AP392" s="29"/>
      <c r="AQ392" s="29"/>
      <c r="AR392" s="30"/>
      <c r="AS392" s="28"/>
      <c r="AT392" s="29"/>
      <c r="AU392" s="30"/>
      <c r="AV392" s="206"/>
      <c r="AW392" s="29"/>
      <c r="AX392" s="29"/>
      <c r="AY392" s="29"/>
      <c r="AZ392" s="29"/>
      <c r="BA392" s="29"/>
      <c r="BB392" s="29"/>
      <c r="BC392" s="30"/>
      <c r="BD392" s="283"/>
      <c r="BE392" s="283"/>
      <c r="BF392" s="283"/>
      <c r="BG392" s="283"/>
      <c r="BH392" s="32"/>
      <c r="BI392" s="56"/>
      <c r="BJ392" s="509"/>
    </row>
    <row r="393" spans="2:62" s="15" customFormat="1" ht="21" x14ac:dyDescent="0.25">
      <c r="B393" s="47"/>
      <c r="C393" s="20">
        <f t="shared" si="68"/>
        <v>45758</v>
      </c>
      <c r="D393" s="190">
        <f>SUMIFS('Transport-DB'!R:R,'Transport-DB'!C:C,"="&amp;'Work DB'!C393,'Transport-DB'!F:F,"="&amp;'Work DB'!$D$4)</f>
        <v>0</v>
      </c>
      <c r="E393" s="191">
        <f>SUMIFS('Transport-DB'!R:R,'Transport-DB'!C:C,"="&amp;'Work DB'!C393,'Transport-DB'!F:F,"="&amp;'Work DB'!$E$4)</f>
        <v>0</v>
      </c>
      <c r="F393" s="191">
        <f>SUMIFS('Transport-DB'!R:R,'Transport-DB'!C:C,"="&amp;'Work DB'!C393,'Transport-DB'!F:F,"="&amp;'Work DB'!$F$4)</f>
        <v>0</v>
      </c>
      <c r="G393" s="191">
        <f>SUMIFS('Transport-DB'!R:R,'Transport-DB'!C:C,"="&amp;'Work DB'!C393,'Transport-DB'!F:F,"="&amp;'Work DB'!$G$4)</f>
        <v>0</v>
      </c>
      <c r="H393" s="188">
        <f>SUMIFS('Transport-DB'!R:R,'Transport-DB'!C:C,"="&amp;'Work DB'!C393,'Transport-DB'!F:F,"="&amp;'Work DB'!$H$4)</f>
        <v>0</v>
      </c>
      <c r="I393" s="191">
        <f>SUMIFS('Transport-DB'!R:R,'Transport-DB'!C:C,"="&amp;'Work DB'!C393,'Transport-DB'!F:F,"="&amp;'Work DB'!$I$4)</f>
        <v>0</v>
      </c>
      <c r="J393" s="483">
        <f>SUMIFS('Transport-DB'!R:R,'Transport-DB'!C:C,"="&amp;'Work DB'!C393,'Transport-DB'!F:F,"="&amp;'Work DB'!$J$4)</f>
        <v>0</v>
      </c>
      <c r="K393" s="190">
        <f>SUMIFS('Transport-DB'!Q:Q,'Transport-DB'!C:C,"="&amp;'Work DB'!C393,'Transport-DB'!F:F,"="&amp;'Work DB'!$K$4)</f>
        <v>0</v>
      </c>
      <c r="L393" s="191">
        <f>SUMIFS('Transport-DB'!Q:Q,'Transport-DB'!C:C,"="&amp;'Work DB'!C393,'Transport-DB'!F:F,"="&amp;'Work DB'!$L$4)</f>
        <v>0</v>
      </c>
      <c r="M393" s="191">
        <f>SUMIFS('Transport-DB'!Q:Q,'Transport-DB'!C:C,"="&amp;'Work DB'!C393,'Transport-DB'!F:F,"="&amp;'Work DB'!$M$4)</f>
        <v>0</v>
      </c>
      <c r="N393" s="191">
        <f>SUMIFS('Transport-DB'!Q:Q,'Transport-DB'!C:C,"="&amp;'Work DB'!C393,'Transport-DB'!F:F,"="&amp;'Work DB'!$N$4)</f>
        <v>0</v>
      </c>
      <c r="O393" s="191">
        <f>SUMIFS('Transport-DB'!Q:Q,'Transport-DB'!C:C,"="&amp;'Work DB'!C393,'Transport-DB'!F:F,"="&amp;'Work DB'!$O$4)</f>
        <v>0</v>
      </c>
      <c r="P393" s="191">
        <f>SUMIFS('Transport-DB'!Q:Q,'Transport-DB'!C:C,"="&amp;'Work DB'!C393,'Transport-DB'!F:F,"="&amp;'Work DB'!$P$4)</f>
        <v>0</v>
      </c>
      <c r="Q393" s="188">
        <f>SUMIFS('Transport-DB'!Q:Q,'Transport-DB'!C:C,"="&amp;'Work DB'!C393,'Transport-DB'!F:F,"="&amp;'Work DB'!$Q$4)</f>
        <v>0</v>
      </c>
      <c r="R393" s="189">
        <f>SUMIFS('Transport-DB'!Q:Q,'Transport-DB'!C:C,"="&amp;'Work DB'!C393,'Transport-DB'!F:F,"="&amp;'Work DB'!$R$4)</f>
        <v>0</v>
      </c>
      <c r="S393" s="190">
        <f t="shared" si="67"/>
        <v>0</v>
      </c>
      <c r="T393" s="191">
        <f t="shared" si="66"/>
        <v>0</v>
      </c>
      <c r="U393" s="191"/>
      <c r="V393" s="191"/>
      <c r="W393" s="191"/>
      <c r="X393" s="191"/>
      <c r="Y393" s="189"/>
      <c r="Z393" s="283"/>
      <c r="AA393" s="190">
        <f>SUMIFS('Transport-DB'!S:S,'Transport-DB'!C:C,"="&amp;'Work DB'!C393,'Transport-DB'!F:F,"="&amp;'Work DB'!$AA$4)</f>
        <v>0</v>
      </c>
      <c r="AB393" s="191">
        <f>SUMIFS('Transport-DB'!S:S,'Transport-DB'!C:C,"="&amp;'Work DB'!C393,'Transport-DB'!F:F,"="&amp;'Work DB'!$AB$4)</f>
        <v>0</v>
      </c>
      <c r="AC393" s="191">
        <f>SUMIFS('Transport-DB'!S:S,'Transport-DB'!C:C,"="&amp;'Work DB'!C393,'Transport-DB'!F:F,"="&amp;'Work DB'!$AC$4)</f>
        <v>0</v>
      </c>
      <c r="AD393" s="188">
        <f>SUMIFS('Transport-DB'!S:S,'Transport-DB'!C:C,"="&amp;'Work DB'!C393,'Transport-DB'!F:F,"="&amp;'Work DB'!$AD$4)</f>
        <v>0</v>
      </c>
      <c r="AE393" s="188">
        <f>SUMIFS('Transport-DB'!S:S,'Transport-DB'!C:C,"="&amp;'Work DB'!C393,'Transport-DB'!F:F,"="&amp;'Work DB'!$AE$4)</f>
        <v>0</v>
      </c>
      <c r="AF393" s="188">
        <f>SUMIFS('Transport-DB'!S:S,'Transport-DB'!C:C,"="&amp;'Work DB'!C393,'Transport-DB'!F:F,"="&amp;'Work DB'!$AF$4)</f>
        <v>0</v>
      </c>
      <c r="AG393" s="189"/>
      <c r="AH393" s="230">
        <f>SUMIFS('Transport-DB'!T:T,'Transport-DB'!C:C,"="&amp;'Work DB'!C393)</f>
        <v>0</v>
      </c>
      <c r="AI393" s="32"/>
      <c r="AJ393" s="29"/>
      <c r="AK393" s="30">
        <f>SUMIFS(Civil_DB[بتن],Civil_DB[تاریخ],"="&amp;'Work DB'!C393)</f>
        <v>0</v>
      </c>
      <c r="AL393" s="28"/>
      <c r="AM393" s="29"/>
      <c r="AN393" s="31"/>
      <c r="AO393" s="28"/>
      <c r="AP393" s="29"/>
      <c r="AQ393" s="29"/>
      <c r="AR393" s="30"/>
      <c r="AS393" s="28"/>
      <c r="AT393" s="29"/>
      <c r="AU393" s="30"/>
      <c r="AV393" s="206"/>
      <c r="AW393" s="29"/>
      <c r="AX393" s="29"/>
      <c r="AY393" s="29"/>
      <c r="AZ393" s="29"/>
      <c r="BA393" s="29"/>
      <c r="BB393" s="29"/>
      <c r="BC393" s="30"/>
      <c r="BD393" s="283"/>
      <c r="BE393" s="283"/>
      <c r="BF393" s="283"/>
      <c r="BG393" s="283"/>
      <c r="BH393" s="32"/>
      <c r="BI393" s="56"/>
      <c r="BJ393" s="509"/>
    </row>
    <row r="394" spans="2:62" s="15" customFormat="1" ht="21" x14ac:dyDescent="0.25">
      <c r="B394" s="47"/>
      <c r="C394" s="20">
        <f t="shared" si="68"/>
        <v>45759</v>
      </c>
      <c r="D394" s="190">
        <f>SUMIFS('Transport-DB'!R:R,'Transport-DB'!C:C,"="&amp;'Work DB'!C394,'Transport-DB'!F:F,"="&amp;'Work DB'!$D$4)</f>
        <v>0</v>
      </c>
      <c r="E394" s="191">
        <f>SUMIFS('Transport-DB'!R:R,'Transport-DB'!C:C,"="&amp;'Work DB'!C394,'Transport-DB'!F:F,"="&amp;'Work DB'!$E$4)</f>
        <v>0</v>
      </c>
      <c r="F394" s="191">
        <f>SUMIFS('Transport-DB'!R:R,'Transport-DB'!C:C,"="&amp;'Work DB'!C394,'Transport-DB'!F:F,"="&amp;'Work DB'!$F$4)</f>
        <v>0</v>
      </c>
      <c r="G394" s="191">
        <f>SUMIFS('Transport-DB'!R:R,'Transport-DB'!C:C,"="&amp;'Work DB'!C394,'Transport-DB'!F:F,"="&amp;'Work DB'!$G$4)</f>
        <v>0</v>
      </c>
      <c r="H394" s="188">
        <f>SUMIFS('Transport-DB'!R:R,'Transport-DB'!C:C,"="&amp;'Work DB'!C394,'Transport-DB'!F:F,"="&amp;'Work DB'!$H$4)</f>
        <v>0</v>
      </c>
      <c r="I394" s="191">
        <f>SUMIFS('Transport-DB'!R:R,'Transport-DB'!C:C,"="&amp;'Work DB'!C394,'Transport-DB'!F:F,"="&amp;'Work DB'!$I$4)</f>
        <v>0</v>
      </c>
      <c r="J394" s="483">
        <f>SUMIFS('Transport-DB'!R:R,'Transport-DB'!C:C,"="&amp;'Work DB'!C394,'Transport-DB'!F:F,"="&amp;'Work DB'!$J$4)</f>
        <v>0</v>
      </c>
      <c r="K394" s="190">
        <f>SUMIFS('Transport-DB'!Q:Q,'Transport-DB'!C:C,"="&amp;'Work DB'!C394,'Transport-DB'!F:F,"="&amp;'Work DB'!$K$4)</f>
        <v>0</v>
      </c>
      <c r="L394" s="191">
        <f>SUMIFS('Transport-DB'!Q:Q,'Transport-DB'!C:C,"="&amp;'Work DB'!C394,'Transport-DB'!F:F,"="&amp;'Work DB'!$L$4)</f>
        <v>0</v>
      </c>
      <c r="M394" s="191">
        <f>SUMIFS('Transport-DB'!Q:Q,'Transport-DB'!C:C,"="&amp;'Work DB'!C394,'Transport-DB'!F:F,"="&amp;'Work DB'!$M$4)</f>
        <v>0</v>
      </c>
      <c r="N394" s="191">
        <f>SUMIFS('Transport-DB'!Q:Q,'Transport-DB'!C:C,"="&amp;'Work DB'!C394,'Transport-DB'!F:F,"="&amp;'Work DB'!$N$4)</f>
        <v>0</v>
      </c>
      <c r="O394" s="191">
        <f>SUMIFS('Transport-DB'!Q:Q,'Transport-DB'!C:C,"="&amp;'Work DB'!C394,'Transport-DB'!F:F,"="&amp;'Work DB'!$O$4)</f>
        <v>0</v>
      </c>
      <c r="P394" s="191">
        <f>SUMIFS('Transport-DB'!Q:Q,'Transport-DB'!C:C,"="&amp;'Work DB'!C394,'Transport-DB'!F:F,"="&amp;'Work DB'!$P$4)</f>
        <v>0</v>
      </c>
      <c r="Q394" s="188">
        <f>SUMIFS('Transport-DB'!Q:Q,'Transport-DB'!C:C,"="&amp;'Work DB'!C394,'Transport-DB'!F:F,"="&amp;'Work DB'!$Q$4)</f>
        <v>0</v>
      </c>
      <c r="R394" s="189">
        <f>SUMIFS('Transport-DB'!Q:Q,'Transport-DB'!C:C,"="&amp;'Work DB'!C394,'Transport-DB'!F:F,"="&amp;'Work DB'!$R$4)</f>
        <v>0</v>
      </c>
      <c r="S394" s="190">
        <f t="shared" si="67"/>
        <v>0</v>
      </c>
      <c r="T394" s="191">
        <f t="shared" si="66"/>
        <v>0</v>
      </c>
      <c r="U394" s="191"/>
      <c r="V394" s="191"/>
      <c r="W394" s="191"/>
      <c r="X394" s="191"/>
      <c r="Y394" s="189"/>
      <c r="Z394" s="283"/>
      <c r="AA394" s="190">
        <f>SUMIFS('Transport-DB'!S:S,'Transport-DB'!C:C,"="&amp;'Work DB'!C394,'Transport-DB'!F:F,"="&amp;'Work DB'!$AA$4)</f>
        <v>0</v>
      </c>
      <c r="AB394" s="191">
        <f>SUMIFS('Transport-DB'!S:S,'Transport-DB'!C:C,"="&amp;'Work DB'!C394,'Transport-DB'!F:F,"="&amp;'Work DB'!$AB$4)</f>
        <v>0</v>
      </c>
      <c r="AC394" s="191">
        <f>SUMIFS('Transport-DB'!S:S,'Transport-DB'!C:C,"="&amp;'Work DB'!C394,'Transport-DB'!F:F,"="&amp;'Work DB'!$AC$4)</f>
        <v>0</v>
      </c>
      <c r="AD394" s="188">
        <f>SUMIFS('Transport-DB'!S:S,'Transport-DB'!C:C,"="&amp;'Work DB'!C394,'Transport-DB'!F:F,"="&amp;'Work DB'!$AD$4)</f>
        <v>0</v>
      </c>
      <c r="AE394" s="188">
        <f>SUMIFS('Transport-DB'!S:S,'Transport-DB'!C:C,"="&amp;'Work DB'!C394,'Transport-DB'!F:F,"="&amp;'Work DB'!$AE$4)</f>
        <v>0</v>
      </c>
      <c r="AF394" s="188">
        <f>SUMIFS('Transport-DB'!S:S,'Transport-DB'!C:C,"="&amp;'Work DB'!C394,'Transport-DB'!F:F,"="&amp;'Work DB'!$AF$4)</f>
        <v>0</v>
      </c>
      <c r="AG394" s="189"/>
      <c r="AH394" s="230">
        <f>SUMIFS('Transport-DB'!T:T,'Transport-DB'!C:C,"="&amp;'Work DB'!C394)</f>
        <v>0</v>
      </c>
      <c r="AI394" s="32"/>
      <c r="AJ394" s="29"/>
      <c r="AK394" s="30">
        <f>SUMIFS(Civil_DB[بتن],Civil_DB[تاریخ],"="&amp;'Work DB'!C394)</f>
        <v>0</v>
      </c>
      <c r="AL394" s="28"/>
      <c r="AM394" s="29"/>
      <c r="AN394" s="31"/>
      <c r="AO394" s="28"/>
      <c r="AP394" s="29"/>
      <c r="AQ394" s="29"/>
      <c r="AR394" s="30"/>
      <c r="AS394" s="28"/>
      <c r="AT394" s="29"/>
      <c r="AU394" s="30"/>
      <c r="AV394" s="206"/>
      <c r="AW394" s="29"/>
      <c r="AX394" s="29"/>
      <c r="AY394" s="29"/>
      <c r="AZ394" s="29"/>
      <c r="BA394" s="29"/>
      <c r="BB394" s="29"/>
      <c r="BC394" s="30"/>
      <c r="BD394" s="283"/>
      <c r="BE394" s="283"/>
      <c r="BF394" s="283"/>
      <c r="BG394" s="283"/>
      <c r="BH394" s="32"/>
      <c r="BI394" s="56"/>
      <c r="BJ394" s="509"/>
    </row>
    <row r="395" spans="2:62" s="15" customFormat="1" ht="21" x14ac:dyDescent="0.25">
      <c r="B395" s="47"/>
      <c r="C395" s="20">
        <f t="shared" si="68"/>
        <v>45760</v>
      </c>
      <c r="D395" s="190">
        <f>SUMIFS('Transport-DB'!R:R,'Transport-DB'!C:C,"="&amp;'Work DB'!C395,'Transport-DB'!F:F,"="&amp;'Work DB'!$D$4)</f>
        <v>0</v>
      </c>
      <c r="E395" s="191">
        <f>SUMIFS('Transport-DB'!R:R,'Transport-DB'!C:C,"="&amp;'Work DB'!C395,'Transport-DB'!F:F,"="&amp;'Work DB'!$E$4)</f>
        <v>0</v>
      </c>
      <c r="F395" s="191">
        <f>SUMIFS('Transport-DB'!R:R,'Transport-DB'!C:C,"="&amp;'Work DB'!C395,'Transport-DB'!F:F,"="&amp;'Work DB'!$F$4)</f>
        <v>0</v>
      </c>
      <c r="G395" s="191">
        <f>SUMIFS('Transport-DB'!R:R,'Transport-DB'!C:C,"="&amp;'Work DB'!C395,'Transport-DB'!F:F,"="&amp;'Work DB'!$G$4)</f>
        <v>0</v>
      </c>
      <c r="H395" s="188">
        <f>SUMIFS('Transport-DB'!R:R,'Transport-DB'!C:C,"="&amp;'Work DB'!C395,'Transport-DB'!F:F,"="&amp;'Work DB'!$H$4)</f>
        <v>0</v>
      </c>
      <c r="I395" s="191">
        <f>SUMIFS('Transport-DB'!R:R,'Transport-DB'!C:C,"="&amp;'Work DB'!C395,'Transport-DB'!F:F,"="&amp;'Work DB'!$I$4)</f>
        <v>0</v>
      </c>
      <c r="J395" s="483">
        <f>SUMIFS('Transport-DB'!R:R,'Transport-DB'!C:C,"="&amp;'Work DB'!C395,'Transport-DB'!F:F,"="&amp;'Work DB'!$J$4)</f>
        <v>0</v>
      </c>
      <c r="K395" s="190">
        <f>SUMIFS('Transport-DB'!Q:Q,'Transport-DB'!C:C,"="&amp;'Work DB'!C395,'Transport-DB'!F:F,"="&amp;'Work DB'!$K$4)</f>
        <v>0</v>
      </c>
      <c r="L395" s="191">
        <f>SUMIFS('Transport-DB'!Q:Q,'Transport-DB'!C:C,"="&amp;'Work DB'!C395,'Transport-DB'!F:F,"="&amp;'Work DB'!$L$4)</f>
        <v>0</v>
      </c>
      <c r="M395" s="191">
        <f>SUMIFS('Transport-DB'!Q:Q,'Transport-DB'!C:C,"="&amp;'Work DB'!C395,'Transport-DB'!F:F,"="&amp;'Work DB'!$M$4)</f>
        <v>0</v>
      </c>
      <c r="N395" s="191">
        <f>SUMIFS('Transport-DB'!Q:Q,'Transport-DB'!C:C,"="&amp;'Work DB'!C395,'Transport-DB'!F:F,"="&amp;'Work DB'!$N$4)</f>
        <v>0</v>
      </c>
      <c r="O395" s="191">
        <f>SUMIFS('Transport-DB'!Q:Q,'Transport-DB'!C:C,"="&amp;'Work DB'!C395,'Transport-DB'!F:F,"="&amp;'Work DB'!$O$4)</f>
        <v>0</v>
      </c>
      <c r="P395" s="191">
        <f>SUMIFS('Transport-DB'!Q:Q,'Transport-DB'!C:C,"="&amp;'Work DB'!C395,'Transport-DB'!F:F,"="&amp;'Work DB'!$P$4)</f>
        <v>0</v>
      </c>
      <c r="Q395" s="188">
        <f>SUMIFS('Transport-DB'!Q:Q,'Transport-DB'!C:C,"="&amp;'Work DB'!C395,'Transport-DB'!F:F,"="&amp;'Work DB'!$Q$4)</f>
        <v>0</v>
      </c>
      <c r="R395" s="189">
        <f>SUMIFS('Transport-DB'!Q:Q,'Transport-DB'!C:C,"="&amp;'Work DB'!C395,'Transport-DB'!F:F,"="&amp;'Work DB'!$R$4)</f>
        <v>0</v>
      </c>
      <c r="S395" s="190">
        <f t="shared" si="67"/>
        <v>0</v>
      </c>
      <c r="T395" s="191">
        <f t="shared" si="66"/>
        <v>0</v>
      </c>
      <c r="U395" s="191"/>
      <c r="V395" s="191"/>
      <c r="W395" s="191"/>
      <c r="X395" s="191"/>
      <c r="Y395" s="189"/>
      <c r="Z395" s="283"/>
      <c r="AA395" s="190">
        <f>SUMIFS('Transport-DB'!S:S,'Transport-DB'!C:C,"="&amp;'Work DB'!C395,'Transport-DB'!F:F,"="&amp;'Work DB'!$AA$4)</f>
        <v>0</v>
      </c>
      <c r="AB395" s="191">
        <f>SUMIFS('Transport-DB'!S:S,'Transport-DB'!C:C,"="&amp;'Work DB'!C395,'Transport-DB'!F:F,"="&amp;'Work DB'!$AB$4)</f>
        <v>0</v>
      </c>
      <c r="AC395" s="191">
        <f>SUMIFS('Transport-DB'!S:S,'Transport-DB'!C:C,"="&amp;'Work DB'!C395,'Transport-DB'!F:F,"="&amp;'Work DB'!$AC$4)</f>
        <v>0</v>
      </c>
      <c r="AD395" s="188">
        <f>SUMIFS('Transport-DB'!S:S,'Transport-DB'!C:C,"="&amp;'Work DB'!C395,'Transport-DB'!F:F,"="&amp;'Work DB'!$AD$4)</f>
        <v>0</v>
      </c>
      <c r="AE395" s="188">
        <f>SUMIFS('Transport-DB'!S:S,'Transport-DB'!C:C,"="&amp;'Work DB'!C395,'Transport-DB'!F:F,"="&amp;'Work DB'!$AE$4)</f>
        <v>0</v>
      </c>
      <c r="AF395" s="188">
        <f>SUMIFS('Transport-DB'!S:S,'Transport-DB'!C:C,"="&amp;'Work DB'!C395,'Transport-DB'!F:F,"="&amp;'Work DB'!$AF$4)</f>
        <v>0</v>
      </c>
      <c r="AG395" s="189"/>
      <c r="AH395" s="230">
        <f>SUMIFS('Transport-DB'!T:T,'Transport-DB'!C:C,"="&amp;'Work DB'!C395)</f>
        <v>0</v>
      </c>
      <c r="AI395" s="32"/>
      <c r="AJ395" s="29"/>
      <c r="AK395" s="30">
        <f>SUMIFS(Civil_DB[بتن],Civil_DB[تاریخ],"="&amp;'Work DB'!C395)</f>
        <v>0</v>
      </c>
      <c r="AL395" s="28"/>
      <c r="AM395" s="29"/>
      <c r="AN395" s="31"/>
      <c r="AO395" s="28"/>
      <c r="AP395" s="29"/>
      <c r="AQ395" s="29"/>
      <c r="AR395" s="30"/>
      <c r="AS395" s="28"/>
      <c r="AT395" s="29"/>
      <c r="AU395" s="30"/>
      <c r="AV395" s="206"/>
      <c r="AW395" s="29"/>
      <c r="AX395" s="29"/>
      <c r="AY395" s="29"/>
      <c r="AZ395" s="29"/>
      <c r="BA395" s="29"/>
      <c r="BB395" s="29"/>
      <c r="BC395" s="30"/>
      <c r="BD395" s="283"/>
      <c r="BE395" s="283"/>
      <c r="BF395" s="283"/>
      <c r="BG395" s="283"/>
      <c r="BH395" s="32"/>
      <c r="BI395" s="56"/>
      <c r="BJ395" s="509"/>
    </row>
    <row r="396" spans="2:62" s="15" customFormat="1" ht="21" x14ac:dyDescent="0.25">
      <c r="B396" s="47"/>
      <c r="C396" s="20">
        <f t="shared" si="68"/>
        <v>45761</v>
      </c>
      <c r="D396" s="190">
        <f>SUMIFS('Transport-DB'!R:R,'Transport-DB'!C:C,"="&amp;'Work DB'!C396,'Transport-DB'!F:F,"="&amp;'Work DB'!$D$4)</f>
        <v>0</v>
      </c>
      <c r="E396" s="191">
        <f>SUMIFS('Transport-DB'!R:R,'Transport-DB'!C:C,"="&amp;'Work DB'!C396,'Transport-DB'!F:F,"="&amp;'Work DB'!$E$4)</f>
        <v>0</v>
      </c>
      <c r="F396" s="191">
        <f>SUMIFS('Transport-DB'!R:R,'Transport-DB'!C:C,"="&amp;'Work DB'!C396,'Transport-DB'!F:F,"="&amp;'Work DB'!$F$4)</f>
        <v>0</v>
      </c>
      <c r="G396" s="191">
        <f>SUMIFS('Transport-DB'!R:R,'Transport-DB'!C:C,"="&amp;'Work DB'!C396,'Transport-DB'!F:F,"="&amp;'Work DB'!$G$4)</f>
        <v>0</v>
      </c>
      <c r="H396" s="188">
        <f>SUMIFS('Transport-DB'!R:R,'Transport-DB'!C:C,"="&amp;'Work DB'!C396,'Transport-DB'!F:F,"="&amp;'Work DB'!$H$4)</f>
        <v>0</v>
      </c>
      <c r="I396" s="191">
        <f>SUMIFS('Transport-DB'!R:R,'Transport-DB'!C:C,"="&amp;'Work DB'!C396,'Transport-DB'!F:F,"="&amp;'Work DB'!$I$4)</f>
        <v>0</v>
      </c>
      <c r="J396" s="483">
        <f>SUMIFS('Transport-DB'!R:R,'Transport-DB'!C:C,"="&amp;'Work DB'!C396,'Transport-DB'!F:F,"="&amp;'Work DB'!$J$4)</f>
        <v>0</v>
      </c>
      <c r="K396" s="190">
        <f>SUMIFS('Transport-DB'!Q:Q,'Transport-DB'!C:C,"="&amp;'Work DB'!C396,'Transport-DB'!F:F,"="&amp;'Work DB'!$K$4)</f>
        <v>0</v>
      </c>
      <c r="L396" s="191">
        <f>SUMIFS('Transport-DB'!Q:Q,'Transport-DB'!C:C,"="&amp;'Work DB'!C396,'Transport-DB'!F:F,"="&amp;'Work DB'!$L$4)</f>
        <v>0</v>
      </c>
      <c r="M396" s="191">
        <f>SUMIFS('Transport-DB'!Q:Q,'Transport-DB'!C:C,"="&amp;'Work DB'!C396,'Transport-DB'!F:F,"="&amp;'Work DB'!$M$4)</f>
        <v>0</v>
      </c>
      <c r="N396" s="191">
        <f>SUMIFS('Transport-DB'!Q:Q,'Transport-DB'!C:C,"="&amp;'Work DB'!C396,'Transport-DB'!F:F,"="&amp;'Work DB'!$N$4)</f>
        <v>0</v>
      </c>
      <c r="O396" s="191">
        <f>SUMIFS('Transport-DB'!Q:Q,'Transport-DB'!C:C,"="&amp;'Work DB'!C396,'Transport-DB'!F:F,"="&amp;'Work DB'!$O$4)</f>
        <v>0</v>
      </c>
      <c r="P396" s="191">
        <f>SUMIFS('Transport-DB'!Q:Q,'Transport-DB'!C:C,"="&amp;'Work DB'!C396,'Transport-DB'!F:F,"="&amp;'Work DB'!$P$4)</f>
        <v>0</v>
      </c>
      <c r="Q396" s="188">
        <f>SUMIFS('Transport-DB'!Q:Q,'Transport-DB'!C:C,"="&amp;'Work DB'!C396,'Transport-DB'!F:F,"="&amp;'Work DB'!$Q$4)</f>
        <v>0</v>
      </c>
      <c r="R396" s="189">
        <f>SUMIFS('Transport-DB'!Q:Q,'Transport-DB'!C:C,"="&amp;'Work DB'!C396,'Transport-DB'!F:F,"="&amp;'Work DB'!$R$4)</f>
        <v>0</v>
      </c>
      <c r="S396" s="190">
        <f t="shared" si="67"/>
        <v>0</v>
      </c>
      <c r="T396" s="191">
        <f t="shared" si="66"/>
        <v>0</v>
      </c>
      <c r="U396" s="191"/>
      <c r="V396" s="191"/>
      <c r="W396" s="191"/>
      <c r="X396" s="191"/>
      <c r="Y396" s="189"/>
      <c r="Z396" s="283"/>
      <c r="AA396" s="190">
        <f>SUMIFS('Transport-DB'!S:S,'Transport-DB'!C:C,"="&amp;'Work DB'!C396,'Transport-DB'!F:F,"="&amp;'Work DB'!$AA$4)</f>
        <v>0</v>
      </c>
      <c r="AB396" s="191">
        <f>SUMIFS('Transport-DB'!S:S,'Transport-DB'!C:C,"="&amp;'Work DB'!C396,'Transport-DB'!F:F,"="&amp;'Work DB'!$AB$4)</f>
        <v>0</v>
      </c>
      <c r="AC396" s="191">
        <f>SUMIFS('Transport-DB'!S:S,'Transport-DB'!C:C,"="&amp;'Work DB'!C396,'Transport-DB'!F:F,"="&amp;'Work DB'!$AC$4)</f>
        <v>0</v>
      </c>
      <c r="AD396" s="188">
        <f>SUMIFS('Transport-DB'!S:S,'Transport-DB'!C:C,"="&amp;'Work DB'!C396,'Transport-DB'!F:F,"="&amp;'Work DB'!$AD$4)</f>
        <v>0</v>
      </c>
      <c r="AE396" s="188">
        <f>SUMIFS('Transport-DB'!S:S,'Transport-DB'!C:C,"="&amp;'Work DB'!C396,'Transport-DB'!F:F,"="&amp;'Work DB'!$AE$4)</f>
        <v>0</v>
      </c>
      <c r="AF396" s="188">
        <f>SUMIFS('Transport-DB'!S:S,'Transport-DB'!C:C,"="&amp;'Work DB'!C396,'Transport-DB'!F:F,"="&amp;'Work DB'!$AF$4)</f>
        <v>0</v>
      </c>
      <c r="AG396" s="189"/>
      <c r="AH396" s="230">
        <f>SUMIFS('Transport-DB'!T:T,'Transport-DB'!C:C,"="&amp;'Work DB'!C396)</f>
        <v>0</v>
      </c>
      <c r="AI396" s="32"/>
      <c r="AJ396" s="29"/>
      <c r="AK396" s="30">
        <f>SUMIFS(Civil_DB[بتن],Civil_DB[تاریخ],"="&amp;'Work DB'!C396)</f>
        <v>0</v>
      </c>
      <c r="AL396" s="28"/>
      <c r="AM396" s="29"/>
      <c r="AN396" s="31"/>
      <c r="AO396" s="28"/>
      <c r="AP396" s="29"/>
      <c r="AQ396" s="29"/>
      <c r="AR396" s="30"/>
      <c r="AS396" s="28"/>
      <c r="AT396" s="29"/>
      <c r="AU396" s="30"/>
      <c r="AV396" s="206"/>
      <c r="AW396" s="29"/>
      <c r="AX396" s="29"/>
      <c r="AY396" s="29"/>
      <c r="AZ396" s="29"/>
      <c r="BA396" s="29"/>
      <c r="BB396" s="29"/>
      <c r="BC396" s="30"/>
      <c r="BD396" s="283"/>
      <c r="BE396" s="283"/>
      <c r="BF396" s="283"/>
      <c r="BG396" s="283"/>
      <c r="BH396" s="32"/>
      <c r="BI396" s="56"/>
      <c r="BJ396" s="509"/>
    </row>
    <row r="397" spans="2:62" s="15" customFormat="1" ht="21" x14ac:dyDescent="0.25">
      <c r="B397" s="47"/>
      <c r="C397" s="20">
        <f t="shared" si="68"/>
        <v>45762</v>
      </c>
      <c r="D397" s="190">
        <f>SUMIFS('Transport-DB'!R:R,'Transport-DB'!C:C,"="&amp;'Work DB'!C397,'Transport-DB'!F:F,"="&amp;'Work DB'!$D$4)</f>
        <v>0</v>
      </c>
      <c r="E397" s="191">
        <f>SUMIFS('Transport-DB'!R:R,'Transport-DB'!C:C,"="&amp;'Work DB'!C397,'Transport-DB'!F:F,"="&amp;'Work DB'!$E$4)</f>
        <v>0</v>
      </c>
      <c r="F397" s="191">
        <f>SUMIFS('Transport-DB'!R:R,'Transport-DB'!C:C,"="&amp;'Work DB'!C397,'Transport-DB'!F:F,"="&amp;'Work DB'!$F$4)</f>
        <v>0</v>
      </c>
      <c r="G397" s="191">
        <f>SUMIFS('Transport-DB'!R:R,'Transport-DB'!C:C,"="&amp;'Work DB'!C397,'Transport-DB'!F:F,"="&amp;'Work DB'!$G$4)</f>
        <v>0</v>
      </c>
      <c r="H397" s="188">
        <f>SUMIFS('Transport-DB'!R:R,'Transport-DB'!C:C,"="&amp;'Work DB'!C397,'Transport-DB'!F:F,"="&amp;'Work DB'!$H$4)</f>
        <v>0</v>
      </c>
      <c r="I397" s="191">
        <f>SUMIFS('Transport-DB'!R:R,'Transport-DB'!C:C,"="&amp;'Work DB'!C397,'Transport-DB'!F:F,"="&amp;'Work DB'!$I$4)</f>
        <v>0</v>
      </c>
      <c r="J397" s="483">
        <f>SUMIFS('Transport-DB'!R:R,'Transport-DB'!C:C,"="&amp;'Work DB'!C397,'Transport-DB'!F:F,"="&amp;'Work DB'!$J$4)</f>
        <v>0</v>
      </c>
      <c r="K397" s="190">
        <f>SUMIFS('Transport-DB'!Q:Q,'Transport-DB'!C:C,"="&amp;'Work DB'!C397,'Transport-DB'!F:F,"="&amp;'Work DB'!$K$4)</f>
        <v>0</v>
      </c>
      <c r="L397" s="191">
        <f>SUMIFS('Transport-DB'!Q:Q,'Transport-DB'!C:C,"="&amp;'Work DB'!C397,'Transport-DB'!F:F,"="&amp;'Work DB'!$L$4)</f>
        <v>0</v>
      </c>
      <c r="M397" s="191">
        <f>SUMIFS('Transport-DB'!Q:Q,'Transport-DB'!C:C,"="&amp;'Work DB'!C397,'Transport-DB'!F:F,"="&amp;'Work DB'!$M$4)</f>
        <v>0</v>
      </c>
      <c r="N397" s="191">
        <f>SUMIFS('Transport-DB'!Q:Q,'Transport-DB'!C:C,"="&amp;'Work DB'!C397,'Transport-DB'!F:F,"="&amp;'Work DB'!$N$4)</f>
        <v>0</v>
      </c>
      <c r="O397" s="191">
        <f>SUMIFS('Transport-DB'!Q:Q,'Transport-DB'!C:C,"="&amp;'Work DB'!C397,'Transport-DB'!F:F,"="&amp;'Work DB'!$O$4)</f>
        <v>0</v>
      </c>
      <c r="P397" s="191">
        <f>SUMIFS('Transport-DB'!Q:Q,'Transport-DB'!C:C,"="&amp;'Work DB'!C397,'Transport-DB'!F:F,"="&amp;'Work DB'!$P$4)</f>
        <v>0</v>
      </c>
      <c r="Q397" s="188">
        <f>SUMIFS('Transport-DB'!Q:Q,'Transport-DB'!C:C,"="&amp;'Work DB'!C397,'Transport-DB'!F:F,"="&amp;'Work DB'!$Q$4)</f>
        <v>0</v>
      </c>
      <c r="R397" s="189">
        <f>SUMIFS('Transport-DB'!Q:Q,'Transport-DB'!C:C,"="&amp;'Work DB'!C397,'Transport-DB'!F:F,"="&amp;'Work DB'!$R$4)</f>
        <v>0</v>
      </c>
      <c r="S397" s="190">
        <f t="shared" si="67"/>
        <v>0</v>
      </c>
      <c r="T397" s="191">
        <f t="shared" si="66"/>
        <v>0</v>
      </c>
      <c r="U397" s="191"/>
      <c r="V397" s="191"/>
      <c r="W397" s="191"/>
      <c r="X397" s="191"/>
      <c r="Y397" s="189"/>
      <c r="Z397" s="283"/>
      <c r="AA397" s="190">
        <f>SUMIFS('Transport-DB'!S:S,'Transport-DB'!C:C,"="&amp;'Work DB'!C397,'Transport-DB'!F:F,"="&amp;'Work DB'!$AA$4)</f>
        <v>0</v>
      </c>
      <c r="AB397" s="191">
        <f>SUMIFS('Transport-DB'!S:S,'Transport-DB'!C:C,"="&amp;'Work DB'!C397,'Transport-DB'!F:F,"="&amp;'Work DB'!$AB$4)</f>
        <v>0</v>
      </c>
      <c r="AC397" s="191">
        <f>SUMIFS('Transport-DB'!S:S,'Transport-DB'!C:C,"="&amp;'Work DB'!C397,'Transport-DB'!F:F,"="&amp;'Work DB'!$AC$4)</f>
        <v>0</v>
      </c>
      <c r="AD397" s="188">
        <f>SUMIFS('Transport-DB'!S:S,'Transport-DB'!C:C,"="&amp;'Work DB'!C397,'Transport-DB'!F:F,"="&amp;'Work DB'!$AD$4)</f>
        <v>0</v>
      </c>
      <c r="AE397" s="188">
        <f>SUMIFS('Transport-DB'!S:S,'Transport-DB'!C:C,"="&amp;'Work DB'!C397,'Transport-DB'!F:F,"="&amp;'Work DB'!$AE$4)</f>
        <v>0</v>
      </c>
      <c r="AF397" s="188">
        <f>SUMIFS('Transport-DB'!S:S,'Transport-DB'!C:C,"="&amp;'Work DB'!C397,'Transport-DB'!F:F,"="&amp;'Work DB'!$AF$4)</f>
        <v>0</v>
      </c>
      <c r="AG397" s="189"/>
      <c r="AH397" s="230">
        <f>SUMIFS('Transport-DB'!T:T,'Transport-DB'!C:C,"="&amp;'Work DB'!C397)</f>
        <v>0</v>
      </c>
      <c r="AI397" s="32"/>
      <c r="AJ397" s="29"/>
      <c r="AK397" s="30">
        <f>SUMIFS(Civil_DB[بتن],Civil_DB[تاریخ],"="&amp;'Work DB'!C397)</f>
        <v>0</v>
      </c>
      <c r="AL397" s="28"/>
      <c r="AM397" s="29"/>
      <c r="AN397" s="31"/>
      <c r="AO397" s="28"/>
      <c r="AP397" s="29"/>
      <c r="AQ397" s="29"/>
      <c r="AR397" s="30"/>
      <c r="AS397" s="28"/>
      <c r="AT397" s="29"/>
      <c r="AU397" s="30"/>
      <c r="AV397" s="206"/>
      <c r="AW397" s="29"/>
      <c r="AX397" s="29"/>
      <c r="AY397" s="29"/>
      <c r="AZ397" s="29"/>
      <c r="BA397" s="29"/>
      <c r="BB397" s="29"/>
      <c r="BC397" s="30"/>
      <c r="BD397" s="283"/>
      <c r="BE397" s="283"/>
      <c r="BF397" s="283"/>
      <c r="BG397" s="283"/>
      <c r="BH397" s="32"/>
      <c r="BI397" s="56"/>
      <c r="BJ397" s="509"/>
    </row>
    <row r="398" spans="2:62" s="15" customFormat="1" ht="21" x14ac:dyDescent="0.25">
      <c r="B398" s="47"/>
      <c r="C398" s="20">
        <f t="shared" si="68"/>
        <v>45763</v>
      </c>
      <c r="D398" s="190">
        <f>SUMIFS('Transport-DB'!R:R,'Transport-DB'!C:C,"="&amp;'Work DB'!C398,'Transport-DB'!F:F,"="&amp;'Work DB'!$D$4)</f>
        <v>0</v>
      </c>
      <c r="E398" s="191">
        <f>SUMIFS('Transport-DB'!R:R,'Transport-DB'!C:C,"="&amp;'Work DB'!C398,'Transport-DB'!F:F,"="&amp;'Work DB'!$E$4)</f>
        <v>0</v>
      </c>
      <c r="F398" s="191">
        <f>SUMIFS('Transport-DB'!R:R,'Transport-DB'!C:C,"="&amp;'Work DB'!C398,'Transport-DB'!F:F,"="&amp;'Work DB'!$F$4)</f>
        <v>0</v>
      </c>
      <c r="G398" s="191">
        <f>SUMIFS('Transport-DB'!R:R,'Transport-DB'!C:C,"="&amp;'Work DB'!C398,'Transport-DB'!F:F,"="&amp;'Work DB'!$G$4)</f>
        <v>0</v>
      </c>
      <c r="H398" s="188">
        <f>SUMIFS('Transport-DB'!R:R,'Transport-DB'!C:C,"="&amp;'Work DB'!C398,'Transport-DB'!F:F,"="&amp;'Work DB'!$H$4)</f>
        <v>0</v>
      </c>
      <c r="I398" s="191">
        <f>SUMIFS('Transport-DB'!R:R,'Transport-DB'!C:C,"="&amp;'Work DB'!C398,'Transport-DB'!F:F,"="&amp;'Work DB'!$I$4)</f>
        <v>0</v>
      </c>
      <c r="J398" s="483">
        <f>SUMIFS('Transport-DB'!R:R,'Transport-DB'!C:C,"="&amp;'Work DB'!C398,'Transport-DB'!F:F,"="&amp;'Work DB'!$J$4)</f>
        <v>0</v>
      </c>
      <c r="K398" s="190">
        <f>SUMIFS('Transport-DB'!Q:Q,'Transport-DB'!C:C,"="&amp;'Work DB'!C398,'Transport-DB'!F:F,"="&amp;'Work DB'!$K$4)</f>
        <v>0</v>
      </c>
      <c r="L398" s="191">
        <f>SUMIFS('Transport-DB'!Q:Q,'Transport-DB'!C:C,"="&amp;'Work DB'!C398,'Transport-DB'!F:F,"="&amp;'Work DB'!$L$4)</f>
        <v>0</v>
      </c>
      <c r="M398" s="191">
        <f>SUMIFS('Transport-DB'!Q:Q,'Transport-DB'!C:C,"="&amp;'Work DB'!C398,'Transport-DB'!F:F,"="&amp;'Work DB'!$M$4)</f>
        <v>0</v>
      </c>
      <c r="N398" s="191">
        <f>SUMIFS('Transport-DB'!Q:Q,'Transport-DB'!C:C,"="&amp;'Work DB'!C398,'Transport-DB'!F:F,"="&amp;'Work DB'!$N$4)</f>
        <v>0</v>
      </c>
      <c r="O398" s="191">
        <f>SUMIFS('Transport-DB'!Q:Q,'Transport-DB'!C:C,"="&amp;'Work DB'!C398,'Transport-DB'!F:F,"="&amp;'Work DB'!$O$4)</f>
        <v>0</v>
      </c>
      <c r="P398" s="191">
        <f>SUMIFS('Transport-DB'!Q:Q,'Transport-DB'!C:C,"="&amp;'Work DB'!C398,'Transport-DB'!F:F,"="&amp;'Work DB'!$P$4)</f>
        <v>0</v>
      </c>
      <c r="Q398" s="188">
        <f>SUMIFS('Transport-DB'!Q:Q,'Transport-DB'!C:C,"="&amp;'Work DB'!C398,'Transport-DB'!F:F,"="&amp;'Work DB'!$Q$4)</f>
        <v>0</v>
      </c>
      <c r="R398" s="189">
        <f>SUMIFS('Transport-DB'!Q:Q,'Transport-DB'!C:C,"="&amp;'Work DB'!C398,'Transport-DB'!F:F,"="&amp;'Work DB'!$R$4)</f>
        <v>0</v>
      </c>
      <c r="S398" s="190">
        <f t="shared" si="67"/>
        <v>0</v>
      </c>
      <c r="T398" s="191">
        <f t="shared" si="66"/>
        <v>0</v>
      </c>
      <c r="U398" s="191"/>
      <c r="V398" s="191"/>
      <c r="W398" s="191"/>
      <c r="X398" s="191"/>
      <c r="Y398" s="189"/>
      <c r="Z398" s="283"/>
      <c r="AA398" s="190">
        <f>SUMIFS('Transport-DB'!S:S,'Transport-DB'!C:C,"="&amp;'Work DB'!C398,'Transport-DB'!F:F,"="&amp;'Work DB'!$AA$4)</f>
        <v>0</v>
      </c>
      <c r="AB398" s="191">
        <f>SUMIFS('Transport-DB'!S:S,'Transport-DB'!C:C,"="&amp;'Work DB'!C398,'Transport-DB'!F:F,"="&amp;'Work DB'!$AB$4)</f>
        <v>0</v>
      </c>
      <c r="AC398" s="191">
        <f>SUMIFS('Transport-DB'!S:S,'Transport-DB'!C:C,"="&amp;'Work DB'!C398,'Transport-DB'!F:F,"="&amp;'Work DB'!$AC$4)</f>
        <v>0</v>
      </c>
      <c r="AD398" s="188">
        <f>SUMIFS('Transport-DB'!S:S,'Transport-DB'!C:C,"="&amp;'Work DB'!C398,'Transport-DB'!F:F,"="&amp;'Work DB'!$AD$4)</f>
        <v>0</v>
      </c>
      <c r="AE398" s="188">
        <f>SUMIFS('Transport-DB'!S:S,'Transport-DB'!C:C,"="&amp;'Work DB'!C398,'Transport-DB'!F:F,"="&amp;'Work DB'!$AE$4)</f>
        <v>0</v>
      </c>
      <c r="AF398" s="188">
        <f>SUMIFS('Transport-DB'!S:S,'Transport-DB'!C:C,"="&amp;'Work DB'!C398,'Transport-DB'!F:F,"="&amp;'Work DB'!$AF$4)</f>
        <v>0</v>
      </c>
      <c r="AG398" s="189"/>
      <c r="AH398" s="230">
        <f>SUMIFS('Transport-DB'!T:T,'Transport-DB'!C:C,"="&amp;'Work DB'!C398)</f>
        <v>0</v>
      </c>
      <c r="AI398" s="32"/>
      <c r="AJ398" s="29"/>
      <c r="AK398" s="30">
        <f>SUMIFS(Civil_DB[بتن],Civil_DB[تاریخ],"="&amp;'Work DB'!C398)</f>
        <v>0</v>
      </c>
      <c r="AL398" s="28"/>
      <c r="AM398" s="29"/>
      <c r="AN398" s="31"/>
      <c r="AO398" s="28"/>
      <c r="AP398" s="29"/>
      <c r="AQ398" s="29"/>
      <c r="AR398" s="30"/>
      <c r="AS398" s="28"/>
      <c r="AT398" s="29"/>
      <c r="AU398" s="30"/>
      <c r="AV398" s="206"/>
      <c r="AW398" s="29"/>
      <c r="AX398" s="29"/>
      <c r="AY398" s="29"/>
      <c r="AZ398" s="29"/>
      <c r="BA398" s="29"/>
      <c r="BB398" s="29"/>
      <c r="BC398" s="30"/>
      <c r="BD398" s="283"/>
      <c r="BE398" s="283"/>
      <c r="BF398" s="283"/>
      <c r="BG398" s="283"/>
      <c r="BH398" s="32"/>
      <c r="BI398" s="56"/>
      <c r="BJ398" s="509"/>
    </row>
    <row r="399" spans="2:62" s="15" customFormat="1" ht="21" x14ac:dyDescent="0.25">
      <c r="B399" s="47"/>
      <c r="C399" s="20">
        <f t="shared" si="68"/>
        <v>45764</v>
      </c>
      <c r="D399" s="190">
        <f>SUMIFS('Transport-DB'!R:R,'Transport-DB'!C:C,"="&amp;'Work DB'!C399,'Transport-DB'!F:F,"="&amp;'Work DB'!$D$4)</f>
        <v>0</v>
      </c>
      <c r="E399" s="191">
        <f>SUMIFS('Transport-DB'!R:R,'Transport-DB'!C:C,"="&amp;'Work DB'!C399,'Transport-DB'!F:F,"="&amp;'Work DB'!$E$4)</f>
        <v>0</v>
      </c>
      <c r="F399" s="191">
        <f>SUMIFS('Transport-DB'!R:R,'Transport-DB'!C:C,"="&amp;'Work DB'!C399,'Transport-DB'!F:F,"="&amp;'Work DB'!$F$4)</f>
        <v>0</v>
      </c>
      <c r="G399" s="191">
        <f>SUMIFS('Transport-DB'!R:R,'Transport-DB'!C:C,"="&amp;'Work DB'!C399,'Transport-DB'!F:F,"="&amp;'Work DB'!$G$4)</f>
        <v>0</v>
      </c>
      <c r="H399" s="188">
        <f>SUMIFS('Transport-DB'!R:R,'Transport-DB'!C:C,"="&amp;'Work DB'!C399,'Transport-DB'!F:F,"="&amp;'Work DB'!$H$4)</f>
        <v>0</v>
      </c>
      <c r="I399" s="191">
        <f>SUMIFS('Transport-DB'!R:R,'Transport-DB'!C:C,"="&amp;'Work DB'!C399,'Transport-DB'!F:F,"="&amp;'Work DB'!$I$4)</f>
        <v>0</v>
      </c>
      <c r="J399" s="483">
        <f>SUMIFS('Transport-DB'!R:R,'Transport-DB'!C:C,"="&amp;'Work DB'!C399,'Transport-DB'!F:F,"="&amp;'Work DB'!$J$4)</f>
        <v>0</v>
      </c>
      <c r="K399" s="190">
        <f>SUMIFS('Transport-DB'!Q:Q,'Transport-DB'!C:C,"="&amp;'Work DB'!C399,'Transport-DB'!F:F,"="&amp;'Work DB'!$K$4)</f>
        <v>0</v>
      </c>
      <c r="L399" s="191">
        <f>SUMIFS('Transport-DB'!Q:Q,'Transport-DB'!C:C,"="&amp;'Work DB'!C399,'Transport-DB'!F:F,"="&amp;'Work DB'!$L$4)</f>
        <v>0</v>
      </c>
      <c r="M399" s="191">
        <f>SUMIFS('Transport-DB'!Q:Q,'Transport-DB'!C:C,"="&amp;'Work DB'!C399,'Transport-DB'!F:F,"="&amp;'Work DB'!$M$4)</f>
        <v>0</v>
      </c>
      <c r="N399" s="191">
        <f>SUMIFS('Transport-DB'!Q:Q,'Transport-DB'!C:C,"="&amp;'Work DB'!C399,'Transport-DB'!F:F,"="&amp;'Work DB'!$N$4)</f>
        <v>0</v>
      </c>
      <c r="O399" s="191">
        <f>SUMIFS('Transport-DB'!Q:Q,'Transport-DB'!C:C,"="&amp;'Work DB'!C399,'Transport-DB'!F:F,"="&amp;'Work DB'!$O$4)</f>
        <v>0</v>
      </c>
      <c r="P399" s="191">
        <f>SUMIFS('Transport-DB'!Q:Q,'Transport-DB'!C:C,"="&amp;'Work DB'!C399,'Transport-DB'!F:F,"="&amp;'Work DB'!$P$4)</f>
        <v>0</v>
      </c>
      <c r="Q399" s="188">
        <f>SUMIFS('Transport-DB'!Q:Q,'Transport-DB'!C:C,"="&amp;'Work DB'!C399,'Transport-DB'!F:F,"="&amp;'Work DB'!$Q$4)</f>
        <v>0</v>
      </c>
      <c r="R399" s="189">
        <f>SUMIFS('Transport-DB'!Q:Q,'Transport-DB'!C:C,"="&amp;'Work DB'!C399,'Transport-DB'!F:F,"="&amp;'Work DB'!$R$4)</f>
        <v>0</v>
      </c>
      <c r="S399" s="190">
        <f t="shared" si="67"/>
        <v>0</v>
      </c>
      <c r="T399" s="191">
        <f t="shared" si="66"/>
        <v>0</v>
      </c>
      <c r="U399" s="191"/>
      <c r="V399" s="191"/>
      <c r="W399" s="191"/>
      <c r="X399" s="191"/>
      <c r="Y399" s="189"/>
      <c r="Z399" s="283"/>
      <c r="AA399" s="190">
        <f>SUMIFS('Transport-DB'!S:S,'Transport-DB'!C:C,"="&amp;'Work DB'!C399,'Transport-DB'!F:F,"="&amp;'Work DB'!$AA$4)</f>
        <v>0</v>
      </c>
      <c r="AB399" s="191">
        <f>SUMIFS('Transport-DB'!S:S,'Transport-DB'!C:C,"="&amp;'Work DB'!C399,'Transport-DB'!F:F,"="&amp;'Work DB'!$AB$4)</f>
        <v>0</v>
      </c>
      <c r="AC399" s="191">
        <f>SUMIFS('Transport-DB'!S:S,'Transport-DB'!C:C,"="&amp;'Work DB'!C399,'Transport-DB'!F:F,"="&amp;'Work DB'!$AC$4)</f>
        <v>0</v>
      </c>
      <c r="AD399" s="188">
        <f>SUMIFS('Transport-DB'!S:S,'Transport-DB'!C:C,"="&amp;'Work DB'!C399,'Transport-DB'!F:F,"="&amp;'Work DB'!$AD$4)</f>
        <v>0</v>
      </c>
      <c r="AE399" s="188">
        <f>SUMIFS('Transport-DB'!S:S,'Transport-DB'!C:C,"="&amp;'Work DB'!C399,'Transport-DB'!F:F,"="&amp;'Work DB'!$AE$4)</f>
        <v>0</v>
      </c>
      <c r="AF399" s="188">
        <f>SUMIFS('Transport-DB'!S:S,'Transport-DB'!C:C,"="&amp;'Work DB'!C399,'Transport-DB'!F:F,"="&amp;'Work DB'!$AF$4)</f>
        <v>0</v>
      </c>
      <c r="AG399" s="189"/>
      <c r="AH399" s="230">
        <f>SUMIFS('Transport-DB'!T:T,'Transport-DB'!C:C,"="&amp;'Work DB'!C399)</f>
        <v>0</v>
      </c>
      <c r="AI399" s="32"/>
      <c r="AJ399" s="29"/>
      <c r="AK399" s="30">
        <f>SUMIFS(Civil_DB[بتن],Civil_DB[تاریخ],"="&amp;'Work DB'!C399)</f>
        <v>0</v>
      </c>
      <c r="AL399" s="28"/>
      <c r="AM399" s="29"/>
      <c r="AN399" s="31"/>
      <c r="AO399" s="28"/>
      <c r="AP399" s="29"/>
      <c r="AQ399" s="29"/>
      <c r="AR399" s="30"/>
      <c r="AS399" s="28"/>
      <c r="AT399" s="29"/>
      <c r="AU399" s="30"/>
      <c r="AV399" s="206"/>
      <c r="AW399" s="29"/>
      <c r="AX399" s="29"/>
      <c r="AY399" s="29"/>
      <c r="AZ399" s="29"/>
      <c r="BA399" s="29"/>
      <c r="BB399" s="29"/>
      <c r="BC399" s="30"/>
      <c r="BD399" s="283"/>
      <c r="BE399" s="283"/>
      <c r="BF399" s="283"/>
      <c r="BG399" s="283"/>
      <c r="BH399" s="32"/>
      <c r="BI399" s="56"/>
      <c r="BJ399" s="509"/>
    </row>
    <row r="400" spans="2:62" s="15" customFormat="1" ht="21" x14ac:dyDescent="0.25">
      <c r="B400" s="47"/>
      <c r="C400" s="20">
        <f t="shared" si="68"/>
        <v>45765</v>
      </c>
      <c r="D400" s="190">
        <f>SUMIFS('Transport-DB'!R:R,'Transport-DB'!C:C,"="&amp;'Work DB'!C400,'Transport-DB'!F:F,"="&amp;'Work DB'!$D$4)</f>
        <v>0</v>
      </c>
      <c r="E400" s="191">
        <f>SUMIFS('Transport-DB'!R:R,'Transport-DB'!C:C,"="&amp;'Work DB'!C400,'Transport-DB'!F:F,"="&amp;'Work DB'!$E$4)</f>
        <v>0</v>
      </c>
      <c r="F400" s="191">
        <f>SUMIFS('Transport-DB'!R:R,'Transport-DB'!C:C,"="&amp;'Work DB'!C400,'Transport-DB'!F:F,"="&amp;'Work DB'!$F$4)</f>
        <v>0</v>
      </c>
      <c r="G400" s="191">
        <f>SUMIFS('Transport-DB'!R:R,'Transport-DB'!C:C,"="&amp;'Work DB'!C400,'Transport-DB'!F:F,"="&amp;'Work DB'!$G$4)</f>
        <v>0</v>
      </c>
      <c r="H400" s="188">
        <f>SUMIFS('Transport-DB'!R:R,'Transport-DB'!C:C,"="&amp;'Work DB'!C400,'Transport-DB'!F:F,"="&amp;'Work DB'!$H$4)</f>
        <v>0</v>
      </c>
      <c r="I400" s="191">
        <f>SUMIFS('Transport-DB'!R:R,'Transport-DB'!C:C,"="&amp;'Work DB'!C400,'Transport-DB'!F:F,"="&amp;'Work DB'!$I$4)</f>
        <v>0</v>
      </c>
      <c r="J400" s="483">
        <f>SUMIFS('Transport-DB'!R:R,'Transport-DB'!C:C,"="&amp;'Work DB'!C400,'Transport-DB'!F:F,"="&amp;'Work DB'!$J$4)</f>
        <v>0</v>
      </c>
      <c r="K400" s="190">
        <f>SUMIFS('Transport-DB'!Q:Q,'Transport-DB'!C:C,"="&amp;'Work DB'!C400,'Transport-DB'!F:F,"="&amp;'Work DB'!$K$4)</f>
        <v>0</v>
      </c>
      <c r="L400" s="191">
        <f>SUMIFS('Transport-DB'!Q:Q,'Transport-DB'!C:C,"="&amp;'Work DB'!C400,'Transport-DB'!F:F,"="&amp;'Work DB'!$L$4)</f>
        <v>0</v>
      </c>
      <c r="M400" s="191">
        <f>SUMIFS('Transport-DB'!Q:Q,'Transport-DB'!C:C,"="&amp;'Work DB'!C400,'Transport-DB'!F:F,"="&amp;'Work DB'!$M$4)</f>
        <v>0</v>
      </c>
      <c r="N400" s="191">
        <f>SUMIFS('Transport-DB'!Q:Q,'Transport-DB'!C:C,"="&amp;'Work DB'!C400,'Transport-DB'!F:F,"="&amp;'Work DB'!$N$4)</f>
        <v>0</v>
      </c>
      <c r="O400" s="191">
        <f>SUMIFS('Transport-DB'!Q:Q,'Transport-DB'!C:C,"="&amp;'Work DB'!C400,'Transport-DB'!F:F,"="&amp;'Work DB'!$O$4)</f>
        <v>0</v>
      </c>
      <c r="P400" s="191">
        <f>SUMIFS('Transport-DB'!Q:Q,'Transport-DB'!C:C,"="&amp;'Work DB'!C400,'Transport-DB'!F:F,"="&amp;'Work DB'!$P$4)</f>
        <v>0</v>
      </c>
      <c r="Q400" s="188">
        <f>SUMIFS('Transport-DB'!Q:Q,'Transport-DB'!C:C,"="&amp;'Work DB'!C400,'Transport-DB'!F:F,"="&amp;'Work DB'!$Q$4)</f>
        <v>0</v>
      </c>
      <c r="R400" s="189">
        <f>SUMIFS('Transport-DB'!Q:Q,'Transport-DB'!C:C,"="&amp;'Work DB'!C400,'Transport-DB'!F:F,"="&amp;'Work DB'!$R$4)</f>
        <v>0</v>
      </c>
      <c r="S400" s="190">
        <f t="shared" si="67"/>
        <v>0</v>
      </c>
      <c r="T400" s="191">
        <f t="shared" si="66"/>
        <v>0</v>
      </c>
      <c r="U400" s="191"/>
      <c r="V400" s="191"/>
      <c r="W400" s="191"/>
      <c r="X400" s="191"/>
      <c r="Y400" s="189"/>
      <c r="Z400" s="283"/>
      <c r="AA400" s="190">
        <f>SUMIFS('Transport-DB'!S:S,'Transport-DB'!C:C,"="&amp;'Work DB'!C400,'Transport-DB'!F:F,"="&amp;'Work DB'!$AA$4)</f>
        <v>0</v>
      </c>
      <c r="AB400" s="191">
        <f>SUMIFS('Transport-DB'!S:S,'Transport-DB'!C:C,"="&amp;'Work DB'!C400,'Transport-DB'!F:F,"="&amp;'Work DB'!$AB$4)</f>
        <v>0</v>
      </c>
      <c r="AC400" s="191">
        <f>SUMIFS('Transport-DB'!S:S,'Transport-DB'!C:C,"="&amp;'Work DB'!C400,'Transport-DB'!F:F,"="&amp;'Work DB'!$AC$4)</f>
        <v>0</v>
      </c>
      <c r="AD400" s="188">
        <f>SUMIFS('Transport-DB'!S:S,'Transport-DB'!C:C,"="&amp;'Work DB'!C400,'Transport-DB'!F:F,"="&amp;'Work DB'!$AD$4)</f>
        <v>0</v>
      </c>
      <c r="AE400" s="188">
        <f>SUMIFS('Transport-DB'!S:S,'Transport-DB'!C:C,"="&amp;'Work DB'!C400,'Transport-DB'!F:F,"="&amp;'Work DB'!$AE$4)</f>
        <v>0</v>
      </c>
      <c r="AF400" s="188">
        <f>SUMIFS('Transport-DB'!S:S,'Transport-DB'!C:C,"="&amp;'Work DB'!C400,'Transport-DB'!F:F,"="&amp;'Work DB'!$AF$4)</f>
        <v>0</v>
      </c>
      <c r="AG400" s="189"/>
      <c r="AH400" s="230">
        <f>SUMIFS('Transport-DB'!T:T,'Transport-DB'!C:C,"="&amp;'Work DB'!C400)</f>
        <v>0</v>
      </c>
      <c r="AI400" s="32"/>
      <c r="AJ400" s="29"/>
      <c r="AK400" s="30">
        <f>SUMIFS(Civil_DB[بتن],Civil_DB[تاریخ],"="&amp;'Work DB'!C400)</f>
        <v>0</v>
      </c>
      <c r="AL400" s="28"/>
      <c r="AM400" s="29"/>
      <c r="AN400" s="31"/>
      <c r="AO400" s="28"/>
      <c r="AP400" s="29"/>
      <c r="AQ400" s="29"/>
      <c r="AR400" s="30"/>
      <c r="AS400" s="28"/>
      <c r="AT400" s="29"/>
      <c r="AU400" s="30"/>
      <c r="AV400" s="206"/>
      <c r="AW400" s="29"/>
      <c r="AX400" s="29"/>
      <c r="AY400" s="29"/>
      <c r="AZ400" s="29"/>
      <c r="BA400" s="29"/>
      <c r="BB400" s="29"/>
      <c r="BC400" s="30"/>
      <c r="BD400" s="283"/>
      <c r="BE400" s="283"/>
      <c r="BF400" s="283"/>
      <c r="BG400" s="283"/>
      <c r="BH400" s="32"/>
      <c r="BI400" s="56"/>
      <c r="BJ400" s="509"/>
    </row>
    <row r="401" spans="2:62" s="15" customFormat="1" ht="21" x14ac:dyDescent="0.25">
      <c r="B401" s="47"/>
      <c r="C401" s="20">
        <f t="shared" si="68"/>
        <v>45766</v>
      </c>
      <c r="D401" s="190">
        <f>SUMIFS('Transport-DB'!R:R,'Transport-DB'!C:C,"="&amp;'Work DB'!C401,'Transport-DB'!F:F,"="&amp;'Work DB'!$D$4)</f>
        <v>0</v>
      </c>
      <c r="E401" s="191">
        <f>SUMIFS('Transport-DB'!R:R,'Transport-DB'!C:C,"="&amp;'Work DB'!C401,'Transport-DB'!F:F,"="&amp;'Work DB'!$E$4)</f>
        <v>0</v>
      </c>
      <c r="F401" s="191">
        <f>SUMIFS('Transport-DB'!R:R,'Transport-DB'!C:C,"="&amp;'Work DB'!C401,'Transport-DB'!F:F,"="&amp;'Work DB'!$F$4)</f>
        <v>0</v>
      </c>
      <c r="G401" s="191">
        <f>SUMIFS('Transport-DB'!R:R,'Transport-DB'!C:C,"="&amp;'Work DB'!C401,'Transport-DB'!F:F,"="&amp;'Work DB'!$G$4)</f>
        <v>0</v>
      </c>
      <c r="H401" s="188">
        <f>SUMIFS('Transport-DB'!R:R,'Transport-DB'!C:C,"="&amp;'Work DB'!C401,'Transport-DB'!F:F,"="&amp;'Work DB'!$H$4)</f>
        <v>0</v>
      </c>
      <c r="I401" s="191">
        <f>SUMIFS('Transport-DB'!R:R,'Transport-DB'!C:C,"="&amp;'Work DB'!C401,'Transport-DB'!F:F,"="&amp;'Work DB'!$I$4)</f>
        <v>0</v>
      </c>
      <c r="J401" s="483">
        <f>SUMIFS('Transport-DB'!R:R,'Transport-DB'!C:C,"="&amp;'Work DB'!C401,'Transport-DB'!F:F,"="&amp;'Work DB'!$J$4)</f>
        <v>0</v>
      </c>
      <c r="K401" s="190">
        <f>SUMIFS('Transport-DB'!Q:Q,'Transport-DB'!C:C,"="&amp;'Work DB'!C401,'Transport-DB'!F:F,"="&amp;'Work DB'!$K$4)</f>
        <v>0</v>
      </c>
      <c r="L401" s="191">
        <f>SUMIFS('Transport-DB'!Q:Q,'Transport-DB'!C:C,"="&amp;'Work DB'!C401,'Transport-DB'!F:F,"="&amp;'Work DB'!$L$4)</f>
        <v>0</v>
      </c>
      <c r="M401" s="191">
        <f>SUMIFS('Transport-DB'!Q:Q,'Transport-DB'!C:C,"="&amp;'Work DB'!C401,'Transport-DB'!F:F,"="&amp;'Work DB'!$M$4)</f>
        <v>0</v>
      </c>
      <c r="N401" s="191">
        <f>SUMIFS('Transport-DB'!Q:Q,'Transport-DB'!C:C,"="&amp;'Work DB'!C401,'Transport-DB'!F:F,"="&amp;'Work DB'!$N$4)</f>
        <v>0</v>
      </c>
      <c r="O401" s="191">
        <f>SUMIFS('Transport-DB'!Q:Q,'Transport-DB'!C:C,"="&amp;'Work DB'!C401,'Transport-DB'!F:F,"="&amp;'Work DB'!$O$4)</f>
        <v>0</v>
      </c>
      <c r="P401" s="191">
        <f>SUMIFS('Transport-DB'!Q:Q,'Transport-DB'!C:C,"="&amp;'Work DB'!C401,'Transport-DB'!F:F,"="&amp;'Work DB'!$P$4)</f>
        <v>0</v>
      </c>
      <c r="Q401" s="188">
        <f>SUMIFS('Transport-DB'!Q:Q,'Transport-DB'!C:C,"="&amp;'Work DB'!C401,'Transport-DB'!F:F,"="&amp;'Work DB'!$Q$4)</f>
        <v>0</v>
      </c>
      <c r="R401" s="189">
        <f>SUMIFS('Transport-DB'!Q:Q,'Transport-DB'!C:C,"="&amp;'Work DB'!C401,'Transport-DB'!F:F,"="&amp;'Work DB'!$R$4)</f>
        <v>0</v>
      </c>
      <c r="S401" s="190">
        <f t="shared" si="67"/>
        <v>0</v>
      </c>
      <c r="T401" s="191">
        <f t="shared" si="66"/>
        <v>0</v>
      </c>
      <c r="U401" s="191"/>
      <c r="V401" s="191"/>
      <c r="W401" s="191"/>
      <c r="X401" s="191"/>
      <c r="Y401" s="189"/>
      <c r="Z401" s="283"/>
      <c r="AA401" s="190">
        <f>SUMIFS('Transport-DB'!S:S,'Transport-DB'!C:C,"="&amp;'Work DB'!C401,'Transport-DB'!F:F,"="&amp;'Work DB'!$AA$4)</f>
        <v>0</v>
      </c>
      <c r="AB401" s="191">
        <f>SUMIFS('Transport-DB'!S:S,'Transport-DB'!C:C,"="&amp;'Work DB'!C401,'Transport-DB'!F:F,"="&amp;'Work DB'!$AB$4)</f>
        <v>0</v>
      </c>
      <c r="AC401" s="191">
        <f>SUMIFS('Transport-DB'!S:S,'Transport-DB'!C:C,"="&amp;'Work DB'!C401,'Transport-DB'!F:F,"="&amp;'Work DB'!$AC$4)</f>
        <v>0</v>
      </c>
      <c r="AD401" s="188">
        <f>SUMIFS('Transport-DB'!S:S,'Transport-DB'!C:C,"="&amp;'Work DB'!C401,'Transport-DB'!F:F,"="&amp;'Work DB'!$AD$4)</f>
        <v>0</v>
      </c>
      <c r="AE401" s="188">
        <f>SUMIFS('Transport-DB'!S:S,'Transport-DB'!C:C,"="&amp;'Work DB'!C401,'Transport-DB'!F:F,"="&amp;'Work DB'!$AE$4)</f>
        <v>0</v>
      </c>
      <c r="AF401" s="188">
        <f>SUMIFS('Transport-DB'!S:S,'Transport-DB'!C:C,"="&amp;'Work DB'!C401,'Transport-DB'!F:F,"="&amp;'Work DB'!$AF$4)</f>
        <v>0</v>
      </c>
      <c r="AG401" s="189"/>
      <c r="AH401" s="230">
        <f>SUMIFS('Transport-DB'!T:T,'Transport-DB'!C:C,"="&amp;'Work DB'!C401)</f>
        <v>0</v>
      </c>
      <c r="AI401" s="32"/>
      <c r="AJ401" s="29"/>
      <c r="AK401" s="30">
        <f>SUMIFS(Civil_DB[بتن],Civil_DB[تاریخ],"="&amp;'Work DB'!C401)</f>
        <v>0</v>
      </c>
      <c r="AL401" s="28"/>
      <c r="AM401" s="29"/>
      <c r="AN401" s="31"/>
      <c r="AO401" s="28"/>
      <c r="AP401" s="29"/>
      <c r="AQ401" s="29"/>
      <c r="AR401" s="30"/>
      <c r="AS401" s="28"/>
      <c r="AT401" s="29"/>
      <c r="AU401" s="30"/>
      <c r="AV401" s="206"/>
      <c r="AW401" s="29"/>
      <c r="AX401" s="29"/>
      <c r="AY401" s="29"/>
      <c r="AZ401" s="29"/>
      <c r="BA401" s="29"/>
      <c r="BB401" s="29"/>
      <c r="BC401" s="30"/>
      <c r="BD401" s="283"/>
      <c r="BE401" s="283"/>
      <c r="BF401" s="283"/>
      <c r="BG401" s="283"/>
      <c r="BH401" s="32"/>
      <c r="BI401" s="56"/>
      <c r="BJ401" s="509"/>
    </row>
    <row r="402" spans="2:62" s="15" customFormat="1" ht="21" x14ac:dyDescent="0.25">
      <c r="B402" s="47"/>
      <c r="C402" s="20">
        <f t="shared" si="68"/>
        <v>45767</v>
      </c>
      <c r="D402" s="190">
        <f>SUMIFS('Transport-DB'!R:R,'Transport-DB'!C:C,"="&amp;'Work DB'!C402,'Transport-DB'!F:F,"="&amp;'Work DB'!$D$4)</f>
        <v>0</v>
      </c>
      <c r="E402" s="191">
        <f>SUMIFS('Transport-DB'!R:R,'Transport-DB'!C:C,"="&amp;'Work DB'!C402,'Transport-DB'!F:F,"="&amp;'Work DB'!$E$4)</f>
        <v>0</v>
      </c>
      <c r="F402" s="191">
        <f>SUMIFS('Transport-DB'!R:R,'Transport-DB'!C:C,"="&amp;'Work DB'!C402,'Transport-DB'!F:F,"="&amp;'Work DB'!$F$4)</f>
        <v>0</v>
      </c>
      <c r="G402" s="191">
        <f>SUMIFS('Transport-DB'!R:R,'Transport-DB'!C:C,"="&amp;'Work DB'!C402,'Transport-DB'!F:F,"="&amp;'Work DB'!$G$4)</f>
        <v>0</v>
      </c>
      <c r="H402" s="188">
        <f>SUMIFS('Transport-DB'!R:R,'Transport-DB'!C:C,"="&amp;'Work DB'!C402,'Transport-DB'!F:F,"="&amp;'Work DB'!$H$4)</f>
        <v>0</v>
      </c>
      <c r="I402" s="191">
        <f>SUMIFS('Transport-DB'!R:R,'Transport-DB'!C:C,"="&amp;'Work DB'!C402,'Transport-DB'!F:F,"="&amp;'Work DB'!$I$4)</f>
        <v>0</v>
      </c>
      <c r="J402" s="483">
        <f>SUMIFS('Transport-DB'!R:R,'Transport-DB'!C:C,"="&amp;'Work DB'!C402,'Transport-DB'!F:F,"="&amp;'Work DB'!$J$4)</f>
        <v>0</v>
      </c>
      <c r="K402" s="190">
        <f>SUMIFS('Transport-DB'!Q:Q,'Transport-DB'!C:C,"="&amp;'Work DB'!C402,'Transport-DB'!F:F,"="&amp;'Work DB'!$K$4)</f>
        <v>0</v>
      </c>
      <c r="L402" s="191">
        <f>SUMIFS('Transport-DB'!Q:Q,'Transport-DB'!C:C,"="&amp;'Work DB'!C402,'Transport-DB'!F:F,"="&amp;'Work DB'!$L$4)</f>
        <v>0</v>
      </c>
      <c r="M402" s="191">
        <f>SUMIFS('Transport-DB'!Q:Q,'Transport-DB'!C:C,"="&amp;'Work DB'!C402,'Transport-DB'!F:F,"="&amp;'Work DB'!$M$4)</f>
        <v>0</v>
      </c>
      <c r="N402" s="191">
        <f>SUMIFS('Transport-DB'!Q:Q,'Transport-DB'!C:C,"="&amp;'Work DB'!C402,'Transport-DB'!F:F,"="&amp;'Work DB'!$N$4)</f>
        <v>0</v>
      </c>
      <c r="O402" s="191">
        <f>SUMIFS('Transport-DB'!Q:Q,'Transport-DB'!C:C,"="&amp;'Work DB'!C402,'Transport-DB'!F:F,"="&amp;'Work DB'!$O$4)</f>
        <v>0</v>
      </c>
      <c r="P402" s="191">
        <f>SUMIFS('Transport-DB'!Q:Q,'Transport-DB'!C:C,"="&amp;'Work DB'!C402,'Transport-DB'!F:F,"="&amp;'Work DB'!$P$4)</f>
        <v>0</v>
      </c>
      <c r="Q402" s="188">
        <f>SUMIFS('Transport-DB'!Q:Q,'Transport-DB'!C:C,"="&amp;'Work DB'!C402,'Transport-DB'!F:F,"="&amp;'Work DB'!$Q$4)</f>
        <v>0</v>
      </c>
      <c r="R402" s="189">
        <f>SUMIFS('Transport-DB'!Q:Q,'Transport-DB'!C:C,"="&amp;'Work DB'!C402,'Transport-DB'!F:F,"="&amp;'Work DB'!$R$4)</f>
        <v>0</v>
      </c>
      <c r="S402" s="190">
        <f t="shared" si="67"/>
        <v>0</v>
      </c>
      <c r="T402" s="191">
        <f t="shared" si="66"/>
        <v>0</v>
      </c>
      <c r="U402" s="191"/>
      <c r="V402" s="191"/>
      <c r="W402" s="191"/>
      <c r="X402" s="191"/>
      <c r="Y402" s="189"/>
      <c r="Z402" s="283"/>
      <c r="AA402" s="190">
        <f>SUMIFS('Transport-DB'!S:S,'Transport-DB'!C:C,"="&amp;'Work DB'!C402,'Transport-DB'!F:F,"="&amp;'Work DB'!$AA$4)</f>
        <v>0</v>
      </c>
      <c r="AB402" s="191">
        <f>SUMIFS('Transport-DB'!S:S,'Transport-DB'!C:C,"="&amp;'Work DB'!C402,'Transport-DB'!F:F,"="&amp;'Work DB'!$AB$4)</f>
        <v>0</v>
      </c>
      <c r="AC402" s="191">
        <f>SUMIFS('Transport-DB'!S:S,'Transport-DB'!C:C,"="&amp;'Work DB'!C402,'Transport-DB'!F:F,"="&amp;'Work DB'!$AC$4)</f>
        <v>0</v>
      </c>
      <c r="AD402" s="188">
        <f>SUMIFS('Transport-DB'!S:S,'Transport-DB'!C:C,"="&amp;'Work DB'!C402,'Transport-DB'!F:F,"="&amp;'Work DB'!$AD$4)</f>
        <v>0</v>
      </c>
      <c r="AE402" s="188">
        <f>SUMIFS('Transport-DB'!S:S,'Transport-DB'!C:C,"="&amp;'Work DB'!C402,'Transport-DB'!F:F,"="&amp;'Work DB'!$AE$4)</f>
        <v>0</v>
      </c>
      <c r="AF402" s="188">
        <f>SUMIFS('Transport-DB'!S:S,'Transport-DB'!C:C,"="&amp;'Work DB'!C402,'Transport-DB'!F:F,"="&amp;'Work DB'!$AF$4)</f>
        <v>0</v>
      </c>
      <c r="AG402" s="189"/>
      <c r="AH402" s="230">
        <f>SUMIFS('Transport-DB'!T:T,'Transport-DB'!C:C,"="&amp;'Work DB'!C402)</f>
        <v>0</v>
      </c>
      <c r="AI402" s="32"/>
      <c r="AJ402" s="29"/>
      <c r="AK402" s="30">
        <f>SUMIFS(Civil_DB[بتن],Civil_DB[تاریخ],"="&amp;'Work DB'!C402)</f>
        <v>0</v>
      </c>
      <c r="AL402" s="28"/>
      <c r="AM402" s="29"/>
      <c r="AN402" s="31"/>
      <c r="AO402" s="28"/>
      <c r="AP402" s="29"/>
      <c r="AQ402" s="29"/>
      <c r="AR402" s="30"/>
      <c r="AS402" s="28"/>
      <c r="AT402" s="29"/>
      <c r="AU402" s="30"/>
      <c r="AV402" s="206"/>
      <c r="AW402" s="29"/>
      <c r="AX402" s="29"/>
      <c r="AY402" s="29"/>
      <c r="AZ402" s="29"/>
      <c r="BA402" s="29"/>
      <c r="BB402" s="29"/>
      <c r="BC402" s="30"/>
      <c r="BD402" s="283"/>
      <c r="BE402" s="283"/>
      <c r="BF402" s="283"/>
      <c r="BG402" s="283"/>
      <c r="BH402" s="32"/>
      <c r="BI402" s="56"/>
      <c r="BJ402" s="509"/>
    </row>
    <row r="403" spans="2:62" s="507" customFormat="1" ht="21" x14ac:dyDescent="0.25">
      <c r="B403" s="498"/>
      <c r="C403" s="499">
        <f t="shared" si="68"/>
        <v>45768</v>
      </c>
      <c r="D403" s="500">
        <f>SUMIFS('Transport-DB'!R:R,'Transport-DB'!C:C,"="&amp;'Work DB'!C403,'Transport-DB'!F:F,"="&amp;'Work DB'!$D$4)</f>
        <v>0</v>
      </c>
      <c r="E403" s="501">
        <f>SUMIFS('Transport-DB'!R:R,'Transport-DB'!C:C,"="&amp;'Work DB'!C403,'Transport-DB'!F:F,"="&amp;'Work DB'!$E$4)</f>
        <v>0</v>
      </c>
      <c r="F403" s="501">
        <f>SUMIFS('Transport-DB'!R:R,'Transport-DB'!C:C,"="&amp;'Work DB'!C403,'Transport-DB'!F:F,"="&amp;'Work DB'!$F$4)</f>
        <v>0</v>
      </c>
      <c r="G403" s="501">
        <f>SUMIFS('Transport-DB'!R:R,'Transport-DB'!C:C,"="&amp;'Work DB'!C403,'Transport-DB'!F:F,"="&amp;'Work DB'!$G$4)</f>
        <v>0</v>
      </c>
      <c r="H403" s="502">
        <f>SUMIFS('Transport-DB'!R:R,'Transport-DB'!C:C,"="&amp;'Work DB'!C403,'Transport-DB'!F:F,"="&amp;'Work DB'!$H$4)</f>
        <v>0</v>
      </c>
      <c r="I403" s="501">
        <f>SUMIFS('Transport-DB'!R:R,'Transport-DB'!C:C,"="&amp;'Work DB'!C403,'Transport-DB'!F:F,"="&amp;'Work DB'!$I$4)</f>
        <v>0</v>
      </c>
      <c r="J403" s="503">
        <f>SUMIFS('Transport-DB'!R:R,'Transport-DB'!C:C,"="&amp;'Work DB'!C403,'Transport-DB'!F:F,"="&amp;'Work DB'!$J$4)</f>
        <v>0</v>
      </c>
      <c r="K403" s="500">
        <f>SUMIFS('Transport-DB'!Q:Q,'Transport-DB'!C:C,"="&amp;'Work DB'!C403,'Transport-DB'!F:F,"="&amp;'Work DB'!$K$4)</f>
        <v>0</v>
      </c>
      <c r="L403" s="501">
        <f>SUMIFS('Transport-DB'!Q:Q,'Transport-DB'!C:C,"="&amp;'Work DB'!C403,'Transport-DB'!F:F,"="&amp;'Work DB'!$L$4)</f>
        <v>0</v>
      </c>
      <c r="M403" s="501">
        <f>SUMIFS('Transport-DB'!Q:Q,'Transport-DB'!C:C,"="&amp;'Work DB'!C403,'Transport-DB'!F:F,"="&amp;'Work DB'!$M$4)</f>
        <v>0</v>
      </c>
      <c r="N403" s="501">
        <f>SUMIFS('Transport-DB'!Q:Q,'Transport-DB'!C:C,"="&amp;'Work DB'!C403,'Transport-DB'!F:F,"="&amp;'Work DB'!$N$4)</f>
        <v>0</v>
      </c>
      <c r="O403" s="501">
        <f>SUMIFS('Transport-DB'!Q:Q,'Transport-DB'!C:C,"="&amp;'Work DB'!C403,'Transport-DB'!F:F,"="&amp;'Work DB'!$O$4)</f>
        <v>0</v>
      </c>
      <c r="P403" s="501">
        <f>SUMIFS('Transport-DB'!Q:Q,'Transport-DB'!C:C,"="&amp;'Work DB'!C403,'Transport-DB'!F:F,"="&amp;'Work DB'!$P$4)</f>
        <v>0</v>
      </c>
      <c r="Q403" s="502">
        <f>SUMIFS('Transport-DB'!Q:Q,'Transport-DB'!C:C,"="&amp;'Work DB'!C403,'Transport-DB'!F:F,"="&amp;'Work DB'!$Q$4)</f>
        <v>0</v>
      </c>
      <c r="R403" s="504">
        <f>SUMIFS('Transport-DB'!Q:Q,'Transport-DB'!C:C,"="&amp;'Work DB'!C403,'Transport-DB'!F:F,"="&amp;'Work DB'!$R$4)</f>
        <v>0</v>
      </c>
      <c r="S403" s="500">
        <f t="shared" si="67"/>
        <v>0</v>
      </c>
      <c r="T403" s="501">
        <f t="shared" si="66"/>
        <v>0</v>
      </c>
      <c r="U403" s="501"/>
      <c r="V403" s="501"/>
      <c r="W403" s="501"/>
      <c r="X403" s="501"/>
      <c r="Y403" s="504"/>
      <c r="Z403" s="503"/>
      <c r="AA403" s="500">
        <f>SUMIFS('Transport-DB'!S:S,'Transport-DB'!C:C,"="&amp;'Work DB'!C403,'Transport-DB'!F:F,"="&amp;'Work DB'!$AA$4)</f>
        <v>0</v>
      </c>
      <c r="AB403" s="501">
        <f>SUMIFS('Transport-DB'!S:S,'Transport-DB'!C:C,"="&amp;'Work DB'!C403,'Transport-DB'!F:F,"="&amp;'Work DB'!$AB$4)</f>
        <v>0</v>
      </c>
      <c r="AC403" s="501">
        <f>SUMIFS('Transport-DB'!S:S,'Transport-DB'!C:C,"="&amp;'Work DB'!C403,'Transport-DB'!F:F,"="&amp;'Work DB'!$AC$4)</f>
        <v>0</v>
      </c>
      <c r="AD403" s="502">
        <f>SUMIFS('Transport-DB'!S:S,'Transport-DB'!C:C,"="&amp;'Work DB'!C403,'Transport-DB'!F:F,"="&amp;'Work DB'!$AD$4)</f>
        <v>0</v>
      </c>
      <c r="AE403" s="502">
        <f>SUMIFS('Transport-DB'!S:S,'Transport-DB'!C:C,"="&amp;'Work DB'!C403,'Transport-DB'!F:F,"="&amp;'Work DB'!$AE$4)</f>
        <v>0</v>
      </c>
      <c r="AF403" s="502">
        <f>SUMIFS('Transport-DB'!S:S,'Transport-DB'!C:C,"="&amp;'Work DB'!C403,'Transport-DB'!F:F,"="&amp;'Work DB'!$AF$4)</f>
        <v>0</v>
      </c>
      <c r="AG403" s="504"/>
      <c r="AH403" s="500">
        <f>SUMIFS('Transport-DB'!T:T,'Transport-DB'!C:C,"="&amp;'Work DB'!C403)</f>
        <v>0</v>
      </c>
      <c r="AI403" s="505"/>
      <c r="AJ403" s="501"/>
      <c r="AK403" s="30">
        <f>SUMIFS(Civil_DB[بتن],Civil_DB[تاریخ],"="&amp;'Work DB'!C403)</f>
        <v>0</v>
      </c>
      <c r="AL403" s="500"/>
      <c r="AM403" s="501"/>
      <c r="AN403" s="502"/>
      <c r="AO403" s="500"/>
      <c r="AP403" s="501"/>
      <c r="AQ403" s="501"/>
      <c r="AR403" s="504"/>
      <c r="AS403" s="500"/>
      <c r="AT403" s="501"/>
      <c r="AU403" s="504"/>
      <c r="AV403" s="505"/>
      <c r="AW403" s="501"/>
      <c r="AX403" s="501"/>
      <c r="AY403" s="501"/>
      <c r="AZ403" s="501"/>
      <c r="BA403" s="501"/>
      <c r="BB403" s="501"/>
      <c r="BC403" s="504"/>
      <c r="BD403" s="503"/>
      <c r="BE403" s="503"/>
      <c r="BF403" s="503"/>
      <c r="BG403" s="503"/>
      <c r="BH403" s="505"/>
      <c r="BI403" s="506" t="s">
        <v>46</v>
      </c>
    </row>
    <row r="404" spans="2:62" s="15" customFormat="1" ht="21" x14ac:dyDescent="0.25">
      <c r="B404" s="47"/>
      <c r="C404" s="20">
        <f t="shared" si="68"/>
        <v>45769</v>
      </c>
      <c r="D404" s="190">
        <f>SUMIFS('Transport-DB'!R:R,'Transport-DB'!C:C,"="&amp;'Work DB'!C404,'Transport-DB'!F:F,"="&amp;'Work DB'!$D$4)</f>
        <v>0</v>
      </c>
      <c r="E404" s="191">
        <f>SUMIFS('Transport-DB'!R:R,'Transport-DB'!C:C,"="&amp;'Work DB'!C404,'Transport-DB'!F:F,"="&amp;'Work DB'!$E$4)</f>
        <v>0</v>
      </c>
      <c r="F404" s="191">
        <f>SUMIFS('Transport-DB'!R:R,'Transport-DB'!C:C,"="&amp;'Work DB'!C404,'Transport-DB'!F:F,"="&amp;'Work DB'!$F$4)</f>
        <v>0</v>
      </c>
      <c r="G404" s="191">
        <f>SUMIFS('Transport-DB'!R:R,'Transport-DB'!C:C,"="&amp;'Work DB'!C404,'Transport-DB'!F:F,"="&amp;'Work DB'!$G$4)</f>
        <v>0</v>
      </c>
      <c r="H404" s="188">
        <f>SUMIFS('Transport-DB'!R:R,'Transport-DB'!C:C,"="&amp;'Work DB'!C404,'Transport-DB'!F:F,"="&amp;'Work DB'!$H$4)</f>
        <v>0</v>
      </c>
      <c r="I404" s="191">
        <f>SUMIFS('Transport-DB'!R:R,'Transport-DB'!C:C,"="&amp;'Work DB'!C404,'Transport-DB'!F:F,"="&amp;'Work DB'!$I$4)</f>
        <v>0</v>
      </c>
      <c r="J404" s="483">
        <f>SUMIFS('Transport-DB'!R:R,'Transport-DB'!C:C,"="&amp;'Work DB'!C404,'Transport-DB'!F:F,"="&amp;'Work DB'!$J$4)</f>
        <v>0</v>
      </c>
      <c r="K404" s="190">
        <f>SUMIFS('Transport-DB'!Q:Q,'Transport-DB'!C:C,"="&amp;'Work DB'!C404,'Transport-DB'!F:F,"="&amp;'Work DB'!$K$4)</f>
        <v>0</v>
      </c>
      <c r="L404" s="191">
        <f>SUMIFS('Transport-DB'!Q:Q,'Transport-DB'!C:C,"="&amp;'Work DB'!C404,'Transport-DB'!F:F,"="&amp;'Work DB'!$L$4)</f>
        <v>0</v>
      </c>
      <c r="M404" s="191">
        <f>SUMIFS('Transport-DB'!Q:Q,'Transport-DB'!C:C,"="&amp;'Work DB'!C404,'Transport-DB'!F:F,"="&amp;'Work DB'!$M$4)</f>
        <v>0</v>
      </c>
      <c r="N404" s="191">
        <f>SUMIFS('Transport-DB'!Q:Q,'Transport-DB'!C:C,"="&amp;'Work DB'!C404,'Transport-DB'!F:F,"="&amp;'Work DB'!$N$4)</f>
        <v>0</v>
      </c>
      <c r="O404" s="191">
        <f>SUMIFS('Transport-DB'!Q:Q,'Transport-DB'!C:C,"="&amp;'Work DB'!C404,'Transport-DB'!F:F,"="&amp;'Work DB'!$O$4)</f>
        <v>0</v>
      </c>
      <c r="P404" s="191">
        <f>SUMIFS('Transport-DB'!Q:Q,'Transport-DB'!C:C,"="&amp;'Work DB'!C404,'Transport-DB'!F:F,"="&amp;'Work DB'!$P$4)</f>
        <v>0</v>
      </c>
      <c r="Q404" s="188">
        <f>SUMIFS('Transport-DB'!Q:Q,'Transport-DB'!C:C,"="&amp;'Work DB'!C404,'Transport-DB'!F:F,"="&amp;'Work DB'!$Q$4)</f>
        <v>0</v>
      </c>
      <c r="R404" s="189">
        <f>SUMIFS('Transport-DB'!Q:Q,'Transport-DB'!C:C,"="&amp;'Work DB'!C404,'Transport-DB'!F:F,"="&amp;'Work DB'!$R$4)</f>
        <v>0</v>
      </c>
      <c r="S404" s="190">
        <f t="shared" si="67"/>
        <v>0</v>
      </c>
      <c r="T404" s="191">
        <f t="shared" si="66"/>
        <v>0</v>
      </c>
      <c r="U404" s="191"/>
      <c r="V404" s="191"/>
      <c r="W404" s="191"/>
      <c r="X404" s="191"/>
      <c r="Y404" s="189"/>
      <c r="Z404" s="283"/>
      <c r="AA404" s="190">
        <f>SUMIFS('Transport-DB'!S:S,'Transport-DB'!C:C,"="&amp;'Work DB'!C404,'Transport-DB'!F:F,"="&amp;'Work DB'!$AA$4)</f>
        <v>0</v>
      </c>
      <c r="AB404" s="191">
        <f>SUMIFS('Transport-DB'!S:S,'Transport-DB'!C:C,"="&amp;'Work DB'!C404,'Transport-DB'!F:F,"="&amp;'Work DB'!$AB$4)</f>
        <v>0</v>
      </c>
      <c r="AC404" s="191">
        <f>SUMIFS('Transport-DB'!S:S,'Transport-DB'!C:C,"="&amp;'Work DB'!C404,'Transport-DB'!F:F,"="&amp;'Work DB'!$AC$4)</f>
        <v>0</v>
      </c>
      <c r="AD404" s="188">
        <f>SUMIFS('Transport-DB'!S:S,'Transport-DB'!C:C,"="&amp;'Work DB'!C404,'Transport-DB'!F:F,"="&amp;'Work DB'!$AD$4)</f>
        <v>0</v>
      </c>
      <c r="AE404" s="188">
        <f>SUMIFS('Transport-DB'!S:S,'Transport-DB'!C:C,"="&amp;'Work DB'!C404,'Transport-DB'!F:F,"="&amp;'Work DB'!$AE$4)</f>
        <v>0</v>
      </c>
      <c r="AF404" s="188">
        <f>SUMIFS('Transport-DB'!S:S,'Transport-DB'!C:C,"="&amp;'Work DB'!C404,'Transport-DB'!F:F,"="&amp;'Work DB'!$AF$4)</f>
        <v>0</v>
      </c>
      <c r="AG404" s="189"/>
      <c r="AH404" s="230">
        <f>SUMIFS('Transport-DB'!T:T,'Transport-DB'!C:C,"="&amp;'Work DB'!C404)</f>
        <v>0</v>
      </c>
      <c r="AI404" s="32"/>
      <c r="AJ404" s="29"/>
      <c r="AK404" s="30">
        <f>SUMIFS(Civil_DB[بتن],Civil_DB[تاریخ],"="&amp;'Work DB'!C404)</f>
        <v>0</v>
      </c>
      <c r="AL404" s="28"/>
      <c r="AM404" s="29"/>
      <c r="AN404" s="31"/>
      <c r="AO404" s="28"/>
      <c r="AP404" s="29"/>
      <c r="AQ404" s="29"/>
      <c r="AR404" s="30"/>
      <c r="AS404" s="28"/>
      <c r="AT404" s="29"/>
      <c r="AU404" s="30"/>
      <c r="AV404" s="206"/>
      <c r="AW404" s="29"/>
      <c r="AX404" s="29"/>
      <c r="AY404" s="29"/>
      <c r="AZ404" s="29"/>
      <c r="BA404" s="29"/>
      <c r="BB404" s="29"/>
      <c r="BC404" s="30"/>
      <c r="BD404" s="283"/>
      <c r="BE404" s="283"/>
      <c r="BF404" s="283"/>
      <c r="BG404" s="283"/>
      <c r="BH404" s="32"/>
      <c r="BI404" s="56"/>
      <c r="BJ404" s="509"/>
    </row>
    <row r="405" spans="2:62" s="15" customFormat="1" ht="21" x14ac:dyDescent="0.25">
      <c r="B405" s="47"/>
      <c r="C405" s="20">
        <f t="shared" si="68"/>
        <v>45770</v>
      </c>
      <c r="D405" s="190">
        <f>SUMIFS('Transport-DB'!R:R,'Transport-DB'!C:C,"="&amp;'Work DB'!C405,'Transport-DB'!F:F,"="&amp;'Work DB'!$D$4)</f>
        <v>0</v>
      </c>
      <c r="E405" s="191">
        <f>SUMIFS('Transport-DB'!R:R,'Transport-DB'!C:C,"="&amp;'Work DB'!C405,'Transport-DB'!F:F,"="&amp;'Work DB'!$E$4)</f>
        <v>0</v>
      </c>
      <c r="F405" s="191">
        <f>SUMIFS('Transport-DB'!R:R,'Transport-DB'!C:C,"="&amp;'Work DB'!C405,'Transport-DB'!F:F,"="&amp;'Work DB'!$F$4)</f>
        <v>0</v>
      </c>
      <c r="G405" s="191">
        <f>SUMIFS('Transport-DB'!R:R,'Transport-DB'!C:C,"="&amp;'Work DB'!C405,'Transport-DB'!F:F,"="&amp;'Work DB'!$G$4)</f>
        <v>0</v>
      </c>
      <c r="H405" s="188">
        <f>SUMIFS('Transport-DB'!R:R,'Transport-DB'!C:C,"="&amp;'Work DB'!C405,'Transport-DB'!F:F,"="&amp;'Work DB'!$H$4)</f>
        <v>0</v>
      </c>
      <c r="I405" s="191">
        <f>SUMIFS('Transport-DB'!R:R,'Transport-DB'!C:C,"="&amp;'Work DB'!C405,'Transport-DB'!F:F,"="&amp;'Work DB'!$I$4)</f>
        <v>0</v>
      </c>
      <c r="J405" s="483">
        <f>SUMIFS('Transport-DB'!R:R,'Transport-DB'!C:C,"="&amp;'Work DB'!C405,'Transport-DB'!F:F,"="&amp;'Work DB'!$J$4)</f>
        <v>0</v>
      </c>
      <c r="K405" s="190">
        <f>SUMIFS('Transport-DB'!Q:Q,'Transport-DB'!C:C,"="&amp;'Work DB'!C405,'Transport-DB'!F:F,"="&amp;'Work DB'!$K$4)</f>
        <v>0</v>
      </c>
      <c r="L405" s="191">
        <f>SUMIFS('Transport-DB'!Q:Q,'Transport-DB'!C:C,"="&amp;'Work DB'!C405,'Transport-DB'!F:F,"="&amp;'Work DB'!$L$4)</f>
        <v>0</v>
      </c>
      <c r="M405" s="191">
        <f>SUMIFS('Transport-DB'!Q:Q,'Transport-DB'!C:C,"="&amp;'Work DB'!C405,'Transport-DB'!F:F,"="&amp;'Work DB'!$M$4)</f>
        <v>0</v>
      </c>
      <c r="N405" s="191">
        <f>SUMIFS('Transport-DB'!Q:Q,'Transport-DB'!C:C,"="&amp;'Work DB'!C405,'Transport-DB'!F:F,"="&amp;'Work DB'!$N$4)</f>
        <v>0</v>
      </c>
      <c r="O405" s="191">
        <f>SUMIFS('Transport-DB'!Q:Q,'Transport-DB'!C:C,"="&amp;'Work DB'!C405,'Transport-DB'!F:F,"="&amp;'Work DB'!$O$4)</f>
        <v>0</v>
      </c>
      <c r="P405" s="191">
        <f>SUMIFS('Transport-DB'!Q:Q,'Transport-DB'!C:C,"="&amp;'Work DB'!C405,'Transport-DB'!F:F,"="&amp;'Work DB'!$P$4)</f>
        <v>0</v>
      </c>
      <c r="Q405" s="188">
        <f>SUMIFS('Transport-DB'!Q:Q,'Transport-DB'!C:C,"="&amp;'Work DB'!C405,'Transport-DB'!F:F,"="&amp;'Work DB'!$Q$4)</f>
        <v>0</v>
      </c>
      <c r="R405" s="189">
        <f>SUMIFS('Transport-DB'!Q:Q,'Transport-DB'!C:C,"="&amp;'Work DB'!C405,'Transport-DB'!F:F,"="&amp;'Work DB'!$R$4)</f>
        <v>0</v>
      </c>
      <c r="S405" s="190">
        <f t="shared" si="67"/>
        <v>0</v>
      </c>
      <c r="T405" s="191">
        <f t="shared" si="66"/>
        <v>0</v>
      </c>
      <c r="U405" s="191"/>
      <c r="V405" s="191"/>
      <c r="W405" s="191"/>
      <c r="X405" s="191"/>
      <c r="Y405" s="189"/>
      <c r="Z405" s="283"/>
      <c r="AA405" s="190">
        <f>SUMIFS('Transport-DB'!S:S,'Transport-DB'!C:C,"="&amp;'Work DB'!C405,'Transport-DB'!F:F,"="&amp;'Work DB'!$AA$4)</f>
        <v>0</v>
      </c>
      <c r="AB405" s="191">
        <f>SUMIFS('Transport-DB'!S:S,'Transport-DB'!C:C,"="&amp;'Work DB'!C405,'Transport-DB'!F:F,"="&amp;'Work DB'!$AB$4)</f>
        <v>0</v>
      </c>
      <c r="AC405" s="191">
        <f>SUMIFS('Transport-DB'!S:S,'Transport-DB'!C:C,"="&amp;'Work DB'!C405,'Transport-DB'!F:F,"="&amp;'Work DB'!$AC$4)</f>
        <v>0</v>
      </c>
      <c r="AD405" s="188">
        <f>SUMIFS('Transport-DB'!S:S,'Transport-DB'!C:C,"="&amp;'Work DB'!C405,'Transport-DB'!F:F,"="&amp;'Work DB'!$AD$4)</f>
        <v>0</v>
      </c>
      <c r="AE405" s="188">
        <f>SUMIFS('Transport-DB'!S:S,'Transport-DB'!C:C,"="&amp;'Work DB'!C405,'Transport-DB'!F:F,"="&amp;'Work DB'!$AE$4)</f>
        <v>0</v>
      </c>
      <c r="AF405" s="188">
        <f>SUMIFS('Transport-DB'!S:S,'Transport-DB'!C:C,"="&amp;'Work DB'!C405,'Transport-DB'!F:F,"="&amp;'Work DB'!$AF$4)</f>
        <v>0</v>
      </c>
      <c r="AG405" s="189"/>
      <c r="AH405" s="230">
        <f>SUMIFS('Transport-DB'!T:T,'Transport-DB'!C:C,"="&amp;'Work DB'!C405)</f>
        <v>0</v>
      </c>
      <c r="AI405" s="32"/>
      <c r="AJ405" s="29"/>
      <c r="AK405" s="30">
        <f>SUMIFS(Civil_DB[بتن],Civil_DB[تاریخ],"="&amp;'Work DB'!C405)</f>
        <v>0</v>
      </c>
      <c r="AL405" s="28"/>
      <c r="AM405" s="29"/>
      <c r="AN405" s="31"/>
      <c r="AO405" s="28"/>
      <c r="AP405" s="29"/>
      <c r="AQ405" s="29"/>
      <c r="AR405" s="30"/>
      <c r="AS405" s="28"/>
      <c r="AT405" s="29"/>
      <c r="AU405" s="30"/>
      <c r="AV405" s="206"/>
      <c r="AW405" s="29"/>
      <c r="AX405" s="29"/>
      <c r="AY405" s="29"/>
      <c r="AZ405" s="29"/>
      <c r="BA405" s="29"/>
      <c r="BB405" s="29"/>
      <c r="BC405" s="30"/>
      <c r="BD405" s="283"/>
      <c r="BE405" s="283"/>
      <c r="BF405" s="283"/>
      <c r="BG405" s="283"/>
      <c r="BH405" s="32"/>
      <c r="BI405" s="56"/>
      <c r="BJ405" s="509"/>
    </row>
    <row r="406" spans="2:62" s="15" customFormat="1" ht="21" x14ac:dyDescent="0.25">
      <c r="B406" s="47"/>
      <c r="C406" s="20">
        <f t="shared" si="68"/>
        <v>45771</v>
      </c>
      <c r="D406" s="190">
        <f>SUMIFS('Transport-DB'!R:R,'Transport-DB'!C:C,"="&amp;'Work DB'!C406,'Transport-DB'!F:F,"="&amp;'Work DB'!$D$4)</f>
        <v>0</v>
      </c>
      <c r="E406" s="191">
        <f>SUMIFS('Transport-DB'!R:R,'Transport-DB'!C:C,"="&amp;'Work DB'!C406,'Transport-DB'!F:F,"="&amp;'Work DB'!$E$4)</f>
        <v>0</v>
      </c>
      <c r="F406" s="191">
        <f>SUMIFS('Transport-DB'!R:R,'Transport-DB'!C:C,"="&amp;'Work DB'!C406,'Transport-DB'!F:F,"="&amp;'Work DB'!$F$4)</f>
        <v>0</v>
      </c>
      <c r="G406" s="191">
        <f>SUMIFS('Transport-DB'!R:R,'Transport-DB'!C:C,"="&amp;'Work DB'!C406,'Transport-DB'!F:F,"="&amp;'Work DB'!$G$4)</f>
        <v>0</v>
      </c>
      <c r="H406" s="188">
        <f>SUMIFS('Transport-DB'!R:R,'Transport-DB'!C:C,"="&amp;'Work DB'!C406,'Transport-DB'!F:F,"="&amp;'Work DB'!$H$4)</f>
        <v>0</v>
      </c>
      <c r="I406" s="191">
        <f>SUMIFS('Transport-DB'!R:R,'Transport-DB'!C:C,"="&amp;'Work DB'!C406,'Transport-DB'!F:F,"="&amp;'Work DB'!$I$4)</f>
        <v>0</v>
      </c>
      <c r="J406" s="483">
        <f>SUMIFS('Transport-DB'!R:R,'Transport-DB'!C:C,"="&amp;'Work DB'!C406,'Transport-DB'!F:F,"="&amp;'Work DB'!$J$4)</f>
        <v>0</v>
      </c>
      <c r="K406" s="190">
        <f>SUMIFS('Transport-DB'!Q:Q,'Transport-DB'!C:C,"="&amp;'Work DB'!C406,'Transport-DB'!F:F,"="&amp;'Work DB'!$K$4)</f>
        <v>0</v>
      </c>
      <c r="L406" s="191">
        <f>SUMIFS('Transport-DB'!Q:Q,'Transport-DB'!C:C,"="&amp;'Work DB'!C406,'Transport-DB'!F:F,"="&amp;'Work DB'!$L$4)</f>
        <v>0</v>
      </c>
      <c r="M406" s="191">
        <f>SUMIFS('Transport-DB'!Q:Q,'Transport-DB'!C:C,"="&amp;'Work DB'!C406,'Transport-DB'!F:F,"="&amp;'Work DB'!$M$4)</f>
        <v>0</v>
      </c>
      <c r="N406" s="191">
        <f>SUMIFS('Transport-DB'!Q:Q,'Transport-DB'!C:C,"="&amp;'Work DB'!C406,'Transport-DB'!F:F,"="&amp;'Work DB'!$N$4)</f>
        <v>0</v>
      </c>
      <c r="O406" s="191">
        <f>SUMIFS('Transport-DB'!Q:Q,'Transport-DB'!C:C,"="&amp;'Work DB'!C406,'Transport-DB'!F:F,"="&amp;'Work DB'!$O$4)</f>
        <v>0</v>
      </c>
      <c r="P406" s="191">
        <f>SUMIFS('Transport-DB'!Q:Q,'Transport-DB'!C:C,"="&amp;'Work DB'!C406,'Transport-DB'!F:F,"="&amp;'Work DB'!$P$4)</f>
        <v>0</v>
      </c>
      <c r="Q406" s="188">
        <f>SUMIFS('Transport-DB'!Q:Q,'Transport-DB'!C:C,"="&amp;'Work DB'!C406,'Transport-DB'!F:F,"="&amp;'Work DB'!$Q$4)</f>
        <v>0</v>
      </c>
      <c r="R406" s="189">
        <f>SUMIFS('Transport-DB'!Q:Q,'Transport-DB'!C:C,"="&amp;'Work DB'!C406,'Transport-DB'!F:F,"="&amp;'Work DB'!$R$4)</f>
        <v>0</v>
      </c>
      <c r="S406" s="190">
        <f t="shared" si="67"/>
        <v>0</v>
      </c>
      <c r="T406" s="191">
        <f t="shared" si="66"/>
        <v>0</v>
      </c>
      <c r="U406" s="191"/>
      <c r="V406" s="191"/>
      <c r="W406" s="191"/>
      <c r="X406" s="191"/>
      <c r="Y406" s="189"/>
      <c r="Z406" s="283"/>
      <c r="AA406" s="190">
        <f>SUMIFS('Transport-DB'!S:S,'Transport-DB'!C:C,"="&amp;'Work DB'!C406,'Transport-DB'!F:F,"="&amp;'Work DB'!$AA$4)</f>
        <v>0</v>
      </c>
      <c r="AB406" s="191">
        <f>SUMIFS('Transport-DB'!S:S,'Transport-DB'!C:C,"="&amp;'Work DB'!C406,'Transport-DB'!F:F,"="&amp;'Work DB'!$AB$4)</f>
        <v>0</v>
      </c>
      <c r="AC406" s="191">
        <f>SUMIFS('Transport-DB'!S:S,'Transport-DB'!C:C,"="&amp;'Work DB'!C406,'Transport-DB'!F:F,"="&amp;'Work DB'!$AC$4)</f>
        <v>0</v>
      </c>
      <c r="AD406" s="188">
        <f>SUMIFS('Transport-DB'!S:S,'Transport-DB'!C:C,"="&amp;'Work DB'!C406,'Transport-DB'!F:F,"="&amp;'Work DB'!$AD$4)</f>
        <v>0</v>
      </c>
      <c r="AE406" s="188">
        <f>SUMIFS('Transport-DB'!S:S,'Transport-DB'!C:C,"="&amp;'Work DB'!C406,'Transport-DB'!F:F,"="&amp;'Work DB'!$AE$4)</f>
        <v>0</v>
      </c>
      <c r="AF406" s="188">
        <f>SUMIFS('Transport-DB'!S:S,'Transport-DB'!C:C,"="&amp;'Work DB'!C406,'Transport-DB'!F:F,"="&amp;'Work DB'!$AF$4)</f>
        <v>0</v>
      </c>
      <c r="AG406" s="189"/>
      <c r="AH406" s="230">
        <f>SUMIFS('Transport-DB'!T:T,'Transport-DB'!C:C,"="&amp;'Work DB'!C406)</f>
        <v>0</v>
      </c>
      <c r="AI406" s="32"/>
      <c r="AJ406" s="29"/>
      <c r="AK406" s="30">
        <f>SUMIFS(Civil_DB[بتن],Civil_DB[تاریخ],"="&amp;'Work DB'!C406)</f>
        <v>0</v>
      </c>
      <c r="AL406" s="28"/>
      <c r="AM406" s="29"/>
      <c r="AN406" s="31"/>
      <c r="AO406" s="28"/>
      <c r="AP406" s="29"/>
      <c r="AQ406" s="29"/>
      <c r="AR406" s="30"/>
      <c r="AS406" s="28"/>
      <c r="AT406" s="29"/>
      <c r="AU406" s="30"/>
      <c r="AV406" s="206"/>
      <c r="AW406" s="29"/>
      <c r="AX406" s="29"/>
      <c r="AY406" s="29"/>
      <c r="AZ406" s="29"/>
      <c r="BA406" s="29"/>
      <c r="BB406" s="29"/>
      <c r="BC406" s="30"/>
      <c r="BD406" s="283"/>
      <c r="BE406" s="283"/>
      <c r="BF406" s="283"/>
      <c r="BG406" s="283"/>
      <c r="BH406" s="32"/>
      <c r="BI406" s="56"/>
      <c r="BJ406" s="509"/>
    </row>
    <row r="407" spans="2:62" s="15" customFormat="1" ht="21" x14ac:dyDescent="0.25">
      <c r="B407" s="47"/>
      <c r="C407" s="20">
        <f t="shared" si="68"/>
        <v>45772</v>
      </c>
      <c r="D407" s="190">
        <f>SUMIFS('Transport-DB'!R:R,'Transport-DB'!C:C,"="&amp;'Work DB'!C407,'Transport-DB'!F:F,"="&amp;'Work DB'!$D$4)</f>
        <v>0</v>
      </c>
      <c r="E407" s="191">
        <f>SUMIFS('Transport-DB'!R:R,'Transport-DB'!C:C,"="&amp;'Work DB'!C407,'Transport-DB'!F:F,"="&amp;'Work DB'!$E$4)</f>
        <v>0</v>
      </c>
      <c r="F407" s="191">
        <f>SUMIFS('Transport-DB'!R:R,'Transport-DB'!C:C,"="&amp;'Work DB'!C407,'Transport-DB'!F:F,"="&amp;'Work DB'!$F$4)</f>
        <v>0</v>
      </c>
      <c r="G407" s="191">
        <f>SUMIFS('Transport-DB'!R:R,'Transport-DB'!C:C,"="&amp;'Work DB'!C407,'Transport-DB'!F:F,"="&amp;'Work DB'!$G$4)</f>
        <v>0</v>
      </c>
      <c r="H407" s="188">
        <f>SUMIFS('Transport-DB'!R:R,'Transport-DB'!C:C,"="&amp;'Work DB'!C407,'Transport-DB'!F:F,"="&amp;'Work DB'!$H$4)</f>
        <v>0</v>
      </c>
      <c r="I407" s="191">
        <f>SUMIFS('Transport-DB'!R:R,'Transport-DB'!C:C,"="&amp;'Work DB'!C407,'Transport-DB'!F:F,"="&amp;'Work DB'!$I$4)</f>
        <v>0</v>
      </c>
      <c r="J407" s="483">
        <f>SUMIFS('Transport-DB'!R:R,'Transport-DB'!C:C,"="&amp;'Work DB'!C407,'Transport-DB'!F:F,"="&amp;'Work DB'!$J$4)</f>
        <v>0</v>
      </c>
      <c r="K407" s="190">
        <f>SUMIFS('Transport-DB'!Q:Q,'Transport-DB'!C:C,"="&amp;'Work DB'!C407,'Transport-DB'!F:F,"="&amp;'Work DB'!$K$4)</f>
        <v>0</v>
      </c>
      <c r="L407" s="191">
        <f>SUMIFS('Transport-DB'!Q:Q,'Transport-DB'!C:C,"="&amp;'Work DB'!C407,'Transport-DB'!F:F,"="&amp;'Work DB'!$L$4)</f>
        <v>0</v>
      </c>
      <c r="M407" s="191">
        <f>SUMIFS('Transport-DB'!Q:Q,'Transport-DB'!C:C,"="&amp;'Work DB'!C407,'Transport-DB'!F:F,"="&amp;'Work DB'!$M$4)</f>
        <v>0</v>
      </c>
      <c r="N407" s="191">
        <f>SUMIFS('Transport-DB'!Q:Q,'Transport-DB'!C:C,"="&amp;'Work DB'!C407,'Transport-DB'!F:F,"="&amp;'Work DB'!$N$4)</f>
        <v>0</v>
      </c>
      <c r="O407" s="191">
        <f>SUMIFS('Transport-DB'!Q:Q,'Transport-DB'!C:C,"="&amp;'Work DB'!C407,'Transport-DB'!F:F,"="&amp;'Work DB'!$O$4)</f>
        <v>0</v>
      </c>
      <c r="P407" s="191">
        <f>SUMIFS('Transport-DB'!Q:Q,'Transport-DB'!C:C,"="&amp;'Work DB'!C407,'Transport-DB'!F:F,"="&amp;'Work DB'!$P$4)</f>
        <v>0</v>
      </c>
      <c r="Q407" s="188">
        <f>SUMIFS('Transport-DB'!Q:Q,'Transport-DB'!C:C,"="&amp;'Work DB'!C407,'Transport-DB'!F:F,"="&amp;'Work DB'!$Q$4)</f>
        <v>0</v>
      </c>
      <c r="R407" s="189">
        <f>SUMIFS('Transport-DB'!Q:Q,'Transport-DB'!C:C,"="&amp;'Work DB'!C407,'Transport-DB'!F:F,"="&amp;'Work DB'!$R$4)</f>
        <v>0</v>
      </c>
      <c r="S407" s="190">
        <f t="shared" si="67"/>
        <v>0</v>
      </c>
      <c r="T407" s="191">
        <f t="shared" si="66"/>
        <v>0</v>
      </c>
      <c r="U407" s="191"/>
      <c r="V407" s="191"/>
      <c r="W407" s="191"/>
      <c r="X407" s="191"/>
      <c r="Y407" s="189"/>
      <c r="Z407" s="283"/>
      <c r="AA407" s="190">
        <f>SUMIFS('Transport-DB'!S:S,'Transport-DB'!C:C,"="&amp;'Work DB'!C407,'Transport-DB'!F:F,"="&amp;'Work DB'!$AA$4)</f>
        <v>0</v>
      </c>
      <c r="AB407" s="191">
        <f>SUMIFS('Transport-DB'!S:S,'Transport-DB'!C:C,"="&amp;'Work DB'!C407,'Transport-DB'!F:F,"="&amp;'Work DB'!$AB$4)</f>
        <v>0</v>
      </c>
      <c r="AC407" s="191">
        <f>SUMIFS('Transport-DB'!S:S,'Transport-DB'!C:C,"="&amp;'Work DB'!C407,'Transport-DB'!F:F,"="&amp;'Work DB'!$AC$4)</f>
        <v>0</v>
      </c>
      <c r="AD407" s="188">
        <f>SUMIFS('Transport-DB'!S:S,'Transport-DB'!C:C,"="&amp;'Work DB'!C407,'Transport-DB'!F:F,"="&amp;'Work DB'!$AD$4)</f>
        <v>0</v>
      </c>
      <c r="AE407" s="188">
        <f>SUMIFS('Transport-DB'!S:S,'Transport-DB'!C:C,"="&amp;'Work DB'!C407,'Transport-DB'!F:F,"="&amp;'Work DB'!$AE$4)</f>
        <v>0</v>
      </c>
      <c r="AF407" s="188">
        <f>SUMIFS('Transport-DB'!S:S,'Transport-DB'!C:C,"="&amp;'Work DB'!C407,'Transport-DB'!F:F,"="&amp;'Work DB'!$AF$4)</f>
        <v>0</v>
      </c>
      <c r="AG407" s="189"/>
      <c r="AH407" s="230">
        <f>SUMIFS('Transport-DB'!T:T,'Transport-DB'!C:C,"="&amp;'Work DB'!C407)</f>
        <v>0</v>
      </c>
      <c r="AI407" s="32"/>
      <c r="AJ407" s="29"/>
      <c r="AK407" s="30">
        <f>SUMIFS(Civil_DB[بتن],Civil_DB[تاریخ],"="&amp;'Work DB'!C407)</f>
        <v>0</v>
      </c>
      <c r="AL407" s="28"/>
      <c r="AM407" s="29"/>
      <c r="AN407" s="31"/>
      <c r="AO407" s="28"/>
      <c r="AP407" s="29"/>
      <c r="AQ407" s="29"/>
      <c r="AR407" s="30"/>
      <c r="AS407" s="28"/>
      <c r="AT407" s="29"/>
      <c r="AU407" s="30"/>
      <c r="AV407" s="206"/>
      <c r="AW407" s="29"/>
      <c r="AX407" s="29"/>
      <c r="AY407" s="29"/>
      <c r="AZ407" s="29"/>
      <c r="BA407" s="29"/>
      <c r="BB407" s="29"/>
      <c r="BC407" s="30"/>
      <c r="BD407" s="283"/>
      <c r="BE407" s="283"/>
      <c r="BF407" s="283"/>
      <c r="BG407" s="283"/>
      <c r="BH407" s="32"/>
      <c r="BI407" s="56"/>
      <c r="BJ407" s="509"/>
    </row>
    <row r="408" spans="2:62" s="15" customFormat="1" ht="21" x14ac:dyDescent="0.25">
      <c r="B408" s="47"/>
      <c r="C408" s="20">
        <f t="shared" si="68"/>
        <v>45773</v>
      </c>
      <c r="D408" s="190">
        <f>SUMIFS('Transport-DB'!R:R,'Transport-DB'!C:C,"="&amp;'Work DB'!C408,'Transport-DB'!F:F,"="&amp;'Work DB'!$D$4)</f>
        <v>0</v>
      </c>
      <c r="E408" s="191">
        <f>SUMIFS('Transport-DB'!R:R,'Transport-DB'!C:C,"="&amp;'Work DB'!C408,'Transport-DB'!F:F,"="&amp;'Work DB'!$E$4)</f>
        <v>0</v>
      </c>
      <c r="F408" s="191">
        <f>SUMIFS('Transport-DB'!R:R,'Transport-DB'!C:C,"="&amp;'Work DB'!C408,'Transport-DB'!F:F,"="&amp;'Work DB'!$F$4)</f>
        <v>0</v>
      </c>
      <c r="G408" s="191">
        <f>SUMIFS('Transport-DB'!R:R,'Transport-DB'!C:C,"="&amp;'Work DB'!C408,'Transport-DB'!F:F,"="&amp;'Work DB'!$G$4)</f>
        <v>0</v>
      </c>
      <c r="H408" s="188">
        <f>SUMIFS('Transport-DB'!R:R,'Transport-DB'!C:C,"="&amp;'Work DB'!C408,'Transport-DB'!F:F,"="&amp;'Work DB'!$H$4)</f>
        <v>0</v>
      </c>
      <c r="I408" s="191">
        <f>SUMIFS('Transport-DB'!R:R,'Transport-DB'!C:C,"="&amp;'Work DB'!C408,'Transport-DB'!F:F,"="&amp;'Work DB'!$I$4)</f>
        <v>0</v>
      </c>
      <c r="J408" s="483">
        <f>SUMIFS('Transport-DB'!R:R,'Transport-DB'!C:C,"="&amp;'Work DB'!C408,'Transport-DB'!F:F,"="&amp;'Work DB'!$J$4)</f>
        <v>0</v>
      </c>
      <c r="K408" s="190">
        <f>SUMIFS('Transport-DB'!Q:Q,'Transport-DB'!C:C,"="&amp;'Work DB'!C408,'Transport-DB'!F:F,"="&amp;'Work DB'!$K$4)</f>
        <v>0</v>
      </c>
      <c r="L408" s="191">
        <f>SUMIFS('Transport-DB'!Q:Q,'Transport-DB'!C:C,"="&amp;'Work DB'!C408,'Transport-DB'!F:F,"="&amp;'Work DB'!$L$4)</f>
        <v>0</v>
      </c>
      <c r="M408" s="191">
        <f>SUMIFS('Transport-DB'!Q:Q,'Transport-DB'!C:C,"="&amp;'Work DB'!C408,'Transport-DB'!F:F,"="&amp;'Work DB'!$M$4)</f>
        <v>0</v>
      </c>
      <c r="N408" s="191">
        <f>SUMIFS('Transport-DB'!Q:Q,'Transport-DB'!C:C,"="&amp;'Work DB'!C408,'Transport-DB'!F:F,"="&amp;'Work DB'!$N$4)</f>
        <v>0</v>
      </c>
      <c r="O408" s="191">
        <f>SUMIFS('Transport-DB'!Q:Q,'Transport-DB'!C:C,"="&amp;'Work DB'!C408,'Transport-DB'!F:F,"="&amp;'Work DB'!$O$4)</f>
        <v>0</v>
      </c>
      <c r="P408" s="191">
        <f>SUMIFS('Transport-DB'!Q:Q,'Transport-DB'!C:C,"="&amp;'Work DB'!C408,'Transport-DB'!F:F,"="&amp;'Work DB'!$P$4)</f>
        <v>0</v>
      </c>
      <c r="Q408" s="188">
        <f>SUMIFS('Transport-DB'!Q:Q,'Transport-DB'!C:C,"="&amp;'Work DB'!C408,'Transport-DB'!F:F,"="&amp;'Work DB'!$Q$4)</f>
        <v>0</v>
      </c>
      <c r="R408" s="189">
        <f>SUMIFS('Transport-DB'!Q:Q,'Transport-DB'!C:C,"="&amp;'Work DB'!C408,'Transport-DB'!F:F,"="&amp;'Work DB'!$R$4)</f>
        <v>0</v>
      </c>
      <c r="S408" s="190">
        <f t="shared" si="67"/>
        <v>0</v>
      </c>
      <c r="T408" s="191">
        <f t="shared" si="66"/>
        <v>0</v>
      </c>
      <c r="U408" s="191"/>
      <c r="V408" s="191"/>
      <c r="W408" s="191"/>
      <c r="X408" s="191"/>
      <c r="Y408" s="189"/>
      <c r="Z408" s="283"/>
      <c r="AA408" s="190">
        <f>SUMIFS('Transport-DB'!S:S,'Transport-DB'!C:C,"="&amp;'Work DB'!C408,'Transport-DB'!F:F,"="&amp;'Work DB'!$AA$4)</f>
        <v>0</v>
      </c>
      <c r="AB408" s="191">
        <f>SUMIFS('Transport-DB'!S:S,'Transport-DB'!C:C,"="&amp;'Work DB'!C408,'Transport-DB'!F:F,"="&amp;'Work DB'!$AB$4)</f>
        <v>0</v>
      </c>
      <c r="AC408" s="191">
        <f>SUMIFS('Transport-DB'!S:S,'Transport-DB'!C:C,"="&amp;'Work DB'!C408,'Transport-DB'!F:F,"="&amp;'Work DB'!$AC$4)</f>
        <v>0</v>
      </c>
      <c r="AD408" s="188">
        <f>SUMIFS('Transport-DB'!S:S,'Transport-DB'!C:C,"="&amp;'Work DB'!C408,'Transport-DB'!F:F,"="&amp;'Work DB'!$AD$4)</f>
        <v>0</v>
      </c>
      <c r="AE408" s="188">
        <f>SUMIFS('Transport-DB'!S:S,'Transport-DB'!C:C,"="&amp;'Work DB'!C408,'Transport-DB'!F:F,"="&amp;'Work DB'!$AE$4)</f>
        <v>0</v>
      </c>
      <c r="AF408" s="188">
        <f>SUMIFS('Transport-DB'!S:S,'Transport-DB'!C:C,"="&amp;'Work DB'!C408,'Transport-DB'!F:F,"="&amp;'Work DB'!$AF$4)</f>
        <v>0</v>
      </c>
      <c r="AG408" s="189"/>
      <c r="AH408" s="230">
        <f>SUMIFS('Transport-DB'!T:T,'Transport-DB'!C:C,"="&amp;'Work DB'!C408)</f>
        <v>0</v>
      </c>
      <c r="AI408" s="32"/>
      <c r="AJ408" s="29"/>
      <c r="AK408" s="30">
        <f>SUMIFS(Civil_DB[بتن],Civil_DB[تاریخ],"="&amp;'Work DB'!C408)</f>
        <v>0</v>
      </c>
      <c r="AL408" s="28"/>
      <c r="AM408" s="29"/>
      <c r="AN408" s="31"/>
      <c r="AO408" s="28"/>
      <c r="AP408" s="29"/>
      <c r="AQ408" s="29"/>
      <c r="AR408" s="30"/>
      <c r="AS408" s="28"/>
      <c r="AT408" s="29"/>
      <c r="AU408" s="30"/>
      <c r="AV408" s="206"/>
      <c r="AW408" s="29"/>
      <c r="AX408" s="29"/>
      <c r="AY408" s="29"/>
      <c r="AZ408" s="29"/>
      <c r="BA408" s="29"/>
      <c r="BB408" s="29"/>
      <c r="BC408" s="30"/>
      <c r="BD408" s="283"/>
      <c r="BE408" s="283"/>
      <c r="BF408" s="283"/>
      <c r="BG408" s="283"/>
      <c r="BH408" s="32"/>
      <c r="BI408" s="56"/>
      <c r="BJ408" s="509"/>
    </row>
    <row r="409" spans="2:62" s="15" customFormat="1" ht="21" x14ac:dyDescent="0.25">
      <c r="B409" s="47"/>
      <c r="C409" s="20">
        <f t="shared" si="68"/>
        <v>45774</v>
      </c>
      <c r="D409" s="190">
        <f>SUMIFS('Transport-DB'!R:R,'Transport-DB'!C:C,"="&amp;'Work DB'!C409,'Transport-DB'!F:F,"="&amp;'Work DB'!$D$4)</f>
        <v>0</v>
      </c>
      <c r="E409" s="191">
        <f>SUMIFS('Transport-DB'!R:R,'Transport-DB'!C:C,"="&amp;'Work DB'!C409,'Transport-DB'!F:F,"="&amp;'Work DB'!$E$4)</f>
        <v>0</v>
      </c>
      <c r="F409" s="191">
        <f>SUMIFS('Transport-DB'!R:R,'Transport-DB'!C:C,"="&amp;'Work DB'!C409,'Transport-DB'!F:F,"="&amp;'Work DB'!$F$4)</f>
        <v>0</v>
      </c>
      <c r="G409" s="191">
        <f>SUMIFS('Transport-DB'!R:R,'Transport-DB'!C:C,"="&amp;'Work DB'!C409,'Transport-DB'!F:F,"="&amp;'Work DB'!$G$4)</f>
        <v>0</v>
      </c>
      <c r="H409" s="188">
        <f>SUMIFS('Transport-DB'!R:R,'Transport-DB'!C:C,"="&amp;'Work DB'!C409,'Transport-DB'!F:F,"="&amp;'Work DB'!$H$4)</f>
        <v>0</v>
      </c>
      <c r="I409" s="191">
        <f>SUMIFS('Transport-DB'!R:R,'Transport-DB'!C:C,"="&amp;'Work DB'!C409,'Transport-DB'!F:F,"="&amp;'Work DB'!$I$4)</f>
        <v>0</v>
      </c>
      <c r="J409" s="483">
        <f>SUMIFS('Transport-DB'!R:R,'Transport-DB'!C:C,"="&amp;'Work DB'!C409,'Transport-DB'!F:F,"="&amp;'Work DB'!$J$4)</f>
        <v>0</v>
      </c>
      <c r="K409" s="190">
        <f>SUMIFS('Transport-DB'!Q:Q,'Transport-DB'!C:C,"="&amp;'Work DB'!C409,'Transport-DB'!F:F,"="&amp;'Work DB'!$K$4)</f>
        <v>0</v>
      </c>
      <c r="L409" s="191">
        <f>SUMIFS('Transport-DB'!Q:Q,'Transport-DB'!C:C,"="&amp;'Work DB'!C409,'Transport-DB'!F:F,"="&amp;'Work DB'!$L$4)</f>
        <v>0</v>
      </c>
      <c r="M409" s="191">
        <f>SUMIFS('Transport-DB'!Q:Q,'Transport-DB'!C:C,"="&amp;'Work DB'!C409,'Transport-DB'!F:F,"="&amp;'Work DB'!$M$4)</f>
        <v>0</v>
      </c>
      <c r="N409" s="191">
        <f>SUMIFS('Transport-DB'!Q:Q,'Transport-DB'!C:C,"="&amp;'Work DB'!C409,'Transport-DB'!F:F,"="&amp;'Work DB'!$N$4)</f>
        <v>0</v>
      </c>
      <c r="O409" s="191">
        <f>SUMIFS('Transport-DB'!Q:Q,'Transport-DB'!C:C,"="&amp;'Work DB'!C409,'Transport-DB'!F:F,"="&amp;'Work DB'!$O$4)</f>
        <v>0</v>
      </c>
      <c r="P409" s="191">
        <f>SUMIFS('Transport-DB'!Q:Q,'Transport-DB'!C:C,"="&amp;'Work DB'!C409,'Transport-DB'!F:F,"="&amp;'Work DB'!$P$4)</f>
        <v>0</v>
      </c>
      <c r="Q409" s="188">
        <f>SUMIFS('Transport-DB'!Q:Q,'Transport-DB'!C:C,"="&amp;'Work DB'!C409,'Transport-DB'!F:F,"="&amp;'Work DB'!$Q$4)</f>
        <v>0</v>
      </c>
      <c r="R409" s="189">
        <f>SUMIFS('Transport-DB'!Q:Q,'Transport-DB'!C:C,"="&amp;'Work DB'!C409,'Transport-DB'!F:F,"="&amp;'Work DB'!$R$4)</f>
        <v>0</v>
      </c>
      <c r="S409" s="190">
        <f t="shared" si="67"/>
        <v>0</v>
      </c>
      <c r="T409" s="191">
        <f t="shared" si="66"/>
        <v>0</v>
      </c>
      <c r="U409" s="191"/>
      <c r="V409" s="191"/>
      <c r="W409" s="191"/>
      <c r="X409" s="191"/>
      <c r="Y409" s="189"/>
      <c r="Z409" s="283"/>
      <c r="AA409" s="190">
        <f>SUMIFS('Transport-DB'!S:S,'Transport-DB'!C:C,"="&amp;'Work DB'!C409,'Transport-DB'!F:F,"="&amp;'Work DB'!$AA$4)</f>
        <v>0</v>
      </c>
      <c r="AB409" s="191">
        <f>SUMIFS('Transport-DB'!S:S,'Transport-DB'!C:C,"="&amp;'Work DB'!C409,'Transport-DB'!F:F,"="&amp;'Work DB'!$AB$4)</f>
        <v>0</v>
      </c>
      <c r="AC409" s="191">
        <f>SUMIFS('Transport-DB'!S:S,'Transport-DB'!C:C,"="&amp;'Work DB'!C409,'Transport-DB'!F:F,"="&amp;'Work DB'!$AC$4)</f>
        <v>0</v>
      </c>
      <c r="AD409" s="188">
        <f>SUMIFS('Transport-DB'!S:S,'Transport-DB'!C:C,"="&amp;'Work DB'!C409,'Transport-DB'!F:F,"="&amp;'Work DB'!$AD$4)</f>
        <v>0</v>
      </c>
      <c r="AE409" s="188">
        <f>SUMIFS('Transport-DB'!S:S,'Transport-DB'!C:C,"="&amp;'Work DB'!C409,'Transport-DB'!F:F,"="&amp;'Work DB'!$AE$4)</f>
        <v>0</v>
      </c>
      <c r="AF409" s="188">
        <f>SUMIFS('Transport-DB'!S:S,'Transport-DB'!C:C,"="&amp;'Work DB'!C409,'Transport-DB'!F:F,"="&amp;'Work DB'!$AF$4)</f>
        <v>0</v>
      </c>
      <c r="AG409" s="189"/>
      <c r="AH409" s="230">
        <f>SUMIFS('Transport-DB'!T:T,'Transport-DB'!C:C,"="&amp;'Work DB'!C409)</f>
        <v>0</v>
      </c>
      <c r="AI409" s="32"/>
      <c r="AJ409" s="29"/>
      <c r="AK409" s="30">
        <f>SUMIFS(Civil_DB[بتن],Civil_DB[تاریخ],"="&amp;'Work DB'!C409)</f>
        <v>0</v>
      </c>
      <c r="AL409" s="28"/>
      <c r="AM409" s="29"/>
      <c r="AN409" s="31"/>
      <c r="AO409" s="28"/>
      <c r="AP409" s="29"/>
      <c r="AQ409" s="29"/>
      <c r="AR409" s="30"/>
      <c r="AS409" s="28"/>
      <c r="AT409" s="29"/>
      <c r="AU409" s="30"/>
      <c r="AV409" s="206"/>
      <c r="AW409" s="29"/>
      <c r="AX409" s="29"/>
      <c r="AY409" s="29"/>
      <c r="AZ409" s="29"/>
      <c r="BA409" s="29"/>
      <c r="BB409" s="29"/>
      <c r="BC409" s="30"/>
      <c r="BD409" s="283"/>
      <c r="BE409" s="283"/>
      <c r="BF409" s="283"/>
      <c r="BG409" s="283"/>
      <c r="BH409" s="32"/>
      <c r="BI409" s="56"/>
      <c r="BJ409" s="509"/>
    </row>
    <row r="410" spans="2:62" s="15" customFormat="1" ht="21" x14ac:dyDescent="0.25">
      <c r="B410" s="47"/>
      <c r="C410" s="20">
        <f t="shared" si="68"/>
        <v>45775</v>
      </c>
      <c r="D410" s="190">
        <f>SUMIFS('Transport-DB'!R:R,'Transport-DB'!C:C,"="&amp;'Work DB'!C410,'Transport-DB'!F:F,"="&amp;'Work DB'!$D$4)</f>
        <v>0</v>
      </c>
      <c r="E410" s="191">
        <f>SUMIFS('Transport-DB'!R:R,'Transport-DB'!C:C,"="&amp;'Work DB'!C410,'Transport-DB'!F:F,"="&amp;'Work DB'!$E$4)</f>
        <v>0</v>
      </c>
      <c r="F410" s="191">
        <f>SUMIFS('Transport-DB'!R:R,'Transport-DB'!C:C,"="&amp;'Work DB'!C410,'Transport-DB'!F:F,"="&amp;'Work DB'!$F$4)</f>
        <v>0</v>
      </c>
      <c r="G410" s="191">
        <f>SUMIFS('Transport-DB'!R:R,'Transport-DB'!C:C,"="&amp;'Work DB'!C410,'Transport-DB'!F:F,"="&amp;'Work DB'!$G$4)</f>
        <v>0</v>
      </c>
      <c r="H410" s="188">
        <f>SUMIFS('Transport-DB'!R:R,'Transport-DB'!C:C,"="&amp;'Work DB'!C410,'Transport-DB'!F:F,"="&amp;'Work DB'!$H$4)</f>
        <v>0</v>
      </c>
      <c r="I410" s="191">
        <f>SUMIFS('Transport-DB'!R:R,'Transport-DB'!C:C,"="&amp;'Work DB'!C410,'Transport-DB'!F:F,"="&amp;'Work DB'!$I$4)</f>
        <v>0</v>
      </c>
      <c r="J410" s="483">
        <f>SUMIFS('Transport-DB'!R:R,'Transport-DB'!C:C,"="&amp;'Work DB'!C410,'Transport-DB'!F:F,"="&amp;'Work DB'!$J$4)</f>
        <v>0</v>
      </c>
      <c r="K410" s="190">
        <f>SUMIFS('Transport-DB'!Q:Q,'Transport-DB'!C:C,"="&amp;'Work DB'!C410,'Transport-DB'!F:F,"="&amp;'Work DB'!$K$4)</f>
        <v>0</v>
      </c>
      <c r="L410" s="191">
        <f>SUMIFS('Transport-DB'!Q:Q,'Transport-DB'!C:C,"="&amp;'Work DB'!C410,'Transport-DB'!F:F,"="&amp;'Work DB'!$L$4)</f>
        <v>0</v>
      </c>
      <c r="M410" s="191">
        <f>SUMIFS('Transport-DB'!Q:Q,'Transport-DB'!C:C,"="&amp;'Work DB'!C410,'Transport-DB'!F:F,"="&amp;'Work DB'!$M$4)</f>
        <v>0</v>
      </c>
      <c r="N410" s="191">
        <f>SUMIFS('Transport-DB'!Q:Q,'Transport-DB'!C:C,"="&amp;'Work DB'!C410,'Transport-DB'!F:F,"="&amp;'Work DB'!$N$4)</f>
        <v>0</v>
      </c>
      <c r="O410" s="191">
        <f>SUMIFS('Transport-DB'!Q:Q,'Transport-DB'!C:C,"="&amp;'Work DB'!C410,'Transport-DB'!F:F,"="&amp;'Work DB'!$O$4)</f>
        <v>0</v>
      </c>
      <c r="P410" s="191">
        <f>SUMIFS('Transport-DB'!Q:Q,'Transport-DB'!C:C,"="&amp;'Work DB'!C410,'Transport-DB'!F:F,"="&amp;'Work DB'!$P$4)</f>
        <v>0</v>
      </c>
      <c r="Q410" s="188">
        <f>SUMIFS('Transport-DB'!Q:Q,'Transport-DB'!C:C,"="&amp;'Work DB'!C410,'Transport-DB'!F:F,"="&amp;'Work DB'!$Q$4)</f>
        <v>0</v>
      </c>
      <c r="R410" s="189">
        <f>SUMIFS('Transport-DB'!Q:Q,'Transport-DB'!C:C,"="&amp;'Work DB'!C410,'Transport-DB'!F:F,"="&amp;'Work DB'!$R$4)</f>
        <v>0</v>
      </c>
      <c r="S410" s="190">
        <f t="shared" si="67"/>
        <v>0</v>
      </c>
      <c r="T410" s="191">
        <f t="shared" si="66"/>
        <v>0</v>
      </c>
      <c r="U410" s="191"/>
      <c r="V410" s="191"/>
      <c r="W410" s="191"/>
      <c r="X410" s="191"/>
      <c r="Y410" s="189"/>
      <c r="Z410" s="283"/>
      <c r="AA410" s="190">
        <f>SUMIFS('Transport-DB'!S:S,'Transport-DB'!C:C,"="&amp;'Work DB'!C410,'Transport-DB'!F:F,"="&amp;'Work DB'!$AA$4)</f>
        <v>0</v>
      </c>
      <c r="AB410" s="191">
        <f>SUMIFS('Transport-DB'!S:S,'Transport-DB'!C:C,"="&amp;'Work DB'!C410,'Transport-DB'!F:F,"="&amp;'Work DB'!$AB$4)</f>
        <v>0</v>
      </c>
      <c r="AC410" s="191">
        <f>SUMIFS('Transport-DB'!S:S,'Transport-DB'!C:C,"="&amp;'Work DB'!C410,'Transport-DB'!F:F,"="&amp;'Work DB'!$AC$4)</f>
        <v>0</v>
      </c>
      <c r="AD410" s="188">
        <f>SUMIFS('Transport-DB'!S:S,'Transport-DB'!C:C,"="&amp;'Work DB'!C410,'Transport-DB'!F:F,"="&amp;'Work DB'!$AD$4)</f>
        <v>0</v>
      </c>
      <c r="AE410" s="188">
        <f>SUMIFS('Transport-DB'!S:S,'Transport-DB'!C:C,"="&amp;'Work DB'!C410,'Transport-DB'!F:F,"="&amp;'Work DB'!$AE$4)</f>
        <v>0</v>
      </c>
      <c r="AF410" s="188">
        <f>SUMIFS('Transport-DB'!S:S,'Transport-DB'!C:C,"="&amp;'Work DB'!C410,'Transport-DB'!F:F,"="&amp;'Work DB'!$AF$4)</f>
        <v>0</v>
      </c>
      <c r="AG410" s="189"/>
      <c r="AH410" s="230">
        <f>SUMIFS('Transport-DB'!T:T,'Transport-DB'!C:C,"="&amp;'Work DB'!C410)</f>
        <v>0</v>
      </c>
      <c r="AI410" s="32"/>
      <c r="AJ410" s="29"/>
      <c r="AK410" s="30">
        <f>SUMIFS(Civil_DB[بتن],Civil_DB[تاریخ],"="&amp;'Work DB'!C410)</f>
        <v>0</v>
      </c>
      <c r="AL410" s="28"/>
      <c r="AM410" s="29"/>
      <c r="AN410" s="31"/>
      <c r="AO410" s="28"/>
      <c r="AP410" s="29"/>
      <c r="AQ410" s="29"/>
      <c r="AR410" s="30"/>
      <c r="AS410" s="28"/>
      <c r="AT410" s="29"/>
      <c r="AU410" s="30"/>
      <c r="AV410" s="206"/>
      <c r="AW410" s="29"/>
      <c r="AX410" s="29"/>
      <c r="AY410" s="29"/>
      <c r="AZ410" s="29"/>
      <c r="BA410" s="29"/>
      <c r="BB410" s="29"/>
      <c r="BC410" s="30"/>
      <c r="BD410" s="283"/>
      <c r="BE410" s="283"/>
      <c r="BF410" s="283"/>
      <c r="BG410" s="283"/>
      <c r="BH410" s="32"/>
      <c r="BI410" s="56"/>
      <c r="BJ410" s="509"/>
    </row>
    <row r="411" spans="2:62" s="15" customFormat="1" ht="21" x14ac:dyDescent="0.25">
      <c r="B411" s="47"/>
      <c r="C411" s="20">
        <f t="shared" si="68"/>
        <v>45776</v>
      </c>
      <c r="D411" s="190">
        <f>SUMIFS('Transport-DB'!R:R,'Transport-DB'!C:C,"="&amp;'Work DB'!C411,'Transport-DB'!F:F,"="&amp;'Work DB'!$D$4)</f>
        <v>0</v>
      </c>
      <c r="E411" s="191">
        <f>SUMIFS('Transport-DB'!R:R,'Transport-DB'!C:C,"="&amp;'Work DB'!C411,'Transport-DB'!F:F,"="&amp;'Work DB'!$E$4)</f>
        <v>0</v>
      </c>
      <c r="F411" s="191">
        <f>SUMIFS('Transport-DB'!R:R,'Transport-DB'!C:C,"="&amp;'Work DB'!C411,'Transport-DB'!F:F,"="&amp;'Work DB'!$F$4)</f>
        <v>0</v>
      </c>
      <c r="G411" s="191">
        <f>SUMIFS('Transport-DB'!R:R,'Transport-DB'!C:C,"="&amp;'Work DB'!C411,'Transport-DB'!F:F,"="&amp;'Work DB'!$G$4)</f>
        <v>0</v>
      </c>
      <c r="H411" s="188">
        <f>SUMIFS('Transport-DB'!R:R,'Transport-DB'!C:C,"="&amp;'Work DB'!C411,'Transport-DB'!F:F,"="&amp;'Work DB'!$H$4)</f>
        <v>0</v>
      </c>
      <c r="I411" s="191">
        <f>SUMIFS('Transport-DB'!R:R,'Transport-DB'!C:C,"="&amp;'Work DB'!C411,'Transport-DB'!F:F,"="&amp;'Work DB'!$I$4)</f>
        <v>0</v>
      </c>
      <c r="J411" s="483">
        <f>SUMIFS('Transport-DB'!R:R,'Transport-DB'!C:C,"="&amp;'Work DB'!C411,'Transport-DB'!F:F,"="&amp;'Work DB'!$J$4)</f>
        <v>0</v>
      </c>
      <c r="K411" s="190">
        <f>SUMIFS('Transport-DB'!Q:Q,'Transport-DB'!C:C,"="&amp;'Work DB'!C411,'Transport-DB'!F:F,"="&amp;'Work DB'!$K$4)</f>
        <v>0</v>
      </c>
      <c r="L411" s="191">
        <f>SUMIFS('Transport-DB'!Q:Q,'Transport-DB'!C:C,"="&amp;'Work DB'!C411,'Transport-DB'!F:F,"="&amp;'Work DB'!$L$4)</f>
        <v>0</v>
      </c>
      <c r="M411" s="191">
        <f>SUMIFS('Transport-DB'!Q:Q,'Transport-DB'!C:C,"="&amp;'Work DB'!C411,'Transport-DB'!F:F,"="&amp;'Work DB'!$M$4)</f>
        <v>0</v>
      </c>
      <c r="N411" s="191">
        <f>SUMIFS('Transport-DB'!Q:Q,'Transport-DB'!C:C,"="&amp;'Work DB'!C411,'Transport-DB'!F:F,"="&amp;'Work DB'!$N$4)</f>
        <v>0</v>
      </c>
      <c r="O411" s="191">
        <f>SUMIFS('Transport-DB'!Q:Q,'Transport-DB'!C:C,"="&amp;'Work DB'!C411,'Transport-DB'!F:F,"="&amp;'Work DB'!$O$4)</f>
        <v>0</v>
      </c>
      <c r="P411" s="191">
        <f>SUMIFS('Transport-DB'!Q:Q,'Transport-DB'!C:C,"="&amp;'Work DB'!C411,'Transport-DB'!F:F,"="&amp;'Work DB'!$P$4)</f>
        <v>0</v>
      </c>
      <c r="Q411" s="188">
        <f>SUMIFS('Transport-DB'!Q:Q,'Transport-DB'!C:C,"="&amp;'Work DB'!C411,'Transport-DB'!F:F,"="&amp;'Work DB'!$Q$4)</f>
        <v>0</v>
      </c>
      <c r="R411" s="189">
        <f>SUMIFS('Transport-DB'!Q:Q,'Transport-DB'!C:C,"="&amp;'Work DB'!C411,'Transport-DB'!F:F,"="&amp;'Work DB'!$R$4)</f>
        <v>0</v>
      </c>
      <c r="S411" s="190">
        <f t="shared" si="67"/>
        <v>0</v>
      </c>
      <c r="T411" s="191">
        <f t="shared" si="66"/>
        <v>0</v>
      </c>
      <c r="U411" s="191"/>
      <c r="V411" s="191"/>
      <c r="W411" s="191"/>
      <c r="X411" s="191"/>
      <c r="Y411" s="189"/>
      <c r="Z411" s="283"/>
      <c r="AA411" s="190">
        <f>SUMIFS('Transport-DB'!S:S,'Transport-DB'!C:C,"="&amp;'Work DB'!C411,'Transport-DB'!F:F,"="&amp;'Work DB'!$AA$4)</f>
        <v>0</v>
      </c>
      <c r="AB411" s="191">
        <f>SUMIFS('Transport-DB'!S:S,'Transport-DB'!C:C,"="&amp;'Work DB'!C411,'Transport-DB'!F:F,"="&amp;'Work DB'!$AB$4)</f>
        <v>0</v>
      </c>
      <c r="AC411" s="191">
        <f>SUMIFS('Transport-DB'!S:S,'Transport-DB'!C:C,"="&amp;'Work DB'!C411,'Transport-DB'!F:F,"="&amp;'Work DB'!$AC$4)</f>
        <v>0</v>
      </c>
      <c r="AD411" s="188">
        <f>SUMIFS('Transport-DB'!S:S,'Transport-DB'!C:C,"="&amp;'Work DB'!C411,'Transport-DB'!F:F,"="&amp;'Work DB'!$AD$4)</f>
        <v>0</v>
      </c>
      <c r="AE411" s="188">
        <f>SUMIFS('Transport-DB'!S:S,'Transport-DB'!C:C,"="&amp;'Work DB'!C411,'Transport-DB'!F:F,"="&amp;'Work DB'!$AE$4)</f>
        <v>0</v>
      </c>
      <c r="AF411" s="188">
        <f>SUMIFS('Transport-DB'!S:S,'Transport-DB'!C:C,"="&amp;'Work DB'!C411,'Transport-DB'!F:F,"="&amp;'Work DB'!$AF$4)</f>
        <v>0</v>
      </c>
      <c r="AG411" s="189"/>
      <c r="AH411" s="230">
        <f>SUMIFS('Transport-DB'!T:T,'Transport-DB'!C:C,"="&amp;'Work DB'!C411)</f>
        <v>0</v>
      </c>
      <c r="AI411" s="32"/>
      <c r="AJ411" s="29"/>
      <c r="AK411" s="30">
        <f>SUMIFS(Civil_DB[بتن],Civil_DB[تاریخ],"="&amp;'Work DB'!C411)</f>
        <v>0</v>
      </c>
      <c r="AL411" s="28"/>
      <c r="AM411" s="29"/>
      <c r="AN411" s="31"/>
      <c r="AO411" s="28"/>
      <c r="AP411" s="29"/>
      <c r="AQ411" s="29"/>
      <c r="AR411" s="30"/>
      <c r="AS411" s="28"/>
      <c r="AT411" s="29"/>
      <c r="AU411" s="30"/>
      <c r="AV411" s="206"/>
      <c r="AW411" s="29"/>
      <c r="AX411" s="29"/>
      <c r="AY411" s="29"/>
      <c r="AZ411" s="29"/>
      <c r="BA411" s="29"/>
      <c r="BB411" s="29"/>
      <c r="BC411" s="30"/>
      <c r="BD411" s="283"/>
      <c r="BE411" s="283"/>
      <c r="BF411" s="283"/>
      <c r="BG411" s="283"/>
      <c r="BH411" s="32"/>
      <c r="BI411" s="56"/>
      <c r="BJ411" s="509"/>
    </row>
    <row r="412" spans="2:62" s="15" customFormat="1" ht="21" x14ac:dyDescent="0.25">
      <c r="B412" s="47"/>
      <c r="C412" s="20">
        <f t="shared" si="68"/>
        <v>45777</v>
      </c>
      <c r="D412" s="190">
        <f>SUMIFS('Transport-DB'!R:R,'Transport-DB'!C:C,"="&amp;'Work DB'!C412,'Transport-DB'!F:F,"="&amp;'Work DB'!$D$4)</f>
        <v>0</v>
      </c>
      <c r="E412" s="191">
        <f>SUMIFS('Transport-DB'!R:R,'Transport-DB'!C:C,"="&amp;'Work DB'!C412,'Transport-DB'!F:F,"="&amp;'Work DB'!$E$4)</f>
        <v>0</v>
      </c>
      <c r="F412" s="191">
        <f>SUMIFS('Transport-DB'!R:R,'Transport-DB'!C:C,"="&amp;'Work DB'!C412,'Transport-DB'!F:F,"="&amp;'Work DB'!$F$4)</f>
        <v>0</v>
      </c>
      <c r="G412" s="191">
        <f>SUMIFS('Transport-DB'!R:R,'Transport-DB'!C:C,"="&amp;'Work DB'!C412,'Transport-DB'!F:F,"="&amp;'Work DB'!$G$4)</f>
        <v>0</v>
      </c>
      <c r="H412" s="188">
        <f>SUMIFS('Transport-DB'!R:R,'Transport-DB'!C:C,"="&amp;'Work DB'!C412,'Transport-DB'!F:F,"="&amp;'Work DB'!$H$4)</f>
        <v>0</v>
      </c>
      <c r="I412" s="191">
        <f>SUMIFS('Transport-DB'!R:R,'Transport-DB'!C:C,"="&amp;'Work DB'!C412,'Transport-DB'!F:F,"="&amp;'Work DB'!$I$4)</f>
        <v>0</v>
      </c>
      <c r="J412" s="483">
        <f>SUMIFS('Transport-DB'!R:R,'Transport-DB'!C:C,"="&amp;'Work DB'!C412,'Transport-DB'!F:F,"="&amp;'Work DB'!$J$4)</f>
        <v>0</v>
      </c>
      <c r="K412" s="190">
        <f>SUMIFS('Transport-DB'!Q:Q,'Transport-DB'!C:C,"="&amp;'Work DB'!C412,'Transport-DB'!F:F,"="&amp;'Work DB'!$K$4)</f>
        <v>0</v>
      </c>
      <c r="L412" s="191">
        <f>SUMIFS('Transport-DB'!Q:Q,'Transport-DB'!C:C,"="&amp;'Work DB'!C412,'Transport-DB'!F:F,"="&amp;'Work DB'!$L$4)</f>
        <v>0</v>
      </c>
      <c r="M412" s="191">
        <f>SUMIFS('Transport-DB'!Q:Q,'Transport-DB'!C:C,"="&amp;'Work DB'!C412,'Transport-DB'!F:F,"="&amp;'Work DB'!$M$4)</f>
        <v>0</v>
      </c>
      <c r="N412" s="191">
        <f>SUMIFS('Transport-DB'!Q:Q,'Transport-DB'!C:C,"="&amp;'Work DB'!C412,'Transport-DB'!F:F,"="&amp;'Work DB'!$N$4)</f>
        <v>0</v>
      </c>
      <c r="O412" s="191">
        <f>SUMIFS('Transport-DB'!Q:Q,'Transport-DB'!C:C,"="&amp;'Work DB'!C412,'Transport-DB'!F:F,"="&amp;'Work DB'!$O$4)</f>
        <v>0</v>
      </c>
      <c r="P412" s="191">
        <f>SUMIFS('Transport-DB'!Q:Q,'Transport-DB'!C:C,"="&amp;'Work DB'!C412,'Transport-DB'!F:F,"="&amp;'Work DB'!$P$4)</f>
        <v>0</v>
      </c>
      <c r="Q412" s="188">
        <f>SUMIFS('Transport-DB'!Q:Q,'Transport-DB'!C:C,"="&amp;'Work DB'!C412,'Transport-DB'!F:F,"="&amp;'Work DB'!$Q$4)</f>
        <v>0</v>
      </c>
      <c r="R412" s="189">
        <f>SUMIFS('Transport-DB'!Q:Q,'Transport-DB'!C:C,"="&amp;'Work DB'!C412,'Transport-DB'!F:F,"="&amp;'Work DB'!$R$4)</f>
        <v>0</v>
      </c>
      <c r="S412" s="190">
        <f t="shared" si="67"/>
        <v>0</v>
      </c>
      <c r="T412" s="191">
        <f t="shared" si="66"/>
        <v>0</v>
      </c>
      <c r="U412" s="191"/>
      <c r="V412" s="191"/>
      <c r="W412" s="191"/>
      <c r="X412" s="191"/>
      <c r="Y412" s="189"/>
      <c r="Z412" s="283"/>
      <c r="AA412" s="190">
        <f>SUMIFS('Transport-DB'!S:S,'Transport-DB'!C:C,"="&amp;'Work DB'!C412,'Transport-DB'!F:F,"="&amp;'Work DB'!$AA$4)</f>
        <v>0</v>
      </c>
      <c r="AB412" s="191">
        <f>SUMIFS('Transport-DB'!S:S,'Transport-DB'!C:C,"="&amp;'Work DB'!C412,'Transport-DB'!F:F,"="&amp;'Work DB'!$AB$4)</f>
        <v>0</v>
      </c>
      <c r="AC412" s="191">
        <f>SUMIFS('Transport-DB'!S:S,'Transport-DB'!C:C,"="&amp;'Work DB'!C412,'Transport-DB'!F:F,"="&amp;'Work DB'!$AC$4)</f>
        <v>0</v>
      </c>
      <c r="AD412" s="188">
        <f>SUMIFS('Transport-DB'!S:S,'Transport-DB'!C:C,"="&amp;'Work DB'!C412,'Transport-DB'!F:F,"="&amp;'Work DB'!$AD$4)</f>
        <v>0</v>
      </c>
      <c r="AE412" s="188">
        <f>SUMIFS('Transport-DB'!S:S,'Transport-DB'!C:C,"="&amp;'Work DB'!C412,'Transport-DB'!F:F,"="&amp;'Work DB'!$AE$4)</f>
        <v>0</v>
      </c>
      <c r="AF412" s="188">
        <f>SUMIFS('Transport-DB'!S:S,'Transport-DB'!C:C,"="&amp;'Work DB'!C412,'Transport-DB'!F:F,"="&amp;'Work DB'!$AF$4)</f>
        <v>0</v>
      </c>
      <c r="AG412" s="189"/>
      <c r="AH412" s="230">
        <f>SUMIFS('Transport-DB'!T:T,'Transport-DB'!C:C,"="&amp;'Work DB'!C412)</f>
        <v>0</v>
      </c>
      <c r="AI412" s="32"/>
      <c r="AJ412" s="29"/>
      <c r="AK412" s="30">
        <f>SUMIFS(Civil_DB[بتن],Civil_DB[تاریخ],"="&amp;'Work DB'!C412)</f>
        <v>0</v>
      </c>
      <c r="AL412" s="28"/>
      <c r="AM412" s="29"/>
      <c r="AN412" s="31"/>
      <c r="AO412" s="28"/>
      <c r="AP412" s="29"/>
      <c r="AQ412" s="29"/>
      <c r="AR412" s="30"/>
      <c r="AS412" s="28"/>
      <c r="AT412" s="29"/>
      <c r="AU412" s="30"/>
      <c r="AV412" s="206"/>
      <c r="AW412" s="29"/>
      <c r="AX412" s="29"/>
      <c r="AY412" s="29"/>
      <c r="AZ412" s="29"/>
      <c r="BA412" s="29"/>
      <c r="BB412" s="29"/>
      <c r="BC412" s="30"/>
      <c r="BD412" s="283"/>
      <c r="BE412" s="283"/>
      <c r="BF412" s="283"/>
      <c r="BG412" s="283"/>
      <c r="BH412" s="32"/>
      <c r="BI412" s="56"/>
      <c r="BJ412" s="509"/>
    </row>
    <row r="413" spans="2:62" s="15" customFormat="1" ht="21" x14ac:dyDescent="0.25">
      <c r="B413" s="47"/>
      <c r="C413" s="20">
        <f t="shared" si="68"/>
        <v>45778</v>
      </c>
      <c r="D413" s="190">
        <f>SUMIFS('Transport-DB'!R:R,'Transport-DB'!C:C,"="&amp;'Work DB'!C413,'Transport-DB'!F:F,"="&amp;'Work DB'!$D$4)</f>
        <v>0</v>
      </c>
      <c r="E413" s="191">
        <f>SUMIFS('Transport-DB'!R:R,'Transport-DB'!C:C,"="&amp;'Work DB'!C413,'Transport-DB'!F:F,"="&amp;'Work DB'!$E$4)</f>
        <v>0</v>
      </c>
      <c r="F413" s="191">
        <f>SUMIFS('Transport-DB'!R:R,'Transport-DB'!C:C,"="&amp;'Work DB'!C413,'Transport-DB'!F:F,"="&amp;'Work DB'!$F$4)</f>
        <v>0</v>
      </c>
      <c r="G413" s="191">
        <f>SUMIFS('Transport-DB'!R:R,'Transport-DB'!C:C,"="&amp;'Work DB'!C413,'Transport-DB'!F:F,"="&amp;'Work DB'!$G$4)</f>
        <v>0</v>
      </c>
      <c r="H413" s="188">
        <f>SUMIFS('Transport-DB'!R:R,'Transport-DB'!C:C,"="&amp;'Work DB'!C413,'Transport-DB'!F:F,"="&amp;'Work DB'!$H$4)</f>
        <v>0</v>
      </c>
      <c r="I413" s="191">
        <f>SUMIFS('Transport-DB'!R:R,'Transport-DB'!C:C,"="&amp;'Work DB'!C413,'Transport-DB'!F:F,"="&amp;'Work DB'!$I$4)</f>
        <v>0</v>
      </c>
      <c r="J413" s="483">
        <f>SUMIFS('Transport-DB'!R:R,'Transport-DB'!C:C,"="&amp;'Work DB'!C413,'Transport-DB'!F:F,"="&amp;'Work DB'!$J$4)</f>
        <v>0</v>
      </c>
      <c r="K413" s="190">
        <f>SUMIFS('Transport-DB'!Q:Q,'Transport-DB'!C:C,"="&amp;'Work DB'!C413,'Transport-DB'!F:F,"="&amp;'Work DB'!$K$4)</f>
        <v>0</v>
      </c>
      <c r="L413" s="191">
        <f>SUMIFS('Transport-DB'!Q:Q,'Transport-DB'!C:C,"="&amp;'Work DB'!C413,'Transport-DB'!F:F,"="&amp;'Work DB'!$L$4)</f>
        <v>0</v>
      </c>
      <c r="M413" s="191">
        <f>SUMIFS('Transport-DB'!Q:Q,'Transport-DB'!C:C,"="&amp;'Work DB'!C413,'Transport-DB'!F:F,"="&amp;'Work DB'!$M$4)</f>
        <v>0</v>
      </c>
      <c r="N413" s="191">
        <f>SUMIFS('Transport-DB'!Q:Q,'Transport-DB'!C:C,"="&amp;'Work DB'!C413,'Transport-DB'!F:F,"="&amp;'Work DB'!$N$4)</f>
        <v>0</v>
      </c>
      <c r="O413" s="191">
        <f>SUMIFS('Transport-DB'!Q:Q,'Transport-DB'!C:C,"="&amp;'Work DB'!C413,'Transport-DB'!F:F,"="&amp;'Work DB'!$O$4)</f>
        <v>0</v>
      </c>
      <c r="P413" s="191">
        <f>SUMIFS('Transport-DB'!Q:Q,'Transport-DB'!C:C,"="&amp;'Work DB'!C413,'Transport-DB'!F:F,"="&amp;'Work DB'!$P$4)</f>
        <v>0</v>
      </c>
      <c r="Q413" s="188">
        <f>SUMIFS('Transport-DB'!Q:Q,'Transport-DB'!C:C,"="&amp;'Work DB'!C413,'Transport-DB'!F:F,"="&amp;'Work DB'!$Q$4)</f>
        <v>0</v>
      </c>
      <c r="R413" s="189">
        <f>SUMIFS('Transport-DB'!Q:Q,'Transport-DB'!C:C,"="&amp;'Work DB'!C413,'Transport-DB'!F:F,"="&amp;'Work DB'!$R$4)</f>
        <v>0</v>
      </c>
      <c r="S413" s="190">
        <f t="shared" si="67"/>
        <v>0</v>
      </c>
      <c r="T413" s="191">
        <f t="shared" si="66"/>
        <v>0</v>
      </c>
      <c r="U413" s="191"/>
      <c r="V413" s="191"/>
      <c r="W413" s="191"/>
      <c r="X413" s="191"/>
      <c r="Y413" s="189"/>
      <c r="Z413" s="283"/>
      <c r="AA413" s="190">
        <f>SUMIFS('Transport-DB'!S:S,'Transport-DB'!C:C,"="&amp;'Work DB'!C413,'Transport-DB'!F:F,"="&amp;'Work DB'!$AA$4)</f>
        <v>0</v>
      </c>
      <c r="AB413" s="191">
        <f>SUMIFS('Transport-DB'!S:S,'Transport-DB'!C:C,"="&amp;'Work DB'!C413,'Transport-DB'!F:F,"="&amp;'Work DB'!$AB$4)</f>
        <v>0</v>
      </c>
      <c r="AC413" s="191">
        <f>SUMIFS('Transport-DB'!S:S,'Transport-DB'!C:C,"="&amp;'Work DB'!C413,'Transport-DB'!F:F,"="&amp;'Work DB'!$AC$4)</f>
        <v>0</v>
      </c>
      <c r="AD413" s="188">
        <f>SUMIFS('Transport-DB'!S:S,'Transport-DB'!C:C,"="&amp;'Work DB'!C413,'Transport-DB'!F:F,"="&amp;'Work DB'!$AD$4)</f>
        <v>0</v>
      </c>
      <c r="AE413" s="188">
        <f>SUMIFS('Transport-DB'!S:S,'Transport-DB'!C:C,"="&amp;'Work DB'!C413,'Transport-DB'!F:F,"="&amp;'Work DB'!$AE$4)</f>
        <v>0</v>
      </c>
      <c r="AF413" s="188">
        <f>SUMIFS('Transport-DB'!S:S,'Transport-DB'!C:C,"="&amp;'Work DB'!C413,'Transport-DB'!F:F,"="&amp;'Work DB'!$AF$4)</f>
        <v>0</v>
      </c>
      <c r="AG413" s="189"/>
      <c r="AH413" s="230">
        <f>SUMIFS('Transport-DB'!T:T,'Transport-DB'!C:C,"="&amp;'Work DB'!C413)</f>
        <v>0</v>
      </c>
      <c r="AI413" s="32"/>
      <c r="AJ413" s="29"/>
      <c r="AK413" s="30">
        <f>SUMIFS(Civil_DB[بتن],Civil_DB[تاریخ],"="&amp;'Work DB'!C413)</f>
        <v>0</v>
      </c>
      <c r="AL413" s="28"/>
      <c r="AM413" s="29"/>
      <c r="AN413" s="31"/>
      <c r="AO413" s="28"/>
      <c r="AP413" s="29"/>
      <c r="AQ413" s="29"/>
      <c r="AR413" s="30"/>
      <c r="AS413" s="28"/>
      <c r="AT413" s="29"/>
      <c r="AU413" s="30"/>
      <c r="AV413" s="206"/>
      <c r="AW413" s="29"/>
      <c r="AX413" s="29"/>
      <c r="AY413" s="29"/>
      <c r="AZ413" s="29"/>
      <c r="BA413" s="29"/>
      <c r="BB413" s="29"/>
      <c r="BC413" s="30"/>
      <c r="BD413" s="283"/>
      <c r="BE413" s="283"/>
      <c r="BF413" s="283"/>
      <c r="BG413" s="283"/>
      <c r="BH413" s="32"/>
      <c r="BI413" s="56"/>
      <c r="BJ413" s="509"/>
    </row>
    <row r="414" spans="2:62" s="15" customFormat="1" ht="21" x14ac:dyDescent="0.25">
      <c r="B414" s="47"/>
      <c r="C414" s="20">
        <f t="shared" si="68"/>
        <v>45779</v>
      </c>
      <c r="D414" s="190">
        <f>SUMIFS('Transport-DB'!R:R,'Transport-DB'!C:C,"="&amp;'Work DB'!C414,'Transport-DB'!F:F,"="&amp;'Work DB'!$D$4)</f>
        <v>0</v>
      </c>
      <c r="E414" s="191">
        <f>SUMIFS('Transport-DB'!R:R,'Transport-DB'!C:C,"="&amp;'Work DB'!C414,'Transport-DB'!F:F,"="&amp;'Work DB'!$E$4)</f>
        <v>0</v>
      </c>
      <c r="F414" s="191">
        <f>SUMIFS('Transport-DB'!R:R,'Transport-DB'!C:C,"="&amp;'Work DB'!C414,'Transport-DB'!F:F,"="&amp;'Work DB'!$F$4)</f>
        <v>0</v>
      </c>
      <c r="G414" s="191">
        <f>SUMIFS('Transport-DB'!R:R,'Transport-DB'!C:C,"="&amp;'Work DB'!C414,'Transport-DB'!F:F,"="&amp;'Work DB'!$G$4)</f>
        <v>0</v>
      </c>
      <c r="H414" s="188">
        <f>SUMIFS('Transport-DB'!R:R,'Transport-DB'!C:C,"="&amp;'Work DB'!C414,'Transport-DB'!F:F,"="&amp;'Work DB'!$H$4)</f>
        <v>0</v>
      </c>
      <c r="I414" s="191">
        <f>SUMIFS('Transport-DB'!R:R,'Transport-DB'!C:C,"="&amp;'Work DB'!C414,'Transport-DB'!F:F,"="&amp;'Work DB'!$I$4)</f>
        <v>0</v>
      </c>
      <c r="J414" s="483">
        <f>SUMIFS('Transport-DB'!R:R,'Transport-DB'!C:C,"="&amp;'Work DB'!C414,'Transport-DB'!F:F,"="&amp;'Work DB'!$J$4)</f>
        <v>0</v>
      </c>
      <c r="K414" s="190">
        <f>SUMIFS('Transport-DB'!Q:Q,'Transport-DB'!C:C,"="&amp;'Work DB'!C414,'Transport-DB'!F:F,"="&amp;'Work DB'!$K$4)</f>
        <v>0</v>
      </c>
      <c r="L414" s="191">
        <f>SUMIFS('Transport-DB'!Q:Q,'Transport-DB'!C:C,"="&amp;'Work DB'!C414,'Transport-DB'!F:F,"="&amp;'Work DB'!$L$4)</f>
        <v>0</v>
      </c>
      <c r="M414" s="191">
        <f>SUMIFS('Transport-DB'!Q:Q,'Transport-DB'!C:C,"="&amp;'Work DB'!C414,'Transport-DB'!F:F,"="&amp;'Work DB'!$M$4)</f>
        <v>0</v>
      </c>
      <c r="N414" s="191">
        <f>SUMIFS('Transport-DB'!Q:Q,'Transport-DB'!C:C,"="&amp;'Work DB'!C414,'Transport-DB'!F:F,"="&amp;'Work DB'!$N$4)</f>
        <v>0</v>
      </c>
      <c r="O414" s="191">
        <f>SUMIFS('Transport-DB'!Q:Q,'Transport-DB'!C:C,"="&amp;'Work DB'!C414,'Transport-DB'!F:F,"="&amp;'Work DB'!$O$4)</f>
        <v>0</v>
      </c>
      <c r="P414" s="191">
        <f>SUMIFS('Transport-DB'!Q:Q,'Transport-DB'!C:C,"="&amp;'Work DB'!C414,'Transport-DB'!F:F,"="&amp;'Work DB'!$P$4)</f>
        <v>0</v>
      </c>
      <c r="Q414" s="188">
        <f>SUMIFS('Transport-DB'!Q:Q,'Transport-DB'!C:C,"="&amp;'Work DB'!C414,'Transport-DB'!F:F,"="&amp;'Work DB'!$Q$4)</f>
        <v>0</v>
      </c>
      <c r="R414" s="189">
        <f>SUMIFS('Transport-DB'!Q:Q,'Transport-DB'!C:C,"="&amp;'Work DB'!C414,'Transport-DB'!F:F,"="&amp;'Work DB'!$R$4)</f>
        <v>0</v>
      </c>
      <c r="S414" s="190">
        <f t="shared" si="67"/>
        <v>0</v>
      </c>
      <c r="T414" s="191">
        <f t="shared" si="66"/>
        <v>0</v>
      </c>
      <c r="U414" s="191"/>
      <c r="V414" s="191"/>
      <c r="W414" s="191"/>
      <c r="X414" s="191"/>
      <c r="Y414" s="189"/>
      <c r="Z414" s="283"/>
      <c r="AA414" s="190">
        <f>SUMIFS('Transport-DB'!S:S,'Transport-DB'!C:C,"="&amp;'Work DB'!C414,'Transport-DB'!F:F,"="&amp;'Work DB'!$AA$4)</f>
        <v>0</v>
      </c>
      <c r="AB414" s="191">
        <f>SUMIFS('Transport-DB'!S:S,'Transport-DB'!C:C,"="&amp;'Work DB'!C414,'Transport-DB'!F:F,"="&amp;'Work DB'!$AB$4)</f>
        <v>0</v>
      </c>
      <c r="AC414" s="191">
        <f>SUMIFS('Transport-DB'!S:S,'Transport-DB'!C:C,"="&amp;'Work DB'!C414,'Transport-DB'!F:F,"="&amp;'Work DB'!$AC$4)</f>
        <v>0</v>
      </c>
      <c r="AD414" s="188">
        <f>SUMIFS('Transport-DB'!S:S,'Transport-DB'!C:C,"="&amp;'Work DB'!C414,'Transport-DB'!F:F,"="&amp;'Work DB'!$AD$4)</f>
        <v>0</v>
      </c>
      <c r="AE414" s="188">
        <f>SUMIFS('Transport-DB'!S:S,'Transport-DB'!C:C,"="&amp;'Work DB'!C414,'Transport-DB'!F:F,"="&amp;'Work DB'!$AE$4)</f>
        <v>0</v>
      </c>
      <c r="AF414" s="188">
        <f>SUMIFS('Transport-DB'!S:S,'Transport-DB'!C:C,"="&amp;'Work DB'!C414,'Transport-DB'!F:F,"="&amp;'Work DB'!$AF$4)</f>
        <v>0</v>
      </c>
      <c r="AG414" s="189"/>
      <c r="AH414" s="230">
        <f>SUMIFS('Transport-DB'!T:T,'Transport-DB'!C:C,"="&amp;'Work DB'!C414)</f>
        <v>0</v>
      </c>
      <c r="AI414" s="32"/>
      <c r="AJ414" s="29"/>
      <c r="AK414" s="30">
        <f>SUMIFS(Civil_DB[بتن],Civil_DB[تاریخ],"="&amp;'Work DB'!C414)</f>
        <v>0</v>
      </c>
      <c r="AL414" s="28"/>
      <c r="AM414" s="29"/>
      <c r="AN414" s="31"/>
      <c r="AO414" s="28"/>
      <c r="AP414" s="29"/>
      <c r="AQ414" s="29"/>
      <c r="AR414" s="30"/>
      <c r="AS414" s="28"/>
      <c r="AT414" s="29"/>
      <c r="AU414" s="30"/>
      <c r="AV414" s="206"/>
      <c r="AW414" s="29"/>
      <c r="AX414" s="29"/>
      <c r="AY414" s="29"/>
      <c r="AZ414" s="29"/>
      <c r="BA414" s="29"/>
      <c r="BB414" s="29"/>
      <c r="BC414" s="30"/>
      <c r="BD414" s="283"/>
      <c r="BE414" s="283"/>
      <c r="BF414" s="283"/>
      <c r="BG414" s="283"/>
      <c r="BH414" s="32"/>
      <c r="BI414" s="56"/>
      <c r="BJ414" s="509"/>
    </row>
    <row r="415" spans="2:62" s="15" customFormat="1" ht="21" x14ac:dyDescent="0.25">
      <c r="B415" s="47"/>
      <c r="C415" s="20">
        <f t="shared" si="68"/>
        <v>45780</v>
      </c>
      <c r="D415" s="190">
        <f>SUMIFS('Transport-DB'!R:R,'Transport-DB'!C:C,"="&amp;'Work DB'!C415,'Transport-DB'!F:F,"="&amp;'Work DB'!$D$4)</f>
        <v>0</v>
      </c>
      <c r="E415" s="191">
        <f>SUMIFS('Transport-DB'!R:R,'Transport-DB'!C:C,"="&amp;'Work DB'!C415,'Transport-DB'!F:F,"="&amp;'Work DB'!$E$4)</f>
        <v>0</v>
      </c>
      <c r="F415" s="191">
        <f>SUMIFS('Transport-DB'!R:R,'Transport-DB'!C:C,"="&amp;'Work DB'!C415,'Transport-DB'!F:F,"="&amp;'Work DB'!$F$4)</f>
        <v>0</v>
      </c>
      <c r="G415" s="191">
        <f>SUMIFS('Transport-DB'!R:R,'Transport-DB'!C:C,"="&amp;'Work DB'!C415,'Transport-DB'!F:F,"="&amp;'Work DB'!$G$4)</f>
        <v>0</v>
      </c>
      <c r="H415" s="188">
        <f>SUMIFS('Transport-DB'!R:R,'Transport-DB'!C:C,"="&amp;'Work DB'!C415,'Transport-DB'!F:F,"="&amp;'Work DB'!$H$4)</f>
        <v>0</v>
      </c>
      <c r="I415" s="191">
        <f>SUMIFS('Transport-DB'!R:R,'Transport-DB'!C:C,"="&amp;'Work DB'!C415,'Transport-DB'!F:F,"="&amp;'Work DB'!$I$4)</f>
        <v>0</v>
      </c>
      <c r="J415" s="483">
        <f>SUMIFS('Transport-DB'!R:R,'Transport-DB'!C:C,"="&amp;'Work DB'!C415,'Transport-DB'!F:F,"="&amp;'Work DB'!$J$4)</f>
        <v>0</v>
      </c>
      <c r="K415" s="190">
        <f>SUMIFS('Transport-DB'!Q:Q,'Transport-DB'!C:C,"="&amp;'Work DB'!C415,'Transport-DB'!F:F,"="&amp;'Work DB'!$K$4)</f>
        <v>0</v>
      </c>
      <c r="L415" s="191">
        <f>SUMIFS('Transport-DB'!Q:Q,'Transport-DB'!C:C,"="&amp;'Work DB'!C415,'Transport-DB'!F:F,"="&amp;'Work DB'!$L$4)</f>
        <v>0</v>
      </c>
      <c r="M415" s="191">
        <f>SUMIFS('Transport-DB'!Q:Q,'Transport-DB'!C:C,"="&amp;'Work DB'!C415,'Transport-DB'!F:F,"="&amp;'Work DB'!$M$4)</f>
        <v>0</v>
      </c>
      <c r="N415" s="191">
        <f>SUMIFS('Transport-DB'!Q:Q,'Transport-DB'!C:C,"="&amp;'Work DB'!C415,'Transport-DB'!F:F,"="&amp;'Work DB'!$N$4)</f>
        <v>0</v>
      </c>
      <c r="O415" s="191">
        <f>SUMIFS('Transport-DB'!Q:Q,'Transport-DB'!C:C,"="&amp;'Work DB'!C415,'Transport-DB'!F:F,"="&amp;'Work DB'!$O$4)</f>
        <v>0</v>
      </c>
      <c r="P415" s="191">
        <f>SUMIFS('Transport-DB'!Q:Q,'Transport-DB'!C:C,"="&amp;'Work DB'!C415,'Transport-DB'!F:F,"="&amp;'Work DB'!$P$4)</f>
        <v>0</v>
      </c>
      <c r="Q415" s="188">
        <f>SUMIFS('Transport-DB'!Q:Q,'Transport-DB'!C:C,"="&amp;'Work DB'!C415,'Transport-DB'!F:F,"="&amp;'Work DB'!$Q$4)</f>
        <v>0</v>
      </c>
      <c r="R415" s="189">
        <f>SUMIFS('Transport-DB'!Q:Q,'Transport-DB'!C:C,"="&amp;'Work DB'!C415,'Transport-DB'!F:F,"="&amp;'Work DB'!$R$4)</f>
        <v>0</v>
      </c>
      <c r="S415" s="190">
        <f t="shared" si="67"/>
        <v>0</v>
      </c>
      <c r="T415" s="191">
        <f t="shared" si="66"/>
        <v>0</v>
      </c>
      <c r="U415" s="191"/>
      <c r="V415" s="191"/>
      <c r="W415" s="191"/>
      <c r="X415" s="191"/>
      <c r="Y415" s="189"/>
      <c r="Z415" s="283"/>
      <c r="AA415" s="190">
        <f>SUMIFS('Transport-DB'!S:S,'Transport-DB'!C:C,"="&amp;'Work DB'!C415,'Transport-DB'!F:F,"="&amp;'Work DB'!$AA$4)</f>
        <v>0</v>
      </c>
      <c r="AB415" s="191">
        <f>SUMIFS('Transport-DB'!S:S,'Transport-DB'!C:C,"="&amp;'Work DB'!C415,'Transport-DB'!F:F,"="&amp;'Work DB'!$AB$4)</f>
        <v>0</v>
      </c>
      <c r="AC415" s="191">
        <f>SUMIFS('Transport-DB'!S:S,'Transport-DB'!C:C,"="&amp;'Work DB'!C415,'Transport-DB'!F:F,"="&amp;'Work DB'!$AC$4)</f>
        <v>0</v>
      </c>
      <c r="AD415" s="188">
        <f>SUMIFS('Transport-DB'!S:S,'Transport-DB'!C:C,"="&amp;'Work DB'!C415,'Transport-DB'!F:F,"="&amp;'Work DB'!$AD$4)</f>
        <v>0</v>
      </c>
      <c r="AE415" s="188">
        <f>SUMIFS('Transport-DB'!S:S,'Transport-DB'!C:C,"="&amp;'Work DB'!C415,'Transport-DB'!F:F,"="&amp;'Work DB'!$AE$4)</f>
        <v>0</v>
      </c>
      <c r="AF415" s="188">
        <f>SUMIFS('Transport-DB'!S:S,'Transport-DB'!C:C,"="&amp;'Work DB'!C415,'Transport-DB'!F:F,"="&amp;'Work DB'!$AF$4)</f>
        <v>0</v>
      </c>
      <c r="AG415" s="189"/>
      <c r="AH415" s="230">
        <f>SUMIFS('Transport-DB'!T:T,'Transport-DB'!C:C,"="&amp;'Work DB'!C415)</f>
        <v>0</v>
      </c>
      <c r="AI415" s="32"/>
      <c r="AJ415" s="29"/>
      <c r="AK415" s="30">
        <f>SUMIFS(Civil_DB[بتن],Civil_DB[تاریخ],"="&amp;'Work DB'!C415)</f>
        <v>0</v>
      </c>
      <c r="AL415" s="28"/>
      <c r="AM415" s="29"/>
      <c r="AN415" s="31"/>
      <c r="AO415" s="28"/>
      <c r="AP415" s="29"/>
      <c r="AQ415" s="29"/>
      <c r="AR415" s="30"/>
      <c r="AS415" s="28"/>
      <c r="AT415" s="29"/>
      <c r="AU415" s="30"/>
      <c r="AV415" s="206"/>
      <c r="AW415" s="29"/>
      <c r="AX415" s="29"/>
      <c r="AY415" s="29"/>
      <c r="AZ415" s="29"/>
      <c r="BA415" s="29"/>
      <c r="BB415" s="29"/>
      <c r="BC415" s="30"/>
      <c r="BD415" s="283"/>
      <c r="BE415" s="283"/>
      <c r="BF415" s="283"/>
      <c r="BG415" s="283"/>
      <c r="BH415" s="32"/>
      <c r="BI415" s="56"/>
      <c r="BJ415" s="509"/>
    </row>
    <row r="416" spans="2:62" s="15" customFormat="1" ht="21" x14ac:dyDescent="0.25">
      <c r="B416" s="47"/>
      <c r="C416" s="20">
        <f t="shared" si="68"/>
        <v>45781</v>
      </c>
      <c r="D416" s="190">
        <f>SUMIFS('Transport-DB'!R:R,'Transport-DB'!C:C,"="&amp;'Work DB'!C416,'Transport-DB'!F:F,"="&amp;'Work DB'!$D$4)</f>
        <v>0</v>
      </c>
      <c r="E416" s="191">
        <f>SUMIFS('Transport-DB'!R:R,'Transport-DB'!C:C,"="&amp;'Work DB'!C416,'Transport-DB'!F:F,"="&amp;'Work DB'!$E$4)</f>
        <v>0</v>
      </c>
      <c r="F416" s="191">
        <f>SUMIFS('Transport-DB'!R:R,'Transport-DB'!C:C,"="&amp;'Work DB'!C416,'Transport-DB'!F:F,"="&amp;'Work DB'!$F$4)</f>
        <v>0</v>
      </c>
      <c r="G416" s="191">
        <f>SUMIFS('Transport-DB'!R:R,'Transport-DB'!C:C,"="&amp;'Work DB'!C416,'Transport-DB'!F:F,"="&amp;'Work DB'!$G$4)</f>
        <v>0</v>
      </c>
      <c r="H416" s="188">
        <f>SUMIFS('Transport-DB'!R:R,'Transport-DB'!C:C,"="&amp;'Work DB'!C416,'Transport-DB'!F:F,"="&amp;'Work DB'!$H$4)</f>
        <v>0</v>
      </c>
      <c r="I416" s="191">
        <f>SUMIFS('Transport-DB'!R:R,'Transport-DB'!C:C,"="&amp;'Work DB'!C416,'Transport-DB'!F:F,"="&amp;'Work DB'!$I$4)</f>
        <v>0</v>
      </c>
      <c r="J416" s="483">
        <f>SUMIFS('Transport-DB'!R:R,'Transport-DB'!C:C,"="&amp;'Work DB'!C416,'Transport-DB'!F:F,"="&amp;'Work DB'!$J$4)</f>
        <v>0</v>
      </c>
      <c r="K416" s="190">
        <f>SUMIFS('Transport-DB'!Q:Q,'Transport-DB'!C:C,"="&amp;'Work DB'!C416,'Transport-DB'!F:F,"="&amp;'Work DB'!$K$4)</f>
        <v>0</v>
      </c>
      <c r="L416" s="191">
        <f>SUMIFS('Transport-DB'!Q:Q,'Transport-DB'!C:C,"="&amp;'Work DB'!C416,'Transport-DB'!F:F,"="&amp;'Work DB'!$L$4)</f>
        <v>0</v>
      </c>
      <c r="M416" s="191">
        <f>SUMIFS('Transport-DB'!Q:Q,'Transport-DB'!C:C,"="&amp;'Work DB'!C416,'Transport-DB'!F:F,"="&amp;'Work DB'!$M$4)</f>
        <v>0</v>
      </c>
      <c r="N416" s="191">
        <f>SUMIFS('Transport-DB'!Q:Q,'Transport-DB'!C:C,"="&amp;'Work DB'!C416,'Transport-DB'!F:F,"="&amp;'Work DB'!$N$4)</f>
        <v>0</v>
      </c>
      <c r="O416" s="191">
        <f>SUMIFS('Transport-DB'!Q:Q,'Transport-DB'!C:C,"="&amp;'Work DB'!C416,'Transport-DB'!F:F,"="&amp;'Work DB'!$O$4)</f>
        <v>0</v>
      </c>
      <c r="P416" s="191">
        <f>SUMIFS('Transport-DB'!Q:Q,'Transport-DB'!C:C,"="&amp;'Work DB'!C416,'Transport-DB'!F:F,"="&amp;'Work DB'!$P$4)</f>
        <v>0</v>
      </c>
      <c r="Q416" s="188">
        <f>SUMIFS('Transport-DB'!Q:Q,'Transport-DB'!C:C,"="&amp;'Work DB'!C416,'Transport-DB'!F:F,"="&amp;'Work DB'!$Q$4)</f>
        <v>0</v>
      </c>
      <c r="R416" s="189">
        <f>SUMIFS('Transport-DB'!Q:Q,'Transport-DB'!C:C,"="&amp;'Work DB'!C416,'Transport-DB'!F:F,"="&amp;'Work DB'!$R$4)</f>
        <v>0</v>
      </c>
      <c r="S416" s="190">
        <f t="shared" si="67"/>
        <v>0</v>
      </c>
      <c r="T416" s="191">
        <f t="shared" si="66"/>
        <v>0</v>
      </c>
      <c r="U416" s="191"/>
      <c r="V416" s="191"/>
      <c r="W416" s="191"/>
      <c r="X416" s="191"/>
      <c r="Y416" s="189"/>
      <c r="Z416" s="283"/>
      <c r="AA416" s="190">
        <f>SUMIFS('Transport-DB'!S:S,'Transport-DB'!C:C,"="&amp;'Work DB'!C416,'Transport-DB'!F:F,"="&amp;'Work DB'!$AA$4)</f>
        <v>0</v>
      </c>
      <c r="AB416" s="191">
        <f>SUMIFS('Transport-DB'!S:S,'Transport-DB'!C:C,"="&amp;'Work DB'!C416,'Transport-DB'!F:F,"="&amp;'Work DB'!$AB$4)</f>
        <v>0</v>
      </c>
      <c r="AC416" s="191">
        <f>SUMIFS('Transport-DB'!S:S,'Transport-DB'!C:C,"="&amp;'Work DB'!C416,'Transport-DB'!F:F,"="&amp;'Work DB'!$AC$4)</f>
        <v>0</v>
      </c>
      <c r="AD416" s="188">
        <f>SUMIFS('Transport-DB'!S:S,'Transport-DB'!C:C,"="&amp;'Work DB'!C416,'Transport-DB'!F:F,"="&amp;'Work DB'!$AD$4)</f>
        <v>0</v>
      </c>
      <c r="AE416" s="188">
        <f>SUMIFS('Transport-DB'!S:S,'Transport-DB'!C:C,"="&amp;'Work DB'!C416,'Transport-DB'!F:F,"="&amp;'Work DB'!$AE$4)</f>
        <v>0</v>
      </c>
      <c r="AF416" s="188">
        <f>SUMIFS('Transport-DB'!S:S,'Transport-DB'!C:C,"="&amp;'Work DB'!C416,'Transport-DB'!F:F,"="&amp;'Work DB'!$AF$4)</f>
        <v>0</v>
      </c>
      <c r="AG416" s="189"/>
      <c r="AH416" s="230">
        <f>SUMIFS('Transport-DB'!T:T,'Transport-DB'!C:C,"="&amp;'Work DB'!C416)</f>
        <v>0</v>
      </c>
      <c r="AI416" s="32"/>
      <c r="AJ416" s="29"/>
      <c r="AK416" s="30">
        <f>SUMIFS(Civil_DB[بتن],Civil_DB[تاریخ],"="&amp;'Work DB'!C416)</f>
        <v>0</v>
      </c>
      <c r="AL416" s="28"/>
      <c r="AM416" s="29"/>
      <c r="AN416" s="31"/>
      <c r="AO416" s="28"/>
      <c r="AP416" s="29"/>
      <c r="AQ416" s="29"/>
      <c r="AR416" s="30"/>
      <c r="AS416" s="28"/>
      <c r="AT416" s="29"/>
      <c r="AU416" s="30"/>
      <c r="AV416" s="206"/>
      <c r="AW416" s="29"/>
      <c r="AX416" s="29"/>
      <c r="AY416" s="29"/>
      <c r="AZ416" s="29"/>
      <c r="BA416" s="29"/>
      <c r="BB416" s="29"/>
      <c r="BC416" s="30"/>
      <c r="BD416" s="283"/>
      <c r="BE416" s="283"/>
      <c r="BF416" s="283"/>
      <c r="BG416" s="283"/>
      <c r="BH416" s="32"/>
      <c r="BI416" s="56"/>
      <c r="BJ416" s="509"/>
    </row>
    <row r="417" spans="2:62" s="15" customFormat="1" ht="21" x14ac:dyDescent="0.25">
      <c r="B417" s="47"/>
      <c r="C417" s="20">
        <f t="shared" si="68"/>
        <v>45782</v>
      </c>
      <c r="D417" s="190">
        <f>SUMIFS('Transport-DB'!R:R,'Transport-DB'!C:C,"="&amp;'Work DB'!C417,'Transport-DB'!F:F,"="&amp;'Work DB'!$D$4)</f>
        <v>0</v>
      </c>
      <c r="E417" s="191">
        <f>SUMIFS('Transport-DB'!R:R,'Transport-DB'!C:C,"="&amp;'Work DB'!C417,'Transport-DB'!F:F,"="&amp;'Work DB'!$E$4)</f>
        <v>0</v>
      </c>
      <c r="F417" s="191">
        <f>SUMIFS('Transport-DB'!R:R,'Transport-DB'!C:C,"="&amp;'Work DB'!C417,'Transport-DB'!F:F,"="&amp;'Work DB'!$F$4)</f>
        <v>0</v>
      </c>
      <c r="G417" s="191">
        <f>SUMIFS('Transport-DB'!R:R,'Transport-DB'!C:C,"="&amp;'Work DB'!C417,'Transport-DB'!F:F,"="&amp;'Work DB'!$G$4)</f>
        <v>0</v>
      </c>
      <c r="H417" s="188">
        <f>SUMIFS('Transport-DB'!R:R,'Transport-DB'!C:C,"="&amp;'Work DB'!C417,'Transport-DB'!F:F,"="&amp;'Work DB'!$H$4)</f>
        <v>0</v>
      </c>
      <c r="I417" s="191">
        <f>SUMIFS('Transport-DB'!R:R,'Transport-DB'!C:C,"="&amp;'Work DB'!C417,'Transport-DB'!F:F,"="&amp;'Work DB'!$I$4)</f>
        <v>0</v>
      </c>
      <c r="J417" s="483">
        <f>SUMIFS('Transport-DB'!R:R,'Transport-DB'!C:C,"="&amp;'Work DB'!C417,'Transport-DB'!F:F,"="&amp;'Work DB'!$J$4)</f>
        <v>0</v>
      </c>
      <c r="K417" s="190">
        <f>SUMIFS('Transport-DB'!Q:Q,'Transport-DB'!C:C,"="&amp;'Work DB'!C417,'Transport-DB'!F:F,"="&amp;'Work DB'!$K$4)</f>
        <v>0</v>
      </c>
      <c r="L417" s="191">
        <f>SUMIFS('Transport-DB'!Q:Q,'Transport-DB'!C:C,"="&amp;'Work DB'!C417,'Transport-DB'!F:F,"="&amp;'Work DB'!$L$4)</f>
        <v>0</v>
      </c>
      <c r="M417" s="191">
        <f>SUMIFS('Transport-DB'!Q:Q,'Transport-DB'!C:C,"="&amp;'Work DB'!C417,'Transport-DB'!F:F,"="&amp;'Work DB'!$M$4)</f>
        <v>0</v>
      </c>
      <c r="N417" s="191">
        <f>SUMIFS('Transport-DB'!Q:Q,'Transport-DB'!C:C,"="&amp;'Work DB'!C417,'Transport-DB'!F:F,"="&amp;'Work DB'!$N$4)</f>
        <v>0</v>
      </c>
      <c r="O417" s="191">
        <f>SUMIFS('Transport-DB'!Q:Q,'Transport-DB'!C:C,"="&amp;'Work DB'!C417,'Transport-DB'!F:F,"="&amp;'Work DB'!$O$4)</f>
        <v>0</v>
      </c>
      <c r="P417" s="191">
        <f>SUMIFS('Transport-DB'!Q:Q,'Transport-DB'!C:C,"="&amp;'Work DB'!C417,'Transport-DB'!F:F,"="&amp;'Work DB'!$P$4)</f>
        <v>0</v>
      </c>
      <c r="Q417" s="188">
        <f>SUMIFS('Transport-DB'!Q:Q,'Transport-DB'!C:C,"="&amp;'Work DB'!C417,'Transport-DB'!F:F,"="&amp;'Work DB'!$Q$4)</f>
        <v>0</v>
      </c>
      <c r="R417" s="189">
        <f>SUMIFS('Transport-DB'!Q:Q,'Transport-DB'!C:C,"="&amp;'Work DB'!C417,'Transport-DB'!F:F,"="&amp;'Work DB'!$R$4)</f>
        <v>0</v>
      </c>
      <c r="S417" s="190">
        <f t="shared" si="67"/>
        <v>0</v>
      </c>
      <c r="T417" s="191">
        <f t="shared" si="66"/>
        <v>0</v>
      </c>
      <c r="U417" s="191"/>
      <c r="V417" s="191"/>
      <c r="W417" s="191"/>
      <c r="X417" s="191"/>
      <c r="Y417" s="189"/>
      <c r="Z417" s="283"/>
      <c r="AA417" s="190">
        <f>SUMIFS('Transport-DB'!S:S,'Transport-DB'!C:C,"="&amp;'Work DB'!C417,'Transport-DB'!F:F,"="&amp;'Work DB'!$AA$4)</f>
        <v>0</v>
      </c>
      <c r="AB417" s="191">
        <f>SUMIFS('Transport-DB'!S:S,'Transport-DB'!C:C,"="&amp;'Work DB'!C417,'Transport-DB'!F:F,"="&amp;'Work DB'!$AB$4)</f>
        <v>0</v>
      </c>
      <c r="AC417" s="191">
        <f>SUMIFS('Transport-DB'!S:S,'Transport-DB'!C:C,"="&amp;'Work DB'!C417,'Transport-DB'!F:F,"="&amp;'Work DB'!$AC$4)</f>
        <v>0</v>
      </c>
      <c r="AD417" s="188">
        <f>SUMIFS('Transport-DB'!S:S,'Transport-DB'!C:C,"="&amp;'Work DB'!C417,'Transport-DB'!F:F,"="&amp;'Work DB'!$AD$4)</f>
        <v>0</v>
      </c>
      <c r="AE417" s="188">
        <f>SUMIFS('Transport-DB'!S:S,'Transport-DB'!C:C,"="&amp;'Work DB'!C417,'Transport-DB'!F:F,"="&amp;'Work DB'!$AE$4)</f>
        <v>0</v>
      </c>
      <c r="AF417" s="188">
        <f>SUMIFS('Transport-DB'!S:S,'Transport-DB'!C:C,"="&amp;'Work DB'!C417,'Transport-DB'!F:F,"="&amp;'Work DB'!$AF$4)</f>
        <v>0</v>
      </c>
      <c r="AG417" s="189"/>
      <c r="AH417" s="230">
        <f>SUMIFS('Transport-DB'!T:T,'Transport-DB'!C:C,"="&amp;'Work DB'!C417)</f>
        <v>0</v>
      </c>
      <c r="AI417" s="32"/>
      <c r="AJ417" s="29"/>
      <c r="AK417" s="30">
        <f>SUMIFS(Civil_DB[بتن],Civil_DB[تاریخ],"="&amp;'Work DB'!C417)</f>
        <v>0</v>
      </c>
      <c r="AL417" s="28"/>
      <c r="AM417" s="29"/>
      <c r="AN417" s="31"/>
      <c r="AO417" s="28"/>
      <c r="AP417" s="29"/>
      <c r="AQ417" s="29"/>
      <c r="AR417" s="30"/>
      <c r="AS417" s="28"/>
      <c r="AT417" s="29"/>
      <c r="AU417" s="30"/>
      <c r="AV417" s="206"/>
      <c r="AW417" s="29"/>
      <c r="AX417" s="29"/>
      <c r="AY417" s="29"/>
      <c r="AZ417" s="29"/>
      <c r="BA417" s="29"/>
      <c r="BB417" s="29"/>
      <c r="BC417" s="30"/>
      <c r="BD417" s="283"/>
      <c r="BE417" s="283"/>
      <c r="BF417" s="283"/>
      <c r="BG417" s="283"/>
      <c r="BH417" s="32"/>
      <c r="BI417" s="56"/>
      <c r="BJ417" s="509"/>
    </row>
    <row r="418" spans="2:62" s="15" customFormat="1" ht="21" x14ac:dyDescent="0.25">
      <c r="B418" s="47"/>
      <c r="C418" s="20">
        <f t="shared" si="68"/>
        <v>45783</v>
      </c>
      <c r="D418" s="190">
        <f>SUMIFS('Transport-DB'!R:R,'Transport-DB'!C:C,"="&amp;'Work DB'!C418,'Transport-DB'!F:F,"="&amp;'Work DB'!$D$4)</f>
        <v>0</v>
      </c>
      <c r="E418" s="191">
        <f>SUMIFS('Transport-DB'!R:R,'Transport-DB'!C:C,"="&amp;'Work DB'!C418,'Transport-DB'!F:F,"="&amp;'Work DB'!$E$4)</f>
        <v>0</v>
      </c>
      <c r="F418" s="191">
        <f>SUMIFS('Transport-DB'!R:R,'Transport-DB'!C:C,"="&amp;'Work DB'!C418,'Transport-DB'!F:F,"="&amp;'Work DB'!$F$4)</f>
        <v>0</v>
      </c>
      <c r="G418" s="191">
        <f>SUMIFS('Transport-DB'!R:R,'Transport-DB'!C:C,"="&amp;'Work DB'!C418,'Transport-DB'!F:F,"="&amp;'Work DB'!$G$4)</f>
        <v>0</v>
      </c>
      <c r="H418" s="188">
        <f>SUMIFS('Transport-DB'!R:R,'Transport-DB'!C:C,"="&amp;'Work DB'!C418,'Transport-DB'!F:F,"="&amp;'Work DB'!$H$4)</f>
        <v>0</v>
      </c>
      <c r="I418" s="191">
        <f>SUMIFS('Transport-DB'!R:R,'Transport-DB'!C:C,"="&amp;'Work DB'!C418,'Transport-DB'!F:F,"="&amp;'Work DB'!$I$4)</f>
        <v>0</v>
      </c>
      <c r="J418" s="483">
        <f>SUMIFS('Transport-DB'!R:R,'Transport-DB'!C:C,"="&amp;'Work DB'!C418,'Transport-DB'!F:F,"="&amp;'Work DB'!$J$4)</f>
        <v>0</v>
      </c>
      <c r="K418" s="190">
        <f>SUMIFS('Transport-DB'!Q:Q,'Transport-DB'!C:C,"="&amp;'Work DB'!C418,'Transport-DB'!F:F,"="&amp;'Work DB'!$K$4)</f>
        <v>0</v>
      </c>
      <c r="L418" s="191">
        <f>SUMIFS('Transport-DB'!Q:Q,'Transport-DB'!C:C,"="&amp;'Work DB'!C418,'Transport-DB'!F:F,"="&amp;'Work DB'!$L$4)</f>
        <v>0</v>
      </c>
      <c r="M418" s="191">
        <f>SUMIFS('Transport-DB'!Q:Q,'Transport-DB'!C:C,"="&amp;'Work DB'!C418,'Transport-DB'!F:F,"="&amp;'Work DB'!$M$4)</f>
        <v>0</v>
      </c>
      <c r="N418" s="191">
        <f>SUMIFS('Transport-DB'!Q:Q,'Transport-DB'!C:C,"="&amp;'Work DB'!C418,'Transport-DB'!F:F,"="&amp;'Work DB'!$N$4)</f>
        <v>0</v>
      </c>
      <c r="O418" s="191">
        <f>SUMIFS('Transport-DB'!Q:Q,'Transport-DB'!C:C,"="&amp;'Work DB'!C418,'Transport-DB'!F:F,"="&amp;'Work DB'!$O$4)</f>
        <v>0</v>
      </c>
      <c r="P418" s="191">
        <f>SUMIFS('Transport-DB'!Q:Q,'Transport-DB'!C:C,"="&amp;'Work DB'!C418,'Transport-DB'!F:F,"="&amp;'Work DB'!$P$4)</f>
        <v>0</v>
      </c>
      <c r="Q418" s="188">
        <f>SUMIFS('Transport-DB'!Q:Q,'Transport-DB'!C:C,"="&amp;'Work DB'!C418,'Transport-DB'!F:F,"="&amp;'Work DB'!$Q$4)</f>
        <v>0</v>
      </c>
      <c r="R418" s="189">
        <f>SUMIFS('Transport-DB'!Q:Q,'Transport-DB'!C:C,"="&amp;'Work DB'!C418,'Transport-DB'!F:F,"="&amp;'Work DB'!$R$4)</f>
        <v>0</v>
      </c>
      <c r="S418" s="190">
        <f t="shared" si="67"/>
        <v>0</v>
      </c>
      <c r="T418" s="191">
        <f t="shared" si="66"/>
        <v>0</v>
      </c>
      <c r="U418" s="191"/>
      <c r="V418" s="191"/>
      <c r="W418" s="191"/>
      <c r="X418" s="191"/>
      <c r="Y418" s="189"/>
      <c r="Z418" s="283"/>
      <c r="AA418" s="190">
        <f>SUMIFS('Transport-DB'!S:S,'Transport-DB'!C:C,"="&amp;'Work DB'!C418,'Transport-DB'!F:F,"="&amp;'Work DB'!$AA$4)</f>
        <v>0</v>
      </c>
      <c r="AB418" s="191">
        <f>SUMIFS('Transport-DB'!S:S,'Transport-DB'!C:C,"="&amp;'Work DB'!C418,'Transport-DB'!F:F,"="&amp;'Work DB'!$AB$4)</f>
        <v>0</v>
      </c>
      <c r="AC418" s="191">
        <f>SUMIFS('Transport-DB'!S:S,'Transport-DB'!C:C,"="&amp;'Work DB'!C418,'Transport-DB'!F:F,"="&amp;'Work DB'!$AC$4)</f>
        <v>0</v>
      </c>
      <c r="AD418" s="188">
        <f>SUMIFS('Transport-DB'!S:S,'Transport-DB'!C:C,"="&amp;'Work DB'!C418,'Transport-DB'!F:F,"="&amp;'Work DB'!$AD$4)</f>
        <v>0</v>
      </c>
      <c r="AE418" s="188">
        <f>SUMIFS('Transport-DB'!S:S,'Transport-DB'!C:C,"="&amp;'Work DB'!C418,'Transport-DB'!F:F,"="&amp;'Work DB'!$AE$4)</f>
        <v>0</v>
      </c>
      <c r="AF418" s="188">
        <f>SUMIFS('Transport-DB'!S:S,'Transport-DB'!C:C,"="&amp;'Work DB'!C418,'Transport-DB'!F:F,"="&amp;'Work DB'!$AF$4)</f>
        <v>0</v>
      </c>
      <c r="AG418" s="189"/>
      <c r="AH418" s="230">
        <f>SUMIFS('Transport-DB'!T:T,'Transport-DB'!C:C,"="&amp;'Work DB'!C418)</f>
        <v>0</v>
      </c>
      <c r="AI418" s="32"/>
      <c r="AJ418" s="29"/>
      <c r="AK418" s="30">
        <f>SUMIFS(Civil_DB[بتن],Civil_DB[تاریخ],"="&amp;'Work DB'!C418)</f>
        <v>0</v>
      </c>
      <c r="AL418" s="28"/>
      <c r="AM418" s="29"/>
      <c r="AN418" s="31"/>
      <c r="AO418" s="28"/>
      <c r="AP418" s="29"/>
      <c r="AQ418" s="29"/>
      <c r="AR418" s="30"/>
      <c r="AS418" s="28"/>
      <c r="AT418" s="29"/>
      <c r="AU418" s="30"/>
      <c r="AV418" s="206"/>
      <c r="AW418" s="29"/>
      <c r="AX418" s="29"/>
      <c r="AY418" s="29"/>
      <c r="AZ418" s="29"/>
      <c r="BA418" s="29"/>
      <c r="BB418" s="29"/>
      <c r="BC418" s="30"/>
      <c r="BD418" s="283"/>
      <c r="BE418" s="283"/>
      <c r="BF418" s="283"/>
      <c r="BG418" s="283"/>
      <c r="BH418" s="32"/>
      <c r="BI418" s="56"/>
      <c r="BJ418" s="509"/>
    </row>
    <row r="419" spans="2:62" s="15" customFormat="1" ht="21" x14ac:dyDescent="0.25">
      <c r="B419" s="47"/>
      <c r="C419" s="20">
        <f t="shared" si="68"/>
        <v>45784</v>
      </c>
      <c r="D419" s="190">
        <f>SUMIFS('Transport-DB'!R:R,'Transport-DB'!C:C,"="&amp;'Work DB'!C419,'Transport-DB'!F:F,"="&amp;'Work DB'!$D$4)</f>
        <v>0</v>
      </c>
      <c r="E419" s="191">
        <f>SUMIFS('Transport-DB'!R:R,'Transport-DB'!C:C,"="&amp;'Work DB'!C419,'Transport-DB'!F:F,"="&amp;'Work DB'!$E$4)</f>
        <v>0</v>
      </c>
      <c r="F419" s="191">
        <f>SUMIFS('Transport-DB'!R:R,'Transport-DB'!C:C,"="&amp;'Work DB'!C419,'Transport-DB'!F:F,"="&amp;'Work DB'!$F$4)</f>
        <v>0</v>
      </c>
      <c r="G419" s="191">
        <f>SUMIFS('Transport-DB'!R:R,'Transport-DB'!C:C,"="&amp;'Work DB'!C419,'Transport-DB'!F:F,"="&amp;'Work DB'!$G$4)</f>
        <v>0</v>
      </c>
      <c r="H419" s="188">
        <f>SUMIFS('Transport-DB'!R:R,'Transport-DB'!C:C,"="&amp;'Work DB'!C419,'Transport-DB'!F:F,"="&amp;'Work DB'!$H$4)</f>
        <v>0</v>
      </c>
      <c r="I419" s="191">
        <f>SUMIFS('Transport-DB'!R:R,'Transport-DB'!C:C,"="&amp;'Work DB'!C419,'Transport-DB'!F:F,"="&amp;'Work DB'!$I$4)</f>
        <v>0</v>
      </c>
      <c r="J419" s="483">
        <f>SUMIFS('Transport-DB'!R:R,'Transport-DB'!C:C,"="&amp;'Work DB'!C419,'Transport-DB'!F:F,"="&amp;'Work DB'!$J$4)</f>
        <v>0</v>
      </c>
      <c r="K419" s="190">
        <f>SUMIFS('Transport-DB'!Q:Q,'Transport-DB'!C:C,"="&amp;'Work DB'!C419,'Transport-DB'!F:F,"="&amp;'Work DB'!$K$4)</f>
        <v>0</v>
      </c>
      <c r="L419" s="191">
        <f>SUMIFS('Transport-DB'!Q:Q,'Transport-DB'!C:C,"="&amp;'Work DB'!C419,'Transport-DB'!F:F,"="&amp;'Work DB'!$L$4)</f>
        <v>0</v>
      </c>
      <c r="M419" s="191">
        <f>SUMIFS('Transport-DB'!Q:Q,'Transport-DB'!C:C,"="&amp;'Work DB'!C419,'Transport-DB'!F:F,"="&amp;'Work DB'!$M$4)</f>
        <v>0</v>
      </c>
      <c r="N419" s="191">
        <f>SUMIFS('Transport-DB'!Q:Q,'Transport-DB'!C:C,"="&amp;'Work DB'!C419,'Transport-DB'!F:F,"="&amp;'Work DB'!$N$4)</f>
        <v>0</v>
      </c>
      <c r="O419" s="191">
        <f>SUMIFS('Transport-DB'!Q:Q,'Transport-DB'!C:C,"="&amp;'Work DB'!C419,'Transport-DB'!F:F,"="&amp;'Work DB'!$O$4)</f>
        <v>0</v>
      </c>
      <c r="P419" s="191">
        <f>SUMIFS('Transport-DB'!Q:Q,'Transport-DB'!C:C,"="&amp;'Work DB'!C419,'Transport-DB'!F:F,"="&amp;'Work DB'!$P$4)</f>
        <v>0</v>
      </c>
      <c r="Q419" s="188">
        <f>SUMIFS('Transport-DB'!Q:Q,'Transport-DB'!C:C,"="&amp;'Work DB'!C419,'Transport-DB'!F:F,"="&amp;'Work DB'!$Q$4)</f>
        <v>0</v>
      </c>
      <c r="R419" s="189">
        <f>SUMIFS('Transport-DB'!Q:Q,'Transport-DB'!C:C,"="&amp;'Work DB'!C419,'Transport-DB'!F:F,"="&amp;'Work DB'!$R$4)</f>
        <v>0</v>
      </c>
      <c r="S419" s="190">
        <f t="shared" si="67"/>
        <v>0</v>
      </c>
      <c r="T419" s="191">
        <f t="shared" si="66"/>
        <v>0</v>
      </c>
      <c r="U419" s="191"/>
      <c r="V419" s="191"/>
      <c r="W419" s="191"/>
      <c r="X419" s="191"/>
      <c r="Y419" s="189"/>
      <c r="Z419" s="283"/>
      <c r="AA419" s="190">
        <f>SUMIFS('Transport-DB'!S:S,'Transport-DB'!C:C,"="&amp;'Work DB'!C419,'Transport-DB'!F:F,"="&amp;'Work DB'!$AA$4)</f>
        <v>0</v>
      </c>
      <c r="AB419" s="191">
        <f>SUMIFS('Transport-DB'!S:S,'Transport-DB'!C:C,"="&amp;'Work DB'!C419,'Transport-DB'!F:F,"="&amp;'Work DB'!$AB$4)</f>
        <v>0</v>
      </c>
      <c r="AC419" s="191">
        <f>SUMIFS('Transport-DB'!S:S,'Transport-DB'!C:C,"="&amp;'Work DB'!C419,'Transport-DB'!F:F,"="&amp;'Work DB'!$AC$4)</f>
        <v>0</v>
      </c>
      <c r="AD419" s="188">
        <f>SUMIFS('Transport-DB'!S:S,'Transport-DB'!C:C,"="&amp;'Work DB'!C419,'Transport-DB'!F:F,"="&amp;'Work DB'!$AD$4)</f>
        <v>0</v>
      </c>
      <c r="AE419" s="188">
        <f>SUMIFS('Transport-DB'!S:S,'Transport-DB'!C:C,"="&amp;'Work DB'!C419,'Transport-DB'!F:F,"="&amp;'Work DB'!$AE$4)</f>
        <v>0</v>
      </c>
      <c r="AF419" s="188">
        <f>SUMIFS('Transport-DB'!S:S,'Transport-DB'!C:C,"="&amp;'Work DB'!C419,'Transport-DB'!F:F,"="&amp;'Work DB'!$AF$4)</f>
        <v>0</v>
      </c>
      <c r="AG419" s="189"/>
      <c r="AH419" s="230">
        <f>SUMIFS('Transport-DB'!T:T,'Transport-DB'!C:C,"="&amp;'Work DB'!C419)</f>
        <v>0</v>
      </c>
      <c r="AI419" s="32"/>
      <c r="AJ419" s="29"/>
      <c r="AK419" s="30">
        <f>SUMIFS(Civil_DB[بتن],Civil_DB[تاریخ],"="&amp;'Work DB'!C419)</f>
        <v>0</v>
      </c>
      <c r="AL419" s="28"/>
      <c r="AM419" s="29"/>
      <c r="AN419" s="31"/>
      <c r="AO419" s="28"/>
      <c r="AP419" s="29"/>
      <c r="AQ419" s="29"/>
      <c r="AR419" s="30"/>
      <c r="AS419" s="28"/>
      <c r="AT419" s="29"/>
      <c r="AU419" s="30"/>
      <c r="AV419" s="206"/>
      <c r="AW419" s="29"/>
      <c r="AX419" s="29"/>
      <c r="AY419" s="29"/>
      <c r="AZ419" s="29"/>
      <c r="BA419" s="29"/>
      <c r="BB419" s="29"/>
      <c r="BC419" s="30"/>
      <c r="BD419" s="283"/>
      <c r="BE419" s="283"/>
      <c r="BF419" s="283"/>
      <c r="BG419" s="283"/>
      <c r="BH419" s="32"/>
      <c r="BI419" s="56"/>
      <c r="BJ419" s="509"/>
    </row>
    <row r="420" spans="2:62" s="15" customFormat="1" ht="21" x14ac:dyDescent="0.25">
      <c r="B420" s="47"/>
      <c r="C420" s="20">
        <f t="shared" si="68"/>
        <v>45785</v>
      </c>
      <c r="D420" s="190">
        <f>SUMIFS('Transport-DB'!R:R,'Transport-DB'!C:C,"="&amp;'Work DB'!C420,'Transport-DB'!F:F,"="&amp;'Work DB'!$D$4)</f>
        <v>0</v>
      </c>
      <c r="E420" s="191">
        <f>SUMIFS('Transport-DB'!R:R,'Transport-DB'!C:C,"="&amp;'Work DB'!C420,'Transport-DB'!F:F,"="&amp;'Work DB'!$E$4)</f>
        <v>0</v>
      </c>
      <c r="F420" s="191">
        <f>SUMIFS('Transport-DB'!R:R,'Transport-DB'!C:C,"="&amp;'Work DB'!C420,'Transport-DB'!F:F,"="&amp;'Work DB'!$F$4)</f>
        <v>0</v>
      </c>
      <c r="G420" s="191">
        <f>SUMIFS('Transport-DB'!R:R,'Transport-DB'!C:C,"="&amp;'Work DB'!C420,'Transport-DB'!F:F,"="&amp;'Work DB'!$G$4)</f>
        <v>0</v>
      </c>
      <c r="H420" s="188">
        <f>SUMIFS('Transport-DB'!R:R,'Transport-DB'!C:C,"="&amp;'Work DB'!C420,'Transport-DB'!F:F,"="&amp;'Work DB'!$H$4)</f>
        <v>0</v>
      </c>
      <c r="I420" s="191">
        <f>SUMIFS('Transport-DB'!R:R,'Transport-DB'!C:C,"="&amp;'Work DB'!C420,'Transport-DB'!F:F,"="&amp;'Work DB'!$I$4)</f>
        <v>0</v>
      </c>
      <c r="J420" s="483">
        <f>SUMIFS('Transport-DB'!R:R,'Transport-DB'!C:C,"="&amp;'Work DB'!C420,'Transport-DB'!F:F,"="&amp;'Work DB'!$J$4)</f>
        <v>0</v>
      </c>
      <c r="K420" s="190">
        <f>SUMIFS('Transport-DB'!Q:Q,'Transport-DB'!C:C,"="&amp;'Work DB'!C420,'Transport-DB'!F:F,"="&amp;'Work DB'!$K$4)</f>
        <v>0</v>
      </c>
      <c r="L420" s="191">
        <f>SUMIFS('Transport-DB'!Q:Q,'Transport-DB'!C:C,"="&amp;'Work DB'!C420,'Transport-DB'!F:F,"="&amp;'Work DB'!$L$4)</f>
        <v>0</v>
      </c>
      <c r="M420" s="191">
        <f>SUMIFS('Transport-DB'!Q:Q,'Transport-DB'!C:C,"="&amp;'Work DB'!C420,'Transport-DB'!F:F,"="&amp;'Work DB'!$M$4)</f>
        <v>0</v>
      </c>
      <c r="N420" s="191">
        <f>SUMIFS('Transport-DB'!Q:Q,'Transport-DB'!C:C,"="&amp;'Work DB'!C420,'Transport-DB'!F:F,"="&amp;'Work DB'!$N$4)</f>
        <v>0</v>
      </c>
      <c r="O420" s="191">
        <f>SUMIFS('Transport-DB'!Q:Q,'Transport-DB'!C:C,"="&amp;'Work DB'!C420,'Transport-DB'!F:F,"="&amp;'Work DB'!$O$4)</f>
        <v>0</v>
      </c>
      <c r="P420" s="191">
        <f>SUMIFS('Transport-DB'!Q:Q,'Transport-DB'!C:C,"="&amp;'Work DB'!C420,'Transport-DB'!F:F,"="&amp;'Work DB'!$P$4)</f>
        <v>0</v>
      </c>
      <c r="Q420" s="188">
        <f>SUMIFS('Transport-DB'!Q:Q,'Transport-DB'!C:C,"="&amp;'Work DB'!C420,'Transport-DB'!F:F,"="&amp;'Work DB'!$Q$4)</f>
        <v>0</v>
      </c>
      <c r="R420" s="189">
        <f>SUMIFS('Transport-DB'!Q:Q,'Transport-DB'!C:C,"="&amp;'Work DB'!C420,'Transport-DB'!F:F,"="&amp;'Work DB'!$R$4)</f>
        <v>0</v>
      </c>
      <c r="S420" s="190">
        <f t="shared" si="67"/>
        <v>0</v>
      </c>
      <c r="T420" s="191">
        <f t="shared" si="66"/>
        <v>0</v>
      </c>
      <c r="U420" s="191"/>
      <c r="V420" s="191"/>
      <c r="W420" s="191"/>
      <c r="X420" s="191"/>
      <c r="Y420" s="189"/>
      <c r="Z420" s="283"/>
      <c r="AA420" s="190">
        <f>SUMIFS('Transport-DB'!S:S,'Transport-DB'!C:C,"="&amp;'Work DB'!C420,'Transport-DB'!F:F,"="&amp;'Work DB'!$AA$4)</f>
        <v>0</v>
      </c>
      <c r="AB420" s="191">
        <f>SUMIFS('Transport-DB'!S:S,'Transport-DB'!C:C,"="&amp;'Work DB'!C420,'Transport-DB'!F:F,"="&amp;'Work DB'!$AB$4)</f>
        <v>0</v>
      </c>
      <c r="AC420" s="191">
        <f>SUMIFS('Transport-DB'!S:S,'Transport-DB'!C:C,"="&amp;'Work DB'!C420,'Transport-DB'!F:F,"="&amp;'Work DB'!$AC$4)</f>
        <v>0</v>
      </c>
      <c r="AD420" s="188">
        <f>SUMIFS('Transport-DB'!S:S,'Transport-DB'!C:C,"="&amp;'Work DB'!C420,'Transport-DB'!F:F,"="&amp;'Work DB'!$AD$4)</f>
        <v>0</v>
      </c>
      <c r="AE420" s="188">
        <f>SUMIFS('Transport-DB'!S:S,'Transport-DB'!C:C,"="&amp;'Work DB'!C420,'Transport-DB'!F:F,"="&amp;'Work DB'!$AE$4)</f>
        <v>0</v>
      </c>
      <c r="AF420" s="188">
        <f>SUMIFS('Transport-DB'!S:S,'Transport-DB'!C:C,"="&amp;'Work DB'!C420,'Transport-DB'!F:F,"="&amp;'Work DB'!$AF$4)</f>
        <v>0</v>
      </c>
      <c r="AG420" s="189"/>
      <c r="AH420" s="230">
        <f>SUMIFS('Transport-DB'!T:T,'Transport-DB'!C:C,"="&amp;'Work DB'!C420)</f>
        <v>0</v>
      </c>
      <c r="AI420" s="32"/>
      <c r="AJ420" s="29"/>
      <c r="AK420" s="30">
        <f>SUMIFS(Civil_DB[بتن],Civil_DB[تاریخ],"="&amp;'Work DB'!C420)</f>
        <v>0</v>
      </c>
      <c r="AL420" s="28"/>
      <c r="AM420" s="29"/>
      <c r="AN420" s="31"/>
      <c r="AO420" s="28"/>
      <c r="AP420" s="29"/>
      <c r="AQ420" s="29"/>
      <c r="AR420" s="30"/>
      <c r="AS420" s="28"/>
      <c r="AT420" s="29"/>
      <c r="AU420" s="30"/>
      <c r="AV420" s="206"/>
      <c r="AW420" s="29"/>
      <c r="AX420" s="29"/>
      <c r="AY420" s="29"/>
      <c r="AZ420" s="29"/>
      <c r="BA420" s="29"/>
      <c r="BB420" s="29"/>
      <c r="BC420" s="30"/>
      <c r="BD420" s="283"/>
      <c r="BE420" s="283"/>
      <c r="BF420" s="283"/>
      <c r="BG420" s="283"/>
      <c r="BH420" s="32"/>
      <c r="BI420" s="56"/>
      <c r="BJ420" s="509"/>
    </row>
    <row r="421" spans="2:62" s="15" customFormat="1" ht="21" x14ac:dyDescent="0.25">
      <c r="B421" s="47"/>
      <c r="C421" s="20">
        <f t="shared" si="68"/>
        <v>45786</v>
      </c>
      <c r="D421" s="190">
        <f>SUMIFS('Transport-DB'!R:R,'Transport-DB'!C:C,"="&amp;'Work DB'!C421,'Transport-DB'!F:F,"="&amp;'Work DB'!$D$4)</f>
        <v>0</v>
      </c>
      <c r="E421" s="191">
        <f>SUMIFS('Transport-DB'!R:R,'Transport-DB'!C:C,"="&amp;'Work DB'!C421,'Transport-DB'!F:F,"="&amp;'Work DB'!$E$4)</f>
        <v>0</v>
      </c>
      <c r="F421" s="191">
        <f>SUMIFS('Transport-DB'!R:R,'Transport-DB'!C:C,"="&amp;'Work DB'!C421,'Transport-DB'!F:F,"="&amp;'Work DB'!$F$4)</f>
        <v>0</v>
      </c>
      <c r="G421" s="191">
        <f>SUMIFS('Transport-DB'!R:R,'Transport-DB'!C:C,"="&amp;'Work DB'!C421,'Transport-DB'!F:F,"="&amp;'Work DB'!$G$4)</f>
        <v>0</v>
      </c>
      <c r="H421" s="188">
        <f>SUMIFS('Transport-DB'!R:R,'Transport-DB'!C:C,"="&amp;'Work DB'!C421,'Transport-DB'!F:F,"="&amp;'Work DB'!$H$4)</f>
        <v>0</v>
      </c>
      <c r="I421" s="191">
        <f>SUMIFS('Transport-DB'!R:R,'Transport-DB'!C:C,"="&amp;'Work DB'!C421,'Transport-DB'!F:F,"="&amp;'Work DB'!$I$4)</f>
        <v>0</v>
      </c>
      <c r="J421" s="483">
        <f>SUMIFS('Transport-DB'!R:R,'Transport-DB'!C:C,"="&amp;'Work DB'!C421,'Transport-DB'!F:F,"="&amp;'Work DB'!$J$4)</f>
        <v>0</v>
      </c>
      <c r="K421" s="190">
        <f>SUMIFS('Transport-DB'!Q:Q,'Transport-DB'!C:C,"="&amp;'Work DB'!C421,'Transport-DB'!F:F,"="&amp;'Work DB'!$K$4)</f>
        <v>0</v>
      </c>
      <c r="L421" s="191">
        <f>SUMIFS('Transport-DB'!Q:Q,'Transport-DB'!C:C,"="&amp;'Work DB'!C421,'Transport-DB'!F:F,"="&amp;'Work DB'!$L$4)</f>
        <v>0</v>
      </c>
      <c r="M421" s="191">
        <f>SUMIFS('Transport-DB'!Q:Q,'Transport-DB'!C:C,"="&amp;'Work DB'!C421,'Transport-DB'!F:F,"="&amp;'Work DB'!$M$4)</f>
        <v>0</v>
      </c>
      <c r="N421" s="191">
        <f>SUMIFS('Transport-DB'!Q:Q,'Transport-DB'!C:C,"="&amp;'Work DB'!C421,'Transport-DB'!F:F,"="&amp;'Work DB'!$N$4)</f>
        <v>0</v>
      </c>
      <c r="O421" s="191">
        <f>SUMIFS('Transport-DB'!Q:Q,'Transport-DB'!C:C,"="&amp;'Work DB'!C421,'Transport-DB'!F:F,"="&amp;'Work DB'!$O$4)</f>
        <v>0</v>
      </c>
      <c r="P421" s="191">
        <f>SUMIFS('Transport-DB'!Q:Q,'Transport-DB'!C:C,"="&amp;'Work DB'!C421,'Transport-DB'!F:F,"="&amp;'Work DB'!$P$4)</f>
        <v>0</v>
      </c>
      <c r="Q421" s="188">
        <f>SUMIFS('Transport-DB'!Q:Q,'Transport-DB'!C:C,"="&amp;'Work DB'!C421,'Transport-DB'!F:F,"="&amp;'Work DB'!$Q$4)</f>
        <v>0</v>
      </c>
      <c r="R421" s="189">
        <f>SUMIFS('Transport-DB'!Q:Q,'Transport-DB'!C:C,"="&amp;'Work DB'!C421,'Transport-DB'!F:F,"="&amp;'Work DB'!$R$4)</f>
        <v>0</v>
      </c>
      <c r="S421" s="190">
        <f t="shared" si="67"/>
        <v>0</v>
      </c>
      <c r="T421" s="191">
        <f t="shared" si="66"/>
        <v>0</v>
      </c>
      <c r="U421" s="191"/>
      <c r="V421" s="191"/>
      <c r="W421" s="191"/>
      <c r="X421" s="191"/>
      <c r="Y421" s="189"/>
      <c r="Z421" s="283"/>
      <c r="AA421" s="190">
        <f>SUMIFS('Transport-DB'!S:S,'Transport-DB'!C:C,"="&amp;'Work DB'!C421,'Transport-DB'!F:F,"="&amp;'Work DB'!$AA$4)</f>
        <v>0</v>
      </c>
      <c r="AB421" s="191">
        <f>SUMIFS('Transport-DB'!S:S,'Transport-DB'!C:C,"="&amp;'Work DB'!C421,'Transport-DB'!F:F,"="&amp;'Work DB'!$AB$4)</f>
        <v>0</v>
      </c>
      <c r="AC421" s="191">
        <f>SUMIFS('Transport-DB'!S:S,'Transport-DB'!C:C,"="&amp;'Work DB'!C421,'Transport-DB'!F:F,"="&amp;'Work DB'!$AC$4)</f>
        <v>0</v>
      </c>
      <c r="AD421" s="188">
        <f>SUMIFS('Transport-DB'!S:S,'Transport-DB'!C:C,"="&amp;'Work DB'!C421,'Transport-DB'!F:F,"="&amp;'Work DB'!$AD$4)</f>
        <v>0</v>
      </c>
      <c r="AE421" s="188">
        <f>SUMIFS('Transport-DB'!S:S,'Transport-DB'!C:C,"="&amp;'Work DB'!C421,'Transport-DB'!F:F,"="&amp;'Work DB'!$AE$4)</f>
        <v>0</v>
      </c>
      <c r="AF421" s="188">
        <f>SUMIFS('Transport-DB'!S:S,'Transport-DB'!C:C,"="&amp;'Work DB'!C421,'Transport-DB'!F:F,"="&amp;'Work DB'!$AF$4)</f>
        <v>0</v>
      </c>
      <c r="AG421" s="189"/>
      <c r="AH421" s="230">
        <f>SUMIFS('Transport-DB'!T:T,'Transport-DB'!C:C,"="&amp;'Work DB'!C421)</f>
        <v>0</v>
      </c>
      <c r="AI421" s="32"/>
      <c r="AJ421" s="29"/>
      <c r="AK421" s="30">
        <f>SUMIFS(Civil_DB[بتن],Civil_DB[تاریخ],"="&amp;'Work DB'!C421)</f>
        <v>0</v>
      </c>
      <c r="AL421" s="28"/>
      <c r="AM421" s="29"/>
      <c r="AN421" s="31"/>
      <c r="AO421" s="28"/>
      <c r="AP421" s="29"/>
      <c r="AQ421" s="29"/>
      <c r="AR421" s="30"/>
      <c r="AS421" s="28"/>
      <c r="AT421" s="29"/>
      <c r="AU421" s="30"/>
      <c r="AV421" s="206"/>
      <c r="AW421" s="29"/>
      <c r="AX421" s="29"/>
      <c r="AY421" s="29"/>
      <c r="AZ421" s="29"/>
      <c r="BA421" s="29"/>
      <c r="BB421" s="29"/>
      <c r="BC421" s="30"/>
      <c r="BD421" s="283"/>
      <c r="BE421" s="283"/>
      <c r="BF421" s="283"/>
      <c r="BG421" s="283"/>
      <c r="BH421" s="32"/>
      <c r="BI421" s="56"/>
      <c r="BJ421" s="509"/>
    </row>
    <row r="422" spans="2:62" s="15" customFormat="1" ht="21" x14ac:dyDescent="0.25">
      <c r="B422" s="47"/>
      <c r="C422" s="20">
        <f t="shared" si="68"/>
        <v>45787</v>
      </c>
      <c r="D422" s="190">
        <f>SUMIFS('Transport-DB'!R:R,'Transport-DB'!C:C,"="&amp;'Work DB'!C422,'Transport-DB'!F:F,"="&amp;'Work DB'!$D$4)</f>
        <v>0</v>
      </c>
      <c r="E422" s="191">
        <f>SUMIFS('Transport-DB'!R:R,'Transport-DB'!C:C,"="&amp;'Work DB'!C422,'Transport-DB'!F:F,"="&amp;'Work DB'!$E$4)</f>
        <v>0</v>
      </c>
      <c r="F422" s="191">
        <f>SUMIFS('Transport-DB'!R:R,'Transport-DB'!C:C,"="&amp;'Work DB'!C422,'Transport-DB'!F:F,"="&amp;'Work DB'!$F$4)</f>
        <v>0</v>
      </c>
      <c r="G422" s="191">
        <f>SUMIFS('Transport-DB'!R:R,'Transport-DB'!C:C,"="&amp;'Work DB'!C422,'Transport-DB'!F:F,"="&amp;'Work DB'!$G$4)</f>
        <v>0</v>
      </c>
      <c r="H422" s="188">
        <f>SUMIFS('Transport-DB'!R:R,'Transport-DB'!C:C,"="&amp;'Work DB'!C422,'Transport-DB'!F:F,"="&amp;'Work DB'!$H$4)</f>
        <v>0</v>
      </c>
      <c r="I422" s="191">
        <f>SUMIFS('Transport-DB'!R:R,'Transport-DB'!C:C,"="&amp;'Work DB'!C422,'Transport-DB'!F:F,"="&amp;'Work DB'!$I$4)</f>
        <v>0</v>
      </c>
      <c r="J422" s="483">
        <f>SUMIFS('Transport-DB'!R:R,'Transport-DB'!C:C,"="&amp;'Work DB'!C422,'Transport-DB'!F:F,"="&amp;'Work DB'!$J$4)</f>
        <v>0</v>
      </c>
      <c r="K422" s="190">
        <f>SUMIFS('Transport-DB'!Q:Q,'Transport-DB'!C:C,"="&amp;'Work DB'!C422,'Transport-DB'!F:F,"="&amp;'Work DB'!$K$4)</f>
        <v>0</v>
      </c>
      <c r="L422" s="191">
        <f>SUMIFS('Transport-DB'!Q:Q,'Transport-DB'!C:C,"="&amp;'Work DB'!C422,'Transport-DB'!F:F,"="&amp;'Work DB'!$L$4)</f>
        <v>0</v>
      </c>
      <c r="M422" s="191">
        <f>SUMIFS('Transport-DB'!Q:Q,'Transport-DB'!C:C,"="&amp;'Work DB'!C422,'Transport-DB'!F:F,"="&amp;'Work DB'!$M$4)</f>
        <v>0</v>
      </c>
      <c r="N422" s="191">
        <f>SUMIFS('Transport-DB'!Q:Q,'Transport-DB'!C:C,"="&amp;'Work DB'!C422,'Transport-DB'!F:F,"="&amp;'Work DB'!$N$4)</f>
        <v>0</v>
      </c>
      <c r="O422" s="191">
        <f>SUMIFS('Transport-DB'!Q:Q,'Transport-DB'!C:C,"="&amp;'Work DB'!C422,'Transport-DB'!F:F,"="&amp;'Work DB'!$O$4)</f>
        <v>0</v>
      </c>
      <c r="P422" s="191">
        <f>SUMIFS('Transport-DB'!Q:Q,'Transport-DB'!C:C,"="&amp;'Work DB'!C422,'Transport-DB'!F:F,"="&amp;'Work DB'!$P$4)</f>
        <v>0</v>
      </c>
      <c r="Q422" s="188">
        <f>SUMIFS('Transport-DB'!Q:Q,'Transport-DB'!C:C,"="&amp;'Work DB'!C422,'Transport-DB'!F:F,"="&amp;'Work DB'!$Q$4)</f>
        <v>0</v>
      </c>
      <c r="R422" s="189">
        <f>SUMIFS('Transport-DB'!Q:Q,'Transport-DB'!C:C,"="&amp;'Work DB'!C422,'Transport-DB'!F:F,"="&amp;'Work DB'!$R$4)</f>
        <v>0</v>
      </c>
      <c r="S422" s="190">
        <f t="shared" si="67"/>
        <v>0</v>
      </c>
      <c r="T422" s="191">
        <f t="shared" si="66"/>
        <v>0</v>
      </c>
      <c r="U422" s="191"/>
      <c r="V422" s="191"/>
      <c r="W422" s="191"/>
      <c r="X422" s="191"/>
      <c r="Y422" s="189"/>
      <c r="Z422" s="283"/>
      <c r="AA422" s="190">
        <f>SUMIFS('Transport-DB'!S:S,'Transport-DB'!C:C,"="&amp;'Work DB'!C422,'Transport-DB'!F:F,"="&amp;'Work DB'!$AA$4)</f>
        <v>0</v>
      </c>
      <c r="AB422" s="191">
        <f>SUMIFS('Transport-DB'!S:S,'Transport-DB'!C:C,"="&amp;'Work DB'!C422,'Transport-DB'!F:F,"="&amp;'Work DB'!$AB$4)</f>
        <v>0</v>
      </c>
      <c r="AC422" s="191">
        <f>SUMIFS('Transport-DB'!S:S,'Transport-DB'!C:C,"="&amp;'Work DB'!C422,'Transport-DB'!F:F,"="&amp;'Work DB'!$AC$4)</f>
        <v>0</v>
      </c>
      <c r="AD422" s="188">
        <f>SUMIFS('Transport-DB'!S:S,'Transport-DB'!C:C,"="&amp;'Work DB'!C422,'Transport-DB'!F:F,"="&amp;'Work DB'!$AD$4)</f>
        <v>0</v>
      </c>
      <c r="AE422" s="188">
        <f>SUMIFS('Transport-DB'!S:S,'Transport-DB'!C:C,"="&amp;'Work DB'!C422,'Transport-DB'!F:F,"="&amp;'Work DB'!$AE$4)</f>
        <v>0</v>
      </c>
      <c r="AF422" s="188">
        <f>SUMIFS('Transport-DB'!S:S,'Transport-DB'!C:C,"="&amp;'Work DB'!C422,'Transport-DB'!F:F,"="&amp;'Work DB'!$AF$4)</f>
        <v>0</v>
      </c>
      <c r="AG422" s="189"/>
      <c r="AH422" s="230">
        <f>SUMIFS('Transport-DB'!T:T,'Transport-DB'!C:C,"="&amp;'Work DB'!C422)</f>
        <v>0</v>
      </c>
      <c r="AI422" s="32"/>
      <c r="AJ422" s="29"/>
      <c r="AK422" s="30">
        <f>SUMIFS(Civil_DB[بتن],Civil_DB[تاریخ],"="&amp;'Work DB'!C422)</f>
        <v>0</v>
      </c>
      <c r="AL422" s="28"/>
      <c r="AM422" s="29"/>
      <c r="AN422" s="31"/>
      <c r="AO422" s="28"/>
      <c r="AP422" s="29"/>
      <c r="AQ422" s="29"/>
      <c r="AR422" s="30"/>
      <c r="AS422" s="28"/>
      <c r="AT422" s="29"/>
      <c r="AU422" s="30"/>
      <c r="AV422" s="206"/>
      <c r="AW422" s="29"/>
      <c r="AX422" s="29"/>
      <c r="AY422" s="29"/>
      <c r="AZ422" s="29"/>
      <c r="BA422" s="29"/>
      <c r="BB422" s="29"/>
      <c r="BC422" s="30"/>
      <c r="BD422" s="283"/>
      <c r="BE422" s="283"/>
      <c r="BF422" s="283"/>
      <c r="BG422" s="283"/>
      <c r="BH422" s="32"/>
      <c r="BI422" s="56"/>
      <c r="BJ422" s="509"/>
    </row>
    <row r="423" spans="2:62" s="15" customFormat="1" ht="21" x14ac:dyDescent="0.25">
      <c r="B423" s="47"/>
      <c r="C423" s="20">
        <f t="shared" si="68"/>
        <v>45788</v>
      </c>
      <c r="D423" s="190">
        <f>SUMIFS('Transport-DB'!R:R,'Transport-DB'!C:C,"="&amp;'Work DB'!C423,'Transport-DB'!F:F,"="&amp;'Work DB'!$D$4)</f>
        <v>0</v>
      </c>
      <c r="E423" s="191">
        <f>SUMIFS('Transport-DB'!R:R,'Transport-DB'!C:C,"="&amp;'Work DB'!C423,'Transport-DB'!F:F,"="&amp;'Work DB'!$E$4)</f>
        <v>0</v>
      </c>
      <c r="F423" s="191">
        <f>SUMIFS('Transport-DB'!R:R,'Transport-DB'!C:C,"="&amp;'Work DB'!C423,'Transport-DB'!F:F,"="&amp;'Work DB'!$F$4)</f>
        <v>0</v>
      </c>
      <c r="G423" s="191">
        <f>SUMIFS('Transport-DB'!R:R,'Transport-DB'!C:C,"="&amp;'Work DB'!C423,'Transport-DB'!F:F,"="&amp;'Work DB'!$G$4)</f>
        <v>0</v>
      </c>
      <c r="H423" s="188">
        <f>SUMIFS('Transport-DB'!R:R,'Transport-DB'!C:C,"="&amp;'Work DB'!C423,'Transport-DB'!F:F,"="&amp;'Work DB'!$H$4)</f>
        <v>0</v>
      </c>
      <c r="I423" s="191">
        <f>SUMIFS('Transport-DB'!R:R,'Transport-DB'!C:C,"="&amp;'Work DB'!C423,'Transport-DB'!F:F,"="&amp;'Work DB'!$I$4)</f>
        <v>0</v>
      </c>
      <c r="J423" s="483">
        <f>SUMIFS('Transport-DB'!R:R,'Transport-DB'!C:C,"="&amp;'Work DB'!C423,'Transport-DB'!F:F,"="&amp;'Work DB'!$J$4)</f>
        <v>0</v>
      </c>
      <c r="K423" s="190">
        <f>SUMIFS('Transport-DB'!Q:Q,'Transport-DB'!C:C,"="&amp;'Work DB'!C423,'Transport-DB'!F:F,"="&amp;'Work DB'!$K$4)</f>
        <v>0</v>
      </c>
      <c r="L423" s="191">
        <f>SUMIFS('Transport-DB'!Q:Q,'Transport-DB'!C:C,"="&amp;'Work DB'!C423,'Transport-DB'!F:F,"="&amp;'Work DB'!$L$4)</f>
        <v>0</v>
      </c>
      <c r="M423" s="191">
        <f>SUMIFS('Transport-DB'!Q:Q,'Transport-DB'!C:C,"="&amp;'Work DB'!C423,'Transport-DB'!F:F,"="&amp;'Work DB'!$M$4)</f>
        <v>0</v>
      </c>
      <c r="N423" s="191">
        <f>SUMIFS('Transport-DB'!Q:Q,'Transport-DB'!C:C,"="&amp;'Work DB'!C423,'Transport-DB'!F:F,"="&amp;'Work DB'!$N$4)</f>
        <v>0</v>
      </c>
      <c r="O423" s="191">
        <f>SUMIFS('Transport-DB'!Q:Q,'Transport-DB'!C:C,"="&amp;'Work DB'!C423,'Transport-DB'!F:F,"="&amp;'Work DB'!$O$4)</f>
        <v>0</v>
      </c>
      <c r="P423" s="191">
        <f>SUMIFS('Transport-DB'!Q:Q,'Transport-DB'!C:C,"="&amp;'Work DB'!C423,'Transport-DB'!F:F,"="&amp;'Work DB'!$P$4)</f>
        <v>0</v>
      </c>
      <c r="Q423" s="188">
        <f>SUMIFS('Transport-DB'!Q:Q,'Transport-DB'!C:C,"="&amp;'Work DB'!C423,'Transport-DB'!F:F,"="&amp;'Work DB'!$Q$4)</f>
        <v>0</v>
      </c>
      <c r="R423" s="189">
        <f>SUMIFS('Transport-DB'!Q:Q,'Transport-DB'!C:C,"="&amp;'Work DB'!C423,'Transport-DB'!F:F,"="&amp;'Work DB'!$R$4)</f>
        <v>0</v>
      </c>
      <c r="S423" s="190">
        <f t="shared" si="67"/>
        <v>0</v>
      </c>
      <c r="T423" s="191">
        <f t="shared" si="66"/>
        <v>0</v>
      </c>
      <c r="U423" s="191"/>
      <c r="V423" s="191"/>
      <c r="W423" s="191"/>
      <c r="X423" s="191"/>
      <c r="Y423" s="189"/>
      <c r="Z423" s="283"/>
      <c r="AA423" s="190">
        <f>SUMIFS('Transport-DB'!S:S,'Transport-DB'!C:C,"="&amp;'Work DB'!C423,'Transport-DB'!F:F,"="&amp;'Work DB'!$AA$4)</f>
        <v>0</v>
      </c>
      <c r="AB423" s="191">
        <f>SUMIFS('Transport-DB'!S:S,'Transport-DB'!C:C,"="&amp;'Work DB'!C423,'Transport-DB'!F:F,"="&amp;'Work DB'!$AB$4)</f>
        <v>0</v>
      </c>
      <c r="AC423" s="191">
        <f>SUMIFS('Transport-DB'!S:S,'Transport-DB'!C:C,"="&amp;'Work DB'!C423,'Transport-DB'!F:F,"="&amp;'Work DB'!$AC$4)</f>
        <v>0</v>
      </c>
      <c r="AD423" s="188">
        <f>SUMIFS('Transport-DB'!S:S,'Transport-DB'!C:C,"="&amp;'Work DB'!C423,'Transport-DB'!F:F,"="&amp;'Work DB'!$AD$4)</f>
        <v>0</v>
      </c>
      <c r="AE423" s="188">
        <f>SUMIFS('Transport-DB'!S:S,'Transport-DB'!C:C,"="&amp;'Work DB'!C423,'Transport-DB'!F:F,"="&amp;'Work DB'!$AE$4)</f>
        <v>0</v>
      </c>
      <c r="AF423" s="188">
        <f>SUMIFS('Transport-DB'!S:S,'Transport-DB'!C:C,"="&amp;'Work DB'!C423,'Transport-DB'!F:F,"="&amp;'Work DB'!$AF$4)</f>
        <v>0</v>
      </c>
      <c r="AG423" s="189"/>
      <c r="AH423" s="230">
        <f>SUMIFS('Transport-DB'!T:T,'Transport-DB'!C:C,"="&amp;'Work DB'!C423)</f>
        <v>0</v>
      </c>
      <c r="AI423" s="32"/>
      <c r="AJ423" s="29"/>
      <c r="AK423" s="30">
        <f>SUMIFS(Civil_DB[بتن],Civil_DB[تاریخ],"="&amp;'Work DB'!C423)</f>
        <v>0</v>
      </c>
      <c r="AL423" s="28"/>
      <c r="AM423" s="29"/>
      <c r="AN423" s="31"/>
      <c r="AO423" s="28"/>
      <c r="AP423" s="29"/>
      <c r="AQ423" s="29"/>
      <c r="AR423" s="30"/>
      <c r="AS423" s="28"/>
      <c r="AT423" s="29"/>
      <c r="AU423" s="30"/>
      <c r="AV423" s="206"/>
      <c r="AW423" s="29"/>
      <c r="AX423" s="29"/>
      <c r="AY423" s="29"/>
      <c r="AZ423" s="29"/>
      <c r="BA423" s="29"/>
      <c r="BB423" s="29"/>
      <c r="BC423" s="30"/>
      <c r="BD423" s="283"/>
      <c r="BE423" s="283"/>
      <c r="BF423" s="283"/>
      <c r="BG423" s="283"/>
      <c r="BH423" s="32"/>
      <c r="BI423" s="56"/>
      <c r="BJ423" s="509"/>
    </row>
    <row r="424" spans="2:62" s="15" customFormat="1" ht="21" x14ac:dyDescent="0.25">
      <c r="B424" s="47"/>
      <c r="C424" s="20">
        <f t="shared" si="68"/>
        <v>45789</v>
      </c>
      <c r="D424" s="190">
        <f>SUMIFS('Transport-DB'!R:R,'Transport-DB'!C:C,"="&amp;'Work DB'!C424,'Transport-DB'!F:F,"="&amp;'Work DB'!$D$4)</f>
        <v>0</v>
      </c>
      <c r="E424" s="191">
        <f>SUMIFS('Transport-DB'!R:R,'Transport-DB'!C:C,"="&amp;'Work DB'!C424,'Transport-DB'!F:F,"="&amp;'Work DB'!$E$4)</f>
        <v>0</v>
      </c>
      <c r="F424" s="191">
        <f>SUMIFS('Transport-DB'!R:R,'Transport-DB'!C:C,"="&amp;'Work DB'!C424,'Transport-DB'!F:F,"="&amp;'Work DB'!$F$4)</f>
        <v>0</v>
      </c>
      <c r="G424" s="191">
        <f>SUMIFS('Transport-DB'!R:R,'Transport-DB'!C:C,"="&amp;'Work DB'!C424,'Transport-DB'!F:F,"="&amp;'Work DB'!$G$4)</f>
        <v>0</v>
      </c>
      <c r="H424" s="188">
        <f>SUMIFS('Transport-DB'!R:R,'Transport-DB'!C:C,"="&amp;'Work DB'!C424,'Transport-DB'!F:F,"="&amp;'Work DB'!$H$4)</f>
        <v>0</v>
      </c>
      <c r="I424" s="191">
        <f>SUMIFS('Transport-DB'!R:R,'Transport-DB'!C:C,"="&amp;'Work DB'!C424,'Transport-DB'!F:F,"="&amp;'Work DB'!$I$4)</f>
        <v>0</v>
      </c>
      <c r="J424" s="483">
        <f>SUMIFS('Transport-DB'!R:R,'Transport-DB'!C:C,"="&amp;'Work DB'!C424,'Transport-DB'!F:F,"="&amp;'Work DB'!$J$4)</f>
        <v>0</v>
      </c>
      <c r="K424" s="190">
        <f>SUMIFS('Transport-DB'!Q:Q,'Transport-DB'!C:C,"="&amp;'Work DB'!C424,'Transport-DB'!F:F,"="&amp;'Work DB'!$K$4)</f>
        <v>0</v>
      </c>
      <c r="L424" s="191">
        <f>SUMIFS('Transport-DB'!Q:Q,'Transport-DB'!C:C,"="&amp;'Work DB'!C424,'Transport-DB'!F:F,"="&amp;'Work DB'!$L$4)</f>
        <v>0</v>
      </c>
      <c r="M424" s="191">
        <f>SUMIFS('Transport-DB'!Q:Q,'Transport-DB'!C:C,"="&amp;'Work DB'!C424,'Transport-DB'!F:F,"="&amp;'Work DB'!$M$4)</f>
        <v>0</v>
      </c>
      <c r="N424" s="191">
        <f>SUMIFS('Transport-DB'!Q:Q,'Transport-DB'!C:C,"="&amp;'Work DB'!C424,'Transport-DB'!F:F,"="&amp;'Work DB'!$N$4)</f>
        <v>0</v>
      </c>
      <c r="O424" s="191">
        <f>SUMIFS('Transport-DB'!Q:Q,'Transport-DB'!C:C,"="&amp;'Work DB'!C424,'Transport-DB'!F:F,"="&amp;'Work DB'!$O$4)</f>
        <v>0</v>
      </c>
      <c r="P424" s="191">
        <f>SUMIFS('Transport-DB'!Q:Q,'Transport-DB'!C:C,"="&amp;'Work DB'!C424,'Transport-DB'!F:F,"="&amp;'Work DB'!$P$4)</f>
        <v>0</v>
      </c>
      <c r="Q424" s="188">
        <f>SUMIFS('Transport-DB'!Q:Q,'Transport-DB'!C:C,"="&amp;'Work DB'!C424,'Transport-DB'!F:F,"="&amp;'Work DB'!$Q$4)</f>
        <v>0</v>
      </c>
      <c r="R424" s="189">
        <f>SUMIFS('Transport-DB'!Q:Q,'Transport-DB'!C:C,"="&amp;'Work DB'!C424,'Transport-DB'!F:F,"="&amp;'Work DB'!$R$4)</f>
        <v>0</v>
      </c>
      <c r="S424" s="190">
        <f t="shared" si="67"/>
        <v>0</v>
      </c>
      <c r="T424" s="191">
        <f t="shared" ref="T424:T487" si="69">M424</f>
        <v>0</v>
      </c>
      <c r="U424" s="191"/>
      <c r="V424" s="191"/>
      <c r="W424" s="191"/>
      <c r="X424" s="191"/>
      <c r="Y424" s="189"/>
      <c r="Z424" s="283"/>
      <c r="AA424" s="190">
        <f>SUMIFS('Transport-DB'!S:S,'Transport-DB'!C:C,"="&amp;'Work DB'!C424,'Transport-DB'!F:F,"="&amp;'Work DB'!$AA$4)</f>
        <v>0</v>
      </c>
      <c r="AB424" s="191">
        <f>SUMIFS('Transport-DB'!S:S,'Transport-DB'!C:C,"="&amp;'Work DB'!C424,'Transport-DB'!F:F,"="&amp;'Work DB'!$AB$4)</f>
        <v>0</v>
      </c>
      <c r="AC424" s="191">
        <f>SUMIFS('Transport-DB'!S:S,'Transport-DB'!C:C,"="&amp;'Work DB'!C424,'Transport-DB'!F:F,"="&amp;'Work DB'!$AC$4)</f>
        <v>0</v>
      </c>
      <c r="AD424" s="188">
        <f>SUMIFS('Transport-DB'!S:S,'Transport-DB'!C:C,"="&amp;'Work DB'!C424,'Transport-DB'!F:F,"="&amp;'Work DB'!$AD$4)</f>
        <v>0</v>
      </c>
      <c r="AE424" s="188">
        <f>SUMIFS('Transport-DB'!S:S,'Transport-DB'!C:C,"="&amp;'Work DB'!C424,'Transport-DB'!F:F,"="&amp;'Work DB'!$AE$4)</f>
        <v>0</v>
      </c>
      <c r="AF424" s="188">
        <f>SUMIFS('Transport-DB'!S:S,'Transport-DB'!C:C,"="&amp;'Work DB'!C424,'Transport-DB'!F:F,"="&amp;'Work DB'!$AF$4)</f>
        <v>0</v>
      </c>
      <c r="AG424" s="189"/>
      <c r="AH424" s="230">
        <f>SUMIFS('Transport-DB'!T:T,'Transport-DB'!C:C,"="&amp;'Work DB'!C424)</f>
        <v>0</v>
      </c>
      <c r="AI424" s="32"/>
      <c r="AJ424" s="29"/>
      <c r="AK424" s="30">
        <f>SUMIFS(Civil_DB[بتن],Civil_DB[تاریخ],"="&amp;'Work DB'!C424)</f>
        <v>0</v>
      </c>
      <c r="AL424" s="28"/>
      <c r="AM424" s="29"/>
      <c r="AN424" s="31"/>
      <c r="AO424" s="28"/>
      <c r="AP424" s="29"/>
      <c r="AQ424" s="29"/>
      <c r="AR424" s="30"/>
      <c r="AS424" s="28"/>
      <c r="AT424" s="29"/>
      <c r="AU424" s="30"/>
      <c r="AV424" s="206"/>
      <c r="AW424" s="29"/>
      <c r="AX424" s="29"/>
      <c r="AY424" s="29"/>
      <c r="AZ424" s="29"/>
      <c r="BA424" s="29"/>
      <c r="BB424" s="29"/>
      <c r="BC424" s="30"/>
      <c r="BD424" s="283"/>
      <c r="BE424" s="283"/>
      <c r="BF424" s="283"/>
      <c r="BG424" s="283"/>
      <c r="BH424" s="32"/>
      <c r="BI424" s="56"/>
      <c r="BJ424" s="509"/>
    </row>
    <row r="425" spans="2:62" s="15" customFormat="1" ht="21" x14ac:dyDescent="0.25">
      <c r="B425" s="47"/>
      <c r="C425" s="20">
        <f t="shared" si="68"/>
        <v>45790</v>
      </c>
      <c r="D425" s="190">
        <f>SUMIFS('Transport-DB'!R:R,'Transport-DB'!C:C,"="&amp;'Work DB'!C425,'Transport-DB'!F:F,"="&amp;'Work DB'!$D$4)</f>
        <v>0</v>
      </c>
      <c r="E425" s="191">
        <f>SUMIFS('Transport-DB'!R:R,'Transport-DB'!C:C,"="&amp;'Work DB'!C425,'Transport-DB'!F:F,"="&amp;'Work DB'!$E$4)</f>
        <v>0</v>
      </c>
      <c r="F425" s="191">
        <f>SUMIFS('Transport-DB'!R:R,'Transport-DB'!C:C,"="&amp;'Work DB'!C425,'Transport-DB'!F:F,"="&amp;'Work DB'!$F$4)</f>
        <v>0</v>
      </c>
      <c r="G425" s="191">
        <f>SUMIFS('Transport-DB'!R:R,'Transport-DB'!C:C,"="&amp;'Work DB'!C425,'Transport-DB'!F:F,"="&amp;'Work DB'!$G$4)</f>
        <v>0</v>
      </c>
      <c r="H425" s="188">
        <f>SUMIFS('Transport-DB'!R:R,'Transport-DB'!C:C,"="&amp;'Work DB'!C425,'Transport-DB'!F:F,"="&amp;'Work DB'!$H$4)</f>
        <v>0</v>
      </c>
      <c r="I425" s="191">
        <f>SUMIFS('Transport-DB'!R:R,'Transport-DB'!C:C,"="&amp;'Work DB'!C425,'Transport-DB'!F:F,"="&amp;'Work DB'!$I$4)</f>
        <v>0</v>
      </c>
      <c r="J425" s="483">
        <f>SUMIFS('Transport-DB'!R:R,'Transport-DB'!C:C,"="&amp;'Work DB'!C425,'Transport-DB'!F:F,"="&amp;'Work DB'!$J$4)</f>
        <v>0</v>
      </c>
      <c r="K425" s="190">
        <f>SUMIFS('Transport-DB'!Q:Q,'Transport-DB'!C:C,"="&amp;'Work DB'!C425,'Transport-DB'!F:F,"="&amp;'Work DB'!$K$4)</f>
        <v>0</v>
      </c>
      <c r="L425" s="191">
        <f>SUMIFS('Transport-DB'!Q:Q,'Transport-DB'!C:C,"="&amp;'Work DB'!C425,'Transport-DB'!F:F,"="&amp;'Work DB'!$L$4)</f>
        <v>0</v>
      </c>
      <c r="M425" s="191">
        <f>SUMIFS('Transport-DB'!Q:Q,'Transport-DB'!C:C,"="&amp;'Work DB'!C425,'Transport-DB'!F:F,"="&amp;'Work DB'!$M$4)</f>
        <v>0</v>
      </c>
      <c r="N425" s="191">
        <f>SUMIFS('Transport-DB'!Q:Q,'Transport-DB'!C:C,"="&amp;'Work DB'!C425,'Transport-DB'!F:F,"="&amp;'Work DB'!$N$4)</f>
        <v>0</v>
      </c>
      <c r="O425" s="191">
        <f>SUMIFS('Transport-DB'!Q:Q,'Transport-DB'!C:C,"="&amp;'Work DB'!C425,'Transport-DB'!F:F,"="&amp;'Work DB'!$O$4)</f>
        <v>0</v>
      </c>
      <c r="P425" s="191">
        <f>SUMIFS('Transport-DB'!Q:Q,'Transport-DB'!C:C,"="&amp;'Work DB'!C425,'Transport-DB'!F:F,"="&amp;'Work DB'!$P$4)</f>
        <v>0</v>
      </c>
      <c r="Q425" s="188">
        <f>SUMIFS('Transport-DB'!Q:Q,'Transport-DB'!C:C,"="&amp;'Work DB'!C425,'Transport-DB'!F:F,"="&amp;'Work DB'!$Q$4)</f>
        <v>0</v>
      </c>
      <c r="R425" s="189">
        <f>SUMIFS('Transport-DB'!Q:Q,'Transport-DB'!C:C,"="&amp;'Work DB'!C425,'Transport-DB'!F:F,"="&amp;'Work DB'!$R$4)</f>
        <v>0</v>
      </c>
      <c r="S425" s="190">
        <f t="shared" si="67"/>
        <v>0</v>
      </c>
      <c r="T425" s="191">
        <f t="shared" si="69"/>
        <v>0</v>
      </c>
      <c r="U425" s="191"/>
      <c r="V425" s="191"/>
      <c r="W425" s="191"/>
      <c r="X425" s="191"/>
      <c r="Y425" s="189"/>
      <c r="Z425" s="283"/>
      <c r="AA425" s="190">
        <f>SUMIFS('Transport-DB'!S:S,'Transport-DB'!C:C,"="&amp;'Work DB'!C425,'Transport-DB'!F:F,"="&amp;'Work DB'!$AA$4)</f>
        <v>0</v>
      </c>
      <c r="AB425" s="191">
        <f>SUMIFS('Transport-DB'!S:S,'Transport-DB'!C:C,"="&amp;'Work DB'!C425,'Transport-DB'!F:F,"="&amp;'Work DB'!$AB$4)</f>
        <v>0</v>
      </c>
      <c r="AC425" s="191">
        <f>SUMIFS('Transport-DB'!S:S,'Transport-DB'!C:C,"="&amp;'Work DB'!C425,'Transport-DB'!F:F,"="&amp;'Work DB'!$AC$4)</f>
        <v>0</v>
      </c>
      <c r="AD425" s="188">
        <f>SUMIFS('Transport-DB'!S:S,'Transport-DB'!C:C,"="&amp;'Work DB'!C425,'Transport-DB'!F:F,"="&amp;'Work DB'!$AD$4)</f>
        <v>0</v>
      </c>
      <c r="AE425" s="188">
        <f>SUMIFS('Transport-DB'!S:S,'Transport-DB'!C:C,"="&amp;'Work DB'!C425,'Transport-DB'!F:F,"="&amp;'Work DB'!$AE$4)</f>
        <v>0</v>
      </c>
      <c r="AF425" s="188">
        <f>SUMIFS('Transport-DB'!S:S,'Transport-DB'!C:C,"="&amp;'Work DB'!C425,'Transport-DB'!F:F,"="&amp;'Work DB'!$AF$4)</f>
        <v>0</v>
      </c>
      <c r="AG425" s="189"/>
      <c r="AH425" s="230">
        <f>SUMIFS('Transport-DB'!T:T,'Transport-DB'!C:C,"="&amp;'Work DB'!C425)</f>
        <v>0</v>
      </c>
      <c r="AI425" s="32"/>
      <c r="AJ425" s="29"/>
      <c r="AK425" s="30">
        <f>SUMIFS(Civil_DB[بتن],Civil_DB[تاریخ],"="&amp;'Work DB'!C425)</f>
        <v>0</v>
      </c>
      <c r="AL425" s="28"/>
      <c r="AM425" s="29"/>
      <c r="AN425" s="31"/>
      <c r="AO425" s="28"/>
      <c r="AP425" s="29"/>
      <c r="AQ425" s="29"/>
      <c r="AR425" s="30"/>
      <c r="AS425" s="28"/>
      <c r="AT425" s="29"/>
      <c r="AU425" s="30"/>
      <c r="AV425" s="206"/>
      <c r="AW425" s="29"/>
      <c r="AX425" s="29"/>
      <c r="AY425" s="29"/>
      <c r="AZ425" s="29"/>
      <c r="BA425" s="29"/>
      <c r="BB425" s="29"/>
      <c r="BC425" s="30"/>
      <c r="BD425" s="283"/>
      <c r="BE425" s="283"/>
      <c r="BF425" s="283"/>
      <c r="BG425" s="283"/>
      <c r="BH425" s="32"/>
      <c r="BI425" s="56"/>
      <c r="BJ425" s="509"/>
    </row>
    <row r="426" spans="2:62" s="15" customFormat="1" ht="21" x14ac:dyDescent="0.25">
      <c r="B426" s="47"/>
      <c r="C426" s="20">
        <f t="shared" si="68"/>
        <v>45791</v>
      </c>
      <c r="D426" s="190">
        <f>SUMIFS('Transport-DB'!R:R,'Transport-DB'!C:C,"="&amp;'Work DB'!C426,'Transport-DB'!F:F,"="&amp;'Work DB'!$D$4)</f>
        <v>0</v>
      </c>
      <c r="E426" s="191">
        <f>SUMIFS('Transport-DB'!R:R,'Transport-DB'!C:C,"="&amp;'Work DB'!C426,'Transport-DB'!F:F,"="&amp;'Work DB'!$E$4)</f>
        <v>0</v>
      </c>
      <c r="F426" s="191">
        <f>SUMIFS('Transport-DB'!R:R,'Transport-DB'!C:C,"="&amp;'Work DB'!C426,'Transport-DB'!F:F,"="&amp;'Work DB'!$F$4)</f>
        <v>0</v>
      </c>
      <c r="G426" s="191">
        <f>SUMIFS('Transport-DB'!R:R,'Transport-DB'!C:C,"="&amp;'Work DB'!C426,'Transport-DB'!F:F,"="&amp;'Work DB'!$G$4)</f>
        <v>0</v>
      </c>
      <c r="H426" s="188">
        <f>SUMIFS('Transport-DB'!R:R,'Transport-DB'!C:C,"="&amp;'Work DB'!C426,'Transport-DB'!F:F,"="&amp;'Work DB'!$H$4)</f>
        <v>0</v>
      </c>
      <c r="I426" s="191">
        <f>SUMIFS('Transport-DB'!R:R,'Transport-DB'!C:C,"="&amp;'Work DB'!C426,'Transport-DB'!F:F,"="&amp;'Work DB'!$I$4)</f>
        <v>0</v>
      </c>
      <c r="J426" s="483">
        <f>SUMIFS('Transport-DB'!R:R,'Transport-DB'!C:C,"="&amp;'Work DB'!C426,'Transport-DB'!F:F,"="&amp;'Work DB'!$J$4)</f>
        <v>0</v>
      </c>
      <c r="K426" s="190">
        <f>SUMIFS('Transport-DB'!Q:Q,'Transport-DB'!C:C,"="&amp;'Work DB'!C426,'Transport-DB'!F:F,"="&amp;'Work DB'!$K$4)</f>
        <v>0</v>
      </c>
      <c r="L426" s="191">
        <f>SUMIFS('Transport-DB'!Q:Q,'Transport-DB'!C:C,"="&amp;'Work DB'!C426,'Transport-DB'!F:F,"="&amp;'Work DB'!$L$4)</f>
        <v>0</v>
      </c>
      <c r="M426" s="191">
        <f>SUMIFS('Transport-DB'!Q:Q,'Transport-DB'!C:C,"="&amp;'Work DB'!C426,'Transport-DB'!F:F,"="&amp;'Work DB'!$M$4)</f>
        <v>0</v>
      </c>
      <c r="N426" s="191">
        <f>SUMIFS('Transport-DB'!Q:Q,'Transport-DB'!C:C,"="&amp;'Work DB'!C426,'Transport-DB'!F:F,"="&amp;'Work DB'!$N$4)</f>
        <v>0</v>
      </c>
      <c r="O426" s="191">
        <f>SUMIFS('Transport-DB'!Q:Q,'Transport-DB'!C:C,"="&amp;'Work DB'!C426,'Transport-DB'!F:F,"="&amp;'Work DB'!$O$4)</f>
        <v>0</v>
      </c>
      <c r="P426" s="191">
        <f>SUMIFS('Transport-DB'!Q:Q,'Transport-DB'!C:C,"="&amp;'Work DB'!C426,'Transport-DB'!F:F,"="&amp;'Work DB'!$P$4)</f>
        <v>0</v>
      </c>
      <c r="Q426" s="188">
        <f>SUMIFS('Transport-DB'!Q:Q,'Transport-DB'!C:C,"="&amp;'Work DB'!C426,'Transport-DB'!F:F,"="&amp;'Work DB'!$Q$4)</f>
        <v>0</v>
      </c>
      <c r="R426" s="189">
        <f>SUMIFS('Transport-DB'!Q:Q,'Transport-DB'!C:C,"="&amp;'Work DB'!C426,'Transport-DB'!F:F,"="&amp;'Work DB'!$R$4)</f>
        <v>0</v>
      </c>
      <c r="S426" s="190">
        <f t="shared" si="67"/>
        <v>0</v>
      </c>
      <c r="T426" s="191">
        <f t="shared" si="69"/>
        <v>0</v>
      </c>
      <c r="U426" s="191"/>
      <c r="V426" s="191"/>
      <c r="W426" s="191"/>
      <c r="X426" s="191"/>
      <c r="Y426" s="189"/>
      <c r="Z426" s="283"/>
      <c r="AA426" s="190">
        <f>SUMIFS('Transport-DB'!S:S,'Transport-DB'!C:C,"="&amp;'Work DB'!C426,'Transport-DB'!F:F,"="&amp;'Work DB'!$AA$4)</f>
        <v>0</v>
      </c>
      <c r="AB426" s="191">
        <f>SUMIFS('Transport-DB'!S:S,'Transport-DB'!C:C,"="&amp;'Work DB'!C426,'Transport-DB'!F:F,"="&amp;'Work DB'!$AB$4)</f>
        <v>0</v>
      </c>
      <c r="AC426" s="191">
        <f>SUMIFS('Transport-DB'!S:S,'Transport-DB'!C:C,"="&amp;'Work DB'!C426,'Transport-DB'!F:F,"="&amp;'Work DB'!$AC$4)</f>
        <v>0</v>
      </c>
      <c r="AD426" s="188">
        <f>SUMIFS('Transport-DB'!S:S,'Transport-DB'!C:C,"="&amp;'Work DB'!C426,'Transport-DB'!F:F,"="&amp;'Work DB'!$AD$4)</f>
        <v>0</v>
      </c>
      <c r="AE426" s="188">
        <f>SUMIFS('Transport-DB'!S:S,'Transport-DB'!C:C,"="&amp;'Work DB'!C426,'Transport-DB'!F:F,"="&amp;'Work DB'!$AE$4)</f>
        <v>0</v>
      </c>
      <c r="AF426" s="188">
        <f>SUMIFS('Transport-DB'!S:S,'Transport-DB'!C:C,"="&amp;'Work DB'!C426,'Transport-DB'!F:F,"="&amp;'Work DB'!$AF$4)</f>
        <v>0</v>
      </c>
      <c r="AG426" s="189"/>
      <c r="AH426" s="230">
        <f>SUMIFS('Transport-DB'!T:T,'Transport-DB'!C:C,"="&amp;'Work DB'!C426)</f>
        <v>0</v>
      </c>
      <c r="AI426" s="32"/>
      <c r="AJ426" s="29"/>
      <c r="AK426" s="30">
        <f>SUMIFS(Civil_DB[بتن],Civil_DB[تاریخ],"="&amp;'Work DB'!C426)</f>
        <v>0</v>
      </c>
      <c r="AL426" s="28"/>
      <c r="AM426" s="29"/>
      <c r="AN426" s="31"/>
      <c r="AO426" s="28"/>
      <c r="AP426" s="29"/>
      <c r="AQ426" s="29"/>
      <c r="AR426" s="30"/>
      <c r="AS426" s="28"/>
      <c r="AT426" s="29"/>
      <c r="AU426" s="30"/>
      <c r="AV426" s="206"/>
      <c r="AW426" s="29"/>
      <c r="AX426" s="29"/>
      <c r="AY426" s="29"/>
      <c r="AZ426" s="29"/>
      <c r="BA426" s="29"/>
      <c r="BB426" s="29"/>
      <c r="BC426" s="30"/>
      <c r="BD426" s="283"/>
      <c r="BE426" s="283"/>
      <c r="BF426" s="283"/>
      <c r="BG426" s="283"/>
      <c r="BH426" s="32"/>
      <c r="BI426" s="56"/>
      <c r="BJ426" s="509"/>
    </row>
    <row r="427" spans="2:62" s="15" customFormat="1" ht="21" x14ac:dyDescent="0.25">
      <c r="B427" s="47"/>
      <c r="C427" s="20">
        <f t="shared" si="68"/>
        <v>45792</v>
      </c>
      <c r="D427" s="190">
        <f>SUMIFS('Transport-DB'!R:R,'Transport-DB'!C:C,"="&amp;'Work DB'!C427,'Transport-DB'!F:F,"="&amp;'Work DB'!$D$4)</f>
        <v>0</v>
      </c>
      <c r="E427" s="191">
        <f>SUMIFS('Transport-DB'!R:R,'Transport-DB'!C:C,"="&amp;'Work DB'!C427,'Transport-DB'!F:F,"="&amp;'Work DB'!$E$4)</f>
        <v>0</v>
      </c>
      <c r="F427" s="191">
        <f>SUMIFS('Transport-DB'!R:R,'Transport-DB'!C:C,"="&amp;'Work DB'!C427,'Transport-DB'!F:F,"="&amp;'Work DB'!$F$4)</f>
        <v>0</v>
      </c>
      <c r="G427" s="191">
        <f>SUMIFS('Transport-DB'!R:R,'Transport-DB'!C:C,"="&amp;'Work DB'!C427,'Transport-DB'!F:F,"="&amp;'Work DB'!$G$4)</f>
        <v>0</v>
      </c>
      <c r="H427" s="188">
        <f>SUMIFS('Transport-DB'!R:R,'Transport-DB'!C:C,"="&amp;'Work DB'!C427,'Transport-DB'!F:F,"="&amp;'Work DB'!$H$4)</f>
        <v>0</v>
      </c>
      <c r="I427" s="191">
        <f>SUMIFS('Transport-DB'!R:R,'Transport-DB'!C:C,"="&amp;'Work DB'!C427,'Transport-DB'!F:F,"="&amp;'Work DB'!$I$4)</f>
        <v>0</v>
      </c>
      <c r="J427" s="483">
        <f>SUMIFS('Transport-DB'!R:R,'Transport-DB'!C:C,"="&amp;'Work DB'!C427,'Transport-DB'!F:F,"="&amp;'Work DB'!$J$4)</f>
        <v>0</v>
      </c>
      <c r="K427" s="190">
        <f>SUMIFS('Transport-DB'!Q:Q,'Transport-DB'!C:C,"="&amp;'Work DB'!C427,'Transport-DB'!F:F,"="&amp;'Work DB'!$K$4)</f>
        <v>0</v>
      </c>
      <c r="L427" s="191">
        <f>SUMIFS('Transport-DB'!Q:Q,'Transport-DB'!C:C,"="&amp;'Work DB'!C427,'Transport-DB'!F:F,"="&amp;'Work DB'!$L$4)</f>
        <v>0</v>
      </c>
      <c r="M427" s="191">
        <f>SUMIFS('Transport-DB'!Q:Q,'Transport-DB'!C:C,"="&amp;'Work DB'!C427,'Transport-DB'!F:F,"="&amp;'Work DB'!$M$4)</f>
        <v>0</v>
      </c>
      <c r="N427" s="191">
        <f>SUMIFS('Transport-DB'!Q:Q,'Transport-DB'!C:C,"="&amp;'Work DB'!C427,'Transport-DB'!F:F,"="&amp;'Work DB'!$N$4)</f>
        <v>0</v>
      </c>
      <c r="O427" s="191">
        <f>SUMIFS('Transport-DB'!Q:Q,'Transport-DB'!C:C,"="&amp;'Work DB'!C427,'Transport-DB'!F:F,"="&amp;'Work DB'!$O$4)</f>
        <v>0</v>
      </c>
      <c r="P427" s="191">
        <f>SUMIFS('Transport-DB'!Q:Q,'Transport-DB'!C:C,"="&amp;'Work DB'!C427,'Transport-DB'!F:F,"="&amp;'Work DB'!$P$4)</f>
        <v>0</v>
      </c>
      <c r="Q427" s="188">
        <f>SUMIFS('Transport-DB'!Q:Q,'Transport-DB'!C:C,"="&amp;'Work DB'!C427,'Transport-DB'!F:F,"="&amp;'Work DB'!$Q$4)</f>
        <v>0</v>
      </c>
      <c r="R427" s="189">
        <f>SUMIFS('Transport-DB'!Q:Q,'Transport-DB'!C:C,"="&amp;'Work DB'!C427,'Transport-DB'!F:F,"="&amp;'Work DB'!$R$4)</f>
        <v>0</v>
      </c>
      <c r="S427" s="190">
        <f t="shared" si="67"/>
        <v>0</v>
      </c>
      <c r="T427" s="191">
        <f t="shared" si="69"/>
        <v>0</v>
      </c>
      <c r="U427" s="191"/>
      <c r="V427" s="191"/>
      <c r="W427" s="191"/>
      <c r="X427" s="191"/>
      <c r="Y427" s="189"/>
      <c r="Z427" s="283"/>
      <c r="AA427" s="190">
        <f>SUMIFS('Transport-DB'!S:S,'Transport-DB'!C:C,"="&amp;'Work DB'!C427,'Transport-DB'!F:F,"="&amp;'Work DB'!$AA$4)</f>
        <v>0</v>
      </c>
      <c r="AB427" s="191">
        <f>SUMIFS('Transport-DB'!S:S,'Transport-DB'!C:C,"="&amp;'Work DB'!C427,'Transport-DB'!F:F,"="&amp;'Work DB'!$AB$4)</f>
        <v>0</v>
      </c>
      <c r="AC427" s="191">
        <f>SUMIFS('Transport-DB'!S:S,'Transport-DB'!C:C,"="&amp;'Work DB'!C427,'Transport-DB'!F:F,"="&amp;'Work DB'!$AC$4)</f>
        <v>0</v>
      </c>
      <c r="AD427" s="188">
        <f>SUMIFS('Transport-DB'!S:S,'Transport-DB'!C:C,"="&amp;'Work DB'!C427,'Transport-DB'!F:F,"="&amp;'Work DB'!$AD$4)</f>
        <v>0</v>
      </c>
      <c r="AE427" s="188">
        <f>SUMIFS('Transport-DB'!S:S,'Transport-DB'!C:C,"="&amp;'Work DB'!C427,'Transport-DB'!F:F,"="&amp;'Work DB'!$AE$4)</f>
        <v>0</v>
      </c>
      <c r="AF427" s="188">
        <f>SUMIFS('Transport-DB'!S:S,'Transport-DB'!C:C,"="&amp;'Work DB'!C427,'Transport-DB'!F:F,"="&amp;'Work DB'!$AF$4)</f>
        <v>0</v>
      </c>
      <c r="AG427" s="189"/>
      <c r="AH427" s="230">
        <f>SUMIFS('Transport-DB'!T:T,'Transport-DB'!C:C,"="&amp;'Work DB'!C427)</f>
        <v>0</v>
      </c>
      <c r="AI427" s="32"/>
      <c r="AJ427" s="29"/>
      <c r="AK427" s="30">
        <f>SUMIFS(Civil_DB[بتن],Civil_DB[تاریخ],"="&amp;'Work DB'!C427)</f>
        <v>0</v>
      </c>
      <c r="AL427" s="28"/>
      <c r="AM427" s="29"/>
      <c r="AN427" s="31"/>
      <c r="AO427" s="28"/>
      <c r="AP427" s="29"/>
      <c r="AQ427" s="29"/>
      <c r="AR427" s="30"/>
      <c r="AS427" s="28"/>
      <c r="AT427" s="29"/>
      <c r="AU427" s="30"/>
      <c r="AV427" s="206"/>
      <c r="AW427" s="29"/>
      <c r="AX427" s="29"/>
      <c r="AY427" s="29"/>
      <c r="AZ427" s="29"/>
      <c r="BA427" s="29"/>
      <c r="BB427" s="29"/>
      <c r="BC427" s="30"/>
      <c r="BD427" s="283"/>
      <c r="BE427" s="283"/>
      <c r="BF427" s="283"/>
      <c r="BG427" s="283"/>
      <c r="BH427" s="32"/>
      <c r="BI427" s="56"/>
      <c r="BJ427" s="509"/>
    </row>
    <row r="428" spans="2:62" s="15" customFormat="1" ht="21" x14ac:dyDescent="0.25">
      <c r="B428" s="47"/>
      <c r="C428" s="20">
        <f t="shared" si="68"/>
        <v>45793</v>
      </c>
      <c r="D428" s="190">
        <f>SUMIFS('Transport-DB'!R:R,'Transport-DB'!C:C,"="&amp;'Work DB'!C428,'Transport-DB'!F:F,"="&amp;'Work DB'!$D$4)</f>
        <v>0</v>
      </c>
      <c r="E428" s="191">
        <f>SUMIFS('Transport-DB'!R:R,'Transport-DB'!C:C,"="&amp;'Work DB'!C428,'Transport-DB'!F:F,"="&amp;'Work DB'!$E$4)</f>
        <v>0</v>
      </c>
      <c r="F428" s="191">
        <f>SUMIFS('Transport-DB'!R:R,'Transport-DB'!C:C,"="&amp;'Work DB'!C428,'Transport-DB'!F:F,"="&amp;'Work DB'!$F$4)</f>
        <v>0</v>
      </c>
      <c r="G428" s="191">
        <f>SUMIFS('Transport-DB'!R:R,'Transport-DB'!C:C,"="&amp;'Work DB'!C428,'Transport-DB'!F:F,"="&amp;'Work DB'!$G$4)</f>
        <v>0</v>
      </c>
      <c r="H428" s="188">
        <f>SUMIFS('Transport-DB'!R:R,'Transport-DB'!C:C,"="&amp;'Work DB'!C428,'Transport-DB'!F:F,"="&amp;'Work DB'!$H$4)</f>
        <v>0</v>
      </c>
      <c r="I428" s="191">
        <f>SUMIFS('Transport-DB'!R:R,'Transport-DB'!C:C,"="&amp;'Work DB'!C428,'Transport-DB'!F:F,"="&amp;'Work DB'!$I$4)</f>
        <v>0</v>
      </c>
      <c r="J428" s="483">
        <f>SUMIFS('Transport-DB'!R:R,'Transport-DB'!C:C,"="&amp;'Work DB'!C428,'Transport-DB'!F:F,"="&amp;'Work DB'!$J$4)</f>
        <v>0</v>
      </c>
      <c r="K428" s="190">
        <f>SUMIFS('Transport-DB'!Q:Q,'Transport-DB'!C:C,"="&amp;'Work DB'!C428,'Transport-DB'!F:F,"="&amp;'Work DB'!$K$4)</f>
        <v>0</v>
      </c>
      <c r="L428" s="191">
        <f>SUMIFS('Transport-DB'!Q:Q,'Transport-DB'!C:C,"="&amp;'Work DB'!C428,'Transport-DB'!F:F,"="&amp;'Work DB'!$L$4)</f>
        <v>0</v>
      </c>
      <c r="M428" s="191">
        <f>SUMIFS('Transport-DB'!Q:Q,'Transport-DB'!C:C,"="&amp;'Work DB'!C428,'Transport-DB'!F:F,"="&amp;'Work DB'!$M$4)</f>
        <v>0</v>
      </c>
      <c r="N428" s="191">
        <f>SUMIFS('Transport-DB'!Q:Q,'Transport-DB'!C:C,"="&amp;'Work DB'!C428,'Transport-DB'!F:F,"="&amp;'Work DB'!$N$4)</f>
        <v>0</v>
      </c>
      <c r="O428" s="191">
        <f>SUMIFS('Transport-DB'!Q:Q,'Transport-DB'!C:C,"="&amp;'Work DB'!C428,'Transport-DB'!F:F,"="&amp;'Work DB'!$O$4)</f>
        <v>0</v>
      </c>
      <c r="P428" s="191">
        <f>SUMIFS('Transport-DB'!Q:Q,'Transport-DB'!C:C,"="&amp;'Work DB'!C428,'Transport-DB'!F:F,"="&amp;'Work DB'!$P$4)</f>
        <v>0</v>
      </c>
      <c r="Q428" s="188">
        <f>SUMIFS('Transport-DB'!Q:Q,'Transport-DB'!C:C,"="&amp;'Work DB'!C428,'Transport-DB'!F:F,"="&amp;'Work DB'!$Q$4)</f>
        <v>0</v>
      </c>
      <c r="R428" s="189">
        <f>SUMIFS('Transport-DB'!Q:Q,'Transport-DB'!C:C,"="&amp;'Work DB'!C428,'Transport-DB'!F:F,"="&amp;'Work DB'!$R$4)</f>
        <v>0</v>
      </c>
      <c r="S428" s="190">
        <f t="shared" si="67"/>
        <v>0</v>
      </c>
      <c r="T428" s="191">
        <f t="shared" si="69"/>
        <v>0</v>
      </c>
      <c r="U428" s="191"/>
      <c r="V428" s="191"/>
      <c r="W428" s="191"/>
      <c r="X428" s="191"/>
      <c r="Y428" s="189"/>
      <c r="Z428" s="283"/>
      <c r="AA428" s="190">
        <f>SUMIFS('Transport-DB'!S:S,'Transport-DB'!C:C,"="&amp;'Work DB'!C428,'Transport-DB'!F:F,"="&amp;'Work DB'!$AA$4)</f>
        <v>0</v>
      </c>
      <c r="AB428" s="191">
        <f>SUMIFS('Transport-DB'!S:S,'Transport-DB'!C:C,"="&amp;'Work DB'!C428,'Transport-DB'!F:F,"="&amp;'Work DB'!$AB$4)</f>
        <v>0</v>
      </c>
      <c r="AC428" s="191">
        <f>SUMIFS('Transport-DB'!S:S,'Transport-DB'!C:C,"="&amp;'Work DB'!C428,'Transport-DB'!F:F,"="&amp;'Work DB'!$AC$4)</f>
        <v>0</v>
      </c>
      <c r="AD428" s="188">
        <f>SUMIFS('Transport-DB'!S:S,'Transport-DB'!C:C,"="&amp;'Work DB'!C428,'Transport-DB'!F:F,"="&amp;'Work DB'!$AD$4)</f>
        <v>0</v>
      </c>
      <c r="AE428" s="188">
        <f>SUMIFS('Transport-DB'!S:S,'Transport-DB'!C:C,"="&amp;'Work DB'!C428,'Transport-DB'!F:F,"="&amp;'Work DB'!$AE$4)</f>
        <v>0</v>
      </c>
      <c r="AF428" s="188">
        <f>SUMIFS('Transport-DB'!S:S,'Transport-DB'!C:C,"="&amp;'Work DB'!C428,'Transport-DB'!F:F,"="&amp;'Work DB'!$AF$4)</f>
        <v>0</v>
      </c>
      <c r="AG428" s="189"/>
      <c r="AH428" s="230">
        <f>SUMIFS('Transport-DB'!T:T,'Transport-DB'!C:C,"="&amp;'Work DB'!C428)</f>
        <v>0</v>
      </c>
      <c r="AI428" s="32"/>
      <c r="AJ428" s="29"/>
      <c r="AK428" s="30">
        <f>SUMIFS(Civil_DB[بتن],Civil_DB[تاریخ],"="&amp;'Work DB'!C428)</f>
        <v>0</v>
      </c>
      <c r="AL428" s="28"/>
      <c r="AM428" s="29"/>
      <c r="AN428" s="31"/>
      <c r="AO428" s="28"/>
      <c r="AP428" s="29"/>
      <c r="AQ428" s="29"/>
      <c r="AR428" s="30"/>
      <c r="AS428" s="28"/>
      <c r="AT428" s="29"/>
      <c r="AU428" s="30"/>
      <c r="AV428" s="206"/>
      <c r="AW428" s="29"/>
      <c r="AX428" s="29"/>
      <c r="AY428" s="29"/>
      <c r="AZ428" s="29"/>
      <c r="BA428" s="29"/>
      <c r="BB428" s="29"/>
      <c r="BC428" s="30"/>
      <c r="BD428" s="283"/>
      <c r="BE428" s="283"/>
      <c r="BF428" s="283"/>
      <c r="BG428" s="283"/>
      <c r="BH428" s="32"/>
      <c r="BI428" s="56"/>
      <c r="BJ428" s="509"/>
    </row>
    <row r="429" spans="2:62" s="15" customFormat="1" ht="21" x14ac:dyDescent="0.25">
      <c r="B429" s="47"/>
      <c r="C429" s="20">
        <f t="shared" si="68"/>
        <v>45794</v>
      </c>
      <c r="D429" s="190">
        <f>SUMIFS('Transport-DB'!R:R,'Transport-DB'!C:C,"="&amp;'Work DB'!C429,'Transport-DB'!F:F,"="&amp;'Work DB'!$D$4)</f>
        <v>0</v>
      </c>
      <c r="E429" s="191">
        <f>SUMIFS('Transport-DB'!R:R,'Transport-DB'!C:C,"="&amp;'Work DB'!C429,'Transport-DB'!F:F,"="&amp;'Work DB'!$E$4)</f>
        <v>0</v>
      </c>
      <c r="F429" s="191">
        <f>SUMIFS('Transport-DB'!R:R,'Transport-DB'!C:C,"="&amp;'Work DB'!C429,'Transport-DB'!F:F,"="&amp;'Work DB'!$F$4)</f>
        <v>0</v>
      </c>
      <c r="G429" s="191">
        <f>SUMIFS('Transport-DB'!R:R,'Transport-DB'!C:C,"="&amp;'Work DB'!C429,'Transport-DB'!F:F,"="&amp;'Work DB'!$G$4)</f>
        <v>0</v>
      </c>
      <c r="H429" s="188">
        <f>SUMIFS('Transport-DB'!R:R,'Transport-DB'!C:C,"="&amp;'Work DB'!C429,'Transport-DB'!F:F,"="&amp;'Work DB'!$H$4)</f>
        <v>0</v>
      </c>
      <c r="I429" s="191">
        <f>SUMIFS('Transport-DB'!R:R,'Transport-DB'!C:C,"="&amp;'Work DB'!C429,'Transport-DB'!F:F,"="&amp;'Work DB'!$I$4)</f>
        <v>0</v>
      </c>
      <c r="J429" s="483">
        <f>SUMIFS('Transport-DB'!R:R,'Transport-DB'!C:C,"="&amp;'Work DB'!C429,'Transport-DB'!F:F,"="&amp;'Work DB'!$J$4)</f>
        <v>0</v>
      </c>
      <c r="K429" s="190">
        <f>SUMIFS('Transport-DB'!Q:Q,'Transport-DB'!C:C,"="&amp;'Work DB'!C429,'Transport-DB'!F:F,"="&amp;'Work DB'!$K$4)</f>
        <v>0</v>
      </c>
      <c r="L429" s="191">
        <f>SUMIFS('Transport-DB'!Q:Q,'Transport-DB'!C:C,"="&amp;'Work DB'!C429,'Transport-DB'!F:F,"="&amp;'Work DB'!$L$4)</f>
        <v>0</v>
      </c>
      <c r="M429" s="191">
        <f>SUMIFS('Transport-DB'!Q:Q,'Transport-DB'!C:C,"="&amp;'Work DB'!C429,'Transport-DB'!F:F,"="&amp;'Work DB'!$M$4)</f>
        <v>0</v>
      </c>
      <c r="N429" s="191">
        <f>SUMIFS('Transport-DB'!Q:Q,'Transport-DB'!C:C,"="&amp;'Work DB'!C429,'Transport-DB'!F:F,"="&amp;'Work DB'!$N$4)</f>
        <v>0</v>
      </c>
      <c r="O429" s="191">
        <f>SUMIFS('Transport-DB'!Q:Q,'Transport-DB'!C:C,"="&amp;'Work DB'!C429,'Transport-DB'!F:F,"="&amp;'Work DB'!$O$4)</f>
        <v>0</v>
      </c>
      <c r="P429" s="191">
        <f>SUMIFS('Transport-DB'!Q:Q,'Transport-DB'!C:C,"="&amp;'Work DB'!C429,'Transport-DB'!F:F,"="&amp;'Work DB'!$P$4)</f>
        <v>0</v>
      </c>
      <c r="Q429" s="188">
        <f>SUMIFS('Transport-DB'!Q:Q,'Transport-DB'!C:C,"="&amp;'Work DB'!C429,'Transport-DB'!F:F,"="&amp;'Work DB'!$Q$4)</f>
        <v>0</v>
      </c>
      <c r="R429" s="189">
        <f>SUMIFS('Transport-DB'!Q:Q,'Transport-DB'!C:C,"="&amp;'Work DB'!C429,'Transport-DB'!F:F,"="&amp;'Work DB'!$R$4)</f>
        <v>0</v>
      </c>
      <c r="S429" s="190">
        <f t="shared" si="67"/>
        <v>0</v>
      </c>
      <c r="T429" s="191">
        <f t="shared" si="69"/>
        <v>0</v>
      </c>
      <c r="U429" s="191"/>
      <c r="V429" s="191"/>
      <c r="W429" s="191"/>
      <c r="X429" s="191"/>
      <c r="Y429" s="189"/>
      <c r="Z429" s="283"/>
      <c r="AA429" s="190">
        <f>SUMIFS('Transport-DB'!S:S,'Transport-DB'!C:C,"="&amp;'Work DB'!C429,'Transport-DB'!F:F,"="&amp;'Work DB'!$AA$4)</f>
        <v>0</v>
      </c>
      <c r="AB429" s="191">
        <f>SUMIFS('Transport-DB'!S:S,'Transport-DB'!C:C,"="&amp;'Work DB'!C429,'Transport-DB'!F:F,"="&amp;'Work DB'!$AB$4)</f>
        <v>0</v>
      </c>
      <c r="AC429" s="191">
        <f>SUMIFS('Transport-DB'!S:S,'Transport-DB'!C:C,"="&amp;'Work DB'!C429,'Transport-DB'!F:F,"="&amp;'Work DB'!$AC$4)</f>
        <v>0</v>
      </c>
      <c r="AD429" s="188">
        <f>SUMIFS('Transport-DB'!S:S,'Transport-DB'!C:C,"="&amp;'Work DB'!C429,'Transport-DB'!F:F,"="&amp;'Work DB'!$AD$4)</f>
        <v>0</v>
      </c>
      <c r="AE429" s="188">
        <f>SUMIFS('Transport-DB'!S:S,'Transport-DB'!C:C,"="&amp;'Work DB'!C429,'Transport-DB'!F:F,"="&amp;'Work DB'!$AE$4)</f>
        <v>0</v>
      </c>
      <c r="AF429" s="188">
        <f>SUMIFS('Transport-DB'!S:S,'Transport-DB'!C:C,"="&amp;'Work DB'!C429,'Transport-DB'!F:F,"="&amp;'Work DB'!$AF$4)</f>
        <v>0</v>
      </c>
      <c r="AG429" s="189"/>
      <c r="AH429" s="230">
        <f>SUMIFS('Transport-DB'!T:T,'Transport-DB'!C:C,"="&amp;'Work DB'!C429)</f>
        <v>0</v>
      </c>
      <c r="AI429" s="32"/>
      <c r="AJ429" s="29"/>
      <c r="AK429" s="30">
        <f>SUMIFS(Civil_DB[بتن],Civil_DB[تاریخ],"="&amp;'Work DB'!C429)</f>
        <v>0</v>
      </c>
      <c r="AL429" s="28"/>
      <c r="AM429" s="29"/>
      <c r="AN429" s="31"/>
      <c r="AO429" s="28"/>
      <c r="AP429" s="29"/>
      <c r="AQ429" s="29"/>
      <c r="AR429" s="30"/>
      <c r="AS429" s="28"/>
      <c r="AT429" s="29"/>
      <c r="AU429" s="30"/>
      <c r="AV429" s="206"/>
      <c r="AW429" s="29"/>
      <c r="AX429" s="29"/>
      <c r="AY429" s="29"/>
      <c r="AZ429" s="29"/>
      <c r="BA429" s="29"/>
      <c r="BB429" s="29"/>
      <c r="BC429" s="30"/>
      <c r="BD429" s="283"/>
      <c r="BE429" s="283"/>
      <c r="BF429" s="283"/>
      <c r="BG429" s="283"/>
      <c r="BH429" s="32"/>
      <c r="BI429" s="56"/>
      <c r="BJ429" s="509"/>
    </row>
    <row r="430" spans="2:62" s="15" customFormat="1" ht="21" x14ac:dyDescent="0.25">
      <c r="B430" s="47"/>
      <c r="C430" s="20">
        <f t="shared" si="68"/>
        <v>45795</v>
      </c>
      <c r="D430" s="190">
        <f>SUMIFS('Transport-DB'!R:R,'Transport-DB'!C:C,"="&amp;'Work DB'!C430,'Transport-DB'!F:F,"="&amp;'Work DB'!$D$4)</f>
        <v>0</v>
      </c>
      <c r="E430" s="191">
        <f>SUMIFS('Transport-DB'!R:R,'Transport-DB'!C:C,"="&amp;'Work DB'!C430,'Transport-DB'!F:F,"="&amp;'Work DB'!$E$4)</f>
        <v>0</v>
      </c>
      <c r="F430" s="191">
        <f>SUMIFS('Transport-DB'!R:R,'Transport-DB'!C:C,"="&amp;'Work DB'!C430,'Transport-DB'!F:F,"="&amp;'Work DB'!$F$4)</f>
        <v>0</v>
      </c>
      <c r="G430" s="191">
        <f>SUMIFS('Transport-DB'!R:R,'Transport-DB'!C:C,"="&amp;'Work DB'!C430,'Transport-DB'!F:F,"="&amp;'Work DB'!$G$4)</f>
        <v>0</v>
      </c>
      <c r="H430" s="188">
        <f>SUMIFS('Transport-DB'!R:R,'Transport-DB'!C:C,"="&amp;'Work DB'!C430,'Transport-DB'!F:F,"="&amp;'Work DB'!$H$4)</f>
        <v>0</v>
      </c>
      <c r="I430" s="191">
        <f>SUMIFS('Transport-DB'!R:R,'Transport-DB'!C:C,"="&amp;'Work DB'!C430,'Transport-DB'!F:F,"="&amp;'Work DB'!$I$4)</f>
        <v>0</v>
      </c>
      <c r="J430" s="483">
        <f>SUMIFS('Transport-DB'!R:R,'Transport-DB'!C:C,"="&amp;'Work DB'!C430,'Transport-DB'!F:F,"="&amp;'Work DB'!$J$4)</f>
        <v>0</v>
      </c>
      <c r="K430" s="190">
        <f>SUMIFS('Transport-DB'!Q:Q,'Transport-DB'!C:C,"="&amp;'Work DB'!C430,'Transport-DB'!F:F,"="&amp;'Work DB'!$K$4)</f>
        <v>0</v>
      </c>
      <c r="L430" s="191">
        <f>SUMIFS('Transport-DB'!Q:Q,'Transport-DB'!C:C,"="&amp;'Work DB'!C430,'Transport-DB'!F:F,"="&amp;'Work DB'!$L$4)</f>
        <v>0</v>
      </c>
      <c r="M430" s="191">
        <f>SUMIFS('Transport-DB'!Q:Q,'Transport-DB'!C:C,"="&amp;'Work DB'!C430,'Transport-DB'!F:F,"="&amp;'Work DB'!$M$4)</f>
        <v>0</v>
      </c>
      <c r="N430" s="191">
        <f>SUMIFS('Transport-DB'!Q:Q,'Transport-DB'!C:C,"="&amp;'Work DB'!C430,'Transport-DB'!F:F,"="&amp;'Work DB'!$N$4)</f>
        <v>0</v>
      </c>
      <c r="O430" s="191">
        <f>SUMIFS('Transport-DB'!Q:Q,'Transport-DB'!C:C,"="&amp;'Work DB'!C430,'Transport-DB'!F:F,"="&amp;'Work DB'!$O$4)</f>
        <v>0</v>
      </c>
      <c r="P430" s="191">
        <f>SUMIFS('Transport-DB'!Q:Q,'Transport-DB'!C:C,"="&amp;'Work DB'!C430,'Transport-DB'!F:F,"="&amp;'Work DB'!$P$4)</f>
        <v>0</v>
      </c>
      <c r="Q430" s="188">
        <f>SUMIFS('Transport-DB'!Q:Q,'Transport-DB'!C:C,"="&amp;'Work DB'!C430,'Transport-DB'!F:F,"="&amp;'Work DB'!$Q$4)</f>
        <v>0</v>
      </c>
      <c r="R430" s="189">
        <f>SUMIFS('Transport-DB'!Q:Q,'Transport-DB'!C:C,"="&amp;'Work DB'!C430,'Transport-DB'!F:F,"="&amp;'Work DB'!$R$4)</f>
        <v>0</v>
      </c>
      <c r="S430" s="190">
        <f t="shared" si="67"/>
        <v>0</v>
      </c>
      <c r="T430" s="191">
        <f t="shared" si="69"/>
        <v>0</v>
      </c>
      <c r="U430" s="191"/>
      <c r="V430" s="191"/>
      <c r="W430" s="191"/>
      <c r="X430" s="191"/>
      <c r="Y430" s="189"/>
      <c r="Z430" s="283"/>
      <c r="AA430" s="190">
        <f>SUMIFS('Transport-DB'!S:S,'Transport-DB'!C:C,"="&amp;'Work DB'!C430,'Transport-DB'!F:F,"="&amp;'Work DB'!$AA$4)</f>
        <v>0</v>
      </c>
      <c r="AB430" s="191">
        <f>SUMIFS('Transport-DB'!S:S,'Transport-DB'!C:C,"="&amp;'Work DB'!C430,'Transport-DB'!F:F,"="&amp;'Work DB'!$AB$4)</f>
        <v>0</v>
      </c>
      <c r="AC430" s="191">
        <f>SUMIFS('Transport-DB'!S:S,'Transport-DB'!C:C,"="&amp;'Work DB'!C430,'Transport-DB'!F:F,"="&amp;'Work DB'!$AC$4)</f>
        <v>0</v>
      </c>
      <c r="AD430" s="188">
        <f>SUMIFS('Transport-DB'!S:S,'Transport-DB'!C:C,"="&amp;'Work DB'!C430,'Transport-DB'!F:F,"="&amp;'Work DB'!$AD$4)</f>
        <v>0</v>
      </c>
      <c r="AE430" s="188">
        <f>SUMIFS('Transport-DB'!S:S,'Transport-DB'!C:C,"="&amp;'Work DB'!C430,'Transport-DB'!F:F,"="&amp;'Work DB'!$AE$4)</f>
        <v>0</v>
      </c>
      <c r="AF430" s="188">
        <f>SUMIFS('Transport-DB'!S:S,'Transport-DB'!C:C,"="&amp;'Work DB'!C430,'Transport-DB'!F:F,"="&amp;'Work DB'!$AF$4)</f>
        <v>0</v>
      </c>
      <c r="AG430" s="189"/>
      <c r="AH430" s="230">
        <f>SUMIFS('Transport-DB'!T:T,'Transport-DB'!C:C,"="&amp;'Work DB'!C430)</f>
        <v>0</v>
      </c>
      <c r="AI430" s="32"/>
      <c r="AJ430" s="29"/>
      <c r="AK430" s="30">
        <f>SUMIFS(Civil_DB[بتن],Civil_DB[تاریخ],"="&amp;'Work DB'!C430)</f>
        <v>0</v>
      </c>
      <c r="AL430" s="28"/>
      <c r="AM430" s="29"/>
      <c r="AN430" s="31"/>
      <c r="AO430" s="28"/>
      <c r="AP430" s="29"/>
      <c r="AQ430" s="29"/>
      <c r="AR430" s="30"/>
      <c r="AS430" s="28"/>
      <c r="AT430" s="29"/>
      <c r="AU430" s="30"/>
      <c r="AV430" s="206"/>
      <c r="AW430" s="29"/>
      <c r="AX430" s="29"/>
      <c r="AY430" s="29"/>
      <c r="AZ430" s="29"/>
      <c r="BA430" s="29"/>
      <c r="BB430" s="29"/>
      <c r="BC430" s="30"/>
      <c r="BD430" s="283"/>
      <c r="BE430" s="283"/>
      <c r="BF430" s="283"/>
      <c r="BG430" s="283"/>
      <c r="BH430" s="32"/>
      <c r="BI430" s="56"/>
      <c r="BJ430" s="509"/>
    </row>
    <row r="431" spans="2:62" s="15" customFormat="1" ht="21" x14ac:dyDescent="0.25">
      <c r="B431" s="47"/>
      <c r="C431" s="20">
        <f t="shared" si="68"/>
        <v>45796</v>
      </c>
      <c r="D431" s="190">
        <f>SUMIFS('Transport-DB'!R:R,'Transport-DB'!C:C,"="&amp;'Work DB'!C431,'Transport-DB'!F:F,"="&amp;'Work DB'!$D$4)</f>
        <v>0</v>
      </c>
      <c r="E431" s="191">
        <f>SUMIFS('Transport-DB'!R:R,'Transport-DB'!C:C,"="&amp;'Work DB'!C431,'Transport-DB'!F:F,"="&amp;'Work DB'!$E$4)</f>
        <v>0</v>
      </c>
      <c r="F431" s="191">
        <f>SUMIFS('Transport-DB'!R:R,'Transport-DB'!C:C,"="&amp;'Work DB'!C431,'Transport-DB'!F:F,"="&amp;'Work DB'!$F$4)</f>
        <v>0</v>
      </c>
      <c r="G431" s="191">
        <f>SUMIFS('Transport-DB'!R:R,'Transport-DB'!C:C,"="&amp;'Work DB'!C431,'Transport-DB'!F:F,"="&amp;'Work DB'!$G$4)</f>
        <v>0</v>
      </c>
      <c r="H431" s="188">
        <f>SUMIFS('Transport-DB'!R:R,'Transport-DB'!C:C,"="&amp;'Work DB'!C431,'Transport-DB'!F:F,"="&amp;'Work DB'!$H$4)</f>
        <v>0</v>
      </c>
      <c r="I431" s="191">
        <f>SUMIFS('Transport-DB'!R:R,'Transport-DB'!C:C,"="&amp;'Work DB'!C431,'Transport-DB'!F:F,"="&amp;'Work DB'!$I$4)</f>
        <v>0</v>
      </c>
      <c r="J431" s="483">
        <f>SUMIFS('Transport-DB'!R:R,'Transport-DB'!C:C,"="&amp;'Work DB'!C431,'Transport-DB'!F:F,"="&amp;'Work DB'!$J$4)</f>
        <v>0</v>
      </c>
      <c r="K431" s="190">
        <f>SUMIFS('Transport-DB'!Q:Q,'Transport-DB'!C:C,"="&amp;'Work DB'!C431,'Transport-DB'!F:F,"="&amp;'Work DB'!$K$4)</f>
        <v>0</v>
      </c>
      <c r="L431" s="191">
        <f>SUMIFS('Transport-DB'!Q:Q,'Transport-DB'!C:C,"="&amp;'Work DB'!C431,'Transport-DB'!F:F,"="&amp;'Work DB'!$L$4)</f>
        <v>0</v>
      </c>
      <c r="M431" s="191">
        <f>SUMIFS('Transport-DB'!Q:Q,'Transport-DB'!C:C,"="&amp;'Work DB'!C431,'Transport-DB'!F:F,"="&amp;'Work DB'!$M$4)</f>
        <v>0</v>
      </c>
      <c r="N431" s="191">
        <f>SUMIFS('Transport-DB'!Q:Q,'Transport-DB'!C:C,"="&amp;'Work DB'!C431,'Transport-DB'!F:F,"="&amp;'Work DB'!$N$4)</f>
        <v>0</v>
      </c>
      <c r="O431" s="191">
        <f>SUMIFS('Transport-DB'!Q:Q,'Transport-DB'!C:C,"="&amp;'Work DB'!C431,'Transport-DB'!F:F,"="&amp;'Work DB'!$O$4)</f>
        <v>0</v>
      </c>
      <c r="P431" s="191">
        <f>SUMIFS('Transport-DB'!Q:Q,'Transport-DB'!C:C,"="&amp;'Work DB'!C431,'Transport-DB'!F:F,"="&amp;'Work DB'!$P$4)</f>
        <v>0</v>
      </c>
      <c r="Q431" s="188">
        <f>SUMIFS('Transport-DB'!Q:Q,'Transport-DB'!C:C,"="&amp;'Work DB'!C431,'Transport-DB'!F:F,"="&amp;'Work DB'!$Q$4)</f>
        <v>0</v>
      </c>
      <c r="R431" s="189">
        <f>SUMIFS('Transport-DB'!Q:Q,'Transport-DB'!C:C,"="&amp;'Work DB'!C431,'Transport-DB'!F:F,"="&amp;'Work DB'!$R$4)</f>
        <v>0</v>
      </c>
      <c r="S431" s="190">
        <f t="shared" si="67"/>
        <v>0</v>
      </c>
      <c r="T431" s="191">
        <f t="shared" si="69"/>
        <v>0</v>
      </c>
      <c r="U431" s="191"/>
      <c r="V431" s="191"/>
      <c r="W431" s="191"/>
      <c r="X431" s="191"/>
      <c r="Y431" s="189"/>
      <c r="Z431" s="283"/>
      <c r="AA431" s="190">
        <f>SUMIFS('Transport-DB'!S:S,'Transport-DB'!C:C,"="&amp;'Work DB'!C431,'Transport-DB'!F:F,"="&amp;'Work DB'!$AA$4)</f>
        <v>0</v>
      </c>
      <c r="AB431" s="191">
        <f>SUMIFS('Transport-DB'!S:S,'Transport-DB'!C:C,"="&amp;'Work DB'!C431,'Transport-DB'!F:F,"="&amp;'Work DB'!$AB$4)</f>
        <v>0</v>
      </c>
      <c r="AC431" s="191">
        <f>SUMIFS('Transport-DB'!S:S,'Transport-DB'!C:C,"="&amp;'Work DB'!C431,'Transport-DB'!F:F,"="&amp;'Work DB'!$AC$4)</f>
        <v>0</v>
      </c>
      <c r="AD431" s="188">
        <f>SUMIFS('Transport-DB'!S:S,'Transport-DB'!C:C,"="&amp;'Work DB'!C431,'Transport-DB'!F:F,"="&amp;'Work DB'!$AD$4)</f>
        <v>0</v>
      </c>
      <c r="AE431" s="188">
        <f>SUMIFS('Transport-DB'!S:S,'Transport-DB'!C:C,"="&amp;'Work DB'!C431,'Transport-DB'!F:F,"="&amp;'Work DB'!$AE$4)</f>
        <v>0</v>
      </c>
      <c r="AF431" s="188">
        <f>SUMIFS('Transport-DB'!S:S,'Transport-DB'!C:C,"="&amp;'Work DB'!C431,'Transport-DB'!F:F,"="&amp;'Work DB'!$AF$4)</f>
        <v>0</v>
      </c>
      <c r="AG431" s="189"/>
      <c r="AH431" s="230">
        <f>SUMIFS('Transport-DB'!T:T,'Transport-DB'!C:C,"="&amp;'Work DB'!C431)</f>
        <v>0</v>
      </c>
      <c r="AI431" s="32"/>
      <c r="AJ431" s="29"/>
      <c r="AK431" s="30">
        <f>SUMIFS(Civil_DB[بتن],Civil_DB[تاریخ],"="&amp;'Work DB'!C431)</f>
        <v>0</v>
      </c>
      <c r="AL431" s="28"/>
      <c r="AM431" s="29"/>
      <c r="AN431" s="31"/>
      <c r="AO431" s="28"/>
      <c r="AP431" s="29"/>
      <c r="AQ431" s="29"/>
      <c r="AR431" s="30"/>
      <c r="AS431" s="28"/>
      <c r="AT431" s="29"/>
      <c r="AU431" s="30"/>
      <c r="AV431" s="206"/>
      <c r="AW431" s="29"/>
      <c r="AX431" s="29"/>
      <c r="AY431" s="29"/>
      <c r="AZ431" s="29"/>
      <c r="BA431" s="29"/>
      <c r="BB431" s="29"/>
      <c r="BC431" s="30"/>
      <c r="BD431" s="283"/>
      <c r="BE431" s="283"/>
      <c r="BF431" s="283"/>
      <c r="BG431" s="283"/>
      <c r="BH431" s="32"/>
      <c r="BI431" s="56"/>
      <c r="BJ431" s="509"/>
    </row>
    <row r="432" spans="2:62" s="15" customFormat="1" ht="21" x14ac:dyDescent="0.25">
      <c r="B432" s="47"/>
      <c r="C432" s="20">
        <f t="shared" si="68"/>
        <v>45797</v>
      </c>
      <c r="D432" s="190">
        <f>SUMIFS('Transport-DB'!R:R,'Transport-DB'!C:C,"="&amp;'Work DB'!C432,'Transport-DB'!F:F,"="&amp;'Work DB'!$D$4)</f>
        <v>0</v>
      </c>
      <c r="E432" s="191">
        <f>SUMIFS('Transport-DB'!R:R,'Transport-DB'!C:C,"="&amp;'Work DB'!C432,'Transport-DB'!F:F,"="&amp;'Work DB'!$E$4)</f>
        <v>0</v>
      </c>
      <c r="F432" s="191">
        <f>SUMIFS('Transport-DB'!R:R,'Transport-DB'!C:C,"="&amp;'Work DB'!C432,'Transport-DB'!F:F,"="&amp;'Work DB'!$F$4)</f>
        <v>0</v>
      </c>
      <c r="G432" s="191">
        <f>SUMIFS('Transport-DB'!R:R,'Transport-DB'!C:C,"="&amp;'Work DB'!C432,'Transport-DB'!F:F,"="&amp;'Work DB'!$G$4)</f>
        <v>0</v>
      </c>
      <c r="H432" s="188">
        <f>SUMIFS('Transport-DB'!R:R,'Transport-DB'!C:C,"="&amp;'Work DB'!C432,'Transport-DB'!F:F,"="&amp;'Work DB'!$H$4)</f>
        <v>0</v>
      </c>
      <c r="I432" s="191">
        <f>SUMIFS('Transport-DB'!R:R,'Transport-DB'!C:C,"="&amp;'Work DB'!C432,'Transport-DB'!F:F,"="&amp;'Work DB'!$I$4)</f>
        <v>0</v>
      </c>
      <c r="J432" s="483">
        <f>SUMIFS('Transport-DB'!R:R,'Transport-DB'!C:C,"="&amp;'Work DB'!C432,'Transport-DB'!F:F,"="&amp;'Work DB'!$J$4)</f>
        <v>0</v>
      </c>
      <c r="K432" s="190">
        <f>SUMIFS('Transport-DB'!Q:Q,'Transport-DB'!C:C,"="&amp;'Work DB'!C432,'Transport-DB'!F:F,"="&amp;'Work DB'!$K$4)</f>
        <v>0</v>
      </c>
      <c r="L432" s="191">
        <f>SUMIFS('Transport-DB'!Q:Q,'Transport-DB'!C:C,"="&amp;'Work DB'!C432,'Transport-DB'!F:F,"="&amp;'Work DB'!$L$4)</f>
        <v>0</v>
      </c>
      <c r="M432" s="191">
        <f>SUMIFS('Transport-DB'!Q:Q,'Transport-DB'!C:C,"="&amp;'Work DB'!C432,'Transport-DB'!F:F,"="&amp;'Work DB'!$M$4)</f>
        <v>0</v>
      </c>
      <c r="N432" s="191">
        <f>SUMIFS('Transport-DB'!Q:Q,'Transport-DB'!C:C,"="&amp;'Work DB'!C432,'Transport-DB'!F:F,"="&amp;'Work DB'!$N$4)</f>
        <v>0</v>
      </c>
      <c r="O432" s="191">
        <f>SUMIFS('Transport-DB'!Q:Q,'Transport-DB'!C:C,"="&amp;'Work DB'!C432,'Transport-DB'!F:F,"="&amp;'Work DB'!$O$4)</f>
        <v>0</v>
      </c>
      <c r="P432" s="191">
        <f>SUMIFS('Transport-DB'!Q:Q,'Transport-DB'!C:C,"="&amp;'Work DB'!C432,'Transport-DB'!F:F,"="&amp;'Work DB'!$P$4)</f>
        <v>0</v>
      </c>
      <c r="Q432" s="188">
        <f>SUMIFS('Transport-DB'!Q:Q,'Transport-DB'!C:C,"="&amp;'Work DB'!C432,'Transport-DB'!F:F,"="&amp;'Work DB'!$Q$4)</f>
        <v>0</v>
      </c>
      <c r="R432" s="189">
        <f>SUMIFS('Transport-DB'!Q:Q,'Transport-DB'!C:C,"="&amp;'Work DB'!C432,'Transport-DB'!F:F,"="&amp;'Work DB'!$R$4)</f>
        <v>0</v>
      </c>
      <c r="S432" s="190">
        <f t="shared" si="67"/>
        <v>0</v>
      </c>
      <c r="T432" s="191">
        <f t="shared" si="69"/>
        <v>0</v>
      </c>
      <c r="U432" s="191"/>
      <c r="V432" s="191"/>
      <c r="W432" s="191"/>
      <c r="X432" s="191"/>
      <c r="Y432" s="189"/>
      <c r="Z432" s="283"/>
      <c r="AA432" s="190">
        <f>SUMIFS('Transport-DB'!S:S,'Transport-DB'!C:C,"="&amp;'Work DB'!C432,'Transport-DB'!F:F,"="&amp;'Work DB'!$AA$4)</f>
        <v>0</v>
      </c>
      <c r="AB432" s="191">
        <f>SUMIFS('Transport-DB'!S:S,'Transport-DB'!C:C,"="&amp;'Work DB'!C432,'Transport-DB'!F:F,"="&amp;'Work DB'!$AB$4)</f>
        <v>0</v>
      </c>
      <c r="AC432" s="191">
        <f>SUMIFS('Transport-DB'!S:S,'Transport-DB'!C:C,"="&amp;'Work DB'!C432,'Transport-DB'!F:F,"="&amp;'Work DB'!$AC$4)</f>
        <v>0</v>
      </c>
      <c r="AD432" s="188">
        <f>SUMIFS('Transport-DB'!S:S,'Transport-DB'!C:C,"="&amp;'Work DB'!C432,'Transport-DB'!F:F,"="&amp;'Work DB'!$AD$4)</f>
        <v>0</v>
      </c>
      <c r="AE432" s="188">
        <f>SUMIFS('Transport-DB'!S:S,'Transport-DB'!C:C,"="&amp;'Work DB'!C432,'Transport-DB'!F:F,"="&amp;'Work DB'!$AE$4)</f>
        <v>0</v>
      </c>
      <c r="AF432" s="188">
        <f>SUMIFS('Transport-DB'!S:S,'Transport-DB'!C:C,"="&amp;'Work DB'!C432,'Transport-DB'!F:F,"="&amp;'Work DB'!$AF$4)</f>
        <v>0</v>
      </c>
      <c r="AG432" s="189"/>
      <c r="AH432" s="230">
        <f>SUMIFS('Transport-DB'!T:T,'Transport-DB'!C:C,"="&amp;'Work DB'!C432)</f>
        <v>0</v>
      </c>
      <c r="AI432" s="32"/>
      <c r="AJ432" s="29"/>
      <c r="AK432" s="30">
        <f>SUMIFS(Civil_DB[بتن],Civil_DB[تاریخ],"="&amp;'Work DB'!C432)</f>
        <v>0</v>
      </c>
      <c r="AL432" s="28"/>
      <c r="AM432" s="29"/>
      <c r="AN432" s="31"/>
      <c r="AO432" s="28"/>
      <c r="AP432" s="29"/>
      <c r="AQ432" s="29"/>
      <c r="AR432" s="30"/>
      <c r="AS432" s="28"/>
      <c r="AT432" s="29"/>
      <c r="AU432" s="30"/>
      <c r="AV432" s="206"/>
      <c r="AW432" s="29"/>
      <c r="AX432" s="29"/>
      <c r="AY432" s="29"/>
      <c r="AZ432" s="29"/>
      <c r="BA432" s="29"/>
      <c r="BB432" s="29"/>
      <c r="BC432" s="30"/>
      <c r="BD432" s="283"/>
      <c r="BE432" s="283"/>
      <c r="BF432" s="283"/>
      <c r="BG432" s="283"/>
      <c r="BH432" s="32"/>
      <c r="BI432" s="56"/>
      <c r="BJ432" s="509"/>
    </row>
    <row r="433" spans="2:62" s="15" customFormat="1" ht="21" x14ac:dyDescent="0.25">
      <c r="B433" s="47"/>
      <c r="C433" s="20">
        <f t="shared" si="68"/>
        <v>45798</v>
      </c>
      <c r="D433" s="190">
        <f>SUMIFS('Transport-DB'!R:R,'Transport-DB'!C:C,"="&amp;'Work DB'!C433,'Transport-DB'!F:F,"="&amp;'Work DB'!$D$4)</f>
        <v>0</v>
      </c>
      <c r="E433" s="191">
        <f>SUMIFS('Transport-DB'!R:R,'Transport-DB'!C:C,"="&amp;'Work DB'!C433,'Transport-DB'!F:F,"="&amp;'Work DB'!$E$4)</f>
        <v>0</v>
      </c>
      <c r="F433" s="191">
        <f>SUMIFS('Transport-DB'!R:R,'Transport-DB'!C:C,"="&amp;'Work DB'!C433,'Transport-DB'!F:F,"="&amp;'Work DB'!$F$4)</f>
        <v>0</v>
      </c>
      <c r="G433" s="191">
        <f>SUMIFS('Transport-DB'!R:R,'Transport-DB'!C:C,"="&amp;'Work DB'!C433,'Transport-DB'!F:F,"="&amp;'Work DB'!$G$4)</f>
        <v>0</v>
      </c>
      <c r="H433" s="188">
        <f>SUMIFS('Transport-DB'!R:R,'Transport-DB'!C:C,"="&amp;'Work DB'!C433,'Transport-DB'!F:F,"="&amp;'Work DB'!$H$4)</f>
        <v>0</v>
      </c>
      <c r="I433" s="191">
        <f>SUMIFS('Transport-DB'!R:R,'Transport-DB'!C:C,"="&amp;'Work DB'!C433,'Transport-DB'!F:F,"="&amp;'Work DB'!$I$4)</f>
        <v>0</v>
      </c>
      <c r="J433" s="483">
        <f>SUMIFS('Transport-DB'!R:R,'Transport-DB'!C:C,"="&amp;'Work DB'!C433,'Transport-DB'!F:F,"="&amp;'Work DB'!$J$4)</f>
        <v>0</v>
      </c>
      <c r="K433" s="190">
        <f>SUMIFS('Transport-DB'!Q:Q,'Transport-DB'!C:C,"="&amp;'Work DB'!C433,'Transport-DB'!F:F,"="&amp;'Work DB'!$K$4)</f>
        <v>0</v>
      </c>
      <c r="L433" s="191">
        <f>SUMIFS('Transport-DB'!Q:Q,'Transport-DB'!C:C,"="&amp;'Work DB'!C433,'Transport-DB'!F:F,"="&amp;'Work DB'!$L$4)</f>
        <v>0</v>
      </c>
      <c r="M433" s="191">
        <f>SUMIFS('Transport-DB'!Q:Q,'Transport-DB'!C:C,"="&amp;'Work DB'!C433,'Transport-DB'!F:F,"="&amp;'Work DB'!$M$4)</f>
        <v>0</v>
      </c>
      <c r="N433" s="191">
        <f>SUMIFS('Transport-DB'!Q:Q,'Transport-DB'!C:C,"="&amp;'Work DB'!C433,'Transport-DB'!F:F,"="&amp;'Work DB'!$N$4)</f>
        <v>0</v>
      </c>
      <c r="O433" s="191">
        <f>SUMIFS('Transport-DB'!Q:Q,'Transport-DB'!C:C,"="&amp;'Work DB'!C433,'Transport-DB'!F:F,"="&amp;'Work DB'!$O$4)</f>
        <v>0</v>
      </c>
      <c r="P433" s="191">
        <f>SUMIFS('Transport-DB'!Q:Q,'Transport-DB'!C:C,"="&amp;'Work DB'!C433,'Transport-DB'!F:F,"="&amp;'Work DB'!$P$4)</f>
        <v>0</v>
      </c>
      <c r="Q433" s="188">
        <f>SUMIFS('Transport-DB'!Q:Q,'Transport-DB'!C:C,"="&amp;'Work DB'!C433,'Transport-DB'!F:F,"="&amp;'Work DB'!$Q$4)</f>
        <v>0</v>
      </c>
      <c r="R433" s="189">
        <f>SUMIFS('Transport-DB'!Q:Q,'Transport-DB'!C:C,"="&amp;'Work DB'!C433,'Transport-DB'!F:F,"="&amp;'Work DB'!$R$4)</f>
        <v>0</v>
      </c>
      <c r="S433" s="190">
        <f t="shared" si="67"/>
        <v>0</v>
      </c>
      <c r="T433" s="191">
        <f t="shared" si="69"/>
        <v>0</v>
      </c>
      <c r="U433" s="191"/>
      <c r="V433" s="191"/>
      <c r="W433" s="191"/>
      <c r="X433" s="191"/>
      <c r="Y433" s="189"/>
      <c r="Z433" s="283"/>
      <c r="AA433" s="190">
        <f>SUMIFS('Transport-DB'!S:S,'Transport-DB'!C:C,"="&amp;'Work DB'!C433,'Transport-DB'!F:F,"="&amp;'Work DB'!$AA$4)</f>
        <v>0</v>
      </c>
      <c r="AB433" s="191">
        <f>SUMIFS('Transport-DB'!S:S,'Transport-DB'!C:C,"="&amp;'Work DB'!C433,'Transport-DB'!F:F,"="&amp;'Work DB'!$AB$4)</f>
        <v>0</v>
      </c>
      <c r="AC433" s="191">
        <f>SUMIFS('Transport-DB'!S:S,'Transport-DB'!C:C,"="&amp;'Work DB'!C433,'Transport-DB'!F:F,"="&amp;'Work DB'!$AC$4)</f>
        <v>0</v>
      </c>
      <c r="AD433" s="188">
        <f>SUMIFS('Transport-DB'!S:S,'Transport-DB'!C:C,"="&amp;'Work DB'!C433,'Transport-DB'!F:F,"="&amp;'Work DB'!$AD$4)</f>
        <v>0</v>
      </c>
      <c r="AE433" s="188">
        <f>SUMIFS('Transport-DB'!S:S,'Transport-DB'!C:C,"="&amp;'Work DB'!C433,'Transport-DB'!F:F,"="&amp;'Work DB'!$AE$4)</f>
        <v>0</v>
      </c>
      <c r="AF433" s="188">
        <f>SUMIFS('Transport-DB'!S:S,'Transport-DB'!C:C,"="&amp;'Work DB'!C433,'Transport-DB'!F:F,"="&amp;'Work DB'!$AF$4)</f>
        <v>0</v>
      </c>
      <c r="AG433" s="189"/>
      <c r="AH433" s="230">
        <f>SUMIFS('Transport-DB'!T:T,'Transport-DB'!C:C,"="&amp;'Work DB'!C433)</f>
        <v>0</v>
      </c>
      <c r="AI433" s="32"/>
      <c r="AJ433" s="29"/>
      <c r="AK433" s="30">
        <f>SUMIFS(Civil_DB[بتن],Civil_DB[تاریخ],"="&amp;'Work DB'!C433)</f>
        <v>0</v>
      </c>
      <c r="AL433" s="28"/>
      <c r="AM433" s="29"/>
      <c r="AN433" s="31"/>
      <c r="AO433" s="28"/>
      <c r="AP433" s="29"/>
      <c r="AQ433" s="29"/>
      <c r="AR433" s="30"/>
      <c r="AS433" s="28"/>
      <c r="AT433" s="29"/>
      <c r="AU433" s="30"/>
      <c r="AV433" s="206"/>
      <c r="AW433" s="29"/>
      <c r="AX433" s="29"/>
      <c r="AY433" s="29"/>
      <c r="AZ433" s="29"/>
      <c r="BA433" s="29"/>
      <c r="BB433" s="29"/>
      <c r="BC433" s="30"/>
      <c r="BD433" s="283"/>
      <c r="BE433" s="283"/>
      <c r="BF433" s="283"/>
      <c r="BG433" s="283"/>
      <c r="BH433" s="32"/>
      <c r="BI433" s="56"/>
      <c r="BJ433" s="509"/>
    </row>
    <row r="434" spans="2:62" s="507" customFormat="1" ht="21" x14ac:dyDescent="0.25">
      <c r="B434" s="498"/>
      <c r="C434" s="499">
        <f t="shared" si="68"/>
        <v>45799</v>
      </c>
      <c r="D434" s="500">
        <f>SUMIFS('Transport-DB'!R:R,'Transport-DB'!C:C,"="&amp;'Work DB'!C434,'Transport-DB'!F:F,"="&amp;'Work DB'!$D$4)</f>
        <v>0</v>
      </c>
      <c r="E434" s="501">
        <f>SUMIFS('Transport-DB'!R:R,'Transport-DB'!C:C,"="&amp;'Work DB'!C434,'Transport-DB'!F:F,"="&amp;'Work DB'!$E$4)</f>
        <v>0</v>
      </c>
      <c r="F434" s="501">
        <f>SUMIFS('Transport-DB'!R:R,'Transport-DB'!C:C,"="&amp;'Work DB'!C434,'Transport-DB'!F:F,"="&amp;'Work DB'!$F$4)</f>
        <v>0</v>
      </c>
      <c r="G434" s="501">
        <f>SUMIFS('Transport-DB'!R:R,'Transport-DB'!C:C,"="&amp;'Work DB'!C434,'Transport-DB'!F:F,"="&amp;'Work DB'!$G$4)</f>
        <v>0</v>
      </c>
      <c r="H434" s="502">
        <f>SUMIFS('Transport-DB'!R:R,'Transport-DB'!C:C,"="&amp;'Work DB'!C434,'Transport-DB'!F:F,"="&amp;'Work DB'!$H$4)</f>
        <v>0</v>
      </c>
      <c r="I434" s="501">
        <f>SUMIFS('Transport-DB'!R:R,'Transport-DB'!C:C,"="&amp;'Work DB'!C434,'Transport-DB'!F:F,"="&amp;'Work DB'!$I$4)</f>
        <v>0</v>
      </c>
      <c r="J434" s="503">
        <f>SUMIFS('Transport-DB'!R:R,'Transport-DB'!C:C,"="&amp;'Work DB'!C434,'Transport-DB'!F:F,"="&amp;'Work DB'!$J$4)</f>
        <v>0</v>
      </c>
      <c r="K434" s="500">
        <f>SUMIFS('Transport-DB'!Q:Q,'Transport-DB'!C:C,"="&amp;'Work DB'!C434,'Transport-DB'!F:F,"="&amp;'Work DB'!$K$4)</f>
        <v>0</v>
      </c>
      <c r="L434" s="501">
        <f>SUMIFS('Transport-DB'!Q:Q,'Transport-DB'!C:C,"="&amp;'Work DB'!C434,'Transport-DB'!F:F,"="&amp;'Work DB'!$L$4)</f>
        <v>0</v>
      </c>
      <c r="M434" s="501">
        <f>SUMIFS('Transport-DB'!Q:Q,'Transport-DB'!C:C,"="&amp;'Work DB'!C434,'Transport-DB'!F:F,"="&amp;'Work DB'!$M$4)</f>
        <v>0</v>
      </c>
      <c r="N434" s="501">
        <f>SUMIFS('Transport-DB'!Q:Q,'Transport-DB'!C:C,"="&amp;'Work DB'!C434,'Transport-DB'!F:F,"="&amp;'Work DB'!$N$4)</f>
        <v>0</v>
      </c>
      <c r="O434" s="501">
        <f>SUMIFS('Transport-DB'!Q:Q,'Transport-DB'!C:C,"="&amp;'Work DB'!C434,'Transport-DB'!F:F,"="&amp;'Work DB'!$O$4)</f>
        <v>0</v>
      </c>
      <c r="P434" s="501">
        <f>SUMIFS('Transport-DB'!Q:Q,'Transport-DB'!C:C,"="&amp;'Work DB'!C434,'Transport-DB'!F:F,"="&amp;'Work DB'!$P$4)</f>
        <v>0</v>
      </c>
      <c r="Q434" s="502">
        <f>SUMIFS('Transport-DB'!Q:Q,'Transport-DB'!C:C,"="&amp;'Work DB'!C434,'Transport-DB'!F:F,"="&amp;'Work DB'!$Q$4)</f>
        <v>0</v>
      </c>
      <c r="R434" s="504">
        <f>SUMIFS('Transport-DB'!Q:Q,'Transport-DB'!C:C,"="&amp;'Work DB'!C434,'Transport-DB'!F:F,"="&amp;'Work DB'!$R$4)</f>
        <v>0</v>
      </c>
      <c r="S434" s="500">
        <f t="shared" si="67"/>
        <v>0</v>
      </c>
      <c r="T434" s="501">
        <f t="shared" si="69"/>
        <v>0</v>
      </c>
      <c r="U434" s="501"/>
      <c r="V434" s="501"/>
      <c r="W434" s="501"/>
      <c r="X434" s="501"/>
      <c r="Y434" s="504"/>
      <c r="Z434" s="503"/>
      <c r="AA434" s="500">
        <f>SUMIFS('Transport-DB'!S:S,'Transport-DB'!C:C,"="&amp;'Work DB'!C434,'Transport-DB'!F:F,"="&amp;'Work DB'!$AA$4)</f>
        <v>0</v>
      </c>
      <c r="AB434" s="501">
        <f>SUMIFS('Transport-DB'!S:S,'Transport-DB'!C:C,"="&amp;'Work DB'!C434,'Transport-DB'!F:F,"="&amp;'Work DB'!$AB$4)</f>
        <v>0</v>
      </c>
      <c r="AC434" s="501">
        <f>SUMIFS('Transport-DB'!S:S,'Transport-DB'!C:C,"="&amp;'Work DB'!C434,'Transport-DB'!F:F,"="&amp;'Work DB'!$AC$4)</f>
        <v>0</v>
      </c>
      <c r="AD434" s="502">
        <f>SUMIFS('Transport-DB'!S:S,'Transport-DB'!C:C,"="&amp;'Work DB'!C434,'Transport-DB'!F:F,"="&amp;'Work DB'!$AD$4)</f>
        <v>0</v>
      </c>
      <c r="AE434" s="502">
        <f>SUMIFS('Transport-DB'!S:S,'Transport-DB'!C:C,"="&amp;'Work DB'!C434,'Transport-DB'!F:F,"="&amp;'Work DB'!$AE$4)</f>
        <v>0</v>
      </c>
      <c r="AF434" s="502">
        <f>SUMIFS('Transport-DB'!S:S,'Transport-DB'!C:C,"="&amp;'Work DB'!C434,'Transport-DB'!F:F,"="&amp;'Work DB'!$AF$4)</f>
        <v>0</v>
      </c>
      <c r="AG434" s="504"/>
      <c r="AH434" s="500">
        <f>SUMIFS('Transport-DB'!T:T,'Transport-DB'!C:C,"="&amp;'Work DB'!C434)</f>
        <v>0</v>
      </c>
      <c r="AI434" s="505"/>
      <c r="AJ434" s="501"/>
      <c r="AK434" s="30">
        <f>SUMIFS(Civil_DB[بتن],Civil_DB[تاریخ],"="&amp;'Work DB'!C434)</f>
        <v>0</v>
      </c>
      <c r="AL434" s="500"/>
      <c r="AM434" s="501"/>
      <c r="AN434" s="502"/>
      <c r="AO434" s="500"/>
      <c r="AP434" s="501"/>
      <c r="AQ434" s="501"/>
      <c r="AR434" s="504"/>
      <c r="AS434" s="500"/>
      <c r="AT434" s="501"/>
      <c r="AU434" s="504"/>
      <c r="AV434" s="505"/>
      <c r="AW434" s="501"/>
      <c r="AX434" s="501"/>
      <c r="AY434" s="501"/>
      <c r="AZ434" s="501"/>
      <c r="BA434" s="501"/>
      <c r="BB434" s="501"/>
      <c r="BC434" s="504"/>
      <c r="BD434" s="503"/>
      <c r="BE434" s="503"/>
      <c r="BF434" s="503"/>
      <c r="BG434" s="503"/>
      <c r="BH434" s="505"/>
      <c r="BI434" s="506" t="s">
        <v>47</v>
      </c>
    </row>
    <row r="435" spans="2:62" s="15" customFormat="1" ht="21" x14ac:dyDescent="0.25">
      <c r="B435" s="47"/>
      <c r="C435" s="20">
        <f t="shared" si="68"/>
        <v>45800</v>
      </c>
      <c r="D435" s="190">
        <f>SUMIFS('Transport-DB'!R:R,'Transport-DB'!C:C,"="&amp;'Work DB'!C435,'Transport-DB'!F:F,"="&amp;'Work DB'!$D$4)</f>
        <v>0</v>
      </c>
      <c r="E435" s="191">
        <f>SUMIFS('Transport-DB'!R:R,'Transport-DB'!C:C,"="&amp;'Work DB'!C435,'Transport-DB'!F:F,"="&amp;'Work DB'!$E$4)</f>
        <v>0</v>
      </c>
      <c r="F435" s="191">
        <f>SUMIFS('Transport-DB'!R:R,'Transport-DB'!C:C,"="&amp;'Work DB'!C435,'Transport-DB'!F:F,"="&amp;'Work DB'!$F$4)</f>
        <v>0</v>
      </c>
      <c r="G435" s="191">
        <f>SUMIFS('Transport-DB'!R:R,'Transport-DB'!C:C,"="&amp;'Work DB'!C435,'Transport-DB'!F:F,"="&amp;'Work DB'!$G$4)</f>
        <v>0</v>
      </c>
      <c r="H435" s="188">
        <f>SUMIFS('Transport-DB'!R:R,'Transport-DB'!C:C,"="&amp;'Work DB'!C435,'Transport-DB'!F:F,"="&amp;'Work DB'!$H$4)</f>
        <v>0</v>
      </c>
      <c r="I435" s="191">
        <f>SUMIFS('Transport-DB'!R:R,'Transport-DB'!C:C,"="&amp;'Work DB'!C435,'Transport-DB'!F:F,"="&amp;'Work DB'!$I$4)</f>
        <v>0</v>
      </c>
      <c r="J435" s="483">
        <f>SUMIFS('Transport-DB'!R:R,'Transport-DB'!C:C,"="&amp;'Work DB'!C435,'Transport-DB'!F:F,"="&amp;'Work DB'!$J$4)</f>
        <v>0</v>
      </c>
      <c r="K435" s="190">
        <f>SUMIFS('Transport-DB'!Q:Q,'Transport-DB'!C:C,"="&amp;'Work DB'!C435,'Transport-DB'!F:F,"="&amp;'Work DB'!$K$4)</f>
        <v>0</v>
      </c>
      <c r="L435" s="191">
        <f>SUMIFS('Transport-DB'!Q:Q,'Transport-DB'!C:C,"="&amp;'Work DB'!C435,'Transport-DB'!F:F,"="&amp;'Work DB'!$L$4)</f>
        <v>0</v>
      </c>
      <c r="M435" s="191">
        <f>SUMIFS('Transport-DB'!Q:Q,'Transport-DB'!C:C,"="&amp;'Work DB'!C435,'Transport-DB'!F:F,"="&amp;'Work DB'!$M$4)</f>
        <v>0</v>
      </c>
      <c r="N435" s="191">
        <f>SUMIFS('Transport-DB'!Q:Q,'Transport-DB'!C:C,"="&amp;'Work DB'!C435,'Transport-DB'!F:F,"="&amp;'Work DB'!$N$4)</f>
        <v>0</v>
      </c>
      <c r="O435" s="191">
        <f>SUMIFS('Transport-DB'!Q:Q,'Transport-DB'!C:C,"="&amp;'Work DB'!C435,'Transport-DB'!F:F,"="&amp;'Work DB'!$O$4)</f>
        <v>0</v>
      </c>
      <c r="P435" s="191">
        <f>SUMIFS('Transport-DB'!Q:Q,'Transport-DB'!C:C,"="&amp;'Work DB'!C435,'Transport-DB'!F:F,"="&amp;'Work DB'!$P$4)</f>
        <v>0</v>
      </c>
      <c r="Q435" s="188">
        <f>SUMIFS('Transport-DB'!Q:Q,'Transport-DB'!C:C,"="&amp;'Work DB'!C435,'Transport-DB'!F:F,"="&amp;'Work DB'!$Q$4)</f>
        <v>0</v>
      </c>
      <c r="R435" s="189">
        <f>SUMIFS('Transport-DB'!Q:Q,'Transport-DB'!C:C,"="&amp;'Work DB'!C435,'Transport-DB'!F:F,"="&amp;'Work DB'!$R$4)</f>
        <v>0</v>
      </c>
      <c r="S435" s="190">
        <f t="shared" si="67"/>
        <v>0</v>
      </c>
      <c r="T435" s="191">
        <f t="shared" si="69"/>
        <v>0</v>
      </c>
      <c r="U435" s="191"/>
      <c r="V435" s="191"/>
      <c r="W435" s="191"/>
      <c r="X435" s="191"/>
      <c r="Y435" s="189"/>
      <c r="Z435" s="283"/>
      <c r="AA435" s="190">
        <f>SUMIFS('Transport-DB'!S:S,'Transport-DB'!C:C,"="&amp;'Work DB'!C435,'Transport-DB'!F:F,"="&amp;'Work DB'!$AA$4)</f>
        <v>0</v>
      </c>
      <c r="AB435" s="191">
        <f>SUMIFS('Transport-DB'!S:S,'Transport-DB'!C:C,"="&amp;'Work DB'!C435,'Transport-DB'!F:F,"="&amp;'Work DB'!$AB$4)</f>
        <v>0</v>
      </c>
      <c r="AC435" s="191">
        <f>SUMIFS('Transport-DB'!S:S,'Transport-DB'!C:C,"="&amp;'Work DB'!C435,'Transport-DB'!F:F,"="&amp;'Work DB'!$AC$4)</f>
        <v>0</v>
      </c>
      <c r="AD435" s="188">
        <f>SUMIFS('Transport-DB'!S:S,'Transport-DB'!C:C,"="&amp;'Work DB'!C435,'Transport-DB'!F:F,"="&amp;'Work DB'!$AD$4)</f>
        <v>0</v>
      </c>
      <c r="AE435" s="188">
        <f>SUMIFS('Transport-DB'!S:S,'Transport-DB'!C:C,"="&amp;'Work DB'!C435,'Transport-DB'!F:F,"="&amp;'Work DB'!$AE$4)</f>
        <v>0</v>
      </c>
      <c r="AF435" s="188">
        <f>SUMIFS('Transport-DB'!S:S,'Transport-DB'!C:C,"="&amp;'Work DB'!C435,'Transport-DB'!F:F,"="&amp;'Work DB'!$AF$4)</f>
        <v>0</v>
      </c>
      <c r="AG435" s="189"/>
      <c r="AH435" s="230">
        <f>SUMIFS('Transport-DB'!T:T,'Transport-DB'!C:C,"="&amp;'Work DB'!C435)</f>
        <v>0</v>
      </c>
      <c r="AI435" s="32"/>
      <c r="AJ435" s="29"/>
      <c r="AK435" s="30">
        <f>SUMIFS(Civil_DB[بتن],Civil_DB[تاریخ],"="&amp;'Work DB'!C435)</f>
        <v>0</v>
      </c>
      <c r="AL435" s="28"/>
      <c r="AM435" s="29"/>
      <c r="AN435" s="31"/>
      <c r="AO435" s="28"/>
      <c r="AP435" s="29"/>
      <c r="AQ435" s="29"/>
      <c r="AR435" s="30"/>
      <c r="AS435" s="28"/>
      <c r="AT435" s="29"/>
      <c r="AU435" s="30"/>
      <c r="AV435" s="206"/>
      <c r="AW435" s="29"/>
      <c r="AX435" s="29"/>
      <c r="AY435" s="29"/>
      <c r="AZ435" s="29"/>
      <c r="BA435" s="29"/>
      <c r="BB435" s="29"/>
      <c r="BC435" s="30"/>
      <c r="BD435" s="283"/>
      <c r="BE435" s="283"/>
      <c r="BF435" s="283"/>
      <c r="BG435" s="283"/>
      <c r="BH435" s="32"/>
      <c r="BI435" s="56"/>
      <c r="BJ435" s="509"/>
    </row>
    <row r="436" spans="2:62" s="15" customFormat="1" ht="21" x14ac:dyDescent="0.25">
      <c r="B436" s="47"/>
      <c r="C436" s="20">
        <f t="shared" si="68"/>
        <v>45801</v>
      </c>
      <c r="D436" s="190">
        <f>SUMIFS('Transport-DB'!R:R,'Transport-DB'!C:C,"="&amp;'Work DB'!C436,'Transport-DB'!F:F,"="&amp;'Work DB'!$D$4)</f>
        <v>0</v>
      </c>
      <c r="E436" s="191">
        <f>SUMIFS('Transport-DB'!R:R,'Transport-DB'!C:C,"="&amp;'Work DB'!C436,'Transport-DB'!F:F,"="&amp;'Work DB'!$E$4)</f>
        <v>0</v>
      </c>
      <c r="F436" s="191">
        <f>SUMIFS('Transport-DB'!R:R,'Transport-DB'!C:C,"="&amp;'Work DB'!C436,'Transport-DB'!F:F,"="&amp;'Work DB'!$F$4)</f>
        <v>0</v>
      </c>
      <c r="G436" s="191">
        <f>SUMIFS('Transport-DB'!R:R,'Transport-DB'!C:C,"="&amp;'Work DB'!C436,'Transport-DB'!F:F,"="&amp;'Work DB'!$G$4)</f>
        <v>0</v>
      </c>
      <c r="H436" s="188">
        <f>SUMIFS('Transport-DB'!R:R,'Transport-DB'!C:C,"="&amp;'Work DB'!C436,'Transport-DB'!F:F,"="&amp;'Work DB'!$H$4)</f>
        <v>0</v>
      </c>
      <c r="I436" s="191">
        <f>SUMIFS('Transport-DB'!R:R,'Transport-DB'!C:C,"="&amp;'Work DB'!C436,'Transport-DB'!F:F,"="&amp;'Work DB'!$I$4)</f>
        <v>0</v>
      </c>
      <c r="J436" s="483">
        <f>SUMIFS('Transport-DB'!R:R,'Transport-DB'!C:C,"="&amp;'Work DB'!C436,'Transport-DB'!F:F,"="&amp;'Work DB'!$J$4)</f>
        <v>0</v>
      </c>
      <c r="K436" s="190">
        <f>SUMIFS('Transport-DB'!Q:Q,'Transport-DB'!C:C,"="&amp;'Work DB'!C436,'Transport-DB'!F:F,"="&amp;'Work DB'!$K$4)</f>
        <v>0</v>
      </c>
      <c r="L436" s="191">
        <f>SUMIFS('Transport-DB'!Q:Q,'Transport-DB'!C:C,"="&amp;'Work DB'!C436,'Transport-DB'!F:F,"="&amp;'Work DB'!$L$4)</f>
        <v>0</v>
      </c>
      <c r="M436" s="191">
        <f>SUMIFS('Transport-DB'!Q:Q,'Transport-DB'!C:C,"="&amp;'Work DB'!C436,'Transport-DB'!F:F,"="&amp;'Work DB'!$M$4)</f>
        <v>0</v>
      </c>
      <c r="N436" s="191">
        <f>SUMIFS('Transport-DB'!Q:Q,'Transport-DB'!C:C,"="&amp;'Work DB'!C436,'Transport-DB'!F:F,"="&amp;'Work DB'!$N$4)</f>
        <v>0</v>
      </c>
      <c r="O436" s="191">
        <f>SUMIFS('Transport-DB'!Q:Q,'Transport-DB'!C:C,"="&amp;'Work DB'!C436,'Transport-DB'!F:F,"="&amp;'Work DB'!$O$4)</f>
        <v>0</v>
      </c>
      <c r="P436" s="191">
        <f>SUMIFS('Transport-DB'!Q:Q,'Transport-DB'!C:C,"="&amp;'Work DB'!C436,'Transport-DB'!F:F,"="&amp;'Work DB'!$P$4)</f>
        <v>0</v>
      </c>
      <c r="Q436" s="188">
        <f>SUMIFS('Transport-DB'!Q:Q,'Transport-DB'!C:C,"="&amp;'Work DB'!C436,'Transport-DB'!F:F,"="&amp;'Work DB'!$Q$4)</f>
        <v>0</v>
      </c>
      <c r="R436" s="189">
        <f>SUMIFS('Transport-DB'!Q:Q,'Transport-DB'!C:C,"="&amp;'Work DB'!C436,'Transport-DB'!F:F,"="&amp;'Work DB'!$R$4)</f>
        <v>0</v>
      </c>
      <c r="S436" s="190">
        <f t="shared" si="67"/>
        <v>0</v>
      </c>
      <c r="T436" s="191">
        <f t="shared" si="69"/>
        <v>0</v>
      </c>
      <c r="U436" s="191"/>
      <c r="V436" s="191"/>
      <c r="W436" s="191"/>
      <c r="X436" s="191"/>
      <c r="Y436" s="189"/>
      <c r="Z436" s="283"/>
      <c r="AA436" s="190">
        <f>SUMIFS('Transport-DB'!S:S,'Transport-DB'!C:C,"="&amp;'Work DB'!C436,'Transport-DB'!F:F,"="&amp;'Work DB'!$AA$4)</f>
        <v>0</v>
      </c>
      <c r="AB436" s="191">
        <f>SUMIFS('Transport-DB'!S:S,'Transport-DB'!C:C,"="&amp;'Work DB'!C436,'Transport-DB'!F:F,"="&amp;'Work DB'!$AB$4)</f>
        <v>0</v>
      </c>
      <c r="AC436" s="191">
        <f>SUMIFS('Transport-DB'!S:S,'Transport-DB'!C:C,"="&amp;'Work DB'!C436,'Transport-DB'!F:F,"="&amp;'Work DB'!$AC$4)</f>
        <v>0</v>
      </c>
      <c r="AD436" s="188">
        <f>SUMIFS('Transport-DB'!S:S,'Transport-DB'!C:C,"="&amp;'Work DB'!C436,'Transport-DB'!F:F,"="&amp;'Work DB'!$AD$4)</f>
        <v>0</v>
      </c>
      <c r="AE436" s="188">
        <f>SUMIFS('Transport-DB'!S:S,'Transport-DB'!C:C,"="&amp;'Work DB'!C436,'Transport-DB'!F:F,"="&amp;'Work DB'!$AE$4)</f>
        <v>0</v>
      </c>
      <c r="AF436" s="188">
        <f>SUMIFS('Transport-DB'!S:S,'Transport-DB'!C:C,"="&amp;'Work DB'!C436,'Transport-DB'!F:F,"="&amp;'Work DB'!$AF$4)</f>
        <v>0</v>
      </c>
      <c r="AG436" s="189"/>
      <c r="AH436" s="230">
        <f>SUMIFS('Transport-DB'!T:T,'Transport-DB'!C:C,"="&amp;'Work DB'!C436)</f>
        <v>0</v>
      </c>
      <c r="AI436" s="32"/>
      <c r="AJ436" s="29"/>
      <c r="AK436" s="30">
        <f>SUMIFS(Civil_DB[بتن],Civil_DB[تاریخ],"="&amp;'Work DB'!C436)</f>
        <v>0</v>
      </c>
      <c r="AL436" s="28"/>
      <c r="AM436" s="29"/>
      <c r="AN436" s="31"/>
      <c r="AO436" s="28"/>
      <c r="AP436" s="29"/>
      <c r="AQ436" s="29"/>
      <c r="AR436" s="30"/>
      <c r="AS436" s="28"/>
      <c r="AT436" s="29"/>
      <c r="AU436" s="30"/>
      <c r="AV436" s="206"/>
      <c r="AW436" s="29"/>
      <c r="AX436" s="29"/>
      <c r="AY436" s="29"/>
      <c r="AZ436" s="29"/>
      <c r="BA436" s="29"/>
      <c r="BB436" s="29"/>
      <c r="BC436" s="30"/>
      <c r="BD436" s="283"/>
      <c r="BE436" s="283"/>
      <c r="BF436" s="283"/>
      <c r="BG436" s="283"/>
      <c r="BH436" s="32"/>
      <c r="BI436" s="56"/>
      <c r="BJ436" s="509"/>
    </row>
    <row r="437" spans="2:62" s="15" customFormat="1" ht="21" x14ac:dyDescent="0.25">
      <c r="B437" s="47"/>
      <c r="C437" s="20">
        <f t="shared" si="68"/>
        <v>45802</v>
      </c>
      <c r="D437" s="190">
        <f>SUMIFS('Transport-DB'!R:R,'Transport-DB'!C:C,"="&amp;'Work DB'!C437,'Transport-DB'!F:F,"="&amp;'Work DB'!$D$4)</f>
        <v>0</v>
      </c>
      <c r="E437" s="191">
        <f>SUMIFS('Transport-DB'!R:R,'Transport-DB'!C:C,"="&amp;'Work DB'!C437,'Transport-DB'!F:F,"="&amp;'Work DB'!$E$4)</f>
        <v>0</v>
      </c>
      <c r="F437" s="191">
        <f>SUMIFS('Transport-DB'!R:R,'Transport-DB'!C:C,"="&amp;'Work DB'!C437,'Transport-DB'!F:F,"="&amp;'Work DB'!$F$4)</f>
        <v>0</v>
      </c>
      <c r="G437" s="191">
        <f>SUMIFS('Transport-DB'!R:R,'Transport-DB'!C:C,"="&amp;'Work DB'!C437,'Transport-DB'!F:F,"="&amp;'Work DB'!$G$4)</f>
        <v>0</v>
      </c>
      <c r="H437" s="188">
        <f>SUMIFS('Transport-DB'!R:R,'Transport-DB'!C:C,"="&amp;'Work DB'!C437,'Transport-DB'!F:F,"="&amp;'Work DB'!$H$4)</f>
        <v>0</v>
      </c>
      <c r="I437" s="191">
        <f>SUMIFS('Transport-DB'!R:R,'Transport-DB'!C:C,"="&amp;'Work DB'!C437,'Transport-DB'!F:F,"="&amp;'Work DB'!$I$4)</f>
        <v>0</v>
      </c>
      <c r="J437" s="483">
        <f>SUMIFS('Transport-DB'!R:R,'Transport-DB'!C:C,"="&amp;'Work DB'!C437,'Transport-DB'!F:F,"="&amp;'Work DB'!$J$4)</f>
        <v>0</v>
      </c>
      <c r="K437" s="190">
        <f>SUMIFS('Transport-DB'!Q:Q,'Transport-DB'!C:C,"="&amp;'Work DB'!C437,'Transport-DB'!F:F,"="&amp;'Work DB'!$K$4)</f>
        <v>0</v>
      </c>
      <c r="L437" s="191">
        <f>SUMIFS('Transport-DB'!Q:Q,'Transport-DB'!C:C,"="&amp;'Work DB'!C437,'Transport-DB'!F:F,"="&amp;'Work DB'!$L$4)</f>
        <v>0</v>
      </c>
      <c r="M437" s="191">
        <f>SUMIFS('Transport-DB'!Q:Q,'Transport-DB'!C:C,"="&amp;'Work DB'!C437,'Transport-DB'!F:F,"="&amp;'Work DB'!$M$4)</f>
        <v>0</v>
      </c>
      <c r="N437" s="191">
        <f>SUMIFS('Transport-DB'!Q:Q,'Transport-DB'!C:C,"="&amp;'Work DB'!C437,'Transport-DB'!F:F,"="&amp;'Work DB'!$N$4)</f>
        <v>0</v>
      </c>
      <c r="O437" s="191">
        <f>SUMIFS('Transport-DB'!Q:Q,'Transport-DB'!C:C,"="&amp;'Work DB'!C437,'Transport-DB'!F:F,"="&amp;'Work DB'!$O$4)</f>
        <v>0</v>
      </c>
      <c r="P437" s="191">
        <f>SUMIFS('Transport-DB'!Q:Q,'Transport-DB'!C:C,"="&amp;'Work DB'!C437,'Transport-DB'!F:F,"="&amp;'Work DB'!$P$4)</f>
        <v>0</v>
      </c>
      <c r="Q437" s="188">
        <f>SUMIFS('Transport-DB'!Q:Q,'Transport-DB'!C:C,"="&amp;'Work DB'!C437,'Transport-DB'!F:F,"="&amp;'Work DB'!$Q$4)</f>
        <v>0</v>
      </c>
      <c r="R437" s="189">
        <f>SUMIFS('Transport-DB'!Q:Q,'Transport-DB'!C:C,"="&amp;'Work DB'!C437,'Transport-DB'!F:F,"="&amp;'Work DB'!$R$4)</f>
        <v>0</v>
      </c>
      <c r="S437" s="190">
        <f t="shared" si="67"/>
        <v>0</v>
      </c>
      <c r="T437" s="191">
        <f t="shared" si="69"/>
        <v>0</v>
      </c>
      <c r="U437" s="191"/>
      <c r="V437" s="191"/>
      <c r="W437" s="191"/>
      <c r="X437" s="191"/>
      <c r="Y437" s="189"/>
      <c r="Z437" s="283"/>
      <c r="AA437" s="190">
        <f>SUMIFS('Transport-DB'!S:S,'Transport-DB'!C:C,"="&amp;'Work DB'!C437,'Transport-DB'!F:F,"="&amp;'Work DB'!$AA$4)</f>
        <v>0</v>
      </c>
      <c r="AB437" s="191">
        <f>SUMIFS('Transport-DB'!S:S,'Transport-DB'!C:C,"="&amp;'Work DB'!C437,'Transport-DB'!F:F,"="&amp;'Work DB'!$AB$4)</f>
        <v>0</v>
      </c>
      <c r="AC437" s="191">
        <f>SUMIFS('Transport-DB'!S:S,'Transport-DB'!C:C,"="&amp;'Work DB'!C437,'Transport-DB'!F:F,"="&amp;'Work DB'!$AC$4)</f>
        <v>0</v>
      </c>
      <c r="AD437" s="188">
        <f>SUMIFS('Transport-DB'!S:S,'Transport-DB'!C:C,"="&amp;'Work DB'!C437,'Transport-DB'!F:F,"="&amp;'Work DB'!$AD$4)</f>
        <v>0</v>
      </c>
      <c r="AE437" s="188">
        <f>SUMIFS('Transport-DB'!S:S,'Transport-DB'!C:C,"="&amp;'Work DB'!C437,'Transport-DB'!F:F,"="&amp;'Work DB'!$AE$4)</f>
        <v>0</v>
      </c>
      <c r="AF437" s="188">
        <f>SUMIFS('Transport-DB'!S:S,'Transport-DB'!C:C,"="&amp;'Work DB'!C437,'Transport-DB'!F:F,"="&amp;'Work DB'!$AF$4)</f>
        <v>0</v>
      </c>
      <c r="AG437" s="189"/>
      <c r="AH437" s="230">
        <f>SUMIFS('Transport-DB'!T:T,'Transport-DB'!C:C,"="&amp;'Work DB'!C437)</f>
        <v>0</v>
      </c>
      <c r="AI437" s="32"/>
      <c r="AJ437" s="29"/>
      <c r="AK437" s="30">
        <f>SUMIFS(Civil_DB[بتن],Civil_DB[تاریخ],"="&amp;'Work DB'!C437)</f>
        <v>0</v>
      </c>
      <c r="AL437" s="28"/>
      <c r="AM437" s="29"/>
      <c r="AN437" s="31"/>
      <c r="AO437" s="28"/>
      <c r="AP437" s="29"/>
      <c r="AQ437" s="29"/>
      <c r="AR437" s="30"/>
      <c r="AS437" s="28"/>
      <c r="AT437" s="29"/>
      <c r="AU437" s="30"/>
      <c r="AV437" s="206"/>
      <c r="AW437" s="29"/>
      <c r="AX437" s="29"/>
      <c r="AY437" s="29"/>
      <c r="AZ437" s="29"/>
      <c r="BA437" s="29"/>
      <c r="BB437" s="29"/>
      <c r="BC437" s="30"/>
      <c r="BD437" s="283"/>
      <c r="BE437" s="283"/>
      <c r="BF437" s="283"/>
      <c r="BG437" s="283"/>
      <c r="BH437" s="32"/>
      <c r="BI437" s="56"/>
      <c r="BJ437" s="509"/>
    </row>
    <row r="438" spans="2:62" s="15" customFormat="1" ht="21" x14ac:dyDescent="0.25">
      <c r="B438" s="47"/>
      <c r="C438" s="20">
        <f t="shared" si="68"/>
        <v>45803</v>
      </c>
      <c r="D438" s="190">
        <f>SUMIFS('Transport-DB'!R:R,'Transport-DB'!C:C,"="&amp;'Work DB'!C438,'Transport-DB'!F:F,"="&amp;'Work DB'!$D$4)</f>
        <v>0</v>
      </c>
      <c r="E438" s="191">
        <f>SUMIFS('Transport-DB'!R:R,'Transport-DB'!C:C,"="&amp;'Work DB'!C438,'Transport-DB'!F:F,"="&amp;'Work DB'!$E$4)</f>
        <v>0</v>
      </c>
      <c r="F438" s="191">
        <f>SUMIFS('Transport-DB'!R:R,'Transport-DB'!C:C,"="&amp;'Work DB'!C438,'Transport-DB'!F:F,"="&amp;'Work DB'!$F$4)</f>
        <v>0</v>
      </c>
      <c r="G438" s="191">
        <f>SUMIFS('Transport-DB'!R:R,'Transport-DB'!C:C,"="&amp;'Work DB'!C438,'Transport-DB'!F:F,"="&amp;'Work DB'!$G$4)</f>
        <v>0</v>
      </c>
      <c r="H438" s="188">
        <f>SUMIFS('Transport-DB'!R:R,'Transport-DB'!C:C,"="&amp;'Work DB'!C438,'Transport-DB'!F:F,"="&amp;'Work DB'!$H$4)</f>
        <v>0</v>
      </c>
      <c r="I438" s="191">
        <f>SUMIFS('Transport-DB'!R:R,'Transport-DB'!C:C,"="&amp;'Work DB'!C438,'Transport-DB'!F:F,"="&amp;'Work DB'!$I$4)</f>
        <v>0</v>
      </c>
      <c r="J438" s="483">
        <f>SUMIFS('Transport-DB'!R:R,'Transport-DB'!C:C,"="&amp;'Work DB'!C438,'Transport-DB'!F:F,"="&amp;'Work DB'!$J$4)</f>
        <v>0</v>
      </c>
      <c r="K438" s="190">
        <f>SUMIFS('Transport-DB'!Q:Q,'Transport-DB'!C:C,"="&amp;'Work DB'!C438,'Transport-DB'!F:F,"="&amp;'Work DB'!$K$4)</f>
        <v>0</v>
      </c>
      <c r="L438" s="191">
        <f>SUMIFS('Transport-DB'!Q:Q,'Transport-DB'!C:C,"="&amp;'Work DB'!C438,'Transport-DB'!F:F,"="&amp;'Work DB'!$L$4)</f>
        <v>0</v>
      </c>
      <c r="M438" s="191">
        <f>SUMIFS('Transport-DB'!Q:Q,'Transport-DB'!C:C,"="&amp;'Work DB'!C438,'Transport-DB'!F:F,"="&amp;'Work DB'!$M$4)</f>
        <v>0</v>
      </c>
      <c r="N438" s="191">
        <f>SUMIFS('Transport-DB'!Q:Q,'Transport-DB'!C:C,"="&amp;'Work DB'!C438,'Transport-DB'!F:F,"="&amp;'Work DB'!$N$4)</f>
        <v>0</v>
      </c>
      <c r="O438" s="191">
        <f>SUMIFS('Transport-DB'!Q:Q,'Transport-DB'!C:C,"="&amp;'Work DB'!C438,'Transport-DB'!F:F,"="&amp;'Work DB'!$O$4)</f>
        <v>0</v>
      </c>
      <c r="P438" s="191">
        <f>SUMIFS('Transport-DB'!Q:Q,'Transport-DB'!C:C,"="&amp;'Work DB'!C438,'Transport-DB'!F:F,"="&amp;'Work DB'!$P$4)</f>
        <v>0</v>
      </c>
      <c r="Q438" s="188">
        <f>SUMIFS('Transport-DB'!Q:Q,'Transport-DB'!C:C,"="&amp;'Work DB'!C438,'Transport-DB'!F:F,"="&amp;'Work DB'!$Q$4)</f>
        <v>0</v>
      </c>
      <c r="R438" s="189">
        <f>SUMIFS('Transport-DB'!Q:Q,'Transport-DB'!C:C,"="&amp;'Work DB'!C438,'Transport-DB'!F:F,"="&amp;'Work DB'!$R$4)</f>
        <v>0</v>
      </c>
      <c r="S438" s="190">
        <f t="shared" si="67"/>
        <v>0</v>
      </c>
      <c r="T438" s="191">
        <f t="shared" si="69"/>
        <v>0</v>
      </c>
      <c r="U438" s="191"/>
      <c r="V438" s="191"/>
      <c r="W438" s="191"/>
      <c r="X438" s="191"/>
      <c r="Y438" s="189"/>
      <c r="Z438" s="283"/>
      <c r="AA438" s="190">
        <f>SUMIFS('Transport-DB'!S:S,'Transport-DB'!C:C,"="&amp;'Work DB'!C438,'Transport-DB'!F:F,"="&amp;'Work DB'!$AA$4)</f>
        <v>0</v>
      </c>
      <c r="AB438" s="191">
        <f>SUMIFS('Transport-DB'!S:S,'Transport-DB'!C:C,"="&amp;'Work DB'!C438,'Transport-DB'!F:F,"="&amp;'Work DB'!$AB$4)</f>
        <v>0</v>
      </c>
      <c r="AC438" s="191">
        <f>SUMIFS('Transport-DB'!S:S,'Transport-DB'!C:C,"="&amp;'Work DB'!C438,'Transport-DB'!F:F,"="&amp;'Work DB'!$AC$4)</f>
        <v>0</v>
      </c>
      <c r="AD438" s="188">
        <f>SUMIFS('Transport-DB'!S:S,'Transport-DB'!C:C,"="&amp;'Work DB'!C438,'Transport-DB'!F:F,"="&amp;'Work DB'!$AD$4)</f>
        <v>0</v>
      </c>
      <c r="AE438" s="188">
        <f>SUMIFS('Transport-DB'!S:S,'Transport-DB'!C:C,"="&amp;'Work DB'!C438,'Transport-DB'!F:F,"="&amp;'Work DB'!$AE$4)</f>
        <v>0</v>
      </c>
      <c r="AF438" s="188">
        <f>SUMIFS('Transport-DB'!S:S,'Transport-DB'!C:C,"="&amp;'Work DB'!C438,'Transport-DB'!F:F,"="&amp;'Work DB'!$AF$4)</f>
        <v>0</v>
      </c>
      <c r="AG438" s="189"/>
      <c r="AH438" s="230">
        <f>SUMIFS('Transport-DB'!T:T,'Transport-DB'!C:C,"="&amp;'Work DB'!C438)</f>
        <v>0</v>
      </c>
      <c r="AI438" s="32"/>
      <c r="AJ438" s="29"/>
      <c r="AK438" s="30">
        <f>SUMIFS(Civil_DB[بتن],Civil_DB[تاریخ],"="&amp;'Work DB'!C438)</f>
        <v>0</v>
      </c>
      <c r="AL438" s="28"/>
      <c r="AM438" s="29"/>
      <c r="AN438" s="31"/>
      <c r="AO438" s="28"/>
      <c r="AP438" s="29"/>
      <c r="AQ438" s="29"/>
      <c r="AR438" s="30"/>
      <c r="AS438" s="28"/>
      <c r="AT438" s="29"/>
      <c r="AU438" s="30"/>
      <c r="AV438" s="206"/>
      <c r="AW438" s="29"/>
      <c r="AX438" s="29"/>
      <c r="AY438" s="29"/>
      <c r="AZ438" s="29"/>
      <c r="BA438" s="29"/>
      <c r="BB438" s="29"/>
      <c r="BC438" s="30"/>
      <c r="BD438" s="283"/>
      <c r="BE438" s="283"/>
      <c r="BF438" s="283"/>
      <c r="BG438" s="283"/>
      <c r="BH438" s="32"/>
      <c r="BI438" s="56"/>
      <c r="BJ438" s="509"/>
    </row>
    <row r="439" spans="2:62" s="15" customFormat="1" ht="21" x14ac:dyDescent="0.25">
      <c r="B439" s="47"/>
      <c r="C439" s="20">
        <f t="shared" si="68"/>
        <v>45804</v>
      </c>
      <c r="D439" s="190">
        <f>SUMIFS('Transport-DB'!R:R,'Transport-DB'!C:C,"="&amp;'Work DB'!C439,'Transport-DB'!F:F,"="&amp;'Work DB'!$D$4)</f>
        <v>0</v>
      </c>
      <c r="E439" s="191">
        <f>SUMIFS('Transport-DB'!R:R,'Transport-DB'!C:C,"="&amp;'Work DB'!C439,'Transport-DB'!F:F,"="&amp;'Work DB'!$E$4)</f>
        <v>0</v>
      </c>
      <c r="F439" s="191">
        <f>SUMIFS('Transport-DB'!R:R,'Transport-DB'!C:C,"="&amp;'Work DB'!C439,'Transport-DB'!F:F,"="&amp;'Work DB'!$F$4)</f>
        <v>0</v>
      </c>
      <c r="G439" s="191">
        <f>SUMIFS('Transport-DB'!R:R,'Transport-DB'!C:C,"="&amp;'Work DB'!C439,'Transport-DB'!F:F,"="&amp;'Work DB'!$G$4)</f>
        <v>0</v>
      </c>
      <c r="H439" s="188">
        <f>SUMIFS('Transport-DB'!R:R,'Transport-DB'!C:C,"="&amp;'Work DB'!C439,'Transport-DB'!F:F,"="&amp;'Work DB'!$H$4)</f>
        <v>0</v>
      </c>
      <c r="I439" s="191">
        <f>SUMIFS('Transport-DB'!R:R,'Transport-DB'!C:C,"="&amp;'Work DB'!C439,'Transport-DB'!F:F,"="&amp;'Work DB'!$I$4)</f>
        <v>0</v>
      </c>
      <c r="J439" s="483">
        <f>SUMIFS('Transport-DB'!R:R,'Transport-DB'!C:C,"="&amp;'Work DB'!C439,'Transport-DB'!F:F,"="&amp;'Work DB'!$J$4)</f>
        <v>0</v>
      </c>
      <c r="K439" s="190">
        <f>SUMIFS('Transport-DB'!Q:Q,'Transport-DB'!C:C,"="&amp;'Work DB'!C439,'Transport-DB'!F:F,"="&amp;'Work DB'!$K$4)</f>
        <v>0</v>
      </c>
      <c r="L439" s="191">
        <f>SUMIFS('Transport-DB'!Q:Q,'Transport-DB'!C:C,"="&amp;'Work DB'!C439,'Transport-DB'!F:F,"="&amp;'Work DB'!$L$4)</f>
        <v>0</v>
      </c>
      <c r="M439" s="191">
        <f>SUMIFS('Transport-DB'!Q:Q,'Transport-DB'!C:C,"="&amp;'Work DB'!C439,'Transport-DB'!F:F,"="&amp;'Work DB'!$M$4)</f>
        <v>0</v>
      </c>
      <c r="N439" s="191">
        <f>SUMIFS('Transport-DB'!Q:Q,'Transport-DB'!C:C,"="&amp;'Work DB'!C439,'Transport-DB'!F:F,"="&amp;'Work DB'!$N$4)</f>
        <v>0</v>
      </c>
      <c r="O439" s="191">
        <f>SUMIFS('Transport-DB'!Q:Q,'Transport-DB'!C:C,"="&amp;'Work DB'!C439,'Transport-DB'!F:F,"="&amp;'Work DB'!$O$4)</f>
        <v>0</v>
      </c>
      <c r="P439" s="191">
        <f>SUMIFS('Transport-DB'!Q:Q,'Transport-DB'!C:C,"="&amp;'Work DB'!C439,'Transport-DB'!F:F,"="&amp;'Work DB'!$P$4)</f>
        <v>0</v>
      </c>
      <c r="Q439" s="188">
        <f>SUMIFS('Transport-DB'!Q:Q,'Transport-DB'!C:C,"="&amp;'Work DB'!C439,'Transport-DB'!F:F,"="&amp;'Work DB'!$Q$4)</f>
        <v>0</v>
      </c>
      <c r="R439" s="189">
        <f>SUMIFS('Transport-DB'!Q:Q,'Transport-DB'!C:C,"="&amp;'Work DB'!C439,'Transport-DB'!F:F,"="&amp;'Work DB'!$R$4)</f>
        <v>0</v>
      </c>
      <c r="S439" s="190">
        <f t="shared" si="67"/>
        <v>0</v>
      </c>
      <c r="T439" s="191">
        <f t="shared" si="69"/>
        <v>0</v>
      </c>
      <c r="U439" s="191"/>
      <c r="V439" s="191"/>
      <c r="W439" s="191"/>
      <c r="X439" s="191"/>
      <c r="Y439" s="189"/>
      <c r="Z439" s="283"/>
      <c r="AA439" s="190">
        <f>SUMIFS('Transport-DB'!S:S,'Transport-DB'!C:C,"="&amp;'Work DB'!C439,'Transport-DB'!F:F,"="&amp;'Work DB'!$AA$4)</f>
        <v>0</v>
      </c>
      <c r="AB439" s="191">
        <f>SUMIFS('Transport-DB'!S:S,'Transport-DB'!C:C,"="&amp;'Work DB'!C439,'Transport-DB'!F:F,"="&amp;'Work DB'!$AB$4)</f>
        <v>0</v>
      </c>
      <c r="AC439" s="191">
        <f>SUMIFS('Transport-DB'!S:S,'Transport-DB'!C:C,"="&amp;'Work DB'!C439,'Transport-DB'!F:F,"="&amp;'Work DB'!$AC$4)</f>
        <v>0</v>
      </c>
      <c r="AD439" s="188">
        <f>SUMIFS('Transport-DB'!S:S,'Transport-DB'!C:C,"="&amp;'Work DB'!C439,'Transport-DB'!F:F,"="&amp;'Work DB'!$AD$4)</f>
        <v>0</v>
      </c>
      <c r="AE439" s="188">
        <f>SUMIFS('Transport-DB'!S:S,'Transport-DB'!C:C,"="&amp;'Work DB'!C439,'Transport-DB'!F:F,"="&amp;'Work DB'!$AE$4)</f>
        <v>0</v>
      </c>
      <c r="AF439" s="188">
        <f>SUMIFS('Transport-DB'!S:S,'Transport-DB'!C:C,"="&amp;'Work DB'!C439,'Transport-DB'!F:F,"="&amp;'Work DB'!$AF$4)</f>
        <v>0</v>
      </c>
      <c r="AG439" s="189"/>
      <c r="AH439" s="230">
        <f>SUMIFS('Transport-DB'!T:T,'Transport-DB'!C:C,"="&amp;'Work DB'!C439)</f>
        <v>0</v>
      </c>
      <c r="AI439" s="32"/>
      <c r="AJ439" s="29"/>
      <c r="AK439" s="30">
        <f>SUMIFS(Civil_DB[بتن],Civil_DB[تاریخ],"="&amp;'Work DB'!C439)</f>
        <v>0</v>
      </c>
      <c r="AL439" s="28"/>
      <c r="AM439" s="29"/>
      <c r="AN439" s="31"/>
      <c r="AO439" s="28"/>
      <c r="AP439" s="29"/>
      <c r="AQ439" s="29"/>
      <c r="AR439" s="30"/>
      <c r="AS439" s="28"/>
      <c r="AT439" s="29"/>
      <c r="AU439" s="30"/>
      <c r="AV439" s="206"/>
      <c r="AW439" s="29"/>
      <c r="AX439" s="29"/>
      <c r="AY439" s="29"/>
      <c r="AZ439" s="29"/>
      <c r="BA439" s="29"/>
      <c r="BB439" s="29"/>
      <c r="BC439" s="30"/>
      <c r="BD439" s="283"/>
      <c r="BE439" s="283"/>
      <c r="BF439" s="283"/>
      <c r="BG439" s="283"/>
      <c r="BH439" s="32"/>
      <c r="BI439" s="56"/>
      <c r="BJ439" s="509"/>
    </row>
    <row r="440" spans="2:62" s="15" customFormat="1" ht="21" x14ac:dyDescent="0.25">
      <c r="B440" s="47"/>
      <c r="C440" s="20">
        <f t="shared" si="68"/>
        <v>45805</v>
      </c>
      <c r="D440" s="190">
        <f>SUMIFS('Transport-DB'!R:R,'Transport-DB'!C:C,"="&amp;'Work DB'!C440,'Transport-DB'!F:F,"="&amp;'Work DB'!$D$4)</f>
        <v>0</v>
      </c>
      <c r="E440" s="191">
        <f>SUMIFS('Transport-DB'!R:R,'Transport-DB'!C:C,"="&amp;'Work DB'!C440,'Transport-DB'!F:F,"="&amp;'Work DB'!$E$4)</f>
        <v>0</v>
      </c>
      <c r="F440" s="191">
        <f>SUMIFS('Transport-DB'!R:R,'Transport-DB'!C:C,"="&amp;'Work DB'!C440,'Transport-DB'!F:F,"="&amp;'Work DB'!$F$4)</f>
        <v>0</v>
      </c>
      <c r="G440" s="191">
        <f>SUMIFS('Transport-DB'!R:R,'Transport-DB'!C:C,"="&amp;'Work DB'!C440,'Transport-DB'!F:F,"="&amp;'Work DB'!$G$4)</f>
        <v>0</v>
      </c>
      <c r="H440" s="188">
        <f>SUMIFS('Transport-DB'!R:R,'Transport-DB'!C:C,"="&amp;'Work DB'!C440,'Transport-DB'!F:F,"="&amp;'Work DB'!$H$4)</f>
        <v>0</v>
      </c>
      <c r="I440" s="191">
        <f>SUMIFS('Transport-DB'!R:R,'Transport-DB'!C:C,"="&amp;'Work DB'!C440,'Transport-DB'!F:F,"="&amp;'Work DB'!$I$4)</f>
        <v>0</v>
      </c>
      <c r="J440" s="483">
        <f>SUMIFS('Transport-DB'!R:R,'Transport-DB'!C:C,"="&amp;'Work DB'!C440,'Transport-DB'!F:F,"="&amp;'Work DB'!$J$4)</f>
        <v>0</v>
      </c>
      <c r="K440" s="190">
        <f>SUMIFS('Transport-DB'!Q:Q,'Transport-DB'!C:C,"="&amp;'Work DB'!C440,'Transport-DB'!F:F,"="&amp;'Work DB'!$K$4)</f>
        <v>0</v>
      </c>
      <c r="L440" s="191">
        <f>SUMIFS('Transport-DB'!Q:Q,'Transport-DB'!C:C,"="&amp;'Work DB'!C440,'Transport-DB'!F:F,"="&amp;'Work DB'!$L$4)</f>
        <v>0</v>
      </c>
      <c r="M440" s="191">
        <f>SUMIFS('Transport-DB'!Q:Q,'Transport-DB'!C:C,"="&amp;'Work DB'!C440,'Transport-DB'!F:F,"="&amp;'Work DB'!$M$4)</f>
        <v>0</v>
      </c>
      <c r="N440" s="191">
        <f>SUMIFS('Transport-DB'!Q:Q,'Transport-DB'!C:C,"="&amp;'Work DB'!C440,'Transport-DB'!F:F,"="&amp;'Work DB'!$N$4)</f>
        <v>0</v>
      </c>
      <c r="O440" s="191">
        <f>SUMIFS('Transport-DB'!Q:Q,'Transport-DB'!C:C,"="&amp;'Work DB'!C440,'Transport-DB'!F:F,"="&amp;'Work DB'!$O$4)</f>
        <v>0</v>
      </c>
      <c r="P440" s="191">
        <f>SUMIFS('Transport-DB'!Q:Q,'Transport-DB'!C:C,"="&amp;'Work DB'!C440,'Transport-DB'!F:F,"="&amp;'Work DB'!$P$4)</f>
        <v>0</v>
      </c>
      <c r="Q440" s="188">
        <f>SUMIFS('Transport-DB'!Q:Q,'Transport-DB'!C:C,"="&amp;'Work DB'!C440,'Transport-DB'!F:F,"="&amp;'Work DB'!$Q$4)</f>
        <v>0</v>
      </c>
      <c r="R440" s="189">
        <f>SUMIFS('Transport-DB'!Q:Q,'Transport-DB'!C:C,"="&amp;'Work DB'!C440,'Transport-DB'!F:F,"="&amp;'Work DB'!$R$4)</f>
        <v>0</v>
      </c>
      <c r="S440" s="190">
        <f t="shared" si="67"/>
        <v>0</v>
      </c>
      <c r="T440" s="191">
        <f t="shared" si="69"/>
        <v>0</v>
      </c>
      <c r="U440" s="191"/>
      <c r="V440" s="191"/>
      <c r="W440" s="191"/>
      <c r="X440" s="191"/>
      <c r="Y440" s="189"/>
      <c r="Z440" s="283"/>
      <c r="AA440" s="190">
        <f>SUMIFS('Transport-DB'!S:S,'Transport-DB'!C:C,"="&amp;'Work DB'!C440,'Transport-DB'!F:F,"="&amp;'Work DB'!$AA$4)</f>
        <v>0</v>
      </c>
      <c r="AB440" s="191">
        <f>SUMIFS('Transport-DB'!S:S,'Transport-DB'!C:C,"="&amp;'Work DB'!C440,'Transport-DB'!F:F,"="&amp;'Work DB'!$AB$4)</f>
        <v>0</v>
      </c>
      <c r="AC440" s="191">
        <f>SUMIFS('Transport-DB'!S:S,'Transport-DB'!C:C,"="&amp;'Work DB'!C440,'Transport-DB'!F:F,"="&amp;'Work DB'!$AC$4)</f>
        <v>0</v>
      </c>
      <c r="AD440" s="188">
        <f>SUMIFS('Transport-DB'!S:S,'Transport-DB'!C:C,"="&amp;'Work DB'!C440,'Transport-DB'!F:F,"="&amp;'Work DB'!$AD$4)</f>
        <v>0</v>
      </c>
      <c r="AE440" s="188">
        <f>SUMIFS('Transport-DB'!S:S,'Transport-DB'!C:C,"="&amp;'Work DB'!C440,'Transport-DB'!F:F,"="&amp;'Work DB'!$AE$4)</f>
        <v>0</v>
      </c>
      <c r="AF440" s="188">
        <f>SUMIFS('Transport-DB'!S:S,'Transport-DB'!C:C,"="&amp;'Work DB'!C440,'Transport-DB'!F:F,"="&amp;'Work DB'!$AF$4)</f>
        <v>0</v>
      </c>
      <c r="AG440" s="189"/>
      <c r="AH440" s="230">
        <f>SUMIFS('Transport-DB'!T:T,'Transport-DB'!C:C,"="&amp;'Work DB'!C440)</f>
        <v>0</v>
      </c>
      <c r="AI440" s="32"/>
      <c r="AJ440" s="29"/>
      <c r="AK440" s="30">
        <f>SUMIFS(Civil_DB[بتن],Civil_DB[تاریخ],"="&amp;'Work DB'!C440)</f>
        <v>0</v>
      </c>
      <c r="AL440" s="28"/>
      <c r="AM440" s="29"/>
      <c r="AN440" s="31"/>
      <c r="AO440" s="28"/>
      <c r="AP440" s="29"/>
      <c r="AQ440" s="29"/>
      <c r="AR440" s="30"/>
      <c r="AS440" s="28"/>
      <c r="AT440" s="29"/>
      <c r="AU440" s="30"/>
      <c r="AV440" s="206"/>
      <c r="AW440" s="29"/>
      <c r="AX440" s="29"/>
      <c r="AY440" s="29"/>
      <c r="AZ440" s="29"/>
      <c r="BA440" s="29"/>
      <c r="BB440" s="29"/>
      <c r="BC440" s="30"/>
      <c r="BD440" s="283"/>
      <c r="BE440" s="283"/>
      <c r="BF440" s="283"/>
      <c r="BG440" s="283"/>
      <c r="BH440" s="32"/>
      <c r="BI440" s="56"/>
      <c r="BJ440" s="509"/>
    </row>
    <row r="441" spans="2:62" s="15" customFormat="1" ht="21" x14ac:dyDescent="0.25">
      <c r="B441" s="47"/>
      <c r="C441" s="20">
        <f t="shared" si="68"/>
        <v>45806</v>
      </c>
      <c r="D441" s="190">
        <f>SUMIFS('Transport-DB'!R:R,'Transport-DB'!C:C,"="&amp;'Work DB'!C441,'Transport-DB'!F:F,"="&amp;'Work DB'!$D$4)</f>
        <v>0</v>
      </c>
      <c r="E441" s="191">
        <f>SUMIFS('Transport-DB'!R:R,'Transport-DB'!C:C,"="&amp;'Work DB'!C441,'Transport-DB'!F:F,"="&amp;'Work DB'!$E$4)</f>
        <v>0</v>
      </c>
      <c r="F441" s="191">
        <f>SUMIFS('Transport-DB'!R:R,'Transport-DB'!C:C,"="&amp;'Work DB'!C441,'Transport-DB'!F:F,"="&amp;'Work DB'!$F$4)</f>
        <v>0</v>
      </c>
      <c r="G441" s="191">
        <f>SUMIFS('Transport-DB'!R:R,'Transport-DB'!C:C,"="&amp;'Work DB'!C441,'Transport-DB'!F:F,"="&amp;'Work DB'!$G$4)</f>
        <v>0</v>
      </c>
      <c r="H441" s="188">
        <f>SUMIFS('Transport-DB'!R:R,'Transport-DB'!C:C,"="&amp;'Work DB'!C441,'Transport-DB'!F:F,"="&amp;'Work DB'!$H$4)</f>
        <v>0</v>
      </c>
      <c r="I441" s="191">
        <f>SUMIFS('Transport-DB'!R:R,'Transport-DB'!C:C,"="&amp;'Work DB'!C441,'Transport-DB'!F:F,"="&amp;'Work DB'!$I$4)</f>
        <v>0</v>
      </c>
      <c r="J441" s="483">
        <f>SUMIFS('Transport-DB'!R:R,'Transport-DB'!C:C,"="&amp;'Work DB'!C441,'Transport-DB'!F:F,"="&amp;'Work DB'!$J$4)</f>
        <v>0</v>
      </c>
      <c r="K441" s="190">
        <f>SUMIFS('Transport-DB'!Q:Q,'Transport-DB'!C:C,"="&amp;'Work DB'!C441,'Transport-DB'!F:F,"="&amp;'Work DB'!$K$4)</f>
        <v>0</v>
      </c>
      <c r="L441" s="191">
        <f>SUMIFS('Transport-DB'!Q:Q,'Transport-DB'!C:C,"="&amp;'Work DB'!C441,'Transport-DB'!F:F,"="&amp;'Work DB'!$L$4)</f>
        <v>0</v>
      </c>
      <c r="M441" s="191">
        <f>SUMIFS('Transport-DB'!Q:Q,'Transport-DB'!C:C,"="&amp;'Work DB'!C441,'Transport-DB'!F:F,"="&amp;'Work DB'!$M$4)</f>
        <v>0</v>
      </c>
      <c r="N441" s="191">
        <f>SUMIFS('Transport-DB'!Q:Q,'Transport-DB'!C:C,"="&amp;'Work DB'!C441,'Transport-DB'!F:F,"="&amp;'Work DB'!$N$4)</f>
        <v>0</v>
      </c>
      <c r="O441" s="191">
        <f>SUMIFS('Transport-DB'!Q:Q,'Transport-DB'!C:C,"="&amp;'Work DB'!C441,'Transport-DB'!F:F,"="&amp;'Work DB'!$O$4)</f>
        <v>0</v>
      </c>
      <c r="P441" s="191">
        <f>SUMIFS('Transport-DB'!Q:Q,'Transport-DB'!C:C,"="&amp;'Work DB'!C441,'Transport-DB'!F:F,"="&amp;'Work DB'!$P$4)</f>
        <v>0</v>
      </c>
      <c r="Q441" s="188">
        <f>SUMIFS('Transport-DB'!Q:Q,'Transport-DB'!C:C,"="&amp;'Work DB'!C441,'Transport-DB'!F:F,"="&amp;'Work DB'!$Q$4)</f>
        <v>0</v>
      </c>
      <c r="R441" s="189">
        <f>SUMIFS('Transport-DB'!Q:Q,'Transport-DB'!C:C,"="&amp;'Work DB'!C441,'Transport-DB'!F:F,"="&amp;'Work DB'!$R$4)</f>
        <v>0</v>
      </c>
      <c r="S441" s="190">
        <f t="shared" si="67"/>
        <v>0</v>
      </c>
      <c r="T441" s="191">
        <f t="shared" si="69"/>
        <v>0</v>
      </c>
      <c r="U441" s="191"/>
      <c r="V441" s="191"/>
      <c r="W441" s="191"/>
      <c r="X441" s="191"/>
      <c r="Y441" s="189"/>
      <c r="Z441" s="283"/>
      <c r="AA441" s="190">
        <f>SUMIFS('Transport-DB'!S:S,'Transport-DB'!C:C,"="&amp;'Work DB'!C441,'Transport-DB'!F:F,"="&amp;'Work DB'!$AA$4)</f>
        <v>0</v>
      </c>
      <c r="AB441" s="191">
        <f>SUMIFS('Transport-DB'!S:S,'Transport-DB'!C:C,"="&amp;'Work DB'!C441,'Transport-DB'!F:F,"="&amp;'Work DB'!$AB$4)</f>
        <v>0</v>
      </c>
      <c r="AC441" s="191">
        <f>SUMIFS('Transport-DB'!S:S,'Transport-DB'!C:C,"="&amp;'Work DB'!C441,'Transport-DB'!F:F,"="&amp;'Work DB'!$AC$4)</f>
        <v>0</v>
      </c>
      <c r="AD441" s="188">
        <f>SUMIFS('Transport-DB'!S:S,'Transport-DB'!C:C,"="&amp;'Work DB'!C441,'Transport-DB'!F:F,"="&amp;'Work DB'!$AD$4)</f>
        <v>0</v>
      </c>
      <c r="AE441" s="188">
        <f>SUMIFS('Transport-DB'!S:S,'Transport-DB'!C:C,"="&amp;'Work DB'!C441,'Transport-DB'!F:F,"="&amp;'Work DB'!$AE$4)</f>
        <v>0</v>
      </c>
      <c r="AF441" s="188">
        <f>SUMIFS('Transport-DB'!S:S,'Transport-DB'!C:C,"="&amp;'Work DB'!C441,'Transport-DB'!F:F,"="&amp;'Work DB'!$AF$4)</f>
        <v>0</v>
      </c>
      <c r="AG441" s="189"/>
      <c r="AH441" s="230">
        <f>SUMIFS('Transport-DB'!T:T,'Transport-DB'!C:C,"="&amp;'Work DB'!C441)</f>
        <v>0</v>
      </c>
      <c r="AI441" s="32"/>
      <c r="AJ441" s="29"/>
      <c r="AK441" s="30">
        <f>SUMIFS(Civil_DB[بتن],Civil_DB[تاریخ],"="&amp;'Work DB'!C441)</f>
        <v>0</v>
      </c>
      <c r="AL441" s="28"/>
      <c r="AM441" s="29"/>
      <c r="AN441" s="31"/>
      <c r="AO441" s="28"/>
      <c r="AP441" s="29"/>
      <c r="AQ441" s="29"/>
      <c r="AR441" s="30"/>
      <c r="AS441" s="28"/>
      <c r="AT441" s="29"/>
      <c r="AU441" s="30"/>
      <c r="AV441" s="206"/>
      <c r="AW441" s="29"/>
      <c r="AX441" s="29"/>
      <c r="AY441" s="29"/>
      <c r="AZ441" s="29"/>
      <c r="BA441" s="29"/>
      <c r="BB441" s="29"/>
      <c r="BC441" s="30"/>
      <c r="BD441" s="283"/>
      <c r="BE441" s="283"/>
      <c r="BF441" s="283"/>
      <c r="BG441" s="283"/>
      <c r="BH441" s="32"/>
      <c r="BI441" s="56"/>
      <c r="BJ441" s="509"/>
    </row>
    <row r="442" spans="2:62" s="15" customFormat="1" ht="21" x14ac:dyDescent="0.25">
      <c r="B442" s="47"/>
      <c r="C442" s="20">
        <f t="shared" si="68"/>
        <v>45807</v>
      </c>
      <c r="D442" s="190">
        <f>SUMIFS('Transport-DB'!R:R,'Transport-DB'!C:C,"="&amp;'Work DB'!C442,'Transport-DB'!F:F,"="&amp;'Work DB'!$D$4)</f>
        <v>0</v>
      </c>
      <c r="E442" s="191">
        <f>SUMIFS('Transport-DB'!R:R,'Transport-DB'!C:C,"="&amp;'Work DB'!C442,'Transport-DB'!F:F,"="&amp;'Work DB'!$E$4)</f>
        <v>0</v>
      </c>
      <c r="F442" s="191">
        <f>SUMIFS('Transport-DB'!R:R,'Transport-DB'!C:C,"="&amp;'Work DB'!C442,'Transport-DB'!F:F,"="&amp;'Work DB'!$F$4)</f>
        <v>0</v>
      </c>
      <c r="G442" s="191">
        <f>SUMIFS('Transport-DB'!R:R,'Transport-DB'!C:C,"="&amp;'Work DB'!C442,'Transport-DB'!F:F,"="&amp;'Work DB'!$G$4)</f>
        <v>0</v>
      </c>
      <c r="H442" s="188">
        <f>SUMIFS('Transport-DB'!R:R,'Transport-DB'!C:C,"="&amp;'Work DB'!C442,'Transport-DB'!F:F,"="&amp;'Work DB'!$H$4)</f>
        <v>0</v>
      </c>
      <c r="I442" s="191">
        <f>SUMIFS('Transport-DB'!R:R,'Transport-DB'!C:C,"="&amp;'Work DB'!C442,'Transport-DB'!F:F,"="&amp;'Work DB'!$I$4)</f>
        <v>0</v>
      </c>
      <c r="J442" s="483">
        <f>SUMIFS('Transport-DB'!R:R,'Transport-DB'!C:C,"="&amp;'Work DB'!C442,'Transport-DB'!F:F,"="&amp;'Work DB'!$J$4)</f>
        <v>0</v>
      </c>
      <c r="K442" s="190">
        <f>SUMIFS('Transport-DB'!Q:Q,'Transport-DB'!C:C,"="&amp;'Work DB'!C442,'Transport-DB'!F:F,"="&amp;'Work DB'!$K$4)</f>
        <v>0</v>
      </c>
      <c r="L442" s="191">
        <f>SUMIFS('Transport-DB'!Q:Q,'Transport-DB'!C:C,"="&amp;'Work DB'!C442,'Transport-DB'!F:F,"="&amp;'Work DB'!$L$4)</f>
        <v>0</v>
      </c>
      <c r="M442" s="191">
        <f>SUMIFS('Transport-DB'!Q:Q,'Transport-DB'!C:C,"="&amp;'Work DB'!C442,'Transport-DB'!F:F,"="&amp;'Work DB'!$M$4)</f>
        <v>0</v>
      </c>
      <c r="N442" s="191">
        <f>SUMIFS('Transport-DB'!Q:Q,'Transport-DB'!C:C,"="&amp;'Work DB'!C442,'Transport-DB'!F:F,"="&amp;'Work DB'!$N$4)</f>
        <v>0</v>
      </c>
      <c r="O442" s="191">
        <f>SUMIFS('Transport-DB'!Q:Q,'Transport-DB'!C:C,"="&amp;'Work DB'!C442,'Transport-DB'!F:F,"="&amp;'Work DB'!$O$4)</f>
        <v>0</v>
      </c>
      <c r="P442" s="191">
        <f>SUMIFS('Transport-DB'!Q:Q,'Transport-DB'!C:C,"="&amp;'Work DB'!C442,'Transport-DB'!F:F,"="&amp;'Work DB'!$P$4)</f>
        <v>0</v>
      </c>
      <c r="Q442" s="188">
        <f>SUMIFS('Transport-DB'!Q:Q,'Transport-DB'!C:C,"="&amp;'Work DB'!C442,'Transport-DB'!F:F,"="&amp;'Work DB'!$Q$4)</f>
        <v>0</v>
      </c>
      <c r="R442" s="189">
        <f>SUMIFS('Transport-DB'!Q:Q,'Transport-DB'!C:C,"="&amp;'Work DB'!C442,'Transport-DB'!F:F,"="&amp;'Work DB'!$R$4)</f>
        <v>0</v>
      </c>
      <c r="S442" s="190">
        <f t="shared" si="67"/>
        <v>0</v>
      </c>
      <c r="T442" s="191">
        <f t="shared" si="69"/>
        <v>0</v>
      </c>
      <c r="U442" s="191"/>
      <c r="V442" s="191"/>
      <c r="W442" s="191"/>
      <c r="X442" s="191"/>
      <c r="Y442" s="189"/>
      <c r="Z442" s="283"/>
      <c r="AA442" s="190">
        <f>SUMIFS('Transport-DB'!S:S,'Transport-DB'!C:C,"="&amp;'Work DB'!C442,'Transport-DB'!F:F,"="&amp;'Work DB'!$AA$4)</f>
        <v>0</v>
      </c>
      <c r="AB442" s="191">
        <f>SUMIFS('Transport-DB'!S:S,'Transport-DB'!C:C,"="&amp;'Work DB'!C442,'Transport-DB'!F:F,"="&amp;'Work DB'!$AB$4)</f>
        <v>0</v>
      </c>
      <c r="AC442" s="191">
        <f>SUMIFS('Transport-DB'!S:S,'Transport-DB'!C:C,"="&amp;'Work DB'!C442,'Transport-DB'!F:F,"="&amp;'Work DB'!$AC$4)</f>
        <v>0</v>
      </c>
      <c r="AD442" s="188">
        <f>SUMIFS('Transport-DB'!S:S,'Transport-DB'!C:C,"="&amp;'Work DB'!C442,'Transport-DB'!F:F,"="&amp;'Work DB'!$AD$4)</f>
        <v>0</v>
      </c>
      <c r="AE442" s="188">
        <f>SUMIFS('Transport-DB'!S:S,'Transport-DB'!C:C,"="&amp;'Work DB'!C442,'Transport-DB'!F:F,"="&amp;'Work DB'!$AE$4)</f>
        <v>0</v>
      </c>
      <c r="AF442" s="188">
        <f>SUMIFS('Transport-DB'!S:S,'Transport-DB'!C:C,"="&amp;'Work DB'!C442,'Transport-DB'!F:F,"="&amp;'Work DB'!$AF$4)</f>
        <v>0</v>
      </c>
      <c r="AG442" s="189"/>
      <c r="AH442" s="230">
        <f>SUMIFS('Transport-DB'!T:T,'Transport-DB'!C:C,"="&amp;'Work DB'!C442)</f>
        <v>0</v>
      </c>
      <c r="AI442" s="32"/>
      <c r="AJ442" s="29"/>
      <c r="AK442" s="30">
        <f>SUMIFS(Civil_DB[بتن],Civil_DB[تاریخ],"="&amp;'Work DB'!C442)</f>
        <v>0</v>
      </c>
      <c r="AL442" s="28"/>
      <c r="AM442" s="29"/>
      <c r="AN442" s="31"/>
      <c r="AO442" s="28"/>
      <c r="AP442" s="29"/>
      <c r="AQ442" s="29"/>
      <c r="AR442" s="30"/>
      <c r="AS442" s="28"/>
      <c r="AT442" s="29"/>
      <c r="AU442" s="30"/>
      <c r="AV442" s="206"/>
      <c r="AW442" s="29"/>
      <c r="AX442" s="29"/>
      <c r="AY442" s="29"/>
      <c r="AZ442" s="29"/>
      <c r="BA442" s="29"/>
      <c r="BB442" s="29"/>
      <c r="BC442" s="30"/>
      <c r="BD442" s="283"/>
      <c r="BE442" s="283"/>
      <c r="BF442" s="283"/>
      <c r="BG442" s="283"/>
      <c r="BH442" s="32"/>
      <c r="BI442" s="56"/>
      <c r="BJ442" s="509"/>
    </row>
    <row r="443" spans="2:62" s="15" customFormat="1" ht="21" x14ac:dyDescent="0.25">
      <c r="B443" s="47"/>
      <c r="C443" s="20">
        <f t="shared" si="68"/>
        <v>45808</v>
      </c>
      <c r="D443" s="190">
        <f>SUMIFS('Transport-DB'!R:R,'Transport-DB'!C:C,"="&amp;'Work DB'!C443,'Transport-DB'!F:F,"="&amp;'Work DB'!$D$4)</f>
        <v>0</v>
      </c>
      <c r="E443" s="191">
        <f>SUMIFS('Transport-DB'!R:R,'Transport-DB'!C:C,"="&amp;'Work DB'!C443,'Transport-DB'!F:F,"="&amp;'Work DB'!$E$4)</f>
        <v>0</v>
      </c>
      <c r="F443" s="191">
        <f>SUMIFS('Transport-DB'!R:R,'Transport-DB'!C:C,"="&amp;'Work DB'!C443,'Transport-DB'!F:F,"="&amp;'Work DB'!$F$4)</f>
        <v>0</v>
      </c>
      <c r="G443" s="191">
        <f>SUMIFS('Transport-DB'!R:R,'Transport-DB'!C:C,"="&amp;'Work DB'!C443,'Transport-DB'!F:F,"="&amp;'Work DB'!$G$4)</f>
        <v>0</v>
      </c>
      <c r="H443" s="188">
        <f>SUMIFS('Transport-DB'!R:R,'Transport-DB'!C:C,"="&amp;'Work DB'!C443,'Transport-DB'!F:F,"="&amp;'Work DB'!$H$4)</f>
        <v>0</v>
      </c>
      <c r="I443" s="191">
        <f>SUMIFS('Transport-DB'!R:R,'Transport-DB'!C:C,"="&amp;'Work DB'!C443,'Transport-DB'!F:F,"="&amp;'Work DB'!$I$4)</f>
        <v>0</v>
      </c>
      <c r="J443" s="483">
        <f>SUMIFS('Transport-DB'!R:R,'Transport-DB'!C:C,"="&amp;'Work DB'!C443,'Transport-DB'!F:F,"="&amp;'Work DB'!$J$4)</f>
        <v>0</v>
      </c>
      <c r="K443" s="190">
        <f>SUMIFS('Transport-DB'!Q:Q,'Transport-DB'!C:C,"="&amp;'Work DB'!C443,'Transport-DB'!F:F,"="&amp;'Work DB'!$K$4)</f>
        <v>0</v>
      </c>
      <c r="L443" s="191">
        <f>SUMIFS('Transport-DB'!Q:Q,'Transport-DB'!C:C,"="&amp;'Work DB'!C443,'Transport-DB'!F:F,"="&amp;'Work DB'!$L$4)</f>
        <v>0</v>
      </c>
      <c r="M443" s="191">
        <f>SUMIFS('Transport-DB'!Q:Q,'Transport-DB'!C:C,"="&amp;'Work DB'!C443,'Transport-DB'!F:F,"="&amp;'Work DB'!$M$4)</f>
        <v>0</v>
      </c>
      <c r="N443" s="191">
        <f>SUMIFS('Transport-DB'!Q:Q,'Transport-DB'!C:C,"="&amp;'Work DB'!C443,'Transport-DB'!F:F,"="&amp;'Work DB'!$N$4)</f>
        <v>0</v>
      </c>
      <c r="O443" s="191">
        <f>SUMIFS('Transport-DB'!Q:Q,'Transport-DB'!C:C,"="&amp;'Work DB'!C443,'Transport-DB'!F:F,"="&amp;'Work DB'!$O$4)</f>
        <v>0</v>
      </c>
      <c r="P443" s="191">
        <f>SUMIFS('Transport-DB'!Q:Q,'Transport-DB'!C:C,"="&amp;'Work DB'!C443,'Transport-DB'!F:F,"="&amp;'Work DB'!$P$4)</f>
        <v>0</v>
      </c>
      <c r="Q443" s="188">
        <f>SUMIFS('Transport-DB'!Q:Q,'Transport-DB'!C:C,"="&amp;'Work DB'!C443,'Transport-DB'!F:F,"="&amp;'Work DB'!$Q$4)</f>
        <v>0</v>
      </c>
      <c r="R443" s="189">
        <f>SUMIFS('Transport-DB'!Q:Q,'Transport-DB'!C:C,"="&amp;'Work DB'!C443,'Transport-DB'!F:F,"="&amp;'Work DB'!$R$4)</f>
        <v>0</v>
      </c>
      <c r="S443" s="190">
        <f t="shared" si="67"/>
        <v>0</v>
      </c>
      <c r="T443" s="191">
        <f t="shared" si="69"/>
        <v>0</v>
      </c>
      <c r="U443" s="191"/>
      <c r="V443" s="191"/>
      <c r="W443" s="191"/>
      <c r="X443" s="191"/>
      <c r="Y443" s="189"/>
      <c r="Z443" s="283"/>
      <c r="AA443" s="190">
        <f>SUMIFS('Transport-DB'!S:S,'Transport-DB'!C:C,"="&amp;'Work DB'!C443,'Transport-DB'!F:F,"="&amp;'Work DB'!$AA$4)</f>
        <v>0</v>
      </c>
      <c r="AB443" s="191">
        <f>SUMIFS('Transport-DB'!S:S,'Transport-DB'!C:C,"="&amp;'Work DB'!C443,'Transport-DB'!F:F,"="&amp;'Work DB'!$AB$4)</f>
        <v>0</v>
      </c>
      <c r="AC443" s="191">
        <f>SUMIFS('Transport-DB'!S:S,'Transport-DB'!C:C,"="&amp;'Work DB'!C443,'Transport-DB'!F:F,"="&amp;'Work DB'!$AC$4)</f>
        <v>0</v>
      </c>
      <c r="AD443" s="188">
        <f>SUMIFS('Transport-DB'!S:S,'Transport-DB'!C:C,"="&amp;'Work DB'!C443,'Transport-DB'!F:F,"="&amp;'Work DB'!$AD$4)</f>
        <v>0</v>
      </c>
      <c r="AE443" s="188">
        <f>SUMIFS('Transport-DB'!S:S,'Transport-DB'!C:C,"="&amp;'Work DB'!C443,'Transport-DB'!F:F,"="&amp;'Work DB'!$AE$4)</f>
        <v>0</v>
      </c>
      <c r="AF443" s="188">
        <f>SUMIFS('Transport-DB'!S:S,'Transport-DB'!C:C,"="&amp;'Work DB'!C443,'Transport-DB'!F:F,"="&amp;'Work DB'!$AF$4)</f>
        <v>0</v>
      </c>
      <c r="AG443" s="189"/>
      <c r="AH443" s="230">
        <f>SUMIFS('Transport-DB'!T:T,'Transport-DB'!C:C,"="&amp;'Work DB'!C443)</f>
        <v>0</v>
      </c>
      <c r="AI443" s="32"/>
      <c r="AJ443" s="29"/>
      <c r="AK443" s="30">
        <f>SUMIFS(Civil_DB[بتن],Civil_DB[تاریخ],"="&amp;'Work DB'!C443)</f>
        <v>0</v>
      </c>
      <c r="AL443" s="28"/>
      <c r="AM443" s="29"/>
      <c r="AN443" s="31"/>
      <c r="AO443" s="28"/>
      <c r="AP443" s="29"/>
      <c r="AQ443" s="29"/>
      <c r="AR443" s="30"/>
      <c r="AS443" s="28"/>
      <c r="AT443" s="29"/>
      <c r="AU443" s="30"/>
      <c r="AV443" s="206"/>
      <c r="AW443" s="29"/>
      <c r="AX443" s="29"/>
      <c r="AY443" s="29"/>
      <c r="AZ443" s="29"/>
      <c r="BA443" s="29"/>
      <c r="BB443" s="29"/>
      <c r="BC443" s="30"/>
      <c r="BD443" s="283"/>
      <c r="BE443" s="283"/>
      <c r="BF443" s="283"/>
      <c r="BG443" s="283"/>
      <c r="BH443" s="32"/>
      <c r="BI443" s="56"/>
      <c r="BJ443" s="509"/>
    </row>
    <row r="444" spans="2:62" s="15" customFormat="1" ht="21" x14ac:dyDescent="0.25">
      <c r="B444" s="47"/>
      <c r="C444" s="20">
        <f t="shared" si="68"/>
        <v>45809</v>
      </c>
      <c r="D444" s="190">
        <f>SUMIFS('Transport-DB'!R:R,'Transport-DB'!C:C,"="&amp;'Work DB'!C444,'Transport-DB'!F:F,"="&amp;'Work DB'!$D$4)</f>
        <v>0</v>
      </c>
      <c r="E444" s="191">
        <f>SUMIFS('Transport-DB'!R:R,'Transport-DB'!C:C,"="&amp;'Work DB'!C444,'Transport-DB'!F:F,"="&amp;'Work DB'!$E$4)</f>
        <v>0</v>
      </c>
      <c r="F444" s="191">
        <f>SUMIFS('Transport-DB'!R:R,'Transport-DB'!C:C,"="&amp;'Work DB'!C444,'Transport-DB'!F:F,"="&amp;'Work DB'!$F$4)</f>
        <v>0</v>
      </c>
      <c r="G444" s="191">
        <f>SUMIFS('Transport-DB'!R:R,'Transport-DB'!C:C,"="&amp;'Work DB'!C444,'Transport-DB'!F:F,"="&amp;'Work DB'!$G$4)</f>
        <v>0</v>
      </c>
      <c r="H444" s="188">
        <f>SUMIFS('Transport-DB'!R:R,'Transport-DB'!C:C,"="&amp;'Work DB'!C444,'Transport-DB'!F:F,"="&amp;'Work DB'!$H$4)</f>
        <v>0</v>
      </c>
      <c r="I444" s="191">
        <f>SUMIFS('Transport-DB'!R:R,'Transport-DB'!C:C,"="&amp;'Work DB'!C444,'Transport-DB'!F:F,"="&amp;'Work DB'!$I$4)</f>
        <v>0</v>
      </c>
      <c r="J444" s="483">
        <f>SUMIFS('Transport-DB'!R:R,'Transport-DB'!C:C,"="&amp;'Work DB'!C444,'Transport-DB'!F:F,"="&amp;'Work DB'!$J$4)</f>
        <v>0</v>
      </c>
      <c r="K444" s="190">
        <f>SUMIFS('Transport-DB'!Q:Q,'Transport-DB'!C:C,"="&amp;'Work DB'!C444,'Transport-DB'!F:F,"="&amp;'Work DB'!$K$4)</f>
        <v>0</v>
      </c>
      <c r="L444" s="191">
        <f>SUMIFS('Transport-DB'!Q:Q,'Transport-DB'!C:C,"="&amp;'Work DB'!C444,'Transport-DB'!F:F,"="&amp;'Work DB'!$L$4)</f>
        <v>0</v>
      </c>
      <c r="M444" s="191">
        <f>SUMIFS('Transport-DB'!Q:Q,'Transport-DB'!C:C,"="&amp;'Work DB'!C444,'Transport-DB'!F:F,"="&amp;'Work DB'!$M$4)</f>
        <v>0</v>
      </c>
      <c r="N444" s="191">
        <f>SUMIFS('Transport-DB'!Q:Q,'Transport-DB'!C:C,"="&amp;'Work DB'!C444,'Transport-DB'!F:F,"="&amp;'Work DB'!$N$4)</f>
        <v>0</v>
      </c>
      <c r="O444" s="191">
        <f>SUMIFS('Transport-DB'!Q:Q,'Transport-DB'!C:C,"="&amp;'Work DB'!C444,'Transport-DB'!F:F,"="&amp;'Work DB'!$O$4)</f>
        <v>0</v>
      </c>
      <c r="P444" s="191">
        <f>SUMIFS('Transport-DB'!Q:Q,'Transport-DB'!C:C,"="&amp;'Work DB'!C444,'Transport-DB'!F:F,"="&amp;'Work DB'!$P$4)</f>
        <v>0</v>
      </c>
      <c r="Q444" s="188">
        <f>SUMIFS('Transport-DB'!Q:Q,'Transport-DB'!C:C,"="&amp;'Work DB'!C444,'Transport-DB'!F:F,"="&amp;'Work DB'!$Q$4)</f>
        <v>0</v>
      </c>
      <c r="R444" s="189">
        <f>SUMIFS('Transport-DB'!Q:Q,'Transport-DB'!C:C,"="&amp;'Work DB'!C444,'Transport-DB'!F:F,"="&amp;'Work DB'!$R$4)</f>
        <v>0</v>
      </c>
      <c r="S444" s="190">
        <f t="shared" si="67"/>
        <v>0</v>
      </c>
      <c r="T444" s="191">
        <f t="shared" si="69"/>
        <v>0</v>
      </c>
      <c r="U444" s="191"/>
      <c r="V444" s="191"/>
      <c r="W444" s="191"/>
      <c r="X444" s="191"/>
      <c r="Y444" s="189"/>
      <c r="Z444" s="283"/>
      <c r="AA444" s="190">
        <f>SUMIFS('Transport-DB'!S:S,'Transport-DB'!C:C,"="&amp;'Work DB'!C444,'Transport-DB'!F:F,"="&amp;'Work DB'!$AA$4)</f>
        <v>0</v>
      </c>
      <c r="AB444" s="191">
        <f>SUMIFS('Transport-DB'!S:S,'Transport-DB'!C:C,"="&amp;'Work DB'!C444,'Transport-DB'!F:F,"="&amp;'Work DB'!$AB$4)</f>
        <v>0</v>
      </c>
      <c r="AC444" s="191">
        <f>SUMIFS('Transport-DB'!S:S,'Transport-DB'!C:C,"="&amp;'Work DB'!C444,'Transport-DB'!F:F,"="&amp;'Work DB'!$AC$4)</f>
        <v>0</v>
      </c>
      <c r="AD444" s="188">
        <f>SUMIFS('Transport-DB'!S:S,'Transport-DB'!C:C,"="&amp;'Work DB'!C444,'Transport-DB'!F:F,"="&amp;'Work DB'!$AD$4)</f>
        <v>0</v>
      </c>
      <c r="AE444" s="188">
        <f>SUMIFS('Transport-DB'!S:S,'Transport-DB'!C:C,"="&amp;'Work DB'!C444,'Transport-DB'!F:F,"="&amp;'Work DB'!$AE$4)</f>
        <v>0</v>
      </c>
      <c r="AF444" s="188">
        <f>SUMIFS('Transport-DB'!S:S,'Transport-DB'!C:C,"="&amp;'Work DB'!C444,'Transport-DB'!F:F,"="&amp;'Work DB'!$AF$4)</f>
        <v>0</v>
      </c>
      <c r="AG444" s="189"/>
      <c r="AH444" s="230">
        <f>SUMIFS('Transport-DB'!T:T,'Transport-DB'!C:C,"="&amp;'Work DB'!C444)</f>
        <v>0</v>
      </c>
      <c r="AI444" s="32"/>
      <c r="AJ444" s="29"/>
      <c r="AK444" s="30">
        <f>SUMIFS(Civil_DB[بتن],Civil_DB[تاریخ],"="&amp;'Work DB'!C444)</f>
        <v>0</v>
      </c>
      <c r="AL444" s="28"/>
      <c r="AM444" s="29"/>
      <c r="AN444" s="31"/>
      <c r="AO444" s="28"/>
      <c r="AP444" s="29"/>
      <c r="AQ444" s="29"/>
      <c r="AR444" s="30"/>
      <c r="AS444" s="28"/>
      <c r="AT444" s="29"/>
      <c r="AU444" s="30"/>
      <c r="AV444" s="206"/>
      <c r="AW444" s="29"/>
      <c r="AX444" s="29"/>
      <c r="AY444" s="29"/>
      <c r="AZ444" s="29"/>
      <c r="BA444" s="29"/>
      <c r="BB444" s="29"/>
      <c r="BC444" s="30"/>
      <c r="BD444" s="283"/>
      <c r="BE444" s="283"/>
      <c r="BF444" s="283"/>
      <c r="BG444" s="283"/>
      <c r="BH444" s="32"/>
      <c r="BI444" s="56"/>
      <c r="BJ444" s="509"/>
    </row>
    <row r="445" spans="2:62" s="15" customFormat="1" ht="21" x14ac:dyDescent="0.25">
      <c r="B445" s="47"/>
      <c r="C445" s="20">
        <f t="shared" si="68"/>
        <v>45810</v>
      </c>
      <c r="D445" s="190">
        <f>SUMIFS('Transport-DB'!R:R,'Transport-DB'!C:C,"="&amp;'Work DB'!C445,'Transport-DB'!F:F,"="&amp;'Work DB'!$D$4)</f>
        <v>0</v>
      </c>
      <c r="E445" s="191">
        <f>SUMIFS('Transport-DB'!R:R,'Transport-DB'!C:C,"="&amp;'Work DB'!C445,'Transport-DB'!F:F,"="&amp;'Work DB'!$E$4)</f>
        <v>0</v>
      </c>
      <c r="F445" s="191">
        <f>SUMIFS('Transport-DB'!R:R,'Transport-DB'!C:C,"="&amp;'Work DB'!C445,'Transport-DB'!F:F,"="&amp;'Work DB'!$F$4)</f>
        <v>0</v>
      </c>
      <c r="G445" s="191">
        <f>SUMIFS('Transport-DB'!R:R,'Transport-DB'!C:C,"="&amp;'Work DB'!C445,'Transport-DB'!F:F,"="&amp;'Work DB'!$G$4)</f>
        <v>0</v>
      </c>
      <c r="H445" s="188">
        <f>SUMIFS('Transport-DB'!R:R,'Transport-DB'!C:C,"="&amp;'Work DB'!C445,'Transport-DB'!F:F,"="&amp;'Work DB'!$H$4)</f>
        <v>0</v>
      </c>
      <c r="I445" s="191">
        <f>SUMIFS('Transport-DB'!R:R,'Transport-DB'!C:C,"="&amp;'Work DB'!C445,'Transport-DB'!F:F,"="&amp;'Work DB'!$I$4)</f>
        <v>0</v>
      </c>
      <c r="J445" s="483">
        <f>SUMIFS('Transport-DB'!R:R,'Transport-DB'!C:C,"="&amp;'Work DB'!C445,'Transport-DB'!F:F,"="&amp;'Work DB'!$J$4)</f>
        <v>0</v>
      </c>
      <c r="K445" s="190">
        <f>SUMIFS('Transport-DB'!Q:Q,'Transport-DB'!C:C,"="&amp;'Work DB'!C445,'Transport-DB'!F:F,"="&amp;'Work DB'!$K$4)</f>
        <v>0</v>
      </c>
      <c r="L445" s="191">
        <f>SUMIFS('Transport-DB'!Q:Q,'Transport-DB'!C:C,"="&amp;'Work DB'!C445,'Transport-DB'!F:F,"="&amp;'Work DB'!$L$4)</f>
        <v>0</v>
      </c>
      <c r="M445" s="191">
        <f>SUMIFS('Transport-DB'!Q:Q,'Transport-DB'!C:C,"="&amp;'Work DB'!C445,'Transport-DB'!F:F,"="&amp;'Work DB'!$M$4)</f>
        <v>0</v>
      </c>
      <c r="N445" s="191">
        <f>SUMIFS('Transport-DB'!Q:Q,'Transport-DB'!C:C,"="&amp;'Work DB'!C445,'Transport-DB'!F:F,"="&amp;'Work DB'!$N$4)</f>
        <v>0</v>
      </c>
      <c r="O445" s="191">
        <f>SUMIFS('Transport-DB'!Q:Q,'Transport-DB'!C:C,"="&amp;'Work DB'!C445,'Transport-DB'!F:F,"="&amp;'Work DB'!$O$4)</f>
        <v>0</v>
      </c>
      <c r="P445" s="191">
        <f>SUMIFS('Transport-DB'!Q:Q,'Transport-DB'!C:C,"="&amp;'Work DB'!C445,'Transport-DB'!F:F,"="&amp;'Work DB'!$P$4)</f>
        <v>0</v>
      </c>
      <c r="Q445" s="188">
        <f>SUMIFS('Transport-DB'!Q:Q,'Transport-DB'!C:C,"="&amp;'Work DB'!C445,'Transport-DB'!F:F,"="&amp;'Work DB'!$Q$4)</f>
        <v>0</v>
      </c>
      <c r="R445" s="189">
        <f>SUMIFS('Transport-DB'!Q:Q,'Transport-DB'!C:C,"="&amp;'Work DB'!C445,'Transport-DB'!F:F,"="&amp;'Work DB'!$R$4)</f>
        <v>0</v>
      </c>
      <c r="S445" s="190">
        <f t="shared" si="67"/>
        <v>0</v>
      </c>
      <c r="T445" s="191">
        <f t="shared" si="69"/>
        <v>0</v>
      </c>
      <c r="U445" s="191"/>
      <c r="V445" s="191"/>
      <c r="W445" s="191"/>
      <c r="X445" s="191"/>
      <c r="Y445" s="189"/>
      <c r="Z445" s="283"/>
      <c r="AA445" s="190">
        <f>SUMIFS('Transport-DB'!S:S,'Transport-DB'!C:C,"="&amp;'Work DB'!C445,'Transport-DB'!F:F,"="&amp;'Work DB'!$AA$4)</f>
        <v>0</v>
      </c>
      <c r="AB445" s="191">
        <f>SUMIFS('Transport-DB'!S:S,'Transport-DB'!C:C,"="&amp;'Work DB'!C445,'Transport-DB'!F:F,"="&amp;'Work DB'!$AB$4)</f>
        <v>0</v>
      </c>
      <c r="AC445" s="191">
        <f>SUMIFS('Transport-DB'!S:S,'Transport-DB'!C:C,"="&amp;'Work DB'!C445,'Transport-DB'!F:F,"="&amp;'Work DB'!$AC$4)</f>
        <v>0</v>
      </c>
      <c r="AD445" s="188">
        <f>SUMIFS('Transport-DB'!S:S,'Transport-DB'!C:C,"="&amp;'Work DB'!C445,'Transport-DB'!F:F,"="&amp;'Work DB'!$AD$4)</f>
        <v>0</v>
      </c>
      <c r="AE445" s="188">
        <f>SUMIFS('Transport-DB'!S:S,'Transport-DB'!C:C,"="&amp;'Work DB'!C445,'Transport-DB'!F:F,"="&amp;'Work DB'!$AE$4)</f>
        <v>0</v>
      </c>
      <c r="AF445" s="188">
        <f>SUMIFS('Transport-DB'!S:S,'Transport-DB'!C:C,"="&amp;'Work DB'!C445,'Transport-DB'!F:F,"="&amp;'Work DB'!$AF$4)</f>
        <v>0</v>
      </c>
      <c r="AG445" s="189"/>
      <c r="AH445" s="230">
        <f>SUMIFS('Transport-DB'!T:T,'Transport-DB'!C:C,"="&amp;'Work DB'!C445)</f>
        <v>0</v>
      </c>
      <c r="AI445" s="32"/>
      <c r="AJ445" s="29"/>
      <c r="AK445" s="30">
        <f>SUMIFS(Civil_DB[بتن],Civil_DB[تاریخ],"="&amp;'Work DB'!C445)</f>
        <v>0</v>
      </c>
      <c r="AL445" s="28"/>
      <c r="AM445" s="29"/>
      <c r="AN445" s="31"/>
      <c r="AO445" s="28"/>
      <c r="AP445" s="29"/>
      <c r="AQ445" s="29"/>
      <c r="AR445" s="30"/>
      <c r="AS445" s="28"/>
      <c r="AT445" s="29"/>
      <c r="AU445" s="30"/>
      <c r="AV445" s="206"/>
      <c r="AW445" s="29"/>
      <c r="AX445" s="29"/>
      <c r="AY445" s="29"/>
      <c r="AZ445" s="29"/>
      <c r="BA445" s="29"/>
      <c r="BB445" s="29"/>
      <c r="BC445" s="30"/>
      <c r="BD445" s="283"/>
      <c r="BE445" s="283"/>
      <c r="BF445" s="283"/>
      <c r="BG445" s="283"/>
      <c r="BH445" s="32"/>
      <c r="BI445" s="56"/>
      <c r="BJ445" s="509"/>
    </row>
    <row r="446" spans="2:62" s="15" customFormat="1" ht="21" x14ac:dyDescent="0.25">
      <c r="B446" s="47"/>
      <c r="C446" s="20">
        <f t="shared" si="68"/>
        <v>45811</v>
      </c>
      <c r="D446" s="190">
        <f>SUMIFS('Transport-DB'!R:R,'Transport-DB'!C:C,"="&amp;'Work DB'!C446,'Transport-DB'!F:F,"="&amp;'Work DB'!$D$4)</f>
        <v>0</v>
      </c>
      <c r="E446" s="191">
        <f>SUMIFS('Transport-DB'!R:R,'Transport-DB'!C:C,"="&amp;'Work DB'!C446,'Transport-DB'!F:F,"="&amp;'Work DB'!$E$4)</f>
        <v>0</v>
      </c>
      <c r="F446" s="191">
        <f>SUMIFS('Transport-DB'!R:R,'Transport-DB'!C:C,"="&amp;'Work DB'!C446,'Transport-DB'!F:F,"="&amp;'Work DB'!$F$4)</f>
        <v>0</v>
      </c>
      <c r="G446" s="191">
        <f>SUMIFS('Transport-DB'!R:R,'Transport-DB'!C:C,"="&amp;'Work DB'!C446,'Transport-DB'!F:F,"="&amp;'Work DB'!$G$4)</f>
        <v>0</v>
      </c>
      <c r="H446" s="188">
        <f>SUMIFS('Transport-DB'!R:R,'Transport-DB'!C:C,"="&amp;'Work DB'!C446,'Transport-DB'!F:F,"="&amp;'Work DB'!$H$4)</f>
        <v>0</v>
      </c>
      <c r="I446" s="191">
        <f>SUMIFS('Transport-DB'!R:R,'Transport-DB'!C:C,"="&amp;'Work DB'!C446,'Transport-DB'!F:F,"="&amp;'Work DB'!$I$4)</f>
        <v>0</v>
      </c>
      <c r="J446" s="483">
        <f>SUMIFS('Transport-DB'!R:R,'Transport-DB'!C:C,"="&amp;'Work DB'!C446,'Transport-DB'!F:F,"="&amp;'Work DB'!$J$4)</f>
        <v>0</v>
      </c>
      <c r="K446" s="190">
        <f>SUMIFS('Transport-DB'!Q:Q,'Transport-DB'!C:C,"="&amp;'Work DB'!C446,'Transport-DB'!F:F,"="&amp;'Work DB'!$K$4)</f>
        <v>0</v>
      </c>
      <c r="L446" s="191">
        <f>SUMIFS('Transport-DB'!Q:Q,'Transport-DB'!C:C,"="&amp;'Work DB'!C446,'Transport-DB'!F:F,"="&amp;'Work DB'!$L$4)</f>
        <v>0</v>
      </c>
      <c r="M446" s="191">
        <f>SUMIFS('Transport-DB'!Q:Q,'Transport-DB'!C:C,"="&amp;'Work DB'!C446,'Transport-DB'!F:F,"="&amp;'Work DB'!$M$4)</f>
        <v>0</v>
      </c>
      <c r="N446" s="191">
        <f>SUMIFS('Transport-DB'!Q:Q,'Transport-DB'!C:C,"="&amp;'Work DB'!C446,'Transport-DB'!F:F,"="&amp;'Work DB'!$N$4)</f>
        <v>0</v>
      </c>
      <c r="O446" s="191">
        <f>SUMIFS('Transport-DB'!Q:Q,'Transport-DB'!C:C,"="&amp;'Work DB'!C446,'Transport-DB'!F:F,"="&amp;'Work DB'!$O$4)</f>
        <v>0</v>
      </c>
      <c r="P446" s="191">
        <f>SUMIFS('Transport-DB'!Q:Q,'Transport-DB'!C:C,"="&amp;'Work DB'!C446,'Transport-DB'!F:F,"="&amp;'Work DB'!$P$4)</f>
        <v>0</v>
      </c>
      <c r="Q446" s="188">
        <f>SUMIFS('Transport-DB'!Q:Q,'Transport-DB'!C:C,"="&amp;'Work DB'!C446,'Transport-DB'!F:F,"="&amp;'Work DB'!$Q$4)</f>
        <v>0</v>
      </c>
      <c r="R446" s="189">
        <f>SUMIFS('Transport-DB'!Q:Q,'Transport-DB'!C:C,"="&amp;'Work DB'!C446,'Transport-DB'!F:F,"="&amp;'Work DB'!$R$4)</f>
        <v>0</v>
      </c>
      <c r="S446" s="190">
        <f t="shared" si="67"/>
        <v>0</v>
      </c>
      <c r="T446" s="191">
        <f t="shared" si="69"/>
        <v>0</v>
      </c>
      <c r="U446" s="191"/>
      <c r="V446" s="191"/>
      <c r="W446" s="191"/>
      <c r="X446" s="191"/>
      <c r="Y446" s="189"/>
      <c r="Z446" s="283"/>
      <c r="AA446" s="190">
        <f>SUMIFS('Transport-DB'!S:S,'Transport-DB'!C:C,"="&amp;'Work DB'!C446,'Transport-DB'!F:F,"="&amp;'Work DB'!$AA$4)</f>
        <v>0</v>
      </c>
      <c r="AB446" s="191">
        <f>SUMIFS('Transport-DB'!S:S,'Transport-DB'!C:C,"="&amp;'Work DB'!C446,'Transport-DB'!F:F,"="&amp;'Work DB'!$AB$4)</f>
        <v>0</v>
      </c>
      <c r="AC446" s="191">
        <f>SUMIFS('Transport-DB'!S:S,'Transport-DB'!C:C,"="&amp;'Work DB'!C446,'Transport-DB'!F:F,"="&amp;'Work DB'!$AC$4)</f>
        <v>0</v>
      </c>
      <c r="AD446" s="188">
        <f>SUMIFS('Transport-DB'!S:S,'Transport-DB'!C:C,"="&amp;'Work DB'!C446,'Transport-DB'!F:F,"="&amp;'Work DB'!$AD$4)</f>
        <v>0</v>
      </c>
      <c r="AE446" s="188">
        <f>SUMIFS('Transport-DB'!S:S,'Transport-DB'!C:C,"="&amp;'Work DB'!C446,'Transport-DB'!F:F,"="&amp;'Work DB'!$AE$4)</f>
        <v>0</v>
      </c>
      <c r="AF446" s="188">
        <f>SUMIFS('Transport-DB'!S:S,'Transport-DB'!C:C,"="&amp;'Work DB'!C446,'Transport-DB'!F:F,"="&amp;'Work DB'!$AF$4)</f>
        <v>0</v>
      </c>
      <c r="AG446" s="189"/>
      <c r="AH446" s="230">
        <f>SUMIFS('Transport-DB'!T:T,'Transport-DB'!C:C,"="&amp;'Work DB'!C446)</f>
        <v>0</v>
      </c>
      <c r="AI446" s="32"/>
      <c r="AJ446" s="29"/>
      <c r="AK446" s="30">
        <f>SUMIFS(Civil_DB[بتن],Civil_DB[تاریخ],"="&amp;'Work DB'!C446)</f>
        <v>0</v>
      </c>
      <c r="AL446" s="28"/>
      <c r="AM446" s="29"/>
      <c r="AN446" s="31"/>
      <c r="AO446" s="28"/>
      <c r="AP446" s="29"/>
      <c r="AQ446" s="29"/>
      <c r="AR446" s="30"/>
      <c r="AS446" s="28"/>
      <c r="AT446" s="29"/>
      <c r="AU446" s="30"/>
      <c r="AV446" s="206"/>
      <c r="AW446" s="29"/>
      <c r="AX446" s="29"/>
      <c r="AY446" s="29"/>
      <c r="AZ446" s="29"/>
      <c r="BA446" s="29"/>
      <c r="BB446" s="29"/>
      <c r="BC446" s="30"/>
      <c r="BD446" s="283"/>
      <c r="BE446" s="283"/>
      <c r="BF446" s="283"/>
      <c r="BG446" s="283"/>
      <c r="BH446" s="32"/>
      <c r="BI446" s="56"/>
      <c r="BJ446" s="509"/>
    </row>
    <row r="447" spans="2:62" s="15" customFormat="1" ht="21" x14ac:dyDescent="0.25">
      <c r="B447" s="47"/>
      <c r="C447" s="20">
        <f t="shared" si="68"/>
        <v>45812</v>
      </c>
      <c r="D447" s="190">
        <f>SUMIFS('Transport-DB'!R:R,'Transport-DB'!C:C,"="&amp;'Work DB'!C447,'Transport-DB'!F:F,"="&amp;'Work DB'!$D$4)</f>
        <v>0</v>
      </c>
      <c r="E447" s="191">
        <f>SUMIFS('Transport-DB'!R:R,'Transport-DB'!C:C,"="&amp;'Work DB'!C447,'Transport-DB'!F:F,"="&amp;'Work DB'!$E$4)</f>
        <v>0</v>
      </c>
      <c r="F447" s="191">
        <f>SUMIFS('Transport-DB'!R:R,'Transport-DB'!C:C,"="&amp;'Work DB'!C447,'Transport-DB'!F:F,"="&amp;'Work DB'!$F$4)</f>
        <v>0</v>
      </c>
      <c r="G447" s="191">
        <f>SUMIFS('Transport-DB'!R:R,'Transport-DB'!C:C,"="&amp;'Work DB'!C447,'Transport-DB'!F:F,"="&amp;'Work DB'!$G$4)</f>
        <v>0</v>
      </c>
      <c r="H447" s="188">
        <f>SUMIFS('Transport-DB'!R:R,'Transport-DB'!C:C,"="&amp;'Work DB'!C447,'Transport-DB'!F:F,"="&amp;'Work DB'!$H$4)</f>
        <v>0</v>
      </c>
      <c r="I447" s="191">
        <f>SUMIFS('Transport-DB'!R:R,'Transport-DB'!C:C,"="&amp;'Work DB'!C447,'Transport-DB'!F:F,"="&amp;'Work DB'!$I$4)</f>
        <v>0</v>
      </c>
      <c r="J447" s="483">
        <f>SUMIFS('Transport-DB'!R:R,'Transport-DB'!C:C,"="&amp;'Work DB'!C447,'Transport-DB'!F:F,"="&amp;'Work DB'!$J$4)</f>
        <v>0</v>
      </c>
      <c r="K447" s="190">
        <f>SUMIFS('Transport-DB'!Q:Q,'Transport-DB'!C:C,"="&amp;'Work DB'!C447,'Transport-DB'!F:F,"="&amp;'Work DB'!$K$4)</f>
        <v>0</v>
      </c>
      <c r="L447" s="191">
        <f>SUMIFS('Transport-DB'!Q:Q,'Transport-DB'!C:C,"="&amp;'Work DB'!C447,'Transport-DB'!F:F,"="&amp;'Work DB'!$L$4)</f>
        <v>0</v>
      </c>
      <c r="M447" s="191">
        <f>SUMIFS('Transport-DB'!Q:Q,'Transport-DB'!C:C,"="&amp;'Work DB'!C447,'Transport-DB'!F:F,"="&amp;'Work DB'!$M$4)</f>
        <v>0</v>
      </c>
      <c r="N447" s="191">
        <f>SUMIFS('Transport-DB'!Q:Q,'Transport-DB'!C:C,"="&amp;'Work DB'!C447,'Transport-DB'!F:F,"="&amp;'Work DB'!$N$4)</f>
        <v>0</v>
      </c>
      <c r="O447" s="191">
        <f>SUMIFS('Transport-DB'!Q:Q,'Transport-DB'!C:C,"="&amp;'Work DB'!C447,'Transport-DB'!F:F,"="&amp;'Work DB'!$O$4)</f>
        <v>0</v>
      </c>
      <c r="P447" s="191">
        <f>SUMIFS('Transport-DB'!Q:Q,'Transport-DB'!C:C,"="&amp;'Work DB'!C447,'Transport-DB'!F:F,"="&amp;'Work DB'!$P$4)</f>
        <v>0</v>
      </c>
      <c r="Q447" s="188">
        <f>SUMIFS('Transport-DB'!Q:Q,'Transport-DB'!C:C,"="&amp;'Work DB'!C447,'Transport-DB'!F:F,"="&amp;'Work DB'!$Q$4)</f>
        <v>0</v>
      </c>
      <c r="R447" s="189">
        <f>SUMIFS('Transport-DB'!Q:Q,'Transport-DB'!C:C,"="&amp;'Work DB'!C447,'Transport-DB'!F:F,"="&amp;'Work DB'!$R$4)</f>
        <v>0</v>
      </c>
      <c r="S447" s="190">
        <f t="shared" si="67"/>
        <v>0</v>
      </c>
      <c r="T447" s="191">
        <f t="shared" si="69"/>
        <v>0</v>
      </c>
      <c r="U447" s="191"/>
      <c r="V447" s="191"/>
      <c r="W447" s="191"/>
      <c r="X447" s="191"/>
      <c r="Y447" s="189"/>
      <c r="Z447" s="283"/>
      <c r="AA447" s="190">
        <f>SUMIFS('Transport-DB'!S:S,'Transport-DB'!C:C,"="&amp;'Work DB'!C447,'Transport-DB'!F:F,"="&amp;'Work DB'!$AA$4)</f>
        <v>0</v>
      </c>
      <c r="AB447" s="191">
        <f>SUMIFS('Transport-DB'!S:S,'Transport-DB'!C:C,"="&amp;'Work DB'!C447,'Transport-DB'!F:F,"="&amp;'Work DB'!$AB$4)</f>
        <v>0</v>
      </c>
      <c r="AC447" s="191">
        <f>SUMIFS('Transport-DB'!S:S,'Transport-DB'!C:C,"="&amp;'Work DB'!C447,'Transport-DB'!F:F,"="&amp;'Work DB'!$AC$4)</f>
        <v>0</v>
      </c>
      <c r="AD447" s="188">
        <f>SUMIFS('Transport-DB'!S:S,'Transport-DB'!C:C,"="&amp;'Work DB'!C447,'Transport-DB'!F:F,"="&amp;'Work DB'!$AD$4)</f>
        <v>0</v>
      </c>
      <c r="AE447" s="188">
        <f>SUMIFS('Transport-DB'!S:S,'Transport-DB'!C:C,"="&amp;'Work DB'!C447,'Transport-DB'!F:F,"="&amp;'Work DB'!$AE$4)</f>
        <v>0</v>
      </c>
      <c r="AF447" s="188">
        <f>SUMIFS('Transport-DB'!S:S,'Transport-DB'!C:C,"="&amp;'Work DB'!C447,'Transport-DB'!F:F,"="&amp;'Work DB'!$AF$4)</f>
        <v>0</v>
      </c>
      <c r="AG447" s="189"/>
      <c r="AH447" s="230">
        <f>SUMIFS('Transport-DB'!T:T,'Transport-DB'!C:C,"="&amp;'Work DB'!C447)</f>
        <v>0</v>
      </c>
      <c r="AI447" s="32"/>
      <c r="AJ447" s="29"/>
      <c r="AK447" s="30">
        <f>SUMIFS(Civil_DB[بتن],Civil_DB[تاریخ],"="&amp;'Work DB'!C447)</f>
        <v>0</v>
      </c>
      <c r="AL447" s="28"/>
      <c r="AM447" s="29"/>
      <c r="AN447" s="31"/>
      <c r="AO447" s="28"/>
      <c r="AP447" s="29"/>
      <c r="AQ447" s="29"/>
      <c r="AR447" s="30"/>
      <c r="AS447" s="28"/>
      <c r="AT447" s="29"/>
      <c r="AU447" s="30"/>
      <c r="AV447" s="206"/>
      <c r="AW447" s="29"/>
      <c r="AX447" s="29"/>
      <c r="AY447" s="29"/>
      <c r="AZ447" s="29"/>
      <c r="BA447" s="29"/>
      <c r="BB447" s="29"/>
      <c r="BC447" s="30"/>
      <c r="BD447" s="283"/>
      <c r="BE447" s="283"/>
      <c r="BF447" s="283"/>
      <c r="BG447" s="283"/>
      <c r="BH447" s="32"/>
      <c r="BI447" s="56"/>
      <c r="BJ447" s="509"/>
    </row>
    <row r="448" spans="2:62" s="15" customFormat="1" ht="21" x14ac:dyDescent="0.25">
      <c r="B448" s="47"/>
      <c r="C448" s="20">
        <f t="shared" si="68"/>
        <v>45813</v>
      </c>
      <c r="D448" s="190">
        <f>SUMIFS('Transport-DB'!R:R,'Transport-DB'!C:C,"="&amp;'Work DB'!C448,'Transport-DB'!F:F,"="&amp;'Work DB'!$D$4)</f>
        <v>0</v>
      </c>
      <c r="E448" s="191">
        <f>SUMIFS('Transport-DB'!R:R,'Transport-DB'!C:C,"="&amp;'Work DB'!C448,'Transport-DB'!F:F,"="&amp;'Work DB'!$E$4)</f>
        <v>0</v>
      </c>
      <c r="F448" s="191">
        <f>SUMIFS('Transport-DB'!R:R,'Transport-DB'!C:C,"="&amp;'Work DB'!C448,'Transport-DB'!F:F,"="&amp;'Work DB'!$F$4)</f>
        <v>0</v>
      </c>
      <c r="G448" s="191">
        <f>SUMIFS('Transport-DB'!R:R,'Transport-DB'!C:C,"="&amp;'Work DB'!C448,'Transport-DB'!F:F,"="&amp;'Work DB'!$G$4)</f>
        <v>0</v>
      </c>
      <c r="H448" s="188">
        <f>SUMIFS('Transport-DB'!R:R,'Transport-DB'!C:C,"="&amp;'Work DB'!C448,'Transport-DB'!F:F,"="&amp;'Work DB'!$H$4)</f>
        <v>0</v>
      </c>
      <c r="I448" s="191">
        <f>SUMIFS('Transport-DB'!R:R,'Transport-DB'!C:C,"="&amp;'Work DB'!C448,'Transport-DB'!F:F,"="&amp;'Work DB'!$I$4)</f>
        <v>0</v>
      </c>
      <c r="J448" s="483">
        <f>SUMIFS('Transport-DB'!R:R,'Transport-DB'!C:C,"="&amp;'Work DB'!C448,'Transport-DB'!F:F,"="&amp;'Work DB'!$J$4)</f>
        <v>0</v>
      </c>
      <c r="K448" s="190">
        <f>SUMIFS('Transport-DB'!Q:Q,'Transport-DB'!C:C,"="&amp;'Work DB'!C448,'Transport-DB'!F:F,"="&amp;'Work DB'!$K$4)</f>
        <v>0</v>
      </c>
      <c r="L448" s="191">
        <f>SUMIFS('Transport-DB'!Q:Q,'Transport-DB'!C:C,"="&amp;'Work DB'!C448,'Transport-DB'!F:F,"="&amp;'Work DB'!$L$4)</f>
        <v>0</v>
      </c>
      <c r="M448" s="191">
        <f>SUMIFS('Transport-DB'!Q:Q,'Transport-DB'!C:C,"="&amp;'Work DB'!C448,'Transport-DB'!F:F,"="&amp;'Work DB'!$M$4)</f>
        <v>0</v>
      </c>
      <c r="N448" s="191">
        <f>SUMIFS('Transport-DB'!Q:Q,'Transport-DB'!C:C,"="&amp;'Work DB'!C448,'Transport-DB'!F:F,"="&amp;'Work DB'!$N$4)</f>
        <v>0</v>
      </c>
      <c r="O448" s="191">
        <f>SUMIFS('Transport-DB'!Q:Q,'Transport-DB'!C:C,"="&amp;'Work DB'!C448,'Transport-DB'!F:F,"="&amp;'Work DB'!$O$4)</f>
        <v>0</v>
      </c>
      <c r="P448" s="191">
        <f>SUMIFS('Transport-DB'!Q:Q,'Transport-DB'!C:C,"="&amp;'Work DB'!C448,'Transport-DB'!F:F,"="&amp;'Work DB'!$P$4)</f>
        <v>0</v>
      </c>
      <c r="Q448" s="188">
        <f>SUMIFS('Transport-DB'!Q:Q,'Transport-DB'!C:C,"="&amp;'Work DB'!C448,'Transport-DB'!F:F,"="&amp;'Work DB'!$Q$4)</f>
        <v>0</v>
      </c>
      <c r="R448" s="189">
        <f>SUMIFS('Transport-DB'!Q:Q,'Transport-DB'!C:C,"="&amp;'Work DB'!C448,'Transport-DB'!F:F,"="&amp;'Work DB'!$R$4)</f>
        <v>0</v>
      </c>
      <c r="S448" s="190">
        <f t="shared" si="67"/>
        <v>0</v>
      </c>
      <c r="T448" s="191">
        <f t="shared" si="69"/>
        <v>0</v>
      </c>
      <c r="U448" s="191"/>
      <c r="V448" s="191"/>
      <c r="W448" s="191"/>
      <c r="X448" s="191"/>
      <c r="Y448" s="189"/>
      <c r="Z448" s="283"/>
      <c r="AA448" s="190">
        <f>SUMIFS('Transport-DB'!S:S,'Transport-DB'!C:C,"="&amp;'Work DB'!C448,'Transport-DB'!F:F,"="&amp;'Work DB'!$AA$4)</f>
        <v>0</v>
      </c>
      <c r="AB448" s="191">
        <f>SUMIFS('Transport-DB'!S:S,'Transport-DB'!C:C,"="&amp;'Work DB'!C448,'Transport-DB'!F:F,"="&amp;'Work DB'!$AB$4)</f>
        <v>0</v>
      </c>
      <c r="AC448" s="191">
        <f>SUMIFS('Transport-DB'!S:S,'Transport-DB'!C:C,"="&amp;'Work DB'!C448,'Transport-DB'!F:F,"="&amp;'Work DB'!$AC$4)</f>
        <v>0</v>
      </c>
      <c r="AD448" s="188">
        <f>SUMIFS('Transport-DB'!S:S,'Transport-DB'!C:C,"="&amp;'Work DB'!C448,'Transport-DB'!F:F,"="&amp;'Work DB'!$AD$4)</f>
        <v>0</v>
      </c>
      <c r="AE448" s="188">
        <f>SUMIFS('Transport-DB'!S:S,'Transport-DB'!C:C,"="&amp;'Work DB'!C448,'Transport-DB'!F:F,"="&amp;'Work DB'!$AE$4)</f>
        <v>0</v>
      </c>
      <c r="AF448" s="188">
        <f>SUMIFS('Transport-DB'!S:S,'Transport-DB'!C:C,"="&amp;'Work DB'!C448,'Transport-DB'!F:F,"="&amp;'Work DB'!$AF$4)</f>
        <v>0</v>
      </c>
      <c r="AG448" s="189"/>
      <c r="AH448" s="230">
        <f>SUMIFS('Transport-DB'!T:T,'Transport-DB'!C:C,"="&amp;'Work DB'!C448)</f>
        <v>0</v>
      </c>
      <c r="AI448" s="32"/>
      <c r="AJ448" s="29"/>
      <c r="AK448" s="30">
        <f>SUMIFS(Civil_DB[بتن],Civil_DB[تاریخ],"="&amp;'Work DB'!C448)</f>
        <v>0</v>
      </c>
      <c r="AL448" s="28"/>
      <c r="AM448" s="29"/>
      <c r="AN448" s="31"/>
      <c r="AO448" s="28"/>
      <c r="AP448" s="29"/>
      <c r="AQ448" s="29"/>
      <c r="AR448" s="30"/>
      <c r="AS448" s="28"/>
      <c r="AT448" s="29"/>
      <c r="AU448" s="30"/>
      <c r="AV448" s="206"/>
      <c r="AW448" s="29"/>
      <c r="AX448" s="29"/>
      <c r="AY448" s="29"/>
      <c r="AZ448" s="29"/>
      <c r="BA448" s="29"/>
      <c r="BB448" s="29"/>
      <c r="BC448" s="30"/>
      <c r="BD448" s="283"/>
      <c r="BE448" s="283"/>
      <c r="BF448" s="283"/>
      <c r="BG448" s="283"/>
      <c r="BH448" s="32"/>
      <c r="BI448" s="56"/>
      <c r="BJ448" s="509"/>
    </row>
    <row r="449" spans="2:62" s="15" customFormat="1" ht="21" x14ac:dyDescent="0.25">
      <c r="B449" s="47"/>
      <c r="C449" s="20">
        <f t="shared" si="68"/>
        <v>45814</v>
      </c>
      <c r="D449" s="190">
        <f>SUMIFS('Transport-DB'!R:R,'Transport-DB'!C:C,"="&amp;'Work DB'!C449,'Transport-DB'!F:F,"="&amp;'Work DB'!$D$4)</f>
        <v>0</v>
      </c>
      <c r="E449" s="191">
        <f>SUMIFS('Transport-DB'!R:R,'Transport-DB'!C:C,"="&amp;'Work DB'!C449,'Transport-DB'!F:F,"="&amp;'Work DB'!$E$4)</f>
        <v>0</v>
      </c>
      <c r="F449" s="191">
        <f>SUMIFS('Transport-DB'!R:R,'Transport-DB'!C:C,"="&amp;'Work DB'!C449,'Transport-DB'!F:F,"="&amp;'Work DB'!$F$4)</f>
        <v>0</v>
      </c>
      <c r="G449" s="191">
        <f>SUMIFS('Transport-DB'!R:R,'Transport-DB'!C:C,"="&amp;'Work DB'!C449,'Transport-DB'!F:F,"="&amp;'Work DB'!$G$4)</f>
        <v>0</v>
      </c>
      <c r="H449" s="188">
        <f>SUMIFS('Transport-DB'!R:R,'Transport-DB'!C:C,"="&amp;'Work DB'!C449,'Transport-DB'!F:F,"="&amp;'Work DB'!$H$4)</f>
        <v>0</v>
      </c>
      <c r="I449" s="191">
        <f>SUMIFS('Transport-DB'!R:R,'Transport-DB'!C:C,"="&amp;'Work DB'!C449,'Transport-DB'!F:F,"="&amp;'Work DB'!$I$4)</f>
        <v>0</v>
      </c>
      <c r="J449" s="483">
        <f>SUMIFS('Transport-DB'!R:R,'Transport-DB'!C:C,"="&amp;'Work DB'!C449,'Transport-DB'!F:F,"="&amp;'Work DB'!$J$4)</f>
        <v>0</v>
      </c>
      <c r="K449" s="190">
        <f>SUMIFS('Transport-DB'!Q:Q,'Transport-DB'!C:C,"="&amp;'Work DB'!C449,'Transport-DB'!F:F,"="&amp;'Work DB'!$K$4)</f>
        <v>0</v>
      </c>
      <c r="L449" s="191">
        <f>SUMIFS('Transport-DB'!Q:Q,'Transport-DB'!C:C,"="&amp;'Work DB'!C449,'Transport-DB'!F:F,"="&amp;'Work DB'!$L$4)</f>
        <v>0</v>
      </c>
      <c r="M449" s="191">
        <f>SUMIFS('Transport-DB'!Q:Q,'Transport-DB'!C:C,"="&amp;'Work DB'!C449,'Transport-DB'!F:F,"="&amp;'Work DB'!$M$4)</f>
        <v>0</v>
      </c>
      <c r="N449" s="191">
        <f>SUMIFS('Transport-DB'!Q:Q,'Transport-DB'!C:C,"="&amp;'Work DB'!C449,'Transport-DB'!F:F,"="&amp;'Work DB'!$N$4)</f>
        <v>0</v>
      </c>
      <c r="O449" s="191">
        <f>SUMIFS('Transport-DB'!Q:Q,'Transport-DB'!C:C,"="&amp;'Work DB'!C449,'Transport-DB'!F:F,"="&amp;'Work DB'!$O$4)</f>
        <v>0</v>
      </c>
      <c r="P449" s="191">
        <f>SUMIFS('Transport-DB'!Q:Q,'Transport-DB'!C:C,"="&amp;'Work DB'!C449,'Transport-DB'!F:F,"="&amp;'Work DB'!$P$4)</f>
        <v>0</v>
      </c>
      <c r="Q449" s="188">
        <f>SUMIFS('Transport-DB'!Q:Q,'Transport-DB'!C:C,"="&amp;'Work DB'!C449,'Transport-DB'!F:F,"="&amp;'Work DB'!$Q$4)</f>
        <v>0</v>
      </c>
      <c r="R449" s="189">
        <f>SUMIFS('Transport-DB'!Q:Q,'Transport-DB'!C:C,"="&amp;'Work DB'!C449,'Transport-DB'!F:F,"="&amp;'Work DB'!$R$4)</f>
        <v>0</v>
      </c>
      <c r="S449" s="190">
        <f t="shared" si="67"/>
        <v>0</v>
      </c>
      <c r="T449" s="191">
        <f t="shared" si="69"/>
        <v>0</v>
      </c>
      <c r="U449" s="191"/>
      <c r="V449" s="191"/>
      <c r="W449" s="191"/>
      <c r="X449" s="191"/>
      <c r="Y449" s="189"/>
      <c r="Z449" s="283"/>
      <c r="AA449" s="190">
        <f>SUMIFS('Transport-DB'!S:S,'Transport-DB'!C:C,"="&amp;'Work DB'!C449,'Transport-DB'!F:F,"="&amp;'Work DB'!$AA$4)</f>
        <v>0</v>
      </c>
      <c r="AB449" s="191">
        <f>SUMIFS('Transport-DB'!S:S,'Transport-DB'!C:C,"="&amp;'Work DB'!C449,'Transport-DB'!F:F,"="&amp;'Work DB'!$AB$4)</f>
        <v>0</v>
      </c>
      <c r="AC449" s="191">
        <f>SUMIFS('Transport-DB'!S:S,'Transport-DB'!C:C,"="&amp;'Work DB'!C449,'Transport-DB'!F:F,"="&amp;'Work DB'!$AC$4)</f>
        <v>0</v>
      </c>
      <c r="AD449" s="188">
        <f>SUMIFS('Transport-DB'!S:S,'Transport-DB'!C:C,"="&amp;'Work DB'!C449,'Transport-DB'!F:F,"="&amp;'Work DB'!$AD$4)</f>
        <v>0</v>
      </c>
      <c r="AE449" s="188">
        <f>SUMIFS('Transport-DB'!S:S,'Transport-DB'!C:C,"="&amp;'Work DB'!C449,'Transport-DB'!F:F,"="&amp;'Work DB'!$AE$4)</f>
        <v>0</v>
      </c>
      <c r="AF449" s="188">
        <f>SUMIFS('Transport-DB'!S:S,'Transport-DB'!C:C,"="&amp;'Work DB'!C449,'Transport-DB'!F:F,"="&amp;'Work DB'!$AF$4)</f>
        <v>0</v>
      </c>
      <c r="AG449" s="189"/>
      <c r="AH449" s="230">
        <f>SUMIFS('Transport-DB'!T:T,'Transport-DB'!C:C,"="&amp;'Work DB'!C449)</f>
        <v>0</v>
      </c>
      <c r="AI449" s="32"/>
      <c r="AJ449" s="29"/>
      <c r="AK449" s="30">
        <f>SUMIFS(Civil_DB[بتن],Civil_DB[تاریخ],"="&amp;'Work DB'!C449)</f>
        <v>0</v>
      </c>
      <c r="AL449" s="28"/>
      <c r="AM449" s="29"/>
      <c r="AN449" s="31"/>
      <c r="AO449" s="28"/>
      <c r="AP449" s="29"/>
      <c r="AQ449" s="29"/>
      <c r="AR449" s="30"/>
      <c r="AS449" s="28"/>
      <c r="AT449" s="29"/>
      <c r="AU449" s="30"/>
      <c r="AV449" s="206"/>
      <c r="AW449" s="29"/>
      <c r="AX449" s="29"/>
      <c r="AY449" s="29"/>
      <c r="AZ449" s="29"/>
      <c r="BA449" s="29"/>
      <c r="BB449" s="29"/>
      <c r="BC449" s="30"/>
      <c r="BD449" s="283"/>
      <c r="BE449" s="283"/>
      <c r="BF449" s="283"/>
      <c r="BG449" s="283"/>
      <c r="BH449" s="32"/>
      <c r="BI449" s="56"/>
      <c r="BJ449" s="509"/>
    </row>
    <row r="450" spans="2:62" s="15" customFormat="1" ht="21" x14ac:dyDescent="0.25">
      <c r="B450" s="47"/>
      <c r="C450" s="20">
        <f t="shared" si="68"/>
        <v>45815</v>
      </c>
      <c r="D450" s="190">
        <f>SUMIFS('Transport-DB'!R:R,'Transport-DB'!C:C,"="&amp;'Work DB'!C450,'Transport-DB'!F:F,"="&amp;'Work DB'!$D$4)</f>
        <v>0</v>
      </c>
      <c r="E450" s="191">
        <f>SUMIFS('Transport-DB'!R:R,'Transport-DB'!C:C,"="&amp;'Work DB'!C450,'Transport-DB'!F:F,"="&amp;'Work DB'!$E$4)</f>
        <v>0</v>
      </c>
      <c r="F450" s="191">
        <f>SUMIFS('Transport-DB'!R:R,'Transport-DB'!C:C,"="&amp;'Work DB'!C450,'Transport-DB'!F:F,"="&amp;'Work DB'!$F$4)</f>
        <v>0</v>
      </c>
      <c r="G450" s="191">
        <f>SUMIFS('Transport-DB'!R:R,'Transport-DB'!C:C,"="&amp;'Work DB'!C450,'Transport-DB'!F:F,"="&amp;'Work DB'!$G$4)</f>
        <v>0</v>
      </c>
      <c r="H450" s="188">
        <f>SUMIFS('Transport-DB'!R:R,'Transport-DB'!C:C,"="&amp;'Work DB'!C450,'Transport-DB'!F:F,"="&amp;'Work DB'!$H$4)</f>
        <v>0</v>
      </c>
      <c r="I450" s="191">
        <f>SUMIFS('Transport-DB'!R:R,'Transport-DB'!C:C,"="&amp;'Work DB'!C450,'Transport-DB'!F:F,"="&amp;'Work DB'!$I$4)</f>
        <v>0</v>
      </c>
      <c r="J450" s="483">
        <f>SUMIFS('Transport-DB'!R:R,'Transport-DB'!C:C,"="&amp;'Work DB'!C450,'Transport-DB'!F:F,"="&amp;'Work DB'!$J$4)</f>
        <v>0</v>
      </c>
      <c r="K450" s="190">
        <f>SUMIFS('Transport-DB'!Q:Q,'Transport-DB'!C:C,"="&amp;'Work DB'!C450,'Transport-DB'!F:F,"="&amp;'Work DB'!$K$4)</f>
        <v>0</v>
      </c>
      <c r="L450" s="191">
        <f>SUMIFS('Transport-DB'!Q:Q,'Transport-DB'!C:C,"="&amp;'Work DB'!C450,'Transport-DB'!F:F,"="&amp;'Work DB'!$L$4)</f>
        <v>0</v>
      </c>
      <c r="M450" s="191">
        <f>SUMIFS('Transport-DB'!Q:Q,'Transport-DB'!C:C,"="&amp;'Work DB'!C450,'Transport-DB'!F:F,"="&amp;'Work DB'!$M$4)</f>
        <v>0</v>
      </c>
      <c r="N450" s="191">
        <f>SUMIFS('Transport-DB'!Q:Q,'Transport-DB'!C:C,"="&amp;'Work DB'!C450,'Transport-DB'!F:F,"="&amp;'Work DB'!$N$4)</f>
        <v>0</v>
      </c>
      <c r="O450" s="191">
        <f>SUMIFS('Transport-DB'!Q:Q,'Transport-DB'!C:C,"="&amp;'Work DB'!C450,'Transport-DB'!F:F,"="&amp;'Work DB'!$O$4)</f>
        <v>0</v>
      </c>
      <c r="P450" s="191">
        <f>SUMIFS('Transport-DB'!Q:Q,'Transport-DB'!C:C,"="&amp;'Work DB'!C450,'Transport-DB'!F:F,"="&amp;'Work DB'!$P$4)</f>
        <v>0</v>
      </c>
      <c r="Q450" s="188">
        <f>SUMIFS('Transport-DB'!Q:Q,'Transport-DB'!C:C,"="&amp;'Work DB'!C450,'Transport-DB'!F:F,"="&amp;'Work DB'!$Q$4)</f>
        <v>0</v>
      </c>
      <c r="R450" s="189">
        <f>SUMIFS('Transport-DB'!Q:Q,'Transport-DB'!C:C,"="&amp;'Work DB'!C450,'Transport-DB'!F:F,"="&amp;'Work DB'!$R$4)</f>
        <v>0</v>
      </c>
      <c r="S450" s="190">
        <f t="shared" si="67"/>
        <v>0</v>
      </c>
      <c r="T450" s="191">
        <f t="shared" si="69"/>
        <v>0</v>
      </c>
      <c r="U450" s="191"/>
      <c r="V450" s="191"/>
      <c r="W450" s="191"/>
      <c r="X450" s="191"/>
      <c r="Y450" s="189"/>
      <c r="Z450" s="283"/>
      <c r="AA450" s="190">
        <f>SUMIFS('Transport-DB'!S:S,'Transport-DB'!C:C,"="&amp;'Work DB'!C450,'Transport-DB'!F:F,"="&amp;'Work DB'!$AA$4)</f>
        <v>0</v>
      </c>
      <c r="AB450" s="191">
        <f>SUMIFS('Transport-DB'!S:S,'Transport-DB'!C:C,"="&amp;'Work DB'!C450,'Transport-DB'!F:F,"="&amp;'Work DB'!$AB$4)</f>
        <v>0</v>
      </c>
      <c r="AC450" s="191">
        <f>SUMIFS('Transport-DB'!S:S,'Transport-DB'!C:C,"="&amp;'Work DB'!C450,'Transport-DB'!F:F,"="&amp;'Work DB'!$AC$4)</f>
        <v>0</v>
      </c>
      <c r="AD450" s="188">
        <f>SUMIFS('Transport-DB'!S:S,'Transport-DB'!C:C,"="&amp;'Work DB'!C450,'Transport-DB'!F:F,"="&amp;'Work DB'!$AD$4)</f>
        <v>0</v>
      </c>
      <c r="AE450" s="188">
        <f>SUMIFS('Transport-DB'!S:S,'Transport-DB'!C:C,"="&amp;'Work DB'!C450,'Transport-DB'!F:F,"="&amp;'Work DB'!$AE$4)</f>
        <v>0</v>
      </c>
      <c r="AF450" s="188">
        <f>SUMIFS('Transport-DB'!S:S,'Transport-DB'!C:C,"="&amp;'Work DB'!C450,'Transport-DB'!F:F,"="&amp;'Work DB'!$AF$4)</f>
        <v>0</v>
      </c>
      <c r="AG450" s="189"/>
      <c r="AH450" s="230">
        <f>SUMIFS('Transport-DB'!T:T,'Transport-DB'!C:C,"="&amp;'Work DB'!C450)</f>
        <v>0</v>
      </c>
      <c r="AI450" s="32"/>
      <c r="AJ450" s="29"/>
      <c r="AK450" s="30">
        <f>SUMIFS(Civil_DB[بتن],Civil_DB[تاریخ],"="&amp;'Work DB'!C450)</f>
        <v>0</v>
      </c>
      <c r="AL450" s="28"/>
      <c r="AM450" s="29"/>
      <c r="AN450" s="31"/>
      <c r="AO450" s="28"/>
      <c r="AP450" s="29"/>
      <c r="AQ450" s="29"/>
      <c r="AR450" s="30"/>
      <c r="AS450" s="28"/>
      <c r="AT450" s="29"/>
      <c r="AU450" s="30"/>
      <c r="AV450" s="206"/>
      <c r="AW450" s="29"/>
      <c r="AX450" s="29"/>
      <c r="AY450" s="29"/>
      <c r="AZ450" s="29"/>
      <c r="BA450" s="29"/>
      <c r="BB450" s="29"/>
      <c r="BC450" s="30"/>
      <c r="BD450" s="283"/>
      <c r="BE450" s="283"/>
      <c r="BF450" s="283"/>
      <c r="BG450" s="283"/>
      <c r="BH450" s="32"/>
      <c r="BI450" s="56"/>
      <c r="BJ450" s="509"/>
    </row>
    <row r="451" spans="2:62" s="15" customFormat="1" ht="21" x14ac:dyDescent="0.25">
      <c r="B451" s="47"/>
      <c r="C451" s="20">
        <f t="shared" si="68"/>
        <v>45816</v>
      </c>
      <c r="D451" s="190">
        <f>SUMIFS('Transport-DB'!R:R,'Transport-DB'!C:C,"="&amp;'Work DB'!C451,'Transport-DB'!F:F,"="&amp;'Work DB'!$D$4)</f>
        <v>0</v>
      </c>
      <c r="E451" s="191">
        <f>SUMIFS('Transport-DB'!R:R,'Transport-DB'!C:C,"="&amp;'Work DB'!C451,'Transport-DB'!F:F,"="&amp;'Work DB'!$E$4)</f>
        <v>0</v>
      </c>
      <c r="F451" s="191">
        <f>SUMIFS('Transport-DB'!R:R,'Transport-DB'!C:C,"="&amp;'Work DB'!C451,'Transport-DB'!F:F,"="&amp;'Work DB'!$F$4)</f>
        <v>0</v>
      </c>
      <c r="G451" s="191">
        <f>SUMIFS('Transport-DB'!R:R,'Transport-DB'!C:C,"="&amp;'Work DB'!C451,'Transport-DB'!F:F,"="&amp;'Work DB'!$G$4)</f>
        <v>0</v>
      </c>
      <c r="H451" s="188">
        <f>SUMIFS('Transport-DB'!R:R,'Transport-DB'!C:C,"="&amp;'Work DB'!C451,'Transport-DB'!F:F,"="&amp;'Work DB'!$H$4)</f>
        <v>0</v>
      </c>
      <c r="I451" s="191">
        <f>SUMIFS('Transport-DB'!R:R,'Transport-DB'!C:C,"="&amp;'Work DB'!C451,'Transport-DB'!F:F,"="&amp;'Work DB'!$I$4)</f>
        <v>0</v>
      </c>
      <c r="J451" s="483">
        <f>SUMIFS('Transport-DB'!R:R,'Transport-DB'!C:C,"="&amp;'Work DB'!C451,'Transport-DB'!F:F,"="&amp;'Work DB'!$J$4)</f>
        <v>0</v>
      </c>
      <c r="K451" s="190">
        <f>SUMIFS('Transport-DB'!Q:Q,'Transport-DB'!C:C,"="&amp;'Work DB'!C451,'Transport-DB'!F:F,"="&amp;'Work DB'!$K$4)</f>
        <v>0</v>
      </c>
      <c r="L451" s="191">
        <f>SUMIFS('Transport-DB'!Q:Q,'Transport-DB'!C:C,"="&amp;'Work DB'!C451,'Transport-DB'!F:F,"="&amp;'Work DB'!$L$4)</f>
        <v>0</v>
      </c>
      <c r="M451" s="191">
        <f>SUMIFS('Transport-DB'!Q:Q,'Transport-DB'!C:C,"="&amp;'Work DB'!C451,'Transport-DB'!F:F,"="&amp;'Work DB'!$M$4)</f>
        <v>0</v>
      </c>
      <c r="N451" s="191">
        <f>SUMIFS('Transport-DB'!Q:Q,'Transport-DB'!C:C,"="&amp;'Work DB'!C451,'Transport-DB'!F:F,"="&amp;'Work DB'!$N$4)</f>
        <v>0</v>
      </c>
      <c r="O451" s="191">
        <f>SUMIFS('Transport-DB'!Q:Q,'Transport-DB'!C:C,"="&amp;'Work DB'!C451,'Transport-DB'!F:F,"="&amp;'Work DB'!$O$4)</f>
        <v>0</v>
      </c>
      <c r="P451" s="191">
        <f>SUMIFS('Transport-DB'!Q:Q,'Transport-DB'!C:C,"="&amp;'Work DB'!C451,'Transport-DB'!F:F,"="&amp;'Work DB'!$P$4)</f>
        <v>0</v>
      </c>
      <c r="Q451" s="188">
        <f>SUMIFS('Transport-DB'!Q:Q,'Transport-DB'!C:C,"="&amp;'Work DB'!C451,'Transport-DB'!F:F,"="&amp;'Work DB'!$Q$4)</f>
        <v>0</v>
      </c>
      <c r="R451" s="189">
        <f>SUMIFS('Transport-DB'!Q:Q,'Transport-DB'!C:C,"="&amp;'Work DB'!C451,'Transport-DB'!F:F,"="&amp;'Work DB'!$R$4)</f>
        <v>0</v>
      </c>
      <c r="S451" s="190">
        <f t="shared" si="67"/>
        <v>0</v>
      </c>
      <c r="T451" s="191">
        <f t="shared" si="69"/>
        <v>0</v>
      </c>
      <c r="U451" s="191"/>
      <c r="V451" s="191"/>
      <c r="W451" s="191"/>
      <c r="X451" s="191"/>
      <c r="Y451" s="189"/>
      <c r="Z451" s="283"/>
      <c r="AA451" s="190">
        <f>SUMIFS('Transport-DB'!S:S,'Transport-DB'!C:C,"="&amp;'Work DB'!C451,'Transport-DB'!F:F,"="&amp;'Work DB'!$AA$4)</f>
        <v>0</v>
      </c>
      <c r="AB451" s="191">
        <f>SUMIFS('Transport-DB'!S:S,'Transport-DB'!C:C,"="&amp;'Work DB'!C451,'Transport-DB'!F:F,"="&amp;'Work DB'!$AB$4)</f>
        <v>0</v>
      </c>
      <c r="AC451" s="191">
        <f>SUMIFS('Transport-DB'!S:S,'Transport-DB'!C:C,"="&amp;'Work DB'!C451,'Transport-DB'!F:F,"="&amp;'Work DB'!$AC$4)</f>
        <v>0</v>
      </c>
      <c r="AD451" s="188">
        <f>SUMIFS('Transport-DB'!S:S,'Transport-DB'!C:C,"="&amp;'Work DB'!C451,'Transport-DB'!F:F,"="&amp;'Work DB'!$AD$4)</f>
        <v>0</v>
      </c>
      <c r="AE451" s="188">
        <f>SUMIFS('Transport-DB'!S:S,'Transport-DB'!C:C,"="&amp;'Work DB'!C451,'Transport-DB'!F:F,"="&amp;'Work DB'!$AE$4)</f>
        <v>0</v>
      </c>
      <c r="AF451" s="188">
        <f>SUMIFS('Transport-DB'!S:S,'Transport-DB'!C:C,"="&amp;'Work DB'!C451,'Transport-DB'!F:F,"="&amp;'Work DB'!$AF$4)</f>
        <v>0</v>
      </c>
      <c r="AG451" s="189"/>
      <c r="AH451" s="230">
        <f>SUMIFS('Transport-DB'!T:T,'Transport-DB'!C:C,"="&amp;'Work DB'!C451)</f>
        <v>0</v>
      </c>
      <c r="AI451" s="32"/>
      <c r="AJ451" s="29"/>
      <c r="AK451" s="30">
        <f>SUMIFS(Civil_DB[بتن],Civil_DB[تاریخ],"="&amp;'Work DB'!C451)</f>
        <v>0</v>
      </c>
      <c r="AL451" s="28"/>
      <c r="AM451" s="29"/>
      <c r="AN451" s="31"/>
      <c r="AO451" s="28"/>
      <c r="AP451" s="29"/>
      <c r="AQ451" s="29"/>
      <c r="AR451" s="30"/>
      <c r="AS451" s="28"/>
      <c r="AT451" s="29"/>
      <c r="AU451" s="30"/>
      <c r="AV451" s="206"/>
      <c r="AW451" s="29"/>
      <c r="AX451" s="29"/>
      <c r="AY451" s="29"/>
      <c r="AZ451" s="29"/>
      <c r="BA451" s="29"/>
      <c r="BB451" s="29"/>
      <c r="BC451" s="30"/>
      <c r="BD451" s="283"/>
      <c r="BE451" s="283"/>
      <c r="BF451" s="283"/>
      <c r="BG451" s="283"/>
      <c r="BH451" s="32"/>
      <c r="BI451" s="56"/>
      <c r="BJ451" s="509"/>
    </row>
    <row r="452" spans="2:62" s="15" customFormat="1" ht="21" x14ac:dyDescent="0.25">
      <c r="B452" s="47"/>
      <c r="C452" s="20">
        <f t="shared" si="68"/>
        <v>45817</v>
      </c>
      <c r="D452" s="190">
        <f>SUMIFS('Transport-DB'!R:R,'Transport-DB'!C:C,"="&amp;'Work DB'!C452,'Transport-DB'!F:F,"="&amp;'Work DB'!$D$4)</f>
        <v>0</v>
      </c>
      <c r="E452" s="191">
        <f>SUMIFS('Transport-DB'!R:R,'Transport-DB'!C:C,"="&amp;'Work DB'!C452,'Transport-DB'!F:F,"="&amp;'Work DB'!$E$4)</f>
        <v>0</v>
      </c>
      <c r="F452" s="191">
        <f>SUMIFS('Transport-DB'!R:R,'Transport-DB'!C:C,"="&amp;'Work DB'!C452,'Transport-DB'!F:F,"="&amp;'Work DB'!$F$4)</f>
        <v>0</v>
      </c>
      <c r="G452" s="191">
        <f>SUMIFS('Transport-DB'!R:R,'Transport-DB'!C:C,"="&amp;'Work DB'!C452,'Transport-DB'!F:F,"="&amp;'Work DB'!$G$4)</f>
        <v>0</v>
      </c>
      <c r="H452" s="188">
        <f>SUMIFS('Transport-DB'!R:R,'Transport-DB'!C:C,"="&amp;'Work DB'!C452,'Transport-DB'!F:F,"="&amp;'Work DB'!$H$4)</f>
        <v>0</v>
      </c>
      <c r="I452" s="191">
        <f>SUMIFS('Transport-DB'!R:R,'Transport-DB'!C:C,"="&amp;'Work DB'!C452,'Transport-DB'!F:F,"="&amp;'Work DB'!$I$4)</f>
        <v>0</v>
      </c>
      <c r="J452" s="483">
        <f>SUMIFS('Transport-DB'!R:R,'Transport-DB'!C:C,"="&amp;'Work DB'!C452,'Transport-DB'!F:F,"="&amp;'Work DB'!$J$4)</f>
        <v>0</v>
      </c>
      <c r="K452" s="190">
        <f>SUMIFS('Transport-DB'!Q:Q,'Transport-DB'!C:C,"="&amp;'Work DB'!C452,'Transport-DB'!F:F,"="&amp;'Work DB'!$K$4)</f>
        <v>0</v>
      </c>
      <c r="L452" s="191">
        <f>SUMIFS('Transport-DB'!Q:Q,'Transport-DB'!C:C,"="&amp;'Work DB'!C452,'Transport-DB'!F:F,"="&amp;'Work DB'!$L$4)</f>
        <v>0</v>
      </c>
      <c r="M452" s="191">
        <f>SUMIFS('Transport-DB'!Q:Q,'Transport-DB'!C:C,"="&amp;'Work DB'!C452,'Transport-DB'!F:F,"="&amp;'Work DB'!$M$4)</f>
        <v>0</v>
      </c>
      <c r="N452" s="191">
        <f>SUMIFS('Transport-DB'!Q:Q,'Transport-DB'!C:C,"="&amp;'Work DB'!C452,'Transport-DB'!F:F,"="&amp;'Work DB'!$N$4)</f>
        <v>0</v>
      </c>
      <c r="O452" s="191">
        <f>SUMIFS('Transport-DB'!Q:Q,'Transport-DB'!C:C,"="&amp;'Work DB'!C452,'Transport-DB'!F:F,"="&amp;'Work DB'!$O$4)</f>
        <v>0</v>
      </c>
      <c r="P452" s="191">
        <f>SUMIFS('Transport-DB'!Q:Q,'Transport-DB'!C:C,"="&amp;'Work DB'!C452,'Transport-DB'!F:F,"="&amp;'Work DB'!$P$4)</f>
        <v>0</v>
      </c>
      <c r="Q452" s="188">
        <f>SUMIFS('Transport-DB'!Q:Q,'Transport-DB'!C:C,"="&amp;'Work DB'!C452,'Transport-DB'!F:F,"="&amp;'Work DB'!$Q$4)</f>
        <v>0</v>
      </c>
      <c r="R452" s="189">
        <f>SUMIFS('Transport-DB'!Q:Q,'Transport-DB'!C:C,"="&amp;'Work DB'!C452,'Transport-DB'!F:F,"="&amp;'Work DB'!$R$4)</f>
        <v>0</v>
      </c>
      <c r="S452" s="190">
        <f t="shared" si="67"/>
        <v>0</v>
      </c>
      <c r="T452" s="191">
        <f t="shared" si="69"/>
        <v>0</v>
      </c>
      <c r="U452" s="191"/>
      <c r="V452" s="191"/>
      <c r="W452" s="191"/>
      <c r="X452" s="191"/>
      <c r="Y452" s="189"/>
      <c r="Z452" s="283"/>
      <c r="AA452" s="190">
        <f>SUMIFS('Transport-DB'!S:S,'Transport-DB'!C:C,"="&amp;'Work DB'!C452,'Transport-DB'!F:F,"="&amp;'Work DB'!$AA$4)</f>
        <v>0</v>
      </c>
      <c r="AB452" s="191">
        <f>SUMIFS('Transport-DB'!S:S,'Transport-DB'!C:C,"="&amp;'Work DB'!C452,'Transport-DB'!F:F,"="&amp;'Work DB'!$AB$4)</f>
        <v>0</v>
      </c>
      <c r="AC452" s="191">
        <f>SUMIFS('Transport-DB'!S:S,'Transport-DB'!C:C,"="&amp;'Work DB'!C452,'Transport-DB'!F:F,"="&amp;'Work DB'!$AC$4)</f>
        <v>0</v>
      </c>
      <c r="AD452" s="188">
        <f>SUMIFS('Transport-DB'!S:S,'Transport-DB'!C:C,"="&amp;'Work DB'!C452,'Transport-DB'!F:F,"="&amp;'Work DB'!$AD$4)</f>
        <v>0</v>
      </c>
      <c r="AE452" s="188">
        <f>SUMIFS('Transport-DB'!S:S,'Transport-DB'!C:C,"="&amp;'Work DB'!C452,'Transport-DB'!F:F,"="&amp;'Work DB'!$AE$4)</f>
        <v>0</v>
      </c>
      <c r="AF452" s="188">
        <f>SUMIFS('Transport-DB'!S:S,'Transport-DB'!C:C,"="&amp;'Work DB'!C452,'Transport-DB'!F:F,"="&amp;'Work DB'!$AF$4)</f>
        <v>0</v>
      </c>
      <c r="AG452" s="189"/>
      <c r="AH452" s="230">
        <f>SUMIFS('Transport-DB'!T:T,'Transport-DB'!C:C,"="&amp;'Work DB'!C452)</f>
        <v>0</v>
      </c>
      <c r="AI452" s="32"/>
      <c r="AJ452" s="29"/>
      <c r="AK452" s="30">
        <f>SUMIFS(Civil_DB[بتن],Civil_DB[تاریخ],"="&amp;'Work DB'!C452)</f>
        <v>0</v>
      </c>
      <c r="AL452" s="28"/>
      <c r="AM452" s="29"/>
      <c r="AN452" s="31"/>
      <c r="AO452" s="28"/>
      <c r="AP452" s="29"/>
      <c r="AQ452" s="29"/>
      <c r="AR452" s="30"/>
      <c r="AS452" s="28"/>
      <c r="AT452" s="29"/>
      <c r="AU452" s="30"/>
      <c r="AV452" s="206"/>
      <c r="AW452" s="29"/>
      <c r="AX452" s="29"/>
      <c r="AY452" s="29"/>
      <c r="AZ452" s="29"/>
      <c r="BA452" s="29"/>
      <c r="BB452" s="29"/>
      <c r="BC452" s="30"/>
      <c r="BD452" s="283"/>
      <c r="BE452" s="283"/>
      <c r="BF452" s="283"/>
      <c r="BG452" s="283"/>
      <c r="BH452" s="32"/>
      <c r="BI452" s="56"/>
      <c r="BJ452" s="509"/>
    </row>
    <row r="453" spans="2:62" s="15" customFormat="1" ht="21" x14ac:dyDescent="0.25">
      <c r="B453" s="47"/>
      <c r="C453" s="20">
        <f t="shared" si="68"/>
        <v>45818</v>
      </c>
      <c r="D453" s="190">
        <f>SUMIFS('Transport-DB'!R:R,'Transport-DB'!C:C,"="&amp;'Work DB'!C453,'Transport-DB'!F:F,"="&amp;'Work DB'!$D$4)</f>
        <v>0</v>
      </c>
      <c r="E453" s="191">
        <f>SUMIFS('Transport-DB'!R:R,'Transport-DB'!C:C,"="&amp;'Work DB'!C453,'Transport-DB'!F:F,"="&amp;'Work DB'!$E$4)</f>
        <v>0</v>
      </c>
      <c r="F453" s="191">
        <f>SUMIFS('Transport-DB'!R:R,'Transport-DB'!C:C,"="&amp;'Work DB'!C453,'Transport-DB'!F:F,"="&amp;'Work DB'!$F$4)</f>
        <v>0</v>
      </c>
      <c r="G453" s="191">
        <f>SUMIFS('Transport-DB'!R:R,'Transport-DB'!C:C,"="&amp;'Work DB'!C453,'Transport-DB'!F:F,"="&amp;'Work DB'!$G$4)</f>
        <v>0</v>
      </c>
      <c r="H453" s="188">
        <f>SUMIFS('Transport-DB'!R:R,'Transport-DB'!C:C,"="&amp;'Work DB'!C453,'Transport-DB'!F:F,"="&amp;'Work DB'!$H$4)</f>
        <v>0</v>
      </c>
      <c r="I453" s="191">
        <f>SUMIFS('Transport-DB'!R:R,'Transport-DB'!C:C,"="&amp;'Work DB'!C453,'Transport-DB'!F:F,"="&amp;'Work DB'!$I$4)</f>
        <v>0</v>
      </c>
      <c r="J453" s="483">
        <f>SUMIFS('Transport-DB'!R:R,'Transport-DB'!C:C,"="&amp;'Work DB'!C453,'Transport-DB'!F:F,"="&amp;'Work DB'!$J$4)</f>
        <v>0</v>
      </c>
      <c r="K453" s="190">
        <f>SUMIFS('Transport-DB'!Q:Q,'Transport-DB'!C:C,"="&amp;'Work DB'!C453,'Transport-DB'!F:F,"="&amp;'Work DB'!$K$4)</f>
        <v>0</v>
      </c>
      <c r="L453" s="191">
        <f>SUMIFS('Transport-DB'!Q:Q,'Transport-DB'!C:C,"="&amp;'Work DB'!C453,'Transport-DB'!F:F,"="&amp;'Work DB'!$L$4)</f>
        <v>0</v>
      </c>
      <c r="M453" s="191">
        <f>SUMIFS('Transport-DB'!Q:Q,'Transport-DB'!C:C,"="&amp;'Work DB'!C453,'Transport-DB'!F:F,"="&amp;'Work DB'!$M$4)</f>
        <v>0</v>
      </c>
      <c r="N453" s="191">
        <f>SUMIFS('Transport-DB'!Q:Q,'Transport-DB'!C:C,"="&amp;'Work DB'!C453,'Transport-DB'!F:F,"="&amp;'Work DB'!$N$4)</f>
        <v>0</v>
      </c>
      <c r="O453" s="191">
        <f>SUMIFS('Transport-DB'!Q:Q,'Transport-DB'!C:C,"="&amp;'Work DB'!C453,'Transport-DB'!F:F,"="&amp;'Work DB'!$O$4)</f>
        <v>0</v>
      </c>
      <c r="P453" s="191">
        <f>SUMIFS('Transport-DB'!Q:Q,'Transport-DB'!C:C,"="&amp;'Work DB'!C453,'Transport-DB'!F:F,"="&amp;'Work DB'!$P$4)</f>
        <v>0</v>
      </c>
      <c r="Q453" s="188">
        <f>SUMIFS('Transport-DB'!Q:Q,'Transport-DB'!C:C,"="&amp;'Work DB'!C453,'Transport-DB'!F:F,"="&amp;'Work DB'!$Q$4)</f>
        <v>0</v>
      </c>
      <c r="R453" s="189">
        <f>SUMIFS('Transport-DB'!Q:Q,'Transport-DB'!C:C,"="&amp;'Work DB'!C453,'Transport-DB'!F:F,"="&amp;'Work DB'!$R$4)</f>
        <v>0</v>
      </c>
      <c r="S453" s="190">
        <f t="shared" ref="S453:S516" si="70">SUM(D453:I453)+SUM(K453:Q453)-M453</f>
        <v>0</v>
      </c>
      <c r="T453" s="191">
        <f t="shared" si="69"/>
        <v>0</v>
      </c>
      <c r="U453" s="191"/>
      <c r="V453" s="191"/>
      <c r="W453" s="191"/>
      <c r="X453" s="191"/>
      <c r="Y453" s="189"/>
      <c r="Z453" s="283"/>
      <c r="AA453" s="190">
        <f>SUMIFS('Transport-DB'!S:S,'Transport-DB'!C:C,"="&amp;'Work DB'!C453,'Transport-DB'!F:F,"="&amp;'Work DB'!$AA$4)</f>
        <v>0</v>
      </c>
      <c r="AB453" s="191">
        <f>SUMIFS('Transport-DB'!S:S,'Transport-DB'!C:C,"="&amp;'Work DB'!C453,'Transport-DB'!F:F,"="&amp;'Work DB'!$AB$4)</f>
        <v>0</v>
      </c>
      <c r="AC453" s="191">
        <f>SUMIFS('Transport-DB'!S:S,'Transport-DB'!C:C,"="&amp;'Work DB'!C453,'Transport-DB'!F:F,"="&amp;'Work DB'!$AC$4)</f>
        <v>0</v>
      </c>
      <c r="AD453" s="188">
        <f>SUMIFS('Transport-DB'!S:S,'Transport-DB'!C:C,"="&amp;'Work DB'!C453,'Transport-DB'!F:F,"="&amp;'Work DB'!$AD$4)</f>
        <v>0</v>
      </c>
      <c r="AE453" s="188">
        <f>SUMIFS('Transport-DB'!S:S,'Transport-DB'!C:C,"="&amp;'Work DB'!C453,'Transport-DB'!F:F,"="&amp;'Work DB'!$AE$4)</f>
        <v>0</v>
      </c>
      <c r="AF453" s="188">
        <f>SUMIFS('Transport-DB'!S:S,'Transport-DB'!C:C,"="&amp;'Work DB'!C453,'Transport-DB'!F:F,"="&amp;'Work DB'!$AF$4)</f>
        <v>0</v>
      </c>
      <c r="AG453" s="189"/>
      <c r="AH453" s="230">
        <f>SUMIFS('Transport-DB'!T:T,'Transport-DB'!C:C,"="&amp;'Work DB'!C453)</f>
        <v>0</v>
      </c>
      <c r="AI453" s="32"/>
      <c r="AJ453" s="29"/>
      <c r="AK453" s="30">
        <f>SUMIFS(Civil_DB[بتن],Civil_DB[تاریخ],"="&amp;'Work DB'!C453)</f>
        <v>0</v>
      </c>
      <c r="AL453" s="28"/>
      <c r="AM453" s="29"/>
      <c r="AN453" s="31"/>
      <c r="AO453" s="28"/>
      <c r="AP453" s="29"/>
      <c r="AQ453" s="29"/>
      <c r="AR453" s="30"/>
      <c r="AS453" s="28"/>
      <c r="AT453" s="29"/>
      <c r="AU453" s="30"/>
      <c r="AV453" s="206"/>
      <c r="AW453" s="29"/>
      <c r="AX453" s="29"/>
      <c r="AY453" s="29"/>
      <c r="AZ453" s="29"/>
      <c r="BA453" s="29"/>
      <c r="BB453" s="29"/>
      <c r="BC453" s="30"/>
      <c r="BD453" s="283"/>
      <c r="BE453" s="283"/>
      <c r="BF453" s="283"/>
      <c r="BG453" s="283"/>
      <c r="BH453" s="32"/>
      <c r="BI453" s="56"/>
      <c r="BJ453" s="509"/>
    </row>
    <row r="454" spans="2:62" s="15" customFormat="1" ht="21" x14ac:dyDescent="0.25">
      <c r="B454" s="47"/>
      <c r="C454" s="20">
        <f t="shared" si="68"/>
        <v>45819</v>
      </c>
      <c r="D454" s="190">
        <f>SUMIFS('Transport-DB'!R:R,'Transport-DB'!C:C,"="&amp;'Work DB'!C454,'Transport-DB'!F:F,"="&amp;'Work DB'!$D$4)</f>
        <v>0</v>
      </c>
      <c r="E454" s="191">
        <f>SUMIFS('Transport-DB'!R:R,'Transport-DB'!C:C,"="&amp;'Work DB'!C454,'Transport-DB'!F:F,"="&amp;'Work DB'!$E$4)</f>
        <v>0</v>
      </c>
      <c r="F454" s="191">
        <f>SUMIFS('Transport-DB'!R:R,'Transport-DB'!C:C,"="&amp;'Work DB'!C454,'Transport-DB'!F:F,"="&amp;'Work DB'!$F$4)</f>
        <v>0</v>
      </c>
      <c r="G454" s="191">
        <f>SUMIFS('Transport-DB'!R:R,'Transport-DB'!C:C,"="&amp;'Work DB'!C454,'Transport-DB'!F:F,"="&amp;'Work DB'!$G$4)</f>
        <v>0</v>
      </c>
      <c r="H454" s="188">
        <f>SUMIFS('Transport-DB'!R:R,'Transport-DB'!C:C,"="&amp;'Work DB'!C454,'Transport-DB'!F:F,"="&amp;'Work DB'!$H$4)</f>
        <v>0</v>
      </c>
      <c r="I454" s="191">
        <f>SUMIFS('Transport-DB'!R:R,'Transport-DB'!C:C,"="&amp;'Work DB'!C454,'Transport-DB'!F:F,"="&amp;'Work DB'!$I$4)</f>
        <v>0</v>
      </c>
      <c r="J454" s="483">
        <f>SUMIFS('Transport-DB'!R:R,'Transport-DB'!C:C,"="&amp;'Work DB'!C454,'Transport-DB'!F:F,"="&amp;'Work DB'!$J$4)</f>
        <v>0</v>
      </c>
      <c r="K454" s="190">
        <f>SUMIFS('Transport-DB'!Q:Q,'Transport-DB'!C:C,"="&amp;'Work DB'!C454,'Transport-DB'!F:F,"="&amp;'Work DB'!$K$4)</f>
        <v>0</v>
      </c>
      <c r="L454" s="191">
        <f>SUMIFS('Transport-DB'!Q:Q,'Transport-DB'!C:C,"="&amp;'Work DB'!C454,'Transport-DB'!F:F,"="&amp;'Work DB'!$L$4)</f>
        <v>0</v>
      </c>
      <c r="M454" s="191">
        <f>SUMIFS('Transport-DB'!Q:Q,'Transport-DB'!C:C,"="&amp;'Work DB'!C454,'Transport-DB'!F:F,"="&amp;'Work DB'!$M$4)</f>
        <v>0</v>
      </c>
      <c r="N454" s="191">
        <f>SUMIFS('Transport-DB'!Q:Q,'Transport-DB'!C:C,"="&amp;'Work DB'!C454,'Transport-DB'!F:F,"="&amp;'Work DB'!$N$4)</f>
        <v>0</v>
      </c>
      <c r="O454" s="191">
        <f>SUMIFS('Transport-DB'!Q:Q,'Transport-DB'!C:C,"="&amp;'Work DB'!C454,'Transport-DB'!F:F,"="&amp;'Work DB'!$O$4)</f>
        <v>0</v>
      </c>
      <c r="P454" s="191">
        <f>SUMIFS('Transport-DB'!Q:Q,'Transport-DB'!C:C,"="&amp;'Work DB'!C454,'Transport-DB'!F:F,"="&amp;'Work DB'!$P$4)</f>
        <v>0</v>
      </c>
      <c r="Q454" s="188">
        <f>SUMIFS('Transport-DB'!Q:Q,'Transport-DB'!C:C,"="&amp;'Work DB'!C454,'Transport-DB'!F:F,"="&amp;'Work DB'!$Q$4)</f>
        <v>0</v>
      </c>
      <c r="R454" s="189">
        <f>SUMIFS('Transport-DB'!Q:Q,'Transport-DB'!C:C,"="&amp;'Work DB'!C454,'Transport-DB'!F:F,"="&amp;'Work DB'!$R$4)</f>
        <v>0</v>
      </c>
      <c r="S454" s="190">
        <f t="shared" si="70"/>
        <v>0</v>
      </c>
      <c r="T454" s="191">
        <f t="shared" si="69"/>
        <v>0</v>
      </c>
      <c r="U454" s="191"/>
      <c r="V454" s="191"/>
      <c r="W454" s="191"/>
      <c r="X454" s="191"/>
      <c r="Y454" s="189"/>
      <c r="Z454" s="283"/>
      <c r="AA454" s="190">
        <f>SUMIFS('Transport-DB'!S:S,'Transport-DB'!C:C,"="&amp;'Work DB'!C454,'Transport-DB'!F:F,"="&amp;'Work DB'!$AA$4)</f>
        <v>0</v>
      </c>
      <c r="AB454" s="191">
        <f>SUMIFS('Transport-DB'!S:S,'Transport-DB'!C:C,"="&amp;'Work DB'!C454,'Transport-DB'!F:F,"="&amp;'Work DB'!$AB$4)</f>
        <v>0</v>
      </c>
      <c r="AC454" s="191">
        <f>SUMIFS('Transport-DB'!S:S,'Transport-DB'!C:C,"="&amp;'Work DB'!C454,'Transport-DB'!F:F,"="&amp;'Work DB'!$AC$4)</f>
        <v>0</v>
      </c>
      <c r="AD454" s="188">
        <f>SUMIFS('Transport-DB'!S:S,'Transport-DB'!C:C,"="&amp;'Work DB'!C454,'Transport-DB'!F:F,"="&amp;'Work DB'!$AD$4)</f>
        <v>0</v>
      </c>
      <c r="AE454" s="188">
        <f>SUMIFS('Transport-DB'!S:S,'Transport-DB'!C:C,"="&amp;'Work DB'!C454,'Transport-DB'!F:F,"="&amp;'Work DB'!$AE$4)</f>
        <v>0</v>
      </c>
      <c r="AF454" s="188">
        <f>SUMIFS('Transport-DB'!S:S,'Transport-DB'!C:C,"="&amp;'Work DB'!C454,'Transport-DB'!F:F,"="&amp;'Work DB'!$AF$4)</f>
        <v>0</v>
      </c>
      <c r="AG454" s="189"/>
      <c r="AH454" s="230">
        <f>SUMIFS('Transport-DB'!T:T,'Transport-DB'!C:C,"="&amp;'Work DB'!C454)</f>
        <v>0</v>
      </c>
      <c r="AI454" s="32"/>
      <c r="AJ454" s="29"/>
      <c r="AK454" s="30">
        <f>SUMIFS(Civil_DB[بتن],Civil_DB[تاریخ],"="&amp;'Work DB'!C454)</f>
        <v>0</v>
      </c>
      <c r="AL454" s="28"/>
      <c r="AM454" s="29"/>
      <c r="AN454" s="31"/>
      <c r="AO454" s="28"/>
      <c r="AP454" s="29"/>
      <c r="AQ454" s="29"/>
      <c r="AR454" s="30"/>
      <c r="AS454" s="28"/>
      <c r="AT454" s="29"/>
      <c r="AU454" s="30"/>
      <c r="AV454" s="206"/>
      <c r="AW454" s="29"/>
      <c r="AX454" s="29"/>
      <c r="AY454" s="29"/>
      <c r="AZ454" s="29"/>
      <c r="BA454" s="29"/>
      <c r="BB454" s="29"/>
      <c r="BC454" s="30"/>
      <c r="BD454" s="283"/>
      <c r="BE454" s="283"/>
      <c r="BF454" s="283"/>
      <c r="BG454" s="283"/>
      <c r="BH454" s="32"/>
      <c r="BI454" s="56"/>
      <c r="BJ454" s="509"/>
    </row>
    <row r="455" spans="2:62" s="15" customFormat="1" ht="21" x14ac:dyDescent="0.25">
      <c r="B455" s="47"/>
      <c r="C455" s="20">
        <f t="shared" si="68"/>
        <v>45820</v>
      </c>
      <c r="D455" s="190">
        <f>SUMIFS('Transport-DB'!R:R,'Transport-DB'!C:C,"="&amp;'Work DB'!C455,'Transport-DB'!F:F,"="&amp;'Work DB'!$D$4)</f>
        <v>0</v>
      </c>
      <c r="E455" s="191">
        <f>SUMIFS('Transport-DB'!R:R,'Transport-DB'!C:C,"="&amp;'Work DB'!C455,'Transport-DB'!F:F,"="&amp;'Work DB'!$E$4)</f>
        <v>0</v>
      </c>
      <c r="F455" s="191">
        <f>SUMIFS('Transport-DB'!R:R,'Transport-DB'!C:C,"="&amp;'Work DB'!C455,'Transport-DB'!F:F,"="&amp;'Work DB'!$F$4)</f>
        <v>0</v>
      </c>
      <c r="G455" s="191">
        <f>SUMIFS('Transport-DB'!R:R,'Transport-DB'!C:C,"="&amp;'Work DB'!C455,'Transport-DB'!F:F,"="&amp;'Work DB'!$G$4)</f>
        <v>0</v>
      </c>
      <c r="H455" s="188">
        <f>SUMIFS('Transport-DB'!R:R,'Transport-DB'!C:C,"="&amp;'Work DB'!C455,'Transport-DB'!F:F,"="&amp;'Work DB'!$H$4)</f>
        <v>0</v>
      </c>
      <c r="I455" s="191">
        <f>SUMIFS('Transport-DB'!R:R,'Transport-DB'!C:C,"="&amp;'Work DB'!C455,'Transport-DB'!F:F,"="&amp;'Work DB'!$I$4)</f>
        <v>0</v>
      </c>
      <c r="J455" s="483">
        <f>SUMIFS('Transport-DB'!R:R,'Transport-DB'!C:C,"="&amp;'Work DB'!C455,'Transport-DB'!F:F,"="&amp;'Work DB'!$J$4)</f>
        <v>0</v>
      </c>
      <c r="K455" s="190">
        <f>SUMIFS('Transport-DB'!Q:Q,'Transport-DB'!C:C,"="&amp;'Work DB'!C455,'Transport-DB'!F:F,"="&amp;'Work DB'!$K$4)</f>
        <v>0</v>
      </c>
      <c r="L455" s="191">
        <f>SUMIFS('Transport-DB'!Q:Q,'Transport-DB'!C:C,"="&amp;'Work DB'!C455,'Transport-DB'!F:F,"="&amp;'Work DB'!$L$4)</f>
        <v>0</v>
      </c>
      <c r="M455" s="191">
        <f>SUMIFS('Transport-DB'!Q:Q,'Transport-DB'!C:C,"="&amp;'Work DB'!C455,'Transport-DB'!F:F,"="&amp;'Work DB'!$M$4)</f>
        <v>0</v>
      </c>
      <c r="N455" s="191">
        <f>SUMIFS('Transport-DB'!Q:Q,'Transport-DB'!C:C,"="&amp;'Work DB'!C455,'Transport-DB'!F:F,"="&amp;'Work DB'!$N$4)</f>
        <v>0</v>
      </c>
      <c r="O455" s="191">
        <f>SUMIFS('Transport-DB'!Q:Q,'Transport-DB'!C:C,"="&amp;'Work DB'!C455,'Transport-DB'!F:F,"="&amp;'Work DB'!$O$4)</f>
        <v>0</v>
      </c>
      <c r="P455" s="191">
        <f>SUMIFS('Transport-DB'!Q:Q,'Transport-DB'!C:C,"="&amp;'Work DB'!C455,'Transport-DB'!F:F,"="&amp;'Work DB'!$P$4)</f>
        <v>0</v>
      </c>
      <c r="Q455" s="188">
        <f>SUMIFS('Transport-DB'!Q:Q,'Transport-DB'!C:C,"="&amp;'Work DB'!C455,'Transport-DB'!F:F,"="&amp;'Work DB'!$Q$4)</f>
        <v>0</v>
      </c>
      <c r="R455" s="189">
        <f>SUMIFS('Transport-DB'!Q:Q,'Transport-DB'!C:C,"="&amp;'Work DB'!C455,'Transport-DB'!F:F,"="&amp;'Work DB'!$R$4)</f>
        <v>0</v>
      </c>
      <c r="S455" s="190">
        <f t="shared" si="70"/>
        <v>0</v>
      </c>
      <c r="T455" s="191">
        <f t="shared" si="69"/>
        <v>0</v>
      </c>
      <c r="U455" s="191"/>
      <c r="V455" s="191"/>
      <c r="W455" s="191"/>
      <c r="X455" s="191"/>
      <c r="Y455" s="189"/>
      <c r="Z455" s="283"/>
      <c r="AA455" s="190">
        <f>SUMIFS('Transport-DB'!S:S,'Transport-DB'!C:C,"="&amp;'Work DB'!C455,'Transport-DB'!F:F,"="&amp;'Work DB'!$AA$4)</f>
        <v>0</v>
      </c>
      <c r="AB455" s="191">
        <f>SUMIFS('Transport-DB'!S:S,'Transport-DB'!C:C,"="&amp;'Work DB'!C455,'Transport-DB'!F:F,"="&amp;'Work DB'!$AB$4)</f>
        <v>0</v>
      </c>
      <c r="AC455" s="191">
        <f>SUMIFS('Transport-DB'!S:S,'Transport-DB'!C:C,"="&amp;'Work DB'!C455,'Transport-DB'!F:F,"="&amp;'Work DB'!$AC$4)</f>
        <v>0</v>
      </c>
      <c r="AD455" s="188">
        <f>SUMIFS('Transport-DB'!S:S,'Transport-DB'!C:C,"="&amp;'Work DB'!C455,'Transport-DB'!F:F,"="&amp;'Work DB'!$AD$4)</f>
        <v>0</v>
      </c>
      <c r="AE455" s="188">
        <f>SUMIFS('Transport-DB'!S:S,'Transport-DB'!C:C,"="&amp;'Work DB'!C455,'Transport-DB'!F:F,"="&amp;'Work DB'!$AE$4)</f>
        <v>0</v>
      </c>
      <c r="AF455" s="188">
        <f>SUMIFS('Transport-DB'!S:S,'Transport-DB'!C:C,"="&amp;'Work DB'!C455,'Transport-DB'!F:F,"="&amp;'Work DB'!$AF$4)</f>
        <v>0</v>
      </c>
      <c r="AG455" s="189"/>
      <c r="AH455" s="230">
        <f>SUMIFS('Transport-DB'!T:T,'Transport-DB'!C:C,"="&amp;'Work DB'!C455)</f>
        <v>0</v>
      </c>
      <c r="AI455" s="32"/>
      <c r="AJ455" s="29"/>
      <c r="AK455" s="30">
        <f>SUMIFS(Civil_DB[بتن],Civil_DB[تاریخ],"="&amp;'Work DB'!C455)</f>
        <v>0</v>
      </c>
      <c r="AL455" s="28"/>
      <c r="AM455" s="29"/>
      <c r="AN455" s="31"/>
      <c r="AO455" s="28"/>
      <c r="AP455" s="29"/>
      <c r="AQ455" s="29"/>
      <c r="AR455" s="30"/>
      <c r="AS455" s="28"/>
      <c r="AT455" s="29"/>
      <c r="AU455" s="30"/>
      <c r="AV455" s="206"/>
      <c r="AW455" s="29"/>
      <c r="AX455" s="29"/>
      <c r="AY455" s="29"/>
      <c r="AZ455" s="29"/>
      <c r="BA455" s="29"/>
      <c r="BB455" s="29"/>
      <c r="BC455" s="30"/>
      <c r="BD455" s="283"/>
      <c r="BE455" s="283"/>
      <c r="BF455" s="283"/>
      <c r="BG455" s="283"/>
      <c r="BH455" s="32"/>
      <c r="BI455" s="56"/>
      <c r="BJ455" s="509"/>
    </row>
    <row r="456" spans="2:62" s="15" customFormat="1" ht="21" x14ac:dyDescent="0.25">
      <c r="B456" s="47"/>
      <c r="C456" s="20">
        <f t="shared" ref="C456:C519" si="71">C455+1</f>
        <v>45821</v>
      </c>
      <c r="D456" s="190">
        <f>SUMIFS('Transport-DB'!R:R,'Transport-DB'!C:C,"="&amp;'Work DB'!C456,'Transport-DB'!F:F,"="&amp;'Work DB'!$D$4)</f>
        <v>0</v>
      </c>
      <c r="E456" s="191">
        <f>SUMIFS('Transport-DB'!R:R,'Transport-DB'!C:C,"="&amp;'Work DB'!C456,'Transport-DB'!F:F,"="&amp;'Work DB'!$E$4)</f>
        <v>0</v>
      </c>
      <c r="F456" s="191">
        <f>SUMIFS('Transport-DB'!R:R,'Transport-DB'!C:C,"="&amp;'Work DB'!C456,'Transport-DB'!F:F,"="&amp;'Work DB'!$F$4)</f>
        <v>0</v>
      </c>
      <c r="G456" s="191">
        <f>SUMIFS('Transport-DB'!R:R,'Transport-DB'!C:C,"="&amp;'Work DB'!C456,'Transport-DB'!F:F,"="&amp;'Work DB'!$G$4)</f>
        <v>0</v>
      </c>
      <c r="H456" s="188">
        <f>SUMIFS('Transport-DB'!R:R,'Transport-DB'!C:C,"="&amp;'Work DB'!C456,'Transport-DB'!F:F,"="&amp;'Work DB'!$H$4)</f>
        <v>0</v>
      </c>
      <c r="I456" s="191">
        <f>SUMIFS('Transport-DB'!R:R,'Transport-DB'!C:C,"="&amp;'Work DB'!C456,'Transport-DB'!F:F,"="&amp;'Work DB'!$I$4)</f>
        <v>0</v>
      </c>
      <c r="J456" s="483">
        <f>SUMIFS('Transport-DB'!R:R,'Transport-DB'!C:C,"="&amp;'Work DB'!C456,'Transport-DB'!F:F,"="&amp;'Work DB'!$J$4)</f>
        <v>0</v>
      </c>
      <c r="K456" s="190">
        <f>SUMIFS('Transport-DB'!Q:Q,'Transport-DB'!C:C,"="&amp;'Work DB'!C456,'Transport-DB'!F:F,"="&amp;'Work DB'!$K$4)</f>
        <v>0</v>
      </c>
      <c r="L456" s="191">
        <f>SUMIFS('Transport-DB'!Q:Q,'Transport-DB'!C:C,"="&amp;'Work DB'!C456,'Transport-DB'!F:F,"="&amp;'Work DB'!$L$4)</f>
        <v>0</v>
      </c>
      <c r="M456" s="191">
        <f>SUMIFS('Transport-DB'!Q:Q,'Transport-DB'!C:C,"="&amp;'Work DB'!C456,'Transport-DB'!F:F,"="&amp;'Work DB'!$M$4)</f>
        <v>0</v>
      </c>
      <c r="N456" s="191">
        <f>SUMIFS('Transport-DB'!Q:Q,'Transport-DB'!C:C,"="&amp;'Work DB'!C456,'Transport-DB'!F:F,"="&amp;'Work DB'!$N$4)</f>
        <v>0</v>
      </c>
      <c r="O456" s="191">
        <f>SUMIFS('Transport-DB'!Q:Q,'Transport-DB'!C:C,"="&amp;'Work DB'!C456,'Transport-DB'!F:F,"="&amp;'Work DB'!$O$4)</f>
        <v>0</v>
      </c>
      <c r="P456" s="191">
        <f>SUMIFS('Transport-DB'!Q:Q,'Transport-DB'!C:C,"="&amp;'Work DB'!C456,'Transport-DB'!F:F,"="&amp;'Work DB'!$P$4)</f>
        <v>0</v>
      </c>
      <c r="Q456" s="188">
        <f>SUMIFS('Transport-DB'!Q:Q,'Transport-DB'!C:C,"="&amp;'Work DB'!C456,'Transport-DB'!F:F,"="&amp;'Work DB'!$Q$4)</f>
        <v>0</v>
      </c>
      <c r="R456" s="189">
        <f>SUMIFS('Transport-DB'!Q:Q,'Transport-DB'!C:C,"="&amp;'Work DB'!C456,'Transport-DB'!F:F,"="&amp;'Work DB'!$R$4)</f>
        <v>0</v>
      </c>
      <c r="S456" s="190">
        <f t="shared" si="70"/>
        <v>0</v>
      </c>
      <c r="T456" s="191">
        <f t="shared" si="69"/>
        <v>0</v>
      </c>
      <c r="U456" s="191"/>
      <c r="V456" s="191"/>
      <c r="W456" s="191"/>
      <c r="X456" s="191"/>
      <c r="Y456" s="189"/>
      <c r="Z456" s="283"/>
      <c r="AA456" s="190">
        <f>SUMIFS('Transport-DB'!S:S,'Transport-DB'!C:C,"="&amp;'Work DB'!C456,'Transport-DB'!F:F,"="&amp;'Work DB'!$AA$4)</f>
        <v>0</v>
      </c>
      <c r="AB456" s="191">
        <f>SUMIFS('Transport-DB'!S:S,'Transport-DB'!C:C,"="&amp;'Work DB'!C456,'Transport-DB'!F:F,"="&amp;'Work DB'!$AB$4)</f>
        <v>0</v>
      </c>
      <c r="AC456" s="191">
        <f>SUMIFS('Transport-DB'!S:S,'Transport-DB'!C:C,"="&amp;'Work DB'!C456,'Transport-DB'!F:F,"="&amp;'Work DB'!$AC$4)</f>
        <v>0</v>
      </c>
      <c r="AD456" s="188">
        <f>SUMIFS('Transport-DB'!S:S,'Transport-DB'!C:C,"="&amp;'Work DB'!C456,'Transport-DB'!F:F,"="&amp;'Work DB'!$AD$4)</f>
        <v>0</v>
      </c>
      <c r="AE456" s="188">
        <f>SUMIFS('Transport-DB'!S:S,'Transport-DB'!C:C,"="&amp;'Work DB'!C456,'Transport-DB'!F:F,"="&amp;'Work DB'!$AE$4)</f>
        <v>0</v>
      </c>
      <c r="AF456" s="188">
        <f>SUMIFS('Transport-DB'!S:S,'Transport-DB'!C:C,"="&amp;'Work DB'!C456,'Transport-DB'!F:F,"="&amp;'Work DB'!$AF$4)</f>
        <v>0</v>
      </c>
      <c r="AG456" s="189"/>
      <c r="AH456" s="230">
        <f>SUMIFS('Transport-DB'!T:T,'Transport-DB'!C:C,"="&amp;'Work DB'!C456)</f>
        <v>0</v>
      </c>
      <c r="AI456" s="32"/>
      <c r="AJ456" s="29"/>
      <c r="AK456" s="30">
        <f>SUMIFS(Civil_DB[بتن],Civil_DB[تاریخ],"="&amp;'Work DB'!C456)</f>
        <v>0</v>
      </c>
      <c r="AL456" s="28"/>
      <c r="AM456" s="29"/>
      <c r="AN456" s="31"/>
      <c r="AO456" s="28"/>
      <c r="AP456" s="29"/>
      <c r="AQ456" s="29"/>
      <c r="AR456" s="30"/>
      <c r="AS456" s="28"/>
      <c r="AT456" s="29"/>
      <c r="AU456" s="30"/>
      <c r="AV456" s="206"/>
      <c r="AW456" s="29"/>
      <c r="AX456" s="29"/>
      <c r="AY456" s="29"/>
      <c r="AZ456" s="29"/>
      <c r="BA456" s="29"/>
      <c r="BB456" s="29"/>
      <c r="BC456" s="30"/>
      <c r="BD456" s="283"/>
      <c r="BE456" s="283"/>
      <c r="BF456" s="283"/>
      <c r="BG456" s="283"/>
      <c r="BH456" s="32"/>
      <c r="BI456" s="56"/>
      <c r="BJ456" s="509"/>
    </row>
    <row r="457" spans="2:62" s="15" customFormat="1" ht="21" x14ac:dyDescent="0.25">
      <c r="B457" s="47"/>
      <c r="C457" s="20">
        <f t="shared" si="71"/>
        <v>45822</v>
      </c>
      <c r="D457" s="190">
        <f>SUMIFS('Transport-DB'!R:R,'Transport-DB'!C:C,"="&amp;'Work DB'!C457,'Transport-DB'!F:F,"="&amp;'Work DB'!$D$4)</f>
        <v>0</v>
      </c>
      <c r="E457" s="191">
        <f>SUMIFS('Transport-DB'!R:R,'Transport-DB'!C:C,"="&amp;'Work DB'!C457,'Transport-DB'!F:F,"="&amp;'Work DB'!$E$4)</f>
        <v>0</v>
      </c>
      <c r="F457" s="191">
        <f>SUMIFS('Transport-DB'!R:R,'Transport-DB'!C:C,"="&amp;'Work DB'!C457,'Transport-DB'!F:F,"="&amp;'Work DB'!$F$4)</f>
        <v>0</v>
      </c>
      <c r="G457" s="191">
        <f>SUMIFS('Transport-DB'!R:R,'Transport-DB'!C:C,"="&amp;'Work DB'!C457,'Transport-DB'!F:F,"="&amp;'Work DB'!$G$4)</f>
        <v>0</v>
      </c>
      <c r="H457" s="188">
        <f>SUMIFS('Transport-DB'!R:R,'Transport-DB'!C:C,"="&amp;'Work DB'!C457,'Transport-DB'!F:F,"="&amp;'Work DB'!$H$4)</f>
        <v>0</v>
      </c>
      <c r="I457" s="191">
        <f>SUMIFS('Transport-DB'!R:R,'Transport-DB'!C:C,"="&amp;'Work DB'!C457,'Transport-DB'!F:F,"="&amp;'Work DB'!$I$4)</f>
        <v>0</v>
      </c>
      <c r="J457" s="483">
        <f>SUMIFS('Transport-DB'!R:R,'Transport-DB'!C:C,"="&amp;'Work DB'!C457,'Transport-DB'!F:F,"="&amp;'Work DB'!$J$4)</f>
        <v>0</v>
      </c>
      <c r="K457" s="190">
        <f>SUMIFS('Transport-DB'!Q:Q,'Transport-DB'!C:C,"="&amp;'Work DB'!C457,'Transport-DB'!F:F,"="&amp;'Work DB'!$K$4)</f>
        <v>0</v>
      </c>
      <c r="L457" s="191">
        <f>SUMIFS('Transport-DB'!Q:Q,'Transport-DB'!C:C,"="&amp;'Work DB'!C457,'Transport-DB'!F:F,"="&amp;'Work DB'!$L$4)</f>
        <v>0</v>
      </c>
      <c r="M457" s="191">
        <f>SUMIFS('Transport-DB'!Q:Q,'Transport-DB'!C:C,"="&amp;'Work DB'!C457,'Transport-DB'!F:F,"="&amp;'Work DB'!$M$4)</f>
        <v>0</v>
      </c>
      <c r="N457" s="191">
        <f>SUMIFS('Transport-DB'!Q:Q,'Transport-DB'!C:C,"="&amp;'Work DB'!C457,'Transport-DB'!F:F,"="&amp;'Work DB'!$N$4)</f>
        <v>0</v>
      </c>
      <c r="O457" s="191">
        <f>SUMIFS('Transport-DB'!Q:Q,'Transport-DB'!C:C,"="&amp;'Work DB'!C457,'Transport-DB'!F:F,"="&amp;'Work DB'!$O$4)</f>
        <v>0</v>
      </c>
      <c r="P457" s="191">
        <f>SUMIFS('Transport-DB'!Q:Q,'Transport-DB'!C:C,"="&amp;'Work DB'!C457,'Transport-DB'!F:F,"="&amp;'Work DB'!$P$4)</f>
        <v>0</v>
      </c>
      <c r="Q457" s="188">
        <f>SUMIFS('Transport-DB'!Q:Q,'Transport-DB'!C:C,"="&amp;'Work DB'!C457,'Transport-DB'!F:F,"="&amp;'Work DB'!$Q$4)</f>
        <v>0</v>
      </c>
      <c r="R457" s="189">
        <f>SUMIFS('Transport-DB'!Q:Q,'Transport-DB'!C:C,"="&amp;'Work DB'!C457,'Transport-DB'!F:F,"="&amp;'Work DB'!$R$4)</f>
        <v>0</v>
      </c>
      <c r="S457" s="190">
        <f t="shared" si="70"/>
        <v>0</v>
      </c>
      <c r="T457" s="191">
        <f t="shared" si="69"/>
        <v>0</v>
      </c>
      <c r="U457" s="191"/>
      <c r="V457" s="191"/>
      <c r="W457" s="191"/>
      <c r="X457" s="191"/>
      <c r="Y457" s="189"/>
      <c r="Z457" s="283"/>
      <c r="AA457" s="190">
        <f>SUMIFS('Transport-DB'!S:S,'Transport-DB'!C:C,"="&amp;'Work DB'!C457,'Transport-DB'!F:F,"="&amp;'Work DB'!$AA$4)</f>
        <v>0</v>
      </c>
      <c r="AB457" s="191">
        <f>SUMIFS('Transport-DB'!S:S,'Transport-DB'!C:C,"="&amp;'Work DB'!C457,'Transport-DB'!F:F,"="&amp;'Work DB'!$AB$4)</f>
        <v>0</v>
      </c>
      <c r="AC457" s="191">
        <f>SUMIFS('Transport-DB'!S:S,'Transport-DB'!C:C,"="&amp;'Work DB'!C457,'Transport-DB'!F:F,"="&amp;'Work DB'!$AC$4)</f>
        <v>0</v>
      </c>
      <c r="AD457" s="188">
        <f>SUMIFS('Transport-DB'!S:S,'Transport-DB'!C:C,"="&amp;'Work DB'!C457,'Transport-DB'!F:F,"="&amp;'Work DB'!$AD$4)</f>
        <v>0</v>
      </c>
      <c r="AE457" s="188">
        <f>SUMIFS('Transport-DB'!S:S,'Transport-DB'!C:C,"="&amp;'Work DB'!C457,'Transport-DB'!F:F,"="&amp;'Work DB'!$AE$4)</f>
        <v>0</v>
      </c>
      <c r="AF457" s="188">
        <f>SUMIFS('Transport-DB'!S:S,'Transport-DB'!C:C,"="&amp;'Work DB'!C457,'Transport-DB'!F:F,"="&amp;'Work DB'!$AF$4)</f>
        <v>0</v>
      </c>
      <c r="AG457" s="189"/>
      <c r="AH457" s="230">
        <f>SUMIFS('Transport-DB'!T:T,'Transport-DB'!C:C,"="&amp;'Work DB'!C457)</f>
        <v>0</v>
      </c>
      <c r="AI457" s="32"/>
      <c r="AJ457" s="29"/>
      <c r="AK457" s="30">
        <f>SUMIFS(Civil_DB[بتن],Civil_DB[تاریخ],"="&amp;'Work DB'!C457)</f>
        <v>0</v>
      </c>
      <c r="AL457" s="28"/>
      <c r="AM457" s="29"/>
      <c r="AN457" s="31"/>
      <c r="AO457" s="28"/>
      <c r="AP457" s="29"/>
      <c r="AQ457" s="29"/>
      <c r="AR457" s="30"/>
      <c r="AS457" s="28"/>
      <c r="AT457" s="29"/>
      <c r="AU457" s="30"/>
      <c r="AV457" s="206"/>
      <c r="AW457" s="29"/>
      <c r="AX457" s="29"/>
      <c r="AY457" s="29"/>
      <c r="AZ457" s="29"/>
      <c r="BA457" s="29"/>
      <c r="BB457" s="29"/>
      <c r="BC457" s="30"/>
      <c r="BD457" s="283"/>
      <c r="BE457" s="283"/>
      <c r="BF457" s="283"/>
      <c r="BG457" s="283"/>
      <c r="BH457" s="32"/>
      <c r="BI457" s="56"/>
      <c r="BJ457" s="509"/>
    </row>
    <row r="458" spans="2:62" s="15" customFormat="1" ht="21" x14ac:dyDescent="0.25">
      <c r="B458" s="47"/>
      <c r="C458" s="20">
        <f t="shared" si="71"/>
        <v>45823</v>
      </c>
      <c r="D458" s="190">
        <f>SUMIFS('Transport-DB'!R:R,'Transport-DB'!C:C,"="&amp;'Work DB'!C458,'Transport-DB'!F:F,"="&amp;'Work DB'!$D$4)</f>
        <v>0</v>
      </c>
      <c r="E458" s="191">
        <f>SUMIFS('Transport-DB'!R:R,'Transport-DB'!C:C,"="&amp;'Work DB'!C458,'Transport-DB'!F:F,"="&amp;'Work DB'!$E$4)</f>
        <v>0</v>
      </c>
      <c r="F458" s="191">
        <f>SUMIFS('Transport-DB'!R:R,'Transport-DB'!C:C,"="&amp;'Work DB'!C458,'Transport-DB'!F:F,"="&amp;'Work DB'!$F$4)</f>
        <v>0</v>
      </c>
      <c r="G458" s="191">
        <f>SUMIFS('Transport-DB'!R:R,'Transport-DB'!C:C,"="&amp;'Work DB'!C458,'Transport-DB'!F:F,"="&amp;'Work DB'!$G$4)</f>
        <v>0</v>
      </c>
      <c r="H458" s="188">
        <f>SUMIFS('Transport-DB'!R:R,'Transport-DB'!C:C,"="&amp;'Work DB'!C458,'Transport-DB'!F:F,"="&amp;'Work DB'!$H$4)</f>
        <v>0</v>
      </c>
      <c r="I458" s="191">
        <f>SUMIFS('Transport-DB'!R:R,'Transport-DB'!C:C,"="&amp;'Work DB'!C458,'Transport-DB'!F:F,"="&amp;'Work DB'!$I$4)</f>
        <v>0</v>
      </c>
      <c r="J458" s="483">
        <f>SUMIFS('Transport-DB'!R:R,'Transport-DB'!C:C,"="&amp;'Work DB'!C458,'Transport-DB'!F:F,"="&amp;'Work DB'!$J$4)</f>
        <v>0</v>
      </c>
      <c r="K458" s="190">
        <f>SUMIFS('Transport-DB'!Q:Q,'Transport-DB'!C:C,"="&amp;'Work DB'!C458,'Transport-DB'!F:F,"="&amp;'Work DB'!$K$4)</f>
        <v>0</v>
      </c>
      <c r="L458" s="191">
        <f>SUMIFS('Transport-DB'!Q:Q,'Transport-DB'!C:C,"="&amp;'Work DB'!C458,'Transport-DB'!F:F,"="&amp;'Work DB'!$L$4)</f>
        <v>0</v>
      </c>
      <c r="M458" s="191">
        <f>SUMIFS('Transport-DB'!Q:Q,'Transport-DB'!C:C,"="&amp;'Work DB'!C458,'Transport-DB'!F:F,"="&amp;'Work DB'!$M$4)</f>
        <v>0</v>
      </c>
      <c r="N458" s="191">
        <f>SUMIFS('Transport-DB'!Q:Q,'Transport-DB'!C:C,"="&amp;'Work DB'!C458,'Transport-DB'!F:F,"="&amp;'Work DB'!$N$4)</f>
        <v>0</v>
      </c>
      <c r="O458" s="191">
        <f>SUMIFS('Transport-DB'!Q:Q,'Transport-DB'!C:C,"="&amp;'Work DB'!C458,'Transport-DB'!F:F,"="&amp;'Work DB'!$O$4)</f>
        <v>0</v>
      </c>
      <c r="P458" s="191">
        <f>SUMIFS('Transport-DB'!Q:Q,'Transport-DB'!C:C,"="&amp;'Work DB'!C458,'Transport-DB'!F:F,"="&amp;'Work DB'!$P$4)</f>
        <v>0</v>
      </c>
      <c r="Q458" s="188">
        <f>SUMIFS('Transport-DB'!Q:Q,'Transport-DB'!C:C,"="&amp;'Work DB'!C458,'Transport-DB'!F:F,"="&amp;'Work DB'!$Q$4)</f>
        <v>0</v>
      </c>
      <c r="R458" s="189">
        <f>SUMIFS('Transport-DB'!Q:Q,'Transport-DB'!C:C,"="&amp;'Work DB'!C458,'Transport-DB'!F:F,"="&amp;'Work DB'!$R$4)</f>
        <v>0</v>
      </c>
      <c r="S458" s="190">
        <f t="shared" si="70"/>
        <v>0</v>
      </c>
      <c r="T458" s="191">
        <f t="shared" si="69"/>
        <v>0</v>
      </c>
      <c r="U458" s="191"/>
      <c r="V458" s="191"/>
      <c r="W458" s="191"/>
      <c r="X458" s="191"/>
      <c r="Y458" s="189"/>
      <c r="Z458" s="283"/>
      <c r="AA458" s="190">
        <f>SUMIFS('Transport-DB'!S:S,'Transport-DB'!C:C,"="&amp;'Work DB'!C458,'Transport-DB'!F:F,"="&amp;'Work DB'!$AA$4)</f>
        <v>0</v>
      </c>
      <c r="AB458" s="191">
        <f>SUMIFS('Transport-DB'!S:S,'Transport-DB'!C:C,"="&amp;'Work DB'!C458,'Transport-DB'!F:F,"="&amp;'Work DB'!$AB$4)</f>
        <v>0</v>
      </c>
      <c r="AC458" s="191">
        <f>SUMIFS('Transport-DB'!S:S,'Transport-DB'!C:C,"="&amp;'Work DB'!C458,'Transport-DB'!F:F,"="&amp;'Work DB'!$AC$4)</f>
        <v>0</v>
      </c>
      <c r="AD458" s="188">
        <f>SUMIFS('Transport-DB'!S:S,'Transport-DB'!C:C,"="&amp;'Work DB'!C458,'Transport-DB'!F:F,"="&amp;'Work DB'!$AD$4)</f>
        <v>0</v>
      </c>
      <c r="AE458" s="188">
        <f>SUMIFS('Transport-DB'!S:S,'Transport-DB'!C:C,"="&amp;'Work DB'!C458,'Transport-DB'!F:F,"="&amp;'Work DB'!$AE$4)</f>
        <v>0</v>
      </c>
      <c r="AF458" s="188">
        <f>SUMIFS('Transport-DB'!S:S,'Transport-DB'!C:C,"="&amp;'Work DB'!C458,'Transport-DB'!F:F,"="&amp;'Work DB'!$AF$4)</f>
        <v>0</v>
      </c>
      <c r="AG458" s="189"/>
      <c r="AH458" s="230">
        <f>SUMIFS('Transport-DB'!T:T,'Transport-DB'!C:C,"="&amp;'Work DB'!C458)</f>
        <v>0</v>
      </c>
      <c r="AI458" s="32"/>
      <c r="AJ458" s="29"/>
      <c r="AK458" s="30">
        <f>SUMIFS(Civil_DB[بتن],Civil_DB[تاریخ],"="&amp;'Work DB'!C458)</f>
        <v>0</v>
      </c>
      <c r="AL458" s="28"/>
      <c r="AM458" s="29"/>
      <c r="AN458" s="31"/>
      <c r="AO458" s="28"/>
      <c r="AP458" s="29"/>
      <c r="AQ458" s="29"/>
      <c r="AR458" s="30"/>
      <c r="AS458" s="28"/>
      <c r="AT458" s="29"/>
      <c r="AU458" s="30"/>
      <c r="AV458" s="206"/>
      <c r="AW458" s="29"/>
      <c r="AX458" s="29"/>
      <c r="AY458" s="29"/>
      <c r="AZ458" s="29"/>
      <c r="BA458" s="29"/>
      <c r="BB458" s="29"/>
      <c r="BC458" s="30"/>
      <c r="BD458" s="283"/>
      <c r="BE458" s="283"/>
      <c r="BF458" s="283"/>
      <c r="BG458" s="283"/>
      <c r="BH458" s="32"/>
      <c r="BI458" s="56"/>
      <c r="BJ458" s="509"/>
    </row>
    <row r="459" spans="2:62" s="15" customFormat="1" ht="21" x14ac:dyDescent="0.25">
      <c r="B459" s="47"/>
      <c r="C459" s="20">
        <f t="shared" si="71"/>
        <v>45824</v>
      </c>
      <c r="D459" s="190">
        <f>SUMIFS('Transport-DB'!R:R,'Transport-DB'!C:C,"="&amp;'Work DB'!C459,'Transport-DB'!F:F,"="&amp;'Work DB'!$D$4)</f>
        <v>0</v>
      </c>
      <c r="E459" s="191">
        <f>SUMIFS('Transport-DB'!R:R,'Transport-DB'!C:C,"="&amp;'Work DB'!C459,'Transport-DB'!F:F,"="&amp;'Work DB'!$E$4)</f>
        <v>0</v>
      </c>
      <c r="F459" s="191">
        <f>SUMIFS('Transport-DB'!R:R,'Transport-DB'!C:C,"="&amp;'Work DB'!C459,'Transport-DB'!F:F,"="&amp;'Work DB'!$F$4)</f>
        <v>0</v>
      </c>
      <c r="G459" s="191">
        <f>SUMIFS('Transport-DB'!R:R,'Transport-DB'!C:C,"="&amp;'Work DB'!C459,'Transport-DB'!F:F,"="&amp;'Work DB'!$G$4)</f>
        <v>0</v>
      </c>
      <c r="H459" s="188">
        <f>SUMIFS('Transport-DB'!R:R,'Transport-DB'!C:C,"="&amp;'Work DB'!C459,'Transport-DB'!F:F,"="&amp;'Work DB'!$H$4)</f>
        <v>0</v>
      </c>
      <c r="I459" s="191">
        <f>SUMIFS('Transport-DB'!R:R,'Transport-DB'!C:C,"="&amp;'Work DB'!C459,'Transport-DB'!F:F,"="&amp;'Work DB'!$I$4)</f>
        <v>0</v>
      </c>
      <c r="J459" s="483">
        <f>SUMIFS('Transport-DB'!R:R,'Transport-DB'!C:C,"="&amp;'Work DB'!C459,'Transport-DB'!F:F,"="&amp;'Work DB'!$J$4)</f>
        <v>0</v>
      </c>
      <c r="K459" s="190">
        <f>SUMIFS('Transport-DB'!Q:Q,'Transport-DB'!C:C,"="&amp;'Work DB'!C459,'Transport-DB'!F:F,"="&amp;'Work DB'!$K$4)</f>
        <v>0</v>
      </c>
      <c r="L459" s="191">
        <f>SUMIFS('Transport-DB'!Q:Q,'Transport-DB'!C:C,"="&amp;'Work DB'!C459,'Transport-DB'!F:F,"="&amp;'Work DB'!$L$4)</f>
        <v>0</v>
      </c>
      <c r="M459" s="191">
        <f>SUMIFS('Transport-DB'!Q:Q,'Transport-DB'!C:C,"="&amp;'Work DB'!C459,'Transport-DB'!F:F,"="&amp;'Work DB'!$M$4)</f>
        <v>0</v>
      </c>
      <c r="N459" s="191">
        <f>SUMIFS('Transport-DB'!Q:Q,'Transport-DB'!C:C,"="&amp;'Work DB'!C459,'Transport-DB'!F:F,"="&amp;'Work DB'!$N$4)</f>
        <v>0</v>
      </c>
      <c r="O459" s="191">
        <f>SUMIFS('Transport-DB'!Q:Q,'Transport-DB'!C:C,"="&amp;'Work DB'!C459,'Transport-DB'!F:F,"="&amp;'Work DB'!$O$4)</f>
        <v>0</v>
      </c>
      <c r="P459" s="191">
        <f>SUMIFS('Transport-DB'!Q:Q,'Transport-DB'!C:C,"="&amp;'Work DB'!C459,'Transport-DB'!F:F,"="&amp;'Work DB'!$P$4)</f>
        <v>0</v>
      </c>
      <c r="Q459" s="188">
        <f>SUMIFS('Transport-DB'!Q:Q,'Transport-DB'!C:C,"="&amp;'Work DB'!C459,'Transport-DB'!F:F,"="&amp;'Work DB'!$Q$4)</f>
        <v>0</v>
      </c>
      <c r="R459" s="189">
        <f>SUMIFS('Transport-DB'!Q:Q,'Transport-DB'!C:C,"="&amp;'Work DB'!C459,'Transport-DB'!F:F,"="&amp;'Work DB'!$R$4)</f>
        <v>0</v>
      </c>
      <c r="S459" s="190">
        <f t="shared" si="70"/>
        <v>0</v>
      </c>
      <c r="T459" s="191">
        <f t="shared" si="69"/>
        <v>0</v>
      </c>
      <c r="U459" s="191"/>
      <c r="V459" s="191"/>
      <c r="W459" s="191"/>
      <c r="X459" s="191"/>
      <c r="Y459" s="189"/>
      <c r="Z459" s="283"/>
      <c r="AA459" s="190">
        <f>SUMIFS('Transport-DB'!S:S,'Transport-DB'!C:C,"="&amp;'Work DB'!C459,'Transport-DB'!F:F,"="&amp;'Work DB'!$AA$4)</f>
        <v>0</v>
      </c>
      <c r="AB459" s="191">
        <f>SUMIFS('Transport-DB'!S:S,'Transport-DB'!C:C,"="&amp;'Work DB'!C459,'Transport-DB'!F:F,"="&amp;'Work DB'!$AB$4)</f>
        <v>0</v>
      </c>
      <c r="AC459" s="191">
        <f>SUMIFS('Transport-DB'!S:S,'Transport-DB'!C:C,"="&amp;'Work DB'!C459,'Transport-DB'!F:F,"="&amp;'Work DB'!$AC$4)</f>
        <v>0</v>
      </c>
      <c r="AD459" s="188">
        <f>SUMIFS('Transport-DB'!S:S,'Transport-DB'!C:C,"="&amp;'Work DB'!C459,'Transport-DB'!F:F,"="&amp;'Work DB'!$AD$4)</f>
        <v>0</v>
      </c>
      <c r="AE459" s="188">
        <f>SUMIFS('Transport-DB'!S:S,'Transport-DB'!C:C,"="&amp;'Work DB'!C459,'Transport-DB'!F:F,"="&amp;'Work DB'!$AE$4)</f>
        <v>0</v>
      </c>
      <c r="AF459" s="188">
        <f>SUMIFS('Transport-DB'!S:S,'Transport-DB'!C:C,"="&amp;'Work DB'!C459,'Transport-DB'!F:F,"="&amp;'Work DB'!$AF$4)</f>
        <v>0</v>
      </c>
      <c r="AG459" s="189"/>
      <c r="AH459" s="230">
        <f>SUMIFS('Transport-DB'!T:T,'Transport-DB'!C:C,"="&amp;'Work DB'!C459)</f>
        <v>0</v>
      </c>
      <c r="AI459" s="32"/>
      <c r="AJ459" s="29"/>
      <c r="AK459" s="30">
        <f>SUMIFS(Civil_DB[بتن],Civil_DB[تاریخ],"="&amp;'Work DB'!C459)</f>
        <v>0</v>
      </c>
      <c r="AL459" s="28"/>
      <c r="AM459" s="29"/>
      <c r="AN459" s="31"/>
      <c r="AO459" s="28"/>
      <c r="AP459" s="29"/>
      <c r="AQ459" s="29"/>
      <c r="AR459" s="30"/>
      <c r="AS459" s="28"/>
      <c r="AT459" s="29"/>
      <c r="AU459" s="30"/>
      <c r="AV459" s="206"/>
      <c r="AW459" s="29"/>
      <c r="AX459" s="29"/>
      <c r="AY459" s="29"/>
      <c r="AZ459" s="29"/>
      <c r="BA459" s="29"/>
      <c r="BB459" s="29"/>
      <c r="BC459" s="30"/>
      <c r="BD459" s="283"/>
      <c r="BE459" s="283"/>
      <c r="BF459" s="283"/>
      <c r="BG459" s="283"/>
      <c r="BH459" s="32"/>
      <c r="BI459" s="56"/>
      <c r="BJ459" s="509"/>
    </row>
    <row r="460" spans="2:62" s="15" customFormat="1" ht="21" x14ac:dyDescent="0.25">
      <c r="B460" s="47"/>
      <c r="C460" s="20">
        <f t="shared" si="71"/>
        <v>45825</v>
      </c>
      <c r="D460" s="190">
        <f>SUMIFS('Transport-DB'!R:R,'Transport-DB'!C:C,"="&amp;'Work DB'!C460,'Transport-DB'!F:F,"="&amp;'Work DB'!$D$4)</f>
        <v>0</v>
      </c>
      <c r="E460" s="191">
        <f>SUMIFS('Transport-DB'!R:R,'Transport-DB'!C:C,"="&amp;'Work DB'!C460,'Transport-DB'!F:F,"="&amp;'Work DB'!$E$4)</f>
        <v>0</v>
      </c>
      <c r="F460" s="191">
        <f>SUMIFS('Transport-DB'!R:R,'Transport-DB'!C:C,"="&amp;'Work DB'!C460,'Transport-DB'!F:F,"="&amp;'Work DB'!$F$4)</f>
        <v>0</v>
      </c>
      <c r="G460" s="191">
        <f>SUMIFS('Transport-DB'!R:R,'Transport-DB'!C:C,"="&amp;'Work DB'!C460,'Transport-DB'!F:F,"="&amp;'Work DB'!$G$4)</f>
        <v>0</v>
      </c>
      <c r="H460" s="188">
        <f>SUMIFS('Transport-DB'!R:R,'Transport-DB'!C:C,"="&amp;'Work DB'!C460,'Transport-DB'!F:F,"="&amp;'Work DB'!$H$4)</f>
        <v>0</v>
      </c>
      <c r="I460" s="191">
        <f>SUMIFS('Transport-DB'!R:R,'Transport-DB'!C:C,"="&amp;'Work DB'!C460,'Transport-DB'!F:F,"="&amp;'Work DB'!$I$4)</f>
        <v>0</v>
      </c>
      <c r="J460" s="483">
        <f>SUMIFS('Transport-DB'!R:R,'Transport-DB'!C:C,"="&amp;'Work DB'!C460,'Transport-DB'!F:F,"="&amp;'Work DB'!$J$4)</f>
        <v>0</v>
      </c>
      <c r="K460" s="190">
        <f>SUMIFS('Transport-DB'!Q:Q,'Transport-DB'!C:C,"="&amp;'Work DB'!C460,'Transport-DB'!F:F,"="&amp;'Work DB'!$K$4)</f>
        <v>0</v>
      </c>
      <c r="L460" s="191">
        <f>SUMIFS('Transport-DB'!Q:Q,'Transport-DB'!C:C,"="&amp;'Work DB'!C460,'Transport-DB'!F:F,"="&amp;'Work DB'!$L$4)</f>
        <v>0</v>
      </c>
      <c r="M460" s="191">
        <f>SUMIFS('Transport-DB'!Q:Q,'Transport-DB'!C:C,"="&amp;'Work DB'!C460,'Transport-DB'!F:F,"="&amp;'Work DB'!$M$4)</f>
        <v>0</v>
      </c>
      <c r="N460" s="191">
        <f>SUMIFS('Transport-DB'!Q:Q,'Transport-DB'!C:C,"="&amp;'Work DB'!C460,'Transport-DB'!F:F,"="&amp;'Work DB'!$N$4)</f>
        <v>0</v>
      </c>
      <c r="O460" s="191">
        <f>SUMIFS('Transport-DB'!Q:Q,'Transport-DB'!C:C,"="&amp;'Work DB'!C460,'Transport-DB'!F:F,"="&amp;'Work DB'!$O$4)</f>
        <v>0</v>
      </c>
      <c r="P460" s="191">
        <f>SUMIFS('Transport-DB'!Q:Q,'Transport-DB'!C:C,"="&amp;'Work DB'!C460,'Transport-DB'!F:F,"="&amp;'Work DB'!$P$4)</f>
        <v>0</v>
      </c>
      <c r="Q460" s="188">
        <f>SUMIFS('Transport-DB'!Q:Q,'Transport-DB'!C:C,"="&amp;'Work DB'!C460,'Transport-DB'!F:F,"="&amp;'Work DB'!$Q$4)</f>
        <v>0</v>
      </c>
      <c r="R460" s="189">
        <f>SUMIFS('Transport-DB'!Q:Q,'Transport-DB'!C:C,"="&amp;'Work DB'!C460,'Transport-DB'!F:F,"="&amp;'Work DB'!$R$4)</f>
        <v>0</v>
      </c>
      <c r="S460" s="190">
        <f t="shared" si="70"/>
        <v>0</v>
      </c>
      <c r="T460" s="191">
        <f t="shared" si="69"/>
        <v>0</v>
      </c>
      <c r="U460" s="191"/>
      <c r="V460" s="191"/>
      <c r="W460" s="191"/>
      <c r="X460" s="191"/>
      <c r="Y460" s="189"/>
      <c r="Z460" s="283"/>
      <c r="AA460" s="190">
        <f>SUMIFS('Transport-DB'!S:S,'Transport-DB'!C:C,"="&amp;'Work DB'!C460,'Transport-DB'!F:F,"="&amp;'Work DB'!$AA$4)</f>
        <v>0</v>
      </c>
      <c r="AB460" s="191">
        <f>SUMIFS('Transport-DB'!S:S,'Transport-DB'!C:C,"="&amp;'Work DB'!C460,'Transport-DB'!F:F,"="&amp;'Work DB'!$AB$4)</f>
        <v>0</v>
      </c>
      <c r="AC460" s="191">
        <f>SUMIFS('Transport-DB'!S:S,'Transport-DB'!C:C,"="&amp;'Work DB'!C460,'Transport-DB'!F:F,"="&amp;'Work DB'!$AC$4)</f>
        <v>0</v>
      </c>
      <c r="AD460" s="188">
        <f>SUMIFS('Transport-DB'!S:S,'Transport-DB'!C:C,"="&amp;'Work DB'!C460,'Transport-DB'!F:F,"="&amp;'Work DB'!$AD$4)</f>
        <v>0</v>
      </c>
      <c r="AE460" s="188">
        <f>SUMIFS('Transport-DB'!S:S,'Transport-DB'!C:C,"="&amp;'Work DB'!C460,'Transport-DB'!F:F,"="&amp;'Work DB'!$AE$4)</f>
        <v>0</v>
      </c>
      <c r="AF460" s="188">
        <f>SUMIFS('Transport-DB'!S:S,'Transport-DB'!C:C,"="&amp;'Work DB'!C460,'Transport-DB'!F:F,"="&amp;'Work DB'!$AF$4)</f>
        <v>0</v>
      </c>
      <c r="AG460" s="189"/>
      <c r="AH460" s="230">
        <f>SUMIFS('Transport-DB'!T:T,'Transport-DB'!C:C,"="&amp;'Work DB'!C460)</f>
        <v>0</v>
      </c>
      <c r="AI460" s="32"/>
      <c r="AJ460" s="29"/>
      <c r="AK460" s="30">
        <f>SUMIFS(Civil_DB[بتن],Civil_DB[تاریخ],"="&amp;'Work DB'!C460)</f>
        <v>0</v>
      </c>
      <c r="AL460" s="28"/>
      <c r="AM460" s="29"/>
      <c r="AN460" s="31"/>
      <c r="AO460" s="28"/>
      <c r="AP460" s="29"/>
      <c r="AQ460" s="29"/>
      <c r="AR460" s="30"/>
      <c r="AS460" s="28"/>
      <c r="AT460" s="29"/>
      <c r="AU460" s="30"/>
      <c r="AV460" s="206"/>
      <c r="AW460" s="29"/>
      <c r="AX460" s="29"/>
      <c r="AY460" s="29"/>
      <c r="AZ460" s="29"/>
      <c r="BA460" s="29"/>
      <c r="BB460" s="29"/>
      <c r="BC460" s="30"/>
      <c r="BD460" s="283"/>
      <c r="BE460" s="283"/>
      <c r="BF460" s="283"/>
      <c r="BG460" s="283"/>
      <c r="BH460" s="32"/>
      <c r="BI460" s="56"/>
      <c r="BJ460" s="509"/>
    </row>
    <row r="461" spans="2:62" s="15" customFormat="1" ht="21" x14ac:dyDescent="0.25">
      <c r="B461" s="47"/>
      <c r="C461" s="20">
        <f t="shared" si="71"/>
        <v>45826</v>
      </c>
      <c r="D461" s="190">
        <f>SUMIFS('Transport-DB'!R:R,'Transport-DB'!C:C,"="&amp;'Work DB'!C461,'Transport-DB'!F:F,"="&amp;'Work DB'!$D$4)</f>
        <v>0</v>
      </c>
      <c r="E461" s="191">
        <f>SUMIFS('Transport-DB'!R:R,'Transport-DB'!C:C,"="&amp;'Work DB'!C461,'Transport-DB'!F:F,"="&amp;'Work DB'!$E$4)</f>
        <v>0</v>
      </c>
      <c r="F461" s="191">
        <f>SUMIFS('Transport-DB'!R:R,'Transport-DB'!C:C,"="&amp;'Work DB'!C461,'Transport-DB'!F:F,"="&amp;'Work DB'!$F$4)</f>
        <v>0</v>
      </c>
      <c r="G461" s="191">
        <f>SUMIFS('Transport-DB'!R:R,'Transport-DB'!C:C,"="&amp;'Work DB'!C461,'Transport-DB'!F:F,"="&amp;'Work DB'!$G$4)</f>
        <v>0</v>
      </c>
      <c r="H461" s="188">
        <f>SUMIFS('Transport-DB'!R:R,'Transport-DB'!C:C,"="&amp;'Work DB'!C461,'Transport-DB'!F:F,"="&amp;'Work DB'!$H$4)</f>
        <v>0</v>
      </c>
      <c r="I461" s="191">
        <f>SUMIFS('Transport-DB'!R:R,'Transport-DB'!C:C,"="&amp;'Work DB'!C461,'Transport-DB'!F:F,"="&amp;'Work DB'!$I$4)</f>
        <v>0</v>
      </c>
      <c r="J461" s="483">
        <f>SUMIFS('Transport-DB'!R:R,'Transport-DB'!C:C,"="&amp;'Work DB'!C461,'Transport-DB'!F:F,"="&amp;'Work DB'!$J$4)</f>
        <v>0</v>
      </c>
      <c r="K461" s="190">
        <f>SUMIFS('Transport-DB'!Q:Q,'Transport-DB'!C:C,"="&amp;'Work DB'!C461,'Transport-DB'!F:F,"="&amp;'Work DB'!$K$4)</f>
        <v>0</v>
      </c>
      <c r="L461" s="191">
        <f>SUMIFS('Transport-DB'!Q:Q,'Transport-DB'!C:C,"="&amp;'Work DB'!C461,'Transport-DB'!F:F,"="&amp;'Work DB'!$L$4)</f>
        <v>0</v>
      </c>
      <c r="M461" s="191">
        <f>SUMIFS('Transport-DB'!Q:Q,'Transport-DB'!C:C,"="&amp;'Work DB'!C461,'Transport-DB'!F:F,"="&amp;'Work DB'!$M$4)</f>
        <v>0</v>
      </c>
      <c r="N461" s="191">
        <f>SUMIFS('Transport-DB'!Q:Q,'Transport-DB'!C:C,"="&amp;'Work DB'!C461,'Transport-DB'!F:F,"="&amp;'Work DB'!$N$4)</f>
        <v>0</v>
      </c>
      <c r="O461" s="191">
        <f>SUMIFS('Transport-DB'!Q:Q,'Transport-DB'!C:C,"="&amp;'Work DB'!C461,'Transport-DB'!F:F,"="&amp;'Work DB'!$O$4)</f>
        <v>0</v>
      </c>
      <c r="P461" s="191">
        <f>SUMIFS('Transport-DB'!Q:Q,'Transport-DB'!C:C,"="&amp;'Work DB'!C461,'Transport-DB'!F:F,"="&amp;'Work DB'!$P$4)</f>
        <v>0</v>
      </c>
      <c r="Q461" s="188">
        <f>SUMIFS('Transport-DB'!Q:Q,'Transport-DB'!C:C,"="&amp;'Work DB'!C461,'Transport-DB'!F:F,"="&amp;'Work DB'!$Q$4)</f>
        <v>0</v>
      </c>
      <c r="R461" s="189">
        <f>SUMIFS('Transport-DB'!Q:Q,'Transport-DB'!C:C,"="&amp;'Work DB'!C461,'Transport-DB'!F:F,"="&amp;'Work DB'!$R$4)</f>
        <v>0</v>
      </c>
      <c r="S461" s="190">
        <f t="shared" si="70"/>
        <v>0</v>
      </c>
      <c r="T461" s="191">
        <f t="shared" si="69"/>
        <v>0</v>
      </c>
      <c r="U461" s="191"/>
      <c r="V461" s="191"/>
      <c r="W461" s="191"/>
      <c r="X461" s="191"/>
      <c r="Y461" s="189"/>
      <c r="Z461" s="283"/>
      <c r="AA461" s="190">
        <f>SUMIFS('Transport-DB'!S:S,'Transport-DB'!C:C,"="&amp;'Work DB'!C461,'Transport-DB'!F:F,"="&amp;'Work DB'!$AA$4)</f>
        <v>0</v>
      </c>
      <c r="AB461" s="191">
        <f>SUMIFS('Transport-DB'!S:S,'Transport-DB'!C:C,"="&amp;'Work DB'!C461,'Transport-DB'!F:F,"="&amp;'Work DB'!$AB$4)</f>
        <v>0</v>
      </c>
      <c r="AC461" s="191">
        <f>SUMIFS('Transport-DB'!S:S,'Transport-DB'!C:C,"="&amp;'Work DB'!C461,'Transport-DB'!F:F,"="&amp;'Work DB'!$AC$4)</f>
        <v>0</v>
      </c>
      <c r="AD461" s="188">
        <f>SUMIFS('Transport-DB'!S:S,'Transport-DB'!C:C,"="&amp;'Work DB'!C461,'Transport-DB'!F:F,"="&amp;'Work DB'!$AD$4)</f>
        <v>0</v>
      </c>
      <c r="AE461" s="188">
        <f>SUMIFS('Transport-DB'!S:S,'Transport-DB'!C:C,"="&amp;'Work DB'!C461,'Transport-DB'!F:F,"="&amp;'Work DB'!$AE$4)</f>
        <v>0</v>
      </c>
      <c r="AF461" s="188">
        <f>SUMIFS('Transport-DB'!S:S,'Transport-DB'!C:C,"="&amp;'Work DB'!C461,'Transport-DB'!F:F,"="&amp;'Work DB'!$AF$4)</f>
        <v>0</v>
      </c>
      <c r="AG461" s="189"/>
      <c r="AH461" s="230">
        <f>SUMIFS('Transport-DB'!T:T,'Transport-DB'!C:C,"="&amp;'Work DB'!C461)</f>
        <v>0</v>
      </c>
      <c r="AI461" s="32"/>
      <c r="AJ461" s="29"/>
      <c r="AK461" s="30">
        <f>SUMIFS(Civil_DB[بتن],Civil_DB[تاریخ],"="&amp;'Work DB'!C461)</f>
        <v>0</v>
      </c>
      <c r="AL461" s="28"/>
      <c r="AM461" s="29"/>
      <c r="AN461" s="31"/>
      <c r="AO461" s="28"/>
      <c r="AP461" s="29"/>
      <c r="AQ461" s="29"/>
      <c r="AR461" s="30"/>
      <c r="AS461" s="28"/>
      <c r="AT461" s="29"/>
      <c r="AU461" s="30"/>
      <c r="AV461" s="206"/>
      <c r="AW461" s="29"/>
      <c r="AX461" s="29"/>
      <c r="AY461" s="29"/>
      <c r="AZ461" s="29"/>
      <c r="BA461" s="29"/>
      <c r="BB461" s="29"/>
      <c r="BC461" s="30"/>
      <c r="BD461" s="283"/>
      <c r="BE461" s="283"/>
      <c r="BF461" s="283"/>
      <c r="BG461" s="283"/>
      <c r="BH461" s="32"/>
      <c r="BI461" s="56"/>
      <c r="BJ461" s="509"/>
    </row>
    <row r="462" spans="2:62" s="15" customFormat="1" ht="21" x14ac:dyDescent="0.25">
      <c r="B462" s="47"/>
      <c r="C462" s="20">
        <f t="shared" si="71"/>
        <v>45827</v>
      </c>
      <c r="D462" s="190">
        <f>SUMIFS('Transport-DB'!R:R,'Transport-DB'!C:C,"="&amp;'Work DB'!C462,'Transport-DB'!F:F,"="&amp;'Work DB'!$D$4)</f>
        <v>0</v>
      </c>
      <c r="E462" s="191">
        <f>SUMIFS('Transport-DB'!R:R,'Transport-DB'!C:C,"="&amp;'Work DB'!C462,'Transport-DB'!F:F,"="&amp;'Work DB'!$E$4)</f>
        <v>0</v>
      </c>
      <c r="F462" s="191">
        <f>SUMIFS('Transport-DB'!R:R,'Transport-DB'!C:C,"="&amp;'Work DB'!C462,'Transport-DB'!F:F,"="&amp;'Work DB'!$F$4)</f>
        <v>0</v>
      </c>
      <c r="G462" s="191">
        <f>SUMIFS('Transport-DB'!R:R,'Transport-DB'!C:C,"="&amp;'Work DB'!C462,'Transport-DB'!F:F,"="&amp;'Work DB'!$G$4)</f>
        <v>0</v>
      </c>
      <c r="H462" s="188">
        <f>SUMIFS('Transport-DB'!R:R,'Transport-DB'!C:C,"="&amp;'Work DB'!C462,'Transport-DB'!F:F,"="&amp;'Work DB'!$H$4)</f>
        <v>0</v>
      </c>
      <c r="I462" s="191">
        <f>SUMIFS('Transport-DB'!R:R,'Transport-DB'!C:C,"="&amp;'Work DB'!C462,'Transport-DB'!F:F,"="&amp;'Work DB'!$I$4)</f>
        <v>0</v>
      </c>
      <c r="J462" s="483">
        <f>SUMIFS('Transport-DB'!R:R,'Transport-DB'!C:C,"="&amp;'Work DB'!C462,'Transport-DB'!F:F,"="&amp;'Work DB'!$J$4)</f>
        <v>0</v>
      </c>
      <c r="K462" s="190">
        <f>SUMIFS('Transport-DB'!Q:Q,'Transport-DB'!C:C,"="&amp;'Work DB'!C462,'Transport-DB'!F:F,"="&amp;'Work DB'!$K$4)</f>
        <v>0</v>
      </c>
      <c r="L462" s="191">
        <f>SUMIFS('Transport-DB'!Q:Q,'Transport-DB'!C:C,"="&amp;'Work DB'!C462,'Transport-DB'!F:F,"="&amp;'Work DB'!$L$4)</f>
        <v>0</v>
      </c>
      <c r="M462" s="191">
        <f>SUMIFS('Transport-DB'!Q:Q,'Transport-DB'!C:C,"="&amp;'Work DB'!C462,'Transport-DB'!F:F,"="&amp;'Work DB'!$M$4)</f>
        <v>0</v>
      </c>
      <c r="N462" s="191">
        <f>SUMIFS('Transport-DB'!Q:Q,'Transport-DB'!C:C,"="&amp;'Work DB'!C462,'Transport-DB'!F:F,"="&amp;'Work DB'!$N$4)</f>
        <v>0</v>
      </c>
      <c r="O462" s="191">
        <f>SUMIFS('Transport-DB'!Q:Q,'Transport-DB'!C:C,"="&amp;'Work DB'!C462,'Transport-DB'!F:F,"="&amp;'Work DB'!$O$4)</f>
        <v>0</v>
      </c>
      <c r="P462" s="191">
        <f>SUMIFS('Transport-DB'!Q:Q,'Transport-DB'!C:C,"="&amp;'Work DB'!C462,'Transport-DB'!F:F,"="&amp;'Work DB'!$P$4)</f>
        <v>0</v>
      </c>
      <c r="Q462" s="188">
        <f>SUMIFS('Transport-DB'!Q:Q,'Transport-DB'!C:C,"="&amp;'Work DB'!C462,'Transport-DB'!F:F,"="&amp;'Work DB'!$Q$4)</f>
        <v>0</v>
      </c>
      <c r="R462" s="189">
        <f>SUMIFS('Transport-DB'!Q:Q,'Transport-DB'!C:C,"="&amp;'Work DB'!C462,'Transport-DB'!F:F,"="&amp;'Work DB'!$R$4)</f>
        <v>0</v>
      </c>
      <c r="S462" s="190">
        <f t="shared" si="70"/>
        <v>0</v>
      </c>
      <c r="T462" s="191">
        <f t="shared" si="69"/>
        <v>0</v>
      </c>
      <c r="U462" s="191"/>
      <c r="V462" s="191"/>
      <c r="W462" s="191"/>
      <c r="X462" s="191"/>
      <c r="Y462" s="189"/>
      <c r="Z462" s="283"/>
      <c r="AA462" s="190">
        <f>SUMIFS('Transport-DB'!S:S,'Transport-DB'!C:C,"="&amp;'Work DB'!C462,'Transport-DB'!F:F,"="&amp;'Work DB'!$AA$4)</f>
        <v>0</v>
      </c>
      <c r="AB462" s="191">
        <f>SUMIFS('Transport-DB'!S:S,'Transport-DB'!C:C,"="&amp;'Work DB'!C462,'Transport-DB'!F:F,"="&amp;'Work DB'!$AB$4)</f>
        <v>0</v>
      </c>
      <c r="AC462" s="191">
        <f>SUMIFS('Transport-DB'!S:S,'Transport-DB'!C:C,"="&amp;'Work DB'!C462,'Transport-DB'!F:F,"="&amp;'Work DB'!$AC$4)</f>
        <v>0</v>
      </c>
      <c r="AD462" s="188">
        <f>SUMIFS('Transport-DB'!S:S,'Transport-DB'!C:C,"="&amp;'Work DB'!C462,'Transport-DB'!F:F,"="&amp;'Work DB'!$AD$4)</f>
        <v>0</v>
      </c>
      <c r="AE462" s="188">
        <f>SUMIFS('Transport-DB'!S:S,'Transport-DB'!C:C,"="&amp;'Work DB'!C462,'Transport-DB'!F:F,"="&amp;'Work DB'!$AE$4)</f>
        <v>0</v>
      </c>
      <c r="AF462" s="188">
        <f>SUMIFS('Transport-DB'!S:S,'Transport-DB'!C:C,"="&amp;'Work DB'!C462,'Transport-DB'!F:F,"="&amp;'Work DB'!$AF$4)</f>
        <v>0</v>
      </c>
      <c r="AG462" s="189"/>
      <c r="AH462" s="230">
        <f>SUMIFS('Transport-DB'!T:T,'Transport-DB'!C:C,"="&amp;'Work DB'!C462)</f>
        <v>0</v>
      </c>
      <c r="AI462" s="32"/>
      <c r="AJ462" s="29"/>
      <c r="AK462" s="30">
        <f>SUMIFS(Civil_DB[بتن],Civil_DB[تاریخ],"="&amp;'Work DB'!C462)</f>
        <v>0</v>
      </c>
      <c r="AL462" s="28"/>
      <c r="AM462" s="29"/>
      <c r="AN462" s="31"/>
      <c r="AO462" s="28"/>
      <c r="AP462" s="29"/>
      <c r="AQ462" s="29"/>
      <c r="AR462" s="30"/>
      <c r="AS462" s="28"/>
      <c r="AT462" s="29"/>
      <c r="AU462" s="30"/>
      <c r="AV462" s="206"/>
      <c r="AW462" s="29"/>
      <c r="AX462" s="29"/>
      <c r="AY462" s="29"/>
      <c r="AZ462" s="29"/>
      <c r="BA462" s="29"/>
      <c r="BB462" s="29"/>
      <c r="BC462" s="30"/>
      <c r="BD462" s="283"/>
      <c r="BE462" s="283"/>
      <c r="BF462" s="283"/>
      <c r="BG462" s="283"/>
      <c r="BH462" s="32"/>
      <c r="BI462" s="56"/>
      <c r="BJ462" s="509"/>
    </row>
    <row r="463" spans="2:62" s="15" customFormat="1" ht="21" x14ac:dyDescent="0.25">
      <c r="B463" s="47"/>
      <c r="C463" s="20">
        <f t="shared" si="71"/>
        <v>45828</v>
      </c>
      <c r="D463" s="190">
        <f>SUMIFS('Transport-DB'!R:R,'Transport-DB'!C:C,"="&amp;'Work DB'!C463,'Transport-DB'!F:F,"="&amp;'Work DB'!$D$4)</f>
        <v>0</v>
      </c>
      <c r="E463" s="191">
        <f>SUMIFS('Transport-DB'!R:R,'Transport-DB'!C:C,"="&amp;'Work DB'!C463,'Transport-DB'!F:F,"="&amp;'Work DB'!$E$4)</f>
        <v>0</v>
      </c>
      <c r="F463" s="191">
        <f>SUMIFS('Transport-DB'!R:R,'Transport-DB'!C:C,"="&amp;'Work DB'!C463,'Transport-DB'!F:F,"="&amp;'Work DB'!$F$4)</f>
        <v>0</v>
      </c>
      <c r="G463" s="191">
        <f>SUMIFS('Transport-DB'!R:R,'Transport-DB'!C:C,"="&amp;'Work DB'!C463,'Transport-DB'!F:F,"="&amp;'Work DB'!$G$4)</f>
        <v>0</v>
      </c>
      <c r="H463" s="188">
        <f>SUMIFS('Transport-DB'!R:R,'Transport-DB'!C:C,"="&amp;'Work DB'!C463,'Transport-DB'!F:F,"="&amp;'Work DB'!$H$4)</f>
        <v>0</v>
      </c>
      <c r="I463" s="191">
        <f>SUMIFS('Transport-DB'!R:R,'Transport-DB'!C:C,"="&amp;'Work DB'!C463,'Transport-DB'!F:F,"="&amp;'Work DB'!$I$4)</f>
        <v>0</v>
      </c>
      <c r="J463" s="483">
        <f>SUMIFS('Transport-DB'!R:R,'Transport-DB'!C:C,"="&amp;'Work DB'!C463,'Transport-DB'!F:F,"="&amp;'Work DB'!$J$4)</f>
        <v>0</v>
      </c>
      <c r="K463" s="190">
        <f>SUMIFS('Transport-DB'!Q:Q,'Transport-DB'!C:C,"="&amp;'Work DB'!C463,'Transport-DB'!F:F,"="&amp;'Work DB'!$K$4)</f>
        <v>0</v>
      </c>
      <c r="L463" s="191">
        <f>SUMIFS('Transport-DB'!Q:Q,'Transport-DB'!C:C,"="&amp;'Work DB'!C463,'Transport-DB'!F:F,"="&amp;'Work DB'!$L$4)</f>
        <v>0</v>
      </c>
      <c r="M463" s="191">
        <f>SUMIFS('Transport-DB'!Q:Q,'Transport-DB'!C:C,"="&amp;'Work DB'!C463,'Transport-DB'!F:F,"="&amp;'Work DB'!$M$4)</f>
        <v>0</v>
      </c>
      <c r="N463" s="191">
        <f>SUMIFS('Transport-DB'!Q:Q,'Transport-DB'!C:C,"="&amp;'Work DB'!C463,'Transport-DB'!F:F,"="&amp;'Work DB'!$N$4)</f>
        <v>0</v>
      </c>
      <c r="O463" s="191">
        <f>SUMIFS('Transport-DB'!Q:Q,'Transport-DB'!C:C,"="&amp;'Work DB'!C463,'Transport-DB'!F:F,"="&amp;'Work DB'!$O$4)</f>
        <v>0</v>
      </c>
      <c r="P463" s="191">
        <f>SUMIFS('Transport-DB'!Q:Q,'Transport-DB'!C:C,"="&amp;'Work DB'!C463,'Transport-DB'!F:F,"="&amp;'Work DB'!$P$4)</f>
        <v>0</v>
      </c>
      <c r="Q463" s="188">
        <f>SUMIFS('Transport-DB'!Q:Q,'Transport-DB'!C:C,"="&amp;'Work DB'!C463,'Transport-DB'!F:F,"="&amp;'Work DB'!$Q$4)</f>
        <v>0</v>
      </c>
      <c r="R463" s="189">
        <f>SUMIFS('Transport-DB'!Q:Q,'Transport-DB'!C:C,"="&amp;'Work DB'!C463,'Transport-DB'!F:F,"="&amp;'Work DB'!$R$4)</f>
        <v>0</v>
      </c>
      <c r="S463" s="190">
        <f t="shared" si="70"/>
        <v>0</v>
      </c>
      <c r="T463" s="191">
        <f t="shared" si="69"/>
        <v>0</v>
      </c>
      <c r="U463" s="191"/>
      <c r="V463" s="191"/>
      <c r="W463" s="191"/>
      <c r="X463" s="191"/>
      <c r="Y463" s="189"/>
      <c r="Z463" s="283"/>
      <c r="AA463" s="190">
        <f>SUMIFS('Transport-DB'!S:S,'Transport-DB'!C:C,"="&amp;'Work DB'!C463,'Transport-DB'!F:F,"="&amp;'Work DB'!$AA$4)</f>
        <v>0</v>
      </c>
      <c r="AB463" s="191">
        <f>SUMIFS('Transport-DB'!S:S,'Transport-DB'!C:C,"="&amp;'Work DB'!C463,'Transport-DB'!F:F,"="&amp;'Work DB'!$AB$4)</f>
        <v>0</v>
      </c>
      <c r="AC463" s="191">
        <f>SUMIFS('Transport-DB'!S:S,'Transport-DB'!C:C,"="&amp;'Work DB'!C463,'Transport-DB'!F:F,"="&amp;'Work DB'!$AC$4)</f>
        <v>0</v>
      </c>
      <c r="AD463" s="188">
        <f>SUMIFS('Transport-DB'!S:S,'Transport-DB'!C:C,"="&amp;'Work DB'!C463,'Transport-DB'!F:F,"="&amp;'Work DB'!$AD$4)</f>
        <v>0</v>
      </c>
      <c r="AE463" s="188">
        <f>SUMIFS('Transport-DB'!S:S,'Transport-DB'!C:C,"="&amp;'Work DB'!C463,'Transport-DB'!F:F,"="&amp;'Work DB'!$AE$4)</f>
        <v>0</v>
      </c>
      <c r="AF463" s="188">
        <f>SUMIFS('Transport-DB'!S:S,'Transport-DB'!C:C,"="&amp;'Work DB'!C463,'Transport-DB'!F:F,"="&amp;'Work DB'!$AF$4)</f>
        <v>0</v>
      </c>
      <c r="AG463" s="189"/>
      <c r="AH463" s="230">
        <f>SUMIFS('Transport-DB'!T:T,'Transport-DB'!C:C,"="&amp;'Work DB'!C463)</f>
        <v>0</v>
      </c>
      <c r="AI463" s="32"/>
      <c r="AJ463" s="29"/>
      <c r="AK463" s="30">
        <f>SUMIFS(Civil_DB[بتن],Civil_DB[تاریخ],"="&amp;'Work DB'!C463)</f>
        <v>0</v>
      </c>
      <c r="AL463" s="28"/>
      <c r="AM463" s="29"/>
      <c r="AN463" s="31"/>
      <c r="AO463" s="28"/>
      <c r="AP463" s="29"/>
      <c r="AQ463" s="29"/>
      <c r="AR463" s="30"/>
      <c r="AS463" s="28"/>
      <c r="AT463" s="29"/>
      <c r="AU463" s="30"/>
      <c r="AV463" s="206"/>
      <c r="AW463" s="29"/>
      <c r="AX463" s="29"/>
      <c r="AY463" s="29"/>
      <c r="AZ463" s="29"/>
      <c r="BA463" s="29"/>
      <c r="BB463" s="29"/>
      <c r="BC463" s="30"/>
      <c r="BD463" s="283"/>
      <c r="BE463" s="283"/>
      <c r="BF463" s="283"/>
      <c r="BG463" s="283"/>
      <c r="BH463" s="32"/>
      <c r="BI463" s="56"/>
      <c r="BJ463" s="509"/>
    </row>
    <row r="464" spans="2:62" s="15" customFormat="1" ht="21" x14ac:dyDescent="0.25">
      <c r="B464" s="47"/>
      <c r="C464" s="20">
        <f t="shared" si="71"/>
        <v>45829</v>
      </c>
      <c r="D464" s="190">
        <f>SUMIFS('Transport-DB'!R:R,'Transport-DB'!C:C,"="&amp;'Work DB'!C464,'Transport-DB'!F:F,"="&amp;'Work DB'!$D$4)</f>
        <v>0</v>
      </c>
      <c r="E464" s="191">
        <f>SUMIFS('Transport-DB'!R:R,'Transport-DB'!C:C,"="&amp;'Work DB'!C464,'Transport-DB'!F:F,"="&amp;'Work DB'!$E$4)</f>
        <v>0</v>
      </c>
      <c r="F464" s="191">
        <f>SUMIFS('Transport-DB'!R:R,'Transport-DB'!C:C,"="&amp;'Work DB'!C464,'Transport-DB'!F:F,"="&amp;'Work DB'!$F$4)</f>
        <v>0</v>
      </c>
      <c r="G464" s="191">
        <f>SUMIFS('Transport-DB'!R:R,'Transport-DB'!C:C,"="&amp;'Work DB'!C464,'Transport-DB'!F:F,"="&amp;'Work DB'!$G$4)</f>
        <v>0</v>
      </c>
      <c r="H464" s="188">
        <f>SUMIFS('Transport-DB'!R:R,'Transport-DB'!C:C,"="&amp;'Work DB'!C464,'Transport-DB'!F:F,"="&amp;'Work DB'!$H$4)</f>
        <v>0</v>
      </c>
      <c r="I464" s="191">
        <f>SUMIFS('Transport-DB'!R:R,'Transport-DB'!C:C,"="&amp;'Work DB'!C464,'Transport-DB'!F:F,"="&amp;'Work DB'!$I$4)</f>
        <v>0</v>
      </c>
      <c r="J464" s="483">
        <f>SUMIFS('Transport-DB'!R:R,'Transport-DB'!C:C,"="&amp;'Work DB'!C464,'Transport-DB'!F:F,"="&amp;'Work DB'!$J$4)</f>
        <v>0</v>
      </c>
      <c r="K464" s="190">
        <f>SUMIFS('Transport-DB'!Q:Q,'Transport-DB'!C:C,"="&amp;'Work DB'!C464,'Transport-DB'!F:F,"="&amp;'Work DB'!$K$4)</f>
        <v>0</v>
      </c>
      <c r="L464" s="191">
        <f>SUMIFS('Transport-DB'!Q:Q,'Transport-DB'!C:C,"="&amp;'Work DB'!C464,'Transport-DB'!F:F,"="&amp;'Work DB'!$L$4)</f>
        <v>0</v>
      </c>
      <c r="M464" s="191">
        <f>SUMIFS('Transport-DB'!Q:Q,'Transport-DB'!C:C,"="&amp;'Work DB'!C464,'Transport-DB'!F:F,"="&amp;'Work DB'!$M$4)</f>
        <v>0</v>
      </c>
      <c r="N464" s="191">
        <f>SUMIFS('Transport-DB'!Q:Q,'Transport-DB'!C:C,"="&amp;'Work DB'!C464,'Transport-DB'!F:F,"="&amp;'Work DB'!$N$4)</f>
        <v>0</v>
      </c>
      <c r="O464" s="191">
        <f>SUMIFS('Transport-DB'!Q:Q,'Transport-DB'!C:C,"="&amp;'Work DB'!C464,'Transport-DB'!F:F,"="&amp;'Work DB'!$O$4)</f>
        <v>0</v>
      </c>
      <c r="P464" s="191">
        <f>SUMIFS('Transport-DB'!Q:Q,'Transport-DB'!C:C,"="&amp;'Work DB'!C464,'Transport-DB'!F:F,"="&amp;'Work DB'!$P$4)</f>
        <v>0</v>
      </c>
      <c r="Q464" s="188">
        <f>SUMIFS('Transport-DB'!Q:Q,'Transport-DB'!C:C,"="&amp;'Work DB'!C464,'Transport-DB'!F:F,"="&amp;'Work DB'!$Q$4)</f>
        <v>0</v>
      </c>
      <c r="R464" s="189">
        <f>SUMIFS('Transport-DB'!Q:Q,'Transport-DB'!C:C,"="&amp;'Work DB'!C464,'Transport-DB'!F:F,"="&amp;'Work DB'!$R$4)</f>
        <v>0</v>
      </c>
      <c r="S464" s="190">
        <f t="shared" si="70"/>
        <v>0</v>
      </c>
      <c r="T464" s="191">
        <f t="shared" si="69"/>
        <v>0</v>
      </c>
      <c r="U464" s="191"/>
      <c r="V464" s="191"/>
      <c r="W464" s="191"/>
      <c r="X464" s="191"/>
      <c r="Y464" s="189"/>
      <c r="Z464" s="283"/>
      <c r="AA464" s="190">
        <f>SUMIFS('Transport-DB'!S:S,'Transport-DB'!C:C,"="&amp;'Work DB'!C464,'Transport-DB'!F:F,"="&amp;'Work DB'!$AA$4)</f>
        <v>0</v>
      </c>
      <c r="AB464" s="191">
        <f>SUMIFS('Transport-DB'!S:S,'Transport-DB'!C:C,"="&amp;'Work DB'!C464,'Transport-DB'!F:F,"="&amp;'Work DB'!$AB$4)</f>
        <v>0</v>
      </c>
      <c r="AC464" s="191">
        <f>SUMIFS('Transport-DB'!S:S,'Transport-DB'!C:C,"="&amp;'Work DB'!C464,'Transport-DB'!F:F,"="&amp;'Work DB'!$AC$4)</f>
        <v>0</v>
      </c>
      <c r="AD464" s="188">
        <f>SUMIFS('Transport-DB'!S:S,'Transport-DB'!C:C,"="&amp;'Work DB'!C464,'Transport-DB'!F:F,"="&amp;'Work DB'!$AD$4)</f>
        <v>0</v>
      </c>
      <c r="AE464" s="188">
        <f>SUMIFS('Transport-DB'!S:S,'Transport-DB'!C:C,"="&amp;'Work DB'!C464,'Transport-DB'!F:F,"="&amp;'Work DB'!$AE$4)</f>
        <v>0</v>
      </c>
      <c r="AF464" s="188">
        <f>SUMIFS('Transport-DB'!S:S,'Transport-DB'!C:C,"="&amp;'Work DB'!C464,'Transport-DB'!F:F,"="&amp;'Work DB'!$AF$4)</f>
        <v>0</v>
      </c>
      <c r="AG464" s="189"/>
      <c r="AH464" s="230">
        <f>SUMIFS('Transport-DB'!T:T,'Transport-DB'!C:C,"="&amp;'Work DB'!C464)</f>
        <v>0</v>
      </c>
      <c r="AI464" s="32"/>
      <c r="AJ464" s="29"/>
      <c r="AK464" s="30">
        <f>SUMIFS(Civil_DB[بتن],Civil_DB[تاریخ],"="&amp;'Work DB'!C464)</f>
        <v>0</v>
      </c>
      <c r="AL464" s="28"/>
      <c r="AM464" s="29"/>
      <c r="AN464" s="31"/>
      <c r="AO464" s="28"/>
      <c r="AP464" s="29"/>
      <c r="AQ464" s="29"/>
      <c r="AR464" s="30"/>
      <c r="AS464" s="28"/>
      <c r="AT464" s="29"/>
      <c r="AU464" s="30"/>
      <c r="AV464" s="206"/>
      <c r="AW464" s="29"/>
      <c r="AX464" s="29"/>
      <c r="AY464" s="29"/>
      <c r="AZ464" s="29"/>
      <c r="BA464" s="29"/>
      <c r="BB464" s="29"/>
      <c r="BC464" s="30"/>
      <c r="BD464" s="283"/>
      <c r="BE464" s="283"/>
      <c r="BF464" s="283"/>
      <c r="BG464" s="283"/>
      <c r="BH464" s="32"/>
      <c r="BI464" s="56"/>
      <c r="BJ464" s="509"/>
    </row>
    <row r="465" spans="2:62" s="507" customFormat="1" ht="21" x14ac:dyDescent="0.25">
      <c r="B465" s="498"/>
      <c r="C465" s="499">
        <f t="shared" si="71"/>
        <v>45830</v>
      </c>
      <c r="D465" s="500">
        <f>SUMIFS('Transport-DB'!R:R,'Transport-DB'!C:C,"="&amp;'Work DB'!C465,'Transport-DB'!F:F,"="&amp;'Work DB'!$D$4)</f>
        <v>0</v>
      </c>
      <c r="E465" s="501">
        <f>SUMIFS('Transport-DB'!R:R,'Transport-DB'!C:C,"="&amp;'Work DB'!C465,'Transport-DB'!F:F,"="&amp;'Work DB'!$E$4)</f>
        <v>0</v>
      </c>
      <c r="F465" s="501">
        <f>SUMIFS('Transport-DB'!R:R,'Transport-DB'!C:C,"="&amp;'Work DB'!C465,'Transport-DB'!F:F,"="&amp;'Work DB'!$F$4)</f>
        <v>0</v>
      </c>
      <c r="G465" s="501">
        <f>SUMIFS('Transport-DB'!R:R,'Transport-DB'!C:C,"="&amp;'Work DB'!C465,'Transport-DB'!F:F,"="&amp;'Work DB'!$G$4)</f>
        <v>0</v>
      </c>
      <c r="H465" s="502">
        <f>SUMIFS('Transport-DB'!R:R,'Transport-DB'!C:C,"="&amp;'Work DB'!C465,'Transport-DB'!F:F,"="&amp;'Work DB'!$H$4)</f>
        <v>0</v>
      </c>
      <c r="I465" s="501">
        <f>SUMIFS('Transport-DB'!R:R,'Transport-DB'!C:C,"="&amp;'Work DB'!C465,'Transport-DB'!F:F,"="&amp;'Work DB'!$I$4)</f>
        <v>0</v>
      </c>
      <c r="J465" s="503">
        <f>SUMIFS('Transport-DB'!R:R,'Transport-DB'!C:C,"="&amp;'Work DB'!C465,'Transport-DB'!F:F,"="&amp;'Work DB'!$J$4)</f>
        <v>0</v>
      </c>
      <c r="K465" s="500">
        <f>SUMIFS('Transport-DB'!Q:Q,'Transport-DB'!C:C,"="&amp;'Work DB'!C465,'Transport-DB'!F:F,"="&amp;'Work DB'!$K$4)</f>
        <v>0</v>
      </c>
      <c r="L465" s="501">
        <f>SUMIFS('Transport-DB'!Q:Q,'Transport-DB'!C:C,"="&amp;'Work DB'!C465,'Transport-DB'!F:F,"="&amp;'Work DB'!$L$4)</f>
        <v>0</v>
      </c>
      <c r="M465" s="501">
        <f>SUMIFS('Transport-DB'!Q:Q,'Transport-DB'!C:C,"="&amp;'Work DB'!C465,'Transport-DB'!F:F,"="&amp;'Work DB'!$M$4)</f>
        <v>0</v>
      </c>
      <c r="N465" s="501">
        <f>SUMIFS('Transport-DB'!Q:Q,'Transport-DB'!C:C,"="&amp;'Work DB'!C465,'Transport-DB'!F:F,"="&amp;'Work DB'!$N$4)</f>
        <v>0</v>
      </c>
      <c r="O465" s="501">
        <f>SUMIFS('Transport-DB'!Q:Q,'Transport-DB'!C:C,"="&amp;'Work DB'!C465,'Transport-DB'!F:F,"="&amp;'Work DB'!$O$4)</f>
        <v>0</v>
      </c>
      <c r="P465" s="501">
        <f>SUMIFS('Transport-DB'!Q:Q,'Transport-DB'!C:C,"="&amp;'Work DB'!C465,'Transport-DB'!F:F,"="&amp;'Work DB'!$P$4)</f>
        <v>0</v>
      </c>
      <c r="Q465" s="502">
        <f>SUMIFS('Transport-DB'!Q:Q,'Transport-DB'!C:C,"="&amp;'Work DB'!C465,'Transport-DB'!F:F,"="&amp;'Work DB'!$Q$4)</f>
        <v>0</v>
      </c>
      <c r="R465" s="504">
        <f>SUMIFS('Transport-DB'!Q:Q,'Transport-DB'!C:C,"="&amp;'Work DB'!C465,'Transport-DB'!F:F,"="&amp;'Work DB'!$R$4)</f>
        <v>0</v>
      </c>
      <c r="S465" s="500">
        <f t="shared" si="70"/>
        <v>0</v>
      </c>
      <c r="T465" s="501">
        <f t="shared" si="69"/>
        <v>0</v>
      </c>
      <c r="U465" s="501"/>
      <c r="V465" s="501"/>
      <c r="W465" s="501"/>
      <c r="X465" s="501"/>
      <c r="Y465" s="504"/>
      <c r="Z465" s="503"/>
      <c r="AA465" s="500">
        <f>SUMIFS('Transport-DB'!S:S,'Transport-DB'!C:C,"="&amp;'Work DB'!C465,'Transport-DB'!F:F,"="&amp;'Work DB'!$AA$4)</f>
        <v>0</v>
      </c>
      <c r="AB465" s="501">
        <f>SUMIFS('Transport-DB'!S:S,'Transport-DB'!C:C,"="&amp;'Work DB'!C465,'Transport-DB'!F:F,"="&amp;'Work DB'!$AB$4)</f>
        <v>0</v>
      </c>
      <c r="AC465" s="501">
        <f>SUMIFS('Transport-DB'!S:S,'Transport-DB'!C:C,"="&amp;'Work DB'!C465,'Transport-DB'!F:F,"="&amp;'Work DB'!$AC$4)</f>
        <v>0</v>
      </c>
      <c r="AD465" s="502">
        <f>SUMIFS('Transport-DB'!S:S,'Transport-DB'!C:C,"="&amp;'Work DB'!C465,'Transport-DB'!F:F,"="&amp;'Work DB'!$AD$4)</f>
        <v>0</v>
      </c>
      <c r="AE465" s="502">
        <f>SUMIFS('Transport-DB'!S:S,'Transport-DB'!C:C,"="&amp;'Work DB'!C465,'Transport-DB'!F:F,"="&amp;'Work DB'!$AE$4)</f>
        <v>0</v>
      </c>
      <c r="AF465" s="502">
        <f>SUMIFS('Transport-DB'!S:S,'Transport-DB'!C:C,"="&amp;'Work DB'!C465,'Transport-DB'!F:F,"="&amp;'Work DB'!$AF$4)</f>
        <v>0</v>
      </c>
      <c r="AG465" s="504"/>
      <c r="AH465" s="500">
        <f>SUMIFS('Transport-DB'!T:T,'Transport-DB'!C:C,"="&amp;'Work DB'!C465)</f>
        <v>0</v>
      </c>
      <c r="AI465" s="505"/>
      <c r="AJ465" s="501"/>
      <c r="AK465" s="30">
        <f>SUMIFS(Civil_DB[بتن],Civil_DB[تاریخ],"="&amp;'Work DB'!C465)</f>
        <v>0</v>
      </c>
      <c r="AL465" s="500"/>
      <c r="AM465" s="501"/>
      <c r="AN465" s="502"/>
      <c r="AO465" s="500"/>
      <c r="AP465" s="501"/>
      <c r="AQ465" s="501"/>
      <c r="AR465" s="504"/>
      <c r="AS465" s="500"/>
      <c r="AT465" s="501"/>
      <c r="AU465" s="504"/>
      <c r="AV465" s="505"/>
      <c r="AW465" s="501"/>
      <c r="AX465" s="501"/>
      <c r="AY465" s="501"/>
      <c r="AZ465" s="501"/>
      <c r="BA465" s="501"/>
      <c r="BB465" s="501"/>
      <c r="BC465" s="504"/>
      <c r="BD465" s="503"/>
      <c r="BE465" s="503"/>
      <c r="BF465" s="503"/>
      <c r="BG465" s="503"/>
      <c r="BH465" s="505"/>
      <c r="BI465" s="506" t="s">
        <v>48</v>
      </c>
    </row>
    <row r="466" spans="2:62" s="15" customFormat="1" ht="21" x14ac:dyDescent="0.25">
      <c r="B466" s="47"/>
      <c r="C466" s="20">
        <f t="shared" si="71"/>
        <v>45831</v>
      </c>
      <c r="D466" s="190">
        <f>SUMIFS('Transport-DB'!R:R,'Transport-DB'!C:C,"="&amp;'Work DB'!C466,'Transport-DB'!F:F,"="&amp;'Work DB'!$D$4)</f>
        <v>0</v>
      </c>
      <c r="E466" s="191">
        <f>SUMIFS('Transport-DB'!R:R,'Transport-DB'!C:C,"="&amp;'Work DB'!C466,'Transport-DB'!F:F,"="&amp;'Work DB'!$E$4)</f>
        <v>0</v>
      </c>
      <c r="F466" s="191">
        <f>SUMIFS('Transport-DB'!R:R,'Transport-DB'!C:C,"="&amp;'Work DB'!C466,'Transport-DB'!F:F,"="&amp;'Work DB'!$F$4)</f>
        <v>0</v>
      </c>
      <c r="G466" s="191">
        <f>SUMIFS('Transport-DB'!R:R,'Transport-DB'!C:C,"="&amp;'Work DB'!C466,'Transport-DB'!F:F,"="&amp;'Work DB'!$G$4)</f>
        <v>0</v>
      </c>
      <c r="H466" s="188">
        <f>SUMIFS('Transport-DB'!R:R,'Transport-DB'!C:C,"="&amp;'Work DB'!C466,'Transport-DB'!F:F,"="&amp;'Work DB'!$H$4)</f>
        <v>0</v>
      </c>
      <c r="I466" s="191">
        <f>SUMIFS('Transport-DB'!R:R,'Transport-DB'!C:C,"="&amp;'Work DB'!C466,'Transport-DB'!F:F,"="&amp;'Work DB'!$I$4)</f>
        <v>0</v>
      </c>
      <c r="J466" s="483">
        <f>SUMIFS('Transport-DB'!R:R,'Transport-DB'!C:C,"="&amp;'Work DB'!C466,'Transport-DB'!F:F,"="&amp;'Work DB'!$J$4)</f>
        <v>0</v>
      </c>
      <c r="K466" s="190">
        <f>SUMIFS('Transport-DB'!Q:Q,'Transport-DB'!C:C,"="&amp;'Work DB'!C466,'Transport-DB'!F:F,"="&amp;'Work DB'!$K$4)</f>
        <v>0</v>
      </c>
      <c r="L466" s="191">
        <f>SUMIFS('Transport-DB'!Q:Q,'Transport-DB'!C:C,"="&amp;'Work DB'!C466,'Transport-DB'!F:F,"="&amp;'Work DB'!$L$4)</f>
        <v>0</v>
      </c>
      <c r="M466" s="191">
        <f>SUMIFS('Transport-DB'!Q:Q,'Transport-DB'!C:C,"="&amp;'Work DB'!C466,'Transport-DB'!F:F,"="&amp;'Work DB'!$M$4)</f>
        <v>0</v>
      </c>
      <c r="N466" s="191">
        <f>SUMIFS('Transport-DB'!Q:Q,'Transport-DB'!C:C,"="&amp;'Work DB'!C466,'Transport-DB'!F:F,"="&amp;'Work DB'!$N$4)</f>
        <v>0</v>
      </c>
      <c r="O466" s="191">
        <f>SUMIFS('Transport-DB'!Q:Q,'Transport-DB'!C:C,"="&amp;'Work DB'!C466,'Transport-DB'!F:F,"="&amp;'Work DB'!$O$4)</f>
        <v>0</v>
      </c>
      <c r="P466" s="191">
        <f>SUMIFS('Transport-DB'!Q:Q,'Transport-DB'!C:C,"="&amp;'Work DB'!C466,'Transport-DB'!F:F,"="&amp;'Work DB'!$P$4)</f>
        <v>0</v>
      </c>
      <c r="Q466" s="188">
        <f>SUMIFS('Transport-DB'!Q:Q,'Transport-DB'!C:C,"="&amp;'Work DB'!C466,'Transport-DB'!F:F,"="&amp;'Work DB'!$Q$4)</f>
        <v>0</v>
      </c>
      <c r="R466" s="189">
        <f>SUMIFS('Transport-DB'!Q:Q,'Transport-DB'!C:C,"="&amp;'Work DB'!C466,'Transport-DB'!F:F,"="&amp;'Work DB'!$R$4)</f>
        <v>0</v>
      </c>
      <c r="S466" s="190">
        <f t="shared" si="70"/>
        <v>0</v>
      </c>
      <c r="T466" s="191">
        <f t="shared" si="69"/>
        <v>0</v>
      </c>
      <c r="U466" s="191"/>
      <c r="V466" s="191"/>
      <c r="W466" s="191"/>
      <c r="X466" s="191"/>
      <c r="Y466" s="189"/>
      <c r="Z466" s="283"/>
      <c r="AA466" s="190">
        <f>SUMIFS('Transport-DB'!S:S,'Transport-DB'!C:C,"="&amp;'Work DB'!C466,'Transport-DB'!F:F,"="&amp;'Work DB'!$AA$4)</f>
        <v>0</v>
      </c>
      <c r="AB466" s="191">
        <f>SUMIFS('Transport-DB'!S:S,'Transport-DB'!C:C,"="&amp;'Work DB'!C466,'Transport-DB'!F:F,"="&amp;'Work DB'!$AB$4)</f>
        <v>0</v>
      </c>
      <c r="AC466" s="191">
        <f>SUMIFS('Transport-DB'!S:S,'Transport-DB'!C:C,"="&amp;'Work DB'!C466,'Transport-DB'!F:F,"="&amp;'Work DB'!$AC$4)</f>
        <v>0</v>
      </c>
      <c r="AD466" s="188">
        <f>SUMIFS('Transport-DB'!S:S,'Transport-DB'!C:C,"="&amp;'Work DB'!C466,'Transport-DB'!F:F,"="&amp;'Work DB'!$AD$4)</f>
        <v>0</v>
      </c>
      <c r="AE466" s="188">
        <f>SUMIFS('Transport-DB'!S:S,'Transport-DB'!C:C,"="&amp;'Work DB'!C466,'Transport-DB'!F:F,"="&amp;'Work DB'!$AE$4)</f>
        <v>0</v>
      </c>
      <c r="AF466" s="188">
        <f>SUMIFS('Transport-DB'!S:S,'Transport-DB'!C:C,"="&amp;'Work DB'!C466,'Transport-DB'!F:F,"="&amp;'Work DB'!$AF$4)</f>
        <v>0</v>
      </c>
      <c r="AG466" s="189"/>
      <c r="AH466" s="230">
        <f>SUMIFS('Transport-DB'!T:T,'Transport-DB'!C:C,"="&amp;'Work DB'!C466)</f>
        <v>0</v>
      </c>
      <c r="AI466" s="32"/>
      <c r="AJ466" s="29"/>
      <c r="AK466" s="30">
        <f>SUMIFS(Civil_DB[بتن],Civil_DB[تاریخ],"="&amp;'Work DB'!C466)</f>
        <v>0</v>
      </c>
      <c r="AL466" s="28"/>
      <c r="AM466" s="29"/>
      <c r="AN466" s="31"/>
      <c r="AO466" s="28"/>
      <c r="AP466" s="29"/>
      <c r="AQ466" s="29"/>
      <c r="AR466" s="30"/>
      <c r="AS466" s="28"/>
      <c r="AT466" s="29"/>
      <c r="AU466" s="30"/>
      <c r="AV466" s="206"/>
      <c r="AW466" s="29"/>
      <c r="AX466" s="29"/>
      <c r="AY466" s="29"/>
      <c r="AZ466" s="29"/>
      <c r="BA466" s="29"/>
      <c r="BB466" s="29"/>
      <c r="BC466" s="30"/>
      <c r="BD466" s="283"/>
      <c r="BE466" s="283"/>
      <c r="BF466" s="283"/>
      <c r="BG466" s="283"/>
      <c r="BH466" s="32"/>
      <c r="BI466" s="56"/>
      <c r="BJ466" s="509"/>
    </row>
    <row r="467" spans="2:62" s="15" customFormat="1" ht="21" x14ac:dyDescent="0.25">
      <c r="B467" s="47"/>
      <c r="C467" s="20">
        <f t="shared" si="71"/>
        <v>45832</v>
      </c>
      <c r="D467" s="190">
        <f>SUMIFS('Transport-DB'!R:R,'Transport-DB'!C:C,"="&amp;'Work DB'!C467,'Transport-DB'!F:F,"="&amp;'Work DB'!$D$4)</f>
        <v>0</v>
      </c>
      <c r="E467" s="191">
        <f>SUMIFS('Transport-DB'!R:R,'Transport-DB'!C:C,"="&amp;'Work DB'!C467,'Transport-DB'!F:F,"="&amp;'Work DB'!$E$4)</f>
        <v>0</v>
      </c>
      <c r="F467" s="191">
        <f>SUMIFS('Transport-DB'!R:R,'Transport-DB'!C:C,"="&amp;'Work DB'!C467,'Transport-DB'!F:F,"="&amp;'Work DB'!$F$4)</f>
        <v>0</v>
      </c>
      <c r="G467" s="191">
        <f>SUMIFS('Transport-DB'!R:R,'Transport-DB'!C:C,"="&amp;'Work DB'!C467,'Transport-DB'!F:F,"="&amp;'Work DB'!$G$4)</f>
        <v>0</v>
      </c>
      <c r="H467" s="188">
        <f>SUMIFS('Transport-DB'!R:R,'Transport-DB'!C:C,"="&amp;'Work DB'!C467,'Transport-DB'!F:F,"="&amp;'Work DB'!$H$4)</f>
        <v>0</v>
      </c>
      <c r="I467" s="191">
        <f>SUMIFS('Transport-DB'!R:R,'Transport-DB'!C:C,"="&amp;'Work DB'!C467,'Transport-DB'!F:F,"="&amp;'Work DB'!$I$4)</f>
        <v>0</v>
      </c>
      <c r="J467" s="483">
        <f>SUMIFS('Transport-DB'!R:R,'Transport-DB'!C:C,"="&amp;'Work DB'!C467,'Transport-DB'!F:F,"="&amp;'Work DB'!$J$4)</f>
        <v>0</v>
      </c>
      <c r="K467" s="190">
        <f>SUMIFS('Transport-DB'!Q:Q,'Transport-DB'!C:C,"="&amp;'Work DB'!C467,'Transport-DB'!F:F,"="&amp;'Work DB'!$K$4)</f>
        <v>0</v>
      </c>
      <c r="L467" s="191">
        <f>SUMIFS('Transport-DB'!Q:Q,'Transport-DB'!C:C,"="&amp;'Work DB'!C467,'Transport-DB'!F:F,"="&amp;'Work DB'!$L$4)</f>
        <v>0</v>
      </c>
      <c r="M467" s="191">
        <f>SUMIFS('Transport-DB'!Q:Q,'Transport-DB'!C:C,"="&amp;'Work DB'!C467,'Transport-DB'!F:F,"="&amp;'Work DB'!$M$4)</f>
        <v>0</v>
      </c>
      <c r="N467" s="191">
        <f>SUMIFS('Transport-DB'!Q:Q,'Transport-DB'!C:C,"="&amp;'Work DB'!C467,'Transport-DB'!F:F,"="&amp;'Work DB'!$N$4)</f>
        <v>0</v>
      </c>
      <c r="O467" s="191">
        <f>SUMIFS('Transport-DB'!Q:Q,'Transport-DB'!C:C,"="&amp;'Work DB'!C467,'Transport-DB'!F:F,"="&amp;'Work DB'!$O$4)</f>
        <v>0</v>
      </c>
      <c r="P467" s="191">
        <f>SUMIFS('Transport-DB'!Q:Q,'Transport-DB'!C:C,"="&amp;'Work DB'!C467,'Transport-DB'!F:F,"="&amp;'Work DB'!$P$4)</f>
        <v>0</v>
      </c>
      <c r="Q467" s="188">
        <f>SUMIFS('Transport-DB'!Q:Q,'Transport-DB'!C:C,"="&amp;'Work DB'!C467,'Transport-DB'!F:F,"="&amp;'Work DB'!$Q$4)</f>
        <v>0</v>
      </c>
      <c r="R467" s="189">
        <f>SUMIFS('Transport-DB'!Q:Q,'Transport-DB'!C:C,"="&amp;'Work DB'!C467,'Transport-DB'!F:F,"="&amp;'Work DB'!$R$4)</f>
        <v>0</v>
      </c>
      <c r="S467" s="190">
        <f t="shared" si="70"/>
        <v>0</v>
      </c>
      <c r="T467" s="191">
        <f t="shared" si="69"/>
        <v>0</v>
      </c>
      <c r="U467" s="191"/>
      <c r="V467" s="191"/>
      <c r="W467" s="191"/>
      <c r="X467" s="191"/>
      <c r="Y467" s="189"/>
      <c r="Z467" s="283"/>
      <c r="AA467" s="190">
        <f>SUMIFS('Transport-DB'!S:S,'Transport-DB'!C:C,"="&amp;'Work DB'!C467,'Transport-DB'!F:F,"="&amp;'Work DB'!$AA$4)</f>
        <v>0</v>
      </c>
      <c r="AB467" s="191">
        <f>SUMIFS('Transport-DB'!S:S,'Transport-DB'!C:C,"="&amp;'Work DB'!C467,'Transport-DB'!F:F,"="&amp;'Work DB'!$AB$4)</f>
        <v>0</v>
      </c>
      <c r="AC467" s="191">
        <f>SUMIFS('Transport-DB'!S:S,'Transport-DB'!C:C,"="&amp;'Work DB'!C467,'Transport-DB'!F:F,"="&amp;'Work DB'!$AC$4)</f>
        <v>0</v>
      </c>
      <c r="AD467" s="188">
        <f>SUMIFS('Transport-DB'!S:S,'Transport-DB'!C:C,"="&amp;'Work DB'!C467,'Transport-DB'!F:F,"="&amp;'Work DB'!$AD$4)</f>
        <v>0</v>
      </c>
      <c r="AE467" s="188">
        <f>SUMIFS('Transport-DB'!S:S,'Transport-DB'!C:C,"="&amp;'Work DB'!C467,'Transport-DB'!F:F,"="&amp;'Work DB'!$AE$4)</f>
        <v>0</v>
      </c>
      <c r="AF467" s="188">
        <f>SUMIFS('Transport-DB'!S:S,'Transport-DB'!C:C,"="&amp;'Work DB'!C467,'Transport-DB'!F:F,"="&amp;'Work DB'!$AF$4)</f>
        <v>0</v>
      </c>
      <c r="AG467" s="189"/>
      <c r="AH467" s="230">
        <f>SUMIFS('Transport-DB'!T:T,'Transport-DB'!C:C,"="&amp;'Work DB'!C467)</f>
        <v>0</v>
      </c>
      <c r="AI467" s="32"/>
      <c r="AJ467" s="29"/>
      <c r="AK467" s="30">
        <f>SUMIFS(Civil_DB[بتن],Civil_DB[تاریخ],"="&amp;'Work DB'!C467)</f>
        <v>0</v>
      </c>
      <c r="AL467" s="28"/>
      <c r="AM467" s="29"/>
      <c r="AN467" s="31"/>
      <c r="AO467" s="28"/>
      <c r="AP467" s="29"/>
      <c r="AQ467" s="29"/>
      <c r="AR467" s="30"/>
      <c r="AS467" s="28"/>
      <c r="AT467" s="29"/>
      <c r="AU467" s="30"/>
      <c r="AV467" s="206"/>
      <c r="AW467" s="29"/>
      <c r="AX467" s="29"/>
      <c r="AY467" s="29"/>
      <c r="AZ467" s="29"/>
      <c r="BA467" s="29"/>
      <c r="BB467" s="29"/>
      <c r="BC467" s="30"/>
      <c r="BD467" s="283"/>
      <c r="BE467" s="283"/>
      <c r="BF467" s="283"/>
      <c r="BG467" s="283"/>
      <c r="BH467" s="32"/>
      <c r="BI467" s="56"/>
      <c r="BJ467" s="509"/>
    </row>
    <row r="468" spans="2:62" s="15" customFormat="1" ht="21" x14ac:dyDescent="0.25">
      <c r="B468" s="47"/>
      <c r="C468" s="20">
        <f t="shared" si="71"/>
        <v>45833</v>
      </c>
      <c r="D468" s="190">
        <f>SUMIFS('Transport-DB'!R:R,'Transport-DB'!C:C,"="&amp;'Work DB'!C468,'Transport-DB'!F:F,"="&amp;'Work DB'!$D$4)</f>
        <v>0</v>
      </c>
      <c r="E468" s="191">
        <f>SUMIFS('Transport-DB'!R:R,'Transport-DB'!C:C,"="&amp;'Work DB'!C468,'Transport-DB'!F:F,"="&amp;'Work DB'!$E$4)</f>
        <v>0</v>
      </c>
      <c r="F468" s="191">
        <f>SUMIFS('Transport-DB'!R:R,'Transport-DB'!C:C,"="&amp;'Work DB'!C468,'Transport-DB'!F:F,"="&amp;'Work DB'!$F$4)</f>
        <v>0</v>
      </c>
      <c r="G468" s="191">
        <f>SUMIFS('Transport-DB'!R:R,'Transport-DB'!C:C,"="&amp;'Work DB'!C468,'Transport-DB'!F:F,"="&amp;'Work DB'!$G$4)</f>
        <v>0</v>
      </c>
      <c r="H468" s="188">
        <f>SUMIFS('Transport-DB'!R:R,'Transport-DB'!C:C,"="&amp;'Work DB'!C468,'Transport-DB'!F:F,"="&amp;'Work DB'!$H$4)</f>
        <v>0</v>
      </c>
      <c r="I468" s="191">
        <f>SUMIFS('Transport-DB'!R:R,'Transport-DB'!C:C,"="&amp;'Work DB'!C468,'Transport-DB'!F:F,"="&amp;'Work DB'!$I$4)</f>
        <v>0</v>
      </c>
      <c r="J468" s="483">
        <f>SUMIFS('Transport-DB'!R:R,'Transport-DB'!C:C,"="&amp;'Work DB'!C468,'Transport-DB'!F:F,"="&amp;'Work DB'!$J$4)</f>
        <v>0</v>
      </c>
      <c r="K468" s="190">
        <f>SUMIFS('Transport-DB'!Q:Q,'Transport-DB'!C:C,"="&amp;'Work DB'!C468,'Transport-DB'!F:F,"="&amp;'Work DB'!$K$4)</f>
        <v>0</v>
      </c>
      <c r="L468" s="191">
        <f>SUMIFS('Transport-DB'!Q:Q,'Transport-DB'!C:C,"="&amp;'Work DB'!C468,'Transport-DB'!F:F,"="&amp;'Work DB'!$L$4)</f>
        <v>0</v>
      </c>
      <c r="M468" s="191">
        <f>SUMIFS('Transport-DB'!Q:Q,'Transport-DB'!C:C,"="&amp;'Work DB'!C468,'Transport-DB'!F:F,"="&amp;'Work DB'!$M$4)</f>
        <v>0</v>
      </c>
      <c r="N468" s="191">
        <f>SUMIFS('Transport-DB'!Q:Q,'Transport-DB'!C:C,"="&amp;'Work DB'!C468,'Transport-DB'!F:F,"="&amp;'Work DB'!$N$4)</f>
        <v>0</v>
      </c>
      <c r="O468" s="191">
        <f>SUMIFS('Transport-DB'!Q:Q,'Transport-DB'!C:C,"="&amp;'Work DB'!C468,'Transport-DB'!F:F,"="&amp;'Work DB'!$O$4)</f>
        <v>0</v>
      </c>
      <c r="P468" s="191">
        <f>SUMIFS('Transport-DB'!Q:Q,'Transport-DB'!C:C,"="&amp;'Work DB'!C468,'Transport-DB'!F:F,"="&amp;'Work DB'!$P$4)</f>
        <v>0</v>
      </c>
      <c r="Q468" s="188">
        <f>SUMIFS('Transport-DB'!Q:Q,'Transport-DB'!C:C,"="&amp;'Work DB'!C468,'Transport-DB'!F:F,"="&amp;'Work DB'!$Q$4)</f>
        <v>0</v>
      </c>
      <c r="R468" s="189">
        <f>SUMIFS('Transport-DB'!Q:Q,'Transport-DB'!C:C,"="&amp;'Work DB'!C468,'Transport-DB'!F:F,"="&amp;'Work DB'!$R$4)</f>
        <v>0</v>
      </c>
      <c r="S468" s="190">
        <f t="shared" si="70"/>
        <v>0</v>
      </c>
      <c r="T468" s="191">
        <f t="shared" si="69"/>
        <v>0</v>
      </c>
      <c r="U468" s="191"/>
      <c r="V468" s="191"/>
      <c r="W468" s="191"/>
      <c r="X468" s="191"/>
      <c r="Y468" s="189"/>
      <c r="Z468" s="283"/>
      <c r="AA468" s="190">
        <f>SUMIFS('Transport-DB'!S:S,'Transport-DB'!C:C,"="&amp;'Work DB'!C468,'Transport-DB'!F:F,"="&amp;'Work DB'!$AA$4)</f>
        <v>0</v>
      </c>
      <c r="AB468" s="191">
        <f>SUMIFS('Transport-DB'!S:S,'Transport-DB'!C:C,"="&amp;'Work DB'!C468,'Transport-DB'!F:F,"="&amp;'Work DB'!$AB$4)</f>
        <v>0</v>
      </c>
      <c r="AC468" s="191">
        <f>SUMIFS('Transport-DB'!S:S,'Transport-DB'!C:C,"="&amp;'Work DB'!C468,'Transport-DB'!F:F,"="&amp;'Work DB'!$AC$4)</f>
        <v>0</v>
      </c>
      <c r="AD468" s="188">
        <f>SUMIFS('Transport-DB'!S:S,'Transport-DB'!C:C,"="&amp;'Work DB'!C468,'Transport-DB'!F:F,"="&amp;'Work DB'!$AD$4)</f>
        <v>0</v>
      </c>
      <c r="AE468" s="188">
        <f>SUMIFS('Transport-DB'!S:S,'Transport-DB'!C:C,"="&amp;'Work DB'!C468,'Transport-DB'!F:F,"="&amp;'Work DB'!$AE$4)</f>
        <v>0</v>
      </c>
      <c r="AF468" s="188">
        <f>SUMIFS('Transport-DB'!S:S,'Transport-DB'!C:C,"="&amp;'Work DB'!C468,'Transport-DB'!F:F,"="&amp;'Work DB'!$AF$4)</f>
        <v>0</v>
      </c>
      <c r="AG468" s="189"/>
      <c r="AH468" s="230">
        <f>SUMIFS('Transport-DB'!T:T,'Transport-DB'!C:C,"="&amp;'Work DB'!C468)</f>
        <v>0</v>
      </c>
      <c r="AI468" s="32"/>
      <c r="AJ468" s="29"/>
      <c r="AK468" s="30">
        <f>SUMIFS(Civil_DB[بتن],Civil_DB[تاریخ],"="&amp;'Work DB'!C468)</f>
        <v>0</v>
      </c>
      <c r="AL468" s="28"/>
      <c r="AM468" s="29"/>
      <c r="AN468" s="31"/>
      <c r="AO468" s="28"/>
      <c r="AP468" s="29"/>
      <c r="AQ468" s="29"/>
      <c r="AR468" s="30"/>
      <c r="AS468" s="28"/>
      <c r="AT468" s="29"/>
      <c r="AU468" s="30"/>
      <c r="AV468" s="206"/>
      <c r="AW468" s="29"/>
      <c r="AX468" s="29"/>
      <c r="AY468" s="29"/>
      <c r="AZ468" s="29"/>
      <c r="BA468" s="29"/>
      <c r="BB468" s="29"/>
      <c r="BC468" s="30"/>
      <c r="BD468" s="283"/>
      <c r="BE468" s="283"/>
      <c r="BF468" s="283"/>
      <c r="BG468" s="283"/>
      <c r="BH468" s="32"/>
      <c r="BI468" s="56"/>
      <c r="BJ468" s="509"/>
    </row>
    <row r="469" spans="2:62" s="15" customFormat="1" ht="21" x14ac:dyDescent="0.25">
      <c r="B469" s="47"/>
      <c r="C469" s="20">
        <f t="shared" si="71"/>
        <v>45834</v>
      </c>
      <c r="D469" s="190">
        <f>SUMIFS('Transport-DB'!R:R,'Transport-DB'!C:C,"="&amp;'Work DB'!C469,'Transport-DB'!F:F,"="&amp;'Work DB'!$D$4)</f>
        <v>0</v>
      </c>
      <c r="E469" s="191">
        <f>SUMIFS('Transport-DB'!R:R,'Transport-DB'!C:C,"="&amp;'Work DB'!C469,'Transport-DB'!F:F,"="&amp;'Work DB'!$E$4)</f>
        <v>0</v>
      </c>
      <c r="F469" s="191">
        <f>SUMIFS('Transport-DB'!R:R,'Transport-DB'!C:C,"="&amp;'Work DB'!C469,'Transport-DB'!F:F,"="&amp;'Work DB'!$F$4)</f>
        <v>0</v>
      </c>
      <c r="G469" s="191">
        <f>SUMIFS('Transport-DB'!R:R,'Transport-DB'!C:C,"="&amp;'Work DB'!C469,'Transport-DB'!F:F,"="&amp;'Work DB'!$G$4)</f>
        <v>0</v>
      </c>
      <c r="H469" s="188">
        <f>SUMIFS('Transport-DB'!R:R,'Transport-DB'!C:C,"="&amp;'Work DB'!C469,'Transport-DB'!F:F,"="&amp;'Work DB'!$H$4)</f>
        <v>0</v>
      </c>
      <c r="I469" s="191">
        <f>SUMIFS('Transport-DB'!R:R,'Transport-DB'!C:C,"="&amp;'Work DB'!C469,'Transport-DB'!F:F,"="&amp;'Work DB'!$I$4)</f>
        <v>0</v>
      </c>
      <c r="J469" s="483">
        <f>SUMIFS('Transport-DB'!R:R,'Transport-DB'!C:C,"="&amp;'Work DB'!C469,'Transport-DB'!F:F,"="&amp;'Work DB'!$J$4)</f>
        <v>0</v>
      </c>
      <c r="K469" s="190">
        <f>SUMIFS('Transport-DB'!Q:Q,'Transport-DB'!C:C,"="&amp;'Work DB'!C469,'Transport-DB'!F:F,"="&amp;'Work DB'!$K$4)</f>
        <v>0</v>
      </c>
      <c r="L469" s="191">
        <f>SUMIFS('Transport-DB'!Q:Q,'Transport-DB'!C:C,"="&amp;'Work DB'!C469,'Transport-DB'!F:F,"="&amp;'Work DB'!$L$4)</f>
        <v>0</v>
      </c>
      <c r="M469" s="191">
        <f>SUMIFS('Transport-DB'!Q:Q,'Transport-DB'!C:C,"="&amp;'Work DB'!C469,'Transport-DB'!F:F,"="&amp;'Work DB'!$M$4)</f>
        <v>0</v>
      </c>
      <c r="N469" s="191">
        <f>SUMIFS('Transport-DB'!Q:Q,'Transport-DB'!C:C,"="&amp;'Work DB'!C469,'Transport-DB'!F:F,"="&amp;'Work DB'!$N$4)</f>
        <v>0</v>
      </c>
      <c r="O469" s="191">
        <f>SUMIFS('Transport-DB'!Q:Q,'Transport-DB'!C:C,"="&amp;'Work DB'!C469,'Transport-DB'!F:F,"="&amp;'Work DB'!$O$4)</f>
        <v>0</v>
      </c>
      <c r="P469" s="191">
        <f>SUMIFS('Transport-DB'!Q:Q,'Transport-DB'!C:C,"="&amp;'Work DB'!C469,'Transport-DB'!F:F,"="&amp;'Work DB'!$P$4)</f>
        <v>0</v>
      </c>
      <c r="Q469" s="188">
        <f>SUMIFS('Transport-DB'!Q:Q,'Transport-DB'!C:C,"="&amp;'Work DB'!C469,'Transport-DB'!F:F,"="&amp;'Work DB'!$Q$4)</f>
        <v>0</v>
      </c>
      <c r="R469" s="189">
        <f>SUMIFS('Transport-DB'!Q:Q,'Transport-DB'!C:C,"="&amp;'Work DB'!C469,'Transport-DB'!F:F,"="&amp;'Work DB'!$R$4)</f>
        <v>0</v>
      </c>
      <c r="S469" s="190">
        <f t="shared" si="70"/>
        <v>0</v>
      </c>
      <c r="T469" s="191">
        <f t="shared" si="69"/>
        <v>0</v>
      </c>
      <c r="U469" s="191"/>
      <c r="V469" s="191"/>
      <c r="W469" s="191"/>
      <c r="X469" s="191"/>
      <c r="Y469" s="189"/>
      <c r="Z469" s="283"/>
      <c r="AA469" s="190">
        <f>SUMIFS('Transport-DB'!S:S,'Transport-DB'!C:C,"="&amp;'Work DB'!C469,'Transport-DB'!F:F,"="&amp;'Work DB'!$AA$4)</f>
        <v>0</v>
      </c>
      <c r="AB469" s="191">
        <f>SUMIFS('Transport-DB'!S:S,'Transport-DB'!C:C,"="&amp;'Work DB'!C469,'Transport-DB'!F:F,"="&amp;'Work DB'!$AB$4)</f>
        <v>0</v>
      </c>
      <c r="AC469" s="191">
        <f>SUMIFS('Transport-DB'!S:S,'Transport-DB'!C:C,"="&amp;'Work DB'!C469,'Transport-DB'!F:F,"="&amp;'Work DB'!$AC$4)</f>
        <v>0</v>
      </c>
      <c r="AD469" s="188">
        <f>SUMIFS('Transport-DB'!S:S,'Transport-DB'!C:C,"="&amp;'Work DB'!C469,'Transport-DB'!F:F,"="&amp;'Work DB'!$AD$4)</f>
        <v>0</v>
      </c>
      <c r="AE469" s="188">
        <f>SUMIFS('Transport-DB'!S:S,'Transport-DB'!C:C,"="&amp;'Work DB'!C469,'Transport-DB'!F:F,"="&amp;'Work DB'!$AE$4)</f>
        <v>0</v>
      </c>
      <c r="AF469" s="188">
        <f>SUMIFS('Transport-DB'!S:S,'Transport-DB'!C:C,"="&amp;'Work DB'!C469,'Transport-DB'!F:F,"="&amp;'Work DB'!$AF$4)</f>
        <v>0</v>
      </c>
      <c r="AG469" s="189"/>
      <c r="AH469" s="230">
        <f>SUMIFS('Transport-DB'!T:T,'Transport-DB'!C:C,"="&amp;'Work DB'!C469)</f>
        <v>0</v>
      </c>
      <c r="AI469" s="32"/>
      <c r="AJ469" s="29"/>
      <c r="AK469" s="30">
        <f>SUMIFS(Civil_DB[بتن],Civil_DB[تاریخ],"="&amp;'Work DB'!C469)</f>
        <v>0</v>
      </c>
      <c r="AL469" s="28"/>
      <c r="AM469" s="29"/>
      <c r="AN469" s="31"/>
      <c r="AO469" s="28"/>
      <c r="AP469" s="29"/>
      <c r="AQ469" s="29"/>
      <c r="AR469" s="30"/>
      <c r="AS469" s="28"/>
      <c r="AT469" s="29"/>
      <c r="AU469" s="30"/>
      <c r="AV469" s="206"/>
      <c r="AW469" s="29"/>
      <c r="AX469" s="29"/>
      <c r="AY469" s="29"/>
      <c r="AZ469" s="29"/>
      <c r="BA469" s="29"/>
      <c r="BB469" s="29"/>
      <c r="BC469" s="30"/>
      <c r="BD469" s="283"/>
      <c r="BE469" s="283"/>
      <c r="BF469" s="283"/>
      <c r="BG469" s="283"/>
      <c r="BH469" s="32"/>
      <c r="BI469" s="56"/>
      <c r="BJ469" s="509"/>
    </row>
    <row r="470" spans="2:62" s="15" customFormat="1" ht="21" x14ac:dyDescent="0.25">
      <c r="B470" s="47"/>
      <c r="C470" s="20">
        <f t="shared" si="71"/>
        <v>45835</v>
      </c>
      <c r="D470" s="190">
        <f>SUMIFS('Transport-DB'!R:R,'Transport-DB'!C:C,"="&amp;'Work DB'!C470,'Transport-DB'!F:F,"="&amp;'Work DB'!$D$4)</f>
        <v>0</v>
      </c>
      <c r="E470" s="191">
        <f>SUMIFS('Transport-DB'!R:R,'Transport-DB'!C:C,"="&amp;'Work DB'!C470,'Transport-DB'!F:F,"="&amp;'Work DB'!$E$4)</f>
        <v>0</v>
      </c>
      <c r="F470" s="191">
        <f>SUMIFS('Transport-DB'!R:R,'Transport-DB'!C:C,"="&amp;'Work DB'!C470,'Transport-DB'!F:F,"="&amp;'Work DB'!$F$4)</f>
        <v>0</v>
      </c>
      <c r="G470" s="191">
        <f>SUMIFS('Transport-DB'!R:R,'Transport-DB'!C:C,"="&amp;'Work DB'!C470,'Transport-DB'!F:F,"="&amp;'Work DB'!$G$4)</f>
        <v>0</v>
      </c>
      <c r="H470" s="188">
        <f>SUMIFS('Transport-DB'!R:R,'Transport-DB'!C:C,"="&amp;'Work DB'!C470,'Transport-DB'!F:F,"="&amp;'Work DB'!$H$4)</f>
        <v>0</v>
      </c>
      <c r="I470" s="191">
        <f>SUMIFS('Transport-DB'!R:R,'Transport-DB'!C:C,"="&amp;'Work DB'!C470,'Transport-DB'!F:F,"="&amp;'Work DB'!$I$4)</f>
        <v>0</v>
      </c>
      <c r="J470" s="483">
        <f>SUMIFS('Transport-DB'!R:R,'Transport-DB'!C:C,"="&amp;'Work DB'!C470,'Transport-DB'!F:F,"="&amp;'Work DB'!$J$4)</f>
        <v>0</v>
      </c>
      <c r="K470" s="190">
        <f>SUMIFS('Transport-DB'!Q:Q,'Transport-DB'!C:C,"="&amp;'Work DB'!C470,'Transport-DB'!F:F,"="&amp;'Work DB'!$K$4)</f>
        <v>0</v>
      </c>
      <c r="L470" s="191">
        <f>SUMIFS('Transport-DB'!Q:Q,'Transport-DB'!C:C,"="&amp;'Work DB'!C470,'Transport-DB'!F:F,"="&amp;'Work DB'!$L$4)</f>
        <v>0</v>
      </c>
      <c r="M470" s="191">
        <f>SUMIFS('Transport-DB'!Q:Q,'Transport-DB'!C:C,"="&amp;'Work DB'!C470,'Transport-DB'!F:F,"="&amp;'Work DB'!$M$4)</f>
        <v>0</v>
      </c>
      <c r="N470" s="191">
        <f>SUMIFS('Transport-DB'!Q:Q,'Transport-DB'!C:C,"="&amp;'Work DB'!C470,'Transport-DB'!F:F,"="&amp;'Work DB'!$N$4)</f>
        <v>0</v>
      </c>
      <c r="O470" s="191">
        <f>SUMIFS('Transport-DB'!Q:Q,'Transport-DB'!C:C,"="&amp;'Work DB'!C470,'Transport-DB'!F:F,"="&amp;'Work DB'!$O$4)</f>
        <v>0</v>
      </c>
      <c r="P470" s="191">
        <f>SUMIFS('Transport-DB'!Q:Q,'Transport-DB'!C:C,"="&amp;'Work DB'!C470,'Transport-DB'!F:F,"="&amp;'Work DB'!$P$4)</f>
        <v>0</v>
      </c>
      <c r="Q470" s="188">
        <f>SUMIFS('Transport-DB'!Q:Q,'Transport-DB'!C:C,"="&amp;'Work DB'!C470,'Transport-DB'!F:F,"="&amp;'Work DB'!$Q$4)</f>
        <v>0</v>
      </c>
      <c r="R470" s="189">
        <f>SUMIFS('Transport-DB'!Q:Q,'Transport-DB'!C:C,"="&amp;'Work DB'!C470,'Transport-DB'!F:F,"="&amp;'Work DB'!$R$4)</f>
        <v>0</v>
      </c>
      <c r="S470" s="190">
        <f t="shared" si="70"/>
        <v>0</v>
      </c>
      <c r="T470" s="191">
        <f t="shared" si="69"/>
        <v>0</v>
      </c>
      <c r="U470" s="191"/>
      <c r="V470" s="191"/>
      <c r="W470" s="191"/>
      <c r="X470" s="191"/>
      <c r="Y470" s="189"/>
      <c r="Z470" s="283"/>
      <c r="AA470" s="190">
        <f>SUMIFS('Transport-DB'!S:S,'Transport-DB'!C:C,"="&amp;'Work DB'!C470,'Transport-DB'!F:F,"="&amp;'Work DB'!$AA$4)</f>
        <v>0</v>
      </c>
      <c r="AB470" s="191">
        <f>SUMIFS('Transport-DB'!S:S,'Transport-DB'!C:C,"="&amp;'Work DB'!C470,'Transport-DB'!F:F,"="&amp;'Work DB'!$AB$4)</f>
        <v>0</v>
      </c>
      <c r="AC470" s="191">
        <f>SUMIFS('Transport-DB'!S:S,'Transport-DB'!C:C,"="&amp;'Work DB'!C470,'Transport-DB'!F:F,"="&amp;'Work DB'!$AC$4)</f>
        <v>0</v>
      </c>
      <c r="AD470" s="188">
        <f>SUMIFS('Transport-DB'!S:S,'Transport-DB'!C:C,"="&amp;'Work DB'!C470,'Transport-DB'!F:F,"="&amp;'Work DB'!$AD$4)</f>
        <v>0</v>
      </c>
      <c r="AE470" s="188">
        <f>SUMIFS('Transport-DB'!S:S,'Transport-DB'!C:C,"="&amp;'Work DB'!C470,'Transport-DB'!F:F,"="&amp;'Work DB'!$AE$4)</f>
        <v>0</v>
      </c>
      <c r="AF470" s="188">
        <f>SUMIFS('Transport-DB'!S:S,'Transport-DB'!C:C,"="&amp;'Work DB'!C470,'Transport-DB'!F:F,"="&amp;'Work DB'!$AF$4)</f>
        <v>0</v>
      </c>
      <c r="AG470" s="189"/>
      <c r="AH470" s="230">
        <f>SUMIFS('Transport-DB'!T:T,'Transport-DB'!C:C,"="&amp;'Work DB'!C470)</f>
        <v>0</v>
      </c>
      <c r="AI470" s="32"/>
      <c r="AJ470" s="29"/>
      <c r="AK470" s="30">
        <f>SUMIFS(Civil_DB[بتن],Civil_DB[تاریخ],"="&amp;'Work DB'!C470)</f>
        <v>0</v>
      </c>
      <c r="AL470" s="28"/>
      <c r="AM470" s="29"/>
      <c r="AN470" s="31"/>
      <c r="AO470" s="28"/>
      <c r="AP470" s="29"/>
      <c r="AQ470" s="29"/>
      <c r="AR470" s="30"/>
      <c r="AS470" s="28"/>
      <c r="AT470" s="29"/>
      <c r="AU470" s="30"/>
      <c r="AV470" s="206"/>
      <c r="AW470" s="29"/>
      <c r="AX470" s="29"/>
      <c r="AY470" s="29"/>
      <c r="AZ470" s="29"/>
      <c r="BA470" s="29"/>
      <c r="BB470" s="29"/>
      <c r="BC470" s="30"/>
      <c r="BD470" s="283"/>
      <c r="BE470" s="283"/>
      <c r="BF470" s="283"/>
      <c r="BG470" s="283"/>
      <c r="BH470" s="32"/>
      <c r="BI470" s="56"/>
      <c r="BJ470" s="509"/>
    </row>
    <row r="471" spans="2:62" s="15" customFormat="1" ht="21" x14ac:dyDescent="0.25">
      <c r="B471" s="47"/>
      <c r="C471" s="20">
        <f t="shared" si="71"/>
        <v>45836</v>
      </c>
      <c r="D471" s="190">
        <f>SUMIFS('Transport-DB'!R:R,'Transport-DB'!C:C,"="&amp;'Work DB'!C471,'Transport-DB'!F:F,"="&amp;'Work DB'!$D$4)</f>
        <v>0</v>
      </c>
      <c r="E471" s="191">
        <f>SUMIFS('Transport-DB'!R:R,'Transport-DB'!C:C,"="&amp;'Work DB'!C471,'Transport-DB'!F:F,"="&amp;'Work DB'!$E$4)</f>
        <v>0</v>
      </c>
      <c r="F471" s="191">
        <f>SUMIFS('Transport-DB'!R:R,'Transport-DB'!C:C,"="&amp;'Work DB'!C471,'Transport-DB'!F:F,"="&amp;'Work DB'!$F$4)</f>
        <v>0</v>
      </c>
      <c r="G471" s="191">
        <f>SUMIFS('Transport-DB'!R:R,'Transport-DB'!C:C,"="&amp;'Work DB'!C471,'Transport-DB'!F:F,"="&amp;'Work DB'!$G$4)</f>
        <v>0</v>
      </c>
      <c r="H471" s="188">
        <f>SUMIFS('Transport-DB'!R:R,'Transport-DB'!C:C,"="&amp;'Work DB'!C471,'Transport-DB'!F:F,"="&amp;'Work DB'!$H$4)</f>
        <v>0</v>
      </c>
      <c r="I471" s="191">
        <f>SUMIFS('Transport-DB'!R:R,'Transport-DB'!C:C,"="&amp;'Work DB'!C471,'Transport-DB'!F:F,"="&amp;'Work DB'!$I$4)</f>
        <v>0</v>
      </c>
      <c r="J471" s="483">
        <f>SUMIFS('Transport-DB'!R:R,'Transport-DB'!C:C,"="&amp;'Work DB'!C471,'Transport-DB'!F:F,"="&amp;'Work DB'!$J$4)</f>
        <v>0</v>
      </c>
      <c r="K471" s="190">
        <f>SUMIFS('Transport-DB'!Q:Q,'Transport-DB'!C:C,"="&amp;'Work DB'!C471,'Transport-DB'!F:F,"="&amp;'Work DB'!$K$4)</f>
        <v>0</v>
      </c>
      <c r="L471" s="191">
        <f>SUMIFS('Transport-DB'!Q:Q,'Transport-DB'!C:C,"="&amp;'Work DB'!C471,'Transport-DB'!F:F,"="&amp;'Work DB'!$L$4)</f>
        <v>0</v>
      </c>
      <c r="M471" s="191">
        <f>SUMIFS('Transport-DB'!Q:Q,'Transport-DB'!C:C,"="&amp;'Work DB'!C471,'Transport-DB'!F:F,"="&amp;'Work DB'!$M$4)</f>
        <v>0</v>
      </c>
      <c r="N471" s="191">
        <f>SUMIFS('Transport-DB'!Q:Q,'Transport-DB'!C:C,"="&amp;'Work DB'!C471,'Transport-DB'!F:F,"="&amp;'Work DB'!$N$4)</f>
        <v>0</v>
      </c>
      <c r="O471" s="191">
        <f>SUMIFS('Transport-DB'!Q:Q,'Transport-DB'!C:C,"="&amp;'Work DB'!C471,'Transport-DB'!F:F,"="&amp;'Work DB'!$O$4)</f>
        <v>0</v>
      </c>
      <c r="P471" s="191">
        <f>SUMIFS('Transport-DB'!Q:Q,'Transport-DB'!C:C,"="&amp;'Work DB'!C471,'Transport-DB'!F:F,"="&amp;'Work DB'!$P$4)</f>
        <v>0</v>
      </c>
      <c r="Q471" s="188">
        <f>SUMIFS('Transport-DB'!Q:Q,'Transport-DB'!C:C,"="&amp;'Work DB'!C471,'Transport-DB'!F:F,"="&amp;'Work DB'!$Q$4)</f>
        <v>0</v>
      </c>
      <c r="R471" s="189">
        <f>SUMIFS('Transport-DB'!Q:Q,'Transport-DB'!C:C,"="&amp;'Work DB'!C471,'Transport-DB'!F:F,"="&amp;'Work DB'!$R$4)</f>
        <v>0</v>
      </c>
      <c r="S471" s="190">
        <f t="shared" si="70"/>
        <v>0</v>
      </c>
      <c r="T471" s="191">
        <f t="shared" si="69"/>
        <v>0</v>
      </c>
      <c r="U471" s="191"/>
      <c r="V471" s="191"/>
      <c r="W471" s="191"/>
      <c r="X471" s="191"/>
      <c r="Y471" s="189"/>
      <c r="Z471" s="283"/>
      <c r="AA471" s="190">
        <f>SUMIFS('Transport-DB'!S:S,'Transport-DB'!C:C,"="&amp;'Work DB'!C471,'Transport-DB'!F:F,"="&amp;'Work DB'!$AA$4)</f>
        <v>0</v>
      </c>
      <c r="AB471" s="191">
        <f>SUMIFS('Transport-DB'!S:S,'Transport-DB'!C:C,"="&amp;'Work DB'!C471,'Transport-DB'!F:F,"="&amp;'Work DB'!$AB$4)</f>
        <v>0</v>
      </c>
      <c r="AC471" s="191">
        <f>SUMIFS('Transport-DB'!S:S,'Transport-DB'!C:C,"="&amp;'Work DB'!C471,'Transport-DB'!F:F,"="&amp;'Work DB'!$AC$4)</f>
        <v>0</v>
      </c>
      <c r="AD471" s="188">
        <f>SUMIFS('Transport-DB'!S:S,'Transport-DB'!C:C,"="&amp;'Work DB'!C471,'Transport-DB'!F:F,"="&amp;'Work DB'!$AD$4)</f>
        <v>0</v>
      </c>
      <c r="AE471" s="188">
        <f>SUMIFS('Transport-DB'!S:S,'Transport-DB'!C:C,"="&amp;'Work DB'!C471,'Transport-DB'!F:F,"="&amp;'Work DB'!$AE$4)</f>
        <v>0</v>
      </c>
      <c r="AF471" s="188">
        <f>SUMIFS('Transport-DB'!S:S,'Transport-DB'!C:C,"="&amp;'Work DB'!C471,'Transport-DB'!F:F,"="&amp;'Work DB'!$AF$4)</f>
        <v>0</v>
      </c>
      <c r="AG471" s="189"/>
      <c r="AH471" s="230">
        <f>SUMIFS('Transport-DB'!T:T,'Transport-DB'!C:C,"="&amp;'Work DB'!C471)</f>
        <v>0</v>
      </c>
      <c r="AI471" s="32"/>
      <c r="AJ471" s="29"/>
      <c r="AK471" s="30">
        <f>SUMIFS(Civil_DB[بتن],Civil_DB[تاریخ],"="&amp;'Work DB'!C471)</f>
        <v>0</v>
      </c>
      <c r="AL471" s="28"/>
      <c r="AM471" s="29"/>
      <c r="AN471" s="31"/>
      <c r="AO471" s="28"/>
      <c r="AP471" s="29"/>
      <c r="AQ471" s="29"/>
      <c r="AR471" s="30"/>
      <c r="AS471" s="28"/>
      <c r="AT471" s="29"/>
      <c r="AU471" s="30"/>
      <c r="AV471" s="206"/>
      <c r="AW471" s="29"/>
      <c r="AX471" s="29"/>
      <c r="AY471" s="29"/>
      <c r="AZ471" s="29"/>
      <c r="BA471" s="29"/>
      <c r="BB471" s="29"/>
      <c r="BC471" s="30"/>
      <c r="BD471" s="283"/>
      <c r="BE471" s="283"/>
      <c r="BF471" s="283"/>
      <c r="BG471" s="283"/>
      <c r="BH471" s="32"/>
      <c r="BI471" s="56"/>
      <c r="BJ471" s="509"/>
    </row>
    <row r="472" spans="2:62" s="15" customFormat="1" ht="21" x14ac:dyDescent="0.25">
      <c r="B472" s="47"/>
      <c r="C472" s="20">
        <f t="shared" si="71"/>
        <v>45837</v>
      </c>
      <c r="D472" s="190">
        <f>SUMIFS('Transport-DB'!R:R,'Transport-DB'!C:C,"="&amp;'Work DB'!C472,'Transport-DB'!F:F,"="&amp;'Work DB'!$D$4)</f>
        <v>0</v>
      </c>
      <c r="E472" s="191">
        <f>SUMIFS('Transport-DB'!R:R,'Transport-DB'!C:C,"="&amp;'Work DB'!C472,'Transport-DB'!F:F,"="&amp;'Work DB'!$E$4)</f>
        <v>0</v>
      </c>
      <c r="F472" s="191">
        <f>SUMIFS('Transport-DB'!R:R,'Transport-DB'!C:C,"="&amp;'Work DB'!C472,'Transport-DB'!F:F,"="&amp;'Work DB'!$F$4)</f>
        <v>0</v>
      </c>
      <c r="G472" s="191">
        <f>SUMIFS('Transport-DB'!R:R,'Transport-DB'!C:C,"="&amp;'Work DB'!C472,'Transport-DB'!F:F,"="&amp;'Work DB'!$G$4)</f>
        <v>0</v>
      </c>
      <c r="H472" s="188">
        <f>SUMIFS('Transport-DB'!R:R,'Transport-DB'!C:C,"="&amp;'Work DB'!C472,'Transport-DB'!F:F,"="&amp;'Work DB'!$H$4)</f>
        <v>0</v>
      </c>
      <c r="I472" s="191">
        <f>SUMIFS('Transport-DB'!R:R,'Transport-DB'!C:C,"="&amp;'Work DB'!C472,'Transport-DB'!F:F,"="&amp;'Work DB'!$I$4)</f>
        <v>0</v>
      </c>
      <c r="J472" s="483">
        <f>SUMIFS('Transport-DB'!R:R,'Transport-DB'!C:C,"="&amp;'Work DB'!C472,'Transport-DB'!F:F,"="&amp;'Work DB'!$J$4)</f>
        <v>0</v>
      </c>
      <c r="K472" s="190">
        <f>SUMIFS('Transport-DB'!Q:Q,'Transport-DB'!C:C,"="&amp;'Work DB'!C472,'Transport-DB'!F:F,"="&amp;'Work DB'!$K$4)</f>
        <v>0</v>
      </c>
      <c r="L472" s="191">
        <f>SUMIFS('Transport-DB'!Q:Q,'Transport-DB'!C:C,"="&amp;'Work DB'!C472,'Transport-DB'!F:F,"="&amp;'Work DB'!$L$4)</f>
        <v>0</v>
      </c>
      <c r="M472" s="191">
        <f>SUMIFS('Transport-DB'!Q:Q,'Transport-DB'!C:C,"="&amp;'Work DB'!C472,'Transport-DB'!F:F,"="&amp;'Work DB'!$M$4)</f>
        <v>0</v>
      </c>
      <c r="N472" s="191">
        <f>SUMIFS('Transport-DB'!Q:Q,'Transport-DB'!C:C,"="&amp;'Work DB'!C472,'Transport-DB'!F:F,"="&amp;'Work DB'!$N$4)</f>
        <v>0</v>
      </c>
      <c r="O472" s="191">
        <f>SUMIFS('Transport-DB'!Q:Q,'Transport-DB'!C:C,"="&amp;'Work DB'!C472,'Transport-DB'!F:F,"="&amp;'Work DB'!$O$4)</f>
        <v>0</v>
      </c>
      <c r="P472" s="191">
        <f>SUMIFS('Transport-DB'!Q:Q,'Transport-DB'!C:C,"="&amp;'Work DB'!C472,'Transport-DB'!F:F,"="&amp;'Work DB'!$P$4)</f>
        <v>0</v>
      </c>
      <c r="Q472" s="188">
        <f>SUMIFS('Transport-DB'!Q:Q,'Transport-DB'!C:C,"="&amp;'Work DB'!C472,'Transport-DB'!F:F,"="&amp;'Work DB'!$Q$4)</f>
        <v>0</v>
      </c>
      <c r="R472" s="189">
        <f>SUMIFS('Transport-DB'!Q:Q,'Transport-DB'!C:C,"="&amp;'Work DB'!C472,'Transport-DB'!F:F,"="&amp;'Work DB'!$R$4)</f>
        <v>0</v>
      </c>
      <c r="S472" s="190">
        <f t="shared" si="70"/>
        <v>0</v>
      </c>
      <c r="T472" s="191">
        <f t="shared" si="69"/>
        <v>0</v>
      </c>
      <c r="U472" s="191"/>
      <c r="V472" s="191"/>
      <c r="W472" s="191"/>
      <c r="X472" s="191"/>
      <c r="Y472" s="189"/>
      <c r="Z472" s="283"/>
      <c r="AA472" s="190">
        <f>SUMIFS('Transport-DB'!S:S,'Transport-DB'!C:C,"="&amp;'Work DB'!C472,'Transport-DB'!F:F,"="&amp;'Work DB'!$AA$4)</f>
        <v>0</v>
      </c>
      <c r="AB472" s="191">
        <f>SUMIFS('Transport-DB'!S:S,'Transport-DB'!C:C,"="&amp;'Work DB'!C472,'Transport-DB'!F:F,"="&amp;'Work DB'!$AB$4)</f>
        <v>0</v>
      </c>
      <c r="AC472" s="191">
        <f>SUMIFS('Transport-DB'!S:S,'Transport-DB'!C:C,"="&amp;'Work DB'!C472,'Transport-DB'!F:F,"="&amp;'Work DB'!$AC$4)</f>
        <v>0</v>
      </c>
      <c r="AD472" s="188">
        <f>SUMIFS('Transport-DB'!S:S,'Transport-DB'!C:C,"="&amp;'Work DB'!C472,'Transport-DB'!F:F,"="&amp;'Work DB'!$AD$4)</f>
        <v>0</v>
      </c>
      <c r="AE472" s="188">
        <f>SUMIFS('Transport-DB'!S:S,'Transport-DB'!C:C,"="&amp;'Work DB'!C472,'Transport-DB'!F:F,"="&amp;'Work DB'!$AE$4)</f>
        <v>0</v>
      </c>
      <c r="AF472" s="188">
        <f>SUMIFS('Transport-DB'!S:S,'Transport-DB'!C:C,"="&amp;'Work DB'!C472,'Transport-DB'!F:F,"="&amp;'Work DB'!$AF$4)</f>
        <v>0</v>
      </c>
      <c r="AG472" s="189"/>
      <c r="AH472" s="230">
        <f>SUMIFS('Transport-DB'!T:T,'Transport-DB'!C:C,"="&amp;'Work DB'!C472)</f>
        <v>0</v>
      </c>
      <c r="AI472" s="32"/>
      <c r="AJ472" s="29"/>
      <c r="AK472" s="30">
        <f>SUMIFS(Civil_DB[بتن],Civil_DB[تاریخ],"="&amp;'Work DB'!C472)</f>
        <v>0</v>
      </c>
      <c r="AL472" s="28"/>
      <c r="AM472" s="29"/>
      <c r="AN472" s="31"/>
      <c r="AO472" s="28"/>
      <c r="AP472" s="29"/>
      <c r="AQ472" s="29"/>
      <c r="AR472" s="30"/>
      <c r="AS472" s="28"/>
      <c r="AT472" s="29"/>
      <c r="AU472" s="30"/>
      <c r="AV472" s="206"/>
      <c r="AW472" s="29"/>
      <c r="AX472" s="29"/>
      <c r="AY472" s="29"/>
      <c r="AZ472" s="29"/>
      <c r="BA472" s="29"/>
      <c r="BB472" s="29"/>
      <c r="BC472" s="30"/>
      <c r="BD472" s="283"/>
      <c r="BE472" s="283"/>
      <c r="BF472" s="283"/>
      <c r="BG472" s="283"/>
      <c r="BH472" s="32"/>
      <c r="BI472" s="56"/>
      <c r="BJ472" s="509"/>
    </row>
    <row r="473" spans="2:62" s="15" customFormat="1" ht="21" x14ac:dyDescent="0.25">
      <c r="B473" s="47"/>
      <c r="C473" s="20">
        <f t="shared" si="71"/>
        <v>45838</v>
      </c>
      <c r="D473" s="190">
        <f>SUMIFS('Transport-DB'!R:R,'Transport-DB'!C:C,"="&amp;'Work DB'!C473,'Transport-DB'!F:F,"="&amp;'Work DB'!$D$4)</f>
        <v>0</v>
      </c>
      <c r="E473" s="191">
        <f>SUMIFS('Transport-DB'!R:R,'Transport-DB'!C:C,"="&amp;'Work DB'!C473,'Transport-DB'!F:F,"="&amp;'Work DB'!$E$4)</f>
        <v>0</v>
      </c>
      <c r="F473" s="191">
        <f>SUMIFS('Transport-DB'!R:R,'Transport-DB'!C:C,"="&amp;'Work DB'!C473,'Transport-DB'!F:F,"="&amp;'Work DB'!$F$4)</f>
        <v>0</v>
      </c>
      <c r="G473" s="191">
        <f>SUMIFS('Transport-DB'!R:R,'Transport-DB'!C:C,"="&amp;'Work DB'!C473,'Transport-DB'!F:F,"="&amp;'Work DB'!$G$4)</f>
        <v>0</v>
      </c>
      <c r="H473" s="188">
        <f>SUMIFS('Transport-DB'!R:R,'Transport-DB'!C:C,"="&amp;'Work DB'!C473,'Transport-DB'!F:F,"="&amp;'Work DB'!$H$4)</f>
        <v>0</v>
      </c>
      <c r="I473" s="191">
        <f>SUMIFS('Transport-DB'!R:R,'Transport-DB'!C:C,"="&amp;'Work DB'!C473,'Transport-DB'!F:F,"="&amp;'Work DB'!$I$4)</f>
        <v>0</v>
      </c>
      <c r="J473" s="483">
        <f>SUMIFS('Transport-DB'!R:R,'Transport-DB'!C:C,"="&amp;'Work DB'!C473,'Transport-DB'!F:F,"="&amp;'Work DB'!$J$4)</f>
        <v>0</v>
      </c>
      <c r="K473" s="190">
        <f>SUMIFS('Transport-DB'!Q:Q,'Transport-DB'!C:C,"="&amp;'Work DB'!C473,'Transport-DB'!F:F,"="&amp;'Work DB'!$K$4)</f>
        <v>0</v>
      </c>
      <c r="L473" s="191">
        <f>SUMIFS('Transport-DB'!Q:Q,'Transport-DB'!C:C,"="&amp;'Work DB'!C473,'Transport-DB'!F:F,"="&amp;'Work DB'!$L$4)</f>
        <v>0</v>
      </c>
      <c r="M473" s="191">
        <f>SUMIFS('Transport-DB'!Q:Q,'Transport-DB'!C:C,"="&amp;'Work DB'!C473,'Transport-DB'!F:F,"="&amp;'Work DB'!$M$4)</f>
        <v>0</v>
      </c>
      <c r="N473" s="191">
        <f>SUMIFS('Transport-DB'!Q:Q,'Transport-DB'!C:C,"="&amp;'Work DB'!C473,'Transport-DB'!F:F,"="&amp;'Work DB'!$N$4)</f>
        <v>0</v>
      </c>
      <c r="O473" s="191">
        <f>SUMIFS('Transport-DB'!Q:Q,'Transport-DB'!C:C,"="&amp;'Work DB'!C473,'Transport-DB'!F:F,"="&amp;'Work DB'!$O$4)</f>
        <v>0</v>
      </c>
      <c r="P473" s="191">
        <f>SUMIFS('Transport-DB'!Q:Q,'Transport-DB'!C:C,"="&amp;'Work DB'!C473,'Transport-DB'!F:F,"="&amp;'Work DB'!$P$4)</f>
        <v>0</v>
      </c>
      <c r="Q473" s="188">
        <f>SUMIFS('Transport-DB'!Q:Q,'Transport-DB'!C:C,"="&amp;'Work DB'!C473,'Transport-DB'!F:F,"="&amp;'Work DB'!$Q$4)</f>
        <v>0</v>
      </c>
      <c r="R473" s="189">
        <f>SUMIFS('Transport-DB'!Q:Q,'Transport-DB'!C:C,"="&amp;'Work DB'!C473,'Transport-DB'!F:F,"="&amp;'Work DB'!$R$4)</f>
        <v>0</v>
      </c>
      <c r="S473" s="190">
        <f t="shared" si="70"/>
        <v>0</v>
      </c>
      <c r="T473" s="191">
        <f t="shared" si="69"/>
        <v>0</v>
      </c>
      <c r="U473" s="191"/>
      <c r="V473" s="191"/>
      <c r="W473" s="191"/>
      <c r="X473" s="191"/>
      <c r="Y473" s="189"/>
      <c r="Z473" s="283"/>
      <c r="AA473" s="190">
        <f>SUMIFS('Transport-DB'!S:S,'Transport-DB'!C:C,"="&amp;'Work DB'!C473,'Transport-DB'!F:F,"="&amp;'Work DB'!$AA$4)</f>
        <v>0</v>
      </c>
      <c r="AB473" s="191">
        <f>SUMIFS('Transport-DB'!S:S,'Transport-DB'!C:C,"="&amp;'Work DB'!C473,'Transport-DB'!F:F,"="&amp;'Work DB'!$AB$4)</f>
        <v>0</v>
      </c>
      <c r="AC473" s="191">
        <f>SUMIFS('Transport-DB'!S:S,'Transport-DB'!C:C,"="&amp;'Work DB'!C473,'Transport-DB'!F:F,"="&amp;'Work DB'!$AC$4)</f>
        <v>0</v>
      </c>
      <c r="AD473" s="188">
        <f>SUMIFS('Transport-DB'!S:S,'Transport-DB'!C:C,"="&amp;'Work DB'!C473,'Transport-DB'!F:F,"="&amp;'Work DB'!$AD$4)</f>
        <v>0</v>
      </c>
      <c r="AE473" s="188">
        <f>SUMIFS('Transport-DB'!S:S,'Transport-DB'!C:C,"="&amp;'Work DB'!C473,'Transport-DB'!F:F,"="&amp;'Work DB'!$AE$4)</f>
        <v>0</v>
      </c>
      <c r="AF473" s="188">
        <f>SUMIFS('Transport-DB'!S:S,'Transport-DB'!C:C,"="&amp;'Work DB'!C473,'Transport-DB'!F:F,"="&amp;'Work DB'!$AF$4)</f>
        <v>0</v>
      </c>
      <c r="AG473" s="189"/>
      <c r="AH473" s="230">
        <f>SUMIFS('Transport-DB'!T:T,'Transport-DB'!C:C,"="&amp;'Work DB'!C473)</f>
        <v>0</v>
      </c>
      <c r="AI473" s="32"/>
      <c r="AJ473" s="29"/>
      <c r="AK473" s="30">
        <f>SUMIFS(Civil_DB[بتن],Civil_DB[تاریخ],"="&amp;'Work DB'!C473)</f>
        <v>0</v>
      </c>
      <c r="AL473" s="28"/>
      <c r="AM473" s="29"/>
      <c r="AN473" s="31"/>
      <c r="AO473" s="28"/>
      <c r="AP473" s="29"/>
      <c r="AQ473" s="29"/>
      <c r="AR473" s="30"/>
      <c r="AS473" s="28"/>
      <c r="AT473" s="29"/>
      <c r="AU473" s="30"/>
      <c r="AV473" s="206"/>
      <c r="AW473" s="29"/>
      <c r="AX473" s="29"/>
      <c r="AY473" s="29"/>
      <c r="AZ473" s="29"/>
      <c r="BA473" s="29"/>
      <c r="BB473" s="29"/>
      <c r="BC473" s="30"/>
      <c r="BD473" s="283"/>
      <c r="BE473" s="283"/>
      <c r="BF473" s="283"/>
      <c r="BG473" s="283"/>
      <c r="BH473" s="32"/>
      <c r="BI473" s="56"/>
      <c r="BJ473" s="509"/>
    </row>
    <row r="474" spans="2:62" s="15" customFormat="1" ht="21" x14ac:dyDescent="0.25">
      <c r="B474" s="47"/>
      <c r="C474" s="20">
        <f t="shared" si="71"/>
        <v>45839</v>
      </c>
      <c r="D474" s="190">
        <f>SUMIFS('Transport-DB'!R:R,'Transport-DB'!C:C,"="&amp;'Work DB'!C474,'Transport-DB'!F:F,"="&amp;'Work DB'!$D$4)</f>
        <v>0</v>
      </c>
      <c r="E474" s="191">
        <f>SUMIFS('Transport-DB'!R:R,'Transport-DB'!C:C,"="&amp;'Work DB'!C474,'Transport-DB'!F:F,"="&amp;'Work DB'!$E$4)</f>
        <v>0</v>
      </c>
      <c r="F474" s="191">
        <f>SUMIFS('Transport-DB'!R:R,'Transport-DB'!C:C,"="&amp;'Work DB'!C474,'Transport-DB'!F:F,"="&amp;'Work DB'!$F$4)</f>
        <v>0</v>
      </c>
      <c r="G474" s="191">
        <f>SUMIFS('Transport-DB'!R:R,'Transport-DB'!C:C,"="&amp;'Work DB'!C474,'Transport-DB'!F:F,"="&amp;'Work DB'!$G$4)</f>
        <v>0</v>
      </c>
      <c r="H474" s="188">
        <f>SUMIFS('Transport-DB'!R:R,'Transport-DB'!C:C,"="&amp;'Work DB'!C474,'Transport-DB'!F:F,"="&amp;'Work DB'!$H$4)</f>
        <v>0</v>
      </c>
      <c r="I474" s="191">
        <f>SUMIFS('Transport-DB'!R:R,'Transport-DB'!C:C,"="&amp;'Work DB'!C474,'Transport-DB'!F:F,"="&amp;'Work DB'!$I$4)</f>
        <v>0</v>
      </c>
      <c r="J474" s="483">
        <f>SUMIFS('Transport-DB'!R:R,'Transport-DB'!C:C,"="&amp;'Work DB'!C474,'Transport-DB'!F:F,"="&amp;'Work DB'!$J$4)</f>
        <v>0</v>
      </c>
      <c r="K474" s="190">
        <f>SUMIFS('Transport-DB'!Q:Q,'Transport-DB'!C:C,"="&amp;'Work DB'!C474,'Transport-DB'!F:F,"="&amp;'Work DB'!$K$4)</f>
        <v>0</v>
      </c>
      <c r="L474" s="191">
        <f>SUMIFS('Transport-DB'!Q:Q,'Transport-DB'!C:C,"="&amp;'Work DB'!C474,'Transport-DB'!F:F,"="&amp;'Work DB'!$L$4)</f>
        <v>0</v>
      </c>
      <c r="M474" s="191">
        <f>SUMIFS('Transport-DB'!Q:Q,'Transport-DB'!C:C,"="&amp;'Work DB'!C474,'Transport-DB'!F:F,"="&amp;'Work DB'!$M$4)</f>
        <v>0</v>
      </c>
      <c r="N474" s="191">
        <f>SUMIFS('Transport-DB'!Q:Q,'Transport-DB'!C:C,"="&amp;'Work DB'!C474,'Transport-DB'!F:F,"="&amp;'Work DB'!$N$4)</f>
        <v>0</v>
      </c>
      <c r="O474" s="191">
        <f>SUMIFS('Transport-DB'!Q:Q,'Transport-DB'!C:C,"="&amp;'Work DB'!C474,'Transport-DB'!F:F,"="&amp;'Work DB'!$O$4)</f>
        <v>0</v>
      </c>
      <c r="P474" s="191">
        <f>SUMIFS('Transport-DB'!Q:Q,'Transport-DB'!C:C,"="&amp;'Work DB'!C474,'Transport-DB'!F:F,"="&amp;'Work DB'!$P$4)</f>
        <v>0</v>
      </c>
      <c r="Q474" s="188">
        <f>SUMIFS('Transport-DB'!Q:Q,'Transport-DB'!C:C,"="&amp;'Work DB'!C474,'Transport-DB'!F:F,"="&amp;'Work DB'!$Q$4)</f>
        <v>0</v>
      </c>
      <c r="R474" s="189">
        <f>SUMIFS('Transport-DB'!Q:Q,'Transport-DB'!C:C,"="&amp;'Work DB'!C474,'Transport-DB'!F:F,"="&amp;'Work DB'!$R$4)</f>
        <v>0</v>
      </c>
      <c r="S474" s="190">
        <f t="shared" si="70"/>
        <v>0</v>
      </c>
      <c r="T474" s="191">
        <f t="shared" si="69"/>
        <v>0</v>
      </c>
      <c r="U474" s="191"/>
      <c r="V474" s="191"/>
      <c r="W474" s="191"/>
      <c r="X474" s="191"/>
      <c r="Y474" s="189"/>
      <c r="Z474" s="283"/>
      <c r="AA474" s="190">
        <f>SUMIFS('Transport-DB'!S:S,'Transport-DB'!C:C,"="&amp;'Work DB'!C474,'Transport-DB'!F:F,"="&amp;'Work DB'!$AA$4)</f>
        <v>0</v>
      </c>
      <c r="AB474" s="191">
        <f>SUMIFS('Transport-DB'!S:S,'Transport-DB'!C:C,"="&amp;'Work DB'!C474,'Transport-DB'!F:F,"="&amp;'Work DB'!$AB$4)</f>
        <v>0</v>
      </c>
      <c r="AC474" s="191">
        <f>SUMIFS('Transport-DB'!S:S,'Transport-DB'!C:C,"="&amp;'Work DB'!C474,'Transport-DB'!F:F,"="&amp;'Work DB'!$AC$4)</f>
        <v>0</v>
      </c>
      <c r="AD474" s="188">
        <f>SUMIFS('Transport-DB'!S:S,'Transport-DB'!C:C,"="&amp;'Work DB'!C474,'Transport-DB'!F:F,"="&amp;'Work DB'!$AD$4)</f>
        <v>0</v>
      </c>
      <c r="AE474" s="188">
        <f>SUMIFS('Transport-DB'!S:S,'Transport-DB'!C:C,"="&amp;'Work DB'!C474,'Transport-DB'!F:F,"="&amp;'Work DB'!$AE$4)</f>
        <v>0</v>
      </c>
      <c r="AF474" s="188">
        <f>SUMIFS('Transport-DB'!S:S,'Transport-DB'!C:C,"="&amp;'Work DB'!C474,'Transport-DB'!F:F,"="&amp;'Work DB'!$AF$4)</f>
        <v>0</v>
      </c>
      <c r="AG474" s="189"/>
      <c r="AH474" s="230">
        <f>SUMIFS('Transport-DB'!T:T,'Transport-DB'!C:C,"="&amp;'Work DB'!C474)</f>
        <v>0</v>
      </c>
      <c r="AI474" s="32"/>
      <c r="AJ474" s="29"/>
      <c r="AK474" s="30">
        <f>SUMIFS(Civil_DB[بتن],Civil_DB[تاریخ],"="&amp;'Work DB'!C474)</f>
        <v>0</v>
      </c>
      <c r="AL474" s="28"/>
      <c r="AM474" s="29"/>
      <c r="AN474" s="31"/>
      <c r="AO474" s="28"/>
      <c r="AP474" s="29"/>
      <c r="AQ474" s="29"/>
      <c r="AR474" s="30"/>
      <c r="AS474" s="28"/>
      <c r="AT474" s="29"/>
      <c r="AU474" s="30"/>
      <c r="AV474" s="206"/>
      <c r="AW474" s="29"/>
      <c r="AX474" s="29"/>
      <c r="AY474" s="29"/>
      <c r="AZ474" s="29"/>
      <c r="BA474" s="29"/>
      <c r="BB474" s="29"/>
      <c r="BC474" s="30"/>
      <c r="BD474" s="283"/>
      <c r="BE474" s="283"/>
      <c r="BF474" s="283"/>
      <c r="BG474" s="283"/>
      <c r="BH474" s="32"/>
      <c r="BI474" s="56"/>
      <c r="BJ474" s="509"/>
    </row>
    <row r="475" spans="2:62" s="15" customFormat="1" ht="21" x14ac:dyDescent="0.25">
      <c r="B475" s="47"/>
      <c r="C475" s="20">
        <f t="shared" si="71"/>
        <v>45840</v>
      </c>
      <c r="D475" s="190">
        <f>SUMIFS('Transport-DB'!R:R,'Transport-DB'!C:C,"="&amp;'Work DB'!C475,'Transport-DB'!F:F,"="&amp;'Work DB'!$D$4)</f>
        <v>0</v>
      </c>
      <c r="E475" s="191">
        <f>SUMIFS('Transport-DB'!R:R,'Transport-DB'!C:C,"="&amp;'Work DB'!C475,'Transport-DB'!F:F,"="&amp;'Work DB'!$E$4)</f>
        <v>0</v>
      </c>
      <c r="F475" s="191">
        <f>SUMIFS('Transport-DB'!R:R,'Transport-DB'!C:C,"="&amp;'Work DB'!C475,'Transport-DB'!F:F,"="&amp;'Work DB'!$F$4)</f>
        <v>0</v>
      </c>
      <c r="G475" s="191">
        <f>SUMIFS('Transport-DB'!R:R,'Transport-DB'!C:C,"="&amp;'Work DB'!C475,'Transport-DB'!F:F,"="&amp;'Work DB'!$G$4)</f>
        <v>0</v>
      </c>
      <c r="H475" s="188">
        <f>SUMIFS('Transport-DB'!R:R,'Transport-DB'!C:C,"="&amp;'Work DB'!C475,'Transport-DB'!F:F,"="&amp;'Work DB'!$H$4)</f>
        <v>0</v>
      </c>
      <c r="I475" s="191">
        <f>SUMIFS('Transport-DB'!R:R,'Transport-DB'!C:C,"="&amp;'Work DB'!C475,'Transport-DB'!F:F,"="&amp;'Work DB'!$I$4)</f>
        <v>0</v>
      </c>
      <c r="J475" s="483">
        <f>SUMIFS('Transport-DB'!R:R,'Transport-DB'!C:C,"="&amp;'Work DB'!C475,'Transport-DB'!F:F,"="&amp;'Work DB'!$J$4)</f>
        <v>0</v>
      </c>
      <c r="K475" s="190">
        <f>SUMIFS('Transport-DB'!Q:Q,'Transport-DB'!C:C,"="&amp;'Work DB'!C475,'Transport-DB'!F:F,"="&amp;'Work DB'!$K$4)</f>
        <v>0</v>
      </c>
      <c r="L475" s="191">
        <f>SUMIFS('Transport-DB'!Q:Q,'Transport-DB'!C:C,"="&amp;'Work DB'!C475,'Transport-DB'!F:F,"="&amp;'Work DB'!$L$4)</f>
        <v>0</v>
      </c>
      <c r="M475" s="191">
        <f>SUMIFS('Transport-DB'!Q:Q,'Transport-DB'!C:C,"="&amp;'Work DB'!C475,'Transport-DB'!F:F,"="&amp;'Work DB'!$M$4)</f>
        <v>0</v>
      </c>
      <c r="N475" s="191">
        <f>SUMIFS('Transport-DB'!Q:Q,'Transport-DB'!C:C,"="&amp;'Work DB'!C475,'Transport-DB'!F:F,"="&amp;'Work DB'!$N$4)</f>
        <v>0</v>
      </c>
      <c r="O475" s="191">
        <f>SUMIFS('Transport-DB'!Q:Q,'Transport-DB'!C:C,"="&amp;'Work DB'!C475,'Transport-DB'!F:F,"="&amp;'Work DB'!$O$4)</f>
        <v>0</v>
      </c>
      <c r="P475" s="191">
        <f>SUMIFS('Transport-DB'!Q:Q,'Transport-DB'!C:C,"="&amp;'Work DB'!C475,'Transport-DB'!F:F,"="&amp;'Work DB'!$P$4)</f>
        <v>0</v>
      </c>
      <c r="Q475" s="188">
        <f>SUMIFS('Transport-DB'!Q:Q,'Transport-DB'!C:C,"="&amp;'Work DB'!C475,'Transport-DB'!F:F,"="&amp;'Work DB'!$Q$4)</f>
        <v>0</v>
      </c>
      <c r="R475" s="189">
        <f>SUMIFS('Transport-DB'!Q:Q,'Transport-DB'!C:C,"="&amp;'Work DB'!C475,'Transport-DB'!F:F,"="&amp;'Work DB'!$R$4)</f>
        <v>0</v>
      </c>
      <c r="S475" s="190">
        <f t="shared" si="70"/>
        <v>0</v>
      </c>
      <c r="T475" s="191">
        <f t="shared" si="69"/>
        <v>0</v>
      </c>
      <c r="U475" s="191"/>
      <c r="V475" s="191"/>
      <c r="W475" s="191"/>
      <c r="X475" s="191"/>
      <c r="Y475" s="189"/>
      <c r="Z475" s="283"/>
      <c r="AA475" s="190">
        <f>SUMIFS('Transport-DB'!S:S,'Transport-DB'!C:C,"="&amp;'Work DB'!C475,'Transport-DB'!F:F,"="&amp;'Work DB'!$AA$4)</f>
        <v>0</v>
      </c>
      <c r="AB475" s="191">
        <f>SUMIFS('Transport-DB'!S:S,'Transport-DB'!C:C,"="&amp;'Work DB'!C475,'Transport-DB'!F:F,"="&amp;'Work DB'!$AB$4)</f>
        <v>0</v>
      </c>
      <c r="AC475" s="191">
        <f>SUMIFS('Transport-DB'!S:S,'Transport-DB'!C:C,"="&amp;'Work DB'!C475,'Transport-DB'!F:F,"="&amp;'Work DB'!$AC$4)</f>
        <v>0</v>
      </c>
      <c r="AD475" s="188">
        <f>SUMIFS('Transport-DB'!S:S,'Transport-DB'!C:C,"="&amp;'Work DB'!C475,'Transport-DB'!F:F,"="&amp;'Work DB'!$AD$4)</f>
        <v>0</v>
      </c>
      <c r="AE475" s="188">
        <f>SUMIFS('Transport-DB'!S:S,'Transport-DB'!C:C,"="&amp;'Work DB'!C475,'Transport-DB'!F:F,"="&amp;'Work DB'!$AE$4)</f>
        <v>0</v>
      </c>
      <c r="AF475" s="188">
        <f>SUMIFS('Transport-DB'!S:S,'Transport-DB'!C:C,"="&amp;'Work DB'!C475,'Transport-DB'!F:F,"="&amp;'Work DB'!$AF$4)</f>
        <v>0</v>
      </c>
      <c r="AG475" s="189"/>
      <c r="AH475" s="230">
        <f>SUMIFS('Transport-DB'!T:T,'Transport-DB'!C:C,"="&amp;'Work DB'!C475)</f>
        <v>0</v>
      </c>
      <c r="AI475" s="32"/>
      <c r="AJ475" s="29"/>
      <c r="AK475" s="30">
        <f>SUMIFS(Civil_DB[بتن],Civil_DB[تاریخ],"="&amp;'Work DB'!C475)</f>
        <v>0</v>
      </c>
      <c r="AL475" s="28"/>
      <c r="AM475" s="29"/>
      <c r="AN475" s="31"/>
      <c r="AO475" s="28"/>
      <c r="AP475" s="29"/>
      <c r="AQ475" s="29"/>
      <c r="AR475" s="30"/>
      <c r="AS475" s="28"/>
      <c r="AT475" s="29"/>
      <c r="AU475" s="30"/>
      <c r="AV475" s="206"/>
      <c r="AW475" s="29"/>
      <c r="AX475" s="29"/>
      <c r="AY475" s="29"/>
      <c r="AZ475" s="29"/>
      <c r="BA475" s="29"/>
      <c r="BB475" s="29"/>
      <c r="BC475" s="30"/>
      <c r="BD475" s="283"/>
      <c r="BE475" s="283"/>
      <c r="BF475" s="283"/>
      <c r="BG475" s="283"/>
      <c r="BH475" s="32"/>
      <c r="BI475" s="56"/>
      <c r="BJ475" s="509"/>
    </row>
    <row r="476" spans="2:62" s="15" customFormat="1" ht="21" x14ac:dyDescent="0.25">
      <c r="B476" s="47"/>
      <c r="C476" s="20">
        <f t="shared" si="71"/>
        <v>45841</v>
      </c>
      <c r="D476" s="190">
        <f>SUMIFS('Transport-DB'!R:R,'Transport-DB'!C:C,"="&amp;'Work DB'!C476,'Transport-DB'!F:F,"="&amp;'Work DB'!$D$4)</f>
        <v>0</v>
      </c>
      <c r="E476" s="191">
        <f>SUMIFS('Transport-DB'!R:R,'Transport-DB'!C:C,"="&amp;'Work DB'!C476,'Transport-DB'!F:F,"="&amp;'Work DB'!$E$4)</f>
        <v>0</v>
      </c>
      <c r="F476" s="191">
        <f>SUMIFS('Transport-DB'!R:R,'Transport-DB'!C:C,"="&amp;'Work DB'!C476,'Transport-DB'!F:F,"="&amp;'Work DB'!$F$4)</f>
        <v>0</v>
      </c>
      <c r="G476" s="191">
        <f>SUMIFS('Transport-DB'!R:R,'Transport-DB'!C:C,"="&amp;'Work DB'!C476,'Transport-DB'!F:F,"="&amp;'Work DB'!$G$4)</f>
        <v>0</v>
      </c>
      <c r="H476" s="188">
        <f>SUMIFS('Transport-DB'!R:R,'Transport-DB'!C:C,"="&amp;'Work DB'!C476,'Transport-DB'!F:F,"="&amp;'Work DB'!$H$4)</f>
        <v>0</v>
      </c>
      <c r="I476" s="191">
        <f>SUMIFS('Transport-DB'!R:R,'Transport-DB'!C:C,"="&amp;'Work DB'!C476,'Transport-DB'!F:F,"="&amp;'Work DB'!$I$4)</f>
        <v>0</v>
      </c>
      <c r="J476" s="483">
        <f>SUMIFS('Transport-DB'!R:R,'Transport-DB'!C:C,"="&amp;'Work DB'!C476,'Transport-DB'!F:F,"="&amp;'Work DB'!$J$4)</f>
        <v>0</v>
      </c>
      <c r="K476" s="190">
        <f>SUMIFS('Transport-DB'!Q:Q,'Transport-DB'!C:C,"="&amp;'Work DB'!C476,'Transport-DB'!F:F,"="&amp;'Work DB'!$K$4)</f>
        <v>0</v>
      </c>
      <c r="L476" s="191">
        <f>SUMIFS('Transport-DB'!Q:Q,'Transport-DB'!C:C,"="&amp;'Work DB'!C476,'Transport-DB'!F:F,"="&amp;'Work DB'!$L$4)</f>
        <v>0</v>
      </c>
      <c r="M476" s="191">
        <f>SUMIFS('Transport-DB'!Q:Q,'Transport-DB'!C:C,"="&amp;'Work DB'!C476,'Transport-DB'!F:F,"="&amp;'Work DB'!$M$4)</f>
        <v>0</v>
      </c>
      <c r="N476" s="191">
        <f>SUMIFS('Transport-DB'!Q:Q,'Transport-DB'!C:C,"="&amp;'Work DB'!C476,'Transport-DB'!F:F,"="&amp;'Work DB'!$N$4)</f>
        <v>0</v>
      </c>
      <c r="O476" s="191">
        <f>SUMIFS('Transport-DB'!Q:Q,'Transport-DB'!C:C,"="&amp;'Work DB'!C476,'Transport-DB'!F:F,"="&amp;'Work DB'!$O$4)</f>
        <v>0</v>
      </c>
      <c r="P476" s="191">
        <f>SUMIFS('Transport-DB'!Q:Q,'Transport-DB'!C:C,"="&amp;'Work DB'!C476,'Transport-DB'!F:F,"="&amp;'Work DB'!$P$4)</f>
        <v>0</v>
      </c>
      <c r="Q476" s="188">
        <f>SUMIFS('Transport-DB'!Q:Q,'Transport-DB'!C:C,"="&amp;'Work DB'!C476,'Transport-DB'!F:F,"="&amp;'Work DB'!$Q$4)</f>
        <v>0</v>
      </c>
      <c r="R476" s="189">
        <f>SUMIFS('Transport-DB'!Q:Q,'Transport-DB'!C:C,"="&amp;'Work DB'!C476,'Transport-DB'!F:F,"="&amp;'Work DB'!$R$4)</f>
        <v>0</v>
      </c>
      <c r="S476" s="190">
        <f t="shared" si="70"/>
        <v>0</v>
      </c>
      <c r="T476" s="191">
        <f t="shared" si="69"/>
        <v>0</v>
      </c>
      <c r="U476" s="191"/>
      <c r="V476" s="191"/>
      <c r="W476" s="191"/>
      <c r="X476" s="191"/>
      <c r="Y476" s="189"/>
      <c r="Z476" s="283"/>
      <c r="AA476" s="190">
        <f>SUMIFS('Transport-DB'!S:S,'Transport-DB'!C:C,"="&amp;'Work DB'!C476,'Transport-DB'!F:F,"="&amp;'Work DB'!$AA$4)</f>
        <v>0</v>
      </c>
      <c r="AB476" s="191">
        <f>SUMIFS('Transport-DB'!S:S,'Transport-DB'!C:C,"="&amp;'Work DB'!C476,'Transport-DB'!F:F,"="&amp;'Work DB'!$AB$4)</f>
        <v>0</v>
      </c>
      <c r="AC476" s="191">
        <f>SUMIFS('Transport-DB'!S:S,'Transport-DB'!C:C,"="&amp;'Work DB'!C476,'Transport-DB'!F:F,"="&amp;'Work DB'!$AC$4)</f>
        <v>0</v>
      </c>
      <c r="AD476" s="188">
        <f>SUMIFS('Transport-DB'!S:S,'Transport-DB'!C:C,"="&amp;'Work DB'!C476,'Transport-DB'!F:F,"="&amp;'Work DB'!$AD$4)</f>
        <v>0</v>
      </c>
      <c r="AE476" s="188">
        <f>SUMIFS('Transport-DB'!S:S,'Transport-DB'!C:C,"="&amp;'Work DB'!C476,'Transport-DB'!F:F,"="&amp;'Work DB'!$AE$4)</f>
        <v>0</v>
      </c>
      <c r="AF476" s="188">
        <f>SUMIFS('Transport-DB'!S:S,'Transport-DB'!C:C,"="&amp;'Work DB'!C476,'Transport-DB'!F:F,"="&amp;'Work DB'!$AF$4)</f>
        <v>0</v>
      </c>
      <c r="AG476" s="189"/>
      <c r="AH476" s="230">
        <f>SUMIFS('Transport-DB'!T:T,'Transport-DB'!C:C,"="&amp;'Work DB'!C476)</f>
        <v>0</v>
      </c>
      <c r="AI476" s="32"/>
      <c r="AJ476" s="29"/>
      <c r="AK476" s="30">
        <f>SUMIFS(Civil_DB[بتن],Civil_DB[تاریخ],"="&amp;'Work DB'!C476)</f>
        <v>0</v>
      </c>
      <c r="AL476" s="28"/>
      <c r="AM476" s="29"/>
      <c r="AN476" s="31"/>
      <c r="AO476" s="28"/>
      <c r="AP476" s="29"/>
      <c r="AQ476" s="29"/>
      <c r="AR476" s="30"/>
      <c r="AS476" s="28"/>
      <c r="AT476" s="29"/>
      <c r="AU476" s="30"/>
      <c r="AV476" s="206"/>
      <c r="AW476" s="29"/>
      <c r="AX476" s="29"/>
      <c r="AY476" s="29"/>
      <c r="AZ476" s="29"/>
      <c r="BA476" s="29"/>
      <c r="BB476" s="29"/>
      <c r="BC476" s="30"/>
      <c r="BD476" s="283"/>
      <c r="BE476" s="283"/>
      <c r="BF476" s="283"/>
      <c r="BG476" s="283"/>
      <c r="BH476" s="32"/>
      <c r="BI476" s="56"/>
      <c r="BJ476" s="509"/>
    </row>
    <row r="477" spans="2:62" s="15" customFormat="1" ht="21" x14ac:dyDescent="0.25">
      <c r="B477" s="47"/>
      <c r="C477" s="20">
        <f t="shared" si="71"/>
        <v>45842</v>
      </c>
      <c r="D477" s="190">
        <f>SUMIFS('Transport-DB'!R:R,'Transport-DB'!C:C,"="&amp;'Work DB'!C477,'Transport-DB'!F:F,"="&amp;'Work DB'!$D$4)</f>
        <v>0</v>
      </c>
      <c r="E477" s="191">
        <f>SUMIFS('Transport-DB'!R:R,'Transport-DB'!C:C,"="&amp;'Work DB'!C477,'Transport-DB'!F:F,"="&amp;'Work DB'!$E$4)</f>
        <v>0</v>
      </c>
      <c r="F477" s="191">
        <f>SUMIFS('Transport-DB'!R:R,'Transport-DB'!C:C,"="&amp;'Work DB'!C477,'Transport-DB'!F:F,"="&amp;'Work DB'!$F$4)</f>
        <v>0</v>
      </c>
      <c r="G477" s="191">
        <f>SUMIFS('Transport-DB'!R:R,'Transport-DB'!C:C,"="&amp;'Work DB'!C477,'Transport-DB'!F:F,"="&amp;'Work DB'!$G$4)</f>
        <v>0</v>
      </c>
      <c r="H477" s="188">
        <f>SUMIFS('Transport-DB'!R:R,'Transport-DB'!C:C,"="&amp;'Work DB'!C477,'Transport-DB'!F:F,"="&amp;'Work DB'!$H$4)</f>
        <v>0</v>
      </c>
      <c r="I477" s="191">
        <f>SUMIFS('Transport-DB'!R:R,'Transport-DB'!C:C,"="&amp;'Work DB'!C477,'Transport-DB'!F:F,"="&amp;'Work DB'!$I$4)</f>
        <v>0</v>
      </c>
      <c r="J477" s="483">
        <f>SUMIFS('Transport-DB'!R:R,'Transport-DB'!C:C,"="&amp;'Work DB'!C477,'Transport-DB'!F:F,"="&amp;'Work DB'!$J$4)</f>
        <v>0</v>
      </c>
      <c r="K477" s="190">
        <f>SUMIFS('Transport-DB'!Q:Q,'Transport-DB'!C:C,"="&amp;'Work DB'!C477,'Transport-DB'!F:F,"="&amp;'Work DB'!$K$4)</f>
        <v>0</v>
      </c>
      <c r="L477" s="191">
        <f>SUMIFS('Transport-DB'!Q:Q,'Transport-DB'!C:C,"="&amp;'Work DB'!C477,'Transport-DB'!F:F,"="&amp;'Work DB'!$L$4)</f>
        <v>0</v>
      </c>
      <c r="M477" s="191">
        <f>SUMIFS('Transport-DB'!Q:Q,'Transport-DB'!C:C,"="&amp;'Work DB'!C477,'Transport-DB'!F:F,"="&amp;'Work DB'!$M$4)</f>
        <v>0</v>
      </c>
      <c r="N477" s="191">
        <f>SUMIFS('Transport-DB'!Q:Q,'Transport-DB'!C:C,"="&amp;'Work DB'!C477,'Transport-DB'!F:F,"="&amp;'Work DB'!$N$4)</f>
        <v>0</v>
      </c>
      <c r="O477" s="191">
        <f>SUMIFS('Transport-DB'!Q:Q,'Transport-DB'!C:C,"="&amp;'Work DB'!C477,'Transport-DB'!F:F,"="&amp;'Work DB'!$O$4)</f>
        <v>0</v>
      </c>
      <c r="P477" s="191">
        <f>SUMIFS('Transport-DB'!Q:Q,'Transport-DB'!C:C,"="&amp;'Work DB'!C477,'Transport-DB'!F:F,"="&amp;'Work DB'!$P$4)</f>
        <v>0</v>
      </c>
      <c r="Q477" s="188">
        <f>SUMIFS('Transport-DB'!Q:Q,'Transport-DB'!C:C,"="&amp;'Work DB'!C477,'Transport-DB'!F:F,"="&amp;'Work DB'!$Q$4)</f>
        <v>0</v>
      </c>
      <c r="R477" s="189">
        <f>SUMIFS('Transport-DB'!Q:Q,'Transport-DB'!C:C,"="&amp;'Work DB'!C477,'Transport-DB'!F:F,"="&amp;'Work DB'!$R$4)</f>
        <v>0</v>
      </c>
      <c r="S477" s="190">
        <f t="shared" si="70"/>
        <v>0</v>
      </c>
      <c r="T477" s="191">
        <f t="shared" si="69"/>
        <v>0</v>
      </c>
      <c r="U477" s="191"/>
      <c r="V477" s="191"/>
      <c r="W477" s="191"/>
      <c r="X477" s="191"/>
      <c r="Y477" s="189"/>
      <c r="Z477" s="283"/>
      <c r="AA477" s="190">
        <f>SUMIFS('Transport-DB'!S:S,'Transport-DB'!C:C,"="&amp;'Work DB'!C477,'Transport-DB'!F:F,"="&amp;'Work DB'!$AA$4)</f>
        <v>0</v>
      </c>
      <c r="AB477" s="191">
        <f>SUMIFS('Transport-DB'!S:S,'Transport-DB'!C:C,"="&amp;'Work DB'!C477,'Transport-DB'!F:F,"="&amp;'Work DB'!$AB$4)</f>
        <v>0</v>
      </c>
      <c r="AC477" s="191">
        <f>SUMIFS('Transport-DB'!S:S,'Transport-DB'!C:C,"="&amp;'Work DB'!C477,'Transport-DB'!F:F,"="&amp;'Work DB'!$AC$4)</f>
        <v>0</v>
      </c>
      <c r="AD477" s="188">
        <f>SUMIFS('Transport-DB'!S:S,'Transport-DB'!C:C,"="&amp;'Work DB'!C477,'Transport-DB'!F:F,"="&amp;'Work DB'!$AD$4)</f>
        <v>0</v>
      </c>
      <c r="AE477" s="188">
        <f>SUMIFS('Transport-DB'!S:S,'Transport-DB'!C:C,"="&amp;'Work DB'!C477,'Transport-DB'!F:F,"="&amp;'Work DB'!$AE$4)</f>
        <v>0</v>
      </c>
      <c r="AF477" s="188">
        <f>SUMIFS('Transport-DB'!S:S,'Transport-DB'!C:C,"="&amp;'Work DB'!C477,'Transport-DB'!F:F,"="&amp;'Work DB'!$AF$4)</f>
        <v>0</v>
      </c>
      <c r="AG477" s="189"/>
      <c r="AH477" s="230">
        <f>SUMIFS('Transport-DB'!T:T,'Transport-DB'!C:C,"="&amp;'Work DB'!C477)</f>
        <v>0</v>
      </c>
      <c r="AI477" s="32"/>
      <c r="AJ477" s="29"/>
      <c r="AK477" s="30">
        <f>SUMIFS(Civil_DB[بتن],Civil_DB[تاریخ],"="&amp;'Work DB'!C477)</f>
        <v>0</v>
      </c>
      <c r="AL477" s="28"/>
      <c r="AM477" s="29"/>
      <c r="AN477" s="31"/>
      <c r="AO477" s="28"/>
      <c r="AP477" s="29"/>
      <c r="AQ477" s="29"/>
      <c r="AR477" s="30"/>
      <c r="AS477" s="28"/>
      <c r="AT477" s="29"/>
      <c r="AU477" s="30"/>
      <c r="AV477" s="206"/>
      <c r="AW477" s="29"/>
      <c r="AX477" s="29"/>
      <c r="AY477" s="29"/>
      <c r="AZ477" s="29"/>
      <c r="BA477" s="29"/>
      <c r="BB477" s="29"/>
      <c r="BC477" s="30"/>
      <c r="BD477" s="283"/>
      <c r="BE477" s="283"/>
      <c r="BF477" s="283"/>
      <c r="BG477" s="283"/>
      <c r="BH477" s="32"/>
      <c r="BI477" s="56"/>
      <c r="BJ477" s="509"/>
    </row>
    <row r="478" spans="2:62" s="15" customFormat="1" ht="21" x14ac:dyDescent="0.25">
      <c r="B478" s="47"/>
      <c r="C478" s="20">
        <f t="shared" si="71"/>
        <v>45843</v>
      </c>
      <c r="D478" s="190">
        <f>SUMIFS('Transport-DB'!R:R,'Transport-DB'!C:C,"="&amp;'Work DB'!C478,'Transport-DB'!F:F,"="&amp;'Work DB'!$D$4)</f>
        <v>0</v>
      </c>
      <c r="E478" s="191">
        <f>SUMIFS('Transport-DB'!R:R,'Transport-DB'!C:C,"="&amp;'Work DB'!C478,'Transport-DB'!F:F,"="&amp;'Work DB'!$E$4)</f>
        <v>0</v>
      </c>
      <c r="F478" s="191">
        <f>SUMIFS('Transport-DB'!R:R,'Transport-DB'!C:C,"="&amp;'Work DB'!C478,'Transport-DB'!F:F,"="&amp;'Work DB'!$F$4)</f>
        <v>0</v>
      </c>
      <c r="G478" s="191">
        <f>SUMIFS('Transport-DB'!R:R,'Transport-DB'!C:C,"="&amp;'Work DB'!C478,'Transport-DB'!F:F,"="&amp;'Work DB'!$G$4)</f>
        <v>0</v>
      </c>
      <c r="H478" s="188">
        <f>SUMIFS('Transport-DB'!R:R,'Transport-DB'!C:C,"="&amp;'Work DB'!C478,'Transport-DB'!F:F,"="&amp;'Work DB'!$H$4)</f>
        <v>0</v>
      </c>
      <c r="I478" s="191">
        <f>SUMIFS('Transport-DB'!R:R,'Transport-DB'!C:C,"="&amp;'Work DB'!C478,'Transport-DB'!F:F,"="&amp;'Work DB'!$I$4)</f>
        <v>0</v>
      </c>
      <c r="J478" s="483">
        <f>SUMIFS('Transport-DB'!R:R,'Transport-DB'!C:C,"="&amp;'Work DB'!C478,'Transport-DB'!F:F,"="&amp;'Work DB'!$J$4)</f>
        <v>0</v>
      </c>
      <c r="K478" s="190">
        <f>SUMIFS('Transport-DB'!Q:Q,'Transport-DB'!C:C,"="&amp;'Work DB'!C478,'Transport-DB'!F:F,"="&amp;'Work DB'!$K$4)</f>
        <v>0</v>
      </c>
      <c r="L478" s="191">
        <f>SUMIFS('Transport-DB'!Q:Q,'Transport-DB'!C:C,"="&amp;'Work DB'!C478,'Transport-DB'!F:F,"="&amp;'Work DB'!$L$4)</f>
        <v>0</v>
      </c>
      <c r="M478" s="191">
        <f>SUMIFS('Transport-DB'!Q:Q,'Transport-DB'!C:C,"="&amp;'Work DB'!C478,'Transport-DB'!F:F,"="&amp;'Work DB'!$M$4)</f>
        <v>0</v>
      </c>
      <c r="N478" s="191">
        <f>SUMIFS('Transport-DB'!Q:Q,'Transport-DB'!C:C,"="&amp;'Work DB'!C478,'Transport-DB'!F:F,"="&amp;'Work DB'!$N$4)</f>
        <v>0</v>
      </c>
      <c r="O478" s="191">
        <f>SUMIFS('Transport-DB'!Q:Q,'Transport-DB'!C:C,"="&amp;'Work DB'!C478,'Transport-DB'!F:F,"="&amp;'Work DB'!$O$4)</f>
        <v>0</v>
      </c>
      <c r="P478" s="191">
        <f>SUMIFS('Transport-DB'!Q:Q,'Transport-DB'!C:C,"="&amp;'Work DB'!C478,'Transport-DB'!F:F,"="&amp;'Work DB'!$P$4)</f>
        <v>0</v>
      </c>
      <c r="Q478" s="188">
        <f>SUMIFS('Transport-DB'!Q:Q,'Transport-DB'!C:C,"="&amp;'Work DB'!C478,'Transport-DB'!F:F,"="&amp;'Work DB'!$Q$4)</f>
        <v>0</v>
      </c>
      <c r="R478" s="189">
        <f>SUMIFS('Transport-DB'!Q:Q,'Transport-DB'!C:C,"="&amp;'Work DB'!C478,'Transport-DB'!F:F,"="&amp;'Work DB'!$R$4)</f>
        <v>0</v>
      </c>
      <c r="S478" s="190">
        <f t="shared" si="70"/>
        <v>0</v>
      </c>
      <c r="T478" s="191">
        <f t="shared" si="69"/>
        <v>0</v>
      </c>
      <c r="U478" s="191"/>
      <c r="V478" s="191"/>
      <c r="W478" s="191"/>
      <c r="X478" s="191"/>
      <c r="Y478" s="189"/>
      <c r="Z478" s="283"/>
      <c r="AA478" s="190">
        <f>SUMIFS('Transport-DB'!S:S,'Transport-DB'!C:C,"="&amp;'Work DB'!C478,'Transport-DB'!F:F,"="&amp;'Work DB'!$AA$4)</f>
        <v>0</v>
      </c>
      <c r="AB478" s="191">
        <f>SUMIFS('Transport-DB'!S:S,'Transport-DB'!C:C,"="&amp;'Work DB'!C478,'Transport-DB'!F:F,"="&amp;'Work DB'!$AB$4)</f>
        <v>0</v>
      </c>
      <c r="AC478" s="191">
        <f>SUMIFS('Transport-DB'!S:S,'Transport-DB'!C:C,"="&amp;'Work DB'!C478,'Transport-DB'!F:F,"="&amp;'Work DB'!$AC$4)</f>
        <v>0</v>
      </c>
      <c r="AD478" s="188">
        <f>SUMIFS('Transport-DB'!S:S,'Transport-DB'!C:C,"="&amp;'Work DB'!C478,'Transport-DB'!F:F,"="&amp;'Work DB'!$AD$4)</f>
        <v>0</v>
      </c>
      <c r="AE478" s="188">
        <f>SUMIFS('Transport-DB'!S:S,'Transport-DB'!C:C,"="&amp;'Work DB'!C478,'Transport-DB'!F:F,"="&amp;'Work DB'!$AE$4)</f>
        <v>0</v>
      </c>
      <c r="AF478" s="188">
        <f>SUMIFS('Transport-DB'!S:S,'Transport-DB'!C:C,"="&amp;'Work DB'!C478,'Transport-DB'!F:F,"="&amp;'Work DB'!$AF$4)</f>
        <v>0</v>
      </c>
      <c r="AG478" s="189"/>
      <c r="AH478" s="230">
        <f>SUMIFS('Transport-DB'!T:T,'Transport-DB'!C:C,"="&amp;'Work DB'!C478)</f>
        <v>0</v>
      </c>
      <c r="AI478" s="32"/>
      <c r="AJ478" s="29"/>
      <c r="AK478" s="30">
        <f>SUMIFS(Civil_DB[بتن],Civil_DB[تاریخ],"="&amp;'Work DB'!C478)</f>
        <v>0</v>
      </c>
      <c r="AL478" s="28"/>
      <c r="AM478" s="29"/>
      <c r="AN478" s="31"/>
      <c r="AO478" s="28"/>
      <c r="AP478" s="29"/>
      <c r="AQ478" s="29"/>
      <c r="AR478" s="30"/>
      <c r="AS478" s="28"/>
      <c r="AT478" s="29"/>
      <c r="AU478" s="30"/>
      <c r="AV478" s="206"/>
      <c r="AW478" s="29"/>
      <c r="AX478" s="29"/>
      <c r="AY478" s="29"/>
      <c r="AZ478" s="29"/>
      <c r="BA478" s="29"/>
      <c r="BB478" s="29"/>
      <c r="BC478" s="30"/>
      <c r="BD478" s="283"/>
      <c r="BE478" s="283"/>
      <c r="BF478" s="283"/>
      <c r="BG478" s="283"/>
      <c r="BH478" s="32"/>
      <c r="BI478" s="56"/>
      <c r="BJ478" s="509"/>
    </row>
    <row r="479" spans="2:62" s="15" customFormat="1" ht="21" x14ac:dyDescent="0.25">
      <c r="B479" s="47"/>
      <c r="C479" s="20">
        <f t="shared" si="71"/>
        <v>45844</v>
      </c>
      <c r="D479" s="190">
        <f>SUMIFS('Transport-DB'!R:R,'Transport-DB'!C:C,"="&amp;'Work DB'!C479,'Transport-DB'!F:F,"="&amp;'Work DB'!$D$4)</f>
        <v>0</v>
      </c>
      <c r="E479" s="191">
        <f>SUMIFS('Transport-DB'!R:R,'Transport-DB'!C:C,"="&amp;'Work DB'!C479,'Transport-DB'!F:F,"="&amp;'Work DB'!$E$4)</f>
        <v>0</v>
      </c>
      <c r="F479" s="191">
        <f>SUMIFS('Transport-DB'!R:R,'Transport-DB'!C:C,"="&amp;'Work DB'!C479,'Transport-DB'!F:F,"="&amp;'Work DB'!$F$4)</f>
        <v>0</v>
      </c>
      <c r="G479" s="191">
        <f>SUMIFS('Transport-DB'!R:R,'Transport-DB'!C:C,"="&amp;'Work DB'!C479,'Transport-DB'!F:F,"="&amp;'Work DB'!$G$4)</f>
        <v>0</v>
      </c>
      <c r="H479" s="188">
        <f>SUMIFS('Transport-DB'!R:R,'Transport-DB'!C:C,"="&amp;'Work DB'!C479,'Transport-DB'!F:F,"="&amp;'Work DB'!$H$4)</f>
        <v>0</v>
      </c>
      <c r="I479" s="191">
        <f>SUMIFS('Transport-DB'!R:R,'Transport-DB'!C:C,"="&amp;'Work DB'!C479,'Transport-DB'!F:F,"="&amp;'Work DB'!$I$4)</f>
        <v>0</v>
      </c>
      <c r="J479" s="483">
        <f>SUMIFS('Transport-DB'!R:R,'Transport-DB'!C:C,"="&amp;'Work DB'!C479,'Transport-DB'!F:F,"="&amp;'Work DB'!$J$4)</f>
        <v>0</v>
      </c>
      <c r="K479" s="190">
        <f>SUMIFS('Transport-DB'!Q:Q,'Transport-DB'!C:C,"="&amp;'Work DB'!C479,'Transport-DB'!F:F,"="&amp;'Work DB'!$K$4)</f>
        <v>0</v>
      </c>
      <c r="L479" s="191">
        <f>SUMIFS('Transport-DB'!Q:Q,'Transport-DB'!C:C,"="&amp;'Work DB'!C479,'Transport-DB'!F:F,"="&amp;'Work DB'!$L$4)</f>
        <v>0</v>
      </c>
      <c r="M479" s="191">
        <f>SUMIFS('Transport-DB'!Q:Q,'Transport-DB'!C:C,"="&amp;'Work DB'!C479,'Transport-DB'!F:F,"="&amp;'Work DB'!$M$4)</f>
        <v>0</v>
      </c>
      <c r="N479" s="191">
        <f>SUMIFS('Transport-DB'!Q:Q,'Transport-DB'!C:C,"="&amp;'Work DB'!C479,'Transport-DB'!F:F,"="&amp;'Work DB'!$N$4)</f>
        <v>0</v>
      </c>
      <c r="O479" s="191">
        <f>SUMIFS('Transport-DB'!Q:Q,'Transport-DB'!C:C,"="&amp;'Work DB'!C479,'Transport-DB'!F:F,"="&amp;'Work DB'!$O$4)</f>
        <v>0</v>
      </c>
      <c r="P479" s="191">
        <f>SUMIFS('Transport-DB'!Q:Q,'Transport-DB'!C:C,"="&amp;'Work DB'!C479,'Transport-DB'!F:F,"="&amp;'Work DB'!$P$4)</f>
        <v>0</v>
      </c>
      <c r="Q479" s="188">
        <f>SUMIFS('Transport-DB'!Q:Q,'Transport-DB'!C:C,"="&amp;'Work DB'!C479,'Transport-DB'!F:F,"="&amp;'Work DB'!$Q$4)</f>
        <v>0</v>
      </c>
      <c r="R479" s="189">
        <f>SUMIFS('Transport-DB'!Q:Q,'Transport-DB'!C:C,"="&amp;'Work DB'!C479,'Transport-DB'!F:F,"="&amp;'Work DB'!$R$4)</f>
        <v>0</v>
      </c>
      <c r="S479" s="190">
        <f t="shared" si="70"/>
        <v>0</v>
      </c>
      <c r="T479" s="191">
        <f t="shared" si="69"/>
        <v>0</v>
      </c>
      <c r="U479" s="191"/>
      <c r="V479" s="191"/>
      <c r="W479" s="191"/>
      <c r="X479" s="191"/>
      <c r="Y479" s="189"/>
      <c r="Z479" s="283"/>
      <c r="AA479" s="190">
        <f>SUMIFS('Transport-DB'!S:S,'Transport-DB'!C:C,"="&amp;'Work DB'!C479,'Transport-DB'!F:F,"="&amp;'Work DB'!$AA$4)</f>
        <v>0</v>
      </c>
      <c r="AB479" s="191">
        <f>SUMIFS('Transport-DB'!S:S,'Transport-DB'!C:C,"="&amp;'Work DB'!C479,'Transport-DB'!F:F,"="&amp;'Work DB'!$AB$4)</f>
        <v>0</v>
      </c>
      <c r="AC479" s="191">
        <f>SUMIFS('Transport-DB'!S:S,'Transport-DB'!C:C,"="&amp;'Work DB'!C479,'Transport-DB'!F:F,"="&amp;'Work DB'!$AC$4)</f>
        <v>0</v>
      </c>
      <c r="AD479" s="188">
        <f>SUMIFS('Transport-DB'!S:S,'Transport-DB'!C:C,"="&amp;'Work DB'!C479,'Transport-DB'!F:F,"="&amp;'Work DB'!$AD$4)</f>
        <v>0</v>
      </c>
      <c r="AE479" s="188">
        <f>SUMIFS('Transport-DB'!S:S,'Transport-DB'!C:C,"="&amp;'Work DB'!C479,'Transport-DB'!F:F,"="&amp;'Work DB'!$AE$4)</f>
        <v>0</v>
      </c>
      <c r="AF479" s="188">
        <f>SUMIFS('Transport-DB'!S:S,'Transport-DB'!C:C,"="&amp;'Work DB'!C479,'Transport-DB'!F:F,"="&amp;'Work DB'!$AF$4)</f>
        <v>0</v>
      </c>
      <c r="AG479" s="189"/>
      <c r="AH479" s="230">
        <f>SUMIFS('Transport-DB'!T:T,'Transport-DB'!C:C,"="&amp;'Work DB'!C479)</f>
        <v>0</v>
      </c>
      <c r="AI479" s="32"/>
      <c r="AJ479" s="29"/>
      <c r="AK479" s="30">
        <f>SUMIFS(Civil_DB[بتن],Civil_DB[تاریخ],"="&amp;'Work DB'!C479)</f>
        <v>0</v>
      </c>
      <c r="AL479" s="28"/>
      <c r="AM479" s="29"/>
      <c r="AN479" s="31"/>
      <c r="AO479" s="28"/>
      <c r="AP479" s="29"/>
      <c r="AQ479" s="29"/>
      <c r="AR479" s="30"/>
      <c r="AS479" s="28"/>
      <c r="AT479" s="29"/>
      <c r="AU479" s="30"/>
      <c r="AV479" s="206"/>
      <c r="AW479" s="29"/>
      <c r="AX479" s="29"/>
      <c r="AY479" s="29"/>
      <c r="AZ479" s="29"/>
      <c r="BA479" s="29"/>
      <c r="BB479" s="29"/>
      <c r="BC479" s="30"/>
      <c r="BD479" s="283"/>
      <c r="BE479" s="283"/>
      <c r="BF479" s="283"/>
      <c r="BG479" s="283"/>
      <c r="BH479" s="32"/>
      <c r="BI479" s="56"/>
      <c r="BJ479" s="509"/>
    </row>
    <row r="480" spans="2:62" s="15" customFormat="1" ht="21" x14ac:dyDescent="0.25">
      <c r="B480" s="47"/>
      <c r="C480" s="20">
        <f t="shared" si="71"/>
        <v>45845</v>
      </c>
      <c r="D480" s="190">
        <f>SUMIFS('Transport-DB'!R:R,'Transport-DB'!C:C,"="&amp;'Work DB'!C480,'Transport-DB'!F:F,"="&amp;'Work DB'!$D$4)</f>
        <v>0</v>
      </c>
      <c r="E480" s="191">
        <f>SUMIFS('Transport-DB'!R:R,'Transport-DB'!C:C,"="&amp;'Work DB'!C480,'Transport-DB'!F:F,"="&amp;'Work DB'!$E$4)</f>
        <v>0</v>
      </c>
      <c r="F480" s="191">
        <f>SUMIFS('Transport-DB'!R:R,'Transport-DB'!C:C,"="&amp;'Work DB'!C480,'Transport-DB'!F:F,"="&amp;'Work DB'!$F$4)</f>
        <v>0</v>
      </c>
      <c r="G480" s="191">
        <f>SUMIFS('Transport-DB'!R:R,'Transport-DB'!C:C,"="&amp;'Work DB'!C480,'Transport-DB'!F:F,"="&amp;'Work DB'!$G$4)</f>
        <v>0</v>
      </c>
      <c r="H480" s="188">
        <f>SUMIFS('Transport-DB'!R:R,'Transport-DB'!C:C,"="&amp;'Work DB'!C480,'Transport-DB'!F:F,"="&amp;'Work DB'!$H$4)</f>
        <v>0</v>
      </c>
      <c r="I480" s="191">
        <f>SUMIFS('Transport-DB'!R:R,'Transport-DB'!C:C,"="&amp;'Work DB'!C480,'Transport-DB'!F:F,"="&amp;'Work DB'!$I$4)</f>
        <v>0</v>
      </c>
      <c r="J480" s="483">
        <f>SUMIFS('Transport-DB'!R:R,'Transport-DB'!C:C,"="&amp;'Work DB'!C480,'Transport-DB'!F:F,"="&amp;'Work DB'!$J$4)</f>
        <v>0</v>
      </c>
      <c r="K480" s="190">
        <f>SUMIFS('Transport-DB'!Q:Q,'Transport-DB'!C:C,"="&amp;'Work DB'!C480,'Transport-DB'!F:F,"="&amp;'Work DB'!$K$4)</f>
        <v>0</v>
      </c>
      <c r="L480" s="191">
        <f>SUMIFS('Transport-DB'!Q:Q,'Transport-DB'!C:C,"="&amp;'Work DB'!C480,'Transport-DB'!F:F,"="&amp;'Work DB'!$L$4)</f>
        <v>0</v>
      </c>
      <c r="M480" s="191">
        <f>SUMIFS('Transport-DB'!Q:Q,'Transport-DB'!C:C,"="&amp;'Work DB'!C480,'Transport-DB'!F:F,"="&amp;'Work DB'!$M$4)</f>
        <v>0</v>
      </c>
      <c r="N480" s="191">
        <f>SUMIFS('Transport-DB'!Q:Q,'Transport-DB'!C:C,"="&amp;'Work DB'!C480,'Transport-DB'!F:F,"="&amp;'Work DB'!$N$4)</f>
        <v>0</v>
      </c>
      <c r="O480" s="191">
        <f>SUMIFS('Transport-DB'!Q:Q,'Transport-DB'!C:C,"="&amp;'Work DB'!C480,'Transport-DB'!F:F,"="&amp;'Work DB'!$O$4)</f>
        <v>0</v>
      </c>
      <c r="P480" s="191">
        <f>SUMIFS('Transport-DB'!Q:Q,'Transport-DB'!C:C,"="&amp;'Work DB'!C480,'Transport-DB'!F:F,"="&amp;'Work DB'!$P$4)</f>
        <v>0</v>
      </c>
      <c r="Q480" s="188">
        <f>SUMIFS('Transport-DB'!Q:Q,'Transport-DB'!C:C,"="&amp;'Work DB'!C480,'Transport-DB'!F:F,"="&amp;'Work DB'!$Q$4)</f>
        <v>0</v>
      </c>
      <c r="R480" s="189">
        <f>SUMIFS('Transport-DB'!Q:Q,'Transport-DB'!C:C,"="&amp;'Work DB'!C480,'Transport-DB'!F:F,"="&amp;'Work DB'!$R$4)</f>
        <v>0</v>
      </c>
      <c r="S480" s="190">
        <f t="shared" si="70"/>
        <v>0</v>
      </c>
      <c r="T480" s="191">
        <f t="shared" si="69"/>
        <v>0</v>
      </c>
      <c r="U480" s="191"/>
      <c r="V480" s="191"/>
      <c r="W480" s="191"/>
      <c r="X480" s="191"/>
      <c r="Y480" s="189"/>
      <c r="Z480" s="283"/>
      <c r="AA480" s="190">
        <f>SUMIFS('Transport-DB'!S:S,'Transport-DB'!C:C,"="&amp;'Work DB'!C480,'Transport-DB'!F:F,"="&amp;'Work DB'!$AA$4)</f>
        <v>0</v>
      </c>
      <c r="AB480" s="191">
        <f>SUMIFS('Transport-DB'!S:S,'Transport-DB'!C:C,"="&amp;'Work DB'!C480,'Transport-DB'!F:F,"="&amp;'Work DB'!$AB$4)</f>
        <v>0</v>
      </c>
      <c r="AC480" s="191">
        <f>SUMIFS('Transport-DB'!S:S,'Transport-DB'!C:C,"="&amp;'Work DB'!C480,'Transport-DB'!F:F,"="&amp;'Work DB'!$AC$4)</f>
        <v>0</v>
      </c>
      <c r="AD480" s="188">
        <f>SUMIFS('Transport-DB'!S:S,'Transport-DB'!C:C,"="&amp;'Work DB'!C480,'Transport-DB'!F:F,"="&amp;'Work DB'!$AD$4)</f>
        <v>0</v>
      </c>
      <c r="AE480" s="188">
        <f>SUMIFS('Transport-DB'!S:S,'Transport-DB'!C:C,"="&amp;'Work DB'!C480,'Transport-DB'!F:F,"="&amp;'Work DB'!$AE$4)</f>
        <v>0</v>
      </c>
      <c r="AF480" s="188">
        <f>SUMIFS('Transport-DB'!S:S,'Transport-DB'!C:C,"="&amp;'Work DB'!C480,'Transport-DB'!F:F,"="&amp;'Work DB'!$AF$4)</f>
        <v>0</v>
      </c>
      <c r="AG480" s="189"/>
      <c r="AH480" s="230">
        <f>SUMIFS('Transport-DB'!T:T,'Transport-DB'!C:C,"="&amp;'Work DB'!C480)</f>
        <v>0</v>
      </c>
      <c r="AI480" s="32"/>
      <c r="AJ480" s="29"/>
      <c r="AK480" s="30">
        <f>SUMIFS(Civil_DB[بتن],Civil_DB[تاریخ],"="&amp;'Work DB'!C480)</f>
        <v>0</v>
      </c>
      <c r="AL480" s="28"/>
      <c r="AM480" s="29"/>
      <c r="AN480" s="31"/>
      <c r="AO480" s="28"/>
      <c r="AP480" s="29"/>
      <c r="AQ480" s="29"/>
      <c r="AR480" s="30"/>
      <c r="AS480" s="28"/>
      <c r="AT480" s="29"/>
      <c r="AU480" s="30"/>
      <c r="AV480" s="206"/>
      <c r="AW480" s="29"/>
      <c r="AX480" s="29"/>
      <c r="AY480" s="29"/>
      <c r="AZ480" s="29"/>
      <c r="BA480" s="29"/>
      <c r="BB480" s="29"/>
      <c r="BC480" s="30"/>
      <c r="BD480" s="283"/>
      <c r="BE480" s="283"/>
      <c r="BF480" s="283"/>
      <c r="BG480" s="283"/>
      <c r="BH480" s="32"/>
      <c r="BI480" s="56"/>
      <c r="BJ480" s="509"/>
    </row>
    <row r="481" spans="2:62" s="15" customFormat="1" ht="21" x14ac:dyDescent="0.25">
      <c r="B481" s="47"/>
      <c r="C481" s="20">
        <f t="shared" si="71"/>
        <v>45846</v>
      </c>
      <c r="D481" s="190">
        <f>SUMIFS('Transport-DB'!R:R,'Transport-DB'!C:C,"="&amp;'Work DB'!C481,'Transport-DB'!F:F,"="&amp;'Work DB'!$D$4)</f>
        <v>0</v>
      </c>
      <c r="E481" s="191">
        <f>SUMIFS('Transport-DB'!R:R,'Transport-DB'!C:C,"="&amp;'Work DB'!C481,'Transport-DB'!F:F,"="&amp;'Work DB'!$E$4)</f>
        <v>0</v>
      </c>
      <c r="F481" s="191">
        <f>SUMIFS('Transport-DB'!R:R,'Transport-DB'!C:C,"="&amp;'Work DB'!C481,'Transport-DB'!F:F,"="&amp;'Work DB'!$F$4)</f>
        <v>0</v>
      </c>
      <c r="G481" s="191">
        <f>SUMIFS('Transport-DB'!R:R,'Transport-DB'!C:C,"="&amp;'Work DB'!C481,'Transport-DB'!F:F,"="&amp;'Work DB'!$G$4)</f>
        <v>0</v>
      </c>
      <c r="H481" s="188">
        <f>SUMIFS('Transport-DB'!R:R,'Transport-DB'!C:C,"="&amp;'Work DB'!C481,'Transport-DB'!F:F,"="&amp;'Work DB'!$H$4)</f>
        <v>0</v>
      </c>
      <c r="I481" s="191">
        <f>SUMIFS('Transport-DB'!R:R,'Transport-DB'!C:C,"="&amp;'Work DB'!C481,'Transport-DB'!F:F,"="&amp;'Work DB'!$I$4)</f>
        <v>0</v>
      </c>
      <c r="J481" s="483">
        <f>SUMIFS('Transport-DB'!R:R,'Transport-DB'!C:C,"="&amp;'Work DB'!C481,'Transport-DB'!F:F,"="&amp;'Work DB'!$J$4)</f>
        <v>0</v>
      </c>
      <c r="K481" s="190">
        <f>SUMIFS('Transport-DB'!Q:Q,'Transport-DB'!C:C,"="&amp;'Work DB'!C481,'Transport-DB'!F:F,"="&amp;'Work DB'!$K$4)</f>
        <v>0</v>
      </c>
      <c r="L481" s="191">
        <f>SUMIFS('Transport-DB'!Q:Q,'Transport-DB'!C:C,"="&amp;'Work DB'!C481,'Transport-DB'!F:F,"="&amp;'Work DB'!$L$4)</f>
        <v>0</v>
      </c>
      <c r="M481" s="191">
        <f>SUMIFS('Transport-DB'!Q:Q,'Transport-DB'!C:C,"="&amp;'Work DB'!C481,'Transport-DB'!F:F,"="&amp;'Work DB'!$M$4)</f>
        <v>0</v>
      </c>
      <c r="N481" s="191">
        <f>SUMIFS('Transport-DB'!Q:Q,'Transport-DB'!C:C,"="&amp;'Work DB'!C481,'Transport-DB'!F:F,"="&amp;'Work DB'!$N$4)</f>
        <v>0</v>
      </c>
      <c r="O481" s="191">
        <f>SUMIFS('Transport-DB'!Q:Q,'Transport-DB'!C:C,"="&amp;'Work DB'!C481,'Transport-DB'!F:F,"="&amp;'Work DB'!$O$4)</f>
        <v>0</v>
      </c>
      <c r="P481" s="191">
        <f>SUMIFS('Transport-DB'!Q:Q,'Transport-DB'!C:C,"="&amp;'Work DB'!C481,'Transport-DB'!F:F,"="&amp;'Work DB'!$P$4)</f>
        <v>0</v>
      </c>
      <c r="Q481" s="188">
        <f>SUMIFS('Transport-DB'!Q:Q,'Transport-DB'!C:C,"="&amp;'Work DB'!C481,'Transport-DB'!F:F,"="&amp;'Work DB'!$Q$4)</f>
        <v>0</v>
      </c>
      <c r="R481" s="189">
        <f>SUMIFS('Transport-DB'!Q:Q,'Transport-DB'!C:C,"="&amp;'Work DB'!C481,'Transport-DB'!F:F,"="&amp;'Work DB'!$R$4)</f>
        <v>0</v>
      </c>
      <c r="S481" s="190">
        <f t="shared" si="70"/>
        <v>0</v>
      </c>
      <c r="T481" s="191">
        <f t="shared" si="69"/>
        <v>0</v>
      </c>
      <c r="U481" s="191"/>
      <c r="V481" s="191"/>
      <c r="W481" s="191"/>
      <c r="X481" s="191"/>
      <c r="Y481" s="189"/>
      <c r="Z481" s="283"/>
      <c r="AA481" s="190">
        <f>SUMIFS('Transport-DB'!S:S,'Transport-DB'!C:C,"="&amp;'Work DB'!C481,'Transport-DB'!F:F,"="&amp;'Work DB'!$AA$4)</f>
        <v>0</v>
      </c>
      <c r="AB481" s="191">
        <f>SUMIFS('Transport-DB'!S:S,'Transport-DB'!C:C,"="&amp;'Work DB'!C481,'Transport-DB'!F:F,"="&amp;'Work DB'!$AB$4)</f>
        <v>0</v>
      </c>
      <c r="AC481" s="191">
        <f>SUMIFS('Transport-DB'!S:S,'Transport-DB'!C:C,"="&amp;'Work DB'!C481,'Transport-DB'!F:F,"="&amp;'Work DB'!$AC$4)</f>
        <v>0</v>
      </c>
      <c r="AD481" s="188">
        <f>SUMIFS('Transport-DB'!S:S,'Transport-DB'!C:C,"="&amp;'Work DB'!C481,'Transport-DB'!F:F,"="&amp;'Work DB'!$AD$4)</f>
        <v>0</v>
      </c>
      <c r="AE481" s="188">
        <f>SUMIFS('Transport-DB'!S:S,'Transport-DB'!C:C,"="&amp;'Work DB'!C481,'Transport-DB'!F:F,"="&amp;'Work DB'!$AE$4)</f>
        <v>0</v>
      </c>
      <c r="AF481" s="188">
        <f>SUMIFS('Transport-DB'!S:S,'Transport-DB'!C:C,"="&amp;'Work DB'!C481,'Transport-DB'!F:F,"="&amp;'Work DB'!$AF$4)</f>
        <v>0</v>
      </c>
      <c r="AG481" s="189"/>
      <c r="AH481" s="230">
        <f>SUMIFS('Transport-DB'!T:T,'Transport-DB'!C:C,"="&amp;'Work DB'!C481)</f>
        <v>0</v>
      </c>
      <c r="AI481" s="32"/>
      <c r="AJ481" s="29"/>
      <c r="AK481" s="30">
        <f>SUMIFS(Civil_DB[بتن],Civil_DB[تاریخ],"="&amp;'Work DB'!C481)</f>
        <v>0</v>
      </c>
      <c r="AL481" s="28"/>
      <c r="AM481" s="29"/>
      <c r="AN481" s="31"/>
      <c r="AO481" s="28"/>
      <c r="AP481" s="29"/>
      <c r="AQ481" s="29"/>
      <c r="AR481" s="30"/>
      <c r="AS481" s="28"/>
      <c r="AT481" s="29"/>
      <c r="AU481" s="30"/>
      <c r="AV481" s="206"/>
      <c r="AW481" s="29"/>
      <c r="AX481" s="29"/>
      <c r="AY481" s="29"/>
      <c r="AZ481" s="29"/>
      <c r="BA481" s="29"/>
      <c r="BB481" s="29"/>
      <c r="BC481" s="30"/>
      <c r="BD481" s="283"/>
      <c r="BE481" s="283"/>
      <c r="BF481" s="283"/>
      <c r="BG481" s="283"/>
      <c r="BH481" s="32"/>
      <c r="BI481" s="56"/>
      <c r="BJ481" s="509"/>
    </row>
    <row r="482" spans="2:62" s="15" customFormat="1" ht="21" x14ac:dyDescent="0.25">
      <c r="B482" s="47"/>
      <c r="C482" s="20">
        <f t="shared" si="71"/>
        <v>45847</v>
      </c>
      <c r="D482" s="190">
        <f>SUMIFS('Transport-DB'!R:R,'Transport-DB'!C:C,"="&amp;'Work DB'!C482,'Transport-DB'!F:F,"="&amp;'Work DB'!$D$4)</f>
        <v>0</v>
      </c>
      <c r="E482" s="191">
        <f>SUMIFS('Transport-DB'!R:R,'Transport-DB'!C:C,"="&amp;'Work DB'!C482,'Transport-DB'!F:F,"="&amp;'Work DB'!$E$4)</f>
        <v>0</v>
      </c>
      <c r="F482" s="191">
        <f>SUMIFS('Transport-DB'!R:R,'Transport-DB'!C:C,"="&amp;'Work DB'!C482,'Transport-DB'!F:F,"="&amp;'Work DB'!$F$4)</f>
        <v>0</v>
      </c>
      <c r="G482" s="191">
        <f>SUMIFS('Transport-DB'!R:R,'Transport-DB'!C:C,"="&amp;'Work DB'!C482,'Transport-DB'!F:F,"="&amp;'Work DB'!$G$4)</f>
        <v>0</v>
      </c>
      <c r="H482" s="188">
        <f>SUMIFS('Transport-DB'!R:R,'Transport-DB'!C:C,"="&amp;'Work DB'!C482,'Transport-DB'!F:F,"="&amp;'Work DB'!$H$4)</f>
        <v>0</v>
      </c>
      <c r="I482" s="191">
        <f>SUMIFS('Transport-DB'!R:R,'Transport-DB'!C:C,"="&amp;'Work DB'!C482,'Transport-DB'!F:F,"="&amp;'Work DB'!$I$4)</f>
        <v>0</v>
      </c>
      <c r="J482" s="483">
        <f>SUMIFS('Transport-DB'!R:R,'Transport-DB'!C:C,"="&amp;'Work DB'!C482,'Transport-DB'!F:F,"="&amp;'Work DB'!$J$4)</f>
        <v>0</v>
      </c>
      <c r="K482" s="190">
        <f>SUMIFS('Transport-DB'!Q:Q,'Transport-DB'!C:C,"="&amp;'Work DB'!C482,'Transport-DB'!F:F,"="&amp;'Work DB'!$K$4)</f>
        <v>0</v>
      </c>
      <c r="L482" s="191">
        <f>SUMIFS('Transport-DB'!Q:Q,'Transport-DB'!C:C,"="&amp;'Work DB'!C482,'Transport-DB'!F:F,"="&amp;'Work DB'!$L$4)</f>
        <v>0</v>
      </c>
      <c r="M482" s="191">
        <f>SUMIFS('Transport-DB'!Q:Q,'Transport-DB'!C:C,"="&amp;'Work DB'!C482,'Transport-DB'!F:F,"="&amp;'Work DB'!$M$4)</f>
        <v>0</v>
      </c>
      <c r="N482" s="191">
        <f>SUMIFS('Transport-DB'!Q:Q,'Transport-DB'!C:C,"="&amp;'Work DB'!C482,'Transport-DB'!F:F,"="&amp;'Work DB'!$N$4)</f>
        <v>0</v>
      </c>
      <c r="O482" s="191">
        <f>SUMIFS('Transport-DB'!Q:Q,'Transport-DB'!C:C,"="&amp;'Work DB'!C482,'Transport-DB'!F:F,"="&amp;'Work DB'!$O$4)</f>
        <v>0</v>
      </c>
      <c r="P482" s="191">
        <f>SUMIFS('Transport-DB'!Q:Q,'Transport-DB'!C:C,"="&amp;'Work DB'!C482,'Transport-DB'!F:F,"="&amp;'Work DB'!$P$4)</f>
        <v>0</v>
      </c>
      <c r="Q482" s="188">
        <f>SUMIFS('Transport-DB'!Q:Q,'Transport-DB'!C:C,"="&amp;'Work DB'!C482,'Transport-DB'!F:F,"="&amp;'Work DB'!$Q$4)</f>
        <v>0</v>
      </c>
      <c r="R482" s="189">
        <f>SUMIFS('Transport-DB'!Q:Q,'Transport-DB'!C:C,"="&amp;'Work DB'!C482,'Transport-DB'!F:F,"="&amp;'Work DB'!$R$4)</f>
        <v>0</v>
      </c>
      <c r="S482" s="190">
        <f t="shared" si="70"/>
        <v>0</v>
      </c>
      <c r="T482" s="191">
        <f t="shared" si="69"/>
        <v>0</v>
      </c>
      <c r="U482" s="191"/>
      <c r="V482" s="191"/>
      <c r="W482" s="191"/>
      <c r="X482" s="191"/>
      <c r="Y482" s="189"/>
      <c r="Z482" s="283"/>
      <c r="AA482" s="190">
        <f>SUMIFS('Transport-DB'!S:S,'Transport-DB'!C:C,"="&amp;'Work DB'!C482,'Transport-DB'!F:F,"="&amp;'Work DB'!$AA$4)</f>
        <v>0</v>
      </c>
      <c r="AB482" s="191">
        <f>SUMIFS('Transport-DB'!S:S,'Transport-DB'!C:C,"="&amp;'Work DB'!C482,'Transport-DB'!F:F,"="&amp;'Work DB'!$AB$4)</f>
        <v>0</v>
      </c>
      <c r="AC482" s="191">
        <f>SUMIFS('Transport-DB'!S:S,'Transport-DB'!C:C,"="&amp;'Work DB'!C482,'Transport-DB'!F:F,"="&amp;'Work DB'!$AC$4)</f>
        <v>0</v>
      </c>
      <c r="AD482" s="188">
        <f>SUMIFS('Transport-DB'!S:S,'Transport-DB'!C:C,"="&amp;'Work DB'!C482,'Transport-DB'!F:F,"="&amp;'Work DB'!$AD$4)</f>
        <v>0</v>
      </c>
      <c r="AE482" s="188">
        <f>SUMIFS('Transport-DB'!S:S,'Transport-DB'!C:C,"="&amp;'Work DB'!C482,'Transport-DB'!F:F,"="&amp;'Work DB'!$AE$4)</f>
        <v>0</v>
      </c>
      <c r="AF482" s="188">
        <f>SUMIFS('Transport-DB'!S:S,'Transport-DB'!C:C,"="&amp;'Work DB'!C482,'Transport-DB'!F:F,"="&amp;'Work DB'!$AF$4)</f>
        <v>0</v>
      </c>
      <c r="AG482" s="189"/>
      <c r="AH482" s="230">
        <f>SUMIFS('Transport-DB'!T:T,'Transport-DB'!C:C,"="&amp;'Work DB'!C482)</f>
        <v>0</v>
      </c>
      <c r="AI482" s="32"/>
      <c r="AJ482" s="29"/>
      <c r="AK482" s="30">
        <f>SUMIFS(Civil_DB[بتن],Civil_DB[تاریخ],"="&amp;'Work DB'!C482)</f>
        <v>0</v>
      </c>
      <c r="AL482" s="28"/>
      <c r="AM482" s="29"/>
      <c r="AN482" s="31"/>
      <c r="AO482" s="28"/>
      <c r="AP482" s="29"/>
      <c r="AQ482" s="29"/>
      <c r="AR482" s="30"/>
      <c r="AS482" s="28"/>
      <c r="AT482" s="29"/>
      <c r="AU482" s="30"/>
      <c r="AV482" s="206"/>
      <c r="AW482" s="29"/>
      <c r="AX482" s="29"/>
      <c r="AY482" s="29"/>
      <c r="AZ482" s="29"/>
      <c r="BA482" s="29"/>
      <c r="BB482" s="29"/>
      <c r="BC482" s="30"/>
      <c r="BD482" s="283"/>
      <c r="BE482" s="283"/>
      <c r="BF482" s="283"/>
      <c r="BG482" s="283"/>
      <c r="BH482" s="32"/>
      <c r="BI482" s="56"/>
      <c r="BJ482" s="509"/>
    </row>
    <row r="483" spans="2:62" s="15" customFormat="1" ht="21" x14ac:dyDescent="0.25">
      <c r="B483" s="47"/>
      <c r="C483" s="20">
        <f t="shared" si="71"/>
        <v>45848</v>
      </c>
      <c r="D483" s="190">
        <f>SUMIFS('Transport-DB'!R:R,'Transport-DB'!C:C,"="&amp;'Work DB'!C483,'Transport-DB'!F:F,"="&amp;'Work DB'!$D$4)</f>
        <v>0</v>
      </c>
      <c r="E483" s="191">
        <f>SUMIFS('Transport-DB'!R:R,'Transport-DB'!C:C,"="&amp;'Work DB'!C483,'Transport-DB'!F:F,"="&amp;'Work DB'!$E$4)</f>
        <v>0</v>
      </c>
      <c r="F483" s="191">
        <f>SUMIFS('Transport-DB'!R:R,'Transport-DB'!C:C,"="&amp;'Work DB'!C483,'Transport-DB'!F:F,"="&amp;'Work DB'!$F$4)</f>
        <v>0</v>
      </c>
      <c r="G483" s="191">
        <f>SUMIFS('Transport-DB'!R:R,'Transport-DB'!C:C,"="&amp;'Work DB'!C483,'Transport-DB'!F:F,"="&amp;'Work DB'!$G$4)</f>
        <v>0</v>
      </c>
      <c r="H483" s="188">
        <f>SUMIFS('Transport-DB'!R:R,'Transport-DB'!C:C,"="&amp;'Work DB'!C483,'Transport-DB'!F:F,"="&amp;'Work DB'!$H$4)</f>
        <v>0</v>
      </c>
      <c r="I483" s="191">
        <f>SUMIFS('Transport-DB'!R:R,'Transport-DB'!C:C,"="&amp;'Work DB'!C483,'Transport-DB'!F:F,"="&amp;'Work DB'!$I$4)</f>
        <v>0</v>
      </c>
      <c r="J483" s="483">
        <f>SUMIFS('Transport-DB'!R:R,'Transport-DB'!C:C,"="&amp;'Work DB'!C483,'Transport-DB'!F:F,"="&amp;'Work DB'!$J$4)</f>
        <v>0</v>
      </c>
      <c r="K483" s="190">
        <f>SUMIFS('Transport-DB'!Q:Q,'Transport-DB'!C:C,"="&amp;'Work DB'!C483,'Transport-DB'!F:F,"="&amp;'Work DB'!$K$4)</f>
        <v>0</v>
      </c>
      <c r="L483" s="191">
        <f>SUMIFS('Transport-DB'!Q:Q,'Transport-DB'!C:C,"="&amp;'Work DB'!C483,'Transport-DB'!F:F,"="&amp;'Work DB'!$L$4)</f>
        <v>0</v>
      </c>
      <c r="M483" s="191">
        <f>SUMIFS('Transport-DB'!Q:Q,'Transport-DB'!C:C,"="&amp;'Work DB'!C483,'Transport-DB'!F:F,"="&amp;'Work DB'!$M$4)</f>
        <v>0</v>
      </c>
      <c r="N483" s="191">
        <f>SUMIFS('Transport-DB'!Q:Q,'Transport-DB'!C:C,"="&amp;'Work DB'!C483,'Transport-DB'!F:F,"="&amp;'Work DB'!$N$4)</f>
        <v>0</v>
      </c>
      <c r="O483" s="191">
        <f>SUMIFS('Transport-DB'!Q:Q,'Transport-DB'!C:C,"="&amp;'Work DB'!C483,'Transport-DB'!F:F,"="&amp;'Work DB'!$O$4)</f>
        <v>0</v>
      </c>
      <c r="P483" s="191">
        <f>SUMIFS('Transport-DB'!Q:Q,'Transport-DB'!C:C,"="&amp;'Work DB'!C483,'Transport-DB'!F:F,"="&amp;'Work DB'!$P$4)</f>
        <v>0</v>
      </c>
      <c r="Q483" s="188">
        <f>SUMIFS('Transport-DB'!Q:Q,'Transport-DB'!C:C,"="&amp;'Work DB'!C483,'Transport-DB'!F:F,"="&amp;'Work DB'!$Q$4)</f>
        <v>0</v>
      </c>
      <c r="R483" s="189">
        <f>SUMIFS('Transport-DB'!Q:Q,'Transport-DB'!C:C,"="&amp;'Work DB'!C483,'Transport-DB'!F:F,"="&amp;'Work DB'!$R$4)</f>
        <v>0</v>
      </c>
      <c r="S483" s="190">
        <f t="shared" si="70"/>
        <v>0</v>
      </c>
      <c r="T483" s="191">
        <f t="shared" si="69"/>
        <v>0</v>
      </c>
      <c r="U483" s="191"/>
      <c r="V483" s="191"/>
      <c r="W483" s="191"/>
      <c r="X483" s="191"/>
      <c r="Y483" s="189"/>
      <c r="Z483" s="283"/>
      <c r="AA483" s="190">
        <f>SUMIFS('Transport-DB'!S:S,'Transport-DB'!C:C,"="&amp;'Work DB'!C483,'Transport-DB'!F:F,"="&amp;'Work DB'!$AA$4)</f>
        <v>0</v>
      </c>
      <c r="AB483" s="191">
        <f>SUMIFS('Transport-DB'!S:S,'Transport-DB'!C:C,"="&amp;'Work DB'!C483,'Transport-DB'!F:F,"="&amp;'Work DB'!$AB$4)</f>
        <v>0</v>
      </c>
      <c r="AC483" s="191">
        <f>SUMIFS('Transport-DB'!S:S,'Transport-DB'!C:C,"="&amp;'Work DB'!C483,'Transport-DB'!F:F,"="&amp;'Work DB'!$AC$4)</f>
        <v>0</v>
      </c>
      <c r="AD483" s="188">
        <f>SUMIFS('Transport-DB'!S:S,'Transport-DB'!C:C,"="&amp;'Work DB'!C483,'Transport-DB'!F:F,"="&amp;'Work DB'!$AD$4)</f>
        <v>0</v>
      </c>
      <c r="AE483" s="188">
        <f>SUMIFS('Transport-DB'!S:S,'Transport-DB'!C:C,"="&amp;'Work DB'!C483,'Transport-DB'!F:F,"="&amp;'Work DB'!$AE$4)</f>
        <v>0</v>
      </c>
      <c r="AF483" s="188">
        <f>SUMIFS('Transport-DB'!S:S,'Transport-DB'!C:C,"="&amp;'Work DB'!C483,'Transport-DB'!F:F,"="&amp;'Work DB'!$AF$4)</f>
        <v>0</v>
      </c>
      <c r="AG483" s="189"/>
      <c r="AH483" s="230">
        <f>SUMIFS('Transport-DB'!T:T,'Transport-DB'!C:C,"="&amp;'Work DB'!C483)</f>
        <v>0</v>
      </c>
      <c r="AI483" s="32"/>
      <c r="AJ483" s="29"/>
      <c r="AK483" s="30">
        <f>SUMIFS(Civil_DB[بتن],Civil_DB[تاریخ],"="&amp;'Work DB'!C483)</f>
        <v>0</v>
      </c>
      <c r="AL483" s="28"/>
      <c r="AM483" s="29"/>
      <c r="AN483" s="31"/>
      <c r="AO483" s="28"/>
      <c r="AP483" s="29"/>
      <c r="AQ483" s="29"/>
      <c r="AR483" s="30"/>
      <c r="AS483" s="28"/>
      <c r="AT483" s="29"/>
      <c r="AU483" s="30"/>
      <c r="AV483" s="206"/>
      <c r="AW483" s="29"/>
      <c r="AX483" s="29"/>
      <c r="AY483" s="29"/>
      <c r="AZ483" s="29"/>
      <c r="BA483" s="29"/>
      <c r="BB483" s="29"/>
      <c r="BC483" s="30"/>
      <c r="BD483" s="283"/>
      <c r="BE483" s="283"/>
      <c r="BF483" s="283"/>
      <c r="BG483" s="283"/>
      <c r="BH483" s="32"/>
      <c r="BI483" s="56"/>
      <c r="BJ483" s="509"/>
    </row>
    <row r="484" spans="2:62" s="15" customFormat="1" ht="21" x14ac:dyDescent="0.25">
      <c r="B484" s="47"/>
      <c r="C484" s="20">
        <f t="shared" si="71"/>
        <v>45849</v>
      </c>
      <c r="D484" s="190">
        <f>SUMIFS('Transport-DB'!R:R,'Transport-DB'!C:C,"="&amp;'Work DB'!C484,'Transport-DB'!F:F,"="&amp;'Work DB'!$D$4)</f>
        <v>0</v>
      </c>
      <c r="E484" s="191">
        <f>SUMIFS('Transport-DB'!R:R,'Transport-DB'!C:C,"="&amp;'Work DB'!C484,'Transport-DB'!F:F,"="&amp;'Work DB'!$E$4)</f>
        <v>0</v>
      </c>
      <c r="F484" s="191">
        <f>SUMIFS('Transport-DB'!R:R,'Transport-DB'!C:C,"="&amp;'Work DB'!C484,'Transport-DB'!F:F,"="&amp;'Work DB'!$F$4)</f>
        <v>0</v>
      </c>
      <c r="G484" s="191">
        <f>SUMIFS('Transport-DB'!R:R,'Transport-DB'!C:C,"="&amp;'Work DB'!C484,'Transport-DB'!F:F,"="&amp;'Work DB'!$G$4)</f>
        <v>0</v>
      </c>
      <c r="H484" s="188">
        <f>SUMIFS('Transport-DB'!R:R,'Transport-DB'!C:C,"="&amp;'Work DB'!C484,'Transport-DB'!F:F,"="&amp;'Work DB'!$H$4)</f>
        <v>0</v>
      </c>
      <c r="I484" s="191">
        <f>SUMIFS('Transport-DB'!R:R,'Transport-DB'!C:C,"="&amp;'Work DB'!C484,'Transport-DB'!F:F,"="&amp;'Work DB'!$I$4)</f>
        <v>0</v>
      </c>
      <c r="J484" s="483">
        <f>SUMIFS('Transport-DB'!R:R,'Transport-DB'!C:C,"="&amp;'Work DB'!C484,'Transport-DB'!F:F,"="&amp;'Work DB'!$J$4)</f>
        <v>0</v>
      </c>
      <c r="K484" s="190">
        <f>SUMIFS('Transport-DB'!Q:Q,'Transport-DB'!C:C,"="&amp;'Work DB'!C484,'Transport-DB'!F:F,"="&amp;'Work DB'!$K$4)</f>
        <v>0</v>
      </c>
      <c r="L484" s="191">
        <f>SUMIFS('Transport-DB'!Q:Q,'Transport-DB'!C:C,"="&amp;'Work DB'!C484,'Transport-DB'!F:F,"="&amp;'Work DB'!$L$4)</f>
        <v>0</v>
      </c>
      <c r="M484" s="191">
        <f>SUMIFS('Transport-DB'!Q:Q,'Transport-DB'!C:C,"="&amp;'Work DB'!C484,'Transport-DB'!F:F,"="&amp;'Work DB'!$M$4)</f>
        <v>0</v>
      </c>
      <c r="N484" s="191">
        <f>SUMIFS('Transport-DB'!Q:Q,'Transport-DB'!C:C,"="&amp;'Work DB'!C484,'Transport-DB'!F:F,"="&amp;'Work DB'!$N$4)</f>
        <v>0</v>
      </c>
      <c r="O484" s="191">
        <f>SUMIFS('Transport-DB'!Q:Q,'Transport-DB'!C:C,"="&amp;'Work DB'!C484,'Transport-DB'!F:F,"="&amp;'Work DB'!$O$4)</f>
        <v>0</v>
      </c>
      <c r="P484" s="191">
        <f>SUMIFS('Transport-DB'!Q:Q,'Transport-DB'!C:C,"="&amp;'Work DB'!C484,'Transport-DB'!F:F,"="&amp;'Work DB'!$P$4)</f>
        <v>0</v>
      </c>
      <c r="Q484" s="188">
        <f>SUMIFS('Transport-DB'!Q:Q,'Transport-DB'!C:C,"="&amp;'Work DB'!C484,'Transport-DB'!F:F,"="&amp;'Work DB'!$Q$4)</f>
        <v>0</v>
      </c>
      <c r="R484" s="189">
        <f>SUMIFS('Transport-DB'!Q:Q,'Transport-DB'!C:C,"="&amp;'Work DB'!C484,'Transport-DB'!F:F,"="&amp;'Work DB'!$R$4)</f>
        <v>0</v>
      </c>
      <c r="S484" s="190">
        <f t="shared" si="70"/>
        <v>0</v>
      </c>
      <c r="T484" s="191">
        <f t="shared" si="69"/>
        <v>0</v>
      </c>
      <c r="U484" s="191"/>
      <c r="V484" s="191"/>
      <c r="W484" s="191"/>
      <c r="X484" s="191"/>
      <c r="Y484" s="189"/>
      <c r="Z484" s="283"/>
      <c r="AA484" s="190">
        <f>SUMIFS('Transport-DB'!S:S,'Transport-DB'!C:C,"="&amp;'Work DB'!C484,'Transport-DB'!F:F,"="&amp;'Work DB'!$AA$4)</f>
        <v>0</v>
      </c>
      <c r="AB484" s="191">
        <f>SUMIFS('Transport-DB'!S:S,'Transport-DB'!C:C,"="&amp;'Work DB'!C484,'Transport-DB'!F:F,"="&amp;'Work DB'!$AB$4)</f>
        <v>0</v>
      </c>
      <c r="AC484" s="191">
        <f>SUMIFS('Transport-DB'!S:S,'Transport-DB'!C:C,"="&amp;'Work DB'!C484,'Transport-DB'!F:F,"="&amp;'Work DB'!$AC$4)</f>
        <v>0</v>
      </c>
      <c r="AD484" s="188">
        <f>SUMIFS('Transport-DB'!S:S,'Transport-DB'!C:C,"="&amp;'Work DB'!C484,'Transport-DB'!F:F,"="&amp;'Work DB'!$AD$4)</f>
        <v>0</v>
      </c>
      <c r="AE484" s="188">
        <f>SUMIFS('Transport-DB'!S:S,'Transport-DB'!C:C,"="&amp;'Work DB'!C484,'Transport-DB'!F:F,"="&amp;'Work DB'!$AE$4)</f>
        <v>0</v>
      </c>
      <c r="AF484" s="188">
        <f>SUMIFS('Transport-DB'!S:S,'Transport-DB'!C:C,"="&amp;'Work DB'!C484,'Transport-DB'!F:F,"="&amp;'Work DB'!$AF$4)</f>
        <v>0</v>
      </c>
      <c r="AG484" s="189"/>
      <c r="AH484" s="230">
        <f>SUMIFS('Transport-DB'!T:T,'Transport-DB'!C:C,"="&amp;'Work DB'!C484)</f>
        <v>0</v>
      </c>
      <c r="AI484" s="32"/>
      <c r="AJ484" s="29"/>
      <c r="AK484" s="30">
        <f>SUMIFS(Civil_DB[بتن],Civil_DB[تاریخ],"="&amp;'Work DB'!C484)</f>
        <v>0</v>
      </c>
      <c r="AL484" s="28"/>
      <c r="AM484" s="29"/>
      <c r="AN484" s="31"/>
      <c r="AO484" s="28"/>
      <c r="AP484" s="29"/>
      <c r="AQ484" s="29"/>
      <c r="AR484" s="30"/>
      <c r="AS484" s="28"/>
      <c r="AT484" s="29"/>
      <c r="AU484" s="30"/>
      <c r="AV484" s="206"/>
      <c r="AW484" s="29"/>
      <c r="AX484" s="29"/>
      <c r="AY484" s="29"/>
      <c r="AZ484" s="29"/>
      <c r="BA484" s="29"/>
      <c r="BB484" s="29"/>
      <c r="BC484" s="30"/>
      <c r="BD484" s="283"/>
      <c r="BE484" s="283"/>
      <c r="BF484" s="283"/>
      <c r="BG484" s="283"/>
      <c r="BH484" s="32"/>
      <c r="BI484" s="56"/>
      <c r="BJ484" s="509"/>
    </row>
    <row r="485" spans="2:62" s="15" customFormat="1" ht="21" x14ac:dyDescent="0.25">
      <c r="B485" s="47"/>
      <c r="C485" s="20">
        <f t="shared" si="71"/>
        <v>45850</v>
      </c>
      <c r="D485" s="190">
        <f>SUMIFS('Transport-DB'!R:R,'Transport-DB'!C:C,"="&amp;'Work DB'!C485,'Transport-DB'!F:F,"="&amp;'Work DB'!$D$4)</f>
        <v>0</v>
      </c>
      <c r="E485" s="191">
        <f>SUMIFS('Transport-DB'!R:R,'Transport-DB'!C:C,"="&amp;'Work DB'!C485,'Transport-DB'!F:F,"="&amp;'Work DB'!$E$4)</f>
        <v>0</v>
      </c>
      <c r="F485" s="191">
        <f>SUMIFS('Transport-DB'!R:R,'Transport-DB'!C:C,"="&amp;'Work DB'!C485,'Transport-DB'!F:F,"="&amp;'Work DB'!$F$4)</f>
        <v>0</v>
      </c>
      <c r="G485" s="191">
        <f>SUMIFS('Transport-DB'!R:R,'Transport-DB'!C:C,"="&amp;'Work DB'!C485,'Transport-DB'!F:F,"="&amp;'Work DB'!$G$4)</f>
        <v>0</v>
      </c>
      <c r="H485" s="188">
        <f>SUMIFS('Transport-DB'!R:R,'Transport-DB'!C:C,"="&amp;'Work DB'!C485,'Transport-DB'!F:F,"="&amp;'Work DB'!$H$4)</f>
        <v>0</v>
      </c>
      <c r="I485" s="191">
        <f>SUMIFS('Transport-DB'!R:R,'Transport-DB'!C:C,"="&amp;'Work DB'!C485,'Transport-DB'!F:F,"="&amp;'Work DB'!$I$4)</f>
        <v>0</v>
      </c>
      <c r="J485" s="483">
        <f>SUMIFS('Transport-DB'!R:R,'Transport-DB'!C:C,"="&amp;'Work DB'!C485,'Transport-DB'!F:F,"="&amp;'Work DB'!$J$4)</f>
        <v>0</v>
      </c>
      <c r="K485" s="190">
        <f>SUMIFS('Transport-DB'!Q:Q,'Transport-DB'!C:C,"="&amp;'Work DB'!C485,'Transport-DB'!F:F,"="&amp;'Work DB'!$K$4)</f>
        <v>0</v>
      </c>
      <c r="L485" s="191">
        <f>SUMIFS('Transport-DB'!Q:Q,'Transport-DB'!C:C,"="&amp;'Work DB'!C485,'Transport-DB'!F:F,"="&amp;'Work DB'!$L$4)</f>
        <v>0</v>
      </c>
      <c r="M485" s="191">
        <f>SUMIFS('Transport-DB'!Q:Q,'Transport-DB'!C:C,"="&amp;'Work DB'!C485,'Transport-DB'!F:F,"="&amp;'Work DB'!$M$4)</f>
        <v>0</v>
      </c>
      <c r="N485" s="191">
        <f>SUMIFS('Transport-DB'!Q:Q,'Transport-DB'!C:C,"="&amp;'Work DB'!C485,'Transport-DB'!F:F,"="&amp;'Work DB'!$N$4)</f>
        <v>0</v>
      </c>
      <c r="O485" s="191">
        <f>SUMIFS('Transport-DB'!Q:Q,'Transport-DB'!C:C,"="&amp;'Work DB'!C485,'Transport-DB'!F:F,"="&amp;'Work DB'!$O$4)</f>
        <v>0</v>
      </c>
      <c r="P485" s="191">
        <f>SUMIFS('Transport-DB'!Q:Q,'Transport-DB'!C:C,"="&amp;'Work DB'!C485,'Transport-DB'!F:F,"="&amp;'Work DB'!$P$4)</f>
        <v>0</v>
      </c>
      <c r="Q485" s="188">
        <f>SUMIFS('Transport-DB'!Q:Q,'Transport-DB'!C:C,"="&amp;'Work DB'!C485,'Transport-DB'!F:F,"="&amp;'Work DB'!$Q$4)</f>
        <v>0</v>
      </c>
      <c r="R485" s="189">
        <f>SUMIFS('Transport-DB'!Q:Q,'Transport-DB'!C:C,"="&amp;'Work DB'!C485,'Transport-DB'!F:F,"="&amp;'Work DB'!$R$4)</f>
        <v>0</v>
      </c>
      <c r="S485" s="190">
        <f t="shared" si="70"/>
        <v>0</v>
      </c>
      <c r="T485" s="191">
        <f t="shared" si="69"/>
        <v>0</v>
      </c>
      <c r="U485" s="191"/>
      <c r="V485" s="191"/>
      <c r="W485" s="191"/>
      <c r="X485" s="191"/>
      <c r="Y485" s="189"/>
      <c r="Z485" s="283"/>
      <c r="AA485" s="190">
        <f>SUMIFS('Transport-DB'!S:S,'Transport-DB'!C:C,"="&amp;'Work DB'!C485,'Transport-DB'!F:F,"="&amp;'Work DB'!$AA$4)</f>
        <v>0</v>
      </c>
      <c r="AB485" s="191">
        <f>SUMIFS('Transport-DB'!S:S,'Transport-DB'!C:C,"="&amp;'Work DB'!C485,'Transport-DB'!F:F,"="&amp;'Work DB'!$AB$4)</f>
        <v>0</v>
      </c>
      <c r="AC485" s="191">
        <f>SUMIFS('Transport-DB'!S:S,'Transport-DB'!C:C,"="&amp;'Work DB'!C485,'Transport-DB'!F:F,"="&amp;'Work DB'!$AC$4)</f>
        <v>0</v>
      </c>
      <c r="AD485" s="188">
        <f>SUMIFS('Transport-DB'!S:S,'Transport-DB'!C:C,"="&amp;'Work DB'!C485,'Transport-DB'!F:F,"="&amp;'Work DB'!$AD$4)</f>
        <v>0</v>
      </c>
      <c r="AE485" s="188">
        <f>SUMIFS('Transport-DB'!S:S,'Transport-DB'!C:C,"="&amp;'Work DB'!C485,'Transport-DB'!F:F,"="&amp;'Work DB'!$AE$4)</f>
        <v>0</v>
      </c>
      <c r="AF485" s="188">
        <f>SUMIFS('Transport-DB'!S:S,'Transport-DB'!C:C,"="&amp;'Work DB'!C485,'Transport-DB'!F:F,"="&amp;'Work DB'!$AF$4)</f>
        <v>0</v>
      </c>
      <c r="AG485" s="189"/>
      <c r="AH485" s="230">
        <f>SUMIFS('Transport-DB'!T:T,'Transport-DB'!C:C,"="&amp;'Work DB'!C485)</f>
        <v>0</v>
      </c>
      <c r="AI485" s="32"/>
      <c r="AJ485" s="29"/>
      <c r="AK485" s="30">
        <f>SUMIFS(Civil_DB[بتن],Civil_DB[تاریخ],"="&amp;'Work DB'!C485)</f>
        <v>0</v>
      </c>
      <c r="AL485" s="28"/>
      <c r="AM485" s="29"/>
      <c r="AN485" s="31"/>
      <c r="AO485" s="28"/>
      <c r="AP485" s="29"/>
      <c r="AQ485" s="29"/>
      <c r="AR485" s="30"/>
      <c r="AS485" s="28"/>
      <c r="AT485" s="29"/>
      <c r="AU485" s="30"/>
      <c r="AV485" s="206"/>
      <c r="AW485" s="29"/>
      <c r="AX485" s="29"/>
      <c r="AY485" s="29"/>
      <c r="AZ485" s="29"/>
      <c r="BA485" s="29"/>
      <c r="BB485" s="29"/>
      <c r="BC485" s="30"/>
      <c r="BD485" s="283"/>
      <c r="BE485" s="283"/>
      <c r="BF485" s="283"/>
      <c r="BG485" s="283"/>
      <c r="BH485" s="32"/>
      <c r="BI485" s="56"/>
      <c r="BJ485" s="509"/>
    </row>
    <row r="486" spans="2:62" s="15" customFormat="1" ht="21" x14ac:dyDescent="0.25">
      <c r="B486" s="47"/>
      <c r="C486" s="20">
        <f t="shared" si="71"/>
        <v>45851</v>
      </c>
      <c r="D486" s="190">
        <f>SUMIFS('Transport-DB'!R:R,'Transport-DB'!C:C,"="&amp;'Work DB'!C486,'Transport-DB'!F:F,"="&amp;'Work DB'!$D$4)</f>
        <v>0</v>
      </c>
      <c r="E486" s="191">
        <f>SUMIFS('Transport-DB'!R:R,'Transport-DB'!C:C,"="&amp;'Work DB'!C486,'Transport-DB'!F:F,"="&amp;'Work DB'!$E$4)</f>
        <v>0</v>
      </c>
      <c r="F486" s="191">
        <f>SUMIFS('Transport-DB'!R:R,'Transport-DB'!C:C,"="&amp;'Work DB'!C486,'Transport-DB'!F:F,"="&amp;'Work DB'!$F$4)</f>
        <v>0</v>
      </c>
      <c r="G486" s="191">
        <f>SUMIFS('Transport-DB'!R:R,'Transport-DB'!C:C,"="&amp;'Work DB'!C486,'Transport-DB'!F:F,"="&amp;'Work DB'!$G$4)</f>
        <v>0</v>
      </c>
      <c r="H486" s="188">
        <f>SUMIFS('Transport-DB'!R:R,'Transport-DB'!C:C,"="&amp;'Work DB'!C486,'Transport-DB'!F:F,"="&amp;'Work DB'!$H$4)</f>
        <v>0</v>
      </c>
      <c r="I486" s="191">
        <f>SUMIFS('Transport-DB'!R:R,'Transport-DB'!C:C,"="&amp;'Work DB'!C486,'Transport-DB'!F:F,"="&amp;'Work DB'!$I$4)</f>
        <v>0</v>
      </c>
      <c r="J486" s="483">
        <f>SUMIFS('Transport-DB'!R:R,'Transport-DB'!C:C,"="&amp;'Work DB'!C486,'Transport-DB'!F:F,"="&amp;'Work DB'!$J$4)</f>
        <v>0</v>
      </c>
      <c r="K486" s="190">
        <f>SUMIFS('Transport-DB'!Q:Q,'Transport-DB'!C:C,"="&amp;'Work DB'!C486,'Transport-DB'!F:F,"="&amp;'Work DB'!$K$4)</f>
        <v>0</v>
      </c>
      <c r="L486" s="191">
        <f>SUMIFS('Transport-DB'!Q:Q,'Transport-DB'!C:C,"="&amp;'Work DB'!C486,'Transport-DB'!F:F,"="&amp;'Work DB'!$L$4)</f>
        <v>0</v>
      </c>
      <c r="M486" s="191">
        <f>SUMIFS('Transport-DB'!Q:Q,'Transport-DB'!C:C,"="&amp;'Work DB'!C486,'Transport-DB'!F:F,"="&amp;'Work DB'!$M$4)</f>
        <v>0</v>
      </c>
      <c r="N486" s="191">
        <f>SUMIFS('Transport-DB'!Q:Q,'Transport-DB'!C:C,"="&amp;'Work DB'!C486,'Transport-DB'!F:F,"="&amp;'Work DB'!$N$4)</f>
        <v>0</v>
      </c>
      <c r="O486" s="191">
        <f>SUMIFS('Transport-DB'!Q:Q,'Transport-DB'!C:C,"="&amp;'Work DB'!C486,'Transport-DB'!F:F,"="&amp;'Work DB'!$O$4)</f>
        <v>0</v>
      </c>
      <c r="P486" s="191">
        <f>SUMIFS('Transport-DB'!Q:Q,'Transport-DB'!C:C,"="&amp;'Work DB'!C486,'Transport-DB'!F:F,"="&amp;'Work DB'!$P$4)</f>
        <v>0</v>
      </c>
      <c r="Q486" s="188">
        <f>SUMIFS('Transport-DB'!Q:Q,'Transport-DB'!C:C,"="&amp;'Work DB'!C486,'Transport-DB'!F:F,"="&amp;'Work DB'!$Q$4)</f>
        <v>0</v>
      </c>
      <c r="R486" s="189">
        <f>SUMIFS('Transport-DB'!Q:Q,'Transport-DB'!C:C,"="&amp;'Work DB'!C486,'Transport-DB'!F:F,"="&amp;'Work DB'!$R$4)</f>
        <v>0</v>
      </c>
      <c r="S486" s="190">
        <f t="shared" si="70"/>
        <v>0</v>
      </c>
      <c r="T486" s="191">
        <f t="shared" si="69"/>
        <v>0</v>
      </c>
      <c r="U486" s="191"/>
      <c r="V486" s="191"/>
      <c r="W486" s="191"/>
      <c r="X486" s="191"/>
      <c r="Y486" s="189"/>
      <c r="Z486" s="283"/>
      <c r="AA486" s="190">
        <f>SUMIFS('Transport-DB'!S:S,'Transport-DB'!C:C,"="&amp;'Work DB'!C486,'Transport-DB'!F:F,"="&amp;'Work DB'!$AA$4)</f>
        <v>0</v>
      </c>
      <c r="AB486" s="191">
        <f>SUMIFS('Transport-DB'!S:S,'Transport-DB'!C:C,"="&amp;'Work DB'!C486,'Transport-DB'!F:F,"="&amp;'Work DB'!$AB$4)</f>
        <v>0</v>
      </c>
      <c r="AC486" s="191">
        <f>SUMIFS('Transport-DB'!S:S,'Transport-DB'!C:C,"="&amp;'Work DB'!C486,'Transport-DB'!F:F,"="&amp;'Work DB'!$AC$4)</f>
        <v>0</v>
      </c>
      <c r="AD486" s="188">
        <f>SUMIFS('Transport-DB'!S:S,'Transport-DB'!C:C,"="&amp;'Work DB'!C486,'Transport-DB'!F:F,"="&amp;'Work DB'!$AD$4)</f>
        <v>0</v>
      </c>
      <c r="AE486" s="188">
        <f>SUMIFS('Transport-DB'!S:S,'Transport-DB'!C:C,"="&amp;'Work DB'!C486,'Transport-DB'!F:F,"="&amp;'Work DB'!$AE$4)</f>
        <v>0</v>
      </c>
      <c r="AF486" s="188">
        <f>SUMIFS('Transport-DB'!S:S,'Transport-DB'!C:C,"="&amp;'Work DB'!C486,'Transport-DB'!F:F,"="&amp;'Work DB'!$AF$4)</f>
        <v>0</v>
      </c>
      <c r="AG486" s="189"/>
      <c r="AH486" s="230">
        <f>SUMIFS('Transport-DB'!T:T,'Transport-DB'!C:C,"="&amp;'Work DB'!C486)</f>
        <v>0</v>
      </c>
      <c r="AI486" s="32"/>
      <c r="AJ486" s="29"/>
      <c r="AK486" s="30">
        <f>SUMIFS(Civil_DB[بتن],Civil_DB[تاریخ],"="&amp;'Work DB'!C486)</f>
        <v>0</v>
      </c>
      <c r="AL486" s="28"/>
      <c r="AM486" s="29"/>
      <c r="AN486" s="31"/>
      <c r="AO486" s="28"/>
      <c r="AP486" s="29"/>
      <c r="AQ486" s="29"/>
      <c r="AR486" s="30"/>
      <c r="AS486" s="28"/>
      <c r="AT486" s="29"/>
      <c r="AU486" s="30"/>
      <c r="AV486" s="206"/>
      <c r="AW486" s="29"/>
      <c r="AX486" s="29"/>
      <c r="AY486" s="29"/>
      <c r="AZ486" s="29"/>
      <c r="BA486" s="29"/>
      <c r="BB486" s="29"/>
      <c r="BC486" s="30"/>
      <c r="BD486" s="283"/>
      <c r="BE486" s="283"/>
      <c r="BF486" s="283"/>
      <c r="BG486" s="283"/>
      <c r="BH486" s="32"/>
      <c r="BI486" s="56"/>
      <c r="BJ486" s="509"/>
    </row>
    <row r="487" spans="2:62" s="15" customFormat="1" ht="21" x14ac:dyDescent="0.25">
      <c r="B487" s="47"/>
      <c r="C487" s="20">
        <f t="shared" si="71"/>
        <v>45852</v>
      </c>
      <c r="D487" s="190">
        <f>SUMIFS('Transport-DB'!R:R,'Transport-DB'!C:C,"="&amp;'Work DB'!C487,'Transport-DB'!F:F,"="&amp;'Work DB'!$D$4)</f>
        <v>0</v>
      </c>
      <c r="E487" s="191">
        <f>SUMIFS('Transport-DB'!R:R,'Transport-DB'!C:C,"="&amp;'Work DB'!C487,'Transport-DB'!F:F,"="&amp;'Work DB'!$E$4)</f>
        <v>0</v>
      </c>
      <c r="F487" s="191">
        <f>SUMIFS('Transport-DB'!R:R,'Transport-DB'!C:C,"="&amp;'Work DB'!C487,'Transport-DB'!F:F,"="&amp;'Work DB'!$F$4)</f>
        <v>0</v>
      </c>
      <c r="G487" s="191">
        <f>SUMIFS('Transport-DB'!R:R,'Transport-DB'!C:C,"="&amp;'Work DB'!C487,'Transport-DB'!F:F,"="&amp;'Work DB'!$G$4)</f>
        <v>0</v>
      </c>
      <c r="H487" s="188">
        <f>SUMIFS('Transport-DB'!R:R,'Transport-DB'!C:C,"="&amp;'Work DB'!C487,'Transport-DB'!F:F,"="&amp;'Work DB'!$H$4)</f>
        <v>0</v>
      </c>
      <c r="I487" s="191">
        <f>SUMIFS('Transport-DB'!R:R,'Transport-DB'!C:C,"="&amp;'Work DB'!C487,'Transport-DB'!F:F,"="&amp;'Work DB'!$I$4)</f>
        <v>0</v>
      </c>
      <c r="J487" s="483">
        <f>SUMIFS('Transport-DB'!R:R,'Transport-DB'!C:C,"="&amp;'Work DB'!C487,'Transport-DB'!F:F,"="&amp;'Work DB'!$J$4)</f>
        <v>0</v>
      </c>
      <c r="K487" s="190">
        <f>SUMIFS('Transport-DB'!Q:Q,'Transport-DB'!C:C,"="&amp;'Work DB'!C487,'Transport-DB'!F:F,"="&amp;'Work DB'!$K$4)</f>
        <v>0</v>
      </c>
      <c r="L487" s="191">
        <f>SUMIFS('Transport-DB'!Q:Q,'Transport-DB'!C:C,"="&amp;'Work DB'!C487,'Transport-DB'!F:F,"="&amp;'Work DB'!$L$4)</f>
        <v>0</v>
      </c>
      <c r="M487" s="191">
        <f>SUMIFS('Transport-DB'!Q:Q,'Transport-DB'!C:C,"="&amp;'Work DB'!C487,'Transport-DB'!F:F,"="&amp;'Work DB'!$M$4)</f>
        <v>0</v>
      </c>
      <c r="N487" s="191">
        <f>SUMIFS('Transport-DB'!Q:Q,'Transport-DB'!C:C,"="&amp;'Work DB'!C487,'Transport-DB'!F:F,"="&amp;'Work DB'!$N$4)</f>
        <v>0</v>
      </c>
      <c r="O487" s="191">
        <f>SUMIFS('Transport-DB'!Q:Q,'Transport-DB'!C:C,"="&amp;'Work DB'!C487,'Transport-DB'!F:F,"="&amp;'Work DB'!$O$4)</f>
        <v>0</v>
      </c>
      <c r="P487" s="191">
        <f>SUMIFS('Transport-DB'!Q:Q,'Transport-DB'!C:C,"="&amp;'Work DB'!C487,'Transport-DB'!F:F,"="&amp;'Work DB'!$P$4)</f>
        <v>0</v>
      </c>
      <c r="Q487" s="188">
        <f>SUMIFS('Transport-DB'!Q:Q,'Transport-DB'!C:C,"="&amp;'Work DB'!C487,'Transport-DB'!F:F,"="&amp;'Work DB'!$Q$4)</f>
        <v>0</v>
      </c>
      <c r="R487" s="189">
        <f>SUMIFS('Transport-DB'!Q:Q,'Transport-DB'!C:C,"="&amp;'Work DB'!C487,'Transport-DB'!F:F,"="&amp;'Work DB'!$R$4)</f>
        <v>0</v>
      </c>
      <c r="S487" s="190">
        <f t="shared" si="70"/>
        <v>0</v>
      </c>
      <c r="T487" s="191">
        <f t="shared" si="69"/>
        <v>0</v>
      </c>
      <c r="U487" s="191"/>
      <c r="V487" s="191"/>
      <c r="W487" s="191"/>
      <c r="X487" s="191"/>
      <c r="Y487" s="189"/>
      <c r="Z487" s="283"/>
      <c r="AA487" s="190">
        <f>SUMIFS('Transport-DB'!S:S,'Transport-DB'!C:C,"="&amp;'Work DB'!C487,'Transport-DB'!F:F,"="&amp;'Work DB'!$AA$4)</f>
        <v>0</v>
      </c>
      <c r="AB487" s="191">
        <f>SUMIFS('Transport-DB'!S:S,'Transport-DB'!C:C,"="&amp;'Work DB'!C487,'Transport-DB'!F:F,"="&amp;'Work DB'!$AB$4)</f>
        <v>0</v>
      </c>
      <c r="AC487" s="191">
        <f>SUMIFS('Transport-DB'!S:S,'Transport-DB'!C:C,"="&amp;'Work DB'!C487,'Transport-DB'!F:F,"="&amp;'Work DB'!$AC$4)</f>
        <v>0</v>
      </c>
      <c r="AD487" s="188">
        <f>SUMIFS('Transport-DB'!S:S,'Transport-DB'!C:C,"="&amp;'Work DB'!C487,'Transport-DB'!F:F,"="&amp;'Work DB'!$AD$4)</f>
        <v>0</v>
      </c>
      <c r="AE487" s="188">
        <f>SUMIFS('Transport-DB'!S:S,'Transport-DB'!C:C,"="&amp;'Work DB'!C487,'Transport-DB'!F:F,"="&amp;'Work DB'!$AE$4)</f>
        <v>0</v>
      </c>
      <c r="AF487" s="188">
        <f>SUMIFS('Transport-DB'!S:S,'Transport-DB'!C:C,"="&amp;'Work DB'!C487,'Transport-DB'!F:F,"="&amp;'Work DB'!$AF$4)</f>
        <v>0</v>
      </c>
      <c r="AG487" s="189"/>
      <c r="AH487" s="230">
        <f>SUMIFS('Transport-DB'!T:T,'Transport-DB'!C:C,"="&amp;'Work DB'!C487)</f>
        <v>0</v>
      </c>
      <c r="AI487" s="32"/>
      <c r="AJ487" s="29"/>
      <c r="AK487" s="30">
        <f>SUMIFS(Civil_DB[بتن],Civil_DB[تاریخ],"="&amp;'Work DB'!C487)</f>
        <v>0</v>
      </c>
      <c r="AL487" s="28"/>
      <c r="AM487" s="29"/>
      <c r="AN487" s="31"/>
      <c r="AO487" s="28"/>
      <c r="AP487" s="29"/>
      <c r="AQ487" s="29"/>
      <c r="AR487" s="30"/>
      <c r="AS487" s="28"/>
      <c r="AT487" s="29"/>
      <c r="AU487" s="30"/>
      <c r="AV487" s="206"/>
      <c r="AW487" s="29"/>
      <c r="AX487" s="29"/>
      <c r="AY487" s="29"/>
      <c r="AZ487" s="29"/>
      <c r="BA487" s="29"/>
      <c r="BB487" s="29"/>
      <c r="BC487" s="30"/>
      <c r="BD487" s="283"/>
      <c r="BE487" s="283"/>
      <c r="BF487" s="283"/>
      <c r="BG487" s="283"/>
      <c r="BH487" s="32"/>
      <c r="BI487" s="56"/>
      <c r="BJ487" s="509"/>
    </row>
    <row r="488" spans="2:62" s="15" customFormat="1" ht="21" x14ac:dyDescent="0.25">
      <c r="B488" s="47"/>
      <c r="C488" s="20">
        <f t="shared" si="71"/>
        <v>45853</v>
      </c>
      <c r="D488" s="190">
        <f>SUMIFS('Transport-DB'!R:R,'Transport-DB'!C:C,"="&amp;'Work DB'!C488,'Transport-DB'!F:F,"="&amp;'Work DB'!$D$4)</f>
        <v>0</v>
      </c>
      <c r="E488" s="191">
        <f>SUMIFS('Transport-DB'!R:R,'Transport-DB'!C:C,"="&amp;'Work DB'!C488,'Transport-DB'!F:F,"="&amp;'Work DB'!$E$4)</f>
        <v>0</v>
      </c>
      <c r="F488" s="191">
        <f>SUMIFS('Transport-DB'!R:R,'Transport-DB'!C:C,"="&amp;'Work DB'!C488,'Transport-DB'!F:F,"="&amp;'Work DB'!$F$4)</f>
        <v>0</v>
      </c>
      <c r="G488" s="191">
        <f>SUMIFS('Transport-DB'!R:R,'Transport-DB'!C:C,"="&amp;'Work DB'!C488,'Transport-DB'!F:F,"="&amp;'Work DB'!$G$4)</f>
        <v>0</v>
      </c>
      <c r="H488" s="188">
        <f>SUMIFS('Transport-DB'!R:R,'Transport-DB'!C:C,"="&amp;'Work DB'!C488,'Transport-DB'!F:F,"="&amp;'Work DB'!$H$4)</f>
        <v>0</v>
      </c>
      <c r="I488" s="191">
        <f>SUMIFS('Transport-DB'!R:R,'Transport-DB'!C:C,"="&amp;'Work DB'!C488,'Transport-DB'!F:F,"="&amp;'Work DB'!$I$4)</f>
        <v>0</v>
      </c>
      <c r="J488" s="483">
        <f>SUMIFS('Transport-DB'!R:R,'Transport-DB'!C:C,"="&amp;'Work DB'!C488,'Transport-DB'!F:F,"="&amp;'Work DB'!$J$4)</f>
        <v>0</v>
      </c>
      <c r="K488" s="190">
        <f>SUMIFS('Transport-DB'!Q:Q,'Transport-DB'!C:C,"="&amp;'Work DB'!C488,'Transport-DB'!F:F,"="&amp;'Work DB'!$K$4)</f>
        <v>0</v>
      </c>
      <c r="L488" s="191">
        <f>SUMIFS('Transport-DB'!Q:Q,'Transport-DB'!C:C,"="&amp;'Work DB'!C488,'Transport-DB'!F:F,"="&amp;'Work DB'!$L$4)</f>
        <v>0</v>
      </c>
      <c r="M488" s="191">
        <f>SUMIFS('Transport-DB'!Q:Q,'Transport-DB'!C:C,"="&amp;'Work DB'!C488,'Transport-DB'!F:F,"="&amp;'Work DB'!$M$4)</f>
        <v>0</v>
      </c>
      <c r="N488" s="191">
        <f>SUMIFS('Transport-DB'!Q:Q,'Transport-DB'!C:C,"="&amp;'Work DB'!C488,'Transport-DB'!F:F,"="&amp;'Work DB'!$N$4)</f>
        <v>0</v>
      </c>
      <c r="O488" s="191">
        <f>SUMIFS('Transport-DB'!Q:Q,'Transport-DB'!C:C,"="&amp;'Work DB'!C488,'Transport-DB'!F:F,"="&amp;'Work DB'!$O$4)</f>
        <v>0</v>
      </c>
      <c r="P488" s="191">
        <f>SUMIFS('Transport-DB'!Q:Q,'Transport-DB'!C:C,"="&amp;'Work DB'!C488,'Transport-DB'!F:F,"="&amp;'Work DB'!$P$4)</f>
        <v>0</v>
      </c>
      <c r="Q488" s="188">
        <f>SUMIFS('Transport-DB'!Q:Q,'Transport-DB'!C:C,"="&amp;'Work DB'!C488,'Transport-DB'!F:F,"="&amp;'Work DB'!$Q$4)</f>
        <v>0</v>
      </c>
      <c r="R488" s="189">
        <f>SUMIFS('Transport-DB'!Q:Q,'Transport-DB'!C:C,"="&amp;'Work DB'!C488,'Transport-DB'!F:F,"="&amp;'Work DB'!$R$4)</f>
        <v>0</v>
      </c>
      <c r="S488" s="190">
        <f t="shared" si="70"/>
        <v>0</v>
      </c>
      <c r="T488" s="191">
        <f t="shared" ref="T488:T551" si="72">M488</f>
        <v>0</v>
      </c>
      <c r="U488" s="191"/>
      <c r="V488" s="191"/>
      <c r="W488" s="191"/>
      <c r="X488" s="191"/>
      <c r="Y488" s="189"/>
      <c r="Z488" s="283"/>
      <c r="AA488" s="190">
        <f>SUMIFS('Transport-DB'!S:S,'Transport-DB'!C:C,"="&amp;'Work DB'!C488,'Transport-DB'!F:F,"="&amp;'Work DB'!$AA$4)</f>
        <v>0</v>
      </c>
      <c r="AB488" s="191">
        <f>SUMIFS('Transport-DB'!S:S,'Transport-DB'!C:C,"="&amp;'Work DB'!C488,'Transport-DB'!F:F,"="&amp;'Work DB'!$AB$4)</f>
        <v>0</v>
      </c>
      <c r="AC488" s="191">
        <f>SUMIFS('Transport-DB'!S:S,'Transport-DB'!C:C,"="&amp;'Work DB'!C488,'Transport-DB'!F:F,"="&amp;'Work DB'!$AC$4)</f>
        <v>0</v>
      </c>
      <c r="AD488" s="188">
        <f>SUMIFS('Transport-DB'!S:S,'Transport-DB'!C:C,"="&amp;'Work DB'!C488,'Transport-DB'!F:F,"="&amp;'Work DB'!$AD$4)</f>
        <v>0</v>
      </c>
      <c r="AE488" s="188">
        <f>SUMIFS('Transport-DB'!S:S,'Transport-DB'!C:C,"="&amp;'Work DB'!C488,'Transport-DB'!F:F,"="&amp;'Work DB'!$AE$4)</f>
        <v>0</v>
      </c>
      <c r="AF488" s="188">
        <f>SUMIFS('Transport-DB'!S:S,'Transport-DB'!C:C,"="&amp;'Work DB'!C488,'Transport-DB'!F:F,"="&amp;'Work DB'!$AF$4)</f>
        <v>0</v>
      </c>
      <c r="AG488" s="189"/>
      <c r="AH488" s="230">
        <f>SUMIFS('Transport-DB'!T:T,'Transport-DB'!C:C,"="&amp;'Work DB'!C488)</f>
        <v>0</v>
      </c>
      <c r="AI488" s="32"/>
      <c r="AJ488" s="29"/>
      <c r="AK488" s="30">
        <f>SUMIFS(Civil_DB[بتن],Civil_DB[تاریخ],"="&amp;'Work DB'!C488)</f>
        <v>0</v>
      </c>
      <c r="AL488" s="28"/>
      <c r="AM488" s="29"/>
      <c r="AN488" s="31"/>
      <c r="AO488" s="28"/>
      <c r="AP488" s="29"/>
      <c r="AQ488" s="29"/>
      <c r="AR488" s="30"/>
      <c r="AS488" s="28"/>
      <c r="AT488" s="29"/>
      <c r="AU488" s="30"/>
      <c r="AV488" s="206"/>
      <c r="AW488" s="29"/>
      <c r="AX488" s="29"/>
      <c r="AY488" s="29"/>
      <c r="AZ488" s="29"/>
      <c r="BA488" s="29"/>
      <c r="BB488" s="29"/>
      <c r="BC488" s="30"/>
      <c r="BD488" s="283"/>
      <c r="BE488" s="283"/>
      <c r="BF488" s="283"/>
      <c r="BG488" s="283"/>
      <c r="BH488" s="32"/>
      <c r="BI488" s="56"/>
      <c r="BJ488" s="509"/>
    </row>
    <row r="489" spans="2:62" s="15" customFormat="1" ht="21" x14ac:dyDescent="0.25">
      <c r="B489" s="47"/>
      <c r="C489" s="20">
        <f t="shared" si="71"/>
        <v>45854</v>
      </c>
      <c r="D489" s="190">
        <f>SUMIFS('Transport-DB'!R:R,'Transport-DB'!C:C,"="&amp;'Work DB'!C489,'Transport-DB'!F:F,"="&amp;'Work DB'!$D$4)</f>
        <v>0</v>
      </c>
      <c r="E489" s="191">
        <f>SUMIFS('Transport-DB'!R:R,'Transport-DB'!C:C,"="&amp;'Work DB'!C489,'Transport-DB'!F:F,"="&amp;'Work DB'!$E$4)</f>
        <v>0</v>
      </c>
      <c r="F489" s="191">
        <f>SUMIFS('Transport-DB'!R:R,'Transport-DB'!C:C,"="&amp;'Work DB'!C489,'Transport-DB'!F:F,"="&amp;'Work DB'!$F$4)</f>
        <v>0</v>
      </c>
      <c r="G489" s="191">
        <f>SUMIFS('Transport-DB'!R:R,'Transport-DB'!C:C,"="&amp;'Work DB'!C489,'Transport-DB'!F:F,"="&amp;'Work DB'!$G$4)</f>
        <v>0</v>
      </c>
      <c r="H489" s="188">
        <f>SUMIFS('Transport-DB'!R:R,'Transport-DB'!C:C,"="&amp;'Work DB'!C489,'Transport-DB'!F:F,"="&amp;'Work DB'!$H$4)</f>
        <v>0</v>
      </c>
      <c r="I489" s="191">
        <f>SUMIFS('Transport-DB'!R:R,'Transport-DB'!C:C,"="&amp;'Work DB'!C489,'Transport-DB'!F:F,"="&amp;'Work DB'!$I$4)</f>
        <v>0</v>
      </c>
      <c r="J489" s="483">
        <f>SUMIFS('Transport-DB'!R:R,'Transport-DB'!C:C,"="&amp;'Work DB'!C489,'Transport-DB'!F:F,"="&amp;'Work DB'!$J$4)</f>
        <v>0</v>
      </c>
      <c r="K489" s="190">
        <f>SUMIFS('Transport-DB'!Q:Q,'Transport-DB'!C:C,"="&amp;'Work DB'!C489,'Transport-DB'!F:F,"="&amp;'Work DB'!$K$4)</f>
        <v>0</v>
      </c>
      <c r="L489" s="191">
        <f>SUMIFS('Transport-DB'!Q:Q,'Transport-DB'!C:C,"="&amp;'Work DB'!C489,'Transport-DB'!F:F,"="&amp;'Work DB'!$L$4)</f>
        <v>0</v>
      </c>
      <c r="M489" s="191">
        <f>SUMIFS('Transport-DB'!Q:Q,'Transport-DB'!C:C,"="&amp;'Work DB'!C489,'Transport-DB'!F:F,"="&amp;'Work DB'!$M$4)</f>
        <v>0</v>
      </c>
      <c r="N489" s="191">
        <f>SUMIFS('Transport-DB'!Q:Q,'Transport-DB'!C:C,"="&amp;'Work DB'!C489,'Transport-DB'!F:F,"="&amp;'Work DB'!$N$4)</f>
        <v>0</v>
      </c>
      <c r="O489" s="191">
        <f>SUMIFS('Transport-DB'!Q:Q,'Transport-DB'!C:C,"="&amp;'Work DB'!C489,'Transport-DB'!F:F,"="&amp;'Work DB'!$O$4)</f>
        <v>0</v>
      </c>
      <c r="P489" s="191">
        <f>SUMIFS('Transport-DB'!Q:Q,'Transport-DB'!C:C,"="&amp;'Work DB'!C489,'Transport-DB'!F:F,"="&amp;'Work DB'!$P$4)</f>
        <v>0</v>
      </c>
      <c r="Q489" s="188">
        <f>SUMIFS('Transport-DB'!Q:Q,'Transport-DB'!C:C,"="&amp;'Work DB'!C489,'Transport-DB'!F:F,"="&amp;'Work DB'!$Q$4)</f>
        <v>0</v>
      </c>
      <c r="R489" s="189">
        <f>SUMIFS('Transport-DB'!Q:Q,'Transport-DB'!C:C,"="&amp;'Work DB'!C489,'Transport-DB'!F:F,"="&amp;'Work DB'!$R$4)</f>
        <v>0</v>
      </c>
      <c r="S489" s="190">
        <f t="shared" si="70"/>
        <v>0</v>
      </c>
      <c r="T489" s="191">
        <f t="shared" si="72"/>
        <v>0</v>
      </c>
      <c r="U489" s="191"/>
      <c r="V489" s="191"/>
      <c r="W489" s="191"/>
      <c r="X489" s="191"/>
      <c r="Y489" s="189"/>
      <c r="Z489" s="283"/>
      <c r="AA489" s="190">
        <f>SUMIFS('Transport-DB'!S:S,'Transport-DB'!C:C,"="&amp;'Work DB'!C489,'Transport-DB'!F:F,"="&amp;'Work DB'!$AA$4)</f>
        <v>0</v>
      </c>
      <c r="AB489" s="191">
        <f>SUMIFS('Transport-DB'!S:S,'Transport-DB'!C:C,"="&amp;'Work DB'!C489,'Transport-DB'!F:F,"="&amp;'Work DB'!$AB$4)</f>
        <v>0</v>
      </c>
      <c r="AC489" s="191">
        <f>SUMIFS('Transport-DB'!S:S,'Transport-DB'!C:C,"="&amp;'Work DB'!C489,'Transport-DB'!F:F,"="&amp;'Work DB'!$AC$4)</f>
        <v>0</v>
      </c>
      <c r="AD489" s="188">
        <f>SUMIFS('Transport-DB'!S:S,'Transport-DB'!C:C,"="&amp;'Work DB'!C489,'Transport-DB'!F:F,"="&amp;'Work DB'!$AD$4)</f>
        <v>0</v>
      </c>
      <c r="AE489" s="188">
        <f>SUMIFS('Transport-DB'!S:S,'Transport-DB'!C:C,"="&amp;'Work DB'!C489,'Transport-DB'!F:F,"="&amp;'Work DB'!$AE$4)</f>
        <v>0</v>
      </c>
      <c r="AF489" s="188">
        <f>SUMIFS('Transport-DB'!S:S,'Transport-DB'!C:C,"="&amp;'Work DB'!C489,'Transport-DB'!F:F,"="&amp;'Work DB'!$AF$4)</f>
        <v>0</v>
      </c>
      <c r="AG489" s="189"/>
      <c r="AH489" s="230">
        <f>SUMIFS('Transport-DB'!T:T,'Transport-DB'!C:C,"="&amp;'Work DB'!C489)</f>
        <v>0</v>
      </c>
      <c r="AI489" s="32"/>
      <c r="AJ489" s="29"/>
      <c r="AK489" s="30">
        <f>SUMIFS(Civil_DB[بتن],Civil_DB[تاریخ],"="&amp;'Work DB'!C489)</f>
        <v>0</v>
      </c>
      <c r="AL489" s="28"/>
      <c r="AM489" s="29"/>
      <c r="AN489" s="31"/>
      <c r="AO489" s="28"/>
      <c r="AP489" s="29"/>
      <c r="AQ489" s="29"/>
      <c r="AR489" s="30"/>
      <c r="AS489" s="28"/>
      <c r="AT489" s="29"/>
      <c r="AU489" s="30"/>
      <c r="AV489" s="206"/>
      <c r="AW489" s="29"/>
      <c r="AX489" s="29"/>
      <c r="AY489" s="29"/>
      <c r="AZ489" s="29"/>
      <c r="BA489" s="29"/>
      <c r="BB489" s="29"/>
      <c r="BC489" s="30"/>
      <c r="BD489" s="283"/>
      <c r="BE489" s="283"/>
      <c r="BF489" s="283"/>
      <c r="BG489" s="283"/>
      <c r="BH489" s="32"/>
      <c r="BI489" s="56"/>
      <c r="BJ489" s="509"/>
    </row>
    <row r="490" spans="2:62" s="15" customFormat="1" ht="21" x14ac:dyDescent="0.25">
      <c r="B490" s="47"/>
      <c r="C490" s="20">
        <f t="shared" si="71"/>
        <v>45855</v>
      </c>
      <c r="D490" s="190">
        <f>SUMIFS('Transport-DB'!R:R,'Transport-DB'!C:C,"="&amp;'Work DB'!C490,'Transport-DB'!F:F,"="&amp;'Work DB'!$D$4)</f>
        <v>0</v>
      </c>
      <c r="E490" s="191">
        <f>SUMIFS('Transport-DB'!R:R,'Transport-DB'!C:C,"="&amp;'Work DB'!C490,'Transport-DB'!F:F,"="&amp;'Work DB'!$E$4)</f>
        <v>0</v>
      </c>
      <c r="F490" s="191">
        <f>SUMIFS('Transport-DB'!R:R,'Transport-DB'!C:C,"="&amp;'Work DB'!C490,'Transport-DB'!F:F,"="&amp;'Work DB'!$F$4)</f>
        <v>0</v>
      </c>
      <c r="G490" s="191">
        <f>SUMIFS('Transport-DB'!R:R,'Transport-DB'!C:C,"="&amp;'Work DB'!C490,'Transport-DB'!F:F,"="&amp;'Work DB'!$G$4)</f>
        <v>0</v>
      </c>
      <c r="H490" s="188">
        <f>SUMIFS('Transport-DB'!R:R,'Transport-DB'!C:C,"="&amp;'Work DB'!C490,'Transport-DB'!F:F,"="&amp;'Work DB'!$H$4)</f>
        <v>0</v>
      </c>
      <c r="I490" s="191">
        <f>SUMIFS('Transport-DB'!R:R,'Transport-DB'!C:C,"="&amp;'Work DB'!C490,'Transport-DB'!F:F,"="&amp;'Work DB'!$I$4)</f>
        <v>0</v>
      </c>
      <c r="J490" s="483">
        <f>SUMIFS('Transport-DB'!R:R,'Transport-DB'!C:C,"="&amp;'Work DB'!C490,'Transport-DB'!F:F,"="&amp;'Work DB'!$J$4)</f>
        <v>0</v>
      </c>
      <c r="K490" s="190">
        <f>SUMIFS('Transport-DB'!Q:Q,'Transport-DB'!C:C,"="&amp;'Work DB'!C490,'Transport-DB'!F:F,"="&amp;'Work DB'!$K$4)</f>
        <v>0</v>
      </c>
      <c r="L490" s="191">
        <f>SUMIFS('Transport-DB'!Q:Q,'Transport-DB'!C:C,"="&amp;'Work DB'!C490,'Transport-DB'!F:F,"="&amp;'Work DB'!$L$4)</f>
        <v>0</v>
      </c>
      <c r="M490" s="191">
        <f>SUMIFS('Transport-DB'!Q:Q,'Transport-DB'!C:C,"="&amp;'Work DB'!C490,'Transport-DB'!F:F,"="&amp;'Work DB'!$M$4)</f>
        <v>0</v>
      </c>
      <c r="N490" s="191">
        <f>SUMIFS('Transport-DB'!Q:Q,'Transport-DB'!C:C,"="&amp;'Work DB'!C490,'Transport-DB'!F:F,"="&amp;'Work DB'!$N$4)</f>
        <v>0</v>
      </c>
      <c r="O490" s="191">
        <f>SUMIFS('Transport-DB'!Q:Q,'Transport-DB'!C:C,"="&amp;'Work DB'!C490,'Transport-DB'!F:F,"="&amp;'Work DB'!$O$4)</f>
        <v>0</v>
      </c>
      <c r="P490" s="191">
        <f>SUMIFS('Transport-DB'!Q:Q,'Transport-DB'!C:C,"="&amp;'Work DB'!C490,'Transport-DB'!F:F,"="&amp;'Work DB'!$P$4)</f>
        <v>0</v>
      </c>
      <c r="Q490" s="188">
        <f>SUMIFS('Transport-DB'!Q:Q,'Transport-DB'!C:C,"="&amp;'Work DB'!C490,'Transport-DB'!F:F,"="&amp;'Work DB'!$Q$4)</f>
        <v>0</v>
      </c>
      <c r="R490" s="189">
        <f>SUMIFS('Transport-DB'!Q:Q,'Transport-DB'!C:C,"="&amp;'Work DB'!C490,'Transport-DB'!F:F,"="&amp;'Work DB'!$R$4)</f>
        <v>0</v>
      </c>
      <c r="S490" s="190">
        <f t="shared" si="70"/>
        <v>0</v>
      </c>
      <c r="T490" s="191">
        <f t="shared" si="72"/>
        <v>0</v>
      </c>
      <c r="U490" s="191"/>
      <c r="V490" s="191"/>
      <c r="W490" s="191"/>
      <c r="X490" s="191"/>
      <c r="Y490" s="189"/>
      <c r="Z490" s="283"/>
      <c r="AA490" s="190">
        <f>SUMIFS('Transport-DB'!S:S,'Transport-DB'!C:C,"="&amp;'Work DB'!C490,'Transport-DB'!F:F,"="&amp;'Work DB'!$AA$4)</f>
        <v>0</v>
      </c>
      <c r="AB490" s="191">
        <f>SUMIFS('Transport-DB'!S:S,'Transport-DB'!C:C,"="&amp;'Work DB'!C490,'Transport-DB'!F:F,"="&amp;'Work DB'!$AB$4)</f>
        <v>0</v>
      </c>
      <c r="AC490" s="191">
        <f>SUMIFS('Transport-DB'!S:S,'Transport-DB'!C:C,"="&amp;'Work DB'!C490,'Transport-DB'!F:F,"="&amp;'Work DB'!$AC$4)</f>
        <v>0</v>
      </c>
      <c r="AD490" s="188">
        <f>SUMIFS('Transport-DB'!S:S,'Transport-DB'!C:C,"="&amp;'Work DB'!C490,'Transport-DB'!F:F,"="&amp;'Work DB'!$AD$4)</f>
        <v>0</v>
      </c>
      <c r="AE490" s="188">
        <f>SUMIFS('Transport-DB'!S:S,'Transport-DB'!C:C,"="&amp;'Work DB'!C490,'Transport-DB'!F:F,"="&amp;'Work DB'!$AE$4)</f>
        <v>0</v>
      </c>
      <c r="AF490" s="188">
        <f>SUMIFS('Transport-DB'!S:S,'Transport-DB'!C:C,"="&amp;'Work DB'!C490,'Transport-DB'!F:F,"="&amp;'Work DB'!$AF$4)</f>
        <v>0</v>
      </c>
      <c r="AG490" s="189"/>
      <c r="AH490" s="230">
        <f>SUMIFS('Transport-DB'!T:T,'Transport-DB'!C:C,"="&amp;'Work DB'!C490)</f>
        <v>0</v>
      </c>
      <c r="AI490" s="32"/>
      <c r="AJ490" s="29"/>
      <c r="AK490" s="30">
        <f>SUMIFS(Civil_DB[بتن],Civil_DB[تاریخ],"="&amp;'Work DB'!C490)</f>
        <v>0</v>
      </c>
      <c r="AL490" s="28"/>
      <c r="AM490" s="29"/>
      <c r="AN490" s="31"/>
      <c r="AO490" s="28"/>
      <c r="AP490" s="29"/>
      <c r="AQ490" s="29"/>
      <c r="AR490" s="30"/>
      <c r="AS490" s="28"/>
      <c r="AT490" s="29"/>
      <c r="AU490" s="30"/>
      <c r="AV490" s="206"/>
      <c r="AW490" s="29"/>
      <c r="AX490" s="29"/>
      <c r="AY490" s="29"/>
      <c r="AZ490" s="29"/>
      <c r="BA490" s="29"/>
      <c r="BB490" s="29"/>
      <c r="BC490" s="30"/>
      <c r="BD490" s="283"/>
      <c r="BE490" s="283"/>
      <c r="BF490" s="283"/>
      <c r="BG490" s="283"/>
      <c r="BH490" s="32"/>
      <c r="BI490" s="56"/>
      <c r="BJ490" s="509"/>
    </row>
    <row r="491" spans="2:62" s="15" customFormat="1" ht="21" x14ac:dyDescent="0.25">
      <c r="B491" s="47"/>
      <c r="C491" s="20">
        <f t="shared" si="71"/>
        <v>45856</v>
      </c>
      <c r="D491" s="190">
        <f>SUMIFS('Transport-DB'!R:R,'Transport-DB'!C:C,"="&amp;'Work DB'!C491,'Transport-DB'!F:F,"="&amp;'Work DB'!$D$4)</f>
        <v>0</v>
      </c>
      <c r="E491" s="191">
        <f>SUMIFS('Transport-DB'!R:R,'Transport-DB'!C:C,"="&amp;'Work DB'!C491,'Transport-DB'!F:F,"="&amp;'Work DB'!$E$4)</f>
        <v>0</v>
      </c>
      <c r="F491" s="191">
        <f>SUMIFS('Transport-DB'!R:R,'Transport-DB'!C:C,"="&amp;'Work DB'!C491,'Transport-DB'!F:F,"="&amp;'Work DB'!$F$4)</f>
        <v>0</v>
      </c>
      <c r="G491" s="191">
        <f>SUMIFS('Transport-DB'!R:R,'Transport-DB'!C:C,"="&amp;'Work DB'!C491,'Transport-DB'!F:F,"="&amp;'Work DB'!$G$4)</f>
        <v>0</v>
      </c>
      <c r="H491" s="188">
        <f>SUMIFS('Transport-DB'!R:R,'Transport-DB'!C:C,"="&amp;'Work DB'!C491,'Transport-DB'!F:F,"="&amp;'Work DB'!$H$4)</f>
        <v>0</v>
      </c>
      <c r="I491" s="191">
        <f>SUMIFS('Transport-DB'!R:R,'Transport-DB'!C:C,"="&amp;'Work DB'!C491,'Transport-DB'!F:F,"="&amp;'Work DB'!$I$4)</f>
        <v>0</v>
      </c>
      <c r="J491" s="483">
        <f>SUMIFS('Transport-DB'!R:R,'Transport-DB'!C:C,"="&amp;'Work DB'!C491,'Transport-DB'!F:F,"="&amp;'Work DB'!$J$4)</f>
        <v>0</v>
      </c>
      <c r="K491" s="190">
        <f>SUMIFS('Transport-DB'!Q:Q,'Transport-DB'!C:C,"="&amp;'Work DB'!C491,'Transport-DB'!F:F,"="&amp;'Work DB'!$K$4)</f>
        <v>0</v>
      </c>
      <c r="L491" s="191">
        <f>SUMIFS('Transport-DB'!Q:Q,'Transport-DB'!C:C,"="&amp;'Work DB'!C491,'Transport-DB'!F:F,"="&amp;'Work DB'!$L$4)</f>
        <v>0</v>
      </c>
      <c r="M491" s="191">
        <f>SUMIFS('Transport-DB'!Q:Q,'Transport-DB'!C:C,"="&amp;'Work DB'!C491,'Transport-DB'!F:F,"="&amp;'Work DB'!$M$4)</f>
        <v>0</v>
      </c>
      <c r="N491" s="191">
        <f>SUMIFS('Transport-DB'!Q:Q,'Transport-DB'!C:C,"="&amp;'Work DB'!C491,'Transport-DB'!F:F,"="&amp;'Work DB'!$N$4)</f>
        <v>0</v>
      </c>
      <c r="O491" s="191">
        <f>SUMIFS('Transport-DB'!Q:Q,'Transport-DB'!C:C,"="&amp;'Work DB'!C491,'Transport-DB'!F:F,"="&amp;'Work DB'!$O$4)</f>
        <v>0</v>
      </c>
      <c r="P491" s="191">
        <f>SUMIFS('Transport-DB'!Q:Q,'Transport-DB'!C:C,"="&amp;'Work DB'!C491,'Transport-DB'!F:F,"="&amp;'Work DB'!$P$4)</f>
        <v>0</v>
      </c>
      <c r="Q491" s="188">
        <f>SUMIFS('Transport-DB'!Q:Q,'Transport-DB'!C:C,"="&amp;'Work DB'!C491,'Transport-DB'!F:F,"="&amp;'Work DB'!$Q$4)</f>
        <v>0</v>
      </c>
      <c r="R491" s="189">
        <f>SUMIFS('Transport-DB'!Q:Q,'Transport-DB'!C:C,"="&amp;'Work DB'!C491,'Transport-DB'!F:F,"="&amp;'Work DB'!$R$4)</f>
        <v>0</v>
      </c>
      <c r="S491" s="190">
        <f t="shared" si="70"/>
        <v>0</v>
      </c>
      <c r="T491" s="191">
        <f t="shared" si="72"/>
        <v>0</v>
      </c>
      <c r="U491" s="191"/>
      <c r="V491" s="191"/>
      <c r="W491" s="191"/>
      <c r="X491" s="191"/>
      <c r="Y491" s="189"/>
      <c r="Z491" s="283"/>
      <c r="AA491" s="190">
        <f>SUMIFS('Transport-DB'!S:S,'Transport-DB'!C:C,"="&amp;'Work DB'!C491,'Transport-DB'!F:F,"="&amp;'Work DB'!$AA$4)</f>
        <v>0</v>
      </c>
      <c r="AB491" s="191">
        <f>SUMIFS('Transport-DB'!S:S,'Transport-DB'!C:C,"="&amp;'Work DB'!C491,'Transport-DB'!F:F,"="&amp;'Work DB'!$AB$4)</f>
        <v>0</v>
      </c>
      <c r="AC491" s="191">
        <f>SUMIFS('Transport-DB'!S:S,'Transport-DB'!C:C,"="&amp;'Work DB'!C491,'Transport-DB'!F:F,"="&amp;'Work DB'!$AC$4)</f>
        <v>0</v>
      </c>
      <c r="AD491" s="188">
        <f>SUMIFS('Transport-DB'!S:S,'Transport-DB'!C:C,"="&amp;'Work DB'!C491,'Transport-DB'!F:F,"="&amp;'Work DB'!$AD$4)</f>
        <v>0</v>
      </c>
      <c r="AE491" s="188">
        <f>SUMIFS('Transport-DB'!S:S,'Transport-DB'!C:C,"="&amp;'Work DB'!C491,'Transport-DB'!F:F,"="&amp;'Work DB'!$AE$4)</f>
        <v>0</v>
      </c>
      <c r="AF491" s="188">
        <f>SUMIFS('Transport-DB'!S:S,'Transport-DB'!C:C,"="&amp;'Work DB'!C491,'Transport-DB'!F:F,"="&amp;'Work DB'!$AF$4)</f>
        <v>0</v>
      </c>
      <c r="AG491" s="189"/>
      <c r="AH491" s="230">
        <f>SUMIFS('Transport-DB'!T:T,'Transport-DB'!C:C,"="&amp;'Work DB'!C491)</f>
        <v>0</v>
      </c>
      <c r="AI491" s="32"/>
      <c r="AJ491" s="29"/>
      <c r="AK491" s="30">
        <f>SUMIFS(Civil_DB[بتن],Civil_DB[تاریخ],"="&amp;'Work DB'!C491)</f>
        <v>0</v>
      </c>
      <c r="AL491" s="28"/>
      <c r="AM491" s="29"/>
      <c r="AN491" s="31"/>
      <c r="AO491" s="28"/>
      <c r="AP491" s="29"/>
      <c r="AQ491" s="29"/>
      <c r="AR491" s="30"/>
      <c r="AS491" s="28"/>
      <c r="AT491" s="29"/>
      <c r="AU491" s="30"/>
      <c r="AV491" s="206"/>
      <c r="AW491" s="29"/>
      <c r="AX491" s="29"/>
      <c r="AY491" s="29"/>
      <c r="AZ491" s="29"/>
      <c r="BA491" s="29"/>
      <c r="BB491" s="29"/>
      <c r="BC491" s="30"/>
      <c r="BD491" s="283"/>
      <c r="BE491" s="283"/>
      <c r="BF491" s="283"/>
      <c r="BG491" s="283"/>
      <c r="BH491" s="32"/>
      <c r="BI491" s="56"/>
      <c r="BJ491" s="509"/>
    </row>
    <row r="492" spans="2:62" s="15" customFormat="1" ht="21" x14ac:dyDescent="0.25">
      <c r="B492" s="47"/>
      <c r="C492" s="20">
        <f t="shared" si="71"/>
        <v>45857</v>
      </c>
      <c r="D492" s="190">
        <f>SUMIFS('Transport-DB'!R:R,'Transport-DB'!C:C,"="&amp;'Work DB'!C492,'Transport-DB'!F:F,"="&amp;'Work DB'!$D$4)</f>
        <v>0</v>
      </c>
      <c r="E492" s="191">
        <f>SUMIFS('Transport-DB'!R:R,'Transport-DB'!C:C,"="&amp;'Work DB'!C492,'Transport-DB'!F:F,"="&amp;'Work DB'!$E$4)</f>
        <v>0</v>
      </c>
      <c r="F492" s="191">
        <f>SUMIFS('Transport-DB'!R:R,'Transport-DB'!C:C,"="&amp;'Work DB'!C492,'Transport-DB'!F:F,"="&amp;'Work DB'!$F$4)</f>
        <v>0</v>
      </c>
      <c r="G492" s="191">
        <f>SUMIFS('Transport-DB'!R:R,'Transport-DB'!C:C,"="&amp;'Work DB'!C492,'Transport-DB'!F:F,"="&amp;'Work DB'!$G$4)</f>
        <v>0</v>
      </c>
      <c r="H492" s="188">
        <f>SUMIFS('Transport-DB'!R:R,'Transport-DB'!C:C,"="&amp;'Work DB'!C492,'Transport-DB'!F:F,"="&amp;'Work DB'!$H$4)</f>
        <v>0</v>
      </c>
      <c r="I492" s="191">
        <f>SUMIFS('Transport-DB'!R:R,'Transport-DB'!C:C,"="&amp;'Work DB'!C492,'Transport-DB'!F:F,"="&amp;'Work DB'!$I$4)</f>
        <v>0</v>
      </c>
      <c r="J492" s="483">
        <f>SUMIFS('Transport-DB'!R:R,'Transport-DB'!C:C,"="&amp;'Work DB'!C492,'Transport-DB'!F:F,"="&amp;'Work DB'!$J$4)</f>
        <v>0</v>
      </c>
      <c r="K492" s="190">
        <f>SUMIFS('Transport-DB'!Q:Q,'Transport-DB'!C:C,"="&amp;'Work DB'!C492,'Transport-DB'!F:F,"="&amp;'Work DB'!$K$4)</f>
        <v>0</v>
      </c>
      <c r="L492" s="191">
        <f>SUMIFS('Transport-DB'!Q:Q,'Transport-DB'!C:C,"="&amp;'Work DB'!C492,'Transport-DB'!F:F,"="&amp;'Work DB'!$L$4)</f>
        <v>0</v>
      </c>
      <c r="M492" s="191">
        <f>SUMIFS('Transport-DB'!Q:Q,'Transport-DB'!C:C,"="&amp;'Work DB'!C492,'Transport-DB'!F:F,"="&amp;'Work DB'!$M$4)</f>
        <v>0</v>
      </c>
      <c r="N492" s="191">
        <f>SUMIFS('Transport-DB'!Q:Q,'Transport-DB'!C:C,"="&amp;'Work DB'!C492,'Transport-DB'!F:F,"="&amp;'Work DB'!$N$4)</f>
        <v>0</v>
      </c>
      <c r="O492" s="191">
        <f>SUMIFS('Transport-DB'!Q:Q,'Transport-DB'!C:C,"="&amp;'Work DB'!C492,'Transport-DB'!F:F,"="&amp;'Work DB'!$O$4)</f>
        <v>0</v>
      </c>
      <c r="P492" s="191">
        <f>SUMIFS('Transport-DB'!Q:Q,'Transport-DB'!C:C,"="&amp;'Work DB'!C492,'Transport-DB'!F:F,"="&amp;'Work DB'!$P$4)</f>
        <v>0</v>
      </c>
      <c r="Q492" s="188">
        <f>SUMIFS('Transport-DB'!Q:Q,'Transport-DB'!C:C,"="&amp;'Work DB'!C492,'Transport-DB'!F:F,"="&amp;'Work DB'!$Q$4)</f>
        <v>0</v>
      </c>
      <c r="R492" s="189">
        <f>SUMIFS('Transport-DB'!Q:Q,'Transport-DB'!C:C,"="&amp;'Work DB'!C492,'Transport-DB'!F:F,"="&amp;'Work DB'!$R$4)</f>
        <v>0</v>
      </c>
      <c r="S492" s="190">
        <f t="shared" si="70"/>
        <v>0</v>
      </c>
      <c r="T492" s="191">
        <f t="shared" si="72"/>
        <v>0</v>
      </c>
      <c r="U492" s="191"/>
      <c r="V492" s="191"/>
      <c r="W492" s="191"/>
      <c r="X492" s="191"/>
      <c r="Y492" s="189"/>
      <c r="Z492" s="283"/>
      <c r="AA492" s="190">
        <f>SUMIFS('Transport-DB'!S:S,'Transport-DB'!C:C,"="&amp;'Work DB'!C492,'Transport-DB'!F:F,"="&amp;'Work DB'!$AA$4)</f>
        <v>0</v>
      </c>
      <c r="AB492" s="191">
        <f>SUMIFS('Transport-DB'!S:S,'Transport-DB'!C:C,"="&amp;'Work DB'!C492,'Transport-DB'!F:F,"="&amp;'Work DB'!$AB$4)</f>
        <v>0</v>
      </c>
      <c r="AC492" s="191">
        <f>SUMIFS('Transport-DB'!S:S,'Transport-DB'!C:C,"="&amp;'Work DB'!C492,'Transport-DB'!F:F,"="&amp;'Work DB'!$AC$4)</f>
        <v>0</v>
      </c>
      <c r="AD492" s="188">
        <f>SUMIFS('Transport-DB'!S:S,'Transport-DB'!C:C,"="&amp;'Work DB'!C492,'Transport-DB'!F:F,"="&amp;'Work DB'!$AD$4)</f>
        <v>0</v>
      </c>
      <c r="AE492" s="188">
        <f>SUMIFS('Transport-DB'!S:S,'Transport-DB'!C:C,"="&amp;'Work DB'!C492,'Transport-DB'!F:F,"="&amp;'Work DB'!$AE$4)</f>
        <v>0</v>
      </c>
      <c r="AF492" s="188">
        <f>SUMIFS('Transport-DB'!S:S,'Transport-DB'!C:C,"="&amp;'Work DB'!C492,'Transport-DB'!F:F,"="&amp;'Work DB'!$AF$4)</f>
        <v>0</v>
      </c>
      <c r="AG492" s="189"/>
      <c r="AH492" s="230">
        <f>SUMIFS('Transport-DB'!T:T,'Transport-DB'!C:C,"="&amp;'Work DB'!C492)</f>
        <v>0</v>
      </c>
      <c r="AI492" s="32"/>
      <c r="AJ492" s="29"/>
      <c r="AK492" s="30">
        <f>SUMIFS(Civil_DB[بتن],Civil_DB[تاریخ],"="&amp;'Work DB'!C492)</f>
        <v>0</v>
      </c>
      <c r="AL492" s="28"/>
      <c r="AM492" s="29"/>
      <c r="AN492" s="31"/>
      <c r="AO492" s="28"/>
      <c r="AP492" s="29"/>
      <c r="AQ492" s="29"/>
      <c r="AR492" s="30"/>
      <c r="AS492" s="28"/>
      <c r="AT492" s="29"/>
      <c r="AU492" s="30"/>
      <c r="AV492" s="206"/>
      <c r="AW492" s="29"/>
      <c r="AX492" s="29"/>
      <c r="AY492" s="29"/>
      <c r="AZ492" s="29"/>
      <c r="BA492" s="29"/>
      <c r="BB492" s="29"/>
      <c r="BC492" s="30"/>
      <c r="BD492" s="283"/>
      <c r="BE492" s="283"/>
      <c r="BF492" s="283"/>
      <c r="BG492" s="283"/>
      <c r="BH492" s="32"/>
      <c r="BI492" s="56"/>
      <c r="BJ492" s="509"/>
    </row>
    <row r="493" spans="2:62" s="15" customFormat="1" ht="21" x14ac:dyDescent="0.25">
      <c r="B493" s="47"/>
      <c r="C493" s="20">
        <f t="shared" si="71"/>
        <v>45858</v>
      </c>
      <c r="D493" s="190">
        <f>SUMIFS('Transport-DB'!R:R,'Transport-DB'!C:C,"="&amp;'Work DB'!C493,'Transport-DB'!F:F,"="&amp;'Work DB'!$D$4)</f>
        <v>0</v>
      </c>
      <c r="E493" s="191">
        <f>SUMIFS('Transport-DB'!R:R,'Transport-DB'!C:C,"="&amp;'Work DB'!C493,'Transport-DB'!F:F,"="&amp;'Work DB'!$E$4)</f>
        <v>0</v>
      </c>
      <c r="F493" s="191">
        <f>SUMIFS('Transport-DB'!R:R,'Transport-DB'!C:C,"="&amp;'Work DB'!C493,'Transport-DB'!F:F,"="&amp;'Work DB'!$F$4)</f>
        <v>0</v>
      </c>
      <c r="G493" s="191">
        <f>SUMIFS('Transport-DB'!R:R,'Transport-DB'!C:C,"="&amp;'Work DB'!C493,'Transport-DB'!F:F,"="&amp;'Work DB'!$G$4)</f>
        <v>0</v>
      </c>
      <c r="H493" s="188">
        <f>SUMIFS('Transport-DB'!R:R,'Transport-DB'!C:C,"="&amp;'Work DB'!C493,'Transport-DB'!F:F,"="&amp;'Work DB'!$H$4)</f>
        <v>0</v>
      </c>
      <c r="I493" s="191">
        <f>SUMIFS('Transport-DB'!R:R,'Transport-DB'!C:C,"="&amp;'Work DB'!C493,'Transport-DB'!F:F,"="&amp;'Work DB'!$I$4)</f>
        <v>0</v>
      </c>
      <c r="J493" s="483">
        <f>SUMIFS('Transport-DB'!R:R,'Transport-DB'!C:C,"="&amp;'Work DB'!C493,'Transport-DB'!F:F,"="&amp;'Work DB'!$J$4)</f>
        <v>0</v>
      </c>
      <c r="K493" s="190">
        <f>SUMIFS('Transport-DB'!Q:Q,'Transport-DB'!C:C,"="&amp;'Work DB'!C493,'Transport-DB'!F:F,"="&amp;'Work DB'!$K$4)</f>
        <v>0</v>
      </c>
      <c r="L493" s="191">
        <f>SUMIFS('Transport-DB'!Q:Q,'Transport-DB'!C:C,"="&amp;'Work DB'!C493,'Transport-DB'!F:F,"="&amp;'Work DB'!$L$4)</f>
        <v>0</v>
      </c>
      <c r="M493" s="191">
        <f>SUMIFS('Transport-DB'!Q:Q,'Transport-DB'!C:C,"="&amp;'Work DB'!C493,'Transport-DB'!F:F,"="&amp;'Work DB'!$M$4)</f>
        <v>0</v>
      </c>
      <c r="N493" s="191">
        <f>SUMIFS('Transport-DB'!Q:Q,'Transport-DB'!C:C,"="&amp;'Work DB'!C493,'Transport-DB'!F:F,"="&amp;'Work DB'!$N$4)</f>
        <v>0</v>
      </c>
      <c r="O493" s="191">
        <f>SUMIFS('Transport-DB'!Q:Q,'Transport-DB'!C:C,"="&amp;'Work DB'!C493,'Transport-DB'!F:F,"="&amp;'Work DB'!$O$4)</f>
        <v>0</v>
      </c>
      <c r="P493" s="191">
        <f>SUMIFS('Transport-DB'!Q:Q,'Transport-DB'!C:C,"="&amp;'Work DB'!C493,'Transport-DB'!F:F,"="&amp;'Work DB'!$P$4)</f>
        <v>0</v>
      </c>
      <c r="Q493" s="188">
        <f>SUMIFS('Transport-DB'!Q:Q,'Transport-DB'!C:C,"="&amp;'Work DB'!C493,'Transport-DB'!F:F,"="&amp;'Work DB'!$Q$4)</f>
        <v>0</v>
      </c>
      <c r="R493" s="189">
        <f>SUMIFS('Transport-DB'!Q:Q,'Transport-DB'!C:C,"="&amp;'Work DB'!C493,'Transport-DB'!F:F,"="&amp;'Work DB'!$R$4)</f>
        <v>0</v>
      </c>
      <c r="S493" s="190">
        <f t="shared" si="70"/>
        <v>0</v>
      </c>
      <c r="T493" s="191">
        <f t="shared" si="72"/>
        <v>0</v>
      </c>
      <c r="U493" s="191"/>
      <c r="V493" s="191"/>
      <c r="W493" s="191"/>
      <c r="X493" s="191"/>
      <c r="Y493" s="189"/>
      <c r="Z493" s="283"/>
      <c r="AA493" s="190">
        <f>SUMIFS('Transport-DB'!S:S,'Transport-DB'!C:C,"="&amp;'Work DB'!C493,'Transport-DB'!F:F,"="&amp;'Work DB'!$AA$4)</f>
        <v>0</v>
      </c>
      <c r="AB493" s="191">
        <f>SUMIFS('Transport-DB'!S:S,'Transport-DB'!C:C,"="&amp;'Work DB'!C493,'Transport-DB'!F:F,"="&amp;'Work DB'!$AB$4)</f>
        <v>0</v>
      </c>
      <c r="AC493" s="191">
        <f>SUMIFS('Transport-DB'!S:S,'Transport-DB'!C:C,"="&amp;'Work DB'!C493,'Transport-DB'!F:F,"="&amp;'Work DB'!$AC$4)</f>
        <v>0</v>
      </c>
      <c r="AD493" s="188">
        <f>SUMIFS('Transport-DB'!S:S,'Transport-DB'!C:C,"="&amp;'Work DB'!C493,'Transport-DB'!F:F,"="&amp;'Work DB'!$AD$4)</f>
        <v>0</v>
      </c>
      <c r="AE493" s="188">
        <f>SUMIFS('Transport-DB'!S:S,'Transport-DB'!C:C,"="&amp;'Work DB'!C493,'Transport-DB'!F:F,"="&amp;'Work DB'!$AE$4)</f>
        <v>0</v>
      </c>
      <c r="AF493" s="188">
        <f>SUMIFS('Transport-DB'!S:S,'Transport-DB'!C:C,"="&amp;'Work DB'!C493,'Transport-DB'!F:F,"="&amp;'Work DB'!$AF$4)</f>
        <v>0</v>
      </c>
      <c r="AG493" s="189"/>
      <c r="AH493" s="230">
        <f>SUMIFS('Transport-DB'!T:T,'Transport-DB'!C:C,"="&amp;'Work DB'!C493)</f>
        <v>0</v>
      </c>
      <c r="AI493" s="32"/>
      <c r="AJ493" s="29"/>
      <c r="AK493" s="30">
        <f>SUMIFS(Civil_DB[بتن],Civil_DB[تاریخ],"="&amp;'Work DB'!C493)</f>
        <v>0</v>
      </c>
      <c r="AL493" s="28"/>
      <c r="AM493" s="29"/>
      <c r="AN493" s="31"/>
      <c r="AO493" s="28"/>
      <c r="AP493" s="29"/>
      <c r="AQ493" s="29"/>
      <c r="AR493" s="30"/>
      <c r="AS493" s="28"/>
      <c r="AT493" s="29"/>
      <c r="AU493" s="30"/>
      <c r="AV493" s="206"/>
      <c r="AW493" s="29"/>
      <c r="AX493" s="29"/>
      <c r="AY493" s="29"/>
      <c r="AZ493" s="29"/>
      <c r="BA493" s="29"/>
      <c r="BB493" s="29"/>
      <c r="BC493" s="30"/>
      <c r="BD493" s="283"/>
      <c r="BE493" s="283"/>
      <c r="BF493" s="283"/>
      <c r="BG493" s="283"/>
      <c r="BH493" s="32"/>
      <c r="BI493" s="56"/>
      <c r="BJ493" s="509"/>
    </row>
    <row r="494" spans="2:62" s="15" customFormat="1" ht="21" x14ac:dyDescent="0.25">
      <c r="B494" s="47"/>
      <c r="C494" s="20">
        <f t="shared" si="71"/>
        <v>45859</v>
      </c>
      <c r="D494" s="190">
        <f>SUMIFS('Transport-DB'!R:R,'Transport-DB'!C:C,"="&amp;'Work DB'!C494,'Transport-DB'!F:F,"="&amp;'Work DB'!$D$4)</f>
        <v>0</v>
      </c>
      <c r="E494" s="191">
        <f>SUMIFS('Transport-DB'!R:R,'Transport-DB'!C:C,"="&amp;'Work DB'!C494,'Transport-DB'!F:F,"="&amp;'Work DB'!$E$4)</f>
        <v>0</v>
      </c>
      <c r="F494" s="191">
        <f>SUMIFS('Transport-DB'!R:R,'Transport-DB'!C:C,"="&amp;'Work DB'!C494,'Transport-DB'!F:F,"="&amp;'Work DB'!$F$4)</f>
        <v>0</v>
      </c>
      <c r="G494" s="191">
        <f>SUMIFS('Transport-DB'!R:R,'Transport-DB'!C:C,"="&amp;'Work DB'!C494,'Transport-DB'!F:F,"="&amp;'Work DB'!$G$4)</f>
        <v>0</v>
      </c>
      <c r="H494" s="188">
        <f>SUMIFS('Transport-DB'!R:R,'Transport-DB'!C:C,"="&amp;'Work DB'!C494,'Transport-DB'!F:F,"="&amp;'Work DB'!$H$4)</f>
        <v>0</v>
      </c>
      <c r="I494" s="191">
        <f>SUMIFS('Transport-DB'!R:R,'Transport-DB'!C:C,"="&amp;'Work DB'!C494,'Transport-DB'!F:F,"="&amp;'Work DB'!$I$4)</f>
        <v>0</v>
      </c>
      <c r="J494" s="483">
        <f>SUMIFS('Transport-DB'!R:R,'Transport-DB'!C:C,"="&amp;'Work DB'!C494,'Transport-DB'!F:F,"="&amp;'Work DB'!$J$4)</f>
        <v>0</v>
      </c>
      <c r="K494" s="190">
        <f>SUMIFS('Transport-DB'!Q:Q,'Transport-DB'!C:C,"="&amp;'Work DB'!C494,'Transport-DB'!F:F,"="&amp;'Work DB'!$K$4)</f>
        <v>0</v>
      </c>
      <c r="L494" s="191">
        <f>SUMIFS('Transport-DB'!Q:Q,'Transport-DB'!C:C,"="&amp;'Work DB'!C494,'Transport-DB'!F:F,"="&amp;'Work DB'!$L$4)</f>
        <v>0</v>
      </c>
      <c r="M494" s="191">
        <f>SUMIFS('Transport-DB'!Q:Q,'Transport-DB'!C:C,"="&amp;'Work DB'!C494,'Transport-DB'!F:F,"="&amp;'Work DB'!$M$4)</f>
        <v>0</v>
      </c>
      <c r="N494" s="191">
        <f>SUMIFS('Transport-DB'!Q:Q,'Transport-DB'!C:C,"="&amp;'Work DB'!C494,'Transport-DB'!F:F,"="&amp;'Work DB'!$N$4)</f>
        <v>0</v>
      </c>
      <c r="O494" s="191">
        <f>SUMIFS('Transport-DB'!Q:Q,'Transport-DB'!C:C,"="&amp;'Work DB'!C494,'Transport-DB'!F:F,"="&amp;'Work DB'!$O$4)</f>
        <v>0</v>
      </c>
      <c r="P494" s="191">
        <f>SUMIFS('Transport-DB'!Q:Q,'Transport-DB'!C:C,"="&amp;'Work DB'!C494,'Transport-DB'!F:F,"="&amp;'Work DB'!$P$4)</f>
        <v>0</v>
      </c>
      <c r="Q494" s="188">
        <f>SUMIFS('Transport-DB'!Q:Q,'Transport-DB'!C:C,"="&amp;'Work DB'!C494,'Transport-DB'!F:F,"="&amp;'Work DB'!$Q$4)</f>
        <v>0</v>
      </c>
      <c r="R494" s="189">
        <f>SUMIFS('Transport-DB'!Q:Q,'Transport-DB'!C:C,"="&amp;'Work DB'!C494,'Transport-DB'!F:F,"="&amp;'Work DB'!$R$4)</f>
        <v>0</v>
      </c>
      <c r="S494" s="190">
        <f t="shared" si="70"/>
        <v>0</v>
      </c>
      <c r="T494" s="191">
        <f t="shared" si="72"/>
        <v>0</v>
      </c>
      <c r="U494" s="191"/>
      <c r="V494" s="191"/>
      <c r="W494" s="191"/>
      <c r="X494" s="191"/>
      <c r="Y494" s="189"/>
      <c r="Z494" s="283"/>
      <c r="AA494" s="190">
        <f>SUMIFS('Transport-DB'!S:S,'Transport-DB'!C:C,"="&amp;'Work DB'!C494,'Transport-DB'!F:F,"="&amp;'Work DB'!$AA$4)</f>
        <v>0</v>
      </c>
      <c r="AB494" s="191">
        <f>SUMIFS('Transport-DB'!S:S,'Transport-DB'!C:C,"="&amp;'Work DB'!C494,'Transport-DB'!F:F,"="&amp;'Work DB'!$AB$4)</f>
        <v>0</v>
      </c>
      <c r="AC494" s="191">
        <f>SUMIFS('Transport-DB'!S:S,'Transport-DB'!C:C,"="&amp;'Work DB'!C494,'Transport-DB'!F:F,"="&amp;'Work DB'!$AC$4)</f>
        <v>0</v>
      </c>
      <c r="AD494" s="188">
        <f>SUMIFS('Transport-DB'!S:S,'Transport-DB'!C:C,"="&amp;'Work DB'!C494,'Transport-DB'!F:F,"="&amp;'Work DB'!$AD$4)</f>
        <v>0</v>
      </c>
      <c r="AE494" s="188">
        <f>SUMIFS('Transport-DB'!S:S,'Transport-DB'!C:C,"="&amp;'Work DB'!C494,'Transport-DB'!F:F,"="&amp;'Work DB'!$AE$4)</f>
        <v>0</v>
      </c>
      <c r="AF494" s="188">
        <f>SUMIFS('Transport-DB'!S:S,'Transport-DB'!C:C,"="&amp;'Work DB'!C494,'Transport-DB'!F:F,"="&amp;'Work DB'!$AF$4)</f>
        <v>0</v>
      </c>
      <c r="AG494" s="189"/>
      <c r="AH494" s="230">
        <f>SUMIFS('Transport-DB'!T:T,'Transport-DB'!C:C,"="&amp;'Work DB'!C494)</f>
        <v>0</v>
      </c>
      <c r="AI494" s="32"/>
      <c r="AJ494" s="29"/>
      <c r="AK494" s="30">
        <f>SUMIFS(Civil_DB[بتن],Civil_DB[تاریخ],"="&amp;'Work DB'!C494)</f>
        <v>0</v>
      </c>
      <c r="AL494" s="28"/>
      <c r="AM494" s="29"/>
      <c r="AN494" s="31"/>
      <c r="AO494" s="28"/>
      <c r="AP494" s="29"/>
      <c r="AQ494" s="29"/>
      <c r="AR494" s="30"/>
      <c r="AS494" s="28"/>
      <c r="AT494" s="29"/>
      <c r="AU494" s="30"/>
      <c r="AV494" s="206"/>
      <c r="AW494" s="29"/>
      <c r="AX494" s="29"/>
      <c r="AY494" s="29"/>
      <c r="AZ494" s="29"/>
      <c r="BA494" s="29"/>
      <c r="BB494" s="29"/>
      <c r="BC494" s="30"/>
      <c r="BD494" s="283"/>
      <c r="BE494" s="283"/>
      <c r="BF494" s="283"/>
      <c r="BG494" s="283"/>
      <c r="BH494" s="32"/>
      <c r="BI494" s="56"/>
      <c r="BJ494" s="509"/>
    </row>
    <row r="495" spans="2:62" s="15" customFormat="1" ht="21" x14ac:dyDescent="0.25">
      <c r="B495" s="47"/>
      <c r="C495" s="20">
        <f t="shared" si="71"/>
        <v>45860</v>
      </c>
      <c r="D495" s="190">
        <f>SUMIFS('Transport-DB'!R:R,'Transport-DB'!C:C,"="&amp;'Work DB'!C495,'Transport-DB'!F:F,"="&amp;'Work DB'!$D$4)</f>
        <v>0</v>
      </c>
      <c r="E495" s="191">
        <f>SUMIFS('Transport-DB'!R:R,'Transport-DB'!C:C,"="&amp;'Work DB'!C495,'Transport-DB'!F:F,"="&amp;'Work DB'!$E$4)</f>
        <v>0</v>
      </c>
      <c r="F495" s="191">
        <f>SUMIFS('Transport-DB'!R:R,'Transport-DB'!C:C,"="&amp;'Work DB'!C495,'Transport-DB'!F:F,"="&amp;'Work DB'!$F$4)</f>
        <v>0</v>
      </c>
      <c r="G495" s="191">
        <f>SUMIFS('Transport-DB'!R:R,'Transport-DB'!C:C,"="&amp;'Work DB'!C495,'Transport-DB'!F:F,"="&amp;'Work DB'!$G$4)</f>
        <v>0</v>
      </c>
      <c r="H495" s="188">
        <f>SUMIFS('Transport-DB'!R:R,'Transport-DB'!C:C,"="&amp;'Work DB'!C495,'Transport-DB'!F:F,"="&amp;'Work DB'!$H$4)</f>
        <v>0</v>
      </c>
      <c r="I495" s="191">
        <f>SUMIFS('Transport-DB'!R:R,'Transport-DB'!C:C,"="&amp;'Work DB'!C495,'Transport-DB'!F:F,"="&amp;'Work DB'!$I$4)</f>
        <v>0</v>
      </c>
      <c r="J495" s="483">
        <f>SUMIFS('Transport-DB'!R:R,'Transport-DB'!C:C,"="&amp;'Work DB'!C495,'Transport-DB'!F:F,"="&amp;'Work DB'!$J$4)</f>
        <v>0</v>
      </c>
      <c r="K495" s="190">
        <f>SUMIFS('Transport-DB'!Q:Q,'Transport-DB'!C:C,"="&amp;'Work DB'!C495,'Transport-DB'!F:F,"="&amp;'Work DB'!$K$4)</f>
        <v>0</v>
      </c>
      <c r="L495" s="191">
        <f>SUMIFS('Transport-DB'!Q:Q,'Transport-DB'!C:C,"="&amp;'Work DB'!C495,'Transport-DB'!F:F,"="&amp;'Work DB'!$L$4)</f>
        <v>0</v>
      </c>
      <c r="M495" s="191">
        <f>SUMIFS('Transport-DB'!Q:Q,'Transport-DB'!C:C,"="&amp;'Work DB'!C495,'Transport-DB'!F:F,"="&amp;'Work DB'!$M$4)</f>
        <v>0</v>
      </c>
      <c r="N495" s="191">
        <f>SUMIFS('Transport-DB'!Q:Q,'Transport-DB'!C:C,"="&amp;'Work DB'!C495,'Transport-DB'!F:F,"="&amp;'Work DB'!$N$4)</f>
        <v>0</v>
      </c>
      <c r="O495" s="191">
        <f>SUMIFS('Transport-DB'!Q:Q,'Transport-DB'!C:C,"="&amp;'Work DB'!C495,'Transport-DB'!F:F,"="&amp;'Work DB'!$O$4)</f>
        <v>0</v>
      </c>
      <c r="P495" s="191">
        <f>SUMIFS('Transport-DB'!Q:Q,'Transport-DB'!C:C,"="&amp;'Work DB'!C495,'Transport-DB'!F:F,"="&amp;'Work DB'!$P$4)</f>
        <v>0</v>
      </c>
      <c r="Q495" s="188">
        <f>SUMIFS('Transport-DB'!Q:Q,'Transport-DB'!C:C,"="&amp;'Work DB'!C495,'Transport-DB'!F:F,"="&amp;'Work DB'!$Q$4)</f>
        <v>0</v>
      </c>
      <c r="R495" s="189">
        <f>SUMIFS('Transport-DB'!Q:Q,'Transport-DB'!C:C,"="&amp;'Work DB'!C495,'Transport-DB'!F:F,"="&amp;'Work DB'!$R$4)</f>
        <v>0</v>
      </c>
      <c r="S495" s="190">
        <f t="shared" si="70"/>
        <v>0</v>
      </c>
      <c r="T495" s="191">
        <f t="shared" si="72"/>
        <v>0</v>
      </c>
      <c r="U495" s="191"/>
      <c r="V495" s="191"/>
      <c r="W495" s="191"/>
      <c r="X495" s="191"/>
      <c r="Y495" s="189"/>
      <c r="Z495" s="283"/>
      <c r="AA495" s="190">
        <f>SUMIFS('Transport-DB'!S:S,'Transport-DB'!C:C,"="&amp;'Work DB'!C495,'Transport-DB'!F:F,"="&amp;'Work DB'!$AA$4)</f>
        <v>0</v>
      </c>
      <c r="AB495" s="191">
        <f>SUMIFS('Transport-DB'!S:S,'Transport-DB'!C:C,"="&amp;'Work DB'!C495,'Transport-DB'!F:F,"="&amp;'Work DB'!$AB$4)</f>
        <v>0</v>
      </c>
      <c r="AC495" s="191">
        <f>SUMIFS('Transport-DB'!S:S,'Transport-DB'!C:C,"="&amp;'Work DB'!C495,'Transport-DB'!F:F,"="&amp;'Work DB'!$AC$4)</f>
        <v>0</v>
      </c>
      <c r="AD495" s="188">
        <f>SUMIFS('Transport-DB'!S:S,'Transport-DB'!C:C,"="&amp;'Work DB'!C495,'Transport-DB'!F:F,"="&amp;'Work DB'!$AD$4)</f>
        <v>0</v>
      </c>
      <c r="AE495" s="188">
        <f>SUMIFS('Transport-DB'!S:S,'Transport-DB'!C:C,"="&amp;'Work DB'!C495,'Transport-DB'!F:F,"="&amp;'Work DB'!$AE$4)</f>
        <v>0</v>
      </c>
      <c r="AF495" s="188">
        <f>SUMIFS('Transport-DB'!S:S,'Transport-DB'!C:C,"="&amp;'Work DB'!C495,'Transport-DB'!F:F,"="&amp;'Work DB'!$AF$4)</f>
        <v>0</v>
      </c>
      <c r="AG495" s="189"/>
      <c r="AH495" s="230">
        <f>SUMIFS('Transport-DB'!T:T,'Transport-DB'!C:C,"="&amp;'Work DB'!C495)</f>
        <v>0</v>
      </c>
      <c r="AI495" s="32"/>
      <c r="AJ495" s="29"/>
      <c r="AK495" s="30">
        <f>SUMIFS(Civil_DB[بتن],Civil_DB[تاریخ],"="&amp;'Work DB'!C495)</f>
        <v>0</v>
      </c>
      <c r="AL495" s="28"/>
      <c r="AM495" s="29"/>
      <c r="AN495" s="31"/>
      <c r="AO495" s="28"/>
      <c r="AP495" s="29"/>
      <c r="AQ495" s="29"/>
      <c r="AR495" s="30"/>
      <c r="AS495" s="28"/>
      <c r="AT495" s="29"/>
      <c r="AU495" s="30"/>
      <c r="AV495" s="206"/>
      <c r="AW495" s="29"/>
      <c r="AX495" s="29"/>
      <c r="AY495" s="29"/>
      <c r="AZ495" s="29"/>
      <c r="BA495" s="29"/>
      <c r="BB495" s="29"/>
      <c r="BC495" s="30"/>
      <c r="BD495" s="283"/>
      <c r="BE495" s="283"/>
      <c r="BF495" s="283"/>
      <c r="BG495" s="283"/>
      <c r="BH495" s="32"/>
      <c r="BI495" s="56"/>
      <c r="BJ495" s="509"/>
    </row>
    <row r="496" spans="2:62" s="507" customFormat="1" ht="21" x14ac:dyDescent="0.25">
      <c r="B496" s="498"/>
      <c r="C496" s="499">
        <f t="shared" si="71"/>
        <v>45861</v>
      </c>
      <c r="D496" s="500">
        <f>SUMIFS('Transport-DB'!R:R,'Transport-DB'!C:C,"="&amp;'Work DB'!C496,'Transport-DB'!F:F,"="&amp;'Work DB'!$D$4)</f>
        <v>0</v>
      </c>
      <c r="E496" s="501">
        <f>SUMIFS('Transport-DB'!R:R,'Transport-DB'!C:C,"="&amp;'Work DB'!C496,'Transport-DB'!F:F,"="&amp;'Work DB'!$E$4)</f>
        <v>0</v>
      </c>
      <c r="F496" s="501">
        <f>SUMIFS('Transport-DB'!R:R,'Transport-DB'!C:C,"="&amp;'Work DB'!C496,'Transport-DB'!F:F,"="&amp;'Work DB'!$F$4)</f>
        <v>0</v>
      </c>
      <c r="G496" s="501">
        <f>SUMIFS('Transport-DB'!R:R,'Transport-DB'!C:C,"="&amp;'Work DB'!C496,'Transport-DB'!F:F,"="&amp;'Work DB'!$G$4)</f>
        <v>0</v>
      </c>
      <c r="H496" s="502">
        <f>SUMIFS('Transport-DB'!R:R,'Transport-DB'!C:C,"="&amp;'Work DB'!C496,'Transport-DB'!F:F,"="&amp;'Work DB'!$H$4)</f>
        <v>0</v>
      </c>
      <c r="I496" s="501">
        <f>SUMIFS('Transport-DB'!R:R,'Transport-DB'!C:C,"="&amp;'Work DB'!C496,'Transport-DB'!F:F,"="&amp;'Work DB'!$I$4)</f>
        <v>0</v>
      </c>
      <c r="J496" s="503">
        <f>SUMIFS('Transport-DB'!R:R,'Transport-DB'!C:C,"="&amp;'Work DB'!C496,'Transport-DB'!F:F,"="&amp;'Work DB'!$J$4)</f>
        <v>0</v>
      </c>
      <c r="K496" s="500">
        <f>SUMIFS('Transport-DB'!Q:Q,'Transport-DB'!C:C,"="&amp;'Work DB'!C496,'Transport-DB'!F:F,"="&amp;'Work DB'!$K$4)</f>
        <v>0</v>
      </c>
      <c r="L496" s="501">
        <f>SUMIFS('Transport-DB'!Q:Q,'Transport-DB'!C:C,"="&amp;'Work DB'!C496,'Transport-DB'!F:F,"="&amp;'Work DB'!$L$4)</f>
        <v>0</v>
      </c>
      <c r="M496" s="501">
        <f>SUMIFS('Transport-DB'!Q:Q,'Transport-DB'!C:C,"="&amp;'Work DB'!C496,'Transport-DB'!F:F,"="&amp;'Work DB'!$M$4)</f>
        <v>0</v>
      </c>
      <c r="N496" s="501">
        <f>SUMIFS('Transport-DB'!Q:Q,'Transport-DB'!C:C,"="&amp;'Work DB'!C496,'Transport-DB'!F:F,"="&amp;'Work DB'!$N$4)</f>
        <v>0</v>
      </c>
      <c r="O496" s="501">
        <f>SUMIFS('Transport-DB'!Q:Q,'Transport-DB'!C:C,"="&amp;'Work DB'!C496,'Transport-DB'!F:F,"="&amp;'Work DB'!$O$4)</f>
        <v>0</v>
      </c>
      <c r="P496" s="501">
        <f>SUMIFS('Transport-DB'!Q:Q,'Transport-DB'!C:C,"="&amp;'Work DB'!C496,'Transport-DB'!F:F,"="&amp;'Work DB'!$P$4)</f>
        <v>0</v>
      </c>
      <c r="Q496" s="502">
        <f>SUMIFS('Transport-DB'!Q:Q,'Transport-DB'!C:C,"="&amp;'Work DB'!C496,'Transport-DB'!F:F,"="&amp;'Work DB'!$Q$4)</f>
        <v>0</v>
      </c>
      <c r="R496" s="504">
        <f>SUMIFS('Transport-DB'!Q:Q,'Transport-DB'!C:C,"="&amp;'Work DB'!C496,'Transport-DB'!F:F,"="&amp;'Work DB'!$R$4)</f>
        <v>0</v>
      </c>
      <c r="S496" s="500">
        <f t="shared" si="70"/>
        <v>0</v>
      </c>
      <c r="T496" s="501">
        <f t="shared" si="72"/>
        <v>0</v>
      </c>
      <c r="U496" s="501"/>
      <c r="V496" s="501"/>
      <c r="W496" s="501"/>
      <c r="X496" s="501"/>
      <c r="Y496" s="504"/>
      <c r="Z496" s="503"/>
      <c r="AA496" s="500">
        <f>SUMIFS('Transport-DB'!S:S,'Transport-DB'!C:C,"="&amp;'Work DB'!C496,'Transport-DB'!F:F,"="&amp;'Work DB'!$AA$4)</f>
        <v>0</v>
      </c>
      <c r="AB496" s="501">
        <f>SUMIFS('Transport-DB'!S:S,'Transport-DB'!C:C,"="&amp;'Work DB'!C496,'Transport-DB'!F:F,"="&amp;'Work DB'!$AB$4)</f>
        <v>0</v>
      </c>
      <c r="AC496" s="501">
        <f>SUMIFS('Transport-DB'!S:S,'Transport-DB'!C:C,"="&amp;'Work DB'!C496,'Transport-DB'!F:F,"="&amp;'Work DB'!$AC$4)</f>
        <v>0</v>
      </c>
      <c r="AD496" s="502">
        <f>SUMIFS('Transport-DB'!S:S,'Transport-DB'!C:C,"="&amp;'Work DB'!C496,'Transport-DB'!F:F,"="&amp;'Work DB'!$AD$4)</f>
        <v>0</v>
      </c>
      <c r="AE496" s="502">
        <f>SUMIFS('Transport-DB'!S:S,'Transport-DB'!C:C,"="&amp;'Work DB'!C496,'Transport-DB'!F:F,"="&amp;'Work DB'!$AE$4)</f>
        <v>0</v>
      </c>
      <c r="AF496" s="502">
        <f>SUMIFS('Transport-DB'!S:S,'Transport-DB'!C:C,"="&amp;'Work DB'!C496,'Transport-DB'!F:F,"="&amp;'Work DB'!$AF$4)</f>
        <v>0</v>
      </c>
      <c r="AG496" s="504"/>
      <c r="AH496" s="500">
        <f>SUMIFS('Transport-DB'!T:T,'Transport-DB'!C:C,"="&amp;'Work DB'!C496)</f>
        <v>0</v>
      </c>
      <c r="AI496" s="505"/>
      <c r="AJ496" s="501"/>
      <c r="AK496" s="30">
        <f>SUMIFS(Civil_DB[بتن],Civil_DB[تاریخ],"="&amp;'Work DB'!C496)</f>
        <v>0</v>
      </c>
      <c r="AL496" s="500"/>
      <c r="AM496" s="501"/>
      <c r="AN496" s="502"/>
      <c r="AO496" s="500"/>
      <c r="AP496" s="501"/>
      <c r="AQ496" s="501"/>
      <c r="AR496" s="504"/>
      <c r="AS496" s="500"/>
      <c r="AT496" s="501"/>
      <c r="AU496" s="504"/>
      <c r="AV496" s="505"/>
      <c r="AW496" s="501"/>
      <c r="AX496" s="501"/>
      <c r="AY496" s="501"/>
      <c r="AZ496" s="501"/>
      <c r="BA496" s="501"/>
      <c r="BB496" s="501"/>
      <c r="BC496" s="504"/>
      <c r="BD496" s="503"/>
      <c r="BE496" s="503"/>
      <c r="BF496" s="503"/>
      <c r="BG496" s="503"/>
      <c r="BH496" s="505"/>
      <c r="BI496" s="506" t="s">
        <v>49</v>
      </c>
    </row>
    <row r="497" spans="2:62" s="15" customFormat="1" ht="21" x14ac:dyDescent="0.25">
      <c r="B497" s="47"/>
      <c r="C497" s="20">
        <f t="shared" si="71"/>
        <v>45862</v>
      </c>
      <c r="D497" s="190">
        <f>SUMIFS('Transport-DB'!R:R,'Transport-DB'!C:C,"="&amp;'Work DB'!C497,'Transport-DB'!F:F,"="&amp;'Work DB'!$D$4)</f>
        <v>0</v>
      </c>
      <c r="E497" s="191">
        <f>SUMIFS('Transport-DB'!R:R,'Transport-DB'!C:C,"="&amp;'Work DB'!C497,'Transport-DB'!F:F,"="&amp;'Work DB'!$E$4)</f>
        <v>0</v>
      </c>
      <c r="F497" s="191">
        <f>SUMIFS('Transport-DB'!R:R,'Transport-DB'!C:C,"="&amp;'Work DB'!C497,'Transport-DB'!F:F,"="&amp;'Work DB'!$F$4)</f>
        <v>0</v>
      </c>
      <c r="G497" s="191">
        <f>SUMIFS('Transport-DB'!R:R,'Transport-DB'!C:C,"="&amp;'Work DB'!C497,'Transport-DB'!F:F,"="&amp;'Work DB'!$G$4)</f>
        <v>0</v>
      </c>
      <c r="H497" s="188">
        <f>SUMIFS('Transport-DB'!R:R,'Transport-DB'!C:C,"="&amp;'Work DB'!C497,'Transport-DB'!F:F,"="&amp;'Work DB'!$H$4)</f>
        <v>0</v>
      </c>
      <c r="I497" s="191">
        <f>SUMIFS('Transport-DB'!R:R,'Transport-DB'!C:C,"="&amp;'Work DB'!C497,'Transport-DB'!F:F,"="&amp;'Work DB'!$I$4)</f>
        <v>0</v>
      </c>
      <c r="J497" s="483">
        <f>SUMIFS('Transport-DB'!R:R,'Transport-DB'!C:C,"="&amp;'Work DB'!C497,'Transport-DB'!F:F,"="&amp;'Work DB'!$J$4)</f>
        <v>0</v>
      </c>
      <c r="K497" s="190">
        <f>SUMIFS('Transport-DB'!Q:Q,'Transport-DB'!C:C,"="&amp;'Work DB'!C497,'Transport-DB'!F:F,"="&amp;'Work DB'!$K$4)</f>
        <v>0</v>
      </c>
      <c r="L497" s="191">
        <f>SUMIFS('Transport-DB'!Q:Q,'Transport-DB'!C:C,"="&amp;'Work DB'!C497,'Transport-DB'!F:F,"="&amp;'Work DB'!$L$4)</f>
        <v>0</v>
      </c>
      <c r="M497" s="191">
        <f>SUMIFS('Transport-DB'!Q:Q,'Transport-DB'!C:C,"="&amp;'Work DB'!C497,'Transport-DB'!F:F,"="&amp;'Work DB'!$M$4)</f>
        <v>0</v>
      </c>
      <c r="N497" s="191">
        <f>SUMIFS('Transport-DB'!Q:Q,'Transport-DB'!C:C,"="&amp;'Work DB'!C497,'Transport-DB'!F:F,"="&amp;'Work DB'!$N$4)</f>
        <v>0</v>
      </c>
      <c r="O497" s="191">
        <f>SUMIFS('Transport-DB'!Q:Q,'Transport-DB'!C:C,"="&amp;'Work DB'!C497,'Transport-DB'!F:F,"="&amp;'Work DB'!$O$4)</f>
        <v>0</v>
      </c>
      <c r="P497" s="191">
        <f>SUMIFS('Transport-DB'!Q:Q,'Transport-DB'!C:C,"="&amp;'Work DB'!C497,'Transport-DB'!F:F,"="&amp;'Work DB'!$P$4)</f>
        <v>0</v>
      </c>
      <c r="Q497" s="188">
        <f>SUMIFS('Transport-DB'!Q:Q,'Transport-DB'!C:C,"="&amp;'Work DB'!C497,'Transport-DB'!F:F,"="&amp;'Work DB'!$Q$4)</f>
        <v>0</v>
      </c>
      <c r="R497" s="189">
        <f>SUMIFS('Transport-DB'!Q:Q,'Transport-DB'!C:C,"="&amp;'Work DB'!C497,'Transport-DB'!F:F,"="&amp;'Work DB'!$R$4)</f>
        <v>0</v>
      </c>
      <c r="S497" s="190">
        <f t="shared" si="70"/>
        <v>0</v>
      </c>
      <c r="T497" s="191">
        <f t="shared" si="72"/>
        <v>0</v>
      </c>
      <c r="U497" s="191"/>
      <c r="V497" s="191"/>
      <c r="W497" s="191"/>
      <c r="X497" s="191"/>
      <c r="Y497" s="189"/>
      <c r="Z497" s="283"/>
      <c r="AA497" s="190">
        <f>SUMIFS('Transport-DB'!S:S,'Transport-DB'!C:C,"="&amp;'Work DB'!C497,'Transport-DB'!F:F,"="&amp;'Work DB'!$AA$4)</f>
        <v>0</v>
      </c>
      <c r="AB497" s="191">
        <f>SUMIFS('Transport-DB'!S:S,'Transport-DB'!C:C,"="&amp;'Work DB'!C497,'Transport-DB'!F:F,"="&amp;'Work DB'!$AB$4)</f>
        <v>0</v>
      </c>
      <c r="AC497" s="191">
        <f>SUMIFS('Transport-DB'!S:S,'Transport-DB'!C:C,"="&amp;'Work DB'!C497,'Transport-DB'!F:F,"="&amp;'Work DB'!$AC$4)</f>
        <v>0</v>
      </c>
      <c r="AD497" s="188">
        <f>SUMIFS('Transport-DB'!S:S,'Transport-DB'!C:C,"="&amp;'Work DB'!C497,'Transport-DB'!F:F,"="&amp;'Work DB'!$AD$4)</f>
        <v>0</v>
      </c>
      <c r="AE497" s="188">
        <f>SUMIFS('Transport-DB'!S:S,'Transport-DB'!C:C,"="&amp;'Work DB'!C497,'Transport-DB'!F:F,"="&amp;'Work DB'!$AE$4)</f>
        <v>0</v>
      </c>
      <c r="AF497" s="188">
        <f>SUMIFS('Transport-DB'!S:S,'Transport-DB'!C:C,"="&amp;'Work DB'!C497,'Transport-DB'!F:F,"="&amp;'Work DB'!$AF$4)</f>
        <v>0</v>
      </c>
      <c r="AG497" s="189"/>
      <c r="AH497" s="230">
        <f>SUMIFS('Transport-DB'!T:T,'Transport-DB'!C:C,"="&amp;'Work DB'!C497)</f>
        <v>0</v>
      </c>
      <c r="AI497" s="32"/>
      <c r="AJ497" s="29"/>
      <c r="AK497" s="30">
        <f>SUMIFS(Civil_DB[بتن],Civil_DB[تاریخ],"="&amp;'Work DB'!C497)</f>
        <v>0</v>
      </c>
      <c r="AL497" s="28"/>
      <c r="AM497" s="29"/>
      <c r="AN497" s="31"/>
      <c r="AO497" s="28"/>
      <c r="AP497" s="29"/>
      <c r="AQ497" s="29"/>
      <c r="AR497" s="30"/>
      <c r="AS497" s="28"/>
      <c r="AT497" s="29"/>
      <c r="AU497" s="30"/>
      <c r="AV497" s="206"/>
      <c r="AW497" s="29"/>
      <c r="AX497" s="29"/>
      <c r="AY497" s="29"/>
      <c r="AZ497" s="29"/>
      <c r="BA497" s="29"/>
      <c r="BB497" s="29"/>
      <c r="BC497" s="30"/>
      <c r="BD497" s="283"/>
      <c r="BE497" s="283"/>
      <c r="BF497" s="283"/>
      <c r="BG497" s="283"/>
      <c r="BH497" s="32"/>
      <c r="BI497" s="56"/>
      <c r="BJ497" s="509"/>
    </row>
    <row r="498" spans="2:62" s="15" customFormat="1" ht="21" x14ac:dyDescent="0.25">
      <c r="B498" s="47"/>
      <c r="C498" s="20">
        <f t="shared" si="71"/>
        <v>45863</v>
      </c>
      <c r="D498" s="190">
        <f>SUMIFS('Transport-DB'!R:R,'Transport-DB'!C:C,"="&amp;'Work DB'!C498,'Transport-DB'!F:F,"="&amp;'Work DB'!$D$4)</f>
        <v>0</v>
      </c>
      <c r="E498" s="191">
        <f>SUMIFS('Transport-DB'!R:R,'Transport-DB'!C:C,"="&amp;'Work DB'!C498,'Transport-DB'!F:F,"="&amp;'Work DB'!$E$4)</f>
        <v>0</v>
      </c>
      <c r="F498" s="191">
        <f>SUMIFS('Transport-DB'!R:R,'Transport-DB'!C:C,"="&amp;'Work DB'!C498,'Transport-DB'!F:F,"="&amp;'Work DB'!$F$4)</f>
        <v>0</v>
      </c>
      <c r="G498" s="191">
        <f>SUMIFS('Transport-DB'!R:R,'Transport-DB'!C:C,"="&amp;'Work DB'!C498,'Transport-DB'!F:F,"="&amp;'Work DB'!$G$4)</f>
        <v>0</v>
      </c>
      <c r="H498" s="188">
        <f>SUMIFS('Transport-DB'!R:R,'Transport-DB'!C:C,"="&amp;'Work DB'!C498,'Transport-DB'!F:F,"="&amp;'Work DB'!$H$4)</f>
        <v>0</v>
      </c>
      <c r="I498" s="191">
        <f>SUMIFS('Transport-DB'!R:R,'Transport-DB'!C:C,"="&amp;'Work DB'!C498,'Transport-DB'!F:F,"="&amp;'Work DB'!$I$4)</f>
        <v>0</v>
      </c>
      <c r="J498" s="483">
        <f>SUMIFS('Transport-DB'!R:R,'Transport-DB'!C:C,"="&amp;'Work DB'!C498,'Transport-DB'!F:F,"="&amp;'Work DB'!$J$4)</f>
        <v>0</v>
      </c>
      <c r="K498" s="190">
        <f>SUMIFS('Transport-DB'!Q:Q,'Transport-DB'!C:C,"="&amp;'Work DB'!C498,'Transport-DB'!F:F,"="&amp;'Work DB'!$K$4)</f>
        <v>0</v>
      </c>
      <c r="L498" s="191">
        <f>SUMIFS('Transport-DB'!Q:Q,'Transport-DB'!C:C,"="&amp;'Work DB'!C498,'Transport-DB'!F:F,"="&amp;'Work DB'!$L$4)</f>
        <v>0</v>
      </c>
      <c r="M498" s="191">
        <f>SUMIFS('Transport-DB'!Q:Q,'Transport-DB'!C:C,"="&amp;'Work DB'!C498,'Transport-DB'!F:F,"="&amp;'Work DB'!$M$4)</f>
        <v>0</v>
      </c>
      <c r="N498" s="191">
        <f>SUMIFS('Transport-DB'!Q:Q,'Transport-DB'!C:C,"="&amp;'Work DB'!C498,'Transport-DB'!F:F,"="&amp;'Work DB'!$N$4)</f>
        <v>0</v>
      </c>
      <c r="O498" s="191">
        <f>SUMIFS('Transport-DB'!Q:Q,'Transport-DB'!C:C,"="&amp;'Work DB'!C498,'Transport-DB'!F:F,"="&amp;'Work DB'!$O$4)</f>
        <v>0</v>
      </c>
      <c r="P498" s="191">
        <f>SUMIFS('Transport-DB'!Q:Q,'Transport-DB'!C:C,"="&amp;'Work DB'!C498,'Transport-DB'!F:F,"="&amp;'Work DB'!$P$4)</f>
        <v>0</v>
      </c>
      <c r="Q498" s="188">
        <f>SUMIFS('Transport-DB'!Q:Q,'Transport-DB'!C:C,"="&amp;'Work DB'!C498,'Transport-DB'!F:F,"="&amp;'Work DB'!$Q$4)</f>
        <v>0</v>
      </c>
      <c r="R498" s="189">
        <f>SUMIFS('Transport-DB'!Q:Q,'Transport-DB'!C:C,"="&amp;'Work DB'!C498,'Transport-DB'!F:F,"="&amp;'Work DB'!$R$4)</f>
        <v>0</v>
      </c>
      <c r="S498" s="190">
        <f t="shared" si="70"/>
        <v>0</v>
      </c>
      <c r="T498" s="191">
        <f t="shared" si="72"/>
        <v>0</v>
      </c>
      <c r="U498" s="191"/>
      <c r="V498" s="191"/>
      <c r="W498" s="191"/>
      <c r="X498" s="191"/>
      <c r="Y498" s="189"/>
      <c r="Z498" s="283"/>
      <c r="AA498" s="190">
        <f>SUMIFS('Transport-DB'!S:S,'Transport-DB'!C:C,"="&amp;'Work DB'!C498,'Transport-DB'!F:F,"="&amp;'Work DB'!$AA$4)</f>
        <v>0</v>
      </c>
      <c r="AB498" s="191">
        <f>SUMIFS('Transport-DB'!S:S,'Transport-DB'!C:C,"="&amp;'Work DB'!C498,'Transport-DB'!F:F,"="&amp;'Work DB'!$AB$4)</f>
        <v>0</v>
      </c>
      <c r="AC498" s="191">
        <f>SUMIFS('Transport-DB'!S:S,'Transport-DB'!C:C,"="&amp;'Work DB'!C498,'Transport-DB'!F:F,"="&amp;'Work DB'!$AC$4)</f>
        <v>0</v>
      </c>
      <c r="AD498" s="188">
        <f>SUMIFS('Transport-DB'!S:S,'Transport-DB'!C:C,"="&amp;'Work DB'!C498,'Transport-DB'!F:F,"="&amp;'Work DB'!$AD$4)</f>
        <v>0</v>
      </c>
      <c r="AE498" s="188">
        <f>SUMIFS('Transport-DB'!S:S,'Transport-DB'!C:C,"="&amp;'Work DB'!C498,'Transport-DB'!F:F,"="&amp;'Work DB'!$AE$4)</f>
        <v>0</v>
      </c>
      <c r="AF498" s="188">
        <f>SUMIFS('Transport-DB'!S:S,'Transport-DB'!C:C,"="&amp;'Work DB'!C498,'Transport-DB'!F:F,"="&amp;'Work DB'!$AF$4)</f>
        <v>0</v>
      </c>
      <c r="AG498" s="189"/>
      <c r="AH498" s="230">
        <f>SUMIFS('Transport-DB'!T:T,'Transport-DB'!C:C,"="&amp;'Work DB'!C498)</f>
        <v>0</v>
      </c>
      <c r="AI498" s="32"/>
      <c r="AJ498" s="29"/>
      <c r="AK498" s="30">
        <f>SUMIFS(Civil_DB[بتن],Civil_DB[تاریخ],"="&amp;'Work DB'!C498)</f>
        <v>0</v>
      </c>
      <c r="AL498" s="28"/>
      <c r="AM498" s="29"/>
      <c r="AN498" s="31"/>
      <c r="AO498" s="28"/>
      <c r="AP498" s="29"/>
      <c r="AQ498" s="29"/>
      <c r="AR498" s="30"/>
      <c r="AS498" s="28"/>
      <c r="AT498" s="29"/>
      <c r="AU498" s="30"/>
      <c r="AV498" s="206"/>
      <c r="AW498" s="29"/>
      <c r="AX498" s="29"/>
      <c r="AY498" s="29"/>
      <c r="AZ498" s="29"/>
      <c r="BA498" s="29"/>
      <c r="BB498" s="29"/>
      <c r="BC498" s="30"/>
      <c r="BD498" s="283"/>
      <c r="BE498" s="283"/>
      <c r="BF498" s="283"/>
      <c r="BG498" s="283"/>
      <c r="BH498" s="32"/>
      <c r="BI498" s="56"/>
      <c r="BJ498" s="509"/>
    </row>
    <row r="499" spans="2:62" s="15" customFormat="1" ht="21" x14ac:dyDescent="0.25">
      <c r="B499" s="47"/>
      <c r="C499" s="20">
        <f t="shared" si="71"/>
        <v>45864</v>
      </c>
      <c r="D499" s="190">
        <f>SUMIFS('Transport-DB'!R:R,'Transport-DB'!C:C,"="&amp;'Work DB'!C499,'Transport-DB'!F:F,"="&amp;'Work DB'!$D$4)</f>
        <v>0</v>
      </c>
      <c r="E499" s="191">
        <f>SUMIFS('Transport-DB'!R:R,'Transport-DB'!C:C,"="&amp;'Work DB'!C499,'Transport-DB'!F:F,"="&amp;'Work DB'!$E$4)</f>
        <v>0</v>
      </c>
      <c r="F499" s="191">
        <f>SUMIFS('Transport-DB'!R:R,'Transport-DB'!C:C,"="&amp;'Work DB'!C499,'Transport-DB'!F:F,"="&amp;'Work DB'!$F$4)</f>
        <v>0</v>
      </c>
      <c r="G499" s="191">
        <f>SUMIFS('Transport-DB'!R:R,'Transport-DB'!C:C,"="&amp;'Work DB'!C499,'Transport-DB'!F:F,"="&amp;'Work DB'!$G$4)</f>
        <v>0</v>
      </c>
      <c r="H499" s="188">
        <f>SUMIFS('Transport-DB'!R:R,'Transport-DB'!C:C,"="&amp;'Work DB'!C499,'Transport-DB'!F:F,"="&amp;'Work DB'!$H$4)</f>
        <v>0</v>
      </c>
      <c r="I499" s="191">
        <f>SUMIFS('Transport-DB'!R:R,'Transport-DB'!C:C,"="&amp;'Work DB'!C499,'Transport-DB'!F:F,"="&amp;'Work DB'!$I$4)</f>
        <v>0</v>
      </c>
      <c r="J499" s="483">
        <f>SUMIFS('Transport-DB'!R:R,'Transport-DB'!C:C,"="&amp;'Work DB'!C499,'Transport-DB'!F:F,"="&amp;'Work DB'!$J$4)</f>
        <v>0</v>
      </c>
      <c r="K499" s="190">
        <f>SUMIFS('Transport-DB'!Q:Q,'Transport-DB'!C:C,"="&amp;'Work DB'!C499,'Transport-DB'!F:F,"="&amp;'Work DB'!$K$4)</f>
        <v>0</v>
      </c>
      <c r="L499" s="191">
        <f>SUMIFS('Transport-DB'!Q:Q,'Transport-DB'!C:C,"="&amp;'Work DB'!C499,'Transport-DB'!F:F,"="&amp;'Work DB'!$L$4)</f>
        <v>0</v>
      </c>
      <c r="M499" s="191">
        <f>SUMIFS('Transport-DB'!Q:Q,'Transport-DB'!C:C,"="&amp;'Work DB'!C499,'Transport-DB'!F:F,"="&amp;'Work DB'!$M$4)</f>
        <v>0</v>
      </c>
      <c r="N499" s="191">
        <f>SUMIFS('Transport-DB'!Q:Q,'Transport-DB'!C:C,"="&amp;'Work DB'!C499,'Transport-DB'!F:F,"="&amp;'Work DB'!$N$4)</f>
        <v>0</v>
      </c>
      <c r="O499" s="191">
        <f>SUMIFS('Transport-DB'!Q:Q,'Transport-DB'!C:C,"="&amp;'Work DB'!C499,'Transport-DB'!F:F,"="&amp;'Work DB'!$O$4)</f>
        <v>0</v>
      </c>
      <c r="P499" s="191">
        <f>SUMIFS('Transport-DB'!Q:Q,'Transport-DB'!C:C,"="&amp;'Work DB'!C499,'Transport-DB'!F:F,"="&amp;'Work DB'!$P$4)</f>
        <v>0</v>
      </c>
      <c r="Q499" s="188">
        <f>SUMIFS('Transport-DB'!Q:Q,'Transport-DB'!C:C,"="&amp;'Work DB'!C499,'Transport-DB'!F:F,"="&amp;'Work DB'!$Q$4)</f>
        <v>0</v>
      </c>
      <c r="R499" s="189">
        <f>SUMIFS('Transport-DB'!Q:Q,'Transport-DB'!C:C,"="&amp;'Work DB'!C499,'Transport-DB'!F:F,"="&amp;'Work DB'!$R$4)</f>
        <v>0</v>
      </c>
      <c r="S499" s="190">
        <f t="shared" si="70"/>
        <v>0</v>
      </c>
      <c r="T499" s="191">
        <f t="shared" si="72"/>
        <v>0</v>
      </c>
      <c r="U499" s="191"/>
      <c r="V499" s="191"/>
      <c r="W499" s="191"/>
      <c r="X499" s="191"/>
      <c r="Y499" s="189"/>
      <c r="Z499" s="283"/>
      <c r="AA499" s="190">
        <f>SUMIFS('Transport-DB'!S:S,'Transport-DB'!C:C,"="&amp;'Work DB'!C499,'Transport-DB'!F:F,"="&amp;'Work DB'!$AA$4)</f>
        <v>0</v>
      </c>
      <c r="AB499" s="191">
        <f>SUMIFS('Transport-DB'!S:S,'Transport-DB'!C:C,"="&amp;'Work DB'!C499,'Transport-DB'!F:F,"="&amp;'Work DB'!$AB$4)</f>
        <v>0</v>
      </c>
      <c r="AC499" s="191">
        <f>SUMIFS('Transport-DB'!S:S,'Transport-DB'!C:C,"="&amp;'Work DB'!C499,'Transport-DB'!F:F,"="&amp;'Work DB'!$AC$4)</f>
        <v>0</v>
      </c>
      <c r="AD499" s="188">
        <f>SUMIFS('Transport-DB'!S:S,'Transport-DB'!C:C,"="&amp;'Work DB'!C499,'Transport-DB'!F:F,"="&amp;'Work DB'!$AD$4)</f>
        <v>0</v>
      </c>
      <c r="AE499" s="188">
        <f>SUMIFS('Transport-DB'!S:S,'Transport-DB'!C:C,"="&amp;'Work DB'!C499,'Transport-DB'!F:F,"="&amp;'Work DB'!$AE$4)</f>
        <v>0</v>
      </c>
      <c r="AF499" s="188">
        <f>SUMIFS('Transport-DB'!S:S,'Transport-DB'!C:C,"="&amp;'Work DB'!C499,'Transport-DB'!F:F,"="&amp;'Work DB'!$AF$4)</f>
        <v>0</v>
      </c>
      <c r="AG499" s="189"/>
      <c r="AH499" s="230">
        <f>SUMIFS('Transport-DB'!T:T,'Transport-DB'!C:C,"="&amp;'Work DB'!C499)</f>
        <v>0</v>
      </c>
      <c r="AI499" s="32"/>
      <c r="AJ499" s="29"/>
      <c r="AK499" s="30">
        <f>SUMIFS(Civil_DB[بتن],Civil_DB[تاریخ],"="&amp;'Work DB'!C499)</f>
        <v>0</v>
      </c>
      <c r="AL499" s="28"/>
      <c r="AM499" s="29"/>
      <c r="AN499" s="31"/>
      <c r="AO499" s="28"/>
      <c r="AP499" s="29"/>
      <c r="AQ499" s="29"/>
      <c r="AR499" s="30"/>
      <c r="AS499" s="28"/>
      <c r="AT499" s="29"/>
      <c r="AU499" s="30"/>
      <c r="AV499" s="206"/>
      <c r="AW499" s="29"/>
      <c r="AX499" s="29"/>
      <c r="AY499" s="29"/>
      <c r="AZ499" s="29"/>
      <c r="BA499" s="29"/>
      <c r="BB499" s="29"/>
      <c r="BC499" s="30"/>
      <c r="BD499" s="283"/>
      <c r="BE499" s="283"/>
      <c r="BF499" s="283"/>
      <c r="BG499" s="283"/>
      <c r="BH499" s="32"/>
      <c r="BI499" s="56"/>
      <c r="BJ499" s="509"/>
    </row>
    <row r="500" spans="2:62" s="15" customFormat="1" ht="21" x14ac:dyDescent="0.25">
      <c r="B500" s="47"/>
      <c r="C500" s="20">
        <f t="shared" si="71"/>
        <v>45865</v>
      </c>
      <c r="D500" s="190">
        <f>SUMIFS('Transport-DB'!R:R,'Transport-DB'!C:C,"="&amp;'Work DB'!C500,'Transport-DB'!F:F,"="&amp;'Work DB'!$D$4)</f>
        <v>0</v>
      </c>
      <c r="E500" s="191">
        <f>SUMIFS('Transport-DB'!R:R,'Transport-DB'!C:C,"="&amp;'Work DB'!C500,'Transport-DB'!F:F,"="&amp;'Work DB'!$E$4)</f>
        <v>0</v>
      </c>
      <c r="F500" s="191">
        <f>SUMIFS('Transport-DB'!R:R,'Transport-DB'!C:C,"="&amp;'Work DB'!C500,'Transport-DB'!F:F,"="&amp;'Work DB'!$F$4)</f>
        <v>0</v>
      </c>
      <c r="G500" s="191">
        <f>SUMIFS('Transport-DB'!R:R,'Transport-DB'!C:C,"="&amp;'Work DB'!C500,'Transport-DB'!F:F,"="&amp;'Work DB'!$G$4)</f>
        <v>0</v>
      </c>
      <c r="H500" s="188">
        <f>SUMIFS('Transport-DB'!R:R,'Transport-DB'!C:C,"="&amp;'Work DB'!C500,'Transport-DB'!F:F,"="&amp;'Work DB'!$H$4)</f>
        <v>0</v>
      </c>
      <c r="I500" s="191">
        <f>SUMIFS('Transport-DB'!R:R,'Transport-DB'!C:C,"="&amp;'Work DB'!C500,'Transport-DB'!F:F,"="&amp;'Work DB'!$I$4)</f>
        <v>0</v>
      </c>
      <c r="J500" s="483">
        <f>SUMIFS('Transport-DB'!R:R,'Transport-DB'!C:C,"="&amp;'Work DB'!C500,'Transport-DB'!F:F,"="&amp;'Work DB'!$J$4)</f>
        <v>0</v>
      </c>
      <c r="K500" s="190">
        <f>SUMIFS('Transport-DB'!Q:Q,'Transport-DB'!C:C,"="&amp;'Work DB'!C500,'Transport-DB'!F:F,"="&amp;'Work DB'!$K$4)</f>
        <v>0</v>
      </c>
      <c r="L500" s="191">
        <f>SUMIFS('Transport-DB'!Q:Q,'Transport-DB'!C:C,"="&amp;'Work DB'!C500,'Transport-DB'!F:F,"="&amp;'Work DB'!$L$4)</f>
        <v>0</v>
      </c>
      <c r="M500" s="191">
        <f>SUMIFS('Transport-DB'!Q:Q,'Transport-DB'!C:C,"="&amp;'Work DB'!C500,'Transport-DB'!F:F,"="&amp;'Work DB'!$M$4)</f>
        <v>0</v>
      </c>
      <c r="N500" s="191">
        <f>SUMIFS('Transport-DB'!Q:Q,'Transport-DB'!C:C,"="&amp;'Work DB'!C500,'Transport-DB'!F:F,"="&amp;'Work DB'!$N$4)</f>
        <v>0</v>
      </c>
      <c r="O500" s="191">
        <f>SUMIFS('Transport-DB'!Q:Q,'Transport-DB'!C:C,"="&amp;'Work DB'!C500,'Transport-DB'!F:F,"="&amp;'Work DB'!$O$4)</f>
        <v>0</v>
      </c>
      <c r="P500" s="191">
        <f>SUMIFS('Transport-DB'!Q:Q,'Transport-DB'!C:C,"="&amp;'Work DB'!C500,'Transport-DB'!F:F,"="&amp;'Work DB'!$P$4)</f>
        <v>0</v>
      </c>
      <c r="Q500" s="188">
        <f>SUMIFS('Transport-DB'!Q:Q,'Transport-DB'!C:C,"="&amp;'Work DB'!C500,'Transport-DB'!F:F,"="&amp;'Work DB'!$Q$4)</f>
        <v>0</v>
      </c>
      <c r="R500" s="189">
        <f>SUMIFS('Transport-DB'!Q:Q,'Transport-DB'!C:C,"="&amp;'Work DB'!C500,'Transport-DB'!F:F,"="&amp;'Work DB'!$R$4)</f>
        <v>0</v>
      </c>
      <c r="S500" s="190">
        <f t="shared" si="70"/>
        <v>0</v>
      </c>
      <c r="T500" s="191">
        <f t="shared" si="72"/>
        <v>0</v>
      </c>
      <c r="U500" s="191"/>
      <c r="V500" s="191"/>
      <c r="W500" s="191"/>
      <c r="X500" s="191"/>
      <c r="Y500" s="189"/>
      <c r="Z500" s="283"/>
      <c r="AA500" s="190">
        <f>SUMIFS('Transport-DB'!S:S,'Transport-DB'!C:C,"="&amp;'Work DB'!C500,'Transport-DB'!F:F,"="&amp;'Work DB'!$AA$4)</f>
        <v>0</v>
      </c>
      <c r="AB500" s="191">
        <f>SUMIFS('Transport-DB'!S:S,'Transport-DB'!C:C,"="&amp;'Work DB'!C500,'Transport-DB'!F:F,"="&amp;'Work DB'!$AB$4)</f>
        <v>0</v>
      </c>
      <c r="AC500" s="191">
        <f>SUMIFS('Transport-DB'!S:S,'Transport-DB'!C:C,"="&amp;'Work DB'!C500,'Transport-DB'!F:F,"="&amp;'Work DB'!$AC$4)</f>
        <v>0</v>
      </c>
      <c r="AD500" s="188">
        <f>SUMIFS('Transport-DB'!S:S,'Transport-DB'!C:C,"="&amp;'Work DB'!C500,'Transport-DB'!F:F,"="&amp;'Work DB'!$AD$4)</f>
        <v>0</v>
      </c>
      <c r="AE500" s="188">
        <f>SUMIFS('Transport-DB'!S:S,'Transport-DB'!C:C,"="&amp;'Work DB'!C500,'Transport-DB'!F:F,"="&amp;'Work DB'!$AE$4)</f>
        <v>0</v>
      </c>
      <c r="AF500" s="188">
        <f>SUMIFS('Transport-DB'!S:S,'Transport-DB'!C:C,"="&amp;'Work DB'!C500,'Transport-DB'!F:F,"="&amp;'Work DB'!$AF$4)</f>
        <v>0</v>
      </c>
      <c r="AG500" s="189"/>
      <c r="AH500" s="230">
        <f>SUMIFS('Transport-DB'!T:T,'Transport-DB'!C:C,"="&amp;'Work DB'!C500)</f>
        <v>0</v>
      </c>
      <c r="AI500" s="32"/>
      <c r="AJ500" s="29"/>
      <c r="AK500" s="30">
        <f>SUMIFS(Civil_DB[بتن],Civil_DB[تاریخ],"="&amp;'Work DB'!C500)</f>
        <v>0</v>
      </c>
      <c r="AL500" s="28"/>
      <c r="AM500" s="29"/>
      <c r="AN500" s="31"/>
      <c r="AO500" s="28"/>
      <c r="AP500" s="29"/>
      <c r="AQ500" s="29"/>
      <c r="AR500" s="30"/>
      <c r="AS500" s="28"/>
      <c r="AT500" s="29"/>
      <c r="AU500" s="30"/>
      <c r="AV500" s="206"/>
      <c r="AW500" s="29"/>
      <c r="AX500" s="29"/>
      <c r="AY500" s="29"/>
      <c r="AZ500" s="29"/>
      <c r="BA500" s="29"/>
      <c r="BB500" s="29"/>
      <c r="BC500" s="30"/>
      <c r="BD500" s="283"/>
      <c r="BE500" s="283"/>
      <c r="BF500" s="283"/>
      <c r="BG500" s="283"/>
      <c r="BH500" s="32"/>
      <c r="BI500" s="56"/>
      <c r="BJ500" s="509"/>
    </row>
    <row r="501" spans="2:62" s="15" customFormat="1" ht="21" x14ac:dyDescent="0.25">
      <c r="B501" s="47"/>
      <c r="C501" s="20">
        <f t="shared" si="71"/>
        <v>45866</v>
      </c>
      <c r="D501" s="190">
        <f>SUMIFS('Transport-DB'!R:R,'Transport-DB'!C:C,"="&amp;'Work DB'!C501,'Transport-DB'!F:F,"="&amp;'Work DB'!$D$4)</f>
        <v>0</v>
      </c>
      <c r="E501" s="191">
        <f>SUMIFS('Transport-DB'!R:R,'Transport-DB'!C:C,"="&amp;'Work DB'!C501,'Transport-DB'!F:F,"="&amp;'Work DB'!$E$4)</f>
        <v>0</v>
      </c>
      <c r="F501" s="191">
        <f>SUMIFS('Transport-DB'!R:R,'Transport-DB'!C:C,"="&amp;'Work DB'!C501,'Transport-DB'!F:F,"="&amp;'Work DB'!$F$4)</f>
        <v>0</v>
      </c>
      <c r="G501" s="191">
        <f>SUMIFS('Transport-DB'!R:R,'Transport-DB'!C:C,"="&amp;'Work DB'!C501,'Transport-DB'!F:F,"="&amp;'Work DB'!$G$4)</f>
        <v>0</v>
      </c>
      <c r="H501" s="188">
        <f>SUMIFS('Transport-DB'!R:R,'Transport-DB'!C:C,"="&amp;'Work DB'!C501,'Transport-DB'!F:F,"="&amp;'Work DB'!$H$4)</f>
        <v>0</v>
      </c>
      <c r="I501" s="191">
        <f>SUMIFS('Transport-DB'!R:R,'Transport-DB'!C:C,"="&amp;'Work DB'!C501,'Transport-DB'!F:F,"="&amp;'Work DB'!$I$4)</f>
        <v>0</v>
      </c>
      <c r="J501" s="483">
        <f>SUMIFS('Transport-DB'!R:R,'Transport-DB'!C:C,"="&amp;'Work DB'!C501,'Transport-DB'!F:F,"="&amp;'Work DB'!$J$4)</f>
        <v>0</v>
      </c>
      <c r="K501" s="190">
        <f>SUMIFS('Transport-DB'!Q:Q,'Transport-DB'!C:C,"="&amp;'Work DB'!C501,'Transport-DB'!F:F,"="&amp;'Work DB'!$K$4)</f>
        <v>0</v>
      </c>
      <c r="L501" s="191">
        <f>SUMIFS('Transport-DB'!Q:Q,'Transport-DB'!C:C,"="&amp;'Work DB'!C501,'Transport-DB'!F:F,"="&amp;'Work DB'!$L$4)</f>
        <v>0</v>
      </c>
      <c r="M501" s="191">
        <f>SUMIFS('Transport-DB'!Q:Q,'Transport-DB'!C:C,"="&amp;'Work DB'!C501,'Transport-DB'!F:F,"="&amp;'Work DB'!$M$4)</f>
        <v>0</v>
      </c>
      <c r="N501" s="191">
        <f>SUMIFS('Transport-DB'!Q:Q,'Transport-DB'!C:C,"="&amp;'Work DB'!C501,'Transport-DB'!F:F,"="&amp;'Work DB'!$N$4)</f>
        <v>0</v>
      </c>
      <c r="O501" s="191">
        <f>SUMIFS('Transport-DB'!Q:Q,'Transport-DB'!C:C,"="&amp;'Work DB'!C501,'Transport-DB'!F:F,"="&amp;'Work DB'!$O$4)</f>
        <v>0</v>
      </c>
      <c r="P501" s="191">
        <f>SUMIFS('Transport-DB'!Q:Q,'Transport-DB'!C:C,"="&amp;'Work DB'!C501,'Transport-DB'!F:F,"="&amp;'Work DB'!$P$4)</f>
        <v>0</v>
      </c>
      <c r="Q501" s="188">
        <f>SUMIFS('Transport-DB'!Q:Q,'Transport-DB'!C:C,"="&amp;'Work DB'!C501,'Transport-DB'!F:F,"="&amp;'Work DB'!$Q$4)</f>
        <v>0</v>
      </c>
      <c r="R501" s="189">
        <f>SUMIFS('Transport-DB'!Q:Q,'Transport-DB'!C:C,"="&amp;'Work DB'!C501,'Transport-DB'!F:F,"="&amp;'Work DB'!$R$4)</f>
        <v>0</v>
      </c>
      <c r="S501" s="190">
        <f t="shared" si="70"/>
        <v>0</v>
      </c>
      <c r="T501" s="191">
        <f t="shared" si="72"/>
        <v>0</v>
      </c>
      <c r="U501" s="191"/>
      <c r="V501" s="191"/>
      <c r="W501" s="191"/>
      <c r="X501" s="191"/>
      <c r="Y501" s="189"/>
      <c r="Z501" s="283"/>
      <c r="AA501" s="190">
        <f>SUMIFS('Transport-DB'!S:S,'Transport-DB'!C:C,"="&amp;'Work DB'!C501,'Transport-DB'!F:F,"="&amp;'Work DB'!$AA$4)</f>
        <v>0</v>
      </c>
      <c r="AB501" s="191">
        <f>SUMIFS('Transport-DB'!S:S,'Transport-DB'!C:C,"="&amp;'Work DB'!C501,'Transport-DB'!F:F,"="&amp;'Work DB'!$AB$4)</f>
        <v>0</v>
      </c>
      <c r="AC501" s="191">
        <f>SUMIFS('Transport-DB'!S:S,'Transport-DB'!C:C,"="&amp;'Work DB'!C501,'Transport-DB'!F:F,"="&amp;'Work DB'!$AC$4)</f>
        <v>0</v>
      </c>
      <c r="AD501" s="188">
        <f>SUMIFS('Transport-DB'!S:S,'Transport-DB'!C:C,"="&amp;'Work DB'!C501,'Transport-DB'!F:F,"="&amp;'Work DB'!$AD$4)</f>
        <v>0</v>
      </c>
      <c r="AE501" s="188">
        <f>SUMIFS('Transport-DB'!S:S,'Transport-DB'!C:C,"="&amp;'Work DB'!C501,'Transport-DB'!F:F,"="&amp;'Work DB'!$AE$4)</f>
        <v>0</v>
      </c>
      <c r="AF501" s="188">
        <f>SUMIFS('Transport-DB'!S:S,'Transport-DB'!C:C,"="&amp;'Work DB'!C501,'Transport-DB'!F:F,"="&amp;'Work DB'!$AF$4)</f>
        <v>0</v>
      </c>
      <c r="AG501" s="189"/>
      <c r="AH501" s="230">
        <f>SUMIFS('Transport-DB'!T:T,'Transport-DB'!C:C,"="&amp;'Work DB'!C501)</f>
        <v>0</v>
      </c>
      <c r="AI501" s="32"/>
      <c r="AJ501" s="29"/>
      <c r="AK501" s="30">
        <f>SUMIFS(Civil_DB[بتن],Civil_DB[تاریخ],"="&amp;'Work DB'!C501)</f>
        <v>0</v>
      </c>
      <c r="AL501" s="28"/>
      <c r="AM501" s="29"/>
      <c r="AN501" s="31"/>
      <c r="AO501" s="28"/>
      <c r="AP501" s="29"/>
      <c r="AQ501" s="29"/>
      <c r="AR501" s="30"/>
      <c r="AS501" s="28"/>
      <c r="AT501" s="29"/>
      <c r="AU501" s="30"/>
      <c r="AV501" s="206"/>
      <c r="AW501" s="29"/>
      <c r="AX501" s="29"/>
      <c r="AY501" s="29"/>
      <c r="AZ501" s="29"/>
      <c r="BA501" s="29"/>
      <c r="BB501" s="29"/>
      <c r="BC501" s="30"/>
      <c r="BD501" s="283"/>
      <c r="BE501" s="283"/>
      <c r="BF501" s="283"/>
      <c r="BG501" s="283"/>
      <c r="BH501" s="32"/>
      <c r="BI501" s="56"/>
      <c r="BJ501" s="509"/>
    </row>
    <row r="502" spans="2:62" s="15" customFormat="1" ht="21" x14ac:dyDescent="0.25">
      <c r="B502" s="47"/>
      <c r="C502" s="20">
        <f t="shared" si="71"/>
        <v>45867</v>
      </c>
      <c r="D502" s="190">
        <f>SUMIFS('Transport-DB'!R:R,'Transport-DB'!C:C,"="&amp;'Work DB'!C502,'Transport-DB'!F:F,"="&amp;'Work DB'!$D$4)</f>
        <v>0</v>
      </c>
      <c r="E502" s="191">
        <f>SUMIFS('Transport-DB'!R:R,'Transport-DB'!C:C,"="&amp;'Work DB'!C502,'Transport-DB'!F:F,"="&amp;'Work DB'!$E$4)</f>
        <v>0</v>
      </c>
      <c r="F502" s="191">
        <f>SUMIFS('Transport-DB'!R:R,'Transport-DB'!C:C,"="&amp;'Work DB'!C502,'Transport-DB'!F:F,"="&amp;'Work DB'!$F$4)</f>
        <v>0</v>
      </c>
      <c r="G502" s="191">
        <f>SUMIFS('Transport-DB'!R:R,'Transport-DB'!C:C,"="&amp;'Work DB'!C502,'Transport-DB'!F:F,"="&amp;'Work DB'!$G$4)</f>
        <v>0</v>
      </c>
      <c r="H502" s="188">
        <f>SUMIFS('Transport-DB'!R:R,'Transport-DB'!C:C,"="&amp;'Work DB'!C502,'Transport-DB'!F:F,"="&amp;'Work DB'!$H$4)</f>
        <v>0</v>
      </c>
      <c r="I502" s="191">
        <f>SUMIFS('Transport-DB'!R:R,'Transport-DB'!C:C,"="&amp;'Work DB'!C502,'Transport-DB'!F:F,"="&amp;'Work DB'!$I$4)</f>
        <v>0</v>
      </c>
      <c r="J502" s="483">
        <f>SUMIFS('Transport-DB'!R:R,'Transport-DB'!C:C,"="&amp;'Work DB'!C502,'Transport-DB'!F:F,"="&amp;'Work DB'!$J$4)</f>
        <v>0</v>
      </c>
      <c r="K502" s="190">
        <f>SUMIFS('Transport-DB'!Q:Q,'Transport-DB'!C:C,"="&amp;'Work DB'!C502,'Transport-DB'!F:F,"="&amp;'Work DB'!$K$4)</f>
        <v>0</v>
      </c>
      <c r="L502" s="191">
        <f>SUMIFS('Transport-DB'!Q:Q,'Transport-DB'!C:C,"="&amp;'Work DB'!C502,'Transport-DB'!F:F,"="&amp;'Work DB'!$L$4)</f>
        <v>0</v>
      </c>
      <c r="M502" s="191">
        <f>SUMIFS('Transport-DB'!Q:Q,'Transport-DB'!C:C,"="&amp;'Work DB'!C502,'Transport-DB'!F:F,"="&amp;'Work DB'!$M$4)</f>
        <v>0</v>
      </c>
      <c r="N502" s="191">
        <f>SUMIFS('Transport-DB'!Q:Q,'Transport-DB'!C:C,"="&amp;'Work DB'!C502,'Transport-DB'!F:F,"="&amp;'Work DB'!$N$4)</f>
        <v>0</v>
      </c>
      <c r="O502" s="191">
        <f>SUMIFS('Transport-DB'!Q:Q,'Transport-DB'!C:C,"="&amp;'Work DB'!C502,'Transport-DB'!F:F,"="&amp;'Work DB'!$O$4)</f>
        <v>0</v>
      </c>
      <c r="P502" s="191">
        <f>SUMIFS('Transport-DB'!Q:Q,'Transport-DB'!C:C,"="&amp;'Work DB'!C502,'Transport-DB'!F:F,"="&amp;'Work DB'!$P$4)</f>
        <v>0</v>
      </c>
      <c r="Q502" s="188">
        <f>SUMIFS('Transport-DB'!Q:Q,'Transport-DB'!C:C,"="&amp;'Work DB'!C502,'Transport-DB'!F:F,"="&amp;'Work DB'!$Q$4)</f>
        <v>0</v>
      </c>
      <c r="R502" s="189">
        <f>SUMIFS('Transport-DB'!Q:Q,'Transport-DB'!C:C,"="&amp;'Work DB'!C502,'Transport-DB'!F:F,"="&amp;'Work DB'!$R$4)</f>
        <v>0</v>
      </c>
      <c r="S502" s="190">
        <f t="shared" si="70"/>
        <v>0</v>
      </c>
      <c r="T502" s="191">
        <f t="shared" si="72"/>
        <v>0</v>
      </c>
      <c r="U502" s="191"/>
      <c r="V502" s="191"/>
      <c r="W502" s="191"/>
      <c r="X502" s="191"/>
      <c r="Y502" s="189"/>
      <c r="Z502" s="283"/>
      <c r="AA502" s="190">
        <f>SUMIFS('Transport-DB'!S:S,'Transport-DB'!C:C,"="&amp;'Work DB'!C502,'Transport-DB'!F:F,"="&amp;'Work DB'!$AA$4)</f>
        <v>0</v>
      </c>
      <c r="AB502" s="191">
        <f>SUMIFS('Transport-DB'!S:S,'Transport-DB'!C:C,"="&amp;'Work DB'!C502,'Transport-DB'!F:F,"="&amp;'Work DB'!$AB$4)</f>
        <v>0</v>
      </c>
      <c r="AC502" s="191">
        <f>SUMIFS('Transport-DB'!S:S,'Transport-DB'!C:C,"="&amp;'Work DB'!C502,'Transport-DB'!F:F,"="&amp;'Work DB'!$AC$4)</f>
        <v>0</v>
      </c>
      <c r="AD502" s="188">
        <f>SUMIFS('Transport-DB'!S:S,'Transport-DB'!C:C,"="&amp;'Work DB'!C502,'Transport-DB'!F:F,"="&amp;'Work DB'!$AD$4)</f>
        <v>0</v>
      </c>
      <c r="AE502" s="188">
        <f>SUMIFS('Transport-DB'!S:S,'Transport-DB'!C:C,"="&amp;'Work DB'!C502,'Transport-DB'!F:F,"="&amp;'Work DB'!$AE$4)</f>
        <v>0</v>
      </c>
      <c r="AF502" s="188">
        <f>SUMIFS('Transport-DB'!S:S,'Transport-DB'!C:C,"="&amp;'Work DB'!C502,'Transport-DB'!F:F,"="&amp;'Work DB'!$AF$4)</f>
        <v>0</v>
      </c>
      <c r="AG502" s="189"/>
      <c r="AH502" s="230">
        <f>SUMIFS('Transport-DB'!T:T,'Transport-DB'!C:C,"="&amp;'Work DB'!C502)</f>
        <v>0</v>
      </c>
      <c r="AI502" s="32"/>
      <c r="AJ502" s="29"/>
      <c r="AK502" s="30">
        <f>SUMIFS(Civil_DB[بتن],Civil_DB[تاریخ],"="&amp;'Work DB'!C502)</f>
        <v>0</v>
      </c>
      <c r="AL502" s="28"/>
      <c r="AM502" s="29"/>
      <c r="AN502" s="31"/>
      <c r="AO502" s="28"/>
      <c r="AP502" s="29"/>
      <c r="AQ502" s="29"/>
      <c r="AR502" s="30"/>
      <c r="AS502" s="28"/>
      <c r="AT502" s="29"/>
      <c r="AU502" s="30"/>
      <c r="AV502" s="206"/>
      <c r="AW502" s="29"/>
      <c r="AX502" s="29"/>
      <c r="AY502" s="29"/>
      <c r="AZ502" s="29"/>
      <c r="BA502" s="29"/>
      <c r="BB502" s="29"/>
      <c r="BC502" s="30"/>
      <c r="BD502" s="283"/>
      <c r="BE502" s="283"/>
      <c r="BF502" s="283"/>
      <c r="BG502" s="283"/>
      <c r="BH502" s="32"/>
      <c r="BI502" s="56"/>
      <c r="BJ502" s="509"/>
    </row>
    <row r="503" spans="2:62" s="15" customFormat="1" ht="21" x14ac:dyDescent="0.25">
      <c r="B503" s="47"/>
      <c r="C503" s="20">
        <f t="shared" si="71"/>
        <v>45868</v>
      </c>
      <c r="D503" s="190">
        <f>SUMIFS('Transport-DB'!R:R,'Transport-DB'!C:C,"="&amp;'Work DB'!C503,'Transport-DB'!F:F,"="&amp;'Work DB'!$D$4)</f>
        <v>0</v>
      </c>
      <c r="E503" s="191">
        <f>SUMIFS('Transport-DB'!R:R,'Transport-DB'!C:C,"="&amp;'Work DB'!C503,'Transport-DB'!F:F,"="&amp;'Work DB'!$E$4)</f>
        <v>0</v>
      </c>
      <c r="F503" s="191">
        <f>SUMIFS('Transport-DB'!R:R,'Transport-DB'!C:C,"="&amp;'Work DB'!C503,'Transport-DB'!F:F,"="&amp;'Work DB'!$F$4)</f>
        <v>0</v>
      </c>
      <c r="G503" s="191">
        <f>SUMIFS('Transport-DB'!R:R,'Transport-DB'!C:C,"="&amp;'Work DB'!C503,'Transport-DB'!F:F,"="&amp;'Work DB'!$G$4)</f>
        <v>0</v>
      </c>
      <c r="H503" s="188">
        <f>SUMIFS('Transport-DB'!R:R,'Transport-DB'!C:C,"="&amp;'Work DB'!C503,'Transport-DB'!F:F,"="&amp;'Work DB'!$H$4)</f>
        <v>0</v>
      </c>
      <c r="I503" s="191">
        <f>SUMIFS('Transport-DB'!R:R,'Transport-DB'!C:C,"="&amp;'Work DB'!C503,'Transport-DB'!F:F,"="&amp;'Work DB'!$I$4)</f>
        <v>0</v>
      </c>
      <c r="J503" s="483">
        <f>SUMIFS('Transport-DB'!R:R,'Transport-DB'!C:C,"="&amp;'Work DB'!C503,'Transport-DB'!F:F,"="&amp;'Work DB'!$J$4)</f>
        <v>0</v>
      </c>
      <c r="K503" s="190">
        <f>SUMIFS('Transport-DB'!Q:Q,'Transport-DB'!C:C,"="&amp;'Work DB'!C503,'Transport-DB'!F:F,"="&amp;'Work DB'!$K$4)</f>
        <v>0</v>
      </c>
      <c r="L503" s="191">
        <f>SUMIFS('Transport-DB'!Q:Q,'Transport-DB'!C:C,"="&amp;'Work DB'!C503,'Transport-DB'!F:F,"="&amp;'Work DB'!$L$4)</f>
        <v>0</v>
      </c>
      <c r="M503" s="191">
        <f>SUMIFS('Transport-DB'!Q:Q,'Transport-DB'!C:C,"="&amp;'Work DB'!C503,'Transport-DB'!F:F,"="&amp;'Work DB'!$M$4)</f>
        <v>0</v>
      </c>
      <c r="N503" s="191">
        <f>SUMIFS('Transport-DB'!Q:Q,'Transport-DB'!C:C,"="&amp;'Work DB'!C503,'Transport-DB'!F:F,"="&amp;'Work DB'!$N$4)</f>
        <v>0</v>
      </c>
      <c r="O503" s="191">
        <f>SUMIFS('Transport-DB'!Q:Q,'Transport-DB'!C:C,"="&amp;'Work DB'!C503,'Transport-DB'!F:F,"="&amp;'Work DB'!$O$4)</f>
        <v>0</v>
      </c>
      <c r="P503" s="191">
        <f>SUMIFS('Transport-DB'!Q:Q,'Transport-DB'!C:C,"="&amp;'Work DB'!C503,'Transport-DB'!F:F,"="&amp;'Work DB'!$P$4)</f>
        <v>0</v>
      </c>
      <c r="Q503" s="188">
        <f>SUMIFS('Transport-DB'!Q:Q,'Transport-DB'!C:C,"="&amp;'Work DB'!C503,'Transport-DB'!F:F,"="&amp;'Work DB'!$Q$4)</f>
        <v>0</v>
      </c>
      <c r="R503" s="189">
        <f>SUMIFS('Transport-DB'!Q:Q,'Transport-DB'!C:C,"="&amp;'Work DB'!C503,'Transport-DB'!F:F,"="&amp;'Work DB'!$R$4)</f>
        <v>0</v>
      </c>
      <c r="S503" s="190">
        <f t="shared" si="70"/>
        <v>0</v>
      </c>
      <c r="T503" s="191">
        <f t="shared" si="72"/>
        <v>0</v>
      </c>
      <c r="U503" s="191"/>
      <c r="V503" s="191"/>
      <c r="W503" s="191"/>
      <c r="X503" s="191"/>
      <c r="Y503" s="189"/>
      <c r="Z503" s="283"/>
      <c r="AA503" s="190">
        <f>SUMIFS('Transport-DB'!S:S,'Transport-DB'!C:C,"="&amp;'Work DB'!C503,'Transport-DB'!F:F,"="&amp;'Work DB'!$AA$4)</f>
        <v>0</v>
      </c>
      <c r="AB503" s="191">
        <f>SUMIFS('Transport-DB'!S:S,'Transport-DB'!C:C,"="&amp;'Work DB'!C503,'Transport-DB'!F:F,"="&amp;'Work DB'!$AB$4)</f>
        <v>0</v>
      </c>
      <c r="AC503" s="191">
        <f>SUMIFS('Transport-DB'!S:S,'Transport-DB'!C:C,"="&amp;'Work DB'!C503,'Transport-DB'!F:F,"="&amp;'Work DB'!$AC$4)</f>
        <v>0</v>
      </c>
      <c r="AD503" s="188">
        <f>SUMIFS('Transport-DB'!S:S,'Transport-DB'!C:C,"="&amp;'Work DB'!C503,'Transport-DB'!F:F,"="&amp;'Work DB'!$AD$4)</f>
        <v>0</v>
      </c>
      <c r="AE503" s="188">
        <f>SUMIFS('Transport-DB'!S:S,'Transport-DB'!C:C,"="&amp;'Work DB'!C503,'Transport-DB'!F:F,"="&amp;'Work DB'!$AE$4)</f>
        <v>0</v>
      </c>
      <c r="AF503" s="188">
        <f>SUMIFS('Transport-DB'!S:S,'Transport-DB'!C:C,"="&amp;'Work DB'!C503,'Transport-DB'!F:F,"="&amp;'Work DB'!$AF$4)</f>
        <v>0</v>
      </c>
      <c r="AG503" s="189"/>
      <c r="AH503" s="230">
        <f>SUMIFS('Transport-DB'!T:T,'Transport-DB'!C:C,"="&amp;'Work DB'!C503)</f>
        <v>0</v>
      </c>
      <c r="AI503" s="32"/>
      <c r="AJ503" s="29"/>
      <c r="AK503" s="30">
        <f>SUMIFS(Civil_DB[بتن],Civil_DB[تاریخ],"="&amp;'Work DB'!C503)</f>
        <v>0</v>
      </c>
      <c r="AL503" s="28"/>
      <c r="AM503" s="29"/>
      <c r="AN503" s="31"/>
      <c r="AO503" s="28"/>
      <c r="AP503" s="29"/>
      <c r="AQ503" s="29"/>
      <c r="AR503" s="30"/>
      <c r="AS503" s="28"/>
      <c r="AT503" s="29"/>
      <c r="AU503" s="30"/>
      <c r="AV503" s="206"/>
      <c r="AW503" s="29"/>
      <c r="AX503" s="29"/>
      <c r="AY503" s="29"/>
      <c r="AZ503" s="29"/>
      <c r="BA503" s="29"/>
      <c r="BB503" s="29"/>
      <c r="BC503" s="30"/>
      <c r="BD503" s="283"/>
      <c r="BE503" s="283"/>
      <c r="BF503" s="283"/>
      <c r="BG503" s="283"/>
      <c r="BH503" s="32"/>
      <c r="BI503" s="56"/>
      <c r="BJ503" s="509"/>
    </row>
    <row r="504" spans="2:62" s="15" customFormat="1" ht="21" x14ac:dyDescent="0.25">
      <c r="B504" s="47"/>
      <c r="C504" s="20">
        <f t="shared" si="71"/>
        <v>45869</v>
      </c>
      <c r="D504" s="190">
        <f>SUMIFS('Transport-DB'!R:R,'Transport-DB'!C:C,"="&amp;'Work DB'!C504,'Transport-DB'!F:F,"="&amp;'Work DB'!$D$4)</f>
        <v>0</v>
      </c>
      <c r="E504" s="191">
        <f>SUMIFS('Transport-DB'!R:R,'Transport-DB'!C:C,"="&amp;'Work DB'!C504,'Transport-DB'!F:F,"="&amp;'Work DB'!$E$4)</f>
        <v>0</v>
      </c>
      <c r="F504" s="191">
        <f>SUMIFS('Transport-DB'!R:R,'Transport-DB'!C:C,"="&amp;'Work DB'!C504,'Transport-DB'!F:F,"="&amp;'Work DB'!$F$4)</f>
        <v>0</v>
      </c>
      <c r="G504" s="191">
        <f>SUMIFS('Transport-DB'!R:R,'Transport-DB'!C:C,"="&amp;'Work DB'!C504,'Transport-DB'!F:F,"="&amp;'Work DB'!$G$4)</f>
        <v>0</v>
      </c>
      <c r="H504" s="188">
        <f>SUMIFS('Transport-DB'!R:R,'Transport-DB'!C:C,"="&amp;'Work DB'!C504,'Transport-DB'!F:F,"="&amp;'Work DB'!$H$4)</f>
        <v>0</v>
      </c>
      <c r="I504" s="191">
        <f>SUMIFS('Transport-DB'!R:R,'Transport-DB'!C:C,"="&amp;'Work DB'!C504,'Transport-DB'!F:F,"="&amp;'Work DB'!$I$4)</f>
        <v>0</v>
      </c>
      <c r="J504" s="483">
        <f>SUMIFS('Transport-DB'!R:R,'Transport-DB'!C:C,"="&amp;'Work DB'!C504,'Transport-DB'!F:F,"="&amp;'Work DB'!$J$4)</f>
        <v>0</v>
      </c>
      <c r="K504" s="190">
        <f>SUMIFS('Transport-DB'!Q:Q,'Transport-DB'!C:C,"="&amp;'Work DB'!C504,'Transport-DB'!F:F,"="&amp;'Work DB'!$K$4)</f>
        <v>0</v>
      </c>
      <c r="L504" s="191">
        <f>SUMIFS('Transport-DB'!Q:Q,'Transport-DB'!C:C,"="&amp;'Work DB'!C504,'Transport-DB'!F:F,"="&amp;'Work DB'!$L$4)</f>
        <v>0</v>
      </c>
      <c r="M504" s="191">
        <f>SUMIFS('Transport-DB'!Q:Q,'Transport-DB'!C:C,"="&amp;'Work DB'!C504,'Transport-DB'!F:F,"="&amp;'Work DB'!$M$4)</f>
        <v>0</v>
      </c>
      <c r="N504" s="191">
        <f>SUMIFS('Transport-DB'!Q:Q,'Transport-DB'!C:C,"="&amp;'Work DB'!C504,'Transport-DB'!F:F,"="&amp;'Work DB'!$N$4)</f>
        <v>0</v>
      </c>
      <c r="O504" s="191">
        <f>SUMIFS('Transport-DB'!Q:Q,'Transport-DB'!C:C,"="&amp;'Work DB'!C504,'Transport-DB'!F:F,"="&amp;'Work DB'!$O$4)</f>
        <v>0</v>
      </c>
      <c r="P504" s="191">
        <f>SUMIFS('Transport-DB'!Q:Q,'Transport-DB'!C:C,"="&amp;'Work DB'!C504,'Transport-DB'!F:F,"="&amp;'Work DB'!$P$4)</f>
        <v>0</v>
      </c>
      <c r="Q504" s="188">
        <f>SUMIFS('Transport-DB'!Q:Q,'Transport-DB'!C:C,"="&amp;'Work DB'!C504,'Transport-DB'!F:F,"="&amp;'Work DB'!$Q$4)</f>
        <v>0</v>
      </c>
      <c r="R504" s="189">
        <f>SUMIFS('Transport-DB'!Q:Q,'Transport-DB'!C:C,"="&amp;'Work DB'!C504,'Transport-DB'!F:F,"="&amp;'Work DB'!$R$4)</f>
        <v>0</v>
      </c>
      <c r="S504" s="190">
        <f t="shared" si="70"/>
        <v>0</v>
      </c>
      <c r="T504" s="191">
        <f t="shared" si="72"/>
        <v>0</v>
      </c>
      <c r="U504" s="191"/>
      <c r="V504" s="191"/>
      <c r="W504" s="191"/>
      <c r="X504" s="191"/>
      <c r="Y504" s="189"/>
      <c r="Z504" s="283"/>
      <c r="AA504" s="190">
        <f>SUMIFS('Transport-DB'!S:S,'Transport-DB'!C:C,"="&amp;'Work DB'!C504,'Transport-DB'!F:F,"="&amp;'Work DB'!$AA$4)</f>
        <v>0</v>
      </c>
      <c r="AB504" s="191">
        <f>SUMIFS('Transport-DB'!S:S,'Transport-DB'!C:C,"="&amp;'Work DB'!C504,'Transport-DB'!F:F,"="&amp;'Work DB'!$AB$4)</f>
        <v>0</v>
      </c>
      <c r="AC504" s="191">
        <f>SUMIFS('Transport-DB'!S:S,'Transport-DB'!C:C,"="&amp;'Work DB'!C504,'Transport-DB'!F:F,"="&amp;'Work DB'!$AC$4)</f>
        <v>0</v>
      </c>
      <c r="AD504" s="188">
        <f>SUMIFS('Transport-DB'!S:S,'Transport-DB'!C:C,"="&amp;'Work DB'!C504,'Transport-DB'!F:F,"="&amp;'Work DB'!$AD$4)</f>
        <v>0</v>
      </c>
      <c r="AE504" s="188">
        <f>SUMIFS('Transport-DB'!S:S,'Transport-DB'!C:C,"="&amp;'Work DB'!C504,'Transport-DB'!F:F,"="&amp;'Work DB'!$AE$4)</f>
        <v>0</v>
      </c>
      <c r="AF504" s="188">
        <f>SUMIFS('Transport-DB'!S:S,'Transport-DB'!C:C,"="&amp;'Work DB'!C504,'Transport-DB'!F:F,"="&amp;'Work DB'!$AF$4)</f>
        <v>0</v>
      </c>
      <c r="AG504" s="189"/>
      <c r="AH504" s="230">
        <f>SUMIFS('Transport-DB'!T:T,'Transport-DB'!C:C,"="&amp;'Work DB'!C504)</f>
        <v>0</v>
      </c>
      <c r="AI504" s="32"/>
      <c r="AJ504" s="29"/>
      <c r="AK504" s="30">
        <f>SUMIFS(Civil_DB[بتن],Civil_DB[تاریخ],"="&amp;'Work DB'!C504)</f>
        <v>0</v>
      </c>
      <c r="AL504" s="28"/>
      <c r="AM504" s="29"/>
      <c r="AN504" s="31"/>
      <c r="AO504" s="28"/>
      <c r="AP504" s="29"/>
      <c r="AQ504" s="29"/>
      <c r="AR504" s="30"/>
      <c r="AS504" s="28"/>
      <c r="AT504" s="29"/>
      <c r="AU504" s="30"/>
      <c r="AV504" s="206"/>
      <c r="AW504" s="29"/>
      <c r="AX504" s="29"/>
      <c r="AY504" s="29"/>
      <c r="AZ504" s="29"/>
      <c r="BA504" s="29"/>
      <c r="BB504" s="29"/>
      <c r="BC504" s="30"/>
      <c r="BD504" s="283"/>
      <c r="BE504" s="283"/>
      <c r="BF504" s="283"/>
      <c r="BG504" s="283"/>
      <c r="BH504" s="32"/>
      <c r="BI504" s="56"/>
      <c r="BJ504" s="509"/>
    </row>
    <row r="505" spans="2:62" s="15" customFormat="1" ht="21" x14ac:dyDescent="0.25">
      <c r="B505" s="47"/>
      <c r="C505" s="20">
        <f t="shared" si="71"/>
        <v>45870</v>
      </c>
      <c r="D505" s="190">
        <f>SUMIFS('Transport-DB'!R:R,'Transport-DB'!C:C,"="&amp;'Work DB'!C505,'Transport-DB'!F:F,"="&amp;'Work DB'!$D$4)</f>
        <v>0</v>
      </c>
      <c r="E505" s="191">
        <f>SUMIFS('Transport-DB'!R:R,'Transport-DB'!C:C,"="&amp;'Work DB'!C505,'Transport-DB'!F:F,"="&amp;'Work DB'!$E$4)</f>
        <v>0</v>
      </c>
      <c r="F505" s="191">
        <f>SUMIFS('Transport-DB'!R:R,'Transport-DB'!C:C,"="&amp;'Work DB'!C505,'Transport-DB'!F:F,"="&amp;'Work DB'!$F$4)</f>
        <v>0</v>
      </c>
      <c r="G505" s="191">
        <f>SUMIFS('Transport-DB'!R:R,'Transport-DB'!C:C,"="&amp;'Work DB'!C505,'Transport-DB'!F:F,"="&amp;'Work DB'!$G$4)</f>
        <v>0</v>
      </c>
      <c r="H505" s="188">
        <f>SUMIFS('Transport-DB'!R:R,'Transport-DB'!C:C,"="&amp;'Work DB'!C505,'Transport-DB'!F:F,"="&amp;'Work DB'!$H$4)</f>
        <v>0</v>
      </c>
      <c r="I505" s="191">
        <f>SUMIFS('Transport-DB'!R:R,'Transport-DB'!C:C,"="&amp;'Work DB'!C505,'Transport-DB'!F:F,"="&amp;'Work DB'!$I$4)</f>
        <v>0</v>
      </c>
      <c r="J505" s="483">
        <f>SUMIFS('Transport-DB'!R:R,'Transport-DB'!C:C,"="&amp;'Work DB'!C505,'Transport-DB'!F:F,"="&amp;'Work DB'!$J$4)</f>
        <v>0</v>
      </c>
      <c r="K505" s="190">
        <f>SUMIFS('Transport-DB'!Q:Q,'Transport-DB'!C:C,"="&amp;'Work DB'!C505,'Transport-DB'!F:F,"="&amp;'Work DB'!$K$4)</f>
        <v>0</v>
      </c>
      <c r="L505" s="191">
        <f>SUMIFS('Transport-DB'!Q:Q,'Transport-DB'!C:C,"="&amp;'Work DB'!C505,'Transport-DB'!F:F,"="&amp;'Work DB'!$L$4)</f>
        <v>0</v>
      </c>
      <c r="M505" s="191">
        <f>SUMIFS('Transport-DB'!Q:Q,'Transport-DB'!C:C,"="&amp;'Work DB'!C505,'Transport-DB'!F:F,"="&amp;'Work DB'!$M$4)</f>
        <v>0</v>
      </c>
      <c r="N505" s="191">
        <f>SUMIFS('Transport-DB'!Q:Q,'Transport-DB'!C:C,"="&amp;'Work DB'!C505,'Transport-DB'!F:F,"="&amp;'Work DB'!$N$4)</f>
        <v>0</v>
      </c>
      <c r="O505" s="191">
        <f>SUMIFS('Transport-DB'!Q:Q,'Transport-DB'!C:C,"="&amp;'Work DB'!C505,'Transport-DB'!F:F,"="&amp;'Work DB'!$O$4)</f>
        <v>0</v>
      </c>
      <c r="P505" s="191">
        <f>SUMIFS('Transport-DB'!Q:Q,'Transport-DB'!C:C,"="&amp;'Work DB'!C505,'Transport-DB'!F:F,"="&amp;'Work DB'!$P$4)</f>
        <v>0</v>
      </c>
      <c r="Q505" s="188">
        <f>SUMIFS('Transport-DB'!Q:Q,'Transport-DB'!C:C,"="&amp;'Work DB'!C505,'Transport-DB'!F:F,"="&amp;'Work DB'!$Q$4)</f>
        <v>0</v>
      </c>
      <c r="R505" s="189">
        <f>SUMIFS('Transport-DB'!Q:Q,'Transport-DB'!C:C,"="&amp;'Work DB'!C505,'Transport-DB'!F:F,"="&amp;'Work DB'!$R$4)</f>
        <v>0</v>
      </c>
      <c r="S505" s="190">
        <f t="shared" si="70"/>
        <v>0</v>
      </c>
      <c r="T505" s="191">
        <f t="shared" si="72"/>
        <v>0</v>
      </c>
      <c r="U505" s="191"/>
      <c r="V505" s="191"/>
      <c r="W505" s="191"/>
      <c r="X505" s="191"/>
      <c r="Y505" s="189"/>
      <c r="Z505" s="283"/>
      <c r="AA505" s="190">
        <f>SUMIFS('Transport-DB'!S:S,'Transport-DB'!C:C,"="&amp;'Work DB'!C505,'Transport-DB'!F:F,"="&amp;'Work DB'!$AA$4)</f>
        <v>0</v>
      </c>
      <c r="AB505" s="191">
        <f>SUMIFS('Transport-DB'!S:S,'Transport-DB'!C:C,"="&amp;'Work DB'!C505,'Transport-DB'!F:F,"="&amp;'Work DB'!$AB$4)</f>
        <v>0</v>
      </c>
      <c r="AC505" s="191">
        <f>SUMIFS('Transport-DB'!S:S,'Transport-DB'!C:C,"="&amp;'Work DB'!C505,'Transport-DB'!F:F,"="&amp;'Work DB'!$AC$4)</f>
        <v>0</v>
      </c>
      <c r="AD505" s="188">
        <f>SUMIFS('Transport-DB'!S:S,'Transport-DB'!C:C,"="&amp;'Work DB'!C505,'Transport-DB'!F:F,"="&amp;'Work DB'!$AD$4)</f>
        <v>0</v>
      </c>
      <c r="AE505" s="188">
        <f>SUMIFS('Transport-DB'!S:S,'Transport-DB'!C:C,"="&amp;'Work DB'!C505,'Transport-DB'!F:F,"="&amp;'Work DB'!$AE$4)</f>
        <v>0</v>
      </c>
      <c r="AF505" s="188">
        <f>SUMIFS('Transport-DB'!S:S,'Transport-DB'!C:C,"="&amp;'Work DB'!C505,'Transport-DB'!F:F,"="&amp;'Work DB'!$AF$4)</f>
        <v>0</v>
      </c>
      <c r="AG505" s="189"/>
      <c r="AH505" s="230">
        <f>SUMIFS('Transport-DB'!T:T,'Transport-DB'!C:C,"="&amp;'Work DB'!C505)</f>
        <v>0</v>
      </c>
      <c r="AI505" s="32"/>
      <c r="AJ505" s="29"/>
      <c r="AK505" s="30">
        <f>SUMIFS(Civil_DB[بتن],Civil_DB[تاریخ],"="&amp;'Work DB'!C505)</f>
        <v>0</v>
      </c>
      <c r="AL505" s="28"/>
      <c r="AM505" s="29"/>
      <c r="AN505" s="31"/>
      <c r="AO505" s="28"/>
      <c r="AP505" s="29"/>
      <c r="AQ505" s="29"/>
      <c r="AR505" s="30"/>
      <c r="AS505" s="28"/>
      <c r="AT505" s="29"/>
      <c r="AU505" s="30"/>
      <c r="AV505" s="206"/>
      <c r="AW505" s="29"/>
      <c r="AX505" s="29"/>
      <c r="AY505" s="29"/>
      <c r="AZ505" s="29"/>
      <c r="BA505" s="29"/>
      <c r="BB505" s="29"/>
      <c r="BC505" s="30"/>
      <c r="BD505" s="283"/>
      <c r="BE505" s="283"/>
      <c r="BF505" s="283"/>
      <c r="BG505" s="283"/>
      <c r="BH505" s="32"/>
      <c r="BI505" s="56"/>
      <c r="BJ505" s="509"/>
    </row>
    <row r="506" spans="2:62" s="15" customFormat="1" ht="21" x14ac:dyDescent="0.25">
      <c r="B506" s="47"/>
      <c r="C506" s="20">
        <f t="shared" si="71"/>
        <v>45871</v>
      </c>
      <c r="D506" s="190">
        <f>SUMIFS('Transport-DB'!R:R,'Transport-DB'!C:C,"="&amp;'Work DB'!C506,'Transport-DB'!F:F,"="&amp;'Work DB'!$D$4)</f>
        <v>0</v>
      </c>
      <c r="E506" s="191">
        <f>SUMIFS('Transport-DB'!R:R,'Transport-DB'!C:C,"="&amp;'Work DB'!C506,'Transport-DB'!F:F,"="&amp;'Work DB'!$E$4)</f>
        <v>0</v>
      </c>
      <c r="F506" s="191">
        <f>SUMIFS('Transport-DB'!R:R,'Transport-DB'!C:C,"="&amp;'Work DB'!C506,'Transport-DB'!F:F,"="&amp;'Work DB'!$F$4)</f>
        <v>0</v>
      </c>
      <c r="G506" s="191">
        <f>SUMIFS('Transport-DB'!R:R,'Transport-DB'!C:C,"="&amp;'Work DB'!C506,'Transport-DB'!F:F,"="&amp;'Work DB'!$G$4)</f>
        <v>0</v>
      </c>
      <c r="H506" s="188">
        <f>SUMIFS('Transport-DB'!R:R,'Transport-DB'!C:C,"="&amp;'Work DB'!C506,'Transport-DB'!F:F,"="&amp;'Work DB'!$H$4)</f>
        <v>0</v>
      </c>
      <c r="I506" s="191">
        <f>SUMIFS('Transport-DB'!R:R,'Transport-DB'!C:C,"="&amp;'Work DB'!C506,'Transport-DB'!F:F,"="&amp;'Work DB'!$I$4)</f>
        <v>0</v>
      </c>
      <c r="J506" s="483">
        <f>SUMIFS('Transport-DB'!R:R,'Transport-DB'!C:C,"="&amp;'Work DB'!C506,'Transport-DB'!F:F,"="&amp;'Work DB'!$J$4)</f>
        <v>0</v>
      </c>
      <c r="K506" s="190">
        <f>SUMIFS('Transport-DB'!Q:Q,'Transport-DB'!C:C,"="&amp;'Work DB'!C506,'Transport-DB'!F:F,"="&amp;'Work DB'!$K$4)</f>
        <v>0</v>
      </c>
      <c r="L506" s="191">
        <f>SUMIFS('Transport-DB'!Q:Q,'Transport-DB'!C:C,"="&amp;'Work DB'!C506,'Transport-DB'!F:F,"="&amp;'Work DB'!$L$4)</f>
        <v>0</v>
      </c>
      <c r="M506" s="191">
        <f>SUMIFS('Transport-DB'!Q:Q,'Transport-DB'!C:C,"="&amp;'Work DB'!C506,'Transport-DB'!F:F,"="&amp;'Work DB'!$M$4)</f>
        <v>0</v>
      </c>
      <c r="N506" s="191">
        <f>SUMIFS('Transport-DB'!Q:Q,'Transport-DB'!C:C,"="&amp;'Work DB'!C506,'Transport-DB'!F:F,"="&amp;'Work DB'!$N$4)</f>
        <v>0</v>
      </c>
      <c r="O506" s="191">
        <f>SUMIFS('Transport-DB'!Q:Q,'Transport-DB'!C:C,"="&amp;'Work DB'!C506,'Transport-DB'!F:F,"="&amp;'Work DB'!$O$4)</f>
        <v>0</v>
      </c>
      <c r="P506" s="191">
        <f>SUMIFS('Transport-DB'!Q:Q,'Transport-DB'!C:C,"="&amp;'Work DB'!C506,'Transport-DB'!F:F,"="&amp;'Work DB'!$P$4)</f>
        <v>0</v>
      </c>
      <c r="Q506" s="188">
        <f>SUMIFS('Transport-DB'!Q:Q,'Transport-DB'!C:C,"="&amp;'Work DB'!C506,'Transport-DB'!F:F,"="&amp;'Work DB'!$Q$4)</f>
        <v>0</v>
      </c>
      <c r="R506" s="189">
        <f>SUMIFS('Transport-DB'!Q:Q,'Transport-DB'!C:C,"="&amp;'Work DB'!C506,'Transport-DB'!F:F,"="&amp;'Work DB'!$R$4)</f>
        <v>0</v>
      </c>
      <c r="S506" s="190">
        <f t="shared" si="70"/>
        <v>0</v>
      </c>
      <c r="T506" s="191">
        <f t="shared" si="72"/>
        <v>0</v>
      </c>
      <c r="U506" s="191"/>
      <c r="V506" s="191"/>
      <c r="W506" s="191"/>
      <c r="X506" s="191"/>
      <c r="Y506" s="189"/>
      <c r="Z506" s="283"/>
      <c r="AA506" s="190">
        <f>SUMIFS('Transport-DB'!S:S,'Transport-DB'!C:C,"="&amp;'Work DB'!C506,'Transport-DB'!F:F,"="&amp;'Work DB'!$AA$4)</f>
        <v>0</v>
      </c>
      <c r="AB506" s="191">
        <f>SUMIFS('Transport-DB'!S:S,'Transport-DB'!C:C,"="&amp;'Work DB'!C506,'Transport-DB'!F:F,"="&amp;'Work DB'!$AB$4)</f>
        <v>0</v>
      </c>
      <c r="AC506" s="191">
        <f>SUMIFS('Transport-DB'!S:S,'Transport-DB'!C:C,"="&amp;'Work DB'!C506,'Transport-DB'!F:F,"="&amp;'Work DB'!$AC$4)</f>
        <v>0</v>
      </c>
      <c r="AD506" s="188">
        <f>SUMIFS('Transport-DB'!S:S,'Transport-DB'!C:C,"="&amp;'Work DB'!C506,'Transport-DB'!F:F,"="&amp;'Work DB'!$AD$4)</f>
        <v>0</v>
      </c>
      <c r="AE506" s="188">
        <f>SUMIFS('Transport-DB'!S:S,'Transport-DB'!C:C,"="&amp;'Work DB'!C506,'Transport-DB'!F:F,"="&amp;'Work DB'!$AE$4)</f>
        <v>0</v>
      </c>
      <c r="AF506" s="188">
        <f>SUMIFS('Transport-DB'!S:S,'Transport-DB'!C:C,"="&amp;'Work DB'!C506,'Transport-DB'!F:F,"="&amp;'Work DB'!$AF$4)</f>
        <v>0</v>
      </c>
      <c r="AG506" s="189"/>
      <c r="AH506" s="230">
        <f>SUMIFS('Transport-DB'!T:T,'Transport-DB'!C:C,"="&amp;'Work DB'!C506)</f>
        <v>0</v>
      </c>
      <c r="AI506" s="32"/>
      <c r="AJ506" s="29"/>
      <c r="AK506" s="30">
        <f>SUMIFS(Civil_DB[بتن],Civil_DB[تاریخ],"="&amp;'Work DB'!C506)</f>
        <v>0</v>
      </c>
      <c r="AL506" s="28"/>
      <c r="AM506" s="29"/>
      <c r="AN506" s="31"/>
      <c r="AO506" s="28"/>
      <c r="AP506" s="29"/>
      <c r="AQ506" s="29"/>
      <c r="AR506" s="30"/>
      <c r="AS506" s="28"/>
      <c r="AT506" s="29"/>
      <c r="AU506" s="30"/>
      <c r="AV506" s="206"/>
      <c r="AW506" s="29"/>
      <c r="AX506" s="29"/>
      <c r="AY506" s="29"/>
      <c r="AZ506" s="29"/>
      <c r="BA506" s="29"/>
      <c r="BB506" s="29"/>
      <c r="BC506" s="30"/>
      <c r="BD506" s="283"/>
      <c r="BE506" s="283"/>
      <c r="BF506" s="283"/>
      <c r="BG506" s="283"/>
      <c r="BH506" s="32"/>
      <c r="BI506" s="56"/>
      <c r="BJ506" s="509"/>
    </row>
    <row r="507" spans="2:62" s="15" customFormat="1" ht="21" x14ac:dyDescent="0.25">
      <c r="B507" s="47"/>
      <c r="C507" s="20">
        <f t="shared" si="71"/>
        <v>45872</v>
      </c>
      <c r="D507" s="190">
        <f>SUMIFS('Transport-DB'!R:R,'Transport-DB'!C:C,"="&amp;'Work DB'!C507,'Transport-DB'!F:F,"="&amp;'Work DB'!$D$4)</f>
        <v>0</v>
      </c>
      <c r="E507" s="191">
        <f>SUMIFS('Transport-DB'!R:R,'Transport-DB'!C:C,"="&amp;'Work DB'!C507,'Transport-DB'!F:F,"="&amp;'Work DB'!$E$4)</f>
        <v>0</v>
      </c>
      <c r="F507" s="191">
        <f>SUMIFS('Transport-DB'!R:R,'Transport-DB'!C:C,"="&amp;'Work DB'!C507,'Transport-DB'!F:F,"="&amp;'Work DB'!$F$4)</f>
        <v>0</v>
      </c>
      <c r="G507" s="191">
        <f>SUMIFS('Transport-DB'!R:R,'Transport-DB'!C:C,"="&amp;'Work DB'!C507,'Transport-DB'!F:F,"="&amp;'Work DB'!$G$4)</f>
        <v>0</v>
      </c>
      <c r="H507" s="188">
        <f>SUMIFS('Transport-DB'!R:R,'Transport-DB'!C:C,"="&amp;'Work DB'!C507,'Transport-DB'!F:F,"="&amp;'Work DB'!$H$4)</f>
        <v>0</v>
      </c>
      <c r="I507" s="191">
        <f>SUMIFS('Transport-DB'!R:R,'Transport-DB'!C:C,"="&amp;'Work DB'!C507,'Transport-DB'!F:F,"="&amp;'Work DB'!$I$4)</f>
        <v>0</v>
      </c>
      <c r="J507" s="483">
        <f>SUMIFS('Transport-DB'!R:R,'Transport-DB'!C:C,"="&amp;'Work DB'!C507,'Transport-DB'!F:F,"="&amp;'Work DB'!$J$4)</f>
        <v>0</v>
      </c>
      <c r="K507" s="190">
        <f>SUMIFS('Transport-DB'!Q:Q,'Transport-DB'!C:C,"="&amp;'Work DB'!C507,'Transport-DB'!F:F,"="&amp;'Work DB'!$K$4)</f>
        <v>0</v>
      </c>
      <c r="L507" s="191">
        <f>SUMIFS('Transport-DB'!Q:Q,'Transport-DB'!C:C,"="&amp;'Work DB'!C507,'Transport-DB'!F:F,"="&amp;'Work DB'!$L$4)</f>
        <v>0</v>
      </c>
      <c r="M507" s="191">
        <f>SUMIFS('Transport-DB'!Q:Q,'Transport-DB'!C:C,"="&amp;'Work DB'!C507,'Transport-DB'!F:F,"="&amp;'Work DB'!$M$4)</f>
        <v>0</v>
      </c>
      <c r="N507" s="191">
        <f>SUMIFS('Transport-DB'!Q:Q,'Transport-DB'!C:C,"="&amp;'Work DB'!C507,'Transport-DB'!F:F,"="&amp;'Work DB'!$N$4)</f>
        <v>0</v>
      </c>
      <c r="O507" s="191">
        <f>SUMIFS('Transport-DB'!Q:Q,'Transport-DB'!C:C,"="&amp;'Work DB'!C507,'Transport-DB'!F:F,"="&amp;'Work DB'!$O$4)</f>
        <v>0</v>
      </c>
      <c r="P507" s="191">
        <f>SUMIFS('Transport-DB'!Q:Q,'Transport-DB'!C:C,"="&amp;'Work DB'!C507,'Transport-DB'!F:F,"="&amp;'Work DB'!$P$4)</f>
        <v>0</v>
      </c>
      <c r="Q507" s="188">
        <f>SUMIFS('Transport-DB'!Q:Q,'Transport-DB'!C:C,"="&amp;'Work DB'!C507,'Transport-DB'!F:F,"="&amp;'Work DB'!$Q$4)</f>
        <v>0</v>
      </c>
      <c r="R507" s="189">
        <f>SUMIFS('Transport-DB'!Q:Q,'Transport-DB'!C:C,"="&amp;'Work DB'!C507,'Transport-DB'!F:F,"="&amp;'Work DB'!$R$4)</f>
        <v>0</v>
      </c>
      <c r="S507" s="190">
        <f t="shared" si="70"/>
        <v>0</v>
      </c>
      <c r="T507" s="191">
        <f t="shared" si="72"/>
        <v>0</v>
      </c>
      <c r="U507" s="191"/>
      <c r="V507" s="191"/>
      <c r="W507" s="191"/>
      <c r="X507" s="191"/>
      <c r="Y507" s="189"/>
      <c r="Z507" s="283"/>
      <c r="AA507" s="190">
        <f>SUMIFS('Transport-DB'!S:S,'Transport-DB'!C:C,"="&amp;'Work DB'!C507,'Transport-DB'!F:F,"="&amp;'Work DB'!$AA$4)</f>
        <v>0</v>
      </c>
      <c r="AB507" s="191">
        <f>SUMIFS('Transport-DB'!S:S,'Transport-DB'!C:C,"="&amp;'Work DB'!C507,'Transport-DB'!F:F,"="&amp;'Work DB'!$AB$4)</f>
        <v>0</v>
      </c>
      <c r="AC507" s="191">
        <f>SUMIFS('Transport-DB'!S:S,'Transport-DB'!C:C,"="&amp;'Work DB'!C507,'Transport-DB'!F:F,"="&amp;'Work DB'!$AC$4)</f>
        <v>0</v>
      </c>
      <c r="AD507" s="188">
        <f>SUMIFS('Transport-DB'!S:S,'Transport-DB'!C:C,"="&amp;'Work DB'!C507,'Transport-DB'!F:F,"="&amp;'Work DB'!$AD$4)</f>
        <v>0</v>
      </c>
      <c r="AE507" s="188">
        <f>SUMIFS('Transport-DB'!S:S,'Transport-DB'!C:C,"="&amp;'Work DB'!C507,'Transport-DB'!F:F,"="&amp;'Work DB'!$AE$4)</f>
        <v>0</v>
      </c>
      <c r="AF507" s="188">
        <f>SUMIFS('Transport-DB'!S:S,'Transport-DB'!C:C,"="&amp;'Work DB'!C507,'Transport-DB'!F:F,"="&amp;'Work DB'!$AF$4)</f>
        <v>0</v>
      </c>
      <c r="AG507" s="189"/>
      <c r="AH507" s="230">
        <f>SUMIFS('Transport-DB'!T:T,'Transport-DB'!C:C,"="&amp;'Work DB'!C507)</f>
        <v>0</v>
      </c>
      <c r="AI507" s="32"/>
      <c r="AJ507" s="29"/>
      <c r="AK507" s="30">
        <f>SUMIFS(Civil_DB[بتن],Civil_DB[تاریخ],"="&amp;'Work DB'!C507)</f>
        <v>0</v>
      </c>
      <c r="AL507" s="28"/>
      <c r="AM507" s="29"/>
      <c r="AN507" s="31"/>
      <c r="AO507" s="28"/>
      <c r="AP507" s="29"/>
      <c r="AQ507" s="29"/>
      <c r="AR507" s="30"/>
      <c r="AS507" s="28"/>
      <c r="AT507" s="29"/>
      <c r="AU507" s="30"/>
      <c r="AV507" s="206"/>
      <c r="AW507" s="29"/>
      <c r="AX507" s="29"/>
      <c r="AY507" s="29"/>
      <c r="AZ507" s="29"/>
      <c r="BA507" s="29"/>
      <c r="BB507" s="29"/>
      <c r="BC507" s="30"/>
      <c r="BD507" s="283"/>
      <c r="BE507" s="283"/>
      <c r="BF507" s="283"/>
      <c r="BG507" s="283"/>
      <c r="BH507" s="32"/>
      <c r="BI507" s="56"/>
      <c r="BJ507" s="509"/>
    </row>
    <row r="508" spans="2:62" s="15" customFormat="1" ht="21" x14ac:dyDescent="0.25">
      <c r="B508" s="47"/>
      <c r="C508" s="20">
        <f t="shared" si="71"/>
        <v>45873</v>
      </c>
      <c r="D508" s="190">
        <f>SUMIFS('Transport-DB'!R:R,'Transport-DB'!C:C,"="&amp;'Work DB'!C508,'Transport-DB'!F:F,"="&amp;'Work DB'!$D$4)</f>
        <v>0</v>
      </c>
      <c r="E508" s="191">
        <f>SUMIFS('Transport-DB'!R:R,'Transport-DB'!C:C,"="&amp;'Work DB'!C508,'Transport-DB'!F:F,"="&amp;'Work DB'!$E$4)</f>
        <v>0</v>
      </c>
      <c r="F508" s="191">
        <f>SUMIFS('Transport-DB'!R:R,'Transport-DB'!C:C,"="&amp;'Work DB'!C508,'Transport-DB'!F:F,"="&amp;'Work DB'!$F$4)</f>
        <v>0</v>
      </c>
      <c r="G508" s="191">
        <f>SUMIFS('Transport-DB'!R:R,'Transport-DB'!C:C,"="&amp;'Work DB'!C508,'Transport-DB'!F:F,"="&amp;'Work DB'!$G$4)</f>
        <v>0</v>
      </c>
      <c r="H508" s="188">
        <f>SUMIFS('Transport-DB'!R:R,'Transport-DB'!C:C,"="&amp;'Work DB'!C508,'Transport-DB'!F:F,"="&amp;'Work DB'!$H$4)</f>
        <v>0</v>
      </c>
      <c r="I508" s="191">
        <f>SUMIFS('Transport-DB'!R:R,'Transport-DB'!C:C,"="&amp;'Work DB'!C508,'Transport-DB'!F:F,"="&amp;'Work DB'!$I$4)</f>
        <v>0</v>
      </c>
      <c r="J508" s="483">
        <f>SUMIFS('Transport-DB'!R:R,'Transport-DB'!C:C,"="&amp;'Work DB'!C508,'Transport-DB'!F:F,"="&amp;'Work DB'!$J$4)</f>
        <v>0</v>
      </c>
      <c r="K508" s="190">
        <f>SUMIFS('Transport-DB'!Q:Q,'Transport-DB'!C:C,"="&amp;'Work DB'!C508,'Transport-DB'!F:F,"="&amp;'Work DB'!$K$4)</f>
        <v>0</v>
      </c>
      <c r="L508" s="191">
        <f>SUMIFS('Transport-DB'!Q:Q,'Transport-DB'!C:C,"="&amp;'Work DB'!C508,'Transport-DB'!F:F,"="&amp;'Work DB'!$L$4)</f>
        <v>0</v>
      </c>
      <c r="M508" s="191">
        <f>SUMIFS('Transport-DB'!Q:Q,'Transport-DB'!C:C,"="&amp;'Work DB'!C508,'Transport-DB'!F:F,"="&amp;'Work DB'!$M$4)</f>
        <v>0</v>
      </c>
      <c r="N508" s="191">
        <f>SUMIFS('Transport-DB'!Q:Q,'Transport-DB'!C:C,"="&amp;'Work DB'!C508,'Transport-DB'!F:F,"="&amp;'Work DB'!$N$4)</f>
        <v>0</v>
      </c>
      <c r="O508" s="191">
        <f>SUMIFS('Transport-DB'!Q:Q,'Transport-DB'!C:C,"="&amp;'Work DB'!C508,'Transport-DB'!F:F,"="&amp;'Work DB'!$O$4)</f>
        <v>0</v>
      </c>
      <c r="P508" s="191">
        <f>SUMIFS('Transport-DB'!Q:Q,'Transport-DB'!C:C,"="&amp;'Work DB'!C508,'Transport-DB'!F:F,"="&amp;'Work DB'!$P$4)</f>
        <v>0</v>
      </c>
      <c r="Q508" s="188">
        <f>SUMIFS('Transport-DB'!Q:Q,'Transport-DB'!C:C,"="&amp;'Work DB'!C508,'Transport-DB'!F:F,"="&amp;'Work DB'!$Q$4)</f>
        <v>0</v>
      </c>
      <c r="R508" s="189">
        <f>SUMIFS('Transport-DB'!Q:Q,'Transport-DB'!C:C,"="&amp;'Work DB'!C508,'Transport-DB'!F:F,"="&amp;'Work DB'!$R$4)</f>
        <v>0</v>
      </c>
      <c r="S508" s="190">
        <f t="shared" si="70"/>
        <v>0</v>
      </c>
      <c r="T508" s="191">
        <f t="shared" si="72"/>
        <v>0</v>
      </c>
      <c r="U508" s="191"/>
      <c r="V508" s="191"/>
      <c r="W508" s="191"/>
      <c r="X508" s="191"/>
      <c r="Y508" s="189"/>
      <c r="Z508" s="283"/>
      <c r="AA508" s="190">
        <f>SUMIFS('Transport-DB'!S:S,'Transport-DB'!C:C,"="&amp;'Work DB'!C508,'Transport-DB'!F:F,"="&amp;'Work DB'!$AA$4)</f>
        <v>0</v>
      </c>
      <c r="AB508" s="191">
        <f>SUMIFS('Transport-DB'!S:S,'Transport-DB'!C:C,"="&amp;'Work DB'!C508,'Transport-DB'!F:F,"="&amp;'Work DB'!$AB$4)</f>
        <v>0</v>
      </c>
      <c r="AC508" s="191">
        <f>SUMIFS('Transport-DB'!S:S,'Transport-DB'!C:C,"="&amp;'Work DB'!C508,'Transport-DB'!F:F,"="&amp;'Work DB'!$AC$4)</f>
        <v>0</v>
      </c>
      <c r="AD508" s="188">
        <f>SUMIFS('Transport-DB'!S:S,'Transport-DB'!C:C,"="&amp;'Work DB'!C508,'Transport-DB'!F:F,"="&amp;'Work DB'!$AD$4)</f>
        <v>0</v>
      </c>
      <c r="AE508" s="188">
        <f>SUMIFS('Transport-DB'!S:S,'Transport-DB'!C:C,"="&amp;'Work DB'!C508,'Transport-DB'!F:F,"="&amp;'Work DB'!$AE$4)</f>
        <v>0</v>
      </c>
      <c r="AF508" s="188">
        <f>SUMIFS('Transport-DB'!S:S,'Transport-DB'!C:C,"="&amp;'Work DB'!C508,'Transport-DB'!F:F,"="&amp;'Work DB'!$AF$4)</f>
        <v>0</v>
      </c>
      <c r="AG508" s="189"/>
      <c r="AH508" s="230">
        <f>SUMIFS('Transport-DB'!T:T,'Transport-DB'!C:C,"="&amp;'Work DB'!C508)</f>
        <v>0</v>
      </c>
      <c r="AI508" s="32"/>
      <c r="AJ508" s="29"/>
      <c r="AK508" s="30">
        <f>SUMIFS(Civil_DB[بتن],Civil_DB[تاریخ],"="&amp;'Work DB'!C508)</f>
        <v>0</v>
      </c>
      <c r="AL508" s="28"/>
      <c r="AM508" s="29"/>
      <c r="AN508" s="31"/>
      <c r="AO508" s="28"/>
      <c r="AP508" s="29"/>
      <c r="AQ508" s="29"/>
      <c r="AR508" s="30"/>
      <c r="AS508" s="28"/>
      <c r="AT508" s="29"/>
      <c r="AU508" s="30"/>
      <c r="AV508" s="206"/>
      <c r="AW508" s="29"/>
      <c r="AX508" s="29"/>
      <c r="AY508" s="29"/>
      <c r="AZ508" s="29"/>
      <c r="BA508" s="29"/>
      <c r="BB508" s="29"/>
      <c r="BC508" s="30"/>
      <c r="BD508" s="283"/>
      <c r="BE508" s="283"/>
      <c r="BF508" s="283"/>
      <c r="BG508" s="283"/>
      <c r="BH508" s="32"/>
      <c r="BI508" s="56"/>
      <c r="BJ508" s="509"/>
    </row>
    <row r="509" spans="2:62" s="15" customFormat="1" ht="21" x14ac:dyDescent="0.25">
      <c r="B509" s="47"/>
      <c r="C509" s="20">
        <f t="shared" si="71"/>
        <v>45874</v>
      </c>
      <c r="D509" s="190">
        <f>SUMIFS('Transport-DB'!R:R,'Transport-DB'!C:C,"="&amp;'Work DB'!C509,'Transport-DB'!F:F,"="&amp;'Work DB'!$D$4)</f>
        <v>0</v>
      </c>
      <c r="E509" s="191">
        <f>SUMIFS('Transport-DB'!R:R,'Transport-DB'!C:C,"="&amp;'Work DB'!C509,'Transport-DB'!F:F,"="&amp;'Work DB'!$E$4)</f>
        <v>0</v>
      </c>
      <c r="F509" s="191">
        <f>SUMIFS('Transport-DB'!R:R,'Transport-DB'!C:C,"="&amp;'Work DB'!C509,'Transport-DB'!F:F,"="&amp;'Work DB'!$F$4)</f>
        <v>0</v>
      </c>
      <c r="G509" s="191">
        <f>SUMIFS('Transport-DB'!R:R,'Transport-DB'!C:C,"="&amp;'Work DB'!C509,'Transport-DB'!F:F,"="&amp;'Work DB'!$G$4)</f>
        <v>0</v>
      </c>
      <c r="H509" s="188">
        <f>SUMIFS('Transport-DB'!R:R,'Transport-DB'!C:C,"="&amp;'Work DB'!C509,'Transport-DB'!F:F,"="&amp;'Work DB'!$H$4)</f>
        <v>0</v>
      </c>
      <c r="I509" s="191">
        <f>SUMIFS('Transport-DB'!R:R,'Transport-DB'!C:C,"="&amp;'Work DB'!C509,'Transport-DB'!F:F,"="&amp;'Work DB'!$I$4)</f>
        <v>0</v>
      </c>
      <c r="J509" s="483">
        <f>SUMIFS('Transport-DB'!R:R,'Transport-DB'!C:C,"="&amp;'Work DB'!C509,'Transport-DB'!F:F,"="&amp;'Work DB'!$J$4)</f>
        <v>0</v>
      </c>
      <c r="K509" s="190">
        <f>SUMIFS('Transport-DB'!Q:Q,'Transport-DB'!C:C,"="&amp;'Work DB'!C509,'Transport-DB'!F:F,"="&amp;'Work DB'!$K$4)</f>
        <v>0</v>
      </c>
      <c r="L509" s="191">
        <f>SUMIFS('Transport-DB'!Q:Q,'Transport-DB'!C:C,"="&amp;'Work DB'!C509,'Transport-DB'!F:F,"="&amp;'Work DB'!$L$4)</f>
        <v>0</v>
      </c>
      <c r="M509" s="191">
        <f>SUMIFS('Transport-DB'!Q:Q,'Transport-DB'!C:C,"="&amp;'Work DB'!C509,'Transport-DB'!F:F,"="&amp;'Work DB'!$M$4)</f>
        <v>0</v>
      </c>
      <c r="N509" s="191">
        <f>SUMIFS('Transport-DB'!Q:Q,'Transport-DB'!C:C,"="&amp;'Work DB'!C509,'Transport-DB'!F:F,"="&amp;'Work DB'!$N$4)</f>
        <v>0</v>
      </c>
      <c r="O509" s="191">
        <f>SUMIFS('Transport-DB'!Q:Q,'Transport-DB'!C:C,"="&amp;'Work DB'!C509,'Transport-DB'!F:F,"="&amp;'Work DB'!$O$4)</f>
        <v>0</v>
      </c>
      <c r="P509" s="191">
        <f>SUMIFS('Transport-DB'!Q:Q,'Transport-DB'!C:C,"="&amp;'Work DB'!C509,'Transport-DB'!F:F,"="&amp;'Work DB'!$P$4)</f>
        <v>0</v>
      </c>
      <c r="Q509" s="188">
        <f>SUMIFS('Transport-DB'!Q:Q,'Transport-DB'!C:C,"="&amp;'Work DB'!C509,'Transport-DB'!F:F,"="&amp;'Work DB'!$Q$4)</f>
        <v>0</v>
      </c>
      <c r="R509" s="189">
        <f>SUMIFS('Transport-DB'!Q:Q,'Transport-DB'!C:C,"="&amp;'Work DB'!C509,'Transport-DB'!F:F,"="&amp;'Work DB'!$R$4)</f>
        <v>0</v>
      </c>
      <c r="S509" s="190">
        <f t="shared" si="70"/>
        <v>0</v>
      </c>
      <c r="T509" s="191">
        <f t="shared" si="72"/>
        <v>0</v>
      </c>
      <c r="U509" s="191"/>
      <c r="V509" s="191"/>
      <c r="W509" s="191"/>
      <c r="X509" s="191"/>
      <c r="Y509" s="189"/>
      <c r="Z509" s="283"/>
      <c r="AA509" s="190">
        <f>SUMIFS('Transport-DB'!S:S,'Transport-DB'!C:C,"="&amp;'Work DB'!C509,'Transport-DB'!F:F,"="&amp;'Work DB'!$AA$4)</f>
        <v>0</v>
      </c>
      <c r="AB509" s="191">
        <f>SUMIFS('Transport-DB'!S:S,'Transport-DB'!C:C,"="&amp;'Work DB'!C509,'Transport-DB'!F:F,"="&amp;'Work DB'!$AB$4)</f>
        <v>0</v>
      </c>
      <c r="AC509" s="191">
        <f>SUMIFS('Transport-DB'!S:S,'Transport-DB'!C:C,"="&amp;'Work DB'!C509,'Transport-DB'!F:F,"="&amp;'Work DB'!$AC$4)</f>
        <v>0</v>
      </c>
      <c r="AD509" s="188">
        <f>SUMIFS('Transport-DB'!S:S,'Transport-DB'!C:C,"="&amp;'Work DB'!C509,'Transport-DB'!F:F,"="&amp;'Work DB'!$AD$4)</f>
        <v>0</v>
      </c>
      <c r="AE509" s="188">
        <f>SUMIFS('Transport-DB'!S:S,'Transport-DB'!C:C,"="&amp;'Work DB'!C509,'Transport-DB'!F:F,"="&amp;'Work DB'!$AE$4)</f>
        <v>0</v>
      </c>
      <c r="AF509" s="188">
        <f>SUMIFS('Transport-DB'!S:S,'Transport-DB'!C:C,"="&amp;'Work DB'!C509,'Transport-DB'!F:F,"="&amp;'Work DB'!$AF$4)</f>
        <v>0</v>
      </c>
      <c r="AG509" s="189"/>
      <c r="AH509" s="230">
        <f>SUMIFS('Transport-DB'!T:T,'Transport-DB'!C:C,"="&amp;'Work DB'!C509)</f>
        <v>0</v>
      </c>
      <c r="AI509" s="32"/>
      <c r="AJ509" s="29"/>
      <c r="AK509" s="30">
        <f>SUMIFS(Civil_DB[بتن],Civil_DB[تاریخ],"="&amp;'Work DB'!C509)</f>
        <v>0</v>
      </c>
      <c r="AL509" s="28"/>
      <c r="AM509" s="29"/>
      <c r="AN509" s="31"/>
      <c r="AO509" s="28"/>
      <c r="AP509" s="29"/>
      <c r="AQ509" s="29"/>
      <c r="AR509" s="30"/>
      <c r="AS509" s="28"/>
      <c r="AT509" s="29"/>
      <c r="AU509" s="30"/>
      <c r="AV509" s="206"/>
      <c r="AW509" s="29"/>
      <c r="AX509" s="29"/>
      <c r="AY509" s="29"/>
      <c r="AZ509" s="29"/>
      <c r="BA509" s="29"/>
      <c r="BB509" s="29"/>
      <c r="BC509" s="30"/>
      <c r="BD509" s="283"/>
      <c r="BE509" s="283"/>
      <c r="BF509" s="283"/>
      <c r="BG509" s="283"/>
      <c r="BH509" s="32"/>
      <c r="BI509" s="56"/>
      <c r="BJ509" s="509"/>
    </row>
    <row r="510" spans="2:62" s="15" customFormat="1" ht="21" x14ac:dyDescent="0.25">
      <c r="B510" s="47"/>
      <c r="C510" s="20">
        <f t="shared" si="71"/>
        <v>45875</v>
      </c>
      <c r="D510" s="190">
        <f>SUMIFS('Transport-DB'!R:R,'Transport-DB'!C:C,"="&amp;'Work DB'!C510,'Transport-DB'!F:F,"="&amp;'Work DB'!$D$4)</f>
        <v>0</v>
      </c>
      <c r="E510" s="191">
        <f>SUMIFS('Transport-DB'!R:R,'Transport-DB'!C:C,"="&amp;'Work DB'!C510,'Transport-DB'!F:F,"="&amp;'Work DB'!$E$4)</f>
        <v>0</v>
      </c>
      <c r="F510" s="191">
        <f>SUMIFS('Transport-DB'!R:R,'Transport-DB'!C:C,"="&amp;'Work DB'!C510,'Transport-DB'!F:F,"="&amp;'Work DB'!$F$4)</f>
        <v>0</v>
      </c>
      <c r="G510" s="191">
        <f>SUMIFS('Transport-DB'!R:R,'Transport-DB'!C:C,"="&amp;'Work DB'!C510,'Transport-DB'!F:F,"="&amp;'Work DB'!$G$4)</f>
        <v>0</v>
      </c>
      <c r="H510" s="188">
        <f>SUMIFS('Transport-DB'!R:R,'Transport-DB'!C:C,"="&amp;'Work DB'!C510,'Transport-DB'!F:F,"="&amp;'Work DB'!$H$4)</f>
        <v>0</v>
      </c>
      <c r="I510" s="191">
        <f>SUMIFS('Transport-DB'!R:R,'Transport-DB'!C:C,"="&amp;'Work DB'!C510,'Transport-DB'!F:F,"="&amp;'Work DB'!$I$4)</f>
        <v>0</v>
      </c>
      <c r="J510" s="483">
        <f>SUMIFS('Transport-DB'!R:R,'Transport-DB'!C:C,"="&amp;'Work DB'!C510,'Transport-DB'!F:F,"="&amp;'Work DB'!$J$4)</f>
        <v>0</v>
      </c>
      <c r="K510" s="190">
        <f>SUMIFS('Transport-DB'!Q:Q,'Transport-DB'!C:C,"="&amp;'Work DB'!C510,'Transport-DB'!F:F,"="&amp;'Work DB'!$K$4)</f>
        <v>0</v>
      </c>
      <c r="L510" s="191">
        <f>SUMIFS('Transport-DB'!Q:Q,'Transport-DB'!C:C,"="&amp;'Work DB'!C510,'Transport-DB'!F:F,"="&amp;'Work DB'!$L$4)</f>
        <v>0</v>
      </c>
      <c r="M510" s="191">
        <f>SUMIFS('Transport-DB'!Q:Q,'Transport-DB'!C:C,"="&amp;'Work DB'!C510,'Transport-DB'!F:F,"="&amp;'Work DB'!$M$4)</f>
        <v>0</v>
      </c>
      <c r="N510" s="191">
        <f>SUMIFS('Transport-DB'!Q:Q,'Transport-DB'!C:C,"="&amp;'Work DB'!C510,'Transport-DB'!F:F,"="&amp;'Work DB'!$N$4)</f>
        <v>0</v>
      </c>
      <c r="O510" s="191">
        <f>SUMIFS('Transport-DB'!Q:Q,'Transport-DB'!C:C,"="&amp;'Work DB'!C510,'Transport-DB'!F:F,"="&amp;'Work DB'!$O$4)</f>
        <v>0</v>
      </c>
      <c r="P510" s="191">
        <f>SUMIFS('Transport-DB'!Q:Q,'Transport-DB'!C:C,"="&amp;'Work DB'!C510,'Transport-DB'!F:F,"="&amp;'Work DB'!$P$4)</f>
        <v>0</v>
      </c>
      <c r="Q510" s="188">
        <f>SUMIFS('Transport-DB'!Q:Q,'Transport-DB'!C:C,"="&amp;'Work DB'!C510,'Transport-DB'!F:F,"="&amp;'Work DB'!$Q$4)</f>
        <v>0</v>
      </c>
      <c r="R510" s="189">
        <f>SUMIFS('Transport-DB'!Q:Q,'Transport-DB'!C:C,"="&amp;'Work DB'!C510,'Transport-DB'!F:F,"="&amp;'Work DB'!$R$4)</f>
        <v>0</v>
      </c>
      <c r="S510" s="190">
        <f t="shared" si="70"/>
        <v>0</v>
      </c>
      <c r="T510" s="191">
        <f t="shared" si="72"/>
        <v>0</v>
      </c>
      <c r="U510" s="191"/>
      <c r="V510" s="191"/>
      <c r="W510" s="191"/>
      <c r="X510" s="191"/>
      <c r="Y510" s="189"/>
      <c r="Z510" s="283"/>
      <c r="AA510" s="190">
        <f>SUMIFS('Transport-DB'!S:S,'Transport-DB'!C:C,"="&amp;'Work DB'!C510,'Transport-DB'!F:F,"="&amp;'Work DB'!$AA$4)</f>
        <v>0</v>
      </c>
      <c r="AB510" s="191">
        <f>SUMIFS('Transport-DB'!S:S,'Transport-DB'!C:C,"="&amp;'Work DB'!C510,'Transport-DB'!F:F,"="&amp;'Work DB'!$AB$4)</f>
        <v>0</v>
      </c>
      <c r="AC510" s="191">
        <f>SUMIFS('Transport-DB'!S:S,'Transport-DB'!C:C,"="&amp;'Work DB'!C510,'Transport-DB'!F:F,"="&amp;'Work DB'!$AC$4)</f>
        <v>0</v>
      </c>
      <c r="AD510" s="188">
        <f>SUMIFS('Transport-DB'!S:S,'Transport-DB'!C:C,"="&amp;'Work DB'!C510,'Transport-DB'!F:F,"="&amp;'Work DB'!$AD$4)</f>
        <v>0</v>
      </c>
      <c r="AE510" s="188">
        <f>SUMIFS('Transport-DB'!S:S,'Transport-DB'!C:C,"="&amp;'Work DB'!C510,'Transport-DB'!F:F,"="&amp;'Work DB'!$AE$4)</f>
        <v>0</v>
      </c>
      <c r="AF510" s="188">
        <f>SUMIFS('Transport-DB'!S:S,'Transport-DB'!C:C,"="&amp;'Work DB'!C510,'Transport-DB'!F:F,"="&amp;'Work DB'!$AF$4)</f>
        <v>0</v>
      </c>
      <c r="AG510" s="189"/>
      <c r="AH510" s="230">
        <f>SUMIFS('Transport-DB'!T:T,'Transport-DB'!C:C,"="&amp;'Work DB'!C510)</f>
        <v>0</v>
      </c>
      <c r="AI510" s="32"/>
      <c r="AJ510" s="29"/>
      <c r="AK510" s="30">
        <f>SUMIFS(Civil_DB[بتن],Civil_DB[تاریخ],"="&amp;'Work DB'!C510)</f>
        <v>0</v>
      </c>
      <c r="AL510" s="28"/>
      <c r="AM510" s="29"/>
      <c r="AN510" s="31"/>
      <c r="AO510" s="28"/>
      <c r="AP510" s="29"/>
      <c r="AQ510" s="29"/>
      <c r="AR510" s="30"/>
      <c r="AS510" s="28"/>
      <c r="AT510" s="29"/>
      <c r="AU510" s="30"/>
      <c r="AV510" s="206"/>
      <c r="AW510" s="29"/>
      <c r="AX510" s="29"/>
      <c r="AY510" s="29"/>
      <c r="AZ510" s="29"/>
      <c r="BA510" s="29"/>
      <c r="BB510" s="29"/>
      <c r="BC510" s="30"/>
      <c r="BD510" s="283"/>
      <c r="BE510" s="283"/>
      <c r="BF510" s="283"/>
      <c r="BG510" s="283"/>
      <c r="BH510" s="32"/>
      <c r="BI510" s="56"/>
      <c r="BJ510" s="509"/>
    </row>
    <row r="511" spans="2:62" s="15" customFormat="1" ht="21" x14ac:dyDescent="0.25">
      <c r="B511" s="47"/>
      <c r="C511" s="20">
        <f t="shared" si="71"/>
        <v>45876</v>
      </c>
      <c r="D511" s="190">
        <f>SUMIFS('Transport-DB'!R:R,'Transport-DB'!C:C,"="&amp;'Work DB'!C511,'Transport-DB'!F:F,"="&amp;'Work DB'!$D$4)</f>
        <v>0</v>
      </c>
      <c r="E511" s="191">
        <f>SUMIFS('Transport-DB'!R:R,'Transport-DB'!C:C,"="&amp;'Work DB'!C511,'Transport-DB'!F:F,"="&amp;'Work DB'!$E$4)</f>
        <v>0</v>
      </c>
      <c r="F511" s="191">
        <f>SUMIFS('Transport-DB'!R:R,'Transport-DB'!C:C,"="&amp;'Work DB'!C511,'Transport-DB'!F:F,"="&amp;'Work DB'!$F$4)</f>
        <v>0</v>
      </c>
      <c r="G511" s="191">
        <f>SUMIFS('Transport-DB'!R:R,'Transport-DB'!C:C,"="&amp;'Work DB'!C511,'Transport-DB'!F:F,"="&amp;'Work DB'!$G$4)</f>
        <v>0</v>
      </c>
      <c r="H511" s="188">
        <f>SUMIFS('Transport-DB'!R:R,'Transport-DB'!C:C,"="&amp;'Work DB'!C511,'Transport-DB'!F:F,"="&amp;'Work DB'!$H$4)</f>
        <v>0</v>
      </c>
      <c r="I511" s="191">
        <f>SUMIFS('Transport-DB'!R:R,'Transport-DB'!C:C,"="&amp;'Work DB'!C511,'Transport-DB'!F:F,"="&amp;'Work DB'!$I$4)</f>
        <v>0</v>
      </c>
      <c r="J511" s="483">
        <f>SUMIFS('Transport-DB'!R:R,'Transport-DB'!C:C,"="&amp;'Work DB'!C511,'Transport-DB'!F:F,"="&amp;'Work DB'!$J$4)</f>
        <v>0</v>
      </c>
      <c r="K511" s="190">
        <f>SUMIFS('Transport-DB'!Q:Q,'Transport-DB'!C:C,"="&amp;'Work DB'!C511,'Transport-DB'!F:F,"="&amp;'Work DB'!$K$4)</f>
        <v>0</v>
      </c>
      <c r="L511" s="191">
        <f>SUMIFS('Transport-DB'!Q:Q,'Transport-DB'!C:C,"="&amp;'Work DB'!C511,'Transport-DB'!F:F,"="&amp;'Work DB'!$L$4)</f>
        <v>0</v>
      </c>
      <c r="M511" s="191">
        <f>SUMIFS('Transport-DB'!Q:Q,'Transport-DB'!C:C,"="&amp;'Work DB'!C511,'Transport-DB'!F:F,"="&amp;'Work DB'!$M$4)</f>
        <v>0</v>
      </c>
      <c r="N511" s="191">
        <f>SUMIFS('Transport-DB'!Q:Q,'Transport-DB'!C:C,"="&amp;'Work DB'!C511,'Transport-DB'!F:F,"="&amp;'Work DB'!$N$4)</f>
        <v>0</v>
      </c>
      <c r="O511" s="191">
        <f>SUMIFS('Transport-DB'!Q:Q,'Transport-DB'!C:C,"="&amp;'Work DB'!C511,'Transport-DB'!F:F,"="&amp;'Work DB'!$O$4)</f>
        <v>0</v>
      </c>
      <c r="P511" s="191">
        <f>SUMIFS('Transport-DB'!Q:Q,'Transport-DB'!C:C,"="&amp;'Work DB'!C511,'Transport-DB'!F:F,"="&amp;'Work DB'!$P$4)</f>
        <v>0</v>
      </c>
      <c r="Q511" s="188">
        <f>SUMIFS('Transport-DB'!Q:Q,'Transport-DB'!C:C,"="&amp;'Work DB'!C511,'Transport-DB'!F:F,"="&amp;'Work DB'!$Q$4)</f>
        <v>0</v>
      </c>
      <c r="R511" s="189">
        <f>SUMIFS('Transport-DB'!Q:Q,'Transport-DB'!C:C,"="&amp;'Work DB'!C511,'Transport-DB'!F:F,"="&amp;'Work DB'!$R$4)</f>
        <v>0</v>
      </c>
      <c r="S511" s="190">
        <f t="shared" si="70"/>
        <v>0</v>
      </c>
      <c r="T511" s="191">
        <f t="shared" si="72"/>
        <v>0</v>
      </c>
      <c r="U511" s="191"/>
      <c r="V511" s="191"/>
      <c r="W511" s="191"/>
      <c r="X511" s="191"/>
      <c r="Y511" s="189"/>
      <c r="Z511" s="283"/>
      <c r="AA511" s="190">
        <f>SUMIFS('Transport-DB'!S:S,'Transport-DB'!C:C,"="&amp;'Work DB'!C511,'Transport-DB'!F:F,"="&amp;'Work DB'!$AA$4)</f>
        <v>0</v>
      </c>
      <c r="AB511" s="191">
        <f>SUMIFS('Transport-DB'!S:S,'Transport-DB'!C:C,"="&amp;'Work DB'!C511,'Transport-DB'!F:F,"="&amp;'Work DB'!$AB$4)</f>
        <v>0</v>
      </c>
      <c r="AC511" s="191">
        <f>SUMIFS('Transport-DB'!S:S,'Transport-DB'!C:C,"="&amp;'Work DB'!C511,'Transport-DB'!F:F,"="&amp;'Work DB'!$AC$4)</f>
        <v>0</v>
      </c>
      <c r="AD511" s="188">
        <f>SUMIFS('Transport-DB'!S:S,'Transport-DB'!C:C,"="&amp;'Work DB'!C511,'Transport-DB'!F:F,"="&amp;'Work DB'!$AD$4)</f>
        <v>0</v>
      </c>
      <c r="AE511" s="188">
        <f>SUMIFS('Transport-DB'!S:S,'Transport-DB'!C:C,"="&amp;'Work DB'!C511,'Transport-DB'!F:F,"="&amp;'Work DB'!$AE$4)</f>
        <v>0</v>
      </c>
      <c r="AF511" s="188">
        <f>SUMIFS('Transport-DB'!S:S,'Transport-DB'!C:C,"="&amp;'Work DB'!C511,'Transport-DB'!F:F,"="&amp;'Work DB'!$AF$4)</f>
        <v>0</v>
      </c>
      <c r="AG511" s="189"/>
      <c r="AH511" s="230">
        <f>SUMIFS('Transport-DB'!T:T,'Transport-DB'!C:C,"="&amp;'Work DB'!C511)</f>
        <v>0</v>
      </c>
      <c r="AI511" s="32"/>
      <c r="AJ511" s="29"/>
      <c r="AK511" s="30">
        <f>SUMIFS(Civil_DB[بتن],Civil_DB[تاریخ],"="&amp;'Work DB'!C511)</f>
        <v>0</v>
      </c>
      <c r="AL511" s="28"/>
      <c r="AM511" s="29"/>
      <c r="AN511" s="31"/>
      <c r="AO511" s="28"/>
      <c r="AP511" s="29"/>
      <c r="AQ511" s="29"/>
      <c r="AR511" s="30"/>
      <c r="AS511" s="28"/>
      <c r="AT511" s="29"/>
      <c r="AU511" s="30"/>
      <c r="AV511" s="206"/>
      <c r="AW511" s="29"/>
      <c r="AX511" s="29"/>
      <c r="AY511" s="29"/>
      <c r="AZ511" s="29"/>
      <c r="BA511" s="29"/>
      <c r="BB511" s="29"/>
      <c r="BC511" s="30"/>
      <c r="BD511" s="283"/>
      <c r="BE511" s="283"/>
      <c r="BF511" s="283"/>
      <c r="BG511" s="283"/>
      <c r="BH511" s="32"/>
      <c r="BI511" s="56"/>
      <c r="BJ511" s="509"/>
    </row>
    <row r="512" spans="2:62" s="15" customFormat="1" ht="21" x14ac:dyDescent="0.25">
      <c r="B512" s="47"/>
      <c r="C512" s="20">
        <f t="shared" si="71"/>
        <v>45877</v>
      </c>
      <c r="D512" s="190">
        <f>SUMIFS('Transport-DB'!R:R,'Transport-DB'!C:C,"="&amp;'Work DB'!C512,'Transport-DB'!F:F,"="&amp;'Work DB'!$D$4)</f>
        <v>0</v>
      </c>
      <c r="E512" s="191">
        <f>SUMIFS('Transport-DB'!R:R,'Transport-DB'!C:C,"="&amp;'Work DB'!C512,'Transport-DB'!F:F,"="&amp;'Work DB'!$E$4)</f>
        <v>0</v>
      </c>
      <c r="F512" s="191">
        <f>SUMIFS('Transport-DB'!R:R,'Transport-DB'!C:C,"="&amp;'Work DB'!C512,'Transport-DB'!F:F,"="&amp;'Work DB'!$F$4)</f>
        <v>0</v>
      </c>
      <c r="G512" s="191">
        <f>SUMIFS('Transport-DB'!R:R,'Transport-DB'!C:C,"="&amp;'Work DB'!C512,'Transport-DB'!F:F,"="&amp;'Work DB'!$G$4)</f>
        <v>0</v>
      </c>
      <c r="H512" s="188">
        <f>SUMIFS('Transport-DB'!R:R,'Transport-DB'!C:C,"="&amp;'Work DB'!C512,'Transport-DB'!F:F,"="&amp;'Work DB'!$H$4)</f>
        <v>0</v>
      </c>
      <c r="I512" s="191">
        <f>SUMIFS('Transport-DB'!R:R,'Transport-DB'!C:C,"="&amp;'Work DB'!C512,'Transport-DB'!F:F,"="&amp;'Work DB'!$I$4)</f>
        <v>0</v>
      </c>
      <c r="J512" s="483">
        <f>SUMIFS('Transport-DB'!R:R,'Transport-DB'!C:C,"="&amp;'Work DB'!C512,'Transport-DB'!F:F,"="&amp;'Work DB'!$J$4)</f>
        <v>0</v>
      </c>
      <c r="K512" s="190">
        <f>SUMIFS('Transport-DB'!Q:Q,'Transport-DB'!C:C,"="&amp;'Work DB'!C512,'Transport-DB'!F:F,"="&amp;'Work DB'!$K$4)</f>
        <v>0</v>
      </c>
      <c r="L512" s="191">
        <f>SUMIFS('Transport-DB'!Q:Q,'Transport-DB'!C:C,"="&amp;'Work DB'!C512,'Transport-DB'!F:F,"="&amp;'Work DB'!$L$4)</f>
        <v>0</v>
      </c>
      <c r="M512" s="191">
        <f>SUMIFS('Transport-DB'!Q:Q,'Transport-DB'!C:C,"="&amp;'Work DB'!C512,'Transport-DB'!F:F,"="&amp;'Work DB'!$M$4)</f>
        <v>0</v>
      </c>
      <c r="N512" s="191">
        <f>SUMIFS('Transport-DB'!Q:Q,'Transport-DB'!C:C,"="&amp;'Work DB'!C512,'Transport-DB'!F:F,"="&amp;'Work DB'!$N$4)</f>
        <v>0</v>
      </c>
      <c r="O512" s="191">
        <f>SUMIFS('Transport-DB'!Q:Q,'Transport-DB'!C:C,"="&amp;'Work DB'!C512,'Transport-DB'!F:F,"="&amp;'Work DB'!$O$4)</f>
        <v>0</v>
      </c>
      <c r="P512" s="191">
        <f>SUMIFS('Transport-DB'!Q:Q,'Transport-DB'!C:C,"="&amp;'Work DB'!C512,'Transport-DB'!F:F,"="&amp;'Work DB'!$P$4)</f>
        <v>0</v>
      </c>
      <c r="Q512" s="188">
        <f>SUMIFS('Transport-DB'!Q:Q,'Transport-DB'!C:C,"="&amp;'Work DB'!C512,'Transport-DB'!F:F,"="&amp;'Work DB'!$Q$4)</f>
        <v>0</v>
      </c>
      <c r="R512" s="189">
        <f>SUMIFS('Transport-DB'!Q:Q,'Transport-DB'!C:C,"="&amp;'Work DB'!C512,'Transport-DB'!F:F,"="&amp;'Work DB'!$R$4)</f>
        <v>0</v>
      </c>
      <c r="S512" s="190">
        <f t="shared" si="70"/>
        <v>0</v>
      </c>
      <c r="T512" s="191">
        <f t="shared" si="72"/>
        <v>0</v>
      </c>
      <c r="U512" s="191"/>
      <c r="V512" s="191"/>
      <c r="W512" s="191"/>
      <c r="X512" s="191"/>
      <c r="Y512" s="189"/>
      <c r="Z512" s="283"/>
      <c r="AA512" s="190">
        <f>SUMIFS('Transport-DB'!S:S,'Transport-DB'!C:C,"="&amp;'Work DB'!C512,'Transport-DB'!F:F,"="&amp;'Work DB'!$AA$4)</f>
        <v>0</v>
      </c>
      <c r="AB512" s="191">
        <f>SUMIFS('Transport-DB'!S:S,'Transport-DB'!C:C,"="&amp;'Work DB'!C512,'Transport-DB'!F:F,"="&amp;'Work DB'!$AB$4)</f>
        <v>0</v>
      </c>
      <c r="AC512" s="191">
        <f>SUMIFS('Transport-DB'!S:S,'Transport-DB'!C:C,"="&amp;'Work DB'!C512,'Transport-DB'!F:F,"="&amp;'Work DB'!$AC$4)</f>
        <v>0</v>
      </c>
      <c r="AD512" s="188">
        <f>SUMIFS('Transport-DB'!S:S,'Transport-DB'!C:C,"="&amp;'Work DB'!C512,'Transport-DB'!F:F,"="&amp;'Work DB'!$AD$4)</f>
        <v>0</v>
      </c>
      <c r="AE512" s="188">
        <f>SUMIFS('Transport-DB'!S:S,'Transport-DB'!C:C,"="&amp;'Work DB'!C512,'Transport-DB'!F:F,"="&amp;'Work DB'!$AE$4)</f>
        <v>0</v>
      </c>
      <c r="AF512" s="188">
        <f>SUMIFS('Transport-DB'!S:S,'Transport-DB'!C:C,"="&amp;'Work DB'!C512,'Transport-DB'!F:F,"="&amp;'Work DB'!$AF$4)</f>
        <v>0</v>
      </c>
      <c r="AG512" s="189"/>
      <c r="AH512" s="230">
        <f>SUMIFS('Transport-DB'!T:T,'Transport-DB'!C:C,"="&amp;'Work DB'!C512)</f>
        <v>0</v>
      </c>
      <c r="AI512" s="32"/>
      <c r="AJ512" s="29"/>
      <c r="AK512" s="30">
        <f>SUMIFS(Civil_DB[بتن],Civil_DB[تاریخ],"="&amp;'Work DB'!C512)</f>
        <v>0</v>
      </c>
      <c r="AL512" s="28"/>
      <c r="AM512" s="29"/>
      <c r="AN512" s="31"/>
      <c r="AO512" s="28"/>
      <c r="AP512" s="29"/>
      <c r="AQ512" s="29"/>
      <c r="AR512" s="30"/>
      <c r="AS512" s="28"/>
      <c r="AT512" s="29"/>
      <c r="AU512" s="30"/>
      <c r="AV512" s="206"/>
      <c r="AW512" s="29"/>
      <c r="AX512" s="29"/>
      <c r="AY512" s="29"/>
      <c r="AZ512" s="29"/>
      <c r="BA512" s="29"/>
      <c r="BB512" s="29"/>
      <c r="BC512" s="30"/>
      <c r="BD512" s="283"/>
      <c r="BE512" s="283"/>
      <c r="BF512" s="283"/>
      <c r="BG512" s="283"/>
      <c r="BH512" s="32"/>
      <c r="BI512" s="56"/>
      <c r="BJ512" s="509"/>
    </row>
    <row r="513" spans="2:62" s="15" customFormat="1" ht="21" x14ac:dyDescent="0.25">
      <c r="B513" s="47"/>
      <c r="C513" s="20">
        <f t="shared" si="71"/>
        <v>45878</v>
      </c>
      <c r="D513" s="190">
        <f>SUMIFS('Transport-DB'!R:R,'Transport-DB'!C:C,"="&amp;'Work DB'!C513,'Transport-DB'!F:F,"="&amp;'Work DB'!$D$4)</f>
        <v>0</v>
      </c>
      <c r="E513" s="191">
        <f>SUMIFS('Transport-DB'!R:R,'Transport-DB'!C:C,"="&amp;'Work DB'!C513,'Transport-DB'!F:F,"="&amp;'Work DB'!$E$4)</f>
        <v>0</v>
      </c>
      <c r="F513" s="191">
        <f>SUMIFS('Transport-DB'!R:R,'Transport-DB'!C:C,"="&amp;'Work DB'!C513,'Transport-DB'!F:F,"="&amp;'Work DB'!$F$4)</f>
        <v>0</v>
      </c>
      <c r="G513" s="191">
        <f>SUMIFS('Transport-DB'!R:R,'Transport-DB'!C:C,"="&amp;'Work DB'!C513,'Transport-DB'!F:F,"="&amp;'Work DB'!$G$4)</f>
        <v>0</v>
      </c>
      <c r="H513" s="188">
        <f>SUMIFS('Transport-DB'!R:R,'Transport-DB'!C:C,"="&amp;'Work DB'!C513,'Transport-DB'!F:F,"="&amp;'Work DB'!$H$4)</f>
        <v>0</v>
      </c>
      <c r="I513" s="191">
        <f>SUMIFS('Transport-DB'!R:R,'Transport-DB'!C:C,"="&amp;'Work DB'!C513,'Transport-DB'!F:F,"="&amp;'Work DB'!$I$4)</f>
        <v>0</v>
      </c>
      <c r="J513" s="483">
        <f>SUMIFS('Transport-DB'!R:R,'Transport-DB'!C:C,"="&amp;'Work DB'!C513,'Transport-DB'!F:F,"="&amp;'Work DB'!$J$4)</f>
        <v>0</v>
      </c>
      <c r="K513" s="190">
        <f>SUMIFS('Transport-DB'!Q:Q,'Transport-DB'!C:C,"="&amp;'Work DB'!C513,'Transport-DB'!F:F,"="&amp;'Work DB'!$K$4)</f>
        <v>0</v>
      </c>
      <c r="L513" s="191">
        <f>SUMIFS('Transport-DB'!Q:Q,'Transport-DB'!C:C,"="&amp;'Work DB'!C513,'Transport-DB'!F:F,"="&amp;'Work DB'!$L$4)</f>
        <v>0</v>
      </c>
      <c r="M513" s="191">
        <f>SUMIFS('Transport-DB'!Q:Q,'Transport-DB'!C:C,"="&amp;'Work DB'!C513,'Transport-DB'!F:F,"="&amp;'Work DB'!$M$4)</f>
        <v>0</v>
      </c>
      <c r="N513" s="191">
        <f>SUMIFS('Transport-DB'!Q:Q,'Transport-DB'!C:C,"="&amp;'Work DB'!C513,'Transport-DB'!F:F,"="&amp;'Work DB'!$N$4)</f>
        <v>0</v>
      </c>
      <c r="O513" s="191">
        <f>SUMIFS('Transport-DB'!Q:Q,'Transport-DB'!C:C,"="&amp;'Work DB'!C513,'Transport-DB'!F:F,"="&amp;'Work DB'!$O$4)</f>
        <v>0</v>
      </c>
      <c r="P513" s="191">
        <f>SUMIFS('Transport-DB'!Q:Q,'Transport-DB'!C:C,"="&amp;'Work DB'!C513,'Transport-DB'!F:F,"="&amp;'Work DB'!$P$4)</f>
        <v>0</v>
      </c>
      <c r="Q513" s="188">
        <f>SUMIFS('Transport-DB'!Q:Q,'Transport-DB'!C:C,"="&amp;'Work DB'!C513,'Transport-DB'!F:F,"="&amp;'Work DB'!$Q$4)</f>
        <v>0</v>
      </c>
      <c r="R513" s="189">
        <f>SUMIFS('Transport-DB'!Q:Q,'Transport-DB'!C:C,"="&amp;'Work DB'!C513,'Transport-DB'!F:F,"="&amp;'Work DB'!$R$4)</f>
        <v>0</v>
      </c>
      <c r="S513" s="190">
        <f t="shared" si="70"/>
        <v>0</v>
      </c>
      <c r="T513" s="191">
        <f t="shared" si="72"/>
        <v>0</v>
      </c>
      <c r="U513" s="191"/>
      <c r="V513" s="191"/>
      <c r="W513" s="191"/>
      <c r="X513" s="191"/>
      <c r="Y513" s="189"/>
      <c r="Z513" s="283"/>
      <c r="AA513" s="190">
        <f>SUMIFS('Transport-DB'!S:S,'Transport-DB'!C:C,"="&amp;'Work DB'!C513,'Transport-DB'!F:F,"="&amp;'Work DB'!$AA$4)</f>
        <v>0</v>
      </c>
      <c r="AB513" s="191">
        <f>SUMIFS('Transport-DB'!S:S,'Transport-DB'!C:C,"="&amp;'Work DB'!C513,'Transport-DB'!F:F,"="&amp;'Work DB'!$AB$4)</f>
        <v>0</v>
      </c>
      <c r="AC513" s="191">
        <f>SUMIFS('Transport-DB'!S:S,'Transport-DB'!C:C,"="&amp;'Work DB'!C513,'Transport-DB'!F:F,"="&amp;'Work DB'!$AC$4)</f>
        <v>0</v>
      </c>
      <c r="AD513" s="188">
        <f>SUMIFS('Transport-DB'!S:S,'Transport-DB'!C:C,"="&amp;'Work DB'!C513,'Transport-DB'!F:F,"="&amp;'Work DB'!$AD$4)</f>
        <v>0</v>
      </c>
      <c r="AE513" s="188">
        <f>SUMIFS('Transport-DB'!S:S,'Transport-DB'!C:C,"="&amp;'Work DB'!C513,'Transport-DB'!F:F,"="&amp;'Work DB'!$AE$4)</f>
        <v>0</v>
      </c>
      <c r="AF513" s="188">
        <f>SUMIFS('Transport-DB'!S:S,'Transport-DB'!C:C,"="&amp;'Work DB'!C513,'Transport-DB'!F:F,"="&amp;'Work DB'!$AF$4)</f>
        <v>0</v>
      </c>
      <c r="AG513" s="189"/>
      <c r="AH513" s="230">
        <f>SUMIFS('Transport-DB'!T:T,'Transport-DB'!C:C,"="&amp;'Work DB'!C513)</f>
        <v>0</v>
      </c>
      <c r="AI513" s="32"/>
      <c r="AJ513" s="29"/>
      <c r="AK513" s="30">
        <f>SUMIFS(Civil_DB[بتن],Civil_DB[تاریخ],"="&amp;'Work DB'!C513)</f>
        <v>0</v>
      </c>
      <c r="AL513" s="28"/>
      <c r="AM513" s="29"/>
      <c r="AN513" s="31"/>
      <c r="AO513" s="28"/>
      <c r="AP513" s="29"/>
      <c r="AQ513" s="29"/>
      <c r="AR513" s="30"/>
      <c r="AS513" s="28"/>
      <c r="AT513" s="29"/>
      <c r="AU513" s="30"/>
      <c r="AV513" s="206"/>
      <c r="AW513" s="29"/>
      <c r="AX513" s="29"/>
      <c r="AY513" s="29"/>
      <c r="AZ513" s="29"/>
      <c r="BA513" s="29"/>
      <c r="BB513" s="29"/>
      <c r="BC513" s="30"/>
      <c r="BD513" s="283"/>
      <c r="BE513" s="283"/>
      <c r="BF513" s="283"/>
      <c r="BG513" s="283"/>
      <c r="BH513" s="32"/>
      <c r="BI513" s="56"/>
      <c r="BJ513" s="509"/>
    </row>
    <row r="514" spans="2:62" s="15" customFormat="1" ht="21" x14ac:dyDescent="0.25">
      <c r="B514" s="47"/>
      <c r="C514" s="20">
        <f t="shared" si="71"/>
        <v>45879</v>
      </c>
      <c r="D514" s="190">
        <f>SUMIFS('Transport-DB'!R:R,'Transport-DB'!C:C,"="&amp;'Work DB'!C514,'Transport-DB'!F:F,"="&amp;'Work DB'!$D$4)</f>
        <v>0</v>
      </c>
      <c r="E514" s="191">
        <f>SUMIFS('Transport-DB'!R:R,'Transport-DB'!C:C,"="&amp;'Work DB'!C514,'Transport-DB'!F:F,"="&amp;'Work DB'!$E$4)</f>
        <v>0</v>
      </c>
      <c r="F514" s="191">
        <f>SUMIFS('Transport-DB'!R:R,'Transport-DB'!C:C,"="&amp;'Work DB'!C514,'Transport-DB'!F:F,"="&amp;'Work DB'!$F$4)</f>
        <v>0</v>
      </c>
      <c r="G514" s="191">
        <f>SUMIFS('Transport-DB'!R:R,'Transport-DB'!C:C,"="&amp;'Work DB'!C514,'Transport-DB'!F:F,"="&amp;'Work DB'!$G$4)</f>
        <v>0</v>
      </c>
      <c r="H514" s="188">
        <f>SUMIFS('Transport-DB'!R:R,'Transport-DB'!C:C,"="&amp;'Work DB'!C514,'Transport-DB'!F:F,"="&amp;'Work DB'!$H$4)</f>
        <v>0</v>
      </c>
      <c r="I514" s="191">
        <f>SUMIFS('Transport-DB'!R:R,'Transport-DB'!C:C,"="&amp;'Work DB'!C514,'Transport-DB'!F:F,"="&amp;'Work DB'!$I$4)</f>
        <v>0</v>
      </c>
      <c r="J514" s="483">
        <f>SUMIFS('Transport-DB'!R:R,'Transport-DB'!C:C,"="&amp;'Work DB'!C514,'Transport-DB'!F:F,"="&amp;'Work DB'!$J$4)</f>
        <v>0</v>
      </c>
      <c r="K514" s="190">
        <f>SUMIFS('Transport-DB'!Q:Q,'Transport-DB'!C:C,"="&amp;'Work DB'!C514,'Transport-DB'!F:F,"="&amp;'Work DB'!$K$4)</f>
        <v>0</v>
      </c>
      <c r="L514" s="191">
        <f>SUMIFS('Transport-DB'!Q:Q,'Transport-DB'!C:C,"="&amp;'Work DB'!C514,'Transport-DB'!F:F,"="&amp;'Work DB'!$L$4)</f>
        <v>0</v>
      </c>
      <c r="M514" s="191">
        <f>SUMIFS('Transport-DB'!Q:Q,'Transport-DB'!C:C,"="&amp;'Work DB'!C514,'Transport-DB'!F:F,"="&amp;'Work DB'!$M$4)</f>
        <v>0</v>
      </c>
      <c r="N514" s="191">
        <f>SUMIFS('Transport-DB'!Q:Q,'Transport-DB'!C:C,"="&amp;'Work DB'!C514,'Transport-DB'!F:F,"="&amp;'Work DB'!$N$4)</f>
        <v>0</v>
      </c>
      <c r="O514" s="191">
        <f>SUMIFS('Transport-DB'!Q:Q,'Transport-DB'!C:C,"="&amp;'Work DB'!C514,'Transport-DB'!F:F,"="&amp;'Work DB'!$O$4)</f>
        <v>0</v>
      </c>
      <c r="P514" s="191">
        <f>SUMIFS('Transport-DB'!Q:Q,'Transport-DB'!C:C,"="&amp;'Work DB'!C514,'Transport-DB'!F:F,"="&amp;'Work DB'!$P$4)</f>
        <v>0</v>
      </c>
      <c r="Q514" s="188">
        <f>SUMIFS('Transport-DB'!Q:Q,'Transport-DB'!C:C,"="&amp;'Work DB'!C514,'Transport-DB'!F:F,"="&amp;'Work DB'!$Q$4)</f>
        <v>0</v>
      </c>
      <c r="R514" s="189">
        <f>SUMIFS('Transport-DB'!Q:Q,'Transport-DB'!C:C,"="&amp;'Work DB'!C514,'Transport-DB'!F:F,"="&amp;'Work DB'!$R$4)</f>
        <v>0</v>
      </c>
      <c r="S514" s="190">
        <f t="shared" si="70"/>
        <v>0</v>
      </c>
      <c r="T514" s="191">
        <f t="shared" si="72"/>
        <v>0</v>
      </c>
      <c r="U514" s="191"/>
      <c r="V514" s="191"/>
      <c r="W514" s="191"/>
      <c r="X514" s="191"/>
      <c r="Y514" s="189"/>
      <c r="Z514" s="283"/>
      <c r="AA514" s="190">
        <f>SUMIFS('Transport-DB'!S:S,'Transport-DB'!C:C,"="&amp;'Work DB'!C514,'Transport-DB'!F:F,"="&amp;'Work DB'!$AA$4)</f>
        <v>0</v>
      </c>
      <c r="AB514" s="191">
        <f>SUMIFS('Transport-DB'!S:S,'Transport-DB'!C:C,"="&amp;'Work DB'!C514,'Transport-DB'!F:F,"="&amp;'Work DB'!$AB$4)</f>
        <v>0</v>
      </c>
      <c r="AC514" s="191">
        <f>SUMIFS('Transport-DB'!S:S,'Transport-DB'!C:C,"="&amp;'Work DB'!C514,'Transport-DB'!F:F,"="&amp;'Work DB'!$AC$4)</f>
        <v>0</v>
      </c>
      <c r="AD514" s="188">
        <f>SUMIFS('Transport-DB'!S:S,'Transport-DB'!C:C,"="&amp;'Work DB'!C514,'Transport-DB'!F:F,"="&amp;'Work DB'!$AD$4)</f>
        <v>0</v>
      </c>
      <c r="AE514" s="188">
        <f>SUMIFS('Transport-DB'!S:S,'Transport-DB'!C:C,"="&amp;'Work DB'!C514,'Transport-DB'!F:F,"="&amp;'Work DB'!$AE$4)</f>
        <v>0</v>
      </c>
      <c r="AF514" s="188">
        <f>SUMIFS('Transport-DB'!S:S,'Transport-DB'!C:C,"="&amp;'Work DB'!C514,'Transport-DB'!F:F,"="&amp;'Work DB'!$AF$4)</f>
        <v>0</v>
      </c>
      <c r="AG514" s="189"/>
      <c r="AH514" s="230">
        <f>SUMIFS('Transport-DB'!T:T,'Transport-DB'!C:C,"="&amp;'Work DB'!C514)</f>
        <v>0</v>
      </c>
      <c r="AI514" s="32"/>
      <c r="AJ514" s="29"/>
      <c r="AK514" s="30">
        <f>SUMIFS(Civil_DB[بتن],Civil_DB[تاریخ],"="&amp;'Work DB'!C514)</f>
        <v>0</v>
      </c>
      <c r="AL514" s="28"/>
      <c r="AM514" s="29"/>
      <c r="AN514" s="31"/>
      <c r="AO514" s="28"/>
      <c r="AP514" s="29"/>
      <c r="AQ514" s="29"/>
      <c r="AR514" s="30"/>
      <c r="AS514" s="28"/>
      <c r="AT514" s="29"/>
      <c r="AU514" s="30"/>
      <c r="AV514" s="206"/>
      <c r="AW514" s="29"/>
      <c r="AX514" s="29"/>
      <c r="AY514" s="29"/>
      <c r="AZ514" s="29"/>
      <c r="BA514" s="29"/>
      <c r="BB514" s="29"/>
      <c r="BC514" s="30"/>
      <c r="BD514" s="283"/>
      <c r="BE514" s="283"/>
      <c r="BF514" s="283"/>
      <c r="BG514" s="283"/>
      <c r="BH514" s="32"/>
      <c r="BI514" s="56"/>
      <c r="BJ514" s="509"/>
    </row>
    <row r="515" spans="2:62" s="15" customFormat="1" ht="21" x14ac:dyDescent="0.25">
      <c r="B515" s="47"/>
      <c r="C515" s="20">
        <f t="shared" si="71"/>
        <v>45880</v>
      </c>
      <c r="D515" s="190">
        <f>SUMIFS('Transport-DB'!R:R,'Transport-DB'!C:C,"="&amp;'Work DB'!C515,'Transport-DB'!F:F,"="&amp;'Work DB'!$D$4)</f>
        <v>0</v>
      </c>
      <c r="E515" s="191">
        <f>SUMIFS('Transport-DB'!R:R,'Transport-DB'!C:C,"="&amp;'Work DB'!C515,'Transport-DB'!F:F,"="&amp;'Work DB'!$E$4)</f>
        <v>0</v>
      </c>
      <c r="F515" s="191">
        <f>SUMIFS('Transport-DB'!R:R,'Transport-DB'!C:C,"="&amp;'Work DB'!C515,'Transport-DB'!F:F,"="&amp;'Work DB'!$F$4)</f>
        <v>0</v>
      </c>
      <c r="G515" s="191">
        <f>SUMIFS('Transport-DB'!R:R,'Transport-DB'!C:C,"="&amp;'Work DB'!C515,'Transport-DB'!F:F,"="&amp;'Work DB'!$G$4)</f>
        <v>0</v>
      </c>
      <c r="H515" s="188">
        <f>SUMIFS('Transport-DB'!R:R,'Transport-DB'!C:C,"="&amp;'Work DB'!C515,'Transport-DB'!F:F,"="&amp;'Work DB'!$H$4)</f>
        <v>0</v>
      </c>
      <c r="I515" s="191">
        <f>SUMIFS('Transport-DB'!R:R,'Transport-DB'!C:C,"="&amp;'Work DB'!C515,'Transport-DB'!F:F,"="&amp;'Work DB'!$I$4)</f>
        <v>0</v>
      </c>
      <c r="J515" s="483">
        <f>SUMIFS('Transport-DB'!R:R,'Transport-DB'!C:C,"="&amp;'Work DB'!C515,'Transport-DB'!F:F,"="&amp;'Work DB'!$J$4)</f>
        <v>0</v>
      </c>
      <c r="K515" s="190">
        <f>SUMIFS('Transport-DB'!Q:Q,'Transport-DB'!C:C,"="&amp;'Work DB'!C515,'Transport-DB'!F:F,"="&amp;'Work DB'!$K$4)</f>
        <v>0</v>
      </c>
      <c r="L515" s="191">
        <f>SUMIFS('Transport-DB'!Q:Q,'Transport-DB'!C:C,"="&amp;'Work DB'!C515,'Transport-DB'!F:F,"="&amp;'Work DB'!$L$4)</f>
        <v>0</v>
      </c>
      <c r="M515" s="191">
        <f>SUMIFS('Transport-DB'!Q:Q,'Transport-DB'!C:C,"="&amp;'Work DB'!C515,'Transport-DB'!F:F,"="&amp;'Work DB'!$M$4)</f>
        <v>0</v>
      </c>
      <c r="N515" s="191">
        <f>SUMIFS('Transport-DB'!Q:Q,'Transport-DB'!C:C,"="&amp;'Work DB'!C515,'Transport-DB'!F:F,"="&amp;'Work DB'!$N$4)</f>
        <v>0</v>
      </c>
      <c r="O515" s="191">
        <f>SUMIFS('Transport-DB'!Q:Q,'Transport-DB'!C:C,"="&amp;'Work DB'!C515,'Transport-DB'!F:F,"="&amp;'Work DB'!$O$4)</f>
        <v>0</v>
      </c>
      <c r="P515" s="191">
        <f>SUMIFS('Transport-DB'!Q:Q,'Transport-DB'!C:C,"="&amp;'Work DB'!C515,'Transport-DB'!F:F,"="&amp;'Work DB'!$P$4)</f>
        <v>0</v>
      </c>
      <c r="Q515" s="188">
        <f>SUMIFS('Transport-DB'!Q:Q,'Transport-DB'!C:C,"="&amp;'Work DB'!C515,'Transport-DB'!F:F,"="&amp;'Work DB'!$Q$4)</f>
        <v>0</v>
      </c>
      <c r="R515" s="189">
        <f>SUMIFS('Transport-DB'!Q:Q,'Transport-DB'!C:C,"="&amp;'Work DB'!C515,'Transport-DB'!F:F,"="&amp;'Work DB'!$R$4)</f>
        <v>0</v>
      </c>
      <c r="S515" s="190">
        <f t="shared" si="70"/>
        <v>0</v>
      </c>
      <c r="T515" s="191">
        <f t="shared" si="72"/>
        <v>0</v>
      </c>
      <c r="U515" s="191"/>
      <c r="V515" s="191"/>
      <c r="W515" s="191"/>
      <c r="X515" s="191"/>
      <c r="Y515" s="189"/>
      <c r="Z515" s="283"/>
      <c r="AA515" s="190">
        <f>SUMIFS('Transport-DB'!S:S,'Transport-DB'!C:C,"="&amp;'Work DB'!C515,'Transport-DB'!F:F,"="&amp;'Work DB'!$AA$4)</f>
        <v>0</v>
      </c>
      <c r="AB515" s="191">
        <f>SUMIFS('Transport-DB'!S:S,'Transport-DB'!C:C,"="&amp;'Work DB'!C515,'Transport-DB'!F:F,"="&amp;'Work DB'!$AB$4)</f>
        <v>0</v>
      </c>
      <c r="AC515" s="191">
        <f>SUMIFS('Transport-DB'!S:S,'Transport-DB'!C:C,"="&amp;'Work DB'!C515,'Transport-DB'!F:F,"="&amp;'Work DB'!$AC$4)</f>
        <v>0</v>
      </c>
      <c r="AD515" s="188">
        <f>SUMIFS('Transport-DB'!S:S,'Transport-DB'!C:C,"="&amp;'Work DB'!C515,'Transport-DB'!F:F,"="&amp;'Work DB'!$AD$4)</f>
        <v>0</v>
      </c>
      <c r="AE515" s="188">
        <f>SUMIFS('Transport-DB'!S:S,'Transport-DB'!C:C,"="&amp;'Work DB'!C515,'Transport-DB'!F:F,"="&amp;'Work DB'!$AE$4)</f>
        <v>0</v>
      </c>
      <c r="AF515" s="188">
        <f>SUMIFS('Transport-DB'!S:S,'Transport-DB'!C:C,"="&amp;'Work DB'!C515,'Transport-DB'!F:F,"="&amp;'Work DB'!$AF$4)</f>
        <v>0</v>
      </c>
      <c r="AG515" s="189"/>
      <c r="AH515" s="230">
        <f>SUMIFS('Transport-DB'!T:T,'Transport-DB'!C:C,"="&amp;'Work DB'!C515)</f>
        <v>0</v>
      </c>
      <c r="AI515" s="32"/>
      <c r="AJ515" s="29"/>
      <c r="AK515" s="30">
        <f>SUMIFS(Civil_DB[بتن],Civil_DB[تاریخ],"="&amp;'Work DB'!C515)</f>
        <v>0</v>
      </c>
      <c r="AL515" s="28"/>
      <c r="AM515" s="29"/>
      <c r="AN515" s="31"/>
      <c r="AO515" s="28"/>
      <c r="AP515" s="29"/>
      <c r="AQ515" s="29"/>
      <c r="AR515" s="30"/>
      <c r="AS515" s="28"/>
      <c r="AT515" s="29"/>
      <c r="AU515" s="30"/>
      <c r="AV515" s="206"/>
      <c r="AW515" s="29"/>
      <c r="AX515" s="29"/>
      <c r="AY515" s="29"/>
      <c r="AZ515" s="29"/>
      <c r="BA515" s="29"/>
      <c r="BB515" s="29"/>
      <c r="BC515" s="30"/>
      <c r="BD515" s="283"/>
      <c r="BE515" s="283"/>
      <c r="BF515" s="283"/>
      <c r="BG515" s="283"/>
      <c r="BH515" s="32"/>
      <c r="BI515" s="56"/>
      <c r="BJ515" s="509"/>
    </row>
    <row r="516" spans="2:62" s="15" customFormat="1" ht="21" x14ac:dyDescent="0.25">
      <c r="B516" s="47"/>
      <c r="C516" s="20">
        <f t="shared" si="71"/>
        <v>45881</v>
      </c>
      <c r="D516" s="190">
        <f>SUMIFS('Transport-DB'!R:R,'Transport-DB'!C:C,"="&amp;'Work DB'!C516,'Transport-DB'!F:F,"="&amp;'Work DB'!$D$4)</f>
        <v>0</v>
      </c>
      <c r="E516" s="191">
        <f>SUMIFS('Transport-DB'!R:R,'Transport-DB'!C:C,"="&amp;'Work DB'!C516,'Transport-DB'!F:F,"="&amp;'Work DB'!$E$4)</f>
        <v>0</v>
      </c>
      <c r="F516" s="191">
        <f>SUMIFS('Transport-DB'!R:R,'Transport-DB'!C:C,"="&amp;'Work DB'!C516,'Transport-DB'!F:F,"="&amp;'Work DB'!$F$4)</f>
        <v>0</v>
      </c>
      <c r="G516" s="191">
        <f>SUMIFS('Transport-DB'!R:R,'Transport-DB'!C:C,"="&amp;'Work DB'!C516,'Transport-DB'!F:F,"="&amp;'Work DB'!$G$4)</f>
        <v>0</v>
      </c>
      <c r="H516" s="188">
        <f>SUMIFS('Transport-DB'!R:R,'Transport-DB'!C:C,"="&amp;'Work DB'!C516,'Transport-DB'!F:F,"="&amp;'Work DB'!$H$4)</f>
        <v>0</v>
      </c>
      <c r="I516" s="191">
        <f>SUMIFS('Transport-DB'!R:R,'Transport-DB'!C:C,"="&amp;'Work DB'!C516,'Transport-DB'!F:F,"="&amp;'Work DB'!$I$4)</f>
        <v>0</v>
      </c>
      <c r="J516" s="483">
        <f>SUMIFS('Transport-DB'!R:R,'Transport-DB'!C:C,"="&amp;'Work DB'!C516,'Transport-DB'!F:F,"="&amp;'Work DB'!$J$4)</f>
        <v>0</v>
      </c>
      <c r="K516" s="190">
        <f>SUMIFS('Transport-DB'!Q:Q,'Transport-DB'!C:C,"="&amp;'Work DB'!C516,'Transport-DB'!F:F,"="&amp;'Work DB'!$K$4)</f>
        <v>0</v>
      </c>
      <c r="L516" s="191">
        <f>SUMIFS('Transport-DB'!Q:Q,'Transport-DB'!C:C,"="&amp;'Work DB'!C516,'Transport-DB'!F:F,"="&amp;'Work DB'!$L$4)</f>
        <v>0</v>
      </c>
      <c r="M516" s="191">
        <f>SUMIFS('Transport-DB'!Q:Q,'Transport-DB'!C:C,"="&amp;'Work DB'!C516,'Transport-DB'!F:F,"="&amp;'Work DB'!$M$4)</f>
        <v>0</v>
      </c>
      <c r="N516" s="191">
        <f>SUMIFS('Transport-DB'!Q:Q,'Transport-DB'!C:C,"="&amp;'Work DB'!C516,'Transport-DB'!F:F,"="&amp;'Work DB'!$N$4)</f>
        <v>0</v>
      </c>
      <c r="O516" s="191">
        <f>SUMIFS('Transport-DB'!Q:Q,'Transport-DB'!C:C,"="&amp;'Work DB'!C516,'Transport-DB'!F:F,"="&amp;'Work DB'!$O$4)</f>
        <v>0</v>
      </c>
      <c r="P516" s="191">
        <f>SUMIFS('Transport-DB'!Q:Q,'Transport-DB'!C:C,"="&amp;'Work DB'!C516,'Transport-DB'!F:F,"="&amp;'Work DB'!$P$4)</f>
        <v>0</v>
      </c>
      <c r="Q516" s="188">
        <f>SUMIFS('Transport-DB'!Q:Q,'Transport-DB'!C:C,"="&amp;'Work DB'!C516,'Transport-DB'!F:F,"="&amp;'Work DB'!$Q$4)</f>
        <v>0</v>
      </c>
      <c r="R516" s="189">
        <f>SUMIFS('Transport-DB'!Q:Q,'Transport-DB'!C:C,"="&amp;'Work DB'!C516,'Transport-DB'!F:F,"="&amp;'Work DB'!$R$4)</f>
        <v>0</v>
      </c>
      <c r="S516" s="190">
        <f t="shared" si="70"/>
        <v>0</v>
      </c>
      <c r="T516" s="191">
        <f t="shared" si="72"/>
        <v>0</v>
      </c>
      <c r="U516" s="191"/>
      <c r="V516" s="191"/>
      <c r="W516" s="191"/>
      <c r="X516" s="191"/>
      <c r="Y516" s="189"/>
      <c r="Z516" s="283"/>
      <c r="AA516" s="190">
        <f>SUMIFS('Transport-DB'!S:S,'Transport-DB'!C:C,"="&amp;'Work DB'!C516,'Transport-DB'!F:F,"="&amp;'Work DB'!$AA$4)</f>
        <v>0</v>
      </c>
      <c r="AB516" s="191">
        <f>SUMIFS('Transport-DB'!S:S,'Transport-DB'!C:C,"="&amp;'Work DB'!C516,'Transport-DB'!F:F,"="&amp;'Work DB'!$AB$4)</f>
        <v>0</v>
      </c>
      <c r="AC516" s="191">
        <f>SUMIFS('Transport-DB'!S:S,'Transport-DB'!C:C,"="&amp;'Work DB'!C516,'Transport-DB'!F:F,"="&amp;'Work DB'!$AC$4)</f>
        <v>0</v>
      </c>
      <c r="AD516" s="188">
        <f>SUMIFS('Transport-DB'!S:S,'Transport-DB'!C:C,"="&amp;'Work DB'!C516,'Transport-DB'!F:F,"="&amp;'Work DB'!$AD$4)</f>
        <v>0</v>
      </c>
      <c r="AE516" s="188">
        <f>SUMIFS('Transport-DB'!S:S,'Transport-DB'!C:C,"="&amp;'Work DB'!C516,'Transport-DB'!F:F,"="&amp;'Work DB'!$AE$4)</f>
        <v>0</v>
      </c>
      <c r="AF516" s="188">
        <f>SUMIFS('Transport-DB'!S:S,'Transport-DB'!C:C,"="&amp;'Work DB'!C516,'Transport-DB'!F:F,"="&amp;'Work DB'!$AF$4)</f>
        <v>0</v>
      </c>
      <c r="AG516" s="189"/>
      <c r="AH516" s="230">
        <f>SUMIFS('Transport-DB'!T:T,'Transport-DB'!C:C,"="&amp;'Work DB'!C516)</f>
        <v>0</v>
      </c>
      <c r="AI516" s="32"/>
      <c r="AJ516" s="29"/>
      <c r="AK516" s="30">
        <f>SUMIFS(Civil_DB[بتن],Civil_DB[تاریخ],"="&amp;'Work DB'!C516)</f>
        <v>0</v>
      </c>
      <c r="AL516" s="28"/>
      <c r="AM516" s="29"/>
      <c r="AN516" s="31"/>
      <c r="AO516" s="28"/>
      <c r="AP516" s="29"/>
      <c r="AQ516" s="29"/>
      <c r="AR516" s="30"/>
      <c r="AS516" s="28"/>
      <c r="AT516" s="29"/>
      <c r="AU516" s="30"/>
      <c r="AV516" s="206"/>
      <c r="AW516" s="29"/>
      <c r="AX516" s="29"/>
      <c r="AY516" s="29"/>
      <c r="AZ516" s="29"/>
      <c r="BA516" s="29"/>
      <c r="BB516" s="29"/>
      <c r="BC516" s="30"/>
      <c r="BD516" s="283"/>
      <c r="BE516" s="283"/>
      <c r="BF516" s="283"/>
      <c r="BG516" s="283"/>
      <c r="BH516" s="32"/>
      <c r="BI516" s="56"/>
      <c r="BJ516" s="509"/>
    </row>
    <row r="517" spans="2:62" s="15" customFormat="1" ht="21" x14ac:dyDescent="0.25">
      <c r="B517" s="47"/>
      <c r="C517" s="20">
        <f t="shared" si="71"/>
        <v>45882</v>
      </c>
      <c r="D517" s="190">
        <f>SUMIFS('Transport-DB'!R:R,'Transport-DB'!C:C,"="&amp;'Work DB'!C517,'Transport-DB'!F:F,"="&amp;'Work DB'!$D$4)</f>
        <v>0</v>
      </c>
      <c r="E517" s="191">
        <f>SUMIFS('Transport-DB'!R:R,'Transport-DB'!C:C,"="&amp;'Work DB'!C517,'Transport-DB'!F:F,"="&amp;'Work DB'!$E$4)</f>
        <v>0</v>
      </c>
      <c r="F517" s="191">
        <f>SUMIFS('Transport-DB'!R:R,'Transport-DB'!C:C,"="&amp;'Work DB'!C517,'Transport-DB'!F:F,"="&amp;'Work DB'!$F$4)</f>
        <v>0</v>
      </c>
      <c r="G517" s="191">
        <f>SUMIFS('Transport-DB'!R:R,'Transport-DB'!C:C,"="&amp;'Work DB'!C517,'Transport-DB'!F:F,"="&amp;'Work DB'!$G$4)</f>
        <v>0</v>
      </c>
      <c r="H517" s="188">
        <f>SUMIFS('Transport-DB'!R:R,'Transport-DB'!C:C,"="&amp;'Work DB'!C517,'Transport-DB'!F:F,"="&amp;'Work DB'!$H$4)</f>
        <v>0</v>
      </c>
      <c r="I517" s="191">
        <f>SUMIFS('Transport-DB'!R:R,'Transport-DB'!C:C,"="&amp;'Work DB'!C517,'Transport-DB'!F:F,"="&amp;'Work DB'!$I$4)</f>
        <v>0</v>
      </c>
      <c r="J517" s="483">
        <f>SUMIFS('Transport-DB'!R:R,'Transport-DB'!C:C,"="&amp;'Work DB'!C517,'Transport-DB'!F:F,"="&amp;'Work DB'!$J$4)</f>
        <v>0</v>
      </c>
      <c r="K517" s="190">
        <f>SUMIFS('Transport-DB'!Q:Q,'Transport-DB'!C:C,"="&amp;'Work DB'!C517,'Transport-DB'!F:F,"="&amp;'Work DB'!$K$4)</f>
        <v>0</v>
      </c>
      <c r="L517" s="191">
        <f>SUMIFS('Transport-DB'!Q:Q,'Transport-DB'!C:C,"="&amp;'Work DB'!C517,'Transport-DB'!F:F,"="&amp;'Work DB'!$L$4)</f>
        <v>0</v>
      </c>
      <c r="M517" s="191">
        <f>SUMIFS('Transport-DB'!Q:Q,'Transport-DB'!C:C,"="&amp;'Work DB'!C517,'Transport-DB'!F:F,"="&amp;'Work DB'!$M$4)</f>
        <v>0</v>
      </c>
      <c r="N517" s="191">
        <f>SUMIFS('Transport-DB'!Q:Q,'Transport-DB'!C:C,"="&amp;'Work DB'!C517,'Transport-DB'!F:F,"="&amp;'Work DB'!$N$4)</f>
        <v>0</v>
      </c>
      <c r="O517" s="191">
        <f>SUMIFS('Transport-DB'!Q:Q,'Transport-DB'!C:C,"="&amp;'Work DB'!C517,'Transport-DB'!F:F,"="&amp;'Work DB'!$O$4)</f>
        <v>0</v>
      </c>
      <c r="P517" s="191">
        <f>SUMIFS('Transport-DB'!Q:Q,'Transport-DB'!C:C,"="&amp;'Work DB'!C517,'Transport-DB'!F:F,"="&amp;'Work DB'!$P$4)</f>
        <v>0</v>
      </c>
      <c r="Q517" s="188">
        <f>SUMIFS('Transport-DB'!Q:Q,'Transport-DB'!C:C,"="&amp;'Work DB'!C517,'Transport-DB'!F:F,"="&amp;'Work DB'!$Q$4)</f>
        <v>0</v>
      </c>
      <c r="R517" s="189">
        <f>SUMIFS('Transport-DB'!Q:Q,'Transport-DB'!C:C,"="&amp;'Work DB'!C517,'Transport-DB'!F:F,"="&amp;'Work DB'!$R$4)</f>
        <v>0</v>
      </c>
      <c r="S517" s="190">
        <f t="shared" ref="S517:S580" si="73">SUM(D517:I517)+SUM(K517:Q517)-M517</f>
        <v>0</v>
      </c>
      <c r="T517" s="191">
        <f t="shared" si="72"/>
        <v>0</v>
      </c>
      <c r="U517" s="191"/>
      <c r="V517" s="191"/>
      <c r="W517" s="191"/>
      <c r="X517" s="191"/>
      <c r="Y517" s="189"/>
      <c r="Z517" s="283"/>
      <c r="AA517" s="190">
        <f>SUMIFS('Transport-DB'!S:S,'Transport-DB'!C:C,"="&amp;'Work DB'!C517,'Transport-DB'!F:F,"="&amp;'Work DB'!$AA$4)</f>
        <v>0</v>
      </c>
      <c r="AB517" s="191">
        <f>SUMIFS('Transport-DB'!S:S,'Transport-DB'!C:C,"="&amp;'Work DB'!C517,'Transport-DB'!F:F,"="&amp;'Work DB'!$AB$4)</f>
        <v>0</v>
      </c>
      <c r="AC517" s="191">
        <f>SUMIFS('Transport-DB'!S:S,'Transport-DB'!C:C,"="&amp;'Work DB'!C517,'Transport-DB'!F:F,"="&amp;'Work DB'!$AC$4)</f>
        <v>0</v>
      </c>
      <c r="AD517" s="188">
        <f>SUMIFS('Transport-DB'!S:S,'Transport-DB'!C:C,"="&amp;'Work DB'!C517,'Transport-DB'!F:F,"="&amp;'Work DB'!$AD$4)</f>
        <v>0</v>
      </c>
      <c r="AE517" s="188">
        <f>SUMIFS('Transport-DB'!S:S,'Transport-DB'!C:C,"="&amp;'Work DB'!C517,'Transport-DB'!F:F,"="&amp;'Work DB'!$AE$4)</f>
        <v>0</v>
      </c>
      <c r="AF517" s="188">
        <f>SUMIFS('Transport-DB'!S:S,'Transport-DB'!C:C,"="&amp;'Work DB'!C517,'Transport-DB'!F:F,"="&amp;'Work DB'!$AF$4)</f>
        <v>0</v>
      </c>
      <c r="AG517" s="189"/>
      <c r="AH517" s="230">
        <f>SUMIFS('Transport-DB'!T:T,'Transport-DB'!C:C,"="&amp;'Work DB'!C517)</f>
        <v>0</v>
      </c>
      <c r="AI517" s="32"/>
      <c r="AJ517" s="29"/>
      <c r="AK517" s="30">
        <f>SUMIFS(Civil_DB[بتن],Civil_DB[تاریخ],"="&amp;'Work DB'!C517)</f>
        <v>0</v>
      </c>
      <c r="AL517" s="28"/>
      <c r="AM517" s="29"/>
      <c r="AN517" s="31"/>
      <c r="AO517" s="28"/>
      <c r="AP517" s="29"/>
      <c r="AQ517" s="29"/>
      <c r="AR517" s="30"/>
      <c r="AS517" s="28"/>
      <c r="AT517" s="29"/>
      <c r="AU517" s="30"/>
      <c r="AV517" s="206"/>
      <c r="AW517" s="29"/>
      <c r="AX517" s="29"/>
      <c r="AY517" s="29"/>
      <c r="AZ517" s="29"/>
      <c r="BA517" s="29"/>
      <c r="BB517" s="29"/>
      <c r="BC517" s="30"/>
      <c r="BD517" s="283"/>
      <c r="BE517" s="283"/>
      <c r="BF517" s="283"/>
      <c r="BG517" s="283"/>
      <c r="BH517" s="32"/>
      <c r="BI517" s="56"/>
      <c r="BJ517" s="509"/>
    </row>
    <row r="518" spans="2:62" s="15" customFormat="1" ht="21" x14ac:dyDescent="0.25">
      <c r="B518" s="47"/>
      <c r="C518" s="20">
        <f t="shared" si="71"/>
        <v>45883</v>
      </c>
      <c r="D518" s="190">
        <f>SUMIFS('Transport-DB'!R:R,'Transport-DB'!C:C,"="&amp;'Work DB'!C518,'Transport-DB'!F:F,"="&amp;'Work DB'!$D$4)</f>
        <v>0</v>
      </c>
      <c r="E518" s="191">
        <f>SUMIFS('Transport-DB'!R:R,'Transport-DB'!C:C,"="&amp;'Work DB'!C518,'Transport-DB'!F:F,"="&amp;'Work DB'!$E$4)</f>
        <v>0</v>
      </c>
      <c r="F518" s="191">
        <f>SUMIFS('Transport-DB'!R:R,'Transport-DB'!C:C,"="&amp;'Work DB'!C518,'Transport-DB'!F:F,"="&amp;'Work DB'!$F$4)</f>
        <v>0</v>
      </c>
      <c r="G518" s="191">
        <f>SUMIFS('Transport-DB'!R:R,'Transport-DB'!C:C,"="&amp;'Work DB'!C518,'Transport-DB'!F:F,"="&amp;'Work DB'!$G$4)</f>
        <v>0</v>
      </c>
      <c r="H518" s="188">
        <f>SUMIFS('Transport-DB'!R:R,'Transport-DB'!C:C,"="&amp;'Work DB'!C518,'Transport-DB'!F:F,"="&amp;'Work DB'!$H$4)</f>
        <v>0</v>
      </c>
      <c r="I518" s="191">
        <f>SUMIFS('Transport-DB'!R:R,'Transport-DB'!C:C,"="&amp;'Work DB'!C518,'Transport-DB'!F:F,"="&amp;'Work DB'!$I$4)</f>
        <v>0</v>
      </c>
      <c r="J518" s="483">
        <f>SUMIFS('Transport-DB'!R:R,'Transport-DB'!C:C,"="&amp;'Work DB'!C518,'Transport-DB'!F:F,"="&amp;'Work DB'!$J$4)</f>
        <v>0</v>
      </c>
      <c r="K518" s="190">
        <f>SUMIFS('Transport-DB'!Q:Q,'Transport-DB'!C:C,"="&amp;'Work DB'!C518,'Transport-DB'!F:F,"="&amp;'Work DB'!$K$4)</f>
        <v>0</v>
      </c>
      <c r="L518" s="191">
        <f>SUMIFS('Transport-DB'!Q:Q,'Transport-DB'!C:C,"="&amp;'Work DB'!C518,'Transport-DB'!F:F,"="&amp;'Work DB'!$L$4)</f>
        <v>0</v>
      </c>
      <c r="M518" s="191">
        <f>SUMIFS('Transport-DB'!Q:Q,'Transport-DB'!C:C,"="&amp;'Work DB'!C518,'Transport-DB'!F:F,"="&amp;'Work DB'!$M$4)</f>
        <v>0</v>
      </c>
      <c r="N518" s="191">
        <f>SUMIFS('Transport-DB'!Q:Q,'Transport-DB'!C:C,"="&amp;'Work DB'!C518,'Transport-DB'!F:F,"="&amp;'Work DB'!$N$4)</f>
        <v>0</v>
      </c>
      <c r="O518" s="191">
        <f>SUMIFS('Transport-DB'!Q:Q,'Transport-DB'!C:C,"="&amp;'Work DB'!C518,'Transport-DB'!F:F,"="&amp;'Work DB'!$O$4)</f>
        <v>0</v>
      </c>
      <c r="P518" s="191">
        <f>SUMIFS('Transport-DB'!Q:Q,'Transport-DB'!C:C,"="&amp;'Work DB'!C518,'Transport-DB'!F:F,"="&amp;'Work DB'!$P$4)</f>
        <v>0</v>
      </c>
      <c r="Q518" s="188">
        <f>SUMIFS('Transport-DB'!Q:Q,'Transport-DB'!C:C,"="&amp;'Work DB'!C518,'Transport-DB'!F:F,"="&amp;'Work DB'!$Q$4)</f>
        <v>0</v>
      </c>
      <c r="R518" s="189">
        <f>SUMIFS('Transport-DB'!Q:Q,'Transport-DB'!C:C,"="&amp;'Work DB'!C518,'Transport-DB'!F:F,"="&amp;'Work DB'!$R$4)</f>
        <v>0</v>
      </c>
      <c r="S518" s="190">
        <f t="shared" si="73"/>
        <v>0</v>
      </c>
      <c r="T518" s="191">
        <f t="shared" si="72"/>
        <v>0</v>
      </c>
      <c r="U518" s="191"/>
      <c r="V518" s="191"/>
      <c r="W518" s="191"/>
      <c r="X518" s="191"/>
      <c r="Y518" s="189"/>
      <c r="Z518" s="283"/>
      <c r="AA518" s="190">
        <f>SUMIFS('Transport-DB'!S:S,'Transport-DB'!C:C,"="&amp;'Work DB'!C518,'Transport-DB'!F:F,"="&amp;'Work DB'!$AA$4)</f>
        <v>0</v>
      </c>
      <c r="AB518" s="191">
        <f>SUMIFS('Transport-DB'!S:S,'Transport-DB'!C:C,"="&amp;'Work DB'!C518,'Transport-DB'!F:F,"="&amp;'Work DB'!$AB$4)</f>
        <v>0</v>
      </c>
      <c r="AC518" s="191">
        <f>SUMIFS('Transport-DB'!S:S,'Transport-DB'!C:C,"="&amp;'Work DB'!C518,'Transport-DB'!F:F,"="&amp;'Work DB'!$AC$4)</f>
        <v>0</v>
      </c>
      <c r="AD518" s="188">
        <f>SUMIFS('Transport-DB'!S:S,'Transport-DB'!C:C,"="&amp;'Work DB'!C518,'Transport-DB'!F:F,"="&amp;'Work DB'!$AD$4)</f>
        <v>0</v>
      </c>
      <c r="AE518" s="188">
        <f>SUMIFS('Transport-DB'!S:S,'Transport-DB'!C:C,"="&amp;'Work DB'!C518,'Transport-DB'!F:F,"="&amp;'Work DB'!$AE$4)</f>
        <v>0</v>
      </c>
      <c r="AF518" s="188">
        <f>SUMIFS('Transport-DB'!S:S,'Transport-DB'!C:C,"="&amp;'Work DB'!C518,'Transport-DB'!F:F,"="&amp;'Work DB'!$AF$4)</f>
        <v>0</v>
      </c>
      <c r="AG518" s="189"/>
      <c r="AH518" s="230">
        <f>SUMIFS('Transport-DB'!T:T,'Transport-DB'!C:C,"="&amp;'Work DB'!C518)</f>
        <v>0</v>
      </c>
      <c r="AI518" s="32"/>
      <c r="AJ518" s="29"/>
      <c r="AK518" s="30">
        <f>SUMIFS(Civil_DB[بتن],Civil_DB[تاریخ],"="&amp;'Work DB'!C518)</f>
        <v>0</v>
      </c>
      <c r="AL518" s="28"/>
      <c r="AM518" s="29"/>
      <c r="AN518" s="31"/>
      <c r="AO518" s="28"/>
      <c r="AP518" s="29"/>
      <c r="AQ518" s="29"/>
      <c r="AR518" s="30"/>
      <c r="AS518" s="28"/>
      <c r="AT518" s="29"/>
      <c r="AU518" s="30"/>
      <c r="AV518" s="206"/>
      <c r="AW518" s="29"/>
      <c r="AX518" s="29"/>
      <c r="AY518" s="29"/>
      <c r="AZ518" s="29"/>
      <c r="BA518" s="29"/>
      <c r="BB518" s="29"/>
      <c r="BC518" s="30"/>
      <c r="BD518" s="283"/>
      <c r="BE518" s="283"/>
      <c r="BF518" s="283"/>
      <c r="BG518" s="283"/>
      <c r="BH518" s="32"/>
      <c r="BI518" s="56"/>
      <c r="BJ518" s="509"/>
    </row>
    <row r="519" spans="2:62" s="15" customFormat="1" ht="21" x14ac:dyDescent="0.25">
      <c r="B519" s="47"/>
      <c r="C519" s="20">
        <f t="shared" si="71"/>
        <v>45884</v>
      </c>
      <c r="D519" s="190">
        <f>SUMIFS('Transport-DB'!R:R,'Transport-DB'!C:C,"="&amp;'Work DB'!C519,'Transport-DB'!F:F,"="&amp;'Work DB'!$D$4)</f>
        <v>0</v>
      </c>
      <c r="E519" s="191">
        <f>SUMIFS('Transport-DB'!R:R,'Transport-DB'!C:C,"="&amp;'Work DB'!C519,'Transport-DB'!F:F,"="&amp;'Work DB'!$E$4)</f>
        <v>0</v>
      </c>
      <c r="F519" s="191">
        <f>SUMIFS('Transport-DB'!R:R,'Transport-DB'!C:C,"="&amp;'Work DB'!C519,'Transport-DB'!F:F,"="&amp;'Work DB'!$F$4)</f>
        <v>0</v>
      </c>
      <c r="G519" s="191">
        <f>SUMIFS('Transport-DB'!R:R,'Transport-DB'!C:C,"="&amp;'Work DB'!C519,'Transport-DB'!F:F,"="&amp;'Work DB'!$G$4)</f>
        <v>0</v>
      </c>
      <c r="H519" s="188">
        <f>SUMIFS('Transport-DB'!R:R,'Transport-DB'!C:C,"="&amp;'Work DB'!C519,'Transport-DB'!F:F,"="&amp;'Work DB'!$H$4)</f>
        <v>0</v>
      </c>
      <c r="I519" s="191">
        <f>SUMIFS('Transport-DB'!R:R,'Transport-DB'!C:C,"="&amp;'Work DB'!C519,'Transport-DB'!F:F,"="&amp;'Work DB'!$I$4)</f>
        <v>0</v>
      </c>
      <c r="J519" s="483">
        <f>SUMIFS('Transport-DB'!R:R,'Transport-DB'!C:C,"="&amp;'Work DB'!C519,'Transport-DB'!F:F,"="&amp;'Work DB'!$J$4)</f>
        <v>0</v>
      </c>
      <c r="K519" s="190">
        <f>SUMIFS('Transport-DB'!Q:Q,'Transport-DB'!C:C,"="&amp;'Work DB'!C519,'Transport-DB'!F:F,"="&amp;'Work DB'!$K$4)</f>
        <v>0</v>
      </c>
      <c r="L519" s="191">
        <f>SUMIFS('Transport-DB'!Q:Q,'Transport-DB'!C:C,"="&amp;'Work DB'!C519,'Transport-DB'!F:F,"="&amp;'Work DB'!$L$4)</f>
        <v>0</v>
      </c>
      <c r="M519" s="191">
        <f>SUMIFS('Transport-DB'!Q:Q,'Transport-DB'!C:C,"="&amp;'Work DB'!C519,'Transport-DB'!F:F,"="&amp;'Work DB'!$M$4)</f>
        <v>0</v>
      </c>
      <c r="N519" s="191">
        <f>SUMIFS('Transport-DB'!Q:Q,'Transport-DB'!C:C,"="&amp;'Work DB'!C519,'Transport-DB'!F:F,"="&amp;'Work DB'!$N$4)</f>
        <v>0</v>
      </c>
      <c r="O519" s="191">
        <f>SUMIFS('Transport-DB'!Q:Q,'Transport-DB'!C:C,"="&amp;'Work DB'!C519,'Transport-DB'!F:F,"="&amp;'Work DB'!$O$4)</f>
        <v>0</v>
      </c>
      <c r="P519" s="191">
        <f>SUMIFS('Transport-DB'!Q:Q,'Transport-DB'!C:C,"="&amp;'Work DB'!C519,'Transport-DB'!F:F,"="&amp;'Work DB'!$P$4)</f>
        <v>0</v>
      </c>
      <c r="Q519" s="188">
        <f>SUMIFS('Transport-DB'!Q:Q,'Transport-DB'!C:C,"="&amp;'Work DB'!C519,'Transport-DB'!F:F,"="&amp;'Work DB'!$Q$4)</f>
        <v>0</v>
      </c>
      <c r="R519" s="189">
        <f>SUMIFS('Transport-DB'!Q:Q,'Transport-DB'!C:C,"="&amp;'Work DB'!C519,'Transport-DB'!F:F,"="&amp;'Work DB'!$R$4)</f>
        <v>0</v>
      </c>
      <c r="S519" s="190">
        <f t="shared" si="73"/>
        <v>0</v>
      </c>
      <c r="T519" s="191">
        <f t="shared" si="72"/>
        <v>0</v>
      </c>
      <c r="U519" s="191"/>
      <c r="V519" s="191"/>
      <c r="W519" s="191"/>
      <c r="X519" s="191"/>
      <c r="Y519" s="189"/>
      <c r="Z519" s="283"/>
      <c r="AA519" s="190">
        <f>SUMIFS('Transport-DB'!S:S,'Transport-DB'!C:C,"="&amp;'Work DB'!C519,'Transport-DB'!F:F,"="&amp;'Work DB'!$AA$4)</f>
        <v>0</v>
      </c>
      <c r="AB519" s="191">
        <f>SUMIFS('Transport-DB'!S:S,'Transport-DB'!C:C,"="&amp;'Work DB'!C519,'Transport-DB'!F:F,"="&amp;'Work DB'!$AB$4)</f>
        <v>0</v>
      </c>
      <c r="AC519" s="191">
        <f>SUMIFS('Transport-DB'!S:S,'Transport-DB'!C:C,"="&amp;'Work DB'!C519,'Transport-DB'!F:F,"="&amp;'Work DB'!$AC$4)</f>
        <v>0</v>
      </c>
      <c r="AD519" s="188">
        <f>SUMIFS('Transport-DB'!S:S,'Transport-DB'!C:C,"="&amp;'Work DB'!C519,'Transport-DB'!F:F,"="&amp;'Work DB'!$AD$4)</f>
        <v>0</v>
      </c>
      <c r="AE519" s="188">
        <f>SUMIFS('Transport-DB'!S:S,'Transport-DB'!C:C,"="&amp;'Work DB'!C519,'Transport-DB'!F:F,"="&amp;'Work DB'!$AE$4)</f>
        <v>0</v>
      </c>
      <c r="AF519" s="188">
        <f>SUMIFS('Transport-DB'!S:S,'Transport-DB'!C:C,"="&amp;'Work DB'!C519,'Transport-DB'!F:F,"="&amp;'Work DB'!$AF$4)</f>
        <v>0</v>
      </c>
      <c r="AG519" s="189"/>
      <c r="AH519" s="230">
        <f>SUMIFS('Transport-DB'!T:T,'Transport-DB'!C:C,"="&amp;'Work DB'!C519)</f>
        <v>0</v>
      </c>
      <c r="AI519" s="32"/>
      <c r="AJ519" s="29"/>
      <c r="AK519" s="30">
        <f>SUMIFS(Civil_DB[بتن],Civil_DB[تاریخ],"="&amp;'Work DB'!C519)</f>
        <v>0</v>
      </c>
      <c r="AL519" s="28"/>
      <c r="AM519" s="29"/>
      <c r="AN519" s="31"/>
      <c r="AO519" s="28"/>
      <c r="AP519" s="29"/>
      <c r="AQ519" s="29"/>
      <c r="AR519" s="30"/>
      <c r="AS519" s="28"/>
      <c r="AT519" s="29"/>
      <c r="AU519" s="30"/>
      <c r="AV519" s="206"/>
      <c r="AW519" s="29"/>
      <c r="AX519" s="29"/>
      <c r="AY519" s="29"/>
      <c r="AZ519" s="29"/>
      <c r="BA519" s="29"/>
      <c r="BB519" s="29"/>
      <c r="BC519" s="30"/>
      <c r="BD519" s="283"/>
      <c r="BE519" s="283"/>
      <c r="BF519" s="283"/>
      <c r="BG519" s="283"/>
      <c r="BH519" s="32"/>
      <c r="BI519" s="56"/>
      <c r="BJ519" s="509"/>
    </row>
    <row r="520" spans="2:62" s="15" customFormat="1" ht="21" x14ac:dyDescent="0.25">
      <c r="B520" s="47"/>
      <c r="C520" s="20">
        <f t="shared" ref="C520:C583" si="74">C519+1</f>
        <v>45885</v>
      </c>
      <c r="D520" s="190">
        <f>SUMIFS('Transport-DB'!R:R,'Transport-DB'!C:C,"="&amp;'Work DB'!C520,'Transport-DB'!F:F,"="&amp;'Work DB'!$D$4)</f>
        <v>0</v>
      </c>
      <c r="E520" s="191">
        <f>SUMIFS('Transport-DB'!R:R,'Transport-DB'!C:C,"="&amp;'Work DB'!C520,'Transport-DB'!F:F,"="&amp;'Work DB'!$E$4)</f>
        <v>0</v>
      </c>
      <c r="F520" s="191">
        <f>SUMIFS('Transport-DB'!R:R,'Transport-DB'!C:C,"="&amp;'Work DB'!C520,'Transport-DB'!F:F,"="&amp;'Work DB'!$F$4)</f>
        <v>0</v>
      </c>
      <c r="G520" s="191">
        <f>SUMIFS('Transport-DB'!R:R,'Transport-DB'!C:C,"="&amp;'Work DB'!C520,'Transport-DB'!F:F,"="&amp;'Work DB'!$G$4)</f>
        <v>0</v>
      </c>
      <c r="H520" s="188">
        <f>SUMIFS('Transport-DB'!R:R,'Transport-DB'!C:C,"="&amp;'Work DB'!C520,'Transport-DB'!F:F,"="&amp;'Work DB'!$H$4)</f>
        <v>0</v>
      </c>
      <c r="I520" s="191">
        <f>SUMIFS('Transport-DB'!R:R,'Transport-DB'!C:C,"="&amp;'Work DB'!C520,'Transport-DB'!F:F,"="&amp;'Work DB'!$I$4)</f>
        <v>0</v>
      </c>
      <c r="J520" s="483">
        <f>SUMIFS('Transport-DB'!R:R,'Transport-DB'!C:C,"="&amp;'Work DB'!C520,'Transport-DB'!F:F,"="&amp;'Work DB'!$J$4)</f>
        <v>0</v>
      </c>
      <c r="K520" s="190">
        <f>SUMIFS('Transport-DB'!Q:Q,'Transport-DB'!C:C,"="&amp;'Work DB'!C520,'Transport-DB'!F:F,"="&amp;'Work DB'!$K$4)</f>
        <v>0</v>
      </c>
      <c r="L520" s="191">
        <f>SUMIFS('Transport-DB'!Q:Q,'Transport-DB'!C:C,"="&amp;'Work DB'!C520,'Transport-DB'!F:F,"="&amp;'Work DB'!$L$4)</f>
        <v>0</v>
      </c>
      <c r="M520" s="191">
        <f>SUMIFS('Transport-DB'!Q:Q,'Transport-DB'!C:C,"="&amp;'Work DB'!C520,'Transport-DB'!F:F,"="&amp;'Work DB'!$M$4)</f>
        <v>0</v>
      </c>
      <c r="N520" s="191">
        <f>SUMIFS('Transport-DB'!Q:Q,'Transport-DB'!C:C,"="&amp;'Work DB'!C520,'Transport-DB'!F:F,"="&amp;'Work DB'!$N$4)</f>
        <v>0</v>
      </c>
      <c r="O520" s="191">
        <f>SUMIFS('Transport-DB'!Q:Q,'Transport-DB'!C:C,"="&amp;'Work DB'!C520,'Transport-DB'!F:F,"="&amp;'Work DB'!$O$4)</f>
        <v>0</v>
      </c>
      <c r="P520" s="191">
        <f>SUMIFS('Transport-DB'!Q:Q,'Transport-DB'!C:C,"="&amp;'Work DB'!C520,'Transport-DB'!F:F,"="&amp;'Work DB'!$P$4)</f>
        <v>0</v>
      </c>
      <c r="Q520" s="188">
        <f>SUMIFS('Transport-DB'!Q:Q,'Transport-DB'!C:C,"="&amp;'Work DB'!C520,'Transport-DB'!F:F,"="&amp;'Work DB'!$Q$4)</f>
        <v>0</v>
      </c>
      <c r="R520" s="189">
        <f>SUMIFS('Transport-DB'!Q:Q,'Transport-DB'!C:C,"="&amp;'Work DB'!C520,'Transport-DB'!F:F,"="&amp;'Work DB'!$R$4)</f>
        <v>0</v>
      </c>
      <c r="S520" s="190">
        <f t="shared" si="73"/>
        <v>0</v>
      </c>
      <c r="T520" s="191">
        <f t="shared" si="72"/>
        <v>0</v>
      </c>
      <c r="U520" s="191"/>
      <c r="V520" s="191"/>
      <c r="W520" s="191"/>
      <c r="X520" s="191"/>
      <c r="Y520" s="189"/>
      <c r="Z520" s="283"/>
      <c r="AA520" s="190">
        <f>SUMIFS('Transport-DB'!S:S,'Transport-DB'!C:C,"="&amp;'Work DB'!C520,'Transport-DB'!F:F,"="&amp;'Work DB'!$AA$4)</f>
        <v>0</v>
      </c>
      <c r="AB520" s="191">
        <f>SUMIFS('Transport-DB'!S:S,'Transport-DB'!C:C,"="&amp;'Work DB'!C520,'Transport-DB'!F:F,"="&amp;'Work DB'!$AB$4)</f>
        <v>0</v>
      </c>
      <c r="AC520" s="191">
        <f>SUMIFS('Transport-DB'!S:S,'Transport-DB'!C:C,"="&amp;'Work DB'!C520,'Transport-DB'!F:F,"="&amp;'Work DB'!$AC$4)</f>
        <v>0</v>
      </c>
      <c r="AD520" s="188">
        <f>SUMIFS('Transport-DB'!S:S,'Transport-DB'!C:C,"="&amp;'Work DB'!C520,'Transport-DB'!F:F,"="&amp;'Work DB'!$AD$4)</f>
        <v>0</v>
      </c>
      <c r="AE520" s="188">
        <f>SUMIFS('Transport-DB'!S:S,'Transport-DB'!C:C,"="&amp;'Work DB'!C520,'Transport-DB'!F:F,"="&amp;'Work DB'!$AE$4)</f>
        <v>0</v>
      </c>
      <c r="AF520" s="188">
        <f>SUMIFS('Transport-DB'!S:S,'Transport-DB'!C:C,"="&amp;'Work DB'!C520,'Transport-DB'!F:F,"="&amp;'Work DB'!$AF$4)</f>
        <v>0</v>
      </c>
      <c r="AG520" s="189"/>
      <c r="AH520" s="230">
        <f>SUMIFS('Transport-DB'!T:T,'Transport-DB'!C:C,"="&amp;'Work DB'!C520)</f>
        <v>0</v>
      </c>
      <c r="AI520" s="32"/>
      <c r="AJ520" s="29"/>
      <c r="AK520" s="30">
        <f>SUMIFS(Civil_DB[بتن],Civil_DB[تاریخ],"="&amp;'Work DB'!C520)</f>
        <v>0</v>
      </c>
      <c r="AL520" s="28"/>
      <c r="AM520" s="29"/>
      <c r="AN520" s="31"/>
      <c r="AO520" s="28"/>
      <c r="AP520" s="29"/>
      <c r="AQ520" s="29"/>
      <c r="AR520" s="30"/>
      <c r="AS520" s="28"/>
      <c r="AT520" s="29"/>
      <c r="AU520" s="30"/>
      <c r="AV520" s="206"/>
      <c r="AW520" s="29"/>
      <c r="AX520" s="29"/>
      <c r="AY520" s="29"/>
      <c r="AZ520" s="29"/>
      <c r="BA520" s="29"/>
      <c r="BB520" s="29"/>
      <c r="BC520" s="30"/>
      <c r="BD520" s="283"/>
      <c r="BE520" s="283"/>
      <c r="BF520" s="283"/>
      <c r="BG520" s="283"/>
      <c r="BH520" s="32"/>
      <c r="BI520" s="56"/>
      <c r="BJ520" s="509"/>
    </row>
    <row r="521" spans="2:62" s="15" customFormat="1" ht="21" x14ac:dyDescent="0.25">
      <c r="B521" s="47"/>
      <c r="C521" s="20">
        <f t="shared" si="74"/>
        <v>45886</v>
      </c>
      <c r="D521" s="190">
        <f>SUMIFS('Transport-DB'!R:R,'Transport-DB'!C:C,"="&amp;'Work DB'!C521,'Transport-DB'!F:F,"="&amp;'Work DB'!$D$4)</f>
        <v>0</v>
      </c>
      <c r="E521" s="191">
        <f>SUMIFS('Transport-DB'!R:R,'Transport-DB'!C:C,"="&amp;'Work DB'!C521,'Transport-DB'!F:F,"="&amp;'Work DB'!$E$4)</f>
        <v>0</v>
      </c>
      <c r="F521" s="191">
        <f>SUMIFS('Transport-DB'!R:R,'Transport-DB'!C:C,"="&amp;'Work DB'!C521,'Transport-DB'!F:F,"="&amp;'Work DB'!$F$4)</f>
        <v>0</v>
      </c>
      <c r="G521" s="191">
        <f>SUMIFS('Transport-DB'!R:R,'Transport-DB'!C:C,"="&amp;'Work DB'!C521,'Transport-DB'!F:F,"="&amp;'Work DB'!$G$4)</f>
        <v>0</v>
      </c>
      <c r="H521" s="188">
        <f>SUMIFS('Transport-DB'!R:R,'Transport-DB'!C:C,"="&amp;'Work DB'!C521,'Transport-DB'!F:F,"="&amp;'Work DB'!$H$4)</f>
        <v>0</v>
      </c>
      <c r="I521" s="191">
        <f>SUMIFS('Transport-DB'!R:R,'Transport-DB'!C:C,"="&amp;'Work DB'!C521,'Transport-DB'!F:F,"="&amp;'Work DB'!$I$4)</f>
        <v>0</v>
      </c>
      <c r="J521" s="483">
        <f>SUMIFS('Transport-DB'!R:R,'Transport-DB'!C:C,"="&amp;'Work DB'!C521,'Transport-DB'!F:F,"="&amp;'Work DB'!$J$4)</f>
        <v>0</v>
      </c>
      <c r="K521" s="190">
        <f>SUMIFS('Transport-DB'!Q:Q,'Transport-DB'!C:C,"="&amp;'Work DB'!C521,'Transport-DB'!F:F,"="&amp;'Work DB'!$K$4)</f>
        <v>0</v>
      </c>
      <c r="L521" s="191">
        <f>SUMIFS('Transport-DB'!Q:Q,'Transport-DB'!C:C,"="&amp;'Work DB'!C521,'Transport-DB'!F:F,"="&amp;'Work DB'!$L$4)</f>
        <v>0</v>
      </c>
      <c r="M521" s="191">
        <f>SUMIFS('Transport-DB'!Q:Q,'Transport-DB'!C:C,"="&amp;'Work DB'!C521,'Transport-DB'!F:F,"="&amp;'Work DB'!$M$4)</f>
        <v>0</v>
      </c>
      <c r="N521" s="191">
        <f>SUMIFS('Transport-DB'!Q:Q,'Transport-DB'!C:C,"="&amp;'Work DB'!C521,'Transport-DB'!F:F,"="&amp;'Work DB'!$N$4)</f>
        <v>0</v>
      </c>
      <c r="O521" s="191">
        <f>SUMIFS('Transport-DB'!Q:Q,'Transport-DB'!C:C,"="&amp;'Work DB'!C521,'Transport-DB'!F:F,"="&amp;'Work DB'!$O$4)</f>
        <v>0</v>
      </c>
      <c r="P521" s="191">
        <f>SUMIFS('Transport-DB'!Q:Q,'Transport-DB'!C:C,"="&amp;'Work DB'!C521,'Transport-DB'!F:F,"="&amp;'Work DB'!$P$4)</f>
        <v>0</v>
      </c>
      <c r="Q521" s="188">
        <f>SUMIFS('Transport-DB'!Q:Q,'Transport-DB'!C:C,"="&amp;'Work DB'!C521,'Transport-DB'!F:F,"="&amp;'Work DB'!$Q$4)</f>
        <v>0</v>
      </c>
      <c r="R521" s="189">
        <f>SUMIFS('Transport-DB'!Q:Q,'Transport-DB'!C:C,"="&amp;'Work DB'!C521,'Transport-DB'!F:F,"="&amp;'Work DB'!$R$4)</f>
        <v>0</v>
      </c>
      <c r="S521" s="190">
        <f t="shared" si="73"/>
        <v>0</v>
      </c>
      <c r="T521" s="191">
        <f t="shared" si="72"/>
        <v>0</v>
      </c>
      <c r="U521" s="191"/>
      <c r="V521" s="191"/>
      <c r="W521" s="191"/>
      <c r="X521" s="191"/>
      <c r="Y521" s="189"/>
      <c r="Z521" s="283"/>
      <c r="AA521" s="190">
        <f>SUMIFS('Transport-DB'!S:S,'Transport-DB'!C:C,"="&amp;'Work DB'!C521,'Transport-DB'!F:F,"="&amp;'Work DB'!$AA$4)</f>
        <v>0</v>
      </c>
      <c r="AB521" s="191">
        <f>SUMIFS('Transport-DB'!S:S,'Transport-DB'!C:C,"="&amp;'Work DB'!C521,'Transport-DB'!F:F,"="&amp;'Work DB'!$AB$4)</f>
        <v>0</v>
      </c>
      <c r="AC521" s="191">
        <f>SUMIFS('Transport-DB'!S:S,'Transport-DB'!C:C,"="&amp;'Work DB'!C521,'Transport-DB'!F:F,"="&amp;'Work DB'!$AC$4)</f>
        <v>0</v>
      </c>
      <c r="AD521" s="188">
        <f>SUMIFS('Transport-DB'!S:S,'Transport-DB'!C:C,"="&amp;'Work DB'!C521,'Transport-DB'!F:F,"="&amp;'Work DB'!$AD$4)</f>
        <v>0</v>
      </c>
      <c r="AE521" s="188">
        <f>SUMIFS('Transport-DB'!S:S,'Transport-DB'!C:C,"="&amp;'Work DB'!C521,'Transport-DB'!F:F,"="&amp;'Work DB'!$AE$4)</f>
        <v>0</v>
      </c>
      <c r="AF521" s="188">
        <f>SUMIFS('Transport-DB'!S:S,'Transport-DB'!C:C,"="&amp;'Work DB'!C521,'Transport-DB'!F:F,"="&amp;'Work DB'!$AF$4)</f>
        <v>0</v>
      </c>
      <c r="AG521" s="189"/>
      <c r="AH521" s="230">
        <f>SUMIFS('Transport-DB'!T:T,'Transport-DB'!C:C,"="&amp;'Work DB'!C521)</f>
        <v>0</v>
      </c>
      <c r="AI521" s="32"/>
      <c r="AJ521" s="29"/>
      <c r="AK521" s="30">
        <f>SUMIFS(Civil_DB[بتن],Civil_DB[تاریخ],"="&amp;'Work DB'!C521)</f>
        <v>0</v>
      </c>
      <c r="AL521" s="28"/>
      <c r="AM521" s="29"/>
      <c r="AN521" s="31"/>
      <c r="AO521" s="28"/>
      <c r="AP521" s="29"/>
      <c r="AQ521" s="29"/>
      <c r="AR521" s="30"/>
      <c r="AS521" s="28"/>
      <c r="AT521" s="29"/>
      <c r="AU521" s="30"/>
      <c r="AV521" s="206"/>
      <c r="AW521" s="29"/>
      <c r="AX521" s="29"/>
      <c r="AY521" s="29"/>
      <c r="AZ521" s="29"/>
      <c r="BA521" s="29"/>
      <c r="BB521" s="29"/>
      <c r="BC521" s="30"/>
      <c r="BD521" s="283"/>
      <c r="BE521" s="283"/>
      <c r="BF521" s="283"/>
      <c r="BG521" s="283"/>
      <c r="BH521" s="32"/>
      <c r="BI521" s="56"/>
      <c r="BJ521" s="509"/>
    </row>
    <row r="522" spans="2:62" s="15" customFormat="1" ht="21" x14ac:dyDescent="0.25">
      <c r="B522" s="47"/>
      <c r="C522" s="20">
        <f t="shared" si="74"/>
        <v>45887</v>
      </c>
      <c r="D522" s="190">
        <f>SUMIFS('Transport-DB'!R:R,'Transport-DB'!C:C,"="&amp;'Work DB'!C522,'Transport-DB'!F:F,"="&amp;'Work DB'!$D$4)</f>
        <v>0</v>
      </c>
      <c r="E522" s="191">
        <f>SUMIFS('Transport-DB'!R:R,'Transport-DB'!C:C,"="&amp;'Work DB'!C522,'Transport-DB'!F:F,"="&amp;'Work DB'!$E$4)</f>
        <v>0</v>
      </c>
      <c r="F522" s="191">
        <f>SUMIFS('Transport-DB'!R:R,'Transport-DB'!C:C,"="&amp;'Work DB'!C522,'Transport-DB'!F:F,"="&amp;'Work DB'!$F$4)</f>
        <v>0</v>
      </c>
      <c r="G522" s="191">
        <f>SUMIFS('Transport-DB'!R:R,'Transport-DB'!C:C,"="&amp;'Work DB'!C522,'Transport-DB'!F:F,"="&amp;'Work DB'!$G$4)</f>
        <v>0</v>
      </c>
      <c r="H522" s="188">
        <f>SUMIFS('Transport-DB'!R:R,'Transport-DB'!C:C,"="&amp;'Work DB'!C522,'Transport-DB'!F:F,"="&amp;'Work DB'!$H$4)</f>
        <v>0</v>
      </c>
      <c r="I522" s="191">
        <f>SUMIFS('Transport-DB'!R:R,'Transport-DB'!C:C,"="&amp;'Work DB'!C522,'Transport-DB'!F:F,"="&amp;'Work DB'!$I$4)</f>
        <v>0</v>
      </c>
      <c r="J522" s="483">
        <f>SUMIFS('Transport-DB'!R:R,'Transport-DB'!C:C,"="&amp;'Work DB'!C522,'Transport-DB'!F:F,"="&amp;'Work DB'!$J$4)</f>
        <v>0</v>
      </c>
      <c r="K522" s="190">
        <f>SUMIFS('Transport-DB'!Q:Q,'Transport-DB'!C:C,"="&amp;'Work DB'!C522,'Transport-DB'!F:F,"="&amp;'Work DB'!$K$4)</f>
        <v>0</v>
      </c>
      <c r="L522" s="191">
        <f>SUMIFS('Transport-DB'!Q:Q,'Transport-DB'!C:C,"="&amp;'Work DB'!C522,'Transport-DB'!F:F,"="&amp;'Work DB'!$L$4)</f>
        <v>0</v>
      </c>
      <c r="M522" s="191">
        <f>SUMIFS('Transport-DB'!Q:Q,'Transport-DB'!C:C,"="&amp;'Work DB'!C522,'Transport-DB'!F:F,"="&amp;'Work DB'!$M$4)</f>
        <v>0</v>
      </c>
      <c r="N522" s="191">
        <f>SUMIFS('Transport-DB'!Q:Q,'Transport-DB'!C:C,"="&amp;'Work DB'!C522,'Transport-DB'!F:F,"="&amp;'Work DB'!$N$4)</f>
        <v>0</v>
      </c>
      <c r="O522" s="191">
        <f>SUMIFS('Transport-DB'!Q:Q,'Transport-DB'!C:C,"="&amp;'Work DB'!C522,'Transport-DB'!F:F,"="&amp;'Work DB'!$O$4)</f>
        <v>0</v>
      </c>
      <c r="P522" s="191">
        <f>SUMIFS('Transport-DB'!Q:Q,'Transport-DB'!C:C,"="&amp;'Work DB'!C522,'Transport-DB'!F:F,"="&amp;'Work DB'!$P$4)</f>
        <v>0</v>
      </c>
      <c r="Q522" s="188">
        <f>SUMIFS('Transport-DB'!Q:Q,'Transport-DB'!C:C,"="&amp;'Work DB'!C522,'Transport-DB'!F:F,"="&amp;'Work DB'!$Q$4)</f>
        <v>0</v>
      </c>
      <c r="R522" s="189">
        <f>SUMIFS('Transport-DB'!Q:Q,'Transport-DB'!C:C,"="&amp;'Work DB'!C522,'Transport-DB'!F:F,"="&amp;'Work DB'!$R$4)</f>
        <v>0</v>
      </c>
      <c r="S522" s="190">
        <f t="shared" si="73"/>
        <v>0</v>
      </c>
      <c r="T522" s="191">
        <f t="shared" si="72"/>
        <v>0</v>
      </c>
      <c r="U522" s="191"/>
      <c r="V522" s="191"/>
      <c r="W522" s="191"/>
      <c r="X522" s="191"/>
      <c r="Y522" s="189"/>
      <c r="Z522" s="283"/>
      <c r="AA522" s="190">
        <f>SUMIFS('Transport-DB'!S:S,'Transport-DB'!C:C,"="&amp;'Work DB'!C522,'Transport-DB'!F:F,"="&amp;'Work DB'!$AA$4)</f>
        <v>0</v>
      </c>
      <c r="AB522" s="191">
        <f>SUMIFS('Transport-DB'!S:S,'Transport-DB'!C:C,"="&amp;'Work DB'!C522,'Transport-DB'!F:F,"="&amp;'Work DB'!$AB$4)</f>
        <v>0</v>
      </c>
      <c r="AC522" s="191">
        <f>SUMIFS('Transport-DB'!S:S,'Transport-DB'!C:C,"="&amp;'Work DB'!C522,'Transport-DB'!F:F,"="&amp;'Work DB'!$AC$4)</f>
        <v>0</v>
      </c>
      <c r="AD522" s="188">
        <f>SUMIFS('Transport-DB'!S:S,'Transport-DB'!C:C,"="&amp;'Work DB'!C522,'Transport-DB'!F:F,"="&amp;'Work DB'!$AD$4)</f>
        <v>0</v>
      </c>
      <c r="AE522" s="188">
        <f>SUMIFS('Transport-DB'!S:S,'Transport-DB'!C:C,"="&amp;'Work DB'!C522,'Transport-DB'!F:F,"="&amp;'Work DB'!$AE$4)</f>
        <v>0</v>
      </c>
      <c r="AF522" s="188">
        <f>SUMIFS('Transport-DB'!S:S,'Transport-DB'!C:C,"="&amp;'Work DB'!C522,'Transport-DB'!F:F,"="&amp;'Work DB'!$AF$4)</f>
        <v>0</v>
      </c>
      <c r="AG522" s="189"/>
      <c r="AH522" s="230">
        <f>SUMIFS('Transport-DB'!T:T,'Transport-DB'!C:C,"="&amp;'Work DB'!C522)</f>
        <v>0</v>
      </c>
      <c r="AI522" s="32"/>
      <c r="AJ522" s="29"/>
      <c r="AK522" s="30">
        <f>SUMIFS(Civil_DB[بتن],Civil_DB[تاریخ],"="&amp;'Work DB'!C522)</f>
        <v>0</v>
      </c>
      <c r="AL522" s="28"/>
      <c r="AM522" s="29"/>
      <c r="AN522" s="31"/>
      <c r="AO522" s="28"/>
      <c r="AP522" s="29"/>
      <c r="AQ522" s="29"/>
      <c r="AR522" s="30"/>
      <c r="AS522" s="28"/>
      <c r="AT522" s="29"/>
      <c r="AU522" s="30"/>
      <c r="AV522" s="206"/>
      <c r="AW522" s="29"/>
      <c r="AX522" s="29"/>
      <c r="AY522" s="29"/>
      <c r="AZ522" s="29"/>
      <c r="BA522" s="29"/>
      <c r="BB522" s="29"/>
      <c r="BC522" s="30"/>
      <c r="BD522" s="283"/>
      <c r="BE522" s="283"/>
      <c r="BF522" s="283"/>
      <c r="BG522" s="283"/>
      <c r="BH522" s="32"/>
      <c r="BI522" s="56"/>
      <c r="BJ522" s="509"/>
    </row>
    <row r="523" spans="2:62" s="15" customFormat="1" ht="21" x14ac:dyDescent="0.25">
      <c r="B523" s="47"/>
      <c r="C523" s="20">
        <f t="shared" si="74"/>
        <v>45888</v>
      </c>
      <c r="D523" s="190">
        <f>SUMIFS('Transport-DB'!R:R,'Transport-DB'!C:C,"="&amp;'Work DB'!C523,'Transport-DB'!F:F,"="&amp;'Work DB'!$D$4)</f>
        <v>0</v>
      </c>
      <c r="E523" s="191">
        <f>SUMIFS('Transport-DB'!R:R,'Transport-DB'!C:C,"="&amp;'Work DB'!C523,'Transport-DB'!F:F,"="&amp;'Work DB'!$E$4)</f>
        <v>0</v>
      </c>
      <c r="F523" s="191">
        <f>SUMIFS('Transport-DB'!R:R,'Transport-DB'!C:C,"="&amp;'Work DB'!C523,'Transport-DB'!F:F,"="&amp;'Work DB'!$F$4)</f>
        <v>0</v>
      </c>
      <c r="G523" s="191">
        <f>SUMIFS('Transport-DB'!R:R,'Transport-DB'!C:C,"="&amp;'Work DB'!C523,'Transport-DB'!F:F,"="&amp;'Work DB'!$G$4)</f>
        <v>0</v>
      </c>
      <c r="H523" s="188">
        <f>SUMIFS('Transport-DB'!R:R,'Transport-DB'!C:C,"="&amp;'Work DB'!C523,'Transport-DB'!F:F,"="&amp;'Work DB'!$H$4)</f>
        <v>0</v>
      </c>
      <c r="I523" s="191">
        <f>SUMIFS('Transport-DB'!R:R,'Transport-DB'!C:C,"="&amp;'Work DB'!C523,'Transport-DB'!F:F,"="&amp;'Work DB'!$I$4)</f>
        <v>0</v>
      </c>
      <c r="J523" s="483">
        <f>SUMIFS('Transport-DB'!R:R,'Transport-DB'!C:C,"="&amp;'Work DB'!C523,'Transport-DB'!F:F,"="&amp;'Work DB'!$J$4)</f>
        <v>0</v>
      </c>
      <c r="K523" s="190">
        <f>SUMIFS('Transport-DB'!Q:Q,'Transport-DB'!C:C,"="&amp;'Work DB'!C523,'Transport-DB'!F:F,"="&amp;'Work DB'!$K$4)</f>
        <v>0</v>
      </c>
      <c r="L523" s="191">
        <f>SUMIFS('Transport-DB'!Q:Q,'Transport-DB'!C:C,"="&amp;'Work DB'!C523,'Transport-DB'!F:F,"="&amp;'Work DB'!$L$4)</f>
        <v>0</v>
      </c>
      <c r="M523" s="191">
        <f>SUMIFS('Transport-DB'!Q:Q,'Transport-DB'!C:C,"="&amp;'Work DB'!C523,'Transport-DB'!F:F,"="&amp;'Work DB'!$M$4)</f>
        <v>0</v>
      </c>
      <c r="N523" s="191">
        <f>SUMIFS('Transport-DB'!Q:Q,'Transport-DB'!C:C,"="&amp;'Work DB'!C523,'Transport-DB'!F:F,"="&amp;'Work DB'!$N$4)</f>
        <v>0</v>
      </c>
      <c r="O523" s="191">
        <f>SUMIFS('Transport-DB'!Q:Q,'Transport-DB'!C:C,"="&amp;'Work DB'!C523,'Transport-DB'!F:F,"="&amp;'Work DB'!$O$4)</f>
        <v>0</v>
      </c>
      <c r="P523" s="191">
        <f>SUMIFS('Transport-DB'!Q:Q,'Transport-DB'!C:C,"="&amp;'Work DB'!C523,'Transport-DB'!F:F,"="&amp;'Work DB'!$P$4)</f>
        <v>0</v>
      </c>
      <c r="Q523" s="188">
        <f>SUMIFS('Transport-DB'!Q:Q,'Transport-DB'!C:C,"="&amp;'Work DB'!C523,'Transport-DB'!F:F,"="&amp;'Work DB'!$Q$4)</f>
        <v>0</v>
      </c>
      <c r="R523" s="189">
        <f>SUMIFS('Transport-DB'!Q:Q,'Transport-DB'!C:C,"="&amp;'Work DB'!C523,'Transport-DB'!F:F,"="&amp;'Work DB'!$R$4)</f>
        <v>0</v>
      </c>
      <c r="S523" s="190">
        <f t="shared" si="73"/>
        <v>0</v>
      </c>
      <c r="T523" s="191">
        <f t="shared" si="72"/>
        <v>0</v>
      </c>
      <c r="U523" s="191"/>
      <c r="V523" s="191"/>
      <c r="W523" s="191"/>
      <c r="X523" s="191"/>
      <c r="Y523" s="189"/>
      <c r="Z523" s="283"/>
      <c r="AA523" s="190">
        <f>SUMIFS('Transport-DB'!S:S,'Transport-DB'!C:C,"="&amp;'Work DB'!C523,'Transport-DB'!F:F,"="&amp;'Work DB'!$AA$4)</f>
        <v>0</v>
      </c>
      <c r="AB523" s="191">
        <f>SUMIFS('Transport-DB'!S:S,'Transport-DB'!C:C,"="&amp;'Work DB'!C523,'Transport-DB'!F:F,"="&amp;'Work DB'!$AB$4)</f>
        <v>0</v>
      </c>
      <c r="AC523" s="191">
        <f>SUMIFS('Transport-DB'!S:S,'Transport-DB'!C:C,"="&amp;'Work DB'!C523,'Transport-DB'!F:F,"="&amp;'Work DB'!$AC$4)</f>
        <v>0</v>
      </c>
      <c r="AD523" s="188">
        <f>SUMIFS('Transport-DB'!S:S,'Transport-DB'!C:C,"="&amp;'Work DB'!C523,'Transport-DB'!F:F,"="&amp;'Work DB'!$AD$4)</f>
        <v>0</v>
      </c>
      <c r="AE523" s="188">
        <f>SUMIFS('Transport-DB'!S:S,'Transport-DB'!C:C,"="&amp;'Work DB'!C523,'Transport-DB'!F:F,"="&amp;'Work DB'!$AE$4)</f>
        <v>0</v>
      </c>
      <c r="AF523" s="188">
        <f>SUMIFS('Transport-DB'!S:S,'Transport-DB'!C:C,"="&amp;'Work DB'!C523,'Transport-DB'!F:F,"="&amp;'Work DB'!$AF$4)</f>
        <v>0</v>
      </c>
      <c r="AG523" s="189"/>
      <c r="AH523" s="230">
        <f>SUMIFS('Transport-DB'!T:T,'Transport-DB'!C:C,"="&amp;'Work DB'!C523)</f>
        <v>0</v>
      </c>
      <c r="AI523" s="32"/>
      <c r="AJ523" s="29"/>
      <c r="AK523" s="30">
        <f>SUMIFS(Civil_DB[بتن],Civil_DB[تاریخ],"="&amp;'Work DB'!C523)</f>
        <v>0</v>
      </c>
      <c r="AL523" s="28"/>
      <c r="AM523" s="29"/>
      <c r="AN523" s="31"/>
      <c r="AO523" s="28"/>
      <c r="AP523" s="29"/>
      <c r="AQ523" s="29"/>
      <c r="AR523" s="30"/>
      <c r="AS523" s="28"/>
      <c r="AT523" s="29"/>
      <c r="AU523" s="30"/>
      <c r="AV523" s="206"/>
      <c r="AW523" s="29"/>
      <c r="AX523" s="29"/>
      <c r="AY523" s="29"/>
      <c r="AZ523" s="29"/>
      <c r="BA523" s="29"/>
      <c r="BB523" s="29"/>
      <c r="BC523" s="30"/>
      <c r="BD523" s="283"/>
      <c r="BE523" s="283"/>
      <c r="BF523" s="283"/>
      <c r="BG523" s="283"/>
      <c r="BH523" s="32"/>
      <c r="BI523" s="56"/>
      <c r="BJ523" s="509"/>
    </row>
    <row r="524" spans="2:62" s="15" customFormat="1" ht="21" x14ac:dyDescent="0.25">
      <c r="B524" s="47"/>
      <c r="C524" s="20">
        <f t="shared" si="74"/>
        <v>45889</v>
      </c>
      <c r="D524" s="190">
        <f>SUMIFS('Transport-DB'!R:R,'Transport-DB'!C:C,"="&amp;'Work DB'!C524,'Transport-DB'!F:F,"="&amp;'Work DB'!$D$4)</f>
        <v>0</v>
      </c>
      <c r="E524" s="191">
        <f>SUMIFS('Transport-DB'!R:R,'Transport-DB'!C:C,"="&amp;'Work DB'!C524,'Transport-DB'!F:F,"="&amp;'Work DB'!$E$4)</f>
        <v>0</v>
      </c>
      <c r="F524" s="191">
        <f>SUMIFS('Transport-DB'!R:R,'Transport-DB'!C:C,"="&amp;'Work DB'!C524,'Transport-DB'!F:F,"="&amp;'Work DB'!$F$4)</f>
        <v>0</v>
      </c>
      <c r="G524" s="191">
        <f>SUMIFS('Transport-DB'!R:R,'Transport-DB'!C:C,"="&amp;'Work DB'!C524,'Transport-DB'!F:F,"="&amp;'Work DB'!$G$4)</f>
        <v>0</v>
      </c>
      <c r="H524" s="188">
        <f>SUMIFS('Transport-DB'!R:R,'Transport-DB'!C:C,"="&amp;'Work DB'!C524,'Transport-DB'!F:F,"="&amp;'Work DB'!$H$4)</f>
        <v>0</v>
      </c>
      <c r="I524" s="191">
        <f>SUMIFS('Transport-DB'!R:R,'Transport-DB'!C:C,"="&amp;'Work DB'!C524,'Transport-DB'!F:F,"="&amp;'Work DB'!$I$4)</f>
        <v>0</v>
      </c>
      <c r="J524" s="483">
        <f>SUMIFS('Transport-DB'!R:R,'Transport-DB'!C:C,"="&amp;'Work DB'!C524,'Transport-DB'!F:F,"="&amp;'Work DB'!$J$4)</f>
        <v>0</v>
      </c>
      <c r="K524" s="190">
        <f>SUMIFS('Transport-DB'!Q:Q,'Transport-DB'!C:C,"="&amp;'Work DB'!C524,'Transport-DB'!F:F,"="&amp;'Work DB'!$K$4)</f>
        <v>0</v>
      </c>
      <c r="L524" s="191">
        <f>SUMIFS('Transport-DB'!Q:Q,'Transport-DB'!C:C,"="&amp;'Work DB'!C524,'Transport-DB'!F:F,"="&amp;'Work DB'!$L$4)</f>
        <v>0</v>
      </c>
      <c r="M524" s="191">
        <f>SUMIFS('Transport-DB'!Q:Q,'Transport-DB'!C:C,"="&amp;'Work DB'!C524,'Transport-DB'!F:F,"="&amp;'Work DB'!$M$4)</f>
        <v>0</v>
      </c>
      <c r="N524" s="191">
        <f>SUMIFS('Transport-DB'!Q:Q,'Transport-DB'!C:C,"="&amp;'Work DB'!C524,'Transport-DB'!F:F,"="&amp;'Work DB'!$N$4)</f>
        <v>0</v>
      </c>
      <c r="O524" s="191">
        <f>SUMIFS('Transport-DB'!Q:Q,'Transport-DB'!C:C,"="&amp;'Work DB'!C524,'Transport-DB'!F:F,"="&amp;'Work DB'!$O$4)</f>
        <v>0</v>
      </c>
      <c r="P524" s="191">
        <f>SUMIFS('Transport-DB'!Q:Q,'Transport-DB'!C:C,"="&amp;'Work DB'!C524,'Transport-DB'!F:F,"="&amp;'Work DB'!$P$4)</f>
        <v>0</v>
      </c>
      <c r="Q524" s="188">
        <f>SUMIFS('Transport-DB'!Q:Q,'Transport-DB'!C:C,"="&amp;'Work DB'!C524,'Transport-DB'!F:F,"="&amp;'Work DB'!$Q$4)</f>
        <v>0</v>
      </c>
      <c r="R524" s="189">
        <f>SUMIFS('Transport-DB'!Q:Q,'Transport-DB'!C:C,"="&amp;'Work DB'!C524,'Transport-DB'!F:F,"="&amp;'Work DB'!$R$4)</f>
        <v>0</v>
      </c>
      <c r="S524" s="190">
        <f t="shared" si="73"/>
        <v>0</v>
      </c>
      <c r="T524" s="191">
        <f t="shared" si="72"/>
        <v>0</v>
      </c>
      <c r="U524" s="191"/>
      <c r="V524" s="191"/>
      <c r="W524" s="191"/>
      <c r="X524" s="191"/>
      <c r="Y524" s="189"/>
      <c r="Z524" s="283"/>
      <c r="AA524" s="190">
        <f>SUMIFS('Transport-DB'!S:S,'Transport-DB'!C:C,"="&amp;'Work DB'!C524,'Transport-DB'!F:F,"="&amp;'Work DB'!$AA$4)</f>
        <v>0</v>
      </c>
      <c r="AB524" s="191">
        <f>SUMIFS('Transport-DB'!S:S,'Transport-DB'!C:C,"="&amp;'Work DB'!C524,'Transport-DB'!F:F,"="&amp;'Work DB'!$AB$4)</f>
        <v>0</v>
      </c>
      <c r="AC524" s="191">
        <f>SUMIFS('Transport-DB'!S:S,'Transport-DB'!C:C,"="&amp;'Work DB'!C524,'Transport-DB'!F:F,"="&amp;'Work DB'!$AC$4)</f>
        <v>0</v>
      </c>
      <c r="AD524" s="188">
        <f>SUMIFS('Transport-DB'!S:S,'Transport-DB'!C:C,"="&amp;'Work DB'!C524,'Transport-DB'!F:F,"="&amp;'Work DB'!$AD$4)</f>
        <v>0</v>
      </c>
      <c r="AE524" s="188">
        <f>SUMIFS('Transport-DB'!S:S,'Transport-DB'!C:C,"="&amp;'Work DB'!C524,'Transport-DB'!F:F,"="&amp;'Work DB'!$AE$4)</f>
        <v>0</v>
      </c>
      <c r="AF524" s="188">
        <f>SUMIFS('Transport-DB'!S:S,'Transport-DB'!C:C,"="&amp;'Work DB'!C524,'Transport-DB'!F:F,"="&amp;'Work DB'!$AF$4)</f>
        <v>0</v>
      </c>
      <c r="AG524" s="189"/>
      <c r="AH524" s="230">
        <f>SUMIFS('Transport-DB'!T:T,'Transport-DB'!C:C,"="&amp;'Work DB'!C524)</f>
        <v>0</v>
      </c>
      <c r="AI524" s="32"/>
      <c r="AJ524" s="29"/>
      <c r="AK524" s="30">
        <f>SUMIFS(Civil_DB[بتن],Civil_DB[تاریخ],"="&amp;'Work DB'!C524)</f>
        <v>0</v>
      </c>
      <c r="AL524" s="28"/>
      <c r="AM524" s="29"/>
      <c r="AN524" s="31"/>
      <c r="AO524" s="28"/>
      <c r="AP524" s="29"/>
      <c r="AQ524" s="29"/>
      <c r="AR524" s="30"/>
      <c r="AS524" s="28"/>
      <c r="AT524" s="29"/>
      <c r="AU524" s="30"/>
      <c r="AV524" s="206"/>
      <c r="AW524" s="29"/>
      <c r="AX524" s="29"/>
      <c r="AY524" s="29"/>
      <c r="AZ524" s="29"/>
      <c r="BA524" s="29"/>
      <c r="BB524" s="29"/>
      <c r="BC524" s="30"/>
      <c r="BD524" s="283"/>
      <c r="BE524" s="283"/>
      <c r="BF524" s="283"/>
      <c r="BG524" s="283"/>
      <c r="BH524" s="32"/>
      <c r="BI524" s="56"/>
      <c r="BJ524" s="509"/>
    </row>
    <row r="525" spans="2:62" s="15" customFormat="1" ht="21" x14ac:dyDescent="0.25">
      <c r="B525" s="47"/>
      <c r="C525" s="20">
        <f t="shared" si="74"/>
        <v>45890</v>
      </c>
      <c r="D525" s="190">
        <f>SUMIFS('Transport-DB'!R:R,'Transport-DB'!C:C,"="&amp;'Work DB'!C525,'Transport-DB'!F:F,"="&amp;'Work DB'!$D$4)</f>
        <v>0</v>
      </c>
      <c r="E525" s="191">
        <f>SUMIFS('Transport-DB'!R:R,'Transport-DB'!C:C,"="&amp;'Work DB'!C525,'Transport-DB'!F:F,"="&amp;'Work DB'!$E$4)</f>
        <v>0</v>
      </c>
      <c r="F525" s="191">
        <f>SUMIFS('Transport-DB'!R:R,'Transport-DB'!C:C,"="&amp;'Work DB'!C525,'Transport-DB'!F:F,"="&amp;'Work DB'!$F$4)</f>
        <v>0</v>
      </c>
      <c r="G525" s="191">
        <f>SUMIFS('Transport-DB'!R:R,'Transport-DB'!C:C,"="&amp;'Work DB'!C525,'Transport-DB'!F:F,"="&amp;'Work DB'!$G$4)</f>
        <v>0</v>
      </c>
      <c r="H525" s="188">
        <f>SUMIFS('Transport-DB'!R:R,'Transport-DB'!C:C,"="&amp;'Work DB'!C525,'Transport-DB'!F:F,"="&amp;'Work DB'!$H$4)</f>
        <v>0</v>
      </c>
      <c r="I525" s="191">
        <f>SUMIFS('Transport-DB'!R:R,'Transport-DB'!C:C,"="&amp;'Work DB'!C525,'Transport-DB'!F:F,"="&amp;'Work DB'!$I$4)</f>
        <v>0</v>
      </c>
      <c r="J525" s="483">
        <f>SUMIFS('Transport-DB'!R:R,'Transport-DB'!C:C,"="&amp;'Work DB'!C525,'Transport-DB'!F:F,"="&amp;'Work DB'!$J$4)</f>
        <v>0</v>
      </c>
      <c r="K525" s="190">
        <f>SUMIFS('Transport-DB'!Q:Q,'Transport-DB'!C:C,"="&amp;'Work DB'!C525,'Transport-DB'!F:F,"="&amp;'Work DB'!$K$4)</f>
        <v>0</v>
      </c>
      <c r="L525" s="191">
        <f>SUMIFS('Transport-DB'!Q:Q,'Transport-DB'!C:C,"="&amp;'Work DB'!C525,'Transport-DB'!F:F,"="&amp;'Work DB'!$L$4)</f>
        <v>0</v>
      </c>
      <c r="M525" s="191">
        <f>SUMIFS('Transport-DB'!Q:Q,'Transport-DB'!C:C,"="&amp;'Work DB'!C525,'Transport-DB'!F:F,"="&amp;'Work DB'!$M$4)</f>
        <v>0</v>
      </c>
      <c r="N525" s="191">
        <f>SUMIFS('Transport-DB'!Q:Q,'Transport-DB'!C:C,"="&amp;'Work DB'!C525,'Transport-DB'!F:F,"="&amp;'Work DB'!$N$4)</f>
        <v>0</v>
      </c>
      <c r="O525" s="191">
        <f>SUMIFS('Transport-DB'!Q:Q,'Transport-DB'!C:C,"="&amp;'Work DB'!C525,'Transport-DB'!F:F,"="&amp;'Work DB'!$O$4)</f>
        <v>0</v>
      </c>
      <c r="P525" s="191">
        <f>SUMIFS('Transport-DB'!Q:Q,'Transport-DB'!C:C,"="&amp;'Work DB'!C525,'Transport-DB'!F:F,"="&amp;'Work DB'!$P$4)</f>
        <v>0</v>
      </c>
      <c r="Q525" s="188">
        <f>SUMIFS('Transport-DB'!Q:Q,'Transport-DB'!C:C,"="&amp;'Work DB'!C525,'Transport-DB'!F:F,"="&amp;'Work DB'!$Q$4)</f>
        <v>0</v>
      </c>
      <c r="R525" s="189">
        <f>SUMIFS('Transport-DB'!Q:Q,'Transport-DB'!C:C,"="&amp;'Work DB'!C525,'Transport-DB'!F:F,"="&amp;'Work DB'!$R$4)</f>
        <v>0</v>
      </c>
      <c r="S525" s="190">
        <f t="shared" si="73"/>
        <v>0</v>
      </c>
      <c r="T525" s="191">
        <f t="shared" si="72"/>
        <v>0</v>
      </c>
      <c r="U525" s="191"/>
      <c r="V525" s="191"/>
      <c r="W525" s="191"/>
      <c r="X525" s="191"/>
      <c r="Y525" s="189"/>
      <c r="Z525" s="283"/>
      <c r="AA525" s="190">
        <f>SUMIFS('Transport-DB'!S:S,'Transport-DB'!C:C,"="&amp;'Work DB'!C525,'Transport-DB'!F:F,"="&amp;'Work DB'!$AA$4)</f>
        <v>0</v>
      </c>
      <c r="AB525" s="191">
        <f>SUMIFS('Transport-DB'!S:S,'Transport-DB'!C:C,"="&amp;'Work DB'!C525,'Transport-DB'!F:F,"="&amp;'Work DB'!$AB$4)</f>
        <v>0</v>
      </c>
      <c r="AC525" s="191">
        <f>SUMIFS('Transport-DB'!S:S,'Transport-DB'!C:C,"="&amp;'Work DB'!C525,'Transport-DB'!F:F,"="&amp;'Work DB'!$AC$4)</f>
        <v>0</v>
      </c>
      <c r="AD525" s="188">
        <f>SUMIFS('Transport-DB'!S:S,'Transport-DB'!C:C,"="&amp;'Work DB'!C525,'Transport-DB'!F:F,"="&amp;'Work DB'!$AD$4)</f>
        <v>0</v>
      </c>
      <c r="AE525" s="188">
        <f>SUMIFS('Transport-DB'!S:S,'Transport-DB'!C:C,"="&amp;'Work DB'!C525,'Transport-DB'!F:F,"="&amp;'Work DB'!$AE$4)</f>
        <v>0</v>
      </c>
      <c r="AF525" s="188">
        <f>SUMIFS('Transport-DB'!S:S,'Transport-DB'!C:C,"="&amp;'Work DB'!C525,'Transport-DB'!F:F,"="&amp;'Work DB'!$AF$4)</f>
        <v>0</v>
      </c>
      <c r="AG525" s="189"/>
      <c r="AH525" s="230">
        <f>SUMIFS('Transport-DB'!T:T,'Transport-DB'!C:C,"="&amp;'Work DB'!C525)</f>
        <v>0</v>
      </c>
      <c r="AI525" s="32"/>
      <c r="AJ525" s="29"/>
      <c r="AK525" s="30">
        <f>SUMIFS(Civil_DB[بتن],Civil_DB[تاریخ],"="&amp;'Work DB'!C525)</f>
        <v>0</v>
      </c>
      <c r="AL525" s="28"/>
      <c r="AM525" s="29"/>
      <c r="AN525" s="31"/>
      <c r="AO525" s="28"/>
      <c r="AP525" s="29"/>
      <c r="AQ525" s="29"/>
      <c r="AR525" s="30"/>
      <c r="AS525" s="28"/>
      <c r="AT525" s="29"/>
      <c r="AU525" s="30"/>
      <c r="AV525" s="206"/>
      <c r="AW525" s="29"/>
      <c r="AX525" s="29"/>
      <c r="AY525" s="29"/>
      <c r="AZ525" s="29"/>
      <c r="BA525" s="29"/>
      <c r="BB525" s="29"/>
      <c r="BC525" s="30"/>
      <c r="BD525" s="283"/>
      <c r="BE525" s="283"/>
      <c r="BF525" s="283"/>
      <c r="BG525" s="283"/>
      <c r="BH525" s="32"/>
      <c r="BI525" s="56"/>
      <c r="BJ525" s="509"/>
    </row>
    <row r="526" spans="2:62" s="15" customFormat="1" ht="21" x14ac:dyDescent="0.25">
      <c r="B526" s="47"/>
      <c r="C526" s="20">
        <f t="shared" si="74"/>
        <v>45891</v>
      </c>
      <c r="D526" s="190">
        <f>SUMIFS('Transport-DB'!R:R,'Transport-DB'!C:C,"="&amp;'Work DB'!C526,'Transport-DB'!F:F,"="&amp;'Work DB'!$D$4)</f>
        <v>0</v>
      </c>
      <c r="E526" s="191">
        <f>SUMIFS('Transport-DB'!R:R,'Transport-DB'!C:C,"="&amp;'Work DB'!C526,'Transport-DB'!F:F,"="&amp;'Work DB'!$E$4)</f>
        <v>0</v>
      </c>
      <c r="F526" s="191">
        <f>SUMIFS('Transport-DB'!R:R,'Transport-DB'!C:C,"="&amp;'Work DB'!C526,'Transport-DB'!F:F,"="&amp;'Work DB'!$F$4)</f>
        <v>0</v>
      </c>
      <c r="G526" s="191">
        <f>SUMIFS('Transport-DB'!R:R,'Transport-DB'!C:C,"="&amp;'Work DB'!C526,'Transport-DB'!F:F,"="&amp;'Work DB'!$G$4)</f>
        <v>0</v>
      </c>
      <c r="H526" s="188">
        <f>SUMIFS('Transport-DB'!R:R,'Transport-DB'!C:C,"="&amp;'Work DB'!C526,'Transport-DB'!F:F,"="&amp;'Work DB'!$H$4)</f>
        <v>0</v>
      </c>
      <c r="I526" s="191">
        <f>SUMIFS('Transport-DB'!R:R,'Transport-DB'!C:C,"="&amp;'Work DB'!C526,'Transport-DB'!F:F,"="&amp;'Work DB'!$I$4)</f>
        <v>0</v>
      </c>
      <c r="J526" s="483">
        <f>SUMIFS('Transport-DB'!R:R,'Transport-DB'!C:C,"="&amp;'Work DB'!C526,'Transport-DB'!F:F,"="&amp;'Work DB'!$J$4)</f>
        <v>0</v>
      </c>
      <c r="K526" s="190">
        <f>SUMIFS('Transport-DB'!Q:Q,'Transport-DB'!C:C,"="&amp;'Work DB'!C526,'Transport-DB'!F:F,"="&amp;'Work DB'!$K$4)</f>
        <v>0</v>
      </c>
      <c r="L526" s="191">
        <f>SUMIFS('Transport-DB'!Q:Q,'Transport-DB'!C:C,"="&amp;'Work DB'!C526,'Transport-DB'!F:F,"="&amp;'Work DB'!$L$4)</f>
        <v>0</v>
      </c>
      <c r="M526" s="191">
        <f>SUMIFS('Transport-DB'!Q:Q,'Transport-DB'!C:C,"="&amp;'Work DB'!C526,'Transport-DB'!F:F,"="&amp;'Work DB'!$M$4)</f>
        <v>0</v>
      </c>
      <c r="N526" s="191">
        <f>SUMIFS('Transport-DB'!Q:Q,'Transport-DB'!C:C,"="&amp;'Work DB'!C526,'Transport-DB'!F:F,"="&amp;'Work DB'!$N$4)</f>
        <v>0</v>
      </c>
      <c r="O526" s="191">
        <f>SUMIFS('Transport-DB'!Q:Q,'Transport-DB'!C:C,"="&amp;'Work DB'!C526,'Transport-DB'!F:F,"="&amp;'Work DB'!$O$4)</f>
        <v>0</v>
      </c>
      <c r="P526" s="191">
        <f>SUMIFS('Transport-DB'!Q:Q,'Transport-DB'!C:C,"="&amp;'Work DB'!C526,'Transport-DB'!F:F,"="&amp;'Work DB'!$P$4)</f>
        <v>0</v>
      </c>
      <c r="Q526" s="188">
        <f>SUMIFS('Transport-DB'!Q:Q,'Transport-DB'!C:C,"="&amp;'Work DB'!C526,'Transport-DB'!F:F,"="&amp;'Work DB'!$Q$4)</f>
        <v>0</v>
      </c>
      <c r="R526" s="189">
        <f>SUMIFS('Transport-DB'!Q:Q,'Transport-DB'!C:C,"="&amp;'Work DB'!C526,'Transport-DB'!F:F,"="&amp;'Work DB'!$R$4)</f>
        <v>0</v>
      </c>
      <c r="S526" s="190">
        <f t="shared" si="73"/>
        <v>0</v>
      </c>
      <c r="T526" s="191">
        <f t="shared" si="72"/>
        <v>0</v>
      </c>
      <c r="U526" s="191"/>
      <c r="V526" s="191"/>
      <c r="W526" s="191"/>
      <c r="X526" s="191"/>
      <c r="Y526" s="189"/>
      <c r="Z526" s="283"/>
      <c r="AA526" s="190">
        <f>SUMIFS('Transport-DB'!S:S,'Transport-DB'!C:C,"="&amp;'Work DB'!C526,'Transport-DB'!F:F,"="&amp;'Work DB'!$AA$4)</f>
        <v>0</v>
      </c>
      <c r="AB526" s="191">
        <f>SUMIFS('Transport-DB'!S:S,'Transport-DB'!C:C,"="&amp;'Work DB'!C526,'Transport-DB'!F:F,"="&amp;'Work DB'!$AB$4)</f>
        <v>0</v>
      </c>
      <c r="AC526" s="191">
        <f>SUMIFS('Transport-DB'!S:S,'Transport-DB'!C:C,"="&amp;'Work DB'!C526,'Transport-DB'!F:F,"="&amp;'Work DB'!$AC$4)</f>
        <v>0</v>
      </c>
      <c r="AD526" s="188">
        <f>SUMIFS('Transport-DB'!S:S,'Transport-DB'!C:C,"="&amp;'Work DB'!C526,'Transport-DB'!F:F,"="&amp;'Work DB'!$AD$4)</f>
        <v>0</v>
      </c>
      <c r="AE526" s="188">
        <f>SUMIFS('Transport-DB'!S:S,'Transport-DB'!C:C,"="&amp;'Work DB'!C526,'Transport-DB'!F:F,"="&amp;'Work DB'!$AE$4)</f>
        <v>0</v>
      </c>
      <c r="AF526" s="188">
        <f>SUMIFS('Transport-DB'!S:S,'Transport-DB'!C:C,"="&amp;'Work DB'!C526,'Transport-DB'!F:F,"="&amp;'Work DB'!$AF$4)</f>
        <v>0</v>
      </c>
      <c r="AG526" s="189"/>
      <c r="AH526" s="230">
        <f>SUMIFS('Transport-DB'!T:T,'Transport-DB'!C:C,"="&amp;'Work DB'!C526)</f>
        <v>0</v>
      </c>
      <c r="AI526" s="32"/>
      <c r="AJ526" s="29"/>
      <c r="AK526" s="30">
        <f>SUMIFS(Civil_DB[بتن],Civil_DB[تاریخ],"="&amp;'Work DB'!C526)</f>
        <v>0</v>
      </c>
      <c r="AL526" s="28"/>
      <c r="AM526" s="29"/>
      <c r="AN526" s="31"/>
      <c r="AO526" s="28"/>
      <c r="AP526" s="29"/>
      <c r="AQ526" s="29"/>
      <c r="AR526" s="30"/>
      <c r="AS526" s="28"/>
      <c r="AT526" s="29"/>
      <c r="AU526" s="30"/>
      <c r="AV526" s="206"/>
      <c r="AW526" s="29"/>
      <c r="AX526" s="29"/>
      <c r="AY526" s="29"/>
      <c r="AZ526" s="29"/>
      <c r="BA526" s="29"/>
      <c r="BB526" s="29"/>
      <c r="BC526" s="30"/>
      <c r="BD526" s="283"/>
      <c r="BE526" s="283"/>
      <c r="BF526" s="283"/>
      <c r="BG526" s="283"/>
      <c r="BH526" s="32"/>
      <c r="BI526" s="56"/>
      <c r="BJ526" s="509"/>
    </row>
    <row r="527" spans="2:62" s="507" customFormat="1" ht="21" x14ac:dyDescent="0.25">
      <c r="B527" s="498"/>
      <c r="C527" s="499">
        <f t="shared" si="74"/>
        <v>45892</v>
      </c>
      <c r="D527" s="500">
        <f>SUMIFS('Transport-DB'!R:R,'Transport-DB'!C:C,"="&amp;'Work DB'!C527,'Transport-DB'!F:F,"="&amp;'Work DB'!$D$4)</f>
        <v>0</v>
      </c>
      <c r="E527" s="501">
        <f>SUMIFS('Transport-DB'!R:R,'Transport-DB'!C:C,"="&amp;'Work DB'!C527,'Transport-DB'!F:F,"="&amp;'Work DB'!$E$4)</f>
        <v>0</v>
      </c>
      <c r="F527" s="501">
        <f>SUMIFS('Transport-DB'!R:R,'Transport-DB'!C:C,"="&amp;'Work DB'!C527,'Transport-DB'!F:F,"="&amp;'Work DB'!$F$4)</f>
        <v>0</v>
      </c>
      <c r="G527" s="501">
        <f>SUMIFS('Transport-DB'!R:R,'Transport-DB'!C:C,"="&amp;'Work DB'!C527,'Transport-DB'!F:F,"="&amp;'Work DB'!$G$4)</f>
        <v>0</v>
      </c>
      <c r="H527" s="502">
        <f>SUMIFS('Transport-DB'!R:R,'Transport-DB'!C:C,"="&amp;'Work DB'!C527,'Transport-DB'!F:F,"="&amp;'Work DB'!$H$4)</f>
        <v>0</v>
      </c>
      <c r="I527" s="501">
        <f>SUMIFS('Transport-DB'!R:R,'Transport-DB'!C:C,"="&amp;'Work DB'!C527,'Transport-DB'!F:F,"="&amp;'Work DB'!$I$4)</f>
        <v>0</v>
      </c>
      <c r="J527" s="503">
        <f>SUMIFS('Transport-DB'!R:R,'Transport-DB'!C:C,"="&amp;'Work DB'!C527,'Transport-DB'!F:F,"="&amp;'Work DB'!$J$4)</f>
        <v>0</v>
      </c>
      <c r="K527" s="500">
        <f>SUMIFS('Transport-DB'!Q:Q,'Transport-DB'!C:C,"="&amp;'Work DB'!C527,'Transport-DB'!F:F,"="&amp;'Work DB'!$K$4)</f>
        <v>0</v>
      </c>
      <c r="L527" s="501">
        <f>SUMIFS('Transport-DB'!Q:Q,'Transport-DB'!C:C,"="&amp;'Work DB'!C527,'Transport-DB'!F:F,"="&amp;'Work DB'!$L$4)</f>
        <v>0</v>
      </c>
      <c r="M527" s="501">
        <f>SUMIFS('Transport-DB'!Q:Q,'Transport-DB'!C:C,"="&amp;'Work DB'!C527,'Transport-DB'!F:F,"="&amp;'Work DB'!$M$4)</f>
        <v>0</v>
      </c>
      <c r="N527" s="501">
        <f>SUMIFS('Transport-DB'!Q:Q,'Transport-DB'!C:C,"="&amp;'Work DB'!C527,'Transport-DB'!F:F,"="&amp;'Work DB'!$N$4)</f>
        <v>0</v>
      </c>
      <c r="O527" s="501">
        <f>SUMIFS('Transport-DB'!Q:Q,'Transport-DB'!C:C,"="&amp;'Work DB'!C527,'Transport-DB'!F:F,"="&amp;'Work DB'!$O$4)</f>
        <v>0</v>
      </c>
      <c r="P527" s="501">
        <f>SUMIFS('Transport-DB'!Q:Q,'Transport-DB'!C:C,"="&amp;'Work DB'!C527,'Transport-DB'!F:F,"="&amp;'Work DB'!$P$4)</f>
        <v>0</v>
      </c>
      <c r="Q527" s="502">
        <f>SUMIFS('Transport-DB'!Q:Q,'Transport-DB'!C:C,"="&amp;'Work DB'!C527,'Transport-DB'!F:F,"="&amp;'Work DB'!$Q$4)</f>
        <v>0</v>
      </c>
      <c r="R527" s="504">
        <f>SUMIFS('Transport-DB'!Q:Q,'Transport-DB'!C:C,"="&amp;'Work DB'!C527,'Transport-DB'!F:F,"="&amp;'Work DB'!$R$4)</f>
        <v>0</v>
      </c>
      <c r="S527" s="500">
        <f t="shared" si="73"/>
        <v>0</v>
      </c>
      <c r="T527" s="501">
        <f t="shared" si="72"/>
        <v>0</v>
      </c>
      <c r="U527" s="501"/>
      <c r="V527" s="501"/>
      <c r="W527" s="501"/>
      <c r="X527" s="501"/>
      <c r="Y527" s="504"/>
      <c r="Z527" s="503"/>
      <c r="AA527" s="500">
        <f>SUMIFS('Transport-DB'!S:S,'Transport-DB'!C:C,"="&amp;'Work DB'!C527,'Transport-DB'!F:F,"="&amp;'Work DB'!$AA$4)</f>
        <v>0</v>
      </c>
      <c r="AB527" s="501">
        <f>SUMIFS('Transport-DB'!S:S,'Transport-DB'!C:C,"="&amp;'Work DB'!C527,'Transport-DB'!F:F,"="&amp;'Work DB'!$AB$4)</f>
        <v>0</v>
      </c>
      <c r="AC527" s="501">
        <f>SUMIFS('Transport-DB'!S:S,'Transport-DB'!C:C,"="&amp;'Work DB'!C527,'Transport-DB'!F:F,"="&amp;'Work DB'!$AC$4)</f>
        <v>0</v>
      </c>
      <c r="AD527" s="502">
        <f>SUMIFS('Transport-DB'!S:S,'Transport-DB'!C:C,"="&amp;'Work DB'!C527,'Transport-DB'!F:F,"="&amp;'Work DB'!$AD$4)</f>
        <v>0</v>
      </c>
      <c r="AE527" s="502">
        <f>SUMIFS('Transport-DB'!S:S,'Transport-DB'!C:C,"="&amp;'Work DB'!C527,'Transport-DB'!F:F,"="&amp;'Work DB'!$AE$4)</f>
        <v>0</v>
      </c>
      <c r="AF527" s="502">
        <f>SUMIFS('Transport-DB'!S:S,'Transport-DB'!C:C,"="&amp;'Work DB'!C527,'Transport-DB'!F:F,"="&amp;'Work DB'!$AF$4)</f>
        <v>0</v>
      </c>
      <c r="AG527" s="504"/>
      <c r="AH527" s="500">
        <f>SUMIFS('Transport-DB'!T:T,'Transport-DB'!C:C,"="&amp;'Work DB'!C527)</f>
        <v>0</v>
      </c>
      <c r="AI527" s="505"/>
      <c r="AJ527" s="501"/>
      <c r="AK527" s="30">
        <f>SUMIFS(Civil_DB[بتن],Civil_DB[تاریخ],"="&amp;'Work DB'!C527)</f>
        <v>0</v>
      </c>
      <c r="AL527" s="500"/>
      <c r="AM527" s="501"/>
      <c r="AN527" s="502"/>
      <c r="AO527" s="500"/>
      <c r="AP527" s="501"/>
      <c r="AQ527" s="501"/>
      <c r="AR527" s="504"/>
      <c r="AS527" s="500"/>
      <c r="AT527" s="501"/>
      <c r="AU527" s="504"/>
      <c r="AV527" s="505"/>
      <c r="AW527" s="501"/>
      <c r="AX527" s="501"/>
      <c r="AY527" s="501"/>
      <c r="AZ527" s="501"/>
      <c r="BA527" s="501"/>
      <c r="BB527" s="501"/>
      <c r="BC527" s="504"/>
      <c r="BD527" s="503"/>
      <c r="BE527" s="503"/>
      <c r="BF527" s="503"/>
      <c r="BG527" s="503"/>
      <c r="BH527" s="505"/>
      <c r="BI527" s="506" t="s">
        <v>50</v>
      </c>
    </row>
    <row r="528" spans="2:62" s="15" customFormat="1" ht="21" x14ac:dyDescent="0.25">
      <c r="B528" s="47"/>
      <c r="C528" s="20">
        <f t="shared" si="74"/>
        <v>45893</v>
      </c>
      <c r="D528" s="190">
        <f>SUMIFS('Transport-DB'!R:R,'Transport-DB'!C:C,"="&amp;'Work DB'!C528,'Transport-DB'!F:F,"="&amp;'Work DB'!$D$4)</f>
        <v>0</v>
      </c>
      <c r="E528" s="191">
        <f>SUMIFS('Transport-DB'!R:R,'Transport-DB'!C:C,"="&amp;'Work DB'!C528,'Transport-DB'!F:F,"="&amp;'Work DB'!$E$4)</f>
        <v>0</v>
      </c>
      <c r="F528" s="191">
        <f>SUMIFS('Transport-DB'!R:R,'Transport-DB'!C:C,"="&amp;'Work DB'!C528,'Transport-DB'!F:F,"="&amp;'Work DB'!$F$4)</f>
        <v>0</v>
      </c>
      <c r="G528" s="191">
        <f>SUMIFS('Transport-DB'!R:R,'Transport-DB'!C:C,"="&amp;'Work DB'!C528,'Transport-DB'!F:F,"="&amp;'Work DB'!$G$4)</f>
        <v>0</v>
      </c>
      <c r="H528" s="188">
        <f>SUMIFS('Transport-DB'!R:R,'Transport-DB'!C:C,"="&amp;'Work DB'!C528,'Transport-DB'!F:F,"="&amp;'Work DB'!$H$4)</f>
        <v>0</v>
      </c>
      <c r="I528" s="191">
        <f>SUMIFS('Transport-DB'!R:R,'Transport-DB'!C:C,"="&amp;'Work DB'!C528,'Transport-DB'!F:F,"="&amp;'Work DB'!$I$4)</f>
        <v>0</v>
      </c>
      <c r="J528" s="483">
        <f>SUMIFS('Transport-DB'!R:R,'Transport-DB'!C:C,"="&amp;'Work DB'!C528,'Transport-DB'!F:F,"="&amp;'Work DB'!$J$4)</f>
        <v>0</v>
      </c>
      <c r="K528" s="190">
        <f>SUMIFS('Transport-DB'!Q:Q,'Transport-DB'!C:C,"="&amp;'Work DB'!C528,'Transport-DB'!F:F,"="&amp;'Work DB'!$K$4)</f>
        <v>0</v>
      </c>
      <c r="L528" s="191">
        <f>SUMIFS('Transport-DB'!Q:Q,'Transport-DB'!C:C,"="&amp;'Work DB'!C528,'Transport-DB'!F:F,"="&amp;'Work DB'!$L$4)</f>
        <v>0</v>
      </c>
      <c r="M528" s="191">
        <f>SUMIFS('Transport-DB'!Q:Q,'Transport-DB'!C:C,"="&amp;'Work DB'!C528,'Transport-DB'!F:F,"="&amp;'Work DB'!$M$4)</f>
        <v>0</v>
      </c>
      <c r="N528" s="191">
        <f>SUMIFS('Transport-DB'!Q:Q,'Transport-DB'!C:C,"="&amp;'Work DB'!C528,'Transport-DB'!F:F,"="&amp;'Work DB'!$N$4)</f>
        <v>0</v>
      </c>
      <c r="O528" s="191">
        <f>SUMIFS('Transport-DB'!Q:Q,'Transport-DB'!C:C,"="&amp;'Work DB'!C528,'Transport-DB'!F:F,"="&amp;'Work DB'!$O$4)</f>
        <v>0</v>
      </c>
      <c r="P528" s="191">
        <f>SUMIFS('Transport-DB'!Q:Q,'Transport-DB'!C:C,"="&amp;'Work DB'!C528,'Transport-DB'!F:F,"="&amp;'Work DB'!$P$4)</f>
        <v>0</v>
      </c>
      <c r="Q528" s="188">
        <f>SUMIFS('Transport-DB'!Q:Q,'Transport-DB'!C:C,"="&amp;'Work DB'!C528,'Transport-DB'!F:F,"="&amp;'Work DB'!$Q$4)</f>
        <v>0</v>
      </c>
      <c r="R528" s="189">
        <f>SUMIFS('Transport-DB'!Q:Q,'Transport-DB'!C:C,"="&amp;'Work DB'!C528,'Transport-DB'!F:F,"="&amp;'Work DB'!$R$4)</f>
        <v>0</v>
      </c>
      <c r="S528" s="190">
        <f t="shared" si="73"/>
        <v>0</v>
      </c>
      <c r="T528" s="191">
        <f t="shared" si="72"/>
        <v>0</v>
      </c>
      <c r="U528" s="191"/>
      <c r="V528" s="191"/>
      <c r="W528" s="191"/>
      <c r="X528" s="191"/>
      <c r="Y528" s="189"/>
      <c r="Z528" s="283"/>
      <c r="AA528" s="190">
        <f>SUMIFS('Transport-DB'!S:S,'Transport-DB'!C:C,"="&amp;'Work DB'!C528,'Transport-DB'!F:F,"="&amp;'Work DB'!$AA$4)</f>
        <v>0</v>
      </c>
      <c r="AB528" s="191">
        <f>SUMIFS('Transport-DB'!S:S,'Transport-DB'!C:C,"="&amp;'Work DB'!C528,'Transport-DB'!F:F,"="&amp;'Work DB'!$AB$4)</f>
        <v>0</v>
      </c>
      <c r="AC528" s="191">
        <f>SUMIFS('Transport-DB'!S:S,'Transport-DB'!C:C,"="&amp;'Work DB'!C528,'Transport-DB'!F:F,"="&amp;'Work DB'!$AC$4)</f>
        <v>0</v>
      </c>
      <c r="AD528" s="188">
        <f>SUMIFS('Transport-DB'!S:S,'Transport-DB'!C:C,"="&amp;'Work DB'!C528,'Transport-DB'!F:F,"="&amp;'Work DB'!$AD$4)</f>
        <v>0</v>
      </c>
      <c r="AE528" s="188">
        <f>SUMIFS('Transport-DB'!S:S,'Transport-DB'!C:C,"="&amp;'Work DB'!C528,'Transport-DB'!F:F,"="&amp;'Work DB'!$AE$4)</f>
        <v>0</v>
      </c>
      <c r="AF528" s="188">
        <f>SUMIFS('Transport-DB'!S:S,'Transport-DB'!C:C,"="&amp;'Work DB'!C528,'Transport-DB'!F:F,"="&amp;'Work DB'!$AF$4)</f>
        <v>0</v>
      </c>
      <c r="AG528" s="189"/>
      <c r="AH528" s="230">
        <f>SUMIFS('Transport-DB'!T:T,'Transport-DB'!C:C,"="&amp;'Work DB'!C528)</f>
        <v>0</v>
      </c>
      <c r="AI528" s="32"/>
      <c r="AJ528" s="29"/>
      <c r="AK528" s="30">
        <f>SUMIFS(Civil_DB[بتن],Civil_DB[تاریخ],"="&amp;'Work DB'!C528)</f>
        <v>0</v>
      </c>
      <c r="AL528" s="28"/>
      <c r="AM528" s="29"/>
      <c r="AN528" s="31"/>
      <c r="AO528" s="28"/>
      <c r="AP528" s="29"/>
      <c r="AQ528" s="29"/>
      <c r="AR528" s="30"/>
      <c r="AS528" s="28"/>
      <c r="AT528" s="29"/>
      <c r="AU528" s="30"/>
      <c r="AV528" s="206"/>
      <c r="AW528" s="29"/>
      <c r="AX528" s="29"/>
      <c r="AY528" s="29"/>
      <c r="AZ528" s="29"/>
      <c r="BA528" s="29"/>
      <c r="BB528" s="29"/>
      <c r="BC528" s="30"/>
      <c r="BD528" s="283"/>
      <c r="BE528" s="283"/>
      <c r="BF528" s="283"/>
      <c r="BG528" s="283"/>
      <c r="BH528" s="32"/>
      <c r="BI528" s="56"/>
      <c r="BJ528" s="509"/>
    </row>
    <row r="529" spans="2:62" s="15" customFormat="1" ht="21" x14ac:dyDescent="0.25">
      <c r="B529" s="47"/>
      <c r="C529" s="20">
        <f t="shared" si="74"/>
        <v>45894</v>
      </c>
      <c r="D529" s="190">
        <f>SUMIFS('Transport-DB'!R:R,'Transport-DB'!C:C,"="&amp;'Work DB'!C529,'Transport-DB'!F:F,"="&amp;'Work DB'!$D$4)</f>
        <v>0</v>
      </c>
      <c r="E529" s="191">
        <f>SUMIFS('Transport-DB'!R:R,'Transport-DB'!C:C,"="&amp;'Work DB'!C529,'Transport-DB'!F:F,"="&amp;'Work DB'!$E$4)</f>
        <v>0</v>
      </c>
      <c r="F529" s="191">
        <f>SUMIFS('Transport-DB'!R:R,'Transport-DB'!C:C,"="&amp;'Work DB'!C529,'Transport-DB'!F:F,"="&amp;'Work DB'!$F$4)</f>
        <v>0</v>
      </c>
      <c r="G529" s="191">
        <f>SUMIFS('Transport-DB'!R:R,'Transport-DB'!C:C,"="&amp;'Work DB'!C529,'Transport-DB'!F:F,"="&amp;'Work DB'!$G$4)</f>
        <v>0</v>
      </c>
      <c r="H529" s="188">
        <f>SUMIFS('Transport-DB'!R:R,'Transport-DB'!C:C,"="&amp;'Work DB'!C529,'Transport-DB'!F:F,"="&amp;'Work DB'!$H$4)</f>
        <v>0</v>
      </c>
      <c r="I529" s="191">
        <f>SUMIFS('Transport-DB'!R:R,'Transport-DB'!C:C,"="&amp;'Work DB'!C529,'Transport-DB'!F:F,"="&amp;'Work DB'!$I$4)</f>
        <v>0</v>
      </c>
      <c r="J529" s="483">
        <f>SUMIFS('Transport-DB'!R:R,'Transport-DB'!C:C,"="&amp;'Work DB'!C529,'Transport-DB'!F:F,"="&amp;'Work DB'!$J$4)</f>
        <v>0</v>
      </c>
      <c r="K529" s="190">
        <f>SUMIFS('Transport-DB'!Q:Q,'Transport-DB'!C:C,"="&amp;'Work DB'!C529,'Transport-DB'!F:F,"="&amp;'Work DB'!$K$4)</f>
        <v>0</v>
      </c>
      <c r="L529" s="191">
        <f>SUMIFS('Transport-DB'!Q:Q,'Transport-DB'!C:C,"="&amp;'Work DB'!C529,'Transport-DB'!F:F,"="&amp;'Work DB'!$L$4)</f>
        <v>0</v>
      </c>
      <c r="M529" s="191">
        <f>SUMIFS('Transport-DB'!Q:Q,'Transport-DB'!C:C,"="&amp;'Work DB'!C529,'Transport-DB'!F:F,"="&amp;'Work DB'!$M$4)</f>
        <v>0</v>
      </c>
      <c r="N529" s="191">
        <f>SUMIFS('Transport-DB'!Q:Q,'Transport-DB'!C:C,"="&amp;'Work DB'!C529,'Transport-DB'!F:F,"="&amp;'Work DB'!$N$4)</f>
        <v>0</v>
      </c>
      <c r="O529" s="191">
        <f>SUMIFS('Transport-DB'!Q:Q,'Transport-DB'!C:C,"="&amp;'Work DB'!C529,'Transport-DB'!F:F,"="&amp;'Work DB'!$O$4)</f>
        <v>0</v>
      </c>
      <c r="P529" s="191">
        <f>SUMIFS('Transport-DB'!Q:Q,'Transport-DB'!C:C,"="&amp;'Work DB'!C529,'Transport-DB'!F:F,"="&amp;'Work DB'!$P$4)</f>
        <v>0</v>
      </c>
      <c r="Q529" s="188">
        <f>SUMIFS('Transport-DB'!Q:Q,'Transport-DB'!C:C,"="&amp;'Work DB'!C529,'Transport-DB'!F:F,"="&amp;'Work DB'!$Q$4)</f>
        <v>0</v>
      </c>
      <c r="R529" s="189">
        <f>SUMIFS('Transport-DB'!Q:Q,'Transport-DB'!C:C,"="&amp;'Work DB'!C529,'Transport-DB'!F:F,"="&amp;'Work DB'!$R$4)</f>
        <v>0</v>
      </c>
      <c r="S529" s="190">
        <f t="shared" si="73"/>
        <v>0</v>
      </c>
      <c r="T529" s="191">
        <f t="shared" si="72"/>
        <v>0</v>
      </c>
      <c r="U529" s="191"/>
      <c r="V529" s="191"/>
      <c r="W529" s="191"/>
      <c r="X529" s="191"/>
      <c r="Y529" s="189"/>
      <c r="Z529" s="283"/>
      <c r="AA529" s="190">
        <f>SUMIFS('Transport-DB'!S:S,'Transport-DB'!C:C,"="&amp;'Work DB'!C529,'Transport-DB'!F:F,"="&amp;'Work DB'!$AA$4)</f>
        <v>0</v>
      </c>
      <c r="AB529" s="191">
        <f>SUMIFS('Transport-DB'!S:S,'Transport-DB'!C:C,"="&amp;'Work DB'!C529,'Transport-DB'!F:F,"="&amp;'Work DB'!$AB$4)</f>
        <v>0</v>
      </c>
      <c r="AC529" s="191">
        <f>SUMIFS('Transport-DB'!S:S,'Transport-DB'!C:C,"="&amp;'Work DB'!C529,'Transport-DB'!F:F,"="&amp;'Work DB'!$AC$4)</f>
        <v>0</v>
      </c>
      <c r="AD529" s="188">
        <f>SUMIFS('Transport-DB'!S:S,'Transport-DB'!C:C,"="&amp;'Work DB'!C529,'Transport-DB'!F:F,"="&amp;'Work DB'!$AD$4)</f>
        <v>0</v>
      </c>
      <c r="AE529" s="188">
        <f>SUMIFS('Transport-DB'!S:S,'Transport-DB'!C:C,"="&amp;'Work DB'!C529,'Transport-DB'!F:F,"="&amp;'Work DB'!$AE$4)</f>
        <v>0</v>
      </c>
      <c r="AF529" s="188">
        <f>SUMIFS('Transport-DB'!S:S,'Transport-DB'!C:C,"="&amp;'Work DB'!C529,'Transport-DB'!F:F,"="&amp;'Work DB'!$AF$4)</f>
        <v>0</v>
      </c>
      <c r="AG529" s="189"/>
      <c r="AH529" s="230">
        <f>SUMIFS('Transport-DB'!T:T,'Transport-DB'!C:C,"="&amp;'Work DB'!C529)</f>
        <v>0</v>
      </c>
      <c r="AI529" s="32"/>
      <c r="AJ529" s="29"/>
      <c r="AK529" s="30">
        <f>SUMIFS(Civil_DB[بتن],Civil_DB[تاریخ],"="&amp;'Work DB'!C529)</f>
        <v>0</v>
      </c>
      <c r="AL529" s="28"/>
      <c r="AM529" s="29"/>
      <c r="AN529" s="31"/>
      <c r="AO529" s="28"/>
      <c r="AP529" s="29"/>
      <c r="AQ529" s="29"/>
      <c r="AR529" s="30"/>
      <c r="AS529" s="28"/>
      <c r="AT529" s="29"/>
      <c r="AU529" s="30"/>
      <c r="AV529" s="206"/>
      <c r="AW529" s="29"/>
      <c r="AX529" s="29"/>
      <c r="AY529" s="29"/>
      <c r="AZ529" s="29"/>
      <c r="BA529" s="29"/>
      <c r="BB529" s="29"/>
      <c r="BC529" s="30"/>
      <c r="BD529" s="283"/>
      <c r="BE529" s="283"/>
      <c r="BF529" s="283"/>
      <c r="BG529" s="283"/>
      <c r="BH529" s="32"/>
      <c r="BI529" s="56"/>
      <c r="BJ529" s="509"/>
    </row>
    <row r="530" spans="2:62" s="15" customFormat="1" ht="21" x14ac:dyDescent="0.25">
      <c r="B530" s="47"/>
      <c r="C530" s="20">
        <f t="shared" si="74"/>
        <v>45895</v>
      </c>
      <c r="D530" s="190">
        <f>SUMIFS('Transport-DB'!R:R,'Transport-DB'!C:C,"="&amp;'Work DB'!C530,'Transport-DB'!F:F,"="&amp;'Work DB'!$D$4)</f>
        <v>0</v>
      </c>
      <c r="E530" s="191">
        <f>SUMIFS('Transport-DB'!R:R,'Transport-DB'!C:C,"="&amp;'Work DB'!C530,'Transport-DB'!F:F,"="&amp;'Work DB'!$E$4)</f>
        <v>0</v>
      </c>
      <c r="F530" s="191">
        <f>SUMIFS('Transport-DB'!R:R,'Transport-DB'!C:C,"="&amp;'Work DB'!C530,'Transport-DB'!F:F,"="&amp;'Work DB'!$F$4)</f>
        <v>0</v>
      </c>
      <c r="G530" s="191">
        <f>SUMIFS('Transport-DB'!R:R,'Transport-DB'!C:C,"="&amp;'Work DB'!C530,'Transport-DB'!F:F,"="&amp;'Work DB'!$G$4)</f>
        <v>0</v>
      </c>
      <c r="H530" s="188">
        <f>SUMIFS('Transport-DB'!R:R,'Transport-DB'!C:C,"="&amp;'Work DB'!C530,'Transport-DB'!F:F,"="&amp;'Work DB'!$H$4)</f>
        <v>0</v>
      </c>
      <c r="I530" s="191">
        <f>SUMIFS('Transport-DB'!R:R,'Transport-DB'!C:C,"="&amp;'Work DB'!C530,'Transport-DB'!F:F,"="&amp;'Work DB'!$I$4)</f>
        <v>0</v>
      </c>
      <c r="J530" s="483">
        <f>SUMIFS('Transport-DB'!R:R,'Transport-DB'!C:C,"="&amp;'Work DB'!C530,'Transport-DB'!F:F,"="&amp;'Work DB'!$J$4)</f>
        <v>0</v>
      </c>
      <c r="K530" s="190">
        <f>SUMIFS('Transport-DB'!Q:Q,'Transport-DB'!C:C,"="&amp;'Work DB'!C530,'Transport-DB'!F:F,"="&amp;'Work DB'!$K$4)</f>
        <v>0</v>
      </c>
      <c r="L530" s="191">
        <f>SUMIFS('Transport-DB'!Q:Q,'Transport-DB'!C:C,"="&amp;'Work DB'!C530,'Transport-DB'!F:F,"="&amp;'Work DB'!$L$4)</f>
        <v>0</v>
      </c>
      <c r="M530" s="191">
        <f>SUMIFS('Transport-DB'!Q:Q,'Transport-DB'!C:C,"="&amp;'Work DB'!C530,'Transport-DB'!F:F,"="&amp;'Work DB'!$M$4)</f>
        <v>0</v>
      </c>
      <c r="N530" s="191">
        <f>SUMIFS('Transport-DB'!Q:Q,'Transport-DB'!C:C,"="&amp;'Work DB'!C530,'Transport-DB'!F:F,"="&amp;'Work DB'!$N$4)</f>
        <v>0</v>
      </c>
      <c r="O530" s="191">
        <f>SUMIFS('Transport-DB'!Q:Q,'Transport-DB'!C:C,"="&amp;'Work DB'!C530,'Transport-DB'!F:F,"="&amp;'Work DB'!$O$4)</f>
        <v>0</v>
      </c>
      <c r="P530" s="191">
        <f>SUMIFS('Transport-DB'!Q:Q,'Transport-DB'!C:C,"="&amp;'Work DB'!C530,'Transport-DB'!F:F,"="&amp;'Work DB'!$P$4)</f>
        <v>0</v>
      </c>
      <c r="Q530" s="188">
        <f>SUMIFS('Transport-DB'!Q:Q,'Transport-DB'!C:C,"="&amp;'Work DB'!C530,'Transport-DB'!F:F,"="&amp;'Work DB'!$Q$4)</f>
        <v>0</v>
      </c>
      <c r="R530" s="189">
        <f>SUMIFS('Transport-DB'!Q:Q,'Transport-DB'!C:C,"="&amp;'Work DB'!C530,'Transport-DB'!F:F,"="&amp;'Work DB'!$R$4)</f>
        <v>0</v>
      </c>
      <c r="S530" s="190">
        <f t="shared" si="73"/>
        <v>0</v>
      </c>
      <c r="T530" s="191">
        <f t="shared" si="72"/>
        <v>0</v>
      </c>
      <c r="U530" s="191"/>
      <c r="V530" s="191"/>
      <c r="W530" s="191"/>
      <c r="X530" s="191"/>
      <c r="Y530" s="189"/>
      <c r="Z530" s="283"/>
      <c r="AA530" s="190">
        <f>SUMIFS('Transport-DB'!S:S,'Transport-DB'!C:C,"="&amp;'Work DB'!C530,'Transport-DB'!F:F,"="&amp;'Work DB'!$AA$4)</f>
        <v>0</v>
      </c>
      <c r="AB530" s="191">
        <f>SUMIFS('Transport-DB'!S:S,'Transport-DB'!C:C,"="&amp;'Work DB'!C530,'Transport-DB'!F:F,"="&amp;'Work DB'!$AB$4)</f>
        <v>0</v>
      </c>
      <c r="AC530" s="191">
        <f>SUMIFS('Transport-DB'!S:S,'Transport-DB'!C:C,"="&amp;'Work DB'!C530,'Transport-DB'!F:F,"="&amp;'Work DB'!$AC$4)</f>
        <v>0</v>
      </c>
      <c r="AD530" s="188">
        <f>SUMIFS('Transport-DB'!S:S,'Transport-DB'!C:C,"="&amp;'Work DB'!C530,'Transport-DB'!F:F,"="&amp;'Work DB'!$AD$4)</f>
        <v>0</v>
      </c>
      <c r="AE530" s="188">
        <f>SUMIFS('Transport-DB'!S:S,'Transport-DB'!C:C,"="&amp;'Work DB'!C530,'Transport-DB'!F:F,"="&amp;'Work DB'!$AE$4)</f>
        <v>0</v>
      </c>
      <c r="AF530" s="188">
        <f>SUMIFS('Transport-DB'!S:S,'Transport-DB'!C:C,"="&amp;'Work DB'!C530,'Transport-DB'!F:F,"="&amp;'Work DB'!$AF$4)</f>
        <v>0</v>
      </c>
      <c r="AG530" s="189"/>
      <c r="AH530" s="230">
        <f>SUMIFS('Transport-DB'!T:T,'Transport-DB'!C:C,"="&amp;'Work DB'!C530)</f>
        <v>0</v>
      </c>
      <c r="AI530" s="32"/>
      <c r="AJ530" s="29"/>
      <c r="AK530" s="30">
        <f>SUMIFS(Civil_DB[بتن],Civil_DB[تاریخ],"="&amp;'Work DB'!C530)</f>
        <v>0</v>
      </c>
      <c r="AL530" s="28"/>
      <c r="AM530" s="29"/>
      <c r="AN530" s="31"/>
      <c r="AO530" s="28"/>
      <c r="AP530" s="29"/>
      <c r="AQ530" s="29"/>
      <c r="AR530" s="30"/>
      <c r="AS530" s="28"/>
      <c r="AT530" s="29"/>
      <c r="AU530" s="30"/>
      <c r="AV530" s="206"/>
      <c r="AW530" s="29"/>
      <c r="AX530" s="29"/>
      <c r="AY530" s="29"/>
      <c r="AZ530" s="29"/>
      <c r="BA530" s="29"/>
      <c r="BB530" s="29"/>
      <c r="BC530" s="30"/>
      <c r="BD530" s="283"/>
      <c r="BE530" s="283"/>
      <c r="BF530" s="283"/>
      <c r="BG530" s="283"/>
      <c r="BH530" s="32"/>
      <c r="BI530" s="56"/>
      <c r="BJ530" s="509"/>
    </row>
    <row r="531" spans="2:62" s="15" customFormat="1" ht="21" x14ac:dyDescent="0.25">
      <c r="B531" s="47"/>
      <c r="C531" s="20">
        <f t="shared" si="74"/>
        <v>45896</v>
      </c>
      <c r="D531" s="190">
        <f>SUMIFS('Transport-DB'!R:R,'Transport-DB'!C:C,"="&amp;'Work DB'!C531,'Transport-DB'!F:F,"="&amp;'Work DB'!$D$4)</f>
        <v>0</v>
      </c>
      <c r="E531" s="191">
        <f>SUMIFS('Transport-DB'!R:R,'Transport-DB'!C:C,"="&amp;'Work DB'!C531,'Transport-DB'!F:F,"="&amp;'Work DB'!$E$4)</f>
        <v>0</v>
      </c>
      <c r="F531" s="191">
        <f>SUMIFS('Transport-DB'!R:R,'Transport-DB'!C:C,"="&amp;'Work DB'!C531,'Transport-DB'!F:F,"="&amp;'Work DB'!$F$4)</f>
        <v>0</v>
      </c>
      <c r="G531" s="191">
        <f>SUMIFS('Transport-DB'!R:R,'Transport-DB'!C:C,"="&amp;'Work DB'!C531,'Transport-DB'!F:F,"="&amp;'Work DB'!$G$4)</f>
        <v>0</v>
      </c>
      <c r="H531" s="188">
        <f>SUMIFS('Transport-DB'!R:R,'Transport-DB'!C:C,"="&amp;'Work DB'!C531,'Transport-DB'!F:F,"="&amp;'Work DB'!$H$4)</f>
        <v>0</v>
      </c>
      <c r="I531" s="191">
        <f>SUMIFS('Transport-DB'!R:R,'Transport-DB'!C:C,"="&amp;'Work DB'!C531,'Transport-DB'!F:F,"="&amp;'Work DB'!$I$4)</f>
        <v>0</v>
      </c>
      <c r="J531" s="483">
        <f>SUMIFS('Transport-DB'!R:R,'Transport-DB'!C:C,"="&amp;'Work DB'!C531,'Transport-DB'!F:F,"="&amp;'Work DB'!$J$4)</f>
        <v>0</v>
      </c>
      <c r="K531" s="190">
        <f>SUMIFS('Transport-DB'!Q:Q,'Transport-DB'!C:C,"="&amp;'Work DB'!C531,'Transport-DB'!F:F,"="&amp;'Work DB'!$K$4)</f>
        <v>0</v>
      </c>
      <c r="L531" s="191">
        <f>SUMIFS('Transport-DB'!Q:Q,'Transport-DB'!C:C,"="&amp;'Work DB'!C531,'Transport-DB'!F:F,"="&amp;'Work DB'!$L$4)</f>
        <v>0</v>
      </c>
      <c r="M531" s="191">
        <f>SUMIFS('Transport-DB'!Q:Q,'Transport-DB'!C:C,"="&amp;'Work DB'!C531,'Transport-DB'!F:F,"="&amp;'Work DB'!$M$4)</f>
        <v>0</v>
      </c>
      <c r="N531" s="191">
        <f>SUMIFS('Transport-DB'!Q:Q,'Transport-DB'!C:C,"="&amp;'Work DB'!C531,'Transport-DB'!F:F,"="&amp;'Work DB'!$N$4)</f>
        <v>0</v>
      </c>
      <c r="O531" s="191">
        <f>SUMIFS('Transport-DB'!Q:Q,'Transport-DB'!C:C,"="&amp;'Work DB'!C531,'Transport-DB'!F:F,"="&amp;'Work DB'!$O$4)</f>
        <v>0</v>
      </c>
      <c r="P531" s="191">
        <f>SUMIFS('Transport-DB'!Q:Q,'Transport-DB'!C:C,"="&amp;'Work DB'!C531,'Transport-DB'!F:F,"="&amp;'Work DB'!$P$4)</f>
        <v>0</v>
      </c>
      <c r="Q531" s="188">
        <f>SUMIFS('Transport-DB'!Q:Q,'Transport-DB'!C:C,"="&amp;'Work DB'!C531,'Transport-DB'!F:F,"="&amp;'Work DB'!$Q$4)</f>
        <v>0</v>
      </c>
      <c r="R531" s="189">
        <f>SUMIFS('Transport-DB'!Q:Q,'Transport-DB'!C:C,"="&amp;'Work DB'!C531,'Transport-DB'!F:F,"="&amp;'Work DB'!$R$4)</f>
        <v>0</v>
      </c>
      <c r="S531" s="190">
        <f t="shared" si="73"/>
        <v>0</v>
      </c>
      <c r="T531" s="191">
        <f t="shared" si="72"/>
        <v>0</v>
      </c>
      <c r="U531" s="191"/>
      <c r="V531" s="191"/>
      <c r="W531" s="191"/>
      <c r="X531" s="191"/>
      <c r="Y531" s="189"/>
      <c r="Z531" s="283"/>
      <c r="AA531" s="190">
        <f>SUMIFS('Transport-DB'!S:S,'Transport-DB'!C:C,"="&amp;'Work DB'!C531,'Transport-DB'!F:F,"="&amp;'Work DB'!$AA$4)</f>
        <v>0</v>
      </c>
      <c r="AB531" s="191">
        <f>SUMIFS('Transport-DB'!S:S,'Transport-DB'!C:C,"="&amp;'Work DB'!C531,'Transport-DB'!F:F,"="&amp;'Work DB'!$AB$4)</f>
        <v>0</v>
      </c>
      <c r="AC531" s="191">
        <f>SUMIFS('Transport-DB'!S:S,'Transport-DB'!C:C,"="&amp;'Work DB'!C531,'Transport-DB'!F:F,"="&amp;'Work DB'!$AC$4)</f>
        <v>0</v>
      </c>
      <c r="AD531" s="188">
        <f>SUMIFS('Transport-DB'!S:S,'Transport-DB'!C:C,"="&amp;'Work DB'!C531,'Transport-DB'!F:F,"="&amp;'Work DB'!$AD$4)</f>
        <v>0</v>
      </c>
      <c r="AE531" s="188">
        <f>SUMIFS('Transport-DB'!S:S,'Transport-DB'!C:C,"="&amp;'Work DB'!C531,'Transport-DB'!F:F,"="&amp;'Work DB'!$AE$4)</f>
        <v>0</v>
      </c>
      <c r="AF531" s="188">
        <f>SUMIFS('Transport-DB'!S:S,'Transport-DB'!C:C,"="&amp;'Work DB'!C531,'Transport-DB'!F:F,"="&amp;'Work DB'!$AF$4)</f>
        <v>0</v>
      </c>
      <c r="AG531" s="189"/>
      <c r="AH531" s="230">
        <f>SUMIFS('Transport-DB'!T:T,'Transport-DB'!C:C,"="&amp;'Work DB'!C531)</f>
        <v>0</v>
      </c>
      <c r="AI531" s="32"/>
      <c r="AJ531" s="29"/>
      <c r="AK531" s="30">
        <f>SUMIFS(Civil_DB[بتن],Civil_DB[تاریخ],"="&amp;'Work DB'!C531)</f>
        <v>0</v>
      </c>
      <c r="AL531" s="28"/>
      <c r="AM531" s="29"/>
      <c r="AN531" s="31"/>
      <c r="AO531" s="28"/>
      <c r="AP531" s="29"/>
      <c r="AQ531" s="29"/>
      <c r="AR531" s="30"/>
      <c r="AS531" s="28"/>
      <c r="AT531" s="29"/>
      <c r="AU531" s="30"/>
      <c r="AV531" s="206"/>
      <c r="AW531" s="29"/>
      <c r="AX531" s="29"/>
      <c r="AY531" s="29"/>
      <c r="AZ531" s="29"/>
      <c r="BA531" s="29"/>
      <c r="BB531" s="29"/>
      <c r="BC531" s="30"/>
      <c r="BD531" s="283"/>
      <c r="BE531" s="283"/>
      <c r="BF531" s="283"/>
      <c r="BG531" s="283"/>
      <c r="BH531" s="32"/>
      <c r="BI531" s="56"/>
      <c r="BJ531" s="509"/>
    </row>
    <row r="532" spans="2:62" s="15" customFormat="1" ht="21" x14ac:dyDescent="0.25">
      <c r="B532" s="47"/>
      <c r="C532" s="20">
        <f t="shared" si="74"/>
        <v>45897</v>
      </c>
      <c r="D532" s="190">
        <f>SUMIFS('Transport-DB'!R:R,'Transport-DB'!C:C,"="&amp;'Work DB'!C532,'Transport-DB'!F:F,"="&amp;'Work DB'!$D$4)</f>
        <v>0</v>
      </c>
      <c r="E532" s="191">
        <f>SUMIFS('Transport-DB'!R:R,'Transport-DB'!C:C,"="&amp;'Work DB'!C532,'Transport-DB'!F:F,"="&amp;'Work DB'!$E$4)</f>
        <v>0</v>
      </c>
      <c r="F532" s="191">
        <f>SUMIFS('Transport-DB'!R:R,'Transport-DB'!C:C,"="&amp;'Work DB'!C532,'Transport-DB'!F:F,"="&amp;'Work DB'!$F$4)</f>
        <v>0</v>
      </c>
      <c r="G532" s="191">
        <f>SUMIFS('Transport-DB'!R:R,'Transport-DB'!C:C,"="&amp;'Work DB'!C532,'Transport-DB'!F:F,"="&amp;'Work DB'!$G$4)</f>
        <v>0</v>
      </c>
      <c r="H532" s="188">
        <f>SUMIFS('Transport-DB'!R:R,'Transport-DB'!C:C,"="&amp;'Work DB'!C532,'Transport-DB'!F:F,"="&amp;'Work DB'!$H$4)</f>
        <v>0</v>
      </c>
      <c r="I532" s="191">
        <f>SUMIFS('Transport-DB'!R:R,'Transport-DB'!C:C,"="&amp;'Work DB'!C532,'Transport-DB'!F:F,"="&amp;'Work DB'!$I$4)</f>
        <v>0</v>
      </c>
      <c r="J532" s="483">
        <f>SUMIFS('Transport-DB'!R:R,'Transport-DB'!C:C,"="&amp;'Work DB'!C532,'Transport-DB'!F:F,"="&amp;'Work DB'!$J$4)</f>
        <v>0</v>
      </c>
      <c r="K532" s="190">
        <f>SUMIFS('Transport-DB'!Q:Q,'Transport-DB'!C:C,"="&amp;'Work DB'!C532,'Transport-DB'!F:F,"="&amp;'Work DB'!$K$4)</f>
        <v>0</v>
      </c>
      <c r="L532" s="191">
        <f>SUMIFS('Transport-DB'!Q:Q,'Transport-DB'!C:C,"="&amp;'Work DB'!C532,'Transport-DB'!F:F,"="&amp;'Work DB'!$L$4)</f>
        <v>0</v>
      </c>
      <c r="M532" s="191">
        <f>SUMIFS('Transport-DB'!Q:Q,'Transport-DB'!C:C,"="&amp;'Work DB'!C532,'Transport-DB'!F:F,"="&amp;'Work DB'!$M$4)</f>
        <v>0</v>
      </c>
      <c r="N532" s="191">
        <f>SUMIFS('Transport-DB'!Q:Q,'Transport-DB'!C:C,"="&amp;'Work DB'!C532,'Transport-DB'!F:F,"="&amp;'Work DB'!$N$4)</f>
        <v>0</v>
      </c>
      <c r="O532" s="191">
        <f>SUMIFS('Transport-DB'!Q:Q,'Transport-DB'!C:C,"="&amp;'Work DB'!C532,'Transport-DB'!F:F,"="&amp;'Work DB'!$O$4)</f>
        <v>0</v>
      </c>
      <c r="P532" s="191">
        <f>SUMIFS('Transport-DB'!Q:Q,'Transport-DB'!C:C,"="&amp;'Work DB'!C532,'Transport-DB'!F:F,"="&amp;'Work DB'!$P$4)</f>
        <v>0</v>
      </c>
      <c r="Q532" s="188">
        <f>SUMIFS('Transport-DB'!Q:Q,'Transport-DB'!C:C,"="&amp;'Work DB'!C532,'Transport-DB'!F:F,"="&amp;'Work DB'!$Q$4)</f>
        <v>0</v>
      </c>
      <c r="R532" s="189">
        <f>SUMIFS('Transport-DB'!Q:Q,'Transport-DB'!C:C,"="&amp;'Work DB'!C532,'Transport-DB'!F:F,"="&amp;'Work DB'!$R$4)</f>
        <v>0</v>
      </c>
      <c r="S532" s="190">
        <f t="shared" si="73"/>
        <v>0</v>
      </c>
      <c r="T532" s="191">
        <f t="shared" si="72"/>
        <v>0</v>
      </c>
      <c r="U532" s="191"/>
      <c r="V532" s="191"/>
      <c r="W532" s="191"/>
      <c r="X532" s="191"/>
      <c r="Y532" s="189"/>
      <c r="Z532" s="283"/>
      <c r="AA532" s="190">
        <f>SUMIFS('Transport-DB'!S:S,'Transport-DB'!C:C,"="&amp;'Work DB'!C532,'Transport-DB'!F:F,"="&amp;'Work DB'!$AA$4)</f>
        <v>0</v>
      </c>
      <c r="AB532" s="191">
        <f>SUMIFS('Transport-DB'!S:S,'Transport-DB'!C:C,"="&amp;'Work DB'!C532,'Transport-DB'!F:F,"="&amp;'Work DB'!$AB$4)</f>
        <v>0</v>
      </c>
      <c r="AC532" s="191">
        <f>SUMIFS('Transport-DB'!S:S,'Transport-DB'!C:C,"="&amp;'Work DB'!C532,'Transport-DB'!F:F,"="&amp;'Work DB'!$AC$4)</f>
        <v>0</v>
      </c>
      <c r="AD532" s="188">
        <f>SUMIFS('Transport-DB'!S:S,'Transport-DB'!C:C,"="&amp;'Work DB'!C532,'Transport-DB'!F:F,"="&amp;'Work DB'!$AD$4)</f>
        <v>0</v>
      </c>
      <c r="AE532" s="188">
        <f>SUMIFS('Transport-DB'!S:S,'Transport-DB'!C:C,"="&amp;'Work DB'!C532,'Transport-DB'!F:F,"="&amp;'Work DB'!$AE$4)</f>
        <v>0</v>
      </c>
      <c r="AF532" s="188">
        <f>SUMIFS('Transport-DB'!S:S,'Transport-DB'!C:C,"="&amp;'Work DB'!C532,'Transport-DB'!F:F,"="&amp;'Work DB'!$AF$4)</f>
        <v>0</v>
      </c>
      <c r="AG532" s="189"/>
      <c r="AH532" s="230">
        <f>SUMIFS('Transport-DB'!T:T,'Transport-DB'!C:C,"="&amp;'Work DB'!C532)</f>
        <v>0</v>
      </c>
      <c r="AI532" s="32"/>
      <c r="AJ532" s="29"/>
      <c r="AK532" s="30">
        <f>SUMIFS(Civil_DB[بتن],Civil_DB[تاریخ],"="&amp;'Work DB'!C532)</f>
        <v>0</v>
      </c>
      <c r="AL532" s="28"/>
      <c r="AM532" s="29"/>
      <c r="AN532" s="31"/>
      <c r="AO532" s="28"/>
      <c r="AP532" s="29"/>
      <c r="AQ532" s="29"/>
      <c r="AR532" s="30"/>
      <c r="AS532" s="28"/>
      <c r="AT532" s="29"/>
      <c r="AU532" s="30"/>
      <c r="AV532" s="206"/>
      <c r="AW532" s="29"/>
      <c r="AX532" s="29"/>
      <c r="AY532" s="29"/>
      <c r="AZ532" s="29"/>
      <c r="BA532" s="29"/>
      <c r="BB532" s="29"/>
      <c r="BC532" s="30"/>
      <c r="BD532" s="283"/>
      <c r="BE532" s="283"/>
      <c r="BF532" s="283"/>
      <c r="BG532" s="283"/>
      <c r="BH532" s="32"/>
      <c r="BI532" s="56"/>
      <c r="BJ532" s="509"/>
    </row>
    <row r="533" spans="2:62" s="15" customFormat="1" ht="21" x14ac:dyDescent="0.25">
      <c r="B533" s="47"/>
      <c r="C533" s="20">
        <f t="shared" si="74"/>
        <v>45898</v>
      </c>
      <c r="D533" s="190">
        <f>SUMIFS('Transport-DB'!R:R,'Transport-DB'!C:C,"="&amp;'Work DB'!C533,'Transport-DB'!F:F,"="&amp;'Work DB'!$D$4)</f>
        <v>0</v>
      </c>
      <c r="E533" s="191">
        <f>SUMIFS('Transport-DB'!R:R,'Transport-DB'!C:C,"="&amp;'Work DB'!C533,'Transport-DB'!F:F,"="&amp;'Work DB'!$E$4)</f>
        <v>0</v>
      </c>
      <c r="F533" s="191">
        <f>SUMIFS('Transport-DB'!R:R,'Transport-DB'!C:C,"="&amp;'Work DB'!C533,'Transport-DB'!F:F,"="&amp;'Work DB'!$F$4)</f>
        <v>0</v>
      </c>
      <c r="G533" s="191">
        <f>SUMIFS('Transport-DB'!R:R,'Transport-DB'!C:C,"="&amp;'Work DB'!C533,'Transport-DB'!F:F,"="&amp;'Work DB'!$G$4)</f>
        <v>0</v>
      </c>
      <c r="H533" s="188">
        <f>SUMIFS('Transport-DB'!R:R,'Transport-DB'!C:C,"="&amp;'Work DB'!C533,'Transport-DB'!F:F,"="&amp;'Work DB'!$H$4)</f>
        <v>0</v>
      </c>
      <c r="I533" s="191">
        <f>SUMIFS('Transport-DB'!R:R,'Transport-DB'!C:C,"="&amp;'Work DB'!C533,'Transport-DB'!F:F,"="&amp;'Work DB'!$I$4)</f>
        <v>0</v>
      </c>
      <c r="J533" s="483">
        <f>SUMIFS('Transport-DB'!R:R,'Transport-DB'!C:C,"="&amp;'Work DB'!C533,'Transport-DB'!F:F,"="&amp;'Work DB'!$J$4)</f>
        <v>0</v>
      </c>
      <c r="K533" s="190">
        <f>SUMIFS('Transport-DB'!Q:Q,'Transport-DB'!C:C,"="&amp;'Work DB'!C533,'Transport-DB'!F:F,"="&amp;'Work DB'!$K$4)</f>
        <v>0</v>
      </c>
      <c r="L533" s="191">
        <f>SUMIFS('Transport-DB'!Q:Q,'Transport-DB'!C:C,"="&amp;'Work DB'!C533,'Transport-DB'!F:F,"="&amp;'Work DB'!$L$4)</f>
        <v>0</v>
      </c>
      <c r="M533" s="191">
        <f>SUMIFS('Transport-DB'!Q:Q,'Transport-DB'!C:C,"="&amp;'Work DB'!C533,'Transport-DB'!F:F,"="&amp;'Work DB'!$M$4)</f>
        <v>0</v>
      </c>
      <c r="N533" s="191">
        <f>SUMIFS('Transport-DB'!Q:Q,'Transport-DB'!C:C,"="&amp;'Work DB'!C533,'Transport-DB'!F:F,"="&amp;'Work DB'!$N$4)</f>
        <v>0</v>
      </c>
      <c r="O533" s="191">
        <f>SUMIFS('Transport-DB'!Q:Q,'Transport-DB'!C:C,"="&amp;'Work DB'!C533,'Transport-DB'!F:F,"="&amp;'Work DB'!$O$4)</f>
        <v>0</v>
      </c>
      <c r="P533" s="191">
        <f>SUMIFS('Transport-DB'!Q:Q,'Transport-DB'!C:C,"="&amp;'Work DB'!C533,'Transport-DB'!F:F,"="&amp;'Work DB'!$P$4)</f>
        <v>0</v>
      </c>
      <c r="Q533" s="188">
        <f>SUMIFS('Transport-DB'!Q:Q,'Transport-DB'!C:C,"="&amp;'Work DB'!C533,'Transport-DB'!F:F,"="&amp;'Work DB'!$Q$4)</f>
        <v>0</v>
      </c>
      <c r="R533" s="189">
        <f>SUMIFS('Transport-DB'!Q:Q,'Transport-DB'!C:C,"="&amp;'Work DB'!C533,'Transport-DB'!F:F,"="&amp;'Work DB'!$R$4)</f>
        <v>0</v>
      </c>
      <c r="S533" s="190">
        <f t="shared" si="73"/>
        <v>0</v>
      </c>
      <c r="T533" s="191">
        <f t="shared" si="72"/>
        <v>0</v>
      </c>
      <c r="U533" s="191"/>
      <c r="V533" s="191"/>
      <c r="W533" s="191"/>
      <c r="X533" s="191"/>
      <c r="Y533" s="189"/>
      <c r="Z533" s="283"/>
      <c r="AA533" s="190">
        <f>SUMIFS('Transport-DB'!S:S,'Transport-DB'!C:C,"="&amp;'Work DB'!C533,'Transport-DB'!F:F,"="&amp;'Work DB'!$AA$4)</f>
        <v>0</v>
      </c>
      <c r="AB533" s="191">
        <f>SUMIFS('Transport-DB'!S:S,'Transport-DB'!C:C,"="&amp;'Work DB'!C533,'Transport-DB'!F:F,"="&amp;'Work DB'!$AB$4)</f>
        <v>0</v>
      </c>
      <c r="AC533" s="191">
        <f>SUMIFS('Transport-DB'!S:S,'Transport-DB'!C:C,"="&amp;'Work DB'!C533,'Transport-DB'!F:F,"="&amp;'Work DB'!$AC$4)</f>
        <v>0</v>
      </c>
      <c r="AD533" s="188">
        <f>SUMIFS('Transport-DB'!S:S,'Transport-DB'!C:C,"="&amp;'Work DB'!C533,'Transport-DB'!F:F,"="&amp;'Work DB'!$AD$4)</f>
        <v>0</v>
      </c>
      <c r="AE533" s="188">
        <f>SUMIFS('Transport-DB'!S:S,'Transport-DB'!C:C,"="&amp;'Work DB'!C533,'Transport-DB'!F:F,"="&amp;'Work DB'!$AE$4)</f>
        <v>0</v>
      </c>
      <c r="AF533" s="188">
        <f>SUMIFS('Transport-DB'!S:S,'Transport-DB'!C:C,"="&amp;'Work DB'!C533,'Transport-DB'!F:F,"="&amp;'Work DB'!$AF$4)</f>
        <v>0</v>
      </c>
      <c r="AG533" s="189"/>
      <c r="AH533" s="230">
        <f>SUMIFS('Transport-DB'!T:T,'Transport-DB'!C:C,"="&amp;'Work DB'!C533)</f>
        <v>0</v>
      </c>
      <c r="AI533" s="32"/>
      <c r="AJ533" s="29"/>
      <c r="AK533" s="30">
        <f>SUMIFS(Civil_DB[بتن],Civil_DB[تاریخ],"="&amp;'Work DB'!C533)</f>
        <v>0</v>
      </c>
      <c r="AL533" s="28"/>
      <c r="AM533" s="29"/>
      <c r="AN533" s="31"/>
      <c r="AO533" s="28"/>
      <c r="AP533" s="29"/>
      <c r="AQ533" s="29"/>
      <c r="AR533" s="30"/>
      <c r="AS533" s="28"/>
      <c r="AT533" s="29"/>
      <c r="AU533" s="30"/>
      <c r="AV533" s="206"/>
      <c r="AW533" s="29"/>
      <c r="AX533" s="29"/>
      <c r="AY533" s="29"/>
      <c r="AZ533" s="29"/>
      <c r="BA533" s="29"/>
      <c r="BB533" s="29"/>
      <c r="BC533" s="30"/>
      <c r="BD533" s="283"/>
      <c r="BE533" s="283"/>
      <c r="BF533" s="283"/>
      <c r="BG533" s="283"/>
      <c r="BH533" s="32"/>
      <c r="BI533" s="56"/>
      <c r="BJ533" s="509"/>
    </row>
    <row r="534" spans="2:62" s="15" customFormat="1" ht="21" x14ac:dyDescent="0.25">
      <c r="B534" s="47"/>
      <c r="C534" s="20">
        <f t="shared" si="74"/>
        <v>45899</v>
      </c>
      <c r="D534" s="190">
        <f>SUMIFS('Transport-DB'!R:R,'Transport-DB'!C:C,"="&amp;'Work DB'!C534,'Transport-DB'!F:F,"="&amp;'Work DB'!$D$4)</f>
        <v>0</v>
      </c>
      <c r="E534" s="191">
        <f>SUMIFS('Transport-DB'!R:R,'Transport-DB'!C:C,"="&amp;'Work DB'!C534,'Transport-DB'!F:F,"="&amp;'Work DB'!$E$4)</f>
        <v>0</v>
      </c>
      <c r="F534" s="191">
        <f>SUMIFS('Transport-DB'!R:R,'Transport-DB'!C:C,"="&amp;'Work DB'!C534,'Transport-DB'!F:F,"="&amp;'Work DB'!$F$4)</f>
        <v>0</v>
      </c>
      <c r="G534" s="191">
        <f>SUMIFS('Transport-DB'!R:R,'Transport-DB'!C:C,"="&amp;'Work DB'!C534,'Transport-DB'!F:F,"="&amp;'Work DB'!$G$4)</f>
        <v>0</v>
      </c>
      <c r="H534" s="188">
        <f>SUMIFS('Transport-DB'!R:R,'Transport-DB'!C:C,"="&amp;'Work DB'!C534,'Transport-DB'!F:F,"="&amp;'Work DB'!$H$4)</f>
        <v>0</v>
      </c>
      <c r="I534" s="191">
        <f>SUMIFS('Transport-DB'!R:R,'Transport-DB'!C:C,"="&amp;'Work DB'!C534,'Transport-DB'!F:F,"="&amp;'Work DB'!$I$4)</f>
        <v>0</v>
      </c>
      <c r="J534" s="483">
        <f>SUMIFS('Transport-DB'!R:R,'Transport-DB'!C:C,"="&amp;'Work DB'!C534,'Transport-DB'!F:F,"="&amp;'Work DB'!$J$4)</f>
        <v>0</v>
      </c>
      <c r="K534" s="190">
        <f>SUMIFS('Transport-DB'!Q:Q,'Transport-DB'!C:C,"="&amp;'Work DB'!C534,'Transport-DB'!F:F,"="&amp;'Work DB'!$K$4)</f>
        <v>0</v>
      </c>
      <c r="L534" s="191">
        <f>SUMIFS('Transport-DB'!Q:Q,'Transport-DB'!C:C,"="&amp;'Work DB'!C534,'Transport-DB'!F:F,"="&amp;'Work DB'!$L$4)</f>
        <v>0</v>
      </c>
      <c r="M534" s="191">
        <f>SUMIFS('Transport-DB'!Q:Q,'Transport-DB'!C:C,"="&amp;'Work DB'!C534,'Transport-DB'!F:F,"="&amp;'Work DB'!$M$4)</f>
        <v>0</v>
      </c>
      <c r="N534" s="191">
        <f>SUMIFS('Transport-DB'!Q:Q,'Transport-DB'!C:C,"="&amp;'Work DB'!C534,'Transport-DB'!F:F,"="&amp;'Work DB'!$N$4)</f>
        <v>0</v>
      </c>
      <c r="O534" s="191">
        <f>SUMIFS('Transport-DB'!Q:Q,'Transport-DB'!C:C,"="&amp;'Work DB'!C534,'Transport-DB'!F:F,"="&amp;'Work DB'!$O$4)</f>
        <v>0</v>
      </c>
      <c r="P534" s="191">
        <f>SUMIFS('Transport-DB'!Q:Q,'Transport-DB'!C:C,"="&amp;'Work DB'!C534,'Transport-DB'!F:F,"="&amp;'Work DB'!$P$4)</f>
        <v>0</v>
      </c>
      <c r="Q534" s="188">
        <f>SUMIFS('Transport-DB'!Q:Q,'Transport-DB'!C:C,"="&amp;'Work DB'!C534,'Transport-DB'!F:F,"="&amp;'Work DB'!$Q$4)</f>
        <v>0</v>
      </c>
      <c r="R534" s="189">
        <f>SUMIFS('Transport-DB'!Q:Q,'Transport-DB'!C:C,"="&amp;'Work DB'!C534,'Transport-DB'!F:F,"="&amp;'Work DB'!$R$4)</f>
        <v>0</v>
      </c>
      <c r="S534" s="190">
        <f t="shared" si="73"/>
        <v>0</v>
      </c>
      <c r="T534" s="191">
        <f t="shared" si="72"/>
        <v>0</v>
      </c>
      <c r="U534" s="191"/>
      <c r="V534" s="191"/>
      <c r="W534" s="191"/>
      <c r="X534" s="191"/>
      <c r="Y534" s="189"/>
      <c r="Z534" s="283"/>
      <c r="AA534" s="190">
        <f>SUMIFS('Transport-DB'!S:S,'Transport-DB'!C:C,"="&amp;'Work DB'!C534,'Transport-DB'!F:F,"="&amp;'Work DB'!$AA$4)</f>
        <v>0</v>
      </c>
      <c r="AB534" s="191">
        <f>SUMIFS('Transport-DB'!S:S,'Transport-DB'!C:C,"="&amp;'Work DB'!C534,'Transport-DB'!F:F,"="&amp;'Work DB'!$AB$4)</f>
        <v>0</v>
      </c>
      <c r="AC534" s="191">
        <f>SUMIFS('Transport-DB'!S:S,'Transport-DB'!C:C,"="&amp;'Work DB'!C534,'Transport-DB'!F:F,"="&amp;'Work DB'!$AC$4)</f>
        <v>0</v>
      </c>
      <c r="AD534" s="188">
        <f>SUMIFS('Transport-DB'!S:S,'Transport-DB'!C:C,"="&amp;'Work DB'!C534,'Transport-DB'!F:F,"="&amp;'Work DB'!$AD$4)</f>
        <v>0</v>
      </c>
      <c r="AE534" s="188">
        <f>SUMIFS('Transport-DB'!S:S,'Transport-DB'!C:C,"="&amp;'Work DB'!C534,'Transport-DB'!F:F,"="&amp;'Work DB'!$AE$4)</f>
        <v>0</v>
      </c>
      <c r="AF534" s="188">
        <f>SUMIFS('Transport-DB'!S:S,'Transport-DB'!C:C,"="&amp;'Work DB'!C534,'Transport-DB'!F:F,"="&amp;'Work DB'!$AF$4)</f>
        <v>0</v>
      </c>
      <c r="AG534" s="189"/>
      <c r="AH534" s="230">
        <f>SUMIFS('Transport-DB'!T:T,'Transport-DB'!C:C,"="&amp;'Work DB'!C534)</f>
        <v>0</v>
      </c>
      <c r="AI534" s="32"/>
      <c r="AJ534" s="29"/>
      <c r="AK534" s="30">
        <f>SUMIFS(Civil_DB[بتن],Civil_DB[تاریخ],"="&amp;'Work DB'!C534)</f>
        <v>0</v>
      </c>
      <c r="AL534" s="28"/>
      <c r="AM534" s="29"/>
      <c r="AN534" s="31"/>
      <c r="AO534" s="28"/>
      <c r="AP534" s="29"/>
      <c r="AQ534" s="29"/>
      <c r="AR534" s="30"/>
      <c r="AS534" s="28"/>
      <c r="AT534" s="29"/>
      <c r="AU534" s="30"/>
      <c r="AV534" s="206"/>
      <c r="AW534" s="29"/>
      <c r="AX534" s="29"/>
      <c r="AY534" s="29"/>
      <c r="AZ534" s="29"/>
      <c r="BA534" s="29"/>
      <c r="BB534" s="29"/>
      <c r="BC534" s="30"/>
      <c r="BD534" s="283"/>
      <c r="BE534" s="283"/>
      <c r="BF534" s="283"/>
      <c r="BG534" s="283"/>
      <c r="BH534" s="32"/>
      <c r="BI534" s="56"/>
      <c r="BJ534" s="509"/>
    </row>
    <row r="535" spans="2:62" s="15" customFormat="1" ht="21" x14ac:dyDescent="0.25">
      <c r="B535" s="47"/>
      <c r="C535" s="20">
        <f t="shared" si="74"/>
        <v>45900</v>
      </c>
      <c r="D535" s="190">
        <f>SUMIFS('Transport-DB'!R:R,'Transport-DB'!C:C,"="&amp;'Work DB'!C535,'Transport-DB'!F:F,"="&amp;'Work DB'!$D$4)</f>
        <v>0</v>
      </c>
      <c r="E535" s="191">
        <f>SUMIFS('Transport-DB'!R:R,'Transport-DB'!C:C,"="&amp;'Work DB'!C535,'Transport-DB'!F:F,"="&amp;'Work DB'!$E$4)</f>
        <v>0</v>
      </c>
      <c r="F535" s="191">
        <f>SUMIFS('Transport-DB'!R:R,'Transport-DB'!C:C,"="&amp;'Work DB'!C535,'Transport-DB'!F:F,"="&amp;'Work DB'!$F$4)</f>
        <v>0</v>
      </c>
      <c r="G535" s="191">
        <f>SUMIFS('Transport-DB'!R:R,'Transport-DB'!C:C,"="&amp;'Work DB'!C535,'Transport-DB'!F:F,"="&amp;'Work DB'!$G$4)</f>
        <v>0</v>
      </c>
      <c r="H535" s="188">
        <f>SUMIFS('Transport-DB'!R:R,'Transport-DB'!C:C,"="&amp;'Work DB'!C535,'Transport-DB'!F:F,"="&amp;'Work DB'!$H$4)</f>
        <v>0</v>
      </c>
      <c r="I535" s="191">
        <f>SUMIFS('Transport-DB'!R:R,'Transport-DB'!C:C,"="&amp;'Work DB'!C535,'Transport-DB'!F:F,"="&amp;'Work DB'!$I$4)</f>
        <v>0</v>
      </c>
      <c r="J535" s="483">
        <f>SUMIFS('Transport-DB'!R:R,'Transport-DB'!C:C,"="&amp;'Work DB'!C535,'Transport-DB'!F:F,"="&amp;'Work DB'!$J$4)</f>
        <v>0</v>
      </c>
      <c r="K535" s="190">
        <f>SUMIFS('Transport-DB'!Q:Q,'Transport-DB'!C:C,"="&amp;'Work DB'!C535,'Transport-DB'!F:F,"="&amp;'Work DB'!$K$4)</f>
        <v>0</v>
      </c>
      <c r="L535" s="191">
        <f>SUMIFS('Transport-DB'!Q:Q,'Transport-DB'!C:C,"="&amp;'Work DB'!C535,'Transport-DB'!F:F,"="&amp;'Work DB'!$L$4)</f>
        <v>0</v>
      </c>
      <c r="M535" s="191">
        <f>SUMIFS('Transport-DB'!Q:Q,'Transport-DB'!C:C,"="&amp;'Work DB'!C535,'Transport-DB'!F:F,"="&amp;'Work DB'!$M$4)</f>
        <v>0</v>
      </c>
      <c r="N535" s="191">
        <f>SUMIFS('Transport-DB'!Q:Q,'Transport-DB'!C:C,"="&amp;'Work DB'!C535,'Transport-DB'!F:F,"="&amp;'Work DB'!$N$4)</f>
        <v>0</v>
      </c>
      <c r="O535" s="191">
        <f>SUMIFS('Transport-DB'!Q:Q,'Transport-DB'!C:C,"="&amp;'Work DB'!C535,'Transport-DB'!F:F,"="&amp;'Work DB'!$O$4)</f>
        <v>0</v>
      </c>
      <c r="P535" s="191">
        <f>SUMIFS('Transport-DB'!Q:Q,'Transport-DB'!C:C,"="&amp;'Work DB'!C535,'Transport-DB'!F:F,"="&amp;'Work DB'!$P$4)</f>
        <v>0</v>
      </c>
      <c r="Q535" s="188">
        <f>SUMIFS('Transport-DB'!Q:Q,'Transport-DB'!C:C,"="&amp;'Work DB'!C535,'Transport-DB'!F:F,"="&amp;'Work DB'!$Q$4)</f>
        <v>0</v>
      </c>
      <c r="R535" s="189">
        <f>SUMIFS('Transport-DB'!Q:Q,'Transport-DB'!C:C,"="&amp;'Work DB'!C535,'Transport-DB'!F:F,"="&amp;'Work DB'!$R$4)</f>
        <v>0</v>
      </c>
      <c r="S535" s="190">
        <f t="shared" si="73"/>
        <v>0</v>
      </c>
      <c r="T535" s="191">
        <f t="shared" si="72"/>
        <v>0</v>
      </c>
      <c r="U535" s="191"/>
      <c r="V535" s="191"/>
      <c r="W535" s="191"/>
      <c r="X535" s="191"/>
      <c r="Y535" s="189"/>
      <c r="Z535" s="283"/>
      <c r="AA535" s="190">
        <f>SUMIFS('Transport-DB'!S:S,'Transport-DB'!C:C,"="&amp;'Work DB'!C535,'Transport-DB'!F:F,"="&amp;'Work DB'!$AA$4)</f>
        <v>0</v>
      </c>
      <c r="AB535" s="191">
        <f>SUMIFS('Transport-DB'!S:S,'Transport-DB'!C:C,"="&amp;'Work DB'!C535,'Transport-DB'!F:F,"="&amp;'Work DB'!$AB$4)</f>
        <v>0</v>
      </c>
      <c r="AC535" s="191">
        <f>SUMIFS('Transport-DB'!S:S,'Transport-DB'!C:C,"="&amp;'Work DB'!C535,'Transport-DB'!F:F,"="&amp;'Work DB'!$AC$4)</f>
        <v>0</v>
      </c>
      <c r="AD535" s="188">
        <f>SUMIFS('Transport-DB'!S:S,'Transport-DB'!C:C,"="&amp;'Work DB'!C535,'Transport-DB'!F:F,"="&amp;'Work DB'!$AD$4)</f>
        <v>0</v>
      </c>
      <c r="AE535" s="188">
        <f>SUMIFS('Transport-DB'!S:S,'Transport-DB'!C:C,"="&amp;'Work DB'!C535,'Transport-DB'!F:F,"="&amp;'Work DB'!$AE$4)</f>
        <v>0</v>
      </c>
      <c r="AF535" s="188">
        <f>SUMIFS('Transport-DB'!S:S,'Transport-DB'!C:C,"="&amp;'Work DB'!C535,'Transport-DB'!F:F,"="&amp;'Work DB'!$AF$4)</f>
        <v>0</v>
      </c>
      <c r="AG535" s="189"/>
      <c r="AH535" s="230">
        <f>SUMIFS('Transport-DB'!T:T,'Transport-DB'!C:C,"="&amp;'Work DB'!C535)</f>
        <v>0</v>
      </c>
      <c r="AI535" s="32"/>
      <c r="AJ535" s="29"/>
      <c r="AK535" s="30">
        <f>SUMIFS(Civil_DB[بتن],Civil_DB[تاریخ],"="&amp;'Work DB'!C535)</f>
        <v>0</v>
      </c>
      <c r="AL535" s="28"/>
      <c r="AM535" s="29"/>
      <c r="AN535" s="31"/>
      <c r="AO535" s="28"/>
      <c r="AP535" s="29"/>
      <c r="AQ535" s="29"/>
      <c r="AR535" s="30"/>
      <c r="AS535" s="28"/>
      <c r="AT535" s="29"/>
      <c r="AU535" s="30"/>
      <c r="AV535" s="206"/>
      <c r="AW535" s="29"/>
      <c r="AX535" s="29"/>
      <c r="AY535" s="29"/>
      <c r="AZ535" s="29"/>
      <c r="BA535" s="29"/>
      <c r="BB535" s="29"/>
      <c r="BC535" s="30"/>
      <c r="BD535" s="283"/>
      <c r="BE535" s="283"/>
      <c r="BF535" s="283"/>
      <c r="BG535" s="283"/>
      <c r="BH535" s="32"/>
      <c r="BI535" s="56"/>
      <c r="BJ535" s="509"/>
    </row>
    <row r="536" spans="2:62" s="15" customFormat="1" ht="21" x14ac:dyDescent="0.25">
      <c r="B536" s="47"/>
      <c r="C536" s="20">
        <f t="shared" si="74"/>
        <v>45901</v>
      </c>
      <c r="D536" s="190">
        <f>SUMIFS('Transport-DB'!R:R,'Transport-DB'!C:C,"="&amp;'Work DB'!C536,'Transport-DB'!F:F,"="&amp;'Work DB'!$D$4)</f>
        <v>0</v>
      </c>
      <c r="E536" s="191">
        <f>SUMIFS('Transport-DB'!R:R,'Transport-DB'!C:C,"="&amp;'Work DB'!C536,'Transport-DB'!F:F,"="&amp;'Work DB'!$E$4)</f>
        <v>0</v>
      </c>
      <c r="F536" s="191">
        <f>SUMIFS('Transport-DB'!R:R,'Transport-DB'!C:C,"="&amp;'Work DB'!C536,'Transport-DB'!F:F,"="&amp;'Work DB'!$F$4)</f>
        <v>0</v>
      </c>
      <c r="G536" s="191">
        <f>SUMIFS('Transport-DB'!R:R,'Transport-DB'!C:C,"="&amp;'Work DB'!C536,'Transport-DB'!F:F,"="&amp;'Work DB'!$G$4)</f>
        <v>0</v>
      </c>
      <c r="H536" s="188">
        <f>SUMIFS('Transport-DB'!R:R,'Transport-DB'!C:C,"="&amp;'Work DB'!C536,'Transport-DB'!F:F,"="&amp;'Work DB'!$H$4)</f>
        <v>0</v>
      </c>
      <c r="I536" s="191">
        <f>SUMIFS('Transport-DB'!R:R,'Transport-DB'!C:C,"="&amp;'Work DB'!C536,'Transport-DB'!F:F,"="&amp;'Work DB'!$I$4)</f>
        <v>0</v>
      </c>
      <c r="J536" s="483">
        <f>SUMIFS('Transport-DB'!R:R,'Transport-DB'!C:C,"="&amp;'Work DB'!C536,'Transport-DB'!F:F,"="&amp;'Work DB'!$J$4)</f>
        <v>0</v>
      </c>
      <c r="K536" s="190">
        <f>SUMIFS('Transport-DB'!Q:Q,'Transport-DB'!C:C,"="&amp;'Work DB'!C536,'Transport-DB'!F:F,"="&amp;'Work DB'!$K$4)</f>
        <v>0</v>
      </c>
      <c r="L536" s="191">
        <f>SUMIFS('Transport-DB'!Q:Q,'Transport-DB'!C:C,"="&amp;'Work DB'!C536,'Transport-DB'!F:F,"="&amp;'Work DB'!$L$4)</f>
        <v>0</v>
      </c>
      <c r="M536" s="191">
        <f>SUMIFS('Transport-DB'!Q:Q,'Transport-DB'!C:C,"="&amp;'Work DB'!C536,'Transport-DB'!F:F,"="&amp;'Work DB'!$M$4)</f>
        <v>0</v>
      </c>
      <c r="N536" s="191">
        <f>SUMIFS('Transport-DB'!Q:Q,'Transport-DB'!C:C,"="&amp;'Work DB'!C536,'Transport-DB'!F:F,"="&amp;'Work DB'!$N$4)</f>
        <v>0</v>
      </c>
      <c r="O536" s="191">
        <f>SUMIFS('Transport-DB'!Q:Q,'Transport-DB'!C:C,"="&amp;'Work DB'!C536,'Transport-DB'!F:F,"="&amp;'Work DB'!$O$4)</f>
        <v>0</v>
      </c>
      <c r="P536" s="191">
        <f>SUMIFS('Transport-DB'!Q:Q,'Transport-DB'!C:C,"="&amp;'Work DB'!C536,'Transport-DB'!F:F,"="&amp;'Work DB'!$P$4)</f>
        <v>0</v>
      </c>
      <c r="Q536" s="188">
        <f>SUMIFS('Transport-DB'!Q:Q,'Transport-DB'!C:C,"="&amp;'Work DB'!C536,'Transport-DB'!F:F,"="&amp;'Work DB'!$Q$4)</f>
        <v>0</v>
      </c>
      <c r="R536" s="189">
        <f>SUMIFS('Transport-DB'!Q:Q,'Transport-DB'!C:C,"="&amp;'Work DB'!C536,'Transport-DB'!F:F,"="&amp;'Work DB'!$R$4)</f>
        <v>0</v>
      </c>
      <c r="S536" s="190">
        <f t="shared" si="73"/>
        <v>0</v>
      </c>
      <c r="T536" s="191">
        <f t="shared" si="72"/>
        <v>0</v>
      </c>
      <c r="U536" s="191"/>
      <c r="V536" s="191"/>
      <c r="W536" s="191"/>
      <c r="X536" s="191"/>
      <c r="Y536" s="189"/>
      <c r="Z536" s="283"/>
      <c r="AA536" s="190">
        <f>SUMIFS('Transport-DB'!S:S,'Transport-DB'!C:C,"="&amp;'Work DB'!C536,'Transport-DB'!F:F,"="&amp;'Work DB'!$AA$4)</f>
        <v>0</v>
      </c>
      <c r="AB536" s="191">
        <f>SUMIFS('Transport-DB'!S:S,'Transport-DB'!C:C,"="&amp;'Work DB'!C536,'Transport-DB'!F:F,"="&amp;'Work DB'!$AB$4)</f>
        <v>0</v>
      </c>
      <c r="AC536" s="191">
        <f>SUMIFS('Transport-DB'!S:S,'Transport-DB'!C:C,"="&amp;'Work DB'!C536,'Transport-DB'!F:F,"="&amp;'Work DB'!$AC$4)</f>
        <v>0</v>
      </c>
      <c r="AD536" s="188">
        <f>SUMIFS('Transport-DB'!S:S,'Transport-DB'!C:C,"="&amp;'Work DB'!C536,'Transport-DB'!F:F,"="&amp;'Work DB'!$AD$4)</f>
        <v>0</v>
      </c>
      <c r="AE536" s="188">
        <f>SUMIFS('Transport-DB'!S:S,'Transport-DB'!C:C,"="&amp;'Work DB'!C536,'Transport-DB'!F:F,"="&amp;'Work DB'!$AE$4)</f>
        <v>0</v>
      </c>
      <c r="AF536" s="188">
        <f>SUMIFS('Transport-DB'!S:S,'Transport-DB'!C:C,"="&amp;'Work DB'!C536,'Transport-DB'!F:F,"="&amp;'Work DB'!$AF$4)</f>
        <v>0</v>
      </c>
      <c r="AG536" s="189"/>
      <c r="AH536" s="230">
        <f>SUMIFS('Transport-DB'!T:T,'Transport-DB'!C:C,"="&amp;'Work DB'!C536)</f>
        <v>0</v>
      </c>
      <c r="AI536" s="32"/>
      <c r="AJ536" s="29"/>
      <c r="AK536" s="30">
        <f>SUMIFS(Civil_DB[بتن],Civil_DB[تاریخ],"="&amp;'Work DB'!C536)</f>
        <v>0</v>
      </c>
      <c r="AL536" s="28"/>
      <c r="AM536" s="29"/>
      <c r="AN536" s="31"/>
      <c r="AO536" s="28"/>
      <c r="AP536" s="29"/>
      <c r="AQ536" s="29"/>
      <c r="AR536" s="30"/>
      <c r="AS536" s="28"/>
      <c r="AT536" s="29"/>
      <c r="AU536" s="30"/>
      <c r="AV536" s="206"/>
      <c r="AW536" s="29"/>
      <c r="AX536" s="29"/>
      <c r="AY536" s="29"/>
      <c r="AZ536" s="29"/>
      <c r="BA536" s="29"/>
      <c r="BB536" s="29"/>
      <c r="BC536" s="30"/>
      <c r="BD536" s="283"/>
      <c r="BE536" s="283"/>
      <c r="BF536" s="283"/>
      <c r="BG536" s="283"/>
      <c r="BH536" s="32"/>
      <c r="BI536" s="56"/>
      <c r="BJ536" s="509"/>
    </row>
    <row r="537" spans="2:62" s="15" customFormat="1" ht="21" x14ac:dyDescent="0.25">
      <c r="B537" s="47"/>
      <c r="C537" s="20">
        <f t="shared" si="74"/>
        <v>45902</v>
      </c>
      <c r="D537" s="190">
        <f>SUMIFS('Transport-DB'!R:R,'Transport-DB'!C:C,"="&amp;'Work DB'!C537,'Transport-DB'!F:F,"="&amp;'Work DB'!$D$4)</f>
        <v>0</v>
      </c>
      <c r="E537" s="191">
        <f>SUMIFS('Transport-DB'!R:R,'Transport-DB'!C:C,"="&amp;'Work DB'!C537,'Transport-DB'!F:F,"="&amp;'Work DB'!$E$4)</f>
        <v>0</v>
      </c>
      <c r="F537" s="191">
        <f>SUMIFS('Transport-DB'!R:R,'Transport-DB'!C:C,"="&amp;'Work DB'!C537,'Transport-DB'!F:F,"="&amp;'Work DB'!$F$4)</f>
        <v>0</v>
      </c>
      <c r="G537" s="191">
        <f>SUMIFS('Transport-DB'!R:R,'Transport-DB'!C:C,"="&amp;'Work DB'!C537,'Transport-DB'!F:F,"="&amp;'Work DB'!$G$4)</f>
        <v>0</v>
      </c>
      <c r="H537" s="188">
        <f>SUMIFS('Transport-DB'!R:R,'Transport-DB'!C:C,"="&amp;'Work DB'!C537,'Transport-DB'!F:F,"="&amp;'Work DB'!$H$4)</f>
        <v>0</v>
      </c>
      <c r="I537" s="191">
        <f>SUMIFS('Transport-DB'!R:R,'Transport-DB'!C:C,"="&amp;'Work DB'!C537,'Transport-DB'!F:F,"="&amp;'Work DB'!$I$4)</f>
        <v>0</v>
      </c>
      <c r="J537" s="483">
        <f>SUMIFS('Transport-DB'!R:R,'Transport-DB'!C:C,"="&amp;'Work DB'!C537,'Transport-DB'!F:F,"="&amp;'Work DB'!$J$4)</f>
        <v>0</v>
      </c>
      <c r="K537" s="190">
        <f>SUMIFS('Transport-DB'!Q:Q,'Transport-DB'!C:C,"="&amp;'Work DB'!C537,'Transport-DB'!F:F,"="&amp;'Work DB'!$K$4)</f>
        <v>0</v>
      </c>
      <c r="L537" s="191">
        <f>SUMIFS('Transport-DB'!Q:Q,'Transport-DB'!C:C,"="&amp;'Work DB'!C537,'Transport-DB'!F:F,"="&amp;'Work DB'!$L$4)</f>
        <v>0</v>
      </c>
      <c r="M537" s="191">
        <f>SUMIFS('Transport-DB'!Q:Q,'Transport-DB'!C:C,"="&amp;'Work DB'!C537,'Transport-DB'!F:F,"="&amp;'Work DB'!$M$4)</f>
        <v>0</v>
      </c>
      <c r="N537" s="191">
        <f>SUMIFS('Transport-DB'!Q:Q,'Transport-DB'!C:C,"="&amp;'Work DB'!C537,'Transport-DB'!F:F,"="&amp;'Work DB'!$N$4)</f>
        <v>0</v>
      </c>
      <c r="O537" s="191">
        <f>SUMIFS('Transport-DB'!Q:Q,'Transport-DB'!C:C,"="&amp;'Work DB'!C537,'Transport-DB'!F:F,"="&amp;'Work DB'!$O$4)</f>
        <v>0</v>
      </c>
      <c r="P537" s="191">
        <f>SUMIFS('Transport-DB'!Q:Q,'Transport-DB'!C:C,"="&amp;'Work DB'!C537,'Transport-DB'!F:F,"="&amp;'Work DB'!$P$4)</f>
        <v>0</v>
      </c>
      <c r="Q537" s="188">
        <f>SUMIFS('Transport-DB'!Q:Q,'Transport-DB'!C:C,"="&amp;'Work DB'!C537,'Transport-DB'!F:F,"="&amp;'Work DB'!$Q$4)</f>
        <v>0</v>
      </c>
      <c r="R537" s="189">
        <f>SUMIFS('Transport-DB'!Q:Q,'Transport-DB'!C:C,"="&amp;'Work DB'!C537,'Transport-DB'!F:F,"="&amp;'Work DB'!$R$4)</f>
        <v>0</v>
      </c>
      <c r="S537" s="190">
        <f t="shared" si="73"/>
        <v>0</v>
      </c>
      <c r="T537" s="191">
        <f t="shared" si="72"/>
        <v>0</v>
      </c>
      <c r="U537" s="191"/>
      <c r="V537" s="191"/>
      <c r="W537" s="191"/>
      <c r="X537" s="191"/>
      <c r="Y537" s="189"/>
      <c r="Z537" s="283"/>
      <c r="AA537" s="190">
        <f>SUMIFS('Transport-DB'!S:S,'Transport-DB'!C:C,"="&amp;'Work DB'!C537,'Transport-DB'!F:F,"="&amp;'Work DB'!$AA$4)</f>
        <v>0</v>
      </c>
      <c r="AB537" s="191">
        <f>SUMIFS('Transport-DB'!S:S,'Transport-DB'!C:C,"="&amp;'Work DB'!C537,'Transport-DB'!F:F,"="&amp;'Work DB'!$AB$4)</f>
        <v>0</v>
      </c>
      <c r="AC537" s="191">
        <f>SUMIFS('Transport-DB'!S:S,'Transport-DB'!C:C,"="&amp;'Work DB'!C537,'Transport-DB'!F:F,"="&amp;'Work DB'!$AC$4)</f>
        <v>0</v>
      </c>
      <c r="AD537" s="188">
        <f>SUMIFS('Transport-DB'!S:S,'Transport-DB'!C:C,"="&amp;'Work DB'!C537,'Transport-DB'!F:F,"="&amp;'Work DB'!$AD$4)</f>
        <v>0</v>
      </c>
      <c r="AE537" s="188">
        <f>SUMIFS('Transport-DB'!S:S,'Transport-DB'!C:C,"="&amp;'Work DB'!C537,'Transport-DB'!F:F,"="&amp;'Work DB'!$AE$4)</f>
        <v>0</v>
      </c>
      <c r="AF537" s="188">
        <f>SUMIFS('Transport-DB'!S:S,'Transport-DB'!C:C,"="&amp;'Work DB'!C537,'Transport-DB'!F:F,"="&amp;'Work DB'!$AF$4)</f>
        <v>0</v>
      </c>
      <c r="AG537" s="189"/>
      <c r="AH537" s="230">
        <f>SUMIFS('Transport-DB'!T:T,'Transport-DB'!C:C,"="&amp;'Work DB'!C537)</f>
        <v>0</v>
      </c>
      <c r="AI537" s="32"/>
      <c r="AJ537" s="29"/>
      <c r="AK537" s="30">
        <f>SUMIFS(Civil_DB[بتن],Civil_DB[تاریخ],"="&amp;'Work DB'!C537)</f>
        <v>0</v>
      </c>
      <c r="AL537" s="28"/>
      <c r="AM537" s="29"/>
      <c r="AN537" s="31"/>
      <c r="AO537" s="28"/>
      <c r="AP537" s="29"/>
      <c r="AQ537" s="29"/>
      <c r="AR537" s="30"/>
      <c r="AS537" s="28"/>
      <c r="AT537" s="29"/>
      <c r="AU537" s="30"/>
      <c r="AV537" s="206"/>
      <c r="AW537" s="29"/>
      <c r="AX537" s="29"/>
      <c r="AY537" s="29"/>
      <c r="AZ537" s="29"/>
      <c r="BA537" s="29"/>
      <c r="BB537" s="29"/>
      <c r="BC537" s="30"/>
      <c r="BD537" s="283"/>
      <c r="BE537" s="283"/>
      <c r="BF537" s="283"/>
      <c r="BG537" s="283"/>
      <c r="BH537" s="32"/>
      <c r="BI537" s="56"/>
      <c r="BJ537" s="509"/>
    </row>
    <row r="538" spans="2:62" s="15" customFormat="1" ht="21" x14ac:dyDescent="0.25">
      <c r="B538" s="47"/>
      <c r="C538" s="20">
        <f t="shared" si="74"/>
        <v>45903</v>
      </c>
      <c r="D538" s="190">
        <f>SUMIFS('Transport-DB'!R:R,'Transport-DB'!C:C,"="&amp;'Work DB'!C538,'Transport-DB'!F:F,"="&amp;'Work DB'!$D$4)</f>
        <v>0</v>
      </c>
      <c r="E538" s="191">
        <f>SUMIFS('Transport-DB'!R:R,'Transport-DB'!C:C,"="&amp;'Work DB'!C538,'Transport-DB'!F:F,"="&amp;'Work DB'!$E$4)</f>
        <v>0</v>
      </c>
      <c r="F538" s="191">
        <f>SUMIFS('Transport-DB'!R:R,'Transport-DB'!C:C,"="&amp;'Work DB'!C538,'Transport-DB'!F:F,"="&amp;'Work DB'!$F$4)</f>
        <v>0</v>
      </c>
      <c r="G538" s="191">
        <f>SUMIFS('Transport-DB'!R:R,'Transport-DB'!C:C,"="&amp;'Work DB'!C538,'Transport-DB'!F:F,"="&amp;'Work DB'!$G$4)</f>
        <v>0</v>
      </c>
      <c r="H538" s="188">
        <f>SUMIFS('Transport-DB'!R:R,'Transport-DB'!C:C,"="&amp;'Work DB'!C538,'Transport-DB'!F:F,"="&amp;'Work DB'!$H$4)</f>
        <v>0</v>
      </c>
      <c r="I538" s="191">
        <f>SUMIFS('Transport-DB'!R:R,'Transport-DB'!C:C,"="&amp;'Work DB'!C538,'Transport-DB'!F:F,"="&amp;'Work DB'!$I$4)</f>
        <v>0</v>
      </c>
      <c r="J538" s="483">
        <f>SUMIFS('Transport-DB'!R:R,'Transport-DB'!C:C,"="&amp;'Work DB'!C538,'Transport-DB'!F:F,"="&amp;'Work DB'!$J$4)</f>
        <v>0</v>
      </c>
      <c r="K538" s="190">
        <f>SUMIFS('Transport-DB'!Q:Q,'Transport-DB'!C:C,"="&amp;'Work DB'!C538,'Transport-DB'!F:F,"="&amp;'Work DB'!$K$4)</f>
        <v>0</v>
      </c>
      <c r="L538" s="191">
        <f>SUMIFS('Transport-DB'!Q:Q,'Transport-DB'!C:C,"="&amp;'Work DB'!C538,'Transport-DB'!F:F,"="&amp;'Work DB'!$L$4)</f>
        <v>0</v>
      </c>
      <c r="M538" s="191">
        <f>SUMIFS('Transport-DB'!Q:Q,'Transport-DB'!C:C,"="&amp;'Work DB'!C538,'Transport-DB'!F:F,"="&amp;'Work DB'!$M$4)</f>
        <v>0</v>
      </c>
      <c r="N538" s="191">
        <f>SUMIFS('Transport-DB'!Q:Q,'Transport-DB'!C:C,"="&amp;'Work DB'!C538,'Transport-DB'!F:F,"="&amp;'Work DB'!$N$4)</f>
        <v>0</v>
      </c>
      <c r="O538" s="191">
        <f>SUMIFS('Transport-DB'!Q:Q,'Transport-DB'!C:C,"="&amp;'Work DB'!C538,'Transport-DB'!F:F,"="&amp;'Work DB'!$O$4)</f>
        <v>0</v>
      </c>
      <c r="P538" s="191">
        <f>SUMIFS('Transport-DB'!Q:Q,'Transport-DB'!C:C,"="&amp;'Work DB'!C538,'Transport-DB'!F:F,"="&amp;'Work DB'!$P$4)</f>
        <v>0</v>
      </c>
      <c r="Q538" s="188">
        <f>SUMIFS('Transport-DB'!Q:Q,'Transport-DB'!C:C,"="&amp;'Work DB'!C538,'Transport-DB'!F:F,"="&amp;'Work DB'!$Q$4)</f>
        <v>0</v>
      </c>
      <c r="R538" s="189">
        <f>SUMIFS('Transport-DB'!Q:Q,'Transport-DB'!C:C,"="&amp;'Work DB'!C538,'Transport-DB'!F:F,"="&amp;'Work DB'!$R$4)</f>
        <v>0</v>
      </c>
      <c r="S538" s="190">
        <f t="shared" si="73"/>
        <v>0</v>
      </c>
      <c r="T538" s="191">
        <f t="shared" si="72"/>
        <v>0</v>
      </c>
      <c r="U538" s="191"/>
      <c r="V538" s="191"/>
      <c r="W538" s="191"/>
      <c r="X538" s="191"/>
      <c r="Y538" s="189"/>
      <c r="Z538" s="283"/>
      <c r="AA538" s="190">
        <f>SUMIFS('Transport-DB'!S:S,'Transport-DB'!C:C,"="&amp;'Work DB'!C538,'Transport-DB'!F:F,"="&amp;'Work DB'!$AA$4)</f>
        <v>0</v>
      </c>
      <c r="AB538" s="191">
        <f>SUMIFS('Transport-DB'!S:S,'Transport-DB'!C:C,"="&amp;'Work DB'!C538,'Transport-DB'!F:F,"="&amp;'Work DB'!$AB$4)</f>
        <v>0</v>
      </c>
      <c r="AC538" s="191">
        <f>SUMIFS('Transport-DB'!S:S,'Transport-DB'!C:C,"="&amp;'Work DB'!C538,'Transport-DB'!F:F,"="&amp;'Work DB'!$AC$4)</f>
        <v>0</v>
      </c>
      <c r="AD538" s="188">
        <f>SUMIFS('Transport-DB'!S:S,'Transport-DB'!C:C,"="&amp;'Work DB'!C538,'Transport-DB'!F:F,"="&amp;'Work DB'!$AD$4)</f>
        <v>0</v>
      </c>
      <c r="AE538" s="188">
        <f>SUMIFS('Transport-DB'!S:S,'Transport-DB'!C:C,"="&amp;'Work DB'!C538,'Transport-DB'!F:F,"="&amp;'Work DB'!$AE$4)</f>
        <v>0</v>
      </c>
      <c r="AF538" s="188">
        <f>SUMIFS('Transport-DB'!S:S,'Transport-DB'!C:C,"="&amp;'Work DB'!C538,'Transport-DB'!F:F,"="&amp;'Work DB'!$AF$4)</f>
        <v>0</v>
      </c>
      <c r="AG538" s="189"/>
      <c r="AH538" s="230">
        <f>SUMIFS('Transport-DB'!T:T,'Transport-DB'!C:C,"="&amp;'Work DB'!C538)</f>
        <v>0</v>
      </c>
      <c r="AI538" s="32"/>
      <c r="AJ538" s="29"/>
      <c r="AK538" s="30">
        <f>SUMIFS(Civil_DB[بتن],Civil_DB[تاریخ],"="&amp;'Work DB'!C538)</f>
        <v>0</v>
      </c>
      <c r="AL538" s="28"/>
      <c r="AM538" s="29"/>
      <c r="AN538" s="31"/>
      <c r="AO538" s="28"/>
      <c r="AP538" s="29"/>
      <c r="AQ538" s="29"/>
      <c r="AR538" s="30"/>
      <c r="AS538" s="28"/>
      <c r="AT538" s="29"/>
      <c r="AU538" s="30"/>
      <c r="AV538" s="206"/>
      <c r="AW538" s="29"/>
      <c r="AX538" s="29"/>
      <c r="AY538" s="29"/>
      <c r="AZ538" s="29"/>
      <c r="BA538" s="29"/>
      <c r="BB538" s="29"/>
      <c r="BC538" s="30"/>
      <c r="BD538" s="283"/>
      <c r="BE538" s="283"/>
      <c r="BF538" s="283"/>
      <c r="BG538" s="283"/>
      <c r="BH538" s="32"/>
      <c r="BI538" s="56"/>
      <c r="BJ538" s="509"/>
    </row>
    <row r="539" spans="2:62" s="15" customFormat="1" ht="21" x14ac:dyDescent="0.25">
      <c r="B539" s="47"/>
      <c r="C539" s="20">
        <f t="shared" si="74"/>
        <v>45904</v>
      </c>
      <c r="D539" s="190">
        <f>SUMIFS('Transport-DB'!R:R,'Transport-DB'!C:C,"="&amp;'Work DB'!C539,'Transport-DB'!F:F,"="&amp;'Work DB'!$D$4)</f>
        <v>0</v>
      </c>
      <c r="E539" s="191">
        <f>SUMIFS('Transport-DB'!R:R,'Transport-DB'!C:C,"="&amp;'Work DB'!C539,'Transport-DB'!F:F,"="&amp;'Work DB'!$E$4)</f>
        <v>0</v>
      </c>
      <c r="F539" s="191">
        <f>SUMIFS('Transport-DB'!R:R,'Transport-DB'!C:C,"="&amp;'Work DB'!C539,'Transport-DB'!F:F,"="&amp;'Work DB'!$F$4)</f>
        <v>0</v>
      </c>
      <c r="G539" s="191">
        <f>SUMIFS('Transport-DB'!R:R,'Transport-DB'!C:C,"="&amp;'Work DB'!C539,'Transport-DB'!F:F,"="&amp;'Work DB'!$G$4)</f>
        <v>0</v>
      </c>
      <c r="H539" s="188">
        <f>SUMIFS('Transport-DB'!R:R,'Transport-DB'!C:C,"="&amp;'Work DB'!C539,'Transport-DB'!F:F,"="&amp;'Work DB'!$H$4)</f>
        <v>0</v>
      </c>
      <c r="I539" s="191">
        <f>SUMIFS('Transport-DB'!R:R,'Transport-DB'!C:C,"="&amp;'Work DB'!C539,'Transport-DB'!F:F,"="&amp;'Work DB'!$I$4)</f>
        <v>0</v>
      </c>
      <c r="J539" s="483">
        <f>SUMIFS('Transport-DB'!R:R,'Transport-DB'!C:C,"="&amp;'Work DB'!C539,'Transport-DB'!F:F,"="&amp;'Work DB'!$J$4)</f>
        <v>0</v>
      </c>
      <c r="K539" s="190">
        <f>SUMIFS('Transport-DB'!Q:Q,'Transport-DB'!C:C,"="&amp;'Work DB'!C539,'Transport-DB'!F:F,"="&amp;'Work DB'!$K$4)</f>
        <v>0</v>
      </c>
      <c r="L539" s="191">
        <f>SUMIFS('Transport-DB'!Q:Q,'Transport-DB'!C:C,"="&amp;'Work DB'!C539,'Transport-DB'!F:F,"="&amp;'Work DB'!$L$4)</f>
        <v>0</v>
      </c>
      <c r="M539" s="191">
        <f>SUMIFS('Transport-DB'!Q:Q,'Transport-DB'!C:C,"="&amp;'Work DB'!C539,'Transport-DB'!F:F,"="&amp;'Work DB'!$M$4)</f>
        <v>0</v>
      </c>
      <c r="N539" s="191">
        <f>SUMIFS('Transport-DB'!Q:Q,'Transport-DB'!C:C,"="&amp;'Work DB'!C539,'Transport-DB'!F:F,"="&amp;'Work DB'!$N$4)</f>
        <v>0</v>
      </c>
      <c r="O539" s="191">
        <f>SUMIFS('Transport-DB'!Q:Q,'Transport-DB'!C:C,"="&amp;'Work DB'!C539,'Transport-DB'!F:F,"="&amp;'Work DB'!$O$4)</f>
        <v>0</v>
      </c>
      <c r="P539" s="191">
        <f>SUMIFS('Transport-DB'!Q:Q,'Transport-DB'!C:C,"="&amp;'Work DB'!C539,'Transport-DB'!F:F,"="&amp;'Work DB'!$P$4)</f>
        <v>0</v>
      </c>
      <c r="Q539" s="188">
        <f>SUMIFS('Transport-DB'!Q:Q,'Transport-DB'!C:C,"="&amp;'Work DB'!C539,'Transport-DB'!F:F,"="&amp;'Work DB'!$Q$4)</f>
        <v>0</v>
      </c>
      <c r="R539" s="189">
        <f>SUMIFS('Transport-DB'!Q:Q,'Transport-DB'!C:C,"="&amp;'Work DB'!C539,'Transport-DB'!F:F,"="&amp;'Work DB'!$R$4)</f>
        <v>0</v>
      </c>
      <c r="S539" s="190">
        <f t="shared" si="73"/>
        <v>0</v>
      </c>
      <c r="T539" s="191">
        <f t="shared" si="72"/>
        <v>0</v>
      </c>
      <c r="U539" s="191"/>
      <c r="V539" s="191"/>
      <c r="W539" s="191"/>
      <c r="X539" s="191"/>
      <c r="Y539" s="189"/>
      <c r="Z539" s="283"/>
      <c r="AA539" s="190">
        <f>SUMIFS('Transport-DB'!S:S,'Transport-DB'!C:C,"="&amp;'Work DB'!C539,'Transport-DB'!F:F,"="&amp;'Work DB'!$AA$4)</f>
        <v>0</v>
      </c>
      <c r="AB539" s="191">
        <f>SUMIFS('Transport-DB'!S:S,'Transport-DB'!C:C,"="&amp;'Work DB'!C539,'Transport-DB'!F:F,"="&amp;'Work DB'!$AB$4)</f>
        <v>0</v>
      </c>
      <c r="AC539" s="191">
        <f>SUMIFS('Transport-DB'!S:S,'Transport-DB'!C:C,"="&amp;'Work DB'!C539,'Transport-DB'!F:F,"="&amp;'Work DB'!$AC$4)</f>
        <v>0</v>
      </c>
      <c r="AD539" s="188">
        <f>SUMIFS('Transport-DB'!S:S,'Transport-DB'!C:C,"="&amp;'Work DB'!C539,'Transport-DB'!F:F,"="&amp;'Work DB'!$AD$4)</f>
        <v>0</v>
      </c>
      <c r="AE539" s="188">
        <f>SUMIFS('Transport-DB'!S:S,'Transport-DB'!C:C,"="&amp;'Work DB'!C539,'Transport-DB'!F:F,"="&amp;'Work DB'!$AE$4)</f>
        <v>0</v>
      </c>
      <c r="AF539" s="188">
        <f>SUMIFS('Transport-DB'!S:S,'Transport-DB'!C:C,"="&amp;'Work DB'!C539,'Transport-DB'!F:F,"="&amp;'Work DB'!$AF$4)</f>
        <v>0</v>
      </c>
      <c r="AG539" s="189"/>
      <c r="AH539" s="230">
        <f>SUMIFS('Transport-DB'!T:T,'Transport-DB'!C:C,"="&amp;'Work DB'!C539)</f>
        <v>0</v>
      </c>
      <c r="AI539" s="32"/>
      <c r="AJ539" s="29"/>
      <c r="AK539" s="30">
        <f>SUMIFS(Civil_DB[بتن],Civil_DB[تاریخ],"="&amp;'Work DB'!C539)</f>
        <v>0</v>
      </c>
      <c r="AL539" s="28"/>
      <c r="AM539" s="29"/>
      <c r="AN539" s="31"/>
      <c r="AO539" s="28"/>
      <c r="AP539" s="29"/>
      <c r="AQ539" s="29"/>
      <c r="AR539" s="30"/>
      <c r="AS539" s="28"/>
      <c r="AT539" s="29"/>
      <c r="AU539" s="30"/>
      <c r="AV539" s="206"/>
      <c r="AW539" s="29"/>
      <c r="AX539" s="29"/>
      <c r="AY539" s="29"/>
      <c r="AZ539" s="29"/>
      <c r="BA539" s="29"/>
      <c r="BB539" s="29"/>
      <c r="BC539" s="30"/>
      <c r="BD539" s="283"/>
      <c r="BE539" s="283"/>
      <c r="BF539" s="283"/>
      <c r="BG539" s="283"/>
      <c r="BH539" s="32"/>
      <c r="BI539" s="56"/>
      <c r="BJ539" s="509"/>
    </row>
    <row r="540" spans="2:62" s="15" customFormat="1" ht="21" x14ac:dyDescent="0.25">
      <c r="B540" s="47"/>
      <c r="C540" s="20">
        <f t="shared" si="74"/>
        <v>45905</v>
      </c>
      <c r="D540" s="190">
        <f>SUMIFS('Transport-DB'!R:R,'Transport-DB'!C:C,"="&amp;'Work DB'!C540,'Transport-DB'!F:F,"="&amp;'Work DB'!$D$4)</f>
        <v>0</v>
      </c>
      <c r="E540" s="191">
        <f>SUMIFS('Transport-DB'!R:R,'Transport-DB'!C:C,"="&amp;'Work DB'!C540,'Transport-DB'!F:F,"="&amp;'Work DB'!$E$4)</f>
        <v>0</v>
      </c>
      <c r="F540" s="191">
        <f>SUMIFS('Transport-DB'!R:R,'Transport-DB'!C:C,"="&amp;'Work DB'!C540,'Transport-DB'!F:F,"="&amp;'Work DB'!$F$4)</f>
        <v>0</v>
      </c>
      <c r="G540" s="191">
        <f>SUMIFS('Transport-DB'!R:R,'Transport-DB'!C:C,"="&amp;'Work DB'!C540,'Transport-DB'!F:F,"="&amp;'Work DB'!$G$4)</f>
        <v>0</v>
      </c>
      <c r="H540" s="188">
        <f>SUMIFS('Transport-DB'!R:R,'Transport-DB'!C:C,"="&amp;'Work DB'!C540,'Transport-DB'!F:F,"="&amp;'Work DB'!$H$4)</f>
        <v>0</v>
      </c>
      <c r="I540" s="191">
        <f>SUMIFS('Transport-DB'!R:R,'Transport-DB'!C:C,"="&amp;'Work DB'!C540,'Transport-DB'!F:F,"="&amp;'Work DB'!$I$4)</f>
        <v>0</v>
      </c>
      <c r="J540" s="483">
        <f>SUMIFS('Transport-DB'!R:R,'Transport-DB'!C:C,"="&amp;'Work DB'!C540,'Transport-DB'!F:F,"="&amp;'Work DB'!$J$4)</f>
        <v>0</v>
      </c>
      <c r="K540" s="190">
        <f>SUMIFS('Transport-DB'!Q:Q,'Transport-DB'!C:C,"="&amp;'Work DB'!C540,'Transport-DB'!F:F,"="&amp;'Work DB'!$K$4)</f>
        <v>0</v>
      </c>
      <c r="L540" s="191">
        <f>SUMIFS('Transport-DB'!Q:Q,'Transport-DB'!C:C,"="&amp;'Work DB'!C540,'Transport-DB'!F:F,"="&amp;'Work DB'!$L$4)</f>
        <v>0</v>
      </c>
      <c r="M540" s="191">
        <f>SUMIFS('Transport-DB'!Q:Q,'Transport-DB'!C:C,"="&amp;'Work DB'!C540,'Transport-DB'!F:F,"="&amp;'Work DB'!$M$4)</f>
        <v>0</v>
      </c>
      <c r="N540" s="191">
        <f>SUMIFS('Transport-DB'!Q:Q,'Transport-DB'!C:C,"="&amp;'Work DB'!C540,'Transport-DB'!F:F,"="&amp;'Work DB'!$N$4)</f>
        <v>0</v>
      </c>
      <c r="O540" s="191">
        <f>SUMIFS('Transport-DB'!Q:Q,'Transport-DB'!C:C,"="&amp;'Work DB'!C540,'Transport-DB'!F:F,"="&amp;'Work DB'!$O$4)</f>
        <v>0</v>
      </c>
      <c r="P540" s="191">
        <f>SUMIFS('Transport-DB'!Q:Q,'Transport-DB'!C:C,"="&amp;'Work DB'!C540,'Transport-DB'!F:F,"="&amp;'Work DB'!$P$4)</f>
        <v>0</v>
      </c>
      <c r="Q540" s="188">
        <f>SUMIFS('Transport-DB'!Q:Q,'Transport-DB'!C:C,"="&amp;'Work DB'!C540,'Transport-DB'!F:F,"="&amp;'Work DB'!$Q$4)</f>
        <v>0</v>
      </c>
      <c r="R540" s="189">
        <f>SUMIFS('Transport-DB'!Q:Q,'Transport-DB'!C:C,"="&amp;'Work DB'!C540,'Transport-DB'!F:F,"="&amp;'Work DB'!$R$4)</f>
        <v>0</v>
      </c>
      <c r="S540" s="190">
        <f t="shared" si="73"/>
        <v>0</v>
      </c>
      <c r="T540" s="191">
        <f t="shared" si="72"/>
        <v>0</v>
      </c>
      <c r="U540" s="191"/>
      <c r="V540" s="191"/>
      <c r="W540" s="191"/>
      <c r="X540" s="191"/>
      <c r="Y540" s="189"/>
      <c r="Z540" s="283"/>
      <c r="AA540" s="190">
        <f>SUMIFS('Transport-DB'!S:S,'Transport-DB'!C:C,"="&amp;'Work DB'!C540,'Transport-DB'!F:F,"="&amp;'Work DB'!$AA$4)</f>
        <v>0</v>
      </c>
      <c r="AB540" s="191">
        <f>SUMIFS('Transport-DB'!S:S,'Transport-DB'!C:C,"="&amp;'Work DB'!C540,'Transport-DB'!F:F,"="&amp;'Work DB'!$AB$4)</f>
        <v>0</v>
      </c>
      <c r="AC540" s="191">
        <f>SUMIFS('Transport-DB'!S:S,'Transport-DB'!C:C,"="&amp;'Work DB'!C540,'Transport-DB'!F:F,"="&amp;'Work DB'!$AC$4)</f>
        <v>0</v>
      </c>
      <c r="AD540" s="188">
        <f>SUMIFS('Transport-DB'!S:S,'Transport-DB'!C:C,"="&amp;'Work DB'!C540,'Transport-DB'!F:F,"="&amp;'Work DB'!$AD$4)</f>
        <v>0</v>
      </c>
      <c r="AE540" s="188">
        <f>SUMIFS('Transport-DB'!S:S,'Transport-DB'!C:C,"="&amp;'Work DB'!C540,'Transport-DB'!F:F,"="&amp;'Work DB'!$AE$4)</f>
        <v>0</v>
      </c>
      <c r="AF540" s="188">
        <f>SUMIFS('Transport-DB'!S:S,'Transport-DB'!C:C,"="&amp;'Work DB'!C540,'Transport-DB'!F:F,"="&amp;'Work DB'!$AF$4)</f>
        <v>0</v>
      </c>
      <c r="AG540" s="189"/>
      <c r="AH540" s="230">
        <f>SUMIFS('Transport-DB'!T:T,'Transport-DB'!C:C,"="&amp;'Work DB'!C540)</f>
        <v>0</v>
      </c>
      <c r="AI540" s="32"/>
      <c r="AJ540" s="29"/>
      <c r="AK540" s="30">
        <f>SUMIFS(Civil_DB[بتن],Civil_DB[تاریخ],"="&amp;'Work DB'!C540)</f>
        <v>0</v>
      </c>
      <c r="AL540" s="28"/>
      <c r="AM540" s="29"/>
      <c r="AN540" s="31"/>
      <c r="AO540" s="28"/>
      <c r="AP540" s="29"/>
      <c r="AQ540" s="29"/>
      <c r="AR540" s="30"/>
      <c r="AS540" s="28"/>
      <c r="AT540" s="29"/>
      <c r="AU540" s="30"/>
      <c r="AV540" s="206"/>
      <c r="AW540" s="29"/>
      <c r="AX540" s="29"/>
      <c r="AY540" s="29"/>
      <c r="AZ540" s="29"/>
      <c r="BA540" s="29"/>
      <c r="BB540" s="29"/>
      <c r="BC540" s="30"/>
      <c r="BD540" s="283"/>
      <c r="BE540" s="283"/>
      <c r="BF540" s="283"/>
      <c r="BG540" s="283"/>
      <c r="BH540" s="32"/>
      <c r="BI540" s="56"/>
      <c r="BJ540" s="509"/>
    </row>
    <row r="541" spans="2:62" s="15" customFormat="1" ht="21" x14ac:dyDescent="0.25">
      <c r="B541" s="47"/>
      <c r="C541" s="20">
        <f t="shared" si="74"/>
        <v>45906</v>
      </c>
      <c r="D541" s="190">
        <f>SUMIFS('Transport-DB'!R:R,'Transport-DB'!C:C,"="&amp;'Work DB'!C541,'Transport-DB'!F:F,"="&amp;'Work DB'!$D$4)</f>
        <v>0</v>
      </c>
      <c r="E541" s="191">
        <f>SUMIFS('Transport-DB'!R:R,'Transport-DB'!C:C,"="&amp;'Work DB'!C541,'Transport-DB'!F:F,"="&amp;'Work DB'!$E$4)</f>
        <v>0</v>
      </c>
      <c r="F541" s="191">
        <f>SUMIFS('Transport-DB'!R:R,'Transport-DB'!C:C,"="&amp;'Work DB'!C541,'Transport-DB'!F:F,"="&amp;'Work DB'!$F$4)</f>
        <v>0</v>
      </c>
      <c r="G541" s="191">
        <f>SUMIFS('Transport-DB'!R:R,'Transport-DB'!C:C,"="&amp;'Work DB'!C541,'Transport-DB'!F:F,"="&amp;'Work DB'!$G$4)</f>
        <v>0</v>
      </c>
      <c r="H541" s="188">
        <f>SUMIFS('Transport-DB'!R:R,'Transport-DB'!C:C,"="&amp;'Work DB'!C541,'Transport-DB'!F:F,"="&amp;'Work DB'!$H$4)</f>
        <v>0</v>
      </c>
      <c r="I541" s="191">
        <f>SUMIFS('Transport-DB'!R:R,'Transport-DB'!C:C,"="&amp;'Work DB'!C541,'Transport-DB'!F:F,"="&amp;'Work DB'!$I$4)</f>
        <v>0</v>
      </c>
      <c r="J541" s="483">
        <f>SUMIFS('Transport-DB'!R:R,'Transport-DB'!C:C,"="&amp;'Work DB'!C541,'Transport-DB'!F:F,"="&amp;'Work DB'!$J$4)</f>
        <v>0</v>
      </c>
      <c r="K541" s="190">
        <f>SUMIFS('Transport-DB'!Q:Q,'Transport-DB'!C:C,"="&amp;'Work DB'!C541,'Transport-DB'!F:F,"="&amp;'Work DB'!$K$4)</f>
        <v>0</v>
      </c>
      <c r="L541" s="191">
        <f>SUMIFS('Transport-DB'!Q:Q,'Transport-DB'!C:C,"="&amp;'Work DB'!C541,'Transport-DB'!F:F,"="&amp;'Work DB'!$L$4)</f>
        <v>0</v>
      </c>
      <c r="M541" s="191">
        <f>SUMIFS('Transport-DB'!Q:Q,'Transport-DB'!C:C,"="&amp;'Work DB'!C541,'Transport-DB'!F:F,"="&amp;'Work DB'!$M$4)</f>
        <v>0</v>
      </c>
      <c r="N541" s="191">
        <f>SUMIFS('Transport-DB'!Q:Q,'Transport-DB'!C:C,"="&amp;'Work DB'!C541,'Transport-DB'!F:F,"="&amp;'Work DB'!$N$4)</f>
        <v>0</v>
      </c>
      <c r="O541" s="191">
        <f>SUMIFS('Transport-DB'!Q:Q,'Transport-DB'!C:C,"="&amp;'Work DB'!C541,'Transport-DB'!F:F,"="&amp;'Work DB'!$O$4)</f>
        <v>0</v>
      </c>
      <c r="P541" s="191">
        <f>SUMIFS('Transport-DB'!Q:Q,'Transport-DB'!C:C,"="&amp;'Work DB'!C541,'Transport-DB'!F:F,"="&amp;'Work DB'!$P$4)</f>
        <v>0</v>
      </c>
      <c r="Q541" s="188">
        <f>SUMIFS('Transport-DB'!Q:Q,'Transport-DB'!C:C,"="&amp;'Work DB'!C541,'Transport-DB'!F:F,"="&amp;'Work DB'!$Q$4)</f>
        <v>0</v>
      </c>
      <c r="R541" s="189">
        <f>SUMIFS('Transport-DB'!Q:Q,'Transport-DB'!C:C,"="&amp;'Work DB'!C541,'Transport-DB'!F:F,"="&amp;'Work DB'!$R$4)</f>
        <v>0</v>
      </c>
      <c r="S541" s="190">
        <f t="shared" si="73"/>
        <v>0</v>
      </c>
      <c r="T541" s="191">
        <f t="shared" si="72"/>
        <v>0</v>
      </c>
      <c r="U541" s="191"/>
      <c r="V541" s="191"/>
      <c r="W541" s="191"/>
      <c r="X541" s="191"/>
      <c r="Y541" s="189"/>
      <c r="Z541" s="283"/>
      <c r="AA541" s="190">
        <f>SUMIFS('Transport-DB'!S:S,'Transport-DB'!C:C,"="&amp;'Work DB'!C541,'Transport-DB'!F:F,"="&amp;'Work DB'!$AA$4)</f>
        <v>0</v>
      </c>
      <c r="AB541" s="191">
        <f>SUMIFS('Transport-DB'!S:S,'Transport-DB'!C:C,"="&amp;'Work DB'!C541,'Transport-DB'!F:F,"="&amp;'Work DB'!$AB$4)</f>
        <v>0</v>
      </c>
      <c r="AC541" s="191">
        <f>SUMIFS('Transport-DB'!S:S,'Transport-DB'!C:C,"="&amp;'Work DB'!C541,'Transport-DB'!F:F,"="&amp;'Work DB'!$AC$4)</f>
        <v>0</v>
      </c>
      <c r="AD541" s="188">
        <f>SUMIFS('Transport-DB'!S:S,'Transport-DB'!C:C,"="&amp;'Work DB'!C541,'Transport-DB'!F:F,"="&amp;'Work DB'!$AD$4)</f>
        <v>0</v>
      </c>
      <c r="AE541" s="188">
        <f>SUMIFS('Transport-DB'!S:S,'Transport-DB'!C:C,"="&amp;'Work DB'!C541,'Transport-DB'!F:F,"="&amp;'Work DB'!$AE$4)</f>
        <v>0</v>
      </c>
      <c r="AF541" s="188">
        <f>SUMIFS('Transport-DB'!S:S,'Transport-DB'!C:C,"="&amp;'Work DB'!C541,'Transport-DB'!F:F,"="&amp;'Work DB'!$AF$4)</f>
        <v>0</v>
      </c>
      <c r="AG541" s="189"/>
      <c r="AH541" s="230">
        <f>SUMIFS('Transport-DB'!T:T,'Transport-DB'!C:C,"="&amp;'Work DB'!C541)</f>
        <v>0</v>
      </c>
      <c r="AI541" s="32"/>
      <c r="AJ541" s="29"/>
      <c r="AK541" s="30">
        <f>SUMIFS(Civil_DB[بتن],Civil_DB[تاریخ],"="&amp;'Work DB'!C541)</f>
        <v>0</v>
      </c>
      <c r="AL541" s="28"/>
      <c r="AM541" s="29"/>
      <c r="AN541" s="31"/>
      <c r="AO541" s="28"/>
      <c r="AP541" s="29"/>
      <c r="AQ541" s="29"/>
      <c r="AR541" s="30"/>
      <c r="AS541" s="28"/>
      <c r="AT541" s="29"/>
      <c r="AU541" s="30"/>
      <c r="AV541" s="206"/>
      <c r="AW541" s="29"/>
      <c r="AX541" s="29"/>
      <c r="AY541" s="29"/>
      <c r="AZ541" s="29"/>
      <c r="BA541" s="29"/>
      <c r="BB541" s="29"/>
      <c r="BC541" s="30"/>
      <c r="BD541" s="283"/>
      <c r="BE541" s="283"/>
      <c r="BF541" s="283"/>
      <c r="BG541" s="283"/>
      <c r="BH541" s="32"/>
      <c r="BI541" s="56"/>
      <c r="BJ541" s="509"/>
    </row>
    <row r="542" spans="2:62" s="15" customFormat="1" ht="21" x14ac:dyDescent="0.25">
      <c r="B542" s="47"/>
      <c r="C542" s="20">
        <f t="shared" si="74"/>
        <v>45907</v>
      </c>
      <c r="D542" s="190">
        <f>SUMIFS('Transport-DB'!R:R,'Transport-DB'!C:C,"="&amp;'Work DB'!C542,'Transport-DB'!F:F,"="&amp;'Work DB'!$D$4)</f>
        <v>0</v>
      </c>
      <c r="E542" s="191">
        <f>SUMIFS('Transport-DB'!R:R,'Transport-DB'!C:C,"="&amp;'Work DB'!C542,'Transport-DB'!F:F,"="&amp;'Work DB'!$E$4)</f>
        <v>0</v>
      </c>
      <c r="F542" s="191">
        <f>SUMIFS('Transport-DB'!R:R,'Transport-DB'!C:C,"="&amp;'Work DB'!C542,'Transport-DB'!F:F,"="&amp;'Work DB'!$F$4)</f>
        <v>0</v>
      </c>
      <c r="G542" s="191">
        <f>SUMIFS('Transport-DB'!R:R,'Transport-DB'!C:C,"="&amp;'Work DB'!C542,'Transport-DB'!F:F,"="&amp;'Work DB'!$G$4)</f>
        <v>0</v>
      </c>
      <c r="H542" s="188">
        <f>SUMIFS('Transport-DB'!R:R,'Transport-DB'!C:C,"="&amp;'Work DB'!C542,'Transport-DB'!F:F,"="&amp;'Work DB'!$H$4)</f>
        <v>0</v>
      </c>
      <c r="I542" s="191">
        <f>SUMIFS('Transport-DB'!R:R,'Transport-DB'!C:C,"="&amp;'Work DB'!C542,'Transport-DB'!F:F,"="&amp;'Work DB'!$I$4)</f>
        <v>0</v>
      </c>
      <c r="J542" s="483">
        <f>SUMIFS('Transport-DB'!R:R,'Transport-DB'!C:C,"="&amp;'Work DB'!C542,'Transport-DB'!F:F,"="&amp;'Work DB'!$J$4)</f>
        <v>0</v>
      </c>
      <c r="K542" s="190">
        <f>SUMIFS('Transport-DB'!Q:Q,'Transport-DB'!C:C,"="&amp;'Work DB'!C542,'Transport-DB'!F:F,"="&amp;'Work DB'!$K$4)</f>
        <v>0</v>
      </c>
      <c r="L542" s="191">
        <f>SUMIFS('Transport-DB'!Q:Q,'Transport-DB'!C:C,"="&amp;'Work DB'!C542,'Transport-DB'!F:F,"="&amp;'Work DB'!$L$4)</f>
        <v>0</v>
      </c>
      <c r="M542" s="191">
        <f>SUMIFS('Transport-DB'!Q:Q,'Transport-DB'!C:C,"="&amp;'Work DB'!C542,'Transport-DB'!F:F,"="&amp;'Work DB'!$M$4)</f>
        <v>0</v>
      </c>
      <c r="N542" s="191">
        <f>SUMIFS('Transport-DB'!Q:Q,'Transport-DB'!C:C,"="&amp;'Work DB'!C542,'Transport-DB'!F:F,"="&amp;'Work DB'!$N$4)</f>
        <v>0</v>
      </c>
      <c r="O542" s="191">
        <f>SUMIFS('Transport-DB'!Q:Q,'Transport-DB'!C:C,"="&amp;'Work DB'!C542,'Transport-DB'!F:F,"="&amp;'Work DB'!$O$4)</f>
        <v>0</v>
      </c>
      <c r="P542" s="191">
        <f>SUMIFS('Transport-DB'!Q:Q,'Transport-DB'!C:C,"="&amp;'Work DB'!C542,'Transport-DB'!F:F,"="&amp;'Work DB'!$P$4)</f>
        <v>0</v>
      </c>
      <c r="Q542" s="188">
        <f>SUMIFS('Transport-DB'!Q:Q,'Transport-DB'!C:C,"="&amp;'Work DB'!C542,'Transport-DB'!F:F,"="&amp;'Work DB'!$Q$4)</f>
        <v>0</v>
      </c>
      <c r="R542" s="189">
        <f>SUMIFS('Transport-DB'!Q:Q,'Transport-DB'!C:C,"="&amp;'Work DB'!C542,'Transport-DB'!F:F,"="&amp;'Work DB'!$R$4)</f>
        <v>0</v>
      </c>
      <c r="S542" s="190">
        <f t="shared" si="73"/>
        <v>0</v>
      </c>
      <c r="T542" s="191">
        <f t="shared" si="72"/>
        <v>0</v>
      </c>
      <c r="U542" s="191"/>
      <c r="V542" s="191"/>
      <c r="W542" s="191"/>
      <c r="X542" s="191"/>
      <c r="Y542" s="189"/>
      <c r="Z542" s="283"/>
      <c r="AA542" s="190">
        <f>SUMIFS('Transport-DB'!S:S,'Transport-DB'!C:C,"="&amp;'Work DB'!C542,'Transport-DB'!F:F,"="&amp;'Work DB'!$AA$4)</f>
        <v>0</v>
      </c>
      <c r="AB542" s="191">
        <f>SUMIFS('Transport-DB'!S:S,'Transport-DB'!C:C,"="&amp;'Work DB'!C542,'Transport-DB'!F:F,"="&amp;'Work DB'!$AB$4)</f>
        <v>0</v>
      </c>
      <c r="AC542" s="191">
        <f>SUMIFS('Transport-DB'!S:S,'Transport-DB'!C:C,"="&amp;'Work DB'!C542,'Transport-DB'!F:F,"="&amp;'Work DB'!$AC$4)</f>
        <v>0</v>
      </c>
      <c r="AD542" s="188">
        <f>SUMIFS('Transport-DB'!S:S,'Transport-DB'!C:C,"="&amp;'Work DB'!C542,'Transport-DB'!F:F,"="&amp;'Work DB'!$AD$4)</f>
        <v>0</v>
      </c>
      <c r="AE542" s="188">
        <f>SUMIFS('Transport-DB'!S:S,'Transport-DB'!C:C,"="&amp;'Work DB'!C542,'Transport-DB'!F:F,"="&amp;'Work DB'!$AE$4)</f>
        <v>0</v>
      </c>
      <c r="AF542" s="188">
        <f>SUMIFS('Transport-DB'!S:S,'Transport-DB'!C:C,"="&amp;'Work DB'!C542,'Transport-DB'!F:F,"="&amp;'Work DB'!$AF$4)</f>
        <v>0</v>
      </c>
      <c r="AG542" s="189"/>
      <c r="AH542" s="230">
        <f>SUMIFS('Transport-DB'!T:T,'Transport-DB'!C:C,"="&amp;'Work DB'!C542)</f>
        <v>0</v>
      </c>
      <c r="AI542" s="32"/>
      <c r="AJ542" s="29"/>
      <c r="AK542" s="30">
        <f>SUMIFS(Civil_DB[بتن],Civil_DB[تاریخ],"="&amp;'Work DB'!C542)</f>
        <v>0</v>
      </c>
      <c r="AL542" s="28"/>
      <c r="AM542" s="29"/>
      <c r="AN542" s="31"/>
      <c r="AO542" s="28"/>
      <c r="AP542" s="29"/>
      <c r="AQ542" s="29"/>
      <c r="AR542" s="30"/>
      <c r="AS542" s="28"/>
      <c r="AT542" s="29"/>
      <c r="AU542" s="30"/>
      <c r="AV542" s="206"/>
      <c r="AW542" s="29"/>
      <c r="AX542" s="29"/>
      <c r="AY542" s="29"/>
      <c r="AZ542" s="29"/>
      <c r="BA542" s="29"/>
      <c r="BB542" s="29"/>
      <c r="BC542" s="30"/>
      <c r="BD542" s="283"/>
      <c r="BE542" s="283"/>
      <c r="BF542" s="283"/>
      <c r="BG542" s="283"/>
      <c r="BH542" s="32"/>
      <c r="BI542" s="56"/>
      <c r="BJ542" s="509"/>
    </row>
    <row r="543" spans="2:62" s="15" customFormat="1" ht="21" x14ac:dyDescent="0.25">
      <c r="B543" s="47"/>
      <c r="C543" s="20">
        <f t="shared" si="74"/>
        <v>45908</v>
      </c>
      <c r="D543" s="190">
        <f>SUMIFS('Transport-DB'!R:R,'Transport-DB'!C:C,"="&amp;'Work DB'!C543,'Transport-DB'!F:F,"="&amp;'Work DB'!$D$4)</f>
        <v>0</v>
      </c>
      <c r="E543" s="191">
        <f>SUMIFS('Transport-DB'!R:R,'Transport-DB'!C:C,"="&amp;'Work DB'!C543,'Transport-DB'!F:F,"="&amp;'Work DB'!$E$4)</f>
        <v>0</v>
      </c>
      <c r="F543" s="191">
        <f>SUMIFS('Transport-DB'!R:R,'Transport-DB'!C:C,"="&amp;'Work DB'!C543,'Transport-DB'!F:F,"="&amp;'Work DB'!$F$4)</f>
        <v>0</v>
      </c>
      <c r="G543" s="191">
        <f>SUMIFS('Transport-DB'!R:R,'Transport-DB'!C:C,"="&amp;'Work DB'!C543,'Transport-DB'!F:F,"="&amp;'Work DB'!$G$4)</f>
        <v>0</v>
      </c>
      <c r="H543" s="188">
        <f>SUMIFS('Transport-DB'!R:R,'Transport-DB'!C:C,"="&amp;'Work DB'!C543,'Transport-DB'!F:F,"="&amp;'Work DB'!$H$4)</f>
        <v>0</v>
      </c>
      <c r="I543" s="191">
        <f>SUMIFS('Transport-DB'!R:R,'Transport-DB'!C:C,"="&amp;'Work DB'!C543,'Transport-DB'!F:F,"="&amp;'Work DB'!$I$4)</f>
        <v>0</v>
      </c>
      <c r="J543" s="483">
        <f>SUMIFS('Transport-DB'!R:R,'Transport-DB'!C:C,"="&amp;'Work DB'!C543,'Transport-DB'!F:F,"="&amp;'Work DB'!$J$4)</f>
        <v>0</v>
      </c>
      <c r="K543" s="190">
        <f>SUMIFS('Transport-DB'!Q:Q,'Transport-DB'!C:C,"="&amp;'Work DB'!C543,'Transport-DB'!F:F,"="&amp;'Work DB'!$K$4)</f>
        <v>0</v>
      </c>
      <c r="L543" s="191">
        <f>SUMIFS('Transport-DB'!Q:Q,'Transport-DB'!C:C,"="&amp;'Work DB'!C543,'Transport-DB'!F:F,"="&amp;'Work DB'!$L$4)</f>
        <v>0</v>
      </c>
      <c r="M543" s="191">
        <f>SUMIFS('Transport-DB'!Q:Q,'Transport-DB'!C:C,"="&amp;'Work DB'!C543,'Transport-DB'!F:F,"="&amp;'Work DB'!$M$4)</f>
        <v>0</v>
      </c>
      <c r="N543" s="191">
        <f>SUMIFS('Transport-DB'!Q:Q,'Transport-DB'!C:C,"="&amp;'Work DB'!C543,'Transport-DB'!F:F,"="&amp;'Work DB'!$N$4)</f>
        <v>0</v>
      </c>
      <c r="O543" s="191">
        <f>SUMIFS('Transport-DB'!Q:Q,'Transport-DB'!C:C,"="&amp;'Work DB'!C543,'Transport-DB'!F:F,"="&amp;'Work DB'!$O$4)</f>
        <v>0</v>
      </c>
      <c r="P543" s="191">
        <f>SUMIFS('Transport-DB'!Q:Q,'Transport-DB'!C:C,"="&amp;'Work DB'!C543,'Transport-DB'!F:F,"="&amp;'Work DB'!$P$4)</f>
        <v>0</v>
      </c>
      <c r="Q543" s="188">
        <f>SUMIFS('Transport-DB'!Q:Q,'Transport-DB'!C:C,"="&amp;'Work DB'!C543,'Transport-DB'!F:F,"="&amp;'Work DB'!$Q$4)</f>
        <v>0</v>
      </c>
      <c r="R543" s="189">
        <f>SUMIFS('Transport-DB'!Q:Q,'Transport-DB'!C:C,"="&amp;'Work DB'!C543,'Transport-DB'!F:F,"="&amp;'Work DB'!$R$4)</f>
        <v>0</v>
      </c>
      <c r="S543" s="190">
        <f t="shared" si="73"/>
        <v>0</v>
      </c>
      <c r="T543" s="191">
        <f t="shared" si="72"/>
        <v>0</v>
      </c>
      <c r="U543" s="191"/>
      <c r="V543" s="191"/>
      <c r="W543" s="191"/>
      <c r="X543" s="191"/>
      <c r="Y543" s="189"/>
      <c r="Z543" s="283"/>
      <c r="AA543" s="190">
        <f>SUMIFS('Transport-DB'!S:S,'Transport-DB'!C:C,"="&amp;'Work DB'!C543,'Transport-DB'!F:F,"="&amp;'Work DB'!$AA$4)</f>
        <v>0</v>
      </c>
      <c r="AB543" s="191">
        <f>SUMIFS('Transport-DB'!S:S,'Transport-DB'!C:C,"="&amp;'Work DB'!C543,'Transport-DB'!F:F,"="&amp;'Work DB'!$AB$4)</f>
        <v>0</v>
      </c>
      <c r="AC543" s="191">
        <f>SUMIFS('Transport-DB'!S:S,'Transport-DB'!C:C,"="&amp;'Work DB'!C543,'Transport-DB'!F:F,"="&amp;'Work DB'!$AC$4)</f>
        <v>0</v>
      </c>
      <c r="AD543" s="188">
        <f>SUMIFS('Transport-DB'!S:S,'Transport-DB'!C:C,"="&amp;'Work DB'!C543,'Transport-DB'!F:F,"="&amp;'Work DB'!$AD$4)</f>
        <v>0</v>
      </c>
      <c r="AE543" s="188">
        <f>SUMIFS('Transport-DB'!S:S,'Transport-DB'!C:C,"="&amp;'Work DB'!C543,'Transport-DB'!F:F,"="&amp;'Work DB'!$AE$4)</f>
        <v>0</v>
      </c>
      <c r="AF543" s="188">
        <f>SUMIFS('Transport-DB'!S:S,'Transport-DB'!C:C,"="&amp;'Work DB'!C543,'Transport-DB'!F:F,"="&amp;'Work DB'!$AF$4)</f>
        <v>0</v>
      </c>
      <c r="AG543" s="189"/>
      <c r="AH543" s="230">
        <f>SUMIFS('Transport-DB'!T:T,'Transport-DB'!C:C,"="&amp;'Work DB'!C543)</f>
        <v>0</v>
      </c>
      <c r="AI543" s="32"/>
      <c r="AJ543" s="29"/>
      <c r="AK543" s="30">
        <f>SUMIFS(Civil_DB[بتن],Civil_DB[تاریخ],"="&amp;'Work DB'!C543)</f>
        <v>0</v>
      </c>
      <c r="AL543" s="28"/>
      <c r="AM543" s="29"/>
      <c r="AN543" s="31"/>
      <c r="AO543" s="28"/>
      <c r="AP543" s="29"/>
      <c r="AQ543" s="29"/>
      <c r="AR543" s="30"/>
      <c r="AS543" s="28"/>
      <c r="AT543" s="29"/>
      <c r="AU543" s="30"/>
      <c r="AV543" s="206"/>
      <c r="AW543" s="29"/>
      <c r="AX543" s="29"/>
      <c r="AY543" s="29"/>
      <c r="AZ543" s="29"/>
      <c r="BA543" s="29"/>
      <c r="BB543" s="29"/>
      <c r="BC543" s="30"/>
      <c r="BD543" s="283"/>
      <c r="BE543" s="283"/>
      <c r="BF543" s="283"/>
      <c r="BG543" s="283"/>
      <c r="BH543" s="32"/>
      <c r="BI543" s="56"/>
      <c r="BJ543" s="509"/>
    </row>
    <row r="544" spans="2:62" s="15" customFormat="1" ht="21" x14ac:dyDescent="0.25">
      <c r="B544" s="47"/>
      <c r="C544" s="20">
        <f t="shared" si="74"/>
        <v>45909</v>
      </c>
      <c r="D544" s="190">
        <f>SUMIFS('Transport-DB'!R:R,'Transport-DB'!C:C,"="&amp;'Work DB'!C544,'Transport-DB'!F:F,"="&amp;'Work DB'!$D$4)</f>
        <v>0</v>
      </c>
      <c r="E544" s="191">
        <f>SUMIFS('Transport-DB'!R:R,'Transport-DB'!C:C,"="&amp;'Work DB'!C544,'Transport-DB'!F:F,"="&amp;'Work DB'!$E$4)</f>
        <v>0</v>
      </c>
      <c r="F544" s="191">
        <f>SUMIFS('Transport-DB'!R:R,'Transport-DB'!C:C,"="&amp;'Work DB'!C544,'Transport-DB'!F:F,"="&amp;'Work DB'!$F$4)</f>
        <v>0</v>
      </c>
      <c r="G544" s="191">
        <f>SUMIFS('Transport-DB'!R:R,'Transport-DB'!C:C,"="&amp;'Work DB'!C544,'Transport-DB'!F:F,"="&amp;'Work DB'!$G$4)</f>
        <v>0</v>
      </c>
      <c r="H544" s="188">
        <f>SUMIFS('Transport-DB'!R:R,'Transport-DB'!C:C,"="&amp;'Work DB'!C544,'Transport-DB'!F:F,"="&amp;'Work DB'!$H$4)</f>
        <v>0</v>
      </c>
      <c r="I544" s="191">
        <f>SUMIFS('Transport-DB'!R:R,'Transport-DB'!C:C,"="&amp;'Work DB'!C544,'Transport-DB'!F:F,"="&amp;'Work DB'!$I$4)</f>
        <v>0</v>
      </c>
      <c r="J544" s="483">
        <f>SUMIFS('Transport-DB'!R:R,'Transport-DB'!C:C,"="&amp;'Work DB'!C544,'Transport-DB'!F:F,"="&amp;'Work DB'!$J$4)</f>
        <v>0</v>
      </c>
      <c r="K544" s="190">
        <f>SUMIFS('Transport-DB'!Q:Q,'Transport-DB'!C:C,"="&amp;'Work DB'!C544,'Transport-DB'!F:F,"="&amp;'Work DB'!$K$4)</f>
        <v>0</v>
      </c>
      <c r="L544" s="191">
        <f>SUMIFS('Transport-DB'!Q:Q,'Transport-DB'!C:C,"="&amp;'Work DB'!C544,'Transport-DB'!F:F,"="&amp;'Work DB'!$L$4)</f>
        <v>0</v>
      </c>
      <c r="M544" s="191">
        <f>SUMIFS('Transport-DB'!Q:Q,'Transport-DB'!C:C,"="&amp;'Work DB'!C544,'Transport-DB'!F:F,"="&amp;'Work DB'!$M$4)</f>
        <v>0</v>
      </c>
      <c r="N544" s="191">
        <f>SUMIFS('Transport-DB'!Q:Q,'Transport-DB'!C:C,"="&amp;'Work DB'!C544,'Transport-DB'!F:F,"="&amp;'Work DB'!$N$4)</f>
        <v>0</v>
      </c>
      <c r="O544" s="191">
        <f>SUMIFS('Transport-DB'!Q:Q,'Transport-DB'!C:C,"="&amp;'Work DB'!C544,'Transport-DB'!F:F,"="&amp;'Work DB'!$O$4)</f>
        <v>0</v>
      </c>
      <c r="P544" s="191">
        <f>SUMIFS('Transport-DB'!Q:Q,'Transport-DB'!C:C,"="&amp;'Work DB'!C544,'Transport-DB'!F:F,"="&amp;'Work DB'!$P$4)</f>
        <v>0</v>
      </c>
      <c r="Q544" s="188">
        <f>SUMIFS('Transport-DB'!Q:Q,'Transport-DB'!C:C,"="&amp;'Work DB'!C544,'Transport-DB'!F:F,"="&amp;'Work DB'!$Q$4)</f>
        <v>0</v>
      </c>
      <c r="R544" s="189">
        <f>SUMIFS('Transport-DB'!Q:Q,'Transport-DB'!C:C,"="&amp;'Work DB'!C544,'Transport-DB'!F:F,"="&amp;'Work DB'!$R$4)</f>
        <v>0</v>
      </c>
      <c r="S544" s="190">
        <f t="shared" si="73"/>
        <v>0</v>
      </c>
      <c r="T544" s="191">
        <f t="shared" si="72"/>
        <v>0</v>
      </c>
      <c r="U544" s="191"/>
      <c r="V544" s="191"/>
      <c r="W544" s="191"/>
      <c r="X544" s="191"/>
      <c r="Y544" s="189"/>
      <c r="Z544" s="283"/>
      <c r="AA544" s="190">
        <f>SUMIFS('Transport-DB'!S:S,'Transport-DB'!C:C,"="&amp;'Work DB'!C544,'Transport-DB'!F:F,"="&amp;'Work DB'!$AA$4)</f>
        <v>0</v>
      </c>
      <c r="AB544" s="191">
        <f>SUMIFS('Transport-DB'!S:S,'Transport-DB'!C:C,"="&amp;'Work DB'!C544,'Transport-DB'!F:F,"="&amp;'Work DB'!$AB$4)</f>
        <v>0</v>
      </c>
      <c r="AC544" s="191">
        <f>SUMIFS('Transport-DB'!S:S,'Transport-DB'!C:C,"="&amp;'Work DB'!C544,'Transport-DB'!F:F,"="&amp;'Work DB'!$AC$4)</f>
        <v>0</v>
      </c>
      <c r="AD544" s="188">
        <f>SUMIFS('Transport-DB'!S:S,'Transport-DB'!C:C,"="&amp;'Work DB'!C544,'Transport-DB'!F:F,"="&amp;'Work DB'!$AD$4)</f>
        <v>0</v>
      </c>
      <c r="AE544" s="188">
        <f>SUMIFS('Transport-DB'!S:S,'Transport-DB'!C:C,"="&amp;'Work DB'!C544,'Transport-DB'!F:F,"="&amp;'Work DB'!$AE$4)</f>
        <v>0</v>
      </c>
      <c r="AF544" s="188">
        <f>SUMIFS('Transport-DB'!S:S,'Transport-DB'!C:C,"="&amp;'Work DB'!C544,'Transport-DB'!F:F,"="&amp;'Work DB'!$AF$4)</f>
        <v>0</v>
      </c>
      <c r="AG544" s="189"/>
      <c r="AH544" s="230">
        <f>SUMIFS('Transport-DB'!T:T,'Transport-DB'!C:C,"="&amp;'Work DB'!C544)</f>
        <v>0</v>
      </c>
      <c r="AI544" s="32"/>
      <c r="AJ544" s="29"/>
      <c r="AK544" s="30">
        <f>SUMIFS(Civil_DB[بتن],Civil_DB[تاریخ],"="&amp;'Work DB'!C544)</f>
        <v>0</v>
      </c>
      <c r="AL544" s="28"/>
      <c r="AM544" s="29"/>
      <c r="AN544" s="31"/>
      <c r="AO544" s="28"/>
      <c r="AP544" s="29"/>
      <c r="AQ544" s="29"/>
      <c r="AR544" s="30"/>
      <c r="AS544" s="28"/>
      <c r="AT544" s="29"/>
      <c r="AU544" s="30"/>
      <c r="AV544" s="206"/>
      <c r="AW544" s="29"/>
      <c r="AX544" s="29"/>
      <c r="AY544" s="29"/>
      <c r="AZ544" s="29"/>
      <c r="BA544" s="29"/>
      <c r="BB544" s="29"/>
      <c r="BC544" s="30"/>
      <c r="BD544" s="283"/>
      <c r="BE544" s="283"/>
      <c r="BF544" s="283"/>
      <c r="BG544" s="283"/>
      <c r="BH544" s="32"/>
      <c r="BI544" s="56"/>
      <c r="BJ544" s="509"/>
    </row>
    <row r="545" spans="2:62" s="15" customFormat="1" ht="21" x14ac:dyDescent="0.25">
      <c r="B545" s="47"/>
      <c r="C545" s="20">
        <f t="shared" si="74"/>
        <v>45910</v>
      </c>
      <c r="D545" s="190">
        <f>SUMIFS('Transport-DB'!R:R,'Transport-DB'!C:C,"="&amp;'Work DB'!C545,'Transport-DB'!F:F,"="&amp;'Work DB'!$D$4)</f>
        <v>0</v>
      </c>
      <c r="E545" s="191">
        <f>SUMIFS('Transport-DB'!R:R,'Transport-DB'!C:C,"="&amp;'Work DB'!C545,'Transport-DB'!F:F,"="&amp;'Work DB'!$E$4)</f>
        <v>0</v>
      </c>
      <c r="F545" s="191">
        <f>SUMIFS('Transport-DB'!R:R,'Transport-DB'!C:C,"="&amp;'Work DB'!C545,'Transport-DB'!F:F,"="&amp;'Work DB'!$F$4)</f>
        <v>0</v>
      </c>
      <c r="G545" s="191">
        <f>SUMIFS('Transport-DB'!R:R,'Transport-DB'!C:C,"="&amp;'Work DB'!C545,'Transport-DB'!F:F,"="&amp;'Work DB'!$G$4)</f>
        <v>0</v>
      </c>
      <c r="H545" s="188">
        <f>SUMIFS('Transport-DB'!R:R,'Transport-DB'!C:C,"="&amp;'Work DB'!C545,'Transport-DB'!F:F,"="&amp;'Work DB'!$H$4)</f>
        <v>0</v>
      </c>
      <c r="I545" s="191">
        <f>SUMIFS('Transport-DB'!R:R,'Transport-DB'!C:C,"="&amp;'Work DB'!C545,'Transport-DB'!F:F,"="&amp;'Work DB'!$I$4)</f>
        <v>0</v>
      </c>
      <c r="J545" s="483">
        <f>SUMIFS('Transport-DB'!R:R,'Transport-DB'!C:C,"="&amp;'Work DB'!C545,'Transport-DB'!F:F,"="&amp;'Work DB'!$J$4)</f>
        <v>0</v>
      </c>
      <c r="K545" s="190">
        <f>SUMIFS('Transport-DB'!Q:Q,'Transport-DB'!C:C,"="&amp;'Work DB'!C545,'Transport-DB'!F:F,"="&amp;'Work DB'!$K$4)</f>
        <v>0</v>
      </c>
      <c r="L545" s="191">
        <f>SUMIFS('Transport-DB'!Q:Q,'Transport-DB'!C:C,"="&amp;'Work DB'!C545,'Transport-DB'!F:F,"="&amp;'Work DB'!$L$4)</f>
        <v>0</v>
      </c>
      <c r="M545" s="191">
        <f>SUMIFS('Transport-DB'!Q:Q,'Transport-DB'!C:C,"="&amp;'Work DB'!C545,'Transport-DB'!F:F,"="&amp;'Work DB'!$M$4)</f>
        <v>0</v>
      </c>
      <c r="N545" s="191">
        <f>SUMIFS('Transport-DB'!Q:Q,'Transport-DB'!C:C,"="&amp;'Work DB'!C545,'Transport-DB'!F:F,"="&amp;'Work DB'!$N$4)</f>
        <v>0</v>
      </c>
      <c r="O545" s="191">
        <f>SUMIFS('Transport-DB'!Q:Q,'Transport-DB'!C:C,"="&amp;'Work DB'!C545,'Transport-DB'!F:F,"="&amp;'Work DB'!$O$4)</f>
        <v>0</v>
      </c>
      <c r="P545" s="191">
        <f>SUMIFS('Transport-DB'!Q:Q,'Transport-DB'!C:C,"="&amp;'Work DB'!C545,'Transport-DB'!F:F,"="&amp;'Work DB'!$P$4)</f>
        <v>0</v>
      </c>
      <c r="Q545" s="188">
        <f>SUMIFS('Transport-DB'!Q:Q,'Transport-DB'!C:C,"="&amp;'Work DB'!C545,'Transport-DB'!F:F,"="&amp;'Work DB'!$Q$4)</f>
        <v>0</v>
      </c>
      <c r="R545" s="189">
        <f>SUMIFS('Transport-DB'!Q:Q,'Transport-DB'!C:C,"="&amp;'Work DB'!C545,'Transport-DB'!F:F,"="&amp;'Work DB'!$R$4)</f>
        <v>0</v>
      </c>
      <c r="S545" s="190">
        <f t="shared" si="73"/>
        <v>0</v>
      </c>
      <c r="T545" s="191">
        <f t="shared" si="72"/>
        <v>0</v>
      </c>
      <c r="U545" s="191"/>
      <c r="V545" s="191"/>
      <c r="W545" s="191"/>
      <c r="X545" s="191"/>
      <c r="Y545" s="189"/>
      <c r="Z545" s="283"/>
      <c r="AA545" s="190">
        <f>SUMIFS('Transport-DB'!S:S,'Transport-DB'!C:C,"="&amp;'Work DB'!C545,'Transport-DB'!F:F,"="&amp;'Work DB'!$AA$4)</f>
        <v>0</v>
      </c>
      <c r="AB545" s="191">
        <f>SUMIFS('Transport-DB'!S:S,'Transport-DB'!C:C,"="&amp;'Work DB'!C545,'Transport-DB'!F:F,"="&amp;'Work DB'!$AB$4)</f>
        <v>0</v>
      </c>
      <c r="AC545" s="191">
        <f>SUMIFS('Transport-DB'!S:S,'Transport-DB'!C:C,"="&amp;'Work DB'!C545,'Transport-DB'!F:F,"="&amp;'Work DB'!$AC$4)</f>
        <v>0</v>
      </c>
      <c r="AD545" s="188">
        <f>SUMIFS('Transport-DB'!S:S,'Transport-DB'!C:C,"="&amp;'Work DB'!C545,'Transport-DB'!F:F,"="&amp;'Work DB'!$AD$4)</f>
        <v>0</v>
      </c>
      <c r="AE545" s="188">
        <f>SUMIFS('Transport-DB'!S:S,'Transport-DB'!C:C,"="&amp;'Work DB'!C545,'Transport-DB'!F:F,"="&amp;'Work DB'!$AE$4)</f>
        <v>0</v>
      </c>
      <c r="AF545" s="188">
        <f>SUMIFS('Transport-DB'!S:S,'Transport-DB'!C:C,"="&amp;'Work DB'!C545,'Transport-DB'!F:F,"="&amp;'Work DB'!$AF$4)</f>
        <v>0</v>
      </c>
      <c r="AG545" s="189"/>
      <c r="AH545" s="230">
        <f>SUMIFS('Transport-DB'!T:T,'Transport-DB'!C:C,"="&amp;'Work DB'!C545)</f>
        <v>0</v>
      </c>
      <c r="AI545" s="32"/>
      <c r="AJ545" s="29"/>
      <c r="AK545" s="30">
        <f>SUMIFS(Civil_DB[بتن],Civil_DB[تاریخ],"="&amp;'Work DB'!C545)</f>
        <v>0</v>
      </c>
      <c r="AL545" s="28"/>
      <c r="AM545" s="29"/>
      <c r="AN545" s="31"/>
      <c r="AO545" s="28"/>
      <c r="AP545" s="29"/>
      <c r="AQ545" s="29"/>
      <c r="AR545" s="30"/>
      <c r="AS545" s="28"/>
      <c r="AT545" s="29"/>
      <c r="AU545" s="30"/>
      <c r="AV545" s="206"/>
      <c r="AW545" s="29"/>
      <c r="AX545" s="29"/>
      <c r="AY545" s="29"/>
      <c r="AZ545" s="29"/>
      <c r="BA545" s="29"/>
      <c r="BB545" s="29"/>
      <c r="BC545" s="30"/>
      <c r="BD545" s="283"/>
      <c r="BE545" s="283"/>
      <c r="BF545" s="283"/>
      <c r="BG545" s="283"/>
      <c r="BH545" s="32"/>
      <c r="BI545" s="56"/>
      <c r="BJ545" s="509"/>
    </row>
    <row r="546" spans="2:62" s="15" customFormat="1" ht="21" x14ac:dyDescent="0.25">
      <c r="B546" s="47"/>
      <c r="C546" s="20">
        <f t="shared" si="74"/>
        <v>45911</v>
      </c>
      <c r="D546" s="190">
        <f>SUMIFS('Transport-DB'!R:R,'Transport-DB'!C:C,"="&amp;'Work DB'!C546,'Transport-DB'!F:F,"="&amp;'Work DB'!$D$4)</f>
        <v>0</v>
      </c>
      <c r="E546" s="191">
        <f>SUMIFS('Transport-DB'!R:R,'Transport-DB'!C:C,"="&amp;'Work DB'!C546,'Transport-DB'!F:F,"="&amp;'Work DB'!$E$4)</f>
        <v>0</v>
      </c>
      <c r="F546" s="191">
        <f>SUMIFS('Transport-DB'!R:R,'Transport-DB'!C:C,"="&amp;'Work DB'!C546,'Transport-DB'!F:F,"="&amp;'Work DB'!$F$4)</f>
        <v>0</v>
      </c>
      <c r="G546" s="191">
        <f>SUMIFS('Transport-DB'!R:R,'Transport-DB'!C:C,"="&amp;'Work DB'!C546,'Transport-DB'!F:F,"="&amp;'Work DB'!$G$4)</f>
        <v>0</v>
      </c>
      <c r="H546" s="188">
        <f>SUMIFS('Transport-DB'!R:R,'Transport-DB'!C:C,"="&amp;'Work DB'!C546,'Transport-DB'!F:F,"="&amp;'Work DB'!$H$4)</f>
        <v>0</v>
      </c>
      <c r="I546" s="191">
        <f>SUMIFS('Transport-DB'!R:R,'Transport-DB'!C:C,"="&amp;'Work DB'!C546,'Transport-DB'!F:F,"="&amp;'Work DB'!$I$4)</f>
        <v>0</v>
      </c>
      <c r="J546" s="483">
        <f>SUMIFS('Transport-DB'!R:R,'Transport-DB'!C:C,"="&amp;'Work DB'!C546,'Transport-DB'!F:F,"="&amp;'Work DB'!$J$4)</f>
        <v>0</v>
      </c>
      <c r="K546" s="190">
        <f>SUMIFS('Transport-DB'!Q:Q,'Transport-DB'!C:C,"="&amp;'Work DB'!C546,'Transport-DB'!F:F,"="&amp;'Work DB'!$K$4)</f>
        <v>0</v>
      </c>
      <c r="L546" s="191">
        <f>SUMIFS('Transport-DB'!Q:Q,'Transport-DB'!C:C,"="&amp;'Work DB'!C546,'Transport-DB'!F:F,"="&amp;'Work DB'!$L$4)</f>
        <v>0</v>
      </c>
      <c r="M546" s="191">
        <f>SUMIFS('Transport-DB'!Q:Q,'Transport-DB'!C:C,"="&amp;'Work DB'!C546,'Transport-DB'!F:F,"="&amp;'Work DB'!$M$4)</f>
        <v>0</v>
      </c>
      <c r="N546" s="191">
        <f>SUMIFS('Transport-DB'!Q:Q,'Transport-DB'!C:C,"="&amp;'Work DB'!C546,'Transport-DB'!F:F,"="&amp;'Work DB'!$N$4)</f>
        <v>0</v>
      </c>
      <c r="O546" s="191">
        <f>SUMIFS('Transport-DB'!Q:Q,'Transport-DB'!C:C,"="&amp;'Work DB'!C546,'Transport-DB'!F:F,"="&amp;'Work DB'!$O$4)</f>
        <v>0</v>
      </c>
      <c r="P546" s="191">
        <f>SUMIFS('Transport-DB'!Q:Q,'Transport-DB'!C:C,"="&amp;'Work DB'!C546,'Transport-DB'!F:F,"="&amp;'Work DB'!$P$4)</f>
        <v>0</v>
      </c>
      <c r="Q546" s="188">
        <f>SUMIFS('Transport-DB'!Q:Q,'Transport-DB'!C:C,"="&amp;'Work DB'!C546,'Transport-DB'!F:F,"="&amp;'Work DB'!$Q$4)</f>
        <v>0</v>
      </c>
      <c r="R546" s="189">
        <f>SUMIFS('Transport-DB'!Q:Q,'Transport-DB'!C:C,"="&amp;'Work DB'!C546,'Transport-DB'!F:F,"="&amp;'Work DB'!$R$4)</f>
        <v>0</v>
      </c>
      <c r="S546" s="190">
        <f t="shared" si="73"/>
        <v>0</v>
      </c>
      <c r="T546" s="191">
        <f t="shared" si="72"/>
        <v>0</v>
      </c>
      <c r="U546" s="191"/>
      <c r="V546" s="191"/>
      <c r="W546" s="191"/>
      <c r="X546" s="191"/>
      <c r="Y546" s="189"/>
      <c r="Z546" s="283"/>
      <c r="AA546" s="190">
        <f>SUMIFS('Transport-DB'!S:S,'Transport-DB'!C:C,"="&amp;'Work DB'!C546,'Transport-DB'!F:F,"="&amp;'Work DB'!$AA$4)</f>
        <v>0</v>
      </c>
      <c r="AB546" s="191">
        <f>SUMIFS('Transport-DB'!S:S,'Transport-DB'!C:C,"="&amp;'Work DB'!C546,'Transport-DB'!F:F,"="&amp;'Work DB'!$AB$4)</f>
        <v>0</v>
      </c>
      <c r="AC546" s="191">
        <f>SUMIFS('Transport-DB'!S:S,'Transport-DB'!C:C,"="&amp;'Work DB'!C546,'Transport-DB'!F:F,"="&amp;'Work DB'!$AC$4)</f>
        <v>0</v>
      </c>
      <c r="AD546" s="188">
        <f>SUMIFS('Transport-DB'!S:S,'Transport-DB'!C:C,"="&amp;'Work DB'!C546,'Transport-DB'!F:F,"="&amp;'Work DB'!$AD$4)</f>
        <v>0</v>
      </c>
      <c r="AE546" s="188">
        <f>SUMIFS('Transport-DB'!S:S,'Transport-DB'!C:C,"="&amp;'Work DB'!C546,'Transport-DB'!F:F,"="&amp;'Work DB'!$AE$4)</f>
        <v>0</v>
      </c>
      <c r="AF546" s="188">
        <f>SUMIFS('Transport-DB'!S:S,'Transport-DB'!C:C,"="&amp;'Work DB'!C546,'Transport-DB'!F:F,"="&amp;'Work DB'!$AF$4)</f>
        <v>0</v>
      </c>
      <c r="AG546" s="189"/>
      <c r="AH546" s="230">
        <f>SUMIFS('Transport-DB'!T:T,'Transport-DB'!C:C,"="&amp;'Work DB'!C546)</f>
        <v>0</v>
      </c>
      <c r="AI546" s="32"/>
      <c r="AJ546" s="29"/>
      <c r="AK546" s="30">
        <f>SUMIFS(Civil_DB[بتن],Civil_DB[تاریخ],"="&amp;'Work DB'!C546)</f>
        <v>0</v>
      </c>
      <c r="AL546" s="28"/>
      <c r="AM546" s="29"/>
      <c r="AN546" s="31"/>
      <c r="AO546" s="28"/>
      <c r="AP546" s="29"/>
      <c r="AQ546" s="29"/>
      <c r="AR546" s="30"/>
      <c r="AS546" s="28"/>
      <c r="AT546" s="29"/>
      <c r="AU546" s="30"/>
      <c r="AV546" s="206"/>
      <c r="AW546" s="29"/>
      <c r="AX546" s="29"/>
      <c r="AY546" s="29"/>
      <c r="AZ546" s="29"/>
      <c r="BA546" s="29"/>
      <c r="BB546" s="29"/>
      <c r="BC546" s="30"/>
      <c r="BD546" s="283"/>
      <c r="BE546" s="283"/>
      <c r="BF546" s="283"/>
      <c r="BG546" s="283"/>
      <c r="BH546" s="32"/>
      <c r="BI546" s="56"/>
      <c r="BJ546" s="509"/>
    </row>
    <row r="547" spans="2:62" s="15" customFormat="1" ht="21" x14ac:dyDescent="0.25">
      <c r="B547" s="47"/>
      <c r="C547" s="20">
        <f t="shared" si="74"/>
        <v>45912</v>
      </c>
      <c r="D547" s="190">
        <f>SUMIFS('Transport-DB'!R:R,'Transport-DB'!C:C,"="&amp;'Work DB'!C547,'Transport-DB'!F:F,"="&amp;'Work DB'!$D$4)</f>
        <v>0</v>
      </c>
      <c r="E547" s="191">
        <f>SUMIFS('Transport-DB'!R:R,'Transport-DB'!C:C,"="&amp;'Work DB'!C547,'Transport-DB'!F:F,"="&amp;'Work DB'!$E$4)</f>
        <v>0</v>
      </c>
      <c r="F547" s="191">
        <f>SUMIFS('Transport-DB'!R:R,'Transport-DB'!C:C,"="&amp;'Work DB'!C547,'Transport-DB'!F:F,"="&amp;'Work DB'!$F$4)</f>
        <v>0</v>
      </c>
      <c r="G547" s="191">
        <f>SUMIFS('Transport-DB'!R:R,'Transport-DB'!C:C,"="&amp;'Work DB'!C547,'Transport-DB'!F:F,"="&amp;'Work DB'!$G$4)</f>
        <v>0</v>
      </c>
      <c r="H547" s="188">
        <f>SUMIFS('Transport-DB'!R:R,'Transport-DB'!C:C,"="&amp;'Work DB'!C547,'Transport-DB'!F:F,"="&amp;'Work DB'!$H$4)</f>
        <v>0</v>
      </c>
      <c r="I547" s="191">
        <f>SUMIFS('Transport-DB'!R:R,'Transport-DB'!C:C,"="&amp;'Work DB'!C547,'Transport-DB'!F:F,"="&amp;'Work DB'!$I$4)</f>
        <v>0</v>
      </c>
      <c r="J547" s="483">
        <f>SUMIFS('Transport-DB'!R:R,'Transport-DB'!C:C,"="&amp;'Work DB'!C547,'Transport-DB'!F:F,"="&amp;'Work DB'!$J$4)</f>
        <v>0</v>
      </c>
      <c r="K547" s="190">
        <f>SUMIFS('Transport-DB'!Q:Q,'Transport-DB'!C:C,"="&amp;'Work DB'!C547,'Transport-DB'!F:F,"="&amp;'Work DB'!$K$4)</f>
        <v>0</v>
      </c>
      <c r="L547" s="191">
        <f>SUMIFS('Transport-DB'!Q:Q,'Transport-DB'!C:C,"="&amp;'Work DB'!C547,'Transport-DB'!F:F,"="&amp;'Work DB'!$L$4)</f>
        <v>0</v>
      </c>
      <c r="M547" s="191">
        <f>SUMIFS('Transport-DB'!Q:Q,'Transport-DB'!C:C,"="&amp;'Work DB'!C547,'Transport-DB'!F:F,"="&amp;'Work DB'!$M$4)</f>
        <v>0</v>
      </c>
      <c r="N547" s="191">
        <f>SUMIFS('Transport-DB'!Q:Q,'Transport-DB'!C:C,"="&amp;'Work DB'!C547,'Transport-DB'!F:F,"="&amp;'Work DB'!$N$4)</f>
        <v>0</v>
      </c>
      <c r="O547" s="191">
        <f>SUMIFS('Transport-DB'!Q:Q,'Transport-DB'!C:C,"="&amp;'Work DB'!C547,'Transport-DB'!F:F,"="&amp;'Work DB'!$O$4)</f>
        <v>0</v>
      </c>
      <c r="P547" s="191">
        <f>SUMIFS('Transport-DB'!Q:Q,'Transport-DB'!C:C,"="&amp;'Work DB'!C547,'Transport-DB'!F:F,"="&amp;'Work DB'!$P$4)</f>
        <v>0</v>
      </c>
      <c r="Q547" s="188">
        <f>SUMIFS('Transport-DB'!Q:Q,'Transport-DB'!C:C,"="&amp;'Work DB'!C547,'Transport-DB'!F:F,"="&amp;'Work DB'!$Q$4)</f>
        <v>0</v>
      </c>
      <c r="R547" s="189">
        <f>SUMIFS('Transport-DB'!Q:Q,'Transport-DB'!C:C,"="&amp;'Work DB'!C547,'Transport-DB'!F:F,"="&amp;'Work DB'!$R$4)</f>
        <v>0</v>
      </c>
      <c r="S547" s="190">
        <f t="shared" si="73"/>
        <v>0</v>
      </c>
      <c r="T547" s="191">
        <f t="shared" si="72"/>
        <v>0</v>
      </c>
      <c r="U547" s="191"/>
      <c r="V547" s="191"/>
      <c r="W547" s="191"/>
      <c r="X547" s="191"/>
      <c r="Y547" s="189"/>
      <c r="Z547" s="283"/>
      <c r="AA547" s="190">
        <f>SUMIFS('Transport-DB'!S:S,'Transport-DB'!C:C,"="&amp;'Work DB'!C547,'Transport-DB'!F:F,"="&amp;'Work DB'!$AA$4)</f>
        <v>0</v>
      </c>
      <c r="AB547" s="191">
        <f>SUMIFS('Transport-DB'!S:S,'Transport-DB'!C:C,"="&amp;'Work DB'!C547,'Transport-DB'!F:F,"="&amp;'Work DB'!$AB$4)</f>
        <v>0</v>
      </c>
      <c r="AC547" s="191">
        <f>SUMIFS('Transport-DB'!S:S,'Transport-DB'!C:C,"="&amp;'Work DB'!C547,'Transport-DB'!F:F,"="&amp;'Work DB'!$AC$4)</f>
        <v>0</v>
      </c>
      <c r="AD547" s="188">
        <f>SUMIFS('Transport-DB'!S:S,'Transport-DB'!C:C,"="&amp;'Work DB'!C547,'Transport-DB'!F:F,"="&amp;'Work DB'!$AD$4)</f>
        <v>0</v>
      </c>
      <c r="AE547" s="188">
        <f>SUMIFS('Transport-DB'!S:S,'Transport-DB'!C:C,"="&amp;'Work DB'!C547,'Transport-DB'!F:F,"="&amp;'Work DB'!$AE$4)</f>
        <v>0</v>
      </c>
      <c r="AF547" s="188">
        <f>SUMIFS('Transport-DB'!S:S,'Transport-DB'!C:C,"="&amp;'Work DB'!C547,'Transport-DB'!F:F,"="&amp;'Work DB'!$AF$4)</f>
        <v>0</v>
      </c>
      <c r="AG547" s="189"/>
      <c r="AH547" s="230">
        <f>SUMIFS('Transport-DB'!T:T,'Transport-DB'!C:C,"="&amp;'Work DB'!C547)</f>
        <v>0</v>
      </c>
      <c r="AI547" s="32"/>
      <c r="AJ547" s="29"/>
      <c r="AK547" s="30">
        <f>SUMIFS(Civil_DB[بتن],Civil_DB[تاریخ],"="&amp;'Work DB'!C547)</f>
        <v>0</v>
      </c>
      <c r="AL547" s="28"/>
      <c r="AM547" s="29"/>
      <c r="AN547" s="31"/>
      <c r="AO547" s="28"/>
      <c r="AP547" s="29"/>
      <c r="AQ547" s="29"/>
      <c r="AR547" s="30"/>
      <c r="AS547" s="28"/>
      <c r="AT547" s="29"/>
      <c r="AU547" s="30"/>
      <c r="AV547" s="206"/>
      <c r="AW547" s="29"/>
      <c r="AX547" s="29"/>
      <c r="AY547" s="29"/>
      <c r="AZ547" s="29"/>
      <c r="BA547" s="29"/>
      <c r="BB547" s="29"/>
      <c r="BC547" s="30"/>
      <c r="BD547" s="283"/>
      <c r="BE547" s="283"/>
      <c r="BF547" s="283"/>
      <c r="BG547" s="283"/>
      <c r="BH547" s="32"/>
      <c r="BI547" s="56"/>
      <c r="BJ547" s="509"/>
    </row>
    <row r="548" spans="2:62" s="15" customFormat="1" ht="21" x14ac:dyDescent="0.25">
      <c r="B548" s="47"/>
      <c r="C548" s="20">
        <f t="shared" si="74"/>
        <v>45913</v>
      </c>
      <c r="D548" s="190">
        <f>SUMIFS('Transport-DB'!R:R,'Transport-DB'!C:C,"="&amp;'Work DB'!C548,'Transport-DB'!F:F,"="&amp;'Work DB'!$D$4)</f>
        <v>0</v>
      </c>
      <c r="E548" s="191">
        <f>SUMIFS('Transport-DB'!R:R,'Transport-DB'!C:C,"="&amp;'Work DB'!C548,'Transport-DB'!F:F,"="&amp;'Work DB'!$E$4)</f>
        <v>0</v>
      </c>
      <c r="F548" s="191">
        <f>SUMIFS('Transport-DB'!R:R,'Transport-DB'!C:C,"="&amp;'Work DB'!C548,'Transport-DB'!F:F,"="&amp;'Work DB'!$F$4)</f>
        <v>0</v>
      </c>
      <c r="G548" s="191">
        <f>SUMIFS('Transport-DB'!R:R,'Transport-DB'!C:C,"="&amp;'Work DB'!C548,'Transport-DB'!F:F,"="&amp;'Work DB'!$G$4)</f>
        <v>0</v>
      </c>
      <c r="H548" s="188">
        <f>SUMIFS('Transport-DB'!R:R,'Transport-DB'!C:C,"="&amp;'Work DB'!C548,'Transport-DB'!F:F,"="&amp;'Work DB'!$H$4)</f>
        <v>0</v>
      </c>
      <c r="I548" s="191">
        <f>SUMIFS('Transport-DB'!R:R,'Transport-DB'!C:C,"="&amp;'Work DB'!C548,'Transport-DB'!F:F,"="&amp;'Work DB'!$I$4)</f>
        <v>0</v>
      </c>
      <c r="J548" s="483">
        <f>SUMIFS('Transport-DB'!R:R,'Transport-DB'!C:C,"="&amp;'Work DB'!C548,'Transport-DB'!F:F,"="&amp;'Work DB'!$J$4)</f>
        <v>0</v>
      </c>
      <c r="K548" s="190">
        <f>SUMIFS('Transport-DB'!Q:Q,'Transport-DB'!C:C,"="&amp;'Work DB'!C548,'Transport-DB'!F:F,"="&amp;'Work DB'!$K$4)</f>
        <v>0</v>
      </c>
      <c r="L548" s="191">
        <f>SUMIFS('Transport-DB'!Q:Q,'Transport-DB'!C:C,"="&amp;'Work DB'!C548,'Transport-DB'!F:F,"="&amp;'Work DB'!$L$4)</f>
        <v>0</v>
      </c>
      <c r="M548" s="191">
        <f>SUMIFS('Transport-DB'!Q:Q,'Transport-DB'!C:C,"="&amp;'Work DB'!C548,'Transport-DB'!F:F,"="&amp;'Work DB'!$M$4)</f>
        <v>0</v>
      </c>
      <c r="N548" s="191">
        <f>SUMIFS('Transport-DB'!Q:Q,'Transport-DB'!C:C,"="&amp;'Work DB'!C548,'Transport-DB'!F:F,"="&amp;'Work DB'!$N$4)</f>
        <v>0</v>
      </c>
      <c r="O548" s="191">
        <f>SUMIFS('Transport-DB'!Q:Q,'Transport-DB'!C:C,"="&amp;'Work DB'!C548,'Transport-DB'!F:F,"="&amp;'Work DB'!$O$4)</f>
        <v>0</v>
      </c>
      <c r="P548" s="191">
        <f>SUMIFS('Transport-DB'!Q:Q,'Transport-DB'!C:C,"="&amp;'Work DB'!C548,'Transport-DB'!F:F,"="&amp;'Work DB'!$P$4)</f>
        <v>0</v>
      </c>
      <c r="Q548" s="188">
        <f>SUMIFS('Transport-DB'!Q:Q,'Transport-DB'!C:C,"="&amp;'Work DB'!C548,'Transport-DB'!F:F,"="&amp;'Work DB'!$Q$4)</f>
        <v>0</v>
      </c>
      <c r="R548" s="189">
        <f>SUMIFS('Transport-DB'!Q:Q,'Transport-DB'!C:C,"="&amp;'Work DB'!C548,'Transport-DB'!F:F,"="&amp;'Work DB'!$R$4)</f>
        <v>0</v>
      </c>
      <c r="S548" s="190">
        <f t="shared" si="73"/>
        <v>0</v>
      </c>
      <c r="T548" s="191">
        <f t="shared" si="72"/>
        <v>0</v>
      </c>
      <c r="U548" s="191"/>
      <c r="V548" s="191"/>
      <c r="W548" s="191"/>
      <c r="X548" s="191"/>
      <c r="Y548" s="189"/>
      <c r="Z548" s="283"/>
      <c r="AA548" s="190">
        <f>SUMIFS('Transport-DB'!S:S,'Transport-DB'!C:C,"="&amp;'Work DB'!C548,'Transport-DB'!F:F,"="&amp;'Work DB'!$AA$4)</f>
        <v>0</v>
      </c>
      <c r="AB548" s="191">
        <f>SUMIFS('Transport-DB'!S:S,'Transport-DB'!C:C,"="&amp;'Work DB'!C548,'Transport-DB'!F:F,"="&amp;'Work DB'!$AB$4)</f>
        <v>0</v>
      </c>
      <c r="AC548" s="191">
        <f>SUMIFS('Transport-DB'!S:S,'Transport-DB'!C:C,"="&amp;'Work DB'!C548,'Transport-DB'!F:F,"="&amp;'Work DB'!$AC$4)</f>
        <v>0</v>
      </c>
      <c r="AD548" s="188">
        <f>SUMIFS('Transport-DB'!S:S,'Transport-DB'!C:C,"="&amp;'Work DB'!C548,'Transport-DB'!F:F,"="&amp;'Work DB'!$AD$4)</f>
        <v>0</v>
      </c>
      <c r="AE548" s="188">
        <f>SUMIFS('Transport-DB'!S:S,'Transport-DB'!C:C,"="&amp;'Work DB'!C548,'Transport-DB'!F:F,"="&amp;'Work DB'!$AE$4)</f>
        <v>0</v>
      </c>
      <c r="AF548" s="188">
        <f>SUMIFS('Transport-DB'!S:S,'Transport-DB'!C:C,"="&amp;'Work DB'!C548,'Transport-DB'!F:F,"="&amp;'Work DB'!$AF$4)</f>
        <v>0</v>
      </c>
      <c r="AG548" s="189"/>
      <c r="AH548" s="230">
        <f>SUMIFS('Transport-DB'!T:T,'Transport-DB'!C:C,"="&amp;'Work DB'!C548)</f>
        <v>0</v>
      </c>
      <c r="AI548" s="32"/>
      <c r="AJ548" s="29"/>
      <c r="AK548" s="30">
        <f>SUMIFS(Civil_DB[بتن],Civil_DB[تاریخ],"="&amp;'Work DB'!C548)</f>
        <v>0</v>
      </c>
      <c r="AL548" s="28"/>
      <c r="AM548" s="29"/>
      <c r="AN548" s="31"/>
      <c r="AO548" s="28"/>
      <c r="AP548" s="29"/>
      <c r="AQ548" s="29"/>
      <c r="AR548" s="30"/>
      <c r="AS548" s="28"/>
      <c r="AT548" s="29"/>
      <c r="AU548" s="30"/>
      <c r="AV548" s="206"/>
      <c r="AW548" s="29"/>
      <c r="AX548" s="29"/>
      <c r="AY548" s="29"/>
      <c r="AZ548" s="29"/>
      <c r="BA548" s="29"/>
      <c r="BB548" s="29"/>
      <c r="BC548" s="30"/>
      <c r="BD548" s="283"/>
      <c r="BE548" s="283"/>
      <c r="BF548" s="283"/>
      <c r="BG548" s="283"/>
      <c r="BH548" s="32"/>
      <c r="BI548" s="56"/>
      <c r="BJ548" s="509"/>
    </row>
    <row r="549" spans="2:62" s="15" customFormat="1" ht="21" x14ac:dyDescent="0.25">
      <c r="B549" s="47"/>
      <c r="C549" s="20">
        <f t="shared" si="74"/>
        <v>45914</v>
      </c>
      <c r="D549" s="190">
        <f>SUMIFS('Transport-DB'!R:R,'Transport-DB'!C:C,"="&amp;'Work DB'!C549,'Transport-DB'!F:F,"="&amp;'Work DB'!$D$4)</f>
        <v>0</v>
      </c>
      <c r="E549" s="191">
        <f>SUMIFS('Transport-DB'!R:R,'Transport-DB'!C:C,"="&amp;'Work DB'!C549,'Transport-DB'!F:F,"="&amp;'Work DB'!$E$4)</f>
        <v>0</v>
      </c>
      <c r="F549" s="191">
        <f>SUMIFS('Transport-DB'!R:R,'Transport-DB'!C:C,"="&amp;'Work DB'!C549,'Transport-DB'!F:F,"="&amp;'Work DB'!$F$4)</f>
        <v>0</v>
      </c>
      <c r="G549" s="191">
        <f>SUMIFS('Transport-DB'!R:R,'Transport-DB'!C:C,"="&amp;'Work DB'!C549,'Transport-DB'!F:F,"="&amp;'Work DB'!$G$4)</f>
        <v>0</v>
      </c>
      <c r="H549" s="188">
        <f>SUMIFS('Transport-DB'!R:R,'Transport-DB'!C:C,"="&amp;'Work DB'!C549,'Transport-DB'!F:F,"="&amp;'Work DB'!$H$4)</f>
        <v>0</v>
      </c>
      <c r="I549" s="191">
        <f>SUMIFS('Transport-DB'!R:R,'Transport-DB'!C:C,"="&amp;'Work DB'!C549,'Transport-DB'!F:F,"="&amp;'Work DB'!$I$4)</f>
        <v>0</v>
      </c>
      <c r="J549" s="483">
        <f>SUMIFS('Transport-DB'!R:R,'Transport-DB'!C:C,"="&amp;'Work DB'!C549,'Transport-DB'!F:F,"="&amp;'Work DB'!$J$4)</f>
        <v>0</v>
      </c>
      <c r="K549" s="190">
        <f>SUMIFS('Transport-DB'!Q:Q,'Transport-DB'!C:C,"="&amp;'Work DB'!C549,'Transport-DB'!F:F,"="&amp;'Work DB'!$K$4)</f>
        <v>0</v>
      </c>
      <c r="L549" s="191">
        <f>SUMIFS('Transport-DB'!Q:Q,'Transport-DB'!C:C,"="&amp;'Work DB'!C549,'Transport-DB'!F:F,"="&amp;'Work DB'!$L$4)</f>
        <v>0</v>
      </c>
      <c r="M549" s="191">
        <f>SUMIFS('Transport-DB'!Q:Q,'Transport-DB'!C:C,"="&amp;'Work DB'!C549,'Transport-DB'!F:F,"="&amp;'Work DB'!$M$4)</f>
        <v>0</v>
      </c>
      <c r="N549" s="191">
        <f>SUMIFS('Transport-DB'!Q:Q,'Transport-DB'!C:C,"="&amp;'Work DB'!C549,'Transport-DB'!F:F,"="&amp;'Work DB'!$N$4)</f>
        <v>0</v>
      </c>
      <c r="O549" s="191">
        <f>SUMIFS('Transport-DB'!Q:Q,'Transport-DB'!C:C,"="&amp;'Work DB'!C549,'Transport-DB'!F:F,"="&amp;'Work DB'!$O$4)</f>
        <v>0</v>
      </c>
      <c r="P549" s="191">
        <f>SUMIFS('Transport-DB'!Q:Q,'Transport-DB'!C:C,"="&amp;'Work DB'!C549,'Transport-DB'!F:F,"="&amp;'Work DB'!$P$4)</f>
        <v>0</v>
      </c>
      <c r="Q549" s="188">
        <f>SUMIFS('Transport-DB'!Q:Q,'Transport-DB'!C:C,"="&amp;'Work DB'!C549,'Transport-DB'!F:F,"="&amp;'Work DB'!$Q$4)</f>
        <v>0</v>
      </c>
      <c r="R549" s="189">
        <f>SUMIFS('Transport-DB'!Q:Q,'Transport-DB'!C:C,"="&amp;'Work DB'!C549,'Transport-DB'!F:F,"="&amp;'Work DB'!$R$4)</f>
        <v>0</v>
      </c>
      <c r="S549" s="190">
        <f t="shared" si="73"/>
        <v>0</v>
      </c>
      <c r="T549" s="191">
        <f t="shared" si="72"/>
        <v>0</v>
      </c>
      <c r="U549" s="191"/>
      <c r="V549" s="191"/>
      <c r="W549" s="191"/>
      <c r="X549" s="191"/>
      <c r="Y549" s="189"/>
      <c r="Z549" s="283"/>
      <c r="AA549" s="190">
        <f>SUMIFS('Transport-DB'!S:S,'Transport-DB'!C:C,"="&amp;'Work DB'!C549,'Transport-DB'!F:F,"="&amp;'Work DB'!$AA$4)</f>
        <v>0</v>
      </c>
      <c r="AB549" s="191">
        <f>SUMIFS('Transport-DB'!S:S,'Transport-DB'!C:C,"="&amp;'Work DB'!C549,'Transport-DB'!F:F,"="&amp;'Work DB'!$AB$4)</f>
        <v>0</v>
      </c>
      <c r="AC549" s="191">
        <f>SUMIFS('Transport-DB'!S:S,'Transport-DB'!C:C,"="&amp;'Work DB'!C549,'Transport-DB'!F:F,"="&amp;'Work DB'!$AC$4)</f>
        <v>0</v>
      </c>
      <c r="AD549" s="188">
        <f>SUMIFS('Transport-DB'!S:S,'Transport-DB'!C:C,"="&amp;'Work DB'!C549,'Transport-DB'!F:F,"="&amp;'Work DB'!$AD$4)</f>
        <v>0</v>
      </c>
      <c r="AE549" s="188">
        <f>SUMIFS('Transport-DB'!S:S,'Transport-DB'!C:C,"="&amp;'Work DB'!C549,'Transport-DB'!F:F,"="&amp;'Work DB'!$AE$4)</f>
        <v>0</v>
      </c>
      <c r="AF549" s="188">
        <f>SUMIFS('Transport-DB'!S:S,'Transport-DB'!C:C,"="&amp;'Work DB'!C549,'Transport-DB'!F:F,"="&amp;'Work DB'!$AF$4)</f>
        <v>0</v>
      </c>
      <c r="AG549" s="189"/>
      <c r="AH549" s="230">
        <f>SUMIFS('Transport-DB'!T:T,'Transport-DB'!C:C,"="&amp;'Work DB'!C549)</f>
        <v>0</v>
      </c>
      <c r="AI549" s="32"/>
      <c r="AJ549" s="29"/>
      <c r="AK549" s="30">
        <f>SUMIFS(Civil_DB[بتن],Civil_DB[تاریخ],"="&amp;'Work DB'!C549)</f>
        <v>0</v>
      </c>
      <c r="AL549" s="28"/>
      <c r="AM549" s="29"/>
      <c r="AN549" s="31"/>
      <c r="AO549" s="28"/>
      <c r="AP549" s="29"/>
      <c r="AQ549" s="29"/>
      <c r="AR549" s="30"/>
      <c r="AS549" s="28"/>
      <c r="AT549" s="29"/>
      <c r="AU549" s="30"/>
      <c r="AV549" s="206"/>
      <c r="AW549" s="29"/>
      <c r="AX549" s="29"/>
      <c r="AY549" s="29"/>
      <c r="AZ549" s="29"/>
      <c r="BA549" s="29"/>
      <c r="BB549" s="29"/>
      <c r="BC549" s="30"/>
      <c r="BD549" s="283"/>
      <c r="BE549" s="283"/>
      <c r="BF549" s="283"/>
      <c r="BG549" s="283"/>
      <c r="BH549" s="32"/>
      <c r="BI549" s="56"/>
      <c r="BJ549" s="509"/>
    </row>
    <row r="550" spans="2:62" s="15" customFormat="1" ht="21" x14ac:dyDescent="0.25">
      <c r="B550" s="47"/>
      <c r="C550" s="20">
        <f t="shared" si="74"/>
        <v>45915</v>
      </c>
      <c r="D550" s="190">
        <f>SUMIFS('Transport-DB'!R:R,'Transport-DB'!C:C,"="&amp;'Work DB'!C550,'Transport-DB'!F:F,"="&amp;'Work DB'!$D$4)</f>
        <v>0</v>
      </c>
      <c r="E550" s="191">
        <f>SUMIFS('Transport-DB'!R:R,'Transport-DB'!C:C,"="&amp;'Work DB'!C550,'Transport-DB'!F:F,"="&amp;'Work DB'!$E$4)</f>
        <v>0</v>
      </c>
      <c r="F550" s="191">
        <f>SUMIFS('Transport-DB'!R:R,'Transport-DB'!C:C,"="&amp;'Work DB'!C550,'Transport-DB'!F:F,"="&amp;'Work DB'!$F$4)</f>
        <v>0</v>
      </c>
      <c r="G550" s="191">
        <f>SUMIFS('Transport-DB'!R:R,'Transport-DB'!C:C,"="&amp;'Work DB'!C550,'Transport-DB'!F:F,"="&amp;'Work DB'!$G$4)</f>
        <v>0</v>
      </c>
      <c r="H550" s="188">
        <f>SUMIFS('Transport-DB'!R:R,'Transport-DB'!C:C,"="&amp;'Work DB'!C550,'Transport-DB'!F:F,"="&amp;'Work DB'!$H$4)</f>
        <v>0</v>
      </c>
      <c r="I550" s="191">
        <f>SUMIFS('Transport-DB'!R:R,'Transport-DB'!C:C,"="&amp;'Work DB'!C550,'Transport-DB'!F:F,"="&amp;'Work DB'!$I$4)</f>
        <v>0</v>
      </c>
      <c r="J550" s="483">
        <f>SUMIFS('Transport-DB'!R:R,'Transport-DB'!C:C,"="&amp;'Work DB'!C550,'Transport-DB'!F:F,"="&amp;'Work DB'!$J$4)</f>
        <v>0</v>
      </c>
      <c r="K550" s="190">
        <f>SUMIFS('Transport-DB'!Q:Q,'Transport-DB'!C:C,"="&amp;'Work DB'!C550,'Transport-DB'!F:F,"="&amp;'Work DB'!$K$4)</f>
        <v>0</v>
      </c>
      <c r="L550" s="191">
        <f>SUMIFS('Transport-DB'!Q:Q,'Transport-DB'!C:C,"="&amp;'Work DB'!C550,'Transport-DB'!F:F,"="&amp;'Work DB'!$L$4)</f>
        <v>0</v>
      </c>
      <c r="M550" s="191">
        <f>SUMIFS('Transport-DB'!Q:Q,'Transport-DB'!C:C,"="&amp;'Work DB'!C550,'Transport-DB'!F:F,"="&amp;'Work DB'!$M$4)</f>
        <v>0</v>
      </c>
      <c r="N550" s="191">
        <f>SUMIFS('Transport-DB'!Q:Q,'Transport-DB'!C:C,"="&amp;'Work DB'!C550,'Transport-DB'!F:F,"="&amp;'Work DB'!$N$4)</f>
        <v>0</v>
      </c>
      <c r="O550" s="191">
        <f>SUMIFS('Transport-DB'!Q:Q,'Transport-DB'!C:C,"="&amp;'Work DB'!C550,'Transport-DB'!F:F,"="&amp;'Work DB'!$O$4)</f>
        <v>0</v>
      </c>
      <c r="P550" s="191">
        <f>SUMIFS('Transport-DB'!Q:Q,'Transport-DB'!C:C,"="&amp;'Work DB'!C550,'Transport-DB'!F:F,"="&amp;'Work DB'!$P$4)</f>
        <v>0</v>
      </c>
      <c r="Q550" s="188">
        <f>SUMIFS('Transport-DB'!Q:Q,'Transport-DB'!C:C,"="&amp;'Work DB'!C550,'Transport-DB'!F:F,"="&amp;'Work DB'!$Q$4)</f>
        <v>0</v>
      </c>
      <c r="R550" s="189">
        <f>SUMIFS('Transport-DB'!Q:Q,'Transport-DB'!C:C,"="&amp;'Work DB'!C550,'Transport-DB'!F:F,"="&amp;'Work DB'!$R$4)</f>
        <v>0</v>
      </c>
      <c r="S550" s="190">
        <f t="shared" si="73"/>
        <v>0</v>
      </c>
      <c r="T550" s="191">
        <f t="shared" si="72"/>
        <v>0</v>
      </c>
      <c r="U550" s="191"/>
      <c r="V550" s="191"/>
      <c r="W550" s="191"/>
      <c r="X550" s="191"/>
      <c r="Y550" s="189"/>
      <c r="Z550" s="283"/>
      <c r="AA550" s="190">
        <f>SUMIFS('Transport-DB'!S:S,'Transport-DB'!C:C,"="&amp;'Work DB'!C550,'Transport-DB'!F:F,"="&amp;'Work DB'!$AA$4)</f>
        <v>0</v>
      </c>
      <c r="AB550" s="191">
        <f>SUMIFS('Transport-DB'!S:S,'Transport-DB'!C:C,"="&amp;'Work DB'!C550,'Transport-DB'!F:F,"="&amp;'Work DB'!$AB$4)</f>
        <v>0</v>
      </c>
      <c r="AC550" s="191">
        <f>SUMIFS('Transport-DB'!S:S,'Transport-DB'!C:C,"="&amp;'Work DB'!C550,'Transport-DB'!F:F,"="&amp;'Work DB'!$AC$4)</f>
        <v>0</v>
      </c>
      <c r="AD550" s="188">
        <f>SUMIFS('Transport-DB'!S:S,'Transport-DB'!C:C,"="&amp;'Work DB'!C550,'Transport-DB'!F:F,"="&amp;'Work DB'!$AD$4)</f>
        <v>0</v>
      </c>
      <c r="AE550" s="188">
        <f>SUMIFS('Transport-DB'!S:S,'Transport-DB'!C:C,"="&amp;'Work DB'!C550,'Transport-DB'!F:F,"="&amp;'Work DB'!$AE$4)</f>
        <v>0</v>
      </c>
      <c r="AF550" s="188">
        <f>SUMIFS('Transport-DB'!S:S,'Transport-DB'!C:C,"="&amp;'Work DB'!C550,'Transport-DB'!F:F,"="&amp;'Work DB'!$AF$4)</f>
        <v>0</v>
      </c>
      <c r="AG550" s="189"/>
      <c r="AH550" s="230">
        <f>SUMIFS('Transport-DB'!T:T,'Transport-DB'!C:C,"="&amp;'Work DB'!C550)</f>
        <v>0</v>
      </c>
      <c r="AI550" s="32"/>
      <c r="AJ550" s="29"/>
      <c r="AK550" s="30">
        <f>SUMIFS(Civil_DB[بتن],Civil_DB[تاریخ],"="&amp;'Work DB'!C550)</f>
        <v>0</v>
      </c>
      <c r="AL550" s="28"/>
      <c r="AM550" s="29"/>
      <c r="AN550" s="31"/>
      <c r="AO550" s="28"/>
      <c r="AP550" s="29"/>
      <c r="AQ550" s="29"/>
      <c r="AR550" s="30"/>
      <c r="AS550" s="28"/>
      <c r="AT550" s="29"/>
      <c r="AU550" s="30"/>
      <c r="AV550" s="206"/>
      <c r="AW550" s="29"/>
      <c r="AX550" s="29"/>
      <c r="AY550" s="29"/>
      <c r="AZ550" s="29"/>
      <c r="BA550" s="29"/>
      <c r="BB550" s="29"/>
      <c r="BC550" s="30"/>
      <c r="BD550" s="283"/>
      <c r="BE550" s="283"/>
      <c r="BF550" s="283"/>
      <c r="BG550" s="283"/>
      <c r="BH550" s="32"/>
      <c r="BI550" s="56"/>
      <c r="BJ550" s="509"/>
    </row>
    <row r="551" spans="2:62" s="15" customFormat="1" ht="21" x14ac:dyDescent="0.25">
      <c r="B551" s="47"/>
      <c r="C551" s="20">
        <f t="shared" si="74"/>
        <v>45916</v>
      </c>
      <c r="D551" s="190">
        <f>SUMIFS('Transport-DB'!R:R,'Transport-DB'!C:C,"="&amp;'Work DB'!C551,'Transport-DB'!F:F,"="&amp;'Work DB'!$D$4)</f>
        <v>0</v>
      </c>
      <c r="E551" s="191">
        <f>SUMIFS('Transport-DB'!R:R,'Transport-DB'!C:C,"="&amp;'Work DB'!C551,'Transport-DB'!F:F,"="&amp;'Work DB'!$E$4)</f>
        <v>0</v>
      </c>
      <c r="F551" s="191">
        <f>SUMIFS('Transport-DB'!R:R,'Transport-DB'!C:C,"="&amp;'Work DB'!C551,'Transport-DB'!F:F,"="&amp;'Work DB'!$F$4)</f>
        <v>0</v>
      </c>
      <c r="G551" s="191">
        <f>SUMIFS('Transport-DB'!R:R,'Transport-DB'!C:C,"="&amp;'Work DB'!C551,'Transport-DB'!F:F,"="&amp;'Work DB'!$G$4)</f>
        <v>0</v>
      </c>
      <c r="H551" s="188">
        <f>SUMIFS('Transport-DB'!R:R,'Transport-DB'!C:C,"="&amp;'Work DB'!C551,'Transport-DB'!F:F,"="&amp;'Work DB'!$H$4)</f>
        <v>0</v>
      </c>
      <c r="I551" s="191">
        <f>SUMIFS('Transport-DB'!R:R,'Transport-DB'!C:C,"="&amp;'Work DB'!C551,'Transport-DB'!F:F,"="&amp;'Work DB'!$I$4)</f>
        <v>0</v>
      </c>
      <c r="J551" s="483">
        <f>SUMIFS('Transport-DB'!R:R,'Transport-DB'!C:C,"="&amp;'Work DB'!C551,'Transport-DB'!F:F,"="&amp;'Work DB'!$J$4)</f>
        <v>0</v>
      </c>
      <c r="K551" s="190">
        <f>SUMIFS('Transport-DB'!Q:Q,'Transport-DB'!C:C,"="&amp;'Work DB'!C551,'Transport-DB'!F:F,"="&amp;'Work DB'!$K$4)</f>
        <v>0</v>
      </c>
      <c r="L551" s="191">
        <f>SUMIFS('Transport-DB'!Q:Q,'Transport-DB'!C:C,"="&amp;'Work DB'!C551,'Transport-DB'!F:F,"="&amp;'Work DB'!$L$4)</f>
        <v>0</v>
      </c>
      <c r="M551" s="191">
        <f>SUMIFS('Transport-DB'!Q:Q,'Transport-DB'!C:C,"="&amp;'Work DB'!C551,'Transport-DB'!F:F,"="&amp;'Work DB'!$M$4)</f>
        <v>0</v>
      </c>
      <c r="N551" s="191">
        <f>SUMIFS('Transport-DB'!Q:Q,'Transport-DB'!C:C,"="&amp;'Work DB'!C551,'Transport-DB'!F:F,"="&amp;'Work DB'!$N$4)</f>
        <v>0</v>
      </c>
      <c r="O551" s="191">
        <f>SUMIFS('Transport-DB'!Q:Q,'Transport-DB'!C:C,"="&amp;'Work DB'!C551,'Transport-DB'!F:F,"="&amp;'Work DB'!$O$4)</f>
        <v>0</v>
      </c>
      <c r="P551" s="191">
        <f>SUMIFS('Transport-DB'!Q:Q,'Transport-DB'!C:C,"="&amp;'Work DB'!C551,'Transport-DB'!F:F,"="&amp;'Work DB'!$P$4)</f>
        <v>0</v>
      </c>
      <c r="Q551" s="188">
        <f>SUMIFS('Transport-DB'!Q:Q,'Transport-DB'!C:C,"="&amp;'Work DB'!C551,'Transport-DB'!F:F,"="&amp;'Work DB'!$Q$4)</f>
        <v>0</v>
      </c>
      <c r="R551" s="189">
        <f>SUMIFS('Transport-DB'!Q:Q,'Transport-DB'!C:C,"="&amp;'Work DB'!C551,'Transport-DB'!F:F,"="&amp;'Work DB'!$R$4)</f>
        <v>0</v>
      </c>
      <c r="S551" s="190">
        <f t="shared" si="73"/>
        <v>0</v>
      </c>
      <c r="T551" s="191">
        <f t="shared" si="72"/>
        <v>0</v>
      </c>
      <c r="U551" s="191"/>
      <c r="V551" s="191"/>
      <c r="W551" s="191"/>
      <c r="X551" s="191"/>
      <c r="Y551" s="189"/>
      <c r="Z551" s="283"/>
      <c r="AA551" s="190">
        <f>SUMIFS('Transport-DB'!S:S,'Transport-DB'!C:C,"="&amp;'Work DB'!C551,'Transport-DB'!F:F,"="&amp;'Work DB'!$AA$4)</f>
        <v>0</v>
      </c>
      <c r="AB551" s="191">
        <f>SUMIFS('Transport-DB'!S:S,'Transport-DB'!C:C,"="&amp;'Work DB'!C551,'Transport-DB'!F:F,"="&amp;'Work DB'!$AB$4)</f>
        <v>0</v>
      </c>
      <c r="AC551" s="191">
        <f>SUMIFS('Transport-DB'!S:S,'Transport-DB'!C:C,"="&amp;'Work DB'!C551,'Transport-DB'!F:F,"="&amp;'Work DB'!$AC$4)</f>
        <v>0</v>
      </c>
      <c r="AD551" s="188">
        <f>SUMIFS('Transport-DB'!S:S,'Transport-DB'!C:C,"="&amp;'Work DB'!C551,'Transport-DB'!F:F,"="&amp;'Work DB'!$AD$4)</f>
        <v>0</v>
      </c>
      <c r="AE551" s="188">
        <f>SUMIFS('Transport-DB'!S:S,'Transport-DB'!C:C,"="&amp;'Work DB'!C551,'Transport-DB'!F:F,"="&amp;'Work DB'!$AE$4)</f>
        <v>0</v>
      </c>
      <c r="AF551" s="188">
        <f>SUMIFS('Transport-DB'!S:S,'Transport-DB'!C:C,"="&amp;'Work DB'!C551,'Transport-DB'!F:F,"="&amp;'Work DB'!$AF$4)</f>
        <v>0</v>
      </c>
      <c r="AG551" s="189"/>
      <c r="AH551" s="230">
        <f>SUMIFS('Transport-DB'!T:T,'Transport-DB'!C:C,"="&amp;'Work DB'!C551)</f>
        <v>0</v>
      </c>
      <c r="AI551" s="32"/>
      <c r="AJ551" s="29"/>
      <c r="AK551" s="30">
        <f>SUMIFS(Civil_DB[بتن],Civil_DB[تاریخ],"="&amp;'Work DB'!C551)</f>
        <v>0</v>
      </c>
      <c r="AL551" s="28"/>
      <c r="AM551" s="29"/>
      <c r="AN551" s="31"/>
      <c r="AO551" s="28"/>
      <c r="AP551" s="29"/>
      <c r="AQ551" s="29"/>
      <c r="AR551" s="30"/>
      <c r="AS551" s="28"/>
      <c r="AT551" s="29"/>
      <c r="AU551" s="30"/>
      <c r="AV551" s="206"/>
      <c r="AW551" s="29"/>
      <c r="AX551" s="29"/>
      <c r="AY551" s="29"/>
      <c r="AZ551" s="29"/>
      <c r="BA551" s="29"/>
      <c r="BB551" s="29"/>
      <c r="BC551" s="30"/>
      <c r="BD551" s="283"/>
      <c r="BE551" s="283"/>
      <c r="BF551" s="283"/>
      <c r="BG551" s="283"/>
      <c r="BH551" s="32"/>
      <c r="BI551" s="56"/>
      <c r="BJ551" s="509"/>
    </row>
    <row r="552" spans="2:62" s="15" customFormat="1" ht="21" x14ac:dyDescent="0.25">
      <c r="B552" s="47"/>
      <c r="C552" s="20">
        <f t="shared" si="74"/>
        <v>45917</v>
      </c>
      <c r="D552" s="190">
        <f>SUMIFS('Transport-DB'!R:R,'Transport-DB'!C:C,"="&amp;'Work DB'!C552,'Transport-DB'!F:F,"="&amp;'Work DB'!$D$4)</f>
        <v>0</v>
      </c>
      <c r="E552" s="191">
        <f>SUMIFS('Transport-DB'!R:R,'Transport-DB'!C:C,"="&amp;'Work DB'!C552,'Transport-DB'!F:F,"="&amp;'Work DB'!$E$4)</f>
        <v>0</v>
      </c>
      <c r="F552" s="191">
        <f>SUMIFS('Transport-DB'!R:R,'Transport-DB'!C:C,"="&amp;'Work DB'!C552,'Transport-DB'!F:F,"="&amp;'Work DB'!$F$4)</f>
        <v>0</v>
      </c>
      <c r="G552" s="191">
        <f>SUMIFS('Transport-DB'!R:R,'Transport-DB'!C:C,"="&amp;'Work DB'!C552,'Transport-DB'!F:F,"="&amp;'Work DB'!$G$4)</f>
        <v>0</v>
      </c>
      <c r="H552" s="188">
        <f>SUMIFS('Transport-DB'!R:R,'Transport-DB'!C:C,"="&amp;'Work DB'!C552,'Transport-DB'!F:F,"="&amp;'Work DB'!$H$4)</f>
        <v>0</v>
      </c>
      <c r="I552" s="191">
        <f>SUMIFS('Transport-DB'!R:R,'Transport-DB'!C:C,"="&amp;'Work DB'!C552,'Transport-DB'!F:F,"="&amp;'Work DB'!$I$4)</f>
        <v>0</v>
      </c>
      <c r="J552" s="483">
        <f>SUMIFS('Transport-DB'!R:R,'Transport-DB'!C:C,"="&amp;'Work DB'!C552,'Transport-DB'!F:F,"="&amp;'Work DB'!$J$4)</f>
        <v>0</v>
      </c>
      <c r="K552" s="190">
        <f>SUMIFS('Transport-DB'!Q:Q,'Transport-DB'!C:C,"="&amp;'Work DB'!C552,'Transport-DB'!F:F,"="&amp;'Work DB'!$K$4)</f>
        <v>0</v>
      </c>
      <c r="L552" s="191">
        <f>SUMIFS('Transport-DB'!Q:Q,'Transport-DB'!C:C,"="&amp;'Work DB'!C552,'Transport-DB'!F:F,"="&amp;'Work DB'!$L$4)</f>
        <v>0</v>
      </c>
      <c r="M552" s="191">
        <f>SUMIFS('Transport-DB'!Q:Q,'Transport-DB'!C:C,"="&amp;'Work DB'!C552,'Transport-DB'!F:F,"="&amp;'Work DB'!$M$4)</f>
        <v>0</v>
      </c>
      <c r="N552" s="191">
        <f>SUMIFS('Transport-DB'!Q:Q,'Transport-DB'!C:C,"="&amp;'Work DB'!C552,'Transport-DB'!F:F,"="&amp;'Work DB'!$N$4)</f>
        <v>0</v>
      </c>
      <c r="O552" s="191">
        <f>SUMIFS('Transport-DB'!Q:Q,'Transport-DB'!C:C,"="&amp;'Work DB'!C552,'Transport-DB'!F:F,"="&amp;'Work DB'!$O$4)</f>
        <v>0</v>
      </c>
      <c r="P552" s="191">
        <f>SUMIFS('Transport-DB'!Q:Q,'Transport-DB'!C:C,"="&amp;'Work DB'!C552,'Transport-DB'!F:F,"="&amp;'Work DB'!$P$4)</f>
        <v>0</v>
      </c>
      <c r="Q552" s="188">
        <f>SUMIFS('Transport-DB'!Q:Q,'Transport-DB'!C:C,"="&amp;'Work DB'!C552,'Transport-DB'!F:F,"="&amp;'Work DB'!$Q$4)</f>
        <v>0</v>
      </c>
      <c r="R552" s="189">
        <f>SUMIFS('Transport-DB'!Q:Q,'Transport-DB'!C:C,"="&amp;'Work DB'!C552,'Transport-DB'!F:F,"="&amp;'Work DB'!$R$4)</f>
        <v>0</v>
      </c>
      <c r="S552" s="190">
        <f t="shared" si="73"/>
        <v>0</v>
      </c>
      <c r="T552" s="191">
        <f t="shared" ref="T552:T615" si="75">M552</f>
        <v>0</v>
      </c>
      <c r="U552" s="191"/>
      <c r="V552" s="191"/>
      <c r="W552" s="191"/>
      <c r="X552" s="191"/>
      <c r="Y552" s="189"/>
      <c r="Z552" s="283"/>
      <c r="AA552" s="190">
        <f>SUMIFS('Transport-DB'!S:S,'Transport-DB'!C:C,"="&amp;'Work DB'!C552,'Transport-DB'!F:F,"="&amp;'Work DB'!$AA$4)</f>
        <v>0</v>
      </c>
      <c r="AB552" s="191">
        <f>SUMIFS('Transport-DB'!S:S,'Transport-DB'!C:C,"="&amp;'Work DB'!C552,'Transport-DB'!F:F,"="&amp;'Work DB'!$AB$4)</f>
        <v>0</v>
      </c>
      <c r="AC552" s="191">
        <f>SUMIFS('Transport-DB'!S:S,'Transport-DB'!C:C,"="&amp;'Work DB'!C552,'Transport-DB'!F:F,"="&amp;'Work DB'!$AC$4)</f>
        <v>0</v>
      </c>
      <c r="AD552" s="188">
        <f>SUMIFS('Transport-DB'!S:S,'Transport-DB'!C:C,"="&amp;'Work DB'!C552,'Transport-DB'!F:F,"="&amp;'Work DB'!$AD$4)</f>
        <v>0</v>
      </c>
      <c r="AE552" s="188">
        <f>SUMIFS('Transport-DB'!S:S,'Transport-DB'!C:C,"="&amp;'Work DB'!C552,'Transport-DB'!F:F,"="&amp;'Work DB'!$AE$4)</f>
        <v>0</v>
      </c>
      <c r="AF552" s="188">
        <f>SUMIFS('Transport-DB'!S:S,'Transport-DB'!C:C,"="&amp;'Work DB'!C552,'Transport-DB'!F:F,"="&amp;'Work DB'!$AF$4)</f>
        <v>0</v>
      </c>
      <c r="AG552" s="189"/>
      <c r="AH552" s="230">
        <f>SUMIFS('Transport-DB'!T:T,'Transport-DB'!C:C,"="&amp;'Work DB'!C552)</f>
        <v>0</v>
      </c>
      <c r="AI552" s="32"/>
      <c r="AJ552" s="29"/>
      <c r="AK552" s="30">
        <f>SUMIFS(Civil_DB[بتن],Civil_DB[تاریخ],"="&amp;'Work DB'!C552)</f>
        <v>0</v>
      </c>
      <c r="AL552" s="28"/>
      <c r="AM552" s="29"/>
      <c r="AN552" s="31"/>
      <c r="AO552" s="28"/>
      <c r="AP552" s="29"/>
      <c r="AQ552" s="29"/>
      <c r="AR552" s="30"/>
      <c r="AS552" s="28"/>
      <c r="AT552" s="29"/>
      <c r="AU552" s="30"/>
      <c r="AV552" s="206"/>
      <c r="AW552" s="29"/>
      <c r="AX552" s="29"/>
      <c r="AY552" s="29"/>
      <c r="AZ552" s="29"/>
      <c r="BA552" s="29"/>
      <c r="BB552" s="29"/>
      <c r="BC552" s="30"/>
      <c r="BD552" s="283"/>
      <c r="BE552" s="283"/>
      <c r="BF552" s="283"/>
      <c r="BG552" s="283"/>
      <c r="BH552" s="32"/>
      <c r="BI552" s="56"/>
      <c r="BJ552" s="509"/>
    </row>
    <row r="553" spans="2:62" s="15" customFormat="1" ht="21" x14ac:dyDescent="0.25">
      <c r="B553" s="47"/>
      <c r="C553" s="20">
        <f t="shared" si="74"/>
        <v>45918</v>
      </c>
      <c r="D553" s="190">
        <f>SUMIFS('Transport-DB'!R:R,'Transport-DB'!C:C,"="&amp;'Work DB'!C553,'Transport-DB'!F:F,"="&amp;'Work DB'!$D$4)</f>
        <v>0</v>
      </c>
      <c r="E553" s="191">
        <f>SUMIFS('Transport-DB'!R:R,'Transport-DB'!C:C,"="&amp;'Work DB'!C553,'Transport-DB'!F:F,"="&amp;'Work DB'!$E$4)</f>
        <v>0</v>
      </c>
      <c r="F553" s="191">
        <f>SUMIFS('Transport-DB'!R:R,'Transport-DB'!C:C,"="&amp;'Work DB'!C553,'Transport-DB'!F:F,"="&amp;'Work DB'!$F$4)</f>
        <v>0</v>
      </c>
      <c r="G553" s="191">
        <f>SUMIFS('Transport-DB'!R:R,'Transport-DB'!C:C,"="&amp;'Work DB'!C553,'Transport-DB'!F:F,"="&amp;'Work DB'!$G$4)</f>
        <v>0</v>
      </c>
      <c r="H553" s="188">
        <f>SUMIFS('Transport-DB'!R:R,'Transport-DB'!C:C,"="&amp;'Work DB'!C553,'Transport-DB'!F:F,"="&amp;'Work DB'!$H$4)</f>
        <v>0</v>
      </c>
      <c r="I553" s="191">
        <f>SUMIFS('Transport-DB'!R:R,'Transport-DB'!C:C,"="&amp;'Work DB'!C553,'Transport-DB'!F:F,"="&amp;'Work DB'!$I$4)</f>
        <v>0</v>
      </c>
      <c r="J553" s="483">
        <f>SUMIFS('Transport-DB'!R:R,'Transport-DB'!C:C,"="&amp;'Work DB'!C553,'Transport-DB'!F:F,"="&amp;'Work DB'!$J$4)</f>
        <v>0</v>
      </c>
      <c r="K553" s="190">
        <f>SUMIFS('Transport-DB'!Q:Q,'Transport-DB'!C:C,"="&amp;'Work DB'!C553,'Transport-DB'!F:F,"="&amp;'Work DB'!$K$4)</f>
        <v>0</v>
      </c>
      <c r="L553" s="191">
        <f>SUMIFS('Transport-DB'!Q:Q,'Transport-DB'!C:C,"="&amp;'Work DB'!C553,'Transport-DB'!F:F,"="&amp;'Work DB'!$L$4)</f>
        <v>0</v>
      </c>
      <c r="M553" s="191">
        <f>SUMIFS('Transport-DB'!Q:Q,'Transport-DB'!C:C,"="&amp;'Work DB'!C553,'Transport-DB'!F:F,"="&amp;'Work DB'!$M$4)</f>
        <v>0</v>
      </c>
      <c r="N553" s="191">
        <f>SUMIFS('Transport-DB'!Q:Q,'Transport-DB'!C:C,"="&amp;'Work DB'!C553,'Transport-DB'!F:F,"="&amp;'Work DB'!$N$4)</f>
        <v>0</v>
      </c>
      <c r="O553" s="191">
        <f>SUMIFS('Transport-DB'!Q:Q,'Transport-DB'!C:C,"="&amp;'Work DB'!C553,'Transport-DB'!F:F,"="&amp;'Work DB'!$O$4)</f>
        <v>0</v>
      </c>
      <c r="P553" s="191">
        <f>SUMIFS('Transport-DB'!Q:Q,'Transport-DB'!C:C,"="&amp;'Work DB'!C553,'Transport-DB'!F:F,"="&amp;'Work DB'!$P$4)</f>
        <v>0</v>
      </c>
      <c r="Q553" s="188">
        <f>SUMIFS('Transport-DB'!Q:Q,'Transport-DB'!C:C,"="&amp;'Work DB'!C553,'Transport-DB'!F:F,"="&amp;'Work DB'!$Q$4)</f>
        <v>0</v>
      </c>
      <c r="R553" s="189">
        <f>SUMIFS('Transport-DB'!Q:Q,'Transport-DB'!C:C,"="&amp;'Work DB'!C553,'Transport-DB'!F:F,"="&amp;'Work DB'!$R$4)</f>
        <v>0</v>
      </c>
      <c r="S553" s="190">
        <f t="shared" si="73"/>
        <v>0</v>
      </c>
      <c r="T553" s="191">
        <f t="shared" si="75"/>
        <v>0</v>
      </c>
      <c r="U553" s="191"/>
      <c r="V553" s="191"/>
      <c r="W553" s="191"/>
      <c r="X553" s="191"/>
      <c r="Y553" s="189"/>
      <c r="Z553" s="283"/>
      <c r="AA553" s="190">
        <f>SUMIFS('Transport-DB'!S:S,'Transport-DB'!C:C,"="&amp;'Work DB'!C553,'Transport-DB'!F:F,"="&amp;'Work DB'!$AA$4)</f>
        <v>0</v>
      </c>
      <c r="AB553" s="191">
        <f>SUMIFS('Transport-DB'!S:S,'Transport-DB'!C:C,"="&amp;'Work DB'!C553,'Transport-DB'!F:F,"="&amp;'Work DB'!$AB$4)</f>
        <v>0</v>
      </c>
      <c r="AC553" s="191">
        <f>SUMIFS('Transport-DB'!S:S,'Transport-DB'!C:C,"="&amp;'Work DB'!C553,'Transport-DB'!F:F,"="&amp;'Work DB'!$AC$4)</f>
        <v>0</v>
      </c>
      <c r="AD553" s="188">
        <f>SUMIFS('Transport-DB'!S:S,'Transport-DB'!C:C,"="&amp;'Work DB'!C553,'Transport-DB'!F:F,"="&amp;'Work DB'!$AD$4)</f>
        <v>0</v>
      </c>
      <c r="AE553" s="188">
        <f>SUMIFS('Transport-DB'!S:S,'Transport-DB'!C:C,"="&amp;'Work DB'!C553,'Transport-DB'!F:F,"="&amp;'Work DB'!$AE$4)</f>
        <v>0</v>
      </c>
      <c r="AF553" s="188">
        <f>SUMIFS('Transport-DB'!S:S,'Transport-DB'!C:C,"="&amp;'Work DB'!C553,'Transport-DB'!F:F,"="&amp;'Work DB'!$AF$4)</f>
        <v>0</v>
      </c>
      <c r="AG553" s="189"/>
      <c r="AH553" s="230">
        <f>SUMIFS('Transport-DB'!T:T,'Transport-DB'!C:C,"="&amp;'Work DB'!C553)</f>
        <v>0</v>
      </c>
      <c r="AI553" s="32"/>
      <c r="AJ553" s="29"/>
      <c r="AK553" s="30">
        <f>SUMIFS(Civil_DB[بتن],Civil_DB[تاریخ],"="&amp;'Work DB'!C553)</f>
        <v>0</v>
      </c>
      <c r="AL553" s="28"/>
      <c r="AM553" s="29"/>
      <c r="AN553" s="31"/>
      <c r="AO553" s="28"/>
      <c r="AP553" s="29"/>
      <c r="AQ553" s="29"/>
      <c r="AR553" s="30"/>
      <c r="AS553" s="28"/>
      <c r="AT553" s="29"/>
      <c r="AU553" s="30"/>
      <c r="AV553" s="206"/>
      <c r="AW553" s="29"/>
      <c r="AX553" s="29"/>
      <c r="AY553" s="29"/>
      <c r="AZ553" s="29"/>
      <c r="BA553" s="29"/>
      <c r="BB553" s="29"/>
      <c r="BC553" s="30"/>
      <c r="BD553" s="283"/>
      <c r="BE553" s="283"/>
      <c r="BF553" s="283"/>
      <c r="BG553" s="283"/>
      <c r="BH553" s="32"/>
      <c r="BI553" s="56"/>
      <c r="BJ553" s="509"/>
    </row>
    <row r="554" spans="2:62" s="15" customFormat="1" ht="21" x14ac:dyDescent="0.25">
      <c r="B554" s="47"/>
      <c r="C554" s="20">
        <f t="shared" si="74"/>
        <v>45919</v>
      </c>
      <c r="D554" s="190">
        <f>SUMIFS('Transport-DB'!R:R,'Transport-DB'!C:C,"="&amp;'Work DB'!C554,'Transport-DB'!F:F,"="&amp;'Work DB'!$D$4)</f>
        <v>0</v>
      </c>
      <c r="E554" s="191">
        <f>SUMIFS('Transport-DB'!R:R,'Transport-DB'!C:C,"="&amp;'Work DB'!C554,'Transport-DB'!F:F,"="&amp;'Work DB'!$E$4)</f>
        <v>0</v>
      </c>
      <c r="F554" s="191">
        <f>SUMIFS('Transport-DB'!R:R,'Transport-DB'!C:C,"="&amp;'Work DB'!C554,'Transport-DB'!F:F,"="&amp;'Work DB'!$F$4)</f>
        <v>0</v>
      </c>
      <c r="G554" s="191">
        <f>SUMIFS('Transport-DB'!R:R,'Transport-DB'!C:C,"="&amp;'Work DB'!C554,'Transport-DB'!F:F,"="&amp;'Work DB'!$G$4)</f>
        <v>0</v>
      </c>
      <c r="H554" s="188">
        <f>SUMIFS('Transport-DB'!R:R,'Transport-DB'!C:C,"="&amp;'Work DB'!C554,'Transport-DB'!F:F,"="&amp;'Work DB'!$H$4)</f>
        <v>0</v>
      </c>
      <c r="I554" s="191">
        <f>SUMIFS('Transport-DB'!R:R,'Transport-DB'!C:C,"="&amp;'Work DB'!C554,'Transport-DB'!F:F,"="&amp;'Work DB'!$I$4)</f>
        <v>0</v>
      </c>
      <c r="J554" s="483">
        <f>SUMIFS('Transport-DB'!R:R,'Transport-DB'!C:C,"="&amp;'Work DB'!C554,'Transport-DB'!F:F,"="&amp;'Work DB'!$J$4)</f>
        <v>0</v>
      </c>
      <c r="K554" s="190">
        <f>SUMIFS('Transport-DB'!Q:Q,'Transport-DB'!C:C,"="&amp;'Work DB'!C554,'Transport-DB'!F:F,"="&amp;'Work DB'!$K$4)</f>
        <v>0</v>
      </c>
      <c r="L554" s="191">
        <f>SUMIFS('Transport-DB'!Q:Q,'Transport-DB'!C:C,"="&amp;'Work DB'!C554,'Transport-DB'!F:F,"="&amp;'Work DB'!$L$4)</f>
        <v>0</v>
      </c>
      <c r="M554" s="191">
        <f>SUMIFS('Transport-DB'!Q:Q,'Transport-DB'!C:C,"="&amp;'Work DB'!C554,'Transport-DB'!F:F,"="&amp;'Work DB'!$M$4)</f>
        <v>0</v>
      </c>
      <c r="N554" s="191">
        <f>SUMIFS('Transport-DB'!Q:Q,'Transport-DB'!C:C,"="&amp;'Work DB'!C554,'Transport-DB'!F:F,"="&amp;'Work DB'!$N$4)</f>
        <v>0</v>
      </c>
      <c r="O554" s="191">
        <f>SUMIFS('Transport-DB'!Q:Q,'Transport-DB'!C:C,"="&amp;'Work DB'!C554,'Transport-DB'!F:F,"="&amp;'Work DB'!$O$4)</f>
        <v>0</v>
      </c>
      <c r="P554" s="191">
        <f>SUMIFS('Transport-DB'!Q:Q,'Transport-DB'!C:C,"="&amp;'Work DB'!C554,'Transport-DB'!F:F,"="&amp;'Work DB'!$P$4)</f>
        <v>0</v>
      </c>
      <c r="Q554" s="188">
        <f>SUMIFS('Transport-DB'!Q:Q,'Transport-DB'!C:C,"="&amp;'Work DB'!C554,'Transport-DB'!F:F,"="&amp;'Work DB'!$Q$4)</f>
        <v>0</v>
      </c>
      <c r="R554" s="189">
        <f>SUMIFS('Transport-DB'!Q:Q,'Transport-DB'!C:C,"="&amp;'Work DB'!C554,'Transport-DB'!F:F,"="&amp;'Work DB'!$R$4)</f>
        <v>0</v>
      </c>
      <c r="S554" s="190">
        <f t="shared" si="73"/>
        <v>0</v>
      </c>
      <c r="T554" s="191">
        <f t="shared" si="75"/>
        <v>0</v>
      </c>
      <c r="U554" s="191"/>
      <c r="V554" s="191"/>
      <c r="W554" s="191"/>
      <c r="X554" s="191"/>
      <c r="Y554" s="189"/>
      <c r="Z554" s="283"/>
      <c r="AA554" s="190">
        <f>SUMIFS('Transport-DB'!S:S,'Transport-DB'!C:C,"="&amp;'Work DB'!C554,'Transport-DB'!F:F,"="&amp;'Work DB'!$AA$4)</f>
        <v>0</v>
      </c>
      <c r="AB554" s="191">
        <f>SUMIFS('Transport-DB'!S:S,'Transport-DB'!C:C,"="&amp;'Work DB'!C554,'Transport-DB'!F:F,"="&amp;'Work DB'!$AB$4)</f>
        <v>0</v>
      </c>
      <c r="AC554" s="191">
        <f>SUMIFS('Transport-DB'!S:S,'Transport-DB'!C:C,"="&amp;'Work DB'!C554,'Transport-DB'!F:F,"="&amp;'Work DB'!$AC$4)</f>
        <v>0</v>
      </c>
      <c r="AD554" s="188">
        <f>SUMIFS('Transport-DB'!S:S,'Transport-DB'!C:C,"="&amp;'Work DB'!C554,'Transport-DB'!F:F,"="&amp;'Work DB'!$AD$4)</f>
        <v>0</v>
      </c>
      <c r="AE554" s="188">
        <f>SUMIFS('Transport-DB'!S:S,'Transport-DB'!C:C,"="&amp;'Work DB'!C554,'Transport-DB'!F:F,"="&amp;'Work DB'!$AE$4)</f>
        <v>0</v>
      </c>
      <c r="AF554" s="188">
        <f>SUMIFS('Transport-DB'!S:S,'Transport-DB'!C:C,"="&amp;'Work DB'!C554,'Transport-DB'!F:F,"="&amp;'Work DB'!$AF$4)</f>
        <v>0</v>
      </c>
      <c r="AG554" s="189"/>
      <c r="AH554" s="230">
        <f>SUMIFS('Transport-DB'!T:T,'Transport-DB'!C:C,"="&amp;'Work DB'!C554)</f>
        <v>0</v>
      </c>
      <c r="AI554" s="32"/>
      <c r="AJ554" s="29"/>
      <c r="AK554" s="30">
        <f>SUMIFS(Civil_DB[بتن],Civil_DB[تاریخ],"="&amp;'Work DB'!C554)</f>
        <v>0</v>
      </c>
      <c r="AL554" s="28"/>
      <c r="AM554" s="29"/>
      <c r="AN554" s="31"/>
      <c r="AO554" s="28"/>
      <c r="AP554" s="29"/>
      <c r="AQ554" s="29"/>
      <c r="AR554" s="30"/>
      <c r="AS554" s="28"/>
      <c r="AT554" s="29"/>
      <c r="AU554" s="30"/>
      <c r="AV554" s="206"/>
      <c r="AW554" s="29"/>
      <c r="AX554" s="29"/>
      <c r="AY554" s="29"/>
      <c r="AZ554" s="29"/>
      <c r="BA554" s="29"/>
      <c r="BB554" s="29"/>
      <c r="BC554" s="30"/>
      <c r="BD554" s="283"/>
      <c r="BE554" s="283"/>
      <c r="BF554" s="283"/>
      <c r="BG554" s="283"/>
      <c r="BH554" s="32"/>
      <c r="BI554" s="56"/>
      <c r="BJ554" s="509"/>
    </row>
    <row r="555" spans="2:62" s="15" customFormat="1" ht="21" x14ac:dyDescent="0.25">
      <c r="B555" s="47"/>
      <c r="C555" s="20">
        <f t="shared" si="74"/>
        <v>45920</v>
      </c>
      <c r="D555" s="190">
        <f>SUMIFS('Transport-DB'!R:R,'Transport-DB'!C:C,"="&amp;'Work DB'!C555,'Transport-DB'!F:F,"="&amp;'Work DB'!$D$4)</f>
        <v>0</v>
      </c>
      <c r="E555" s="191">
        <f>SUMIFS('Transport-DB'!R:R,'Transport-DB'!C:C,"="&amp;'Work DB'!C555,'Transport-DB'!F:F,"="&amp;'Work DB'!$E$4)</f>
        <v>0</v>
      </c>
      <c r="F555" s="191">
        <f>SUMIFS('Transport-DB'!R:R,'Transport-DB'!C:C,"="&amp;'Work DB'!C555,'Transport-DB'!F:F,"="&amp;'Work DB'!$F$4)</f>
        <v>0</v>
      </c>
      <c r="G555" s="191">
        <f>SUMIFS('Transport-DB'!R:R,'Transport-DB'!C:C,"="&amp;'Work DB'!C555,'Transport-DB'!F:F,"="&amp;'Work DB'!$G$4)</f>
        <v>0</v>
      </c>
      <c r="H555" s="188">
        <f>SUMIFS('Transport-DB'!R:R,'Transport-DB'!C:C,"="&amp;'Work DB'!C555,'Transport-DB'!F:F,"="&amp;'Work DB'!$H$4)</f>
        <v>0</v>
      </c>
      <c r="I555" s="191">
        <f>SUMIFS('Transport-DB'!R:R,'Transport-DB'!C:C,"="&amp;'Work DB'!C555,'Transport-DB'!F:F,"="&amp;'Work DB'!$I$4)</f>
        <v>0</v>
      </c>
      <c r="J555" s="483">
        <f>SUMIFS('Transport-DB'!R:R,'Transport-DB'!C:C,"="&amp;'Work DB'!C555,'Transport-DB'!F:F,"="&amp;'Work DB'!$J$4)</f>
        <v>0</v>
      </c>
      <c r="K555" s="190">
        <f>SUMIFS('Transport-DB'!Q:Q,'Transport-DB'!C:C,"="&amp;'Work DB'!C555,'Transport-DB'!F:F,"="&amp;'Work DB'!$K$4)</f>
        <v>0</v>
      </c>
      <c r="L555" s="191">
        <f>SUMIFS('Transport-DB'!Q:Q,'Transport-DB'!C:C,"="&amp;'Work DB'!C555,'Transport-DB'!F:F,"="&amp;'Work DB'!$L$4)</f>
        <v>0</v>
      </c>
      <c r="M555" s="191">
        <f>SUMIFS('Transport-DB'!Q:Q,'Transport-DB'!C:C,"="&amp;'Work DB'!C555,'Transport-DB'!F:F,"="&amp;'Work DB'!$M$4)</f>
        <v>0</v>
      </c>
      <c r="N555" s="191">
        <f>SUMIFS('Transport-DB'!Q:Q,'Transport-DB'!C:C,"="&amp;'Work DB'!C555,'Transport-DB'!F:F,"="&amp;'Work DB'!$N$4)</f>
        <v>0</v>
      </c>
      <c r="O555" s="191">
        <f>SUMIFS('Transport-DB'!Q:Q,'Transport-DB'!C:C,"="&amp;'Work DB'!C555,'Transport-DB'!F:F,"="&amp;'Work DB'!$O$4)</f>
        <v>0</v>
      </c>
      <c r="P555" s="191">
        <f>SUMIFS('Transport-DB'!Q:Q,'Transport-DB'!C:C,"="&amp;'Work DB'!C555,'Transport-DB'!F:F,"="&amp;'Work DB'!$P$4)</f>
        <v>0</v>
      </c>
      <c r="Q555" s="188">
        <f>SUMIFS('Transport-DB'!Q:Q,'Transport-DB'!C:C,"="&amp;'Work DB'!C555,'Transport-DB'!F:F,"="&amp;'Work DB'!$Q$4)</f>
        <v>0</v>
      </c>
      <c r="R555" s="189">
        <f>SUMIFS('Transport-DB'!Q:Q,'Transport-DB'!C:C,"="&amp;'Work DB'!C555,'Transport-DB'!F:F,"="&amp;'Work DB'!$R$4)</f>
        <v>0</v>
      </c>
      <c r="S555" s="190">
        <f t="shared" si="73"/>
        <v>0</v>
      </c>
      <c r="T555" s="191">
        <f t="shared" si="75"/>
        <v>0</v>
      </c>
      <c r="U555" s="191"/>
      <c r="V555" s="191"/>
      <c r="W555" s="191"/>
      <c r="X555" s="191"/>
      <c r="Y555" s="189"/>
      <c r="Z555" s="283"/>
      <c r="AA555" s="190">
        <f>SUMIFS('Transport-DB'!S:S,'Transport-DB'!C:C,"="&amp;'Work DB'!C555,'Transport-DB'!F:F,"="&amp;'Work DB'!$AA$4)</f>
        <v>0</v>
      </c>
      <c r="AB555" s="191">
        <f>SUMIFS('Transport-DB'!S:S,'Transport-DB'!C:C,"="&amp;'Work DB'!C555,'Transport-DB'!F:F,"="&amp;'Work DB'!$AB$4)</f>
        <v>0</v>
      </c>
      <c r="AC555" s="191">
        <f>SUMIFS('Transport-DB'!S:S,'Transport-DB'!C:C,"="&amp;'Work DB'!C555,'Transport-DB'!F:F,"="&amp;'Work DB'!$AC$4)</f>
        <v>0</v>
      </c>
      <c r="AD555" s="188">
        <f>SUMIFS('Transport-DB'!S:S,'Transport-DB'!C:C,"="&amp;'Work DB'!C555,'Transport-DB'!F:F,"="&amp;'Work DB'!$AD$4)</f>
        <v>0</v>
      </c>
      <c r="AE555" s="188">
        <f>SUMIFS('Transport-DB'!S:S,'Transport-DB'!C:C,"="&amp;'Work DB'!C555,'Transport-DB'!F:F,"="&amp;'Work DB'!$AE$4)</f>
        <v>0</v>
      </c>
      <c r="AF555" s="188">
        <f>SUMIFS('Transport-DB'!S:S,'Transport-DB'!C:C,"="&amp;'Work DB'!C555,'Transport-DB'!F:F,"="&amp;'Work DB'!$AF$4)</f>
        <v>0</v>
      </c>
      <c r="AG555" s="189"/>
      <c r="AH555" s="230">
        <f>SUMIFS('Transport-DB'!T:T,'Transport-DB'!C:C,"="&amp;'Work DB'!C555)</f>
        <v>0</v>
      </c>
      <c r="AI555" s="32"/>
      <c r="AJ555" s="29"/>
      <c r="AK555" s="30">
        <f>SUMIFS(Civil_DB[بتن],Civil_DB[تاریخ],"="&amp;'Work DB'!C555)</f>
        <v>0</v>
      </c>
      <c r="AL555" s="28"/>
      <c r="AM555" s="29"/>
      <c r="AN555" s="31"/>
      <c r="AO555" s="28"/>
      <c r="AP555" s="29"/>
      <c r="AQ555" s="29"/>
      <c r="AR555" s="30"/>
      <c r="AS555" s="28"/>
      <c r="AT555" s="29"/>
      <c r="AU555" s="30"/>
      <c r="AV555" s="206"/>
      <c r="AW555" s="29"/>
      <c r="AX555" s="29"/>
      <c r="AY555" s="29"/>
      <c r="AZ555" s="29"/>
      <c r="BA555" s="29"/>
      <c r="BB555" s="29"/>
      <c r="BC555" s="30"/>
      <c r="BD555" s="283"/>
      <c r="BE555" s="283"/>
      <c r="BF555" s="283"/>
      <c r="BG555" s="283"/>
      <c r="BH555" s="32"/>
      <c r="BI555" s="56"/>
      <c r="BJ555" s="509"/>
    </row>
    <row r="556" spans="2:62" s="15" customFormat="1" ht="21" x14ac:dyDescent="0.25">
      <c r="B556" s="47"/>
      <c r="C556" s="20">
        <f t="shared" si="74"/>
        <v>45921</v>
      </c>
      <c r="D556" s="190">
        <f>SUMIFS('Transport-DB'!R:R,'Transport-DB'!C:C,"="&amp;'Work DB'!C556,'Transport-DB'!F:F,"="&amp;'Work DB'!$D$4)</f>
        <v>0</v>
      </c>
      <c r="E556" s="191">
        <f>SUMIFS('Transport-DB'!R:R,'Transport-DB'!C:C,"="&amp;'Work DB'!C556,'Transport-DB'!F:F,"="&amp;'Work DB'!$E$4)</f>
        <v>0</v>
      </c>
      <c r="F556" s="191">
        <f>SUMIFS('Transport-DB'!R:R,'Transport-DB'!C:C,"="&amp;'Work DB'!C556,'Transport-DB'!F:F,"="&amp;'Work DB'!$F$4)</f>
        <v>0</v>
      </c>
      <c r="G556" s="191">
        <f>SUMIFS('Transport-DB'!R:R,'Transport-DB'!C:C,"="&amp;'Work DB'!C556,'Transport-DB'!F:F,"="&amp;'Work DB'!$G$4)</f>
        <v>0</v>
      </c>
      <c r="H556" s="188">
        <f>SUMIFS('Transport-DB'!R:R,'Transport-DB'!C:C,"="&amp;'Work DB'!C556,'Transport-DB'!F:F,"="&amp;'Work DB'!$H$4)</f>
        <v>0</v>
      </c>
      <c r="I556" s="191">
        <f>SUMIFS('Transport-DB'!R:R,'Transport-DB'!C:C,"="&amp;'Work DB'!C556,'Transport-DB'!F:F,"="&amp;'Work DB'!$I$4)</f>
        <v>0</v>
      </c>
      <c r="J556" s="483">
        <f>SUMIFS('Transport-DB'!R:R,'Transport-DB'!C:C,"="&amp;'Work DB'!C556,'Transport-DB'!F:F,"="&amp;'Work DB'!$J$4)</f>
        <v>0</v>
      </c>
      <c r="K556" s="190">
        <f>SUMIFS('Transport-DB'!Q:Q,'Transport-DB'!C:C,"="&amp;'Work DB'!C556,'Transport-DB'!F:F,"="&amp;'Work DB'!$K$4)</f>
        <v>0</v>
      </c>
      <c r="L556" s="191">
        <f>SUMIFS('Transport-DB'!Q:Q,'Transport-DB'!C:C,"="&amp;'Work DB'!C556,'Transport-DB'!F:F,"="&amp;'Work DB'!$L$4)</f>
        <v>0</v>
      </c>
      <c r="M556" s="191">
        <f>SUMIFS('Transport-DB'!Q:Q,'Transport-DB'!C:C,"="&amp;'Work DB'!C556,'Transport-DB'!F:F,"="&amp;'Work DB'!$M$4)</f>
        <v>0</v>
      </c>
      <c r="N556" s="191">
        <f>SUMIFS('Transport-DB'!Q:Q,'Transport-DB'!C:C,"="&amp;'Work DB'!C556,'Transport-DB'!F:F,"="&amp;'Work DB'!$N$4)</f>
        <v>0</v>
      </c>
      <c r="O556" s="191">
        <f>SUMIFS('Transport-DB'!Q:Q,'Transport-DB'!C:C,"="&amp;'Work DB'!C556,'Transport-DB'!F:F,"="&amp;'Work DB'!$O$4)</f>
        <v>0</v>
      </c>
      <c r="P556" s="191">
        <f>SUMIFS('Transport-DB'!Q:Q,'Transport-DB'!C:C,"="&amp;'Work DB'!C556,'Transport-DB'!F:F,"="&amp;'Work DB'!$P$4)</f>
        <v>0</v>
      </c>
      <c r="Q556" s="188">
        <f>SUMIFS('Transport-DB'!Q:Q,'Transport-DB'!C:C,"="&amp;'Work DB'!C556,'Transport-DB'!F:F,"="&amp;'Work DB'!$Q$4)</f>
        <v>0</v>
      </c>
      <c r="R556" s="189">
        <f>SUMIFS('Transport-DB'!Q:Q,'Transport-DB'!C:C,"="&amp;'Work DB'!C556,'Transport-DB'!F:F,"="&amp;'Work DB'!$R$4)</f>
        <v>0</v>
      </c>
      <c r="S556" s="190">
        <f t="shared" si="73"/>
        <v>0</v>
      </c>
      <c r="T556" s="191">
        <f t="shared" si="75"/>
        <v>0</v>
      </c>
      <c r="U556" s="191"/>
      <c r="V556" s="191"/>
      <c r="W556" s="191"/>
      <c r="X556" s="191"/>
      <c r="Y556" s="189"/>
      <c r="Z556" s="283"/>
      <c r="AA556" s="190">
        <f>SUMIFS('Transport-DB'!S:S,'Transport-DB'!C:C,"="&amp;'Work DB'!C556,'Transport-DB'!F:F,"="&amp;'Work DB'!$AA$4)</f>
        <v>0</v>
      </c>
      <c r="AB556" s="191">
        <f>SUMIFS('Transport-DB'!S:S,'Transport-DB'!C:C,"="&amp;'Work DB'!C556,'Transport-DB'!F:F,"="&amp;'Work DB'!$AB$4)</f>
        <v>0</v>
      </c>
      <c r="AC556" s="191">
        <f>SUMIFS('Transport-DB'!S:S,'Transport-DB'!C:C,"="&amp;'Work DB'!C556,'Transport-DB'!F:F,"="&amp;'Work DB'!$AC$4)</f>
        <v>0</v>
      </c>
      <c r="AD556" s="188">
        <f>SUMIFS('Transport-DB'!S:S,'Transport-DB'!C:C,"="&amp;'Work DB'!C556,'Transport-DB'!F:F,"="&amp;'Work DB'!$AD$4)</f>
        <v>0</v>
      </c>
      <c r="AE556" s="188">
        <f>SUMIFS('Transport-DB'!S:S,'Transport-DB'!C:C,"="&amp;'Work DB'!C556,'Transport-DB'!F:F,"="&amp;'Work DB'!$AE$4)</f>
        <v>0</v>
      </c>
      <c r="AF556" s="188">
        <f>SUMIFS('Transport-DB'!S:S,'Transport-DB'!C:C,"="&amp;'Work DB'!C556,'Transport-DB'!F:F,"="&amp;'Work DB'!$AF$4)</f>
        <v>0</v>
      </c>
      <c r="AG556" s="189"/>
      <c r="AH556" s="230">
        <f>SUMIFS('Transport-DB'!T:T,'Transport-DB'!C:C,"="&amp;'Work DB'!C556)</f>
        <v>0</v>
      </c>
      <c r="AI556" s="32"/>
      <c r="AJ556" s="29"/>
      <c r="AK556" s="30">
        <f>SUMIFS(Civil_DB[بتن],Civil_DB[تاریخ],"="&amp;'Work DB'!C556)</f>
        <v>0</v>
      </c>
      <c r="AL556" s="28"/>
      <c r="AM556" s="29"/>
      <c r="AN556" s="31"/>
      <c r="AO556" s="28"/>
      <c r="AP556" s="29"/>
      <c r="AQ556" s="29"/>
      <c r="AR556" s="30"/>
      <c r="AS556" s="28"/>
      <c r="AT556" s="29"/>
      <c r="AU556" s="30"/>
      <c r="AV556" s="206"/>
      <c r="AW556" s="29"/>
      <c r="AX556" s="29"/>
      <c r="AY556" s="29"/>
      <c r="AZ556" s="29"/>
      <c r="BA556" s="29"/>
      <c r="BB556" s="29"/>
      <c r="BC556" s="30"/>
      <c r="BD556" s="283"/>
      <c r="BE556" s="283"/>
      <c r="BF556" s="283"/>
      <c r="BG556" s="283"/>
      <c r="BH556" s="32"/>
      <c r="BI556" s="56"/>
      <c r="BJ556" s="509"/>
    </row>
    <row r="557" spans="2:62" s="15" customFormat="1" ht="21" x14ac:dyDescent="0.25">
      <c r="B557" s="47"/>
      <c r="C557" s="20">
        <f t="shared" si="74"/>
        <v>45922</v>
      </c>
      <c r="D557" s="190">
        <f>SUMIFS('Transport-DB'!R:R,'Transport-DB'!C:C,"="&amp;'Work DB'!C557,'Transport-DB'!F:F,"="&amp;'Work DB'!$D$4)</f>
        <v>0</v>
      </c>
      <c r="E557" s="191">
        <f>SUMIFS('Transport-DB'!R:R,'Transport-DB'!C:C,"="&amp;'Work DB'!C557,'Transport-DB'!F:F,"="&amp;'Work DB'!$E$4)</f>
        <v>0</v>
      </c>
      <c r="F557" s="191">
        <f>SUMIFS('Transport-DB'!R:R,'Transport-DB'!C:C,"="&amp;'Work DB'!C557,'Transport-DB'!F:F,"="&amp;'Work DB'!$F$4)</f>
        <v>0</v>
      </c>
      <c r="G557" s="191">
        <f>SUMIFS('Transport-DB'!R:R,'Transport-DB'!C:C,"="&amp;'Work DB'!C557,'Transport-DB'!F:F,"="&amp;'Work DB'!$G$4)</f>
        <v>0</v>
      </c>
      <c r="H557" s="188">
        <f>SUMIFS('Transport-DB'!R:R,'Transport-DB'!C:C,"="&amp;'Work DB'!C557,'Transport-DB'!F:F,"="&amp;'Work DB'!$H$4)</f>
        <v>0</v>
      </c>
      <c r="I557" s="191">
        <f>SUMIFS('Transport-DB'!R:R,'Transport-DB'!C:C,"="&amp;'Work DB'!C557,'Transport-DB'!F:F,"="&amp;'Work DB'!$I$4)</f>
        <v>0</v>
      </c>
      <c r="J557" s="483">
        <f>SUMIFS('Transport-DB'!R:R,'Transport-DB'!C:C,"="&amp;'Work DB'!C557,'Transport-DB'!F:F,"="&amp;'Work DB'!$J$4)</f>
        <v>0</v>
      </c>
      <c r="K557" s="190">
        <f>SUMIFS('Transport-DB'!Q:Q,'Transport-DB'!C:C,"="&amp;'Work DB'!C557,'Transport-DB'!F:F,"="&amp;'Work DB'!$K$4)</f>
        <v>0</v>
      </c>
      <c r="L557" s="191">
        <f>SUMIFS('Transport-DB'!Q:Q,'Transport-DB'!C:C,"="&amp;'Work DB'!C557,'Transport-DB'!F:F,"="&amp;'Work DB'!$L$4)</f>
        <v>0</v>
      </c>
      <c r="M557" s="191">
        <f>SUMIFS('Transport-DB'!Q:Q,'Transport-DB'!C:C,"="&amp;'Work DB'!C557,'Transport-DB'!F:F,"="&amp;'Work DB'!$M$4)</f>
        <v>0</v>
      </c>
      <c r="N557" s="191">
        <f>SUMIFS('Transport-DB'!Q:Q,'Transport-DB'!C:C,"="&amp;'Work DB'!C557,'Transport-DB'!F:F,"="&amp;'Work DB'!$N$4)</f>
        <v>0</v>
      </c>
      <c r="O557" s="191">
        <f>SUMIFS('Transport-DB'!Q:Q,'Transport-DB'!C:C,"="&amp;'Work DB'!C557,'Transport-DB'!F:F,"="&amp;'Work DB'!$O$4)</f>
        <v>0</v>
      </c>
      <c r="P557" s="191">
        <f>SUMIFS('Transport-DB'!Q:Q,'Transport-DB'!C:C,"="&amp;'Work DB'!C557,'Transport-DB'!F:F,"="&amp;'Work DB'!$P$4)</f>
        <v>0</v>
      </c>
      <c r="Q557" s="188">
        <f>SUMIFS('Transport-DB'!Q:Q,'Transport-DB'!C:C,"="&amp;'Work DB'!C557,'Transport-DB'!F:F,"="&amp;'Work DB'!$Q$4)</f>
        <v>0</v>
      </c>
      <c r="R557" s="189">
        <f>SUMIFS('Transport-DB'!Q:Q,'Transport-DB'!C:C,"="&amp;'Work DB'!C557,'Transport-DB'!F:F,"="&amp;'Work DB'!$R$4)</f>
        <v>0</v>
      </c>
      <c r="S557" s="190">
        <f t="shared" si="73"/>
        <v>0</v>
      </c>
      <c r="T557" s="191">
        <f t="shared" si="75"/>
        <v>0</v>
      </c>
      <c r="U557" s="191"/>
      <c r="V557" s="191"/>
      <c r="W557" s="191"/>
      <c r="X557" s="191"/>
      <c r="Y557" s="189"/>
      <c r="Z557" s="283"/>
      <c r="AA557" s="190">
        <f>SUMIFS('Transport-DB'!S:S,'Transport-DB'!C:C,"="&amp;'Work DB'!C557,'Transport-DB'!F:F,"="&amp;'Work DB'!$AA$4)</f>
        <v>0</v>
      </c>
      <c r="AB557" s="191">
        <f>SUMIFS('Transport-DB'!S:S,'Transport-DB'!C:C,"="&amp;'Work DB'!C557,'Transport-DB'!F:F,"="&amp;'Work DB'!$AB$4)</f>
        <v>0</v>
      </c>
      <c r="AC557" s="191">
        <f>SUMIFS('Transport-DB'!S:S,'Transport-DB'!C:C,"="&amp;'Work DB'!C557,'Transport-DB'!F:F,"="&amp;'Work DB'!$AC$4)</f>
        <v>0</v>
      </c>
      <c r="AD557" s="188">
        <f>SUMIFS('Transport-DB'!S:S,'Transport-DB'!C:C,"="&amp;'Work DB'!C557,'Transport-DB'!F:F,"="&amp;'Work DB'!$AD$4)</f>
        <v>0</v>
      </c>
      <c r="AE557" s="188">
        <f>SUMIFS('Transport-DB'!S:S,'Transport-DB'!C:C,"="&amp;'Work DB'!C557,'Transport-DB'!F:F,"="&amp;'Work DB'!$AE$4)</f>
        <v>0</v>
      </c>
      <c r="AF557" s="188">
        <f>SUMIFS('Transport-DB'!S:S,'Transport-DB'!C:C,"="&amp;'Work DB'!C557,'Transport-DB'!F:F,"="&amp;'Work DB'!$AF$4)</f>
        <v>0</v>
      </c>
      <c r="AG557" s="189"/>
      <c r="AH557" s="230">
        <f>SUMIFS('Transport-DB'!T:T,'Transport-DB'!C:C,"="&amp;'Work DB'!C557)</f>
        <v>0</v>
      </c>
      <c r="AI557" s="32"/>
      <c r="AJ557" s="29"/>
      <c r="AK557" s="30">
        <f>SUMIFS(Civil_DB[بتن],Civil_DB[تاریخ],"="&amp;'Work DB'!C557)</f>
        <v>0</v>
      </c>
      <c r="AL557" s="28"/>
      <c r="AM557" s="29"/>
      <c r="AN557" s="31"/>
      <c r="AO557" s="28"/>
      <c r="AP557" s="29"/>
      <c r="AQ557" s="29"/>
      <c r="AR557" s="30"/>
      <c r="AS557" s="28"/>
      <c r="AT557" s="29"/>
      <c r="AU557" s="30"/>
      <c r="AV557" s="206"/>
      <c r="AW557" s="29"/>
      <c r="AX557" s="29"/>
      <c r="AY557" s="29"/>
      <c r="AZ557" s="29"/>
      <c r="BA557" s="29"/>
      <c r="BB557" s="29"/>
      <c r="BC557" s="30"/>
      <c r="BD557" s="283"/>
      <c r="BE557" s="283"/>
      <c r="BF557" s="283"/>
      <c r="BG557" s="283"/>
      <c r="BH557" s="32"/>
      <c r="BI557" s="56"/>
      <c r="BJ557" s="509"/>
    </row>
    <row r="558" spans="2:62" s="507" customFormat="1" ht="21" x14ac:dyDescent="0.25">
      <c r="B558" s="498"/>
      <c r="C558" s="499">
        <f t="shared" si="74"/>
        <v>45923</v>
      </c>
      <c r="D558" s="500">
        <f>SUMIFS('Transport-DB'!R:R,'Transport-DB'!C:C,"="&amp;'Work DB'!C558,'Transport-DB'!F:F,"="&amp;'Work DB'!$D$4)</f>
        <v>0</v>
      </c>
      <c r="E558" s="501">
        <f>SUMIFS('Transport-DB'!R:R,'Transport-DB'!C:C,"="&amp;'Work DB'!C558,'Transport-DB'!F:F,"="&amp;'Work DB'!$E$4)</f>
        <v>0</v>
      </c>
      <c r="F558" s="501">
        <f>SUMIFS('Transport-DB'!R:R,'Transport-DB'!C:C,"="&amp;'Work DB'!C558,'Transport-DB'!F:F,"="&amp;'Work DB'!$F$4)</f>
        <v>0</v>
      </c>
      <c r="G558" s="501">
        <f>SUMIFS('Transport-DB'!R:R,'Transport-DB'!C:C,"="&amp;'Work DB'!C558,'Transport-DB'!F:F,"="&amp;'Work DB'!$G$4)</f>
        <v>0</v>
      </c>
      <c r="H558" s="502">
        <f>SUMIFS('Transport-DB'!R:R,'Transport-DB'!C:C,"="&amp;'Work DB'!C558,'Transport-DB'!F:F,"="&amp;'Work DB'!$H$4)</f>
        <v>0</v>
      </c>
      <c r="I558" s="501">
        <f>SUMIFS('Transport-DB'!R:R,'Transport-DB'!C:C,"="&amp;'Work DB'!C558,'Transport-DB'!F:F,"="&amp;'Work DB'!$I$4)</f>
        <v>0</v>
      </c>
      <c r="J558" s="503">
        <f>SUMIFS('Transport-DB'!R:R,'Transport-DB'!C:C,"="&amp;'Work DB'!C558,'Transport-DB'!F:F,"="&amp;'Work DB'!$J$4)</f>
        <v>0</v>
      </c>
      <c r="K558" s="500">
        <f>SUMIFS('Transport-DB'!Q:Q,'Transport-DB'!C:C,"="&amp;'Work DB'!C558,'Transport-DB'!F:F,"="&amp;'Work DB'!$K$4)</f>
        <v>0</v>
      </c>
      <c r="L558" s="501">
        <f>SUMIFS('Transport-DB'!Q:Q,'Transport-DB'!C:C,"="&amp;'Work DB'!C558,'Transport-DB'!F:F,"="&amp;'Work DB'!$L$4)</f>
        <v>0</v>
      </c>
      <c r="M558" s="501">
        <f>SUMIFS('Transport-DB'!Q:Q,'Transport-DB'!C:C,"="&amp;'Work DB'!C558,'Transport-DB'!F:F,"="&amp;'Work DB'!$M$4)</f>
        <v>0</v>
      </c>
      <c r="N558" s="501">
        <f>SUMIFS('Transport-DB'!Q:Q,'Transport-DB'!C:C,"="&amp;'Work DB'!C558,'Transport-DB'!F:F,"="&amp;'Work DB'!$N$4)</f>
        <v>0</v>
      </c>
      <c r="O558" s="501">
        <f>SUMIFS('Transport-DB'!Q:Q,'Transport-DB'!C:C,"="&amp;'Work DB'!C558,'Transport-DB'!F:F,"="&amp;'Work DB'!$O$4)</f>
        <v>0</v>
      </c>
      <c r="P558" s="501">
        <f>SUMIFS('Transport-DB'!Q:Q,'Transport-DB'!C:C,"="&amp;'Work DB'!C558,'Transport-DB'!F:F,"="&amp;'Work DB'!$P$4)</f>
        <v>0</v>
      </c>
      <c r="Q558" s="502">
        <f>SUMIFS('Transport-DB'!Q:Q,'Transport-DB'!C:C,"="&amp;'Work DB'!C558,'Transport-DB'!F:F,"="&amp;'Work DB'!$Q$4)</f>
        <v>0</v>
      </c>
      <c r="R558" s="504">
        <f>SUMIFS('Transport-DB'!Q:Q,'Transport-DB'!C:C,"="&amp;'Work DB'!C558,'Transport-DB'!F:F,"="&amp;'Work DB'!$R$4)</f>
        <v>0</v>
      </c>
      <c r="S558" s="500">
        <f t="shared" si="73"/>
        <v>0</v>
      </c>
      <c r="T558" s="501">
        <f t="shared" si="75"/>
        <v>0</v>
      </c>
      <c r="U558" s="501"/>
      <c r="V558" s="501"/>
      <c r="W558" s="501"/>
      <c r="X558" s="501"/>
      <c r="Y558" s="504"/>
      <c r="Z558" s="503"/>
      <c r="AA558" s="500">
        <f>SUMIFS('Transport-DB'!S:S,'Transport-DB'!C:C,"="&amp;'Work DB'!C558,'Transport-DB'!F:F,"="&amp;'Work DB'!$AA$4)</f>
        <v>0</v>
      </c>
      <c r="AB558" s="501">
        <f>SUMIFS('Transport-DB'!S:S,'Transport-DB'!C:C,"="&amp;'Work DB'!C558,'Transport-DB'!F:F,"="&amp;'Work DB'!$AB$4)</f>
        <v>0</v>
      </c>
      <c r="AC558" s="501">
        <f>SUMIFS('Transport-DB'!S:S,'Transport-DB'!C:C,"="&amp;'Work DB'!C558,'Transport-DB'!F:F,"="&amp;'Work DB'!$AC$4)</f>
        <v>0</v>
      </c>
      <c r="AD558" s="502">
        <f>SUMIFS('Transport-DB'!S:S,'Transport-DB'!C:C,"="&amp;'Work DB'!C558,'Transport-DB'!F:F,"="&amp;'Work DB'!$AD$4)</f>
        <v>0</v>
      </c>
      <c r="AE558" s="502">
        <f>SUMIFS('Transport-DB'!S:S,'Transport-DB'!C:C,"="&amp;'Work DB'!C558,'Transport-DB'!F:F,"="&amp;'Work DB'!$AE$4)</f>
        <v>0</v>
      </c>
      <c r="AF558" s="502">
        <f>SUMIFS('Transport-DB'!S:S,'Transport-DB'!C:C,"="&amp;'Work DB'!C558,'Transport-DB'!F:F,"="&amp;'Work DB'!$AF$4)</f>
        <v>0</v>
      </c>
      <c r="AG558" s="504"/>
      <c r="AH558" s="500">
        <f>SUMIFS('Transport-DB'!T:T,'Transport-DB'!C:C,"="&amp;'Work DB'!C558)</f>
        <v>0</v>
      </c>
      <c r="AI558" s="505"/>
      <c r="AJ558" s="501"/>
      <c r="AK558" s="30">
        <f>SUMIFS(Civil_DB[بتن],Civil_DB[تاریخ],"="&amp;'Work DB'!C558)</f>
        <v>0</v>
      </c>
      <c r="AL558" s="500"/>
      <c r="AM558" s="501"/>
      <c r="AN558" s="502"/>
      <c r="AO558" s="500"/>
      <c r="AP558" s="501"/>
      <c r="AQ558" s="501"/>
      <c r="AR558" s="504"/>
      <c r="AS558" s="500"/>
      <c r="AT558" s="501"/>
      <c r="AU558" s="504"/>
      <c r="AV558" s="505"/>
      <c r="AW558" s="501"/>
      <c r="AX558" s="501"/>
      <c r="AY558" s="501"/>
      <c r="AZ558" s="501"/>
      <c r="BA558" s="501"/>
      <c r="BB558" s="501"/>
      <c r="BC558" s="504"/>
      <c r="BD558" s="503"/>
      <c r="BE558" s="503"/>
      <c r="BF558" s="503"/>
      <c r="BG558" s="503"/>
      <c r="BH558" s="505"/>
      <c r="BI558" s="506" t="s">
        <v>51</v>
      </c>
    </row>
    <row r="559" spans="2:62" s="15" customFormat="1" ht="21" x14ac:dyDescent="0.25">
      <c r="B559" s="47"/>
      <c r="C559" s="20">
        <f t="shared" si="74"/>
        <v>45924</v>
      </c>
      <c r="D559" s="190">
        <f>SUMIFS('Transport-DB'!R:R,'Transport-DB'!C:C,"="&amp;'Work DB'!C559,'Transport-DB'!F:F,"="&amp;'Work DB'!$D$4)</f>
        <v>0</v>
      </c>
      <c r="E559" s="191">
        <f>SUMIFS('Transport-DB'!R:R,'Transport-DB'!C:C,"="&amp;'Work DB'!C559,'Transport-DB'!F:F,"="&amp;'Work DB'!$E$4)</f>
        <v>0</v>
      </c>
      <c r="F559" s="191">
        <f>SUMIFS('Transport-DB'!R:R,'Transport-DB'!C:C,"="&amp;'Work DB'!C559,'Transport-DB'!F:F,"="&amp;'Work DB'!$F$4)</f>
        <v>0</v>
      </c>
      <c r="G559" s="191">
        <f>SUMIFS('Transport-DB'!R:R,'Transport-DB'!C:C,"="&amp;'Work DB'!C559,'Transport-DB'!F:F,"="&amp;'Work DB'!$G$4)</f>
        <v>0</v>
      </c>
      <c r="H559" s="188">
        <f>SUMIFS('Transport-DB'!R:R,'Transport-DB'!C:C,"="&amp;'Work DB'!C559,'Transport-DB'!F:F,"="&amp;'Work DB'!$H$4)</f>
        <v>0</v>
      </c>
      <c r="I559" s="191">
        <f>SUMIFS('Transport-DB'!R:R,'Transport-DB'!C:C,"="&amp;'Work DB'!C559,'Transport-DB'!F:F,"="&amp;'Work DB'!$I$4)</f>
        <v>0</v>
      </c>
      <c r="J559" s="483">
        <f>SUMIFS('Transport-DB'!R:R,'Transport-DB'!C:C,"="&amp;'Work DB'!C559,'Transport-DB'!F:F,"="&amp;'Work DB'!$J$4)</f>
        <v>0</v>
      </c>
      <c r="K559" s="190">
        <f>SUMIFS('Transport-DB'!Q:Q,'Transport-DB'!C:C,"="&amp;'Work DB'!C559,'Transport-DB'!F:F,"="&amp;'Work DB'!$K$4)</f>
        <v>0</v>
      </c>
      <c r="L559" s="191">
        <f>SUMIFS('Transport-DB'!Q:Q,'Transport-DB'!C:C,"="&amp;'Work DB'!C559,'Transport-DB'!F:F,"="&amp;'Work DB'!$L$4)</f>
        <v>0</v>
      </c>
      <c r="M559" s="191">
        <f>SUMIFS('Transport-DB'!Q:Q,'Transport-DB'!C:C,"="&amp;'Work DB'!C559,'Transport-DB'!F:F,"="&amp;'Work DB'!$M$4)</f>
        <v>0</v>
      </c>
      <c r="N559" s="191">
        <f>SUMIFS('Transport-DB'!Q:Q,'Transport-DB'!C:C,"="&amp;'Work DB'!C559,'Transport-DB'!F:F,"="&amp;'Work DB'!$N$4)</f>
        <v>0</v>
      </c>
      <c r="O559" s="191">
        <f>SUMIFS('Transport-DB'!Q:Q,'Transport-DB'!C:C,"="&amp;'Work DB'!C559,'Transport-DB'!F:F,"="&amp;'Work DB'!$O$4)</f>
        <v>0</v>
      </c>
      <c r="P559" s="191">
        <f>SUMIFS('Transport-DB'!Q:Q,'Transport-DB'!C:C,"="&amp;'Work DB'!C559,'Transport-DB'!F:F,"="&amp;'Work DB'!$P$4)</f>
        <v>0</v>
      </c>
      <c r="Q559" s="188">
        <f>SUMIFS('Transport-DB'!Q:Q,'Transport-DB'!C:C,"="&amp;'Work DB'!C559,'Transport-DB'!F:F,"="&amp;'Work DB'!$Q$4)</f>
        <v>0</v>
      </c>
      <c r="R559" s="189">
        <f>SUMIFS('Transport-DB'!Q:Q,'Transport-DB'!C:C,"="&amp;'Work DB'!C559,'Transport-DB'!F:F,"="&amp;'Work DB'!$R$4)</f>
        <v>0</v>
      </c>
      <c r="S559" s="190">
        <f t="shared" si="73"/>
        <v>0</v>
      </c>
      <c r="T559" s="191">
        <f t="shared" si="75"/>
        <v>0</v>
      </c>
      <c r="U559" s="191"/>
      <c r="V559" s="191"/>
      <c r="W559" s="191"/>
      <c r="X559" s="191"/>
      <c r="Y559" s="189"/>
      <c r="Z559" s="283"/>
      <c r="AA559" s="190">
        <f>SUMIFS('Transport-DB'!S:S,'Transport-DB'!C:C,"="&amp;'Work DB'!C559,'Transport-DB'!F:F,"="&amp;'Work DB'!$AA$4)</f>
        <v>0</v>
      </c>
      <c r="AB559" s="191">
        <f>SUMIFS('Transport-DB'!S:S,'Transport-DB'!C:C,"="&amp;'Work DB'!C559,'Transport-DB'!F:F,"="&amp;'Work DB'!$AB$4)</f>
        <v>0</v>
      </c>
      <c r="AC559" s="191">
        <f>SUMIFS('Transport-DB'!S:S,'Transport-DB'!C:C,"="&amp;'Work DB'!C559,'Transport-DB'!F:F,"="&amp;'Work DB'!$AC$4)</f>
        <v>0</v>
      </c>
      <c r="AD559" s="188">
        <f>SUMIFS('Transport-DB'!S:S,'Transport-DB'!C:C,"="&amp;'Work DB'!C559,'Transport-DB'!F:F,"="&amp;'Work DB'!$AD$4)</f>
        <v>0</v>
      </c>
      <c r="AE559" s="188">
        <f>SUMIFS('Transport-DB'!S:S,'Transport-DB'!C:C,"="&amp;'Work DB'!C559,'Transport-DB'!F:F,"="&amp;'Work DB'!$AE$4)</f>
        <v>0</v>
      </c>
      <c r="AF559" s="188">
        <f>SUMIFS('Transport-DB'!S:S,'Transport-DB'!C:C,"="&amp;'Work DB'!C559,'Transport-DB'!F:F,"="&amp;'Work DB'!$AF$4)</f>
        <v>0</v>
      </c>
      <c r="AG559" s="189"/>
      <c r="AH559" s="230">
        <f>SUMIFS('Transport-DB'!T:T,'Transport-DB'!C:C,"="&amp;'Work DB'!C559)</f>
        <v>0</v>
      </c>
      <c r="AI559" s="32"/>
      <c r="AJ559" s="29"/>
      <c r="AK559" s="30">
        <f>SUMIFS(Civil_DB[بتن],Civil_DB[تاریخ],"="&amp;'Work DB'!C559)</f>
        <v>0</v>
      </c>
      <c r="AL559" s="28"/>
      <c r="AM559" s="29"/>
      <c r="AN559" s="31"/>
      <c r="AO559" s="28"/>
      <c r="AP559" s="29"/>
      <c r="AQ559" s="29"/>
      <c r="AR559" s="30"/>
      <c r="AS559" s="28"/>
      <c r="AT559" s="29"/>
      <c r="AU559" s="30"/>
      <c r="AV559" s="206"/>
      <c r="AW559" s="29"/>
      <c r="AX559" s="29"/>
      <c r="AY559" s="29"/>
      <c r="AZ559" s="29"/>
      <c r="BA559" s="29"/>
      <c r="BB559" s="29"/>
      <c r="BC559" s="30"/>
      <c r="BD559" s="283"/>
      <c r="BE559" s="283"/>
      <c r="BF559" s="283"/>
      <c r="BG559" s="283"/>
      <c r="BH559" s="32"/>
      <c r="BI559" s="56"/>
      <c r="BJ559" s="509"/>
    </row>
    <row r="560" spans="2:62" s="15" customFormat="1" ht="21" x14ac:dyDescent="0.25">
      <c r="B560" s="47"/>
      <c r="C560" s="20">
        <f t="shared" si="74"/>
        <v>45925</v>
      </c>
      <c r="D560" s="190">
        <f>SUMIFS('Transport-DB'!R:R,'Transport-DB'!C:C,"="&amp;'Work DB'!C560,'Transport-DB'!F:F,"="&amp;'Work DB'!$D$4)</f>
        <v>0</v>
      </c>
      <c r="E560" s="191">
        <f>SUMIFS('Transport-DB'!R:R,'Transport-DB'!C:C,"="&amp;'Work DB'!C560,'Transport-DB'!F:F,"="&amp;'Work DB'!$E$4)</f>
        <v>0</v>
      </c>
      <c r="F560" s="191">
        <f>SUMIFS('Transport-DB'!R:R,'Transport-DB'!C:C,"="&amp;'Work DB'!C560,'Transport-DB'!F:F,"="&amp;'Work DB'!$F$4)</f>
        <v>0</v>
      </c>
      <c r="G560" s="191">
        <f>SUMIFS('Transport-DB'!R:R,'Transport-DB'!C:C,"="&amp;'Work DB'!C560,'Transport-DB'!F:F,"="&amp;'Work DB'!$G$4)</f>
        <v>0</v>
      </c>
      <c r="H560" s="188">
        <f>SUMIFS('Transport-DB'!R:R,'Transport-DB'!C:C,"="&amp;'Work DB'!C560,'Transport-DB'!F:F,"="&amp;'Work DB'!$H$4)</f>
        <v>0</v>
      </c>
      <c r="I560" s="191">
        <f>SUMIFS('Transport-DB'!R:R,'Transport-DB'!C:C,"="&amp;'Work DB'!C560,'Transport-DB'!F:F,"="&amp;'Work DB'!$I$4)</f>
        <v>0</v>
      </c>
      <c r="J560" s="483">
        <f>SUMIFS('Transport-DB'!R:R,'Transport-DB'!C:C,"="&amp;'Work DB'!C560,'Transport-DB'!F:F,"="&amp;'Work DB'!$J$4)</f>
        <v>0</v>
      </c>
      <c r="K560" s="190">
        <f>SUMIFS('Transport-DB'!Q:Q,'Transport-DB'!C:C,"="&amp;'Work DB'!C560,'Transport-DB'!F:F,"="&amp;'Work DB'!$K$4)</f>
        <v>0</v>
      </c>
      <c r="L560" s="191">
        <f>SUMIFS('Transport-DB'!Q:Q,'Transport-DB'!C:C,"="&amp;'Work DB'!C560,'Transport-DB'!F:F,"="&amp;'Work DB'!$L$4)</f>
        <v>0</v>
      </c>
      <c r="M560" s="191">
        <f>SUMIFS('Transport-DB'!Q:Q,'Transport-DB'!C:C,"="&amp;'Work DB'!C560,'Transport-DB'!F:F,"="&amp;'Work DB'!$M$4)</f>
        <v>0</v>
      </c>
      <c r="N560" s="191">
        <f>SUMIFS('Transport-DB'!Q:Q,'Transport-DB'!C:C,"="&amp;'Work DB'!C560,'Transport-DB'!F:F,"="&amp;'Work DB'!$N$4)</f>
        <v>0</v>
      </c>
      <c r="O560" s="191">
        <f>SUMIFS('Transport-DB'!Q:Q,'Transport-DB'!C:C,"="&amp;'Work DB'!C560,'Transport-DB'!F:F,"="&amp;'Work DB'!$O$4)</f>
        <v>0</v>
      </c>
      <c r="P560" s="191">
        <f>SUMIFS('Transport-DB'!Q:Q,'Transport-DB'!C:C,"="&amp;'Work DB'!C560,'Transport-DB'!F:F,"="&amp;'Work DB'!$P$4)</f>
        <v>0</v>
      </c>
      <c r="Q560" s="188">
        <f>SUMIFS('Transport-DB'!Q:Q,'Transport-DB'!C:C,"="&amp;'Work DB'!C560,'Transport-DB'!F:F,"="&amp;'Work DB'!$Q$4)</f>
        <v>0</v>
      </c>
      <c r="R560" s="189">
        <f>SUMIFS('Transport-DB'!Q:Q,'Transport-DB'!C:C,"="&amp;'Work DB'!C560,'Transport-DB'!F:F,"="&amp;'Work DB'!$R$4)</f>
        <v>0</v>
      </c>
      <c r="S560" s="190">
        <f t="shared" si="73"/>
        <v>0</v>
      </c>
      <c r="T560" s="191">
        <f t="shared" si="75"/>
        <v>0</v>
      </c>
      <c r="U560" s="191"/>
      <c r="V560" s="191"/>
      <c r="W560" s="191"/>
      <c r="X560" s="191"/>
      <c r="Y560" s="189"/>
      <c r="Z560" s="283"/>
      <c r="AA560" s="190">
        <f>SUMIFS('Transport-DB'!S:S,'Transport-DB'!C:C,"="&amp;'Work DB'!C560,'Transport-DB'!F:F,"="&amp;'Work DB'!$AA$4)</f>
        <v>0</v>
      </c>
      <c r="AB560" s="191">
        <f>SUMIFS('Transport-DB'!S:S,'Transport-DB'!C:C,"="&amp;'Work DB'!C560,'Transport-DB'!F:F,"="&amp;'Work DB'!$AB$4)</f>
        <v>0</v>
      </c>
      <c r="AC560" s="191">
        <f>SUMIFS('Transport-DB'!S:S,'Transport-DB'!C:C,"="&amp;'Work DB'!C560,'Transport-DB'!F:F,"="&amp;'Work DB'!$AC$4)</f>
        <v>0</v>
      </c>
      <c r="AD560" s="188">
        <f>SUMIFS('Transport-DB'!S:S,'Transport-DB'!C:C,"="&amp;'Work DB'!C560,'Transport-DB'!F:F,"="&amp;'Work DB'!$AD$4)</f>
        <v>0</v>
      </c>
      <c r="AE560" s="188">
        <f>SUMIFS('Transport-DB'!S:S,'Transport-DB'!C:C,"="&amp;'Work DB'!C560,'Transport-DB'!F:F,"="&amp;'Work DB'!$AE$4)</f>
        <v>0</v>
      </c>
      <c r="AF560" s="188">
        <f>SUMIFS('Transport-DB'!S:S,'Transport-DB'!C:C,"="&amp;'Work DB'!C560,'Transport-DB'!F:F,"="&amp;'Work DB'!$AF$4)</f>
        <v>0</v>
      </c>
      <c r="AG560" s="189"/>
      <c r="AH560" s="230">
        <f>SUMIFS('Transport-DB'!T:T,'Transport-DB'!C:C,"="&amp;'Work DB'!C560)</f>
        <v>0</v>
      </c>
      <c r="AI560" s="32"/>
      <c r="AJ560" s="29"/>
      <c r="AK560" s="30">
        <f>SUMIFS(Civil_DB[بتن],Civil_DB[تاریخ],"="&amp;'Work DB'!C560)</f>
        <v>0</v>
      </c>
      <c r="AL560" s="28"/>
      <c r="AM560" s="29"/>
      <c r="AN560" s="31"/>
      <c r="AO560" s="28"/>
      <c r="AP560" s="29"/>
      <c r="AQ560" s="29"/>
      <c r="AR560" s="30"/>
      <c r="AS560" s="28"/>
      <c r="AT560" s="29"/>
      <c r="AU560" s="30"/>
      <c r="AV560" s="206"/>
      <c r="AW560" s="29"/>
      <c r="AX560" s="29"/>
      <c r="AY560" s="29"/>
      <c r="AZ560" s="29"/>
      <c r="BA560" s="29"/>
      <c r="BB560" s="29"/>
      <c r="BC560" s="30"/>
      <c r="BD560" s="283"/>
      <c r="BE560" s="283"/>
      <c r="BF560" s="283"/>
      <c r="BG560" s="283"/>
      <c r="BH560" s="32"/>
      <c r="BI560" s="56"/>
      <c r="BJ560" s="509"/>
    </row>
    <row r="561" spans="2:62" s="15" customFormat="1" ht="21" x14ac:dyDescent="0.25">
      <c r="B561" s="47"/>
      <c r="C561" s="20">
        <f t="shared" si="74"/>
        <v>45926</v>
      </c>
      <c r="D561" s="190">
        <f>SUMIFS('Transport-DB'!R:R,'Transport-DB'!C:C,"="&amp;'Work DB'!C561,'Transport-DB'!F:F,"="&amp;'Work DB'!$D$4)</f>
        <v>0</v>
      </c>
      <c r="E561" s="191">
        <f>SUMIFS('Transport-DB'!R:R,'Transport-DB'!C:C,"="&amp;'Work DB'!C561,'Transport-DB'!F:F,"="&amp;'Work DB'!$E$4)</f>
        <v>0</v>
      </c>
      <c r="F561" s="191">
        <f>SUMIFS('Transport-DB'!R:R,'Transport-DB'!C:C,"="&amp;'Work DB'!C561,'Transport-DB'!F:F,"="&amp;'Work DB'!$F$4)</f>
        <v>0</v>
      </c>
      <c r="G561" s="191">
        <f>SUMIFS('Transport-DB'!R:R,'Transport-DB'!C:C,"="&amp;'Work DB'!C561,'Transport-DB'!F:F,"="&amp;'Work DB'!$G$4)</f>
        <v>0</v>
      </c>
      <c r="H561" s="188">
        <f>SUMIFS('Transport-DB'!R:R,'Transport-DB'!C:C,"="&amp;'Work DB'!C561,'Transport-DB'!F:F,"="&amp;'Work DB'!$H$4)</f>
        <v>0</v>
      </c>
      <c r="I561" s="191">
        <f>SUMIFS('Transport-DB'!R:R,'Transport-DB'!C:C,"="&amp;'Work DB'!C561,'Transport-DB'!F:F,"="&amp;'Work DB'!$I$4)</f>
        <v>0</v>
      </c>
      <c r="J561" s="483">
        <f>SUMIFS('Transport-DB'!R:R,'Transport-DB'!C:C,"="&amp;'Work DB'!C561,'Transport-DB'!F:F,"="&amp;'Work DB'!$J$4)</f>
        <v>0</v>
      </c>
      <c r="K561" s="190">
        <f>SUMIFS('Transport-DB'!Q:Q,'Transport-DB'!C:C,"="&amp;'Work DB'!C561,'Transport-DB'!F:F,"="&amp;'Work DB'!$K$4)</f>
        <v>0</v>
      </c>
      <c r="L561" s="191">
        <f>SUMIFS('Transport-DB'!Q:Q,'Transport-DB'!C:C,"="&amp;'Work DB'!C561,'Transport-DB'!F:F,"="&amp;'Work DB'!$L$4)</f>
        <v>0</v>
      </c>
      <c r="M561" s="191">
        <f>SUMIFS('Transport-DB'!Q:Q,'Transport-DB'!C:C,"="&amp;'Work DB'!C561,'Transport-DB'!F:F,"="&amp;'Work DB'!$M$4)</f>
        <v>0</v>
      </c>
      <c r="N561" s="191">
        <f>SUMIFS('Transport-DB'!Q:Q,'Transport-DB'!C:C,"="&amp;'Work DB'!C561,'Transport-DB'!F:F,"="&amp;'Work DB'!$N$4)</f>
        <v>0</v>
      </c>
      <c r="O561" s="191">
        <f>SUMIFS('Transport-DB'!Q:Q,'Transport-DB'!C:C,"="&amp;'Work DB'!C561,'Transport-DB'!F:F,"="&amp;'Work DB'!$O$4)</f>
        <v>0</v>
      </c>
      <c r="P561" s="191">
        <f>SUMIFS('Transport-DB'!Q:Q,'Transport-DB'!C:C,"="&amp;'Work DB'!C561,'Transport-DB'!F:F,"="&amp;'Work DB'!$P$4)</f>
        <v>0</v>
      </c>
      <c r="Q561" s="188">
        <f>SUMIFS('Transport-DB'!Q:Q,'Transport-DB'!C:C,"="&amp;'Work DB'!C561,'Transport-DB'!F:F,"="&amp;'Work DB'!$Q$4)</f>
        <v>0</v>
      </c>
      <c r="R561" s="189">
        <f>SUMIFS('Transport-DB'!Q:Q,'Transport-DB'!C:C,"="&amp;'Work DB'!C561,'Transport-DB'!F:F,"="&amp;'Work DB'!$R$4)</f>
        <v>0</v>
      </c>
      <c r="S561" s="190">
        <f t="shared" si="73"/>
        <v>0</v>
      </c>
      <c r="T561" s="191">
        <f t="shared" si="75"/>
        <v>0</v>
      </c>
      <c r="U561" s="191"/>
      <c r="V561" s="191"/>
      <c r="W561" s="191"/>
      <c r="X561" s="191"/>
      <c r="Y561" s="189"/>
      <c r="Z561" s="283"/>
      <c r="AA561" s="190">
        <f>SUMIFS('Transport-DB'!S:S,'Transport-DB'!C:C,"="&amp;'Work DB'!C561,'Transport-DB'!F:F,"="&amp;'Work DB'!$AA$4)</f>
        <v>0</v>
      </c>
      <c r="AB561" s="191">
        <f>SUMIFS('Transport-DB'!S:S,'Transport-DB'!C:C,"="&amp;'Work DB'!C561,'Transport-DB'!F:F,"="&amp;'Work DB'!$AB$4)</f>
        <v>0</v>
      </c>
      <c r="AC561" s="191">
        <f>SUMIFS('Transport-DB'!S:S,'Transport-DB'!C:C,"="&amp;'Work DB'!C561,'Transport-DB'!F:F,"="&amp;'Work DB'!$AC$4)</f>
        <v>0</v>
      </c>
      <c r="AD561" s="188">
        <f>SUMIFS('Transport-DB'!S:S,'Transport-DB'!C:C,"="&amp;'Work DB'!C561,'Transport-DB'!F:F,"="&amp;'Work DB'!$AD$4)</f>
        <v>0</v>
      </c>
      <c r="AE561" s="188">
        <f>SUMIFS('Transport-DB'!S:S,'Transport-DB'!C:C,"="&amp;'Work DB'!C561,'Transport-DB'!F:F,"="&amp;'Work DB'!$AE$4)</f>
        <v>0</v>
      </c>
      <c r="AF561" s="188">
        <f>SUMIFS('Transport-DB'!S:S,'Transport-DB'!C:C,"="&amp;'Work DB'!C561,'Transport-DB'!F:F,"="&amp;'Work DB'!$AF$4)</f>
        <v>0</v>
      </c>
      <c r="AG561" s="189"/>
      <c r="AH561" s="230">
        <f>SUMIFS('Transport-DB'!T:T,'Transport-DB'!C:C,"="&amp;'Work DB'!C561)</f>
        <v>0</v>
      </c>
      <c r="AI561" s="32"/>
      <c r="AJ561" s="29"/>
      <c r="AK561" s="30">
        <f>SUMIFS(Civil_DB[بتن],Civil_DB[تاریخ],"="&amp;'Work DB'!C561)</f>
        <v>0</v>
      </c>
      <c r="AL561" s="28"/>
      <c r="AM561" s="29"/>
      <c r="AN561" s="31"/>
      <c r="AO561" s="28"/>
      <c r="AP561" s="29"/>
      <c r="AQ561" s="29"/>
      <c r="AR561" s="30"/>
      <c r="AS561" s="28"/>
      <c r="AT561" s="29"/>
      <c r="AU561" s="30"/>
      <c r="AV561" s="206"/>
      <c r="AW561" s="29"/>
      <c r="AX561" s="29"/>
      <c r="AY561" s="29"/>
      <c r="AZ561" s="29"/>
      <c r="BA561" s="29"/>
      <c r="BB561" s="29"/>
      <c r="BC561" s="30"/>
      <c r="BD561" s="283"/>
      <c r="BE561" s="283"/>
      <c r="BF561" s="283"/>
      <c r="BG561" s="283"/>
      <c r="BH561" s="32"/>
      <c r="BI561" s="56"/>
      <c r="BJ561" s="509"/>
    </row>
    <row r="562" spans="2:62" s="15" customFormat="1" ht="21" x14ac:dyDescent="0.25">
      <c r="B562" s="47"/>
      <c r="C562" s="20">
        <f t="shared" si="74"/>
        <v>45927</v>
      </c>
      <c r="D562" s="190">
        <f>SUMIFS('Transport-DB'!R:R,'Transport-DB'!C:C,"="&amp;'Work DB'!C562,'Transport-DB'!F:F,"="&amp;'Work DB'!$D$4)</f>
        <v>0</v>
      </c>
      <c r="E562" s="191">
        <f>SUMIFS('Transport-DB'!R:R,'Transport-DB'!C:C,"="&amp;'Work DB'!C562,'Transport-DB'!F:F,"="&amp;'Work DB'!$E$4)</f>
        <v>0</v>
      </c>
      <c r="F562" s="191">
        <f>SUMIFS('Transport-DB'!R:R,'Transport-DB'!C:C,"="&amp;'Work DB'!C562,'Transport-DB'!F:F,"="&amp;'Work DB'!$F$4)</f>
        <v>0</v>
      </c>
      <c r="G562" s="191">
        <f>SUMIFS('Transport-DB'!R:R,'Transport-DB'!C:C,"="&amp;'Work DB'!C562,'Transport-DB'!F:F,"="&amp;'Work DB'!$G$4)</f>
        <v>0</v>
      </c>
      <c r="H562" s="188">
        <f>SUMIFS('Transport-DB'!R:R,'Transport-DB'!C:C,"="&amp;'Work DB'!C562,'Transport-DB'!F:F,"="&amp;'Work DB'!$H$4)</f>
        <v>0</v>
      </c>
      <c r="I562" s="191">
        <f>SUMIFS('Transport-DB'!R:R,'Transport-DB'!C:C,"="&amp;'Work DB'!C562,'Transport-DB'!F:F,"="&amp;'Work DB'!$I$4)</f>
        <v>0</v>
      </c>
      <c r="J562" s="483">
        <f>SUMIFS('Transport-DB'!R:R,'Transport-DB'!C:C,"="&amp;'Work DB'!C562,'Transport-DB'!F:F,"="&amp;'Work DB'!$J$4)</f>
        <v>0</v>
      </c>
      <c r="K562" s="190">
        <f>SUMIFS('Transport-DB'!Q:Q,'Transport-DB'!C:C,"="&amp;'Work DB'!C562,'Transport-DB'!F:F,"="&amp;'Work DB'!$K$4)</f>
        <v>0</v>
      </c>
      <c r="L562" s="191">
        <f>SUMIFS('Transport-DB'!Q:Q,'Transport-DB'!C:C,"="&amp;'Work DB'!C562,'Transport-DB'!F:F,"="&amp;'Work DB'!$L$4)</f>
        <v>0</v>
      </c>
      <c r="M562" s="191">
        <f>SUMIFS('Transport-DB'!Q:Q,'Transport-DB'!C:C,"="&amp;'Work DB'!C562,'Transport-DB'!F:F,"="&amp;'Work DB'!$M$4)</f>
        <v>0</v>
      </c>
      <c r="N562" s="191">
        <f>SUMIFS('Transport-DB'!Q:Q,'Transport-DB'!C:C,"="&amp;'Work DB'!C562,'Transport-DB'!F:F,"="&amp;'Work DB'!$N$4)</f>
        <v>0</v>
      </c>
      <c r="O562" s="191">
        <f>SUMIFS('Transport-DB'!Q:Q,'Transport-DB'!C:C,"="&amp;'Work DB'!C562,'Transport-DB'!F:F,"="&amp;'Work DB'!$O$4)</f>
        <v>0</v>
      </c>
      <c r="P562" s="191">
        <f>SUMIFS('Transport-DB'!Q:Q,'Transport-DB'!C:C,"="&amp;'Work DB'!C562,'Transport-DB'!F:F,"="&amp;'Work DB'!$P$4)</f>
        <v>0</v>
      </c>
      <c r="Q562" s="188">
        <f>SUMIFS('Transport-DB'!Q:Q,'Transport-DB'!C:C,"="&amp;'Work DB'!C562,'Transport-DB'!F:F,"="&amp;'Work DB'!$Q$4)</f>
        <v>0</v>
      </c>
      <c r="R562" s="189">
        <f>SUMIFS('Transport-DB'!Q:Q,'Transport-DB'!C:C,"="&amp;'Work DB'!C562,'Transport-DB'!F:F,"="&amp;'Work DB'!$R$4)</f>
        <v>0</v>
      </c>
      <c r="S562" s="190">
        <f t="shared" si="73"/>
        <v>0</v>
      </c>
      <c r="T562" s="191">
        <f t="shared" si="75"/>
        <v>0</v>
      </c>
      <c r="U562" s="191"/>
      <c r="V562" s="191"/>
      <c r="W562" s="191"/>
      <c r="X562" s="191"/>
      <c r="Y562" s="189"/>
      <c r="Z562" s="283"/>
      <c r="AA562" s="190">
        <f>SUMIFS('Transport-DB'!S:S,'Transport-DB'!C:C,"="&amp;'Work DB'!C562,'Transport-DB'!F:F,"="&amp;'Work DB'!$AA$4)</f>
        <v>0</v>
      </c>
      <c r="AB562" s="191">
        <f>SUMIFS('Transport-DB'!S:S,'Transport-DB'!C:C,"="&amp;'Work DB'!C562,'Transport-DB'!F:F,"="&amp;'Work DB'!$AB$4)</f>
        <v>0</v>
      </c>
      <c r="AC562" s="191">
        <f>SUMIFS('Transport-DB'!S:S,'Transport-DB'!C:C,"="&amp;'Work DB'!C562,'Transport-DB'!F:F,"="&amp;'Work DB'!$AC$4)</f>
        <v>0</v>
      </c>
      <c r="AD562" s="188">
        <f>SUMIFS('Transport-DB'!S:S,'Transport-DB'!C:C,"="&amp;'Work DB'!C562,'Transport-DB'!F:F,"="&amp;'Work DB'!$AD$4)</f>
        <v>0</v>
      </c>
      <c r="AE562" s="188">
        <f>SUMIFS('Transport-DB'!S:S,'Transport-DB'!C:C,"="&amp;'Work DB'!C562,'Transport-DB'!F:F,"="&amp;'Work DB'!$AE$4)</f>
        <v>0</v>
      </c>
      <c r="AF562" s="188">
        <f>SUMIFS('Transport-DB'!S:S,'Transport-DB'!C:C,"="&amp;'Work DB'!C562,'Transport-DB'!F:F,"="&amp;'Work DB'!$AF$4)</f>
        <v>0</v>
      </c>
      <c r="AG562" s="189"/>
      <c r="AH562" s="230">
        <f>SUMIFS('Transport-DB'!T:T,'Transport-DB'!C:C,"="&amp;'Work DB'!C562)</f>
        <v>0</v>
      </c>
      <c r="AI562" s="32"/>
      <c r="AJ562" s="29"/>
      <c r="AK562" s="30">
        <f>SUMIFS(Civil_DB[بتن],Civil_DB[تاریخ],"="&amp;'Work DB'!C562)</f>
        <v>0</v>
      </c>
      <c r="AL562" s="28"/>
      <c r="AM562" s="29"/>
      <c r="AN562" s="31"/>
      <c r="AO562" s="28"/>
      <c r="AP562" s="29"/>
      <c r="AQ562" s="29"/>
      <c r="AR562" s="30"/>
      <c r="AS562" s="28"/>
      <c r="AT562" s="29"/>
      <c r="AU562" s="30"/>
      <c r="AV562" s="206"/>
      <c r="AW562" s="29"/>
      <c r="AX562" s="29"/>
      <c r="AY562" s="29"/>
      <c r="AZ562" s="29"/>
      <c r="BA562" s="29"/>
      <c r="BB562" s="29"/>
      <c r="BC562" s="30"/>
      <c r="BD562" s="283"/>
      <c r="BE562" s="283"/>
      <c r="BF562" s="283"/>
      <c r="BG562" s="283"/>
      <c r="BH562" s="32"/>
      <c r="BI562" s="56"/>
      <c r="BJ562" s="509"/>
    </row>
    <row r="563" spans="2:62" s="15" customFormat="1" ht="21" x14ac:dyDescent="0.25">
      <c r="B563" s="47"/>
      <c r="C563" s="20">
        <f t="shared" si="74"/>
        <v>45928</v>
      </c>
      <c r="D563" s="190">
        <f>SUMIFS('Transport-DB'!R:R,'Transport-DB'!C:C,"="&amp;'Work DB'!C563,'Transport-DB'!F:F,"="&amp;'Work DB'!$D$4)</f>
        <v>0</v>
      </c>
      <c r="E563" s="191">
        <f>SUMIFS('Transport-DB'!R:R,'Transport-DB'!C:C,"="&amp;'Work DB'!C563,'Transport-DB'!F:F,"="&amp;'Work DB'!$E$4)</f>
        <v>0</v>
      </c>
      <c r="F563" s="191">
        <f>SUMIFS('Transport-DB'!R:R,'Transport-DB'!C:C,"="&amp;'Work DB'!C563,'Transport-DB'!F:F,"="&amp;'Work DB'!$F$4)</f>
        <v>0</v>
      </c>
      <c r="G563" s="191">
        <f>SUMIFS('Transport-DB'!R:R,'Transport-DB'!C:C,"="&amp;'Work DB'!C563,'Transport-DB'!F:F,"="&amp;'Work DB'!$G$4)</f>
        <v>0</v>
      </c>
      <c r="H563" s="188">
        <f>SUMIFS('Transport-DB'!R:R,'Transport-DB'!C:C,"="&amp;'Work DB'!C563,'Transport-DB'!F:F,"="&amp;'Work DB'!$H$4)</f>
        <v>0</v>
      </c>
      <c r="I563" s="191">
        <f>SUMIFS('Transport-DB'!R:R,'Transport-DB'!C:C,"="&amp;'Work DB'!C563,'Transport-DB'!F:F,"="&amp;'Work DB'!$I$4)</f>
        <v>0</v>
      </c>
      <c r="J563" s="483">
        <f>SUMIFS('Transport-DB'!R:R,'Transport-DB'!C:C,"="&amp;'Work DB'!C563,'Transport-DB'!F:F,"="&amp;'Work DB'!$J$4)</f>
        <v>0</v>
      </c>
      <c r="K563" s="190">
        <f>SUMIFS('Transport-DB'!Q:Q,'Transport-DB'!C:C,"="&amp;'Work DB'!C563,'Transport-DB'!F:F,"="&amp;'Work DB'!$K$4)</f>
        <v>0</v>
      </c>
      <c r="L563" s="191">
        <f>SUMIFS('Transport-DB'!Q:Q,'Transport-DB'!C:C,"="&amp;'Work DB'!C563,'Transport-DB'!F:F,"="&amp;'Work DB'!$L$4)</f>
        <v>0</v>
      </c>
      <c r="M563" s="191">
        <f>SUMIFS('Transport-DB'!Q:Q,'Transport-DB'!C:C,"="&amp;'Work DB'!C563,'Transport-DB'!F:F,"="&amp;'Work DB'!$M$4)</f>
        <v>0</v>
      </c>
      <c r="N563" s="191">
        <f>SUMIFS('Transport-DB'!Q:Q,'Transport-DB'!C:C,"="&amp;'Work DB'!C563,'Transport-DB'!F:F,"="&amp;'Work DB'!$N$4)</f>
        <v>0</v>
      </c>
      <c r="O563" s="191">
        <f>SUMIFS('Transport-DB'!Q:Q,'Transport-DB'!C:C,"="&amp;'Work DB'!C563,'Transport-DB'!F:F,"="&amp;'Work DB'!$O$4)</f>
        <v>0</v>
      </c>
      <c r="P563" s="191">
        <f>SUMIFS('Transport-DB'!Q:Q,'Transport-DB'!C:C,"="&amp;'Work DB'!C563,'Transport-DB'!F:F,"="&amp;'Work DB'!$P$4)</f>
        <v>0</v>
      </c>
      <c r="Q563" s="188">
        <f>SUMIFS('Transport-DB'!Q:Q,'Transport-DB'!C:C,"="&amp;'Work DB'!C563,'Transport-DB'!F:F,"="&amp;'Work DB'!$Q$4)</f>
        <v>0</v>
      </c>
      <c r="R563" s="189">
        <f>SUMIFS('Transport-DB'!Q:Q,'Transport-DB'!C:C,"="&amp;'Work DB'!C563,'Transport-DB'!F:F,"="&amp;'Work DB'!$R$4)</f>
        <v>0</v>
      </c>
      <c r="S563" s="190">
        <f t="shared" si="73"/>
        <v>0</v>
      </c>
      <c r="T563" s="191">
        <f t="shared" si="75"/>
        <v>0</v>
      </c>
      <c r="U563" s="191"/>
      <c r="V563" s="191"/>
      <c r="W563" s="191"/>
      <c r="X563" s="191"/>
      <c r="Y563" s="189"/>
      <c r="Z563" s="283"/>
      <c r="AA563" s="190">
        <f>SUMIFS('Transport-DB'!S:S,'Transport-DB'!C:C,"="&amp;'Work DB'!C563,'Transport-DB'!F:F,"="&amp;'Work DB'!$AA$4)</f>
        <v>0</v>
      </c>
      <c r="AB563" s="191">
        <f>SUMIFS('Transport-DB'!S:S,'Transport-DB'!C:C,"="&amp;'Work DB'!C563,'Transport-DB'!F:F,"="&amp;'Work DB'!$AB$4)</f>
        <v>0</v>
      </c>
      <c r="AC563" s="191">
        <f>SUMIFS('Transport-DB'!S:S,'Transport-DB'!C:C,"="&amp;'Work DB'!C563,'Transport-DB'!F:F,"="&amp;'Work DB'!$AC$4)</f>
        <v>0</v>
      </c>
      <c r="AD563" s="188">
        <f>SUMIFS('Transport-DB'!S:S,'Transport-DB'!C:C,"="&amp;'Work DB'!C563,'Transport-DB'!F:F,"="&amp;'Work DB'!$AD$4)</f>
        <v>0</v>
      </c>
      <c r="AE563" s="188">
        <f>SUMIFS('Transport-DB'!S:S,'Transport-DB'!C:C,"="&amp;'Work DB'!C563,'Transport-DB'!F:F,"="&amp;'Work DB'!$AE$4)</f>
        <v>0</v>
      </c>
      <c r="AF563" s="188">
        <f>SUMIFS('Transport-DB'!S:S,'Transport-DB'!C:C,"="&amp;'Work DB'!C563,'Transport-DB'!F:F,"="&amp;'Work DB'!$AF$4)</f>
        <v>0</v>
      </c>
      <c r="AG563" s="189"/>
      <c r="AH563" s="230">
        <f>SUMIFS('Transport-DB'!T:T,'Transport-DB'!C:C,"="&amp;'Work DB'!C563)</f>
        <v>0</v>
      </c>
      <c r="AI563" s="32"/>
      <c r="AJ563" s="29"/>
      <c r="AK563" s="30">
        <f>SUMIFS(Civil_DB[بتن],Civil_DB[تاریخ],"="&amp;'Work DB'!C563)</f>
        <v>0</v>
      </c>
      <c r="AL563" s="28"/>
      <c r="AM563" s="29"/>
      <c r="AN563" s="31"/>
      <c r="AO563" s="28"/>
      <c r="AP563" s="29"/>
      <c r="AQ563" s="29"/>
      <c r="AR563" s="30"/>
      <c r="AS563" s="28"/>
      <c r="AT563" s="29"/>
      <c r="AU563" s="30"/>
      <c r="AV563" s="206"/>
      <c r="AW563" s="29"/>
      <c r="AX563" s="29"/>
      <c r="AY563" s="29"/>
      <c r="AZ563" s="29"/>
      <c r="BA563" s="29"/>
      <c r="BB563" s="29"/>
      <c r="BC563" s="30"/>
      <c r="BD563" s="283"/>
      <c r="BE563" s="283"/>
      <c r="BF563" s="283"/>
      <c r="BG563" s="283"/>
      <c r="BH563" s="32"/>
      <c r="BI563" s="56"/>
      <c r="BJ563" s="509"/>
    </row>
    <row r="564" spans="2:62" s="15" customFormat="1" ht="21" x14ac:dyDescent="0.25">
      <c r="B564" s="47"/>
      <c r="C564" s="20">
        <f t="shared" si="74"/>
        <v>45929</v>
      </c>
      <c r="D564" s="190">
        <f>SUMIFS('Transport-DB'!R:R,'Transport-DB'!C:C,"="&amp;'Work DB'!C564,'Transport-DB'!F:F,"="&amp;'Work DB'!$D$4)</f>
        <v>0</v>
      </c>
      <c r="E564" s="191">
        <f>SUMIFS('Transport-DB'!R:R,'Transport-DB'!C:C,"="&amp;'Work DB'!C564,'Transport-DB'!F:F,"="&amp;'Work DB'!$E$4)</f>
        <v>0</v>
      </c>
      <c r="F564" s="191">
        <f>SUMIFS('Transport-DB'!R:R,'Transport-DB'!C:C,"="&amp;'Work DB'!C564,'Transport-DB'!F:F,"="&amp;'Work DB'!$F$4)</f>
        <v>0</v>
      </c>
      <c r="G564" s="191">
        <f>SUMIFS('Transport-DB'!R:R,'Transport-DB'!C:C,"="&amp;'Work DB'!C564,'Transport-DB'!F:F,"="&amp;'Work DB'!$G$4)</f>
        <v>0</v>
      </c>
      <c r="H564" s="188">
        <f>SUMIFS('Transport-DB'!R:R,'Transport-DB'!C:C,"="&amp;'Work DB'!C564,'Transport-DB'!F:F,"="&amp;'Work DB'!$H$4)</f>
        <v>0</v>
      </c>
      <c r="I564" s="191">
        <f>SUMIFS('Transport-DB'!R:R,'Transport-DB'!C:C,"="&amp;'Work DB'!C564,'Transport-DB'!F:F,"="&amp;'Work DB'!$I$4)</f>
        <v>0</v>
      </c>
      <c r="J564" s="483">
        <f>SUMIFS('Transport-DB'!R:R,'Transport-DB'!C:C,"="&amp;'Work DB'!C564,'Transport-DB'!F:F,"="&amp;'Work DB'!$J$4)</f>
        <v>0</v>
      </c>
      <c r="K564" s="190">
        <f>SUMIFS('Transport-DB'!Q:Q,'Transport-DB'!C:C,"="&amp;'Work DB'!C564,'Transport-DB'!F:F,"="&amp;'Work DB'!$K$4)</f>
        <v>0</v>
      </c>
      <c r="L564" s="191">
        <f>SUMIFS('Transport-DB'!Q:Q,'Transport-DB'!C:C,"="&amp;'Work DB'!C564,'Transport-DB'!F:F,"="&amp;'Work DB'!$L$4)</f>
        <v>0</v>
      </c>
      <c r="M564" s="191">
        <f>SUMIFS('Transport-DB'!Q:Q,'Transport-DB'!C:C,"="&amp;'Work DB'!C564,'Transport-DB'!F:F,"="&amp;'Work DB'!$M$4)</f>
        <v>0</v>
      </c>
      <c r="N564" s="191">
        <f>SUMIFS('Transport-DB'!Q:Q,'Transport-DB'!C:C,"="&amp;'Work DB'!C564,'Transport-DB'!F:F,"="&amp;'Work DB'!$N$4)</f>
        <v>0</v>
      </c>
      <c r="O564" s="191">
        <f>SUMIFS('Transport-DB'!Q:Q,'Transport-DB'!C:C,"="&amp;'Work DB'!C564,'Transport-DB'!F:F,"="&amp;'Work DB'!$O$4)</f>
        <v>0</v>
      </c>
      <c r="P564" s="191">
        <f>SUMIFS('Transport-DB'!Q:Q,'Transport-DB'!C:C,"="&amp;'Work DB'!C564,'Transport-DB'!F:F,"="&amp;'Work DB'!$P$4)</f>
        <v>0</v>
      </c>
      <c r="Q564" s="188">
        <f>SUMIFS('Transport-DB'!Q:Q,'Transport-DB'!C:C,"="&amp;'Work DB'!C564,'Transport-DB'!F:F,"="&amp;'Work DB'!$Q$4)</f>
        <v>0</v>
      </c>
      <c r="R564" s="189">
        <f>SUMIFS('Transport-DB'!Q:Q,'Transport-DB'!C:C,"="&amp;'Work DB'!C564,'Transport-DB'!F:F,"="&amp;'Work DB'!$R$4)</f>
        <v>0</v>
      </c>
      <c r="S564" s="190">
        <f t="shared" si="73"/>
        <v>0</v>
      </c>
      <c r="T564" s="191">
        <f t="shared" si="75"/>
        <v>0</v>
      </c>
      <c r="U564" s="191"/>
      <c r="V564" s="191"/>
      <c r="W564" s="191"/>
      <c r="X564" s="191"/>
      <c r="Y564" s="189"/>
      <c r="Z564" s="283"/>
      <c r="AA564" s="190">
        <f>SUMIFS('Transport-DB'!S:S,'Transport-DB'!C:C,"="&amp;'Work DB'!C564,'Transport-DB'!F:F,"="&amp;'Work DB'!$AA$4)</f>
        <v>0</v>
      </c>
      <c r="AB564" s="191">
        <f>SUMIFS('Transport-DB'!S:S,'Transport-DB'!C:C,"="&amp;'Work DB'!C564,'Transport-DB'!F:F,"="&amp;'Work DB'!$AB$4)</f>
        <v>0</v>
      </c>
      <c r="AC564" s="191">
        <f>SUMIFS('Transport-DB'!S:S,'Transport-DB'!C:C,"="&amp;'Work DB'!C564,'Transport-DB'!F:F,"="&amp;'Work DB'!$AC$4)</f>
        <v>0</v>
      </c>
      <c r="AD564" s="188">
        <f>SUMIFS('Transport-DB'!S:S,'Transport-DB'!C:C,"="&amp;'Work DB'!C564,'Transport-DB'!F:F,"="&amp;'Work DB'!$AD$4)</f>
        <v>0</v>
      </c>
      <c r="AE564" s="188">
        <f>SUMIFS('Transport-DB'!S:S,'Transport-DB'!C:C,"="&amp;'Work DB'!C564,'Transport-DB'!F:F,"="&amp;'Work DB'!$AE$4)</f>
        <v>0</v>
      </c>
      <c r="AF564" s="188">
        <f>SUMIFS('Transport-DB'!S:S,'Transport-DB'!C:C,"="&amp;'Work DB'!C564,'Transport-DB'!F:F,"="&amp;'Work DB'!$AF$4)</f>
        <v>0</v>
      </c>
      <c r="AG564" s="189"/>
      <c r="AH564" s="230">
        <f>SUMIFS('Transport-DB'!T:T,'Transport-DB'!C:C,"="&amp;'Work DB'!C564)</f>
        <v>0</v>
      </c>
      <c r="AI564" s="32"/>
      <c r="AJ564" s="29"/>
      <c r="AK564" s="30">
        <f>SUMIFS(Civil_DB[بتن],Civil_DB[تاریخ],"="&amp;'Work DB'!C564)</f>
        <v>0</v>
      </c>
      <c r="AL564" s="28"/>
      <c r="AM564" s="29"/>
      <c r="AN564" s="31"/>
      <c r="AO564" s="28"/>
      <c r="AP564" s="29"/>
      <c r="AQ564" s="29"/>
      <c r="AR564" s="30"/>
      <c r="AS564" s="28"/>
      <c r="AT564" s="29"/>
      <c r="AU564" s="30"/>
      <c r="AV564" s="206"/>
      <c r="AW564" s="29"/>
      <c r="AX564" s="29"/>
      <c r="AY564" s="29"/>
      <c r="AZ564" s="29"/>
      <c r="BA564" s="29"/>
      <c r="BB564" s="29"/>
      <c r="BC564" s="30"/>
      <c r="BD564" s="283"/>
      <c r="BE564" s="283"/>
      <c r="BF564" s="283"/>
      <c r="BG564" s="283"/>
      <c r="BH564" s="32"/>
      <c r="BI564" s="56"/>
      <c r="BJ564" s="509"/>
    </row>
    <row r="565" spans="2:62" s="15" customFormat="1" ht="21" x14ac:dyDescent="0.25">
      <c r="B565" s="47"/>
      <c r="C565" s="20">
        <f t="shared" si="74"/>
        <v>45930</v>
      </c>
      <c r="D565" s="190">
        <f>SUMIFS('Transport-DB'!R:R,'Transport-DB'!C:C,"="&amp;'Work DB'!C565,'Transport-DB'!F:F,"="&amp;'Work DB'!$D$4)</f>
        <v>0</v>
      </c>
      <c r="E565" s="191">
        <f>SUMIFS('Transport-DB'!R:R,'Transport-DB'!C:C,"="&amp;'Work DB'!C565,'Transport-DB'!F:F,"="&amp;'Work DB'!$E$4)</f>
        <v>0</v>
      </c>
      <c r="F565" s="191">
        <f>SUMIFS('Transport-DB'!R:R,'Transport-DB'!C:C,"="&amp;'Work DB'!C565,'Transport-DB'!F:F,"="&amp;'Work DB'!$F$4)</f>
        <v>0</v>
      </c>
      <c r="G565" s="191">
        <f>SUMIFS('Transport-DB'!R:R,'Transport-DB'!C:C,"="&amp;'Work DB'!C565,'Transport-DB'!F:F,"="&amp;'Work DB'!$G$4)</f>
        <v>0</v>
      </c>
      <c r="H565" s="188">
        <f>SUMIFS('Transport-DB'!R:R,'Transport-DB'!C:C,"="&amp;'Work DB'!C565,'Transport-DB'!F:F,"="&amp;'Work DB'!$H$4)</f>
        <v>0</v>
      </c>
      <c r="I565" s="191">
        <f>SUMIFS('Transport-DB'!R:R,'Transport-DB'!C:C,"="&amp;'Work DB'!C565,'Transport-DB'!F:F,"="&amp;'Work DB'!$I$4)</f>
        <v>0</v>
      </c>
      <c r="J565" s="483">
        <f>SUMIFS('Transport-DB'!R:R,'Transport-DB'!C:C,"="&amp;'Work DB'!C565,'Transport-DB'!F:F,"="&amp;'Work DB'!$J$4)</f>
        <v>0</v>
      </c>
      <c r="K565" s="190">
        <f>SUMIFS('Transport-DB'!Q:Q,'Transport-DB'!C:C,"="&amp;'Work DB'!C565,'Transport-DB'!F:F,"="&amp;'Work DB'!$K$4)</f>
        <v>0</v>
      </c>
      <c r="L565" s="191">
        <f>SUMIFS('Transport-DB'!Q:Q,'Transport-DB'!C:C,"="&amp;'Work DB'!C565,'Transport-DB'!F:F,"="&amp;'Work DB'!$L$4)</f>
        <v>0</v>
      </c>
      <c r="M565" s="191">
        <f>SUMIFS('Transport-DB'!Q:Q,'Transport-DB'!C:C,"="&amp;'Work DB'!C565,'Transport-DB'!F:F,"="&amp;'Work DB'!$M$4)</f>
        <v>0</v>
      </c>
      <c r="N565" s="191">
        <f>SUMIFS('Transport-DB'!Q:Q,'Transport-DB'!C:C,"="&amp;'Work DB'!C565,'Transport-DB'!F:F,"="&amp;'Work DB'!$N$4)</f>
        <v>0</v>
      </c>
      <c r="O565" s="191">
        <f>SUMIFS('Transport-DB'!Q:Q,'Transport-DB'!C:C,"="&amp;'Work DB'!C565,'Transport-DB'!F:F,"="&amp;'Work DB'!$O$4)</f>
        <v>0</v>
      </c>
      <c r="P565" s="191">
        <f>SUMIFS('Transport-DB'!Q:Q,'Transport-DB'!C:C,"="&amp;'Work DB'!C565,'Transport-DB'!F:F,"="&amp;'Work DB'!$P$4)</f>
        <v>0</v>
      </c>
      <c r="Q565" s="188">
        <f>SUMIFS('Transport-DB'!Q:Q,'Transport-DB'!C:C,"="&amp;'Work DB'!C565,'Transport-DB'!F:F,"="&amp;'Work DB'!$Q$4)</f>
        <v>0</v>
      </c>
      <c r="R565" s="189">
        <f>SUMIFS('Transport-DB'!Q:Q,'Transport-DB'!C:C,"="&amp;'Work DB'!C565,'Transport-DB'!F:F,"="&amp;'Work DB'!$R$4)</f>
        <v>0</v>
      </c>
      <c r="S565" s="190">
        <f t="shared" si="73"/>
        <v>0</v>
      </c>
      <c r="T565" s="191">
        <f t="shared" si="75"/>
        <v>0</v>
      </c>
      <c r="U565" s="191"/>
      <c r="V565" s="191"/>
      <c r="W565" s="191"/>
      <c r="X565" s="191"/>
      <c r="Y565" s="189"/>
      <c r="Z565" s="283"/>
      <c r="AA565" s="190">
        <f>SUMIFS('Transport-DB'!S:S,'Transport-DB'!C:C,"="&amp;'Work DB'!C565,'Transport-DB'!F:F,"="&amp;'Work DB'!$AA$4)</f>
        <v>0</v>
      </c>
      <c r="AB565" s="191">
        <f>SUMIFS('Transport-DB'!S:S,'Transport-DB'!C:C,"="&amp;'Work DB'!C565,'Transport-DB'!F:F,"="&amp;'Work DB'!$AB$4)</f>
        <v>0</v>
      </c>
      <c r="AC565" s="191">
        <f>SUMIFS('Transport-DB'!S:S,'Transport-DB'!C:C,"="&amp;'Work DB'!C565,'Transport-DB'!F:F,"="&amp;'Work DB'!$AC$4)</f>
        <v>0</v>
      </c>
      <c r="AD565" s="188">
        <f>SUMIFS('Transport-DB'!S:S,'Transport-DB'!C:C,"="&amp;'Work DB'!C565,'Transport-DB'!F:F,"="&amp;'Work DB'!$AD$4)</f>
        <v>0</v>
      </c>
      <c r="AE565" s="188">
        <f>SUMIFS('Transport-DB'!S:S,'Transport-DB'!C:C,"="&amp;'Work DB'!C565,'Transport-DB'!F:F,"="&amp;'Work DB'!$AE$4)</f>
        <v>0</v>
      </c>
      <c r="AF565" s="188">
        <f>SUMIFS('Transport-DB'!S:S,'Transport-DB'!C:C,"="&amp;'Work DB'!C565,'Transport-DB'!F:F,"="&amp;'Work DB'!$AF$4)</f>
        <v>0</v>
      </c>
      <c r="AG565" s="189"/>
      <c r="AH565" s="230">
        <f>SUMIFS('Transport-DB'!T:T,'Transport-DB'!C:C,"="&amp;'Work DB'!C565)</f>
        <v>0</v>
      </c>
      <c r="AI565" s="32"/>
      <c r="AJ565" s="29"/>
      <c r="AK565" s="30">
        <f>SUMIFS(Civil_DB[بتن],Civil_DB[تاریخ],"="&amp;'Work DB'!C565)</f>
        <v>0</v>
      </c>
      <c r="AL565" s="28"/>
      <c r="AM565" s="29"/>
      <c r="AN565" s="31"/>
      <c r="AO565" s="28"/>
      <c r="AP565" s="29"/>
      <c r="AQ565" s="29"/>
      <c r="AR565" s="30"/>
      <c r="AS565" s="28"/>
      <c r="AT565" s="29"/>
      <c r="AU565" s="30"/>
      <c r="AV565" s="206"/>
      <c r="AW565" s="29"/>
      <c r="AX565" s="29"/>
      <c r="AY565" s="29"/>
      <c r="AZ565" s="29"/>
      <c r="BA565" s="29"/>
      <c r="BB565" s="29"/>
      <c r="BC565" s="30"/>
      <c r="BD565" s="283"/>
      <c r="BE565" s="283"/>
      <c r="BF565" s="283"/>
      <c r="BG565" s="283"/>
      <c r="BH565" s="32"/>
      <c r="BI565" s="56"/>
      <c r="BJ565" s="509"/>
    </row>
    <row r="566" spans="2:62" s="15" customFormat="1" ht="21" x14ac:dyDescent="0.25">
      <c r="B566" s="47"/>
      <c r="C566" s="20">
        <f t="shared" si="74"/>
        <v>45931</v>
      </c>
      <c r="D566" s="190">
        <f>SUMIFS('Transport-DB'!R:R,'Transport-DB'!C:C,"="&amp;'Work DB'!C566,'Transport-DB'!F:F,"="&amp;'Work DB'!$D$4)</f>
        <v>0</v>
      </c>
      <c r="E566" s="191">
        <f>SUMIFS('Transport-DB'!R:R,'Transport-DB'!C:C,"="&amp;'Work DB'!C566,'Transport-DB'!F:F,"="&amp;'Work DB'!$E$4)</f>
        <v>0</v>
      </c>
      <c r="F566" s="191">
        <f>SUMIFS('Transport-DB'!R:R,'Transport-DB'!C:C,"="&amp;'Work DB'!C566,'Transport-DB'!F:F,"="&amp;'Work DB'!$F$4)</f>
        <v>0</v>
      </c>
      <c r="G566" s="191">
        <f>SUMIFS('Transport-DB'!R:R,'Transport-DB'!C:C,"="&amp;'Work DB'!C566,'Transport-DB'!F:F,"="&amp;'Work DB'!$G$4)</f>
        <v>0</v>
      </c>
      <c r="H566" s="188">
        <f>SUMIFS('Transport-DB'!R:R,'Transport-DB'!C:C,"="&amp;'Work DB'!C566,'Transport-DB'!F:F,"="&amp;'Work DB'!$H$4)</f>
        <v>0</v>
      </c>
      <c r="I566" s="191">
        <f>SUMIFS('Transport-DB'!R:R,'Transport-DB'!C:C,"="&amp;'Work DB'!C566,'Transport-DB'!F:F,"="&amp;'Work DB'!$I$4)</f>
        <v>0</v>
      </c>
      <c r="J566" s="483">
        <f>SUMIFS('Transport-DB'!R:R,'Transport-DB'!C:C,"="&amp;'Work DB'!C566,'Transport-DB'!F:F,"="&amp;'Work DB'!$J$4)</f>
        <v>0</v>
      </c>
      <c r="K566" s="190">
        <f>SUMIFS('Transport-DB'!Q:Q,'Transport-DB'!C:C,"="&amp;'Work DB'!C566,'Transport-DB'!F:F,"="&amp;'Work DB'!$K$4)</f>
        <v>0</v>
      </c>
      <c r="L566" s="191">
        <f>SUMIFS('Transport-DB'!Q:Q,'Transport-DB'!C:C,"="&amp;'Work DB'!C566,'Transport-DB'!F:F,"="&amp;'Work DB'!$L$4)</f>
        <v>0</v>
      </c>
      <c r="M566" s="191">
        <f>SUMIFS('Transport-DB'!Q:Q,'Transport-DB'!C:C,"="&amp;'Work DB'!C566,'Transport-DB'!F:F,"="&amp;'Work DB'!$M$4)</f>
        <v>0</v>
      </c>
      <c r="N566" s="191">
        <f>SUMIFS('Transport-DB'!Q:Q,'Transport-DB'!C:C,"="&amp;'Work DB'!C566,'Transport-DB'!F:F,"="&amp;'Work DB'!$N$4)</f>
        <v>0</v>
      </c>
      <c r="O566" s="191">
        <f>SUMIFS('Transport-DB'!Q:Q,'Transport-DB'!C:C,"="&amp;'Work DB'!C566,'Transport-DB'!F:F,"="&amp;'Work DB'!$O$4)</f>
        <v>0</v>
      </c>
      <c r="P566" s="191">
        <f>SUMIFS('Transport-DB'!Q:Q,'Transport-DB'!C:C,"="&amp;'Work DB'!C566,'Transport-DB'!F:F,"="&amp;'Work DB'!$P$4)</f>
        <v>0</v>
      </c>
      <c r="Q566" s="188">
        <f>SUMIFS('Transport-DB'!Q:Q,'Transport-DB'!C:C,"="&amp;'Work DB'!C566,'Transport-DB'!F:F,"="&amp;'Work DB'!$Q$4)</f>
        <v>0</v>
      </c>
      <c r="R566" s="189">
        <f>SUMIFS('Transport-DB'!Q:Q,'Transport-DB'!C:C,"="&amp;'Work DB'!C566,'Transport-DB'!F:F,"="&amp;'Work DB'!$R$4)</f>
        <v>0</v>
      </c>
      <c r="S566" s="190">
        <f t="shared" si="73"/>
        <v>0</v>
      </c>
      <c r="T566" s="191">
        <f t="shared" si="75"/>
        <v>0</v>
      </c>
      <c r="U566" s="191"/>
      <c r="V566" s="191"/>
      <c r="W566" s="191"/>
      <c r="X566" s="191"/>
      <c r="Y566" s="189"/>
      <c r="Z566" s="283"/>
      <c r="AA566" s="190">
        <f>SUMIFS('Transport-DB'!S:S,'Transport-DB'!C:C,"="&amp;'Work DB'!C566,'Transport-DB'!F:F,"="&amp;'Work DB'!$AA$4)</f>
        <v>0</v>
      </c>
      <c r="AB566" s="191">
        <f>SUMIFS('Transport-DB'!S:S,'Transport-DB'!C:C,"="&amp;'Work DB'!C566,'Transport-DB'!F:F,"="&amp;'Work DB'!$AB$4)</f>
        <v>0</v>
      </c>
      <c r="AC566" s="191">
        <f>SUMIFS('Transport-DB'!S:S,'Transport-DB'!C:C,"="&amp;'Work DB'!C566,'Transport-DB'!F:F,"="&amp;'Work DB'!$AC$4)</f>
        <v>0</v>
      </c>
      <c r="AD566" s="188">
        <f>SUMIFS('Transport-DB'!S:S,'Transport-DB'!C:C,"="&amp;'Work DB'!C566,'Transport-DB'!F:F,"="&amp;'Work DB'!$AD$4)</f>
        <v>0</v>
      </c>
      <c r="AE566" s="188">
        <f>SUMIFS('Transport-DB'!S:S,'Transport-DB'!C:C,"="&amp;'Work DB'!C566,'Transport-DB'!F:F,"="&amp;'Work DB'!$AE$4)</f>
        <v>0</v>
      </c>
      <c r="AF566" s="188">
        <f>SUMIFS('Transport-DB'!S:S,'Transport-DB'!C:C,"="&amp;'Work DB'!C566,'Transport-DB'!F:F,"="&amp;'Work DB'!$AF$4)</f>
        <v>0</v>
      </c>
      <c r="AG566" s="189"/>
      <c r="AH566" s="230">
        <f>SUMIFS('Transport-DB'!T:T,'Transport-DB'!C:C,"="&amp;'Work DB'!C566)</f>
        <v>0</v>
      </c>
      <c r="AI566" s="32"/>
      <c r="AJ566" s="29"/>
      <c r="AK566" s="30">
        <f>SUMIFS(Civil_DB[بتن],Civil_DB[تاریخ],"="&amp;'Work DB'!C566)</f>
        <v>0</v>
      </c>
      <c r="AL566" s="28"/>
      <c r="AM566" s="29"/>
      <c r="AN566" s="31"/>
      <c r="AO566" s="28"/>
      <c r="AP566" s="29"/>
      <c r="AQ566" s="29"/>
      <c r="AR566" s="30"/>
      <c r="AS566" s="28"/>
      <c r="AT566" s="29"/>
      <c r="AU566" s="30"/>
      <c r="AV566" s="206"/>
      <c r="AW566" s="29"/>
      <c r="AX566" s="29"/>
      <c r="AY566" s="29"/>
      <c r="AZ566" s="29"/>
      <c r="BA566" s="29"/>
      <c r="BB566" s="29"/>
      <c r="BC566" s="30"/>
      <c r="BD566" s="283"/>
      <c r="BE566" s="283"/>
      <c r="BF566" s="283"/>
      <c r="BG566" s="283"/>
      <c r="BH566" s="32"/>
      <c r="BI566" s="56"/>
      <c r="BJ566" s="509"/>
    </row>
    <row r="567" spans="2:62" s="15" customFormat="1" ht="21" x14ac:dyDescent="0.25">
      <c r="B567" s="47"/>
      <c r="C567" s="20">
        <f t="shared" si="74"/>
        <v>45932</v>
      </c>
      <c r="D567" s="190">
        <f>SUMIFS('Transport-DB'!R:R,'Transport-DB'!C:C,"="&amp;'Work DB'!C567,'Transport-DB'!F:F,"="&amp;'Work DB'!$D$4)</f>
        <v>0</v>
      </c>
      <c r="E567" s="191">
        <f>SUMIFS('Transport-DB'!R:R,'Transport-DB'!C:C,"="&amp;'Work DB'!C567,'Transport-DB'!F:F,"="&amp;'Work DB'!$E$4)</f>
        <v>0</v>
      </c>
      <c r="F567" s="191">
        <f>SUMIFS('Transport-DB'!R:R,'Transport-DB'!C:C,"="&amp;'Work DB'!C567,'Transport-DB'!F:F,"="&amp;'Work DB'!$F$4)</f>
        <v>0</v>
      </c>
      <c r="G567" s="191">
        <f>SUMIFS('Transport-DB'!R:R,'Transport-DB'!C:C,"="&amp;'Work DB'!C567,'Transport-DB'!F:F,"="&amp;'Work DB'!$G$4)</f>
        <v>0</v>
      </c>
      <c r="H567" s="188">
        <f>SUMIFS('Transport-DB'!R:R,'Transport-DB'!C:C,"="&amp;'Work DB'!C567,'Transport-DB'!F:F,"="&amp;'Work DB'!$H$4)</f>
        <v>0</v>
      </c>
      <c r="I567" s="191">
        <f>SUMIFS('Transport-DB'!R:R,'Transport-DB'!C:C,"="&amp;'Work DB'!C567,'Transport-DB'!F:F,"="&amp;'Work DB'!$I$4)</f>
        <v>0</v>
      </c>
      <c r="J567" s="483">
        <f>SUMIFS('Transport-DB'!R:R,'Transport-DB'!C:C,"="&amp;'Work DB'!C567,'Transport-DB'!F:F,"="&amp;'Work DB'!$J$4)</f>
        <v>0</v>
      </c>
      <c r="K567" s="190">
        <f>SUMIFS('Transport-DB'!Q:Q,'Transport-DB'!C:C,"="&amp;'Work DB'!C567,'Transport-DB'!F:F,"="&amp;'Work DB'!$K$4)</f>
        <v>0</v>
      </c>
      <c r="L567" s="191">
        <f>SUMIFS('Transport-DB'!Q:Q,'Transport-DB'!C:C,"="&amp;'Work DB'!C567,'Transport-DB'!F:F,"="&amp;'Work DB'!$L$4)</f>
        <v>0</v>
      </c>
      <c r="M567" s="191">
        <f>SUMIFS('Transport-DB'!Q:Q,'Transport-DB'!C:C,"="&amp;'Work DB'!C567,'Transport-DB'!F:F,"="&amp;'Work DB'!$M$4)</f>
        <v>0</v>
      </c>
      <c r="N567" s="191">
        <f>SUMIFS('Transport-DB'!Q:Q,'Transport-DB'!C:C,"="&amp;'Work DB'!C567,'Transport-DB'!F:F,"="&amp;'Work DB'!$N$4)</f>
        <v>0</v>
      </c>
      <c r="O567" s="191">
        <f>SUMIFS('Transport-DB'!Q:Q,'Transport-DB'!C:C,"="&amp;'Work DB'!C567,'Transport-DB'!F:F,"="&amp;'Work DB'!$O$4)</f>
        <v>0</v>
      </c>
      <c r="P567" s="191">
        <f>SUMIFS('Transport-DB'!Q:Q,'Transport-DB'!C:C,"="&amp;'Work DB'!C567,'Transport-DB'!F:F,"="&amp;'Work DB'!$P$4)</f>
        <v>0</v>
      </c>
      <c r="Q567" s="188">
        <f>SUMIFS('Transport-DB'!Q:Q,'Transport-DB'!C:C,"="&amp;'Work DB'!C567,'Transport-DB'!F:F,"="&amp;'Work DB'!$Q$4)</f>
        <v>0</v>
      </c>
      <c r="R567" s="189">
        <f>SUMIFS('Transport-DB'!Q:Q,'Transport-DB'!C:C,"="&amp;'Work DB'!C567,'Transport-DB'!F:F,"="&amp;'Work DB'!$R$4)</f>
        <v>0</v>
      </c>
      <c r="S567" s="190">
        <f t="shared" si="73"/>
        <v>0</v>
      </c>
      <c r="T567" s="191">
        <f t="shared" si="75"/>
        <v>0</v>
      </c>
      <c r="U567" s="191"/>
      <c r="V567" s="191"/>
      <c r="W567" s="191"/>
      <c r="X567" s="191"/>
      <c r="Y567" s="189"/>
      <c r="Z567" s="283"/>
      <c r="AA567" s="190">
        <f>SUMIFS('Transport-DB'!S:S,'Transport-DB'!C:C,"="&amp;'Work DB'!C567,'Transport-DB'!F:F,"="&amp;'Work DB'!$AA$4)</f>
        <v>0</v>
      </c>
      <c r="AB567" s="191">
        <f>SUMIFS('Transport-DB'!S:S,'Transport-DB'!C:C,"="&amp;'Work DB'!C567,'Transport-DB'!F:F,"="&amp;'Work DB'!$AB$4)</f>
        <v>0</v>
      </c>
      <c r="AC567" s="191">
        <f>SUMIFS('Transport-DB'!S:S,'Transport-DB'!C:C,"="&amp;'Work DB'!C567,'Transport-DB'!F:F,"="&amp;'Work DB'!$AC$4)</f>
        <v>0</v>
      </c>
      <c r="AD567" s="188">
        <f>SUMIFS('Transport-DB'!S:S,'Transport-DB'!C:C,"="&amp;'Work DB'!C567,'Transport-DB'!F:F,"="&amp;'Work DB'!$AD$4)</f>
        <v>0</v>
      </c>
      <c r="AE567" s="188">
        <f>SUMIFS('Transport-DB'!S:S,'Transport-DB'!C:C,"="&amp;'Work DB'!C567,'Transport-DB'!F:F,"="&amp;'Work DB'!$AE$4)</f>
        <v>0</v>
      </c>
      <c r="AF567" s="188">
        <f>SUMIFS('Transport-DB'!S:S,'Transport-DB'!C:C,"="&amp;'Work DB'!C567,'Transport-DB'!F:F,"="&amp;'Work DB'!$AF$4)</f>
        <v>0</v>
      </c>
      <c r="AG567" s="189"/>
      <c r="AH567" s="230">
        <f>SUMIFS('Transport-DB'!T:T,'Transport-DB'!C:C,"="&amp;'Work DB'!C567)</f>
        <v>0</v>
      </c>
      <c r="AI567" s="32"/>
      <c r="AJ567" s="29"/>
      <c r="AK567" s="30">
        <f>SUMIFS(Civil_DB[بتن],Civil_DB[تاریخ],"="&amp;'Work DB'!C567)</f>
        <v>0</v>
      </c>
      <c r="AL567" s="28"/>
      <c r="AM567" s="29"/>
      <c r="AN567" s="31"/>
      <c r="AO567" s="28"/>
      <c r="AP567" s="29"/>
      <c r="AQ567" s="29"/>
      <c r="AR567" s="30"/>
      <c r="AS567" s="28"/>
      <c r="AT567" s="29"/>
      <c r="AU567" s="30"/>
      <c r="AV567" s="206"/>
      <c r="AW567" s="29"/>
      <c r="AX567" s="29"/>
      <c r="AY567" s="29"/>
      <c r="AZ567" s="29"/>
      <c r="BA567" s="29"/>
      <c r="BB567" s="29"/>
      <c r="BC567" s="30"/>
      <c r="BD567" s="283"/>
      <c r="BE567" s="283"/>
      <c r="BF567" s="283"/>
      <c r="BG567" s="283"/>
      <c r="BH567" s="32"/>
      <c r="BI567" s="56"/>
      <c r="BJ567" s="509"/>
    </row>
    <row r="568" spans="2:62" s="15" customFormat="1" ht="21" x14ac:dyDescent="0.25">
      <c r="B568" s="47"/>
      <c r="C568" s="20">
        <f t="shared" si="74"/>
        <v>45933</v>
      </c>
      <c r="D568" s="190">
        <f>SUMIFS('Transport-DB'!R:R,'Transport-DB'!C:C,"="&amp;'Work DB'!C568,'Transport-DB'!F:F,"="&amp;'Work DB'!$D$4)</f>
        <v>0</v>
      </c>
      <c r="E568" s="191">
        <f>SUMIFS('Transport-DB'!R:R,'Transport-DB'!C:C,"="&amp;'Work DB'!C568,'Transport-DB'!F:F,"="&amp;'Work DB'!$E$4)</f>
        <v>0</v>
      </c>
      <c r="F568" s="191">
        <f>SUMIFS('Transport-DB'!R:R,'Transport-DB'!C:C,"="&amp;'Work DB'!C568,'Transport-DB'!F:F,"="&amp;'Work DB'!$F$4)</f>
        <v>0</v>
      </c>
      <c r="G568" s="191">
        <f>SUMIFS('Transport-DB'!R:R,'Transport-DB'!C:C,"="&amp;'Work DB'!C568,'Transport-DB'!F:F,"="&amp;'Work DB'!$G$4)</f>
        <v>0</v>
      </c>
      <c r="H568" s="188">
        <f>SUMIFS('Transport-DB'!R:R,'Transport-DB'!C:C,"="&amp;'Work DB'!C568,'Transport-DB'!F:F,"="&amp;'Work DB'!$H$4)</f>
        <v>0</v>
      </c>
      <c r="I568" s="191">
        <f>SUMIFS('Transport-DB'!R:R,'Transport-DB'!C:C,"="&amp;'Work DB'!C568,'Transport-DB'!F:F,"="&amp;'Work DB'!$I$4)</f>
        <v>0</v>
      </c>
      <c r="J568" s="483">
        <f>SUMIFS('Transport-DB'!R:R,'Transport-DB'!C:C,"="&amp;'Work DB'!C568,'Transport-DB'!F:F,"="&amp;'Work DB'!$J$4)</f>
        <v>0</v>
      </c>
      <c r="K568" s="190">
        <f>SUMIFS('Transport-DB'!Q:Q,'Transport-DB'!C:C,"="&amp;'Work DB'!C568,'Transport-DB'!F:F,"="&amp;'Work DB'!$K$4)</f>
        <v>0</v>
      </c>
      <c r="L568" s="191">
        <f>SUMIFS('Transport-DB'!Q:Q,'Transport-DB'!C:C,"="&amp;'Work DB'!C568,'Transport-DB'!F:F,"="&amp;'Work DB'!$L$4)</f>
        <v>0</v>
      </c>
      <c r="M568" s="191">
        <f>SUMIFS('Transport-DB'!Q:Q,'Transport-DB'!C:C,"="&amp;'Work DB'!C568,'Transport-DB'!F:F,"="&amp;'Work DB'!$M$4)</f>
        <v>0</v>
      </c>
      <c r="N568" s="191">
        <f>SUMIFS('Transport-DB'!Q:Q,'Transport-DB'!C:C,"="&amp;'Work DB'!C568,'Transport-DB'!F:F,"="&amp;'Work DB'!$N$4)</f>
        <v>0</v>
      </c>
      <c r="O568" s="191">
        <f>SUMIFS('Transport-DB'!Q:Q,'Transport-DB'!C:C,"="&amp;'Work DB'!C568,'Transport-DB'!F:F,"="&amp;'Work DB'!$O$4)</f>
        <v>0</v>
      </c>
      <c r="P568" s="191">
        <f>SUMIFS('Transport-DB'!Q:Q,'Transport-DB'!C:C,"="&amp;'Work DB'!C568,'Transport-DB'!F:F,"="&amp;'Work DB'!$P$4)</f>
        <v>0</v>
      </c>
      <c r="Q568" s="188">
        <f>SUMIFS('Transport-DB'!Q:Q,'Transport-DB'!C:C,"="&amp;'Work DB'!C568,'Transport-DB'!F:F,"="&amp;'Work DB'!$Q$4)</f>
        <v>0</v>
      </c>
      <c r="R568" s="189">
        <f>SUMIFS('Transport-DB'!Q:Q,'Transport-DB'!C:C,"="&amp;'Work DB'!C568,'Transport-DB'!F:F,"="&amp;'Work DB'!$R$4)</f>
        <v>0</v>
      </c>
      <c r="S568" s="190">
        <f t="shared" si="73"/>
        <v>0</v>
      </c>
      <c r="T568" s="191">
        <f t="shared" si="75"/>
        <v>0</v>
      </c>
      <c r="U568" s="191"/>
      <c r="V568" s="191"/>
      <c r="W568" s="191"/>
      <c r="X568" s="191"/>
      <c r="Y568" s="189"/>
      <c r="Z568" s="283"/>
      <c r="AA568" s="190">
        <f>SUMIFS('Transport-DB'!S:S,'Transport-DB'!C:C,"="&amp;'Work DB'!C568,'Transport-DB'!F:F,"="&amp;'Work DB'!$AA$4)</f>
        <v>0</v>
      </c>
      <c r="AB568" s="191">
        <f>SUMIFS('Transport-DB'!S:S,'Transport-DB'!C:C,"="&amp;'Work DB'!C568,'Transport-DB'!F:F,"="&amp;'Work DB'!$AB$4)</f>
        <v>0</v>
      </c>
      <c r="AC568" s="191">
        <f>SUMIFS('Transport-DB'!S:S,'Transport-DB'!C:C,"="&amp;'Work DB'!C568,'Transport-DB'!F:F,"="&amp;'Work DB'!$AC$4)</f>
        <v>0</v>
      </c>
      <c r="AD568" s="188">
        <f>SUMIFS('Transport-DB'!S:S,'Transport-DB'!C:C,"="&amp;'Work DB'!C568,'Transport-DB'!F:F,"="&amp;'Work DB'!$AD$4)</f>
        <v>0</v>
      </c>
      <c r="AE568" s="188">
        <f>SUMIFS('Transport-DB'!S:S,'Transport-DB'!C:C,"="&amp;'Work DB'!C568,'Transport-DB'!F:F,"="&amp;'Work DB'!$AE$4)</f>
        <v>0</v>
      </c>
      <c r="AF568" s="188">
        <f>SUMIFS('Transport-DB'!S:S,'Transport-DB'!C:C,"="&amp;'Work DB'!C568,'Transport-DB'!F:F,"="&amp;'Work DB'!$AF$4)</f>
        <v>0</v>
      </c>
      <c r="AG568" s="189"/>
      <c r="AH568" s="230">
        <f>SUMIFS('Transport-DB'!T:T,'Transport-DB'!C:C,"="&amp;'Work DB'!C568)</f>
        <v>0</v>
      </c>
      <c r="AI568" s="32"/>
      <c r="AJ568" s="29"/>
      <c r="AK568" s="30">
        <f>SUMIFS(Civil_DB[بتن],Civil_DB[تاریخ],"="&amp;'Work DB'!C568)</f>
        <v>0</v>
      </c>
      <c r="AL568" s="28"/>
      <c r="AM568" s="29"/>
      <c r="AN568" s="31"/>
      <c r="AO568" s="28"/>
      <c r="AP568" s="29"/>
      <c r="AQ568" s="29"/>
      <c r="AR568" s="30"/>
      <c r="AS568" s="28"/>
      <c r="AT568" s="29"/>
      <c r="AU568" s="30"/>
      <c r="AV568" s="206"/>
      <c r="AW568" s="29"/>
      <c r="AX568" s="29"/>
      <c r="AY568" s="29"/>
      <c r="AZ568" s="29"/>
      <c r="BA568" s="29"/>
      <c r="BB568" s="29"/>
      <c r="BC568" s="30"/>
      <c r="BD568" s="283"/>
      <c r="BE568" s="283"/>
      <c r="BF568" s="283"/>
      <c r="BG568" s="283"/>
      <c r="BH568" s="32"/>
      <c r="BI568" s="56"/>
      <c r="BJ568" s="509"/>
    </row>
    <row r="569" spans="2:62" s="15" customFormat="1" ht="21" x14ac:dyDescent="0.25">
      <c r="B569" s="47"/>
      <c r="C569" s="20">
        <f t="shared" si="74"/>
        <v>45934</v>
      </c>
      <c r="D569" s="190">
        <f>SUMIFS('Transport-DB'!R:R,'Transport-DB'!C:C,"="&amp;'Work DB'!C569,'Transport-DB'!F:F,"="&amp;'Work DB'!$D$4)</f>
        <v>0</v>
      </c>
      <c r="E569" s="191">
        <f>SUMIFS('Transport-DB'!R:R,'Transport-DB'!C:C,"="&amp;'Work DB'!C569,'Transport-DB'!F:F,"="&amp;'Work DB'!$E$4)</f>
        <v>0</v>
      </c>
      <c r="F569" s="191">
        <f>SUMIFS('Transport-DB'!R:R,'Transport-DB'!C:C,"="&amp;'Work DB'!C569,'Transport-DB'!F:F,"="&amp;'Work DB'!$F$4)</f>
        <v>0</v>
      </c>
      <c r="G569" s="191">
        <f>SUMIFS('Transport-DB'!R:R,'Transport-DB'!C:C,"="&amp;'Work DB'!C569,'Transport-DB'!F:F,"="&amp;'Work DB'!$G$4)</f>
        <v>0</v>
      </c>
      <c r="H569" s="188">
        <f>SUMIFS('Transport-DB'!R:R,'Transport-DB'!C:C,"="&amp;'Work DB'!C569,'Transport-DB'!F:F,"="&amp;'Work DB'!$H$4)</f>
        <v>0</v>
      </c>
      <c r="I569" s="191">
        <f>SUMIFS('Transport-DB'!R:R,'Transport-DB'!C:C,"="&amp;'Work DB'!C569,'Transport-DB'!F:F,"="&amp;'Work DB'!$I$4)</f>
        <v>0</v>
      </c>
      <c r="J569" s="483">
        <f>SUMIFS('Transport-DB'!R:R,'Transport-DB'!C:C,"="&amp;'Work DB'!C569,'Transport-DB'!F:F,"="&amp;'Work DB'!$J$4)</f>
        <v>0</v>
      </c>
      <c r="K569" s="190">
        <f>SUMIFS('Transport-DB'!Q:Q,'Transport-DB'!C:C,"="&amp;'Work DB'!C569,'Transport-DB'!F:F,"="&amp;'Work DB'!$K$4)</f>
        <v>0</v>
      </c>
      <c r="L569" s="191">
        <f>SUMIFS('Transport-DB'!Q:Q,'Transport-DB'!C:C,"="&amp;'Work DB'!C569,'Transport-DB'!F:F,"="&amp;'Work DB'!$L$4)</f>
        <v>0</v>
      </c>
      <c r="M569" s="191">
        <f>SUMIFS('Transport-DB'!Q:Q,'Transport-DB'!C:C,"="&amp;'Work DB'!C569,'Transport-DB'!F:F,"="&amp;'Work DB'!$M$4)</f>
        <v>0</v>
      </c>
      <c r="N569" s="191">
        <f>SUMIFS('Transport-DB'!Q:Q,'Transport-DB'!C:C,"="&amp;'Work DB'!C569,'Transport-DB'!F:F,"="&amp;'Work DB'!$N$4)</f>
        <v>0</v>
      </c>
      <c r="O569" s="191">
        <f>SUMIFS('Transport-DB'!Q:Q,'Transport-DB'!C:C,"="&amp;'Work DB'!C569,'Transport-DB'!F:F,"="&amp;'Work DB'!$O$4)</f>
        <v>0</v>
      </c>
      <c r="P569" s="191">
        <f>SUMIFS('Transport-DB'!Q:Q,'Transport-DB'!C:C,"="&amp;'Work DB'!C569,'Transport-DB'!F:F,"="&amp;'Work DB'!$P$4)</f>
        <v>0</v>
      </c>
      <c r="Q569" s="188">
        <f>SUMIFS('Transport-DB'!Q:Q,'Transport-DB'!C:C,"="&amp;'Work DB'!C569,'Transport-DB'!F:F,"="&amp;'Work DB'!$Q$4)</f>
        <v>0</v>
      </c>
      <c r="R569" s="189">
        <f>SUMIFS('Transport-DB'!Q:Q,'Transport-DB'!C:C,"="&amp;'Work DB'!C569,'Transport-DB'!F:F,"="&amp;'Work DB'!$R$4)</f>
        <v>0</v>
      </c>
      <c r="S569" s="190">
        <f t="shared" si="73"/>
        <v>0</v>
      </c>
      <c r="T569" s="191">
        <f t="shared" si="75"/>
        <v>0</v>
      </c>
      <c r="U569" s="191"/>
      <c r="V569" s="191"/>
      <c r="W569" s="191"/>
      <c r="X569" s="191"/>
      <c r="Y569" s="189"/>
      <c r="Z569" s="283"/>
      <c r="AA569" s="190">
        <f>SUMIFS('Transport-DB'!S:S,'Transport-DB'!C:C,"="&amp;'Work DB'!C569,'Transport-DB'!F:F,"="&amp;'Work DB'!$AA$4)</f>
        <v>0</v>
      </c>
      <c r="AB569" s="191">
        <f>SUMIFS('Transport-DB'!S:S,'Transport-DB'!C:C,"="&amp;'Work DB'!C569,'Transport-DB'!F:F,"="&amp;'Work DB'!$AB$4)</f>
        <v>0</v>
      </c>
      <c r="AC569" s="191">
        <f>SUMIFS('Transport-DB'!S:S,'Transport-DB'!C:C,"="&amp;'Work DB'!C569,'Transport-DB'!F:F,"="&amp;'Work DB'!$AC$4)</f>
        <v>0</v>
      </c>
      <c r="AD569" s="188">
        <f>SUMIFS('Transport-DB'!S:S,'Transport-DB'!C:C,"="&amp;'Work DB'!C569,'Transport-DB'!F:F,"="&amp;'Work DB'!$AD$4)</f>
        <v>0</v>
      </c>
      <c r="AE569" s="188">
        <f>SUMIFS('Transport-DB'!S:S,'Transport-DB'!C:C,"="&amp;'Work DB'!C569,'Transport-DB'!F:F,"="&amp;'Work DB'!$AE$4)</f>
        <v>0</v>
      </c>
      <c r="AF569" s="188">
        <f>SUMIFS('Transport-DB'!S:S,'Transport-DB'!C:C,"="&amp;'Work DB'!C569,'Transport-DB'!F:F,"="&amp;'Work DB'!$AF$4)</f>
        <v>0</v>
      </c>
      <c r="AG569" s="189"/>
      <c r="AH569" s="230">
        <f>SUMIFS('Transport-DB'!T:T,'Transport-DB'!C:C,"="&amp;'Work DB'!C569)</f>
        <v>0</v>
      </c>
      <c r="AI569" s="32"/>
      <c r="AJ569" s="29"/>
      <c r="AK569" s="30">
        <f>SUMIFS(Civil_DB[بتن],Civil_DB[تاریخ],"="&amp;'Work DB'!C569)</f>
        <v>0</v>
      </c>
      <c r="AL569" s="28"/>
      <c r="AM569" s="29"/>
      <c r="AN569" s="31"/>
      <c r="AO569" s="28"/>
      <c r="AP569" s="29"/>
      <c r="AQ569" s="29"/>
      <c r="AR569" s="30"/>
      <c r="AS569" s="28"/>
      <c r="AT569" s="29"/>
      <c r="AU569" s="30"/>
      <c r="AV569" s="206"/>
      <c r="AW569" s="29"/>
      <c r="AX569" s="29"/>
      <c r="AY569" s="29"/>
      <c r="AZ569" s="29"/>
      <c r="BA569" s="29"/>
      <c r="BB569" s="29"/>
      <c r="BC569" s="30"/>
      <c r="BD569" s="283"/>
      <c r="BE569" s="283"/>
      <c r="BF569" s="283"/>
      <c r="BG569" s="283"/>
      <c r="BH569" s="32"/>
      <c r="BI569" s="56"/>
      <c r="BJ569" s="509"/>
    </row>
    <row r="570" spans="2:62" s="15" customFormat="1" ht="21" x14ac:dyDescent="0.25">
      <c r="B570" s="47"/>
      <c r="C570" s="20">
        <f t="shared" si="74"/>
        <v>45935</v>
      </c>
      <c r="D570" s="190">
        <f>SUMIFS('Transport-DB'!R:R,'Transport-DB'!C:C,"="&amp;'Work DB'!C570,'Transport-DB'!F:F,"="&amp;'Work DB'!$D$4)</f>
        <v>0</v>
      </c>
      <c r="E570" s="191">
        <f>SUMIFS('Transport-DB'!R:R,'Transport-DB'!C:C,"="&amp;'Work DB'!C570,'Transport-DB'!F:F,"="&amp;'Work DB'!$E$4)</f>
        <v>0</v>
      </c>
      <c r="F570" s="191">
        <f>SUMIFS('Transport-DB'!R:R,'Transport-DB'!C:C,"="&amp;'Work DB'!C570,'Transport-DB'!F:F,"="&amp;'Work DB'!$F$4)</f>
        <v>0</v>
      </c>
      <c r="G570" s="191">
        <f>SUMIFS('Transport-DB'!R:R,'Transport-DB'!C:C,"="&amp;'Work DB'!C570,'Transport-DB'!F:F,"="&amp;'Work DB'!$G$4)</f>
        <v>0</v>
      </c>
      <c r="H570" s="188">
        <f>SUMIFS('Transport-DB'!R:R,'Transport-DB'!C:C,"="&amp;'Work DB'!C570,'Transport-DB'!F:F,"="&amp;'Work DB'!$H$4)</f>
        <v>0</v>
      </c>
      <c r="I570" s="191">
        <f>SUMIFS('Transport-DB'!R:R,'Transport-DB'!C:C,"="&amp;'Work DB'!C570,'Transport-DB'!F:F,"="&amp;'Work DB'!$I$4)</f>
        <v>0</v>
      </c>
      <c r="J570" s="483">
        <f>SUMIFS('Transport-DB'!R:R,'Transport-DB'!C:C,"="&amp;'Work DB'!C570,'Transport-DB'!F:F,"="&amp;'Work DB'!$J$4)</f>
        <v>0</v>
      </c>
      <c r="K570" s="190">
        <f>SUMIFS('Transport-DB'!Q:Q,'Transport-DB'!C:C,"="&amp;'Work DB'!C570,'Transport-DB'!F:F,"="&amp;'Work DB'!$K$4)</f>
        <v>0</v>
      </c>
      <c r="L570" s="191">
        <f>SUMIFS('Transport-DB'!Q:Q,'Transport-DB'!C:C,"="&amp;'Work DB'!C570,'Transport-DB'!F:F,"="&amp;'Work DB'!$L$4)</f>
        <v>0</v>
      </c>
      <c r="M570" s="191">
        <f>SUMIFS('Transport-DB'!Q:Q,'Transport-DB'!C:C,"="&amp;'Work DB'!C570,'Transport-DB'!F:F,"="&amp;'Work DB'!$M$4)</f>
        <v>0</v>
      </c>
      <c r="N570" s="191">
        <f>SUMIFS('Transport-DB'!Q:Q,'Transport-DB'!C:C,"="&amp;'Work DB'!C570,'Transport-DB'!F:F,"="&amp;'Work DB'!$N$4)</f>
        <v>0</v>
      </c>
      <c r="O570" s="191">
        <f>SUMIFS('Transport-DB'!Q:Q,'Transport-DB'!C:C,"="&amp;'Work DB'!C570,'Transport-DB'!F:F,"="&amp;'Work DB'!$O$4)</f>
        <v>0</v>
      </c>
      <c r="P570" s="191">
        <f>SUMIFS('Transport-DB'!Q:Q,'Transport-DB'!C:C,"="&amp;'Work DB'!C570,'Transport-DB'!F:F,"="&amp;'Work DB'!$P$4)</f>
        <v>0</v>
      </c>
      <c r="Q570" s="188">
        <f>SUMIFS('Transport-DB'!Q:Q,'Transport-DB'!C:C,"="&amp;'Work DB'!C570,'Transport-DB'!F:F,"="&amp;'Work DB'!$Q$4)</f>
        <v>0</v>
      </c>
      <c r="R570" s="189">
        <f>SUMIFS('Transport-DB'!Q:Q,'Transport-DB'!C:C,"="&amp;'Work DB'!C570,'Transport-DB'!F:F,"="&amp;'Work DB'!$R$4)</f>
        <v>0</v>
      </c>
      <c r="S570" s="190">
        <f t="shared" si="73"/>
        <v>0</v>
      </c>
      <c r="T570" s="191">
        <f t="shared" si="75"/>
        <v>0</v>
      </c>
      <c r="U570" s="191"/>
      <c r="V570" s="191"/>
      <c r="W570" s="191"/>
      <c r="X570" s="191"/>
      <c r="Y570" s="189"/>
      <c r="Z570" s="283"/>
      <c r="AA570" s="190">
        <f>SUMIFS('Transport-DB'!S:S,'Transport-DB'!C:C,"="&amp;'Work DB'!C570,'Transport-DB'!F:F,"="&amp;'Work DB'!$AA$4)</f>
        <v>0</v>
      </c>
      <c r="AB570" s="191">
        <f>SUMIFS('Transport-DB'!S:S,'Transport-DB'!C:C,"="&amp;'Work DB'!C570,'Transport-DB'!F:F,"="&amp;'Work DB'!$AB$4)</f>
        <v>0</v>
      </c>
      <c r="AC570" s="191">
        <f>SUMIFS('Transport-DB'!S:S,'Transport-DB'!C:C,"="&amp;'Work DB'!C570,'Transport-DB'!F:F,"="&amp;'Work DB'!$AC$4)</f>
        <v>0</v>
      </c>
      <c r="AD570" s="188">
        <f>SUMIFS('Transport-DB'!S:S,'Transport-DB'!C:C,"="&amp;'Work DB'!C570,'Transport-DB'!F:F,"="&amp;'Work DB'!$AD$4)</f>
        <v>0</v>
      </c>
      <c r="AE570" s="188">
        <f>SUMIFS('Transport-DB'!S:S,'Transport-DB'!C:C,"="&amp;'Work DB'!C570,'Transport-DB'!F:F,"="&amp;'Work DB'!$AE$4)</f>
        <v>0</v>
      </c>
      <c r="AF570" s="188">
        <f>SUMIFS('Transport-DB'!S:S,'Transport-DB'!C:C,"="&amp;'Work DB'!C570,'Transport-DB'!F:F,"="&amp;'Work DB'!$AF$4)</f>
        <v>0</v>
      </c>
      <c r="AG570" s="189"/>
      <c r="AH570" s="230">
        <f>SUMIFS('Transport-DB'!T:T,'Transport-DB'!C:C,"="&amp;'Work DB'!C570)</f>
        <v>0</v>
      </c>
      <c r="AI570" s="32"/>
      <c r="AJ570" s="29"/>
      <c r="AK570" s="30">
        <f>SUMIFS(Civil_DB[بتن],Civil_DB[تاریخ],"="&amp;'Work DB'!C570)</f>
        <v>0</v>
      </c>
      <c r="AL570" s="28"/>
      <c r="AM570" s="29"/>
      <c r="AN570" s="31"/>
      <c r="AO570" s="28"/>
      <c r="AP570" s="29"/>
      <c r="AQ570" s="29"/>
      <c r="AR570" s="30"/>
      <c r="AS570" s="28"/>
      <c r="AT570" s="29"/>
      <c r="AU570" s="30"/>
      <c r="AV570" s="206"/>
      <c r="AW570" s="29"/>
      <c r="AX570" s="29"/>
      <c r="AY570" s="29"/>
      <c r="AZ570" s="29"/>
      <c r="BA570" s="29"/>
      <c r="BB570" s="29"/>
      <c r="BC570" s="30"/>
      <c r="BD570" s="283"/>
      <c r="BE570" s="283"/>
      <c r="BF570" s="283"/>
      <c r="BG570" s="283"/>
      <c r="BH570" s="32"/>
      <c r="BI570" s="56"/>
      <c r="BJ570" s="509"/>
    </row>
    <row r="571" spans="2:62" s="15" customFormat="1" ht="21" x14ac:dyDescent="0.25">
      <c r="B571" s="47"/>
      <c r="C571" s="20">
        <f t="shared" si="74"/>
        <v>45936</v>
      </c>
      <c r="D571" s="190">
        <f>SUMIFS('Transport-DB'!R:R,'Transport-DB'!C:C,"="&amp;'Work DB'!C571,'Transport-DB'!F:F,"="&amp;'Work DB'!$D$4)</f>
        <v>0</v>
      </c>
      <c r="E571" s="191">
        <f>SUMIFS('Transport-DB'!R:R,'Transport-DB'!C:C,"="&amp;'Work DB'!C571,'Transport-DB'!F:F,"="&amp;'Work DB'!$E$4)</f>
        <v>0</v>
      </c>
      <c r="F571" s="191">
        <f>SUMIFS('Transport-DB'!R:R,'Transport-DB'!C:C,"="&amp;'Work DB'!C571,'Transport-DB'!F:F,"="&amp;'Work DB'!$F$4)</f>
        <v>0</v>
      </c>
      <c r="G571" s="191">
        <f>SUMIFS('Transport-DB'!R:R,'Transport-DB'!C:C,"="&amp;'Work DB'!C571,'Transport-DB'!F:F,"="&amp;'Work DB'!$G$4)</f>
        <v>0</v>
      </c>
      <c r="H571" s="188">
        <f>SUMIFS('Transport-DB'!R:R,'Transport-DB'!C:C,"="&amp;'Work DB'!C571,'Transport-DB'!F:F,"="&amp;'Work DB'!$H$4)</f>
        <v>0</v>
      </c>
      <c r="I571" s="191">
        <f>SUMIFS('Transport-DB'!R:R,'Transport-DB'!C:C,"="&amp;'Work DB'!C571,'Transport-DB'!F:F,"="&amp;'Work DB'!$I$4)</f>
        <v>0</v>
      </c>
      <c r="J571" s="483">
        <f>SUMIFS('Transport-DB'!R:R,'Transport-DB'!C:C,"="&amp;'Work DB'!C571,'Transport-DB'!F:F,"="&amp;'Work DB'!$J$4)</f>
        <v>0</v>
      </c>
      <c r="K571" s="190">
        <f>SUMIFS('Transport-DB'!Q:Q,'Transport-DB'!C:C,"="&amp;'Work DB'!C571,'Transport-DB'!F:F,"="&amp;'Work DB'!$K$4)</f>
        <v>0</v>
      </c>
      <c r="L571" s="191">
        <f>SUMIFS('Transport-DB'!Q:Q,'Transport-DB'!C:C,"="&amp;'Work DB'!C571,'Transport-DB'!F:F,"="&amp;'Work DB'!$L$4)</f>
        <v>0</v>
      </c>
      <c r="M571" s="191">
        <f>SUMIFS('Transport-DB'!Q:Q,'Transport-DB'!C:C,"="&amp;'Work DB'!C571,'Transport-DB'!F:F,"="&amp;'Work DB'!$M$4)</f>
        <v>0</v>
      </c>
      <c r="N571" s="191">
        <f>SUMIFS('Transport-DB'!Q:Q,'Transport-DB'!C:C,"="&amp;'Work DB'!C571,'Transport-DB'!F:F,"="&amp;'Work DB'!$N$4)</f>
        <v>0</v>
      </c>
      <c r="O571" s="191">
        <f>SUMIFS('Transport-DB'!Q:Q,'Transport-DB'!C:C,"="&amp;'Work DB'!C571,'Transport-DB'!F:F,"="&amp;'Work DB'!$O$4)</f>
        <v>0</v>
      </c>
      <c r="P571" s="191">
        <f>SUMIFS('Transport-DB'!Q:Q,'Transport-DB'!C:C,"="&amp;'Work DB'!C571,'Transport-DB'!F:F,"="&amp;'Work DB'!$P$4)</f>
        <v>0</v>
      </c>
      <c r="Q571" s="188">
        <f>SUMIFS('Transport-DB'!Q:Q,'Transport-DB'!C:C,"="&amp;'Work DB'!C571,'Transport-DB'!F:F,"="&amp;'Work DB'!$Q$4)</f>
        <v>0</v>
      </c>
      <c r="R571" s="189">
        <f>SUMIFS('Transport-DB'!Q:Q,'Transport-DB'!C:C,"="&amp;'Work DB'!C571,'Transport-DB'!F:F,"="&amp;'Work DB'!$R$4)</f>
        <v>0</v>
      </c>
      <c r="S571" s="190">
        <f t="shared" si="73"/>
        <v>0</v>
      </c>
      <c r="T571" s="191">
        <f t="shared" si="75"/>
        <v>0</v>
      </c>
      <c r="U571" s="191"/>
      <c r="V571" s="191"/>
      <c r="W571" s="191"/>
      <c r="X571" s="191"/>
      <c r="Y571" s="189"/>
      <c r="Z571" s="283"/>
      <c r="AA571" s="190">
        <f>SUMIFS('Transport-DB'!S:S,'Transport-DB'!C:C,"="&amp;'Work DB'!C571,'Transport-DB'!F:F,"="&amp;'Work DB'!$AA$4)</f>
        <v>0</v>
      </c>
      <c r="AB571" s="191">
        <f>SUMIFS('Transport-DB'!S:S,'Transport-DB'!C:C,"="&amp;'Work DB'!C571,'Transport-DB'!F:F,"="&amp;'Work DB'!$AB$4)</f>
        <v>0</v>
      </c>
      <c r="AC571" s="191">
        <f>SUMIFS('Transport-DB'!S:S,'Transport-DB'!C:C,"="&amp;'Work DB'!C571,'Transport-DB'!F:F,"="&amp;'Work DB'!$AC$4)</f>
        <v>0</v>
      </c>
      <c r="AD571" s="188">
        <f>SUMIFS('Transport-DB'!S:S,'Transport-DB'!C:C,"="&amp;'Work DB'!C571,'Transport-DB'!F:F,"="&amp;'Work DB'!$AD$4)</f>
        <v>0</v>
      </c>
      <c r="AE571" s="188">
        <f>SUMIFS('Transport-DB'!S:S,'Transport-DB'!C:C,"="&amp;'Work DB'!C571,'Transport-DB'!F:F,"="&amp;'Work DB'!$AE$4)</f>
        <v>0</v>
      </c>
      <c r="AF571" s="188">
        <f>SUMIFS('Transport-DB'!S:S,'Transport-DB'!C:C,"="&amp;'Work DB'!C571,'Transport-DB'!F:F,"="&amp;'Work DB'!$AF$4)</f>
        <v>0</v>
      </c>
      <c r="AG571" s="189"/>
      <c r="AH571" s="230">
        <f>SUMIFS('Transport-DB'!T:T,'Transport-DB'!C:C,"="&amp;'Work DB'!C571)</f>
        <v>0</v>
      </c>
      <c r="AI571" s="32"/>
      <c r="AJ571" s="29"/>
      <c r="AK571" s="30">
        <f>SUMIFS(Civil_DB[بتن],Civil_DB[تاریخ],"="&amp;'Work DB'!C571)</f>
        <v>0</v>
      </c>
      <c r="AL571" s="28"/>
      <c r="AM571" s="29"/>
      <c r="AN571" s="31"/>
      <c r="AO571" s="28"/>
      <c r="AP571" s="29"/>
      <c r="AQ571" s="29"/>
      <c r="AR571" s="30"/>
      <c r="AS571" s="28"/>
      <c r="AT571" s="29"/>
      <c r="AU571" s="30"/>
      <c r="AV571" s="206"/>
      <c r="AW571" s="29"/>
      <c r="AX571" s="29"/>
      <c r="AY571" s="29"/>
      <c r="AZ571" s="29"/>
      <c r="BA571" s="29"/>
      <c r="BB571" s="29"/>
      <c r="BC571" s="30"/>
      <c r="BD571" s="283"/>
      <c r="BE571" s="283"/>
      <c r="BF571" s="283"/>
      <c r="BG571" s="283"/>
      <c r="BH571" s="32"/>
      <c r="BI571" s="56"/>
      <c r="BJ571" s="509"/>
    </row>
    <row r="572" spans="2:62" s="15" customFormat="1" ht="21" x14ac:dyDescent="0.25">
      <c r="B572" s="47"/>
      <c r="C572" s="20">
        <f t="shared" si="74"/>
        <v>45937</v>
      </c>
      <c r="D572" s="190">
        <f>SUMIFS('Transport-DB'!R:R,'Transport-DB'!C:C,"="&amp;'Work DB'!C572,'Transport-DB'!F:F,"="&amp;'Work DB'!$D$4)</f>
        <v>0</v>
      </c>
      <c r="E572" s="191">
        <f>SUMIFS('Transport-DB'!R:R,'Transport-DB'!C:C,"="&amp;'Work DB'!C572,'Transport-DB'!F:F,"="&amp;'Work DB'!$E$4)</f>
        <v>0</v>
      </c>
      <c r="F572" s="191">
        <f>SUMIFS('Transport-DB'!R:R,'Transport-DB'!C:C,"="&amp;'Work DB'!C572,'Transport-DB'!F:F,"="&amp;'Work DB'!$F$4)</f>
        <v>0</v>
      </c>
      <c r="G572" s="191">
        <f>SUMIFS('Transport-DB'!R:R,'Transport-DB'!C:C,"="&amp;'Work DB'!C572,'Transport-DB'!F:F,"="&amp;'Work DB'!$G$4)</f>
        <v>0</v>
      </c>
      <c r="H572" s="188">
        <f>SUMIFS('Transport-DB'!R:R,'Transport-DB'!C:C,"="&amp;'Work DB'!C572,'Transport-DB'!F:F,"="&amp;'Work DB'!$H$4)</f>
        <v>0</v>
      </c>
      <c r="I572" s="191">
        <f>SUMIFS('Transport-DB'!R:R,'Transport-DB'!C:C,"="&amp;'Work DB'!C572,'Transport-DB'!F:F,"="&amp;'Work DB'!$I$4)</f>
        <v>0</v>
      </c>
      <c r="J572" s="483">
        <f>SUMIFS('Transport-DB'!R:R,'Transport-DB'!C:C,"="&amp;'Work DB'!C572,'Transport-DB'!F:F,"="&amp;'Work DB'!$J$4)</f>
        <v>0</v>
      </c>
      <c r="K572" s="190">
        <f>SUMIFS('Transport-DB'!Q:Q,'Transport-DB'!C:C,"="&amp;'Work DB'!C572,'Transport-DB'!F:F,"="&amp;'Work DB'!$K$4)</f>
        <v>0</v>
      </c>
      <c r="L572" s="191">
        <f>SUMIFS('Transport-DB'!Q:Q,'Transport-DB'!C:C,"="&amp;'Work DB'!C572,'Transport-DB'!F:F,"="&amp;'Work DB'!$L$4)</f>
        <v>0</v>
      </c>
      <c r="M572" s="191">
        <f>SUMIFS('Transport-DB'!Q:Q,'Transport-DB'!C:C,"="&amp;'Work DB'!C572,'Transport-DB'!F:F,"="&amp;'Work DB'!$M$4)</f>
        <v>0</v>
      </c>
      <c r="N572" s="191">
        <f>SUMIFS('Transport-DB'!Q:Q,'Transport-DB'!C:C,"="&amp;'Work DB'!C572,'Transport-DB'!F:F,"="&amp;'Work DB'!$N$4)</f>
        <v>0</v>
      </c>
      <c r="O572" s="191">
        <f>SUMIFS('Transport-DB'!Q:Q,'Transport-DB'!C:C,"="&amp;'Work DB'!C572,'Transport-DB'!F:F,"="&amp;'Work DB'!$O$4)</f>
        <v>0</v>
      </c>
      <c r="P572" s="191">
        <f>SUMIFS('Transport-DB'!Q:Q,'Transport-DB'!C:C,"="&amp;'Work DB'!C572,'Transport-DB'!F:F,"="&amp;'Work DB'!$P$4)</f>
        <v>0</v>
      </c>
      <c r="Q572" s="188">
        <f>SUMIFS('Transport-DB'!Q:Q,'Transport-DB'!C:C,"="&amp;'Work DB'!C572,'Transport-DB'!F:F,"="&amp;'Work DB'!$Q$4)</f>
        <v>0</v>
      </c>
      <c r="R572" s="189">
        <f>SUMIFS('Transport-DB'!Q:Q,'Transport-DB'!C:C,"="&amp;'Work DB'!C572,'Transport-DB'!F:F,"="&amp;'Work DB'!$R$4)</f>
        <v>0</v>
      </c>
      <c r="S572" s="190">
        <f t="shared" si="73"/>
        <v>0</v>
      </c>
      <c r="T572" s="191">
        <f t="shared" si="75"/>
        <v>0</v>
      </c>
      <c r="U572" s="191"/>
      <c r="V572" s="191"/>
      <c r="W572" s="191"/>
      <c r="X572" s="191"/>
      <c r="Y572" s="189"/>
      <c r="Z572" s="283"/>
      <c r="AA572" s="190">
        <f>SUMIFS('Transport-DB'!S:S,'Transport-DB'!C:C,"="&amp;'Work DB'!C572,'Transport-DB'!F:F,"="&amp;'Work DB'!$AA$4)</f>
        <v>0</v>
      </c>
      <c r="AB572" s="191">
        <f>SUMIFS('Transport-DB'!S:S,'Transport-DB'!C:C,"="&amp;'Work DB'!C572,'Transport-DB'!F:F,"="&amp;'Work DB'!$AB$4)</f>
        <v>0</v>
      </c>
      <c r="AC572" s="191">
        <f>SUMIFS('Transport-DB'!S:S,'Transport-DB'!C:C,"="&amp;'Work DB'!C572,'Transport-DB'!F:F,"="&amp;'Work DB'!$AC$4)</f>
        <v>0</v>
      </c>
      <c r="AD572" s="188">
        <f>SUMIFS('Transport-DB'!S:S,'Transport-DB'!C:C,"="&amp;'Work DB'!C572,'Transport-DB'!F:F,"="&amp;'Work DB'!$AD$4)</f>
        <v>0</v>
      </c>
      <c r="AE572" s="188">
        <f>SUMIFS('Transport-DB'!S:S,'Transport-DB'!C:C,"="&amp;'Work DB'!C572,'Transport-DB'!F:F,"="&amp;'Work DB'!$AE$4)</f>
        <v>0</v>
      </c>
      <c r="AF572" s="188">
        <f>SUMIFS('Transport-DB'!S:S,'Transport-DB'!C:C,"="&amp;'Work DB'!C572,'Transport-DB'!F:F,"="&amp;'Work DB'!$AF$4)</f>
        <v>0</v>
      </c>
      <c r="AG572" s="189"/>
      <c r="AH572" s="230">
        <f>SUMIFS('Transport-DB'!T:T,'Transport-DB'!C:C,"="&amp;'Work DB'!C572)</f>
        <v>0</v>
      </c>
      <c r="AI572" s="32"/>
      <c r="AJ572" s="29"/>
      <c r="AK572" s="30">
        <f>SUMIFS(Civil_DB[بتن],Civil_DB[تاریخ],"="&amp;'Work DB'!C572)</f>
        <v>0</v>
      </c>
      <c r="AL572" s="28"/>
      <c r="AM572" s="29"/>
      <c r="AN572" s="31"/>
      <c r="AO572" s="28"/>
      <c r="AP572" s="29"/>
      <c r="AQ572" s="29"/>
      <c r="AR572" s="30"/>
      <c r="AS572" s="28"/>
      <c r="AT572" s="29"/>
      <c r="AU572" s="30"/>
      <c r="AV572" s="206"/>
      <c r="AW572" s="29"/>
      <c r="AX572" s="29"/>
      <c r="AY572" s="29"/>
      <c r="AZ572" s="29"/>
      <c r="BA572" s="29"/>
      <c r="BB572" s="29"/>
      <c r="BC572" s="30"/>
      <c r="BD572" s="283"/>
      <c r="BE572" s="283"/>
      <c r="BF572" s="283"/>
      <c r="BG572" s="283"/>
      <c r="BH572" s="32"/>
      <c r="BI572" s="56"/>
      <c r="BJ572" s="509"/>
    </row>
    <row r="573" spans="2:62" s="15" customFormat="1" ht="21" x14ac:dyDescent="0.25">
      <c r="B573" s="47"/>
      <c r="C573" s="20">
        <f t="shared" si="74"/>
        <v>45938</v>
      </c>
      <c r="D573" s="190">
        <f>SUMIFS('Transport-DB'!R:R,'Transport-DB'!C:C,"="&amp;'Work DB'!C573,'Transport-DB'!F:F,"="&amp;'Work DB'!$D$4)</f>
        <v>0</v>
      </c>
      <c r="E573" s="191">
        <f>SUMIFS('Transport-DB'!R:R,'Transport-DB'!C:C,"="&amp;'Work DB'!C573,'Transport-DB'!F:F,"="&amp;'Work DB'!$E$4)</f>
        <v>0</v>
      </c>
      <c r="F573" s="191">
        <f>SUMIFS('Transport-DB'!R:R,'Transport-DB'!C:C,"="&amp;'Work DB'!C573,'Transport-DB'!F:F,"="&amp;'Work DB'!$F$4)</f>
        <v>0</v>
      </c>
      <c r="G573" s="191">
        <f>SUMIFS('Transport-DB'!R:R,'Transport-DB'!C:C,"="&amp;'Work DB'!C573,'Transport-DB'!F:F,"="&amp;'Work DB'!$G$4)</f>
        <v>0</v>
      </c>
      <c r="H573" s="188">
        <f>SUMIFS('Transport-DB'!R:R,'Transport-DB'!C:C,"="&amp;'Work DB'!C573,'Transport-DB'!F:F,"="&amp;'Work DB'!$H$4)</f>
        <v>0</v>
      </c>
      <c r="I573" s="191">
        <f>SUMIFS('Transport-DB'!R:R,'Transport-DB'!C:C,"="&amp;'Work DB'!C573,'Transport-DB'!F:F,"="&amp;'Work DB'!$I$4)</f>
        <v>0</v>
      </c>
      <c r="J573" s="483">
        <f>SUMIFS('Transport-DB'!R:R,'Transport-DB'!C:C,"="&amp;'Work DB'!C573,'Transport-DB'!F:F,"="&amp;'Work DB'!$J$4)</f>
        <v>0</v>
      </c>
      <c r="K573" s="190">
        <f>SUMIFS('Transport-DB'!Q:Q,'Transport-DB'!C:C,"="&amp;'Work DB'!C573,'Transport-DB'!F:F,"="&amp;'Work DB'!$K$4)</f>
        <v>0</v>
      </c>
      <c r="L573" s="191">
        <f>SUMIFS('Transport-DB'!Q:Q,'Transport-DB'!C:C,"="&amp;'Work DB'!C573,'Transport-DB'!F:F,"="&amp;'Work DB'!$L$4)</f>
        <v>0</v>
      </c>
      <c r="M573" s="191">
        <f>SUMIFS('Transport-DB'!Q:Q,'Transport-DB'!C:C,"="&amp;'Work DB'!C573,'Transport-DB'!F:F,"="&amp;'Work DB'!$M$4)</f>
        <v>0</v>
      </c>
      <c r="N573" s="191">
        <f>SUMIFS('Transport-DB'!Q:Q,'Transport-DB'!C:C,"="&amp;'Work DB'!C573,'Transport-DB'!F:F,"="&amp;'Work DB'!$N$4)</f>
        <v>0</v>
      </c>
      <c r="O573" s="191">
        <f>SUMIFS('Transport-DB'!Q:Q,'Transport-DB'!C:C,"="&amp;'Work DB'!C573,'Transport-DB'!F:F,"="&amp;'Work DB'!$O$4)</f>
        <v>0</v>
      </c>
      <c r="P573" s="191">
        <f>SUMIFS('Transport-DB'!Q:Q,'Transport-DB'!C:C,"="&amp;'Work DB'!C573,'Transport-DB'!F:F,"="&amp;'Work DB'!$P$4)</f>
        <v>0</v>
      </c>
      <c r="Q573" s="188">
        <f>SUMIFS('Transport-DB'!Q:Q,'Transport-DB'!C:C,"="&amp;'Work DB'!C573,'Transport-DB'!F:F,"="&amp;'Work DB'!$Q$4)</f>
        <v>0</v>
      </c>
      <c r="R573" s="189">
        <f>SUMIFS('Transport-DB'!Q:Q,'Transport-DB'!C:C,"="&amp;'Work DB'!C573,'Transport-DB'!F:F,"="&amp;'Work DB'!$R$4)</f>
        <v>0</v>
      </c>
      <c r="S573" s="190">
        <f t="shared" si="73"/>
        <v>0</v>
      </c>
      <c r="T573" s="191">
        <f t="shared" si="75"/>
        <v>0</v>
      </c>
      <c r="U573" s="191"/>
      <c r="V573" s="191"/>
      <c r="W573" s="191"/>
      <c r="X573" s="191"/>
      <c r="Y573" s="189"/>
      <c r="Z573" s="283"/>
      <c r="AA573" s="190">
        <f>SUMIFS('Transport-DB'!S:S,'Transport-DB'!C:C,"="&amp;'Work DB'!C573,'Transport-DB'!F:F,"="&amp;'Work DB'!$AA$4)</f>
        <v>0</v>
      </c>
      <c r="AB573" s="191">
        <f>SUMIFS('Transport-DB'!S:S,'Transport-DB'!C:C,"="&amp;'Work DB'!C573,'Transport-DB'!F:F,"="&amp;'Work DB'!$AB$4)</f>
        <v>0</v>
      </c>
      <c r="AC573" s="191">
        <f>SUMIFS('Transport-DB'!S:S,'Transport-DB'!C:C,"="&amp;'Work DB'!C573,'Transport-DB'!F:F,"="&amp;'Work DB'!$AC$4)</f>
        <v>0</v>
      </c>
      <c r="AD573" s="188">
        <f>SUMIFS('Transport-DB'!S:S,'Transport-DB'!C:C,"="&amp;'Work DB'!C573,'Transport-DB'!F:F,"="&amp;'Work DB'!$AD$4)</f>
        <v>0</v>
      </c>
      <c r="AE573" s="188">
        <f>SUMIFS('Transport-DB'!S:S,'Transport-DB'!C:C,"="&amp;'Work DB'!C573,'Transport-DB'!F:F,"="&amp;'Work DB'!$AE$4)</f>
        <v>0</v>
      </c>
      <c r="AF573" s="188">
        <f>SUMIFS('Transport-DB'!S:S,'Transport-DB'!C:C,"="&amp;'Work DB'!C573,'Transport-DB'!F:F,"="&amp;'Work DB'!$AF$4)</f>
        <v>0</v>
      </c>
      <c r="AG573" s="189"/>
      <c r="AH573" s="230">
        <f>SUMIFS('Transport-DB'!T:T,'Transport-DB'!C:C,"="&amp;'Work DB'!C573)</f>
        <v>0</v>
      </c>
      <c r="AI573" s="32"/>
      <c r="AJ573" s="29"/>
      <c r="AK573" s="30">
        <f>SUMIFS(Civil_DB[بتن],Civil_DB[تاریخ],"="&amp;'Work DB'!C573)</f>
        <v>0</v>
      </c>
      <c r="AL573" s="28"/>
      <c r="AM573" s="29"/>
      <c r="AN573" s="31"/>
      <c r="AO573" s="28"/>
      <c r="AP573" s="29"/>
      <c r="AQ573" s="29"/>
      <c r="AR573" s="30"/>
      <c r="AS573" s="28"/>
      <c r="AT573" s="29"/>
      <c r="AU573" s="30"/>
      <c r="AV573" s="206"/>
      <c r="AW573" s="29"/>
      <c r="AX573" s="29"/>
      <c r="AY573" s="29"/>
      <c r="AZ573" s="29"/>
      <c r="BA573" s="29"/>
      <c r="BB573" s="29"/>
      <c r="BC573" s="30"/>
      <c r="BD573" s="283"/>
      <c r="BE573" s="283"/>
      <c r="BF573" s="283"/>
      <c r="BG573" s="283"/>
      <c r="BH573" s="32"/>
      <c r="BI573" s="56"/>
      <c r="BJ573" s="509"/>
    </row>
    <row r="574" spans="2:62" s="15" customFormat="1" ht="21" x14ac:dyDescent="0.25">
      <c r="B574" s="47"/>
      <c r="C574" s="20">
        <f t="shared" si="74"/>
        <v>45939</v>
      </c>
      <c r="D574" s="190">
        <f>SUMIFS('Transport-DB'!R:R,'Transport-DB'!C:C,"="&amp;'Work DB'!C574,'Transport-DB'!F:F,"="&amp;'Work DB'!$D$4)</f>
        <v>0</v>
      </c>
      <c r="E574" s="191">
        <f>SUMIFS('Transport-DB'!R:R,'Transport-DB'!C:C,"="&amp;'Work DB'!C574,'Transport-DB'!F:F,"="&amp;'Work DB'!$E$4)</f>
        <v>0</v>
      </c>
      <c r="F574" s="191">
        <f>SUMIFS('Transport-DB'!R:R,'Transport-DB'!C:C,"="&amp;'Work DB'!C574,'Transport-DB'!F:F,"="&amp;'Work DB'!$F$4)</f>
        <v>0</v>
      </c>
      <c r="G574" s="191">
        <f>SUMIFS('Transport-DB'!R:R,'Transport-DB'!C:C,"="&amp;'Work DB'!C574,'Transport-DB'!F:F,"="&amp;'Work DB'!$G$4)</f>
        <v>0</v>
      </c>
      <c r="H574" s="188">
        <f>SUMIFS('Transport-DB'!R:R,'Transport-DB'!C:C,"="&amp;'Work DB'!C574,'Transport-DB'!F:F,"="&amp;'Work DB'!$H$4)</f>
        <v>0</v>
      </c>
      <c r="I574" s="191">
        <f>SUMIFS('Transport-DB'!R:R,'Transport-DB'!C:C,"="&amp;'Work DB'!C574,'Transport-DB'!F:F,"="&amp;'Work DB'!$I$4)</f>
        <v>0</v>
      </c>
      <c r="J574" s="483">
        <f>SUMIFS('Transport-DB'!R:R,'Transport-DB'!C:C,"="&amp;'Work DB'!C574,'Transport-DB'!F:F,"="&amp;'Work DB'!$J$4)</f>
        <v>0</v>
      </c>
      <c r="K574" s="190">
        <f>SUMIFS('Transport-DB'!Q:Q,'Transport-DB'!C:C,"="&amp;'Work DB'!C574,'Transport-DB'!F:F,"="&amp;'Work DB'!$K$4)</f>
        <v>0</v>
      </c>
      <c r="L574" s="191">
        <f>SUMIFS('Transport-DB'!Q:Q,'Transport-DB'!C:C,"="&amp;'Work DB'!C574,'Transport-DB'!F:F,"="&amp;'Work DB'!$L$4)</f>
        <v>0</v>
      </c>
      <c r="M574" s="191">
        <f>SUMIFS('Transport-DB'!Q:Q,'Transport-DB'!C:C,"="&amp;'Work DB'!C574,'Transport-DB'!F:F,"="&amp;'Work DB'!$M$4)</f>
        <v>0</v>
      </c>
      <c r="N574" s="191">
        <f>SUMIFS('Transport-DB'!Q:Q,'Transport-DB'!C:C,"="&amp;'Work DB'!C574,'Transport-DB'!F:F,"="&amp;'Work DB'!$N$4)</f>
        <v>0</v>
      </c>
      <c r="O574" s="191">
        <f>SUMIFS('Transport-DB'!Q:Q,'Transport-DB'!C:C,"="&amp;'Work DB'!C574,'Transport-DB'!F:F,"="&amp;'Work DB'!$O$4)</f>
        <v>0</v>
      </c>
      <c r="P574" s="191">
        <f>SUMIFS('Transport-DB'!Q:Q,'Transport-DB'!C:C,"="&amp;'Work DB'!C574,'Transport-DB'!F:F,"="&amp;'Work DB'!$P$4)</f>
        <v>0</v>
      </c>
      <c r="Q574" s="188">
        <f>SUMIFS('Transport-DB'!Q:Q,'Transport-DB'!C:C,"="&amp;'Work DB'!C574,'Transport-DB'!F:F,"="&amp;'Work DB'!$Q$4)</f>
        <v>0</v>
      </c>
      <c r="R574" s="189">
        <f>SUMIFS('Transport-DB'!Q:Q,'Transport-DB'!C:C,"="&amp;'Work DB'!C574,'Transport-DB'!F:F,"="&amp;'Work DB'!$R$4)</f>
        <v>0</v>
      </c>
      <c r="S574" s="190">
        <f t="shared" si="73"/>
        <v>0</v>
      </c>
      <c r="T574" s="191">
        <f t="shared" si="75"/>
        <v>0</v>
      </c>
      <c r="U574" s="191"/>
      <c r="V574" s="191"/>
      <c r="W574" s="191"/>
      <c r="X574" s="191"/>
      <c r="Y574" s="189"/>
      <c r="Z574" s="283"/>
      <c r="AA574" s="190">
        <f>SUMIFS('Transport-DB'!S:S,'Transport-DB'!C:C,"="&amp;'Work DB'!C574,'Transport-DB'!F:F,"="&amp;'Work DB'!$AA$4)</f>
        <v>0</v>
      </c>
      <c r="AB574" s="191">
        <f>SUMIFS('Transport-DB'!S:S,'Transport-DB'!C:C,"="&amp;'Work DB'!C574,'Transport-DB'!F:F,"="&amp;'Work DB'!$AB$4)</f>
        <v>0</v>
      </c>
      <c r="AC574" s="191">
        <f>SUMIFS('Transport-DB'!S:S,'Transport-DB'!C:C,"="&amp;'Work DB'!C574,'Transport-DB'!F:F,"="&amp;'Work DB'!$AC$4)</f>
        <v>0</v>
      </c>
      <c r="AD574" s="188">
        <f>SUMIFS('Transport-DB'!S:S,'Transport-DB'!C:C,"="&amp;'Work DB'!C574,'Transport-DB'!F:F,"="&amp;'Work DB'!$AD$4)</f>
        <v>0</v>
      </c>
      <c r="AE574" s="188">
        <f>SUMIFS('Transport-DB'!S:S,'Transport-DB'!C:C,"="&amp;'Work DB'!C574,'Transport-DB'!F:F,"="&amp;'Work DB'!$AE$4)</f>
        <v>0</v>
      </c>
      <c r="AF574" s="188">
        <f>SUMIFS('Transport-DB'!S:S,'Transport-DB'!C:C,"="&amp;'Work DB'!C574,'Transport-DB'!F:F,"="&amp;'Work DB'!$AF$4)</f>
        <v>0</v>
      </c>
      <c r="AG574" s="189"/>
      <c r="AH574" s="230">
        <f>SUMIFS('Transport-DB'!T:T,'Transport-DB'!C:C,"="&amp;'Work DB'!C574)</f>
        <v>0</v>
      </c>
      <c r="AI574" s="32"/>
      <c r="AJ574" s="29"/>
      <c r="AK574" s="30">
        <f>SUMIFS(Civil_DB[بتن],Civil_DB[تاریخ],"="&amp;'Work DB'!C574)</f>
        <v>0</v>
      </c>
      <c r="AL574" s="28"/>
      <c r="AM574" s="29"/>
      <c r="AN574" s="31"/>
      <c r="AO574" s="28"/>
      <c r="AP574" s="29"/>
      <c r="AQ574" s="29"/>
      <c r="AR574" s="30"/>
      <c r="AS574" s="28"/>
      <c r="AT574" s="29"/>
      <c r="AU574" s="30"/>
      <c r="AV574" s="206"/>
      <c r="AW574" s="29"/>
      <c r="AX574" s="29"/>
      <c r="AY574" s="29"/>
      <c r="AZ574" s="29"/>
      <c r="BA574" s="29"/>
      <c r="BB574" s="29"/>
      <c r="BC574" s="30"/>
      <c r="BD574" s="283"/>
      <c r="BE574" s="283"/>
      <c r="BF574" s="283"/>
      <c r="BG574" s="283"/>
      <c r="BH574" s="32"/>
      <c r="BI574" s="56"/>
      <c r="BJ574" s="509"/>
    </row>
    <row r="575" spans="2:62" s="15" customFormat="1" ht="21" x14ac:dyDescent="0.25">
      <c r="B575" s="47"/>
      <c r="C575" s="20">
        <f t="shared" si="74"/>
        <v>45940</v>
      </c>
      <c r="D575" s="190">
        <f>SUMIFS('Transport-DB'!R:R,'Transport-DB'!C:C,"="&amp;'Work DB'!C575,'Transport-DB'!F:F,"="&amp;'Work DB'!$D$4)</f>
        <v>0</v>
      </c>
      <c r="E575" s="191">
        <f>SUMIFS('Transport-DB'!R:R,'Transport-DB'!C:C,"="&amp;'Work DB'!C575,'Transport-DB'!F:F,"="&amp;'Work DB'!$E$4)</f>
        <v>0</v>
      </c>
      <c r="F575" s="191">
        <f>SUMIFS('Transport-DB'!R:R,'Transport-DB'!C:C,"="&amp;'Work DB'!C575,'Transport-DB'!F:F,"="&amp;'Work DB'!$F$4)</f>
        <v>0</v>
      </c>
      <c r="G575" s="191">
        <f>SUMIFS('Transport-DB'!R:R,'Transport-DB'!C:C,"="&amp;'Work DB'!C575,'Transport-DB'!F:F,"="&amp;'Work DB'!$G$4)</f>
        <v>0</v>
      </c>
      <c r="H575" s="188">
        <f>SUMIFS('Transport-DB'!R:R,'Transport-DB'!C:C,"="&amp;'Work DB'!C575,'Transport-DB'!F:F,"="&amp;'Work DB'!$H$4)</f>
        <v>0</v>
      </c>
      <c r="I575" s="191">
        <f>SUMIFS('Transport-DB'!R:R,'Transport-DB'!C:C,"="&amp;'Work DB'!C575,'Transport-DB'!F:F,"="&amp;'Work DB'!$I$4)</f>
        <v>0</v>
      </c>
      <c r="J575" s="483">
        <f>SUMIFS('Transport-DB'!R:R,'Transport-DB'!C:C,"="&amp;'Work DB'!C575,'Transport-DB'!F:F,"="&amp;'Work DB'!$J$4)</f>
        <v>0</v>
      </c>
      <c r="K575" s="190">
        <f>SUMIFS('Transport-DB'!Q:Q,'Transport-DB'!C:C,"="&amp;'Work DB'!C575,'Transport-DB'!F:F,"="&amp;'Work DB'!$K$4)</f>
        <v>0</v>
      </c>
      <c r="L575" s="191">
        <f>SUMIFS('Transport-DB'!Q:Q,'Transport-DB'!C:C,"="&amp;'Work DB'!C575,'Transport-DB'!F:F,"="&amp;'Work DB'!$L$4)</f>
        <v>0</v>
      </c>
      <c r="M575" s="191">
        <f>SUMIFS('Transport-DB'!Q:Q,'Transport-DB'!C:C,"="&amp;'Work DB'!C575,'Transport-DB'!F:F,"="&amp;'Work DB'!$M$4)</f>
        <v>0</v>
      </c>
      <c r="N575" s="191">
        <f>SUMIFS('Transport-DB'!Q:Q,'Transport-DB'!C:C,"="&amp;'Work DB'!C575,'Transport-DB'!F:F,"="&amp;'Work DB'!$N$4)</f>
        <v>0</v>
      </c>
      <c r="O575" s="191">
        <f>SUMIFS('Transport-DB'!Q:Q,'Transport-DB'!C:C,"="&amp;'Work DB'!C575,'Transport-DB'!F:F,"="&amp;'Work DB'!$O$4)</f>
        <v>0</v>
      </c>
      <c r="P575" s="191">
        <f>SUMIFS('Transport-DB'!Q:Q,'Transport-DB'!C:C,"="&amp;'Work DB'!C575,'Transport-DB'!F:F,"="&amp;'Work DB'!$P$4)</f>
        <v>0</v>
      </c>
      <c r="Q575" s="188">
        <f>SUMIFS('Transport-DB'!Q:Q,'Transport-DB'!C:C,"="&amp;'Work DB'!C575,'Transport-DB'!F:F,"="&amp;'Work DB'!$Q$4)</f>
        <v>0</v>
      </c>
      <c r="R575" s="189">
        <f>SUMIFS('Transport-DB'!Q:Q,'Transport-DB'!C:C,"="&amp;'Work DB'!C575,'Transport-DB'!F:F,"="&amp;'Work DB'!$R$4)</f>
        <v>0</v>
      </c>
      <c r="S575" s="190">
        <f t="shared" si="73"/>
        <v>0</v>
      </c>
      <c r="T575" s="191">
        <f t="shared" si="75"/>
        <v>0</v>
      </c>
      <c r="U575" s="191"/>
      <c r="V575" s="191"/>
      <c r="W575" s="191"/>
      <c r="X575" s="191"/>
      <c r="Y575" s="189"/>
      <c r="Z575" s="283"/>
      <c r="AA575" s="190">
        <f>SUMIFS('Transport-DB'!S:S,'Transport-DB'!C:C,"="&amp;'Work DB'!C575,'Transport-DB'!F:F,"="&amp;'Work DB'!$AA$4)</f>
        <v>0</v>
      </c>
      <c r="AB575" s="191">
        <f>SUMIFS('Transport-DB'!S:S,'Transport-DB'!C:C,"="&amp;'Work DB'!C575,'Transport-DB'!F:F,"="&amp;'Work DB'!$AB$4)</f>
        <v>0</v>
      </c>
      <c r="AC575" s="191">
        <f>SUMIFS('Transport-DB'!S:S,'Transport-DB'!C:C,"="&amp;'Work DB'!C575,'Transport-DB'!F:F,"="&amp;'Work DB'!$AC$4)</f>
        <v>0</v>
      </c>
      <c r="AD575" s="188">
        <f>SUMIFS('Transport-DB'!S:S,'Transport-DB'!C:C,"="&amp;'Work DB'!C575,'Transport-DB'!F:F,"="&amp;'Work DB'!$AD$4)</f>
        <v>0</v>
      </c>
      <c r="AE575" s="188">
        <f>SUMIFS('Transport-DB'!S:S,'Transport-DB'!C:C,"="&amp;'Work DB'!C575,'Transport-DB'!F:F,"="&amp;'Work DB'!$AE$4)</f>
        <v>0</v>
      </c>
      <c r="AF575" s="188">
        <f>SUMIFS('Transport-DB'!S:S,'Transport-DB'!C:C,"="&amp;'Work DB'!C575,'Transport-DB'!F:F,"="&amp;'Work DB'!$AF$4)</f>
        <v>0</v>
      </c>
      <c r="AG575" s="189"/>
      <c r="AH575" s="230">
        <f>SUMIFS('Transport-DB'!T:T,'Transport-DB'!C:C,"="&amp;'Work DB'!C575)</f>
        <v>0</v>
      </c>
      <c r="AI575" s="32"/>
      <c r="AJ575" s="29"/>
      <c r="AK575" s="30">
        <f>SUMIFS(Civil_DB[بتن],Civil_DB[تاریخ],"="&amp;'Work DB'!C575)</f>
        <v>0</v>
      </c>
      <c r="AL575" s="28"/>
      <c r="AM575" s="29"/>
      <c r="AN575" s="31"/>
      <c r="AO575" s="28"/>
      <c r="AP575" s="29"/>
      <c r="AQ575" s="29"/>
      <c r="AR575" s="30"/>
      <c r="AS575" s="28"/>
      <c r="AT575" s="29"/>
      <c r="AU575" s="30"/>
      <c r="AV575" s="206"/>
      <c r="AW575" s="29"/>
      <c r="AX575" s="29"/>
      <c r="AY575" s="29"/>
      <c r="AZ575" s="29"/>
      <c r="BA575" s="29"/>
      <c r="BB575" s="29"/>
      <c r="BC575" s="30"/>
      <c r="BD575" s="283"/>
      <c r="BE575" s="283"/>
      <c r="BF575" s="283"/>
      <c r="BG575" s="283"/>
      <c r="BH575" s="32"/>
      <c r="BI575" s="56"/>
      <c r="BJ575" s="509"/>
    </row>
    <row r="576" spans="2:62" s="15" customFormat="1" ht="21" x14ac:dyDescent="0.25">
      <c r="B576" s="47"/>
      <c r="C576" s="20">
        <f t="shared" si="74"/>
        <v>45941</v>
      </c>
      <c r="D576" s="190">
        <f>SUMIFS('Transport-DB'!R:R,'Transport-DB'!C:C,"="&amp;'Work DB'!C576,'Transport-DB'!F:F,"="&amp;'Work DB'!$D$4)</f>
        <v>0</v>
      </c>
      <c r="E576" s="191">
        <f>SUMIFS('Transport-DB'!R:R,'Transport-DB'!C:C,"="&amp;'Work DB'!C576,'Transport-DB'!F:F,"="&amp;'Work DB'!$E$4)</f>
        <v>0</v>
      </c>
      <c r="F576" s="191">
        <f>SUMIFS('Transport-DB'!R:R,'Transport-DB'!C:C,"="&amp;'Work DB'!C576,'Transport-DB'!F:F,"="&amp;'Work DB'!$F$4)</f>
        <v>0</v>
      </c>
      <c r="G576" s="191">
        <f>SUMIFS('Transport-DB'!R:R,'Transport-DB'!C:C,"="&amp;'Work DB'!C576,'Transport-DB'!F:F,"="&amp;'Work DB'!$G$4)</f>
        <v>0</v>
      </c>
      <c r="H576" s="188">
        <f>SUMIFS('Transport-DB'!R:R,'Transport-DB'!C:C,"="&amp;'Work DB'!C576,'Transport-DB'!F:F,"="&amp;'Work DB'!$H$4)</f>
        <v>0</v>
      </c>
      <c r="I576" s="191">
        <f>SUMIFS('Transport-DB'!R:R,'Transport-DB'!C:C,"="&amp;'Work DB'!C576,'Transport-DB'!F:F,"="&amp;'Work DB'!$I$4)</f>
        <v>0</v>
      </c>
      <c r="J576" s="483">
        <f>SUMIFS('Transport-DB'!R:R,'Transport-DB'!C:C,"="&amp;'Work DB'!C576,'Transport-DB'!F:F,"="&amp;'Work DB'!$J$4)</f>
        <v>0</v>
      </c>
      <c r="K576" s="190">
        <f>SUMIFS('Transport-DB'!Q:Q,'Transport-DB'!C:C,"="&amp;'Work DB'!C576,'Transport-DB'!F:F,"="&amp;'Work DB'!$K$4)</f>
        <v>0</v>
      </c>
      <c r="L576" s="191">
        <f>SUMIFS('Transport-DB'!Q:Q,'Transport-DB'!C:C,"="&amp;'Work DB'!C576,'Transport-DB'!F:F,"="&amp;'Work DB'!$L$4)</f>
        <v>0</v>
      </c>
      <c r="M576" s="191">
        <f>SUMIFS('Transport-DB'!Q:Q,'Transport-DB'!C:C,"="&amp;'Work DB'!C576,'Transport-DB'!F:F,"="&amp;'Work DB'!$M$4)</f>
        <v>0</v>
      </c>
      <c r="N576" s="191">
        <f>SUMIFS('Transport-DB'!Q:Q,'Transport-DB'!C:C,"="&amp;'Work DB'!C576,'Transport-DB'!F:F,"="&amp;'Work DB'!$N$4)</f>
        <v>0</v>
      </c>
      <c r="O576" s="191">
        <f>SUMIFS('Transport-DB'!Q:Q,'Transport-DB'!C:C,"="&amp;'Work DB'!C576,'Transport-DB'!F:F,"="&amp;'Work DB'!$O$4)</f>
        <v>0</v>
      </c>
      <c r="P576" s="191">
        <f>SUMIFS('Transport-DB'!Q:Q,'Transport-DB'!C:C,"="&amp;'Work DB'!C576,'Transport-DB'!F:F,"="&amp;'Work DB'!$P$4)</f>
        <v>0</v>
      </c>
      <c r="Q576" s="188">
        <f>SUMIFS('Transport-DB'!Q:Q,'Transport-DB'!C:C,"="&amp;'Work DB'!C576,'Transport-DB'!F:F,"="&amp;'Work DB'!$Q$4)</f>
        <v>0</v>
      </c>
      <c r="R576" s="189">
        <f>SUMIFS('Transport-DB'!Q:Q,'Transport-DB'!C:C,"="&amp;'Work DB'!C576,'Transport-DB'!F:F,"="&amp;'Work DB'!$R$4)</f>
        <v>0</v>
      </c>
      <c r="S576" s="190">
        <f t="shared" si="73"/>
        <v>0</v>
      </c>
      <c r="T576" s="191">
        <f t="shared" si="75"/>
        <v>0</v>
      </c>
      <c r="U576" s="191"/>
      <c r="V576" s="191"/>
      <c r="W576" s="191"/>
      <c r="X576" s="191"/>
      <c r="Y576" s="189"/>
      <c r="Z576" s="283"/>
      <c r="AA576" s="190">
        <f>SUMIFS('Transport-DB'!S:S,'Transport-DB'!C:C,"="&amp;'Work DB'!C576,'Transport-DB'!F:F,"="&amp;'Work DB'!$AA$4)</f>
        <v>0</v>
      </c>
      <c r="AB576" s="191">
        <f>SUMIFS('Transport-DB'!S:S,'Transport-DB'!C:C,"="&amp;'Work DB'!C576,'Transport-DB'!F:F,"="&amp;'Work DB'!$AB$4)</f>
        <v>0</v>
      </c>
      <c r="AC576" s="191">
        <f>SUMIFS('Transport-DB'!S:S,'Transport-DB'!C:C,"="&amp;'Work DB'!C576,'Transport-DB'!F:F,"="&amp;'Work DB'!$AC$4)</f>
        <v>0</v>
      </c>
      <c r="AD576" s="188">
        <f>SUMIFS('Transport-DB'!S:S,'Transport-DB'!C:C,"="&amp;'Work DB'!C576,'Transport-DB'!F:F,"="&amp;'Work DB'!$AD$4)</f>
        <v>0</v>
      </c>
      <c r="AE576" s="188">
        <f>SUMIFS('Transport-DB'!S:S,'Transport-DB'!C:C,"="&amp;'Work DB'!C576,'Transport-DB'!F:F,"="&amp;'Work DB'!$AE$4)</f>
        <v>0</v>
      </c>
      <c r="AF576" s="188">
        <f>SUMIFS('Transport-DB'!S:S,'Transport-DB'!C:C,"="&amp;'Work DB'!C576,'Transport-DB'!F:F,"="&amp;'Work DB'!$AF$4)</f>
        <v>0</v>
      </c>
      <c r="AG576" s="189"/>
      <c r="AH576" s="230">
        <f>SUMIFS('Transport-DB'!T:T,'Transport-DB'!C:C,"="&amp;'Work DB'!C576)</f>
        <v>0</v>
      </c>
      <c r="AI576" s="32"/>
      <c r="AJ576" s="29"/>
      <c r="AK576" s="30">
        <f>SUMIFS(Civil_DB[بتن],Civil_DB[تاریخ],"="&amp;'Work DB'!C576)</f>
        <v>0</v>
      </c>
      <c r="AL576" s="28"/>
      <c r="AM576" s="29"/>
      <c r="AN576" s="31"/>
      <c r="AO576" s="28"/>
      <c r="AP576" s="29"/>
      <c r="AQ576" s="29"/>
      <c r="AR576" s="30"/>
      <c r="AS576" s="28"/>
      <c r="AT576" s="29"/>
      <c r="AU576" s="30"/>
      <c r="AV576" s="206"/>
      <c r="AW576" s="29"/>
      <c r="AX576" s="29"/>
      <c r="AY576" s="29"/>
      <c r="AZ576" s="29"/>
      <c r="BA576" s="29"/>
      <c r="BB576" s="29"/>
      <c r="BC576" s="30"/>
      <c r="BD576" s="283"/>
      <c r="BE576" s="283"/>
      <c r="BF576" s="283"/>
      <c r="BG576" s="283"/>
      <c r="BH576" s="32"/>
      <c r="BI576" s="56"/>
      <c r="BJ576" s="509"/>
    </row>
    <row r="577" spans="2:62" s="15" customFormat="1" ht="21" x14ac:dyDescent="0.25">
      <c r="B577" s="47"/>
      <c r="C577" s="20">
        <f t="shared" si="74"/>
        <v>45942</v>
      </c>
      <c r="D577" s="190">
        <f>SUMIFS('Transport-DB'!R:R,'Transport-DB'!C:C,"="&amp;'Work DB'!C577,'Transport-DB'!F:F,"="&amp;'Work DB'!$D$4)</f>
        <v>0</v>
      </c>
      <c r="E577" s="191">
        <f>SUMIFS('Transport-DB'!R:R,'Transport-DB'!C:C,"="&amp;'Work DB'!C577,'Transport-DB'!F:F,"="&amp;'Work DB'!$E$4)</f>
        <v>0</v>
      </c>
      <c r="F577" s="191">
        <f>SUMIFS('Transport-DB'!R:R,'Transport-DB'!C:C,"="&amp;'Work DB'!C577,'Transport-DB'!F:F,"="&amp;'Work DB'!$F$4)</f>
        <v>0</v>
      </c>
      <c r="G577" s="191">
        <f>SUMIFS('Transport-DB'!R:R,'Transport-DB'!C:C,"="&amp;'Work DB'!C577,'Transport-DB'!F:F,"="&amp;'Work DB'!$G$4)</f>
        <v>0</v>
      </c>
      <c r="H577" s="188">
        <f>SUMIFS('Transport-DB'!R:R,'Transport-DB'!C:C,"="&amp;'Work DB'!C577,'Transport-DB'!F:F,"="&amp;'Work DB'!$H$4)</f>
        <v>0</v>
      </c>
      <c r="I577" s="191">
        <f>SUMIFS('Transport-DB'!R:R,'Transport-DB'!C:C,"="&amp;'Work DB'!C577,'Transport-DB'!F:F,"="&amp;'Work DB'!$I$4)</f>
        <v>0</v>
      </c>
      <c r="J577" s="483">
        <f>SUMIFS('Transport-DB'!R:R,'Transport-DB'!C:C,"="&amp;'Work DB'!C577,'Transport-DB'!F:F,"="&amp;'Work DB'!$J$4)</f>
        <v>0</v>
      </c>
      <c r="K577" s="190">
        <f>SUMIFS('Transport-DB'!Q:Q,'Transport-DB'!C:C,"="&amp;'Work DB'!C577,'Transport-DB'!F:F,"="&amp;'Work DB'!$K$4)</f>
        <v>0</v>
      </c>
      <c r="L577" s="191">
        <f>SUMIFS('Transport-DB'!Q:Q,'Transport-DB'!C:C,"="&amp;'Work DB'!C577,'Transport-DB'!F:F,"="&amp;'Work DB'!$L$4)</f>
        <v>0</v>
      </c>
      <c r="M577" s="191">
        <f>SUMIFS('Transport-DB'!Q:Q,'Transport-DB'!C:C,"="&amp;'Work DB'!C577,'Transport-DB'!F:F,"="&amp;'Work DB'!$M$4)</f>
        <v>0</v>
      </c>
      <c r="N577" s="191">
        <f>SUMIFS('Transport-DB'!Q:Q,'Transport-DB'!C:C,"="&amp;'Work DB'!C577,'Transport-DB'!F:F,"="&amp;'Work DB'!$N$4)</f>
        <v>0</v>
      </c>
      <c r="O577" s="191">
        <f>SUMIFS('Transport-DB'!Q:Q,'Transport-DB'!C:C,"="&amp;'Work DB'!C577,'Transport-DB'!F:F,"="&amp;'Work DB'!$O$4)</f>
        <v>0</v>
      </c>
      <c r="P577" s="191">
        <f>SUMIFS('Transport-DB'!Q:Q,'Transport-DB'!C:C,"="&amp;'Work DB'!C577,'Transport-DB'!F:F,"="&amp;'Work DB'!$P$4)</f>
        <v>0</v>
      </c>
      <c r="Q577" s="188">
        <f>SUMIFS('Transport-DB'!Q:Q,'Transport-DB'!C:C,"="&amp;'Work DB'!C577,'Transport-DB'!F:F,"="&amp;'Work DB'!$Q$4)</f>
        <v>0</v>
      </c>
      <c r="R577" s="189">
        <f>SUMIFS('Transport-DB'!Q:Q,'Transport-DB'!C:C,"="&amp;'Work DB'!C577,'Transport-DB'!F:F,"="&amp;'Work DB'!$R$4)</f>
        <v>0</v>
      </c>
      <c r="S577" s="190">
        <f t="shared" si="73"/>
        <v>0</v>
      </c>
      <c r="T577" s="191">
        <f t="shared" si="75"/>
        <v>0</v>
      </c>
      <c r="U577" s="191"/>
      <c r="V577" s="191"/>
      <c r="W577" s="191"/>
      <c r="X577" s="191"/>
      <c r="Y577" s="189"/>
      <c r="Z577" s="283"/>
      <c r="AA577" s="190">
        <f>SUMIFS('Transport-DB'!S:S,'Transport-DB'!C:C,"="&amp;'Work DB'!C577,'Transport-DB'!F:F,"="&amp;'Work DB'!$AA$4)</f>
        <v>0</v>
      </c>
      <c r="AB577" s="191">
        <f>SUMIFS('Transport-DB'!S:S,'Transport-DB'!C:C,"="&amp;'Work DB'!C577,'Transport-DB'!F:F,"="&amp;'Work DB'!$AB$4)</f>
        <v>0</v>
      </c>
      <c r="AC577" s="191">
        <f>SUMIFS('Transport-DB'!S:S,'Transport-DB'!C:C,"="&amp;'Work DB'!C577,'Transport-DB'!F:F,"="&amp;'Work DB'!$AC$4)</f>
        <v>0</v>
      </c>
      <c r="AD577" s="188">
        <f>SUMIFS('Transport-DB'!S:S,'Transport-DB'!C:C,"="&amp;'Work DB'!C577,'Transport-DB'!F:F,"="&amp;'Work DB'!$AD$4)</f>
        <v>0</v>
      </c>
      <c r="AE577" s="188">
        <f>SUMIFS('Transport-DB'!S:S,'Transport-DB'!C:C,"="&amp;'Work DB'!C577,'Transport-DB'!F:F,"="&amp;'Work DB'!$AE$4)</f>
        <v>0</v>
      </c>
      <c r="AF577" s="188">
        <f>SUMIFS('Transport-DB'!S:S,'Transport-DB'!C:C,"="&amp;'Work DB'!C577,'Transport-DB'!F:F,"="&amp;'Work DB'!$AF$4)</f>
        <v>0</v>
      </c>
      <c r="AG577" s="189"/>
      <c r="AH577" s="230">
        <f>SUMIFS('Transport-DB'!T:T,'Transport-DB'!C:C,"="&amp;'Work DB'!C577)</f>
        <v>0</v>
      </c>
      <c r="AI577" s="32"/>
      <c r="AJ577" s="29"/>
      <c r="AK577" s="30">
        <f>SUMIFS(Civil_DB[بتن],Civil_DB[تاریخ],"="&amp;'Work DB'!C577)</f>
        <v>0</v>
      </c>
      <c r="AL577" s="28"/>
      <c r="AM577" s="29"/>
      <c r="AN577" s="31"/>
      <c r="AO577" s="28"/>
      <c r="AP577" s="29"/>
      <c r="AQ577" s="29"/>
      <c r="AR577" s="30"/>
      <c r="AS577" s="28"/>
      <c r="AT577" s="29"/>
      <c r="AU577" s="30"/>
      <c r="AV577" s="206"/>
      <c r="AW577" s="29"/>
      <c r="AX577" s="29"/>
      <c r="AY577" s="29"/>
      <c r="AZ577" s="29"/>
      <c r="BA577" s="29"/>
      <c r="BB577" s="29"/>
      <c r="BC577" s="30"/>
      <c r="BD577" s="283"/>
      <c r="BE577" s="283"/>
      <c r="BF577" s="283"/>
      <c r="BG577" s="283"/>
      <c r="BH577" s="32"/>
      <c r="BI577" s="56"/>
      <c r="BJ577" s="509"/>
    </row>
    <row r="578" spans="2:62" s="15" customFormat="1" ht="21" x14ac:dyDescent="0.25">
      <c r="B578" s="47"/>
      <c r="C578" s="20">
        <f t="shared" si="74"/>
        <v>45943</v>
      </c>
      <c r="D578" s="190">
        <f>SUMIFS('Transport-DB'!R:R,'Transport-DB'!C:C,"="&amp;'Work DB'!C578,'Transport-DB'!F:F,"="&amp;'Work DB'!$D$4)</f>
        <v>0</v>
      </c>
      <c r="E578" s="191">
        <f>SUMIFS('Transport-DB'!R:R,'Transport-DB'!C:C,"="&amp;'Work DB'!C578,'Transport-DB'!F:F,"="&amp;'Work DB'!$E$4)</f>
        <v>0</v>
      </c>
      <c r="F578" s="191">
        <f>SUMIFS('Transport-DB'!R:R,'Transport-DB'!C:C,"="&amp;'Work DB'!C578,'Transport-DB'!F:F,"="&amp;'Work DB'!$F$4)</f>
        <v>0</v>
      </c>
      <c r="G578" s="191">
        <f>SUMIFS('Transport-DB'!R:R,'Transport-DB'!C:C,"="&amp;'Work DB'!C578,'Transport-DB'!F:F,"="&amp;'Work DB'!$G$4)</f>
        <v>0</v>
      </c>
      <c r="H578" s="188">
        <f>SUMIFS('Transport-DB'!R:R,'Transport-DB'!C:C,"="&amp;'Work DB'!C578,'Transport-DB'!F:F,"="&amp;'Work DB'!$H$4)</f>
        <v>0</v>
      </c>
      <c r="I578" s="191">
        <f>SUMIFS('Transport-DB'!R:R,'Transport-DB'!C:C,"="&amp;'Work DB'!C578,'Transport-DB'!F:F,"="&amp;'Work DB'!$I$4)</f>
        <v>0</v>
      </c>
      <c r="J578" s="483">
        <f>SUMIFS('Transport-DB'!R:R,'Transport-DB'!C:C,"="&amp;'Work DB'!C578,'Transport-DB'!F:F,"="&amp;'Work DB'!$J$4)</f>
        <v>0</v>
      </c>
      <c r="K578" s="190">
        <f>SUMIFS('Transport-DB'!Q:Q,'Transport-DB'!C:C,"="&amp;'Work DB'!C578,'Transport-DB'!F:F,"="&amp;'Work DB'!$K$4)</f>
        <v>0</v>
      </c>
      <c r="L578" s="191">
        <f>SUMIFS('Transport-DB'!Q:Q,'Transport-DB'!C:C,"="&amp;'Work DB'!C578,'Transport-DB'!F:F,"="&amp;'Work DB'!$L$4)</f>
        <v>0</v>
      </c>
      <c r="M578" s="191">
        <f>SUMIFS('Transport-DB'!Q:Q,'Transport-DB'!C:C,"="&amp;'Work DB'!C578,'Transport-DB'!F:F,"="&amp;'Work DB'!$M$4)</f>
        <v>0</v>
      </c>
      <c r="N578" s="191">
        <f>SUMIFS('Transport-DB'!Q:Q,'Transport-DB'!C:C,"="&amp;'Work DB'!C578,'Transport-DB'!F:F,"="&amp;'Work DB'!$N$4)</f>
        <v>0</v>
      </c>
      <c r="O578" s="191">
        <f>SUMIFS('Transport-DB'!Q:Q,'Transport-DB'!C:C,"="&amp;'Work DB'!C578,'Transport-DB'!F:F,"="&amp;'Work DB'!$O$4)</f>
        <v>0</v>
      </c>
      <c r="P578" s="191">
        <f>SUMIFS('Transport-DB'!Q:Q,'Transport-DB'!C:C,"="&amp;'Work DB'!C578,'Transport-DB'!F:F,"="&amp;'Work DB'!$P$4)</f>
        <v>0</v>
      </c>
      <c r="Q578" s="188">
        <f>SUMIFS('Transport-DB'!Q:Q,'Transport-DB'!C:C,"="&amp;'Work DB'!C578,'Transport-DB'!F:F,"="&amp;'Work DB'!$Q$4)</f>
        <v>0</v>
      </c>
      <c r="R578" s="189">
        <f>SUMIFS('Transport-DB'!Q:Q,'Transport-DB'!C:C,"="&amp;'Work DB'!C578,'Transport-DB'!F:F,"="&amp;'Work DB'!$R$4)</f>
        <v>0</v>
      </c>
      <c r="S578" s="190">
        <f t="shared" si="73"/>
        <v>0</v>
      </c>
      <c r="T578" s="191">
        <f t="shared" si="75"/>
        <v>0</v>
      </c>
      <c r="U578" s="191"/>
      <c r="V578" s="191"/>
      <c r="W578" s="191"/>
      <c r="X578" s="191"/>
      <c r="Y578" s="189"/>
      <c r="Z578" s="283"/>
      <c r="AA578" s="190">
        <f>SUMIFS('Transport-DB'!S:S,'Transport-DB'!C:C,"="&amp;'Work DB'!C578,'Transport-DB'!F:F,"="&amp;'Work DB'!$AA$4)</f>
        <v>0</v>
      </c>
      <c r="AB578" s="191">
        <f>SUMIFS('Transport-DB'!S:S,'Transport-DB'!C:C,"="&amp;'Work DB'!C578,'Transport-DB'!F:F,"="&amp;'Work DB'!$AB$4)</f>
        <v>0</v>
      </c>
      <c r="AC578" s="191">
        <f>SUMIFS('Transport-DB'!S:S,'Transport-DB'!C:C,"="&amp;'Work DB'!C578,'Transport-DB'!F:F,"="&amp;'Work DB'!$AC$4)</f>
        <v>0</v>
      </c>
      <c r="AD578" s="188">
        <f>SUMIFS('Transport-DB'!S:S,'Transport-DB'!C:C,"="&amp;'Work DB'!C578,'Transport-DB'!F:F,"="&amp;'Work DB'!$AD$4)</f>
        <v>0</v>
      </c>
      <c r="AE578" s="188">
        <f>SUMIFS('Transport-DB'!S:S,'Transport-DB'!C:C,"="&amp;'Work DB'!C578,'Transport-DB'!F:F,"="&amp;'Work DB'!$AE$4)</f>
        <v>0</v>
      </c>
      <c r="AF578" s="188">
        <f>SUMIFS('Transport-DB'!S:S,'Transport-DB'!C:C,"="&amp;'Work DB'!C578,'Transport-DB'!F:F,"="&amp;'Work DB'!$AF$4)</f>
        <v>0</v>
      </c>
      <c r="AG578" s="189"/>
      <c r="AH578" s="230">
        <f>SUMIFS('Transport-DB'!T:T,'Transport-DB'!C:C,"="&amp;'Work DB'!C578)</f>
        <v>0</v>
      </c>
      <c r="AI578" s="32"/>
      <c r="AJ578" s="29"/>
      <c r="AK578" s="30">
        <f>SUMIFS(Civil_DB[بتن],Civil_DB[تاریخ],"="&amp;'Work DB'!C578)</f>
        <v>0</v>
      </c>
      <c r="AL578" s="28"/>
      <c r="AM578" s="29"/>
      <c r="AN578" s="31"/>
      <c r="AO578" s="28"/>
      <c r="AP578" s="29"/>
      <c r="AQ578" s="29"/>
      <c r="AR578" s="30"/>
      <c r="AS578" s="28"/>
      <c r="AT578" s="29"/>
      <c r="AU578" s="30"/>
      <c r="AV578" s="206"/>
      <c r="AW578" s="29"/>
      <c r="AX578" s="29"/>
      <c r="AY578" s="29"/>
      <c r="AZ578" s="29"/>
      <c r="BA578" s="29"/>
      <c r="BB578" s="29"/>
      <c r="BC578" s="30"/>
      <c r="BD578" s="283"/>
      <c r="BE578" s="283"/>
      <c r="BF578" s="283"/>
      <c r="BG578" s="283"/>
      <c r="BH578" s="32"/>
      <c r="BI578" s="56"/>
      <c r="BJ578" s="509"/>
    </row>
    <row r="579" spans="2:62" s="15" customFormat="1" ht="21" x14ac:dyDescent="0.25">
      <c r="B579" s="47"/>
      <c r="C579" s="20">
        <f t="shared" si="74"/>
        <v>45944</v>
      </c>
      <c r="D579" s="190">
        <f>SUMIFS('Transport-DB'!R:R,'Transport-DB'!C:C,"="&amp;'Work DB'!C579,'Transport-DB'!F:F,"="&amp;'Work DB'!$D$4)</f>
        <v>0</v>
      </c>
      <c r="E579" s="191">
        <f>SUMIFS('Transport-DB'!R:R,'Transport-DB'!C:C,"="&amp;'Work DB'!C579,'Transport-DB'!F:F,"="&amp;'Work DB'!$E$4)</f>
        <v>0</v>
      </c>
      <c r="F579" s="191">
        <f>SUMIFS('Transport-DB'!R:R,'Transport-DB'!C:C,"="&amp;'Work DB'!C579,'Transport-DB'!F:F,"="&amp;'Work DB'!$F$4)</f>
        <v>0</v>
      </c>
      <c r="G579" s="191">
        <f>SUMIFS('Transport-DB'!R:R,'Transport-DB'!C:C,"="&amp;'Work DB'!C579,'Transport-DB'!F:F,"="&amp;'Work DB'!$G$4)</f>
        <v>0</v>
      </c>
      <c r="H579" s="188">
        <f>SUMIFS('Transport-DB'!R:R,'Transport-DB'!C:C,"="&amp;'Work DB'!C579,'Transport-DB'!F:F,"="&amp;'Work DB'!$H$4)</f>
        <v>0</v>
      </c>
      <c r="I579" s="191">
        <f>SUMIFS('Transport-DB'!R:R,'Transport-DB'!C:C,"="&amp;'Work DB'!C579,'Transport-DB'!F:F,"="&amp;'Work DB'!$I$4)</f>
        <v>0</v>
      </c>
      <c r="J579" s="483">
        <f>SUMIFS('Transport-DB'!R:R,'Transport-DB'!C:C,"="&amp;'Work DB'!C579,'Transport-DB'!F:F,"="&amp;'Work DB'!$J$4)</f>
        <v>0</v>
      </c>
      <c r="K579" s="190">
        <f>SUMIFS('Transport-DB'!Q:Q,'Transport-DB'!C:C,"="&amp;'Work DB'!C579,'Transport-DB'!F:F,"="&amp;'Work DB'!$K$4)</f>
        <v>0</v>
      </c>
      <c r="L579" s="191">
        <f>SUMIFS('Transport-DB'!Q:Q,'Transport-DB'!C:C,"="&amp;'Work DB'!C579,'Transport-DB'!F:F,"="&amp;'Work DB'!$L$4)</f>
        <v>0</v>
      </c>
      <c r="M579" s="191">
        <f>SUMIFS('Transport-DB'!Q:Q,'Transport-DB'!C:C,"="&amp;'Work DB'!C579,'Transport-DB'!F:F,"="&amp;'Work DB'!$M$4)</f>
        <v>0</v>
      </c>
      <c r="N579" s="191">
        <f>SUMIFS('Transport-DB'!Q:Q,'Transport-DB'!C:C,"="&amp;'Work DB'!C579,'Transport-DB'!F:F,"="&amp;'Work DB'!$N$4)</f>
        <v>0</v>
      </c>
      <c r="O579" s="191">
        <f>SUMIFS('Transport-DB'!Q:Q,'Transport-DB'!C:C,"="&amp;'Work DB'!C579,'Transport-DB'!F:F,"="&amp;'Work DB'!$O$4)</f>
        <v>0</v>
      </c>
      <c r="P579" s="191">
        <f>SUMIFS('Transport-DB'!Q:Q,'Transport-DB'!C:C,"="&amp;'Work DB'!C579,'Transport-DB'!F:F,"="&amp;'Work DB'!$P$4)</f>
        <v>0</v>
      </c>
      <c r="Q579" s="188">
        <f>SUMIFS('Transport-DB'!Q:Q,'Transport-DB'!C:C,"="&amp;'Work DB'!C579,'Transport-DB'!F:F,"="&amp;'Work DB'!$Q$4)</f>
        <v>0</v>
      </c>
      <c r="R579" s="189">
        <f>SUMIFS('Transport-DB'!Q:Q,'Transport-DB'!C:C,"="&amp;'Work DB'!C579,'Transport-DB'!F:F,"="&amp;'Work DB'!$R$4)</f>
        <v>0</v>
      </c>
      <c r="S579" s="190">
        <f t="shared" si="73"/>
        <v>0</v>
      </c>
      <c r="T579" s="191">
        <f t="shared" si="75"/>
        <v>0</v>
      </c>
      <c r="U579" s="191"/>
      <c r="V579" s="191"/>
      <c r="W579" s="191"/>
      <c r="X579" s="191"/>
      <c r="Y579" s="189"/>
      <c r="Z579" s="283"/>
      <c r="AA579" s="190">
        <f>SUMIFS('Transport-DB'!S:S,'Transport-DB'!C:C,"="&amp;'Work DB'!C579,'Transport-DB'!F:F,"="&amp;'Work DB'!$AA$4)</f>
        <v>0</v>
      </c>
      <c r="AB579" s="191">
        <f>SUMIFS('Transport-DB'!S:S,'Transport-DB'!C:C,"="&amp;'Work DB'!C579,'Transport-DB'!F:F,"="&amp;'Work DB'!$AB$4)</f>
        <v>0</v>
      </c>
      <c r="AC579" s="191">
        <f>SUMIFS('Transport-DB'!S:S,'Transport-DB'!C:C,"="&amp;'Work DB'!C579,'Transport-DB'!F:F,"="&amp;'Work DB'!$AC$4)</f>
        <v>0</v>
      </c>
      <c r="AD579" s="188">
        <f>SUMIFS('Transport-DB'!S:S,'Transport-DB'!C:C,"="&amp;'Work DB'!C579,'Transport-DB'!F:F,"="&amp;'Work DB'!$AD$4)</f>
        <v>0</v>
      </c>
      <c r="AE579" s="188">
        <f>SUMIFS('Transport-DB'!S:S,'Transport-DB'!C:C,"="&amp;'Work DB'!C579,'Transport-DB'!F:F,"="&amp;'Work DB'!$AE$4)</f>
        <v>0</v>
      </c>
      <c r="AF579" s="188">
        <f>SUMIFS('Transport-DB'!S:S,'Transport-DB'!C:C,"="&amp;'Work DB'!C579,'Transport-DB'!F:F,"="&amp;'Work DB'!$AF$4)</f>
        <v>0</v>
      </c>
      <c r="AG579" s="189"/>
      <c r="AH579" s="230">
        <f>SUMIFS('Transport-DB'!T:T,'Transport-DB'!C:C,"="&amp;'Work DB'!C579)</f>
        <v>0</v>
      </c>
      <c r="AI579" s="32"/>
      <c r="AJ579" s="29"/>
      <c r="AK579" s="30">
        <f>SUMIFS(Civil_DB[بتن],Civil_DB[تاریخ],"="&amp;'Work DB'!C579)</f>
        <v>0</v>
      </c>
      <c r="AL579" s="28"/>
      <c r="AM579" s="29"/>
      <c r="AN579" s="31"/>
      <c r="AO579" s="28"/>
      <c r="AP579" s="29"/>
      <c r="AQ579" s="29"/>
      <c r="AR579" s="30"/>
      <c r="AS579" s="28"/>
      <c r="AT579" s="29"/>
      <c r="AU579" s="30"/>
      <c r="AV579" s="206"/>
      <c r="AW579" s="29"/>
      <c r="AX579" s="29"/>
      <c r="AY579" s="29"/>
      <c r="AZ579" s="29"/>
      <c r="BA579" s="29"/>
      <c r="BB579" s="29"/>
      <c r="BC579" s="30"/>
      <c r="BD579" s="283"/>
      <c r="BE579" s="283"/>
      <c r="BF579" s="283"/>
      <c r="BG579" s="283"/>
      <c r="BH579" s="32"/>
      <c r="BI579" s="56"/>
      <c r="BJ579" s="509"/>
    </row>
    <row r="580" spans="2:62" s="15" customFormat="1" ht="21" x14ac:dyDescent="0.25">
      <c r="B580" s="47"/>
      <c r="C580" s="20">
        <f t="shared" si="74"/>
        <v>45945</v>
      </c>
      <c r="D580" s="190">
        <f>SUMIFS('Transport-DB'!R:R,'Transport-DB'!C:C,"="&amp;'Work DB'!C580,'Transport-DB'!F:F,"="&amp;'Work DB'!$D$4)</f>
        <v>0</v>
      </c>
      <c r="E580" s="191">
        <f>SUMIFS('Transport-DB'!R:R,'Transport-DB'!C:C,"="&amp;'Work DB'!C580,'Transport-DB'!F:F,"="&amp;'Work DB'!$E$4)</f>
        <v>0</v>
      </c>
      <c r="F580" s="191">
        <f>SUMIFS('Transport-DB'!R:R,'Transport-DB'!C:C,"="&amp;'Work DB'!C580,'Transport-DB'!F:F,"="&amp;'Work DB'!$F$4)</f>
        <v>0</v>
      </c>
      <c r="G580" s="191">
        <f>SUMIFS('Transport-DB'!R:R,'Transport-DB'!C:C,"="&amp;'Work DB'!C580,'Transport-DB'!F:F,"="&amp;'Work DB'!$G$4)</f>
        <v>0</v>
      </c>
      <c r="H580" s="188">
        <f>SUMIFS('Transport-DB'!R:R,'Transport-DB'!C:C,"="&amp;'Work DB'!C580,'Transport-DB'!F:F,"="&amp;'Work DB'!$H$4)</f>
        <v>0</v>
      </c>
      <c r="I580" s="191">
        <f>SUMIFS('Transport-DB'!R:R,'Transport-DB'!C:C,"="&amp;'Work DB'!C580,'Transport-DB'!F:F,"="&amp;'Work DB'!$I$4)</f>
        <v>0</v>
      </c>
      <c r="J580" s="483">
        <f>SUMIFS('Transport-DB'!R:R,'Transport-DB'!C:C,"="&amp;'Work DB'!C580,'Transport-DB'!F:F,"="&amp;'Work DB'!$J$4)</f>
        <v>0</v>
      </c>
      <c r="K580" s="190">
        <f>SUMIFS('Transport-DB'!Q:Q,'Transport-DB'!C:C,"="&amp;'Work DB'!C580,'Transport-DB'!F:F,"="&amp;'Work DB'!$K$4)</f>
        <v>0</v>
      </c>
      <c r="L580" s="191">
        <f>SUMIFS('Transport-DB'!Q:Q,'Transport-DB'!C:C,"="&amp;'Work DB'!C580,'Transport-DB'!F:F,"="&amp;'Work DB'!$L$4)</f>
        <v>0</v>
      </c>
      <c r="M580" s="191">
        <f>SUMIFS('Transport-DB'!Q:Q,'Transport-DB'!C:C,"="&amp;'Work DB'!C580,'Transport-DB'!F:F,"="&amp;'Work DB'!$M$4)</f>
        <v>0</v>
      </c>
      <c r="N580" s="191">
        <f>SUMIFS('Transport-DB'!Q:Q,'Transport-DB'!C:C,"="&amp;'Work DB'!C580,'Transport-DB'!F:F,"="&amp;'Work DB'!$N$4)</f>
        <v>0</v>
      </c>
      <c r="O580" s="191">
        <f>SUMIFS('Transport-DB'!Q:Q,'Transport-DB'!C:C,"="&amp;'Work DB'!C580,'Transport-DB'!F:F,"="&amp;'Work DB'!$O$4)</f>
        <v>0</v>
      </c>
      <c r="P580" s="191">
        <f>SUMIFS('Transport-DB'!Q:Q,'Transport-DB'!C:C,"="&amp;'Work DB'!C580,'Transport-DB'!F:F,"="&amp;'Work DB'!$P$4)</f>
        <v>0</v>
      </c>
      <c r="Q580" s="188">
        <f>SUMIFS('Transport-DB'!Q:Q,'Transport-DB'!C:C,"="&amp;'Work DB'!C580,'Transport-DB'!F:F,"="&amp;'Work DB'!$Q$4)</f>
        <v>0</v>
      </c>
      <c r="R580" s="189">
        <f>SUMIFS('Transport-DB'!Q:Q,'Transport-DB'!C:C,"="&amp;'Work DB'!C580,'Transport-DB'!F:F,"="&amp;'Work DB'!$R$4)</f>
        <v>0</v>
      </c>
      <c r="S580" s="190">
        <f t="shared" si="73"/>
        <v>0</v>
      </c>
      <c r="T580" s="191">
        <f t="shared" si="75"/>
        <v>0</v>
      </c>
      <c r="U580" s="191"/>
      <c r="V580" s="191"/>
      <c r="W580" s="191"/>
      <c r="X580" s="191"/>
      <c r="Y580" s="189"/>
      <c r="Z580" s="283"/>
      <c r="AA580" s="190">
        <f>SUMIFS('Transport-DB'!S:S,'Transport-DB'!C:C,"="&amp;'Work DB'!C580,'Transport-DB'!F:F,"="&amp;'Work DB'!$AA$4)</f>
        <v>0</v>
      </c>
      <c r="AB580" s="191">
        <f>SUMIFS('Transport-DB'!S:S,'Transport-DB'!C:C,"="&amp;'Work DB'!C580,'Transport-DB'!F:F,"="&amp;'Work DB'!$AB$4)</f>
        <v>0</v>
      </c>
      <c r="AC580" s="191">
        <f>SUMIFS('Transport-DB'!S:S,'Transport-DB'!C:C,"="&amp;'Work DB'!C580,'Transport-DB'!F:F,"="&amp;'Work DB'!$AC$4)</f>
        <v>0</v>
      </c>
      <c r="AD580" s="188">
        <f>SUMIFS('Transport-DB'!S:S,'Transport-DB'!C:C,"="&amp;'Work DB'!C580,'Transport-DB'!F:F,"="&amp;'Work DB'!$AD$4)</f>
        <v>0</v>
      </c>
      <c r="AE580" s="188">
        <f>SUMIFS('Transport-DB'!S:S,'Transport-DB'!C:C,"="&amp;'Work DB'!C580,'Transport-DB'!F:F,"="&amp;'Work DB'!$AE$4)</f>
        <v>0</v>
      </c>
      <c r="AF580" s="188">
        <f>SUMIFS('Transport-DB'!S:S,'Transport-DB'!C:C,"="&amp;'Work DB'!C580,'Transport-DB'!F:F,"="&amp;'Work DB'!$AF$4)</f>
        <v>0</v>
      </c>
      <c r="AG580" s="189"/>
      <c r="AH580" s="230">
        <f>SUMIFS('Transport-DB'!T:T,'Transport-DB'!C:C,"="&amp;'Work DB'!C580)</f>
        <v>0</v>
      </c>
      <c r="AI580" s="32"/>
      <c r="AJ580" s="29"/>
      <c r="AK580" s="30">
        <f>SUMIFS(Civil_DB[بتن],Civil_DB[تاریخ],"="&amp;'Work DB'!C580)</f>
        <v>0</v>
      </c>
      <c r="AL580" s="28"/>
      <c r="AM580" s="29"/>
      <c r="AN580" s="31"/>
      <c r="AO580" s="28"/>
      <c r="AP580" s="29"/>
      <c r="AQ580" s="29"/>
      <c r="AR580" s="30"/>
      <c r="AS580" s="28"/>
      <c r="AT580" s="29"/>
      <c r="AU580" s="30"/>
      <c r="AV580" s="206"/>
      <c r="AW580" s="29"/>
      <c r="AX580" s="29"/>
      <c r="AY580" s="29"/>
      <c r="AZ580" s="29"/>
      <c r="BA580" s="29"/>
      <c r="BB580" s="29"/>
      <c r="BC580" s="30"/>
      <c r="BD580" s="283"/>
      <c r="BE580" s="283"/>
      <c r="BF580" s="283"/>
      <c r="BG580" s="283"/>
      <c r="BH580" s="32"/>
      <c r="BI580" s="56"/>
      <c r="BJ580" s="509"/>
    </row>
    <row r="581" spans="2:62" s="15" customFormat="1" ht="21" x14ac:dyDescent="0.25">
      <c r="B581" s="47"/>
      <c r="C581" s="20">
        <f t="shared" si="74"/>
        <v>45946</v>
      </c>
      <c r="D581" s="190">
        <f>SUMIFS('Transport-DB'!R:R,'Transport-DB'!C:C,"="&amp;'Work DB'!C581,'Transport-DB'!F:F,"="&amp;'Work DB'!$D$4)</f>
        <v>0</v>
      </c>
      <c r="E581" s="191">
        <f>SUMIFS('Transport-DB'!R:R,'Transport-DB'!C:C,"="&amp;'Work DB'!C581,'Transport-DB'!F:F,"="&amp;'Work DB'!$E$4)</f>
        <v>0</v>
      </c>
      <c r="F581" s="191">
        <f>SUMIFS('Transport-DB'!R:R,'Transport-DB'!C:C,"="&amp;'Work DB'!C581,'Transport-DB'!F:F,"="&amp;'Work DB'!$F$4)</f>
        <v>0</v>
      </c>
      <c r="G581" s="191">
        <f>SUMIFS('Transport-DB'!R:R,'Transport-DB'!C:C,"="&amp;'Work DB'!C581,'Transport-DB'!F:F,"="&amp;'Work DB'!$G$4)</f>
        <v>0</v>
      </c>
      <c r="H581" s="188">
        <f>SUMIFS('Transport-DB'!R:R,'Transport-DB'!C:C,"="&amp;'Work DB'!C581,'Transport-DB'!F:F,"="&amp;'Work DB'!$H$4)</f>
        <v>0</v>
      </c>
      <c r="I581" s="191">
        <f>SUMIFS('Transport-DB'!R:R,'Transport-DB'!C:C,"="&amp;'Work DB'!C581,'Transport-DB'!F:F,"="&amp;'Work DB'!$I$4)</f>
        <v>0</v>
      </c>
      <c r="J581" s="483">
        <f>SUMIFS('Transport-DB'!R:R,'Transport-DB'!C:C,"="&amp;'Work DB'!C581,'Transport-DB'!F:F,"="&amp;'Work DB'!$J$4)</f>
        <v>0</v>
      </c>
      <c r="K581" s="190">
        <f>SUMIFS('Transport-DB'!Q:Q,'Transport-DB'!C:C,"="&amp;'Work DB'!C581,'Transport-DB'!F:F,"="&amp;'Work DB'!$K$4)</f>
        <v>0</v>
      </c>
      <c r="L581" s="191">
        <f>SUMIFS('Transport-DB'!Q:Q,'Transport-DB'!C:C,"="&amp;'Work DB'!C581,'Transport-DB'!F:F,"="&amp;'Work DB'!$L$4)</f>
        <v>0</v>
      </c>
      <c r="M581" s="191">
        <f>SUMIFS('Transport-DB'!Q:Q,'Transport-DB'!C:C,"="&amp;'Work DB'!C581,'Transport-DB'!F:F,"="&amp;'Work DB'!$M$4)</f>
        <v>0</v>
      </c>
      <c r="N581" s="191">
        <f>SUMIFS('Transport-DB'!Q:Q,'Transport-DB'!C:C,"="&amp;'Work DB'!C581,'Transport-DB'!F:F,"="&amp;'Work DB'!$N$4)</f>
        <v>0</v>
      </c>
      <c r="O581" s="191">
        <f>SUMIFS('Transport-DB'!Q:Q,'Transport-DB'!C:C,"="&amp;'Work DB'!C581,'Transport-DB'!F:F,"="&amp;'Work DB'!$O$4)</f>
        <v>0</v>
      </c>
      <c r="P581" s="191">
        <f>SUMIFS('Transport-DB'!Q:Q,'Transport-DB'!C:C,"="&amp;'Work DB'!C581,'Transport-DB'!F:F,"="&amp;'Work DB'!$P$4)</f>
        <v>0</v>
      </c>
      <c r="Q581" s="188">
        <f>SUMIFS('Transport-DB'!Q:Q,'Transport-DB'!C:C,"="&amp;'Work DB'!C581,'Transport-DB'!F:F,"="&amp;'Work DB'!$Q$4)</f>
        <v>0</v>
      </c>
      <c r="R581" s="189">
        <f>SUMIFS('Transport-DB'!Q:Q,'Transport-DB'!C:C,"="&amp;'Work DB'!C581,'Transport-DB'!F:F,"="&amp;'Work DB'!$R$4)</f>
        <v>0</v>
      </c>
      <c r="S581" s="190">
        <f t="shared" ref="S581:S644" si="76">SUM(D581:I581)+SUM(K581:Q581)-M581</f>
        <v>0</v>
      </c>
      <c r="T581" s="191">
        <f t="shared" si="75"/>
        <v>0</v>
      </c>
      <c r="U581" s="191"/>
      <c r="V581" s="191"/>
      <c r="W581" s="191"/>
      <c r="X581" s="191"/>
      <c r="Y581" s="189"/>
      <c r="Z581" s="283"/>
      <c r="AA581" s="190">
        <f>SUMIFS('Transport-DB'!S:S,'Transport-DB'!C:C,"="&amp;'Work DB'!C581,'Transport-DB'!F:F,"="&amp;'Work DB'!$AA$4)</f>
        <v>0</v>
      </c>
      <c r="AB581" s="191">
        <f>SUMIFS('Transport-DB'!S:S,'Transport-DB'!C:C,"="&amp;'Work DB'!C581,'Transport-DB'!F:F,"="&amp;'Work DB'!$AB$4)</f>
        <v>0</v>
      </c>
      <c r="AC581" s="191">
        <f>SUMIFS('Transport-DB'!S:S,'Transport-DB'!C:C,"="&amp;'Work DB'!C581,'Transport-DB'!F:F,"="&amp;'Work DB'!$AC$4)</f>
        <v>0</v>
      </c>
      <c r="AD581" s="188">
        <f>SUMIFS('Transport-DB'!S:S,'Transport-DB'!C:C,"="&amp;'Work DB'!C581,'Transport-DB'!F:F,"="&amp;'Work DB'!$AD$4)</f>
        <v>0</v>
      </c>
      <c r="AE581" s="188">
        <f>SUMIFS('Transport-DB'!S:S,'Transport-DB'!C:C,"="&amp;'Work DB'!C581,'Transport-DB'!F:F,"="&amp;'Work DB'!$AE$4)</f>
        <v>0</v>
      </c>
      <c r="AF581" s="188">
        <f>SUMIFS('Transport-DB'!S:S,'Transport-DB'!C:C,"="&amp;'Work DB'!C581,'Transport-DB'!F:F,"="&amp;'Work DB'!$AF$4)</f>
        <v>0</v>
      </c>
      <c r="AG581" s="189"/>
      <c r="AH581" s="230">
        <f>SUMIFS('Transport-DB'!T:T,'Transport-DB'!C:C,"="&amp;'Work DB'!C581)</f>
        <v>0</v>
      </c>
      <c r="AI581" s="32"/>
      <c r="AJ581" s="29"/>
      <c r="AK581" s="30">
        <f>SUMIFS(Civil_DB[بتن],Civil_DB[تاریخ],"="&amp;'Work DB'!C581)</f>
        <v>0</v>
      </c>
      <c r="AL581" s="28"/>
      <c r="AM581" s="29"/>
      <c r="AN581" s="31"/>
      <c r="AO581" s="28"/>
      <c r="AP581" s="29"/>
      <c r="AQ581" s="29"/>
      <c r="AR581" s="30"/>
      <c r="AS581" s="28"/>
      <c r="AT581" s="29"/>
      <c r="AU581" s="30"/>
      <c r="AV581" s="206"/>
      <c r="AW581" s="29"/>
      <c r="AX581" s="29"/>
      <c r="AY581" s="29"/>
      <c r="AZ581" s="29"/>
      <c r="BA581" s="29"/>
      <c r="BB581" s="29"/>
      <c r="BC581" s="30"/>
      <c r="BD581" s="283"/>
      <c r="BE581" s="283"/>
      <c r="BF581" s="283"/>
      <c r="BG581" s="283"/>
      <c r="BH581" s="32"/>
      <c r="BI581" s="56"/>
      <c r="BJ581" s="509"/>
    </row>
    <row r="582" spans="2:62" s="15" customFormat="1" ht="21" x14ac:dyDescent="0.25">
      <c r="B582" s="47"/>
      <c r="C582" s="20">
        <f t="shared" si="74"/>
        <v>45947</v>
      </c>
      <c r="D582" s="190">
        <f>SUMIFS('Transport-DB'!R:R,'Transport-DB'!C:C,"="&amp;'Work DB'!C582,'Transport-DB'!F:F,"="&amp;'Work DB'!$D$4)</f>
        <v>0</v>
      </c>
      <c r="E582" s="191">
        <f>SUMIFS('Transport-DB'!R:R,'Transport-DB'!C:C,"="&amp;'Work DB'!C582,'Transport-DB'!F:F,"="&amp;'Work DB'!$E$4)</f>
        <v>0</v>
      </c>
      <c r="F582" s="191">
        <f>SUMIFS('Transport-DB'!R:R,'Transport-DB'!C:C,"="&amp;'Work DB'!C582,'Transport-DB'!F:F,"="&amp;'Work DB'!$F$4)</f>
        <v>0</v>
      </c>
      <c r="G582" s="191">
        <f>SUMIFS('Transport-DB'!R:R,'Transport-DB'!C:C,"="&amp;'Work DB'!C582,'Transport-DB'!F:F,"="&amp;'Work DB'!$G$4)</f>
        <v>0</v>
      </c>
      <c r="H582" s="188">
        <f>SUMIFS('Transport-DB'!R:R,'Transport-DB'!C:C,"="&amp;'Work DB'!C582,'Transport-DB'!F:F,"="&amp;'Work DB'!$H$4)</f>
        <v>0</v>
      </c>
      <c r="I582" s="191">
        <f>SUMIFS('Transport-DB'!R:R,'Transport-DB'!C:C,"="&amp;'Work DB'!C582,'Transport-DB'!F:F,"="&amp;'Work DB'!$I$4)</f>
        <v>0</v>
      </c>
      <c r="J582" s="483">
        <f>SUMIFS('Transport-DB'!R:R,'Transport-DB'!C:C,"="&amp;'Work DB'!C582,'Transport-DB'!F:F,"="&amp;'Work DB'!$J$4)</f>
        <v>0</v>
      </c>
      <c r="K582" s="190">
        <f>SUMIFS('Transport-DB'!Q:Q,'Transport-DB'!C:C,"="&amp;'Work DB'!C582,'Transport-DB'!F:F,"="&amp;'Work DB'!$K$4)</f>
        <v>0</v>
      </c>
      <c r="L582" s="191">
        <f>SUMIFS('Transport-DB'!Q:Q,'Transport-DB'!C:C,"="&amp;'Work DB'!C582,'Transport-DB'!F:F,"="&amp;'Work DB'!$L$4)</f>
        <v>0</v>
      </c>
      <c r="M582" s="191">
        <f>SUMIFS('Transport-DB'!Q:Q,'Transport-DB'!C:C,"="&amp;'Work DB'!C582,'Transport-DB'!F:F,"="&amp;'Work DB'!$M$4)</f>
        <v>0</v>
      </c>
      <c r="N582" s="191">
        <f>SUMIFS('Transport-DB'!Q:Q,'Transport-DB'!C:C,"="&amp;'Work DB'!C582,'Transport-DB'!F:F,"="&amp;'Work DB'!$N$4)</f>
        <v>0</v>
      </c>
      <c r="O582" s="191">
        <f>SUMIFS('Transport-DB'!Q:Q,'Transport-DB'!C:C,"="&amp;'Work DB'!C582,'Transport-DB'!F:F,"="&amp;'Work DB'!$O$4)</f>
        <v>0</v>
      </c>
      <c r="P582" s="191">
        <f>SUMIFS('Transport-DB'!Q:Q,'Transport-DB'!C:C,"="&amp;'Work DB'!C582,'Transport-DB'!F:F,"="&amp;'Work DB'!$P$4)</f>
        <v>0</v>
      </c>
      <c r="Q582" s="188">
        <f>SUMIFS('Transport-DB'!Q:Q,'Transport-DB'!C:C,"="&amp;'Work DB'!C582,'Transport-DB'!F:F,"="&amp;'Work DB'!$Q$4)</f>
        <v>0</v>
      </c>
      <c r="R582" s="189">
        <f>SUMIFS('Transport-DB'!Q:Q,'Transport-DB'!C:C,"="&amp;'Work DB'!C582,'Transport-DB'!F:F,"="&amp;'Work DB'!$R$4)</f>
        <v>0</v>
      </c>
      <c r="S582" s="190">
        <f t="shared" si="76"/>
        <v>0</v>
      </c>
      <c r="T582" s="191">
        <f t="shared" si="75"/>
        <v>0</v>
      </c>
      <c r="U582" s="191"/>
      <c r="V582" s="191"/>
      <c r="W582" s="191"/>
      <c r="X582" s="191"/>
      <c r="Y582" s="189"/>
      <c r="Z582" s="283"/>
      <c r="AA582" s="190">
        <f>SUMIFS('Transport-DB'!S:S,'Transport-DB'!C:C,"="&amp;'Work DB'!C582,'Transport-DB'!F:F,"="&amp;'Work DB'!$AA$4)</f>
        <v>0</v>
      </c>
      <c r="AB582" s="191">
        <f>SUMIFS('Transport-DB'!S:S,'Transport-DB'!C:C,"="&amp;'Work DB'!C582,'Transport-DB'!F:F,"="&amp;'Work DB'!$AB$4)</f>
        <v>0</v>
      </c>
      <c r="AC582" s="191">
        <f>SUMIFS('Transport-DB'!S:S,'Transport-DB'!C:C,"="&amp;'Work DB'!C582,'Transport-DB'!F:F,"="&amp;'Work DB'!$AC$4)</f>
        <v>0</v>
      </c>
      <c r="AD582" s="188">
        <f>SUMIFS('Transport-DB'!S:S,'Transport-DB'!C:C,"="&amp;'Work DB'!C582,'Transport-DB'!F:F,"="&amp;'Work DB'!$AD$4)</f>
        <v>0</v>
      </c>
      <c r="AE582" s="188">
        <f>SUMIFS('Transport-DB'!S:S,'Transport-DB'!C:C,"="&amp;'Work DB'!C582,'Transport-DB'!F:F,"="&amp;'Work DB'!$AE$4)</f>
        <v>0</v>
      </c>
      <c r="AF582" s="188">
        <f>SUMIFS('Transport-DB'!S:S,'Transport-DB'!C:C,"="&amp;'Work DB'!C582,'Transport-DB'!F:F,"="&amp;'Work DB'!$AF$4)</f>
        <v>0</v>
      </c>
      <c r="AG582" s="189"/>
      <c r="AH582" s="230">
        <f>SUMIFS('Transport-DB'!T:T,'Transport-DB'!C:C,"="&amp;'Work DB'!C582)</f>
        <v>0</v>
      </c>
      <c r="AI582" s="32"/>
      <c r="AJ582" s="29"/>
      <c r="AK582" s="30">
        <f>SUMIFS(Civil_DB[بتن],Civil_DB[تاریخ],"="&amp;'Work DB'!C582)</f>
        <v>0</v>
      </c>
      <c r="AL582" s="28"/>
      <c r="AM582" s="29"/>
      <c r="AN582" s="31"/>
      <c r="AO582" s="28"/>
      <c r="AP582" s="29"/>
      <c r="AQ582" s="29"/>
      <c r="AR582" s="30"/>
      <c r="AS582" s="28"/>
      <c r="AT582" s="29"/>
      <c r="AU582" s="30"/>
      <c r="AV582" s="206"/>
      <c r="AW582" s="29"/>
      <c r="AX582" s="29"/>
      <c r="AY582" s="29"/>
      <c r="AZ582" s="29"/>
      <c r="BA582" s="29"/>
      <c r="BB582" s="29"/>
      <c r="BC582" s="30"/>
      <c r="BD582" s="283"/>
      <c r="BE582" s="283"/>
      <c r="BF582" s="283"/>
      <c r="BG582" s="283"/>
      <c r="BH582" s="32"/>
      <c r="BI582" s="56"/>
      <c r="BJ582" s="509"/>
    </row>
    <row r="583" spans="2:62" s="15" customFormat="1" ht="21" x14ac:dyDescent="0.25">
      <c r="B583" s="47"/>
      <c r="C583" s="20">
        <f t="shared" si="74"/>
        <v>45948</v>
      </c>
      <c r="D583" s="190">
        <f>SUMIFS('Transport-DB'!R:R,'Transport-DB'!C:C,"="&amp;'Work DB'!C583,'Transport-DB'!F:F,"="&amp;'Work DB'!$D$4)</f>
        <v>0</v>
      </c>
      <c r="E583" s="191">
        <f>SUMIFS('Transport-DB'!R:R,'Transport-DB'!C:C,"="&amp;'Work DB'!C583,'Transport-DB'!F:F,"="&amp;'Work DB'!$E$4)</f>
        <v>0</v>
      </c>
      <c r="F583" s="191">
        <f>SUMIFS('Transport-DB'!R:R,'Transport-DB'!C:C,"="&amp;'Work DB'!C583,'Transport-DB'!F:F,"="&amp;'Work DB'!$F$4)</f>
        <v>0</v>
      </c>
      <c r="G583" s="191">
        <f>SUMIFS('Transport-DB'!R:R,'Transport-DB'!C:C,"="&amp;'Work DB'!C583,'Transport-DB'!F:F,"="&amp;'Work DB'!$G$4)</f>
        <v>0</v>
      </c>
      <c r="H583" s="188">
        <f>SUMIFS('Transport-DB'!R:R,'Transport-DB'!C:C,"="&amp;'Work DB'!C583,'Transport-DB'!F:F,"="&amp;'Work DB'!$H$4)</f>
        <v>0</v>
      </c>
      <c r="I583" s="191">
        <f>SUMIFS('Transport-DB'!R:R,'Transport-DB'!C:C,"="&amp;'Work DB'!C583,'Transport-DB'!F:F,"="&amp;'Work DB'!$I$4)</f>
        <v>0</v>
      </c>
      <c r="J583" s="483">
        <f>SUMIFS('Transport-DB'!R:R,'Transport-DB'!C:C,"="&amp;'Work DB'!C583,'Transport-DB'!F:F,"="&amp;'Work DB'!$J$4)</f>
        <v>0</v>
      </c>
      <c r="K583" s="190">
        <f>SUMIFS('Transport-DB'!Q:Q,'Transport-DB'!C:C,"="&amp;'Work DB'!C583,'Transport-DB'!F:F,"="&amp;'Work DB'!$K$4)</f>
        <v>0</v>
      </c>
      <c r="L583" s="191">
        <f>SUMIFS('Transport-DB'!Q:Q,'Transport-DB'!C:C,"="&amp;'Work DB'!C583,'Transport-DB'!F:F,"="&amp;'Work DB'!$L$4)</f>
        <v>0</v>
      </c>
      <c r="M583" s="191">
        <f>SUMIFS('Transport-DB'!Q:Q,'Transport-DB'!C:C,"="&amp;'Work DB'!C583,'Transport-DB'!F:F,"="&amp;'Work DB'!$M$4)</f>
        <v>0</v>
      </c>
      <c r="N583" s="191">
        <f>SUMIFS('Transport-DB'!Q:Q,'Transport-DB'!C:C,"="&amp;'Work DB'!C583,'Transport-DB'!F:F,"="&amp;'Work DB'!$N$4)</f>
        <v>0</v>
      </c>
      <c r="O583" s="191">
        <f>SUMIFS('Transport-DB'!Q:Q,'Transport-DB'!C:C,"="&amp;'Work DB'!C583,'Transport-DB'!F:F,"="&amp;'Work DB'!$O$4)</f>
        <v>0</v>
      </c>
      <c r="P583" s="191">
        <f>SUMIFS('Transport-DB'!Q:Q,'Transport-DB'!C:C,"="&amp;'Work DB'!C583,'Transport-DB'!F:F,"="&amp;'Work DB'!$P$4)</f>
        <v>0</v>
      </c>
      <c r="Q583" s="188">
        <f>SUMIFS('Transport-DB'!Q:Q,'Transport-DB'!C:C,"="&amp;'Work DB'!C583,'Transport-DB'!F:F,"="&amp;'Work DB'!$Q$4)</f>
        <v>0</v>
      </c>
      <c r="R583" s="189">
        <f>SUMIFS('Transport-DB'!Q:Q,'Transport-DB'!C:C,"="&amp;'Work DB'!C583,'Transport-DB'!F:F,"="&amp;'Work DB'!$R$4)</f>
        <v>0</v>
      </c>
      <c r="S583" s="190">
        <f t="shared" si="76"/>
        <v>0</v>
      </c>
      <c r="T583" s="191">
        <f t="shared" si="75"/>
        <v>0</v>
      </c>
      <c r="U583" s="191"/>
      <c r="V583" s="191"/>
      <c r="W583" s="191"/>
      <c r="X583" s="191"/>
      <c r="Y583" s="189"/>
      <c r="Z583" s="283"/>
      <c r="AA583" s="190">
        <f>SUMIFS('Transport-DB'!S:S,'Transport-DB'!C:C,"="&amp;'Work DB'!C583,'Transport-DB'!F:F,"="&amp;'Work DB'!$AA$4)</f>
        <v>0</v>
      </c>
      <c r="AB583" s="191">
        <f>SUMIFS('Transport-DB'!S:S,'Transport-DB'!C:C,"="&amp;'Work DB'!C583,'Transport-DB'!F:F,"="&amp;'Work DB'!$AB$4)</f>
        <v>0</v>
      </c>
      <c r="AC583" s="191">
        <f>SUMIFS('Transport-DB'!S:S,'Transport-DB'!C:C,"="&amp;'Work DB'!C583,'Transport-DB'!F:F,"="&amp;'Work DB'!$AC$4)</f>
        <v>0</v>
      </c>
      <c r="AD583" s="188">
        <f>SUMIFS('Transport-DB'!S:S,'Transport-DB'!C:C,"="&amp;'Work DB'!C583,'Transport-DB'!F:F,"="&amp;'Work DB'!$AD$4)</f>
        <v>0</v>
      </c>
      <c r="AE583" s="188">
        <f>SUMIFS('Transport-DB'!S:S,'Transport-DB'!C:C,"="&amp;'Work DB'!C583,'Transport-DB'!F:F,"="&amp;'Work DB'!$AE$4)</f>
        <v>0</v>
      </c>
      <c r="AF583" s="188">
        <f>SUMIFS('Transport-DB'!S:S,'Transport-DB'!C:C,"="&amp;'Work DB'!C583,'Transport-DB'!F:F,"="&amp;'Work DB'!$AF$4)</f>
        <v>0</v>
      </c>
      <c r="AG583" s="189"/>
      <c r="AH583" s="230">
        <f>SUMIFS('Transport-DB'!T:T,'Transport-DB'!C:C,"="&amp;'Work DB'!C583)</f>
        <v>0</v>
      </c>
      <c r="AI583" s="32"/>
      <c r="AJ583" s="29"/>
      <c r="AK583" s="30">
        <f>SUMIFS(Civil_DB[بتن],Civil_DB[تاریخ],"="&amp;'Work DB'!C583)</f>
        <v>0</v>
      </c>
      <c r="AL583" s="28"/>
      <c r="AM583" s="29"/>
      <c r="AN583" s="31"/>
      <c r="AO583" s="28"/>
      <c r="AP583" s="29"/>
      <c r="AQ583" s="29"/>
      <c r="AR583" s="30"/>
      <c r="AS583" s="28"/>
      <c r="AT583" s="29"/>
      <c r="AU583" s="30"/>
      <c r="AV583" s="206"/>
      <c r="AW583" s="29"/>
      <c r="AX583" s="29"/>
      <c r="AY583" s="29"/>
      <c r="AZ583" s="29"/>
      <c r="BA583" s="29"/>
      <c r="BB583" s="29"/>
      <c r="BC583" s="30"/>
      <c r="BD583" s="283"/>
      <c r="BE583" s="283"/>
      <c r="BF583" s="283"/>
      <c r="BG583" s="283"/>
      <c r="BH583" s="32"/>
      <c r="BI583" s="56"/>
      <c r="BJ583" s="509"/>
    </row>
    <row r="584" spans="2:62" s="15" customFormat="1" ht="21" x14ac:dyDescent="0.25">
      <c r="B584" s="47"/>
      <c r="C584" s="20">
        <f t="shared" ref="C584:C647" si="77">C583+1</f>
        <v>45949</v>
      </c>
      <c r="D584" s="190">
        <f>SUMIFS('Transport-DB'!R:R,'Transport-DB'!C:C,"="&amp;'Work DB'!C584,'Transport-DB'!F:F,"="&amp;'Work DB'!$D$4)</f>
        <v>0</v>
      </c>
      <c r="E584" s="191">
        <f>SUMIFS('Transport-DB'!R:R,'Transport-DB'!C:C,"="&amp;'Work DB'!C584,'Transport-DB'!F:F,"="&amp;'Work DB'!$E$4)</f>
        <v>0</v>
      </c>
      <c r="F584" s="191">
        <f>SUMIFS('Transport-DB'!R:R,'Transport-DB'!C:C,"="&amp;'Work DB'!C584,'Transport-DB'!F:F,"="&amp;'Work DB'!$F$4)</f>
        <v>0</v>
      </c>
      <c r="G584" s="191">
        <f>SUMIFS('Transport-DB'!R:R,'Transport-DB'!C:C,"="&amp;'Work DB'!C584,'Transport-DB'!F:F,"="&amp;'Work DB'!$G$4)</f>
        <v>0</v>
      </c>
      <c r="H584" s="188">
        <f>SUMIFS('Transport-DB'!R:R,'Transport-DB'!C:C,"="&amp;'Work DB'!C584,'Transport-DB'!F:F,"="&amp;'Work DB'!$H$4)</f>
        <v>0</v>
      </c>
      <c r="I584" s="191">
        <f>SUMIFS('Transport-DB'!R:R,'Transport-DB'!C:C,"="&amp;'Work DB'!C584,'Transport-DB'!F:F,"="&amp;'Work DB'!$I$4)</f>
        <v>0</v>
      </c>
      <c r="J584" s="483">
        <f>SUMIFS('Transport-DB'!R:R,'Transport-DB'!C:C,"="&amp;'Work DB'!C584,'Transport-DB'!F:F,"="&amp;'Work DB'!$J$4)</f>
        <v>0</v>
      </c>
      <c r="K584" s="190">
        <f>SUMIFS('Transport-DB'!Q:Q,'Transport-DB'!C:C,"="&amp;'Work DB'!C584,'Transport-DB'!F:F,"="&amp;'Work DB'!$K$4)</f>
        <v>0</v>
      </c>
      <c r="L584" s="191">
        <f>SUMIFS('Transport-DB'!Q:Q,'Transport-DB'!C:C,"="&amp;'Work DB'!C584,'Transport-DB'!F:F,"="&amp;'Work DB'!$L$4)</f>
        <v>0</v>
      </c>
      <c r="M584" s="191">
        <f>SUMIFS('Transport-DB'!Q:Q,'Transport-DB'!C:C,"="&amp;'Work DB'!C584,'Transport-DB'!F:F,"="&amp;'Work DB'!$M$4)</f>
        <v>0</v>
      </c>
      <c r="N584" s="191">
        <f>SUMIFS('Transport-DB'!Q:Q,'Transport-DB'!C:C,"="&amp;'Work DB'!C584,'Transport-DB'!F:F,"="&amp;'Work DB'!$N$4)</f>
        <v>0</v>
      </c>
      <c r="O584" s="191">
        <f>SUMIFS('Transport-DB'!Q:Q,'Transport-DB'!C:C,"="&amp;'Work DB'!C584,'Transport-DB'!F:F,"="&amp;'Work DB'!$O$4)</f>
        <v>0</v>
      </c>
      <c r="P584" s="191">
        <f>SUMIFS('Transport-DB'!Q:Q,'Transport-DB'!C:C,"="&amp;'Work DB'!C584,'Transport-DB'!F:F,"="&amp;'Work DB'!$P$4)</f>
        <v>0</v>
      </c>
      <c r="Q584" s="188">
        <f>SUMIFS('Transport-DB'!Q:Q,'Transport-DB'!C:C,"="&amp;'Work DB'!C584,'Transport-DB'!F:F,"="&amp;'Work DB'!$Q$4)</f>
        <v>0</v>
      </c>
      <c r="R584" s="189">
        <f>SUMIFS('Transport-DB'!Q:Q,'Transport-DB'!C:C,"="&amp;'Work DB'!C584,'Transport-DB'!F:F,"="&amp;'Work DB'!$R$4)</f>
        <v>0</v>
      </c>
      <c r="S584" s="190">
        <f t="shared" si="76"/>
        <v>0</v>
      </c>
      <c r="T584" s="191">
        <f t="shared" si="75"/>
        <v>0</v>
      </c>
      <c r="U584" s="191"/>
      <c r="V584" s="191"/>
      <c r="W584" s="191"/>
      <c r="X584" s="191"/>
      <c r="Y584" s="189"/>
      <c r="Z584" s="283"/>
      <c r="AA584" s="190">
        <f>SUMIFS('Transport-DB'!S:S,'Transport-DB'!C:C,"="&amp;'Work DB'!C584,'Transport-DB'!F:F,"="&amp;'Work DB'!$AA$4)</f>
        <v>0</v>
      </c>
      <c r="AB584" s="191">
        <f>SUMIFS('Transport-DB'!S:S,'Transport-DB'!C:C,"="&amp;'Work DB'!C584,'Transport-DB'!F:F,"="&amp;'Work DB'!$AB$4)</f>
        <v>0</v>
      </c>
      <c r="AC584" s="191">
        <f>SUMIFS('Transport-DB'!S:S,'Transport-DB'!C:C,"="&amp;'Work DB'!C584,'Transport-DB'!F:F,"="&amp;'Work DB'!$AC$4)</f>
        <v>0</v>
      </c>
      <c r="AD584" s="188">
        <f>SUMIFS('Transport-DB'!S:S,'Transport-DB'!C:C,"="&amp;'Work DB'!C584,'Transport-DB'!F:F,"="&amp;'Work DB'!$AD$4)</f>
        <v>0</v>
      </c>
      <c r="AE584" s="188">
        <f>SUMIFS('Transport-DB'!S:S,'Transport-DB'!C:C,"="&amp;'Work DB'!C584,'Transport-DB'!F:F,"="&amp;'Work DB'!$AE$4)</f>
        <v>0</v>
      </c>
      <c r="AF584" s="188">
        <f>SUMIFS('Transport-DB'!S:S,'Transport-DB'!C:C,"="&amp;'Work DB'!C584,'Transport-DB'!F:F,"="&amp;'Work DB'!$AF$4)</f>
        <v>0</v>
      </c>
      <c r="AG584" s="189"/>
      <c r="AH584" s="230">
        <f>SUMIFS('Transport-DB'!T:T,'Transport-DB'!C:C,"="&amp;'Work DB'!C584)</f>
        <v>0</v>
      </c>
      <c r="AI584" s="32"/>
      <c r="AJ584" s="29"/>
      <c r="AK584" s="30">
        <f>SUMIFS(Civil_DB[بتن],Civil_DB[تاریخ],"="&amp;'Work DB'!C584)</f>
        <v>0</v>
      </c>
      <c r="AL584" s="28"/>
      <c r="AM584" s="29"/>
      <c r="AN584" s="31"/>
      <c r="AO584" s="28"/>
      <c r="AP584" s="29"/>
      <c r="AQ584" s="29"/>
      <c r="AR584" s="30"/>
      <c r="AS584" s="28"/>
      <c r="AT584" s="29"/>
      <c r="AU584" s="30"/>
      <c r="AV584" s="206"/>
      <c r="AW584" s="29"/>
      <c r="AX584" s="29"/>
      <c r="AY584" s="29"/>
      <c r="AZ584" s="29"/>
      <c r="BA584" s="29"/>
      <c r="BB584" s="29"/>
      <c r="BC584" s="30"/>
      <c r="BD584" s="283"/>
      <c r="BE584" s="283"/>
      <c r="BF584" s="283"/>
      <c r="BG584" s="283"/>
      <c r="BH584" s="32"/>
      <c r="BI584" s="56"/>
      <c r="BJ584" s="509"/>
    </row>
    <row r="585" spans="2:62" s="15" customFormat="1" ht="21" x14ac:dyDescent="0.25">
      <c r="B585" s="47"/>
      <c r="C585" s="20">
        <f t="shared" si="77"/>
        <v>45950</v>
      </c>
      <c r="D585" s="190">
        <f>SUMIFS('Transport-DB'!R:R,'Transport-DB'!C:C,"="&amp;'Work DB'!C585,'Transport-DB'!F:F,"="&amp;'Work DB'!$D$4)</f>
        <v>0</v>
      </c>
      <c r="E585" s="191">
        <f>SUMIFS('Transport-DB'!R:R,'Transport-DB'!C:C,"="&amp;'Work DB'!C585,'Transport-DB'!F:F,"="&amp;'Work DB'!$E$4)</f>
        <v>0</v>
      </c>
      <c r="F585" s="191">
        <f>SUMIFS('Transport-DB'!R:R,'Transport-DB'!C:C,"="&amp;'Work DB'!C585,'Transport-DB'!F:F,"="&amp;'Work DB'!$F$4)</f>
        <v>0</v>
      </c>
      <c r="G585" s="191">
        <f>SUMIFS('Transport-DB'!R:R,'Transport-DB'!C:C,"="&amp;'Work DB'!C585,'Transport-DB'!F:F,"="&amp;'Work DB'!$G$4)</f>
        <v>0</v>
      </c>
      <c r="H585" s="188">
        <f>SUMIFS('Transport-DB'!R:R,'Transport-DB'!C:C,"="&amp;'Work DB'!C585,'Transport-DB'!F:F,"="&amp;'Work DB'!$H$4)</f>
        <v>0</v>
      </c>
      <c r="I585" s="191">
        <f>SUMIFS('Transport-DB'!R:R,'Transport-DB'!C:C,"="&amp;'Work DB'!C585,'Transport-DB'!F:F,"="&amp;'Work DB'!$I$4)</f>
        <v>0</v>
      </c>
      <c r="J585" s="483">
        <f>SUMIFS('Transport-DB'!R:R,'Transport-DB'!C:C,"="&amp;'Work DB'!C585,'Transport-DB'!F:F,"="&amp;'Work DB'!$J$4)</f>
        <v>0</v>
      </c>
      <c r="K585" s="190">
        <f>SUMIFS('Transport-DB'!Q:Q,'Transport-DB'!C:C,"="&amp;'Work DB'!C585,'Transport-DB'!F:F,"="&amp;'Work DB'!$K$4)</f>
        <v>0</v>
      </c>
      <c r="L585" s="191">
        <f>SUMIFS('Transport-DB'!Q:Q,'Transport-DB'!C:C,"="&amp;'Work DB'!C585,'Transport-DB'!F:F,"="&amp;'Work DB'!$L$4)</f>
        <v>0</v>
      </c>
      <c r="M585" s="191">
        <f>SUMIFS('Transport-DB'!Q:Q,'Transport-DB'!C:C,"="&amp;'Work DB'!C585,'Transport-DB'!F:F,"="&amp;'Work DB'!$M$4)</f>
        <v>0</v>
      </c>
      <c r="N585" s="191">
        <f>SUMIFS('Transport-DB'!Q:Q,'Transport-DB'!C:C,"="&amp;'Work DB'!C585,'Transport-DB'!F:F,"="&amp;'Work DB'!$N$4)</f>
        <v>0</v>
      </c>
      <c r="O585" s="191">
        <f>SUMIFS('Transport-DB'!Q:Q,'Transport-DB'!C:C,"="&amp;'Work DB'!C585,'Transport-DB'!F:F,"="&amp;'Work DB'!$O$4)</f>
        <v>0</v>
      </c>
      <c r="P585" s="191">
        <f>SUMIFS('Transport-DB'!Q:Q,'Transport-DB'!C:C,"="&amp;'Work DB'!C585,'Transport-DB'!F:F,"="&amp;'Work DB'!$P$4)</f>
        <v>0</v>
      </c>
      <c r="Q585" s="188">
        <f>SUMIFS('Transport-DB'!Q:Q,'Transport-DB'!C:C,"="&amp;'Work DB'!C585,'Transport-DB'!F:F,"="&amp;'Work DB'!$Q$4)</f>
        <v>0</v>
      </c>
      <c r="R585" s="189">
        <f>SUMIFS('Transport-DB'!Q:Q,'Transport-DB'!C:C,"="&amp;'Work DB'!C585,'Transport-DB'!F:F,"="&amp;'Work DB'!$R$4)</f>
        <v>0</v>
      </c>
      <c r="S585" s="190">
        <f t="shared" si="76"/>
        <v>0</v>
      </c>
      <c r="T585" s="191">
        <f t="shared" si="75"/>
        <v>0</v>
      </c>
      <c r="U585" s="191"/>
      <c r="V585" s="191"/>
      <c r="W585" s="191"/>
      <c r="X585" s="191"/>
      <c r="Y585" s="189"/>
      <c r="Z585" s="283"/>
      <c r="AA585" s="190">
        <f>SUMIFS('Transport-DB'!S:S,'Transport-DB'!C:C,"="&amp;'Work DB'!C585,'Transport-DB'!F:F,"="&amp;'Work DB'!$AA$4)</f>
        <v>0</v>
      </c>
      <c r="AB585" s="191">
        <f>SUMIFS('Transport-DB'!S:S,'Transport-DB'!C:C,"="&amp;'Work DB'!C585,'Transport-DB'!F:F,"="&amp;'Work DB'!$AB$4)</f>
        <v>0</v>
      </c>
      <c r="AC585" s="191">
        <f>SUMIFS('Transport-DB'!S:S,'Transport-DB'!C:C,"="&amp;'Work DB'!C585,'Transport-DB'!F:F,"="&amp;'Work DB'!$AC$4)</f>
        <v>0</v>
      </c>
      <c r="AD585" s="188">
        <f>SUMIFS('Transport-DB'!S:S,'Transport-DB'!C:C,"="&amp;'Work DB'!C585,'Transport-DB'!F:F,"="&amp;'Work DB'!$AD$4)</f>
        <v>0</v>
      </c>
      <c r="AE585" s="188">
        <f>SUMIFS('Transport-DB'!S:S,'Transport-DB'!C:C,"="&amp;'Work DB'!C585,'Transport-DB'!F:F,"="&amp;'Work DB'!$AE$4)</f>
        <v>0</v>
      </c>
      <c r="AF585" s="188">
        <f>SUMIFS('Transport-DB'!S:S,'Transport-DB'!C:C,"="&amp;'Work DB'!C585,'Transport-DB'!F:F,"="&amp;'Work DB'!$AF$4)</f>
        <v>0</v>
      </c>
      <c r="AG585" s="189"/>
      <c r="AH585" s="230">
        <f>SUMIFS('Transport-DB'!T:T,'Transport-DB'!C:C,"="&amp;'Work DB'!C585)</f>
        <v>0</v>
      </c>
      <c r="AI585" s="32"/>
      <c r="AJ585" s="29"/>
      <c r="AK585" s="30">
        <f>SUMIFS(Civil_DB[بتن],Civil_DB[تاریخ],"="&amp;'Work DB'!C585)</f>
        <v>0</v>
      </c>
      <c r="AL585" s="28"/>
      <c r="AM585" s="29"/>
      <c r="AN585" s="31"/>
      <c r="AO585" s="28"/>
      <c r="AP585" s="29"/>
      <c r="AQ585" s="29"/>
      <c r="AR585" s="30"/>
      <c r="AS585" s="28"/>
      <c r="AT585" s="29"/>
      <c r="AU585" s="30"/>
      <c r="AV585" s="206"/>
      <c r="AW585" s="29"/>
      <c r="AX585" s="29"/>
      <c r="AY585" s="29"/>
      <c r="AZ585" s="29"/>
      <c r="BA585" s="29"/>
      <c r="BB585" s="29"/>
      <c r="BC585" s="30"/>
      <c r="BD585" s="283"/>
      <c r="BE585" s="283"/>
      <c r="BF585" s="283"/>
      <c r="BG585" s="283"/>
      <c r="BH585" s="32"/>
      <c r="BI585" s="56"/>
      <c r="BJ585" s="509"/>
    </row>
    <row r="586" spans="2:62" s="15" customFormat="1" ht="21" x14ac:dyDescent="0.25">
      <c r="B586" s="47"/>
      <c r="C586" s="20">
        <f t="shared" si="77"/>
        <v>45951</v>
      </c>
      <c r="D586" s="190">
        <f>SUMIFS('Transport-DB'!R:R,'Transport-DB'!C:C,"="&amp;'Work DB'!C586,'Transport-DB'!F:F,"="&amp;'Work DB'!$D$4)</f>
        <v>0</v>
      </c>
      <c r="E586" s="191">
        <f>SUMIFS('Transport-DB'!R:R,'Transport-DB'!C:C,"="&amp;'Work DB'!C586,'Transport-DB'!F:F,"="&amp;'Work DB'!$E$4)</f>
        <v>0</v>
      </c>
      <c r="F586" s="191">
        <f>SUMIFS('Transport-DB'!R:R,'Transport-DB'!C:C,"="&amp;'Work DB'!C586,'Transport-DB'!F:F,"="&amp;'Work DB'!$F$4)</f>
        <v>0</v>
      </c>
      <c r="G586" s="191">
        <f>SUMIFS('Transport-DB'!R:R,'Transport-DB'!C:C,"="&amp;'Work DB'!C586,'Transport-DB'!F:F,"="&amp;'Work DB'!$G$4)</f>
        <v>0</v>
      </c>
      <c r="H586" s="188">
        <f>SUMIFS('Transport-DB'!R:R,'Transport-DB'!C:C,"="&amp;'Work DB'!C586,'Transport-DB'!F:F,"="&amp;'Work DB'!$H$4)</f>
        <v>0</v>
      </c>
      <c r="I586" s="191">
        <f>SUMIFS('Transport-DB'!R:R,'Transport-DB'!C:C,"="&amp;'Work DB'!C586,'Transport-DB'!F:F,"="&amp;'Work DB'!$I$4)</f>
        <v>0</v>
      </c>
      <c r="J586" s="483">
        <f>SUMIFS('Transport-DB'!R:R,'Transport-DB'!C:C,"="&amp;'Work DB'!C586,'Transport-DB'!F:F,"="&amp;'Work DB'!$J$4)</f>
        <v>0</v>
      </c>
      <c r="K586" s="190">
        <f>SUMIFS('Transport-DB'!Q:Q,'Transport-DB'!C:C,"="&amp;'Work DB'!C586,'Transport-DB'!F:F,"="&amp;'Work DB'!$K$4)</f>
        <v>0</v>
      </c>
      <c r="L586" s="191">
        <f>SUMIFS('Transport-DB'!Q:Q,'Transport-DB'!C:C,"="&amp;'Work DB'!C586,'Transport-DB'!F:F,"="&amp;'Work DB'!$L$4)</f>
        <v>0</v>
      </c>
      <c r="M586" s="191">
        <f>SUMIFS('Transport-DB'!Q:Q,'Transport-DB'!C:C,"="&amp;'Work DB'!C586,'Transport-DB'!F:F,"="&amp;'Work DB'!$M$4)</f>
        <v>0</v>
      </c>
      <c r="N586" s="191">
        <f>SUMIFS('Transport-DB'!Q:Q,'Transport-DB'!C:C,"="&amp;'Work DB'!C586,'Transport-DB'!F:F,"="&amp;'Work DB'!$N$4)</f>
        <v>0</v>
      </c>
      <c r="O586" s="191">
        <f>SUMIFS('Transport-DB'!Q:Q,'Transport-DB'!C:C,"="&amp;'Work DB'!C586,'Transport-DB'!F:F,"="&amp;'Work DB'!$O$4)</f>
        <v>0</v>
      </c>
      <c r="P586" s="191">
        <f>SUMIFS('Transport-DB'!Q:Q,'Transport-DB'!C:C,"="&amp;'Work DB'!C586,'Transport-DB'!F:F,"="&amp;'Work DB'!$P$4)</f>
        <v>0</v>
      </c>
      <c r="Q586" s="188">
        <f>SUMIFS('Transport-DB'!Q:Q,'Transport-DB'!C:C,"="&amp;'Work DB'!C586,'Transport-DB'!F:F,"="&amp;'Work DB'!$Q$4)</f>
        <v>0</v>
      </c>
      <c r="R586" s="189">
        <f>SUMIFS('Transport-DB'!Q:Q,'Transport-DB'!C:C,"="&amp;'Work DB'!C586,'Transport-DB'!F:F,"="&amp;'Work DB'!$R$4)</f>
        <v>0</v>
      </c>
      <c r="S586" s="190">
        <f t="shared" si="76"/>
        <v>0</v>
      </c>
      <c r="T586" s="191">
        <f t="shared" si="75"/>
        <v>0</v>
      </c>
      <c r="U586" s="191"/>
      <c r="V586" s="191"/>
      <c r="W586" s="191"/>
      <c r="X586" s="191"/>
      <c r="Y586" s="189"/>
      <c r="Z586" s="283"/>
      <c r="AA586" s="190">
        <f>SUMIFS('Transport-DB'!S:S,'Transport-DB'!C:C,"="&amp;'Work DB'!C586,'Transport-DB'!F:F,"="&amp;'Work DB'!$AA$4)</f>
        <v>0</v>
      </c>
      <c r="AB586" s="191">
        <f>SUMIFS('Transport-DB'!S:S,'Transport-DB'!C:C,"="&amp;'Work DB'!C586,'Transport-DB'!F:F,"="&amp;'Work DB'!$AB$4)</f>
        <v>0</v>
      </c>
      <c r="AC586" s="191">
        <f>SUMIFS('Transport-DB'!S:S,'Transport-DB'!C:C,"="&amp;'Work DB'!C586,'Transport-DB'!F:F,"="&amp;'Work DB'!$AC$4)</f>
        <v>0</v>
      </c>
      <c r="AD586" s="188">
        <f>SUMIFS('Transport-DB'!S:S,'Transport-DB'!C:C,"="&amp;'Work DB'!C586,'Transport-DB'!F:F,"="&amp;'Work DB'!$AD$4)</f>
        <v>0</v>
      </c>
      <c r="AE586" s="188">
        <f>SUMIFS('Transport-DB'!S:S,'Transport-DB'!C:C,"="&amp;'Work DB'!C586,'Transport-DB'!F:F,"="&amp;'Work DB'!$AE$4)</f>
        <v>0</v>
      </c>
      <c r="AF586" s="188">
        <f>SUMIFS('Transport-DB'!S:S,'Transport-DB'!C:C,"="&amp;'Work DB'!C586,'Transport-DB'!F:F,"="&amp;'Work DB'!$AF$4)</f>
        <v>0</v>
      </c>
      <c r="AG586" s="189"/>
      <c r="AH586" s="230">
        <f>SUMIFS('Transport-DB'!T:T,'Transport-DB'!C:C,"="&amp;'Work DB'!C586)</f>
        <v>0</v>
      </c>
      <c r="AI586" s="32"/>
      <c r="AJ586" s="29"/>
      <c r="AK586" s="30">
        <f>SUMIFS(Civil_DB[بتن],Civil_DB[تاریخ],"="&amp;'Work DB'!C586)</f>
        <v>0</v>
      </c>
      <c r="AL586" s="28"/>
      <c r="AM586" s="29"/>
      <c r="AN586" s="31"/>
      <c r="AO586" s="28"/>
      <c r="AP586" s="29"/>
      <c r="AQ586" s="29"/>
      <c r="AR586" s="30"/>
      <c r="AS586" s="28"/>
      <c r="AT586" s="29"/>
      <c r="AU586" s="30"/>
      <c r="AV586" s="206"/>
      <c r="AW586" s="29"/>
      <c r="AX586" s="29"/>
      <c r="AY586" s="29"/>
      <c r="AZ586" s="29"/>
      <c r="BA586" s="29"/>
      <c r="BB586" s="29"/>
      <c r="BC586" s="30"/>
      <c r="BD586" s="283"/>
      <c r="BE586" s="283"/>
      <c r="BF586" s="283"/>
      <c r="BG586" s="283"/>
      <c r="BH586" s="32"/>
      <c r="BI586" s="56"/>
      <c r="BJ586" s="509"/>
    </row>
    <row r="587" spans="2:62" s="15" customFormat="1" ht="21" x14ac:dyDescent="0.25">
      <c r="B587" s="47"/>
      <c r="C587" s="20">
        <f t="shared" si="77"/>
        <v>45952</v>
      </c>
      <c r="D587" s="190">
        <f>SUMIFS('Transport-DB'!R:R,'Transport-DB'!C:C,"="&amp;'Work DB'!C587,'Transport-DB'!F:F,"="&amp;'Work DB'!$D$4)</f>
        <v>0</v>
      </c>
      <c r="E587" s="191">
        <f>SUMIFS('Transport-DB'!R:R,'Transport-DB'!C:C,"="&amp;'Work DB'!C587,'Transport-DB'!F:F,"="&amp;'Work DB'!$E$4)</f>
        <v>0</v>
      </c>
      <c r="F587" s="191">
        <f>SUMIFS('Transport-DB'!R:R,'Transport-DB'!C:C,"="&amp;'Work DB'!C587,'Transport-DB'!F:F,"="&amp;'Work DB'!$F$4)</f>
        <v>0</v>
      </c>
      <c r="G587" s="191">
        <f>SUMIFS('Transport-DB'!R:R,'Transport-DB'!C:C,"="&amp;'Work DB'!C587,'Transport-DB'!F:F,"="&amp;'Work DB'!$G$4)</f>
        <v>0</v>
      </c>
      <c r="H587" s="188">
        <f>SUMIFS('Transport-DB'!R:R,'Transport-DB'!C:C,"="&amp;'Work DB'!C587,'Transport-DB'!F:F,"="&amp;'Work DB'!$H$4)</f>
        <v>0</v>
      </c>
      <c r="I587" s="191">
        <f>SUMIFS('Transport-DB'!R:R,'Transport-DB'!C:C,"="&amp;'Work DB'!C587,'Transport-DB'!F:F,"="&amp;'Work DB'!$I$4)</f>
        <v>0</v>
      </c>
      <c r="J587" s="483">
        <f>SUMIFS('Transport-DB'!R:R,'Transport-DB'!C:C,"="&amp;'Work DB'!C587,'Transport-DB'!F:F,"="&amp;'Work DB'!$J$4)</f>
        <v>0</v>
      </c>
      <c r="K587" s="190">
        <f>SUMIFS('Transport-DB'!Q:Q,'Transport-DB'!C:C,"="&amp;'Work DB'!C587,'Transport-DB'!F:F,"="&amp;'Work DB'!$K$4)</f>
        <v>0</v>
      </c>
      <c r="L587" s="191">
        <f>SUMIFS('Transport-DB'!Q:Q,'Transport-DB'!C:C,"="&amp;'Work DB'!C587,'Transport-DB'!F:F,"="&amp;'Work DB'!$L$4)</f>
        <v>0</v>
      </c>
      <c r="M587" s="191">
        <f>SUMIFS('Transport-DB'!Q:Q,'Transport-DB'!C:C,"="&amp;'Work DB'!C587,'Transport-DB'!F:F,"="&amp;'Work DB'!$M$4)</f>
        <v>0</v>
      </c>
      <c r="N587" s="191">
        <f>SUMIFS('Transport-DB'!Q:Q,'Transport-DB'!C:C,"="&amp;'Work DB'!C587,'Transport-DB'!F:F,"="&amp;'Work DB'!$N$4)</f>
        <v>0</v>
      </c>
      <c r="O587" s="191">
        <f>SUMIFS('Transport-DB'!Q:Q,'Transport-DB'!C:C,"="&amp;'Work DB'!C587,'Transport-DB'!F:F,"="&amp;'Work DB'!$O$4)</f>
        <v>0</v>
      </c>
      <c r="P587" s="191">
        <f>SUMIFS('Transport-DB'!Q:Q,'Transport-DB'!C:C,"="&amp;'Work DB'!C587,'Transport-DB'!F:F,"="&amp;'Work DB'!$P$4)</f>
        <v>0</v>
      </c>
      <c r="Q587" s="188">
        <f>SUMIFS('Transport-DB'!Q:Q,'Transport-DB'!C:C,"="&amp;'Work DB'!C587,'Transport-DB'!F:F,"="&amp;'Work DB'!$Q$4)</f>
        <v>0</v>
      </c>
      <c r="R587" s="189">
        <f>SUMIFS('Transport-DB'!Q:Q,'Transport-DB'!C:C,"="&amp;'Work DB'!C587,'Transport-DB'!F:F,"="&amp;'Work DB'!$R$4)</f>
        <v>0</v>
      </c>
      <c r="S587" s="190">
        <f t="shared" si="76"/>
        <v>0</v>
      </c>
      <c r="T587" s="191">
        <f t="shared" si="75"/>
        <v>0</v>
      </c>
      <c r="U587" s="191"/>
      <c r="V587" s="191"/>
      <c r="W587" s="191"/>
      <c r="X587" s="191"/>
      <c r="Y587" s="189"/>
      <c r="Z587" s="283"/>
      <c r="AA587" s="190">
        <f>SUMIFS('Transport-DB'!S:S,'Transport-DB'!C:C,"="&amp;'Work DB'!C587,'Transport-DB'!F:F,"="&amp;'Work DB'!$AA$4)</f>
        <v>0</v>
      </c>
      <c r="AB587" s="191">
        <f>SUMIFS('Transport-DB'!S:S,'Transport-DB'!C:C,"="&amp;'Work DB'!C587,'Transport-DB'!F:F,"="&amp;'Work DB'!$AB$4)</f>
        <v>0</v>
      </c>
      <c r="AC587" s="191">
        <f>SUMIFS('Transport-DB'!S:S,'Transport-DB'!C:C,"="&amp;'Work DB'!C587,'Transport-DB'!F:F,"="&amp;'Work DB'!$AC$4)</f>
        <v>0</v>
      </c>
      <c r="AD587" s="188">
        <f>SUMIFS('Transport-DB'!S:S,'Transport-DB'!C:C,"="&amp;'Work DB'!C587,'Transport-DB'!F:F,"="&amp;'Work DB'!$AD$4)</f>
        <v>0</v>
      </c>
      <c r="AE587" s="188">
        <f>SUMIFS('Transport-DB'!S:S,'Transport-DB'!C:C,"="&amp;'Work DB'!C587,'Transport-DB'!F:F,"="&amp;'Work DB'!$AE$4)</f>
        <v>0</v>
      </c>
      <c r="AF587" s="188">
        <f>SUMIFS('Transport-DB'!S:S,'Transport-DB'!C:C,"="&amp;'Work DB'!C587,'Transport-DB'!F:F,"="&amp;'Work DB'!$AF$4)</f>
        <v>0</v>
      </c>
      <c r="AG587" s="189"/>
      <c r="AH587" s="230">
        <f>SUMIFS('Transport-DB'!T:T,'Transport-DB'!C:C,"="&amp;'Work DB'!C587)</f>
        <v>0</v>
      </c>
      <c r="AI587" s="32"/>
      <c r="AJ587" s="29"/>
      <c r="AK587" s="30">
        <f>SUMIFS(Civil_DB[بتن],Civil_DB[تاریخ],"="&amp;'Work DB'!C587)</f>
        <v>0</v>
      </c>
      <c r="AL587" s="28"/>
      <c r="AM587" s="29"/>
      <c r="AN587" s="31"/>
      <c r="AO587" s="28"/>
      <c r="AP587" s="29"/>
      <c r="AQ587" s="29"/>
      <c r="AR587" s="30"/>
      <c r="AS587" s="28"/>
      <c r="AT587" s="29"/>
      <c r="AU587" s="30"/>
      <c r="AV587" s="206"/>
      <c r="AW587" s="29"/>
      <c r="AX587" s="29"/>
      <c r="AY587" s="29"/>
      <c r="AZ587" s="29"/>
      <c r="BA587" s="29"/>
      <c r="BB587" s="29"/>
      <c r="BC587" s="30"/>
      <c r="BD587" s="283"/>
      <c r="BE587" s="283"/>
      <c r="BF587" s="283"/>
      <c r="BG587" s="283"/>
      <c r="BH587" s="32"/>
      <c r="BI587" s="56"/>
      <c r="BJ587" s="509"/>
    </row>
    <row r="588" spans="2:62" s="507" customFormat="1" ht="21" x14ac:dyDescent="0.25">
      <c r="B588" s="498"/>
      <c r="C588" s="499">
        <f t="shared" si="77"/>
        <v>45953</v>
      </c>
      <c r="D588" s="500">
        <f>SUMIFS('Transport-DB'!R:R,'Transport-DB'!C:C,"="&amp;'Work DB'!C588,'Transport-DB'!F:F,"="&amp;'Work DB'!$D$4)</f>
        <v>0</v>
      </c>
      <c r="E588" s="501">
        <f>SUMIFS('Transport-DB'!R:R,'Transport-DB'!C:C,"="&amp;'Work DB'!C588,'Transport-DB'!F:F,"="&amp;'Work DB'!$E$4)</f>
        <v>0</v>
      </c>
      <c r="F588" s="501">
        <f>SUMIFS('Transport-DB'!R:R,'Transport-DB'!C:C,"="&amp;'Work DB'!C588,'Transport-DB'!F:F,"="&amp;'Work DB'!$F$4)</f>
        <v>0</v>
      </c>
      <c r="G588" s="501">
        <f>SUMIFS('Transport-DB'!R:R,'Transport-DB'!C:C,"="&amp;'Work DB'!C588,'Transport-DB'!F:F,"="&amp;'Work DB'!$G$4)</f>
        <v>0</v>
      </c>
      <c r="H588" s="502">
        <f>SUMIFS('Transport-DB'!R:R,'Transport-DB'!C:C,"="&amp;'Work DB'!C588,'Transport-DB'!F:F,"="&amp;'Work DB'!$H$4)</f>
        <v>0</v>
      </c>
      <c r="I588" s="501">
        <f>SUMIFS('Transport-DB'!R:R,'Transport-DB'!C:C,"="&amp;'Work DB'!C588,'Transport-DB'!F:F,"="&amp;'Work DB'!$I$4)</f>
        <v>0</v>
      </c>
      <c r="J588" s="503">
        <f>SUMIFS('Transport-DB'!R:R,'Transport-DB'!C:C,"="&amp;'Work DB'!C588,'Transport-DB'!F:F,"="&amp;'Work DB'!$J$4)</f>
        <v>0</v>
      </c>
      <c r="K588" s="500">
        <f>SUMIFS('Transport-DB'!Q:Q,'Transport-DB'!C:C,"="&amp;'Work DB'!C588,'Transport-DB'!F:F,"="&amp;'Work DB'!$K$4)</f>
        <v>0</v>
      </c>
      <c r="L588" s="501">
        <f>SUMIFS('Transport-DB'!Q:Q,'Transport-DB'!C:C,"="&amp;'Work DB'!C588,'Transport-DB'!F:F,"="&amp;'Work DB'!$L$4)</f>
        <v>0</v>
      </c>
      <c r="M588" s="501">
        <f>SUMIFS('Transport-DB'!Q:Q,'Transport-DB'!C:C,"="&amp;'Work DB'!C588,'Transport-DB'!F:F,"="&amp;'Work DB'!$M$4)</f>
        <v>0</v>
      </c>
      <c r="N588" s="501">
        <f>SUMIFS('Transport-DB'!Q:Q,'Transport-DB'!C:C,"="&amp;'Work DB'!C588,'Transport-DB'!F:F,"="&amp;'Work DB'!$N$4)</f>
        <v>0</v>
      </c>
      <c r="O588" s="501">
        <f>SUMIFS('Transport-DB'!Q:Q,'Transport-DB'!C:C,"="&amp;'Work DB'!C588,'Transport-DB'!F:F,"="&amp;'Work DB'!$O$4)</f>
        <v>0</v>
      </c>
      <c r="P588" s="501">
        <f>SUMIFS('Transport-DB'!Q:Q,'Transport-DB'!C:C,"="&amp;'Work DB'!C588,'Transport-DB'!F:F,"="&amp;'Work DB'!$P$4)</f>
        <v>0</v>
      </c>
      <c r="Q588" s="502">
        <f>SUMIFS('Transport-DB'!Q:Q,'Transport-DB'!C:C,"="&amp;'Work DB'!C588,'Transport-DB'!F:F,"="&amp;'Work DB'!$Q$4)</f>
        <v>0</v>
      </c>
      <c r="R588" s="504">
        <f>SUMIFS('Transport-DB'!Q:Q,'Transport-DB'!C:C,"="&amp;'Work DB'!C588,'Transport-DB'!F:F,"="&amp;'Work DB'!$R$4)</f>
        <v>0</v>
      </c>
      <c r="S588" s="500">
        <f t="shared" si="76"/>
        <v>0</v>
      </c>
      <c r="T588" s="501">
        <f t="shared" si="75"/>
        <v>0</v>
      </c>
      <c r="U588" s="501"/>
      <c r="V588" s="501"/>
      <c r="W588" s="501"/>
      <c r="X588" s="501"/>
      <c r="Y588" s="504"/>
      <c r="Z588" s="503"/>
      <c r="AA588" s="500">
        <f>SUMIFS('Transport-DB'!S:S,'Transport-DB'!C:C,"="&amp;'Work DB'!C588,'Transport-DB'!F:F,"="&amp;'Work DB'!$AA$4)</f>
        <v>0</v>
      </c>
      <c r="AB588" s="501">
        <f>SUMIFS('Transport-DB'!S:S,'Transport-DB'!C:C,"="&amp;'Work DB'!C588,'Transport-DB'!F:F,"="&amp;'Work DB'!$AB$4)</f>
        <v>0</v>
      </c>
      <c r="AC588" s="501">
        <f>SUMIFS('Transport-DB'!S:S,'Transport-DB'!C:C,"="&amp;'Work DB'!C588,'Transport-DB'!F:F,"="&amp;'Work DB'!$AC$4)</f>
        <v>0</v>
      </c>
      <c r="AD588" s="502">
        <f>SUMIFS('Transport-DB'!S:S,'Transport-DB'!C:C,"="&amp;'Work DB'!C588,'Transport-DB'!F:F,"="&amp;'Work DB'!$AD$4)</f>
        <v>0</v>
      </c>
      <c r="AE588" s="502">
        <f>SUMIFS('Transport-DB'!S:S,'Transport-DB'!C:C,"="&amp;'Work DB'!C588,'Transport-DB'!F:F,"="&amp;'Work DB'!$AE$4)</f>
        <v>0</v>
      </c>
      <c r="AF588" s="502">
        <f>SUMIFS('Transport-DB'!S:S,'Transport-DB'!C:C,"="&amp;'Work DB'!C588,'Transport-DB'!F:F,"="&amp;'Work DB'!$AF$4)</f>
        <v>0</v>
      </c>
      <c r="AG588" s="504"/>
      <c r="AH588" s="500">
        <f>SUMIFS('Transport-DB'!T:T,'Transport-DB'!C:C,"="&amp;'Work DB'!C588)</f>
        <v>0</v>
      </c>
      <c r="AI588" s="505"/>
      <c r="AJ588" s="501"/>
      <c r="AK588" s="30">
        <f>SUMIFS(Civil_DB[بتن],Civil_DB[تاریخ],"="&amp;'Work DB'!C588)</f>
        <v>0</v>
      </c>
      <c r="AL588" s="500"/>
      <c r="AM588" s="501"/>
      <c r="AN588" s="502"/>
      <c r="AO588" s="500"/>
      <c r="AP588" s="501"/>
      <c r="AQ588" s="501"/>
      <c r="AR588" s="504"/>
      <c r="AS588" s="500"/>
      <c r="AT588" s="501"/>
      <c r="AU588" s="504"/>
      <c r="AV588" s="505"/>
      <c r="AW588" s="501"/>
      <c r="AX588" s="501"/>
      <c r="AY588" s="501"/>
      <c r="AZ588" s="501"/>
      <c r="BA588" s="501"/>
      <c r="BB588" s="501"/>
      <c r="BC588" s="504"/>
      <c r="BD588" s="503"/>
      <c r="BE588" s="503"/>
      <c r="BF588" s="503"/>
      <c r="BG588" s="503"/>
      <c r="BH588" s="505"/>
      <c r="BI588" s="506" t="s">
        <v>52</v>
      </c>
    </row>
    <row r="589" spans="2:62" s="15" customFormat="1" ht="21" x14ac:dyDescent="0.25">
      <c r="B589" s="47"/>
      <c r="C589" s="20">
        <f t="shared" si="77"/>
        <v>45954</v>
      </c>
      <c r="D589" s="190">
        <f>SUMIFS('Transport-DB'!R:R,'Transport-DB'!C:C,"="&amp;'Work DB'!C589,'Transport-DB'!F:F,"="&amp;'Work DB'!$D$4)</f>
        <v>0</v>
      </c>
      <c r="E589" s="191">
        <f>SUMIFS('Transport-DB'!R:R,'Transport-DB'!C:C,"="&amp;'Work DB'!C589,'Transport-DB'!F:F,"="&amp;'Work DB'!$E$4)</f>
        <v>0</v>
      </c>
      <c r="F589" s="191">
        <f>SUMIFS('Transport-DB'!R:R,'Transport-DB'!C:C,"="&amp;'Work DB'!C589,'Transport-DB'!F:F,"="&amp;'Work DB'!$F$4)</f>
        <v>0</v>
      </c>
      <c r="G589" s="191">
        <f>SUMIFS('Transport-DB'!R:R,'Transport-DB'!C:C,"="&amp;'Work DB'!C589,'Transport-DB'!F:F,"="&amp;'Work DB'!$G$4)</f>
        <v>0</v>
      </c>
      <c r="H589" s="188">
        <f>SUMIFS('Transport-DB'!R:R,'Transport-DB'!C:C,"="&amp;'Work DB'!C589,'Transport-DB'!F:F,"="&amp;'Work DB'!$H$4)</f>
        <v>0</v>
      </c>
      <c r="I589" s="191">
        <f>SUMIFS('Transport-DB'!R:R,'Transport-DB'!C:C,"="&amp;'Work DB'!C589,'Transport-DB'!F:F,"="&amp;'Work DB'!$I$4)</f>
        <v>0</v>
      </c>
      <c r="J589" s="483">
        <f>SUMIFS('Transport-DB'!R:R,'Transport-DB'!C:C,"="&amp;'Work DB'!C589,'Transport-DB'!F:F,"="&amp;'Work DB'!$J$4)</f>
        <v>0</v>
      </c>
      <c r="K589" s="190">
        <f>SUMIFS('Transport-DB'!Q:Q,'Transport-DB'!C:C,"="&amp;'Work DB'!C589,'Transport-DB'!F:F,"="&amp;'Work DB'!$K$4)</f>
        <v>0</v>
      </c>
      <c r="L589" s="191">
        <f>SUMIFS('Transport-DB'!Q:Q,'Transport-DB'!C:C,"="&amp;'Work DB'!C589,'Transport-DB'!F:F,"="&amp;'Work DB'!$L$4)</f>
        <v>0</v>
      </c>
      <c r="M589" s="191">
        <f>SUMIFS('Transport-DB'!Q:Q,'Transport-DB'!C:C,"="&amp;'Work DB'!C589,'Transport-DB'!F:F,"="&amp;'Work DB'!$M$4)</f>
        <v>0</v>
      </c>
      <c r="N589" s="191">
        <f>SUMIFS('Transport-DB'!Q:Q,'Transport-DB'!C:C,"="&amp;'Work DB'!C589,'Transport-DB'!F:F,"="&amp;'Work DB'!$N$4)</f>
        <v>0</v>
      </c>
      <c r="O589" s="191">
        <f>SUMIFS('Transport-DB'!Q:Q,'Transport-DB'!C:C,"="&amp;'Work DB'!C589,'Transport-DB'!F:F,"="&amp;'Work DB'!$O$4)</f>
        <v>0</v>
      </c>
      <c r="P589" s="191">
        <f>SUMIFS('Transport-DB'!Q:Q,'Transport-DB'!C:C,"="&amp;'Work DB'!C589,'Transport-DB'!F:F,"="&amp;'Work DB'!$P$4)</f>
        <v>0</v>
      </c>
      <c r="Q589" s="188">
        <f>SUMIFS('Transport-DB'!Q:Q,'Transport-DB'!C:C,"="&amp;'Work DB'!C589,'Transport-DB'!F:F,"="&amp;'Work DB'!$Q$4)</f>
        <v>0</v>
      </c>
      <c r="R589" s="189">
        <f>SUMIFS('Transport-DB'!Q:Q,'Transport-DB'!C:C,"="&amp;'Work DB'!C589,'Transport-DB'!F:F,"="&amp;'Work DB'!$R$4)</f>
        <v>0</v>
      </c>
      <c r="S589" s="190">
        <f t="shared" si="76"/>
        <v>0</v>
      </c>
      <c r="T589" s="191">
        <f t="shared" si="75"/>
        <v>0</v>
      </c>
      <c r="U589" s="191"/>
      <c r="V589" s="191"/>
      <c r="W589" s="191"/>
      <c r="X589" s="191"/>
      <c r="Y589" s="189"/>
      <c r="Z589" s="283"/>
      <c r="AA589" s="190">
        <f>SUMIFS('Transport-DB'!S:S,'Transport-DB'!C:C,"="&amp;'Work DB'!C589,'Transport-DB'!F:F,"="&amp;'Work DB'!$AA$4)</f>
        <v>0</v>
      </c>
      <c r="AB589" s="191">
        <f>SUMIFS('Transport-DB'!S:S,'Transport-DB'!C:C,"="&amp;'Work DB'!C589,'Transport-DB'!F:F,"="&amp;'Work DB'!$AB$4)</f>
        <v>0</v>
      </c>
      <c r="AC589" s="191">
        <f>SUMIFS('Transport-DB'!S:S,'Transport-DB'!C:C,"="&amp;'Work DB'!C589,'Transport-DB'!F:F,"="&amp;'Work DB'!$AC$4)</f>
        <v>0</v>
      </c>
      <c r="AD589" s="188">
        <f>SUMIFS('Transport-DB'!S:S,'Transport-DB'!C:C,"="&amp;'Work DB'!C589,'Transport-DB'!F:F,"="&amp;'Work DB'!$AD$4)</f>
        <v>0</v>
      </c>
      <c r="AE589" s="188">
        <f>SUMIFS('Transport-DB'!S:S,'Transport-DB'!C:C,"="&amp;'Work DB'!C589,'Transport-DB'!F:F,"="&amp;'Work DB'!$AE$4)</f>
        <v>0</v>
      </c>
      <c r="AF589" s="188">
        <f>SUMIFS('Transport-DB'!S:S,'Transport-DB'!C:C,"="&amp;'Work DB'!C589,'Transport-DB'!F:F,"="&amp;'Work DB'!$AF$4)</f>
        <v>0</v>
      </c>
      <c r="AG589" s="189"/>
      <c r="AH589" s="230">
        <f>SUMIFS('Transport-DB'!T:T,'Transport-DB'!C:C,"="&amp;'Work DB'!C589)</f>
        <v>0</v>
      </c>
      <c r="AI589" s="32"/>
      <c r="AJ589" s="29"/>
      <c r="AK589" s="30">
        <f>SUMIFS(Civil_DB[بتن],Civil_DB[تاریخ],"="&amp;'Work DB'!C589)</f>
        <v>0</v>
      </c>
      <c r="AL589" s="28"/>
      <c r="AM589" s="29"/>
      <c r="AN589" s="31"/>
      <c r="AO589" s="28"/>
      <c r="AP589" s="29"/>
      <c r="AQ589" s="29"/>
      <c r="AR589" s="30"/>
      <c r="AS589" s="28"/>
      <c r="AT589" s="29"/>
      <c r="AU589" s="30"/>
      <c r="AV589" s="206"/>
      <c r="AW589" s="29"/>
      <c r="AX589" s="29"/>
      <c r="AY589" s="29"/>
      <c r="AZ589" s="29"/>
      <c r="BA589" s="29"/>
      <c r="BB589" s="29"/>
      <c r="BC589" s="30"/>
      <c r="BD589" s="283"/>
      <c r="BE589" s="283"/>
      <c r="BF589" s="283"/>
      <c r="BG589" s="283"/>
      <c r="BH589" s="32"/>
      <c r="BI589" s="56"/>
      <c r="BJ589" s="509"/>
    </row>
    <row r="590" spans="2:62" s="15" customFormat="1" ht="21" x14ac:dyDescent="0.25">
      <c r="B590" s="47"/>
      <c r="C590" s="20">
        <f t="shared" si="77"/>
        <v>45955</v>
      </c>
      <c r="D590" s="190">
        <f>SUMIFS('Transport-DB'!R:R,'Transport-DB'!C:C,"="&amp;'Work DB'!C590,'Transport-DB'!F:F,"="&amp;'Work DB'!$D$4)</f>
        <v>0</v>
      </c>
      <c r="E590" s="191">
        <f>SUMIFS('Transport-DB'!R:R,'Transport-DB'!C:C,"="&amp;'Work DB'!C590,'Transport-DB'!F:F,"="&amp;'Work DB'!$E$4)</f>
        <v>0</v>
      </c>
      <c r="F590" s="191">
        <f>SUMIFS('Transport-DB'!R:R,'Transport-DB'!C:C,"="&amp;'Work DB'!C590,'Transport-DB'!F:F,"="&amp;'Work DB'!$F$4)</f>
        <v>0</v>
      </c>
      <c r="G590" s="191">
        <f>SUMIFS('Transport-DB'!R:R,'Transport-DB'!C:C,"="&amp;'Work DB'!C590,'Transport-DB'!F:F,"="&amp;'Work DB'!$G$4)</f>
        <v>0</v>
      </c>
      <c r="H590" s="188">
        <f>SUMIFS('Transport-DB'!R:R,'Transport-DB'!C:C,"="&amp;'Work DB'!C590,'Transport-DB'!F:F,"="&amp;'Work DB'!$H$4)</f>
        <v>0</v>
      </c>
      <c r="I590" s="191">
        <f>SUMIFS('Transport-DB'!R:R,'Transport-DB'!C:C,"="&amp;'Work DB'!C590,'Transport-DB'!F:F,"="&amp;'Work DB'!$I$4)</f>
        <v>0</v>
      </c>
      <c r="J590" s="483">
        <f>SUMIFS('Transport-DB'!R:R,'Transport-DB'!C:C,"="&amp;'Work DB'!C590,'Transport-DB'!F:F,"="&amp;'Work DB'!$J$4)</f>
        <v>0</v>
      </c>
      <c r="K590" s="190">
        <f>SUMIFS('Transport-DB'!Q:Q,'Transport-DB'!C:C,"="&amp;'Work DB'!C590,'Transport-DB'!F:F,"="&amp;'Work DB'!$K$4)</f>
        <v>0</v>
      </c>
      <c r="L590" s="191">
        <f>SUMIFS('Transport-DB'!Q:Q,'Transport-DB'!C:C,"="&amp;'Work DB'!C590,'Transport-DB'!F:F,"="&amp;'Work DB'!$L$4)</f>
        <v>0</v>
      </c>
      <c r="M590" s="191">
        <f>SUMIFS('Transport-DB'!Q:Q,'Transport-DB'!C:C,"="&amp;'Work DB'!C590,'Transport-DB'!F:F,"="&amp;'Work DB'!$M$4)</f>
        <v>0</v>
      </c>
      <c r="N590" s="191">
        <f>SUMIFS('Transport-DB'!Q:Q,'Transport-DB'!C:C,"="&amp;'Work DB'!C590,'Transport-DB'!F:F,"="&amp;'Work DB'!$N$4)</f>
        <v>0</v>
      </c>
      <c r="O590" s="191">
        <f>SUMIFS('Transport-DB'!Q:Q,'Transport-DB'!C:C,"="&amp;'Work DB'!C590,'Transport-DB'!F:F,"="&amp;'Work DB'!$O$4)</f>
        <v>0</v>
      </c>
      <c r="P590" s="191">
        <f>SUMIFS('Transport-DB'!Q:Q,'Transport-DB'!C:C,"="&amp;'Work DB'!C590,'Transport-DB'!F:F,"="&amp;'Work DB'!$P$4)</f>
        <v>0</v>
      </c>
      <c r="Q590" s="188">
        <f>SUMIFS('Transport-DB'!Q:Q,'Transport-DB'!C:C,"="&amp;'Work DB'!C590,'Transport-DB'!F:F,"="&amp;'Work DB'!$Q$4)</f>
        <v>0</v>
      </c>
      <c r="R590" s="189">
        <f>SUMIFS('Transport-DB'!Q:Q,'Transport-DB'!C:C,"="&amp;'Work DB'!C590,'Transport-DB'!F:F,"="&amp;'Work DB'!$R$4)</f>
        <v>0</v>
      </c>
      <c r="S590" s="190">
        <f t="shared" si="76"/>
        <v>0</v>
      </c>
      <c r="T590" s="191">
        <f t="shared" si="75"/>
        <v>0</v>
      </c>
      <c r="U590" s="191"/>
      <c r="V590" s="191"/>
      <c r="W590" s="191"/>
      <c r="X590" s="191"/>
      <c r="Y590" s="189"/>
      <c r="Z590" s="283"/>
      <c r="AA590" s="190">
        <f>SUMIFS('Transport-DB'!S:S,'Transport-DB'!C:C,"="&amp;'Work DB'!C590,'Transport-DB'!F:F,"="&amp;'Work DB'!$AA$4)</f>
        <v>0</v>
      </c>
      <c r="AB590" s="191">
        <f>SUMIFS('Transport-DB'!S:S,'Transport-DB'!C:C,"="&amp;'Work DB'!C590,'Transport-DB'!F:F,"="&amp;'Work DB'!$AB$4)</f>
        <v>0</v>
      </c>
      <c r="AC590" s="191">
        <f>SUMIFS('Transport-DB'!S:S,'Transport-DB'!C:C,"="&amp;'Work DB'!C590,'Transport-DB'!F:F,"="&amp;'Work DB'!$AC$4)</f>
        <v>0</v>
      </c>
      <c r="AD590" s="188">
        <f>SUMIFS('Transport-DB'!S:S,'Transport-DB'!C:C,"="&amp;'Work DB'!C590,'Transport-DB'!F:F,"="&amp;'Work DB'!$AD$4)</f>
        <v>0</v>
      </c>
      <c r="AE590" s="188">
        <f>SUMIFS('Transport-DB'!S:S,'Transport-DB'!C:C,"="&amp;'Work DB'!C590,'Transport-DB'!F:F,"="&amp;'Work DB'!$AE$4)</f>
        <v>0</v>
      </c>
      <c r="AF590" s="188">
        <f>SUMIFS('Transport-DB'!S:S,'Transport-DB'!C:C,"="&amp;'Work DB'!C590,'Transport-DB'!F:F,"="&amp;'Work DB'!$AF$4)</f>
        <v>0</v>
      </c>
      <c r="AG590" s="189"/>
      <c r="AH590" s="230">
        <f>SUMIFS('Transport-DB'!T:T,'Transport-DB'!C:C,"="&amp;'Work DB'!C590)</f>
        <v>0</v>
      </c>
      <c r="AI590" s="32"/>
      <c r="AJ590" s="29"/>
      <c r="AK590" s="30">
        <f>SUMIFS(Civil_DB[بتن],Civil_DB[تاریخ],"="&amp;'Work DB'!C590)</f>
        <v>0</v>
      </c>
      <c r="AL590" s="28"/>
      <c r="AM590" s="29"/>
      <c r="AN590" s="31"/>
      <c r="AO590" s="28"/>
      <c r="AP590" s="29"/>
      <c r="AQ590" s="29"/>
      <c r="AR590" s="30"/>
      <c r="AS590" s="28"/>
      <c r="AT590" s="29"/>
      <c r="AU590" s="30"/>
      <c r="AV590" s="206"/>
      <c r="AW590" s="29"/>
      <c r="AX590" s="29"/>
      <c r="AY590" s="29"/>
      <c r="AZ590" s="29"/>
      <c r="BA590" s="29"/>
      <c r="BB590" s="29"/>
      <c r="BC590" s="30"/>
      <c r="BD590" s="283"/>
      <c r="BE590" s="283"/>
      <c r="BF590" s="283"/>
      <c r="BG590" s="283"/>
      <c r="BH590" s="32"/>
      <c r="BI590" s="56"/>
      <c r="BJ590" s="509"/>
    </row>
    <row r="591" spans="2:62" s="15" customFormat="1" ht="21" x14ac:dyDescent="0.25">
      <c r="B591" s="47"/>
      <c r="C591" s="20">
        <f t="shared" si="77"/>
        <v>45956</v>
      </c>
      <c r="D591" s="190">
        <f>SUMIFS('Transport-DB'!R:R,'Transport-DB'!C:C,"="&amp;'Work DB'!C591,'Transport-DB'!F:F,"="&amp;'Work DB'!$D$4)</f>
        <v>0</v>
      </c>
      <c r="E591" s="191">
        <f>SUMIFS('Transport-DB'!R:R,'Transport-DB'!C:C,"="&amp;'Work DB'!C591,'Transport-DB'!F:F,"="&amp;'Work DB'!$E$4)</f>
        <v>0</v>
      </c>
      <c r="F591" s="191">
        <f>SUMIFS('Transport-DB'!R:R,'Transport-DB'!C:C,"="&amp;'Work DB'!C591,'Transport-DB'!F:F,"="&amp;'Work DB'!$F$4)</f>
        <v>0</v>
      </c>
      <c r="G591" s="191">
        <f>SUMIFS('Transport-DB'!R:R,'Transport-DB'!C:C,"="&amp;'Work DB'!C591,'Transport-DB'!F:F,"="&amp;'Work DB'!$G$4)</f>
        <v>0</v>
      </c>
      <c r="H591" s="188">
        <f>SUMIFS('Transport-DB'!R:R,'Transport-DB'!C:C,"="&amp;'Work DB'!C591,'Transport-DB'!F:F,"="&amp;'Work DB'!$H$4)</f>
        <v>0</v>
      </c>
      <c r="I591" s="191">
        <f>SUMIFS('Transport-DB'!R:R,'Transport-DB'!C:C,"="&amp;'Work DB'!C591,'Transport-DB'!F:F,"="&amp;'Work DB'!$I$4)</f>
        <v>0</v>
      </c>
      <c r="J591" s="483">
        <f>SUMIFS('Transport-DB'!R:R,'Transport-DB'!C:C,"="&amp;'Work DB'!C591,'Transport-DB'!F:F,"="&amp;'Work DB'!$J$4)</f>
        <v>0</v>
      </c>
      <c r="K591" s="190">
        <f>SUMIFS('Transport-DB'!Q:Q,'Transport-DB'!C:C,"="&amp;'Work DB'!C591,'Transport-DB'!F:F,"="&amp;'Work DB'!$K$4)</f>
        <v>0</v>
      </c>
      <c r="L591" s="191">
        <f>SUMIFS('Transport-DB'!Q:Q,'Transport-DB'!C:C,"="&amp;'Work DB'!C591,'Transport-DB'!F:F,"="&amp;'Work DB'!$L$4)</f>
        <v>0</v>
      </c>
      <c r="M591" s="191">
        <f>SUMIFS('Transport-DB'!Q:Q,'Transport-DB'!C:C,"="&amp;'Work DB'!C591,'Transport-DB'!F:F,"="&amp;'Work DB'!$M$4)</f>
        <v>0</v>
      </c>
      <c r="N591" s="191">
        <f>SUMIFS('Transport-DB'!Q:Q,'Transport-DB'!C:C,"="&amp;'Work DB'!C591,'Transport-DB'!F:F,"="&amp;'Work DB'!$N$4)</f>
        <v>0</v>
      </c>
      <c r="O591" s="191">
        <f>SUMIFS('Transport-DB'!Q:Q,'Transport-DB'!C:C,"="&amp;'Work DB'!C591,'Transport-DB'!F:F,"="&amp;'Work DB'!$O$4)</f>
        <v>0</v>
      </c>
      <c r="P591" s="191">
        <f>SUMIFS('Transport-DB'!Q:Q,'Transport-DB'!C:C,"="&amp;'Work DB'!C591,'Transport-DB'!F:F,"="&amp;'Work DB'!$P$4)</f>
        <v>0</v>
      </c>
      <c r="Q591" s="188">
        <f>SUMIFS('Transport-DB'!Q:Q,'Transport-DB'!C:C,"="&amp;'Work DB'!C591,'Transport-DB'!F:F,"="&amp;'Work DB'!$Q$4)</f>
        <v>0</v>
      </c>
      <c r="R591" s="189">
        <f>SUMIFS('Transport-DB'!Q:Q,'Transport-DB'!C:C,"="&amp;'Work DB'!C591,'Transport-DB'!F:F,"="&amp;'Work DB'!$R$4)</f>
        <v>0</v>
      </c>
      <c r="S591" s="190">
        <f t="shared" si="76"/>
        <v>0</v>
      </c>
      <c r="T591" s="191">
        <f t="shared" si="75"/>
        <v>0</v>
      </c>
      <c r="U591" s="191"/>
      <c r="V591" s="191"/>
      <c r="W591" s="191"/>
      <c r="X591" s="191"/>
      <c r="Y591" s="189"/>
      <c r="Z591" s="283"/>
      <c r="AA591" s="190">
        <f>SUMIFS('Transport-DB'!S:S,'Transport-DB'!C:C,"="&amp;'Work DB'!C591,'Transport-DB'!F:F,"="&amp;'Work DB'!$AA$4)</f>
        <v>0</v>
      </c>
      <c r="AB591" s="191">
        <f>SUMIFS('Transport-DB'!S:S,'Transport-DB'!C:C,"="&amp;'Work DB'!C591,'Transport-DB'!F:F,"="&amp;'Work DB'!$AB$4)</f>
        <v>0</v>
      </c>
      <c r="AC591" s="191">
        <f>SUMIFS('Transport-DB'!S:S,'Transport-DB'!C:C,"="&amp;'Work DB'!C591,'Transport-DB'!F:F,"="&amp;'Work DB'!$AC$4)</f>
        <v>0</v>
      </c>
      <c r="AD591" s="188">
        <f>SUMIFS('Transport-DB'!S:S,'Transport-DB'!C:C,"="&amp;'Work DB'!C591,'Transport-DB'!F:F,"="&amp;'Work DB'!$AD$4)</f>
        <v>0</v>
      </c>
      <c r="AE591" s="188">
        <f>SUMIFS('Transport-DB'!S:S,'Transport-DB'!C:C,"="&amp;'Work DB'!C591,'Transport-DB'!F:F,"="&amp;'Work DB'!$AE$4)</f>
        <v>0</v>
      </c>
      <c r="AF591" s="188">
        <f>SUMIFS('Transport-DB'!S:S,'Transport-DB'!C:C,"="&amp;'Work DB'!C591,'Transport-DB'!F:F,"="&amp;'Work DB'!$AF$4)</f>
        <v>0</v>
      </c>
      <c r="AG591" s="189"/>
      <c r="AH591" s="230">
        <f>SUMIFS('Transport-DB'!T:T,'Transport-DB'!C:C,"="&amp;'Work DB'!C591)</f>
        <v>0</v>
      </c>
      <c r="AI591" s="32"/>
      <c r="AJ591" s="29"/>
      <c r="AK591" s="30">
        <f>SUMIFS(Civil_DB[بتن],Civil_DB[تاریخ],"="&amp;'Work DB'!C591)</f>
        <v>0</v>
      </c>
      <c r="AL591" s="28"/>
      <c r="AM591" s="29"/>
      <c r="AN591" s="31"/>
      <c r="AO591" s="28"/>
      <c r="AP591" s="29"/>
      <c r="AQ591" s="29"/>
      <c r="AR591" s="30"/>
      <c r="AS591" s="28"/>
      <c r="AT591" s="29"/>
      <c r="AU591" s="30"/>
      <c r="AV591" s="206"/>
      <c r="AW591" s="29"/>
      <c r="AX591" s="29"/>
      <c r="AY591" s="29"/>
      <c r="AZ591" s="29"/>
      <c r="BA591" s="29"/>
      <c r="BB591" s="29"/>
      <c r="BC591" s="30"/>
      <c r="BD591" s="283"/>
      <c r="BE591" s="283"/>
      <c r="BF591" s="283"/>
      <c r="BG591" s="283"/>
      <c r="BH591" s="32"/>
      <c r="BI591" s="56"/>
      <c r="BJ591" s="509"/>
    </row>
    <row r="592" spans="2:62" s="15" customFormat="1" ht="21" x14ac:dyDescent="0.25">
      <c r="B592" s="47"/>
      <c r="C592" s="20">
        <f t="shared" si="77"/>
        <v>45957</v>
      </c>
      <c r="D592" s="190">
        <f>SUMIFS('Transport-DB'!R:R,'Transport-DB'!C:C,"="&amp;'Work DB'!C592,'Transport-DB'!F:F,"="&amp;'Work DB'!$D$4)</f>
        <v>0</v>
      </c>
      <c r="E592" s="191">
        <f>SUMIFS('Transport-DB'!R:R,'Transport-DB'!C:C,"="&amp;'Work DB'!C592,'Transport-DB'!F:F,"="&amp;'Work DB'!$E$4)</f>
        <v>0</v>
      </c>
      <c r="F592" s="191">
        <f>SUMIFS('Transport-DB'!R:R,'Transport-DB'!C:C,"="&amp;'Work DB'!C592,'Transport-DB'!F:F,"="&amp;'Work DB'!$F$4)</f>
        <v>0</v>
      </c>
      <c r="G592" s="191">
        <f>SUMIFS('Transport-DB'!R:R,'Transport-DB'!C:C,"="&amp;'Work DB'!C592,'Transport-DB'!F:F,"="&amp;'Work DB'!$G$4)</f>
        <v>0</v>
      </c>
      <c r="H592" s="188">
        <f>SUMIFS('Transport-DB'!R:R,'Transport-DB'!C:C,"="&amp;'Work DB'!C592,'Transport-DB'!F:F,"="&amp;'Work DB'!$H$4)</f>
        <v>0</v>
      </c>
      <c r="I592" s="191">
        <f>SUMIFS('Transport-DB'!R:R,'Transport-DB'!C:C,"="&amp;'Work DB'!C592,'Transport-DB'!F:F,"="&amp;'Work DB'!$I$4)</f>
        <v>0</v>
      </c>
      <c r="J592" s="483">
        <f>SUMIFS('Transport-DB'!R:R,'Transport-DB'!C:C,"="&amp;'Work DB'!C592,'Transport-DB'!F:F,"="&amp;'Work DB'!$J$4)</f>
        <v>0</v>
      </c>
      <c r="K592" s="190">
        <f>SUMIFS('Transport-DB'!Q:Q,'Transport-DB'!C:C,"="&amp;'Work DB'!C592,'Transport-DB'!F:F,"="&amp;'Work DB'!$K$4)</f>
        <v>0</v>
      </c>
      <c r="L592" s="191">
        <f>SUMIFS('Transport-DB'!Q:Q,'Transport-DB'!C:C,"="&amp;'Work DB'!C592,'Transport-DB'!F:F,"="&amp;'Work DB'!$L$4)</f>
        <v>0</v>
      </c>
      <c r="M592" s="191">
        <f>SUMIFS('Transport-DB'!Q:Q,'Transport-DB'!C:C,"="&amp;'Work DB'!C592,'Transport-DB'!F:F,"="&amp;'Work DB'!$M$4)</f>
        <v>0</v>
      </c>
      <c r="N592" s="191">
        <f>SUMIFS('Transport-DB'!Q:Q,'Transport-DB'!C:C,"="&amp;'Work DB'!C592,'Transport-DB'!F:F,"="&amp;'Work DB'!$N$4)</f>
        <v>0</v>
      </c>
      <c r="O592" s="191">
        <f>SUMIFS('Transport-DB'!Q:Q,'Transport-DB'!C:C,"="&amp;'Work DB'!C592,'Transport-DB'!F:F,"="&amp;'Work DB'!$O$4)</f>
        <v>0</v>
      </c>
      <c r="P592" s="191">
        <f>SUMIFS('Transport-DB'!Q:Q,'Transport-DB'!C:C,"="&amp;'Work DB'!C592,'Transport-DB'!F:F,"="&amp;'Work DB'!$P$4)</f>
        <v>0</v>
      </c>
      <c r="Q592" s="188">
        <f>SUMIFS('Transport-DB'!Q:Q,'Transport-DB'!C:C,"="&amp;'Work DB'!C592,'Transport-DB'!F:F,"="&amp;'Work DB'!$Q$4)</f>
        <v>0</v>
      </c>
      <c r="R592" s="189">
        <f>SUMIFS('Transport-DB'!Q:Q,'Transport-DB'!C:C,"="&amp;'Work DB'!C592,'Transport-DB'!F:F,"="&amp;'Work DB'!$R$4)</f>
        <v>0</v>
      </c>
      <c r="S592" s="190">
        <f t="shared" si="76"/>
        <v>0</v>
      </c>
      <c r="T592" s="191">
        <f t="shared" si="75"/>
        <v>0</v>
      </c>
      <c r="U592" s="191"/>
      <c r="V592" s="191"/>
      <c r="W592" s="191"/>
      <c r="X592" s="191"/>
      <c r="Y592" s="189"/>
      <c r="Z592" s="283"/>
      <c r="AA592" s="190">
        <f>SUMIFS('Transport-DB'!S:S,'Transport-DB'!C:C,"="&amp;'Work DB'!C592,'Transport-DB'!F:F,"="&amp;'Work DB'!$AA$4)</f>
        <v>0</v>
      </c>
      <c r="AB592" s="191">
        <f>SUMIFS('Transport-DB'!S:S,'Transport-DB'!C:C,"="&amp;'Work DB'!C592,'Transport-DB'!F:F,"="&amp;'Work DB'!$AB$4)</f>
        <v>0</v>
      </c>
      <c r="AC592" s="191">
        <f>SUMIFS('Transport-DB'!S:S,'Transport-DB'!C:C,"="&amp;'Work DB'!C592,'Transport-DB'!F:F,"="&amp;'Work DB'!$AC$4)</f>
        <v>0</v>
      </c>
      <c r="AD592" s="188">
        <f>SUMIFS('Transport-DB'!S:S,'Transport-DB'!C:C,"="&amp;'Work DB'!C592,'Transport-DB'!F:F,"="&amp;'Work DB'!$AD$4)</f>
        <v>0</v>
      </c>
      <c r="AE592" s="188">
        <f>SUMIFS('Transport-DB'!S:S,'Transport-DB'!C:C,"="&amp;'Work DB'!C592,'Transport-DB'!F:F,"="&amp;'Work DB'!$AE$4)</f>
        <v>0</v>
      </c>
      <c r="AF592" s="188">
        <f>SUMIFS('Transport-DB'!S:S,'Transport-DB'!C:C,"="&amp;'Work DB'!C592,'Transport-DB'!F:F,"="&amp;'Work DB'!$AF$4)</f>
        <v>0</v>
      </c>
      <c r="AG592" s="189"/>
      <c r="AH592" s="230">
        <f>SUMIFS('Transport-DB'!T:T,'Transport-DB'!C:C,"="&amp;'Work DB'!C592)</f>
        <v>0</v>
      </c>
      <c r="AI592" s="32"/>
      <c r="AJ592" s="29"/>
      <c r="AK592" s="30">
        <f>SUMIFS(Civil_DB[بتن],Civil_DB[تاریخ],"="&amp;'Work DB'!C592)</f>
        <v>0</v>
      </c>
      <c r="AL592" s="28"/>
      <c r="AM592" s="29"/>
      <c r="AN592" s="31"/>
      <c r="AO592" s="28"/>
      <c r="AP592" s="29"/>
      <c r="AQ592" s="29"/>
      <c r="AR592" s="30"/>
      <c r="AS592" s="28"/>
      <c r="AT592" s="29"/>
      <c r="AU592" s="30"/>
      <c r="AV592" s="206"/>
      <c r="AW592" s="29"/>
      <c r="AX592" s="29"/>
      <c r="AY592" s="29"/>
      <c r="AZ592" s="29"/>
      <c r="BA592" s="29"/>
      <c r="BB592" s="29"/>
      <c r="BC592" s="30"/>
      <c r="BD592" s="283"/>
      <c r="BE592" s="283"/>
      <c r="BF592" s="283"/>
      <c r="BG592" s="283"/>
      <c r="BH592" s="32"/>
      <c r="BI592" s="56"/>
      <c r="BJ592" s="509"/>
    </row>
    <row r="593" spans="2:62" s="15" customFormat="1" ht="21" x14ac:dyDescent="0.25">
      <c r="B593" s="47"/>
      <c r="C593" s="20">
        <f t="shared" si="77"/>
        <v>45958</v>
      </c>
      <c r="D593" s="190">
        <f>SUMIFS('Transport-DB'!R:R,'Transport-DB'!C:C,"="&amp;'Work DB'!C593,'Transport-DB'!F:F,"="&amp;'Work DB'!$D$4)</f>
        <v>0</v>
      </c>
      <c r="E593" s="191">
        <f>SUMIFS('Transport-DB'!R:R,'Transport-DB'!C:C,"="&amp;'Work DB'!C593,'Transport-DB'!F:F,"="&amp;'Work DB'!$E$4)</f>
        <v>0</v>
      </c>
      <c r="F593" s="191">
        <f>SUMIFS('Transport-DB'!R:R,'Transport-DB'!C:C,"="&amp;'Work DB'!C593,'Transport-DB'!F:F,"="&amp;'Work DB'!$F$4)</f>
        <v>0</v>
      </c>
      <c r="G593" s="191">
        <f>SUMIFS('Transport-DB'!R:R,'Transport-DB'!C:C,"="&amp;'Work DB'!C593,'Transport-DB'!F:F,"="&amp;'Work DB'!$G$4)</f>
        <v>0</v>
      </c>
      <c r="H593" s="188">
        <f>SUMIFS('Transport-DB'!R:R,'Transport-DB'!C:C,"="&amp;'Work DB'!C593,'Transport-DB'!F:F,"="&amp;'Work DB'!$H$4)</f>
        <v>0</v>
      </c>
      <c r="I593" s="191">
        <f>SUMIFS('Transport-DB'!R:R,'Transport-DB'!C:C,"="&amp;'Work DB'!C593,'Transport-DB'!F:F,"="&amp;'Work DB'!$I$4)</f>
        <v>0</v>
      </c>
      <c r="J593" s="483">
        <f>SUMIFS('Transport-DB'!R:R,'Transport-DB'!C:C,"="&amp;'Work DB'!C593,'Transport-DB'!F:F,"="&amp;'Work DB'!$J$4)</f>
        <v>0</v>
      </c>
      <c r="K593" s="190">
        <f>SUMIFS('Transport-DB'!Q:Q,'Transport-DB'!C:C,"="&amp;'Work DB'!C593,'Transport-DB'!F:F,"="&amp;'Work DB'!$K$4)</f>
        <v>0</v>
      </c>
      <c r="L593" s="191">
        <f>SUMIFS('Transport-DB'!Q:Q,'Transport-DB'!C:C,"="&amp;'Work DB'!C593,'Transport-DB'!F:F,"="&amp;'Work DB'!$L$4)</f>
        <v>0</v>
      </c>
      <c r="M593" s="191">
        <f>SUMIFS('Transport-DB'!Q:Q,'Transport-DB'!C:C,"="&amp;'Work DB'!C593,'Transport-DB'!F:F,"="&amp;'Work DB'!$M$4)</f>
        <v>0</v>
      </c>
      <c r="N593" s="191">
        <f>SUMIFS('Transport-DB'!Q:Q,'Transport-DB'!C:C,"="&amp;'Work DB'!C593,'Transport-DB'!F:F,"="&amp;'Work DB'!$N$4)</f>
        <v>0</v>
      </c>
      <c r="O593" s="191">
        <f>SUMIFS('Transport-DB'!Q:Q,'Transport-DB'!C:C,"="&amp;'Work DB'!C593,'Transport-DB'!F:F,"="&amp;'Work DB'!$O$4)</f>
        <v>0</v>
      </c>
      <c r="P593" s="191">
        <f>SUMIFS('Transport-DB'!Q:Q,'Transport-DB'!C:C,"="&amp;'Work DB'!C593,'Transport-DB'!F:F,"="&amp;'Work DB'!$P$4)</f>
        <v>0</v>
      </c>
      <c r="Q593" s="188">
        <f>SUMIFS('Transport-DB'!Q:Q,'Transport-DB'!C:C,"="&amp;'Work DB'!C593,'Transport-DB'!F:F,"="&amp;'Work DB'!$Q$4)</f>
        <v>0</v>
      </c>
      <c r="R593" s="189">
        <f>SUMIFS('Transport-DB'!Q:Q,'Transport-DB'!C:C,"="&amp;'Work DB'!C593,'Transport-DB'!F:F,"="&amp;'Work DB'!$R$4)</f>
        <v>0</v>
      </c>
      <c r="S593" s="190">
        <f t="shared" si="76"/>
        <v>0</v>
      </c>
      <c r="T593" s="191">
        <f t="shared" si="75"/>
        <v>0</v>
      </c>
      <c r="U593" s="191"/>
      <c r="V593" s="191"/>
      <c r="W593" s="191"/>
      <c r="X593" s="191"/>
      <c r="Y593" s="189"/>
      <c r="Z593" s="283"/>
      <c r="AA593" s="190">
        <f>SUMIFS('Transport-DB'!S:S,'Transport-DB'!C:C,"="&amp;'Work DB'!C593,'Transport-DB'!F:F,"="&amp;'Work DB'!$AA$4)</f>
        <v>0</v>
      </c>
      <c r="AB593" s="191">
        <f>SUMIFS('Transport-DB'!S:S,'Transport-DB'!C:C,"="&amp;'Work DB'!C593,'Transport-DB'!F:F,"="&amp;'Work DB'!$AB$4)</f>
        <v>0</v>
      </c>
      <c r="AC593" s="191">
        <f>SUMIFS('Transport-DB'!S:S,'Transport-DB'!C:C,"="&amp;'Work DB'!C593,'Transport-DB'!F:F,"="&amp;'Work DB'!$AC$4)</f>
        <v>0</v>
      </c>
      <c r="AD593" s="188">
        <f>SUMIFS('Transport-DB'!S:S,'Transport-DB'!C:C,"="&amp;'Work DB'!C593,'Transport-DB'!F:F,"="&amp;'Work DB'!$AD$4)</f>
        <v>0</v>
      </c>
      <c r="AE593" s="188">
        <f>SUMIFS('Transport-DB'!S:S,'Transport-DB'!C:C,"="&amp;'Work DB'!C593,'Transport-DB'!F:F,"="&amp;'Work DB'!$AE$4)</f>
        <v>0</v>
      </c>
      <c r="AF593" s="188">
        <f>SUMIFS('Transport-DB'!S:S,'Transport-DB'!C:C,"="&amp;'Work DB'!C593,'Transport-DB'!F:F,"="&amp;'Work DB'!$AF$4)</f>
        <v>0</v>
      </c>
      <c r="AG593" s="189"/>
      <c r="AH593" s="230">
        <f>SUMIFS('Transport-DB'!T:T,'Transport-DB'!C:C,"="&amp;'Work DB'!C593)</f>
        <v>0</v>
      </c>
      <c r="AI593" s="32"/>
      <c r="AJ593" s="29"/>
      <c r="AK593" s="30">
        <f>SUMIFS(Civil_DB[بتن],Civil_DB[تاریخ],"="&amp;'Work DB'!C593)</f>
        <v>0</v>
      </c>
      <c r="AL593" s="28"/>
      <c r="AM593" s="29"/>
      <c r="AN593" s="31"/>
      <c r="AO593" s="28"/>
      <c r="AP593" s="29"/>
      <c r="AQ593" s="29"/>
      <c r="AR593" s="30"/>
      <c r="AS593" s="28"/>
      <c r="AT593" s="29"/>
      <c r="AU593" s="30"/>
      <c r="AV593" s="206"/>
      <c r="AW593" s="29"/>
      <c r="AX593" s="29"/>
      <c r="AY593" s="29"/>
      <c r="AZ593" s="29"/>
      <c r="BA593" s="29"/>
      <c r="BB593" s="29"/>
      <c r="BC593" s="30"/>
      <c r="BD593" s="283"/>
      <c r="BE593" s="283"/>
      <c r="BF593" s="283"/>
      <c r="BG593" s="283"/>
      <c r="BH593" s="32"/>
      <c r="BI593" s="56"/>
      <c r="BJ593" s="509"/>
    </row>
    <row r="594" spans="2:62" s="15" customFormat="1" ht="21" x14ac:dyDescent="0.25">
      <c r="B594" s="47"/>
      <c r="C594" s="20">
        <f t="shared" si="77"/>
        <v>45959</v>
      </c>
      <c r="D594" s="190">
        <f>SUMIFS('Transport-DB'!R:R,'Transport-DB'!C:C,"="&amp;'Work DB'!C594,'Transport-DB'!F:F,"="&amp;'Work DB'!$D$4)</f>
        <v>0</v>
      </c>
      <c r="E594" s="191">
        <f>SUMIFS('Transport-DB'!R:R,'Transport-DB'!C:C,"="&amp;'Work DB'!C594,'Transport-DB'!F:F,"="&amp;'Work DB'!$E$4)</f>
        <v>0</v>
      </c>
      <c r="F594" s="191">
        <f>SUMIFS('Transport-DB'!R:R,'Transport-DB'!C:C,"="&amp;'Work DB'!C594,'Transport-DB'!F:F,"="&amp;'Work DB'!$F$4)</f>
        <v>0</v>
      </c>
      <c r="G594" s="191">
        <f>SUMIFS('Transport-DB'!R:R,'Transport-DB'!C:C,"="&amp;'Work DB'!C594,'Transport-DB'!F:F,"="&amp;'Work DB'!$G$4)</f>
        <v>0</v>
      </c>
      <c r="H594" s="188">
        <f>SUMIFS('Transport-DB'!R:R,'Transport-DB'!C:C,"="&amp;'Work DB'!C594,'Transport-DB'!F:F,"="&amp;'Work DB'!$H$4)</f>
        <v>0</v>
      </c>
      <c r="I594" s="191">
        <f>SUMIFS('Transport-DB'!R:R,'Transport-DB'!C:C,"="&amp;'Work DB'!C594,'Transport-DB'!F:F,"="&amp;'Work DB'!$I$4)</f>
        <v>0</v>
      </c>
      <c r="J594" s="483">
        <f>SUMIFS('Transport-DB'!R:R,'Transport-DB'!C:C,"="&amp;'Work DB'!C594,'Transport-DB'!F:F,"="&amp;'Work DB'!$J$4)</f>
        <v>0</v>
      </c>
      <c r="K594" s="190">
        <f>SUMIFS('Transport-DB'!Q:Q,'Transport-DB'!C:C,"="&amp;'Work DB'!C594,'Transport-DB'!F:F,"="&amp;'Work DB'!$K$4)</f>
        <v>0</v>
      </c>
      <c r="L594" s="191">
        <f>SUMIFS('Transport-DB'!Q:Q,'Transport-DB'!C:C,"="&amp;'Work DB'!C594,'Transport-DB'!F:F,"="&amp;'Work DB'!$L$4)</f>
        <v>0</v>
      </c>
      <c r="M594" s="191">
        <f>SUMIFS('Transport-DB'!Q:Q,'Transport-DB'!C:C,"="&amp;'Work DB'!C594,'Transport-DB'!F:F,"="&amp;'Work DB'!$M$4)</f>
        <v>0</v>
      </c>
      <c r="N594" s="191">
        <f>SUMIFS('Transport-DB'!Q:Q,'Transport-DB'!C:C,"="&amp;'Work DB'!C594,'Transport-DB'!F:F,"="&amp;'Work DB'!$N$4)</f>
        <v>0</v>
      </c>
      <c r="O594" s="191">
        <f>SUMIFS('Transport-DB'!Q:Q,'Transport-DB'!C:C,"="&amp;'Work DB'!C594,'Transport-DB'!F:F,"="&amp;'Work DB'!$O$4)</f>
        <v>0</v>
      </c>
      <c r="P594" s="191">
        <f>SUMIFS('Transport-DB'!Q:Q,'Transport-DB'!C:C,"="&amp;'Work DB'!C594,'Transport-DB'!F:F,"="&amp;'Work DB'!$P$4)</f>
        <v>0</v>
      </c>
      <c r="Q594" s="188">
        <f>SUMIFS('Transport-DB'!Q:Q,'Transport-DB'!C:C,"="&amp;'Work DB'!C594,'Transport-DB'!F:F,"="&amp;'Work DB'!$Q$4)</f>
        <v>0</v>
      </c>
      <c r="R594" s="189">
        <f>SUMIFS('Transport-DB'!Q:Q,'Transport-DB'!C:C,"="&amp;'Work DB'!C594,'Transport-DB'!F:F,"="&amp;'Work DB'!$R$4)</f>
        <v>0</v>
      </c>
      <c r="S594" s="190">
        <f t="shared" si="76"/>
        <v>0</v>
      </c>
      <c r="T594" s="191">
        <f t="shared" si="75"/>
        <v>0</v>
      </c>
      <c r="U594" s="191"/>
      <c r="V594" s="191"/>
      <c r="W594" s="191"/>
      <c r="X594" s="191"/>
      <c r="Y594" s="189"/>
      <c r="Z594" s="283"/>
      <c r="AA594" s="190">
        <f>SUMIFS('Transport-DB'!S:S,'Transport-DB'!C:C,"="&amp;'Work DB'!C594,'Transport-DB'!F:F,"="&amp;'Work DB'!$AA$4)</f>
        <v>0</v>
      </c>
      <c r="AB594" s="191">
        <f>SUMIFS('Transport-DB'!S:S,'Transport-DB'!C:C,"="&amp;'Work DB'!C594,'Transport-DB'!F:F,"="&amp;'Work DB'!$AB$4)</f>
        <v>0</v>
      </c>
      <c r="AC594" s="191">
        <f>SUMIFS('Transport-DB'!S:S,'Transport-DB'!C:C,"="&amp;'Work DB'!C594,'Transport-DB'!F:F,"="&amp;'Work DB'!$AC$4)</f>
        <v>0</v>
      </c>
      <c r="AD594" s="188">
        <f>SUMIFS('Transport-DB'!S:S,'Transport-DB'!C:C,"="&amp;'Work DB'!C594,'Transport-DB'!F:F,"="&amp;'Work DB'!$AD$4)</f>
        <v>0</v>
      </c>
      <c r="AE594" s="188">
        <f>SUMIFS('Transport-DB'!S:S,'Transport-DB'!C:C,"="&amp;'Work DB'!C594,'Transport-DB'!F:F,"="&amp;'Work DB'!$AE$4)</f>
        <v>0</v>
      </c>
      <c r="AF594" s="188">
        <f>SUMIFS('Transport-DB'!S:S,'Transport-DB'!C:C,"="&amp;'Work DB'!C594,'Transport-DB'!F:F,"="&amp;'Work DB'!$AF$4)</f>
        <v>0</v>
      </c>
      <c r="AG594" s="189"/>
      <c r="AH594" s="230">
        <f>SUMIFS('Transport-DB'!T:T,'Transport-DB'!C:C,"="&amp;'Work DB'!C594)</f>
        <v>0</v>
      </c>
      <c r="AI594" s="32"/>
      <c r="AJ594" s="29"/>
      <c r="AK594" s="30">
        <f>SUMIFS(Civil_DB[بتن],Civil_DB[تاریخ],"="&amp;'Work DB'!C594)</f>
        <v>0</v>
      </c>
      <c r="AL594" s="28"/>
      <c r="AM594" s="29"/>
      <c r="AN594" s="31"/>
      <c r="AO594" s="28"/>
      <c r="AP594" s="29"/>
      <c r="AQ594" s="29"/>
      <c r="AR594" s="30"/>
      <c r="AS594" s="28"/>
      <c r="AT594" s="29"/>
      <c r="AU594" s="30"/>
      <c r="AV594" s="206"/>
      <c r="AW594" s="29"/>
      <c r="AX594" s="29"/>
      <c r="AY594" s="29"/>
      <c r="AZ594" s="29"/>
      <c r="BA594" s="29"/>
      <c r="BB594" s="29"/>
      <c r="BC594" s="30"/>
      <c r="BD594" s="283"/>
      <c r="BE594" s="283"/>
      <c r="BF594" s="283"/>
      <c r="BG594" s="283"/>
      <c r="BH594" s="32"/>
      <c r="BI594" s="56"/>
      <c r="BJ594" s="509"/>
    </row>
    <row r="595" spans="2:62" s="15" customFormat="1" ht="21" x14ac:dyDescent="0.25">
      <c r="B595" s="47"/>
      <c r="C595" s="20">
        <f t="shared" si="77"/>
        <v>45960</v>
      </c>
      <c r="D595" s="190">
        <f>SUMIFS('Transport-DB'!R:R,'Transport-DB'!C:C,"="&amp;'Work DB'!C595,'Transport-DB'!F:F,"="&amp;'Work DB'!$D$4)</f>
        <v>0</v>
      </c>
      <c r="E595" s="191">
        <f>SUMIFS('Transport-DB'!R:R,'Transport-DB'!C:C,"="&amp;'Work DB'!C595,'Transport-DB'!F:F,"="&amp;'Work DB'!$E$4)</f>
        <v>0</v>
      </c>
      <c r="F595" s="191">
        <f>SUMIFS('Transport-DB'!R:R,'Transport-DB'!C:C,"="&amp;'Work DB'!C595,'Transport-DB'!F:F,"="&amp;'Work DB'!$F$4)</f>
        <v>0</v>
      </c>
      <c r="G595" s="191">
        <f>SUMIFS('Transport-DB'!R:R,'Transport-DB'!C:C,"="&amp;'Work DB'!C595,'Transport-DB'!F:F,"="&amp;'Work DB'!$G$4)</f>
        <v>0</v>
      </c>
      <c r="H595" s="188">
        <f>SUMIFS('Transport-DB'!R:R,'Transport-DB'!C:C,"="&amp;'Work DB'!C595,'Transport-DB'!F:F,"="&amp;'Work DB'!$H$4)</f>
        <v>0</v>
      </c>
      <c r="I595" s="191">
        <f>SUMIFS('Transport-DB'!R:R,'Transport-DB'!C:C,"="&amp;'Work DB'!C595,'Transport-DB'!F:F,"="&amp;'Work DB'!$I$4)</f>
        <v>0</v>
      </c>
      <c r="J595" s="483">
        <f>SUMIFS('Transport-DB'!R:R,'Transport-DB'!C:C,"="&amp;'Work DB'!C595,'Transport-DB'!F:F,"="&amp;'Work DB'!$J$4)</f>
        <v>0</v>
      </c>
      <c r="K595" s="190">
        <f>SUMIFS('Transport-DB'!Q:Q,'Transport-DB'!C:C,"="&amp;'Work DB'!C595,'Transport-DB'!F:F,"="&amp;'Work DB'!$K$4)</f>
        <v>0</v>
      </c>
      <c r="L595" s="191">
        <f>SUMIFS('Transport-DB'!Q:Q,'Transport-DB'!C:C,"="&amp;'Work DB'!C595,'Transport-DB'!F:F,"="&amp;'Work DB'!$L$4)</f>
        <v>0</v>
      </c>
      <c r="M595" s="191">
        <f>SUMIFS('Transport-DB'!Q:Q,'Transport-DB'!C:C,"="&amp;'Work DB'!C595,'Transport-DB'!F:F,"="&amp;'Work DB'!$M$4)</f>
        <v>0</v>
      </c>
      <c r="N595" s="191">
        <f>SUMIFS('Transport-DB'!Q:Q,'Transport-DB'!C:C,"="&amp;'Work DB'!C595,'Transport-DB'!F:F,"="&amp;'Work DB'!$N$4)</f>
        <v>0</v>
      </c>
      <c r="O595" s="191">
        <f>SUMIFS('Transport-DB'!Q:Q,'Transport-DB'!C:C,"="&amp;'Work DB'!C595,'Transport-DB'!F:F,"="&amp;'Work DB'!$O$4)</f>
        <v>0</v>
      </c>
      <c r="P595" s="191">
        <f>SUMIFS('Transport-DB'!Q:Q,'Transport-DB'!C:C,"="&amp;'Work DB'!C595,'Transport-DB'!F:F,"="&amp;'Work DB'!$P$4)</f>
        <v>0</v>
      </c>
      <c r="Q595" s="188">
        <f>SUMIFS('Transport-DB'!Q:Q,'Transport-DB'!C:C,"="&amp;'Work DB'!C595,'Transport-DB'!F:F,"="&amp;'Work DB'!$Q$4)</f>
        <v>0</v>
      </c>
      <c r="R595" s="189">
        <f>SUMIFS('Transport-DB'!Q:Q,'Transport-DB'!C:C,"="&amp;'Work DB'!C595,'Transport-DB'!F:F,"="&amp;'Work DB'!$R$4)</f>
        <v>0</v>
      </c>
      <c r="S595" s="190">
        <f t="shared" si="76"/>
        <v>0</v>
      </c>
      <c r="T595" s="191">
        <f t="shared" si="75"/>
        <v>0</v>
      </c>
      <c r="U595" s="191"/>
      <c r="V595" s="191"/>
      <c r="W595" s="191"/>
      <c r="X595" s="191"/>
      <c r="Y595" s="189"/>
      <c r="Z595" s="283"/>
      <c r="AA595" s="190">
        <f>SUMIFS('Transport-DB'!S:S,'Transport-DB'!C:C,"="&amp;'Work DB'!C595,'Transport-DB'!F:F,"="&amp;'Work DB'!$AA$4)</f>
        <v>0</v>
      </c>
      <c r="AB595" s="191">
        <f>SUMIFS('Transport-DB'!S:S,'Transport-DB'!C:C,"="&amp;'Work DB'!C595,'Transport-DB'!F:F,"="&amp;'Work DB'!$AB$4)</f>
        <v>0</v>
      </c>
      <c r="AC595" s="191">
        <f>SUMIFS('Transport-DB'!S:S,'Transport-DB'!C:C,"="&amp;'Work DB'!C595,'Transport-DB'!F:F,"="&amp;'Work DB'!$AC$4)</f>
        <v>0</v>
      </c>
      <c r="AD595" s="188">
        <f>SUMIFS('Transport-DB'!S:S,'Transport-DB'!C:C,"="&amp;'Work DB'!C595,'Transport-DB'!F:F,"="&amp;'Work DB'!$AD$4)</f>
        <v>0</v>
      </c>
      <c r="AE595" s="188">
        <f>SUMIFS('Transport-DB'!S:S,'Transport-DB'!C:C,"="&amp;'Work DB'!C595,'Transport-DB'!F:F,"="&amp;'Work DB'!$AE$4)</f>
        <v>0</v>
      </c>
      <c r="AF595" s="188">
        <f>SUMIFS('Transport-DB'!S:S,'Transport-DB'!C:C,"="&amp;'Work DB'!C595,'Transport-DB'!F:F,"="&amp;'Work DB'!$AF$4)</f>
        <v>0</v>
      </c>
      <c r="AG595" s="189"/>
      <c r="AH595" s="230">
        <f>SUMIFS('Transport-DB'!T:T,'Transport-DB'!C:C,"="&amp;'Work DB'!C595)</f>
        <v>0</v>
      </c>
      <c r="AI595" s="32"/>
      <c r="AJ595" s="29"/>
      <c r="AK595" s="30">
        <f>SUMIFS(Civil_DB[بتن],Civil_DB[تاریخ],"="&amp;'Work DB'!C595)</f>
        <v>0</v>
      </c>
      <c r="AL595" s="28"/>
      <c r="AM595" s="29"/>
      <c r="AN595" s="31"/>
      <c r="AO595" s="28"/>
      <c r="AP595" s="29"/>
      <c r="AQ595" s="29"/>
      <c r="AR595" s="30"/>
      <c r="AS595" s="28"/>
      <c r="AT595" s="29"/>
      <c r="AU595" s="30"/>
      <c r="AV595" s="206"/>
      <c r="AW595" s="29"/>
      <c r="AX595" s="29"/>
      <c r="AY595" s="29"/>
      <c r="AZ595" s="29"/>
      <c r="BA595" s="29"/>
      <c r="BB595" s="29"/>
      <c r="BC595" s="30"/>
      <c r="BD595" s="283"/>
      <c r="BE595" s="283"/>
      <c r="BF595" s="283"/>
      <c r="BG595" s="283"/>
      <c r="BH595" s="32"/>
      <c r="BI595" s="56"/>
      <c r="BJ595" s="509"/>
    </row>
    <row r="596" spans="2:62" s="15" customFormat="1" ht="21" x14ac:dyDescent="0.25">
      <c r="B596" s="47"/>
      <c r="C596" s="20">
        <f t="shared" si="77"/>
        <v>45961</v>
      </c>
      <c r="D596" s="190">
        <f>SUMIFS('Transport-DB'!R:R,'Transport-DB'!C:C,"="&amp;'Work DB'!C596,'Transport-DB'!F:F,"="&amp;'Work DB'!$D$4)</f>
        <v>0</v>
      </c>
      <c r="E596" s="191">
        <f>SUMIFS('Transport-DB'!R:R,'Transport-DB'!C:C,"="&amp;'Work DB'!C596,'Transport-DB'!F:F,"="&amp;'Work DB'!$E$4)</f>
        <v>0</v>
      </c>
      <c r="F596" s="191">
        <f>SUMIFS('Transport-DB'!R:R,'Transport-DB'!C:C,"="&amp;'Work DB'!C596,'Transport-DB'!F:F,"="&amp;'Work DB'!$F$4)</f>
        <v>0</v>
      </c>
      <c r="G596" s="191">
        <f>SUMIFS('Transport-DB'!R:R,'Transport-DB'!C:C,"="&amp;'Work DB'!C596,'Transport-DB'!F:F,"="&amp;'Work DB'!$G$4)</f>
        <v>0</v>
      </c>
      <c r="H596" s="188">
        <f>SUMIFS('Transport-DB'!R:R,'Transport-DB'!C:C,"="&amp;'Work DB'!C596,'Transport-DB'!F:F,"="&amp;'Work DB'!$H$4)</f>
        <v>0</v>
      </c>
      <c r="I596" s="191">
        <f>SUMIFS('Transport-DB'!R:R,'Transport-DB'!C:C,"="&amp;'Work DB'!C596,'Transport-DB'!F:F,"="&amp;'Work DB'!$I$4)</f>
        <v>0</v>
      </c>
      <c r="J596" s="483">
        <f>SUMIFS('Transport-DB'!R:R,'Transport-DB'!C:C,"="&amp;'Work DB'!C596,'Transport-DB'!F:F,"="&amp;'Work DB'!$J$4)</f>
        <v>0</v>
      </c>
      <c r="K596" s="190">
        <f>SUMIFS('Transport-DB'!Q:Q,'Transport-DB'!C:C,"="&amp;'Work DB'!C596,'Transport-DB'!F:F,"="&amp;'Work DB'!$K$4)</f>
        <v>0</v>
      </c>
      <c r="L596" s="191">
        <f>SUMIFS('Transport-DB'!Q:Q,'Transport-DB'!C:C,"="&amp;'Work DB'!C596,'Transport-DB'!F:F,"="&amp;'Work DB'!$L$4)</f>
        <v>0</v>
      </c>
      <c r="M596" s="191">
        <f>SUMIFS('Transport-DB'!Q:Q,'Transport-DB'!C:C,"="&amp;'Work DB'!C596,'Transport-DB'!F:F,"="&amp;'Work DB'!$M$4)</f>
        <v>0</v>
      </c>
      <c r="N596" s="191">
        <f>SUMIFS('Transport-DB'!Q:Q,'Transport-DB'!C:C,"="&amp;'Work DB'!C596,'Transport-DB'!F:F,"="&amp;'Work DB'!$N$4)</f>
        <v>0</v>
      </c>
      <c r="O596" s="191">
        <f>SUMIFS('Transport-DB'!Q:Q,'Transport-DB'!C:C,"="&amp;'Work DB'!C596,'Transport-DB'!F:F,"="&amp;'Work DB'!$O$4)</f>
        <v>0</v>
      </c>
      <c r="P596" s="191">
        <f>SUMIFS('Transport-DB'!Q:Q,'Transport-DB'!C:C,"="&amp;'Work DB'!C596,'Transport-DB'!F:F,"="&amp;'Work DB'!$P$4)</f>
        <v>0</v>
      </c>
      <c r="Q596" s="188">
        <f>SUMIFS('Transport-DB'!Q:Q,'Transport-DB'!C:C,"="&amp;'Work DB'!C596,'Transport-DB'!F:F,"="&amp;'Work DB'!$Q$4)</f>
        <v>0</v>
      </c>
      <c r="R596" s="189">
        <f>SUMIFS('Transport-DB'!Q:Q,'Transport-DB'!C:C,"="&amp;'Work DB'!C596,'Transport-DB'!F:F,"="&amp;'Work DB'!$R$4)</f>
        <v>0</v>
      </c>
      <c r="S596" s="190">
        <f t="shared" si="76"/>
        <v>0</v>
      </c>
      <c r="T596" s="191">
        <f t="shared" si="75"/>
        <v>0</v>
      </c>
      <c r="U596" s="191"/>
      <c r="V596" s="191"/>
      <c r="W596" s="191"/>
      <c r="X596" s="191"/>
      <c r="Y596" s="189"/>
      <c r="Z596" s="283"/>
      <c r="AA596" s="190">
        <f>SUMIFS('Transport-DB'!S:S,'Transport-DB'!C:C,"="&amp;'Work DB'!C596,'Transport-DB'!F:F,"="&amp;'Work DB'!$AA$4)</f>
        <v>0</v>
      </c>
      <c r="AB596" s="191">
        <f>SUMIFS('Transport-DB'!S:S,'Transport-DB'!C:C,"="&amp;'Work DB'!C596,'Transport-DB'!F:F,"="&amp;'Work DB'!$AB$4)</f>
        <v>0</v>
      </c>
      <c r="AC596" s="191">
        <f>SUMIFS('Transport-DB'!S:S,'Transport-DB'!C:C,"="&amp;'Work DB'!C596,'Transport-DB'!F:F,"="&amp;'Work DB'!$AC$4)</f>
        <v>0</v>
      </c>
      <c r="AD596" s="188">
        <f>SUMIFS('Transport-DB'!S:S,'Transport-DB'!C:C,"="&amp;'Work DB'!C596,'Transport-DB'!F:F,"="&amp;'Work DB'!$AD$4)</f>
        <v>0</v>
      </c>
      <c r="AE596" s="188">
        <f>SUMIFS('Transport-DB'!S:S,'Transport-DB'!C:C,"="&amp;'Work DB'!C596,'Transport-DB'!F:F,"="&amp;'Work DB'!$AE$4)</f>
        <v>0</v>
      </c>
      <c r="AF596" s="188">
        <f>SUMIFS('Transport-DB'!S:S,'Transport-DB'!C:C,"="&amp;'Work DB'!C596,'Transport-DB'!F:F,"="&amp;'Work DB'!$AF$4)</f>
        <v>0</v>
      </c>
      <c r="AG596" s="189"/>
      <c r="AH596" s="230">
        <f>SUMIFS('Transport-DB'!T:T,'Transport-DB'!C:C,"="&amp;'Work DB'!C596)</f>
        <v>0</v>
      </c>
      <c r="AI596" s="32"/>
      <c r="AJ596" s="29"/>
      <c r="AK596" s="30">
        <f>SUMIFS(Civil_DB[بتن],Civil_DB[تاریخ],"="&amp;'Work DB'!C596)</f>
        <v>0</v>
      </c>
      <c r="AL596" s="28"/>
      <c r="AM596" s="29"/>
      <c r="AN596" s="31"/>
      <c r="AO596" s="28"/>
      <c r="AP596" s="29"/>
      <c r="AQ596" s="29"/>
      <c r="AR596" s="30"/>
      <c r="AS596" s="28"/>
      <c r="AT596" s="29"/>
      <c r="AU596" s="30"/>
      <c r="AV596" s="206"/>
      <c r="AW596" s="29"/>
      <c r="AX596" s="29"/>
      <c r="AY596" s="29"/>
      <c r="AZ596" s="29"/>
      <c r="BA596" s="29"/>
      <c r="BB596" s="29"/>
      <c r="BC596" s="30"/>
      <c r="BD596" s="283"/>
      <c r="BE596" s="283"/>
      <c r="BF596" s="283"/>
      <c r="BG596" s="283"/>
      <c r="BH596" s="32"/>
      <c r="BI596" s="56"/>
      <c r="BJ596" s="509"/>
    </row>
    <row r="597" spans="2:62" s="15" customFormat="1" ht="21" x14ac:dyDescent="0.25">
      <c r="B597" s="47"/>
      <c r="C597" s="20">
        <f t="shared" si="77"/>
        <v>45962</v>
      </c>
      <c r="D597" s="190">
        <f>SUMIFS('Transport-DB'!R:R,'Transport-DB'!C:C,"="&amp;'Work DB'!C597,'Transport-DB'!F:F,"="&amp;'Work DB'!$D$4)</f>
        <v>0</v>
      </c>
      <c r="E597" s="191">
        <f>SUMIFS('Transport-DB'!R:R,'Transport-DB'!C:C,"="&amp;'Work DB'!C597,'Transport-DB'!F:F,"="&amp;'Work DB'!$E$4)</f>
        <v>0</v>
      </c>
      <c r="F597" s="191">
        <f>SUMIFS('Transport-DB'!R:R,'Transport-DB'!C:C,"="&amp;'Work DB'!C597,'Transport-DB'!F:F,"="&amp;'Work DB'!$F$4)</f>
        <v>0</v>
      </c>
      <c r="G597" s="191">
        <f>SUMIFS('Transport-DB'!R:R,'Transport-DB'!C:C,"="&amp;'Work DB'!C597,'Transport-DB'!F:F,"="&amp;'Work DB'!$G$4)</f>
        <v>0</v>
      </c>
      <c r="H597" s="188">
        <f>SUMIFS('Transport-DB'!R:R,'Transport-DB'!C:C,"="&amp;'Work DB'!C597,'Transport-DB'!F:F,"="&amp;'Work DB'!$H$4)</f>
        <v>0</v>
      </c>
      <c r="I597" s="191">
        <f>SUMIFS('Transport-DB'!R:R,'Transport-DB'!C:C,"="&amp;'Work DB'!C597,'Transport-DB'!F:F,"="&amp;'Work DB'!$I$4)</f>
        <v>0</v>
      </c>
      <c r="J597" s="483">
        <f>SUMIFS('Transport-DB'!R:R,'Transport-DB'!C:C,"="&amp;'Work DB'!C597,'Transport-DB'!F:F,"="&amp;'Work DB'!$J$4)</f>
        <v>0</v>
      </c>
      <c r="K597" s="190">
        <f>SUMIFS('Transport-DB'!Q:Q,'Transport-DB'!C:C,"="&amp;'Work DB'!C597,'Transport-DB'!F:F,"="&amp;'Work DB'!$K$4)</f>
        <v>0</v>
      </c>
      <c r="L597" s="191">
        <f>SUMIFS('Transport-DB'!Q:Q,'Transport-DB'!C:C,"="&amp;'Work DB'!C597,'Transport-DB'!F:F,"="&amp;'Work DB'!$L$4)</f>
        <v>0</v>
      </c>
      <c r="M597" s="191">
        <f>SUMIFS('Transport-DB'!Q:Q,'Transport-DB'!C:C,"="&amp;'Work DB'!C597,'Transport-DB'!F:F,"="&amp;'Work DB'!$M$4)</f>
        <v>0</v>
      </c>
      <c r="N597" s="191">
        <f>SUMIFS('Transport-DB'!Q:Q,'Transport-DB'!C:C,"="&amp;'Work DB'!C597,'Transport-DB'!F:F,"="&amp;'Work DB'!$N$4)</f>
        <v>0</v>
      </c>
      <c r="O597" s="191">
        <f>SUMIFS('Transport-DB'!Q:Q,'Transport-DB'!C:C,"="&amp;'Work DB'!C597,'Transport-DB'!F:F,"="&amp;'Work DB'!$O$4)</f>
        <v>0</v>
      </c>
      <c r="P597" s="191">
        <f>SUMIFS('Transport-DB'!Q:Q,'Transport-DB'!C:C,"="&amp;'Work DB'!C597,'Transport-DB'!F:F,"="&amp;'Work DB'!$P$4)</f>
        <v>0</v>
      </c>
      <c r="Q597" s="188">
        <f>SUMIFS('Transport-DB'!Q:Q,'Transport-DB'!C:C,"="&amp;'Work DB'!C597,'Transport-DB'!F:F,"="&amp;'Work DB'!$Q$4)</f>
        <v>0</v>
      </c>
      <c r="R597" s="189">
        <f>SUMIFS('Transport-DB'!Q:Q,'Transport-DB'!C:C,"="&amp;'Work DB'!C597,'Transport-DB'!F:F,"="&amp;'Work DB'!$R$4)</f>
        <v>0</v>
      </c>
      <c r="S597" s="190">
        <f t="shared" si="76"/>
        <v>0</v>
      </c>
      <c r="T597" s="191">
        <f t="shared" si="75"/>
        <v>0</v>
      </c>
      <c r="U597" s="191"/>
      <c r="V597" s="191"/>
      <c r="W597" s="191"/>
      <c r="X597" s="191"/>
      <c r="Y597" s="189"/>
      <c r="Z597" s="283"/>
      <c r="AA597" s="190">
        <f>SUMIFS('Transport-DB'!S:S,'Transport-DB'!C:C,"="&amp;'Work DB'!C597,'Transport-DB'!F:F,"="&amp;'Work DB'!$AA$4)</f>
        <v>0</v>
      </c>
      <c r="AB597" s="191">
        <f>SUMIFS('Transport-DB'!S:S,'Transport-DB'!C:C,"="&amp;'Work DB'!C597,'Transport-DB'!F:F,"="&amp;'Work DB'!$AB$4)</f>
        <v>0</v>
      </c>
      <c r="AC597" s="191">
        <f>SUMIFS('Transport-DB'!S:S,'Transport-DB'!C:C,"="&amp;'Work DB'!C597,'Transport-DB'!F:F,"="&amp;'Work DB'!$AC$4)</f>
        <v>0</v>
      </c>
      <c r="AD597" s="188">
        <f>SUMIFS('Transport-DB'!S:S,'Transport-DB'!C:C,"="&amp;'Work DB'!C597,'Transport-DB'!F:F,"="&amp;'Work DB'!$AD$4)</f>
        <v>0</v>
      </c>
      <c r="AE597" s="188">
        <f>SUMIFS('Transport-DB'!S:S,'Transport-DB'!C:C,"="&amp;'Work DB'!C597,'Transport-DB'!F:F,"="&amp;'Work DB'!$AE$4)</f>
        <v>0</v>
      </c>
      <c r="AF597" s="188">
        <f>SUMIFS('Transport-DB'!S:S,'Transport-DB'!C:C,"="&amp;'Work DB'!C597,'Transport-DB'!F:F,"="&amp;'Work DB'!$AF$4)</f>
        <v>0</v>
      </c>
      <c r="AG597" s="189"/>
      <c r="AH597" s="230">
        <f>SUMIFS('Transport-DB'!T:T,'Transport-DB'!C:C,"="&amp;'Work DB'!C597)</f>
        <v>0</v>
      </c>
      <c r="AI597" s="32"/>
      <c r="AJ597" s="29"/>
      <c r="AK597" s="30">
        <f>SUMIFS(Civil_DB[بتن],Civil_DB[تاریخ],"="&amp;'Work DB'!C597)</f>
        <v>0</v>
      </c>
      <c r="AL597" s="28"/>
      <c r="AM597" s="29"/>
      <c r="AN597" s="31"/>
      <c r="AO597" s="28"/>
      <c r="AP597" s="29"/>
      <c r="AQ597" s="29"/>
      <c r="AR597" s="30"/>
      <c r="AS597" s="28"/>
      <c r="AT597" s="29"/>
      <c r="AU597" s="30"/>
      <c r="AV597" s="206"/>
      <c r="AW597" s="29"/>
      <c r="AX597" s="29"/>
      <c r="AY597" s="29"/>
      <c r="AZ597" s="29"/>
      <c r="BA597" s="29"/>
      <c r="BB597" s="29"/>
      <c r="BC597" s="30"/>
      <c r="BD597" s="283"/>
      <c r="BE597" s="283"/>
      <c r="BF597" s="283"/>
      <c r="BG597" s="283"/>
      <c r="BH597" s="32"/>
      <c r="BI597" s="56"/>
      <c r="BJ597" s="509"/>
    </row>
    <row r="598" spans="2:62" s="15" customFormat="1" ht="21" x14ac:dyDescent="0.25">
      <c r="B598" s="47"/>
      <c r="C598" s="20">
        <f t="shared" si="77"/>
        <v>45963</v>
      </c>
      <c r="D598" s="190">
        <f>SUMIFS('Transport-DB'!R:R,'Transport-DB'!C:C,"="&amp;'Work DB'!C598,'Transport-DB'!F:F,"="&amp;'Work DB'!$D$4)</f>
        <v>0</v>
      </c>
      <c r="E598" s="191">
        <f>SUMIFS('Transport-DB'!R:R,'Transport-DB'!C:C,"="&amp;'Work DB'!C598,'Transport-DB'!F:F,"="&amp;'Work DB'!$E$4)</f>
        <v>0</v>
      </c>
      <c r="F598" s="191">
        <f>SUMIFS('Transport-DB'!R:R,'Transport-DB'!C:C,"="&amp;'Work DB'!C598,'Transport-DB'!F:F,"="&amp;'Work DB'!$F$4)</f>
        <v>0</v>
      </c>
      <c r="G598" s="191">
        <f>SUMIFS('Transport-DB'!R:R,'Transport-DB'!C:C,"="&amp;'Work DB'!C598,'Transport-DB'!F:F,"="&amp;'Work DB'!$G$4)</f>
        <v>0</v>
      </c>
      <c r="H598" s="188">
        <f>SUMIFS('Transport-DB'!R:R,'Transport-DB'!C:C,"="&amp;'Work DB'!C598,'Transport-DB'!F:F,"="&amp;'Work DB'!$H$4)</f>
        <v>0</v>
      </c>
      <c r="I598" s="191">
        <f>SUMIFS('Transport-DB'!R:R,'Transport-DB'!C:C,"="&amp;'Work DB'!C598,'Transport-DB'!F:F,"="&amp;'Work DB'!$I$4)</f>
        <v>0</v>
      </c>
      <c r="J598" s="483">
        <f>SUMIFS('Transport-DB'!R:R,'Transport-DB'!C:C,"="&amp;'Work DB'!C598,'Transport-DB'!F:F,"="&amp;'Work DB'!$J$4)</f>
        <v>0</v>
      </c>
      <c r="K598" s="190">
        <f>SUMIFS('Transport-DB'!Q:Q,'Transport-DB'!C:C,"="&amp;'Work DB'!C598,'Transport-DB'!F:F,"="&amp;'Work DB'!$K$4)</f>
        <v>0</v>
      </c>
      <c r="L598" s="191">
        <f>SUMIFS('Transport-DB'!Q:Q,'Transport-DB'!C:C,"="&amp;'Work DB'!C598,'Transport-DB'!F:F,"="&amp;'Work DB'!$L$4)</f>
        <v>0</v>
      </c>
      <c r="M598" s="191">
        <f>SUMIFS('Transport-DB'!Q:Q,'Transport-DB'!C:C,"="&amp;'Work DB'!C598,'Transport-DB'!F:F,"="&amp;'Work DB'!$M$4)</f>
        <v>0</v>
      </c>
      <c r="N598" s="191">
        <f>SUMIFS('Transport-DB'!Q:Q,'Transport-DB'!C:C,"="&amp;'Work DB'!C598,'Transport-DB'!F:F,"="&amp;'Work DB'!$N$4)</f>
        <v>0</v>
      </c>
      <c r="O598" s="191">
        <f>SUMIFS('Transport-DB'!Q:Q,'Transport-DB'!C:C,"="&amp;'Work DB'!C598,'Transport-DB'!F:F,"="&amp;'Work DB'!$O$4)</f>
        <v>0</v>
      </c>
      <c r="P598" s="191">
        <f>SUMIFS('Transport-DB'!Q:Q,'Transport-DB'!C:C,"="&amp;'Work DB'!C598,'Transport-DB'!F:F,"="&amp;'Work DB'!$P$4)</f>
        <v>0</v>
      </c>
      <c r="Q598" s="188">
        <f>SUMIFS('Transport-DB'!Q:Q,'Transport-DB'!C:C,"="&amp;'Work DB'!C598,'Transport-DB'!F:F,"="&amp;'Work DB'!$Q$4)</f>
        <v>0</v>
      </c>
      <c r="R598" s="189">
        <f>SUMIFS('Transport-DB'!Q:Q,'Transport-DB'!C:C,"="&amp;'Work DB'!C598,'Transport-DB'!F:F,"="&amp;'Work DB'!$R$4)</f>
        <v>0</v>
      </c>
      <c r="S598" s="190">
        <f t="shared" si="76"/>
        <v>0</v>
      </c>
      <c r="T598" s="191">
        <f t="shared" si="75"/>
        <v>0</v>
      </c>
      <c r="U598" s="191"/>
      <c r="V598" s="191"/>
      <c r="W598" s="191"/>
      <c r="X598" s="191"/>
      <c r="Y598" s="189"/>
      <c r="Z598" s="283"/>
      <c r="AA598" s="190">
        <f>SUMIFS('Transport-DB'!S:S,'Transport-DB'!C:C,"="&amp;'Work DB'!C598,'Transport-DB'!F:F,"="&amp;'Work DB'!$AA$4)</f>
        <v>0</v>
      </c>
      <c r="AB598" s="191">
        <f>SUMIFS('Transport-DB'!S:S,'Transport-DB'!C:C,"="&amp;'Work DB'!C598,'Transport-DB'!F:F,"="&amp;'Work DB'!$AB$4)</f>
        <v>0</v>
      </c>
      <c r="AC598" s="191">
        <f>SUMIFS('Transport-DB'!S:S,'Transport-DB'!C:C,"="&amp;'Work DB'!C598,'Transport-DB'!F:F,"="&amp;'Work DB'!$AC$4)</f>
        <v>0</v>
      </c>
      <c r="AD598" s="188">
        <f>SUMIFS('Transport-DB'!S:S,'Transport-DB'!C:C,"="&amp;'Work DB'!C598,'Transport-DB'!F:F,"="&amp;'Work DB'!$AD$4)</f>
        <v>0</v>
      </c>
      <c r="AE598" s="188">
        <f>SUMIFS('Transport-DB'!S:S,'Transport-DB'!C:C,"="&amp;'Work DB'!C598,'Transport-DB'!F:F,"="&amp;'Work DB'!$AE$4)</f>
        <v>0</v>
      </c>
      <c r="AF598" s="188">
        <f>SUMIFS('Transport-DB'!S:S,'Transport-DB'!C:C,"="&amp;'Work DB'!C598,'Transport-DB'!F:F,"="&amp;'Work DB'!$AF$4)</f>
        <v>0</v>
      </c>
      <c r="AG598" s="189"/>
      <c r="AH598" s="230">
        <f>SUMIFS('Transport-DB'!T:T,'Transport-DB'!C:C,"="&amp;'Work DB'!C598)</f>
        <v>0</v>
      </c>
      <c r="AI598" s="32"/>
      <c r="AJ598" s="29"/>
      <c r="AK598" s="30">
        <f>SUMIFS(Civil_DB[بتن],Civil_DB[تاریخ],"="&amp;'Work DB'!C598)</f>
        <v>0</v>
      </c>
      <c r="AL598" s="28"/>
      <c r="AM598" s="29"/>
      <c r="AN598" s="31"/>
      <c r="AO598" s="28"/>
      <c r="AP598" s="29"/>
      <c r="AQ598" s="29"/>
      <c r="AR598" s="30"/>
      <c r="AS598" s="28"/>
      <c r="AT598" s="29"/>
      <c r="AU598" s="30"/>
      <c r="AV598" s="206"/>
      <c r="AW598" s="29"/>
      <c r="AX598" s="29"/>
      <c r="AY598" s="29"/>
      <c r="AZ598" s="29"/>
      <c r="BA598" s="29"/>
      <c r="BB598" s="29"/>
      <c r="BC598" s="30"/>
      <c r="BD598" s="283"/>
      <c r="BE598" s="283"/>
      <c r="BF598" s="283"/>
      <c r="BG598" s="283"/>
      <c r="BH598" s="32"/>
      <c r="BI598" s="56"/>
      <c r="BJ598" s="509"/>
    </row>
    <row r="599" spans="2:62" s="15" customFormat="1" ht="21" x14ac:dyDescent="0.25">
      <c r="B599" s="47"/>
      <c r="C599" s="20">
        <f t="shared" si="77"/>
        <v>45964</v>
      </c>
      <c r="D599" s="190">
        <f>SUMIFS('Transport-DB'!R:R,'Transport-DB'!C:C,"="&amp;'Work DB'!C599,'Transport-DB'!F:F,"="&amp;'Work DB'!$D$4)</f>
        <v>0</v>
      </c>
      <c r="E599" s="191">
        <f>SUMIFS('Transport-DB'!R:R,'Transport-DB'!C:C,"="&amp;'Work DB'!C599,'Transport-DB'!F:F,"="&amp;'Work DB'!$E$4)</f>
        <v>0</v>
      </c>
      <c r="F599" s="191">
        <f>SUMIFS('Transport-DB'!R:R,'Transport-DB'!C:C,"="&amp;'Work DB'!C599,'Transport-DB'!F:F,"="&amp;'Work DB'!$F$4)</f>
        <v>0</v>
      </c>
      <c r="G599" s="191">
        <f>SUMIFS('Transport-DB'!R:R,'Transport-DB'!C:C,"="&amp;'Work DB'!C599,'Transport-DB'!F:F,"="&amp;'Work DB'!$G$4)</f>
        <v>0</v>
      </c>
      <c r="H599" s="188">
        <f>SUMIFS('Transport-DB'!R:R,'Transport-DB'!C:C,"="&amp;'Work DB'!C599,'Transport-DB'!F:F,"="&amp;'Work DB'!$H$4)</f>
        <v>0</v>
      </c>
      <c r="I599" s="191">
        <f>SUMIFS('Transport-DB'!R:R,'Transport-DB'!C:C,"="&amp;'Work DB'!C599,'Transport-DB'!F:F,"="&amp;'Work DB'!$I$4)</f>
        <v>0</v>
      </c>
      <c r="J599" s="483">
        <f>SUMIFS('Transport-DB'!R:R,'Transport-DB'!C:C,"="&amp;'Work DB'!C599,'Transport-DB'!F:F,"="&amp;'Work DB'!$J$4)</f>
        <v>0</v>
      </c>
      <c r="K599" s="190">
        <f>SUMIFS('Transport-DB'!Q:Q,'Transport-DB'!C:C,"="&amp;'Work DB'!C599,'Transport-DB'!F:F,"="&amp;'Work DB'!$K$4)</f>
        <v>0</v>
      </c>
      <c r="L599" s="191">
        <f>SUMIFS('Transport-DB'!Q:Q,'Transport-DB'!C:C,"="&amp;'Work DB'!C599,'Transport-DB'!F:F,"="&amp;'Work DB'!$L$4)</f>
        <v>0</v>
      </c>
      <c r="M599" s="191">
        <f>SUMIFS('Transport-DB'!Q:Q,'Transport-DB'!C:C,"="&amp;'Work DB'!C599,'Transport-DB'!F:F,"="&amp;'Work DB'!$M$4)</f>
        <v>0</v>
      </c>
      <c r="N599" s="191">
        <f>SUMIFS('Transport-DB'!Q:Q,'Transport-DB'!C:C,"="&amp;'Work DB'!C599,'Transport-DB'!F:F,"="&amp;'Work DB'!$N$4)</f>
        <v>0</v>
      </c>
      <c r="O599" s="191">
        <f>SUMIFS('Transport-DB'!Q:Q,'Transport-DB'!C:C,"="&amp;'Work DB'!C599,'Transport-DB'!F:F,"="&amp;'Work DB'!$O$4)</f>
        <v>0</v>
      </c>
      <c r="P599" s="191">
        <f>SUMIFS('Transport-DB'!Q:Q,'Transport-DB'!C:C,"="&amp;'Work DB'!C599,'Transport-DB'!F:F,"="&amp;'Work DB'!$P$4)</f>
        <v>0</v>
      </c>
      <c r="Q599" s="188">
        <f>SUMIFS('Transport-DB'!Q:Q,'Transport-DB'!C:C,"="&amp;'Work DB'!C599,'Transport-DB'!F:F,"="&amp;'Work DB'!$Q$4)</f>
        <v>0</v>
      </c>
      <c r="R599" s="189">
        <f>SUMIFS('Transport-DB'!Q:Q,'Transport-DB'!C:C,"="&amp;'Work DB'!C599,'Transport-DB'!F:F,"="&amp;'Work DB'!$R$4)</f>
        <v>0</v>
      </c>
      <c r="S599" s="190">
        <f t="shared" si="76"/>
        <v>0</v>
      </c>
      <c r="T599" s="191">
        <f t="shared" si="75"/>
        <v>0</v>
      </c>
      <c r="U599" s="191"/>
      <c r="V599" s="191"/>
      <c r="W599" s="191"/>
      <c r="X599" s="191"/>
      <c r="Y599" s="189"/>
      <c r="Z599" s="283"/>
      <c r="AA599" s="190">
        <f>SUMIFS('Transport-DB'!S:S,'Transport-DB'!C:C,"="&amp;'Work DB'!C599,'Transport-DB'!F:F,"="&amp;'Work DB'!$AA$4)</f>
        <v>0</v>
      </c>
      <c r="AB599" s="191">
        <f>SUMIFS('Transport-DB'!S:S,'Transport-DB'!C:C,"="&amp;'Work DB'!C599,'Transport-DB'!F:F,"="&amp;'Work DB'!$AB$4)</f>
        <v>0</v>
      </c>
      <c r="AC599" s="191">
        <f>SUMIFS('Transport-DB'!S:S,'Transport-DB'!C:C,"="&amp;'Work DB'!C599,'Transport-DB'!F:F,"="&amp;'Work DB'!$AC$4)</f>
        <v>0</v>
      </c>
      <c r="AD599" s="188">
        <f>SUMIFS('Transport-DB'!S:S,'Transport-DB'!C:C,"="&amp;'Work DB'!C599,'Transport-DB'!F:F,"="&amp;'Work DB'!$AD$4)</f>
        <v>0</v>
      </c>
      <c r="AE599" s="188">
        <f>SUMIFS('Transport-DB'!S:S,'Transport-DB'!C:C,"="&amp;'Work DB'!C599,'Transport-DB'!F:F,"="&amp;'Work DB'!$AE$4)</f>
        <v>0</v>
      </c>
      <c r="AF599" s="188">
        <f>SUMIFS('Transport-DB'!S:S,'Transport-DB'!C:C,"="&amp;'Work DB'!C599,'Transport-DB'!F:F,"="&amp;'Work DB'!$AF$4)</f>
        <v>0</v>
      </c>
      <c r="AG599" s="189"/>
      <c r="AH599" s="230">
        <f>SUMIFS('Transport-DB'!T:T,'Transport-DB'!C:C,"="&amp;'Work DB'!C599)</f>
        <v>0</v>
      </c>
      <c r="AI599" s="32"/>
      <c r="AJ599" s="29"/>
      <c r="AK599" s="30">
        <f>SUMIFS(Civil_DB[بتن],Civil_DB[تاریخ],"="&amp;'Work DB'!C599)</f>
        <v>0</v>
      </c>
      <c r="AL599" s="28"/>
      <c r="AM599" s="29"/>
      <c r="AN599" s="31"/>
      <c r="AO599" s="28"/>
      <c r="AP599" s="29"/>
      <c r="AQ599" s="29"/>
      <c r="AR599" s="30"/>
      <c r="AS599" s="28"/>
      <c r="AT599" s="29"/>
      <c r="AU599" s="30"/>
      <c r="AV599" s="206"/>
      <c r="AW599" s="29"/>
      <c r="AX599" s="29"/>
      <c r="AY599" s="29"/>
      <c r="AZ599" s="29"/>
      <c r="BA599" s="29"/>
      <c r="BB599" s="29"/>
      <c r="BC599" s="30"/>
      <c r="BD599" s="283"/>
      <c r="BE599" s="283"/>
      <c r="BF599" s="283"/>
      <c r="BG599" s="283"/>
      <c r="BH599" s="32"/>
      <c r="BI599" s="56"/>
      <c r="BJ599" s="509"/>
    </row>
    <row r="600" spans="2:62" s="15" customFormat="1" ht="21" x14ac:dyDescent="0.25">
      <c r="B600" s="47"/>
      <c r="C600" s="20">
        <f t="shared" si="77"/>
        <v>45965</v>
      </c>
      <c r="D600" s="190">
        <f>SUMIFS('Transport-DB'!R:R,'Transport-DB'!C:C,"="&amp;'Work DB'!C600,'Transport-DB'!F:F,"="&amp;'Work DB'!$D$4)</f>
        <v>0</v>
      </c>
      <c r="E600" s="191">
        <f>SUMIFS('Transport-DB'!R:R,'Transport-DB'!C:C,"="&amp;'Work DB'!C600,'Transport-DB'!F:F,"="&amp;'Work DB'!$E$4)</f>
        <v>0</v>
      </c>
      <c r="F600" s="191">
        <f>SUMIFS('Transport-DB'!R:R,'Transport-DB'!C:C,"="&amp;'Work DB'!C600,'Transport-DB'!F:F,"="&amp;'Work DB'!$F$4)</f>
        <v>0</v>
      </c>
      <c r="G600" s="191">
        <f>SUMIFS('Transport-DB'!R:R,'Transport-DB'!C:C,"="&amp;'Work DB'!C600,'Transport-DB'!F:F,"="&amp;'Work DB'!$G$4)</f>
        <v>0</v>
      </c>
      <c r="H600" s="188">
        <f>SUMIFS('Transport-DB'!R:R,'Transport-DB'!C:C,"="&amp;'Work DB'!C600,'Transport-DB'!F:F,"="&amp;'Work DB'!$H$4)</f>
        <v>0</v>
      </c>
      <c r="I600" s="191">
        <f>SUMIFS('Transport-DB'!R:R,'Transport-DB'!C:C,"="&amp;'Work DB'!C600,'Transport-DB'!F:F,"="&amp;'Work DB'!$I$4)</f>
        <v>0</v>
      </c>
      <c r="J600" s="483">
        <f>SUMIFS('Transport-DB'!R:R,'Transport-DB'!C:C,"="&amp;'Work DB'!C600,'Transport-DB'!F:F,"="&amp;'Work DB'!$J$4)</f>
        <v>0</v>
      </c>
      <c r="K600" s="190">
        <f>SUMIFS('Transport-DB'!Q:Q,'Transport-DB'!C:C,"="&amp;'Work DB'!C600,'Transport-DB'!F:F,"="&amp;'Work DB'!$K$4)</f>
        <v>0</v>
      </c>
      <c r="L600" s="191">
        <f>SUMIFS('Transport-DB'!Q:Q,'Transport-DB'!C:C,"="&amp;'Work DB'!C600,'Transport-DB'!F:F,"="&amp;'Work DB'!$L$4)</f>
        <v>0</v>
      </c>
      <c r="M600" s="191">
        <f>SUMIFS('Transport-DB'!Q:Q,'Transport-DB'!C:C,"="&amp;'Work DB'!C600,'Transport-DB'!F:F,"="&amp;'Work DB'!$M$4)</f>
        <v>0</v>
      </c>
      <c r="N600" s="191">
        <f>SUMIFS('Transport-DB'!Q:Q,'Transport-DB'!C:C,"="&amp;'Work DB'!C600,'Transport-DB'!F:F,"="&amp;'Work DB'!$N$4)</f>
        <v>0</v>
      </c>
      <c r="O600" s="191">
        <f>SUMIFS('Transport-DB'!Q:Q,'Transport-DB'!C:C,"="&amp;'Work DB'!C600,'Transport-DB'!F:F,"="&amp;'Work DB'!$O$4)</f>
        <v>0</v>
      </c>
      <c r="P600" s="191">
        <f>SUMIFS('Transport-DB'!Q:Q,'Transport-DB'!C:C,"="&amp;'Work DB'!C600,'Transport-DB'!F:F,"="&amp;'Work DB'!$P$4)</f>
        <v>0</v>
      </c>
      <c r="Q600" s="188">
        <f>SUMIFS('Transport-DB'!Q:Q,'Transport-DB'!C:C,"="&amp;'Work DB'!C600,'Transport-DB'!F:F,"="&amp;'Work DB'!$Q$4)</f>
        <v>0</v>
      </c>
      <c r="R600" s="189">
        <f>SUMIFS('Transport-DB'!Q:Q,'Transport-DB'!C:C,"="&amp;'Work DB'!C600,'Transport-DB'!F:F,"="&amp;'Work DB'!$R$4)</f>
        <v>0</v>
      </c>
      <c r="S600" s="190">
        <f t="shared" si="76"/>
        <v>0</v>
      </c>
      <c r="T600" s="191">
        <f t="shared" si="75"/>
        <v>0</v>
      </c>
      <c r="U600" s="191"/>
      <c r="V600" s="191"/>
      <c r="W600" s="191"/>
      <c r="X600" s="191"/>
      <c r="Y600" s="189"/>
      <c r="Z600" s="283"/>
      <c r="AA600" s="190">
        <f>SUMIFS('Transport-DB'!S:S,'Transport-DB'!C:C,"="&amp;'Work DB'!C600,'Transport-DB'!F:F,"="&amp;'Work DB'!$AA$4)</f>
        <v>0</v>
      </c>
      <c r="AB600" s="191">
        <f>SUMIFS('Transport-DB'!S:S,'Transport-DB'!C:C,"="&amp;'Work DB'!C600,'Transport-DB'!F:F,"="&amp;'Work DB'!$AB$4)</f>
        <v>0</v>
      </c>
      <c r="AC600" s="191">
        <f>SUMIFS('Transport-DB'!S:S,'Transport-DB'!C:C,"="&amp;'Work DB'!C600,'Transport-DB'!F:F,"="&amp;'Work DB'!$AC$4)</f>
        <v>0</v>
      </c>
      <c r="AD600" s="188">
        <f>SUMIFS('Transport-DB'!S:S,'Transport-DB'!C:C,"="&amp;'Work DB'!C600,'Transport-DB'!F:F,"="&amp;'Work DB'!$AD$4)</f>
        <v>0</v>
      </c>
      <c r="AE600" s="188">
        <f>SUMIFS('Transport-DB'!S:S,'Transport-DB'!C:C,"="&amp;'Work DB'!C600,'Transport-DB'!F:F,"="&amp;'Work DB'!$AE$4)</f>
        <v>0</v>
      </c>
      <c r="AF600" s="188">
        <f>SUMIFS('Transport-DB'!S:S,'Transport-DB'!C:C,"="&amp;'Work DB'!C600,'Transport-DB'!F:F,"="&amp;'Work DB'!$AF$4)</f>
        <v>0</v>
      </c>
      <c r="AG600" s="189"/>
      <c r="AH600" s="230">
        <f>SUMIFS('Transport-DB'!T:T,'Transport-DB'!C:C,"="&amp;'Work DB'!C600)</f>
        <v>0</v>
      </c>
      <c r="AI600" s="32"/>
      <c r="AJ600" s="29"/>
      <c r="AK600" s="30">
        <f>SUMIFS(Civil_DB[بتن],Civil_DB[تاریخ],"="&amp;'Work DB'!C600)</f>
        <v>0</v>
      </c>
      <c r="AL600" s="28"/>
      <c r="AM600" s="29"/>
      <c r="AN600" s="31"/>
      <c r="AO600" s="28"/>
      <c r="AP600" s="29"/>
      <c r="AQ600" s="29"/>
      <c r="AR600" s="30"/>
      <c r="AS600" s="28"/>
      <c r="AT600" s="29"/>
      <c r="AU600" s="30"/>
      <c r="AV600" s="206"/>
      <c r="AW600" s="29"/>
      <c r="AX600" s="29"/>
      <c r="AY600" s="29"/>
      <c r="AZ600" s="29"/>
      <c r="BA600" s="29"/>
      <c r="BB600" s="29"/>
      <c r="BC600" s="30"/>
      <c r="BD600" s="283"/>
      <c r="BE600" s="283"/>
      <c r="BF600" s="283"/>
      <c r="BG600" s="283"/>
      <c r="BH600" s="32"/>
      <c r="BI600" s="56"/>
      <c r="BJ600" s="509"/>
    </row>
    <row r="601" spans="2:62" s="15" customFormat="1" ht="21" x14ac:dyDescent="0.25">
      <c r="B601" s="47"/>
      <c r="C601" s="20">
        <f t="shared" si="77"/>
        <v>45966</v>
      </c>
      <c r="D601" s="190">
        <f>SUMIFS('Transport-DB'!R:R,'Transport-DB'!C:C,"="&amp;'Work DB'!C601,'Transport-DB'!F:F,"="&amp;'Work DB'!$D$4)</f>
        <v>0</v>
      </c>
      <c r="E601" s="191">
        <f>SUMIFS('Transport-DB'!R:R,'Transport-DB'!C:C,"="&amp;'Work DB'!C601,'Transport-DB'!F:F,"="&amp;'Work DB'!$E$4)</f>
        <v>0</v>
      </c>
      <c r="F601" s="191">
        <f>SUMIFS('Transport-DB'!R:R,'Transport-DB'!C:C,"="&amp;'Work DB'!C601,'Transport-DB'!F:F,"="&amp;'Work DB'!$F$4)</f>
        <v>0</v>
      </c>
      <c r="G601" s="191">
        <f>SUMIFS('Transport-DB'!R:R,'Transport-DB'!C:C,"="&amp;'Work DB'!C601,'Transport-DB'!F:F,"="&amp;'Work DB'!$G$4)</f>
        <v>0</v>
      </c>
      <c r="H601" s="188">
        <f>SUMIFS('Transport-DB'!R:R,'Transport-DB'!C:C,"="&amp;'Work DB'!C601,'Transport-DB'!F:F,"="&amp;'Work DB'!$H$4)</f>
        <v>0</v>
      </c>
      <c r="I601" s="191">
        <f>SUMIFS('Transport-DB'!R:R,'Transport-DB'!C:C,"="&amp;'Work DB'!C601,'Transport-DB'!F:F,"="&amp;'Work DB'!$I$4)</f>
        <v>0</v>
      </c>
      <c r="J601" s="483">
        <f>SUMIFS('Transport-DB'!R:R,'Transport-DB'!C:C,"="&amp;'Work DB'!C601,'Transport-DB'!F:F,"="&amp;'Work DB'!$J$4)</f>
        <v>0</v>
      </c>
      <c r="K601" s="190">
        <f>SUMIFS('Transport-DB'!Q:Q,'Transport-DB'!C:C,"="&amp;'Work DB'!C601,'Transport-DB'!F:F,"="&amp;'Work DB'!$K$4)</f>
        <v>0</v>
      </c>
      <c r="L601" s="191">
        <f>SUMIFS('Transport-DB'!Q:Q,'Transport-DB'!C:C,"="&amp;'Work DB'!C601,'Transport-DB'!F:F,"="&amp;'Work DB'!$L$4)</f>
        <v>0</v>
      </c>
      <c r="M601" s="191">
        <f>SUMIFS('Transport-DB'!Q:Q,'Transport-DB'!C:C,"="&amp;'Work DB'!C601,'Transport-DB'!F:F,"="&amp;'Work DB'!$M$4)</f>
        <v>0</v>
      </c>
      <c r="N601" s="191">
        <f>SUMIFS('Transport-DB'!Q:Q,'Transport-DB'!C:C,"="&amp;'Work DB'!C601,'Transport-DB'!F:F,"="&amp;'Work DB'!$N$4)</f>
        <v>0</v>
      </c>
      <c r="O601" s="191">
        <f>SUMIFS('Transport-DB'!Q:Q,'Transport-DB'!C:C,"="&amp;'Work DB'!C601,'Transport-DB'!F:F,"="&amp;'Work DB'!$O$4)</f>
        <v>0</v>
      </c>
      <c r="P601" s="191">
        <f>SUMIFS('Transport-DB'!Q:Q,'Transport-DB'!C:C,"="&amp;'Work DB'!C601,'Transport-DB'!F:F,"="&amp;'Work DB'!$P$4)</f>
        <v>0</v>
      </c>
      <c r="Q601" s="188">
        <f>SUMIFS('Transport-DB'!Q:Q,'Transport-DB'!C:C,"="&amp;'Work DB'!C601,'Transport-DB'!F:F,"="&amp;'Work DB'!$Q$4)</f>
        <v>0</v>
      </c>
      <c r="R601" s="189">
        <f>SUMIFS('Transport-DB'!Q:Q,'Transport-DB'!C:C,"="&amp;'Work DB'!C601,'Transport-DB'!F:F,"="&amp;'Work DB'!$R$4)</f>
        <v>0</v>
      </c>
      <c r="S601" s="190">
        <f t="shared" si="76"/>
        <v>0</v>
      </c>
      <c r="T601" s="191">
        <f t="shared" si="75"/>
        <v>0</v>
      </c>
      <c r="U601" s="191"/>
      <c r="V601" s="191"/>
      <c r="W601" s="191"/>
      <c r="X601" s="191"/>
      <c r="Y601" s="189"/>
      <c r="Z601" s="283"/>
      <c r="AA601" s="190">
        <f>SUMIFS('Transport-DB'!S:S,'Transport-DB'!C:C,"="&amp;'Work DB'!C601,'Transport-DB'!F:F,"="&amp;'Work DB'!$AA$4)</f>
        <v>0</v>
      </c>
      <c r="AB601" s="191">
        <f>SUMIFS('Transport-DB'!S:S,'Transport-DB'!C:C,"="&amp;'Work DB'!C601,'Transport-DB'!F:F,"="&amp;'Work DB'!$AB$4)</f>
        <v>0</v>
      </c>
      <c r="AC601" s="191">
        <f>SUMIFS('Transport-DB'!S:S,'Transport-DB'!C:C,"="&amp;'Work DB'!C601,'Transport-DB'!F:F,"="&amp;'Work DB'!$AC$4)</f>
        <v>0</v>
      </c>
      <c r="AD601" s="188">
        <f>SUMIFS('Transport-DB'!S:S,'Transport-DB'!C:C,"="&amp;'Work DB'!C601,'Transport-DB'!F:F,"="&amp;'Work DB'!$AD$4)</f>
        <v>0</v>
      </c>
      <c r="AE601" s="188">
        <f>SUMIFS('Transport-DB'!S:S,'Transport-DB'!C:C,"="&amp;'Work DB'!C601,'Transport-DB'!F:F,"="&amp;'Work DB'!$AE$4)</f>
        <v>0</v>
      </c>
      <c r="AF601" s="188">
        <f>SUMIFS('Transport-DB'!S:S,'Transport-DB'!C:C,"="&amp;'Work DB'!C601,'Transport-DB'!F:F,"="&amp;'Work DB'!$AF$4)</f>
        <v>0</v>
      </c>
      <c r="AG601" s="189"/>
      <c r="AH601" s="230">
        <f>SUMIFS('Transport-DB'!T:T,'Transport-DB'!C:C,"="&amp;'Work DB'!C601)</f>
        <v>0</v>
      </c>
      <c r="AI601" s="32"/>
      <c r="AJ601" s="29"/>
      <c r="AK601" s="30">
        <f>SUMIFS(Civil_DB[بتن],Civil_DB[تاریخ],"="&amp;'Work DB'!C601)</f>
        <v>0</v>
      </c>
      <c r="AL601" s="28"/>
      <c r="AM601" s="29"/>
      <c r="AN601" s="31"/>
      <c r="AO601" s="28"/>
      <c r="AP601" s="29"/>
      <c r="AQ601" s="29"/>
      <c r="AR601" s="30"/>
      <c r="AS601" s="28"/>
      <c r="AT601" s="29"/>
      <c r="AU601" s="30"/>
      <c r="AV601" s="206"/>
      <c r="AW601" s="29"/>
      <c r="AX601" s="29"/>
      <c r="AY601" s="29"/>
      <c r="AZ601" s="29"/>
      <c r="BA601" s="29"/>
      <c r="BB601" s="29"/>
      <c r="BC601" s="30"/>
      <c r="BD601" s="283"/>
      <c r="BE601" s="283"/>
      <c r="BF601" s="283"/>
      <c r="BG601" s="283"/>
      <c r="BH601" s="32"/>
      <c r="BI601" s="56"/>
      <c r="BJ601" s="509"/>
    </row>
    <row r="602" spans="2:62" s="15" customFormat="1" ht="21" x14ac:dyDescent="0.25">
      <c r="B602" s="47"/>
      <c r="C602" s="20">
        <f t="shared" si="77"/>
        <v>45967</v>
      </c>
      <c r="D602" s="190">
        <f>SUMIFS('Transport-DB'!R:R,'Transport-DB'!C:C,"="&amp;'Work DB'!C602,'Transport-DB'!F:F,"="&amp;'Work DB'!$D$4)</f>
        <v>0</v>
      </c>
      <c r="E602" s="191">
        <f>SUMIFS('Transport-DB'!R:R,'Transport-DB'!C:C,"="&amp;'Work DB'!C602,'Transport-DB'!F:F,"="&amp;'Work DB'!$E$4)</f>
        <v>0</v>
      </c>
      <c r="F602" s="191">
        <f>SUMIFS('Transport-DB'!R:R,'Transport-DB'!C:C,"="&amp;'Work DB'!C602,'Transport-DB'!F:F,"="&amp;'Work DB'!$F$4)</f>
        <v>0</v>
      </c>
      <c r="G602" s="191">
        <f>SUMIFS('Transport-DB'!R:R,'Transport-DB'!C:C,"="&amp;'Work DB'!C602,'Transport-DB'!F:F,"="&amp;'Work DB'!$G$4)</f>
        <v>0</v>
      </c>
      <c r="H602" s="188">
        <f>SUMIFS('Transport-DB'!R:R,'Transport-DB'!C:C,"="&amp;'Work DB'!C602,'Transport-DB'!F:F,"="&amp;'Work DB'!$H$4)</f>
        <v>0</v>
      </c>
      <c r="I602" s="191">
        <f>SUMIFS('Transport-DB'!R:R,'Transport-DB'!C:C,"="&amp;'Work DB'!C602,'Transport-DB'!F:F,"="&amp;'Work DB'!$I$4)</f>
        <v>0</v>
      </c>
      <c r="J602" s="483">
        <f>SUMIFS('Transport-DB'!R:R,'Transport-DB'!C:C,"="&amp;'Work DB'!C602,'Transport-DB'!F:F,"="&amp;'Work DB'!$J$4)</f>
        <v>0</v>
      </c>
      <c r="K602" s="190">
        <f>SUMIFS('Transport-DB'!Q:Q,'Transport-DB'!C:C,"="&amp;'Work DB'!C602,'Transport-DB'!F:F,"="&amp;'Work DB'!$K$4)</f>
        <v>0</v>
      </c>
      <c r="L602" s="191">
        <f>SUMIFS('Transport-DB'!Q:Q,'Transport-DB'!C:C,"="&amp;'Work DB'!C602,'Transport-DB'!F:F,"="&amp;'Work DB'!$L$4)</f>
        <v>0</v>
      </c>
      <c r="M602" s="191">
        <f>SUMIFS('Transport-DB'!Q:Q,'Transport-DB'!C:C,"="&amp;'Work DB'!C602,'Transport-DB'!F:F,"="&amp;'Work DB'!$M$4)</f>
        <v>0</v>
      </c>
      <c r="N602" s="191">
        <f>SUMIFS('Transport-DB'!Q:Q,'Transport-DB'!C:C,"="&amp;'Work DB'!C602,'Transport-DB'!F:F,"="&amp;'Work DB'!$N$4)</f>
        <v>0</v>
      </c>
      <c r="O602" s="191">
        <f>SUMIFS('Transport-DB'!Q:Q,'Transport-DB'!C:C,"="&amp;'Work DB'!C602,'Transport-DB'!F:F,"="&amp;'Work DB'!$O$4)</f>
        <v>0</v>
      </c>
      <c r="P602" s="191">
        <f>SUMIFS('Transport-DB'!Q:Q,'Transport-DB'!C:C,"="&amp;'Work DB'!C602,'Transport-DB'!F:F,"="&amp;'Work DB'!$P$4)</f>
        <v>0</v>
      </c>
      <c r="Q602" s="188">
        <f>SUMIFS('Transport-DB'!Q:Q,'Transport-DB'!C:C,"="&amp;'Work DB'!C602,'Transport-DB'!F:F,"="&amp;'Work DB'!$Q$4)</f>
        <v>0</v>
      </c>
      <c r="R602" s="189">
        <f>SUMIFS('Transport-DB'!Q:Q,'Transport-DB'!C:C,"="&amp;'Work DB'!C602,'Transport-DB'!F:F,"="&amp;'Work DB'!$R$4)</f>
        <v>0</v>
      </c>
      <c r="S602" s="190">
        <f t="shared" si="76"/>
        <v>0</v>
      </c>
      <c r="T602" s="191">
        <f t="shared" si="75"/>
        <v>0</v>
      </c>
      <c r="U602" s="191"/>
      <c r="V602" s="191"/>
      <c r="W602" s="191"/>
      <c r="X602" s="191"/>
      <c r="Y602" s="189"/>
      <c r="Z602" s="283"/>
      <c r="AA602" s="190">
        <f>SUMIFS('Transport-DB'!S:S,'Transport-DB'!C:C,"="&amp;'Work DB'!C602,'Transport-DB'!F:F,"="&amp;'Work DB'!$AA$4)</f>
        <v>0</v>
      </c>
      <c r="AB602" s="191">
        <f>SUMIFS('Transport-DB'!S:S,'Transport-DB'!C:C,"="&amp;'Work DB'!C602,'Transport-DB'!F:F,"="&amp;'Work DB'!$AB$4)</f>
        <v>0</v>
      </c>
      <c r="AC602" s="191">
        <f>SUMIFS('Transport-DB'!S:S,'Transport-DB'!C:C,"="&amp;'Work DB'!C602,'Transport-DB'!F:F,"="&amp;'Work DB'!$AC$4)</f>
        <v>0</v>
      </c>
      <c r="AD602" s="188">
        <f>SUMIFS('Transport-DB'!S:S,'Transport-DB'!C:C,"="&amp;'Work DB'!C602,'Transport-DB'!F:F,"="&amp;'Work DB'!$AD$4)</f>
        <v>0</v>
      </c>
      <c r="AE602" s="188">
        <f>SUMIFS('Transport-DB'!S:S,'Transport-DB'!C:C,"="&amp;'Work DB'!C602,'Transport-DB'!F:F,"="&amp;'Work DB'!$AE$4)</f>
        <v>0</v>
      </c>
      <c r="AF602" s="188">
        <f>SUMIFS('Transport-DB'!S:S,'Transport-DB'!C:C,"="&amp;'Work DB'!C602,'Transport-DB'!F:F,"="&amp;'Work DB'!$AF$4)</f>
        <v>0</v>
      </c>
      <c r="AG602" s="189"/>
      <c r="AH602" s="230">
        <f>SUMIFS('Transport-DB'!T:T,'Transport-DB'!C:C,"="&amp;'Work DB'!C602)</f>
        <v>0</v>
      </c>
      <c r="AI602" s="32"/>
      <c r="AJ602" s="29"/>
      <c r="AK602" s="30">
        <f>SUMIFS(Civil_DB[بتن],Civil_DB[تاریخ],"="&amp;'Work DB'!C602)</f>
        <v>0</v>
      </c>
      <c r="AL602" s="28"/>
      <c r="AM602" s="29"/>
      <c r="AN602" s="31"/>
      <c r="AO602" s="28"/>
      <c r="AP602" s="29"/>
      <c r="AQ602" s="29"/>
      <c r="AR602" s="30"/>
      <c r="AS602" s="28"/>
      <c r="AT602" s="29"/>
      <c r="AU602" s="30"/>
      <c r="AV602" s="206"/>
      <c r="AW602" s="29"/>
      <c r="AX602" s="29"/>
      <c r="AY602" s="29"/>
      <c r="AZ602" s="29"/>
      <c r="BA602" s="29"/>
      <c r="BB602" s="29"/>
      <c r="BC602" s="30"/>
      <c r="BD602" s="283"/>
      <c r="BE602" s="283"/>
      <c r="BF602" s="283"/>
      <c r="BG602" s="283"/>
      <c r="BH602" s="32"/>
      <c r="BI602" s="56"/>
      <c r="BJ602" s="509"/>
    </row>
    <row r="603" spans="2:62" s="15" customFormat="1" ht="21" x14ac:dyDescent="0.25">
      <c r="B603" s="47"/>
      <c r="C603" s="20">
        <f t="shared" si="77"/>
        <v>45968</v>
      </c>
      <c r="D603" s="190">
        <f>SUMIFS('Transport-DB'!R:R,'Transport-DB'!C:C,"="&amp;'Work DB'!C603,'Transport-DB'!F:F,"="&amp;'Work DB'!$D$4)</f>
        <v>0</v>
      </c>
      <c r="E603" s="191">
        <f>SUMIFS('Transport-DB'!R:R,'Transport-DB'!C:C,"="&amp;'Work DB'!C603,'Transport-DB'!F:F,"="&amp;'Work DB'!$E$4)</f>
        <v>0</v>
      </c>
      <c r="F603" s="191">
        <f>SUMIFS('Transport-DB'!R:R,'Transport-DB'!C:C,"="&amp;'Work DB'!C603,'Transport-DB'!F:F,"="&amp;'Work DB'!$F$4)</f>
        <v>0</v>
      </c>
      <c r="G603" s="191">
        <f>SUMIFS('Transport-DB'!R:R,'Transport-DB'!C:C,"="&amp;'Work DB'!C603,'Transport-DB'!F:F,"="&amp;'Work DB'!$G$4)</f>
        <v>0</v>
      </c>
      <c r="H603" s="188">
        <f>SUMIFS('Transport-DB'!R:R,'Transport-DB'!C:C,"="&amp;'Work DB'!C603,'Transport-DB'!F:F,"="&amp;'Work DB'!$H$4)</f>
        <v>0</v>
      </c>
      <c r="I603" s="191">
        <f>SUMIFS('Transport-DB'!R:R,'Transport-DB'!C:C,"="&amp;'Work DB'!C603,'Transport-DB'!F:F,"="&amp;'Work DB'!$I$4)</f>
        <v>0</v>
      </c>
      <c r="J603" s="483">
        <f>SUMIFS('Transport-DB'!R:R,'Transport-DB'!C:C,"="&amp;'Work DB'!C603,'Transport-DB'!F:F,"="&amp;'Work DB'!$J$4)</f>
        <v>0</v>
      </c>
      <c r="K603" s="190">
        <f>SUMIFS('Transport-DB'!Q:Q,'Transport-DB'!C:C,"="&amp;'Work DB'!C603,'Transport-DB'!F:F,"="&amp;'Work DB'!$K$4)</f>
        <v>0</v>
      </c>
      <c r="L603" s="191">
        <f>SUMIFS('Transport-DB'!Q:Q,'Transport-DB'!C:C,"="&amp;'Work DB'!C603,'Transport-DB'!F:F,"="&amp;'Work DB'!$L$4)</f>
        <v>0</v>
      </c>
      <c r="M603" s="191">
        <f>SUMIFS('Transport-DB'!Q:Q,'Transport-DB'!C:C,"="&amp;'Work DB'!C603,'Transport-DB'!F:F,"="&amp;'Work DB'!$M$4)</f>
        <v>0</v>
      </c>
      <c r="N603" s="191">
        <f>SUMIFS('Transport-DB'!Q:Q,'Transport-DB'!C:C,"="&amp;'Work DB'!C603,'Transport-DB'!F:F,"="&amp;'Work DB'!$N$4)</f>
        <v>0</v>
      </c>
      <c r="O603" s="191">
        <f>SUMIFS('Transport-DB'!Q:Q,'Transport-DB'!C:C,"="&amp;'Work DB'!C603,'Transport-DB'!F:F,"="&amp;'Work DB'!$O$4)</f>
        <v>0</v>
      </c>
      <c r="P603" s="191">
        <f>SUMIFS('Transport-DB'!Q:Q,'Transport-DB'!C:C,"="&amp;'Work DB'!C603,'Transport-DB'!F:F,"="&amp;'Work DB'!$P$4)</f>
        <v>0</v>
      </c>
      <c r="Q603" s="188">
        <f>SUMIFS('Transport-DB'!Q:Q,'Transport-DB'!C:C,"="&amp;'Work DB'!C603,'Transport-DB'!F:F,"="&amp;'Work DB'!$Q$4)</f>
        <v>0</v>
      </c>
      <c r="R603" s="189">
        <f>SUMIFS('Transport-DB'!Q:Q,'Transport-DB'!C:C,"="&amp;'Work DB'!C603,'Transport-DB'!F:F,"="&amp;'Work DB'!$R$4)</f>
        <v>0</v>
      </c>
      <c r="S603" s="190">
        <f t="shared" si="76"/>
        <v>0</v>
      </c>
      <c r="T603" s="191">
        <f t="shared" si="75"/>
        <v>0</v>
      </c>
      <c r="U603" s="191"/>
      <c r="V603" s="191"/>
      <c r="W603" s="191"/>
      <c r="X603" s="191"/>
      <c r="Y603" s="189"/>
      <c r="Z603" s="283"/>
      <c r="AA603" s="190">
        <f>SUMIFS('Transport-DB'!S:S,'Transport-DB'!C:C,"="&amp;'Work DB'!C603,'Transport-DB'!F:F,"="&amp;'Work DB'!$AA$4)</f>
        <v>0</v>
      </c>
      <c r="AB603" s="191">
        <f>SUMIFS('Transport-DB'!S:S,'Transport-DB'!C:C,"="&amp;'Work DB'!C603,'Transport-DB'!F:F,"="&amp;'Work DB'!$AB$4)</f>
        <v>0</v>
      </c>
      <c r="AC603" s="191">
        <f>SUMIFS('Transport-DB'!S:S,'Transport-DB'!C:C,"="&amp;'Work DB'!C603,'Transport-DB'!F:F,"="&amp;'Work DB'!$AC$4)</f>
        <v>0</v>
      </c>
      <c r="AD603" s="188">
        <f>SUMIFS('Transport-DB'!S:S,'Transport-DB'!C:C,"="&amp;'Work DB'!C603,'Transport-DB'!F:F,"="&amp;'Work DB'!$AD$4)</f>
        <v>0</v>
      </c>
      <c r="AE603" s="188">
        <f>SUMIFS('Transport-DB'!S:S,'Transport-DB'!C:C,"="&amp;'Work DB'!C603,'Transport-DB'!F:F,"="&amp;'Work DB'!$AE$4)</f>
        <v>0</v>
      </c>
      <c r="AF603" s="188">
        <f>SUMIFS('Transport-DB'!S:S,'Transport-DB'!C:C,"="&amp;'Work DB'!C603,'Transport-DB'!F:F,"="&amp;'Work DB'!$AF$4)</f>
        <v>0</v>
      </c>
      <c r="AG603" s="189"/>
      <c r="AH603" s="230">
        <f>SUMIFS('Transport-DB'!T:T,'Transport-DB'!C:C,"="&amp;'Work DB'!C603)</f>
        <v>0</v>
      </c>
      <c r="AI603" s="32"/>
      <c r="AJ603" s="29"/>
      <c r="AK603" s="30">
        <f>SUMIFS(Civil_DB[بتن],Civil_DB[تاریخ],"="&amp;'Work DB'!C603)</f>
        <v>0</v>
      </c>
      <c r="AL603" s="28"/>
      <c r="AM603" s="29"/>
      <c r="AN603" s="31"/>
      <c r="AO603" s="28"/>
      <c r="AP603" s="29"/>
      <c r="AQ603" s="29"/>
      <c r="AR603" s="30"/>
      <c r="AS603" s="28"/>
      <c r="AT603" s="29"/>
      <c r="AU603" s="30"/>
      <c r="AV603" s="206"/>
      <c r="AW603" s="29"/>
      <c r="AX603" s="29"/>
      <c r="AY603" s="29"/>
      <c r="AZ603" s="29"/>
      <c r="BA603" s="29"/>
      <c r="BB603" s="29"/>
      <c r="BC603" s="30"/>
      <c r="BD603" s="283"/>
      <c r="BE603" s="283"/>
      <c r="BF603" s="283"/>
      <c r="BG603" s="283"/>
      <c r="BH603" s="32"/>
      <c r="BI603" s="56"/>
      <c r="BJ603" s="509"/>
    </row>
    <row r="604" spans="2:62" s="15" customFormat="1" ht="21" x14ac:dyDescent="0.25">
      <c r="B604" s="47"/>
      <c r="C604" s="20">
        <f t="shared" si="77"/>
        <v>45969</v>
      </c>
      <c r="D604" s="190">
        <f>SUMIFS('Transport-DB'!R:R,'Transport-DB'!C:C,"="&amp;'Work DB'!C604,'Transport-DB'!F:F,"="&amp;'Work DB'!$D$4)</f>
        <v>0</v>
      </c>
      <c r="E604" s="191">
        <f>SUMIFS('Transport-DB'!R:R,'Transport-DB'!C:C,"="&amp;'Work DB'!C604,'Transport-DB'!F:F,"="&amp;'Work DB'!$E$4)</f>
        <v>0</v>
      </c>
      <c r="F604" s="191">
        <f>SUMIFS('Transport-DB'!R:R,'Transport-DB'!C:C,"="&amp;'Work DB'!C604,'Transport-DB'!F:F,"="&amp;'Work DB'!$F$4)</f>
        <v>0</v>
      </c>
      <c r="G604" s="191">
        <f>SUMIFS('Transport-DB'!R:R,'Transport-DB'!C:C,"="&amp;'Work DB'!C604,'Transport-DB'!F:F,"="&amp;'Work DB'!$G$4)</f>
        <v>0</v>
      </c>
      <c r="H604" s="188">
        <f>SUMIFS('Transport-DB'!R:R,'Transport-DB'!C:C,"="&amp;'Work DB'!C604,'Transport-DB'!F:F,"="&amp;'Work DB'!$H$4)</f>
        <v>0</v>
      </c>
      <c r="I604" s="191">
        <f>SUMIFS('Transport-DB'!R:R,'Transport-DB'!C:C,"="&amp;'Work DB'!C604,'Transport-DB'!F:F,"="&amp;'Work DB'!$I$4)</f>
        <v>0</v>
      </c>
      <c r="J604" s="483">
        <f>SUMIFS('Transport-DB'!R:R,'Transport-DB'!C:C,"="&amp;'Work DB'!C604,'Transport-DB'!F:F,"="&amp;'Work DB'!$J$4)</f>
        <v>0</v>
      </c>
      <c r="K604" s="190">
        <f>SUMIFS('Transport-DB'!Q:Q,'Transport-DB'!C:C,"="&amp;'Work DB'!C604,'Transport-DB'!F:F,"="&amp;'Work DB'!$K$4)</f>
        <v>0</v>
      </c>
      <c r="L604" s="191">
        <f>SUMIFS('Transport-DB'!Q:Q,'Transport-DB'!C:C,"="&amp;'Work DB'!C604,'Transport-DB'!F:F,"="&amp;'Work DB'!$L$4)</f>
        <v>0</v>
      </c>
      <c r="M604" s="191">
        <f>SUMIFS('Transport-DB'!Q:Q,'Transport-DB'!C:C,"="&amp;'Work DB'!C604,'Transport-DB'!F:F,"="&amp;'Work DB'!$M$4)</f>
        <v>0</v>
      </c>
      <c r="N604" s="191">
        <f>SUMIFS('Transport-DB'!Q:Q,'Transport-DB'!C:C,"="&amp;'Work DB'!C604,'Transport-DB'!F:F,"="&amp;'Work DB'!$N$4)</f>
        <v>0</v>
      </c>
      <c r="O604" s="191">
        <f>SUMIFS('Transport-DB'!Q:Q,'Transport-DB'!C:C,"="&amp;'Work DB'!C604,'Transport-DB'!F:F,"="&amp;'Work DB'!$O$4)</f>
        <v>0</v>
      </c>
      <c r="P604" s="191">
        <f>SUMIFS('Transport-DB'!Q:Q,'Transport-DB'!C:C,"="&amp;'Work DB'!C604,'Transport-DB'!F:F,"="&amp;'Work DB'!$P$4)</f>
        <v>0</v>
      </c>
      <c r="Q604" s="188">
        <f>SUMIFS('Transport-DB'!Q:Q,'Transport-DB'!C:C,"="&amp;'Work DB'!C604,'Transport-DB'!F:F,"="&amp;'Work DB'!$Q$4)</f>
        <v>0</v>
      </c>
      <c r="R604" s="189">
        <f>SUMIFS('Transport-DB'!Q:Q,'Transport-DB'!C:C,"="&amp;'Work DB'!C604,'Transport-DB'!F:F,"="&amp;'Work DB'!$R$4)</f>
        <v>0</v>
      </c>
      <c r="S604" s="190">
        <f t="shared" si="76"/>
        <v>0</v>
      </c>
      <c r="T604" s="191">
        <f t="shared" si="75"/>
        <v>0</v>
      </c>
      <c r="U604" s="191"/>
      <c r="V604" s="191"/>
      <c r="W604" s="191"/>
      <c r="X604" s="191"/>
      <c r="Y604" s="189"/>
      <c r="Z604" s="283"/>
      <c r="AA604" s="190">
        <f>SUMIFS('Transport-DB'!S:S,'Transport-DB'!C:C,"="&amp;'Work DB'!C604,'Transport-DB'!F:F,"="&amp;'Work DB'!$AA$4)</f>
        <v>0</v>
      </c>
      <c r="AB604" s="191">
        <f>SUMIFS('Transport-DB'!S:S,'Transport-DB'!C:C,"="&amp;'Work DB'!C604,'Transport-DB'!F:F,"="&amp;'Work DB'!$AB$4)</f>
        <v>0</v>
      </c>
      <c r="AC604" s="191">
        <f>SUMIFS('Transport-DB'!S:S,'Transport-DB'!C:C,"="&amp;'Work DB'!C604,'Transport-DB'!F:F,"="&amp;'Work DB'!$AC$4)</f>
        <v>0</v>
      </c>
      <c r="AD604" s="188">
        <f>SUMIFS('Transport-DB'!S:S,'Transport-DB'!C:C,"="&amp;'Work DB'!C604,'Transport-DB'!F:F,"="&amp;'Work DB'!$AD$4)</f>
        <v>0</v>
      </c>
      <c r="AE604" s="188">
        <f>SUMIFS('Transport-DB'!S:S,'Transport-DB'!C:C,"="&amp;'Work DB'!C604,'Transport-DB'!F:F,"="&amp;'Work DB'!$AE$4)</f>
        <v>0</v>
      </c>
      <c r="AF604" s="188">
        <f>SUMIFS('Transport-DB'!S:S,'Transport-DB'!C:C,"="&amp;'Work DB'!C604,'Transport-DB'!F:F,"="&amp;'Work DB'!$AF$4)</f>
        <v>0</v>
      </c>
      <c r="AG604" s="189"/>
      <c r="AH604" s="230">
        <f>SUMIFS('Transport-DB'!T:T,'Transport-DB'!C:C,"="&amp;'Work DB'!C604)</f>
        <v>0</v>
      </c>
      <c r="AI604" s="32"/>
      <c r="AJ604" s="29"/>
      <c r="AK604" s="30">
        <f>SUMIFS(Civil_DB[بتن],Civil_DB[تاریخ],"="&amp;'Work DB'!C604)</f>
        <v>0</v>
      </c>
      <c r="AL604" s="28"/>
      <c r="AM604" s="29"/>
      <c r="AN604" s="31"/>
      <c r="AO604" s="28"/>
      <c r="AP604" s="29"/>
      <c r="AQ604" s="29"/>
      <c r="AR604" s="30"/>
      <c r="AS604" s="28"/>
      <c r="AT604" s="29"/>
      <c r="AU604" s="30"/>
      <c r="AV604" s="206"/>
      <c r="AW604" s="29"/>
      <c r="AX604" s="29"/>
      <c r="AY604" s="29"/>
      <c r="AZ604" s="29"/>
      <c r="BA604" s="29"/>
      <c r="BB604" s="29"/>
      <c r="BC604" s="30"/>
      <c r="BD604" s="283"/>
      <c r="BE604" s="283"/>
      <c r="BF604" s="283"/>
      <c r="BG604" s="283"/>
      <c r="BH604" s="32"/>
      <c r="BI604" s="56"/>
      <c r="BJ604" s="509"/>
    </row>
    <row r="605" spans="2:62" s="15" customFormat="1" ht="21" x14ac:dyDescent="0.25">
      <c r="B605" s="47"/>
      <c r="C605" s="20">
        <f t="shared" si="77"/>
        <v>45970</v>
      </c>
      <c r="D605" s="190">
        <f>SUMIFS('Transport-DB'!R:R,'Transport-DB'!C:C,"="&amp;'Work DB'!C605,'Transport-DB'!F:F,"="&amp;'Work DB'!$D$4)</f>
        <v>0</v>
      </c>
      <c r="E605" s="191">
        <f>SUMIFS('Transport-DB'!R:R,'Transport-DB'!C:C,"="&amp;'Work DB'!C605,'Transport-DB'!F:F,"="&amp;'Work DB'!$E$4)</f>
        <v>0</v>
      </c>
      <c r="F605" s="191">
        <f>SUMIFS('Transport-DB'!R:R,'Transport-DB'!C:C,"="&amp;'Work DB'!C605,'Transport-DB'!F:F,"="&amp;'Work DB'!$F$4)</f>
        <v>0</v>
      </c>
      <c r="G605" s="191">
        <f>SUMIFS('Transport-DB'!R:R,'Transport-DB'!C:C,"="&amp;'Work DB'!C605,'Transport-DB'!F:F,"="&amp;'Work DB'!$G$4)</f>
        <v>0</v>
      </c>
      <c r="H605" s="188">
        <f>SUMIFS('Transport-DB'!R:R,'Transport-DB'!C:C,"="&amp;'Work DB'!C605,'Transport-DB'!F:F,"="&amp;'Work DB'!$H$4)</f>
        <v>0</v>
      </c>
      <c r="I605" s="191">
        <f>SUMIFS('Transport-DB'!R:R,'Transport-DB'!C:C,"="&amp;'Work DB'!C605,'Transport-DB'!F:F,"="&amp;'Work DB'!$I$4)</f>
        <v>0</v>
      </c>
      <c r="J605" s="483">
        <f>SUMIFS('Transport-DB'!R:R,'Transport-DB'!C:C,"="&amp;'Work DB'!C605,'Transport-DB'!F:F,"="&amp;'Work DB'!$J$4)</f>
        <v>0</v>
      </c>
      <c r="K605" s="190">
        <f>SUMIFS('Transport-DB'!Q:Q,'Transport-DB'!C:C,"="&amp;'Work DB'!C605,'Transport-DB'!F:F,"="&amp;'Work DB'!$K$4)</f>
        <v>0</v>
      </c>
      <c r="L605" s="191">
        <f>SUMIFS('Transport-DB'!Q:Q,'Transport-DB'!C:C,"="&amp;'Work DB'!C605,'Transport-DB'!F:F,"="&amp;'Work DB'!$L$4)</f>
        <v>0</v>
      </c>
      <c r="M605" s="191">
        <f>SUMIFS('Transport-DB'!Q:Q,'Transport-DB'!C:C,"="&amp;'Work DB'!C605,'Transport-DB'!F:F,"="&amp;'Work DB'!$M$4)</f>
        <v>0</v>
      </c>
      <c r="N605" s="191">
        <f>SUMIFS('Transport-DB'!Q:Q,'Transport-DB'!C:C,"="&amp;'Work DB'!C605,'Transport-DB'!F:F,"="&amp;'Work DB'!$N$4)</f>
        <v>0</v>
      </c>
      <c r="O605" s="191">
        <f>SUMIFS('Transport-DB'!Q:Q,'Transport-DB'!C:C,"="&amp;'Work DB'!C605,'Transport-DB'!F:F,"="&amp;'Work DB'!$O$4)</f>
        <v>0</v>
      </c>
      <c r="P605" s="191">
        <f>SUMIFS('Transport-DB'!Q:Q,'Transport-DB'!C:C,"="&amp;'Work DB'!C605,'Transport-DB'!F:F,"="&amp;'Work DB'!$P$4)</f>
        <v>0</v>
      </c>
      <c r="Q605" s="188">
        <f>SUMIFS('Transport-DB'!Q:Q,'Transport-DB'!C:C,"="&amp;'Work DB'!C605,'Transport-DB'!F:F,"="&amp;'Work DB'!$Q$4)</f>
        <v>0</v>
      </c>
      <c r="R605" s="189">
        <f>SUMIFS('Transport-DB'!Q:Q,'Transport-DB'!C:C,"="&amp;'Work DB'!C605,'Transport-DB'!F:F,"="&amp;'Work DB'!$R$4)</f>
        <v>0</v>
      </c>
      <c r="S605" s="190">
        <f t="shared" si="76"/>
        <v>0</v>
      </c>
      <c r="T605" s="191">
        <f t="shared" si="75"/>
        <v>0</v>
      </c>
      <c r="U605" s="191"/>
      <c r="V605" s="191"/>
      <c r="W605" s="191"/>
      <c r="X605" s="191"/>
      <c r="Y605" s="189"/>
      <c r="Z605" s="283"/>
      <c r="AA605" s="190">
        <f>SUMIFS('Transport-DB'!S:S,'Transport-DB'!C:C,"="&amp;'Work DB'!C605,'Transport-DB'!F:F,"="&amp;'Work DB'!$AA$4)</f>
        <v>0</v>
      </c>
      <c r="AB605" s="191">
        <f>SUMIFS('Transport-DB'!S:S,'Transport-DB'!C:C,"="&amp;'Work DB'!C605,'Transport-DB'!F:F,"="&amp;'Work DB'!$AB$4)</f>
        <v>0</v>
      </c>
      <c r="AC605" s="191">
        <f>SUMIFS('Transport-DB'!S:S,'Transport-DB'!C:C,"="&amp;'Work DB'!C605,'Transport-DB'!F:F,"="&amp;'Work DB'!$AC$4)</f>
        <v>0</v>
      </c>
      <c r="AD605" s="188">
        <f>SUMIFS('Transport-DB'!S:S,'Transport-DB'!C:C,"="&amp;'Work DB'!C605,'Transport-DB'!F:F,"="&amp;'Work DB'!$AD$4)</f>
        <v>0</v>
      </c>
      <c r="AE605" s="188">
        <f>SUMIFS('Transport-DB'!S:S,'Transport-DB'!C:C,"="&amp;'Work DB'!C605,'Transport-DB'!F:F,"="&amp;'Work DB'!$AE$4)</f>
        <v>0</v>
      </c>
      <c r="AF605" s="188">
        <f>SUMIFS('Transport-DB'!S:S,'Transport-DB'!C:C,"="&amp;'Work DB'!C605,'Transport-DB'!F:F,"="&amp;'Work DB'!$AF$4)</f>
        <v>0</v>
      </c>
      <c r="AG605" s="189"/>
      <c r="AH605" s="230">
        <f>SUMIFS('Transport-DB'!T:T,'Transport-DB'!C:C,"="&amp;'Work DB'!C605)</f>
        <v>0</v>
      </c>
      <c r="AI605" s="32"/>
      <c r="AJ605" s="29"/>
      <c r="AK605" s="30">
        <f>SUMIFS(Civil_DB[بتن],Civil_DB[تاریخ],"="&amp;'Work DB'!C605)</f>
        <v>0</v>
      </c>
      <c r="AL605" s="28"/>
      <c r="AM605" s="29"/>
      <c r="AN605" s="31"/>
      <c r="AO605" s="28"/>
      <c r="AP605" s="29"/>
      <c r="AQ605" s="29"/>
      <c r="AR605" s="30"/>
      <c r="AS605" s="28"/>
      <c r="AT605" s="29"/>
      <c r="AU605" s="30"/>
      <c r="AV605" s="206"/>
      <c r="AW605" s="29"/>
      <c r="AX605" s="29"/>
      <c r="AY605" s="29"/>
      <c r="AZ605" s="29"/>
      <c r="BA605" s="29"/>
      <c r="BB605" s="29"/>
      <c r="BC605" s="30"/>
      <c r="BD605" s="283"/>
      <c r="BE605" s="283"/>
      <c r="BF605" s="283"/>
      <c r="BG605" s="283"/>
      <c r="BH605" s="32"/>
      <c r="BI605" s="56"/>
      <c r="BJ605" s="509"/>
    </row>
    <row r="606" spans="2:62" s="15" customFormat="1" ht="21" x14ac:dyDescent="0.25">
      <c r="B606" s="47"/>
      <c r="C606" s="20">
        <f t="shared" si="77"/>
        <v>45971</v>
      </c>
      <c r="D606" s="190">
        <f>SUMIFS('Transport-DB'!R:R,'Transport-DB'!C:C,"="&amp;'Work DB'!C606,'Transport-DB'!F:F,"="&amp;'Work DB'!$D$4)</f>
        <v>0</v>
      </c>
      <c r="E606" s="191">
        <f>SUMIFS('Transport-DB'!R:R,'Transport-DB'!C:C,"="&amp;'Work DB'!C606,'Transport-DB'!F:F,"="&amp;'Work DB'!$E$4)</f>
        <v>0</v>
      </c>
      <c r="F606" s="191">
        <f>SUMIFS('Transport-DB'!R:R,'Transport-DB'!C:C,"="&amp;'Work DB'!C606,'Transport-DB'!F:F,"="&amp;'Work DB'!$F$4)</f>
        <v>0</v>
      </c>
      <c r="G606" s="191">
        <f>SUMIFS('Transport-DB'!R:R,'Transport-DB'!C:C,"="&amp;'Work DB'!C606,'Transport-DB'!F:F,"="&amp;'Work DB'!$G$4)</f>
        <v>0</v>
      </c>
      <c r="H606" s="188">
        <f>SUMIFS('Transport-DB'!R:R,'Transport-DB'!C:C,"="&amp;'Work DB'!C606,'Transport-DB'!F:F,"="&amp;'Work DB'!$H$4)</f>
        <v>0</v>
      </c>
      <c r="I606" s="191">
        <f>SUMIFS('Transport-DB'!R:R,'Transport-DB'!C:C,"="&amp;'Work DB'!C606,'Transport-DB'!F:F,"="&amp;'Work DB'!$I$4)</f>
        <v>0</v>
      </c>
      <c r="J606" s="483">
        <f>SUMIFS('Transport-DB'!R:R,'Transport-DB'!C:C,"="&amp;'Work DB'!C606,'Transport-DB'!F:F,"="&amp;'Work DB'!$J$4)</f>
        <v>0</v>
      </c>
      <c r="K606" s="190">
        <f>SUMIFS('Transport-DB'!Q:Q,'Transport-DB'!C:C,"="&amp;'Work DB'!C606,'Transport-DB'!F:F,"="&amp;'Work DB'!$K$4)</f>
        <v>0</v>
      </c>
      <c r="L606" s="191">
        <f>SUMIFS('Transport-DB'!Q:Q,'Transport-DB'!C:C,"="&amp;'Work DB'!C606,'Transport-DB'!F:F,"="&amp;'Work DB'!$L$4)</f>
        <v>0</v>
      </c>
      <c r="M606" s="191">
        <f>SUMIFS('Transport-DB'!Q:Q,'Transport-DB'!C:C,"="&amp;'Work DB'!C606,'Transport-DB'!F:F,"="&amp;'Work DB'!$M$4)</f>
        <v>0</v>
      </c>
      <c r="N606" s="191">
        <f>SUMIFS('Transport-DB'!Q:Q,'Transport-DB'!C:C,"="&amp;'Work DB'!C606,'Transport-DB'!F:F,"="&amp;'Work DB'!$N$4)</f>
        <v>0</v>
      </c>
      <c r="O606" s="191">
        <f>SUMIFS('Transport-DB'!Q:Q,'Transport-DB'!C:C,"="&amp;'Work DB'!C606,'Transport-DB'!F:F,"="&amp;'Work DB'!$O$4)</f>
        <v>0</v>
      </c>
      <c r="P606" s="191">
        <f>SUMIFS('Transport-DB'!Q:Q,'Transport-DB'!C:C,"="&amp;'Work DB'!C606,'Transport-DB'!F:F,"="&amp;'Work DB'!$P$4)</f>
        <v>0</v>
      </c>
      <c r="Q606" s="188">
        <f>SUMIFS('Transport-DB'!Q:Q,'Transport-DB'!C:C,"="&amp;'Work DB'!C606,'Transport-DB'!F:F,"="&amp;'Work DB'!$Q$4)</f>
        <v>0</v>
      </c>
      <c r="R606" s="189">
        <f>SUMIFS('Transport-DB'!Q:Q,'Transport-DB'!C:C,"="&amp;'Work DB'!C606,'Transport-DB'!F:F,"="&amp;'Work DB'!$R$4)</f>
        <v>0</v>
      </c>
      <c r="S606" s="190">
        <f t="shared" si="76"/>
        <v>0</v>
      </c>
      <c r="T606" s="191">
        <f t="shared" si="75"/>
        <v>0</v>
      </c>
      <c r="U606" s="191"/>
      <c r="V606" s="191"/>
      <c r="W606" s="191"/>
      <c r="X606" s="191"/>
      <c r="Y606" s="189"/>
      <c r="Z606" s="283"/>
      <c r="AA606" s="190">
        <f>SUMIFS('Transport-DB'!S:S,'Transport-DB'!C:C,"="&amp;'Work DB'!C606,'Transport-DB'!F:F,"="&amp;'Work DB'!$AA$4)</f>
        <v>0</v>
      </c>
      <c r="AB606" s="191">
        <f>SUMIFS('Transport-DB'!S:S,'Transport-DB'!C:C,"="&amp;'Work DB'!C606,'Transport-DB'!F:F,"="&amp;'Work DB'!$AB$4)</f>
        <v>0</v>
      </c>
      <c r="AC606" s="191">
        <f>SUMIFS('Transport-DB'!S:S,'Transport-DB'!C:C,"="&amp;'Work DB'!C606,'Transport-DB'!F:F,"="&amp;'Work DB'!$AC$4)</f>
        <v>0</v>
      </c>
      <c r="AD606" s="188">
        <f>SUMIFS('Transport-DB'!S:S,'Transport-DB'!C:C,"="&amp;'Work DB'!C606,'Transport-DB'!F:F,"="&amp;'Work DB'!$AD$4)</f>
        <v>0</v>
      </c>
      <c r="AE606" s="188">
        <f>SUMIFS('Transport-DB'!S:S,'Transport-DB'!C:C,"="&amp;'Work DB'!C606,'Transport-DB'!F:F,"="&amp;'Work DB'!$AE$4)</f>
        <v>0</v>
      </c>
      <c r="AF606" s="188">
        <f>SUMIFS('Transport-DB'!S:S,'Transport-DB'!C:C,"="&amp;'Work DB'!C606,'Transport-DB'!F:F,"="&amp;'Work DB'!$AF$4)</f>
        <v>0</v>
      </c>
      <c r="AG606" s="189"/>
      <c r="AH606" s="230">
        <f>SUMIFS('Transport-DB'!T:T,'Transport-DB'!C:C,"="&amp;'Work DB'!C606)</f>
        <v>0</v>
      </c>
      <c r="AI606" s="32"/>
      <c r="AJ606" s="29"/>
      <c r="AK606" s="30">
        <f>SUMIFS(Civil_DB[بتن],Civil_DB[تاریخ],"="&amp;'Work DB'!C606)</f>
        <v>0</v>
      </c>
      <c r="AL606" s="28"/>
      <c r="AM606" s="29"/>
      <c r="AN606" s="31"/>
      <c r="AO606" s="28"/>
      <c r="AP606" s="29"/>
      <c r="AQ606" s="29"/>
      <c r="AR606" s="30"/>
      <c r="AS606" s="28"/>
      <c r="AT606" s="29"/>
      <c r="AU606" s="30"/>
      <c r="AV606" s="206"/>
      <c r="AW606" s="29"/>
      <c r="AX606" s="29"/>
      <c r="AY606" s="29"/>
      <c r="AZ606" s="29"/>
      <c r="BA606" s="29"/>
      <c r="BB606" s="29"/>
      <c r="BC606" s="30"/>
      <c r="BD606" s="283"/>
      <c r="BE606" s="283"/>
      <c r="BF606" s="283"/>
      <c r="BG606" s="283"/>
      <c r="BH606" s="32"/>
      <c r="BI606" s="56"/>
      <c r="BJ606" s="509"/>
    </row>
    <row r="607" spans="2:62" s="15" customFormat="1" ht="21" x14ac:dyDescent="0.25">
      <c r="B607" s="47"/>
      <c r="C607" s="20">
        <f t="shared" si="77"/>
        <v>45972</v>
      </c>
      <c r="D607" s="190">
        <f>SUMIFS('Transport-DB'!R:R,'Transport-DB'!C:C,"="&amp;'Work DB'!C607,'Transport-DB'!F:F,"="&amp;'Work DB'!$D$4)</f>
        <v>0</v>
      </c>
      <c r="E607" s="191">
        <f>SUMIFS('Transport-DB'!R:R,'Transport-DB'!C:C,"="&amp;'Work DB'!C607,'Transport-DB'!F:F,"="&amp;'Work DB'!$E$4)</f>
        <v>0</v>
      </c>
      <c r="F607" s="191">
        <f>SUMIFS('Transport-DB'!R:R,'Transport-DB'!C:C,"="&amp;'Work DB'!C607,'Transport-DB'!F:F,"="&amp;'Work DB'!$F$4)</f>
        <v>0</v>
      </c>
      <c r="G607" s="191">
        <f>SUMIFS('Transport-DB'!R:R,'Transport-DB'!C:C,"="&amp;'Work DB'!C607,'Transport-DB'!F:F,"="&amp;'Work DB'!$G$4)</f>
        <v>0</v>
      </c>
      <c r="H607" s="188">
        <f>SUMIFS('Transport-DB'!R:R,'Transport-DB'!C:C,"="&amp;'Work DB'!C607,'Transport-DB'!F:F,"="&amp;'Work DB'!$H$4)</f>
        <v>0</v>
      </c>
      <c r="I607" s="191">
        <f>SUMIFS('Transport-DB'!R:R,'Transport-DB'!C:C,"="&amp;'Work DB'!C607,'Transport-DB'!F:F,"="&amp;'Work DB'!$I$4)</f>
        <v>0</v>
      </c>
      <c r="J607" s="483">
        <f>SUMIFS('Transport-DB'!R:R,'Transport-DB'!C:C,"="&amp;'Work DB'!C607,'Transport-DB'!F:F,"="&amp;'Work DB'!$J$4)</f>
        <v>0</v>
      </c>
      <c r="K607" s="190">
        <f>SUMIFS('Transport-DB'!Q:Q,'Transport-DB'!C:C,"="&amp;'Work DB'!C607,'Transport-DB'!F:F,"="&amp;'Work DB'!$K$4)</f>
        <v>0</v>
      </c>
      <c r="L607" s="191">
        <f>SUMIFS('Transport-DB'!Q:Q,'Transport-DB'!C:C,"="&amp;'Work DB'!C607,'Transport-DB'!F:F,"="&amp;'Work DB'!$L$4)</f>
        <v>0</v>
      </c>
      <c r="M607" s="191">
        <f>SUMIFS('Transport-DB'!Q:Q,'Transport-DB'!C:C,"="&amp;'Work DB'!C607,'Transport-DB'!F:F,"="&amp;'Work DB'!$M$4)</f>
        <v>0</v>
      </c>
      <c r="N607" s="191">
        <f>SUMIFS('Transport-DB'!Q:Q,'Transport-DB'!C:C,"="&amp;'Work DB'!C607,'Transport-DB'!F:F,"="&amp;'Work DB'!$N$4)</f>
        <v>0</v>
      </c>
      <c r="O607" s="191">
        <f>SUMIFS('Transport-DB'!Q:Q,'Transport-DB'!C:C,"="&amp;'Work DB'!C607,'Transport-DB'!F:F,"="&amp;'Work DB'!$O$4)</f>
        <v>0</v>
      </c>
      <c r="P607" s="191">
        <f>SUMIFS('Transport-DB'!Q:Q,'Transport-DB'!C:C,"="&amp;'Work DB'!C607,'Transport-DB'!F:F,"="&amp;'Work DB'!$P$4)</f>
        <v>0</v>
      </c>
      <c r="Q607" s="188">
        <f>SUMIFS('Transport-DB'!Q:Q,'Transport-DB'!C:C,"="&amp;'Work DB'!C607,'Transport-DB'!F:F,"="&amp;'Work DB'!$Q$4)</f>
        <v>0</v>
      </c>
      <c r="R607" s="189">
        <f>SUMIFS('Transport-DB'!Q:Q,'Transport-DB'!C:C,"="&amp;'Work DB'!C607,'Transport-DB'!F:F,"="&amp;'Work DB'!$R$4)</f>
        <v>0</v>
      </c>
      <c r="S607" s="190">
        <f t="shared" si="76"/>
        <v>0</v>
      </c>
      <c r="T607" s="191">
        <f t="shared" si="75"/>
        <v>0</v>
      </c>
      <c r="U607" s="191"/>
      <c r="V607" s="191"/>
      <c r="W607" s="191"/>
      <c r="X607" s="191"/>
      <c r="Y607" s="189"/>
      <c r="Z607" s="283"/>
      <c r="AA607" s="190">
        <f>SUMIFS('Transport-DB'!S:S,'Transport-DB'!C:C,"="&amp;'Work DB'!C607,'Transport-DB'!F:F,"="&amp;'Work DB'!$AA$4)</f>
        <v>0</v>
      </c>
      <c r="AB607" s="191">
        <f>SUMIFS('Transport-DB'!S:S,'Transport-DB'!C:C,"="&amp;'Work DB'!C607,'Transport-DB'!F:F,"="&amp;'Work DB'!$AB$4)</f>
        <v>0</v>
      </c>
      <c r="AC607" s="191">
        <f>SUMIFS('Transport-DB'!S:S,'Transport-DB'!C:C,"="&amp;'Work DB'!C607,'Transport-DB'!F:F,"="&amp;'Work DB'!$AC$4)</f>
        <v>0</v>
      </c>
      <c r="AD607" s="188">
        <f>SUMIFS('Transport-DB'!S:S,'Transport-DB'!C:C,"="&amp;'Work DB'!C607,'Transport-DB'!F:F,"="&amp;'Work DB'!$AD$4)</f>
        <v>0</v>
      </c>
      <c r="AE607" s="188">
        <f>SUMIFS('Transport-DB'!S:S,'Transport-DB'!C:C,"="&amp;'Work DB'!C607,'Transport-DB'!F:F,"="&amp;'Work DB'!$AE$4)</f>
        <v>0</v>
      </c>
      <c r="AF607" s="188">
        <f>SUMIFS('Transport-DB'!S:S,'Transport-DB'!C:C,"="&amp;'Work DB'!C607,'Transport-DB'!F:F,"="&amp;'Work DB'!$AF$4)</f>
        <v>0</v>
      </c>
      <c r="AG607" s="189"/>
      <c r="AH607" s="230">
        <f>SUMIFS('Transport-DB'!T:T,'Transport-DB'!C:C,"="&amp;'Work DB'!C607)</f>
        <v>0</v>
      </c>
      <c r="AI607" s="32"/>
      <c r="AJ607" s="29"/>
      <c r="AK607" s="30">
        <f>SUMIFS(Civil_DB[بتن],Civil_DB[تاریخ],"="&amp;'Work DB'!C607)</f>
        <v>0</v>
      </c>
      <c r="AL607" s="28"/>
      <c r="AM607" s="29"/>
      <c r="AN607" s="31"/>
      <c r="AO607" s="28"/>
      <c r="AP607" s="29"/>
      <c r="AQ607" s="29"/>
      <c r="AR607" s="30"/>
      <c r="AS607" s="28"/>
      <c r="AT607" s="29"/>
      <c r="AU607" s="30"/>
      <c r="AV607" s="206"/>
      <c r="AW607" s="29"/>
      <c r="AX607" s="29"/>
      <c r="AY607" s="29"/>
      <c r="AZ607" s="29"/>
      <c r="BA607" s="29"/>
      <c r="BB607" s="29"/>
      <c r="BC607" s="30"/>
      <c r="BD607" s="283"/>
      <c r="BE607" s="283"/>
      <c r="BF607" s="283"/>
      <c r="BG607" s="283"/>
      <c r="BH607" s="32"/>
      <c r="BI607" s="56"/>
      <c r="BJ607" s="509"/>
    </row>
    <row r="608" spans="2:62" s="15" customFormat="1" ht="21" x14ac:dyDescent="0.25">
      <c r="B608" s="47"/>
      <c r="C608" s="20">
        <f t="shared" si="77"/>
        <v>45973</v>
      </c>
      <c r="D608" s="190">
        <f>SUMIFS('Transport-DB'!R:R,'Transport-DB'!C:C,"="&amp;'Work DB'!C608,'Transport-DB'!F:F,"="&amp;'Work DB'!$D$4)</f>
        <v>0</v>
      </c>
      <c r="E608" s="191">
        <f>SUMIFS('Transport-DB'!R:R,'Transport-DB'!C:C,"="&amp;'Work DB'!C608,'Transport-DB'!F:F,"="&amp;'Work DB'!$E$4)</f>
        <v>0</v>
      </c>
      <c r="F608" s="191">
        <f>SUMIFS('Transport-DB'!R:R,'Transport-DB'!C:C,"="&amp;'Work DB'!C608,'Transport-DB'!F:F,"="&amp;'Work DB'!$F$4)</f>
        <v>0</v>
      </c>
      <c r="G608" s="191">
        <f>SUMIFS('Transport-DB'!R:R,'Transport-DB'!C:C,"="&amp;'Work DB'!C608,'Transport-DB'!F:F,"="&amp;'Work DB'!$G$4)</f>
        <v>0</v>
      </c>
      <c r="H608" s="188">
        <f>SUMIFS('Transport-DB'!R:R,'Transport-DB'!C:C,"="&amp;'Work DB'!C608,'Transport-DB'!F:F,"="&amp;'Work DB'!$H$4)</f>
        <v>0</v>
      </c>
      <c r="I608" s="191">
        <f>SUMIFS('Transport-DB'!R:R,'Transport-DB'!C:C,"="&amp;'Work DB'!C608,'Transport-DB'!F:F,"="&amp;'Work DB'!$I$4)</f>
        <v>0</v>
      </c>
      <c r="J608" s="483">
        <f>SUMIFS('Transport-DB'!R:R,'Transport-DB'!C:C,"="&amp;'Work DB'!C608,'Transport-DB'!F:F,"="&amp;'Work DB'!$J$4)</f>
        <v>0</v>
      </c>
      <c r="K608" s="190">
        <f>SUMIFS('Transport-DB'!Q:Q,'Transport-DB'!C:C,"="&amp;'Work DB'!C608,'Transport-DB'!F:F,"="&amp;'Work DB'!$K$4)</f>
        <v>0</v>
      </c>
      <c r="L608" s="191">
        <f>SUMIFS('Transport-DB'!Q:Q,'Transport-DB'!C:C,"="&amp;'Work DB'!C608,'Transport-DB'!F:F,"="&amp;'Work DB'!$L$4)</f>
        <v>0</v>
      </c>
      <c r="M608" s="191">
        <f>SUMIFS('Transport-DB'!Q:Q,'Transport-DB'!C:C,"="&amp;'Work DB'!C608,'Transport-DB'!F:F,"="&amp;'Work DB'!$M$4)</f>
        <v>0</v>
      </c>
      <c r="N608" s="191">
        <f>SUMIFS('Transport-DB'!Q:Q,'Transport-DB'!C:C,"="&amp;'Work DB'!C608,'Transport-DB'!F:F,"="&amp;'Work DB'!$N$4)</f>
        <v>0</v>
      </c>
      <c r="O608" s="191">
        <f>SUMIFS('Transport-DB'!Q:Q,'Transport-DB'!C:C,"="&amp;'Work DB'!C608,'Transport-DB'!F:F,"="&amp;'Work DB'!$O$4)</f>
        <v>0</v>
      </c>
      <c r="P608" s="191">
        <f>SUMIFS('Transport-DB'!Q:Q,'Transport-DB'!C:C,"="&amp;'Work DB'!C608,'Transport-DB'!F:F,"="&amp;'Work DB'!$P$4)</f>
        <v>0</v>
      </c>
      <c r="Q608" s="188">
        <f>SUMIFS('Transport-DB'!Q:Q,'Transport-DB'!C:C,"="&amp;'Work DB'!C608,'Transport-DB'!F:F,"="&amp;'Work DB'!$Q$4)</f>
        <v>0</v>
      </c>
      <c r="R608" s="189">
        <f>SUMIFS('Transport-DB'!Q:Q,'Transport-DB'!C:C,"="&amp;'Work DB'!C608,'Transport-DB'!F:F,"="&amp;'Work DB'!$R$4)</f>
        <v>0</v>
      </c>
      <c r="S608" s="190">
        <f t="shared" si="76"/>
        <v>0</v>
      </c>
      <c r="T608" s="191">
        <f t="shared" si="75"/>
        <v>0</v>
      </c>
      <c r="U608" s="191"/>
      <c r="V608" s="191"/>
      <c r="W608" s="191"/>
      <c r="X608" s="191"/>
      <c r="Y608" s="189"/>
      <c r="Z608" s="283"/>
      <c r="AA608" s="190">
        <f>SUMIFS('Transport-DB'!S:S,'Transport-DB'!C:C,"="&amp;'Work DB'!C608,'Transport-DB'!F:F,"="&amp;'Work DB'!$AA$4)</f>
        <v>0</v>
      </c>
      <c r="AB608" s="191">
        <f>SUMIFS('Transport-DB'!S:S,'Transport-DB'!C:C,"="&amp;'Work DB'!C608,'Transport-DB'!F:F,"="&amp;'Work DB'!$AB$4)</f>
        <v>0</v>
      </c>
      <c r="AC608" s="191">
        <f>SUMIFS('Transport-DB'!S:S,'Transport-DB'!C:C,"="&amp;'Work DB'!C608,'Transport-DB'!F:F,"="&amp;'Work DB'!$AC$4)</f>
        <v>0</v>
      </c>
      <c r="AD608" s="188">
        <f>SUMIFS('Transport-DB'!S:S,'Transport-DB'!C:C,"="&amp;'Work DB'!C608,'Transport-DB'!F:F,"="&amp;'Work DB'!$AD$4)</f>
        <v>0</v>
      </c>
      <c r="AE608" s="188">
        <f>SUMIFS('Transport-DB'!S:S,'Transport-DB'!C:C,"="&amp;'Work DB'!C608,'Transport-DB'!F:F,"="&amp;'Work DB'!$AE$4)</f>
        <v>0</v>
      </c>
      <c r="AF608" s="188">
        <f>SUMIFS('Transport-DB'!S:S,'Transport-DB'!C:C,"="&amp;'Work DB'!C608,'Transport-DB'!F:F,"="&amp;'Work DB'!$AF$4)</f>
        <v>0</v>
      </c>
      <c r="AG608" s="189"/>
      <c r="AH608" s="230">
        <f>SUMIFS('Transport-DB'!T:T,'Transport-DB'!C:C,"="&amp;'Work DB'!C608)</f>
        <v>0</v>
      </c>
      <c r="AI608" s="32"/>
      <c r="AJ608" s="29"/>
      <c r="AK608" s="30">
        <f>SUMIFS(Civil_DB[بتن],Civil_DB[تاریخ],"="&amp;'Work DB'!C608)</f>
        <v>0</v>
      </c>
      <c r="AL608" s="28"/>
      <c r="AM608" s="29"/>
      <c r="AN608" s="31"/>
      <c r="AO608" s="28"/>
      <c r="AP608" s="29"/>
      <c r="AQ608" s="29"/>
      <c r="AR608" s="30"/>
      <c r="AS608" s="28"/>
      <c r="AT608" s="29"/>
      <c r="AU608" s="30"/>
      <c r="AV608" s="206"/>
      <c r="AW608" s="29"/>
      <c r="AX608" s="29"/>
      <c r="AY608" s="29"/>
      <c r="AZ608" s="29"/>
      <c r="BA608" s="29"/>
      <c r="BB608" s="29"/>
      <c r="BC608" s="30"/>
      <c r="BD608" s="283"/>
      <c r="BE608" s="283"/>
      <c r="BF608" s="283"/>
      <c r="BG608" s="283"/>
      <c r="BH608" s="32"/>
      <c r="BI608" s="56"/>
      <c r="BJ608" s="509"/>
    </row>
    <row r="609" spans="2:62" s="15" customFormat="1" ht="21" x14ac:dyDescent="0.25">
      <c r="B609" s="47"/>
      <c r="C609" s="20">
        <f t="shared" si="77"/>
        <v>45974</v>
      </c>
      <c r="D609" s="190">
        <f>SUMIFS('Transport-DB'!R:R,'Transport-DB'!C:C,"="&amp;'Work DB'!C609,'Transport-DB'!F:F,"="&amp;'Work DB'!$D$4)</f>
        <v>0</v>
      </c>
      <c r="E609" s="191">
        <f>SUMIFS('Transport-DB'!R:R,'Transport-DB'!C:C,"="&amp;'Work DB'!C609,'Transport-DB'!F:F,"="&amp;'Work DB'!$E$4)</f>
        <v>0</v>
      </c>
      <c r="F609" s="191">
        <f>SUMIFS('Transport-DB'!R:R,'Transport-DB'!C:C,"="&amp;'Work DB'!C609,'Transport-DB'!F:F,"="&amp;'Work DB'!$F$4)</f>
        <v>0</v>
      </c>
      <c r="G609" s="191">
        <f>SUMIFS('Transport-DB'!R:R,'Transport-DB'!C:C,"="&amp;'Work DB'!C609,'Transport-DB'!F:F,"="&amp;'Work DB'!$G$4)</f>
        <v>0</v>
      </c>
      <c r="H609" s="188">
        <f>SUMIFS('Transport-DB'!R:R,'Transport-DB'!C:C,"="&amp;'Work DB'!C609,'Transport-DB'!F:F,"="&amp;'Work DB'!$H$4)</f>
        <v>0</v>
      </c>
      <c r="I609" s="191">
        <f>SUMIFS('Transport-DB'!R:R,'Transport-DB'!C:C,"="&amp;'Work DB'!C609,'Transport-DB'!F:F,"="&amp;'Work DB'!$I$4)</f>
        <v>0</v>
      </c>
      <c r="J609" s="483">
        <f>SUMIFS('Transport-DB'!R:R,'Transport-DB'!C:C,"="&amp;'Work DB'!C609,'Transport-DB'!F:F,"="&amp;'Work DB'!$J$4)</f>
        <v>0</v>
      </c>
      <c r="K609" s="190">
        <f>SUMIFS('Transport-DB'!Q:Q,'Transport-DB'!C:C,"="&amp;'Work DB'!C609,'Transport-DB'!F:F,"="&amp;'Work DB'!$K$4)</f>
        <v>0</v>
      </c>
      <c r="L609" s="191">
        <f>SUMIFS('Transport-DB'!Q:Q,'Transport-DB'!C:C,"="&amp;'Work DB'!C609,'Transport-DB'!F:F,"="&amp;'Work DB'!$L$4)</f>
        <v>0</v>
      </c>
      <c r="M609" s="191">
        <f>SUMIFS('Transport-DB'!Q:Q,'Transport-DB'!C:C,"="&amp;'Work DB'!C609,'Transport-DB'!F:F,"="&amp;'Work DB'!$M$4)</f>
        <v>0</v>
      </c>
      <c r="N609" s="191">
        <f>SUMIFS('Transport-DB'!Q:Q,'Transport-DB'!C:C,"="&amp;'Work DB'!C609,'Transport-DB'!F:F,"="&amp;'Work DB'!$N$4)</f>
        <v>0</v>
      </c>
      <c r="O609" s="191">
        <f>SUMIFS('Transport-DB'!Q:Q,'Transport-DB'!C:C,"="&amp;'Work DB'!C609,'Transport-DB'!F:F,"="&amp;'Work DB'!$O$4)</f>
        <v>0</v>
      </c>
      <c r="P609" s="191">
        <f>SUMIFS('Transport-DB'!Q:Q,'Transport-DB'!C:C,"="&amp;'Work DB'!C609,'Transport-DB'!F:F,"="&amp;'Work DB'!$P$4)</f>
        <v>0</v>
      </c>
      <c r="Q609" s="188">
        <f>SUMIFS('Transport-DB'!Q:Q,'Transport-DB'!C:C,"="&amp;'Work DB'!C609,'Transport-DB'!F:F,"="&amp;'Work DB'!$Q$4)</f>
        <v>0</v>
      </c>
      <c r="R609" s="189">
        <f>SUMIFS('Transport-DB'!Q:Q,'Transport-DB'!C:C,"="&amp;'Work DB'!C609,'Transport-DB'!F:F,"="&amp;'Work DB'!$R$4)</f>
        <v>0</v>
      </c>
      <c r="S609" s="190">
        <f t="shared" si="76"/>
        <v>0</v>
      </c>
      <c r="T609" s="191">
        <f t="shared" si="75"/>
        <v>0</v>
      </c>
      <c r="U609" s="191"/>
      <c r="V609" s="191"/>
      <c r="W609" s="191"/>
      <c r="X609" s="191"/>
      <c r="Y609" s="189"/>
      <c r="Z609" s="283"/>
      <c r="AA609" s="190">
        <f>SUMIFS('Transport-DB'!S:S,'Transport-DB'!C:C,"="&amp;'Work DB'!C609,'Transport-DB'!F:F,"="&amp;'Work DB'!$AA$4)</f>
        <v>0</v>
      </c>
      <c r="AB609" s="191">
        <f>SUMIFS('Transport-DB'!S:S,'Transport-DB'!C:C,"="&amp;'Work DB'!C609,'Transport-DB'!F:F,"="&amp;'Work DB'!$AB$4)</f>
        <v>0</v>
      </c>
      <c r="AC609" s="191">
        <f>SUMIFS('Transport-DB'!S:S,'Transport-DB'!C:C,"="&amp;'Work DB'!C609,'Transport-DB'!F:F,"="&amp;'Work DB'!$AC$4)</f>
        <v>0</v>
      </c>
      <c r="AD609" s="188">
        <f>SUMIFS('Transport-DB'!S:S,'Transport-DB'!C:C,"="&amp;'Work DB'!C609,'Transport-DB'!F:F,"="&amp;'Work DB'!$AD$4)</f>
        <v>0</v>
      </c>
      <c r="AE609" s="188">
        <f>SUMIFS('Transport-DB'!S:S,'Transport-DB'!C:C,"="&amp;'Work DB'!C609,'Transport-DB'!F:F,"="&amp;'Work DB'!$AE$4)</f>
        <v>0</v>
      </c>
      <c r="AF609" s="188">
        <f>SUMIFS('Transport-DB'!S:S,'Transport-DB'!C:C,"="&amp;'Work DB'!C609,'Transport-DB'!F:F,"="&amp;'Work DB'!$AF$4)</f>
        <v>0</v>
      </c>
      <c r="AG609" s="189"/>
      <c r="AH609" s="230">
        <f>SUMIFS('Transport-DB'!T:T,'Transport-DB'!C:C,"="&amp;'Work DB'!C609)</f>
        <v>0</v>
      </c>
      <c r="AI609" s="32"/>
      <c r="AJ609" s="29"/>
      <c r="AK609" s="30">
        <f>SUMIFS(Civil_DB[بتن],Civil_DB[تاریخ],"="&amp;'Work DB'!C609)</f>
        <v>0</v>
      </c>
      <c r="AL609" s="28"/>
      <c r="AM609" s="29"/>
      <c r="AN609" s="31"/>
      <c r="AO609" s="28"/>
      <c r="AP609" s="29"/>
      <c r="AQ609" s="29"/>
      <c r="AR609" s="30"/>
      <c r="AS609" s="28"/>
      <c r="AT609" s="29"/>
      <c r="AU609" s="30"/>
      <c r="AV609" s="206"/>
      <c r="AW609" s="29"/>
      <c r="AX609" s="29"/>
      <c r="AY609" s="29"/>
      <c r="AZ609" s="29"/>
      <c r="BA609" s="29"/>
      <c r="BB609" s="29"/>
      <c r="BC609" s="30"/>
      <c r="BD609" s="283"/>
      <c r="BE609" s="283"/>
      <c r="BF609" s="283"/>
      <c r="BG609" s="283"/>
      <c r="BH609" s="32"/>
      <c r="BI609" s="56"/>
      <c r="BJ609" s="509"/>
    </row>
    <row r="610" spans="2:62" s="15" customFormat="1" ht="21" x14ac:dyDescent="0.25">
      <c r="B610" s="47"/>
      <c r="C610" s="20">
        <f t="shared" si="77"/>
        <v>45975</v>
      </c>
      <c r="D610" s="190">
        <f>SUMIFS('Transport-DB'!R:R,'Transport-DB'!C:C,"="&amp;'Work DB'!C610,'Transport-DB'!F:F,"="&amp;'Work DB'!$D$4)</f>
        <v>0</v>
      </c>
      <c r="E610" s="191">
        <f>SUMIFS('Transport-DB'!R:R,'Transport-DB'!C:C,"="&amp;'Work DB'!C610,'Transport-DB'!F:F,"="&amp;'Work DB'!$E$4)</f>
        <v>0</v>
      </c>
      <c r="F610" s="191">
        <f>SUMIFS('Transport-DB'!R:R,'Transport-DB'!C:C,"="&amp;'Work DB'!C610,'Transport-DB'!F:F,"="&amp;'Work DB'!$F$4)</f>
        <v>0</v>
      </c>
      <c r="G610" s="191">
        <f>SUMIFS('Transport-DB'!R:R,'Transport-DB'!C:C,"="&amp;'Work DB'!C610,'Transport-DB'!F:F,"="&amp;'Work DB'!$G$4)</f>
        <v>0</v>
      </c>
      <c r="H610" s="188">
        <f>SUMIFS('Transport-DB'!R:R,'Transport-DB'!C:C,"="&amp;'Work DB'!C610,'Transport-DB'!F:F,"="&amp;'Work DB'!$H$4)</f>
        <v>0</v>
      </c>
      <c r="I610" s="191">
        <f>SUMIFS('Transport-DB'!R:R,'Transport-DB'!C:C,"="&amp;'Work DB'!C610,'Transport-DB'!F:F,"="&amp;'Work DB'!$I$4)</f>
        <v>0</v>
      </c>
      <c r="J610" s="483">
        <f>SUMIFS('Transport-DB'!R:R,'Transport-DB'!C:C,"="&amp;'Work DB'!C610,'Transport-DB'!F:F,"="&amp;'Work DB'!$J$4)</f>
        <v>0</v>
      </c>
      <c r="K610" s="190">
        <f>SUMIFS('Transport-DB'!Q:Q,'Transport-DB'!C:C,"="&amp;'Work DB'!C610,'Transport-DB'!F:F,"="&amp;'Work DB'!$K$4)</f>
        <v>0</v>
      </c>
      <c r="L610" s="191">
        <f>SUMIFS('Transport-DB'!Q:Q,'Transport-DB'!C:C,"="&amp;'Work DB'!C610,'Transport-DB'!F:F,"="&amp;'Work DB'!$L$4)</f>
        <v>0</v>
      </c>
      <c r="M610" s="191">
        <f>SUMIFS('Transport-DB'!Q:Q,'Transport-DB'!C:C,"="&amp;'Work DB'!C610,'Transport-DB'!F:F,"="&amp;'Work DB'!$M$4)</f>
        <v>0</v>
      </c>
      <c r="N610" s="191">
        <f>SUMIFS('Transport-DB'!Q:Q,'Transport-DB'!C:C,"="&amp;'Work DB'!C610,'Transport-DB'!F:F,"="&amp;'Work DB'!$N$4)</f>
        <v>0</v>
      </c>
      <c r="O610" s="191">
        <f>SUMIFS('Transport-DB'!Q:Q,'Transport-DB'!C:C,"="&amp;'Work DB'!C610,'Transport-DB'!F:F,"="&amp;'Work DB'!$O$4)</f>
        <v>0</v>
      </c>
      <c r="P610" s="191">
        <f>SUMIFS('Transport-DB'!Q:Q,'Transport-DB'!C:C,"="&amp;'Work DB'!C610,'Transport-DB'!F:F,"="&amp;'Work DB'!$P$4)</f>
        <v>0</v>
      </c>
      <c r="Q610" s="188">
        <f>SUMIFS('Transport-DB'!Q:Q,'Transport-DB'!C:C,"="&amp;'Work DB'!C610,'Transport-DB'!F:F,"="&amp;'Work DB'!$Q$4)</f>
        <v>0</v>
      </c>
      <c r="R610" s="189">
        <f>SUMIFS('Transport-DB'!Q:Q,'Transport-DB'!C:C,"="&amp;'Work DB'!C610,'Transport-DB'!F:F,"="&amp;'Work DB'!$R$4)</f>
        <v>0</v>
      </c>
      <c r="S610" s="190">
        <f t="shared" si="76"/>
        <v>0</v>
      </c>
      <c r="T610" s="191">
        <f t="shared" si="75"/>
        <v>0</v>
      </c>
      <c r="U610" s="191"/>
      <c r="V610" s="191"/>
      <c r="W610" s="191"/>
      <c r="X610" s="191"/>
      <c r="Y610" s="189"/>
      <c r="Z610" s="283"/>
      <c r="AA610" s="190">
        <f>SUMIFS('Transport-DB'!S:S,'Transport-DB'!C:C,"="&amp;'Work DB'!C610,'Transport-DB'!F:F,"="&amp;'Work DB'!$AA$4)</f>
        <v>0</v>
      </c>
      <c r="AB610" s="191">
        <f>SUMIFS('Transport-DB'!S:S,'Transport-DB'!C:C,"="&amp;'Work DB'!C610,'Transport-DB'!F:F,"="&amp;'Work DB'!$AB$4)</f>
        <v>0</v>
      </c>
      <c r="AC610" s="191">
        <f>SUMIFS('Transport-DB'!S:S,'Transport-DB'!C:C,"="&amp;'Work DB'!C610,'Transport-DB'!F:F,"="&amp;'Work DB'!$AC$4)</f>
        <v>0</v>
      </c>
      <c r="AD610" s="188">
        <f>SUMIFS('Transport-DB'!S:S,'Transport-DB'!C:C,"="&amp;'Work DB'!C610,'Transport-DB'!F:F,"="&amp;'Work DB'!$AD$4)</f>
        <v>0</v>
      </c>
      <c r="AE610" s="188">
        <f>SUMIFS('Transport-DB'!S:S,'Transport-DB'!C:C,"="&amp;'Work DB'!C610,'Transport-DB'!F:F,"="&amp;'Work DB'!$AE$4)</f>
        <v>0</v>
      </c>
      <c r="AF610" s="188">
        <f>SUMIFS('Transport-DB'!S:S,'Transport-DB'!C:C,"="&amp;'Work DB'!C610,'Transport-DB'!F:F,"="&amp;'Work DB'!$AF$4)</f>
        <v>0</v>
      </c>
      <c r="AG610" s="189"/>
      <c r="AH610" s="230">
        <f>SUMIFS('Transport-DB'!T:T,'Transport-DB'!C:C,"="&amp;'Work DB'!C610)</f>
        <v>0</v>
      </c>
      <c r="AI610" s="32"/>
      <c r="AJ610" s="29"/>
      <c r="AK610" s="30">
        <f>SUMIFS(Civil_DB[بتن],Civil_DB[تاریخ],"="&amp;'Work DB'!C610)</f>
        <v>0</v>
      </c>
      <c r="AL610" s="28"/>
      <c r="AM610" s="29"/>
      <c r="AN610" s="31"/>
      <c r="AO610" s="28"/>
      <c r="AP610" s="29"/>
      <c r="AQ610" s="29"/>
      <c r="AR610" s="30"/>
      <c r="AS610" s="28"/>
      <c r="AT610" s="29"/>
      <c r="AU610" s="30"/>
      <c r="AV610" s="206"/>
      <c r="AW610" s="29"/>
      <c r="AX610" s="29"/>
      <c r="AY610" s="29"/>
      <c r="AZ610" s="29"/>
      <c r="BA610" s="29"/>
      <c r="BB610" s="29"/>
      <c r="BC610" s="30"/>
      <c r="BD610" s="283"/>
      <c r="BE610" s="283"/>
      <c r="BF610" s="283"/>
      <c r="BG610" s="283"/>
      <c r="BH610" s="32"/>
      <c r="BI610" s="56"/>
      <c r="BJ610" s="509"/>
    </row>
    <row r="611" spans="2:62" s="15" customFormat="1" ht="21" x14ac:dyDescent="0.25">
      <c r="B611" s="47"/>
      <c r="C611" s="20">
        <f t="shared" si="77"/>
        <v>45976</v>
      </c>
      <c r="D611" s="190">
        <f>SUMIFS('Transport-DB'!R:R,'Transport-DB'!C:C,"="&amp;'Work DB'!C611,'Transport-DB'!F:F,"="&amp;'Work DB'!$D$4)</f>
        <v>0</v>
      </c>
      <c r="E611" s="191">
        <f>SUMIFS('Transport-DB'!R:R,'Transport-DB'!C:C,"="&amp;'Work DB'!C611,'Transport-DB'!F:F,"="&amp;'Work DB'!$E$4)</f>
        <v>0</v>
      </c>
      <c r="F611" s="191">
        <f>SUMIFS('Transport-DB'!R:R,'Transport-DB'!C:C,"="&amp;'Work DB'!C611,'Transport-DB'!F:F,"="&amp;'Work DB'!$F$4)</f>
        <v>0</v>
      </c>
      <c r="G611" s="191">
        <f>SUMIFS('Transport-DB'!R:R,'Transport-DB'!C:C,"="&amp;'Work DB'!C611,'Transport-DB'!F:F,"="&amp;'Work DB'!$G$4)</f>
        <v>0</v>
      </c>
      <c r="H611" s="188">
        <f>SUMIFS('Transport-DB'!R:R,'Transport-DB'!C:C,"="&amp;'Work DB'!C611,'Transport-DB'!F:F,"="&amp;'Work DB'!$H$4)</f>
        <v>0</v>
      </c>
      <c r="I611" s="191">
        <f>SUMIFS('Transport-DB'!R:R,'Transport-DB'!C:C,"="&amp;'Work DB'!C611,'Transport-DB'!F:F,"="&amp;'Work DB'!$I$4)</f>
        <v>0</v>
      </c>
      <c r="J611" s="483">
        <f>SUMIFS('Transport-DB'!R:R,'Transport-DB'!C:C,"="&amp;'Work DB'!C611,'Transport-DB'!F:F,"="&amp;'Work DB'!$J$4)</f>
        <v>0</v>
      </c>
      <c r="K611" s="190">
        <f>SUMIFS('Transport-DB'!Q:Q,'Transport-DB'!C:C,"="&amp;'Work DB'!C611,'Transport-DB'!F:F,"="&amp;'Work DB'!$K$4)</f>
        <v>0</v>
      </c>
      <c r="L611" s="191">
        <f>SUMIFS('Transport-DB'!Q:Q,'Transport-DB'!C:C,"="&amp;'Work DB'!C611,'Transport-DB'!F:F,"="&amp;'Work DB'!$L$4)</f>
        <v>0</v>
      </c>
      <c r="M611" s="191">
        <f>SUMIFS('Transport-DB'!Q:Q,'Transport-DB'!C:C,"="&amp;'Work DB'!C611,'Transport-DB'!F:F,"="&amp;'Work DB'!$M$4)</f>
        <v>0</v>
      </c>
      <c r="N611" s="191">
        <f>SUMIFS('Transport-DB'!Q:Q,'Transport-DB'!C:C,"="&amp;'Work DB'!C611,'Transport-DB'!F:F,"="&amp;'Work DB'!$N$4)</f>
        <v>0</v>
      </c>
      <c r="O611" s="191">
        <f>SUMIFS('Transport-DB'!Q:Q,'Transport-DB'!C:C,"="&amp;'Work DB'!C611,'Transport-DB'!F:F,"="&amp;'Work DB'!$O$4)</f>
        <v>0</v>
      </c>
      <c r="P611" s="191">
        <f>SUMIFS('Transport-DB'!Q:Q,'Transport-DB'!C:C,"="&amp;'Work DB'!C611,'Transport-DB'!F:F,"="&amp;'Work DB'!$P$4)</f>
        <v>0</v>
      </c>
      <c r="Q611" s="188">
        <f>SUMIFS('Transport-DB'!Q:Q,'Transport-DB'!C:C,"="&amp;'Work DB'!C611,'Transport-DB'!F:F,"="&amp;'Work DB'!$Q$4)</f>
        <v>0</v>
      </c>
      <c r="R611" s="189">
        <f>SUMIFS('Transport-DB'!Q:Q,'Transport-DB'!C:C,"="&amp;'Work DB'!C611,'Transport-DB'!F:F,"="&amp;'Work DB'!$R$4)</f>
        <v>0</v>
      </c>
      <c r="S611" s="190">
        <f t="shared" si="76"/>
        <v>0</v>
      </c>
      <c r="T611" s="191">
        <f t="shared" si="75"/>
        <v>0</v>
      </c>
      <c r="U611" s="191"/>
      <c r="V611" s="191"/>
      <c r="W611" s="191"/>
      <c r="X611" s="191"/>
      <c r="Y611" s="189"/>
      <c r="Z611" s="283"/>
      <c r="AA611" s="190">
        <f>SUMIFS('Transport-DB'!S:S,'Transport-DB'!C:C,"="&amp;'Work DB'!C611,'Transport-DB'!F:F,"="&amp;'Work DB'!$AA$4)</f>
        <v>0</v>
      </c>
      <c r="AB611" s="191">
        <f>SUMIFS('Transport-DB'!S:S,'Transport-DB'!C:C,"="&amp;'Work DB'!C611,'Transport-DB'!F:F,"="&amp;'Work DB'!$AB$4)</f>
        <v>0</v>
      </c>
      <c r="AC611" s="191">
        <f>SUMIFS('Transport-DB'!S:S,'Transport-DB'!C:C,"="&amp;'Work DB'!C611,'Transport-DB'!F:F,"="&amp;'Work DB'!$AC$4)</f>
        <v>0</v>
      </c>
      <c r="AD611" s="188">
        <f>SUMIFS('Transport-DB'!S:S,'Transport-DB'!C:C,"="&amp;'Work DB'!C611,'Transport-DB'!F:F,"="&amp;'Work DB'!$AD$4)</f>
        <v>0</v>
      </c>
      <c r="AE611" s="188">
        <f>SUMIFS('Transport-DB'!S:S,'Transport-DB'!C:C,"="&amp;'Work DB'!C611,'Transport-DB'!F:F,"="&amp;'Work DB'!$AE$4)</f>
        <v>0</v>
      </c>
      <c r="AF611" s="188">
        <f>SUMIFS('Transport-DB'!S:S,'Transport-DB'!C:C,"="&amp;'Work DB'!C611,'Transport-DB'!F:F,"="&amp;'Work DB'!$AF$4)</f>
        <v>0</v>
      </c>
      <c r="AG611" s="189"/>
      <c r="AH611" s="230">
        <f>SUMIFS('Transport-DB'!T:T,'Transport-DB'!C:C,"="&amp;'Work DB'!C611)</f>
        <v>0</v>
      </c>
      <c r="AI611" s="32"/>
      <c r="AJ611" s="29"/>
      <c r="AK611" s="30">
        <f>SUMIFS(Civil_DB[بتن],Civil_DB[تاریخ],"="&amp;'Work DB'!C611)</f>
        <v>0</v>
      </c>
      <c r="AL611" s="28"/>
      <c r="AM611" s="29"/>
      <c r="AN611" s="31"/>
      <c r="AO611" s="28"/>
      <c r="AP611" s="29"/>
      <c r="AQ611" s="29"/>
      <c r="AR611" s="30"/>
      <c r="AS611" s="28"/>
      <c r="AT611" s="29"/>
      <c r="AU611" s="30"/>
      <c r="AV611" s="206"/>
      <c r="AW611" s="29"/>
      <c r="AX611" s="29"/>
      <c r="AY611" s="29"/>
      <c r="AZ611" s="29"/>
      <c r="BA611" s="29"/>
      <c r="BB611" s="29"/>
      <c r="BC611" s="30"/>
      <c r="BD611" s="283"/>
      <c r="BE611" s="283"/>
      <c r="BF611" s="283"/>
      <c r="BG611" s="283"/>
      <c r="BH611" s="32"/>
      <c r="BI611" s="56"/>
      <c r="BJ611" s="509"/>
    </row>
    <row r="612" spans="2:62" s="15" customFormat="1" ht="21" x14ac:dyDescent="0.25">
      <c r="B612" s="47"/>
      <c r="C612" s="20">
        <f t="shared" si="77"/>
        <v>45977</v>
      </c>
      <c r="D612" s="190">
        <f>SUMIFS('Transport-DB'!R:R,'Transport-DB'!C:C,"="&amp;'Work DB'!C612,'Transport-DB'!F:F,"="&amp;'Work DB'!$D$4)</f>
        <v>0</v>
      </c>
      <c r="E612" s="191">
        <f>SUMIFS('Transport-DB'!R:R,'Transport-DB'!C:C,"="&amp;'Work DB'!C612,'Transport-DB'!F:F,"="&amp;'Work DB'!$E$4)</f>
        <v>0</v>
      </c>
      <c r="F612" s="191">
        <f>SUMIFS('Transport-DB'!R:R,'Transport-DB'!C:C,"="&amp;'Work DB'!C612,'Transport-DB'!F:F,"="&amp;'Work DB'!$F$4)</f>
        <v>0</v>
      </c>
      <c r="G612" s="191">
        <f>SUMIFS('Transport-DB'!R:R,'Transport-DB'!C:C,"="&amp;'Work DB'!C612,'Transport-DB'!F:F,"="&amp;'Work DB'!$G$4)</f>
        <v>0</v>
      </c>
      <c r="H612" s="188">
        <f>SUMIFS('Transport-DB'!R:R,'Transport-DB'!C:C,"="&amp;'Work DB'!C612,'Transport-DB'!F:F,"="&amp;'Work DB'!$H$4)</f>
        <v>0</v>
      </c>
      <c r="I612" s="191">
        <f>SUMIFS('Transport-DB'!R:R,'Transport-DB'!C:C,"="&amp;'Work DB'!C612,'Transport-DB'!F:F,"="&amp;'Work DB'!$I$4)</f>
        <v>0</v>
      </c>
      <c r="J612" s="483">
        <f>SUMIFS('Transport-DB'!R:R,'Transport-DB'!C:C,"="&amp;'Work DB'!C612,'Transport-DB'!F:F,"="&amp;'Work DB'!$J$4)</f>
        <v>0</v>
      </c>
      <c r="K612" s="190">
        <f>SUMIFS('Transport-DB'!Q:Q,'Transport-DB'!C:C,"="&amp;'Work DB'!C612,'Transport-DB'!F:F,"="&amp;'Work DB'!$K$4)</f>
        <v>0</v>
      </c>
      <c r="L612" s="191">
        <f>SUMIFS('Transport-DB'!Q:Q,'Transport-DB'!C:C,"="&amp;'Work DB'!C612,'Transport-DB'!F:F,"="&amp;'Work DB'!$L$4)</f>
        <v>0</v>
      </c>
      <c r="M612" s="191">
        <f>SUMIFS('Transport-DB'!Q:Q,'Transport-DB'!C:C,"="&amp;'Work DB'!C612,'Transport-DB'!F:F,"="&amp;'Work DB'!$M$4)</f>
        <v>0</v>
      </c>
      <c r="N612" s="191">
        <f>SUMIFS('Transport-DB'!Q:Q,'Transport-DB'!C:C,"="&amp;'Work DB'!C612,'Transport-DB'!F:F,"="&amp;'Work DB'!$N$4)</f>
        <v>0</v>
      </c>
      <c r="O612" s="191">
        <f>SUMIFS('Transport-DB'!Q:Q,'Transport-DB'!C:C,"="&amp;'Work DB'!C612,'Transport-DB'!F:F,"="&amp;'Work DB'!$O$4)</f>
        <v>0</v>
      </c>
      <c r="P612" s="191">
        <f>SUMIFS('Transport-DB'!Q:Q,'Transport-DB'!C:C,"="&amp;'Work DB'!C612,'Transport-DB'!F:F,"="&amp;'Work DB'!$P$4)</f>
        <v>0</v>
      </c>
      <c r="Q612" s="188">
        <f>SUMIFS('Transport-DB'!Q:Q,'Transport-DB'!C:C,"="&amp;'Work DB'!C612,'Transport-DB'!F:F,"="&amp;'Work DB'!$Q$4)</f>
        <v>0</v>
      </c>
      <c r="R612" s="189">
        <f>SUMIFS('Transport-DB'!Q:Q,'Transport-DB'!C:C,"="&amp;'Work DB'!C612,'Transport-DB'!F:F,"="&amp;'Work DB'!$R$4)</f>
        <v>0</v>
      </c>
      <c r="S612" s="190">
        <f t="shared" si="76"/>
        <v>0</v>
      </c>
      <c r="T612" s="191">
        <f t="shared" si="75"/>
        <v>0</v>
      </c>
      <c r="U612" s="191"/>
      <c r="V612" s="191"/>
      <c r="W612" s="191"/>
      <c r="X612" s="191"/>
      <c r="Y612" s="189"/>
      <c r="Z612" s="283"/>
      <c r="AA612" s="190">
        <f>SUMIFS('Transport-DB'!S:S,'Transport-DB'!C:C,"="&amp;'Work DB'!C612,'Transport-DB'!F:F,"="&amp;'Work DB'!$AA$4)</f>
        <v>0</v>
      </c>
      <c r="AB612" s="191">
        <f>SUMIFS('Transport-DB'!S:S,'Transport-DB'!C:C,"="&amp;'Work DB'!C612,'Transport-DB'!F:F,"="&amp;'Work DB'!$AB$4)</f>
        <v>0</v>
      </c>
      <c r="AC612" s="191">
        <f>SUMIFS('Transport-DB'!S:S,'Transport-DB'!C:C,"="&amp;'Work DB'!C612,'Transport-DB'!F:F,"="&amp;'Work DB'!$AC$4)</f>
        <v>0</v>
      </c>
      <c r="AD612" s="188">
        <f>SUMIFS('Transport-DB'!S:S,'Transport-DB'!C:C,"="&amp;'Work DB'!C612,'Transport-DB'!F:F,"="&amp;'Work DB'!$AD$4)</f>
        <v>0</v>
      </c>
      <c r="AE612" s="188">
        <f>SUMIFS('Transport-DB'!S:S,'Transport-DB'!C:C,"="&amp;'Work DB'!C612,'Transport-DB'!F:F,"="&amp;'Work DB'!$AE$4)</f>
        <v>0</v>
      </c>
      <c r="AF612" s="188">
        <f>SUMIFS('Transport-DB'!S:S,'Transport-DB'!C:C,"="&amp;'Work DB'!C612,'Transport-DB'!F:F,"="&amp;'Work DB'!$AF$4)</f>
        <v>0</v>
      </c>
      <c r="AG612" s="189"/>
      <c r="AH612" s="230">
        <f>SUMIFS('Transport-DB'!T:T,'Transport-DB'!C:C,"="&amp;'Work DB'!C612)</f>
        <v>0</v>
      </c>
      <c r="AI612" s="32"/>
      <c r="AJ612" s="29"/>
      <c r="AK612" s="30">
        <f>SUMIFS(Civil_DB[بتن],Civil_DB[تاریخ],"="&amp;'Work DB'!C612)</f>
        <v>0</v>
      </c>
      <c r="AL612" s="28"/>
      <c r="AM612" s="29"/>
      <c r="AN612" s="31"/>
      <c r="AO612" s="28"/>
      <c r="AP612" s="29"/>
      <c r="AQ612" s="29"/>
      <c r="AR612" s="30"/>
      <c r="AS612" s="28"/>
      <c r="AT612" s="29"/>
      <c r="AU612" s="30"/>
      <c r="AV612" s="206"/>
      <c r="AW612" s="29"/>
      <c r="AX612" s="29"/>
      <c r="AY612" s="29"/>
      <c r="AZ612" s="29"/>
      <c r="BA612" s="29"/>
      <c r="BB612" s="29"/>
      <c r="BC612" s="30"/>
      <c r="BD612" s="283"/>
      <c r="BE612" s="283"/>
      <c r="BF612" s="283"/>
      <c r="BG612" s="283"/>
      <c r="BH612" s="32"/>
      <c r="BI612" s="56"/>
      <c r="BJ612" s="509"/>
    </row>
    <row r="613" spans="2:62" s="15" customFormat="1" ht="21" x14ac:dyDescent="0.25">
      <c r="B613" s="47"/>
      <c r="C613" s="20">
        <f t="shared" si="77"/>
        <v>45978</v>
      </c>
      <c r="D613" s="190">
        <f>SUMIFS('Transport-DB'!R:R,'Transport-DB'!C:C,"="&amp;'Work DB'!C613,'Transport-DB'!F:F,"="&amp;'Work DB'!$D$4)</f>
        <v>0</v>
      </c>
      <c r="E613" s="191">
        <f>SUMIFS('Transport-DB'!R:R,'Transport-DB'!C:C,"="&amp;'Work DB'!C613,'Transport-DB'!F:F,"="&amp;'Work DB'!$E$4)</f>
        <v>0</v>
      </c>
      <c r="F613" s="191">
        <f>SUMIFS('Transport-DB'!R:R,'Transport-DB'!C:C,"="&amp;'Work DB'!C613,'Transport-DB'!F:F,"="&amp;'Work DB'!$F$4)</f>
        <v>0</v>
      </c>
      <c r="G613" s="191">
        <f>SUMIFS('Transport-DB'!R:R,'Transport-DB'!C:C,"="&amp;'Work DB'!C613,'Transport-DB'!F:F,"="&amp;'Work DB'!$G$4)</f>
        <v>0</v>
      </c>
      <c r="H613" s="188">
        <f>SUMIFS('Transport-DB'!R:R,'Transport-DB'!C:C,"="&amp;'Work DB'!C613,'Transport-DB'!F:F,"="&amp;'Work DB'!$H$4)</f>
        <v>0</v>
      </c>
      <c r="I613" s="191">
        <f>SUMIFS('Transport-DB'!R:R,'Transport-DB'!C:C,"="&amp;'Work DB'!C613,'Transport-DB'!F:F,"="&amp;'Work DB'!$I$4)</f>
        <v>0</v>
      </c>
      <c r="J613" s="483">
        <f>SUMIFS('Transport-DB'!R:R,'Transport-DB'!C:C,"="&amp;'Work DB'!C613,'Transport-DB'!F:F,"="&amp;'Work DB'!$J$4)</f>
        <v>0</v>
      </c>
      <c r="K613" s="190">
        <f>SUMIFS('Transport-DB'!Q:Q,'Transport-DB'!C:C,"="&amp;'Work DB'!C613,'Transport-DB'!F:F,"="&amp;'Work DB'!$K$4)</f>
        <v>0</v>
      </c>
      <c r="L613" s="191">
        <f>SUMIFS('Transport-DB'!Q:Q,'Transport-DB'!C:C,"="&amp;'Work DB'!C613,'Transport-DB'!F:F,"="&amp;'Work DB'!$L$4)</f>
        <v>0</v>
      </c>
      <c r="M613" s="191">
        <f>SUMIFS('Transport-DB'!Q:Q,'Transport-DB'!C:C,"="&amp;'Work DB'!C613,'Transport-DB'!F:F,"="&amp;'Work DB'!$M$4)</f>
        <v>0</v>
      </c>
      <c r="N613" s="191">
        <f>SUMIFS('Transport-DB'!Q:Q,'Transport-DB'!C:C,"="&amp;'Work DB'!C613,'Transport-DB'!F:F,"="&amp;'Work DB'!$N$4)</f>
        <v>0</v>
      </c>
      <c r="O613" s="191">
        <f>SUMIFS('Transport-DB'!Q:Q,'Transport-DB'!C:C,"="&amp;'Work DB'!C613,'Transport-DB'!F:F,"="&amp;'Work DB'!$O$4)</f>
        <v>0</v>
      </c>
      <c r="P613" s="191">
        <f>SUMIFS('Transport-DB'!Q:Q,'Transport-DB'!C:C,"="&amp;'Work DB'!C613,'Transport-DB'!F:F,"="&amp;'Work DB'!$P$4)</f>
        <v>0</v>
      </c>
      <c r="Q613" s="188">
        <f>SUMIFS('Transport-DB'!Q:Q,'Transport-DB'!C:C,"="&amp;'Work DB'!C613,'Transport-DB'!F:F,"="&amp;'Work DB'!$Q$4)</f>
        <v>0</v>
      </c>
      <c r="R613" s="189">
        <f>SUMIFS('Transport-DB'!Q:Q,'Transport-DB'!C:C,"="&amp;'Work DB'!C613,'Transport-DB'!F:F,"="&amp;'Work DB'!$R$4)</f>
        <v>0</v>
      </c>
      <c r="S613" s="190">
        <f t="shared" si="76"/>
        <v>0</v>
      </c>
      <c r="T613" s="191">
        <f t="shared" si="75"/>
        <v>0</v>
      </c>
      <c r="U613" s="191"/>
      <c r="V613" s="191"/>
      <c r="W613" s="191"/>
      <c r="X613" s="191"/>
      <c r="Y613" s="189"/>
      <c r="Z613" s="283"/>
      <c r="AA613" s="190">
        <f>SUMIFS('Transport-DB'!S:S,'Transport-DB'!C:C,"="&amp;'Work DB'!C613,'Transport-DB'!F:F,"="&amp;'Work DB'!$AA$4)</f>
        <v>0</v>
      </c>
      <c r="AB613" s="191">
        <f>SUMIFS('Transport-DB'!S:S,'Transport-DB'!C:C,"="&amp;'Work DB'!C613,'Transport-DB'!F:F,"="&amp;'Work DB'!$AB$4)</f>
        <v>0</v>
      </c>
      <c r="AC613" s="191">
        <f>SUMIFS('Transport-DB'!S:S,'Transport-DB'!C:C,"="&amp;'Work DB'!C613,'Transport-DB'!F:F,"="&amp;'Work DB'!$AC$4)</f>
        <v>0</v>
      </c>
      <c r="AD613" s="188">
        <f>SUMIFS('Transport-DB'!S:S,'Transport-DB'!C:C,"="&amp;'Work DB'!C613,'Transport-DB'!F:F,"="&amp;'Work DB'!$AD$4)</f>
        <v>0</v>
      </c>
      <c r="AE613" s="188">
        <f>SUMIFS('Transport-DB'!S:S,'Transport-DB'!C:C,"="&amp;'Work DB'!C613,'Transport-DB'!F:F,"="&amp;'Work DB'!$AE$4)</f>
        <v>0</v>
      </c>
      <c r="AF613" s="188">
        <f>SUMIFS('Transport-DB'!S:S,'Transport-DB'!C:C,"="&amp;'Work DB'!C613,'Transport-DB'!F:F,"="&amp;'Work DB'!$AF$4)</f>
        <v>0</v>
      </c>
      <c r="AG613" s="189"/>
      <c r="AH613" s="230">
        <f>SUMIFS('Transport-DB'!T:T,'Transport-DB'!C:C,"="&amp;'Work DB'!C613)</f>
        <v>0</v>
      </c>
      <c r="AI613" s="32"/>
      <c r="AJ613" s="29"/>
      <c r="AK613" s="30">
        <f>SUMIFS(Civil_DB[بتن],Civil_DB[تاریخ],"="&amp;'Work DB'!C613)</f>
        <v>0</v>
      </c>
      <c r="AL613" s="28"/>
      <c r="AM613" s="29"/>
      <c r="AN613" s="31"/>
      <c r="AO613" s="28"/>
      <c r="AP613" s="29"/>
      <c r="AQ613" s="29"/>
      <c r="AR613" s="30"/>
      <c r="AS613" s="28"/>
      <c r="AT613" s="29"/>
      <c r="AU613" s="30"/>
      <c r="AV613" s="206"/>
      <c r="AW613" s="29"/>
      <c r="AX613" s="29"/>
      <c r="AY613" s="29"/>
      <c r="AZ613" s="29"/>
      <c r="BA613" s="29"/>
      <c r="BB613" s="29"/>
      <c r="BC613" s="30"/>
      <c r="BD613" s="283"/>
      <c r="BE613" s="283"/>
      <c r="BF613" s="283"/>
      <c r="BG613" s="283"/>
      <c r="BH613" s="32"/>
      <c r="BI613" s="56"/>
      <c r="BJ613" s="509"/>
    </row>
    <row r="614" spans="2:62" s="15" customFormat="1" ht="21" x14ac:dyDescent="0.25">
      <c r="B614" s="47"/>
      <c r="C614" s="20">
        <f t="shared" si="77"/>
        <v>45979</v>
      </c>
      <c r="D614" s="190">
        <f>SUMIFS('Transport-DB'!R:R,'Transport-DB'!C:C,"="&amp;'Work DB'!C614,'Transport-DB'!F:F,"="&amp;'Work DB'!$D$4)</f>
        <v>0</v>
      </c>
      <c r="E614" s="191">
        <f>SUMIFS('Transport-DB'!R:R,'Transport-DB'!C:C,"="&amp;'Work DB'!C614,'Transport-DB'!F:F,"="&amp;'Work DB'!$E$4)</f>
        <v>0</v>
      </c>
      <c r="F614" s="191">
        <f>SUMIFS('Transport-DB'!R:R,'Transport-DB'!C:C,"="&amp;'Work DB'!C614,'Transport-DB'!F:F,"="&amp;'Work DB'!$F$4)</f>
        <v>0</v>
      </c>
      <c r="G614" s="191">
        <f>SUMIFS('Transport-DB'!R:R,'Transport-DB'!C:C,"="&amp;'Work DB'!C614,'Transport-DB'!F:F,"="&amp;'Work DB'!$G$4)</f>
        <v>0</v>
      </c>
      <c r="H614" s="188">
        <f>SUMIFS('Transport-DB'!R:R,'Transport-DB'!C:C,"="&amp;'Work DB'!C614,'Transport-DB'!F:F,"="&amp;'Work DB'!$H$4)</f>
        <v>0</v>
      </c>
      <c r="I614" s="191">
        <f>SUMIFS('Transport-DB'!R:R,'Transport-DB'!C:C,"="&amp;'Work DB'!C614,'Transport-DB'!F:F,"="&amp;'Work DB'!$I$4)</f>
        <v>0</v>
      </c>
      <c r="J614" s="483">
        <f>SUMIFS('Transport-DB'!R:R,'Transport-DB'!C:C,"="&amp;'Work DB'!C614,'Transport-DB'!F:F,"="&amp;'Work DB'!$J$4)</f>
        <v>0</v>
      </c>
      <c r="K614" s="190">
        <f>SUMIFS('Transport-DB'!Q:Q,'Transport-DB'!C:C,"="&amp;'Work DB'!C614,'Transport-DB'!F:F,"="&amp;'Work DB'!$K$4)</f>
        <v>0</v>
      </c>
      <c r="L614" s="191">
        <f>SUMIFS('Transport-DB'!Q:Q,'Transport-DB'!C:C,"="&amp;'Work DB'!C614,'Transport-DB'!F:F,"="&amp;'Work DB'!$L$4)</f>
        <v>0</v>
      </c>
      <c r="M614" s="191">
        <f>SUMIFS('Transport-DB'!Q:Q,'Transport-DB'!C:C,"="&amp;'Work DB'!C614,'Transport-DB'!F:F,"="&amp;'Work DB'!$M$4)</f>
        <v>0</v>
      </c>
      <c r="N614" s="191">
        <f>SUMIFS('Transport-DB'!Q:Q,'Transport-DB'!C:C,"="&amp;'Work DB'!C614,'Transport-DB'!F:F,"="&amp;'Work DB'!$N$4)</f>
        <v>0</v>
      </c>
      <c r="O614" s="191">
        <f>SUMIFS('Transport-DB'!Q:Q,'Transport-DB'!C:C,"="&amp;'Work DB'!C614,'Transport-DB'!F:F,"="&amp;'Work DB'!$O$4)</f>
        <v>0</v>
      </c>
      <c r="P614" s="191">
        <f>SUMIFS('Transport-DB'!Q:Q,'Transport-DB'!C:C,"="&amp;'Work DB'!C614,'Transport-DB'!F:F,"="&amp;'Work DB'!$P$4)</f>
        <v>0</v>
      </c>
      <c r="Q614" s="188">
        <f>SUMIFS('Transport-DB'!Q:Q,'Transport-DB'!C:C,"="&amp;'Work DB'!C614,'Transport-DB'!F:F,"="&amp;'Work DB'!$Q$4)</f>
        <v>0</v>
      </c>
      <c r="R614" s="189">
        <f>SUMIFS('Transport-DB'!Q:Q,'Transport-DB'!C:C,"="&amp;'Work DB'!C614,'Transport-DB'!F:F,"="&amp;'Work DB'!$R$4)</f>
        <v>0</v>
      </c>
      <c r="S614" s="190">
        <f t="shared" si="76"/>
        <v>0</v>
      </c>
      <c r="T614" s="191">
        <f t="shared" si="75"/>
        <v>0</v>
      </c>
      <c r="U614" s="191"/>
      <c r="V614" s="191"/>
      <c r="W614" s="191"/>
      <c r="X614" s="191"/>
      <c r="Y614" s="189"/>
      <c r="Z614" s="283"/>
      <c r="AA614" s="190">
        <f>SUMIFS('Transport-DB'!S:S,'Transport-DB'!C:C,"="&amp;'Work DB'!C614,'Transport-DB'!F:F,"="&amp;'Work DB'!$AA$4)</f>
        <v>0</v>
      </c>
      <c r="AB614" s="191">
        <f>SUMIFS('Transport-DB'!S:S,'Transport-DB'!C:C,"="&amp;'Work DB'!C614,'Transport-DB'!F:F,"="&amp;'Work DB'!$AB$4)</f>
        <v>0</v>
      </c>
      <c r="AC614" s="191">
        <f>SUMIFS('Transport-DB'!S:S,'Transport-DB'!C:C,"="&amp;'Work DB'!C614,'Transport-DB'!F:F,"="&amp;'Work DB'!$AC$4)</f>
        <v>0</v>
      </c>
      <c r="AD614" s="188">
        <f>SUMIFS('Transport-DB'!S:S,'Transport-DB'!C:C,"="&amp;'Work DB'!C614,'Transport-DB'!F:F,"="&amp;'Work DB'!$AD$4)</f>
        <v>0</v>
      </c>
      <c r="AE614" s="188">
        <f>SUMIFS('Transport-DB'!S:S,'Transport-DB'!C:C,"="&amp;'Work DB'!C614,'Transport-DB'!F:F,"="&amp;'Work DB'!$AE$4)</f>
        <v>0</v>
      </c>
      <c r="AF614" s="188">
        <f>SUMIFS('Transport-DB'!S:S,'Transport-DB'!C:C,"="&amp;'Work DB'!C614,'Transport-DB'!F:F,"="&amp;'Work DB'!$AF$4)</f>
        <v>0</v>
      </c>
      <c r="AG614" s="189"/>
      <c r="AH614" s="230">
        <f>SUMIFS('Transport-DB'!T:T,'Transport-DB'!C:C,"="&amp;'Work DB'!C614)</f>
        <v>0</v>
      </c>
      <c r="AI614" s="32"/>
      <c r="AJ614" s="29"/>
      <c r="AK614" s="30">
        <f>SUMIFS(Civil_DB[بتن],Civil_DB[تاریخ],"="&amp;'Work DB'!C614)</f>
        <v>0</v>
      </c>
      <c r="AL614" s="28"/>
      <c r="AM614" s="29"/>
      <c r="AN614" s="31"/>
      <c r="AO614" s="28"/>
      <c r="AP614" s="29"/>
      <c r="AQ614" s="29"/>
      <c r="AR614" s="30"/>
      <c r="AS614" s="28"/>
      <c r="AT614" s="29"/>
      <c r="AU614" s="30"/>
      <c r="AV614" s="206"/>
      <c r="AW614" s="29"/>
      <c r="AX614" s="29"/>
      <c r="AY614" s="29"/>
      <c r="AZ614" s="29"/>
      <c r="BA614" s="29"/>
      <c r="BB614" s="29"/>
      <c r="BC614" s="30"/>
      <c r="BD614" s="283"/>
      <c r="BE614" s="283"/>
      <c r="BF614" s="283"/>
      <c r="BG614" s="283"/>
      <c r="BH614" s="32"/>
      <c r="BI614" s="56"/>
      <c r="BJ614" s="509"/>
    </row>
    <row r="615" spans="2:62" s="15" customFormat="1" ht="21" x14ac:dyDescent="0.25">
      <c r="B615" s="47"/>
      <c r="C615" s="20">
        <f t="shared" si="77"/>
        <v>45980</v>
      </c>
      <c r="D615" s="190">
        <f>SUMIFS('Transport-DB'!R:R,'Transport-DB'!C:C,"="&amp;'Work DB'!C615,'Transport-DB'!F:F,"="&amp;'Work DB'!$D$4)</f>
        <v>0</v>
      </c>
      <c r="E615" s="191">
        <f>SUMIFS('Transport-DB'!R:R,'Transport-DB'!C:C,"="&amp;'Work DB'!C615,'Transport-DB'!F:F,"="&amp;'Work DB'!$E$4)</f>
        <v>0</v>
      </c>
      <c r="F615" s="191">
        <f>SUMIFS('Transport-DB'!R:R,'Transport-DB'!C:C,"="&amp;'Work DB'!C615,'Transport-DB'!F:F,"="&amp;'Work DB'!$F$4)</f>
        <v>0</v>
      </c>
      <c r="G615" s="191">
        <f>SUMIFS('Transport-DB'!R:R,'Transport-DB'!C:C,"="&amp;'Work DB'!C615,'Transport-DB'!F:F,"="&amp;'Work DB'!$G$4)</f>
        <v>0</v>
      </c>
      <c r="H615" s="188">
        <f>SUMIFS('Transport-DB'!R:R,'Transport-DB'!C:C,"="&amp;'Work DB'!C615,'Transport-DB'!F:F,"="&amp;'Work DB'!$H$4)</f>
        <v>0</v>
      </c>
      <c r="I615" s="191">
        <f>SUMIFS('Transport-DB'!R:R,'Transport-DB'!C:C,"="&amp;'Work DB'!C615,'Transport-DB'!F:F,"="&amp;'Work DB'!$I$4)</f>
        <v>0</v>
      </c>
      <c r="J615" s="483">
        <f>SUMIFS('Transport-DB'!R:R,'Transport-DB'!C:C,"="&amp;'Work DB'!C615,'Transport-DB'!F:F,"="&amp;'Work DB'!$J$4)</f>
        <v>0</v>
      </c>
      <c r="K615" s="190">
        <f>SUMIFS('Transport-DB'!Q:Q,'Transport-DB'!C:C,"="&amp;'Work DB'!C615,'Transport-DB'!F:F,"="&amp;'Work DB'!$K$4)</f>
        <v>0</v>
      </c>
      <c r="L615" s="191">
        <f>SUMIFS('Transport-DB'!Q:Q,'Transport-DB'!C:C,"="&amp;'Work DB'!C615,'Transport-DB'!F:F,"="&amp;'Work DB'!$L$4)</f>
        <v>0</v>
      </c>
      <c r="M615" s="191">
        <f>SUMIFS('Transport-DB'!Q:Q,'Transport-DB'!C:C,"="&amp;'Work DB'!C615,'Transport-DB'!F:F,"="&amp;'Work DB'!$M$4)</f>
        <v>0</v>
      </c>
      <c r="N615" s="191">
        <f>SUMIFS('Transport-DB'!Q:Q,'Transport-DB'!C:C,"="&amp;'Work DB'!C615,'Transport-DB'!F:F,"="&amp;'Work DB'!$N$4)</f>
        <v>0</v>
      </c>
      <c r="O615" s="191">
        <f>SUMIFS('Transport-DB'!Q:Q,'Transport-DB'!C:C,"="&amp;'Work DB'!C615,'Transport-DB'!F:F,"="&amp;'Work DB'!$O$4)</f>
        <v>0</v>
      </c>
      <c r="P615" s="191">
        <f>SUMIFS('Transport-DB'!Q:Q,'Transport-DB'!C:C,"="&amp;'Work DB'!C615,'Transport-DB'!F:F,"="&amp;'Work DB'!$P$4)</f>
        <v>0</v>
      </c>
      <c r="Q615" s="188">
        <f>SUMIFS('Transport-DB'!Q:Q,'Transport-DB'!C:C,"="&amp;'Work DB'!C615,'Transport-DB'!F:F,"="&amp;'Work DB'!$Q$4)</f>
        <v>0</v>
      </c>
      <c r="R615" s="189">
        <f>SUMIFS('Transport-DB'!Q:Q,'Transport-DB'!C:C,"="&amp;'Work DB'!C615,'Transport-DB'!F:F,"="&amp;'Work DB'!$R$4)</f>
        <v>0</v>
      </c>
      <c r="S615" s="190">
        <f t="shared" si="76"/>
        <v>0</v>
      </c>
      <c r="T615" s="191">
        <f t="shared" si="75"/>
        <v>0</v>
      </c>
      <c r="U615" s="191"/>
      <c r="V615" s="191"/>
      <c r="W615" s="191"/>
      <c r="X615" s="191"/>
      <c r="Y615" s="189"/>
      <c r="Z615" s="283"/>
      <c r="AA615" s="190">
        <f>SUMIFS('Transport-DB'!S:S,'Transport-DB'!C:C,"="&amp;'Work DB'!C615,'Transport-DB'!F:F,"="&amp;'Work DB'!$AA$4)</f>
        <v>0</v>
      </c>
      <c r="AB615" s="191">
        <f>SUMIFS('Transport-DB'!S:S,'Transport-DB'!C:C,"="&amp;'Work DB'!C615,'Transport-DB'!F:F,"="&amp;'Work DB'!$AB$4)</f>
        <v>0</v>
      </c>
      <c r="AC615" s="191">
        <f>SUMIFS('Transport-DB'!S:S,'Transport-DB'!C:C,"="&amp;'Work DB'!C615,'Transport-DB'!F:F,"="&amp;'Work DB'!$AC$4)</f>
        <v>0</v>
      </c>
      <c r="AD615" s="188">
        <f>SUMIFS('Transport-DB'!S:S,'Transport-DB'!C:C,"="&amp;'Work DB'!C615,'Transport-DB'!F:F,"="&amp;'Work DB'!$AD$4)</f>
        <v>0</v>
      </c>
      <c r="AE615" s="188">
        <f>SUMIFS('Transport-DB'!S:S,'Transport-DB'!C:C,"="&amp;'Work DB'!C615,'Transport-DB'!F:F,"="&amp;'Work DB'!$AE$4)</f>
        <v>0</v>
      </c>
      <c r="AF615" s="188">
        <f>SUMIFS('Transport-DB'!S:S,'Transport-DB'!C:C,"="&amp;'Work DB'!C615,'Transport-DB'!F:F,"="&amp;'Work DB'!$AF$4)</f>
        <v>0</v>
      </c>
      <c r="AG615" s="189"/>
      <c r="AH615" s="230">
        <f>SUMIFS('Transport-DB'!T:T,'Transport-DB'!C:C,"="&amp;'Work DB'!C615)</f>
        <v>0</v>
      </c>
      <c r="AI615" s="32"/>
      <c r="AJ615" s="29"/>
      <c r="AK615" s="30">
        <f>SUMIFS(Civil_DB[بتن],Civil_DB[تاریخ],"="&amp;'Work DB'!C615)</f>
        <v>0</v>
      </c>
      <c r="AL615" s="28"/>
      <c r="AM615" s="29"/>
      <c r="AN615" s="31"/>
      <c r="AO615" s="28"/>
      <c r="AP615" s="29"/>
      <c r="AQ615" s="29"/>
      <c r="AR615" s="30"/>
      <c r="AS615" s="28"/>
      <c r="AT615" s="29"/>
      <c r="AU615" s="30"/>
      <c r="AV615" s="206"/>
      <c r="AW615" s="29"/>
      <c r="AX615" s="29"/>
      <c r="AY615" s="29"/>
      <c r="AZ615" s="29"/>
      <c r="BA615" s="29"/>
      <c r="BB615" s="29"/>
      <c r="BC615" s="30"/>
      <c r="BD615" s="283"/>
      <c r="BE615" s="283"/>
      <c r="BF615" s="283"/>
      <c r="BG615" s="283"/>
      <c r="BH615" s="32"/>
      <c r="BI615" s="56"/>
      <c r="BJ615" s="509"/>
    </row>
    <row r="616" spans="2:62" s="15" customFormat="1" ht="21" x14ac:dyDescent="0.25">
      <c r="B616" s="47"/>
      <c r="C616" s="20">
        <f t="shared" si="77"/>
        <v>45981</v>
      </c>
      <c r="D616" s="190">
        <f>SUMIFS('Transport-DB'!R:R,'Transport-DB'!C:C,"="&amp;'Work DB'!C616,'Transport-DB'!F:F,"="&amp;'Work DB'!$D$4)</f>
        <v>0</v>
      </c>
      <c r="E616" s="191">
        <f>SUMIFS('Transport-DB'!R:R,'Transport-DB'!C:C,"="&amp;'Work DB'!C616,'Transport-DB'!F:F,"="&amp;'Work DB'!$E$4)</f>
        <v>0</v>
      </c>
      <c r="F616" s="191">
        <f>SUMIFS('Transport-DB'!R:R,'Transport-DB'!C:C,"="&amp;'Work DB'!C616,'Transport-DB'!F:F,"="&amp;'Work DB'!$F$4)</f>
        <v>0</v>
      </c>
      <c r="G616" s="191">
        <f>SUMIFS('Transport-DB'!R:R,'Transport-DB'!C:C,"="&amp;'Work DB'!C616,'Transport-DB'!F:F,"="&amp;'Work DB'!$G$4)</f>
        <v>0</v>
      </c>
      <c r="H616" s="188">
        <f>SUMIFS('Transport-DB'!R:R,'Transport-DB'!C:C,"="&amp;'Work DB'!C616,'Transport-DB'!F:F,"="&amp;'Work DB'!$H$4)</f>
        <v>0</v>
      </c>
      <c r="I616" s="191">
        <f>SUMIFS('Transport-DB'!R:R,'Transport-DB'!C:C,"="&amp;'Work DB'!C616,'Transport-DB'!F:F,"="&amp;'Work DB'!$I$4)</f>
        <v>0</v>
      </c>
      <c r="J616" s="483">
        <f>SUMIFS('Transport-DB'!R:R,'Transport-DB'!C:C,"="&amp;'Work DB'!C616,'Transport-DB'!F:F,"="&amp;'Work DB'!$J$4)</f>
        <v>0</v>
      </c>
      <c r="K616" s="190">
        <f>SUMIFS('Transport-DB'!Q:Q,'Transport-DB'!C:C,"="&amp;'Work DB'!C616,'Transport-DB'!F:F,"="&amp;'Work DB'!$K$4)</f>
        <v>0</v>
      </c>
      <c r="L616" s="191">
        <f>SUMIFS('Transport-DB'!Q:Q,'Transport-DB'!C:C,"="&amp;'Work DB'!C616,'Transport-DB'!F:F,"="&amp;'Work DB'!$L$4)</f>
        <v>0</v>
      </c>
      <c r="M616" s="191">
        <f>SUMIFS('Transport-DB'!Q:Q,'Transport-DB'!C:C,"="&amp;'Work DB'!C616,'Transport-DB'!F:F,"="&amp;'Work DB'!$M$4)</f>
        <v>0</v>
      </c>
      <c r="N616" s="191">
        <f>SUMIFS('Transport-DB'!Q:Q,'Transport-DB'!C:C,"="&amp;'Work DB'!C616,'Transport-DB'!F:F,"="&amp;'Work DB'!$N$4)</f>
        <v>0</v>
      </c>
      <c r="O616" s="191">
        <f>SUMIFS('Transport-DB'!Q:Q,'Transport-DB'!C:C,"="&amp;'Work DB'!C616,'Transport-DB'!F:F,"="&amp;'Work DB'!$O$4)</f>
        <v>0</v>
      </c>
      <c r="P616" s="191">
        <f>SUMIFS('Transport-DB'!Q:Q,'Transport-DB'!C:C,"="&amp;'Work DB'!C616,'Transport-DB'!F:F,"="&amp;'Work DB'!$P$4)</f>
        <v>0</v>
      </c>
      <c r="Q616" s="188">
        <f>SUMIFS('Transport-DB'!Q:Q,'Transport-DB'!C:C,"="&amp;'Work DB'!C616,'Transport-DB'!F:F,"="&amp;'Work DB'!$Q$4)</f>
        <v>0</v>
      </c>
      <c r="R616" s="189">
        <f>SUMIFS('Transport-DB'!Q:Q,'Transport-DB'!C:C,"="&amp;'Work DB'!C616,'Transport-DB'!F:F,"="&amp;'Work DB'!$R$4)</f>
        <v>0</v>
      </c>
      <c r="S616" s="190">
        <f t="shared" si="76"/>
        <v>0</v>
      </c>
      <c r="T616" s="191">
        <f t="shared" ref="T616:T679" si="78">M616</f>
        <v>0</v>
      </c>
      <c r="U616" s="191"/>
      <c r="V616" s="191"/>
      <c r="W616" s="191"/>
      <c r="X616" s="191"/>
      <c r="Y616" s="189"/>
      <c r="Z616" s="283"/>
      <c r="AA616" s="190">
        <f>SUMIFS('Transport-DB'!S:S,'Transport-DB'!C:C,"="&amp;'Work DB'!C616,'Transport-DB'!F:F,"="&amp;'Work DB'!$AA$4)</f>
        <v>0</v>
      </c>
      <c r="AB616" s="191">
        <f>SUMIFS('Transport-DB'!S:S,'Transport-DB'!C:C,"="&amp;'Work DB'!C616,'Transport-DB'!F:F,"="&amp;'Work DB'!$AB$4)</f>
        <v>0</v>
      </c>
      <c r="AC616" s="191">
        <f>SUMIFS('Transport-DB'!S:S,'Transport-DB'!C:C,"="&amp;'Work DB'!C616,'Transport-DB'!F:F,"="&amp;'Work DB'!$AC$4)</f>
        <v>0</v>
      </c>
      <c r="AD616" s="188">
        <f>SUMIFS('Transport-DB'!S:S,'Transport-DB'!C:C,"="&amp;'Work DB'!C616,'Transport-DB'!F:F,"="&amp;'Work DB'!$AD$4)</f>
        <v>0</v>
      </c>
      <c r="AE616" s="188">
        <f>SUMIFS('Transport-DB'!S:S,'Transport-DB'!C:C,"="&amp;'Work DB'!C616,'Transport-DB'!F:F,"="&amp;'Work DB'!$AE$4)</f>
        <v>0</v>
      </c>
      <c r="AF616" s="188">
        <f>SUMIFS('Transport-DB'!S:S,'Transport-DB'!C:C,"="&amp;'Work DB'!C616,'Transport-DB'!F:F,"="&amp;'Work DB'!$AF$4)</f>
        <v>0</v>
      </c>
      <c r="AG616" s="189"/>
      <c r="AH616" s="230">
        <f>SUMIFS('Transport-DB'!T:T,'Transport-DB'!C:C,"="&amp;'Work DB'!C616)</f>
        <v>0</v>
      </c>
      <c r="AI616" s="32"/>
      <c r="AJ616" s="29"/>
      <c r="AK616" s="30">
        <f>SUMIFS(Civil_DB[بتن],Civil_DB[تاریخ],"="&amp;'Work DB'!C616)</f>
        <v>0</v>
      </c>
      <c r="AL616" s="28"/>
      <c r="AM616" s="29"/>
      <c r="AN616" s="31"/>
      <c r="AO616" s="28"/>
      <c r="AP616" s="29"/>
      <c r="AQ616" s="29"/>
      <c r="AR616" s="30"/>
      <c r="AS616" s="28"/>
      <c r="AT616" s="29"/>
      <c r="AU616" s="30"/>
      <c r="AV616" s="206"/>
      <c r="AW616" s="29"/>
      <c r="AX616" s="29"/>
      <c r="AY616" s="29"/>
      <c r="AZ616" s="29"/>
      <c r="BA616" s="29"/>
      <c r="BB616" s="29"/>
      <c r="BC616" s="30"/>
      <c r="BD616" s="283"/>
      <c r="BE616" s="283"/>
      <c r="BF616" s="283"/>
      <c r="BG616" s="283"/>
      <c r="BH616" s="32"/>
      <c r="BI616" s="56"/>
      <c r="BJ616" s="509"/>
    </row>
    <row r="617" spans="2:62" s="15" customFormat="1" ht="21" x14ac:dyDescent="0.25">
      <c r="B617" s="47"/>
      <c r="C617" s="20">
        <f t="shared" si="77"/>
        <v>45982</v>
      </c>
      <c r="D617" s="190">
        <f>SUMIFS('Transport-DB'!R:R,'Transport-DB'!C:C,"="&amp;'Work DB'!C617,'Transport-DB'!F:F,"="&amp;'Work DB'!$D$4)</f>
        <v>0</v>
      </c>
      <c r="E617" s="191">
        <f>SUMIFS('Transport-DB'!R:R,'Transport-DB'!C:C,"="&amp;'Work DB'!C617,'Transport-DB'!F:F,"="&amp;'Work DB'!$E$4)</f>
        <v>0</v>
      </c>
      <c r="F617" s="191">
        <f>SUMIFS('Transport-DB'!R:R,'Transport-DB'!C:C,"="&amp;'Work DB'!C617,'Transport-DB'!F:F,"="&amp;'Work DB'!$F$4)</f>
        <v>0</v>
      </c>
      <c r="G617" s="191">
        <f>SUMIFS('Transport-DB'!R:R,'Transport-DB'!C:C,"="&amp;'Work DB'!C617,'Transport-DB'!F:F,"="&amp;'Work DB'!$G$4)</f>
        <v>0</v>
      </c>
      <c r="H617" s="188">
        <f>SUMIFS('Transport-DB'!R:R,'Transport-DB'!C:C,"="&amp;'Work DB'!C617,'Transport-DB'!F:F,"="&amp;'Work DB'!$H$4)</f>
        <v>0</v>
      </c>
      <c r="I617" s="191">
        <f>SUMIFS('Transport-DB'!R:R,'Transport-DB'!C:C,"="&amp;'Work DB'!C617,'Transport-DB'!F:F,"="&amp;'Work DB'!$I$4)</f>
        <v>0</v>
      </c>
      <c r="J617" s="483">
        <f>SUMIFS('Transport-DB'!R:R,'Transport-DB'!C:C,"="&amp;'Work DB'!C617,'Transport-DB'!F:F,"="&amp;'Work DB'!$J$4)</f>
        <v>0</v>
      </c>
      <c r="K617" s="190">
        <f>SUMIFS('Transport-DB'!Q:Q,'Transport-DB'!C:C,"="&amp;'Work DB'!C617,'Transport-DB'!F:F,"="&amp;'Work DB'!$K$4)</f>
        <v>0</v>
      </c>
      <c r="L617" s="191">
        <f>SUMIFS('Transport-DB'!Q:Q,'Transport-DB'!C:C,"="&amp;'Work DB'!C617,'Transport-DB'!F:F,"="&amp;'Work DB'!$L$4)</f>
        <v>0</v>
      </c>
      <c r="M617" s="191">
        <f>SUMIFS('Transport-DB'!Q:Q,'Transport-DB'!C:C,"="&amp;'Work DB'!C617,'Transport-DB'!F:F,"="&amp;'Work DB'!$M$4)</f>
        <v>0</v>
      </c>
      <c r="N617" s="191">
        <f>SUMIFS('Transport-DB'!Q:Q,'Transport-DB'!C:C,"="&amp;'Work DB'!C617,'Transport-DB'!F:F,"="&amp;'Work DB'!$N$4)</f>
        <v>0</v>
      </c>
      <c r="O617" s="191">
        <f>SUMIFS('Transport-DB'!Q:Q,'Transport-DB'!C:C,"="&amp;'Work DB'!C617,'Transport-DB'!F:F,"="&amp;'Work DB'!$O$4)</f>
        <v>0</v>
      </c>
      <c r="P617" s="191">
        <f>SUMIFS('Transport-DB'!Q:Q,'Transport-DB'!C:C,"="&amp;'Work DB'!C617,'Transport-DB'!F:F,"="&amp;'Work DB'!$P$4)</f>
        <v>0</v>
      </c>
      <c r="Q617" s="188">
        <f>SUMIFS('Transport-DB'!Q:Q,'Transport-DB'!C:C,"="&amp;'Work DB'!C617,'Transport-DB'!F:F,"="&amp;'Work DB'!$Q$4)</f>
        <v>0</v>
      </c>
      <c r="R617" s="189">
        <f>SUMIFS('Transport-DB'!Q:Q,'Transport-DB'!C:C,"="&amp;'Work DB'!C617,'Transport-DB'!F:F,"="&amp;'Work DB'!$R$4)</f>
        <v>0</v>
      </c>
      <c r="S617" s="190">
        <f t="shared" si="76"/>
        <v>0</v>
      </c>
      <c r="T617" s="191">
        <f t="shared" si="78"/>
        <v>0</v>
      </c>
      <c r="U617" s="191"/>
      <c r="V617" s="191"/>
      <c r="W617" s="191"/>
      <c r="X617" s="191"/>
      <c r="Y617" s="189"/>
      <c r="Z617" s="283"/>
      <c r="AA617" s="190">
        <f>SUMIFS('Transport-DB'!S:S,'Transport-DB'!C:C,"="&amp;'Work DB'!C617,'Transport-DB'!F:F,"="&amp;'Work DB'!$AA$4)</f>
        <v>0</v>
      </c>
      <c r="AB617" s="191">
        <f>SUMIFS('Transport-DB'!S:S,'Transport-DB'!C:C,"="&amp;'Work DB'!C617,'Transport-DB'!F:F,"="&amp;'Work DB'!$AB$4)</f>
        <v>0</v>
      </c>
      <c r="AC617" s="191">
        <f>SUMIFS('Transport-DB'!S:S,'Transport-DB'!C:C,"="&amp;'Work DB'!C617,'Transport-DB'!F:F,"="&amp;'Work DB'!$AC$4)</f>
        <v>0</v>
      </c>
      <c r="AD617" s="188">
        <f>SUMIFS('Transport-DB'!S:S,'Transport-DB'!C:C,"="&amp;'Work DB'!C617,'Transport-DB'!F:F,"="&amp;'Work DB'!$AD$4)</f>
        <v>0</v>
      </c>
      <c r="AE617" s="188">
        <f>SUMIFS('Transport-DB'!S:S,'Transport-DB'!C:C,"="&amp;'Work DB'!C617,'Transport-DB'!F:F,"="&amp;'Work DB'!$AE$4)</f>
        <v>0</v>
      </c>
      <c r="AF617" s="188">
        <f>SUMIFS('Transport-DB'!S:S,'Transport-DB'!C:C,"="&amp;'Work DB'!C617,'Transport-DB'!F:F,"="&amp;'Work DB'!$AF$4)</f>
        <v>0</v>
      </c>
      <c r="AG617" s="189"/>
      <c r="AH617" s="230">
        <f>SUMIFS('Transport-DB'!T:T,'Transport-DB'!C:C,"="&amp;'Work DB'!C617)</f>
        <v>0</v>
      </c>
      <c r="AI617" s="32"/>
      <c r="AJ617" s="29"/>
      <c r="AK617" s="30">
        <f>SUMIFS(Civil_DB[بتن],Civil_DB[تاریخ],"="&amp;'Work DB'!C617)</f>
        <v>0</v>
      </c>
      <c r="AL617" s="28"/>
      <c r="AM617" s="29"/>
      <c r="AN617" s="31"/>
      <c r="AO617" s="28"/>
      <c r="AP617" s="29"/>
      <c r="AQ617" s="29"/>
      <c r="AR617" s="30"/>
      <c r="AS617" s="28"/>
      <c r="AT617" s="29"/>
      <c r="AU617" s="30"/>
      <c r="AV617" s="206"/>
      <c r="AW617" s="29"/>
      <c r="AX617" s="29"/>
      <c r="AY617" s="29"/>
      <c r="AZ617" s="29"/>
      <c r="BA617" s="29"/>
      <c r="BB617" s="29"/>
      <c r="BC617" s="30"/>
      <c r="BD617" s="283"/>
      <c r="BE617" s="283"/>
      <c r="BF617" s="283"/>
      <c r="BG617" s="283"/>
      <c r="BH617" s="32"/>
      <c r="BI617" s="56"/>
      <c r="BJ617" s="509"/>
    </row>
    <row r="618" spans="2:62" s="507" customFormat="1" ht="21" x14ac:dyDescent="0.25">
      <c r="B618" s="498"/>
      <c r="C618" s="499">
        <f t="shared" si="77"/>
        <v>45983</v>
      </c>
      <c r="D618" s="500">
        <f>SUMIFS('Transport-DB'!R:R,'Transport-DB'!C:C,"="&amp;'Work DB'!C618,'Transport-DB'!F:F,"="&amp;'Work DB'!$D$4)</f>
        <v>0</v>
      </c>
      <c r="E618" s="501">
        <f>SUMIFS('Transport-DB'!R:R,'Transport-DB'!C:C,"="&amp;'Work DB'!C618,'Transport-DB'!F:F,"="&amp;'Work DB'!$E$4)</f>
        <v>0</v>
      </c>
      <c r="F618" s="501">
        <f>SUMIFS('Transport-DB'!R:R,'Transport-DB'!C:C,"="&amp;'Work DB'!C618,'Transport-DB'!F:F,"="&amp;'Work DB'!$F$4)</f>
        <v>0</v>
      </c>
      <c r="G618" s="501">
        <f>SUMIFS('Transport-DB'!R:R,'Transport-DB'!C:C,"="&amp;'Work DB'!C618,'Transport-DB'!F:F,"="&amp;'Work DB'!$G$4)</f>
        <v>0</v>
      </c>
      <c r="H618" s="502">
        <f>SUMIFS('Transport-DB'!R:R,'Transport-DB'!C:C,"="&amp;'Work DB'!C618,'Transport-DB'!F:F,"="&amp;'Work DB'!$H$4)</f>
        <v>0</v>
      </c>
      <c r="I618" s="501">
        <f>SUMIFS('Transport-DB'!R:R,'Transport-DB'!C:C,"="&amp;'Work DB'!C618,'Transport-DB'!F:F,"="&amp;'Work DB'!$I$4)</f>
        <v>0</v>
      </c>
      <c r="J618" s="503">
        <f>SUMIFS('Transport-DB'!R:R,'Transport-DB'!C:C,"="&amp;'Work DB'!C618,'Transport-DB'!F:F,"="&amp;'Work DB'!$J$4)</f>
        <v>0</v>
      </c>
      <c r="K618" s="500">
        <f>SUMIFS('Transport-DB'!Q:Q,'Transport-DB'!C:C,"="&amp;'Work DB'!C618,'Transport-DB'!F:F,"="&amp;'Work DB'!$K$4)</f>
        <v>0</v>
      </c>
      <c r="L618" s="501">
        <f>SUMIFS('Transport-DB'!Q:Q,'Transport-DB'!C:C,"="&amp;'Work DB'!C618,'Transport-DB'!F:F,"="&amp;'Work DB'!$L$4)</f>
        <v>0</v>
      </c>
      <c r="M618" s="501">
        <f>SUMIFS('Transport-DB'!Q:Q,'Transport-DB'!C:C,"="&amp;'Work DB'!C618,'Transport-DB'!F:F,"="&amp;'Work DB'!$M$4)</f>
        <v>0</v>
      </c>
      <c r="N618" s="501">
        <f>SUMIFS('Transport-DB'!Q:Q,'Transport-DB'!C:C,"="&amp;'Work DB'!C618,'Transport-DB'!F:F,"="&amp;'Work DB'!$N$4)</f>
        <v>0</v>
      </c>
      <c r="O618" s="501">
        <f>SUMIFS('Transport-DB'!Q:Q,'Transport-DB'!C:C,"="&amp;'Work DB'!C618,'Transport-DB'!F:F,"="&amp;'Work DB'!$O$4)</f>
        <v>0</v>
      </c>
      <c r="P618" s="501">
        <f>SUMIFS('Transport-DB'!Q:Q,'Transport-DB'!C:C,"="&amp;'Work DB'!C618,'Transport-DB'!F:F,"="&amp;'Work DB'!$P$4)</f>
        <v>0</v>
      </c>
      <c r="Q618" s="502">
        <f>SUMIFS('Transport-DB'!Q:Q,'Transport-DB'!C:C,"="&amp;'Work DB'!C618,'Transport-DB'!F:F,"="&amp;'Work DB'!$Q$4)</f>
        <v>0</v>
      </c>
      <c r="R618" s="504">
        <f>SUMIFS('Transport-DB'!Q:Q,'Transport-DB'!C:C,"="&amp;'Work DB'!C618,'Transport-DB'!F:F,"="&amp;'Work DB'!$R$4)</f>
        <v>0</v>
      </c>
      <c r="S618" s="500">
        <f t="shared" si="76"/>
        <v>0</v>
      </c>
      <c r="T618" s="501">
        <f t="shared" si="78"/>
        <v>0</v>
      </c>
      <c r="U618" s="501"/>
      <c r="V618" s="501"/>
      <c r="W618" s="501"/>
      <c r="X618" s="501"/>
      <c r="Y618" s="504"/>
      <c r="Z618" s="503"/>
      <c r="AA618" s="500">
        <f>SUMIFS('Transport-DB'!S:S,'Transport-DB'!C:C,"="&amp;'Work DB'!C618,'Transport-DB'!F:F,"="&amp;'Work DB'!$AA$4)</f>
        <v>0</v>
      </c>
      <c r="AB618" s="501">
        <f>SUMIFS('Transport-DB'!S:S,'Transport-DB'!C:C,"="&amp;'Work DB'!C618,'Transport-DB'!F:F,"="&amp;'Work DB'!$AB$4)</f>
        <v>0</v>
      </c>
      <c r="AC618" s="501">
        <f>SUMIFS('Transport-DB'!S:S,'Transport-DB'!C:C,"="&amp;'Work DB'!C618,'Transport-DB'!F:F,"="&amp;'Work DB'!$AC$4)</f>
        <v>0</v>
      </c>
      <c r="AD618" s="502">
        <f>SUMIFS('Transport-DB'!S:S,'Transport-DB'!C:C,"="&amp;'Work DB'!C618,'Transport-DB'!F:F,"="&amp;'Work DB'!$AD$4)</f>
        <v>0</v>
      </c>
      <c r="AE618" s="502">
        <f>SUMIFS('Transport-DB'!S:S,'Transport-DB'!C:C,"="&amp;'Work DB'!C618,'Transport-DB'!F:F,"="&amp;'Work DB'!$AE$4)</f>
        <v>0</v>
      </c>
      <c r="AF618" s="502">
        <f>SUMIFS('Transport-DB'!S:S,'Transport-DB'!C:C,"="&amp;'Work DB'!C618,'Transport-DB'!F:F,"="&amp;'Work DB'!$AF$4)</f>
        <v>0</v>
      </c>
      <c r="AG618" s="504"/>
      <c r="AH618" s="500">
        <f>SUMIFS('Transport-DB'!T:T,'Transport-DB'!C:C,"="&amp;'Work DB'!C618)</f>
        <v>0</v>
      </c>
      <c r="AI618" s="505"/>
      <c r="AJ618" s="501"/>
      <c r="AK618" s="30">
        <f>SUMIFS(Civil_DB[بتن],Civil_DB[تاریخ],"="&amp;'Work DB'!C618)</f>
        <v>0</v>
      </c>
      <c r="AL618" s="500"/>
      <c r="AM618" s="501"/>
      <c r="AN618" s="502"/>
      <c r="AO618" s="500"/>
      <c r="AP618" s="501"/>
      <c r="AQ618" s="501"/>
      <c r="AR618" s="504"/>
      <c r="AS618" s="500"/>
      <c r="AT618" s="501"/>
      <c r="AU618" s="504"/>
      <c r="AV618" s="505"/>
      <c r="AW618" s="501"/>
      <c r="AX618" s="501"/>
      <c r="AY618" s="501"/>
      <c r="AZ618" s="501"/>
      <c r="BA618" s="501"/>
      <c r="BB618" s="501"/>
      <c r="BC618" s="504"/>
      <c r="BD618" s="503"/>
      <c r="BE618" s="503"/>
      <c r="BF618" s="503"/>
      <c r="BG618" s="503"/>
      <c r="BH618" s="505"/>
      <c r="BI618" s="506" t="s">
        <v>53</v>
      </c>
    </row>
    <row r="619" spans="2:62" s="15" customFormat="1" ht="21" x14ac:dyDescent="0.25">
      <c r="B619" s="47"/>
      <c r="C619" s="20">
        <f t="shared" si="77"/>
        <v>45984</v>
      </c>
      <c r="D619" s="190">
        <f>SUMIFS('Transport-DB'!R:R,'Transport-DB'!C:C,"="&amp;'Work DB'!C619,'Transport-DB'!F:F,"="&amp;'Work DB'!$D$4)</f>
        <v>0</v>
      </c>
      <c r="E619" s="191">
        <f>SUMIFS('Transport-DB'!R:R,'Transport-DB'!C:C,"="&amp;'Work DB'!C619,'Transport-DB'!F:F,"="&amp;'Work DB'!$E$4)</f>
        <v>0</v>
      </c>
      <c r="F619" s="191">
        <f>SUMIFS('Transport-DB'!R:R,'Transport-DB'!C:C,"="&amp;'Work DB'!C619,'Transport-DB'!F:F,"="&amp;'Work DB'!$F$4)</f>
        <v>0</v>
      </c>
      <c r="G619" s="191">
        <f>SUMIFS('Transport-DB'!R:R,'Transport-DB'!C:C,"="&amp;'Work DB'!C619,'Transport-DB'!F:F,"="&amp;'Work DB'!$G$4)</f>
        <v>0</v>
      </c>
      <c r="H619" s="188">
        <f>SUMIFS('Transport-DB'!R:R,'Transport-DB'!C:C,"="&amp;'Work DB'!C619,'Transport-DB'!F:F,"="&amp;'Work DB'!$H$4)</f>
        <v>0</v>
      </c>
      <c r="I619" s="191">
        <f>SUMIFS('Transport-DB'!R:R,'Transport-DB'!C:C,"="&amp;'Work DB'!C619,'Transport-DB'!F:F,"="&amp;'Work DB'!$I$4)</f>
        <v>0</v>
      </c>
      <c r="J619" s="483">
        <f>SUMIFS('Transport-DB'!R:R,'Transport-DB'!C:C,"="&amp;'Work DB'!C619,'Transport-DB'!F:F,"="&amp;'Work DB'!$J$4)</f>
        <v>0</v>
      </c>
      <c r="K619" s="190">
        <f>SUMIFS('Transport-DB'!Q:Q,'Transport-DB'!C:C,"="&amp;'Work DB'!C619,'Transport-DB'!F:F,"="&amp;'Work DB'!$K$4)</f>
        <v>0</v>
      </c>
      <c r="L619" s="191">
        <f>SUMIFS('Transport-DB'!Q:Q,'Transport-DB'!C:C,"="&amp;'Work DB'!C619,'Transport-DB'!F:F,"="&amp;'Work DB'!$L$4)</f>
        <v>0</v>
      </c>
      <c r="M619" s="191">
        <f>SUMIFS('Transport-DB'!Q:Q,'Transport-DB'!C:C,"="&amp;'Work DB'!C619,'Transport-DB'!F:F,"="&amp;'Work DB'!$M$4)</f>
        <v>0</v>
      </c>
      <c r="N619" s="191">
        <f>SUMIFS('Transport-DB'!Q:Q,'Transport-DB'!C:C,"="&amp;'Work DB'!C619,'Transport-DB'!F:F,"="&amp;'Work DB'!$N$4)</f>
        <v>0</v>
      </c>
      <c r="O619" s="191">
        <f>SUMIFS('Transport-DB'!Q:Q,'Transport-DB'!C:C,"="&amp;'Work DB'!C619,'Transport-DB'!F:F,"="&amp;'Work DB'!$O$4)</f>
        <v>0</v>
      </c>
      <c r="P619" s="191">
        <f>SUMIFS('Transport-DB'!Q:Q,'Transport-DB'!C:C,"="&amp;'Work DB'!C619,'Transport-DB'!F:F,"="&amp;'Work DB'!$P$4)</f>
        <v>0</v>
      </c>
      <c r="Q619" s="188">
        <f>SUMIFS('Transport-DB'!Q:Q,'Transport-DB'!C:C,"="&amp;'Work DB'!C619,'Transport-DB'!F:F,"="&amp;'Work DB'!$Q$4)</f>
        <v>0</v>
      </c>
      <c r="R619" s="189">
        <f>SUMIFS('Transport-DB'!Q:Q,'Transport-DB'!C:C,"="&amp;'Work DB'!C619,'Transport-DB'!F:F,"="&amp;'Work DB'!$R$4)</f>
        <v>0</v>
      </c>
      <c r="S619" s="190">
        <f t="shared" si="76"/>
        <v>0</v>
      </c>
      <c r="T619" s="191">
        <f t="shared" si="78"/>
        <v>0</v>
      </c>
      <c r="U619" s="191"/>
      <c r="V619" s="191"/>
      <c r="W619" s="191"/>
      <c r="X619" s="191"/>
      <c r="Y619" s="189"/>
      <c r="Z619" s="283"/>
      <c r="AA619" s="190">
        <f>SUMIFS('Transport-DB'!S:S,'Transport-DB'!C:C,"="&amp;'Work DB'!C619,'Transport-DB'!F:F,"="&amp;'Work DB'!$AA$4)</f>
        <v>0</v>
      </c>
      <c r="AB619" s="191">
        <f>SUMIFS('Transport-DB'!S:S,'Transport-DB'!C:C,"="&amp;'Work DB'!C619,'Transport-DB'!F:F,"="&amp;'Work DB'!$AB$4)</f>
        <v>0</v>
      </c>
      <c r="AC619" s="191">
        <f>SUMIFS('Transport-DB'!S:S,'Transport-DB'!C:C,"="&amp;'Work DB'!C619,'Transport-DB'!F:F,"="&amp;'Work DB'!$AC$4)</f>
        <v>0</v>
      </c>
      <c r="AD619" s="188">
        <f>SUMIFS('Transport-DB'!S:S,'Transport-DB'!C:C,"="&amp;'Work DB'!C619,'Transport-DB'!F:F,"="&amp;'Work DB'!$AD$4)</f>
        <v>0</v>
      </c>
      <c r="AE619" s="188">
        <f>SUMIFS('Transport-DB'!S:S,'Transport-DB'!C:C,"="&amp;'Work DB'!C619,'Transport-DB'!F:F,"="&amp;'Work DB'!$AE$4)</f>
        <v>0</v>
      </c>
      <c r="AF619" s="188">
        <f>SUMIFS('Transport-DB'!S:S,'Transport-DB'!C:C,"="&amp;'Work DB'!C619,'Transport-DB'!F:F,"="&amp;'Work DB'!$AF$4)</f>
        <v>0</v>
      </c>
      <c r="AG619" s="189"/>
      <c r="AH619" s="230">
        <f>SUMIFS('Transport-DB'!T:T,'Transport-DB'!C:C,"="&amp;'Work DB'!C619)</f>
        <v>0</v>
      </c>
      <c r="AI619" s="32"/>
      <c r="AJ619" s="29"/>
      <c r="AK619" s="30">
        <f>SUMIFS(Civil_DB[بتن],Civil_DB[تاریخ],"="&amp;'Work DB'!C619)</f>
        <v>0</v>
      </c>
      <c r="AL619" s="28"/>
      <c r="AM619" s="29"/>
      <c r="AN619" s="31"/>
      <c r="AO619" s="28"/>
      <c r="AP619" s="29"/>
      <c r="AQ619" s="29"/>
      <c r="AR619" s="30"/>
      <c r="AS619" s="28"/>
      <c r="AT619" s="29"/>
      <c r="AU619" s="30"/>
      <c r="AV619" s="206"/>
      <c r="AW619" s="29"/>
      <c r="AX619" s="29"/>
      <c r="AY619" s="29"/>
      <c r="AZ619" s="29"/>
      <c r="BA619" s="29"/>
      <c r="BB619" s="29"/>
      <c r="BC619" s="30"/>
      <c r="BD619" s="283"/>
      <c r="BE619" s="283"/>
      <c r="BF619" s="283"/>
      <c r="BG619" s="283"/>
      <c r="BH619" s="32"/>
      <c r="BI619" s="56"/>
      <c r="BJ619" s="509"/>
    </row>
    <row r="620" spans="2:62" s="15" customFormat="1" ht="21" x14ac:dyDescent="0.25">
      <c r="B620" s="47"/>
      <c r="C620" s="20">
        <f t="shared" si="77"/>
        <v>45985</v>
      </c>
      <c r="D620" s="190">
        <f>SUMIFS('Transport-DB'!R:R,'Transport-DB'!C:C,"="&amp;'Work DB'!C620,'Transport-DB'!F:F,"="&amp;'Work DB'!$D$4)</f>
        <v>0</v>
      </c>
      <c r="E620" s="191">
        <f>SUMIFS('Transport-DB'!R:R,'Transport-DB'!C:C,"="&amp;'Work DB'!C620,'Transport-DB'!F:F,"="&amp;'Work DB'!$E$4)</f>
        <v>0</v>
      </c>
      <c r="F620" s="191">
        <f>SUMIFS('Transport-DB'!R:R,'Transport-DB'!C:C,"="&amp;'Work DB'!C620,'Transport-DB'!F:F,"="&amp;'Work DB'!$F$4)</f>
        <v>0</v>
      </c>
      <c r="G620" s="191">
        <f>SUMIFS('Transport-DB'!R:R,'Transport-DB'!C:C,"="&amp;'Work DB'!C620,'Transport-DB'!F:F,"="&amp;'Work DB'!$G$4)</f>
        <v>0</v>
      </c>
      <c r="H620" s="188">
        <f>SUMIFS('Transport-DB'!R:R,'Transport-DB'!C:C,"="&amp;'Work DB'!C620,'Transport-DB'!F:F,"="&amp;'Work DB'!$H$4)</f>
        <v>0</v>
      </c>
      <c r="I620" s="191">
        <f>SUMIFS('Transport-DB'!R:R,'Transport-DB'!C:C,"="&amp;'Work DB'!C620,'Transport-DB'!F:F,"="&amp;'Work DB'!$I$4)</f>
        <v>0</v>
      </c>
      <c r="J620" s="483">
        <f>SUMIFS('Transport-DB'!R:R,'Transport-DB'!C:C,"="&amp;'Work DB'!C620,'Transport-DB'!F:F,"="&amp;'Work DB'!$J$4)</f>
        <v>0</v>
      </c>
      <c r="K620" s="190">
        <f>SUMIFS('Transport-DB'!Q:Q,'Transport-DB'!C:C,"="&amp;'Work DB'!C620,'Transport-DB'!F:F,"="&amp;'Work DB'!$K$4)</f>
        <v>0</v>
      </c>
      <c r="L620" s="191">
        <f>SUMIFS('Transport-DB'!Q:Q,'Transport-DB'!C:C,"="&amp;'Work DB'!C620,'Transport-DB'!F:F,"="&amp;'Work DB'!$L$4)</f>
        <v>0</v>
      </c>
      <c r="M620" s="191">
        <f>SUMIFS('Transport-DB'!Q:Q,'Transport-DB'!C:C,"="&amp;'Work DB'!C620,'Transport-DB'!F:F,"="&amp;'Work DB'!$M$4)</f>
        <v>0</v>
      </c>
      <c r="N620" s="191">
        <f>SUMIFS('Transport-DB'!Q:Q,'Transport-DB'!C:C,"="&amp;'Work DB'!C620,'Transport-DB'!F:F,"="&amp;'Work DB'!$N$4)</f>
        <v>0</v>
      </c>
      <c r="O620" s="191">
        <f>SUMIFS('Transport-DB'!Q:Q,'Transport-DB'!C:C,"="&amp;'Work DB'!C620,'Transport-DB'!F:F,"="&amp;'Work DB'!$O$4)</f>
        <v>0</v>
      </c>
      <c r="P620" s="191">
        <f>SUMIFS('Transport-DB'!Q:Q,'Transport-DB'!C:C,"="&amp;'Work DB'!C620,'Transport-DB'!F:F,"="&amp;'Work DB'!$P$4)</f>
        <v>0</v>
      </c>
      <c r="Q620" s="188">
        <f>SUMIFS('Transport-DB'!Q:Q,'Transport-DB'!C:C,"="&amp;'Work DB'!C620,'Transport-DB'!F:F,"="&amp;'Work DB'!$Q$4)</f>
        <v>0</v>
      </c>
      <c r="R620" s="189">
        <f>SUMIFS('Transport-DB'!Q:Q,'Transport-DB'!C:C,"="&amp;'Work DB'!C620,'Transport-DB'!F:F,"="&amp;'Work DB'!$R$4)</f>
        <v>0</v>
      </c>
      <c r="S620" s="190">
        <f t="shared" si="76"/>
        <v>0</v>
      </c>
      <c r="T620" s="191">
        <f t="shared" si="78"/>
        <v>0</v>
      </c>
      <c r="U620" s="191"/>
      <c r="V620" s="191"/>
      <c r="W620" s="191"/>
      <c r="X620" s="191"/>
      <c r="Y620" s="189"/>
      <c r="Z620" s="283"/>
      <c r="AA620" s="190">
        <f>SUMIFS('Transport-DB'!S:S,'Transport-DB'!C:C,"="&amp;'Work DB'!C620,'Transport-DB'!F:F,"="&amp;'Work DB'!$AA$4)</f>
        <v>0</v>
      </c>
      <c r="AB620" s="191">
        <f>SUMIFS('Transport-DB'!S:S,'Transport-DB'!C:C,"="&amp;'Work DB'!C620,'Transport-DB'!F:F,"="&amp;'Work DB'!$AB$4)</f>
        <v>0</v>
      </c>
      <c r="AC620" s="191">
        <f>SUMIFS('Transport-DB'!S:S,'Transport-DB'!C:C,"="&amp;'Work DB'!C620,'Transport-DB'!F:F,"="&amp;'Work DB'!$AC$4)</f>
        <v>0</v>
      </c>
      <c r="AD620" s="188">
        <f>SUMIFS('Transport-DB'!S:S,'Transport-DB'!C:C,"="&amp;'Work DB'!C620,'Transport-DB'!F:F,"="&amp;'Work DB'!$AD$4)</f>
        <v>0</v>
      </c>
      <c r="AE620" s="188">
        <f>SUMIFS('Transport-DB'!S:S,'Transport-DB'!C:C,"="&amp;'Work DB'!C620,'Transport-DB'!F:F,"="&amp;'Work DB'!$AE$4)</f>
        <v>0</v>
      </c>
      <c r="AF620" s="188">
        <f>SUMIFS('Transport-DB'!S:S,'Transport-DB'!C:C,"="&amp;'Work DB'!C620,'Transport-DB'!F:F,"="&amp;'Work DB'!$AF$4)</f>
        <v>0</v>
      </c>
      <c r="AG620" s="189"/>
      <c r="AH620" s="230">
        <f>SUMIFS('Transport-DB'!T:T,'Transport-DB'!C:C,"="&amp;'Work DB'!C620)</f>
        <v>0</v>
      </c>
      <c r="AI620" s="32"/>
      <c r="AJ620" s="29"/>
      <c r="AK620" s="30">
        <f>SUMIFS(Civil_DB[بتن],Civil_DB[تاریخ],"="&amp;'Work DB'!C620)</f>
        <v>0</v>
      </c>
      <c r="AL620" s="28"/>
      <c r="AM620" s="29"/>
      <c r="AN620" s="31"/>
      <c r="AO620" s="28"/>
      <c r="AP620" s="29"/>
      <c r="AQ620" s="29"/>
      <c r="AR620" s="30"/>
      <c r="AS620" s="28"/>
      <c r="AT620" s="29"/>
      <c r="AU620" s="30"/>
      <c r="AV620" s="206"/>
      <c r="AW620" s="29"/>
      <c r="AX620" s="29"/>
      <c r="AY620" s="29"/>
      <c r="AZ620" s="29"/>
      <c r="BA620" s="29"/>
      <c r="BB620" s="29"/>
      <c r="BC620" s="30"/>
      <c r="BD620" s="283"/>
      <c r="BE620" s="283"/>
      <c r="BF620" s="283"/>
      <c r="BG620" s="283"/>
      <c r="BH620" s="32"/>
      <c r="BI620" s="56"/>
      <c r="BJ620" s="509"/>
    </row>
    <row r="621" spans="2:62" s="15" customFormat="1" ht="21" x14ac:dyDescent="0.25">
      <c r="B621" s="47"/>
      <c r="C621" s="20">
        <f t="shared" si="77"/>
        <v>45986</v>
      </c>
      <c r="D621" s="190">
        <f>SUMIFS('Transport-DB'!R:R,'Transport-DB'!C:C,"="&amp;'Work DB'!C621,'Transport-DB'!F:F,"="&amp;'Work DB'!$D$4)</f>
        <v>0</v>
      </c>
      <c r="E621" s="191">
        <f>SUMIFS('Transport-DB'!R:R,'Transport-DB'!C:C,"="&amp;'Work DB'!C621,'Transport-DB'!F:F,"="&amp;'Work DB'!$E$4)</f>
        <v>0</v>
      </c>
      <c r="F621" s="191">
        <f>SUMIFS('Transport-DB'!R:R,'Transport-DB'!C:C,"="&amp;'Work DB'!C621,'Transport-DB'!F:F,"="&amp;'Work DB'!$F$4)</f>
        <v>0</v>
      </c>
      <c r="G621" s="191">
        <f>SUMIFS('Transport-DB'!R:R,'Transport-DB'!C:C,"="&amp;'Work DB'!C621,'Transport-DB'!F:F,"="&amp;'Work DB'!$G$4)</f>
        <v>0</v>
      </c>
      <c r="H621" s="188">
        <f>SUMIFS('Transport-DB'!R:R,'Transport-DB'!C:C,"="&amp;'Work DB'!C621,'Transport-DB'!F:F,"="&amp;'Work DB'!$H$4)</f>
        <v>0</v>
      </c>
      <c r="I621" s="191">
        <f>SUMIFS('Transport-DB'!R:R,'Transport-DB'!C:C,"="&amp;'Work DB'!C621,'Transport-DB'!F:F,"="&amp;'Work DB'!$I$4)</f>
        <v>0</v>
      </c>
      <c r="J621" s="483">
        <f>SUMIFS('Transport-DB'!R:R,'Transport-DB'!C:C,"="&amp;'Work DB'!C621,'Transport-DB'!F:F,"="&amp;'Work DB'!$J$4)</f>
        <v>0</v>
      </c>
      <c r="K621" s="190">
        <f>SUMIFS('Transport-DB'!Q:Q,'Transport-DB'!C:C,"="&amp;'Work DB'!C621,'Transport-DB'!F:F,"="&amp;'Work DB'!$K$4)</f>
        <v>0</v>
      </c>
      <c r="L621" s="191">
        <f>SUMIFS('Transport-DB'!Q:Q,'Transport-DB'!C:C,"="&amp;'Work DB'!C621,'Transport-DB'!F:F,"="&amp;'Work DB'!$L$4)</f>
        <v>0</v>
      </c>
      <c r="M621" s="191">
        <f>SUMIFS('Transport-DB'!Q:Q,'Transport-DB'!C:C,"="&amp;'Work DB'!C621,'Transport-DB'!F:F,"="&amp;'Work DB'!$M$4)</f>
        <v>0</v>
      </c>
      <c r="N621" s="191">
        <f>SUMIFS('Transport-DB'!Q:Q,'Transport-DB'!C:C,"="&amp;'Work DB'!C621,'Transport-DB'!F:F,"="&amp;'Work DB'!$N$4)</f>
        <v>0</v>
      </c>
      <c r="O621" s="191">
        <f>SUMIFS('Transport-DB'!Q:Q,'Transport-DB'!C:C,"="&amp;'Work DB'!C621,'Transport-DB'!F:F,"="&amp;'Work DB'!$O$4)</f>
        <v>0</v>
      </c>
      <c r="P621" s="191">
        <f>SUMIFS('Transport-DB'!Q:Q,'Transport-DB'!C:C,"="&amp;'Work DB'!C621,'Transport-DB'!F:F,"="&amp;'Work DB'!$P$4)</f>
        <v>0</v>
      </c>
      <c r="Q621" s="188">
        <f>SUMIFS('Transport-DB'!Q:Q,'Transport-DB'!C:C,"="&amp;'Work DB'!C621,'Transport-DB'!F:F,"="&amp;'Work DB'!$Q$4)</f>
        <v>0</v>
      </c>
      <c r="R621" s="189">
        <f>SUMIFS('Transport-DB'!Q:Q,'Transport-DB'!C:C,"="&amp;'Work DB'!C621,'Transport-DB'!F:F,"="&amp;'Work DB'!$R$4)</f>
        <v>0</v>
      </c>
      <c r="S621" s="190">
        <f t="shared" si="76"/>
        <v>0</v>
      </c>
      <c r="T621" s="191">
        <f t="shared" si="78"/>
        <v>0</v>
      </c>
      <c r="U621" s="191"/>
      <c r="V621" s="191"/>
      <c r="W621" s="191"/>
      <c r="X621" s="191"/>
      <c r="Y621" s="189"/>
      <c r="Z621" s="283"/>
      <c r="AA621" s="190">
        <f>SUMIFS('Transport-DB'!S:S,'Transport-DB'!C:C,"="&amp;'Work DB'!C621,'Transport-DB'!F:F,"="&amp;'Work DB'!$AA$4)</f>
        <v>0</v>
      </c>
      <c r="AB621" s="191">
        <f>SUMIFS('Transport-DB'!S:S,'Transport-DB'!C:C,"="&amp;'Work DB'!C621,'Transport-DB'!F:F,"="&amp;'Work DB'!$AB$4)</f>
        <v>0</v>
      </c>
      <c r="AC621" s="191">
        <f>SUMIFS('Transport-DB'!S:S,'Transport-DB'!C:C,"="&amp;'Work DB'!C621,'Transport-DB'!F:F,"="&amp;'Work DB'!$AC$4)</f>
        <v>0</v>
      </c>
      <c r="AD621" s="188">
        <f>SUMIFS('Transport-DB'!S:S,'Transport-DB'!C:C,"="&amp;'Work DB'!C621,'Transport-DB'!F:F,"="&amp;'Work DB'!$AD$4)</f>
        <v>0</v>
      </c>
      <c r="AE621" s="188">
        <f>SUMIFS('Transport-DB'!S:S,'Transport-DB'!C:C,"="&amp;'Work DB'!C621,'Transport-DB'!F:F,"="&amp;'Work DB'!$AE$4)</f>
        <v>0</v>
      </c>
      <c r="AF621" s="188">
        <f>SUMIFS('Transport-DB'!S:S,'Transport-DB'!C:C,"="&amp;'Work DB'!C621,'Transport-DB'!F:F,"="&amp;'Work DB'!$AF$4)</f>
        <v>0</v>
      </c>
      <c r="AG621" s="189"/>
      <c r="AH621" s="230">
        <f>SUMIFS('Transport-DB'!T:T,'Transport-DB'!C:C,"="&amp;'Work DB'!C621)</f>
        <v>0</v>
      </c>
      <c r="AI621" s="32"/>
      <c r="AJ621" s="29"/>
      <c r="AK621" s="30">
        <f>SUMIFS(Civil_DB[بتن],Civil_DB[تاریخ],"="&amp;'Work DB'!C621)</f>
        <v>0</v>
      </c>
      <c r="AL621" s="28"/>
      <c r="AM621" s="29"/>
      <c r="AN621" s="31"/>
      <c r="AO621" s="28"/>
      <c r="AP621" s="29"/>
      <c r="AQ621" s="29"/>
      <c r="AR621" s="30"/>
      <c r="AS621" s="28"/>
      <c r="AT621" s="29"/>
      <c r="AU621" s="30"/>
      <c r="AV621" s="206"/>
      <c r="AW621" s="29"/>
      <c r="AX621" s="29"/>
      <c r="AY621" s="29"/>
      <c r="AZ621" s="29"/>
      <c r="BA621" s="29"/>
      <c r="BB621" s="29"/>
      <c r="BC621" s="30"/>
      <c r="BD621" s="283"/>
      <c r="BE621" s="283"/>
      <c r="BF621" s="283"/>
      <c r="BG621" s="283"/>
      <c r="BH621" s="32"/>
      <c r="BI621" s="56"/>
      <c r="BJ621" s="509"/>
    </row>
    <row r="622" spans="2:62" s="15" customFormat="1" ht="21" x14ac:dyDescent="0.25">
      <c r="B622" s="47"/>
      <c r="C622" s="20">
        <f t="shared" si="77"/>
        <v>45987</v>
      </c>
      <c r="D622" s="190">
        <f>SUMIFS('Transport-DB'!R:R,'Transport-DB'!C:C,"="&amp;'Work DB'!C622,'Transport-DB'!F:F,"="&amp;'Work DB'!$D$4)</f>
        <v>0</v>
      </c>
      <c r="E622" s="191">
        <f>SUMIFS('Transport-DB'!R:R,'Transport-DB'!C:C,"="&amp;'Work DB'!C622,'Transport-DB'!F:F,"="&amp;'Work DB'!$E$4)</f>
        <v>0</v>
      </c>
      <c r="F622" s="191">
        <f>SUMIFS('Transport-DB'!R:R,'Transport-DB'!C:C,"="&amp;'Work DB'!C622,'Transport-DB'!F:F,"="&amp;'Work DB'!$F$4)</f>
        <v>0</v>
      </c>
      <c r="G622" s="191">
        <f>SUMIFS('Transport-DB'!R:R,'Transport-DB'!C:C,"="&amp;'Work DB'!C622,'Transport-DB'!F:F,"="&amp;'Work DB'!$G$4)</f>
        <v>0</v>
      </c>
      <c r="H622" s="188">
        <f>SUMIFS('Transport-DB'!R:R,'Transport-DB'!C:C,"="&amp;'Work DB'!C622,'Transport-DB'!F:F,"="&amp;'Work DB'!$H$4)</f>
        <v>0</v>
      </c>
      <c r="I622" s="191">
        <f>SUMIFS('Transport-DB'!R:R,'Transport-DB'!C:C,"="&amp;'Work DB'!C622,'Transport-DB'!F:F,"="&amp;'Work DB'!$I$4)</f>
        <v>0</v>
      </c>
      <c r="J622" s="483">
        <f>SUMIFS('Transport-DB'!R:R,'Transport-DB'!C:C,"="&amp;'Work DB'!C622,'Transport-DB'!F:F,"="&amp;'Work DB'!$J$4)</f>
        <v>0</v>
      </c>
      <c r="K622" s="190">
        <f>SUMIFS('Transport-DB'!Q:Q,'Transport-DB'!C:C,"="&amp;'Work DB'!C622,'Transport-DB'!F:F,"="&amp;'Work DB'!$K$4)</f>
        <v>0</v>
      </c>
      <c r="L622" s="191">
        <f>SUMIFS('Transport-DB'!Q:Q,'Transport-DB'!C:C,"="&amp;'Work DB'!C622,'Transport-DB'!F:F,"="&amp;'Work DB'!$L$4)</f>
        <v>0</v>
      </c>
      <c r="M622" s="191">
        <f>SUMIFS('Transport-DB'!Q:Q,'Transport-DB'!C:C,"="&amp;'Work DB'!C622,'Transport-DB'!F:F,"="&amp;'Work DB'!$M$4)</f>
        <v>0</v>
      </c>
      <c r="N622" s="191">
        <f>SUMIFS('Transport-DB'!Q:Q,'Transport-DB'!C:C,"="&amp;'Work DB'!C622,'Transport-DB'!F:F,"="&amp;'Work DB'!$N$4)</f>
        <v>0</v>
      </c>
      <c r="O622" s="191">
        <f>SUMIFS('Transport-DB'!Q:Q,'Transport-DB'!C:C,"="&amp;'Work DB'!C622,'Transport-DB'!F:F,"="&amp;'Work DB'!$O$4)</f>
        <v>0</v>
      </c>
      <c r="P622" s="191">
        <f>SUMIFS('Transport-DB'!Q:Q,'Transport-DB'!C:C,"="&amp;'Work DB'!C622,'Transport-DB'!F:F,"="&amp;'Work DB'!$P$4)</f>
        <v>0</v>
      </c>
      <c r="Q622" s="188">
        <f>SUMIFS('Transport-DB'!Q:Q,'Transport-DB'!C:C,"="&amp;'Work DB'!C622,'Transport-DB'!F:F,"="&amp;'Work DB'!$Q$4)</f>
        <v>0</v>
      </c>
      <c r="R622" s="189">
        <f>SUMIFS('Transport-DB'!Q:Q,'Transport-DB'!C:C,"="&amp;'Work DB'!C622,'Transport-DB'!F:F,"="&amp;'Work DB'!$R$4)</f>
        <v>0</v>
      </c>
      <c r="S622" s="190">
        <f t="shared" si="76"/>
        <v>0</v>
      </c>
      <c r="T622" s="191">
        <f t="shared" si="78"/>
        <v>0</v>
      </c>
      <c r="U622" s="191"/>
      <c r="V622" s="191"/>
      <c r="W622" s="191"/>
      <c r="X622" s="191"/>
      <c r="Y622" s="189"/>
      <c r="Z622" s="283"/>
      <c r="AA622" s="190">
        <f>SUMIFS('Transport-DB'!S:S,'Transport-DB'!C:C,"="&amp;'Work DB'!C622,'Transport-DB'!F:F,"="&amp;'Work DB'!$AA$4)</f>
        <v>0</v>
      </c>
      <c r="AB622" s="191">
        <f>SUMIFS('Transport-DB'!S:S,'Transport-DB'!C:C,"="&amp;'Work DB'!C622,'Transport-DB'!F:F,"="&amp;'Work DB'!$AB$4)</f>
        <v>0</v>
      </c>
      <c r="AC622" s="191">
        <f>SUMIFS('Transport-DB'!S:S,'Transport-DB'!C:C,"="&amp;'Work DB'!C622,'Transport-DB'!F:F,"="&amp;'Work DB'!$AC$4)</f>
        <v>0</v>
      </c>
      <c r="AD622" s="188">
        <f>SUMIFS('Transport-DB'!S:S,'Transport-DB'!C:C,"="&amp;'Work DB'!C622,'Transport-DB'!F:F,"="&amp;'Work DB'!$AD$4)</f>
        <v>0</v>
      </c>
      <c r="AE622" s="188">
        <f>SUMIFS('Transport-DB'!S:S,'Transport-DB'!C:C,"="&amp;'Work DB'!C622,'Transport-DB'!F:F,"="&amp;'Work DB'!$AE$4)</f>
        <v>0</v>
      </c>
      <c r="AF622" s="188">
        <f>SUMIFS('Transport-DB'!S:S,'Transport-DB'!C:C,"="&amp;'Work DB'!C622,'Transport-DB'!F:F,"="&amp;'Work DB'!$AF$4)</f>
        <v>0</v>
      </c>
      <c r="AG622" s="189"/>
      <c r="AH622" s="230">
        <f>SUMIFS('Transport-DB'!T:T,'Transport-DB'!C:C,"="&amp;'Work DB'!C622)</f>
        <v>0</v>
      </c>
      <c r="AI622" s="32"/>
      <c r="AJ622" s="29"/>
      <c r="AK622" s="30">
        <f>SUMIFS(Civil_DB[بتن],Civil_DB[تاریخ],"="&amp;'Work DB'!C622)</f>
        <v>0</v>
      </c>
      <c r="AL622" s="28"/>
      <c r="AM622" s="29"/>
      <c r="AN622" s="31"/>
      <c r="AO622" s="28"/>
      <c r="AP622" s="29"/>
      <c r="AQ622" s="29"/>
      <c r="AR622" s="30"/>
      <c r="AS622" s="28"/>
      <c r="AT622" s="29"/>
      <c r="AU622" s="30"/>
      <c r="AV622" s="206"/>
      <c r="AW622" s="29"/>
      <c r="AX622" s="29"/>
      <c r="AY622" s="29"/>
      <c r="AZ622" s="29"/>
      <c r="BA622" s="29"/>
      <c r="BB622" s="29"/>
      <c r="BC622" s="30"/>
      <c r="BD622" s="283"/>
      <c r="BE622" s="283"/>
      <c r="BF622" s="283"/>
      <c r="BG622" s="283"/>
      <c r="BH622" s="32"/>
      <c r="BI622" s="56"/>
      <c r="BJ622" s="509"/>
    </row>
    <row r="623" spans="2:62" s="15" customFormat="1" ht="21" x14ac:dyDescent="0.25">
      <c r="B623" s="47"/>
      <c r="C623" s="20">
        <f t="shared" si="77"/>
        <v>45988</v>
      </c>
      <c r="D623" s="190">
        <f>SUMIFS('Transport-DB'!R:R,'Transport-DB'!C:C,"="&amp;'Work DB'!C623,'Transport-DB'!F:F,"="&amp;'Work DB'!$D$4)</f>
        <v>0</v>
      </c>
      <c r="E623" s="191">
        <f>SUMIFS('Transport-DB'!R:R,'Transport-DB'!C:C,"="&amp;'Work DB'!C623,'Transport-DB'!F:F,"="&amp;'Work DB'!$E$4)</f>
        <v>0</v>
      </c>
      <c r="F623" s="191">
        <f>SUMIFS('Transport-DB'!R:R,'Transport-DB'!C:C,"="&amp;'Work DB'!C623,'Transport-DB'!F:F,"="&amp;'Work DB'!$F$4)</f>
        <v>0</v>
      </c>
      <c r="G623" s="191">
        <f>SUMIFS('Transport-DB'!R:R,'Transport-DB'!C:C,"="&amp;'Work DB'!C623,'Transport-DB'!F:F,"="&amp;'Work DB'!$G$4)</f>
        <v>0</v>
      </c>
      <c r="H623" s="188">
        <f>SUMIFS('Transport-DB'!R:R,'Transport-DB'!C:C,"="&amp;'Work DB'!C623,'Transport-DB'!F:F,"="&amp;'Work DB'!$H$4)</f>
        <v>0</v>
      </c>
      <c r="I623" s="191">
        <f>SUMIFS('Transport-DB'!R:R,'Transport-DB'!C:C,"="&amp;'Work DB'!C623,'Transport-DB'!F:F,"="&amp;'Work DB'!$I$4)</f>
        <v>0</v>
      </c>
      <c r="J623" s="483">
        <f>SUMIFS('Transport-DB'!R:R,'Transport-DB'!C:C,"="&amp;'Work DB'!C623,'Transport-DB'!F:F,"="&amp;'Work DB'!$J$4)</f>
        <v>0</v>
      </c>
      <c r="K623" s="190">
        <f>SUMIFS('Transport-DB'!Q:Q,'Transport-DB'!C:C,"="&amp;'Work DB'!C623,'Transport-DB'!F:F,"="&amp;'Work DB'!$K$4)</f>
        <v>0</v>
      </c>
      <c r="L623" s="191">
        <f>SUMIFS('Transport-DB'!Q:Q,'Transport-DB'!C:C,"="&amp;'Work DB'!C623,'Transport-DB'!F:F,"="&amp;'Work DB'!$L$4)</f>
        <v>0</v>
      </c>
      <c r="M623" s="191">
        <f>SUMIFS('Transport-DB'!Q:Q,'Transport-DB'!C:C,"="&amp;'Work DB'!C623,'Transport-DB'!F:F,"="&amp;'Work DB'!$M$4)</f>
        <v>0</v>
      </c>
      <c r="N623" s="191">
        <f>SUMIFS('Transport-DB'!Q:Q,'Transport-DB'!C:C,"="&amp;'Work DB'!C623,'Transport-DB'!F:F,"="&amp;'Work DB'!$N$4)</f>
        <v>0</v>
      </c>
      <c r="O623" s="191">
        <f>SUMIFS('Transport-DB'!Q:Q,'Transport-DB'!C:C,"="&amp;'Work DB'!C623,'Transport-DB'!F:F,"="&amp;'Work DB'!$O$4)</f>
        <v>0</v>
      </c>
      <c r="P623" s="191">
        <f>SUMIFS('Transport-DB'!Q:Q,'Transport-DB'!C:C,"="&amp;'Work DB'!C623,'Transport-DB'!F:F,"="&amp;'Work DB'!$P$4)</f>
        <v>0</v>
      </c>
      <c r="Q623" s="188">
        <f>SUMIFS('Transport-DB'!Q:Q,'Transport-DB'!C:C,"="&amp;'Work DB'!C623,'Transport-DB'!F:F,"="&amp;'Work DB'!$Q$4)</f>
        <v>0</v>
      </c>
      <c r="R623" s="189">
        <f>SUMIFS('Transport-DB'!Q:Q,'Transport-DB'!C:C,"="&amp;'Work DB'!C623,'Transport-DB'!F:F,"="&amp;'Work DB'!$R$4)</f>
        <v>0</v>
      </c>
      <c r="S623" s="190">
        <f t="shared" si="76"/>
        <v>0</v>
      </c>
      <c r="T623" s="191">
        <f t="shared" si="78"/>
        <v>0</v>
      </c>
      <c r="U623" s="191"/>
      <c r="V623" s="191"/>
      <c r="W623" s="191"/>
      <c r="X623" s="191"/>
      <c r="Y623" s="189"/>
      <c r="Z623" s="283"/>
      <c r="AA623" s="190">
        <f>SUMIFS('Transport-DB'!S:S,'Transport-DB'!C:C,"="&amp;'Work DB'!C623,'Transport-DB'!F:F,"="&amp;'Work DB'!$AA$4)</f>
        <v>0</v>
      </c>
      <c r="AB623" s="191">
        <f>SUMIFS('Transport-DB'!S:S,'Transport-DB'!C:C,"="&amp;'Work DB'!C623,'Transport-DB'!F:F,"="&amp;'Work DB'!$AB$4)</f>
        <v>0</v>
      </c>
      <c r="AC623" s="191">
        <f>SUMIFS('Transport-DB'!S:S,'Transport-DB'!C:C,"="&amp;'Work DB'!C623,'Transport-DB'!F:F,"="&amp;'Work DB'!$AC$4)</f>
        <v>0</v>
      </c>
      <c r="AD623" s="188">
        <f>SUMIFS('Transport-DB'!S:S,'Transport-DB'!C:C,"="&amp;'Work DB'!C623,'Transport-DB'!F:F,"="&amp;'Work DB'!$AD$4)</f>
        <v>0</v>
      </c>
      <c r="AE623" s="188">
        <f>SUMIFS('Transport-DB'!S:S,'Transport-DB'!C:C,"="&amp;'Work DB'!C623,'Transport-DB'!F:F,"="&amp;'Work DB'!$AE$4)</f>
        <v>0</v>
      </c>
      <c r="AF623" s="188">
        <f>SUMIFS('Transport-DB'!S:S,'Transport-DB'!C:C,"="&amp;'Work DB'!C623,'Transport-DB'!F:F,"="&amp;'Work DB'!$AF$4)</f>
        <v>0</v>
      </c>
      <c r="AG623" s="189"/>
      <c r="AH623" s="230">
        <f>SUMIFS('Transport-DB'!T:T,'Transport-DB'!C:C,"="&amp;'Work DB'!C623)</f>
        <v>0</v>
      </c>
      <c r="AI623" s="32"/>
      <c r="AJ623" s="29"/>
      <c r="AK623" s="30">
        <f>SUMIFS(Civil_DB[بتن],Civil_DB[تاریخ],"="&amp;'Work DB'!C623)</f>
        <v>0</v>
      </c>
      <c r="AL623" s="28"/>
      <c r="AM623" s="29"/>
      <c r="AN623" s="31"/>
      <c r="AO623" s="28"/>
      <c r="AP623" s="29"/>
      <c r="AQ623" s="29"/>
      <c r="AR623" s="30"/>
      <c r="AS623" s="28"/>
      <c r="AT623" s="29"/>
      <c r="AU623" s="30"/>
      <c r="AV623" s="206"/>
      <c r="AW623" s="29"/>
      <c r="AX623" s="29"/>
      <c r="AY623" s="29"/>
      <c r="AZ623" s="29"/>
      <c r="BA623" s="29"/>
      <c r="BB623" s="29"/>
      <c r="BC623" s="30"/>
      <c r="BD623" s="283"/>
      <c r="BE623" s="283"/>
      <c r="BF623" s="283"/>
      <c r="BG623" s="283"/>
      <c r="BH623" s="32"/>
      <c r="BI623" s="56"/>
      <c r="BJ623" s="509"/>
    </row>
    <row r="624" spans="2:62" s="15" customFormat="1" ht="21" x14ac:dyDescent="0.25">
      <c r="B624" s="47"/>
      <c r="C624" s="20">
        <f t="shared" si="77"/>
        <v>45989</v>
      </c>
      <c r="D624" s="190">
        <f>SUMIFS('Transport-DB'!R:R,'Transport-DB'!C:C,"="&amp;'Work DB'!C624,'Transport-DB'!F:F,"="&amp;'Work DB'!$D$4)</f>
        <v>0</v>
      </c>
      <c r="E624" s="191">
        <f>SUMIFS('Transport-DB'!R:R,'Transport-DB'!C:C,"="&amp;'Work DB'!C624,'Transport-DB'!F:F,"="&amp;'Work DB'!$E$4)</f>
        <v>0</v>
      </c>
      <c r="F624" s="191">
        <f>SUMIFS('Transport-DB'!R:R,'Transport-DB'!C:C,"="&amp;'Work DB'!C624,'Transport-DB'!F:F,"="&amp;'Work DB'!$F$4)</f>
        <v>0</v>
      </c>
      <c r="G624" s="191">
        <f>SUMIFS('Transport-DB'!R:R,'Transport-DB'!C:C,"="&amp;'Work DB'!C624,'Transport-DB'!F:F,"="&amp;'Work DB'!$G$4)</f>
        <v>0</v>
      </c>
      <c r="H624" s="188">
        <f>SUMIFS('Transport-DB'!R:R,'Transport-DB'!C:C,"="&amp;'Work DB'!C624,'Transport-DB'!F:F,"="&amp;'Work DB'!$H$4)</f>
        <v>0</v>
      </c>
      <c r="I624" s="191">
        <f>SUMIFS('Transport-DB'!R:R,'Transport-DB'!C:C,"="&amp;'Work DB'!C624,'Transport-DB'!F:F,"="&amp;'Work DB'!$I$4)</f>
        <v>0</v>
      </c>
      <c r="J624" s="483">
        <f>SUMIFS('Transport-DB'!R:R,'Transport-DB'!C:C,"="&amp;'Work DB'!C624,'Transport-DB'!F:F,"="&amp;'Work DB'!$J$4)</f>
        <v>0</v>
      </c>
      <c r="K624" s="190">
        <f>SUMIFS('Transport-DB'!Q:Q,'Transport-DB'!C:C,"="&amp;'Work DB'!C624,'Transport-DB'!F:F,"="&amp;'Work DB'!$K$4)</f>
        <v>0</v>
      </c>
      <c r="L624" s="191">
        <f>SUMIFS('Transport-DB'!Q:Q,'Transport-DB'!C:C,"="&amp;'Work DB'!C624,'Transport-DB'!F:F,"="&amp;'Work DB'!$L$4)</f>
        <v>0</v>
      </c>
      <c r="M624" s="191">
        <f>SUMIFS('Transport-DB'!Q:Q,'Transport-DB'!C:C,"="&amp;'Work DB'!C624,'Transport-DB'!F:F,"="&amp;'Work DB'!$M$4)</f>
        <v>0</v>
      </c>
      <c r="N624" s="191">
        <f>SUMIFS('Transport-DB'!Q:Q,'Transport-DB'!C:C,"="&amp;'Work DB'!C624,'Transport-DB'!F:F,"="&amp;'Work DB'!$N$4)</f>
        <v>0</v>
      </c>
      <c r="O624" s="191">
        <f>SUMIFS('Transport-DB'!Q:Q,'Transport-DB'!C:C,"="&amp;'Work DB'!C624,'Transport-DB'!F:F,"="&amp;'Work DB'!$O$4)</f>
        <v>0</v>
      </c>
      <c r="P624" s="191">
        <f>SUMIFS('Transport-DB'!Q:Q,'Transport-DB'!C:C,"="&amp;'Work DB'!C624,'Transport-DB'!F:F,"="&amp;'Work DB'!$P$4)</f>
        <v>0</v>
      </c>
      <c r="Q624" s="188">
        <f>SUMIFS('Transport-DB'!Q:Q,'Transport-DB'!C:C,"="&amp;'Work DB'!C624,'Transport-DB'!F:F,"="&amp;'Work DB'!$Q$4)</f>
        <v>0</v>
      </c>
      <c r="R624" s="189">
        <f>SUMIFS('Transport-DB'!Q:Q,'Transport-DB'!C:C,"="&amp;'Work DB'!C624,'Transport-DB'!F:F,"="&amp;'Work DB'!$R$4)</f>
        <v>0</v>
      </c>
      <c r="S624" s="190">
        <f t="shared" si="76"/>
        <v>0</v>
      </c>
      <c r="T624" s="191">
        <f t="shared" si="78"/>
        <v>0</v>
      </c>
      <c r="U624" s="191"/>
      <c r="V624" s="191"/>
      <c r="W624" s="191"/>
      <c r="X624" s="191"/>
      <c r="Y624" s="189"/>
      <c r="Z624" s="283"/>
      <c r="AA624" s="190">
        <f>SUMIFS('Transport-DB'!S:S,'Transport-DB'!C:C,"="&amp;'Work DB'!C624,'Transport-DB'!F:F,"="&amp;'Work DB'!$AA$4)</f>
        <v>0</v>
      </c>
      <c r="AB624" s="191">
        <f>SUMIFS('Transport-DB'!S:S,'Transport-DB'!C:C,"="&amp;'Work DB'!C624,'Transport-DB'!F:F,"="&amp;'Work DB'!$AB$4)</f>
        <v>0</v>
      </c>
      <c r="AC624" s="191">
        <f>SUMIFS('Transport-DB'!S:S,'Transport-DB'!C:C,"="&amp;'Work DB'!C624,'Transport-DB'!F:F,"="&amp;'Work DB'!$AC$4)</f>
        <v>0</v>
      </c>
      <c r="AD624" s="188">
        <f>SUMIFS('Transport-DB'!S:S,'Transport-DB'!C:C,"="&amp;'Work DB'!C624,'Transport-DB'!F:F,"="&amp;'Work DB'!$AD$4)</f>
        <v>0</v>
      </c>
      <c r="AE624" s="188">
        <f>SUMIFS('Transport-DB'!S:S,'Transport-DB'!C:C,"="&amp;'Work DB'!C624,'Transport-DB'!F:F,"="&amp;'Work DB'!$AE$4)</f>
        <v>0</v>
      </c>
      <c r="AF624" s="188">
        <f>SUMIFS('Transport-DB'!S:S,'Transport-DB'!C:C,"="&amp;'Work DB'!C624,'Transport-DB'!F:F,"="&amp;'Work DB'!$AF$4)</f>
        <v>0</v>
      </c>
      <c r="AG624" s="189"/>
      <c r="AH624" s="230">
        <f>SUMIFS('Transport-DB'!T:T,'Transport-DB'!C:C,"="&amp;'Work DB'!C624)</f>
        <v>0</v>
      </c>
      <c r="AI624" s="32"/>
      <c r="AJ624" s="29"/>
      <c r="AK624" s="30">
        <f>SUMIFS(Civil_DB[بتن],Civil_DB[تاریخ],"="&amp;'Work DB'!C624)</f>
        <v>0</v>
      </c>
      <c r="AL624" s="28"/>
      <c r="AM624" s="29"/>
      <c r="AN624" s="31"/>
      <c r="AO624" s="28"/>
      <c r="AP624" s="29"/>
      <c r="AQ624" s="29"/>
      <c r="AR624" s="30"/>
      <c r="AS624" s="28"/>
      <c r="AT624" s="29"/>
      <c r="AU624" s="30"/>
      <c r="AV624" s="206"/>
      <c r="AW624" s="29"/>
      <c r="AX624" s="29"/>
      <c r="AY624" s="29"/>
      <c r="AZ624" s="29"/>
      <c r="BA624" s="29"/>
      <c r="BB624" s="29"/>
      <c r="BC624" s="30"/>
      <c r="BD624" s="283"/>
      <c r="BE624" s="283"/>
      <c r="BF624" s="283"/>
      <c r="BG624" s="283"/>
      <c r="BH624" s="32"/>
      <c r="BI624" s="56"/>
      <c r="BJ624" s="509"/>
    </row>
    <row r="625" spans="2:62" s="15" customFormat="1" ht="21" x14ac:dyDescent="0.25">
      <c r="B625" s="47"/>
      <c r="C625" s="20">
        <f t="shared" si="77"/>
        <v>45990</v>
      </c>
      <c r="D625" s="190">
        <f>SUMIFS('Transport-DB'!R:R,'Transport-DB'!C:C,"="&amp;'Work DB'!C625,'Transport-DB'!F:F,"="&amp;'Work DB'!$D$4)</f>
        <v>0</v>
      </c>
      <c r="E625" s="191">
        <f>SUMIFS('Transport-DB'!R:R,'Transport-DB'!C:C,"="&amp;'Work DB'!C625,'Transport-DB'!F:F,"="&amp;'Work DB'!$E$4)</f>
        <v>0</v>
      </c>
      <c r="F625" s="191">
        <f>SUMIFS('Transport-DB'!R:R,'Transport-DB'!C:C,"="&amp;'Work DB'!C625,'Transport-DB'!F:F,"="&amp;'Work DB'!$F$4)</f>
        <v>0</v>
      </c>
      <c r="G625" s="191">
        <f>SUMIFS('Transport-DB'!R:R,'Transport-DB'!C:C,"="&amp;'Work DB'!C625,'Transport-DB'!F:F,"="&amp;'Work DB'!$G$4)</f>
        <v>0</v>
      </c>
      <c r="H625" s="188">
        <f>SUMIFS('Transport-DB'!R:R,'Transport-DB'!C:C,"="&amp;'Work DB'!C625,'Transport-DB'!F:F,"="&amp;'Work DB'!$H$4)</f>
        <v>0</v>
      </c>
      <c r="I625" s="191">
        <f>SUMIFS('Transport-DB'!R:R,'Transport-DB'!C:C,"="&amp;'Work DB'!C625,'Transport-DB'!F:F,"="&amp;'Work DB'!$I$4)</f>
        <v>0</v>
      </c>
      <c r="J625" s="483">
        <f>SUMIFS('Transport-DB'!R:R,'Transport-DB'!C:C,"="&amp;'Work DB'!C625,'Transport-DB'!F:F,"="&amp;'Work DB'!$J$4)</f>
        <v>0</v>
      </c>
      <c r="K625" s="190">
        <f>SUMIFS('Transport-DB'!Q:Q,'Transport-DB'!C:C,"="&amp;'Work DB'!C625,'Transport-DB'!F:F,"="&amp;'Work DB'!$K$4)</f>
        <v>0</v>
      </c>
      <c r="L625" s="191">
        <f>SUMIFS('Transport-DB'!Q:Q,'Transport-DB'!C:C,"="&amp;'Work DB'!C625,'Transport-DB'!F:F,"="&amp;'Work DB'!$L$4)</f>
        <v>0</v>
      </c>
      <c r="M625" s="191">
        <f>SUMIFS('Transport-DB'!Q:Q,'Transport-DB'!C:C,"="&amp;'Work DB'!C625,'Transport-DB'!F:F,"="&amp;'Work DB'!$M$4)</f>
        <v>0</v>
      </c>
      <c r="N625" s="191">
        <f>SUMIFS('Transport-DB'!Q:Q,'Transport-DB'!C:C,"="&amp;'Work DB'!C625,'Transport-DB'!F:F,"="&amp;'Work DB'!$N$4)</f>
        <v>0</v>
      </c>
      <c r="O625" s="191">
        <f>SUMIFS('Transport-DB'!Q:Q,'Transport-DB'!C:C,"="&amp;'Work DB'!C625,'Transport-DB'!F:F,"="&amp;'Work DB'!$O$4)</f>
        <v>0</v>
      </c>
      <c r="P625" s="191">
        <f>SUMIFS('Transport-DB'!Q:Q,'Transport-DB'!C:C,"="&amp;'Work DB'!C625,'Transport-DB'!F:F,"="&amp;'Work DB'!$P$4)</f>
        <v>0</v>
      </c>
      <c r="Q625" s="188">
        <f>SUMIFS('Transport-DB'!Q:Q,'Transport-DB'!C:C,"="&amp;'Work DB'!C625,'Transport-DB'!F:F,"="&amp;'Work DB'!$Q$4)</f>
        <v>0</v>
      </c>
      <c r="R625" s="189">
        <f>SUMIFS('Transport-DB'!Q:Q,'Transport-DB'!C:C,"="&amp;'Work DB'!C625,'Transport-DB'!F:F,"="&amp;'Work DB'!$R$4)</f>
        <v>0</v>
      </c>
      <c r="S625" s="190">
        <f t="shared" si="76"/>
        <v>0</v>
      </c>
      <c r="T625" s="191">
        <f t="shared" si="78"/>
        <v>0</v>
      </c>
      <c r="U625" s="191"/>
      <c r="V625" s="191"/>
      <c r="W625" s="191"/>
      <c r="X625" s="191"/>
      <c r="Y625" s="189"/>
      <c r="Z625" s="283"/>
      <c r="AA625" s="190">
        <f>SUMIFS('Transport-DB'!S:S,'Transport-DB'!C:C,"="&amp;'Work DB'!C625,'Transport-DB'!F:F,"="&amp;'Work DB'!$AA$4)</f>
        <v>0</v>
      </c>
      <c r="AB625" s="191">
        <f>SUMIFS('Transport-DB'!S:S,'Transport-DB'!C:C,"="&amp;'Work DB'!C625,'Transport-DB'!F:F,"="&amp;'Work DB'!$AB$4)</f>
        <v>0</v>
      </c>
      <c r="AC625" s="191">
        <f>SUMIFS('Transport-DB'!S:S,'Transport-DB'!C:C,"="&amp;'Work DB'!C625,'Transport-DB'!F:F,"="&amp;'Work DB'!$AC$4)</f>
        <v>0</v>
      </c>
      <c r="AD625" s="188">
        <f>SUMIFS('Transport-DB'!S:S,'Transport-DB'!C:C,"="&amp;'Work DB'!C625,'Transport-DB'!F:F,"="&amp;'Work DB'!$AD$4)</f>
        <v>0</v>
      </c>
      <c r="AE625" s="188">
        <f>SUMIFS('Transport-DB'!S:S,'Transport-DB'!C:C,"="&amp;'Work DB'!C625,'Transport-DB'!F:F,"="&amp;'Work DB'!$AE$4)</f>
        <v>0</v>
      </c>
      <c r="AF625" s="188">
        <f>SUMIFS('Transport-DB'!S:S,'Transport-DB'!C:C,"="&amp;'Work DB'!C625,'Transport-DB'!F:F,"="&amp;'Work DB'!$AF$4)</f>
        <v>0</v>
      </c>
      <c r="AG625" s="189"/>
      <c r="AH625" s="230">
        <f>SUMIFS('Transport-DB'!T:T,'Transport-DB'!C:C,"="&amp;'Work DB'!C625)</f>
        <v>0</v>
      </c>
      <c r="AI625" s="32"/>
      <c r="AJ625" s="29"/>
      <c r="AK625" s="30">
        <f>SUMIFS(Civil_DB[بتن],Civil_DB[تاریخ],"="&amp;'Work DB'!C625)</f>
        <v>0</v>
      </c>
      <c r="AL625" s="28"/>
      <c r="AM625" s="29"/>
      <c r="AN625" s="31"/>
      <c r="AO625" s="28"/>
      <c r="AP625" s="29"/>
      <c r="AQ625" s="29"/>
      <c r="AR625" s="30"/>
      <c r="AS625" s="28"/>
      <c r="AT625" s="29"/>
      <c r="AU625" s="30"/>
      <c r="AV625" s="206"/>
      <c r="AW625" s="29"/>
      <c r="AX625" s="29"/>
      <c r="AY625" s="29"/>
      <c r="AZ625" s="29"/>
      <c r="BA625" s="29"/>
      <c r="BB625" s="29"/>
      <c r="BC625" s="30"/>
      <c r="BD625" s="283"/>
      <c r="BE625" s="283"/>
      <c r="BF625" s="283"/>
      <c r="BG625" s="283"/>
      <c r="BH625" s="32"/>
      <c r="BI625" s="56"/>
      <c r="BJ625" s="509"/>
    </row>
    <row r="626" spans="2:62" s="15" customFormat="1" ht="21" x14ac:dyDescent="0.25">
      <c r="B626" s="47"/>
      <c r="C626" s="20">
        <f t="shared" si="77"/>
        <v>45991</v>
      </c>
      <c r="D626" s="190">
        <f>SUMIFS('Transport-DB'!R:R,'Transport-DB'!C:C,"="&amp;'Work DB'!C626,'Transport-DB'!F:F,"="&amp;'Work DB'!$D$4)</f>
        <v>0</v>
      </c>
      <c r="E626" s="191">
        <f>SUMIFS('Transport-DB'!R:R,'Transport-DB'!C:C,"="&amp;'Work DB'!C626,'Transport-DB'!F:F,"="&amp;'Work DB'!$E$4)</f>
        <v>0</v>
      </c>
      <c r="F626" s="191">
        <f>SUMIFS('Transport-DB'!R:R,'Transport-DB'!C:C,"="&amp;'Work DB'!C626,'Transport-DB'!F:F,"="&amp;'Work DB'!$F$4)</f>
        <v>0</v>
      </c>
      <c r="G626" s="191">
        <f>SUMIFS('Transport-DB'!R:R,'Transport-DB'!C:C,"="&amp;'Work DB'!C626,'Transport-DB'!F:F,"="&amp;'Work DB'!$G$4)</f>
        <v>0</v>
      </c>
      <c r="H626" s="188">
        <f>SUMIFS('Transport-DB'!R:R,'Transport-DB'!C:C,"="&amp;'Work DB'!C626,'Transport-DB'!F:F,"="&amp;'Work DB'!$H$4)</f>
        <v>0</v>
      </c>
      <c r="I626" s="191">
        <f>SUMIFS('Transport-DB'!R:R,'Transport-DB'!C:C,"="&amp;'Work DB'!C626,'Transport-DB'!F:F,"="&amp;'Work DB'!$I$4)</f>
        <v>0</v>
      </c>
      <c r="J626" s="483">
        <f>SUMIFS('Transport-DB'!R:R,'Transport-DB'!C:C,"="&amp;'Work DB'!C626,'Transport-DB'!F:F,"="&amp;'Work DB'!$J$4)</f>
        <v>0</v>
      </c>
      <c r="K626" s="190">
        <f>SUMIFS('Transport-DB'!Q:Q,'Transport-DB'!C:C,"="&amp;'Work DB'!C626,'Transport-DB'!F:F,"="&amp;'Work DB'!$K$4)</f>
        <v>0</v>
      </c>
      <c r="L626" s="191">
        <f>SUMIFS('Transport-DB'!Q:Q,'Transport-DB'!C:C,"="&amp;'Work DB'!C626,'Transport-DB'!F:F,"="&amp;'Work DB'!$L$4)</f>
        <v>0</v>
      </c>
      <c r="M626" s="191">
        <f>SUMIFS('Transport-DB'!Q:Q,'Transport-DB'!C:C,"="&amp;'Work DB'!C626,'Transport-DB'!F:F,"="&amp;'Work DB'!$M$4)</f>
        <v>0</v>
      </c>
      <c r="N626" s="191">
        <f>SUMIFS('Transport-DB'!Q:Q,'Transport-DB'!C:C,"="&amp;'Work DB'!C626,'Transport-DB'!F:F,"="&amp;'Work DB'!$N$4)</f>
        <v>0</v>
      </c>
      <c r="O626" s="191">
        <f>SUMIFS('Transport-DB'!Q:Q,'Transport-DB'!C:C,"="&amp;'Work DB'!C626,'Transport-DB'!F:F,"="&amp;'Work DB'!$O$4)</f>
        <v>0</v>
      </c>
      <c r="P626" s="191">
        <f>SUMIFS('Transport-DB'!Q:Q,'Transport-DB'!C:C,"="&amp;'Work DB'!C626,'Transport-DB'!F:F,"="&amp;'Work DB'!$P$4)</f>
        <v>0</v>
      </c>
      <c r="Q626" s="188">
        <f>SUMIFS('Transport-DB'!Q:Q,'Transport-DB'!C:C,"="&amp;'Work DB'!C626,'Transport-DB'!F:F,"="&amp;'Work DB'!$Q$4)</f>
        <v>0</v>
      </c>
      <c r="R626" s="189">
        <f>SUMIFS('Transport-DB'!Q:Q,'Transport-DB'!C:C,"="&amp;'Work DB'!C626,'Transport-DB'!F:F,"="&amp;'Work DB'!$R$4)</f>
        <v>0</v>
      </c>
      <c r="S626" s="190">
        <f t="shared" si="76"/>
        <v>0</v>
      </c>
      <c r="T626" s="191">
        <f t="shared" si="78"/>
        <v>0</v>
      </c>
      <c r="U626" s="191"/>
      <c r="V626" s="191"/>
      <c r="W626" s="191"/>
      <c r="X626" s="191"/>
      <c r="Y626" s="189"/>
      <c r="Z626" s="283"/>
      <c r="AA626" s="190">
        <f>SUMIFS('Transport-DB'!S:S,'Transport-DB'!C:C,"="&amp;'Work DB'!C626,'Transport-DB'!F:F,"="&amp;'Work DB'!$AA$4)</f>
        <v>0</v>
      </c>
      <c r="AB626" s="191">
        <f>SUMIFS('Transport-DB'!S:S,'Transport-DB'!C:C,"="&amp;'Work DB'!C626,'Transport-DB'!F:F,"="&amp;'Work DB'!$AB$4)</f>
        <v>0</v>
      </c>
      <c r="AC626" s="191">
        <f>SUMIFS('Transport-DB'!S:S,'Transport-DB'!C:C,"="&amp;'Work DB'!C626,'Transport-DB'!F:F,"="&amp;'Work DB'!$AC$4)</f>
        <v>0</v>
      </c>
      <c r="AD626" s="188">
        <f>SUMIFS('Transport-DB'!S:S,'Transport-DB'!C:C,"="&amp;'Work DB'!C626,'Transport-DB'!F:F,"="&amp;'Work DB'!$AD$4)</f>
        <v>0</v>
      </c>
      <c r="AE626" s="188">
        <f>SUMIFS('Transport-DB'!S:S,'Transport-DB'!C:C,"="&amp;'Work DB'!C626,'Transport-DB'!F:F,"="&amp;'Work DB'!$AE$4)</f>
        <v>0</v>
      </c>
      <c r="AF626" s="188">
        <f>SUMIFS('Transport-DB'!S:S,'Transport-DB'!C:C,"="&amp;'Work DB'!C626,'Transport-DB'!F:F,"="&amp;'Work DB'!$AF$4)</f>
        <v>0</v>
      </c>
      <c r="AG626" s="189"/>
      <c r="AH626" s="230">
        <f>SUMIFS('Transport-DB'!T:T,'Transport-DB'!C:C,"="&amp;'Work DB'!C626)</f>
        <v>0</v>
      </c>
      <c r="AI626" s="32"/>
      <c r="AJ626" s="29"/>
      <c r="AK626" s="30">
        <f>SUMIFS(Civil_DB[بتن],Civil_DB[تاریخ],"="&amp;'Work DB'!C626)</f>
        <v>0</v>
      </c>
      <c r="AL626" s="28"/>
      <c r="AM626" s="29"/>
      <c r="AN626" s="31"/>
      <c r="AO626" s="28"/>
      <c r="AP626" s="29"/>
      <c r="AQ626" s="29"/>
      <c r="AR626" s="30"/>
      <c r="AS626" s="28"/>
      <c r="AT626" s="29"/>
      <c r="AU626" s="30"/>
      <c r="AV626" s="206"/>
      <c r="AW626" s="29"/>
      <c r="AX626" s="29"/>
      <c r="AY626" s="29"/>
      <c r="AZ626" s="29"/>
      <c r="BA626" s="29"/>
      <c r="BB626" s="29"/>
      <c r="BC626" s="30"/>
      <c r="BD626" s="283"/>
      <c r="BE626" s="283"/>
      <c r="BF626" s="283"/>
      <c r="BG626" s="283"/>
      <c r="BH626" s="32"/>
      <c r="BI626" s="56"/>
      <c r="BJ626" s="509"/>
    </row>
    <row r="627" spans="2:62" s="15" customFormat="1" ht="21" x14ac:dyDescent="0.25">
      <c r="B627" s="47"/>
      <c r="C627" s="20">
        <f t="shared" si="77"/>
        <v>45992</v>
      </c>
      <c r="D627" s="190">
        <f>SUMIFS('Transport-DB'!R:R,'Transport-DB'!C:C,"="&amp;'Work DB'!C627,'Transport-DB'!F:F,"="&amp;'Work DB'!$D$4)</f>
        <v>0</v>
      </c>
      <c r="E627" s="191">
        <f>SUMIFS('Transport-DB'!R:R,'Transport-DB'!C:C,"="&amp;'Work DB'!C627,'Transport-DB'!F:F,"="&amp;'Work DB'!$E$4)</f>
        <v>0</v>
      </c>
      <c r="F627" s="191">
        <f>SUMIFS('Transport-DB'!R:R,'Transport-DB'!C:C,"="&amp;'Work DB'!C627,'Transport-DB'!F:F,"="&amp;'Work DB'!$F$4)</f>
        <v>0</v>
      </c>
      <c r="G627" s="191">
        <f>SUMIFS('Transport-DB'!R:R,'Transport-DB'!C:C,"="&amp;'Work DB'!C627,'Transport-DB'!F:F,"="&amp;'Work DB'!$G$4)</f>
        <v>0</v>
      </c>
      <c r="H627" s="188">
        <f>SUMIFS('Transport-DB'!R:R,'Transport-DB'!C:C,"="&amp;'Work DB'!C627,'Transport-DB'!F:F,"="&amp;'Work DB'!$H$4)</f>
        <v>0</v>
      </c>
      <c r="I627" s="191">
        <f>SUMIFS('Transport-DB'!R:R,'Transport-DB'!C:C,"="&amp;'Work DB'!C627,'Transport-DB'!F:F,"="&amp;'Work DB'!$I$4)</f>
        <v>0</v>
      </c>
      <c r="J627" s="483">
        <f>SUMIFS('Transport-DB'!R:R,'Transport-DB'!C:C,"="&amp;'Work DB'!C627,'Transport-DB'!F:F,"="&amp;'Work DB'!$J$4)</f>
        <v>0</v>
      </c>
      <c r="K627" s="190">
        <f>SUMIFS('Transport-DB'!Q:Q,'Transport-DB'!C:C,"="&amp;'Work DB'!C627,'Transport-DB'!F:F,"="&amp;'Work DB'!$K$4)</f>
        <v>0</v>
      </c>
      <c r="L627" s="191">
        <f>SUMIFS('Transport-DB'!Q:Q,'Transport-DB'!C:C,"="&amp;'Work DB'!C627,'Transport-DB'!F:F,"="&amp;'Work DB'!$L$4)</f>
        <v>0</v>
      </c>
      <c r="M627" s="191">
        <f>SUMIFS('Transport-DB'!Q:Q,'Transport-DB'!C:C,"="&amp;'Work DB'!C627,'Transport-DB'!F:F,"="&amp;'Work DB'!$M$4)</f>
        <v>0</v>
      </c>
      <c r="N627" s="191">
        <f>SUMIFS('Transport-DB'!Q:Q,'Transport-DB'!C:C,"="&amp;'Work DB'!C627,'Transport-DB'!F:F,"="&amp;'Work DB'!$N$4)</f>
        <v>0</v>
      </c>
      <c r="O627" s="191">
        <f>SUMIFS('Transport-DB'!Q:Q,'Transport-DB'!C:C,"="&amp;'Work DB'!C627,'Transport-DB'!F:F,"="&amp;'Work DB'!$O$4)</f>
        <v>0</v>
      </c>
      <c r="P627" s="191">
        <f>SUMIFS('Transport-DB'!Q:Q,'Transport-DB'!C:C,"="&amp;'Work DB'!C627,'Transport-DB'!F:F,"="&amp;'Work DB'!$P$4)</f>
        <v>0</v>
      </c>
      <c r="Q627" s="188">
        <f>SUMIFS('Transport-DB'!Q:Q,'Transport-DB'!C:C,"="&amp;'Work DB'!C627,'Transport-DB'!F:F,"="&amp;'Work DB'!$Q$4)</f>
        <v>0</v>
      </c>
      <c r="R627" s="189">
        <f>SUMIFS('Transport-DB'!Q:Q,'Transport-DB'!C:C,"="&amp;'Work DB'!C627,'Transport-DB'!F:F,"="&amp;'Work DB'!$R$4)</f>
        <v>0</v>
      </c>
      <c r="S627" s="190">
        <f t="shared" si="76"/>
        <v>0</v>
      </c>
      <c r="T627" s="191">
        <f t="shared" si="78"/>
        <v>0</v>
      </c>
      <c r="U627" s="191"/>
      <c r="V627" s="191"/>
      <c r="W627" s="191"/>
      <c r="X627" s="191"/>
      <c r="Y627" s="189"/>
      <c r="Z627" s="283"/>
      <c r="AA627" s="190">
        <f>SUMIFS('Transport-DB'!S:S,'Transport-DB'!C:C,"="&amp;'Work DB'!C627,'Transport-DB'!F:F,"="&amp;'Work DB'!$AA$4)</f>
        <v>0</v>
      </c>
      <c r="AB627" s="191">
        <f>SUMIFS('Transport-DB'!S:S,'Transport-DB'!C:C,"="&amp;'Work DB'!C627,'Transport-DB'!F:F,"="&amp;'Work DB'!$AB$4)</f>
        <v>0</v>
      </c>
      <c r="AC627" s="191">
        <f>SUMIFS('Transport-DB'!S:S,'Transport-DB'!C:C,"="&amp;'Work DB'!C627,'Transport-DB'!F:F,"="&amp;'Work DB'!$AC$4)</f>
        <v>0</v>
      </c>
      <c r="AD627" s="188">
        <f>SUMIFS('Transport-DB'!S:S,'Transport-DB'!C:C,"="&amp;'Work DB'!C627,'Transport-DB'!F:F,"="&amp;'Work DB'!$AD$4)</f>
        <v>0</v>
      </c>
      <c r="AE627" s="188">
        <f>SUMIFS('Transport-DB'!S:S,'Transport-DB'!C:C,"="&amp;'Work DB'!C627,'Transport-DB'!F:F,"="&amp;'Work DB'!$AE$4)</f>
        <v>0</v>
      </c>
      <c r="AF627" s="188">
        <f>SUMIFS('Transport-DB'!S:S,'Transport-DB'!C:C,"="&amp;'Work DB'!C627,'Transport-DB'!F:F,"="&amp;'Work DB'!$AF$4)</f>
        <v>0</v>
      </c>
      <c r="AG627" s="189"/>
      <c r="AH627" s="230">
        <f>SUMIFS('Transport-DB'!T:T,'Transport-DB'!C:C,"="&amp;'Work DB'!C627)</f>
        <v>0</v>
      </c>
      <c r="AI627" s="32"/>
      <c r="AJ627" s="29"/>
      <c r="AK627" s="30">
        <f>SUMIFS(Civil_DB[بتن],Civil_DB[تاریخ],"="&amp;'Work DB'!C627)</f>
        <v>0</v>
      </c>
      <c r="AL627" s="28"/>
      <c r="AM627" s="29"/>
      <c r="AN627" s="31"/>
      <c r="AO627" s="28"/>
      <c r="AP627" s="29"/>
      <c r="AQ627" s="29"/>
      <c r="AR627" s="30"/>
      <c r="AS627" s="28"/>
      <c r="AT627" s="29"/>
      <c r="AU627" s="30"/>
      <c r="AV627" s="206"/>
      <c r="AW627" s="29"/>
      <c r="AX627" s="29"/>
      <c r="AY627" s="29"/>
      <c r="AZ627" s="29"/>
      <c r="BA627" s="29"/>
      <c r="BB627" s="29"/>
      <c r="BC627" s="30"/>
      <c r="BD627" s="283"/>
      <c r="BE627" s="283"/>
      <c r="BF627" s="283"/>
      <c r="BG627" s="283"/>
      <c r="BH627" s="32"/>
      <c r="BI627" s="56"/>
      <c r="BJ627" s="509"/>
    </row>
    <row r="628" spans="2:62" s="15" customFormat="1" ht="21" x14ac:dyDescent="0.25">
      <c r="B628" s="47"/>
      <c r="C628" s="20">
        <f t="shared" si="77"/>
        <v>45993</v>
      </c>
      <c r="D628" s="190">
        <f>SUMIFS('Transport-DB'!R:R,'Transport-DB'!C:C,"="&amp;'Work DB'!C628,'Transport-DB'!F:F,"="&amp;'Work DB'!$D$4)</f>
        <v>0</v>
      </c>
      <c r="E628" s="191">
        <f>SUMIFS('Transport-DB'!R:R,'Transport-DB'!C:C,"="&amp;'Work DB'!C628,'Transport-DB'!F:F,"="&amp;'Work DB'!$E$4)</f>
        <v>0</v>
      </c>
      <c r="F628" s="191">
        <f>SUMIFS('Transport-DB'!R:R,'Transport-DB'!C:C,"="&amp;'Work DB'!C628,'Transport-DB'!F:F,"="&amp;'Work DB'!$F$4)</f>
        <v>0</v>
      </c>
      <c r="G628" s="191">
        <f>SUMIFS('Transport-DB'!R:R,'Transport-DB'!C:C,"="&amp;'Work DB'!C628,'Transport-DB'!F:F,"="&amp;'Work DB'!$G$4)</f>
        <v>0</v>
      </c>
      <c r="H628" s="188">
        <f>SUMIFS('Transport-DB'!R:R,'Transport-DB'!C:C,"="&amp;'Work DB'!C628,'Transport-DB'!F:F,"="&amp;'Work DB'!$H$4)</f>
        <v>0</v>
      </c>
      <c r="I628" s="191">
        <f>SUMIFS('Transport-DB'!R:R,'Transport-DB'!C:C,"="&amp;'Work DB'!C628,'Transport-DB'!F:F,"="&amp;'Work DB'!$I$4)</f>
        <v>0</v>
      </c>
      <c r="J628" s="483">
        <f>SUMIFS('Transport-DB'!R:R,'Transport-DB'!C:C,"="&amp;'Work DB'!C628,'Transport-DB'!F:F,"="&amp;'Work DB'!$J$4)</f>
        <v>0</v>
      </c>
      <c r="K628" s="190">
        <f>SUMIFS('Transport-DB'!Q:Q,'Transport-DB'!C:C,"="&amp;'Work DB'!C628,'Transport-DB'!F:F,"="&amp;'Work DB'!$K$4)</f>
        <v>0</v>
      </c>
      <c r="L628" s="191">
        <f>SUMIFS('Transport-DB'!Q:Q,'Transport-DB'!C:C,"="&amp;'Work DB'!C628,'Transport-DB'!F:F,"="&amp;'Work DB'!$L$4)</f>
        <v>0</v>
      </c>
      <c r="M628" s="191">
        <f>SUMIFS('Transport-DB'!Q:Q,'Transport-DB'!C:C,"="&amp;'Work DB'!C628,'Transport-DB'!F:F,"="&amp;'Work DB'!$M$4)</f>
        <v>0</v>
      </c>
      <c r="N628" s="191">
        <f>SUMIFS('Transport-DB'!Q:Q,'Transport-DB'!C:C,"="&amp;'Work DB'!C628,'Transport-DB'!F:F,"="&amp;'Work DB'!$N$4)</f>
        <v>0</v>
      </c>
      <c r="O628" s="191">
        <f>SUMIFS('Transport-DB'!Q:Q,'Transport-DB'!C:C,"="&amp;'Work DB'!C628,'Transport-DB'!F:F,"="&amp;'Work DB'!$O$4)</f>
        <v>0</v>
      </c>
      <c r="P628" s="191">
        <f>SUMIFS('Transport-DB'!Q:Q,'Transport-DB'!C:C,"="&amp;'Work DB'!C628,'Transport-DB'!F:F,"="&amp;'Work DB'!$P$4)</f>
        <v>0</v>
      </c>
      <c r="Q628" s="188">
        <f>SUMIFS('Transport-DB'!Q:Q,'Transport-DB'!C:C,"="&amp;'Work DB'!C628,'Transport-DB'!F:F,"="&amp;'Work DB'!$Q$4)</f>
        <v>0</v>
      </c>
      <c r="R628" s="189">
        <f>SUMIFS('Transport-DB'!Q:Q,'Transport-DB'!C:C,"="&amp;'Work DB'!C628,'Transport-DB'!F:F,"="&amp;'Work DB'!$R$4)</f>
        <v>0</v>
      </c>
      <c r="S628" s="190">
        <f t="shared" si="76"/>
        <v>0</v>
      </c>
      <c r="T628" s="191">
        <f t="shared" si="78"/>
        <v>0</v>
      </c>
      <c r="U628" s="191"/>
      <c r="V628" s="191"/>
      <c r="W628" s="191"/>
      <c r="X628" s="191"/>
      <c r="Y628" s="189"/>
      <c r="Z628" s="283"/>
      <c r="AA628" s="190">
        <f>SUMIFS('Transport-DB'!S:S,'Transport-DB'!C:C,"="&amp;'Work DB'!C628,'Transport-DB'!F:F,"="&amp;'Work DB'!$AA$4)</f>
        <v>0</v>
      </c>
      <c r="AB628" s="191">
        <f>SUMIFS('Transport-DB'!S:S,'Transport-DB'!C:C,"="&amp;'Work DB'!C628,'Transport-DB'!F:F,"="&amp;'Work DB'!$AB$4)</f>
        <v>0</v>
      </c>
      <c r="AC628" s="191">
        <f>SUMIFS('Transport-DB'!S:S,'Transport-DB'!C:C,"="&amp;'Work DB'!C628,'Transport-DB'!F:F,"="&amp;'Work DB'!$AC$4)</f>
        <v>0</v>
      </c>
      <c r="AD628" s="188">
        <f>SUMIFS('Transport-DB'!S:S,'Transport-DB'!C:C,"="&amp;'Work DB'!C628,'Transport-DB'!F:F,"="&amp;'Work DB'!$AD$4)</f>
        <v>0</v>
      </c>
      <c r="AE628" s="188">
        <f>SUMIFS('Transport-DB'!S:S,'Transport-DB'!C:C,"="&amp;'Work DB'!C628,'Transport-DB'!F:F,"="&amp;'Work DB'!$AE$4)</f>
        <v>0</v>
      </c>
      <c r="AF628" s="188">
        <f>SUMIFS('Transport-DB'!S:S,'Transport-DB'!C:C,"="&amp;'Work DB'!C628,'Transport-DB'!F:F,"="&amp;'Work DB'!$AF$4)</f>
        <v>0</v>
      </c>
      <c r="AG628" s="189"/>
      <c r="AH628" s="230">
        <f>SUMIFS('Transport-DB'!T:T,'Transport-DB'!C:C,"="&amp;'Work DB'!C628)</f>
        <v>0</v>
      </c>
      <c r="AI628" s="32"/>
      <c r="AJ628" s="29"/>
      <c r="AK628" s="30">
        <f>SUMIFS(Civil_DB[بتن],Civil_DB[تاریخ],"="&amp;'Work DB'!C628)</f>
        <v>0</v>
      </c>
      <c r="AL628" s="28"/>
      <c r="AM628" s="29"/>
      <c r="AN628" s="31"/>
      <c r="AO628" s="28"/>
      <c r="AP628" s="29"/>
      <c r="AQ628" s="29"/>
      <c r="AR628" s="30"/>
      <c r="AS628" s="28"/>
      <c r="AT628" s="29"/>
      <c r="AU628" s="30"/>
      <c r="AV628" s="206"/>
      <c r="AW628" s="29"/>
      <c r="AX628" s="29"/>
      <c r="AY628" s="29"/>
      <c r="AZ628" s="29"/>
      <c r="BA628" s="29"/>
      <c r="BB628" s="29"/>
      <c r="BC628" s="30"/>
      <c r="BD628" s="283"/>
      <c r="BE628" s="283"/>
      <c r="BF628" s="283"/>
      <c r="BG628" s="283"/>
      <c r="BH628" s="32"/>
      <c r="BI628" s="56"/>
      <c r="BJ628" s="509"/>
    </row>
    <row r="629" spans="2:62" s="15" customFormat="1" ht="21" x14ac:dyDescent="0.25">
      <c r="B629" s="47"/>
      <c r="C629" s="20">
        <f t="shared" si="77"/>
        <v>45994</v>
      </c>
      <c r="D629" s="190">
        <f>SUMIFS('Transport-DB'!R:R,'Transport-DB'!C:C,"="&amp;'Work DB'!C629,'Transport-DB'!F:F,"="&amp;'Work DB'!$D$4)</f>
        <v>0</v>
      </c>
      <c r="E629" s="191">
        <f>SUMIFS('Transport-DB'!R:R,'Transport-DB'!C:C,"="&amp;'Work DB'!C629,'Transport-DB'!F:F,"="&amp;'Work DB'!$E$4)</f>
        <v>0</v>
      </c>
      <c r="F629" s="191">
        <f>SUMIFS('Transport-DB'!R:R,'Transport-DB'!C:C,"="&amp;'Work DB'!C629,'Transport-DB'!F:F,"="&amp;'Work DB'!$F$4)</f>
        <v>0</v>
      </c>
      <c r="G629" s="191">
        <f>SUMIFS('Transport-DB'!R:R,'Transport-DB'!C:C,"="&amp;'Work DB'!C629,'Transport-DB'!F:F,"="&amp;'Work DB'!$G$4)</f>
        <v>0</v>
      </c>
      <c r="H629" s="188">
        <f>SUMIFS('Transport-DB'!R:R,'Transport-DB'!C:C,"="&amp;'Work DB'!C629,'Transport-DB'!F:F,"="&amp;'Work DB'!$H$4)</f>
        <v>0</v>
      </c>
      <c r="I629" s="191">
        <f>SUMIFS('Transport-DB'!R:R,'Transport-DB'!C:C,"="&amp;'Work DB'!C629,'Transport-DB'!F:F,"="&amp;'Work DB'!$I$4)</f>
        <v>0</v>
      </c>
      <c r="J629" s="483">
        <f>SUMIFS('Transport-DB'!R:R,'Transport-DB'!C:C,"="&amp;'Work DB'!C629,'Transport-DB'!F:F,"="&amp;'Work DB'!$J$4)</f>
        <v>0</v>
      </c>
      <c r="K629" s="190">
        <f>SUMIFS('Transport-DB'!Q:Q,'Transport-DB'!C:C,"="&amp;'Work DB'!C629,'Transport-DB'!F:F,"="&amp;'Work DB'!$K$4)</f>
        <v>0</v>
      </c>
      <c r="L629" s="191">
        <f>SUMIFS('Transport-DB'!Q:Q,'Transport-DB'!C:C,"="&amp;'Work DB'!C629,'Transport-DB'!F:F,"="&amp;'Work DB'!$L$4)</f>
        <v>0</v>
      </c>
      <c r="M629" s="191">
        <f>SUMIFS('Transport-DB'!Q:Q,'Transport-DB'!C:C,"="&amp;'Work DB'!C629,'Transport-DB'!F:F,"="&amp;'Work DB'!$M$4)</f>
        <v>0</v>
      </c>
      <c r="N629" s="191">
        <f>SUMIFS('Transport-DB'!Q:Q,'Transport-DB'!C:C,"="&amp;'Work DB'!C629,'Transport-DB'!F:F,"="&amp;'Work DB'!$N$4)</f>
        <v>0</v>
      </c>
      <c r="O629" s="191">
        <f>SUMIFS('Transport-DB'!Q:Q,'Transport-DB'!C:C,"="&amp;'Work DB'!C629,'Transport-DB'!F:F,"="&amp;'Work DB'!$O$4)</f>
        <v>0</v>
      </c>
      <c r="P629" s="191">
        <f>SUMIFS('Transport-DB'!Q:Q,'Transport-DB'!C:C,"="&amp;'Work DB'!C629,'Transport-DB'!F:F,"="&amp;'Work DB'!$P$4)</f>
        <v>0</v>
      </c>
      <c r="Q629" s="188">
        <f>SUMIFS('Transport-DB'!Q:Q,'Transport-DB'!C:C,"="&amp;'Work DB'!C629,'Transport-DB'!F:F,"="&amp;'Work DB'!$Q$4)</f>
        <v>0</v>
      </c>
      <c r="R629" s="189">
        <f>SUMIFS('Transport-DB'!Q:Q,'Transport-DB'!C:C,"="&amp;'Work DB'!C629,'Transport-DB'!F:F,"="&amp;'Work DB'!$R$4)</f>
        <v>0</v>
      </c>
      <c r="S629" s="190">
        <f t="shared" si="76"/>
        <v>0</v>
      </c>
      <c r="T629" s="191">
        <f t="shared" si="78"/>
        <v>0</v>
      </c>
      <c r="U629" s="191"/>
      <c r="V629" s="191"/>
      <c r="W629" s="191"/>
      <c r="X629" s="191"/>
      <c r="Y629" s="189"/>
      <c r="Z629" s="283"/>
      <c r="AA629" s="190">
        <f>SUMIFS('Transport-DB'!S:S,'Transport-DB'!C:C,"="&amp;'Work DB'!C629,'Transport-DB'!F:F,"="&amp;'Work DB'!$AA$4)</f>
        <v>0</v>
      </c>
      <c r="AB629" s="191">
        <f>SUMIFS('Transport-DB'!S:S,'Transport-DB'!C:C,"="&amp;'Work DB'!C629,'Transport-DB'!F:F,"="&amp;'Work DB'!$AB$4)</f>
        <v>0</v>
      </c>
      <c r="AC629" s="191">
        <f>SUMIFS('Transport-DB'!S:S,'Transport-DB'!C:C,"="&amp;'Work DB'!C629,'Transport-DB'!F:F,"="&amp;'Work DB'!$AC$4)</f>
        <v>0</v>
      </c>
      <c r="AD629" s="188">
        <f>SUMIFS('Transport-DB'!S:S,'Transport-DB'!C:C,"="&amp;'Work DB'!C629,'Transport-DB'!F:F,"="&amp;'Work DB'!$AD$4)</f>
        <v>0</v>
      </c>
      <c r="AE629" s="188">
        <f>SUMIFS('Transport-DB'!S:S,'Transport-DB'!C:C,"="&amp;'Work DB'!C629,'Transport-DB'!F:F,"="&amp;'Work DB'!$AE$4)</f>
        <v>0</v>
      </c>
      <c r="AF629" s="188">
        <f>SUMIFS('Transport-DB'!S:S,'Transport-DB'!C:C,"="&amp;'Work DB'!C629,'Transport-DB'!F:F,"="&amp;'Work DB'!$AF$4)</f>
        <v>0</v>
      </c>
      <c r="AG629" s="189"/>
      <c r="AH629" s="230">
        <f>SUMIFS('Transport-DB'!T:T,'Transport-DB'!C:C,"="&amp;'Work DB'!C629)</f>
        <v>0</v>
      </c>
      <c r="AI629" s="32"/>
      <c r="AJ629" s="29"/>
      <c r="AK629" s="30">
        <f>SUMIFS(Civil_DB[بتن],Civil_DB[تاریخ],"="&amp;'Work DB'!C629)</f>
        <v>0</v>
      </c>
      <c r="AL629" s="28"/>
      <c r="AM629" s="29"/>
      <c r="AN629" s="31"/>
      <c r="AO629" s="28"/>
      <c r="AP629" s="29"/>
      <c r="AQ629" s="29"/>
      <c r="AR629" s="30"/>
      <c r="AS629" s="28"/>
      <c r="AT629" s="29"/>
      <c r="AU629" s="30"/>
      <c r="AV629" s="206"/>
      <c r="AW629" s="29"/>
      <c r="AX629" s="29"/>
      <c r="AY629" s="29"/>
      <c r="AZ629" s="29"/>
      <c r="BA629" s="29"/>
      <c r="BB629" s="29"/>
      <c r="BC629" s="30"/>
      <c r="BD629" s="283"/>
      <c r="BE629" s="283"/>
      <c r="BF629" s="283"/>
      <c r="BG629" s="283"/>
      <c r="BH629" s="32"/>
      <c r="BI629" s="56"/>
      <c r="BJ629" s="509"/>
    </row>
    <row r="630" spans="2:62" s="15" customFormat="1" ht="21" x14ac:dyDescent="0.25">
      <c r="B630" s="47"/>
      <c r="C630" s="20">
        <f t="shared" si="77"/>
        <v>45995</v>
      </c>
      <c r="D630" s="190">
        <f>SUMIFS('Transport-DB'!R:R,'Transport-DB'!C:C,"="&amp;'Work DB'!C630,'Transport-DB'!F:F,"="&amp;'Work DB'!$D$4)</f>
        <v>0</v>
      </c>
      <c r="E630" s="191">
        <f>SUMIFS('Transport-DB'!R:R,'Transport-DB'!C:C,"="&amp;'Work DB'!C630,'Transport-DB'!F:F,"="&amp;'Work DB'!$E$4)</f>
        <v>0</v>
      </c>
      <c r="F630" s="191">
        <f>SUMIFS('Transport-DB'!R:R,'Transport-DB'!C:C,"="&amp;'Work DB'!C630,'Transport-DB'!F:F,"="&amp;'Work DB'!$F$4)</f>
        <v>0</v>
      </c>
      <c r="G630" s="191">
        <f>SUMIFS('Transport-DB'!R:R,'Transport-DB'!C:C,"="&amp;'Work DB'!C630,'Transport-DB'!F:F,"="&amp;'Work DB'!$G$4)</f>
        <v>0</v>
      </c>
      <c r="H630" s="188">
        <f>SUMIFS('Transport-DB'!R:R,'Transport-DB'!C:C,"="&amp;'Work DB'!C630,'Transport-DB'!F:F,"="&amp;'Work DB'!$H$4)</f>
        <v>0</v>
      </c>
      <c r="I630" s="191">
        <f>SUMIFS('Transport-DB'!R:R,'Transport-DB'!C:C,"="&amp;'Work DB'!C630,'Transport-DB'!F:F,"="&amp;'Work DB'!$I$4)</f>
        <v>0</v>
      </c>
      <c r="J630" s="483">
        <f>SUMIFS('Transport-DB'!R:R,'Transport-DB'!C:C,"="&amp;'Work DB'!C630,'Transport-DB'!F:F,"="&amp;'Work DB'!$J$4)</f>
        <v>0</v>
      </c>
      <c r="K630" s="190">
        <f>SUMIFS('Transport-DB'!Q:Q,'Transport-DB'!C:C,"="&amp;'Work DB'!C630,'Transport-DB'!F:F,"="&amp;'Work DB'!$K$4)</f>
        <v>0</v>
      </c>
      <c r="L630" s="191">
        <f>SUMIFS('Transport-DB'!Q:Q,'Transport-DB'!C:C,"="&amp;'Work DB'!C630,'Transport-DB'!F:F,"="&amp;'Work DB'!$L$4)</f>
        <v>0</v>
      </c>
      <c r="M630" s="191">
        <f>SUMIFS('Transport-DB'!Q:Q,'Transport-DB'!C:C,"="&amp;'Work DB'!C630,'Transport-DB'!F:F,"="&amp;'Work DB'!$M$4)</f>
        <v>0</v>
      </c>
      <c r="N630" s="191">
        <f>SUMIFS('Transport-DB'!Q:Q,'Transport-DB'!C:C,"="&amp;'Work DB'!C630,'Transport-DB'!F:F,"="&amp;'Work DB'!$N$4)</f>
        <v>0</v>
      </c>
      <c r="O630" s="191">
        <f>SUMIFS('Transport-DB'!Q:Q,'Transport-DB'!C:C,"="&amp;'Work DB'!C630,'Transport-DB'!F:F,"="&amp;'Work DB'!$O$4)</f>
        <v>0</v>
      </c>
      <c r="P630" s="191">
        <f>SUMIFS('Transport-DB'!Q:Q,'Transport-DB'!C:C,"="&amp;'Work DB'!C630,'Transport-DB'!F:F,"="&amp;'Work DB'!$P$4)</f>
        <v>0</v>
      </c>
      <c r="Q630" s="188">
        <f>SUMIFS('Transport-DB'!Q:Q,'Transport-DB'!C:C,"="&amp;'Work DB'!C630,'Transport-DB'!F:F,"="&amp;'Work DB'!$Q$4)</f>
        <v>0</v>
      </c>
      <c r="R630" s="189">
        <f>SUMIFS('Transport-DB'!Q:Q,'Transport-DB'!C:C,"="&amp;'Work DB'!C630,'Transport-DB'!F:F,"="&amp;'Work DB'!$R$4)</f>
        <v>0</v>
      </c>
      <c r="S630" s="190">
        <f t="shared" si="76"/>
        <v>0</v>
      </c>
      <c r="T630" s="191">
        <f t="shared" si="78"/>
        <v>0</v>
      </c>
      <c r="U630" s="191"/>
      <c r="V630" s="191"/>
      <c r="W630" s="191"/>
      <c r="X630" s="191"/>
      <c r="Y630" s="189"/>
      <c r="Z630" s="283"/>
      <c r="AA630" s="190">
        <f>SUMIFS('Transport-DB'!S:S,'Transport-DB'!C:C,"="&amp;'Work DB'!C630,'Transport-DB'!F:F,"="&amp;'Work DB'!$AA$4)</f>
        <v>0</v>
      </c>
      <c r="AB630" s="191">
        <f>SUMIFS('Transport-DB'!S:S,'Transport-DB'!C:C,"="&amp;'Work DB'!C630,'Transport-DB'!F:F,"="&amp;'Work DB'!$AB$4)</f>
        <v>0</v>
      </c>
      <c r="AC630" s="191">
        <f>SUMIFS('Transport-DB'!S:S,'Transport-DB'!C:C,"="&amp;'Work DB'!C630,'Transport-DB'!F:F,"="&amp;'Work DB'!$AC$4)</f>
        <v>0</v>
      </c>
      <c r="AD630" s="188">
        <f>SUMIFS('Transport-DB'!S:S,'Transport-DB'!C:C,"="&amp;'Work DB'!C630,'Transport-DB'!F:F,"="&amp;'Work DB'!$AD$4)</f>
        <v>0</v>
      </c>
      <c r="AE630" s="188">
        <f>SUMIFS('Transport-DB'!S:S,'Transport-DB'!C:C,"="&amp;'Work DB'!C630,'Transport-DB'!F:F,"="&amp;'Work DB'!$AE$4)</f>
        <v>0</v>
      </c>
      <c r="AF630" s="188">
        <f>SUMIFS('Transport-DB'!S:S,'Transport-DB'!C:C,"="&amp;'Work DB'!C630,'Transport-DB'!F:F,"="&amp;'Work DB'!$AF$4)</f>
        <v>0</v>
      </c>
      <c r="AG630" s="189"/>
      <c r="AH630" s="230">
        <f>SUMIFS('Transport-DB'!T:T,'Transport-DB'!C:C,"="&amp;'Work DB'!C630)</f>
        <v>0</v>
      </c>
      <c r="AI630" s="32"/>
      <c r="AJ630" s="29"/>
      <c r="AK630" s="30">
        <f>SUMIFS(Civil_DB[بتن],Civil_DB[تاریخ],"="&amp;'Work DB'!C630)</f>
        <v>0</v>
      </c>
      <c r="AL630" s="28"/>
      <c r="AM630" s="29"/>
      <c r="AN630" s="31"/>
      <c r="AO630" s="28"/>
      <c r="AP630" s="29"/>
      <c r="AQ630" s="29"/>
      <c r="AR630" s="30"/>
      <c r="AS630" s="28"/>
      <c r="AT630" s="29"/>
      <c r="AU630" s="30"/>
      <c r="AV630" s="206"/>
      <c r="AW630" s="29"/>
      <c r="AX630" s="29"/>
      <c r="AY630" s="29"/>
      <c r="AZ630" s="29"/>
      <c r="BA630" s="29"/>
      <c r="BB630" s="29"/>
      <c r="BC630" s="30"/>
      <c r="BD630" s="283"/>
      <c r="BE630" s="283"/>
      <c r="BF630" s="283"/>
      <c r="BG630" s="283"/>
      <c r="BH630" s="32"/>
      <c r="BI630" s="56"/>
      <c r="BJ630" s="509"/>
    </row>
    <row r="631" spans="2:62" s="15" customFormat="1" ht="21" x14ac:dyDescent="0.25">
      <c r="B631" s="47"/>
      <c r="C631" s="20">
        <f t="shared" si="77"/>
        <v>45996</v>
      </c>
      <c r="D631" s="190">
        <f>SUMIFS('Transport-DB'!R:R,'Transport-DB'!C:C,"="&amp;'Work DB'!C631,'Transport-DB'!F:F,"="&amp;'Work DB'!$D$4)</f>
        <v>0</v>
      </c>
      <c r="E631" s="191">
        <f>SUMIFS('Transport-DB'!R:R,'Transport-DB'!C:C,"="&amp;'Work DB'!C631,'Transport-DB'!F:F,"="&amp;'Work DB'!$E$4)</f>
        <v>0</v>
      </c>
      <c r="F631" s="191">
        <f>SUMIFS('Transport-DB'!R:R,'Transport-DB'!C:C,"="&amp;'Work DB'!C631,'Transport-DB'!F:F,"="&amp;'Work DB'!$F$4)</f>
        <v>0</v>
      </c>
      <c r="G631" s="191">
        <f>SUMIFS('Transport-DB'!R:R,'Transport-DB'!C:C,"="&amp;'Work DB'!C631,'Transport-DB'!F:F,"="&amp;'Work DB'!$G$4)</f>
        <v>0</v>
      </c>
      <c r="H631" s="188">
        <f>SUMIFS('Transport-DB'!R:R,'Transport-DB'!C:C,"="&amp;'Work DB'!C631,'Transport-DB'!F:F,"="&amp;'Work DB'!$H$4)</f>
        <v>0</v>
      </c>
      <c r="I631" s="191">
        <f>SUMIFS('Transport-DB'!R:R,'Transport-DB'!C:C,"="&amp;'Work DB'!C631,'Transport-DB'!F:F,"="&amp;'Work DB'!$I$4)</f>
        <v>0</v>
      </c>
      <c r="J631" s="483">
        <f>SUMIFS('Transport-DB'!R:R,'Transport-DB'!C:C,"="&amp;'Work DB'!C631,'Transport-DB'!F:F,"="&amp;'Work DB'!$J$4)</f>
        <v>0</v>
      </c>
      <c r="K631" s="190">
        <f>SUMIFS('Transport-DB'!Q:Q,'Transport-DB'!C:C,"="&amp;'Work DB'!C631,'Transport-DB'!F:F,"="&amp;'Work DB'!$K$4)</f>
        <v>0</v>
      </c>
      <c r="L631" s="191">
        <f>SUMIFS('Transport-DB'!Q:Q,'Transport-DB'!C:C,"="&amp;'Work DB'!C631,'Transport-DB'!F:F,"="&amp;'Work DB'!$L$4)</f>
        <v>0</v>
      </c>
      <c r="M631" s="191">
        <f>SUMIFS('Transport-DB'!Q:Q,'Transport-DB'!C:C,"="&amp;'Work DB'!C631,'Transport-DB'!F:F,"="&amp;'Work DB'!$M$4)</f>
        <v>0</v>
      </c>
      <c r="N631" s="191">
        <f>SUMIFS('Transport-DB'!Q:Q,'Transport-DB'!C:C,"="&amp;'Work DB'!C631,'Transport-DB'!F:F,"="&amp;'Work DB'!$N$4)</f>
        <v>0</v>
      </c>
      <c r="O631" s="191">
        <f>SUMIFS('Transport-DB'!Q:Q,'Transport-DB'!C:C,"="&amp;'Work DB'!C631,'Transport-DB'!F:F,"="&amp;'Work DB'!$O$4)</f>
        <v>0</v>
      </c>
      <c r="P631" s="191">
        <f>SUMIFS('Transport-DB'!Q:Q,'Transport-DB'!C:C,"="&amp;'Work DB'!C631,'Transport-DB'!F:F,"="&amp;'Work DB'!$P$4)</f>
        <v>0</v>
      </c>
      <c r="Q631" s="188">
        <f>SUMIFS('Transport-DB'!Q:Q,'Transport-DB'!C:C,"="&amp;'Work DB'!C631,'Transport-DB'!F:F,"="&amp;'Work DB'!$Q$4)</f>
        <v>0</v>
      </c>
      <c r="R631" s="189">
        <f>SUMIFS('Transport-DB'!Q:Q,'Transport-DB'!C:C,"="&amp;'Work DB'!C631,'Transport-DB'!F:F,"="&amp;'Work DB'!$R$4)</f>
        <v>0</v>
      </c>
      <c r="S631" s="190">
        <f t="shared" si="76"/>
        <v>0</v>
      </c>
      <c r="T631" s="191">
        <f t="shared" si="78"/>
        <v>0</v>
      </c>
      <c r="U631" s="191"/>
      <c r="V631" s="191"/>
      <c r="W631" s="191"/>
      <c r="X631" s="191"/>
      <c r="Y631" s="189"/>
      <c r="Z631" s="283"/>
      <c r="AA631" s="190">
        <f>SUMIFS('Transport-DB'!S:S,'Transport-DB'!C:C,"="&amp;'Work DB'!C631,'Transport-DB'!F:F,"="&amp;'Work DB'!$AA$4)</f>
        <v>0</v>
      </c>
      <c r="AB631" s="191">
        <f>SUMIFS('Transport-DB'!S:S,'Transport-DB'!C:C,"="&amp;'Work DB'!C631,'Transport-DB'!F:F,"="&amp;'Work DB'!$AB$4)</f>
        <v>0</v>
      </c>
      <c r="AC631" s="191">
        <f>SUMIFS('Transport-DB'!S:S,'Transport-DB'!C:C,"="&amp;'Work DB'!C631,'Transport-DB'!F:F,"="&amp;'Work DB'!$AC$4)</f>
        <v>0</v>
      </c>
      <c r="AD631" s="188">
        <f>SUMIFS('Transport-DB'!S:S,'Transport-DB'!C:C,"="&amp;'Work DB'!C631,'Transport-DB'!F:F,"="&amp;'Work DB'!$AD$4)</f>
        <v>0</v>
      </c>
      <c r="AE631" s="188">
        <f>SUMIFS('Transport-DB'!S:S,'Transport-DB'!C:C,"="&amp;'Work DB'!C631,'Transport-DB'!F:F,"="&amp;'Work DB'!$AE$4)</f>
        <v>0</v>
      </c>
      <c r="AF631" s="188">
        <f>SUMIFS('Transport-DB'!S:S,'Transport-DB'!C:C,"="&amp;'Work DB'!C631,'Transport-DB'!F:F,"="&amp;'Work DB'!$AF$4)</f>
        <v>0</v>
      </c>
      <c r="AG631" s="189"/>
      <c r="AH631" s="230">
        <f>SUMIFS('Transport-DB'!T:T,'Transport-DB'!C:C,"="&amp;'Work DB'!C631)</f>
        <v>0</v>
      </c>
      <c r="AI631" s="32"/>
      <c r="AJ631" s="29"/>
      <c r="AK631" s="30">
        <f>SUMIFS(Civil_DB[بتن],Civil_DB[تاریخ],"="&amp;'Work DB'!C631)</f>
        <v>0</v>
      </c>
      <c r="AL631" s="28"/>
      <c r="AM631" s="29"/>
      <c r="AN631" s="31"/>
      <c r="AO631" s="28"/>
      <c r="AP631" s="29"/>
      <c r="AQ631" s="29"/>
      <c r="AR631" s="30"/>
      <c r="AS631" s="28"/>
      <c r="AT631" s="29"/>
      <c r="AU631" s="30"/>
      <c r="AV631" s="206"/>
      <c r="AW631" s="29"/>
      <c r="AX631" s="29"/>
      <c r="AY631" s="29"/>
      <c r="AZ631" s="29"/>
      <c r="BA631" s="29"/>
      <c r="BB631" s="29"/>
      <c r="BC631" s="30"/>
      <c r="BD631" s="283"/>
      <c r="BE631" s="283"/>
      <c r="BF631" s="283"/>
      <c r="BG631" s="283"/>
      <c r="BH631" s="32"/>
      <c r="BI631" s="56"/>
      <c r="BJ631" s="509"/>
    </row>
    <row r="632" spans="2:62" s="15" customFormat="1" ht="21" x14ac:dyDescent="0.25">
      <c r="B632" s="47"/>
      <c r="C632" s="20">
        <f t="shared" si="77"/>
        <v>45997</v>
      </c>
      <c r="D632" s="190">
        <f>SUMIFS('Transport-DB'!R:R,'Transport-DB'!C:C,"="&amp;'Work DB'!C632,'Transport-DB'!F:F,"="&amp;'Work DB'!$D$4)</f>
        <v>0</v>
      </c>
      <c r="E632" s="191">
        <f>SUMIFS('Transport-DB'!R:R,'Transport-DB'!C:C,"="&amp;'Work DB'!C632,'Transport-DB'!F:F,"="&amp;'Work DB'!$E$4)</f>
        <v>0</v>
      </c>
      <c r="F632" s="191">
        <f>SUMIFS('Transport-DB'!R:R,'Transport-DB'!C:C,"="&amp;'Work DB'!C632,'Transport-DB'!F:F,"="&amp;'Work DB'!$F$4)</f>
        <v>0</v>
      </c>
      <c r="G632" s="191">
        <f>SUMIFS('Transport-DB'!R:R,'Transport-DB'!C:C,"="&amp;'Work DB'!C632,'Transport-DB'!F:F,"="&amp;'Work DB'!$G$4)</f>
        <v>0</v>
      </c>
      <c r="H632" s="188">
        <f>SUMIFS('Transport-DB'!R:R,'Transport-DB'!C:C,"="&amp;'Work DB'!C632,'Transport-DB'!F:F,"="&amp;'Work DB'!$H$4)</f>
        <v>0</v>
      </c>
      <c r="I632" s="191">
        <f>SUMIFS('Transport-DB'!R:R,'Transport-DB'!C:C,"="&amp;'Work DB'!C632,'Transport-DB'!F:F,"="&amp;'Work DB'!$I$4)</f>
        <v>0</v>
      </c>
      <c r="J632" s="483">
        <f>SUMIFS('Transport-DB'!R:R,'Transport-DB'!C:C,"="&amp;'Work DB'!C632,'Transport-DB'!F:F,"="&amp;'Work DB'!$J$4)</f>
        <v>0</v>
      </c>
      <c r="K632" s="190">
        <f>SUMIFS('Transport-DB'!Q:Q,'Transport-DB'!C:C,"="&amp;'Work DB'!C632,'Transport-DB'!F:F,"="&amp;'Work DB'!$K$4)</f>
        <v>0</v>
      </c>
      <c r="L632" s="191">
        <f>SUMIFS('Transport-DB'!Q:Q,'Transport-DB'!C:C,"="&amp;'Work DB'!C632,'Transport-DB'!F:F,"="&amp;'Work DB'!$L$4)</f>
        <v>0</v>
      </c>
      <c r="M632" s="191">
        <f>SUMIFS('Transport-DB'!Q:Q,'Transport-DB'!C:C,"="&amp;'Work DB'!C632,'Transport-DB'!F:F,"="&amp;'Work DB'!$M$4)</f>
        <v>0</v>
      </c>
      <c r="N632" s="191">
        <f>SUMIFS('Transport-DB'!Q:Q,'Transport-DB'!C:C,"="&amp;'Work DB'!C632,'Transport-DB'!F:F,"="&amp;'Work DB'!$N$4)</f>
        <v>0</v>
      </c>
      <c r="O632" s="191">
        <f>SUMIFS('Transport-DB'!Q:Q,'Transport-DB'!C:C,"="&amp;'Work DB'!C632,'Transport-DB'!F:F,"="&amp;'Work DB'!$O$4)</f>
        <v>0</v>
      </c>
      <c r="P632" s="191">
        <f>SUMIFS('Transport-DB'!Q:Q,'Transport-DB'!C:C,"="&amp;'Work DB'!C632,'Transport-DB'!F:F,"="&amp;'Work DB'!$P$4)</f>
        <v>0</v>
      </c>
      <c r="Q632" s="188">
        <f>SUMIFS('Transport-DB'!Q:Q,'Transport-DB'!C:C,"="&amp;'Work DB'!C632,'Transport-DB'!F:F,"="&amp;'Work DB'!$Q$4)</f>
        <v>0</v>
      </c>
      <c r="R632" s="189">
        <f>SUMIFS('Transport-DB'!Q:Q,'Transport-DB'!C:C,"="&amp;'Work DB'!C632,'Transport-DB'!F:F,"="&amp;'Work DB'!$R$4)</f>
        <v>0</v>
      </c>
      <c r="S632" s="190">
        <f t="shared" si="76"/>
        <v>0</v>
      </c>
      <c r="T632" s="191">
        <f t="shared" si="78"/>
        <v>0</v>
      </c>
      <c r="U632" s="191"/>
      <c r="V632" s="191"/>
      <c r="W632" s="191"/>
      <c r="X632" s="191"/>
      <c r="Y632" s="189"/>
      <c r="Z632" s="283"/>
      <c r="AA632" s="190">
        <f>SUMIFS('Transport-DB'!S:S,'Transport-DB'!C:C,"="&amp;'Work DB'!C632,'Transport-DB'!F:F,"="&amp;'Work DB'!$AA$4)</f>
        <v>0</v>
      </c>
      <c r="AB632" s="191">
        <f>SUMIFS('Transport-DB'!S:S,'Transport-DB'!C:C,"="&amp;'Work DB'!C632,'Transport-DB'!F:F,"="&amp;'Work DB'!$AB$4)</f>
        <v>0</v>
      </c>
      <c r="AC632" s="191">
        <f>SUMIFS('Transport-DB'!S:S,'Transport-DB'!C:C,"="&amp;'Work DB'!C632,'Transport-DB'!F:F,"="&amp;'Work DB'!$AC$4)</f>
        <v>0</v>
      </c>
      <c r="AD632" s="188">
        <f>SUMIFS('Transport-DB'!S:S,'Transport-DB'!C:C,"="&amp;'Work DB'!C632,'Transport-DB'!F:F,"="&amp;'Work DB'!$AD$4)</f>
        <v>0</v>
      </c>
      <c r="AE632" s="188">
        <f>SUMIFS('Transport-DB'!S:S,'Transport-DB'!C:C,"="&amp;'Work DB'!C632,'Transport-DB'!F:F,"="&amp;'Work DB'!$AE$4)</f>
        <v>0</v>
      </c>
      <c r="AF632" s="188">
        <f>SUMIFS('Transport-DB'!S:S,'Transport-DB'!C:C,"="&amp;'Work DB'!C632,'Transport-DB'!F:F,"="&amp;'Work DB'!$AF$4)</f>
        <v>0</v>
      </c>
      <c r="AG632" s="189"/>
      <c r="AH632" s="230">
        <f>SUMIFS('Transport-DB'!T:T,'Transport-DB'!C:C,"="&amp;'Work DB'!C632)</f>
        <v>0</v>
      </c>
      <c r="AI632" s="32"/>
      <c r="AJ632" s="29"/>
      <c r="AK632" s="30">
        <f>SUMIFS(Civil_DB[بتن],Civil_DB[تاریخ],"="&amp;'Work DB'!C632)</f>
        <v>0</v>
      </c>
      <c r="AL632" s="28"/>
      <c r="AM632" s="29"/>
      <c r="AN632" s="31"/>
      <c r="AO632" s="28"/>
      <c r="AP632" s="29"/>
      <c r="AQ632" s="29"/>
      <c r="AR632" s="30"/>
      <c r="AS632" s="28"/>
      <c r="AT632" s="29"/>
      <c r="AU632" s="30"/>
      <c r="AV632" s="206"/>
      <c r="AW632" s="29"/>
      <c r="AX632" s="29"/>
      <c r="AY632" s="29"/>
      <c r="AZ632" s="29"/>
      <c r="BA632" s="29"/>
      <c r="BB632" s="29"/>
      <c r="BC632" s="30"/>
      <c r="BD632" s="283"/>
      <c r="BE632" s="283"/>
      <c r="BF632" s="283"/>
      <c r="BG632" s="283"/>
      <c r="BH632" s="32"/>
      <c r="BI632" s="56"/>
      <c r="BJ632" s="509"/>
    </row>
    <row r="633" spans="2:62" s="15" customFormat="1" ht="21" x14ac:dyDescent="0.25">
      <c r="B633" s="47"/>
      <c r="C633" s="20">
        <f t="shared" si="77"/>
        <v>45998</v>
      </c>
      <c r="D633" s="190">
        <f>SUMIFS('Transport-DB'!R:R,'Transport-DB'!C:C,"="&amp;'Work DB'!C633,'Transport-DB'!F:F,"="&amp;'Work DB'!$D$4)</f>
        <v>0</v>
      </c>
      <c r="E633" s="191">
        <f>SUMIFS('Transport-DB'!R:R,'Transport-DB'!C:C,"="&amp;'Work DB'!C633,'Transport-DB'!F:F,"="&amp;'Work DB'!$E$4)</f>
        <v>0</v>
      </c>
      <c r="F633" s="191">
        <f>SUMIFS('Transport-DB'!R:R,'Transport-DB'!C:C,"="&amp;'Work DB'!C633,'Transport-DB'!F:F,"="&amp;'Work DB'!$F$4)</f>
        <v>0</v>
      </c>
      <c r="G633" s="191">
        <f>SUMIFS('Transport-DB'!R:R,'Transport-DB'!C:C,"="&amp;'Work DB'!C633,'Transport-DB'!F:F,"="&amp;'Work DB'!$G$4)</f>
        <v>0</v>
      </c>
      <c r="H633" s="188">
        <f>SUMIFS('Transport-DB'!R:R,'Transport-DB'!C:C,"="&amp;'Work DB'!C633,'Transport-DB'!F:F,"="&amp;'Work DB'!$H$4)</f>
        <v>0</v>
      </c>
      <c r="I633" s="191">
        <f>SUMIFS('Transport-DB'!R:R,'Transport-DB'!C:C,"="&amp;'Work DB'!C633,'Transport-DB'!F:F,"="&amp;'Work DB'!$I$4)</f>
        <v>0</v>
      </c>
      <c r="J633" s="483">
        <f>SUMIFS('Transport-DB'!R:R,'Transport-DB'!C:C,"="&amp;'Work DB'!C633,'Transport-DB'!F:F,"="&amp;'Work DB'!$J$4)</f>
        <v>0</v>
      </c>
      <c r="K633" s="190">
        <f>SUMIFS('Transport-DB'!Q:Q,'Transport-DB'!C:C,"="&amp;'Work DB'!C633,'Transport-DB'!F:F,"="&amp;'Work DB'!$K$4)</f>
        <v>0</v>
      </c>
      <c r="L633" s="191">
        <f>SUMIFS('Transport-DB'!Q:Q,'Transport-DB'!C:C,"="&amp;'Work DB'!C633,'Transport-DB'!F:F,"="&amp;'Work DB'!$L$4)</f>
        <v>0</v>
      </c>
      <c r="M633" s="191">
        <f>SUMIFS('Transport-DB'!Q:Q,'Transport-DB'!C:C,"="&amp;'Work DB'!C633,'Transport-DB'!F:F,"="&amp;'Work DB'!$M$4)</f>
        <v>0</v>
      </c>
      <c r="N633" s="191">
        <f>SUMIFS('Transport-DB'!Q:Q,'Transport-DB'!C:C,"="&amp;'Work DB'!C633,'Transport-DB'!F:F,"="&amp;'Work DB'!$N$4)</f>
        <v>0</v>
      </c>
      <c r="O633" s="191">
        <f>SUMIFS('Transport-DB'!Q:Q,'Transport-DB'!C:C,"="&amp;'Work DB'!C633,'Transport-DB'!F:F,"="&amp;'Work DB'!$O$4)</f>
        <v>0</v>
      </c>
      <c r="P633" s="191">
        <f>SUMIFS('Transport-DB'!Q:Q,'Transport-DB'!C:C,"="&amp;'Work DB'!C633,'Transport-DB'!F:F,"="&amp;'Work DB'!$P$4)</f>
        <v>0</v>
      </c>
      <c r="Q633" s="188">
        <f>SUMIFS('Transport-DB'!Q:Q,'Transport-DB'!C:C,"="&amp;'Work DB'!C633,'Transport-DB'!F:F,"="&amp;'Work DB'!$Q$4)</f>
        <v>0</v>
      </c>
      <c r="R633" s="189">
        <f>SUMIFS('Transport-DB'!Q:Q,'Transport-DB'!C:C,"="&amp;'Work DB'!C633,'Transport-DB'!F:F,"="&amp;'Work DB'!$R$4)</f>
        <v>0</v>
      </c>
      <c r="S633" s="190">
        <f t="shared" si="76"/>
        <v>0</v>
      </c>
      <c r="T633" s="191">
        <f t="shared" si="78"/>
        <v>0</v>
      </c>
      <c r="U633" s="191"/>
      <c r="V633" s="191"/>
      <c r="W633" s="191"/>
      <c r="X633" s="191"/>
      <c r="Y633" s="189"/>
      <c r="Z633" s="283"/>
      <c r="AA633" s="190">
        <f>SUMIFS('Transport-DB'!S:S,'Transport-DB'!C:C,"="&amp;'Work DB'!C633,'Transport-DB'!F:F,"="&amp;'Work DB'!$AA$4)</f>
        <v>0</v>
      </c>
      <c r="AB633" s="191">
        <f>SUMIFS('Transport-DB'!S:S,'Transport-DB'!C:C,"="&amp;'Work DB'!C633,'Transport-DB'!F:F,"="&amp;'Work DB'!$AB$4)</f>
        <v>0</v>
      </c>
      <c r="AC633" s="191">
        <f>SUMIFS('Transport-DB'!S:S,'Transport-DB'!C:C,"="&amp;'Work DB'!C633,'Transport-DB'!F:F,"="&amp;'Work DB'!$AC$4)</f>
        <v>0</v>
      </c>
      <c r="AD633" s="188">
        <f>SUMIFS('Transport-DB'!S:S,'Transport-DB'!C:C,"="&amp;'Work DB'!C633,'Transport-DB'!F:F,"="&amp;'Work DB'!$AD$4)</f>
        <v>0</v>
      </c>
      <c r="AE633" s="188">
        <f>SUMIFS('Transport-DB'!S:S,'Transport-DB'!C:C,"="&amp;'Work DB'!C633,'Transport-DB'!F:F,"="&amp;'Work DB'!$AE$4)</f>
        <v>0</v>
      </c>
      <c r="AF633" s="188">
        <f>SUMIFS('Transport-DB'!S:S,'Transport-DB'!C:C,"="&amp;'Work DB'!C633,'Transport-DB'!F:F,"="&amp;'Work DB'!$AF$4)</f>
        <v>0</v>
      </c>
      <c r="AG633" s="189"/>
      <c r="AH633" s="230">
        <f>SUMIFS('Transport-DB'!T:T,'Transport-DB'!C:C,"="&amp;'Work DB'!C633)</f>
        <v>0</v>
      </c>
      <c r="AI633" s="32"/>
      <c r="AJ633" s="29"/>
      <c r="AK633" s="30">
        <f>SUMIFS(Civil_DB[بتن],Civil_DB[تاریخ],"="&amp;'Work DB'!C633)</f>
        <v>0</v>
      </c>
      <c r="AL633" s="28"/>
      <c r="AM633" s="29"/>
      <c r="AN633" s="31"/>
      <c r="AO633" s="28"/>
      <c r="AP633" s="29"/>
      <c r="AQ633" s="29"/>
      <c r="AR633" s="30"/>
      <c r="AS633" s="28"/>
      <c r="AT633" s="29"/>
      <c r="AU633" s="30"/>
      <c r="AV633" s="206"/>
      <c r="AW633" s="29"/>
      <c r="AX633" s="29"/>
      <c r="AY633" s="29"/>
      <c r="AZ633" s="29"/>
      <c r="BA633" s="29"/>
      <c r="BB633" s="29"/>
      <c r="BC633" s="30"/>
      <c r="BD633" s="283"/>
      <c r="BE633" s="283"/>
      <c r="BF633" s="283"/>
      <c r="BG633" s="283"/>
      <c r="BH633" s="32"/>
      <c r="BI633" s="56"/>
      <c r="BJ633" s="509"/>
    </row>
    <row r="634" spans="2:62" s="15" customFormat="1" ht="21" x14ac:dyDescent="0.25">
      <c r="B634" s="47"/>
      <c r="C634" s="20">
        <f t="shared" si="77"/>
        <v>45999</v>
      </c>
      <c r="D634" s="190">
        <f>SUMIFS('Transport-DB'!R:R,'Transport-DB'!C:C,"="&amp;'Work DB'!C634,'Transport-DB'!F:F,"="&amp;'Work DB'!$D$4)</f>
        <v>0</v>
      </c>
      <c r="E634" s="191">
        <f>SUMIFS('Transport-DB'!R:R,'Transport-DB'!C:C,"="&amp;'Work DB'!C634,'Transport-DB'!F:F,"="&amp;'Work DB'!$E$4)</f>
        <v>0</v>
      </c>
      <c r="F634" s="191">
        <f>SUMIFS('Transport-DB'!R:R,'Transport-DB'!C:C,"="&amp;'Work DB'!C634,'Transport-DB'!F:F,"="&amp;'Work DB'!$F$4)</f>
        <v>0</v>
      </c>
      <c r="G634" s="191">
        <f>SUMIFS('Transport-DB'!R:R,'Transport-DB'!C:C,"="&amp;'Work DB'!C634,'Transport-DB'!F:F,"="&amp;'Work DB'!$G$4)</f>
        <v>0</v>
      </c>
      <c r="H634" s="188">
        <f>SUMIFS('Transport-DB'!R:R,'Transport-DB'!C:C,"="&amp;'Work DB'!C634,'Transport-DB'!F:F,"="&amp;'Work DB'!$H$4)</f>
        <v>0</v>
      </c>
      <c r="I634" s="191">
        <f>SUMIFS('Transport-DB'!R:R,'Transport-DB'!C:C,"="&amp;'Work DB'!C634,'Transport-DB'!F:F,"="&amp;'Work DB'!$I$4)</f>
        <v>0</v>
      </c>
      <c r="J634" s="483">
        <f>SUMIFS('Transport-DB'!R:R,'Transport-DB'!C:C,"="&amp;'Work DB'!C634,'Transport-DB'!F:F,"="&amp;'Work DB'!$J$4)</f>
        <v>0</v>
      </c>
      <c r="K634" s="190">
        <f>SUMIFS('Transport-DB'!Q:Q,'Transport-DB'!C:C,"="&amp;'Work DB'!C634,'Transport-DB'!F:F,"="&amp;'Work DB'!$K$4)</f>
        <v>0</v>
      </c>
      <c r="L634" s="191">
        <f>SUMIFS('Transport-DB'!Q:Q,'Transport-DB'!C:C,"="&amp;'Work DB'!C634,'Transport-DB'!F:F,"="&amp;'Work DB'!$L$4)</f>
        <v>0</v>
      </c>
      <c r="M634" s="191">
        <f>SUMIFS('Transport-DB'!Q:Q,'Transport-DB'!C:C,"="&amp;'Work DB'!C634,'Transport-DB'!F:F,"="&amp;'Work DB'!$M$4)</f>
        <v>0</v>
      </c>
      <c r="N634" s="191">
        <f>SUMIFS('Transport-DB'!Q:Q,'Transport-DB'!C:C,"="&amp;'Work DB'!C634,'Transport-DB'!F:F,"="&amp;'Work DB'!$N$4)</f>
        <v>0</v>
      </c>
      <c r="O634" s="191">
        <f>SUMIFS('Transport-DB'!Q:Q,'Transport-DB'!C:C,"="&amp;'Work DB'!C634,'Transport-DB'!F:F,"="&amp;'Work DB'!$O$4)</f>
        <v>0</v>
      </c>
      <c r="P634" s="191">
        <f>SUMIFS('Transport-DB'!Q:Q,'Transport-DB'!C:C,"="&amp;'Work DB'!C634,'Transport-DB'!F:F,"="&amp;'Work DB'!$P$4)</f>
        <v>0</v>
      </c>
      <c r="Q634" s="188">
        <f>SUMIFS('Transport-DB'!Q:Q,'Transport-DB'!C:C,"="&amp;'Work DB'!C634,'Transport-DB'!F:F,"="&amp;'Work DB'!$Q$4)</f>
        <v>0</v>
      </c>
      <c r="R634" s="189">
        <f>SUMIFS('Transport-DB'!Q:Q,'Transport-DB'!C:C,"="&amp;'Work DB'!C634,'Transport-DB'!F:F,"="&amp;'Work DB'!$R$4)</f>
        <v>0</v>
      </c>
      <c r="S634" s="190">
        <f t="shared" si="76"/>
        <v>0</v>
      </c>
      <c r="T634" s="191">
        <f t="shared" si="78"/>
        <v>0</v>
      </c>
      <c r="U634" s="191"/>
      <c r="V634" s="191"/>
      <c r="W634" s="191"/>
      <c r="X634" s="191"/>
      <c r="Y634" s="189"/>
      <c r="Z634" s="283"/>
      <c r="AA634" s="190">
        <f>SUMIFS('Transport-DB'!S:S,'Transport-DB'!C:C,"="&amp;'Work DB'!C634,'Transport-DB'!F:F,"="&amp;'Work DB'!$AA$4)</f>
        <v>0</v>
      </c>
      <c r="AB634" s="191">
        <f>SUMIFS('Transport-DB'!S:S,'Transport-DB'!C:C,"="&amp;'Work DB'!C634,'Transport-DB'!F:F,"="&amp;'Work DB'!$AB$4)</f>
        <v>0</v>
      </c>
      <c r="AC634" s="191">
        <f>SUMIFS('Transport-DB'!S:S,'Transport-DB'!C:C,"="&amp;'Work DB'!C634,'Transport-DB'!F:F,"="&amp;'Work DB'!$AC$4)</f>
        <v>0</v>
      </c>
      <c r="AD634" s="188">
        <f>SUMIFS('Transport-DB'!S:S,'Transport-DB'!C:C,"="&amp;'Work DB'!C634,'Transport-DB'!F:F,"="&amp;'Work DB'!$AD$4)</f>
        <v>0</v>
      </c>
      <c r="AE634" s="188">
        <f>SUMIFS('Transport-DB'!S:S,'Transport-DB'!C:C,"="&amp;'Work DB'!C634,'Transport-DB'!F:F,"="&amp;'Work DB'!$AE$4)</f>
        <v>0</v>
      </c>
      <c r="AF634" s="188">
        <f>SUMIFS('Transport-DB'!S:S,'Transport-DB'!C:C,"="&amp;'Work DB'!C634,'Transport-DB'!F:F,"="&amp;'Work DB'!$AF$4)</f>
        <v>0</v>
      </c>
      <c r="AG634" s="189"/>
      <c r="AH634" s="230">
        <f>SUMIFS('Transport-DB'!T:T,'Transport-DB'!C:C,"="&amp;'Work DB'!C634)</f>
        <v>0</v>
      </c>
      <c r="AI634" s="32"/>
      <c r="AJ634" s="29"/>
      <c r="AK634" s="30">
        <f>SUMIFS(Civil_DB[بتن],Civil_DB[تاریخ],"="&amp;'Work DB'!C634)</f>
        <v>0</v>
      </c>
      <c r="AL634" s="28"/>
      <c r="AM634" s="29"/>
      <c r="AN634" s="31"/>
      <c r="AO634" s="28"/>
      <c r="AP634" s="29"/>
      <c r="AQ634" s="29"/>
      <c r="AR634" s="30"/>
      <c r="AS634" s="28"/>
      <c r="AT634" s="29"/>
      <c r="AU634" s="30"/>
      <c r="AV634" s="206"/>
      <c r="AW634" s="29"/>
      <c r="AX634" s="29"/>
      <c r="AY634" s="29"/>
      <c r="AZ634" s="29"/>
      <c r="BA634" s="29"/>
      <c r="BB634" s="29"/>
      <c r="BC634" s="30"/>
      <c r="BD634" s="283"/>
      <c r="BE634" s="283"/>
      <c r="BF634" s="283"/>
      <c r="BG634" s="283"/>
      <c r="BH634" s="32"/>
      <c r="BI634" s="56"/>
      <c r="BJ634" s="509"/>
    </row>
    <row r="635" spans="2:62" s="15" customFormat="1" ht="21" x14ac:dyDescent="0.25">
      <c r="B635" s="47"/>
      <c r="C635" s="20">
        <f t="shared" si="77"/>
        <v>46000</v>
      </c>
      <c r="D635" s="190">
        <f>SUMIFS('Transport-DB'!R:R,'Transport-DB'!C:C,"="&amp;'Work DB'!C635,'Transport-DB'!F:F,"="&amp;'Work DB'!$D$4)</f>
        <v>0</v>
      </c>
      <c r="E635" s="191">
        <f>SUMIFS('Transport-DB'!R:R,'Transport-DB'!C:C,"="&amp;'Work DB'!C635,'Transport-DB'!F:F,"="&amp;'Work DB'!$E$4)</f>
        <v>0</v>
      </c>
      <c r="F635" s="191">
        <f>SUMIFS('Transport-DB'!R:R,'Transport-DB'!C:C,"="&amp;'Work DB'!C635,'Transport-DB'!F:F,"="&amp;'Work DB'!$F$4)</f>
        <v>0</v>
      </c>
      <c r="G635" s="191">
        <f>SUMIFS('Transport-DB'!R:R,'Transport-DB'!C:C,"="&amp;'Work DB'!C635,'Transport-DB'!F:F,"="&amp;'Work DB'!$G$4)</f>
        <v>0</v>
      </c>
      <c r="H635" s="188">
        <f>SUMIFS('Transport-DB'!R:R,'Transport-DB'!C:C,"="&amp;'Work DB'!C635,'Transport-DB'!F:F,"="&amp;'Work DB'!$H$4)</f>
        <v>0</v>
      </c>
      <c r="I635" s="191">
        <f>SUMIFS('Transport-DB'!R:R,'Transport-DB'!C:C,"="&amp;'Work DB'!C635,'Transport-DB'!F:F,"="&amp;'Work DB'!$I$4)</f>
        <v>0</v>
      </c>
      <c r="J635" s="483">
        <f>SUMIFS('Transport-DB'!R:R,'Transport-DB'!C:C,"="&amp;'Work DB'!C635,'Transport-DB'!F:F,"="&amp;'Work DB'!$J$4)</f>
        <v>0</v>
      </c>
      <c r="K635" s="190">
        <f>SUMIFS('Transport-DB'!Q:Q,'Transport-DB'!C:C,"="&amp;'Work DB'!C635,'Transport-DB'!F:F,"="&amp;'Work DB'!$K$4)</f>
        <v>0</v>
      </c>
      <c r="L635" s="191">
        <f>SUMIFS('Transport-DB'!Q:Q,'Transport-DB'!C:C,"="&amp;'Work DB'!C635,'Transport-DB'!F:F,"="&amp;'Work DB'!$L$4)</f>
        <v>0</v>
      </c>
      <c r="M635" s="191">
        <f>SUMIFS('Transport-DB'!Q:Q,'Transport-DB'!C:C,"="&amp;'Work DB'!C635,'Transport-DB'!F:F,"="&amp;'Work DB'!$M$4)</f>
        <v>0</v>
      </c>
      <c r="N635" s="191">
        <f>SUMIFS('Transport-DB'!Q:Q,'Transport-DB'!C:C,"="&amp;'Work DB'!C635,'Transport-DB'!F:F,"="&amp;'Work DB'!$N$4)</f>
        <v>0</v>
      </c>
      <c r="O635" s="191">
        <f>SUMIFS('Transport-DB'!Q:Q,'Transport-DB'!C:C,"="&amp;'Work DB'!C635,'Transport-DB'!F:F,"="&amp;'Work DB'!$O$4)</f>
        <v>0</v>
      </c>
      <c r="P635" s="191">
        <f>SUMIFS('Transport-DB'!Q:Q,'Transport-DB'!C:C,"="&amp;'Work DB'!C635,'Transport-DB'!F:F,"="&amp;'Work DB'!$P$4)</f>
        <v>0</v>
      </c>
      <c r="Q635" s="188">
        <f>SUMIFS('Transport-DB'!Q:Q,'Transport-DB'!C:C,"="&amp;'Work DB'!C635,'Transport-DB'!F:F,"="&amp;'Work DB'!$Q$4)</f>
        <v>0</v>
      </c>
      <c r="R635" s="189">
        <f>SUMIFS('Transport-DB'!Q:Q,'Transport-DB'!C:C,"="&amp;'Work DB'!C635,'Transport-DB'!F:F,"="&amp;'Work DB'!$R$4)</f>
        <v>0</v>
      </c>
      <c r="S635" s="190">
        <f t="shared" si="76"/>
        <v>0</v>
      </c>
      <c r="T635" s="191">
        <f t="shared" si="78"/>
        <v>0</v>
      </c>
      <c r="U635" s="191"/>
      <c r="V635" s="191"/>
      <c r="W635" s="191"/>
      <c r="X635" s="191"/>
      <c r="Y635" s="189"/>
      <c r="Z635" s="283"/>
      <c r="AA635" s="190">
        <f>SUMIFS('Transport-DB'!S:S,'Transport-DB'!C:C,"="&amp;'Work DB'!C635,'Transport-DB'!F:F,"="&amp;'Work DB'!$AA$4)</f>
        <v>0</v>
      </c>
      <c r="AB635" s="191">
        <f>SUMIFS('Transport-DB'!S:S,'Transport-DB'!C:C,"="&amp;'Work DB'!C635,'Transport-DB'!F:F,"="&amp;'Work DB'!$AB$4)</f>
        <v>0</v>
      </c>
      <c r="AC635" s="191">
        <f>SUMIFS('Transport-DB'!S:S,'Transport-DB'!C:C,"="&amp;'Work DB'!C635,'Transport-DB'!F:F,"="&amp;'Work DB'!$AC$4)</f>
        <v>0</v>
      </c>
      <c r="AD635" s="188">
        <f>SUMIFS('Transport-DB'!S:S,'Transport-DB'!C:C,"="&amp;'Work DB'!C635,'Transport-DB'!F:F,"="&amp;'Work DB'!$AD$4)</f>
        <v>0</v>
      </c>
      <c r="AE635" s="188">
        <f>SUMIFS('Transport-DB'!S:S,'Transport-DB'!C:C,"="&amp;'Work DB'!C635,'Transport-DB'!F:F,"="&amp;'Work DB'!$AE$4)</f>
        <v>0</v>
      </c>
      <c r="AF635" s="188">
        <f>SUMIFS('Transport-DB'!S:S,'Transport-DB'!C:C,"="&amp;'Work DB'!C635,'Transport-DB'!F:F,"="&amp;'Work DB'!$AF$4)</f>
        <v>0</v>
      </c>
      <c r="AG635" s="189"/>
      <c r="AH635" s="230">
        <f>SUMIFS('Transport-DB'!T:T,'Transport-DB'!C:C,"="&amp;'Work DB'!C635)</f>
        <v>0</v>
      </c>
      <c r="AI635" s="32"/>
      <c r="AJ635" s="29"/>
      <c r="AK635" s="30">
        <f>SUMIFS(Civil_DB[بتن],Civil_DB[تاریخ],"="&amp;'Work DB'!C635)</f>
        <v>0</v>
      </c>
      <c r="AL635" s="28"/>
      <c r="AM635" s="29"/>
      <c r="AN635" s="31"/>
      <c r="AO635" s="28"/>
      <c r="AP635" s="29"/>
      <c r="AQ635" s="29"/>
      <c r="AR635" s="30"/>
      <c r="AS635" s="28"/>
      <c r="AT635" s="29"/>
      <c r="AU635" s="30"/>
      <c r="AV635" s="206"/>
      <c r="AW635" s="29"/>
      <c r="AX635" s="29"/>
      <c r="AY635" s="29"/>
      <c r="AZ635" s="29"/>
      <c r="BA635" s="29"/>
      <c r="BB635" s="29"/>
      <c r="BC635" s="30"/>
      <c r="BD635" s="283"/>
      <c r="BE635" s="283"/>
      <c r="BF635" s="283"/>
      <c r="BG635" s="283"/>
      <c r="BH635" s="32"/>
      <c r="BI635" s="56"/>
      <c r="BJ635" s="509"/>
    </row>
    <row r="636" spans="2:62" s="15" customFormat="1" ht="21" x14ac:dyDescent="0.25">
      <c r="B636" s="47"/>
      <c r="C636" s="20">
        <f t="shared" si="77"/>
        <v>46001</v>
      </c>
      <c r="D636" s="190">
        <f>SUMIFS('Transport-DB'!R:R,'Transport-DB'!C:C,"="&amp;'Work DB'!C636,'Transport-DB'!F:F,"="&amp;'Work DB'!$D$4)</f>
        <v>0</v>
      </c>
      <c r="E636" s="191">
        <f>SUMIFS('Transport-DB'!R:R,'Transport-DB'!C:C,"="&amp;'Work DB'!C636,'Transport-DB'!F:F,"="&amp;'Work DB'!$E$4)</f>
        <v>0</v>
      </c>
      <c r="F636" s="191">
        <f>SUMIFS('Transport-DB'!R:R,'Transport-DB'!C:C,"="&amp;'Work DB'!C636,'Transport-DB'!F:F,"="&amp;'Work DB'!$F$4)</f>
        <v>0</v>
      </c>
      <c r="G636" s="191">
        <f>SUMIFS('Transport-DB'!R:R,'Transport-DB'!C:C,"="&amp;'Work DB'!C636,'Transport-DB'!F:F,"="&amp;'Work DB'!$G$4)</f>
        <v>0</v>
      </c>
      <c r="H636" s="188">
        <f>SUMIFS('Transport-DB'!R:R,'Transport-DB'!C:C,"="&amp;'Work DB'!C636,'Transport-DB'!F:F,"="&amp;'Work DB'!$H$4)</f>
        <v>0</v>
      </c>
      <c r="I636" s="191">
        <f>SUMIFS('Transport-DB'!R:R,'Transport-DB'!C:C,"="&amp;'Work DB'!C636,'Transport-DB'!F:F,"="&amp;'Work DB'!$I$4)</f>
        <v>0</v>
      </c>
      <c r="J636" s="483">
        <f>SUMIFS('Transport-DB'!R:R,'Transport-DB'!C:C,"="&amp;'Work DB'!C636,'Transport-DB'!F:F,"="&amp;'Work DB'!$J$4)</f>
        <v>0</v>
      </c>
      <c r="K636" s="190">
        <f>SUMIFS('Transport-DB'!Q:Q,'Transport-DB'!C:C,"="&amp;'Work DB'!C636,'Transport-DB'!F:F,"="&amp;'Work DB'!$K$4)</f>
        <v>0</v>
      </c>
      <c r="L636" s="191">
        <f>SUMIFS('Transport-DB'!Q:Q,'Transport-DB'!C:C,"="&amp;'Work DB'!C636,'Transport-DB'!F:F,"="&amp;'Work DB'!$L$4)</f>
        <v>0</v>
      </c>
      <c r="M636" s="191">
        <f>SUMIFS('Transport-DB'!Q:Q,'Transport-DB'!C:C,"="&amp;'Work DB'!C636,'Transport-DB'!F:F,"="&amp;'Work DB'!$M$4)</f>
        <v>0</v>
      </c>
      <c r="N636" s="191">
        <f>SUMIFS('Transport-DB'!Q:Q,'Transport-DB'!C:C,"="&amp;'Work DB'!C636,'Transport-DB'!F:F,"="&amp;'Work DB'!$N$4)</f>
        <v>0</v>
      </c>
      <c r="O636" s="191">
        <f>SUMIFS('Transport-DB'!Q:Q,'Transport-DB'!C:C,"="&amp;'Work DB'!C636,'Transport-DB'!F:F,"="&amp;'Work DB'!$O$4)</f>
        <v>0</v>
      </c>
      <c r="P636" s="191">
        <f>SUMIFS('Transport-DB'!Q:Q,'Transport-DB'!C:C,"="&amp;'Work DB'!C636,'Transport-DB'!F:F,"="&amp;'Work DB'!$P$4)</f>
        <v>0</v>
      </c>
      <c r="Q636" s="188">
        <f>SUMIFS('Transport-DB'!Q:Q,'Transport-DB'!C:C,"="&amp;'Work DB'!C636,'Transport-DB'!F:F,"="&amp;'Work DB'!$Q$4)</f>
        <v>0</v>
      </c>
      <c r="R636" s="189">
        <f>SUMIFS('Transport-DB'!Q:Q,'Transport-DB'!C:C,"="&amp;'Work DB'!C636,'Transport-DB'!F:F,"="&amp;'Work DB'!$R$4)</f>
        <v>0</v>
      </c>
      <c r="S636" s="190">
        <f t="shared" si="76"/>
        <v>0</v>
      </c>
      <c r="T636" s="191">
        <f t="shared" si="78"/>
        <v>0</v>
      </c>
      <c r="U636" s="191"/>
      <c r="V636" s="191"/>
      <c r="W636" s="191"/>
      <c r="X636" s="191"/>
      <c r="Y636" s="189"/>
      <c r="Z636" s="283"/>
      <c r="AA636" s="190">
        <f>SUMIFS('Transport-DB'!S:S,'Transport-DB'!C:C,"="&amp;'Work DB'!C636,'Transport-DB'!F:F,"="&amp;'Work DB'!$AA$4)</f>
        <v>0</v>
      </c>
      <c r="AB636" s="191">
        <f>SUMIFS('Transport-DB'!S:S,'Transport-DB'!C:C,"="&amp;'Work DB'!C636,'Transport-DB'!F:F,"="&amp;'Work DB'!$AB$4)</f>
        <v>0</v>
      </c>
      <c r="AC636" s="191">
        <f>SUMIFS('Transport-DB'!S:S,'Transport-DB'!C:C,"="&amp;'Work DB'!C636,'Transport-DB'!F:F,"="&amp;'Work DB'!$AC$4)</f>
        <v>0</v>
      </c>
      <c r="AD636" s="188">
        <f>SUMIFS('Transport-DB'!S:S,'Transport-DB'!C:C,"="&amp;'Work DB'!C636,'Transport-DB'!F:F,"="&amp;'Work DB'!$AD$4)</f>
        <v>0</v>
      </c>
      <c r="AE636" s="188">
        <f>SUMIFS('Transport-DB'!S:S,'Transport-DB'!C:C,"="&amp;'Work DB'!C636,'Transport-DB'!F:F,"="&amp;'Work DB'!$AE$4)</f>
        <v>0</v>
      </c>
      <c r="AF636" s="188">
        <f>SUMIFS('Transport-DB'!S:S,'Transport-DB'!C:C,"="&amp;'Work DB'!C636,'Transport-DB'!F:F,"="&amp;'Work DB'!$AF$4)</f>
        <v>0</v>
      </c>
      <c r="AG636" s="189"/>
      <c r="AH636" s="230">
        <f>SUMIFS('Transport-DB'!T:T,'Transport-DB'!C:C,"="&amp;'Work DB'!C636)</f>
        <v>0</v>
      </c>
      <c r="AI636" s="32"/>
      <c r="AJ636" s="29"/>
      <c r="AK636" s="30">
        <f>SUMIFS(Civil_DB[بتن],Civil_DB[تاریخ],"="&amp;'Work DB'!C636)</f>
        <v>0</v>
      </c>
      <c r="AL636" s="28"/>
      <c r="AM636" s="29"/>
      <c r="AN636" s="31"/>
      <c r="AO636" s="28"/>
      <c r="AP636" s="29"/>
      <c r="AQ636" s="29"/>
      <c r="AR636" s="30"/>
      <c r="AS636" s="28"/>
      <c r="AT636" s="29"/>
      <c r="AU636" s="30"/>
      <c r="AV636" s="206"/>
      <c r="AW636" s="29"/>
      <c r="AX636" s="29"/>
      <c r="AY636" s="29"/>
      <c r="AZ636" s="29"/>
      <c r="BA636" s="29"/>
      <c r="BB636" s="29"/>
      <c r="BC636" s="30"/>
      <c r="BD636" s="283"/>
      <c r="BE636" s="283"/>
      <c r="BF636" s="283"/>
      <c r="BG636" s="283"/>
      <c r="BH636" s="32"/>
      <c r="BI636" s="56"/>
      <c r="BJ636" s="509"/>
    </row>
    <row r="637" spans="2:62" s="15" customFormat="1" ht="21" x14ac:dyDescent="0.25">
      <c r="B637" s="47"/>
      <c r="C637" s="20">
        <f t="shared" si="77"/>
        <v>46002</v>
      </c>
      <c r="D637" s="190">
        <f>SUMIFS('Transport-DB'!R:R,'Transport-DB'!C:C,"="&amp;'Work DB'!C637,'Transport-DB'!F:F,"="&amp;'Work DB'!$D$4)</f>
        <v>0</v>
      </c>
      <c r="E637" s="191">
        <f>SUMIFS('Transport-DB'!R:R,'Transport-DB'!C:C,"="&amp;'Work DB'!C637,'Transport-DB'!F:F,"="&amp;'Work DB'!$E$4)</f>
        <v>0</v>
      </c>
      <c r="F637" s="191">
        <f>SUMIFS('Transport-DB'!R:R,'Transport-DB'!C:C,"="&amp;'Work DB'!C637,'Transport-DB'!F:F,"="&amp;'Work DB'!$F$4)</f>
        <v>0</v>
      </c>
      <c r="G637" s="191">
        <f>SUMIFS('Transport-DB'!R:R,'Transport-DB'!C:C,"="&amp;'Work DB'!C637,'Transport-DB'!F:F,"="&amp;'Work DB'!$G$4)</f>
        <v>0</v>
      </c>
      <c r="H637" s="188">
        <f>SUMIFS('Transport-DB'!R:R,'Transport-DB'!C:C,"="&amp;'Work DB'!C637,'Transport-DB'!F:F,"="&amp;'Work DB'!$H$4)</f>
        <v>0</v>
      </c>
      <c r="I637" s="191">
        <f>SUMIFS('Transport-DB'!R:R,'Transport-DB'!C:C,"="&amp;'Work DB'!C637,'Transport-DB'!F:F,"="&amp;'Work DB'!$I$4)</f>
        <v>0</v>
      </c>
      <c r="J637" s="483">
        <f>SUMIFS('Transport-DB'!R:R,'Transport-DB'!C:C,"="&amp;'Work DB'!C637,'Transport-DB'!F:F,"="&amp;'Work DB'!$J$4)</f>
        <v>0</v>
      </c>
      <c r="K637" s="190">
        <f>SUMIFS('Transport-DB'!Q:Q,'Transport-DB'!C:C,"="&amp;'Work DB'!C637,'Transport-DB'!F:F,"="&amp;'Work DB'!$K$4)</f>
        <v>0</v>
      </c>
      <c r="L637" s="191">
        <f>SUMIFS('Transport-DB'!Q:Q,'Transport-DB'!C:C,"="&amp;'Work DB'!C637,'Transport-DB'!F:F,"="&amp;'Work DB'!$L$4)</f>
        <v>0</v>
      </c>
      <c r="M637" s="191">
        <f>SUMIFS('Transport-DB'!Q:Q,'Transport-DB'!C:C,"="&amp;'Work DB'!C637,'Transport-DB'!F:F,"="&amp;'Work DB'!$M$4)</f>
        <v>0</v>
      </c>
      <c r="N637" s="191">
        <f>SUMIFS('Transport-DB'!Q:Q,'Transport-DB'!C:C,"="&amp;'Work DB'!C637,'Transport-DB'!F:F,"="&amp;'Work DB'!$N$4)</f>
        <v>0</v>
      </c>
      <c r="O637" s="191">
        <f>SUMIFS('Transport-DB'!Q:Q,'Transport-DB'!C:C,"="&amp;'Work DB'!C637,'Transport-DB'!F:F,"="&amp;'Work DB'!$O$4)</f>
        <v>0</v>
      </c>
      <c r="P637" s="191">
        <f>SUMIFS('Transport-DB'!Q:Q,'Transport-DB'!C:C,"="&amp;'Work DB'!C637,'Transport-DB'!F:F,"="&amp;'Work DB'!$P$4)</f>
        <v>0</v>
      </c>
      <c r="Q637" s="188">
        <f>SUMIFS('Transport-DB'!Q:Q,'Transport-DB'!C:C,"="&amp;'Work DB'!C637,'Transport-DB'!F:F,"="&amp;'Work DB'!$Q$4)</f>
        <v>0</v>
      </c>
      <c r="R637" s="189">
        <f>SUMIFS('Transport-DB'!Q:Q,'Transport-DB'!C:C,"="&amp;'Work DB'!C637,'Transport-DB'!F:F,"="&amp;'Work DB'!$R$4)</f>
        <v>0</v>
      </c>
      <c r="S637" s="190">
        <f t="shared" si="76"/>
        <v>0</v>
      </c>
      <c r="T637" s="191">
        <f t="shared" si="78"/>
        <v>0</v>
      </c>
      <c r="U637" s="191"/>
      <c r="V637" s="191"/>
      <c r="W637" s="191"/>
      <c r="X637" s="191"/>
      <c r="Y637" s="189"/>
      <c r="Z637" s="283"/>
      <c r="AA637" s="190">
        <f>SUMIFS('Transport-DB'!S:S,'Transport-DB'!C:C,"="&amp;'Work DB'!C637,'Transport-DB'!F:F,"="&amp;'Work DB'!$AA$4)</f>
        <v>0</v>
      </c>
      <c r="AB637" s="191">
        <f>SUMIFS('Transport-DB'!S:S,'Transport-DB'!C:C,"="&amp;'Work DB'!C637,'Transport-DB'!F:F,"="&amp;'Work DB'!$AB$4)</f>
        <v>0</v>
      </c>
      <c r="AC637" s="191">
        <f>SUMIFS('Transport-DB'!S:S,'Transport-DB'!C:C,"="&amp;'Work DB'!C637,'Transport-DB'!F:F,"="&amp;'Work DB'!$AC$4)</f>
        <v>0</v>
      </c>
      <c r="AD637" s="188">
        <f>SUMIFS('Transport-DB'!S:S,'Transport-DB'!C:C,"="&amp;'Work DB'!C637,'Transport-DB'!F:F,"="&amp;'Work DB'!$AD$4)</f>
        <v>0</v>
      </c>
      <c r="AE637" s="188">
        <f>SUMIFS('Transport-DB'!S:S,'Transport-DB'!C:C,"="&amp;'Work DB'!C637,'Transport-DB'!F:F,"="&amp;'Work DB'!$AE$4)</f>
        <v>0</v>
      </c>
      <c r="AF637" s="188">
        <f>SUMIFS('Transport-DB'!S:S,'Transport-DB'!C:C,"="&amp;'Work DB'!C637,'Transport-DB'!F:F,"="&amp;'Work DB'!$AF$4)</f>
        <v>0</v>
      </c>
      <c r="AG637" s="189"/>
      <c r="AH637" s="230">
        <f>SUMIFS('Transport-DB'!T:T,'Transport-DB'!C:C,"="&amp;'Work DB'!C637)</f>
        <v>0</v>
      </c>
      <c r="AI637" s="32"/>
      <c r="AJ637" s="29"/>
      <c r="AK637" s="30">
        <f>SUMIFS(Civil_DB[بتن],Civil_DB[تاریخ],"="&amp;'Work DB'!C637)</f>
        <v>0</v>
      </c>
      <c r="AL637" s="28"/>
      <c r="AM637" s="29"/>
      <c r="AN637" s="31"/>
      <c r="AO637" s="28"/>
      <c r="AP637" s="29"/>
      <c r="AQ637" s="29"/>
      <c r="AR637" s="30"/>
      <c r="AS637" s="28"/>
      <c r="AT637" s="29"/>
      <c r="AU637" s="30"/>
      <c r="AV637" s="206"/>
      <c r="AW637" s="29"/>
      <c r="AX637" s="29"/>
      <c r="AY637" s="29"/>
      <c r="AZ637" s="29"/>
      <c r="BA637" s="29"/>
      <c r="BB637" s="29"/>
      <c r="BC637" s="30"/>
      <c r="BD637" s="283"/>
      <c r="BE637" s="283"/>
      <c r="BF637" s="283"/>
      <c r="BG637" s="283"/>
      <c r="BH637" s="32"/>
      <c r="BI637" s="56"/>
      <c r="BJ637" s="509"/>
    </row>
    <row r="638" spans="2:62" s="15" customFormat="1" ht="21" x14ac:dyDescent="0.25">
      <c r="B638" s="47"/>
      <c r="C638" s="20">
        <f t="shared" si="77"/>
        <v>46003</v>
      </c>
      <c r="D638" s="190">
        <f>SUMIFS('Transport-DB'!R:R,'Transport-DB'!C:C,"="&amp;'Work DB'!C638,'Transport-DB'!F:F,"="&amp;'Work DB'!$D$4)</f>
        <v>0</v>
      </c>
      <c r="E638" s="191">
        <f>SUMIFS('Transport-DB'!R:R,'Transport-DB'!C:C,"="&amp;'Work DB'!C638,'Transport-DB'!F:F,"="&amp;'Work DB'!$E$4)</f>
        <v>0</v>
      </c>
      <c r="F638" s="191">
        <f>SUMIFS('Transport-DB'!R:R,'Transport-DB'!C:C,"="&amp;'Work DB'!C638,'Transport-DB'!F:F,"="&amp;'Work DB'!$F$4)</f>
        <v>0</v>
      </c>
      <c r="G638" s="191">
        <f>SUMIFS('Transport-DB'!R:R,'Transport-DB'!C:C,"="&amp;'Work DB'!C638,'Transport-DB'!F:F,"="&amp;'Work DB'!$G$4)</f>
        <v>0</v>
      </c>
      <c r="H638" s="188">
        <f>SUMIFS('Transport-DB'!R:R,'Transport-DB'!C:C,"="&amp;'Work DB'!C638,'Transport-DB'!F:F,"="&amp;'Work DB'!$H$4)</f>
        <v>0</v>
      </c>
      <c r="I638" s="191">
        <f>SUMIFS('Transport-DB'!R:R,'Transport-DB'!C:C,"="&amp;'Work DB'!C638,'Transport-DB'!F:F,"="&amp;'Work DB'!$I$4)</f>
        <v>0</v>
      </c>
      <c r="J638" s="483">
        <f>SUMIFS('Transport-DB'!R:R,'Transport-DB'!C:C,"="&amp;'Work DB'!C638,'Transport-DB'!F:F,"="&amp;'Work DB'!$J$4)</f>
        <v>0</v>
      </c>
      <c r="K638" s="190">
        <f>SUMIFS('Transport-DB'!Q:Q,'Transport-DB'!C:C,"="&amp;'Work DB'!C638,'Transport-DB'!F:F,"="&amp;'Work DB'!$K$4)</f>
        <v>0</v>
      </c>
      <c r="L638" s="191">
        <f>SUMIFS('Transport-DB'!Q:Q,'Transport-DB'!C:C,"="&amp;'Work DB'!C638,'Transport-DB'!F:F,"="&amp;'Work DB'!$L$4)</f>
        <v>0</v>
      </c>
      <c r="M638" s="191">
        <f>SUMIFS('Transport-DB'!Q:Q,'Transport-DB'!C:C,"="&amp;'Work DB'!C638,'Transport-DB'!F:F,"="&amp;'Work DB'!$M$4)</f>
        <v>0</v>
      </c>
      <c r="N638" s="191">
        <f>SUMIFS('Transport-DB'!Q:Q,'Transport-DB'!C:C,"="&amp;'Work DB'!C638,'Transport-DB'!F:F,"="&amp;'Work DB'!$N$4)</f>
        <v>0</v>
      </c>
      <c r="O638" s="191">
        <f>SUMIFS('Transport-DB'!Q:Q,'Transport-DB'!C:C,"="&amp;'Work DB'!C638,'Transport-DB'!F:F,"="&amp;'Work DB'!$O$4)</f>
        <v>0</v>
      </c>
      <c r="P638" s="191">
        <f>SUMIFS('Transport-DB'!Q:Q,'Transport-DB'!C:C,"="&amp;'Work DB'!C638,'Transport-DB'!F:F,"="&amp;'Work DB'!$P$4)</f>
        <v>0</v>
      </c>
      <c r="Q638" s="188">
        <f>SUMIFS('Transport-DB'!Q:Q,'Transport-DB'!C:C,"="&amp;'Work DB'!C638,'Transport-DB'!F:F,"="&amp;'Work DB'!$Q$4)</f>
        <v>0</v>
      </c>
      <c r="R638" s="189">
        <f>SUMIFS('Transport-DB'!Q:Q,'Transport-DB'!C:C,"="&amp;'Work DB'!C638,'Transport-DB'!F:F,"="&amp;'Work DB'!$R$4)</f>
        <v>0</v>
      </c>
      <c r="S638" s="190">
        <f t="shared" si="76"/>
        <v>0</v>
      </c>
      <c r="T638" s="191">
        <f t="shared" si="78"/>
        <v>0</v>
      </c>
      <c r="U638" s="191"/>
      <c r="V638" s="191"/>
      <c r="W638" s="191"/>
      <c r="X638" s="191"/>
      <c r="Y638" s="189"/>
      <c r="Z638" s="283"/>
      <c r="AA638" s="190">
        <f>SUMIFS('Transport-DB'!S:S,'Transport-DB'!C:C,"="&amp;'Work DB'!C638,'Transport-DB'!F:F,"="&amp;'Work DB'!$AA$4)</f>
        <v>0</v>
      </c>
      <c r="AB638" s="191">
        <f>SUMIFS('Transport-DB'!S:S,'Transport-DB'!C:C,"="&amp;'Work DB'!C638,'Transport-DB'!F:F,"="&amp;'Work DB'!$AB$4)</f>
        <v>0</v>
      </c>
      <c r="AC638" s="191">
        <f>SUMIFS('Transport-DB'!S:S,'Transport-DB'!C:C,"="&amp;'Work DB'!C638,'Transport-DB'!F:F,"="&amp;'Work DB'!$AC$4)</f>
        <v>0</v>
      </c>
      <c r="AD638" s="188">
        <f>SUMIFS('Transport-DB'!S:S,'Transport-DB'!C:C,"="&amp;'Work DB'!C638,'Transport-DB'!F:F,"="&amp;'Work DB'!$AD$4)</f>
        <v>0</v>
      </c>
      <c r="AE638" s="188">
        <f>SUMIFS('Transport-DB'!S:S,'Transport-DB'!C:C,"="&amp;'Work DB'!C638,'Transport-DB'!F:F,"="&amp;'Work DB'!$AE$4)</f>
        <v>0</v>
      </c>
      <c r="AF638" s="188">
        <f>SUMIFS('Transport-DB'!S:S,'Transport-DB'!C:C,"="&amp;'Work DB'!C638,'Transport-DB'!F:F,"="&amp;'Work DB'!$AF$4)</f>
        <v>0</v>
      </c>
      <c r="AG638" s="189"/>
      <c r="AH638" s="230">
        <f>SUMIFS('Transport-DB'!T:T,'Transport-DB'!C:C,"="&amp;'Work DB'!C638)</f>
        <v>0</v>
      </c>
      <c r="AI638" s="32"/>
      <c r="AJ638" s="29"/>
      <c r="AK638" s="30">
        <f>SUMIFS(Civil_DB[بتن],Civil_DB[تاریخ],"="&amp;'Work DB'!C638)</f>
        <v>0</v>
      </c>
      <c r="AL638" s="28"/>
      <c r="AM638" s="29"/>
      <c r="AN638" s="31"/>
      <c r="AO638" s="28"/>
      <c r="AP638" s="29"/>
      <c r="AQ638" s="29"/>
      <c r="AR638" s="30"/>
      <c r="AS638" s="28"/>
      <c r="AT638" s="29"/>
      <c r="AU638" s="30"/>
      <c r="AV638" s="206"/>
      <c r="AW638" s="29"/>
      <c r="AX638" s="29"/>
      <c r="AY638" s="29"/>
      <c r="AZ638" s="29"/>
      <c r="BA638" s="29"/>
      <c r="BB638" s="29"/>
      <c r="BC638" s="30"/>
      <c r="BD638" s="283"/>
      <c r="BE638" s="283"/>
      <c r="BF638" s="283"/>
      <c r="BG638" s="283"/>
      <c r="BH638" s="32"/>
      <c r="BI638" s="56"/>
      <c r="BJ638" s="509"/>
    </row>
    <row r="639" spans="2:62" s="15" customFormat="1" ht="21" x14ac:dyDescent="0.25">
      <c r="B639" s="47"/>
      <c r="C639" s="20">
        <f t="shared" si="77"/>
        <v>46004</v>
      </c>
      <c r="D639" s="190">
        <f>SUMIFS('Transport-DB'!R:R,'Transport-DB'!C:C,"="&amp;'Work DB'!C639,'Transport-DB'!F:F,"="&amp;'Work DB'!$D$4)</f>
        <v>0</v>
      </c>
      <c r="E639" s="191">
        <f>SUMIFS('Transport-DB'!R:R,'Transport-DB'!C:C,"="&amp;'Work DB'!C639,'Transport-DB'!F:F,"="&amp;'Work DB'!$E$4)</f>
        <v>0</v>
      </c>
      <c r="F639" s="191">
        <f>SUMIFS('Transport-DB'!R:R,'Transport-DB'!C:C,"="&amp;'Work DB'!C639,'Transport-DB'!F:F,"="&amp;'Work DB'!$F$4)</f>
        <v>0</v>
      </c>
      <c r="G639" s="191">
        <f>SUMIFS('Transport-DB'!R:R,'Transport-DB'!C:C,"="&amp;'Work DB'!C639,'Transport-DB'!F:F,"="&amp;'Work DB'!$G$4)</f>
        <v>0</v>
      </c>
      <c r="H639" s="188">
        <f>SUMIFS('Transport-DB'!R:R,'Transport-DB'!C:C,"="&amp;'Work DB'!C639,'Transport-DB'!F:F,"="&amp;'Work DB'!$H$4)</f>
        <v>0</v>
      </c>
      <c r="I639" s="191">
        <f>SUMIFS('Transport-DB'!R:R,'Transport-DB'!C:C,"="&amp;'Work DB'!C639,'Transport-DB'!F:F,"="&amp;'Work DB'!$I$4)</f>
        <v>0</v>
      </c>
      <c r="J639" s="483">
        <f>SUMIFS('Transport-DB'!R:R,'Transport-DB'!C:C,"="&amp;'Work DB'!C639,'Transport-DB'!F:F,"="&amp;'Work DB'!$J$4)</f>
        <v>0</v>
      </c>
      <c r="K639" s="190">
        <f>SUMIFS('Transport-DB'!Q:Q,'Transport-DB'!C:C,"="&amp;'Work DB'!C639,'Transport-DB'!F:F,"="&amp;'Work DB'!$K$4)</f>
        <v>0</v>
      </c>
      <c r="L639" s="191">
        <f>SUMIFS('Transport-DB'!Q:Q,'Transport-DB'!C:C,"="&amp;'Work DB'!C639,'Transport-DB'!F:F,"="&amp;'Work DB'!$L$4)</f>
        <v>0</v>
      </c>
      <c r="M639" s="191">
        <f>SUMIFS('Transport-DB'!Q:Q,'Transport-DB'!C:C,"="&amp;'Work DB'!C639,'Transport-DB'!F:F,"="&amp;'Work DB'!$M$4)</f>
        <v>0</v>
      </c>
      <c r="N639" s="191">
        <f>SUMIFS('Transport-DB'!Q:Q,'Transport-DB'!C:C,"="&amp;'Work DB'!C639,'Transport-DB'!F:F,"="&amp;'Work DB'!$N$4)</f>
        <v>0</v>
      </c>
      <c r="O639" s="191">
        <f>SUMIFS('Transport-DB'!Q:Q,'Transport-DB'!C:C,"="&amp;'Work DB'!C639,'Transport-DB'!F:F,"="&amp;'Work DB'!$O$4)</f>
        <v>0</v>
      </c>
      <c r="P639" s="191">
        <f>SUMIFS('Transport-DB'!Q:Q,'Transport-DB'!C:C,"="&amp;'Work DB'!C639,'Transport-DB'!F:F,"="&amp;'Work DB'!$P$4)</f>
        <v>0</v>
      </c>
      <c r="Q639" s="188">
        <f>SUMIFS('Transport-DB'!Q:Q,'Transport-DB'!C:C,"="&amp;'Work DB'!C639,'Transport-DB'!F:F,"="&amp;'Work DB'!$Q$4)</f>
        <v>0</v>
      </c>
      <c r="R639" s="189">
        <f>SUMIFS('Transport-DB'!Q:Q,'Transport-DB'!C:C,"="&amp;'Work DB'!C639,'Transport-DB'!F:F,"="&amp;'Work DB'!$R$4)</f>
        <v>0</v>
      </c>
      <c r="S639" s="190">
        <f t="shared" si="76"/>
        <v>0</v>
      </c>
      <c r="T639" s="191">
        <f t="shared" si="78"/>
        <v>0</v>
      </c>
      <c r="U639" s="191"/>
      <c r="V639" s="191"/>
      <c r="W639" s="191"/>
      <c r="X639" s="191"/>
      <c r="Y639" s="189"/>
      <c r="Z639" s="283"/>
      <c r="AA639" s="190">
        <f>SUMIFS('Transport-DB'!S:S,'Transport-DB'!C:C,"="&amp;'Work DB'!C639,'Transport-DB'!F:F,"="&amp;'Work DB'!$AA$4)</f>
        <v>0</v>
      </c>
      <c r="AB639" s="191">
        <f>SUMIFS('Transport-DB'!S:S,'Transport-DB'!C:C,"="&amp;'Work DB'!C639,'Transport-DB'!F:F,"="&amp;'Work DB'!$AB$4)</f>
        <v>0</v>
      </c>
      <c r="AC639" s="191">
        <f>SUMIFS('Transport-DB'!S:S,'Transport-DB'!C:C,"="&amp;'Work DB'!C639,'Transport-DB'!F:F,"="&amp;'Work DB'!$AC$4)</f>
        <v>0</v>
      </c>
      <c r="AD639" s="188">
        <f>SUMIFS('Transport-DB'!S:S,'Transport-DB'!C:C,"="&amp;'Work DB'!C639,'Transport-DB'!F:F,"="&amp;'Work DB'!$AD$4)</f>
        <v>0</v>
      </c>
      <c r="AE639" s="188">
        <f>SUMIFS('Transport-DB'!S:S,'Transport-DB'!C:C,"="&amp;'Work DB'!C639,'Transport-DB'!F:F,"="&amp;'Work DB'!$AE$4)</f>
        <v>0</v>
      </c>
      <c r="AF639" s="188">
        <f>SUMIFS('Transport-DB'!S:S,'Transport-DB'!C:C,"="&amp;'Work DB'!C639,'Transport-DB'!F:F,"="&amp;'Work DB'!$AF$4)</f>
        <v>0</v>
      </c>
      <c r="AG639" s="189"/>
      <c r="AH639" s="230">
        <f>SUMIFS('Transport-DB'!T:T,'Transport-DB'!C:C,"="&amp;'Work DB'!C639)</f>
        <v>0</v>
      </c>
      <c r="AI639" s="32"/>
      <c r="AJ639" s="29"/>
      <c r="AK639" s="30">
        <f>SUMIFS(Civil_DB[بتن],Civil_DB[تاریخ],"="&amp;'Work DB'!C639)</f>
        <v>0</v>
      </c>
      <c r="AL639" s="28"/>
      <c r="AM639" s="29"/>
      <c r="AN639" s="31"/>
      <c r="AO639" s="28"/>
      <c r="AP639" s="29"/>
      <c r="AQ639" s="29"/>
      <c r="AR639" s="30"/>
      <c r="AS639" s="28"/>
      <c r="AT639" s="29"/>
      <c r="AU639" s="30"/>
      <c r="AV639" s="206"/>
      <c r="AW639" s="29"/>
      <c r="AX639" s="29"/>
      <c r="AY639" s="29"/>
      <c r="AZ639" s="29"/>
      <c r="BA639" s="29"/>
      <c r="BB639" s="29"/>
      <c r="BC639" s="30"/>
      <c r="BD639" s="283"/>
      <c r="BE639" s="283"/>
      <c r="BF639" s="283"/>
      <c r="BG639" s="283"/>
      <c r="BH639" s="32"/>
      <c r="BI639" s="56"/>
      <c r="BJ639" s="509"/>
    </row>
    <row r="640" spans="2:62" s="15" customFormat="1" ht="21" x14ac:dyDescent="0.25">
      <c r="B640" s="47"/>
      <c r="C640" s="20">
        <f t="shared" si="77"/>
        <v>46005</v>
      </c>
      <c r="D640" s="190">
        <f>SUMIFS('Transport-DB'!R:R,'Transport-DB'!C:C,"="&amp;'Work DB'!C640,'Transport-DB'!F:F,"="&amp;'Work DB'!$D$4)</f>
        <v>0</v>
      </c>
      <c r="E640" s="191">
        <f>SUMIFS('Transport-DB'!R:R,'Transport-DB'!C:C,"="&amp;'Work DB'!C640,'Transport-DB'!F:F,"="&amp;'Work DB'!$E$4)</f>
        <v>0</v>
      </c>
      <c r="F640" s="191">
        <f>SUMIFS('Transport-DB'!R:R,'Transport-DB'!C:C,"="&amp;'Work DB'!C640,'Transport-DB'!F:F,"="&amp;'Work DB'!$F$4)</f>
        <v>0</v>
      </c>
      <c r="G640" s="191">
        <f>SUMIFS('Transport-DB'!R:R,'Transport-DB'!C:C,"="&amp;'Work DB'!C640,'Transport-DB'!F:F,"="&amp;'Work DB'!$G$4)</f>
        <v>0</v>
      </c>
      <c r="H640" s="188">
        <f>SUMIFS('Transport-DB'!R:R,'Transport-DB'!C:C,"="&amp;'Work DB'!C640,'Transport-DB'!F:F,"="&amp;'Work DB'!$H$4)</f>
        <v>0</v>
      </c>
      <c r="I640" s="191">
        <f>SUMIFS('Transport-DB'!R:R,'Transport-DB'!C:C,"="&amp;'Work DB'!C640,'Transport-DB'!F:F,"="&amp;'Work DB'!$I$4)</f>
        <v>0</v>
      </c>
      <c r="J640" s="483">
        <f>SUMIFS('Transport-DB'!R:R,'Transport-DB'!C:C,"="&amp;'Work DB'!C640,'Transport-DB'!F:F,"="&amp;'Work DB'!$J$4)</f>
        <v>0</v>
      </c>
      <c r="K640" s="190">
        <f>SUMIFS('Transport-DB'!Q:Q,'Transport-DB'!C:C,"="&amp;'Work DB'!C640,'Transport-DB'!F:F,"="&amp;'Work DB'!$K$4)</f>
        <v>0</v>
      </c>
      <c r="L640" s="191">
        <f>SUMIFS('Transport-DB'!Q:Q,'Transport-DB'!C:C,"="&amp;'Work DB'!C640,'Transport-DB'!F:F,"="&amp;'Work DB'!$L$4)</f>
        <v>0</v>
      </c>
      <c r="M640" s="191">
        <f>SUMIFS('Transport-DB'!Q:Q,'Transport-DB'!C:C,"="&amp;'Work DB'!C640,'Transport-DB'!F:F,"="&amp;'Work DB'!$M$4)</f>
        <v>0</v>
      </c>
      <c r="N640" s="191">
        <f>SUMIFS('Transport-DB'!Q:Q,'Transport-DB'!C:C,"="&amp;'Work DB'!C640,'Transport-DB'!F:F,"="&amp;'Work DB'!$N$4)</f>
        <v>0</v>
      </c>
      <c r="O640" s="191">
        <f>SUMIFS('Transport-DB'!Q:Q,'Transport-DB'!C:C,"="&amp;'Work DB'!C640,'Transport-DB'!F:F,"="&amp;'Work DB'!$O$4)</f>
        <v>0</v>
      </c>
      <c r="P640" s="191">
        <f>SUMIFS('Transport-DB'!Q:Q,'Transport-DB'!C:C,"="&amp;'Work DB'!C640,'Transport-DB'!F:F,"="&amp;'Work DB'!$P$4)</f>
        <v>0</v>
      </c>
      <c r="Q640" s="188">
        <f>SUMIFS('Transport-DB'!Q:Q,'Transport-DB'!C:C,"="&amp;'Work DB'!C640,'Transport-DB'!F:F,"="&amp;'Work DB'!$Q$4)</f>
        <v>0</v>
      </c>
      <c r="R640" s="189">
        <f>SUMIFS('Transport-DB'!Q:Q,'Transport-DB'!C:C,"="&amp;'Work DB'!C640,'Transport-DB'!F:F,"="&amp;'Work DB'!$R$4)</f>
        <v>0</v>
      </c>
      <c r="S640" s="190">
        <f t="shared" si="76"/>
        <v>0</v>
      </c>
      <c r="T640" s="191">
        <f t="shared" si="78"/>
        <v>0</v>
      </c>
      <c r="U640" s="191"/>
      <c r="V640" s="191"/>
      <c r="W640" s="191"/>
      <c r="X640" s="191"/>
      <c r="Y640" s="189"/>
      <c r="Z640" s="283"/>
      <c r="AA640" s="190">
        <f>SUMIFS('Transport-DB'!S:S,'Transport-DB'!C:C,"="&amp;'Work DB'!C640,'Transport-DB'!F:F,"="&amp;'Work DB'!$AA$4)</f>
        <v>0</v>
      </c>
      <c r="AB640" s="191">
        <f>SUMIFS('Transport-DB'!S:S,'Transport-DB'!C:C,"="&amp;'Work DB'!C640,'Transport-DB'!F:F,"="&amp;'Work DB'!$AB$4)</f>
        <v>0</v>
      </c>
      <c r="AC640" s="191">
        <f>SUMIFS('Transport-DB'!S:S,'Transport-DB'!C:C,"="&amp;'Work DB'!C640,'Transport-DB'!F:F,"="&amp;'Work DB'!$AC$4)</f>
        <v>0</v>
      </c>
      <c r="AD640" s="188">
        <f>SUMIFS('Transport-DB'!S:S,'Transport-DB'!C:C,"="&amp;'Work DB'!C640,'Transport-DB'!F:F,"="&amp;'Work DB'!$AD$4)</f>
        <v>0</v>
      </c>
      <c r="AE640" s="188">
        <f>SUMIFS('Transport-DB'!S:S,'Transport-DB'!C:C,"="&amp;'Work DB'!C640,'Transport-DB'!F:F,"="&amp;'Work DB'!$AE$4)</f>
        <v>0</v>
      </c>
      <c r="AF640" s="188">
        <f>SUMIFS('Transport-DB'!S:S,'Transport-DB'!C:C,"="&amp;'Work DB'!C640,'Transport-DB'!F:F,"="&amp;'Work DB'!$AF$4)</f>
        <v>0</v>
      </c>
      <c r="AG640" s="189"/>
      <c r="AH640" s="230">
        <f>SUMIFS('Transport-DB'!T:T,'Transport-DB'!C:C,"="&amp;'Work DB'!C640)</f>
        <v>0</v>
      </c>
      <c r="AI640" s="32"/>
      <c r="AJ640" s="29"/>
      <c r="AK640" s="30">
        <f>SUMIFS(Civil_DB[بتن],Civil_DB[تاریخ],"="&amp;'Work DB'!C640)</f>
        <v>0</v>
      </c>
      <c r="AL640" s="28"/>
      <c r="AM640" s="29"/>
      <c r="AN640" s="31"/>
      <c r="AO640" s="28"/>
      <c r="AP640" s="29"/>
      <c r="AQ640" s="29"/>
      <c r="AR640" s="30"/>
      <c r="AS640" s="28"/>
      <c r="AT640" s="29"/>
      <c r="AU640" s="30"/>
      <c r="AV640" s="206"/>
      <c r="AW640" s="29"/>
      <c r="AX640" s="29"/>
      <c r="AY640" s="29"/>
      <c r="AZ640" s="29"/>
      <c r="BA640" s="29"/>
      <c r="BB640" s="29"/>
      <c r="BC640" s="30"/>
      <c r="BD640" s="283"/>
      <c r="BE640" s="283"/>
      <c r="BF640" s="283"/>
      <c r="BG640" s="283"/>
      <c r="BH640" s="32"/>
      <c r="BI640" s="56"/>
      <c r="BJ640" s="509"/>
    </row>
    <row r="641" spans="2:62" s="15" customFormat="1" ht="21" x14ac:dyDescent="0.25">
      <c r="B641" s="47"/>
      <c r="C641" s="20">
        <f t="shared" si="77"/>
        <v>46006</v>
      </c>
      <c r="D641" s="190">
        <f>SUMIFS('Transport-DB'!R:R,'Transport-DB'!C:C,"="&amp;'Work DB'!C641,'Transport-DB'!F:F,"="&amp;'Work DB'!$D$4)</f>
        <v>0</v>
      </c>
      <c r="E641" s="191">
        <f>SUMIFS('Transport-DB'!R:R,'Transport-DB'!C:C,"="&amp;'Work DB'!C641,'Transport-DB'!F:F,"="&amp;'Work DB'!$E$4)</f>
        <v>0</v>
      </c>
      <c r="F641" s="191">
        <f>SUMIFS('Transport-DB'!R:R,'Transport-DB'!C:C,"="&amp;'Work DB'!C641,'Transport-DB'!F:F,"="&amp;'Work DB'!$F$4)</f>
        <v>0</v>
      </c>
      <c r="G641" s="191">
        <f>SUMIFS('Transport-DB'!R:R,'Transport-DB'!C:C,"="&amp;'Work DB'!C641,'Transport-DB'!F:F,"="&amp;'Work DB'!$G$4)</f>
        <v>0</v>
      </c>
      <c r="H641" s="188">
        <f>SUMIFS('Transport-DB'!R:R,'Transport-DB'!C:C,"="&amp;'Work DB'!C641,'Transport-DB'!F:F,"="&amp;'Work DB'!$H$4)</f>
        <v>0</v>
      </c>
      <c r="I641" s="191">
        <f>SUMIFS('Transport-DB'!R:R,'Transport-DB'!C:C,"="&amp;'Work DB'!C641,'Transport-DB'!F:F,"="&amp;'Work DB'!$I$4)</f>
        <v>0</v>
      </c>
      <c r="J641" s="483">
        <f>SUMIFS('Transport-DB'!R:R,'Transport-DB'!C:C,"="&amp;'Work DB'!C641,'Transport-DB'!F:F,"="&amp;'Work DB'!$J$4)</f>
        <v>0</v>
      </c>
      <c r="K641" s="190">
        <f>SUMIFS('Transport-DB'!Q:Q,'Transport-DB'!C:C,"="&amp;'Work DB'!C641,'Transport-DB'!F:F,"="&amp;'Work DB'!$K$4)</f>
        <v>0</v>
      </c>
      <c r="L641" s="191">
        <f>SUMIFS('Transport-DB'!Q:Q,'Transport-DB'!C:C,"="&amp;'Work DB'!C641,'Transport-DB'!F:F,"="&amp;'Work DB'!$L$4)</f>
        <v>0</v>
      </c>
      <c r="M641" s="191">
        <f>SUMIFS('Transport-DB'!Q:Q,'Transport-DB'!C:C,"="&amp;'Work DB'!C641,'Transport-DB'!F:F,"="&amp;'Work DB'!$M$4)</f>
        <v>0</v>
      </c>
      <c r="N641" s="191">
        <f>SUMIFS('Transport-DB'!Q:Q,'Transport-DB'!C:C,"="&amp;'Work DB'!C641,'Transport-DB'!F:F,"="&amp;'Work DB'!$N$4)</f>
        <v>0</v>
      </c>
      <c r="O641" s="191">
        <f>SUMIFS('Transport-DB'!Q:Q,'Transport-DB'!C:C,"="&amp;'Work DB'!C641,'Transport-DB'!F:F,"="&amp;'Work DB'!$O$4)</f>
        <v>0</v>
      </c>
      <c r="P641" s="191">
        <f>SUMIFS('Transport-DB'!Q:Q,'Transport-DB'!C:C,"="&amp;'Work DB'!C641,'Transport-DB'!F:F,"="&amp;'Work DB'!$P$4)</f>
        <v>0</v>
      </c>
      <c r="Q641" s="188">
        <f>SUMIFS('Transport-DB'!Q:Q,'Transport-DB'!C:C,"="&amp;'Work DB'!C641,'Transport-DB'!F:F,"="&amp;'Work DB'!$Q$4)</f>
        <v>0</v>
      </c>
      <c r="R641" s="189">
        <f>SUMIFS('Transport-DB'!Q:Q,'Transport-DB'!C:C,"="&amp;'Work DB'!C641,'Transport-DB'!F:F,"="&amp;'Work DB'!$R$4)</f>
        <v>0</v>
      </c>
      <c r="S641" s="190">
        <f t="shared" si="76"/>
        <v>0</v>
      </c>
      <c r="T641" s="191">
        <f t="shared" si="78"/>
        <v>0</v>
      </c>
      <c r="U641" s="191"/>
      <c r="V641" s="191"/>
      <c r="W641" s="191"/>
      <c r="X641" s="191"/>
      <c r="Y641" s="189"/>
      <c r="Z641" s="283"/>
      <c r="AA641" s="190">
        <f>SUMIFS('Transport-DB'!S:S,'Transport-DB'!C:C,"="&amp;'Work DB'!C641,'Transport-DB'!F:F,"="&amp;'Work DB'!$AA$4)</f>
        <v>0</v>
      </c>
      <c r="AB641" s="191">
        <f>SUMIFS('Transport-DB'!S:S,'Transport-DB'!C:C,"="&amp;'Work DB'!C641,'Transport-DB'!F:F,"="&amp;'Work DB'!$AB$4)</f>
        <v>0</v>
      </c>
      <c r="AC641" s="191">
        <f>SUMIFS('Transport-DB'!S:S,'Transport-DB'!C:C,"="&amp;'Work DB'!C641,'Transport-DB'!F:F,"="&amp;'Work DB'!$AC$4)</f>
        <v>0</v>
      </c>
      <c r="AD641" s="188">
        <f>SUMIFS('Transport-DB'!S:S,'Transport-DB'!C:C,"="&amp;'Work DB'!C641,'Transport-DB'!F:F,"="&amp;'Work DB'!$AD$4)</f>
        <v>0</v>
      </c>
      <c r="AE641" s="188">
        <f>SUMIFS('Transport-DB'!S:S,'Transport-DB'!C:C,"="&amp;'Work DB'!C641,'Transport-DB'!F:F,"="&amp;'Work DB'!$AE$4)</f>
        <v>0</v>
      </c>
      <c r="AF641" s="188">
        <f>SUMIFS('Transport-DB'!S:S,'Transport-DB'!C:C,"="&amp;'Work DB'!C641,'Transport-DB'!F:F,"="&amp;'Work DB'!$AF$4)</f>
        <v>0</v>
      </c>
      <c r="AG641" s="189"/>
      <c r="AH641" s="230">
        <f>SUMIFS('Transport-DB'!T:T,'Transport-DB'!C:C,"="&amp;'Work DB'!C641)</f>
        <v>0</v>
      </c>
      <c r="AI641" s="32"/>
      <c r="AJ641" s="29"/>
      <c r="AK641" s="30">
        <f>SUMIFS(Civil_DB[بتن],Civil_DB[تاریخ],"="&amp;'Work DB'!C641)</f>
        <v>0</v>
      </c>
      <c r="AL641" s="28"/>
      <c r="AM641" s="29"/>
      <c r="AN641" s="31"/>
      <c r="AO641" s="28"/>
      <c r="AP641" s="29"/>
      <c r="AQ641" s="29"/>
      <c r="AR641" s="30"/>
      <c r="AS641" s="28"/>
      <c r="AT641" s="29"/>
      <c r="AU641" s="30"/>
      <c r="AV641" s="206"/>
      <c r="AW641" s="29"/>
      <c r="AX641" s="29"/>
      <c r="AY641" s="29"/>
      <c r="AZ641" s="29"/>
      <c r="BA641" s="29"/>
      <c r="BB641" s="29"/>
      <c r="BC641" s="30"/>
      <c r="BD641" s="283"/>
      <c r="BE641" s="283"/>
      <c r="BF641" s="283"/>
      <c r="BG641" s="283"/>
      <c r="BH641" s="32"/>
      <c r="BI641" s="56"/>
      <c r="BJ641" s="509"/>
    </row>
    <row r="642" spans="2:62" s="15" customFormat="1" ht="21" x14ac:dyDescent="0.25">
      <c r="B642" s="47"/>
      <c r="C642" s="20">
        <f t="shared" si="77"/>
        <v>46007</v>
      </c>
      <c r="D642" s="190">
        <f>SUMIFS('Transport-DB'!R:R,'Transport-DB'!C:C,"="&amp;'Work DB'!C642,'Transport-DB'!F:F,"="&amp;'Work DB'!$D$4)</f>
        <v>0</v>
      </c>
      <c r="E642" s="191">
        <f>SUMIFS('Transport-DB'!R:R,'Transport-DB'!C:C,"="&amp;'Work DB'!C642,'Transport-DB'!F:F,"="&amp;'Work DB'!$E$4)</f>
        <v>0</v>
      </c>
      <c r="F642" s="191">
        <f>SUMIFS('Transport-DB'!R:R,'Transport-DB'!C:C,"="&amp;'Work DB'!C642,'Transport-DB'!F:F,"="&amp;'Work DB'!$F$4)</f>
        <v>0</v>
      </c>
      <c r="G642" s="191">
        <f>SUMIFS('Transport-DB'!R:R,'Transport-DB'!C:C,"="&amp;'Work DB'!C642,'Transport-DB'!F:F,"="&amp;'Work DB'!$G$4)</f>
        <v>0</v>
      </c>
      <c r="H642" s="188">
        <f>SUMIFS('Transport-DB'!R:R,'Transport-DB'!C:C,"="&amp;'Work DB'!C642,'Transport-DB'!F:F,"="&amp;'Work DB'!$H$4)</f>
        <v>0</v>
      </c>
      <c r="I642" s="191">
        <f>SUMIFS('Transport-DB'!R:R,'Transport-DB'!C:C,"="&amp;'Work DB'!C642,'Transport-DB'!F:F,"="&amp;'Work DB'!$I$4)</f>
        <v>0</v>
      </c>
      <c r="J642" s="483">
        <f>SUMIFS('Transport-DB'!R:R,'Transport-DB'!C:C,"="&amp;'Work DB'!C642,'Transport-DB'!F:F,"="&amp;'Work DB'!$J$4)</f>
        <v>0</v>
      </c>
      <c r="K642" s="190">
        <f>SUMIFS('Transport-DB'!Q:Q,'Transport-DB'!C:C,"="&amp;'Work DB'!C642,'Transport-DB'!F:F,"="&amp;'Work DB'!$K$4)</f>
        <v>0</v>
      </c>
      <c r="L642" s="191">
        <f>SUMIFS('Transport-DB'!Q:Q,'Transport-DB'!C:C,"="&amp;'Work DB'!C642,'Transport-DB'!F:F,"="&amp;'Work DB'!$L$4)</f>
        <v>0</v>
      </c>
      <c r="M642" s="191">
        <f>SUMIFS('Transport-DB'!Q:Q,'Transport-DB'!C:C,"="&amp;'Work DB'!C642,'Transport-DB'!F:F,"="&amp;'Work DB'!$M$4)</f>
        <v>0</v>
      </c>
      <c r="N642" s="191">
        <f>SUMIFS('Transport-DB'!Q:Q,'Transport-DB'!C:C,"="&amp;'Work DB'!C642,'Transport-DB'!F:F,"="&amp;'Work DB'!$N$4)</f>
        <v>0</v>
      </c>
      <c r="O642" s="191">
        <f>SUMIFS('Transport-DB'!Q:Q,'Transport-DB'!C:C,"="&amp;'Work DB'!C642,'Transport-DB'!F:F,"="&amp;'Work DB'!$O$4)</f>
        <v>0</v>
      </c>
      <c r="P642" s="191">
        <f>SUMIFS('Transport-DB'!Q:Q,'Transport-DB'!C:C,"="&amp;'Work DB'!C642,'Transport-DB'!F:F,"="&amp;'Work DB'!$P$4)</f>
        <v>0</v>
      </c>
      <c r="Q642" s="188">
        <f>SUMIFS('Transport-DB'!Q:Q,'Transport-DB'!C:C,"="&amp;'Work DB'!C642,'Transport-DB'!F:F,"="&amp;'Work DB'!$Q$4)</f>
        <v>0</v>
      </c>
      <c r="R642" s="189">
        <f>SUMIFS('Transport-DB'!Q:Q,'Transport-DB'!C:C,"="&amp;'Work DB'!C642,'Transport-DB'!F:F,"="&amp;'Work DB'!$R$4)</f>
        <v>0</v>
      </c>
      <c r="S642" s="190">
        <f t="shared" si="76"/>
        <v>0</v>
      </c>
      <c r="T642" s="191">
        <f t="shared" si="78"/>
        <v>0</v>
      </c>
      <c r="U642" s="191"/>
      <c r="V642" s="191"/>
      <c r="W642" s="191"/>
      <c r="X642" s="191"/>
      <c r="Y642" s="189"/>
      <c r="Z642" s="283"/>
      <c r="AA642" s="190">
        <f>SUMIFS('Transport-DB'!S:S,'Transport-DB'!C:C,"="&amp;'Work DB'!C642,'Transport-DB'!F:F,"="&amp;'Work DB'!$AA$4)</f>
        <v>0</v>
      </c>
      <c r="AB642" s="191">
        <f>SUMIFS('Transport-DB'!S:S,'Transport-DB'!C:C,"="&amp;'Work DB'!C642,'Transport-DB'!F:F,"="&amp;'Work DB'!$AB$4)</f>
        <v>0</v>
      </c>
      <c r="AC642" s="191">
        <f>SUMIFS('Transport-DB'!S:S,'Transport-DB'!C:C,"="&amp;'Work DB'!C642,'Transport-DB'!F:F,"="&amp;'Work DB'!$AC$4)</f>
        <v>0</v>
      </c>
      <c r="AD642" s="188">
        <f>SUMIFS('Transport-DB'!S:S,'Transport-DB'!C:C,"="&amp;'Work DB'!C642,'Transport-DB'!F:F,"="&amp;'Work DB'!$AD$4)</f>
        <v>0</v>
      </c>
      <c r="AE642" s="188">
        <f>SUMIFS('Transport-DB'!S:S,'Transport-DB'!C:C,"="&amp;'Work DB'!C642,'Transport-DB'!F:F,"="&amp;'Work DB'!$AE$4)</f>
        <v>0</v>
      </c>
      <c r="AF642" s="188">
        <f>SUMIFS('Transport-DB'!S:S,'Transport-DB'!C:C,"="&amp;'Work DB'!C642,'Transport-DB'!F:F,"="&amp;'Work DB'!$AF$4)</f>
        <v>0</v>
      </c>
      <c r="AG642" s="189"/>
      <c r="AH642" s="230">
        <f>SUMIFS('Transport-DB'!T:T,'Transport-DB'!C:C,"="&amp;'Work DB'!C642)</f>
        <v>0</v>
      </c>
      <c r="AI642" s="32"/>
      <c r="AJ642" s="29"/>
      <c r="AK642" s="30">
        <f>SUMIFS(Civil_DB[بتن],Civil_DB[تاریخ],"="&amp;'Work DB'!C642)</f>
        <v>0</v>
      </c>
      <c r="AL642" s="28"/>
      <c r="AM642" s="29"/>
      <c r="AN642" s="31"/>
      <c r="AO642" s="28"/>
      <c r="AP642" s="29"/>
      <c r="AQ642" s="29"/>
      <c r="AR642" s="30"/>
      <c r="AS642" s="28"/>
      <c r="AT642" s="29"/>
      <c r="AU642" s="30"/>
      <c r="AV642" s="206"/>
      <c r="AW642" s="29"/>
      <c r="AX642" s="29"/>
      <c r="AY642" s="29"/>
      <c r="AZ642" s="29"/>
      <c r="BA642" s="29"/>
      <c r="BB642" s="29"/>
      <c r="BC642" s="30"/>
      <c r="BD642" s="283"/>
      <c r="BE642" s="283"/>
      <c r="BF642" s="283"/>
      <c r="BG642" s="283"/>
      <c r="BH642" s="32"/>
      <c r="BI642" s="56"/>
      <c r="BJ642" s="509"/>
    </row>
    <row r="643" spans="2:62" s="15" customFormat="1" ht="21" x14ac:dyDescent="0.25">
      <c r="B643" s="47"/>
      <c r="C643" s="20">
        <f t="shared" si="77"/>
        <v>46008</v>
      </c>
      <c r="D643" s="190">
        <f>SUMIFS('Transport-DB'!R:R,'Transport-DB'!C:C,"="&amp;'Work DB'!C643,'Transport-DB'!F:F,"="&amp;'Work DB'!$D$4)</f>
        <v>0</v>
      </c>
      <c r="E643" s="191">
        <f>SUMIFS('Transport-DB'!R:R,'Transport-DB'!C:C,"="&amp;'Work DB'!C643,'Transport-DB'!F:F,"="&amp;'Work DB'!$E$4)</f>
        <v>0</v>
      </c>
      <c r="F643" s="191">
        <f>SUMIFS('Transport-DB'!R:R,'Transport-DB'!C:C,"="&amp;'Work DB'!C643,'Transport-DB'!F:F,"="&amp;'Work DB'!$F$4)</f>
        <v>0</v>
      </c>
      <c r="G643" s="191">
        <f>SUMIFS('Transport-DB'!R:R,'Transport-DB'!C:C,"="&amp;'Work DB'!C643,'Transport-DB'!F:F,"="&amp;'Work DB'!$G$4)</f>
        <v>0</v>
      </c>
      <c r="H643" s="188">
        <f>SUMIFS('Transport-DB'!R:R,'Transport-DB'!C:C,"="&amp;'Work DB'!C643,'Transport-DB'!F:F,"="&amp;'Work DB'!$H$4)</f>
        <v>0</v>
      </c>
      <c r="I643" s="191">
        <f>SUMIFS('Transport-DB'!R:R,'Transport-DB'!C:C,"="&amp;'Work DB'!C643,'Transport-DB'!F:F,"="&amp;'Work DB'!$I$4)</f>
        <v>0</v>
      </c>
      <c r="J643" s="483">
        <f>SUMIFS('Transport-DB'!R:R,'Transport-DB'!C:C,"="&amp;'Work DB'!C643,'Transport-DB'!F:F,"="&amp;'Work DB'!$J$4)</f>
        <v>0</v>
      </c>
      <c r="K643" s="190">
        <f>SUMIFS('Transport-DB'!Q:Q,'Transport-DB'!C:C,"="&amp;'Work DB'!C643,'Transport-DB'!F:F,"="&amp;'Work DB'!$K$4)</f>
        <v>0</v>
      </c>
      <c r="L643" s="191">
        <f>SUMIFS('Transport-DB'!Q:Q,'Transport-DB'!C:C,"="&amp;'Work DB'!C643,'Transport-DB'!F:F,"="&amp;'Work DB'!$L$4)</f>
        <v>0</v>
      </c>
      <c r="M643" s="191">
        <f>SUMIFS('Transport-DB'!Q:Q,'Transport-DB'!C:C,"="&amp;'Work DB'!C643,'Transport-DB'!F:F,"="&amp;'Work DB'!$M$4)</f>
        <v>0</v>
      </c>
      <c r="N643" s="191">
        <f>SUMIFS('Transport-DB'!Q:Q,'Transport-DB'!C:C,"="&amp;'Work DB'!C643,'Transport-DB'!F:F,"="&amp;'Work DB'!$N$4)</f>
        <v>0</v>
      </c>
      <c r="O643" s="191">
        <f>SUMIFS('Transport-DB'!Q:Q,'Transport-DB'!C:C,"="&amp;'Work DB'!C643,'Transport-DB'!F:F,"="&amp;'Work DB'!$O$4)</f>
        <v>0</v>
      </c>
      <c r="P643" s="191">
        <f>SUMIFS('Transport-DB'!Q:Q,'Transport-DB'!C:C,"="&amp;'Work DB'!C643,'Transport-DB'!F:F,"="&amp;'Work DB'!$P$4)</f>
        <v>0</v>
      </c>
      <c r="Q643" s="188">
        <f>SUMIFS('Transport-DB'!Q:Q,'Transport-DB'!C:C,"="&amp;'Work DB'!C643,'Transport-DB'!F:F,"="&amp;'Work DB'!$Q$4)</f>
        <v>0</v>
      </c>
      <c r="R643" s="189">
        <f>SUMIFS('Transport-DB'!Q:Q,'Transport-DB'!C:C,"="&amp;'Work DB'!C643,'Transport-DB'!F:F,"="&amp;'Work DB'!$R$4)</f>
        <v>0</v>
      </c>
      <c r="S643" s="190">
        <f t="shared" si="76"/>
        <v>0</v>
      </c>
      <c r="T643" s="191">
        <f t="shared" si="78"/>
        <v>0</v>
      </c>
      <c r="U643" s="191"/>
      <c r="V643" s="191"/>
      <c r="W643" s="191"/>
      <c r="X643" s="191"/>
      <c r="Y643" s="189"/>
      <c r="Z643" s="283"/>
      <c r="AA643" s="190">
        <f>SUMIFS('Transport-DB'!S:S,'Transport-DB'!C:C,"="&amp;'Work DB'!C643,'Transport-DB'!F:F,"="&amp;'Work DB'!$AA$4)</f>
        <v>0</v>
      </c>
      <c r="AB643" s="191">
        <f>SUMIFS('Transport-DB'!S:S,'Transport-DB'!C:C,"="&amp;'Work DB'!C643,'Transport-DB'!F:F,"="&amp;'Work DB'!$AB$4)</f>
        <v>0</v>
      </c>
      <c r="AC643" s="191">
        <f>SUMIFS('Transport-DB'!S:S,'Transport-DB'!C:C,"="&amp;'Work DB'!C643,'Transport-DB'!F:F,"="&amp;'Work DB'!$AC$4)</f>
        <v>0</v>
      </c>
      <c r="AD643" s="188">
        <f>SUMIFS('Transport-DB'!S:S,'Transport-DB'!C:C,"="&amp;'Work DB'!C643,'Transport-DB'!F:F,"="&amp;'Work DB'!$AD$4)</f>
        <v>0</v>
      </c>
      <c r="AE643" s="188">
        <f>SUMIFS('Transport-DB'!S:S,'Transport-DB'!C:C,"="&amp;'Work DB'!C643,'Transport-DB'!F:F,"="&amp;'Work DB'!$AE$4)</f>
        <v>0</v>
      </c>
      <c r="AF643" s="188">
        <f>SUMIFS('Transport-DB'!S:S,'Transport-DB'!C:C,"="&amp;'Work DB'!C643,'Transport-DB'!F:F,"="&amp;'Work DB'!$AF$4)</f>
        <v>0</v>
      </c>
      <c r="AG643" s="189"/>
      <c r="AH643" s="230">
        <f>SUMIFS('Transport-DB'!T:T,'Transport-DB'!C:C,"="&amp;'Work DB'!C643)</f>
        <v>0</v>
      </c>
      <c r="AI643" s="32"/>
      <c r="AJ643" s="29"/>
      <c r="AK643" s="30">
        <f>SUMIFS(Civil_DB[بتن],Civil_DB[تاریخ],"="&amp;'Work DB'!C643)</f>
        <v>0</v>
      </c>
      <c r="AL643" s="28"/>
      <c r="AM643" s="29"/>
      <c r="AN643" s="31"/>
      <c r="AO643" s="28"/>
      <c r="AP643" s="29"/>
      <c r="AQ643" s="29"/>
      <c r="AR643" s="30"/>
      <c r="AS643" s="28"/>
      <c r="AT643" s="29"/>
      <c r="AU643" s="30"/>
      <c r="AV643" s="206"/>
      <c r="AW643" s="29"/>
      <c r="AX643" s="29"/>
      <c r="AY643" s="29"/>
      <c r="AZ643" s="29"/>
      <c r="BA643" s="29"/>
      <c r="BB643" s="29"/>
      <c r="BC643" s="30"/>
      <c r="BD643" s="283"/>
      <c r="BE643" s="283"/>
      <c r="BF643" s="283"/>
      <c r="BG643" s="283"/>
      <c r="BH643" s="32"/>
      <c r="BI643" s="56"/>
      <c r="BJ643" s="509"/>
    </row>
    <row r="644" spans="2:62" s="15" customFormat="1" ht="21" x14ac:dyDescent="0.25">
      <c r="B644" s="47"/>
      <c r="C644" s="20">
        <f t="shared" si="77"/>
        <v>46009</v>
      </c>
      <c r="D644" s="190">
        <f>SUMIFS('Transport-DB'!R:R,'Transport-DB'!C:C,"="&amp;'Work DB'!C644,'Transport-DB'!F:F,"="&amp;'Work DB'!$D$4)</f>
        <v>0</v>
      </c>
      <c r="E644" s="191">
        <f>SUMIFS('Transport-DB'!R:R,'Transport-DB'!C:C,"="&amp;'Work DB'!C644,'Transport-DB'!F:F,"="&amp;'Work DB'!$E$4)</f>
        <v>0</v>
      </c>
      <c r="F644" s="191">
        <f>SUMIFS('Transport-DB'!R:R,'Transport-DB'!C:C,"="&amp;'Work DB'!C644,'Transport-DB'!F:F,"="&amp;'Work DB'!$F$4)</f>
        <v>0</v>
      </c>
      <c r="G644" s="191">
        <f>SUMIFS('Transport-DB'!R:R,'Transport-DB'!C:C,"="&amp;'Work DB'!C644,'Transport-DB'!F:F,"="&amp;'Work DB'!$G$4)</f>
        <v>0</v>
      </c>
      <c r="H644" s="188">
        <f>SUMIFS('Transport-DB'!R:R,'Transport-DB'!C:C,"="&amp;'Work DB'!C644,'Transport-DB'!F:F,"="&amp;'Work DB'!$H$4)</f>
        <v>0</v>
      </c>
      <c r="I644" s="191">
        <f>SUMIFS('Transport-DB'!R:R,'Transport-DB'!C:C,"="&amp;'Work DB'!C644,'Transport-DB'!F:F,"="&amp;'Work DB'!$I$4)</f>
        <v>0</v>
      </c>
      <c r="J644" s="483">
        <f>SUMIFS('Transport-DB'!R:R,'Transport-DB'!C:C,"="&amp;'Work DB'!C644,'Transport-DB'!F:F,"="&amp;'Work DB'!$J$4)</f>
        <v>0</v>
      </c>
      <c r="K644" s="190">
        <f>SUMIFS('Transport-DB'!Q:Q,'Transport-DB'!C:C,"="&amp;'Work DB'!C644,'Transport-DB'!F:F,"="&amp;'Work DB'!$K$4)</f>
        <v>0</v>
      </c>
      <c r="L644" s="191">
        <f>SUMIFS('Transport-DB'!Q:Q,'Transport-DB'!C:C,"="&amp;'Work DB'!C644,'Transport-DB'!F:F,"="&amp;'Work DB'!$L$4)</f>
        <v>0</v>
      </c>
      <c r="M644" s="191">
        <f>SUMIFS('Transport-DB'!Q:Q,'Transport-DB'!C:C,"="&amp;'Work DB'!C644,'Transport-DB'!F:F,"="&amp;'Work DB'!$M$4)</f>
        <v>0</v>
      </c>
      <c r="N644" s="191">
        <f>SUMIFS('Transport-DB'!Q:Q,'Transport-DB'!C:C,"="&amp;'Work DB'!C644,'Transport-DB'!F:F,"="&amp;'Work DB'!$N$4)</f>
        <v>0</v>
      </c>
      <c r="O644" s="191">
        <f>SUMIFS('Transport-DB'!Q:Q,'Transport-DB'!C:C,"="&amp;'Work DB'!C644,'Transport-DB'!F:F,"="&amp;'Work DB'!$O$4)</f>
        <v>0</v>
      </c>
      <c r="P644" s="191">
        <f>SUMIFS('Transport-DB'!Q:Q,'Transport-DB'!C:C,"="&amp;'Work DB'!C644,'Transport-DB'!F:F,"="&amp;'Work DB'!$P$4)</f>
        <v>0</v>
      </c>
      <c r="Q644" s="188">
        <f>SUMIFS('Transport-DB'!Q:Q,'Transport-DB'!C:C,"="&amp;'Work DB'!C644,'Transport-DB'!F:F,"="&amp;'Work DB'!$Q$4)</f>
        <v>0</v>
      </c>
      <c r="R644" s="189">
        <f>SUMIFS('Transport-DB'!Q:Q,'Transport-DB'!C:C,"="&amp;'Work DB'!C644,'Transport-DB'!F:F,"="&amp;'Work DB'!$R$4)</f>
        <v>0</v>
      </c>
      <c r="S644" s="190">
        <f t="shared" si="76"/>
        <v>0</v>
      </c>
      <c r="T644" s="191">
        <f t="shared" si="78"/>
        <v>0</v>
      </c>
      <c r="U644" s="191"/>
      <c r="V644" s="191"/>
      <c r="W644" s="191"/>
      <c r="X644" s="191"/>
      <c r="Y644" s="189"/>
      <c r="Z644" s="283"/>
      <c r="AA644" s="190">
        <f>SUMIFS('Transport-DB'!S:S,'Transport-DB'!C:C,"="&amp;'Work DB'!C644,'Transport-DB'!F:F,"="&amp;'Work DB'!$AA$4)</f>
        <v>0</v>
      </c>
      <c r="AB644" s="191">
        <f>SUMIFS('Transport-DB'!S:S,'Transport-DB'!C:C,"="&amp;'Work DB'!C644,'Transport-DB'!F:F,"="&amp;'Work DB'!$AB$4)</f>
        <v>0</v>
      </c>
      <c r="AC644" s="191">
        <f>SUMIFS('Transport-DB'!S:S,'Transport-DB'!C:C,"="&amp;'Work DB'!C644,'Transport-DB'!F:F,"="&amp;'Work DB'!$AC$4)</f>
        <v>0</v>
      </c>
      <c r="AD644" s="188">
        <f>SUMIFS('Transport-DB'!S:S,'Transport-DB'!C:C,"="&amp;'Work DB'!C644,'Transport-DB'!F:F,"="&amp;'Work DB'!$AD$4)</f>
        <v>0</v>
      </c>
      <c r="AE644" s="188">
        <f>SUMIFS('Transport-DB'!S:S,'Transport-DB'!C:C,"="&amp;'Work DB'!C644,'Transport-DB'!F:F,"="&amp;'Work DB'!$AE$4)</f>
        <v>0</v>
      </c>
      <c r="AF644" s="188">
        <f>SUMIFS('Transport-DB'!S:S,'Transport-DB'!C:C,"="&amp;'Work DB'!C644,'Transport-DB'!F:F,"="&amp;'Work DB'!$AF$4)</f>
        <v>0</v>
      </c>
      <c r="AG644" s="189"/>
      <c r="AH644" s="230">
        <f>SUMIFS('Transport-DB'!T:T,'Transport-DB'!C:C,"="&amp;'Work DB'!C644)</f>
        <v>0</v>
      </c>
      <c r="AI644" s="32"/>
      <c r="AJ644" s="29"/>
      <c r="AK644" s="30">
        <f>SUMIFS(Civil_DB[بتن],Civil_DB[تاریخ],"="&amp;'Work DB'!C644)</f>
        <v>0</v>
      </c>
      <c r="AL644" s="28"/>
      <c r="AM644" s="29"/>
      <c r="AN644" s="31"/>
      <c r="AO644" s="28"/>
      <c r="AP644" s="29"/>
      <c r="AQ644" s="29"/>
      <c r="AR644" s="30"/>
      <c r="AS644" s="28"/>
      <c r="AT644" s="29"/>
      <c r="AU644" s="30"/>
      <c r="AV644" s="206"/>
      <c r="AW644" s="29"/>
      <c r="AX644" s="29"/>
      <c r="AY644" s="29"/>
      <c r="AZ644" s="29"/>
      <c r="BA644" s="29"/>
      <c r="BB644" s="29"/>
      <c r="BC644" s="30"/>
      <c r="BD644" s="283"/>
      <c r="BE644" s="283"/>
      <c r="BF644" s="283"/>
      <c r="BG644" s="283"/>
      <c r="BH644" s="32"/>
      <c r="BI644" s="56"/>
      <c r="BJ644" s="509"/>
    </row>
    <row r="645" spans="2:62" s="15" customFormat="1" ht="21" x14ac:dyDescent="0.25">
      <c r="B645" s="47"/>
      <c r="C645" s="20">
        <f t="shared" si="77"/>
        <v>46010</v>
      </c>
      <c r="D645" s="190">
        <f>SUMIFS('Transport-DB'!R:R,'Transport-DB'!C:C,"="&amp;'Work DB'!C645,'Transport-DB'!F:F,"="&amp;'Work DB'!$D$4)</f>
        <v>0</v>
      </c>
      <c r="E645" s="191">
        <f>SUMIFS('Transport-DB'!R:R,'Transport-DB'!C:C,"="&amp;'Work DB'!C645,'Transport-DB'!F:F,"="&amp;'Work DB'!$E$4)</f>
        <v>0</v>
      </c>
      <c r="F645" s="191">
        <f>SUMIFS('Transport-DB'!R:R,'Transport-DB'!C:C,"="&amp;'Work DB'!C645,'Transport-DB'!F:F,"="&amp;'Work DB'!$F$4)</f>
        <v>0</v>
      </c>
      <c r="G645" s="191">
        <f>SUMIFS('Transport-DB'!R:R,'Transport-DB'!C:C,"="&amp;'Work DB'!C645,'Transport-DB'!F:F,"="&amp;'Work DB'!$G$4)</f>
        <v>0</v>
      </c>
      <c r="H645" s="188">
        <f>SUMIFS('Transport-DB'!R:R,'Transport-DB'!C:C,"="&amp;'Work DB'!C645,'Transport-DB'!F:F,"="&amp;'Work DB'!$H$4)</f>
        <v>0</v>
      </c>
      <c r="I645" s="191">
        <f>SUMIFS('Transport-DB'!R:R,'Transport-DB'!C:C,"="&amp;'Work DB'!C645,'Transport-DB'!F:F,"="&amp;'Work DB'!$I$4)</f>
        <v>0</v>
      </c>
      <c r="J645" s="483">
        <f>SUMIFS('Transport-DB'!R:R,'Transport-DB'!C:C,"="&amp;'Work DB'!C645,'Transport-DB'!F:F,"="&amp;'Work DB'!$J$4)</f>
        <v>0</v>
      </c>
      <c r="K645" s="190">
        <f>SUMIFS('Transport-DB'!Q:Q,'Transport-DB'!C:C,"="&amp;'Work DB'!C645,'Transport-DB'!F:F,"="&amp;'Work DB'!$K$4)</f>
        <v>0</v>
      </c>
      <c r="L645" s="191">
        <f>SUMIFS('Transport-DB'!Q:Q,'Transport-DB'!C:C,"="&amp;'Work DB'!C645,'Transport-DB'!F:F,"="&amp;'Work DB'!$L$4)</f>
        <v>0</v>
      </c>
      <c r="M645" s="191">
        <f>SUMIFS('Transport-DB'!Q:Q,'Transport-DB'!C:C,"="&amp;'Work DB'!C645,'Transport-DB'!F:F,"="&amp;'Work DB'!$M$4)</f>
        <v>0</v>
      </c>
      <c r="N645" s="191">
        <f>SUMIFS('Transport-DB'!Q:Q,'Transport-DB'!C:C,"="&amp;'Work DB'!C645,'Transport-DB'!F:F,"="&amp;'Work DB'!$N$4)</f>
        <v>0</v>
      </c>
      <c r="O645" s="191">
        <f>SUMIFS('Transport-DB'!Q:Q,'Transport-DB'!C:C,"="&amp;'Work DB'!C645,'Transport-DB'!F:F,"="&amp;'Work DB'!$O$4)</f>
        <v>0</v>
      </c>
      <c r="P645" s="191">
        <f>SUMIFS('Transport-DB'!Q:Q,'Transport-DB'!C:C,"="&amp;'Work DB'!C645,'Transport-DB'!F:F,"="&amp;'Work DB'!$P$4)</f>
        <v>0</v>
      </c>
      <c r="Q645" s="188">
        <f>SUMIFS('Transport-DB'!Q:Q,'Transport-DB'!C:C,"="&amp;'Work DB'!C645,'Transport-DB'!F:F,"="&amp;'Work DB'!$Q$4)</f>
        <v>0</v>
      </c>
      <c r="R645" s="189">
        <f>SUMIFS('Transport-DB'!Q:Q,'Transport-DB'!C:C,"="&amp;'Work DB'!C645,'Transport-DB'!F:F,"="&amp;'Work DB'!$R$4)</f>
        <v>0</v>
      </c>
      <c r="S645" s="190">
        <f t="shared" ref="S645:S708" si="79">SUM(D645:I645)+SUM(K645:Q645)-M645</f>
        <v>0</v>
      </c>
      <c r="T645" s="191">
        <f t="shared" si="78"/>
        <v>0</v>
      </c>
      <c r="U645" s="191"/>
      <c r="V645" s="191"/>
      <c r="W645" s="191"/>
      <c r="X645" s="191"/>
      <c r="Y645" s="189"/>
      <c r="Z645" s="283"/>
      <c r="AA645" s="190">
        <f>SUMIFS('Transport-DB'!S:S,'Transport-DB'!C:C,"="&amp;'Work DB'!C645,'Transport-DB'!F:F,"="&amp;'Work DB'!$AA$4)</f>
        <v>0</v>
      </c>
      <c r="AB645" s="191">
        <f>SUMIFS('Transport-DB'!S:S,'Transport-DB'!C:C,"="&amp;'Work DB'!C645,'Transport-DB'!F:F,"="&amp;'Work DB'!$AB$4)</f>
        <v>0</v>
      </c>
      <c r="AC645" s="191">
        <f>SUMIFS('Transport-DB'!S:S,'Transport-DB'!C:C,"="&amp;'Work DB'!C645,'Transport-DB'!F:F,"="&amp;'Work DB'!$AC$4)</f>
        <v>0</v>
      </c>
      <c r="AD645" s="188">
        <f>SUMIFS('Transport-DB'!S:S,'Transport-DB'!C:C,"="&amp;'Work DB'!C645,'Transport-DB'!F:F,"="&amp;'Work DB'!$AD$4)</f>
        <v>0</v>
      </c>
      <c r="AE645" s="188">
        <f>SUMIFS('Transport-DB'!S:S,'Transport-DB'!C:C,"="&amp;'Work DB'!C645,'Transport-DB'!F:F,"="&amp;'Work DB'!$AE$4)</f>
        <v>0</v>
      </c>
      <c r="AF645" s="188">
        <f>SUMIFS('Transport-DB'!S:S,'Transport-DB'!C:C,"="&amp;'Work DB'!C645,'Transport-DB'!F:F,"="&amp;'Work DB'!$AF$4)</f>
        <v>0</v>
      </c>
      <c r="AG645" s="189"/>
      <c r="AH645" s="230">
        <f>SUMIFS('Transport-DB'!T:T,'Transport-DB'!C:C,"="&amp;'Work DB'!C645)</f>
        <v>0</v>
      </c>
      <c r="AI645" s="32"/>
      <c r="AJ645" s="29"/>
      <c r="AK645" s="30">
        <f>SUMIFS(Civil_DB[بتن],Civil_DB[تاریخ],"="&amp;'Work DB'!C645)</f>
        <v>0</v>
      </c>
      <c r="AL645" s="28"/>
      <c r="AM645" s="29"/>
      <c r="AN645" s="31"/>
      <c r="AO645" s="28"/>
      <c r="AP645" s="29"/>
      <c r="AQ645" s="29"/>
      <c r="AR645" s="30"/>
      <c r="AS645" s="28"/>
      <c r="AT645" s="29"/>
      <c r="AU645" s="30"/>
      <c r="AV645" s="206"/>
      <c r="AW645" s="29"/>
      <c r="AX645" s="29"/>
      <c r="AY645" s="29"/>
      <c r="AZ645" s="29"/>
      <c r="BA645" s="29"/>
      <c r="BB645" s="29"/>
      <c r="BC645" s="30"/>
      <c r="BD645" s="283"/>
      <c r="BE645" s="283"/>
      <c r="BF645" s="283"/>
      <c r="BG645" s="283"/>
      <c r="BH645" s="32"/>
      <c r="BI645" s="56"/>
      <c r="BJ645" s="509"/>
    </row>
    <row r="646" spans="2:62" s="15" customFormat="1" ht="21" x14ac:dyDescent="0.25">
      <c r="B646" s="47"/>
      <c r="C646" s="20">
        <f t="shared" si="77"/>
        <v>46011</v>
      </c>
      <c r="D646" s="190">
        <f>SUMIFS('Transport-DB'!R:R,'Transport-DB'!C:C,"="&amp;'Work DB'!C646,'Transport-DB'!F:F,"="&amp;'Work DB'!$D$4)</f>
        <v>0</v>
      </c>
      <c r="E646" s="191">
        <f>SUMIFS('Transport-DB'!R:R,'Transport-DB'!C:C,"="&amp;'Work DB'!C646,'Transport-DB'!F:F,"="&amp;'Work DB'!$E$4)</f>
        <v>0</v>
      </c>
      <c r="F646" s="191">
        <f>SUMIFS('Transport-DB'!R:R,'Transport-DB'!C:C,"="&amp;'Work DB'!C646,'Transport-DB'!F:F,"="&amp;'Work DB'!$F$4)</f>
        <v>0</v>
      </c>
      <c r="G646" s="191">
        <f>SUMIFS('Transport-DB'!R:R,'Transport-DB'!C:C,"="&amp;'Work DB'!C646,'Transport-DB'!F:F,"="&amp;'Work DB'!$G$4)</f>
        <v>0</v>
      </c>
      <c r="H646" s="188">
        <f>SUMIFS('Transport-DB'!R:R,'Transport-DB'!C:C,"="&amp;'Work DB'!C646,'Transport-DB'!F:F,"="&amp;'Work DB'!$H$4)</f>
        <v>0</v>
      </c>
      <c r="I646" s="191">
        <f>SUMIFS('Transport-DB'!R:R,'Transport-DB'!C:C,"="&amp;'Work DB'!C646,'Transport-DB'!F:F,"="&amp;'Work DB'!$I$4)</f>
        <v>0</v>
      </c>
      <c r="J646" s="483">
        <f>SUMIFS('Transport-DB'!R:R,'Transport-DB'!C:C,"="&amp;'Work DB'!C646,'Transport-DB'!F:F,"="&amp;'Work DB'!$J$4)</f>
        <v>0</v>
      </c>
      <c r="K646" s="190">
        <f>SUMIFS('Transport-DB'!Q:Q,'Transport-DB'!C:C,"="&amp;'Work DB'!C646,'Transport-DB'!F:F,"="&amp;'Work DB'!$K$4)</f>
        <v>0</v>
      </c>
      <c r="L646" s="191">
        <f>SUMIFS('Transport-DB'!Q:Q,'Transport-DB'!C:C,"="&amp;'Work DB'!C646,'Transport-DB'!F:F,"="&amp;'Work DB'!$L$4)</f>
        <v>0</v>
      </c>
      <c r="M646" s="191">
        <f>SUMIFS('Transport-DB'!Q:Q,'Transport-DB'!C:C,"="&amp;'Work DB'!C646,'Transport-DB'!F:F,"="&amp;'Work DB'!$M$4)</f>
        <v>0</v>
      </c>
      <c r="N646" s="191">
        <f>SUMIFS('Transport-DB'!Q:Q,'Transport-DB'!C:C,"="&amp;'Work DB'!C646,'Transport-DB'!F:F,"="&amp;'Work DB'!$N$4)</f>
        <v>0</v>
      </c>
      <c r="O646" s="191">
        <f>SUMIFS('Transport-DB'!Q:Q,'Transport-DB'!C:C,"="&amp;'Work DB'!C646,'Transport-DB'!F:F,"="&amp;'Work DB'!$O$4)</f>
        <v>0</v>
      </c>
      <c r="P646" s="191">
        <f>SUMIFS('Transport-DB'!Q:Q,'Transport-DB'!C:C,"="&amp;'Work DB'!C646,'Transport-DB'!F:F,"="&amp;'Work DB'!$P$4)</f>
        <v>0</v>
      </c>
      <c r="Q646" s="188">
        <f>SUMIFS('Transport-DB'!Q:Q,'Transport-DB'!C:C,"="&amp;'Work DB'!C646,'Transport-DB'!F:F,"="&amp;'Work DB'!$Q$4)</f>
        <v>0</v>
      </c>
      <c r="R646" s="189">
        <f>SUMIFS('Transport-DB'!Q:Q,'Transport-DB'!C:C,"="&amp;'Work DB'!C646,'Transport-DB'!F:F,"="&amp;'Work DB'!$R$4)</f>
        <v>0</v>
      </c>
      <c r="S646" s="190">
        <f t="shared" si="79"/>
        <v>0</v>
      </c>
      <c r="T646" s="191">
        <f t="shared" si="78"/>
        <v>0</v>
      </c>
      <c r="U646" s="191"/>
      <c r="V646" s="191"/>
      <c r="W646" s="191"/>
      <c r="X646" s="191"/>
      <c r="Y646" s="189"/>
      <c r="Z646" s="283"/>
      <c r="AA646" s="190">
        <f>SUMIFS('Transport-DB'!S:S,'Transport-DB'!C:C,"="&amp;'Work DB'!C646,'Transport-DB'!F:F,"="&amp;'Work DB'!$AA$4)</f>
        <v>0</v>
      </c>
      <c r="AB646" s="191">
        <f>SUMIFS('Transport-DB'!S:S,'Transport-DB'!C:C,"="&amp;'Work DB'!C646,'Transport-DB'!F:F,"="&amp;'Work DB'!$AB$4)</f>
        <v>0</v>
      </c>
      <c r="AC646" s="191">
        <f>SUMIFS('Transport-DB'!S:S,'Transport-DB'!C:C,"="&amp;'Work DB'!C646,'Transport-DB'!F:F,"="&amp;'Work DB'!$AC$4)</f>
        <v>0</v>
      </c>
      <c r="AD646" s="188">
        <f>SUMIFS('Transport-DB'!S:S,'Transport-DB'!C:C,"="&amp;'Work DB'!C646,'Transport-DB'!F:F,"="&amp;'Work DB'!$AD$4)</f>
        <v>0</v>
      </c>
      <c r="AE646" s="188">
        <f>SUMIFS('Transport-DB'!S:S,'Transport-DB'!C:C,"="&amp;'Work DB'!C646,'Transport-DB'!F:F,"="&amp;'Work DB'!$AE$4)</f>
        <v>0</v>
      </c>
      <c r="AF646" s="188">
        <f>SUMIFS('Transport-DB'!S:S,'Transport-DB'!C:C,"="&amp;'Work DB'!C646,'Transport-DB'!F:F,"="&amp;'Work DB'!$AF$4)</f>
        <v>0</v>
      </c>
      <c r="AG646" s="189"/>
      <c r="AH646" s="230">
        <f>SUMIFS('Transport-DB'!T:T,'Transport-DB'!C:C,"="&amp;'Work DB'!C646)</f>
        <v>0</v>
      </c>
      <c r="AI646" s="32"/>
      <c r="AJ646" s="29"/>
      <c r="AK646" s="30">
        <f>SUMIFS(Civil_DB[بتن],Civil_DB[تاریخ],"="&amp;'Work DB'!C646)</f>
        <v>0</v>
      </c>
      <c r="AL646" s="28"/>
      <c r="AM646" s="29"/>
      <c r="AN646" s="31"/>
      <c r="AO646" s="28"/>
      <c r="AP646" s="29"/>
      <c r="AQ646" s="29"/>
      <c r="AR646" s="30"/>
      <c r="AS646" s="28"/>
      <c r="AT646" s="29"/>
      <c r="AU646" s="30"/>
      <c r="AV646" s="206"/>
      <c r="AW646" s="29"/>
      <c r="AX646" s="29"/>
      <c r="AY646" s="29"/>
      <c r="AZ646" s="29"/>
      <c r="BA646" s="29"/>
      <c r="BB646" s="29"/>
      <c r="BC646" s="30"/>
      <c r="BD646" s="283"/>
      <c r="BE646" s="283"/>
      <c r="BF646" s="283"/>
      <c r="BG646" s="283"/>
      <c r="BH646" s="32"/>
      <c r="BI646" s="56"/>
      <c r="BJ646" s="509"/>
    </row>
    <row r="647" spans="2:62" s="15" customFormat="1" ht="21" x14ac:dyDescent="0.25">
      <c r="B647" s="47"/>
      <c r="C647" s="20">
        <f t="shared" si="77"/>
        <v>46012</v>
      </c>
      <c r="D647" s="190">
        <f>SUMIFS('Transport-DB'!R:R,'Transport-DB'!C:C,"="&amp;'Work DB'!C647,'Transport-DB'!F:F,"="&amp;'Work DB'!$D$4)</f>
        <v>0</v>
      </c>
      <c r="E647" s="191">
        <f>SUMIFS('Transport-DB'!R:R,'Transport-DB'!C:C,"="&amp;'Work DB'!C647,'Transport-DB'!F:F,"="&amp;'Work DB'!$E$4)</f>
        <v>0</v>
      </c>
      <c r="F647" s="191">
        <f>SUMIFS('Transport-DB'!R:R,'Transport-DB'!C:C,"="&amp;'Work DB'!C647,'Transport-DB'!F:F,"="&amp;'Work DB'!$F$4)</f>
        <v>0</v>
      </c>
      <c r="G647" s="191">
        <f>SUMIFS('Transport-DB'!R:R,'Transport-DB'!C:C,"="&amp;'Work DB'!C647,'Transport-DB'!F:F,"="&amp;'Work DB'!$G$4)</f>
        <v>0</v>
      </c>
      <c r="H647" s="188">
        <f>SUMIFS('Transport-DB'!R:R,'Transport-DB'!C:C,"="&amp;'Work DB'!C647,'Transport-DB'!F:F,"="&amp;'Work DB'!$H$4)</f>
        <v>0</v>
      </c>
      <c r="I647" s="191">
        <f>SUMIFS('Transport-DB'!R:R,'Transport-DB'!C:C,"="&amp;'Work DB'!C647,'Transport-DB'!F:F,"="&amp;'Work DB'!$I$4)</f>
        <v>0</v>
      </c>
      <c r="J647" s="483">
        <f>SUMIFS('Transport-DB'!R:R,'Transport-DB'!C:C,"="&amp;'Work DB'!C647,'Transport-DB'!F:F,"="&amp;'Work DB'!$J$4)</f>
        <v>0</v>
      </c>
      <c r="K647" s="190">
        <f>SUMIFS('Transport-DB'!Q:Q,'Transport-DB'!C:C,"="&amp;'Work DB'!C647,'Transport-DB'!F:F,"="&amp;'Work DB'!$K$4)</f>
        <v>0</v>
      </c>
      <c r="L647" s="191">
        <f>SUMIFS('Transport-DB'!Q:Q,'Transport-DB'!C:C,"="&amp;'Work DB'!C647,'Transport-DB'!F:F,"="&amp;'Work DB'!$L$4)</f>
        <v>0</v>
      </c>
      <c r="M647" s="191">
        <f>SUMIFS('Transport-DB'!Q:Q,'Transport-DB'!C:C,"="&amp;'Work DB'!C647,'Transport-DB'!F:F,"="&amp;'Work DB'!$M$4)</f>
        <v>0</v>
      </c>
      <c r="N647" s="191">
        <f>SUMIFS('Transport-DB'!Q:Q,'Transport-DB'!C:C,"="&amp;'Work DB'!C647,'Transport-DB'!F:F,"="&amp;'Work DB'!$N$4)</f>
        <v>0</v>
      </c>
      <c r="O647" s="191">
        <f>SUMIFS('Transport-DB'!Q:Q,'Transport-DB'!C:C,"="&amp;'Work DB'!C647,'Transport-DB'!F:F,"="&amp;'Work DB'!$O$4)</f>
        <v>0</v>
      </c>
      <c r="P647" s="191">
        <f>SUMIFS('Transport-DB'!Q:Q,'Transport-DB'!C:C,"="&amp;'Work DB'!C647,'Transport-DB'!F:F,"="&amp;'Work DB'!$P$4)</f>
        <v>0</v>
      </c>
      <c r="Q647" s="188">
        <f>SUMIFS('Transport-DB'!Q:Q,'Transport-DB'!C:C,"="&amp;'Work DB'!C647,'Transport-DB'!F:F,"="&amp;'Work DB'!$Q$4)</f>
        <v>0</v>
      </c>
      <c r="R647" s="189">
        <f>SUMIFS('Transport-DB'!Q:Q,'Transport-DB'!C:C,"="&amp;'Work DB'!C647,'Transport-DB'!F:F,"="&amp;'Work DB'!$R$4)</f>
        <v>0</v>
      </c>
      <c r="S647" s="190">
        <f t="shared" si="79"/>
        <v>0</v>
      </c>
      <c r="T647" s="191">
        <f t="shared" si="78"/>
        <v>0</v>
      </c>
      <c r="U647" s="191"/>
      <c r="V647" s="191"/>
      <c r="W647" s="191"/>
      <c r="X647" s="191"/>
      <c r="Y647" s="189"/>
      <c r="Z647" s="283"/>
      <c r="AA647" s="190">
        <f>SUMIFS('Transport-DB'!S:S,'Transport-DB'!C:C,"="&amp;'Work DB'!C647,'Transport-DB'!F:F,"="&amp;'Work DB'!$AA$4)</f>
        <v>0</v>
      </c>
      <c r="AB647" s="191">
        <f>SUMIFS('Transport-DB'!S:S,'Transport-DB'!C:C,"="&amp;'Work DB'!C647,'Transport-DB'!F:F,"="&amp;'Work DB'!$AB$4)</f>
        <v>0</v>
      </c>
      <c r="AC647" s="191">
        <f>SUMIFS('Transport-DB'!S:S,'Transport-DB'!C:C,"="&amp;'Work DB'!C647,'Transport-DB'!F:F,"="&amp;'Work DB'!$AC$4)</f>
        <v>0</v>
      </c>
      <c r="AD647" s="188">
        <f>SUMIFS('Transport-DB'!S:S,'Transport-DB'!C:C,"="&amp;'Work DB'!C647,'Transport-DB'!F:F,"="&amp;'Work DB'!$AD$4)</f>
        <v>0</v>
      </c>
      <c r="AE647" s="188">
        <f>SUMIFS('Transport-DB'!S:S,'Transport-DB'!C:C,"="&amp;'Work DB'!C647,'Transport-DB'!F:F,"="&amp;'Work DB'!$AE$4)</f>
        <v>0</v>
      </c>
      <c r="AF647" s="188">
        <f>SUMIFS('Transport-DB'!S:S,'Transport-DB'!C:C,"="&amp;'Work DB'!C647,'Transport-DB'!F:F,"="&amp;'Work DB'!$AF$4)</f>
        <v>0</v>
      </c>
      <c r="AG647" s="189"/>
      <c r="AH647" s="230">
        <f>SUMIFS('Transport-DB'!T:T,'Transport-DB'!C:C,"="&amp;'Work DB'!C647)</f>
        <v>0</v>
      </c>
      <c r="AI647" s="32"/>
      <c r="AJ647" s="29"/>
      <c r="AK647" s="30">
        <f>SUMIFS(Civil_DB[بتن],Civil_DB[تاریخ],"="&amp;'Work DB'!C647)</f>
        <v>0</v>
      </c>
      <c r="AL647" s="28"/>
      <c r="AM647" s="29"/>
      <c r="AN647" s="31"/>
      <c r="AO647" s="28"/>
      <c r="AP647" s="29"/>
      <c r="AQ647" s="29"/>
      <c r="AR647" s="30"/>
      <c r="AS647" s="28"/>
      <c r="AT647" s="29"/>
      <c r="AU647" s="30"/>
      <c r="AV647" s="206"/>
      <c r="AW647" s="29"/>
      <c r="AX647" s="29"/>
      <c r="AY647" s="29"/>
      <c r="AZ647" s="29"/>
      <c r="BA647" s="29"/>
      <c r="BB647" s="29"/>
      <c r="BC647" s="30"/>
      <c r="BD647" s="283"/>
      <c r="BE647" s="283"/>
      <c r="BF647" s="283"/>
      <c r="BG647" s="283"/>
      <c r="BH647" s="32"/>
      <c r="BI647" s="56"/>
      <c r="BJ647" s="509"/>
    </row>
    <row r="648" spans="2:62" s="507" customFormat="1" ht="21" x14ac:dyDescent="0.25">
      <c r="B648" s="498"/>
      <c r="C648" s="499">
        <f t="shared" ref="C648:C711" si="80">C647+1</f>
        <v>46013</v>
      </c>
      <c r="D648" s="500">
        <f>SUMIFS('Transport-DB'!R:R,'Transport-DB'!C:C,"="&amp;'Work DB'!C648,'Transport-DB'!F:F,"="&amp;'Work DB'!$D$4)</f>
        <v>0</v>
      </c>
      <c r="E648" s="501">
        <f>SUMIFS('Transport-DB'!R:R,'Transport-DB'!C:C,"="&amp;'Work DB'!C648,'Transport-DB'!F:F,"="&amp;'Work DB'!$E$4)</f>
        <v>0</v>
      </c>
      <c r="F648" s="501">
        <f>SUMIFS('Transport-DB'!R:R,'Transport-DB'!C:C,"="&amp;'Work DB'!C648,'Transport-DB'!F:F,"="&amp;'Work DB'!$F$4)</f>
        <v>0</v>
      </c>
      <c r="G648" s="501">
        <f>SUMIFS('Transport-DB'!R:R,'Transport-DB'!C:C,"="&amp;'Work DB'!C648,'Transport-DB'!F:F,"="&amp;'Work DB'!$G$4)</f>
        <v>0</v>
      </c>
      <c r="H648" s="502">
        <f>SUMIFS('Transport-DB'!R:R,'Transport-DB'!C:C,"="&amp;'Work DB'!C648,'Transport-DB'!F:F,"="&amp;'Work DB'!$H$4)</f>
        <v>0</v>
      </c>
      <c r="I648" s="501">
        <f>SUMIFS('Transport-DB'!R:R,'Transport-DB'!C:C,"="&amp;'Work DB'!C648,'Transport-DB'!F:F,"="&amp;'Work DB'!$I$4)</f>
        <v>0</v>
      </c>
      <c r="J648" s="503">
        <f>SUMIFS('Transport-DB'!R:R,'Transport-DB'!C:C,"="&amp;'Work DB'!C648,'Transport-DB'!F:F,"="&amp;'Work DB'!$J$4)</f>
        <v>0</v>
      </c>
      <c r="K648" s="500">
        <f>SUMIFS('Transport-DB'!Q:Q,'Transport-DB'!C:C,"="&amp;'Work DB'!C648,'Transport-DB'!F:F,"="&amp;'Work DB'!$K$4)</f>
        <v>0</v>
      </c>
      <c r="L648" s="501">
        <f>SUMIFS('Transport-DB'!Q:Q,'Transport-DB'!C:C,"="&amp;'Work DB'!C648,'Transport-DB'!F:F,"="&amp;'Work DB'!$L$4)</f>
        <v>0</v>
      </c>
      <c r="M648" s="501">
        <f>SUMIFS('Transport-DB'!Q:Q,'Transport-DB'!C:C,"="&amp;'Work DB'!C648,'Transport-DB'!F:F,"="&amp;'Work DB'!$M$4)</f>
        <v>0</v>
      </c>
      <c r="N648" s="501">
        <f>SUMIFS('Transport-DB'!Q:Q,'Transport-DB'!C:C,"="&amp;'Work DB'!C648,'Transport-DB'!F:F,"="&amp;'Work DB'!$N$4)</f>
        <v>0</v>
      </c>
      <c r="O648" s="501">
        <f>SUMIFS('Transport-DB'!Q:Q,'Transport-DB'!C:C,"="&amp;'Work DB'!C648,'Transport-DB'!F:F,"="&amp;'Work DB'!$O$4)</f>
        <v>0</v>
      </c>
      <c r="P648" s="501">
        <f>SUMIFS('Transport-DB'!Q:Q,'Transport-DB'!C:C,"="&amp;'Work DB'!C648,'Transport-DB'!F:F,"="&amp;'Work DB'!$P$4)</f>
        <v>0</v>
      </c>
      <c r="Q648" s="502">
        <f>SUMIFS('Transport-DB'!Q:Q,'Transport-DB'!C:C,"="&amp;'Work DB'!C648,'Transport-DB'!F:F,"="&amp;'Work DB'!$Q$4)</f>
        <v>0</v>
      </c>
      <c r="R648" s="504">
        <f>SUMIFS('Transport-DB'!Q:Q,'Transport-DB'!C:C,"="&amp;'Work DB'!C648,'Transport-DB'!F:F,"="&amp;'Work DB'!$R$4)</f>
        <v>0</v>
      </c>
      <c r="S648" s="500">
        <f t="shared" si="79"/>
        <v>0</v>
      </c>
      <c r="T648" s="501">
        <f t="shared" si="78"/>
        <v>0</v>
      </c>
      <c r="U648" s="501"/>
      <c r="V648" s="501"/>
      <c r="W648" s="501"/>
      <c r="X648" s="501"/>
      <c r="Y648" s="504"/>
      <c r="Z648" s="503"/>
      <c r="AA648" s="500">
        <f>SUMIFS('Transport-DB'!S:S,'Transport-DB'!C:C,"="&amp;'Work DB'!C648,'Transport-DB'!F:F,"="&amp;'Work DB'!$AA$4)</f>
        <v>0</v>
      </c>
      <c r="AB648" s="501">
        <f>SUMIFS('Transport-DB'!S:S,'Transport-DB'!C:C,"="&amp;'Work DB'!C648,'Transport-DB'!F:F,"="&amp;'Work DB'!$AB$4)</f>
        <v>0</v>
      </c>
      <c r="AC648" s="501">
        <f>SUMIFS('Transport-DB'!S:S,'Transport-DB'!C:C,"="&amp;'Work DB'!C648,'Transport-DB'!F:F,"="&amp;'Work DB'!$AC$4)</f>
        <v>0</v>
      </c>
      <c r="AD648" s="502">
        <f>SUMIFS('Transport-DB'!S:S,'Transport-DB'!C:C,"="&amp;'Work DB'!C648,'Transport-DB'!F:F,"="&amp;'Work DB'!$AD$4)</f>
        <v>0</v>
      </c>
      <c r="AE648" s="502">
        <f>SUMIFS('Transport-DB'!S:S,'Transport-DB'!C:C,"="&amp;'Work DB'!C648,'Transport-DB'!F:F,"="&amp;'Work DB'!$AE$4)</f>
        <v>0</v>
      </c>
      <c r="AF648" s="502">
        <f>SUMIFS('Transport-DB'!S:S,'Transport-DB'!C:C,"="&amp;'Work DB'!C648,'Transport-DB'!F:F,"="&amp;'Work DB'!$AF$4)</f>
        <v>0</v>
      </c>
      <c r="AG648" s="504"/>
      <c r="AH648" s="500">
        <f>SUMIFS('Transport-DB'!T:T,'Transport-DB'!C:C,"="&amp;'Work DB'!C648)</f>
        <v>0</v>
      </c>
      <c r="AI648" s="505"/>
      <c r="AJ648" s="501"/>
      <c r="AK648" s="30">
        <f>SUMIFS(Civil_DB[بتن],Civil_DB[تاریخ],"="&amp;'Work DB'!C648)</f>
        <v>0</v>
      </c>
      <c r="AL648" s="500"/>
      <c r="AM648" s="501"/>
      <c r="AN648" s="502"/>
      <c r="AO648" s="500"/>
      <c r="AP648" s="501"/>
      <c r="AQ648" s="501"/>
      <c r="AR648" s="504"/>
      <c r="AS648" s="500"/>
      <c r="AT648" s="501"/>
      <c r="AU648" s="504"/>
      <c r="AV648" s="505"/>
      <c r="AW648" s="501"/>
      <c r="AX648" s="501"/>
      <c r="AY648" s="501"/>
      <c r="AZ648" s="501"/>
      <c r="BA648" s="501"/>
      <c r="BB648" s="501"/>
      <c r="BC648" s="504"/>
      <c r="BD648" s="503"/>
      <c r="BE648" s="503"/>
      <c r="BF648" s="503"/>
      <c r="BG648" s="503"/>
      <c r="BH648" s="505"/>
      <c r="BI648" s="506" t="s">
        <v>54</v>
      </c>
    </row>
    <row r="649" spans="2:62" s="15" customFormat="1" ht="21" x14ac:dyDescent="0.25">
      <c r="B649" s="47"/>
      <c r="C649" s="20">
        <f t="shared" si="80"/>
        <v>46014</v>
      </c>
      <c r="D649" s="190">
        <f>SUMIFS('Transport-DB'!R:R,'Transport-DB'!C:C,"="&amp;'Work DB'!C649,'Transport-DB'!F:F,"="&amp;'Work DB'!$D$4)</f>
        <v>0</v>
      </c>
      <c r="E649" s="191">
        <f>SUMIFS('Transport-DB'!R:R,'Transport-DB'!C:C,"="&amp;'Work DB'!C649,'Transport-DB'!F:F,"="&amp;'Work DB'!$E$4)</f>
        <v>0</v>
      </c>
      <c r="F649" s="191">
        <f>SUMIFS('Transport-DB'!R:R,'Transport-DB'!C:C,"="&amp;'Work DB'!C649,'Transport-DB'!F:F,"="&amp;'Work DB'!$F$4)</f>
        <v>0</v>
      </c>
      <c r="G649" s="191">
        <f>SUMIFS('Transport-DB'!R:R,'Transport-DB'!C:C,"="&amp;'Work DB'!C649,'Transport-DB'!F:F,"="&amp;'Work DB'!$G$4)</f>
        <v>0</v>
      </c>
      <c r="H649" s="188">
        <f>SUMIFS('Transport-DB'!R:R,'Transport-DB'!C:C,"="&amp;'Work DB'!C649,'Transport-DB'!F:F,"="&amp;'Work DB'!$H$4)</f>
        <v>0</v>
      </c>
      <c r="I649" s="191">
        <f>SUMIFS('Transport-DB'!R:R,'Transport-DB'!C:C,"="&amp;'Work DB'!C649,'Transport-DB'!F:F,"="&amp;'Work DB'!$I$4)</f>
        <v>0</v>
      </c>
      <c r="J649" s="483">
        <f>SUMIFS('Transport-DB'!R:R,'Transport-DB'!C:C,"="&amp;'Work DB'!C649,'Transport-DB'!F:F,"="&amp;'Work DB'!$J$4)</f>
        <v>0</v>
      </c>
      <c r="K649" s="190">
        <f>SUMIFS('Transport-DB'!Q:Q,'Transport-DB'!C:C,"="&amp;'Work DB'!C649,'Transport-DB'!F:F,"="&amp;'Work DB'!$K$4)</f>
        <v>0</v>
      </c>
      <c r="L649" s="191">
        <f>SUMIFS('Transport-DB'!Q:Q,'Transport-DB'!C:C,"="&amp;'Work DB'!C649,'Transport-DB'!F:F,"="&amp;'Work DB'!$L$4)</f>
        <v>0</v>
      </c>
      <c r="M649" s="191">
        <f>SUMIFS('Transport-DB'!Q:Q,'Transport-DB'!C:C,"="&amp;'Work DB'!C649,'Transport-DB'!F:F,"="&amp;'Work DB'!$M$4)</f>
        <v>0</v>
      </c>
      <c r="N649" s="191">
        <f>SUMIFS('Transport-DB'!Q:Q,'Transport-DB'!C:C,"="&amp;'Work DB'!C649,'Transport-DB'!F:F,"="&amp;'Work DB'!$N$4)</f>
        <v>0</v>
      </c>
      <c r="O649" s="191">
        <f>SUMIFS('Transport-DB'!Q:Q,'Transport-DB'!C:C,"="&amp;'Work DB'!C649,'Transport-DB'!F:F,"="&amp;'Work DB'!$O$4)</f>
        <v>0</v>
      </c>
      <c r="P649" s="191">
        <f>SUMIFS('Transport-DB'!Q:Q,'Transport-DB'!C:C,"="&amp;'Work DB'!C649,'Transport-DB'!F:F,"="&amp;'Work DB'!$P$4)</f>
        <v>0</v>
      </c>
      <c r="Q649" s="188">
        <f>SUMIFS('Transport-DB'!Q:Q,'Transport-DB'!C:C,"="&amp;'Work DB'!C649,'Transport-DB'!F:F,"="&amp;'Work DB'!$Q$4)</f>
        <v>0</v>
      </c>
      <c r="R649" s="189">
        <f>SUMIFS('Transport-DB'!Q:Q,'Transport-DB'!C:C,"="&amp;'Work DB'!C649,'Transport-DB'!F:F,"="&amp;'Work DB'!$R$4)</f>
        <v>0</v>
      </c>
      <c r="S649" s="190">
        <f t="shared" si="79"/>
        <v>0</v>
      </c>
      <c r="T649" s="191">
        <f t="shared" si="78"/>
        <v>0</v>
      </c>
      <c r="U649" s="191"/>
      <c r="V649" s="191"/>
      <c r="W649" s="191"/>
      <c r="X649" s="191"/>
      <c r="Y649" s="189"/>
      <c r="Z649" s="283"/>
      <c r="AA649" s="190">
        <f>SUMIFS('Transport-DB'!S:S,'Transport-DB'!C:C,"="&amp;'Work DB'!C649,'Transport-DB'!F:F,"="&amp;'Work DB'!$AA$4)</f>
        <v>0</v>
      </c>
      <c r="AB649" s="191">
        <f>SUMIFS('Transport-DB'!S:S,'Transport-DB'!C:C,"="&amp;'Work DB'!C649,'Transport-DB'!F:F,"="&amp;'Work DB'!$AB$4)</f>
        <v>0</v>
      </c>
      <c r="AC649" s="191">
        <f>SUMIFS('Transport-DB'!S:S,'Transport-DB'!C:C,"="&amp;'Work DB'!C649,'Transport-DB'!F:F,"="&amp;'Work DB'!$AC$4)</f>
        <v>0</v>
      </c>
      <c r="AD649" s="188">
        <f>SUMIFS('Transport-DB'!S:S,'Transport-DB'!C:C,"="&amp;'Work DB'!C649,'Transport-DB'!F:F,"="&amp;'Work DB'!$AD$4)</f>
        <v>0</v>
      </c>
      <c r="AE649" s="188">
        <f>SUMIFS('Transport-DB'!S:S,'Transport-DB'!C:C,"="&amp;'Work DB'!C649,'Transport-DB'!F:F,"="&amp;'Work DB'!$AE$4)</f>
        <v>0</v>
      </c>
      <c r="AF649" s="188">
        <f>SUMIFS('Transport-DB'!S:S,'Transport-DB'!C:C,"="&amp;'Work DB'!C649,'Transport-DB'!F:F,"="&amp;'Work DB'!$AF$4)</f>
        <v>0</v>
      </c>
      <c r="AG649" s="189"/>
      <c r="AH649" s="230">
        <f>SUMIFS('Transport-DB'!T:T,'Transport-DB'!C:C,"="&amp;'Work DB'!C649)</f>
        <v>0</v>
      </c>
      <c r="AI649" s="32"/>
      <c r="AJ649" s="29"/>
      <c r="AK649" s="30">
        <f>SUMIFS(Civil_DB[بتن],Civil_DB[تاریخ],"="&amp;'Work DB'!C649)</f>
        <v>0</v>
      </c>
      <c r="AL649" s="28"/>
      <c r="AM649" s="29"/>
      <c r="AN649" s="31"/>
      <c r="AO649" s="28"/>
      <c r="AP649" s="29"/>
      <c r="AQ649" s="29"/>
      <c r="AR649" s="30"/>
      <c r="AS649" s="28"/>
      <c r="AT649" s="29"/>
      <c r="AU649" s="30"/>
      <c r="AV649" s="206"/>
      <c r="AW649" s="29"/>
      <c r="AX649" s="29"/>
      <c r="AY649" s="29"/>
      <c r="AZ649" s="29"/>
      <c r="BA649" s="29"/>
      <c r="BB649" s="29"/>
      <c r="BC649" s="30"/>
      <c r="BD649" s="283"/>
      <c r="BE649" s="283"/>
      <c r="BF649" s="283"/>
      <c r="BG649" s="283"/>
      <c r="BH649" s="32"/>
      <c r="BI649" s="56"/>
      <c r="BJ649" s="509"/>
    </row>
    <row r="650" spans="2:62" s="15" customFormat="1" ht="21" x14ac:dyDescent="0.25">
      <c r="B650" s="47"/>
      <c r="C650" s="20">
        <f t="shared" si="80"/>
        <v>46015</v>
      </c>
      <c r="D650" s="190">
        <f>SUMIFS('Transport-DB'!R:R,'Transport-DB'!C:C,"="&amp;'Work DB'!C650,'Transport-DB'!F:F,"="&amp;'Work DB'!$D$4)</f>
        <v>0</v>
      </c>
      <c r="E650" s="191">
        <f>SUMIFS('Transport-DB'!R:R,'Transport-DB'!C:C,"="&amp;'Work DB'!C650,'Transport-DB'!F:F,"="&amp;'Work DB'!$E$4)</f>
        <v>0</v>
      </c>
      <c r="F650" s="191">
        <f>SUMIFS('Transport-DB'!R:R,'Transport-DB'!C:C,"="&amp;'Work DB'!C650,'Transport-DB'!F:F,"="&amp;'Work DB'!$F$4)</f>
        <v>0</v>
      </c>
      <c r="G650" s="191">
        <f>SUMIFS('Transport-DB'!R:R,'Transport-DB'!C:C,"="&amp;'Work DB'!C650,'Transport-DB'!F:F,"="&amp;'Work DB'!$G$4)</f>
        <v>0</v>
      </c>
      <c r="H650" s="188">
        <f>SUMIFS('Transport-DB'!R:R,'Transport-DB'!C:C,"="&amp;'Work DB'!C650,'Transport-DB'!F:F,"="&amp;'Work DB'!$H$4)</f>
        <v>0</v>
      </c>
      <c r="I650" s="191">
        <f>SUMIFS('Transport-DB'!R:R,'Transport-DB'!C:C,"="&amp;'Work DB'!C650,'Transport-DB'!F:F,"="&amp;'Work DB'!$I$4)</f>
        <v>0</v>
      </c>
      <c r="J650" s="483">
        <f>SUMIFS('Transport-DB'!R:R,'Transport-DB'!C:C,"="&amp;'Work DB'!C650,'Transport-DB'!F:F,"="&amp;'Work DB'!$J$4)</f>
        <v>0</v>
      </c>
      <c r="K650" s="190">
        <f>SUMIFS('Transport-DB'!Q:Q,'Transport-DB'!C:C,"="&amp;'Work DB'!C650,'Transport-DB'!F:F,"="&amp;'Work DB'!$K$4)</f>
        <v>0</v>
      </c>
      <c r="L650" s="191">
        <f>SUMIFS('Transport-DB'!Q:Q,'Transport-DB'!C:C,"="&amp;'Work DB'!C650,'Transport-DB'!F:F,"="&amp;'Work DB'!$L$4)</f>
        <v>0</v>
      </c>
      <c r="M650" s="191">
        <f>SUMIFS('Transport-DB'!Q:Q,'Transport-DB'!C:C,"="&amp;'Work DB'!C650,'Transport-DB'!F:F,"="&amp;'Work DB'!$M$4)</f>
        <v>0</v>
      </c>
      <c r="N650" s="191">
        <f>SUMIFS('Transport-DB'!Q:Q,'Transport-DB'!C:C,"="&amp;'Work DB'!C650,'Transport-DB'!F:F,"="&amp;'Work DB'!$N$4)</f>
        <v>0</v>
      </c>
      <c r="O650" s="191">
        <f>SUMIFS('Transport-DB'!Q:Q,'Transport-DB'!C:C,"="&amp;'Work DB'!C650,'Transport-DB'!F:F,"="&amp;'Work DB'!$O$4)</f>
        <v>0</v>
      </c>
      <c r="P650" s="191">
        <f>SUMIFS('Transport-DB'!Q:Q,'Transport-DB'!C:C,"="&amp;'Work DB'!C650,'Transport-DB'!F:F,"="&amp;'Work DB'!$P$4)</f>
        <v>0</v>
      </c>
      <c r="Q650" s="188">
        <f>SUMIFS('Transport-DB'!Q:Q,'Transport-DB'!C:C,"="&amp;'Work DB'!C650,'Transport-DB'!F:F,"="&amp;'Work DB'!$Q$4)</f>
        <v>0</v>
      </c>
      <c r="R650" s="189">
        <f>SUMIFS('Transport-DB'!Q:Q,'Transport-DB'!C:C,"="&amp;'Work DB'!C650,'Transport-DB'!F:F,"="&amp;'Work DB'!$R$4)</f>
        <v>0</v>
      </c>
      <c r="S650" s="190">
        <f t="shared" si="79"/>
        <v>0</v>
      </c>
      <c r="T650" s="191">
        <f t="shared" si="78"/>
        <v>0</v>
      </c>
      <c r="U650" s="191"/>
      <c r="V650" s="191"/>
      <c r="W650" s="191"/>
      <c r="X650" s="191"/>
      <c r="Y650" s="189"/>
      <c r="Z650" s="283"/>
      <c r="AA650" s="190">
        <f>SUMIFS('Transport-DB'!S:S,'Transport-DB'!C:C,"="&amp;'Work DB'!C650,'Transport-DB'!F:F,"="&amp;'Work DB'!$AA$4)</f>
        <v>0</v>
      </c>
      <c r="AB650" s="191">
        <f>SUMIFS('Transport-DB'!S:S,'Transport-DB'!C:C,"="&amp;'Work DB'!C650,'Transport-DB'!F:F,"="&amp;'Work DB'!$AB$4)</f>
        <v>0</v>
      </c>
      <c r="AC650" s="191">
        <f>SUMIFS('Transport-DB'!S:S,'Transport-DB'!C:C,"="&amp;'Work DB'!C650,'Transport-DB'!F:F,"="&amp;'Work DB'!$AC$4)</f>
        <v>0</v>
      </c>
      <c r="AD650" s="188">
        <f>SUMIFS('Transport-DB'!S:S,'Transport-DB'!C:C,"="&amp;'Work DB'!C650,'Transport-DB'!F:F,"="&amp;'Work DB'!$AD$4)</f>
        <v>0</v>
      </c>
      <c r="AE650" s="188">
        <f>SUMIFS('Transport-DB'!S:S,'Transport-DB'!C:C,"="&amp;'Work DB'!C650,'Transport-DB'!F:F,"="&amp;'Work DB'!$AE$4)</f>
        <v>0</v>
      </c>
      <c r="AF650" s="188">
        <f>SUMIFS('Transport-DB'!S:S,'Transport-DB'!C:C,"="&amp;'Work DB'!C650,'Transport-DB'!F:F,"="&amp;'Work DB'!$AF$4)</f>
        <v>0</v>
      </c>
      <c r="AG650" s="189"/>
      <c r="AH650" s="230">
        <f>SUMIFS('Transport-DB'!T:T,'Transport-DB'!C:C,"="&amp;'Work DB'!C650)</f>
        <v>0</v>
      </c>
      <c r="AI650" s="32"/>
      <c r="AJ650" s="29"/>
      <c r="AK650" s="30">
        <f>SUMIFS(Civil_DB[بتن],Civil_DB[تاریخ],"="&amp;'Work DB'!C650)</f>
        <v>0</v>
      </c>
      <c r="AL650" s="28"/>
      <c r="AM650" s="29"/>
      <c r="AN650" s="31"/>
      <c r="AO650" s="28"/>
      <c r="AP650" s="29"/>
      <c r="AQ650" s="29"/>
      <c r="AR650" s="30"/>
      <c r="AS650" s="28"/>
      <c r="AT650" s="29"/>
      <c r="AU650" s="30"/>
      <c r="AV650" s="206"/>
      <c r="AW650" s="29"/>
      <c r="AX650" s="29"/>
      <c r="AY650" s="29"/>
      <c r="AZ650" s="29"/>
      <c r="BA650" s="29"/>
      <c r="BB650" s="29"/>
      <c r="BC650" s="30"/>
      <c r="BD650" s="283"/>
      <c r="BE650" s="283"/>
      <c r="BF650" s="283"/>
      <c r="BG650" s="283"/>
      <c r="BH650" s="32"/>
      <c r="BI650" s="56"/>
      <c r="BJ650" s="509"/>
    </row>
    <row r="651" spans="2:62" s="15" customFormat="1" ht="21" x14ac:dyDescent="0.25">
      <c r="B651" s="47"/>
      <c r="C651" s="20">
        <f t="shared" si="80"/>
        <v>46016</v>
      </c>
      <c r="D651" s="190">
        <f>SUMIFS('Transport-DB'!R:R,'Transport-DB'!C:C,"="&amp;'Work DB'!C651,'Transport-DB'!F:F,"="&amp;'Work DB'!$D$4)</f>
        <v>0</v>
      </c>
      <c r="E651" s="191">
        <f>SUMIFS('Transport-DB'!R:R,'Transport-DB'!C:C,"="&amp;'Work DB'!C651,'Transport-DB'!F:F,"="&amp;'Work DB'!$E$4)</f>
        <v>0</v>
      </c>
      <c r="F651" s="191">
        <f>SUMIFS('Transport-DB'!R:R,'Transport-DB'!C:C,"="&amp;'Work DB'!C651,'Transport-DB'!F:F,"="&amp;'Work DB'!$F$4)</f>
        <v>0</v>
      </c>
      <c r="G651" s="191">
        <f>SUMIFS('Transport-DB'!R:R,'Transport-DB'!C:C,"="&amp;'Work DB'!C651,'Transport-DB'!F:F,"="&amp;'Work DB'!$G$4)</f>
        <v>0</v>
      </c>
      <c r="H651" s="188">
        <f>SUMIFS('Transport-DB'!R:R,'Transport-DB'!C:C,"="&amp;'Work DB'!C651,'Transport-DB'!F:F,"="&amp;'Work DB'!$H$4)</f>
        <v>0</v>
      </c>
      <c r="I651" s="191">
        <f>SUMIFS('Transport-DB'!R:R,'Transport-DB'!C:C,"="&amp;'Work DB'!C651,'Transport-DB'!F:F,"="&amp;'Work DB'!$I$4)</f>
        <v>0</v>
      </c>
      <c r="J651" s="483">
        <f>SUMIFS('Transport-DB'!R:R,'Transport-DB'!C:C,"="&amp;'Work DB'!C651,'Transport-DB'!F:F,"="&amp;'Work DB'!$J$4)</f>
        <v>0</v>
      </c>
      <c r="K651" s="190">
        <f>SUMIFS('Transport-DB'!Q:Q,'Transport-DB'!C:C,"="&amp;'Work DB'!C651,'Transport-DB'!F:F,"="&amp;'Work DB'!$K$4)</f>
        <v>0</v>
      </c>
      <c r="L651" s="191">
        <f>SUMIFS('Transport-DB'!Q:Q,'Transport-DB'!C:C,"="&amp;'Work DB'!C651,'Transport-DB'!F:F,"="&amp;'Work DB'!$L$4)</f>
        <v>0</v>
      </c>
      <c r="M651" s="191">
        <f>SUMIFS('Transport-DB'!Q:Q,'Transport-DB'!C:C,"="&amp;'Work DB'!C651,'Transport-DB'!F:F,"="&amp;'Work DB'!$M$4)</f>
        <v>0</v>
      </c>
      <c r="N651" s="191">
        <f>SUMIFS('Transport-DB'!Q:Q,'Transport-DB'!C:C,"="&amp;'Work DB'!C651,'Transport-DB'!F:F,"="&amp;'Work DB'!$N$4)</f>
        <v>0</v>
      </c>
      <c r="O651" s="191">
        <f>SUMIFS('Transport-DB'!Q:Q,'Transport-DB'!C:C,"="&amp;'Work DB'!C651,'Transport-DB'!F:F,"="&amp;'Work DB'!$O$4)</f>
        <v>0</v>
      </c>
      <c r="P651" s="191">
        <f>SUMIFS('Transport-DB'!Q:Q,'Transport-DB'!C:C,"="&amp;'Work DB'!C651,'Transport-DB'!F:F,"="&amp;'Work DB'!$P$4)</f>
        <v>0</v>
      </c>
      <c r="Q651" s="188">
        <f>SUMIFS('Transport-DB'!Q:Q,'Transport-DB'!C:C,"="&amp;'Work DB'!C651,'Transport-DB'!F:F,"="&amp;'Work DB'!$Q$4)</f>
        <v>0</v>
      </c>
      <c r="R651" s="189">
        <f>SUMIFS('Transport-DB'!Q:Q,'Transport-DB'!C:C,"="&amp;'Work DB'!C651,'Transport-DB'!F:F,"="&amp;'Work DB'!$R$4)</f>
        <v>0</v>
      </c>
      <c r="S651" s="190">
        <f t="shared" si="79"/>
        <v>0</v>
      </c>
      <c r="T651" s="191">
        <f t="shared" si="78"/>
        <v>0</v>
      </c>
      <c r="U651" s="191"/>
      <c r="V651" s="191"/>
      <c r="W651" s="191"/>
      <c r="X651" s="191"/>
      <c r="Y651" s="189"/>
      <c r="Z651" s="283"/>
      <c r="AA651" s="190">
        <f>SUMIFS('Transport-DB'!S:S,'Transport-DB'!C:C,"="&amp;'Work DB'!C651,'Transport-DB'!F:F,"="&amp;'Work DB'!$AA$4)</f>
        <v>0</v>
      </c>
      <c r="AB651" s="191">
        <f>SUMIFS('Transport-DB'!S:S,'Transport-DB'!C:C,"="&amp;'Work DB'!C651,'Transport-DB'!F:F,"="&amp;'Work DB'!$AB$4)</f>
        <v>0</v>
      </c>
      <c r="AC651" s="191">
        <f>SUMIFS('Transport-DB'!S:S,'Transport-DB'!C:C,"="&amp;'Work DB'!C651,'Transport-DB'!F:F,"="&amp;'Work DB'!$AC$4)</f>
        <v>0</v>
      </c>
      <c r="AD651" s="188">
        <f>SUMIFS('Transport-DB'!S:S,'Transport-DB'!C:C,"="&amp;'Work DB'!C651,'Transport-DB'!F:F,"="&amp;'Work DB'!$AD$4)</f>
        <v>0</v>
      </c>
      <c r="AE651" s="188">
        <f>SUMIFS('Transport-DB'!S:S,'Transport-DB'!C:C,"="&amp;'Work DB'!C651,'Transport-DB'!F:F,"="&amp;'Work DB'!$AE$4)</f>
        <v>0</v>
      </c>
      <c r="AF651" s="188">
        <f>SUMIFS('Transport-DB'!S:S,'Transport-DB'!C:C,"="&amp;'Work DB'!C651,'Transport-DB'!F:F,"="&amp;'Work DB'!$AF$4)</f>
        <v>0</v>
      </c>
      <c r="AG651" s="189"/>
      <c r="AH651" s="230">
        <f>SUMIFS('Transport-DB'!T:T,'Transport-DB'!C:C,"="&amp;'Work DB'!C651)</f>
        <v>0</v>
      </c>
      <c r="AI651" s="32"/>
      <c r="AJ651" s="29"/>
      <c r="AK651" s="30">
        <f>SUMIFS(Civil_DB[بتن],Civil_DB[تاریخ],"="&amp;'Work DB'!C651)</f>
        <v>0</v>
      </c>
      <c r="AL651" s="28"/>
      <c r="AM651" s="29"/>
      <c r="AN651" s="31"/>
      <c r="AO651" s="28"/>
      <c r="AP651" s="29"/>
      <c r="AQ651" s="29"/>
      <c r="AR651" s="30"/>
      <c r="AS651" s="28"/>
      <c r="AT651" s="29"/>
      <c r="AU651" s="30"/>
      <c r="AV651" s="206"/>
      <c r="AW651" s="29"/>
      <c r="AX651" s="29"/>
      <c r="AY651" s="29"/>
      <c r="AZ651" s="29"/>
      <c r="BA651" s="29"/>
      <c r="BB651" s="29"/>
      <c r="BC651" s="30"/>
      <c r="BD651" s="283"/>
      <c r="BE651" s="283"/>
      <c r="BF651" s="283"/>
      <c r="BG651" s="283"/>
      <c r="BH651" s="32"/>
      <c r="BI651" s="56"/>
      <c r="BJ651" s="509"/>
    </row>
    <row r="652" spans="2:62" s="15" customFormat="1" ht="21" x14ac:dyDescent="0.25">
      <c r="B652" s="47"/>
      <c r="C652" s="20">
        <f t="shared" si="80"/>
        <v>46017</v>
      </c>
      <c r="D652" s="190">
        <f>SUMIFS('Transport-DB'!R:R,'Transport-DB'!C:C,"="&amp;'Work DB'!C652,'Transport-DB'!F:F,"="&amp;'Work DB'!$D$4)</f>
        <v>0</v>
      </c>
      <c r="E652" s="191">
        <f>SUMIFS('Transport-DB'!R:R,'Transport-DB'!C:C,"="&amp;'Work DB'!C652,'Transport-DB'!F:F,"="&amp;'Work DB'!$E$4)</f>
        <v>0</v>
      </c>
      <c r="F652" s="191">
        <f>SUMIFS('Transport-DB'!R:R,'Transport-DB'!C:C,"="&amp;'Work DB'!C652,'Transport-DB'!F:F,"="&amp;'Work DB'!$F$4)</f>
        <v>0</v>
      </c>
      <c r="G652" s="191">
        <f>SUMIFS('Transport-DB'!R:R,'Transport-DB'!C:C,"="&amp;'Work DB'!C652,'Transport-DB'!F:F,"="&amp;'Work DB'!$G$4)</f>
        <v>0</v>
      </c>
      <c r="H652" s="188">
        <f>SUMIFS('Transport-DB'!R:R,'Transport-DB'!C:C,"="&amp;'Work DB'!C652,'Transport-DB'!F:F,"="&amp;'Work DB'!$H$4)</f>
        <v>0</v>
      </c>
      <c r="I652" s="191">
        <f>SUMIFS('Transport-DB'!R:R,'Transport-DB'!C:C,"="&amp;'Work DB'!C652,'Transport-DB'!F:F,"="&amp;'Work DB'!$I$4)</f>
        <v>0</v>
      </c>
      <c r="J652" s="483">
        <f>SUMIFS('Transport-DB'!R:R,'Transport-DB'!C:C,"="&amp;'Work DB'!C652,'Transport-DB'!F:F,"="&amp;'Work DB'!$J$4)</f>
        <v>0</v>
      </c>
      <c r="K652" s="190">
        <f>SUMIFS('Transport-DB'!Q:Q,'Transport-DB'!C:C,"="&amp;'Work DB'!C652,'Transport-DB'!F:F,"="&amp;'Work DB'!$K$4)</f>
        <v>0</v>
      </c>
      <c r="L652" s="191">
        <f>SUMIFS('Transport-DB'!Q:Q,'Transport-DB'!C:C,"="&amp;'Work DB'!C652,'Transport-DB'!F:F,"="&amp;'Work DB'!$L$4)</f>
        <v>0</v>
      </c>
      <c r="M652" s="191">
        <f>SUMIFS('Transport-DB'!Q:Q,'Transport-DB'!C:C,"="&amp;'Work DB'!C652,'Transport-DB'!F:F,"="&amp;'Work DB'!$M$4)</f>
        <v>0</v>
      </c>
      <c r="N652" s="191">
        <f>SUMIFS('Transport-DB'!Q:Q,'Transport-DB'!C:C,"="&amp;'Work DB'!C652,'Transport-DB'!F:F,"="&amp;'Work DB'!$N$4)</f>
        <v>0</v>
      </c>
      <c r="O652" s="191">
        <f>SUMIFS('Transport-DB'!Q:Q,'Transport-DB'!C:C,"="&amp;'Work DB'!C652,'Transport-DB'!F:F,"="&amp;'Work DB'!$O$4)</f>
        <v>0</v>
      </c>
      <c r="P652" s="191">
        <f>SUMIFS('Transport-DB'!Q:Q,'Transport-DB'!C:C,"="&amp;'Work DB'!C652,'Transport-DB'!F:F,"="&amp;'Work DB'!$P$4)</f>
        <v>0</v>
      </c>
      <c r="Q652" s="188">
        <f>SUMIFS('Transport-DB'!Q:Q,'Transport-DB'!C:C,"="&amp;'Work DB'!C652,'Transport-DB'!F:F,"="&amp;'Work DB'!$Q$4)</f>
        <v>0</v>
      </c>
      <c r="R652" s="189">
        <f>SUMIFS('Transport-DB'!Q:Q,'Transport-DB'!C:C,"="&amp;'Work DB'!C652,'Transport-DB'!F:F,"="&amp;'Work DB'!$R$4)</f>
        <v>0</v>
      </c>
      <c r="S652" s="190">
        <f t="shared" si="79"/>
        <v>0</v>
      </c>
      <c r="T652" s="191">
        <f t="shared" si="78"/>
        <v>0</v>
      </c>
      <c r="U652" s="191"/>
      <c r="V652" s="191"/>
      <c r="W652" s="191"/>
      <c r="X652" s="191"/>
      <c r="Y652" s="189"/>
      <c r="Z652" s="283"/>
      <c r="AA652" s="190">
        <f>SUMIFS('Transport-DB'!S:S,'Transport-DB'!C:C,"="&amp;'Work DB'!C652,'Transport-DB'!F:F,"="&amp;'Work DB'!$AA$4)</f>
        <v>0</v>
      </c>
      <c r="AB652" s="191">
        <f>SUMIFS('Transport-DB'!S:S,'Transport-DB'!C:C,"="&amp;'Work DB'!C652,'Transport-DB'!F:F,"="&amp;'Work DB'!$AB$4)</f>
        <v>0</v>
      </c>
      <c r="AC652" s="191">
        <f>SUMIFS('Transport-DB'!S:S,'Transport-DB'!C:C,"="&amp;'Work DB'!C652,'Transport-DB'!F:F,"="&amp;'Work DB'!$AC$4)</f>
        <v>0</v>
      </c>
      <c r="AD652" s="188">
        <f>SUMIFS('Transport-DB'!S:S,'Transport-DB'!C:C,"="&amp;'Work DB'!C652,'Transport-DB'!F:F,"="&amp;'Work DB'!$AD$4)</f>
        <v>0</v>
      </c>
      <c r="AE652" s="188">
        <f>SUMIFS('Transport-DB'!S:S,'Transport-DB'!C:C,"="&amp;'Work DB'!C652,'Transport-DB'!F:F,"="&amp;'Work DB'!$AE$4)</f>
        <v>0</v>
      </c>
      <c r="AF652" s="188">
        <f>SUMIFS('Transport-DB'!S:S,'Transport-DB'!C:C,"="&amp;'Work DB'!C652,'Transport-DB'!F:F,"="&amp;'Work DB'!$AF$4)</f>
        <v>0</v>
      </c>
      <c r="AG652" s="189"/>
      <c r="AH652" s="230">
        <f>SUMIFS('Transport-DB'!T:T,'Transport-DB'!C:C,"="&amp;'Work DB'!C652)</f>
        <v>0</v>
      </c>
      <c r="AI652" s="32"/>
      <c r="AJ652" s="29"/>
      <c r="AK652" s="30">
        <f>SUMIFS(Civil_DB[بتن],Civil_DB[تاریخ],"="&amp;'Work DB'!C652)</f>
        <v>0</v>
      </c>
      <c r="AL652" s="28"/>
      <c r="AM652" s="29"/>
      <c r="AN652" s="31"/>
      <c r="AO652" s="28"/>
      <c r="AP652" s="29"/>
      <c r="AQ652" s="29"/>
      <c r="AR652" s="30"/>
      <c r="AS652" s="28"/>
      <c r="AT652" s="29"/>
      <c r="AU652" s="30"/>
      <c r="AV652" s="206"/>
      <c r="AW652" s="29"/>
      <c r="AX652" s="29"/>
      <c r="AY652" s="29"/>
      <c r="AZ652" s="29"/>
      <c r="BA652" s="29"/>
      <c r="BB652" s="29"/>
      <c r="BC652" s="30"/>
      <c r="BD652" s="283"/>
      <c r="BE652" s="283"/>
      <c r="BF652" s="283"/>
      <c r="BG652" s="283"/>
      <c r="BH652" s="32"/>
      <c r="BI652" s="56"/>
      <c r="BJ652" s="509"/>
    </row>
    <row r="653" spans="2:62" s="15" customFormat="1" ht="21" x14ac:dyDescent="0.25">
      <c r="B653" s="47"/>
      <c r="C653" s="20">
        <f t="shared" si="80"/>
        <v>46018</v>
      </c>
      <c r="D653" s="190">
        <f>SUMIFS('Transport-DB'!R:R,'Transport-DB'!C:C,"="&amp;'Work DB'!C653,'Transport-DB'!F:F,"="&amp;'Work DB'!$D$4)</f>
        <v>0</v>
      </c>
      <c r="E653" s="191">
        <f>SUMIFS('Transport-DB'!R:R,'Transport-DB'!C:C,"="&amp;'Work DB'!C653,'Transport-DB'!F:F,"="&amp;'Work DB'!$E$4)</f>
        <v>0</v>
      </c>
      <c r="F653" s="191">
        <f>SUMIFS('Transport-DB'!R:R,'Transport-DB'!C:C,"="&amp;'Work DB'!C653,'Transport-DB'!F:F,"="&amp;'Work DB'!$F$4)</f>
        <v>0</v>
      </c>
      <c r="G653" s="191">
        <f>SUMIFS('Transport-DB'!R:R,'Transport-DB'!C:C,"="&amp;'Work DB'!C653,'Transport-DB'!F:F,"="&amp;'Work DB'!$G$4)</f>
        <v>0</v>
      </c>
      <c r="H653" s="188">
        <f>SUMIFS('Transport-DB'!R:R,'Transport-DB'!C:C,"="&amp;'Work DB'!C653,'Transport-DB'!F:F,"="&amp;'Work DB'!$H$4)</f>
        <v>0</v>
      </c>
      <c r="I653" s="191">
        <f>SUMIFS('Transport-DB'!R:R,'Transport-DB'!C:C,"="&amp;'Work DB'!C653,'Transport-DB'!F:F,"="&amp;'Work DB'!$I$4)</f>
        <v>0</v>
      </c>
      <c r="J653" s="483">
        <f>SUMIFS('Transport-DB'!R:R,'Transport-DB'!C:C,"="&amp;'Work DB'!C653,'Transport-DB'!F:F,"="&amp;'Work DB'!$J$4)</f>
        <v>0</v>
      </c>
      <c r="K653" s="190">
        <f>SUMIFS('Transport-DB'!Q:Q,'Transport-DB'!C:C,"="&amp;'Work DB'!C653,'Transport-DB'!F:F,"="&amp;'Work DB'!$K$4)</f>
        <v>0</v>
      </c>
      <c r="L653" s="191">
        <f>SUMIFS('Transport-DB'!Q:Q,'Transport-DB'!C:C,"="&amp;'Work DB'!C653,'Transport-DB'!F:F,"="&amp;'Work DB'!$L$4)</f>
        <v>0</v>
      </c>
      <c r="M653" s="191">
        <f>SUMIFS('Transport-DB'!Q:Q,'Transport-DB'!C:C,"="&amp;'Work DB'!C653,'Transport-DB'!F:F,"="&amp;'Work DB'!$M$4)</f>
        <v>0</v>
      </c>
      <c r="N653" s="191">
        <f>SUMIFS('Transport-DB'!Q:Q,'Transport-DB'!C:C,"="&amp;'Work DB'!C653,'Transport-DB'!F:F,"="&amp;'Work DB'!$N$4)</f>
        <v>0</v>
      </c>
      <c r="O653" s="191">
        <f>SUMIFS('Transport-DB'!Q:Q,'Transport-DB'!C:C,"="&amp;'Work DB'!C653,'Transport-DB'!F:F,"="&amp;'Work DB'!$O$4)</f>
        <v>0</v>
      </c>
      <c r="P653" s="191">
        <f>SUMIFS('Transport-DB'!Q:Q,'Transport-DB'!C:C,"="&amp;'Work DB'!C653,'Transport-DB'!F:F,"="&amp;'Work DB'!$P$4)</f>
        <v>0</v>
      </c>
      <c r="Q653" s="188">
        <f>SUMIFS('Transport-DB'!Q:Q,'Transport-DB'!C:C,"="&amp;'Work DB'!C653,'Transport-DB'!F:F,"="&amp;'Work DB'!$Q$4)</f>
        <v>0</v>
      </c>
      <c r="R653" s="189">
        <f>SUMIFS('Transport-DB'!Q:Q,'Transport-DB'!C:C,"="&amp;'Work DB'!C653,'Transport-DB'!F:F,"="&amp;'Work DB'!$R$4)</f>
        <v>0</v>
      </c>
      <c r="S653" s="190">
        <f t="shared" si="79"/>
        <v>0</v>
      </c>
      <c r="T653" s="191">
        <f t="shared" si="78"/>
        <v>0</v>
      </c>
      <c r="U653" s="191"/>
      <c r="V653" s="191"/>
      <c r="W653" s="191"/>
      <c r="X653" s="191"/>
      <c r="Y653" s="189"/>
      <c r="Z653" s="283"/>
      <c r="AA653" s="190">
        <f>SUMIFS('Transport-DB'!S:S,'Transport-DB'!C:C,"="&amp;'Work DB'!C653,'Transport-DB'!F:F,"="&amp;'Work DB'!$AA$4)</f>
        <v>0</v>
      </c>
      <c r="AB653" s="191">
        <f>SUMIFS('Transport-DB'!S:S,'Transport-DB'!C:C,"="&amp;'Work DB'!C653,'Transport-DB'!F:F,"="&amp;'Work DB'!$AB$4)</f>
        <v>0</v>
      </c>
      <c r="AC653" s="191">
        <f>SUMIFS('Transport-DB'!S:S,'Transport-DB'!C:C,"="&amp;'Work DB'!C653,'Transport-DB'!F:F,"="&amp;'Work DB'!$AC$4)</f>
        <v>0</v>
      </c>
      <c r="AD653" s="188">
        <f>SUMIFS('Transport-DB'!S:S,'Transport-DB'!C:C,"="&amp;'Work DB'!C653,'Transport-DB'!F:F,"="&amp;'Work DB'!$AD$4)</f>
        <v>0</v>
      </c>
      <c r="AE653" s="188">
        <f>SUMIFS('Transport-DB'!S:S,'Transport-DB'!C:C,"="&amp;'Work DB'!C653,'Transport-DB'!F:F,"="&amp;'Work DB'!$AE$4)</f>
        <v>0</v>
      </c>
      <c r="AF653" s="188">
        <f>SUMIFS('Transport-DB'!S:S,'Transport-DB'!C:C,"="&amp;'Work DB'!C653,'Transport-DB'!F:F,"="&amp;'Work DB'!$AF$4)</f>
        <v>0</v>
      </c>
      <c r="AG653" s="189"/>
      <c r="AH653" s="230">
        <f>SUMIFS('Transport-DB'!T:T,'Transport-DB'!C:C,"="&amp;'Work DB'!C653)</f>
        <v>0</v>
      </c>
      <c r="AI653" s="32"/>
      <c r="AJ653" s="29"/>
      <c r="AK653" s="30">
        <f>SUMIFS(Civil_DB[بتن],Civil_DB[تاریخ],"="&amp;'Work DB'!C653)</f>
        <v>0</v>
      </c>
      <c r="AL653" s="28"/>
      <c r="AM653" s="29"/>
      <c r="AN653" s="31"/>
      <c r="AO653" s="28"/>
      <c r="AP653" s="29"/>
      <c r="AQ653" s="29"/>
      <c r="AR653" s="30"/>
      <c r="AS653" s="28"/>
      <c r="AT653" s="29"/>
      <c r="AU653" s="30"/>
      <c r="AV653" s="206"/>
      <c r="AW653" s="29"/>
      <c r="AX653" s="29"/>
      <c r="AY653" s="29"/>
      <c r="AZ653" s="29"/>
      <c r="BA653" s="29"/>
      <c r="BB653" s="29"/>
      <c r="BC653" s="30"/>
      <c r="BD653" s="283"/>
      <c r="BE653" s="283"/>
      <c r="BF653" s="283"/>
      <c r="BG653" s="283"/>
      <c r="BH653" s="32"/>
      <c r="BI653" s="56"/>
      <c r="BJ653" s="509"/>
    </row>
    <row r="654" spans="2:62" s="15" customFormat="1" ht="21" x14ac:dyDescent="0.25">
      <c r="B654" s="47"/>
      <c r="C654" s="20">
        <f t="shared" si="80"/>
        <v>46019</v>
      </c>
      <c r="D654" s="190">
        <f>SUMIFS('Transport-DB'!R:R,'Transport-DB'!C:C,"="&amp;'Work DB'!C654,'Transport-DB'!F:F,"="&amp;'Work DB'!$D$4)</f>
        <v>0</v>
      </c>
      <c r="E654" s="191">
        <f>SUMIFS('Transport-DB'!R:R,'Transport-DB'!C:C,"="&amp;'Work DB'!C654,'Transport-DB'!F:F,"="&amp;'Work DB'!$E$4)</f>
        <v>0</v>
      </c>
      <c r="F654" s="191">
        <f>SUMIFS('Transport-DB'!R:R,'Transport-DB'!C:C,"="&amp;'Work DB'!C654,'Transport-DB'!F:F,"="&amp;'Work DB'!$F$4)</f>
        <v>0</v>
      </c>
      <c r="G654" s="191">
        <f>SUMIFS('Transport-DB'!R:R,'Transport-DB'!C:C,"="&amp;'Work DB'!C654,'Transport-DB'!F:F,"="&amp;'Work DB'!$G$4)</f>
        <v>0</v>
      </c>
      <c r="H654" s="188">
        <f>SUMIFS('Transport-DB'!R:R,'Transport-DB'!C:C,"="&amp;'Work DB'!C654,'Transport-DB'!F:F,"="&amp;'Work DB'!$H$4)</f>
        <v>0</v>
      </c>
      <c r="I654" s="191">
        <f>SUMIFS('Transport-DB'!R:R,'Transport-DB'!C:C,"="&amp;'Work DB'!C654,'Transport-DB'!F:F,"="&amp;'Work DB'!$I$4)</f>
        <v>0</v>
      </c>
      <c r="J654" s="483">
        <f>SUMIFS('Transport-DB'!R:R,'Transport-DB'!C:C,"="&amp;'Work DB'!C654,'Transport-DB'!F:F,"="&amp;'Work DB'!$J$4)</f>
        <v>0</v>
      </c>
      <c r="K654" s="190">
        <f>SUMIFS('Transport-DB'!Q:Q,'Transport-DB'!C:C,"="&amp;'Work DB'!C654,'Transport-DB'!F:F,"="&amp;'Work DB'!$K$4)</f>
        <v>0</v>
      </c>
      <c r="L654" s="191">
        <f>SUMIFS('Transport-DB'!Q:Q,'Transport-DB'!C:C,"="&amp;'Work DB'!C654,'Transport-DB'!F:F,"="&amp;'Work DB'!$L$4)</f>
        <v>0</v>
      </c>
      <c r="M654" s="191">
        <f>SUMIFS('Transport-DB'!Q:Q,'Transport-DB'!C:C,"="&amp;'Work DB'!C654,'Transport-DB'!F:F,"="&amp;'Work DB'!$M$4)</f>
        <v>0</v>
      </c>
      <c r="N654" s="191">
        <f>SUMIFS('Transport-DB'!Q:Q,'Transport-DB'!C:C,"="&amp;'Work DB'!C654,'Transport-DB'!F:F,"="&amp;'Work DB'!$N$4)</f>
        <v>0</v>
      </c>
      <c r="O654" s="191">
        <f>SUMIFS('Transport-DB'!Q:Q,'Transport-DB'!C:C,"="&amp;'Work DB'!C654,'Transport-DB'!F:F,"="&amp;'Work DB'!$O$4)</f>
        <v>0</v>
      </c>
      <c r="P654" s="191">
        <f>SUMIFS('Transport-DB'!Q:Q,'Transport-DB'!C:C,"="&amp;'Work DB'!C654,'Transport-DB'!F:F,"="&amp;'Work DB'!$P$4)</f>
        <v>0</v>
      </c>
      <c r="Q654" s="188">
        <f>SUMIFS('Transport-DB'!Q:Q,'Transport-DB'!C:C,"="&amp;'Work DB'!C654,'Transport-DB'!F:F,"="&amp;'Work DB'!$Q$4)</f>
        <v>0</v>
      </c>
      <c r="R654" s="189">
        <f>SUMIFS('Transport-DB'!Q:Q,'Transport-DB'!C:C,"="&amp;'Work DB'!C654,'Transport-DB'!F:F,"="&amp;'Work DB'!$R$4)</f>
        <v>0</v>
      </c>
      <c r="S654" s="190">
        <f t="shared" si="79"/>
        <v>0</v>
      </c>
      <c r="T654" s="191">
        <f t="shared" si="78"/>
        <v>0</v>
      </c>
      <c r="U654" s="191"/>
      <c r="V654" s="191"/>
      <c r="W654" s="191"/>
      <c r="X654" s="191"/>
      <c r="Y654" s="189"/>
      <c r="Z654" s="283"/>
      <c r="AA654" s="190">
        <f>SUMIFS('Transport-DB'!S:S,'Transport-DB'!C:C,"="&amp;'Work DB'!C654,'Transport-DB'!F:F,"="&amp;'Work DB'!$AA$4)</f>
        <v>0</v>
      </c>
      <c r="AB654" s="191">
        <f>SUMIFS('Transport-DB'!S:S,'Transport-DB'!C:C,"="&amp;'Work DB'!C654,'Transport-DB'!F:F,"="&amp;'Work DB'!$AB$4)</f>
        <v>0</v>
      </c>
      <c r="AC654" s="191">
        <f>SUMIFS('Transport-DB'!S:S,'Transport-DB'!C:C,"="&amp;'Work DB'!C654,'Transport-DB'!F:F,"="&amp;'Work DB'!$AC$4)</f>
        <v>0</v>
      </c>
      <c r="AD654" s="188">
        <f>SUMIFS('Transport-DB'!S:S,'Transport-DB'!C:C,"="&amp;'Work DB'!C654,'Transport-DB'!F:F,"="&amp;'Work DB'!$AD$4)</f>
        <v>0</v>
      </c>
      <c r="AE654" s="188">
        <f>SUMIFS('Transport-DB'!S:S,'Transport-DB'!C:C,"="&amp;'Work DB'!C654,'Transport-DB'!F:F,"="&amp;'Work DB'!$AE$4)</f>
        <v>0</v>
      </c>
      <c r="AF654" s="188">
        <f>SUMIFS('Transport-DB'!S:S,'Transport-DB'!C:C,"="&amp;'Work DB'!C654,'Transport-DB'!F:F,"="&amp;'Work DB'!$AF$4)</f>
        <v>0</v>
      </c>
      <c r="AG654" s="189"/>
      <c r="AH654" s="230">
        <f>SUMIFS('Transport-DB'!T:T,'Transport-DB'!C:C,"="&amp;'Work DB'!C654)</f>
        <v>0</v>
      </c>
      <c r="AI654" s="32"/>
      <c r="AJ654" s="29"/>
      <c r="AK654" s="30">
        <f>SUMIFS(Civil_DB[بتن],Civil_DB[تاریخ],"="&amp;'Work DB'!C654)</f>
        <v>0</v>
      </c>
      <c r="AL654" s="28"/>
      <c r="AM654" s="29"/>
      <c r="AN654" s="31"/>
      <c r="AO654" s="28"/>
      <c r="AP654" s="29"/>
      <c r="AQ654" s="29"/>
      <c r="AR654" s="30"/>
      <c r="AS654" s="28"/>
      <c r="AT654" s="29"/>
      <c r="AU654" s="30"/>
      <c r="AV654" s="206"/>
      <c r="AW654" s="29"/>
      <c r="AX654" s="29"/>
      <c r="AY654" s="29"/>
      <c r="AZ654" s="29"/>
      <c r="BA654" s="29"/>
      <c r="BB654" s="29"/>
      <c r="BC654" s="30"/>
      <c r="BD654" s="283"/>
      <c r="BE654" s="283"/>
      <c r="BF654" s="283"/>
      <c r="BG654" s="283"/>
      <c r="BH654" s="32"/>
      <c r="BI654" s="56"/>
      <c r="BJ654" s="509"/>
    </row>
    <row r="655" spans="2:62" s="15" customFormat="1" ht="21" x14ac:dyDescent="0.25">
      <c r="B655" s="47"/>
      <c r="C655" s="20">
        <f t="shared" si="80"/>
        <v>46020</v>
      </c>
      <c r="D655" s="190">
        <f>SUMIFS('Transport-DB'!R:R,'Transport-DB'!C:C,"="&amp;'Work DB'!C655,'Transport-DB'!F:F,"="&amp;'Work DB'!$D$4)</f>
        <v>0</v>
      </c>
      <c r="E655" s="191">
        <f>SUMIFS('Transport-DB'!R:R,'Transport-DB'!C:C,"="&amp;'Work DB'!C655,'Transport-DB'!F:F,"="&amp;'Work DB'!$E$4)</f>
        <v>0</v>
      </c>
      <c r="F655" s="191">
        <f>SUMIFS('Transport-DB'!R:R,'Transport-DB'!C:C,"="&amp;'Work DB'!C655,'Transport-DB'!F:F,"="&amp;'Work DB'!$F$4)</f>
        <v>0</v>
      </c>
      <c r="G655" s="191">
        <f>SUMIFS('Transport-DB'!R:R,'Transport-DB'!C:C,"="&amp;'Work DB'!C655,'Transport-DB'!F:F,"="&amp;'Work DB'!$G$4)</f>
        <v>0</v>
      </c>
      <c r="H655" s="188">
        <f>SUMIFS('Transport-DB'!R:R,'Transport-DB'!C:C,"="&amp;'Work DB'!C655,'Transport-DB'!F:F,"="&amp;'Work DB'!$H$4)</f>
        <v>0</v>
      </c>
      <c r="I655" s="191">
        <f>SUMIFS('Transport-DB'!R:R,'Transport-DB'!C:C,"="&amp;'Work DB'!C655,'Transport-DB'!F:F,"="&amp;'Work DB'!$I$4)</f>
        <v>0</v>
      </c>
      <c r="J655" s="483">
        <f>SUMIFS('Transport-DB'!R:R,'Transport-DB'!C:C,"="&amp;'Work DB'!C655,'Transport-DB'!F:F,"="&amp;'Work DB'!$J$4)</f>
        <v>0</v>
      </c>
      <c r="K655" s="190">
        <f>SUMIFS('Transport-DB'!Q:Q,'Transport-DB'!C:C,"="&amp;'Work DB'!C655,'Transport-DB'!F:F,"="&amp;'Work DB'!$K$4)</f>
        <v>0</v>
      </c>
      <c r="L655" s="191">
        <f>SUMIFS('Transport-DB'!Q:Q,'Transport-DB'!C:C,"="&amp;'Work DB'!C655,'Transport-DB'!F:F,"="&amp;'Work DB'!$L$4)</f>
        <v>0</v>
      </c>
      <c r="M655" s="191">
        <f>SUMIFS('Transport-DB'!Q:Q,'Transport-DB'!C:C,"="&amp;'Work DB'!C655,'Transport-DB'!F:F,"="&amp;'Work DB'!$M$4)</f>
        <v>0</v>
      </c>
      <c r="N655" s="191">
        <f>SUMIFS('Transport-DB'!Q:Q,'Transport-DB'!C:C,"="&amp;'Work DB'!C655,'Transport-DB'!F:F,"="&amp;'Work DB'!$N$4)</f>
        <v>0</v>
      </c>
      <c r="O655" s="191">
        <f>SUMIFS('Transport-DB'!Q:Q,'Transport-DB'!C:C,"="&amp;'Work DB'!C655,'Transport-DB'!F:F,"="&amp;'Work DB'!$O$4)</f>
        <v>0</v>
      </c>
      <c r="P655" s="191">
        <f>SUMIFS('Transport-DB'!Q:Q,'Transport-DB'!C:C,"="&amp;'Work DB'!C655,'Transport-DB'!F:F,"="&amp;'Work DB'!$P$4)</f>
        <v>0</v>
      </c>
      <c r="Q655" s="188">
        <f>SUMIFS('Transport-DB'!Q:Q,'Transport-DB'!C:C,"="&amp;'Work DB'!C655,'Transport-DB'!F:F,"="&amp;'Work DB'!$Q$4)</f>
        <v>0</v>
      </c>
      <c r="R655" s="189">
        <f>SUMIFS('Transport-DB'!Q:Q,'Transport-DB'!C:C,"="&amp;'Work DB'!C655,'Transport-DB'!F:F,"="&amp;'Work DB'!$R$4)</f>
        <v>0</v>
      </c>
      <c r="S655" s="190">
        <f t="shared" si="79"/>
        <v>0</v>
      </c>
      <c r="T655" s="191">
        <f t="shared" si="78"/>
        <v>0</v>
      </c>
      <c r="U655" s="191"/>
      <c r="V655" s="191"/>
      <c r="W655" s="191"/>
      <c r="X655" s="191"/>
      <c r="Y655" s="189"/>
      <c r="Z655" s="283"/>
      <c r="AA655" s="190">
        <f>SUMIFS('Transport-DB'!S:S,'Transport-DB'!C:C,"="&amp;'Work DB'!C655,'Transport-DB'!F:F,"="&amp;'Work DB'!$AA$4)</f>
        <v>0</v>
      </c>
      <c r="AB655" s="191">
        <f>SUMIFS('Transport-DB'!S:S,'Transport-DB'!C:C,"="&amp;'Work DB'!C655,'Transport-DB'!F:F,"="&amp;'Work DB'!$AB$4)</f>
        <v>0</v>
      </c>
      <c r="AC655" s="191">
        <f>SUMIFS('Transport-DB'!S:S,'Transport-DB'!C:C,"="&amp;'Work DB'!C655,'Transport-DB'!F:F,"="&amp;'Work DB'!$AC$4)</f>
        <v>0</v>
      </c>
      <c r="AD655" s="188">
        <f>SUMIFS('Transport-DB'!S:S,'Transport-DB'!C:C,"="&amp;'Work DB'!C655,'Transport-DB'!F:F,"="&amp;'Work DB'!$AD$4)</f>
        <v>0</v>
      </c>
      <c r="AE655" s="188">
        <f>SUMIFS('Transport-DB'!S:S,'Transport-DB'!C:C,"="&amp;'Work DB'!C655,'Transport-DB'!F:F,"="&amp;'Work DB'!$AE$4)</f>
        <v>0</v>
      </c>
      <c r="AF655" s="188">
        <f>SUMIFS('Transport-DB'!S:S,'Transport-DB'!C:C,"="&amp;'Work DB'!C655,'Transport-DB'!F:F,"="&amp;'Work DB'!$AF$4)</f>
        <v>0</v>
      </c>
      <c r="AG655" s="189"/>
      <c r="AH655" s="230">
        <f>SUMIFS('Transport-DB'!T:T,'Transport-DB'!C:C,"="&amp;'Work DB'!C655)</f>
        <v>0</v>
      </c>
      <c r="AI655" s="32"/>
      <c r="AJ655" s="29"/>
      <c r="AK655" s="30">
        <f>SUMIFS(Civil_DB[بتن],Civil_DB[تاریخ],"="&amp;'Work DB'!C655)</f>
        <v>0</v>
      </c>
      <c r="AL655" s="28"/>
      <c r="AM655" s="29"/>
      <c r="AN655" s="31"/>
      <c r="AO655" s="28"/>
      <c r="AP655" s="29"/>
      <c r="AQ655" s="29"/>
      <c r="AR655" s="30"/>
      <c r="AS655" s="28"/>
      <c r="AT655" s="29"/>
      <c r="AU655" s="30"/>
      <c r="AV655" s="206"/>
      <c r="AW655" s="29"/>
      <c r="AX655" s="29"/>
      <c r="AY655" s="29"/>
      <c r="AZ655" s="29"/>
      <c r="BA655" s="29"/>
      <c r="BB655" s="29"/>
      <c r="BC655" s="30"/>
      <c r="BD655" s="283"/>
      <c r="BE655" s="283"/>
      <c r="BF655" s="283"/>
      <c r="BG655" s="283"/>
      <c r="BH655" s="32"/>
      <c r="BI655" s="56"/>
      <c r="BJ655" s="509"/>
    </row>
    <row r="656" spans="2:62" s="15" customFormat="1" ht="21" x14ac:dyDescent="0.25">
      <c r="B656" s="47"/>
      <c r="C656" s="20">
        <f t="shared" si="80"/>
        <v>46021</v>
      </c>
      <c r="D656" s="190">
        <f>SUMIFS('Transport-DB'!R:R,'Transport-DB'!C:C,"="&amp;'Work DB'!C656,'Transport-DB'!F:F,"="&amp;'Work DB'!$D$4)</f>
        <v>0</v>
      </c>
      <c r="E656" s="191">
        <f>SUMIFS('Transport-DB'!R:R,'Transport-DB'!C:C,"="&amp;'Work DB'!C656,'Transport-DB'!F:F,"="&amp;'Work DB'!$E$4)</f>
        <v>0</v>
      </c>
      <c r="F656" s="191">
        <f>SUMIFS('Transport-DB'!R:R,'Transport-DB'!C:C,"="&amp;'Work DB'!C656,'Transport-DB'!F:F,"="&amp;'Work DB'!$F$4)</f>
        <v>0</v>
      </c>
      <c r="G656" s="191">
        <f>SUMIFS('Transport-DB'!R:R,'Transport-DB'!C:C,"="&amp;'Work DB'!C656,'Transport-DB'!F:F,"="&amp;'Work DB'!$G$4)</f>
        <v>0</v>
      </c>
      <c r="H656" s="188">
        <f>SUMIFS('Transport-DB'!R:R,'Transport-DB'!C:C,"="&amp;'Work DB'!C656,'Transport-DB'!F:F,"="&amp;'Work DB'!$H$4)</f>
        <v>0</v>
      </c>
      <c r="I656" s="191">
        <f>SUMIFS('Transport-DB'!R:R,'Transport-DB'!C:C,"="&amp;'Work DB'!C656,'Transport-DB'!F:F,"="&amp;'Work DB'!$I$4)</f>
        <v>0</v>
      </c>
      <c r="J656" s="483">
        <f>SUMIFS('Transport-DB'!R:R,'Transport-DB'!C:C,"="&amp;'Work DB'!C656,'Transport-DB'!F:F,"="&amp;'Work DB'!$J$4)</f>
        <v>0</v>
      </c>
      <c r="K656" s="190">
        <f>SUMIFS('Transport-DB'!Q:Q,'Transport-DB'!C:C,"="&amp;'Work DB'!C656,'Transport-DB'!F:F,"="&amp;'Work DB'!$K$4)</f>
        <v>0</v>
      </c>
      <c r="L656" s="191">
        <f>SUMIFS('Transport-DB'!Q:Q,'Transport-DB'!C:C,"="&amp;'Work DB'!C656,'Transport-DB'!F:F,"="&amp;'Work DB'!$L$4)</f>
        <v>0</v>
      </c>
      <c r="M656" s="191">
        <f>SUMIFS('Transport-DB'!Q:Q,'Transport-DB'!C:C,"="&amp;'Work DB'!C656,'Transport-DB'!F:F,"="&amp;'Work DB'!$M$4)</f>
        <v>0</v>
      </c>
      <c r="N656" s="191">
        <f>SUMIFS('Transport-DB'!Q:Q,'Transport-DB'!C:C,"="&amp;'Work DB'!C656,'Transport-DB'!F:F,"="&amp;'Work DB'!$N$4)</f>
        <v>0</v>
      </c>
      <c r="O656" s="191">
        <f>SUMIFS('Transport-DB'!Q:Q,'Transport-DB'!C:C,"="&amp;'Work DB'!C656,'Transport-DB'!F:F,"="&amp;'Work DB'!$O$4)</f>
        <v>0</v>
      </c>
      <c r="P656" s="191">
        <f>SUMIFS('Transport-DB'!Q:Q,'Transport-DB'!C:C,"="&amp;'Work DB'!C656,'Transport-DB'!F:F,"="&amp;'Work DB'!$P$4)</f>
        <v>0</v>
      </c>
      <c r="Q656" s="188">
        <f>SUMIFS('Transport-DB'!Q:Q,'Transport-DB'!C:C,"="&amp;'Work DB'!C656,'Transport-DB'!F:F,"="&amp;'Work DB'!$Q$4)</f>
        <v>0</v>
      </c>
      <c r="R656" s="189">
        <f>SUMIFS('Transport-DB'!Q:Q,'Transport-DB'!C:C,"="&amp;'Work DB'!C656,'Transport-DB'!F:F,"="&amp;'Work DB'!$R$4)</f>
        <v>0</v>
      </c>
      <c r="S656" s="190">
        <f t="shared" si="79"/>
        <v>0</v>
      </c>
      <c r="T656" s="191">
        <f t="shared" si="78"/>
        <v>0</v>
      </c>
      <c r="U656" s="191"/>
      <c r="V656" s="191"/>
      <c r="W656" s="191"/>
      <c r="X656" s="191"/>
      <c r="Y656" s="189"/>
      <c r="Z656" s="283"/>
      <c r="AA656" s="190">
        <f>SUMIFS('Transport-DB'!S:S,'Transport-DB'!C:C,"="&amp;'Work DB'!C656,'Transport-DB'!F:F,"="&amp;'Work DB'!$AA$4)</f>
        <v>0</v>
      </c>
      <c r="AB656" s="191">
        <f>SUMIFS('Transport-DB'!S:S,'Transport-DB'!C:C,"="&amp;'Work DB'!C656,'Transport-DB'!F:F,"="&amp;'Work DB'!$AB$4)</f>
        <v>0</v>
      </c>
      <c r="AC656" s="191">
        <f>SUMIFS('Transport-DB'!S:S,'Transport-DB'!C:C,"="&amp;'Work DB'!C656,'Transport-DB'!F:F,"="&amp;'Work DB'!$AC$4)</f>
        <v>0</v>
      </c>
      <c r="AD656" s="188">
        <f>SUMIFS('Transport-DB'!S:S,'Transport-DB'!C:C,"="&amp;'Work DB'!C656,'Transport-DB'!F:F,"="&amp;'Work DB'!$AD$4)</f>
        <v>0</v>
      </c>
      <c r="AE656" s="188">
        <f>SUMIFS('Transport-DB'!S:S,'Transport-DB'!C:C,"="&amp;'Work DB'!C656,'Transport-DB'!F:F,"="&amp;'Work DB'!$AE$4)</f>
        <v>0</v>
      </c>
      <c r="AF656" s="188">
        <f>SUMIFS('Transport-DB'!S:S,'Transport-DB'!C:C,"="&amp;'Work DB'!C656,'Transport-DB'!F:F,"="&amp;'Work DB'!$AF$4)</f>
        <v>0</v>
      </c>
      <c r="AG656" s="189"/>
      <c r="AH656" s="230">
        <f>SUMIFS('Transport-DB'!T:T,'Transport-DB'!C:C,"="&amp;'Work DB'!C656)</f>
        <v>0</v>
      </c>
      <c r="AI656" s="32"/>
      <c r="AJ656" s="29"/>
      <c r="AK656" s="30">
        <f>SUMIFS(Civil_DB[بتن],Civil_DB[تاریخ],"="&amp;'Work DB'!C656)</f>
        <v>0</v>
      </c>
      <c r="AL656" s="28"/>
      <c r="AM656" s="29"/>
      <c r="AN656" s="31"/>
      <c r="AO656" s="28"/>
      <c r="AP656" s="29"/>
      <c r="AQ656" s="29"/>
      <c r="AR656" s="30"/>
      <c r="AS656" s="28"/>
      <c r="AT656" s="29"/>
      <c r="AU656" s="30"/>
      <c r="AV656" s="206"/>
      <c r="AW656" s="29"/>
      <c r="AX656" s="29"/>
      <c r="AY656" s="29"/>
      <c r="AZ656" s="29"/>
      <c r="BA656" s="29"/>
      <c r="BB656" s="29"/>
      <c r="BC656" s="30"/>
      <c r="BD656" s="283"/>
      <c r="BE656" s="283"/>
      <c r="BF656" s="283"/>
      <c r="BG656" s="283"/>
      <c r="BH656" s="32"/>
      <c r="BI656" s="56"/>
      <c r="BJ656" s="509"/>
    </row>
    <row r="657" spans="2:62" s="15" customFormat="1" ht="21" x14ac:dyDescent="0.25">
      <c r="B657" s="47"/>
      <c r="C657" s="20">
        <f t="shared" si="80"/>
        <v>46022</v>
      </c>
      <c r="D657" s="190">
        <f>SUMIFS('Transport-DB'!R:R,'Transport-DB'!C:C,"="&amp;'Work DB'!C657,'Transport-DB'!F:F,"="&amp;'Work DB'!$D$4)</f>
        <v>0</v>
      </c>
      <c r="E657" s="191">
        <f>SUMIFS('Transport-DB'!R:R,'Transport-DB'!C:C,"="&amp;'Work DB'!C657,'Transport-DB'!F:F,"="&amp;'Work DB'!$E$4)</f>
        <v>0</v>
      </c>
      <c r="F657" s="191">
        <f>SUMIFS('Transport-DB'!R:R,'Transport-DB'!C:C,"="&amp;'Work DB'!C657,'Transport-DB'!F:F,"="&amp;'Work DB'!$F$4)</f>
        <v>0</v>
      </c>
      <c r="G657" s="191">
        <f>SUMIFS('Transport-DB'!R:R,'Transport-DB'!C:C,"="&amp;'Work DB'!C657,'Transport-DB'!F:F,"="&amp;'Work DB'!$G$4)</f>
        <v>0</v>
      </c>
      <c r="H657" s="188">
        <f>SUMIFS('Transport-DB'!R:R,'Transport-DB'!C:C,"="&amp;'Work DB'!C657,'Transport-DB'!F:F,"="&amp;'Work DB'!$H$4)</f>
        <v>0</v>
      </c>
      <c r="I657" s="191">
        <f>SUMIFS('Transport-DB'!R:R,'Transport-DB'!C:C,"="&amp;'Work DB'!C657,'Transport-DB'!F:F,"="&amp;'Work DB'!$I$4)</f>
        <v>0</v>
      </c>
      <c r="J657" s="483">
        <f>SUMIFS('Transport-DB'!R:R,'Transport-DB'!C:C,"="&amp;'Work DB'!C657,'Transport-DB'!F:F,"="&amp;'Work DB'!$J$4)</f>
        <v>0</v>
      </c>
      <c r="K657" s="190">
        <f>SUMIFS('Transport-DB'!Q:Q,'Transport-DB'!C:C,"="&amp;'Work DB'!C657,'Transport-DB'!F:F,"="&amp;'Work DB'!$K$4)</f>
        <v>0</v>
      </c>
      <c r="L657" s="191">
        <f>SUMIFS('Transport-DB'!Q:Q,'Transport-DB'!C:C,"="&amp;'Work DB'!C657,'Transport-DB'!F:F,"="&amp;'Work DB'!$L$4)</f>
        <v>0</v>
      </c>
      <c r="M657" s="191">
        <f>SUMIFS('Transport-DB'!Q:Q,'Transport-DB'!C:C,"="&amp;'Work DB'!C657,'Transport-DB'!F:F,"="&amp;'Work DB'!$M$4)</f>
        <v>0</v>
      </c>
      <c r="N657" s="191">
        <f>SUMIFS('Transport-DB'!Q:Q,'Transport-DB'!C:C,"="&amp;'Work DB'!C657,'Transport-DB'!F:F,"="&amp;'Work DB'!$N$4)</f>
        <v>0</v>
      </c>
      <c r="O657" s="191">
        <f>SUMIFS('Transport-DB'!Q:Q,'Transport-DB'!C:C,"="&amp;'Work DB'!C657,'Transport-DB'!F:F,"="&amp;'Work DB'!$O$4)</f>
        <v>0</v>
      </c>
      <c r="P657" s="191">
        <f>SUMIFS('Transport-DB'!Q:Q,'Transport-DB'!C:C,"="&amp;'Work DB'!C657,'Transport-DB'!F:F,"="&amp;'Work DB'!$P$4)</f>
        <v>0</v>
      </c>
      <c r="Q657" s="188">
        <f>SUMIFS('Transport-DB'!Q:Q,'Transport-DB'!C:C,"="&amp;'Work DB'!C657,'Transport-DB'!F:F,"="&amp;'Work DB'!$Q$4)</f>
        <v>0</v>
      </c>
      <c r="R657" s="189">
        <f>SUMIFS('Transport-DB'!Q:Q,'Transport-DB'!C:C,"="&amp;'Work DB'!C657,'Transport-DB'!F:F,"="&amp;'Work DB'!$R$4)</f>
        <v>0</v>
      </c>
      <c r="S657" s="190">
        <f t="shared" si="79"/>
        <v>0</v>
      </c>
      <c r="T657" s="191">
        <f t="shared" si="78"/>
        <v>0</v>
      </c>
      <c r="U657" s="191"/>
      <c r="V657" s="191"/>
      <c r="W657" s="191"/>
      <c r="X657" s="191"/>
      <c r="Y657" s="189"/>
      <c r="Z657" s="283"/>
      <c r="AA657" s="190">
        <f>SUMIFS('Transport-DB'!S:S,'Transport-DB'!C:C,"="&amp;'Work DB'!C657,'Transport-DB'!F:F,"="&amp;'Work DB'!$AA$4)</f>
        <v>0</v>
      </c>
      <c r="AB657" s="191">
        <f>SUMIFS('Transport-DB'!S:S,'Transport-DB'!C:C,"="&amp;'Work DB'!C657,'Transport-DB'!F:F,"="&amp;'Work DB'!$AB$4)</f>
        <v>0</v>
      </c>
      <c r="AC657" s="191">
        <f>SUMIFS('Transport-DB'!S:S,'Transport-DB'!C:C,"="&amp;'Work DB'!C657,'Transport-DB'!F:F,"="&amp;'Work DB'!$AC$4)</f>
        <v>0</v>
      </c>
      <c r="AD657" s="188">
        <f>SUMIFS('Transport-DB'!S:S,'Transport-DB'!C:C,"="&amp;'Work DB'!C657,'Transport-DB'!F:F,"="&amp;'Work DB'!$AD$4)</f>
        <v>0</v>
      </c>
      <c r="AE657" s="188">
        <f>SUMIFS('Transport-DB'!S:S,'Transport-DB'!C:C,"="&amp;'Work DB'!C657,'Transport-DB'!F:F,"="&amp;'Work DB'!$AE$4)</f>
        <v>0</v>
      </c>
      <c r="AF657" s="188">
        <f>SUMIFS('Transport-DB'!S:S,'Transport-DB'!C:C,"="&amp;'Work DB'!C657,'Transport-DB'!F:F,"="&amp;'Work DB'!$AF$4)</f>
        <v>0</v>
      </c>
      <c r="AG657" s="189"/>
      <c r="AH657" s="230">
        <f>SUMIFS('Transport-DB'!T:T,'Transport-DB'!C:C,"="&amp;'Work DB'!C657)</f>
        <v>0</v>
      </c>
      <c r="AI657" s="32"/>
      <c r="AJ657" s="29"/>
      <c r="AK657" s="30">
        <f>SUMIFS(Civil_DB[بتن],Civil_DB[تاریخ],"="&amp;'Work DB'!C657)</f>
        <v>0</v>
      </c>
      <c r="AL657" s="28"/>
      <c r="AM657" s="29"/>
      <c r="AN657" s="31"/>
      <c r="AO657" s="28"/>
      <c r="AP657" s="29"/>
      <c r="AQ657" s="29"/>
      <c r="AR657" s="30"/>
      <c r="AS657" s="28"/>
      <c r="AT657" s="29"/>
      <c r="AU657" s="30"/>
      <c r="AV657" s="206"/>
      <c r="AW657" s="29"/>
      <c r="AX657" s="29"/>
      <c r="AY657" s="29"/>
      <c r="AZ657" s="29"/>
      <c r="BA657" s="29"/>
      <c r="BB657" s="29"/>
      <c r="BC657" s="30"/>
      <c r="BD657" s="283"/>
      <c r="BE657" s="283"/>
      <c r="BF657" s="283"/>
      <c r="BG657" s="283"/>
      <c r="BH657" s="32"/>
      <c r="BI657" s="56"/>
      <c r="BJ657" s="509"/>
    </row>
    <row r="658" spans="2:62" s="15" customFormat="1" ht="21" x14ac:dyDescent="0.25">
      <c r="B658" s="47"/>
      <c r="C658" s="20">
        <f t="shared" si="80"/>
        <v>46023</v>
      </c>
      <c r="D658" s="190">
        <f>SUMIFS('Transport-DB'!R:R,'Transport-DB'!C:C,"="&amp;'Work DB'!C658,'Transport-DB'!F:F,"="&amp;'Work DB'!$D$4)</f>
        <v>0</v>
      </c>
      <c r="E658" s="191">
        <f>SUMIFS('Transport-DB'!R:R,'Transport-DB'!C:C,"="&amp;'Work DB'!C658,'Transport-DB'!F:F,"="&amp;'Work DB'!$E$4)</f>
        <v>0</v>
      </c>
      <c r="F658" s="191">
        <f>SUMIFS('Transport-DB'!R:R,'Transport-DB'!C:C,"="&amp;'Work DB'!C658,'Transport-DB'!F:F,"="&amp;'Work DB'!$F$4)</f>
        <v>0</v>
      </c>
      <c r="G658" s="191">
        <f>SUMIFS('Transport-DB'!R:R,'Transport-DB'!C:C,"="&amp;'Work DB'!C658,'Transport-DB'!F:F,"="&amp;'Work DB'!$G$4)</f>
        <v>0</v>
      </c>
      <c r="H658" s="188">
        <f>SUMIFS('Transport-DB'!R:R,'Transport-DB'!C:C,"="&amp;'Work DB'!C658,'Transport-DB'!F:F,"="&amp;'Work DB'!$H$4)</f>
        <v>0</v>
      </c>
      <c r="I658" s="191">
        <f>SUMIFS('Transport-DB'!R:R,'Transport-DB'!C:C,"="&amp;'Work DB'!C658,'Transport-DB'!F:F,"="&amp;'Work DB'!$I$4)</f>
        <v>0</v>
      </c>
      <c r="J658" s="483">
        <f>SUMIFS('Transport-DB'!R:R,'Transport-DB'!C:C,"="&amp;'Work DB'!C658,'Transport-DB'!F:F,"="&amp;'Work DB'!$J$4)</f>
        <v>0</v>
      </c>
      <c r="K658" s="190">
        <f>SUMIFS('Transport-DB'!Q:Q,'Transport-DB'!C:C,"="&amp;'Work DB'!C658,'Transport-DB'!F:F,"="&amp;'Work DB'!$K$4)</f>
        <v>0</v>
      </c>
      <c r="L658" s="191">
        <f>SUMIFS('Transport-DB'!Q:Q,'Transport-DB'!C:C,"="&amp;'Work DB'!C658,'Transport-DB'!F:F,"="&amp;'Work DB'!$L$4)</f>
        <v>0</v>
      </c>
      <c r="M658" s="191">
        <f>SUMIFS('Transport-DB'!Q:Q,'Transport-DB'!C:C,"="&amp;'Work DB'!C658,'Transport-DB'!F:F,"="&amp;'Work DB'!$M$4)</f>
        <v>0</v>
      </c>
      <c r="N658" s="191">
        <f>SUMIFS('Transport-DB'!Q:Q,'Transport-DB'!C:C,"="&amp;'Work DB'!C658,'Transport-DB'!F:F,"="&amp;'Work DB'!$N$4)</f>
        <v>0</v>
      </c>
      <c r="O658" s="191">
        <f>SUMIFS('Transport-DB'!Q:Q,'Transport-DB'!C:C,"="&amp;'Work DB'!C658,'Transport-DB'!F:F,"="&amp;'Work DB'!$O$4)</f>
        <v>0</v>
      </c>
      <c r="P658" s="191">
        <f>SUMIFS('Transport-DB'!Q:Q,'Transport-DB'!C:C,"="&amp;'Work DB'!C658,'Transport-DB'!F:F,"="&amp;'Work DB'!$P$4)</f>
        <v>0</v>
      </c>
      <c r="Q658" s="188">
        <f>SUMIFS('Transport-DB'!Q:Q,'Transport-DB'!C:C,"="&amp;'Work DB'!C658,'Transport-DB'!F:F,"="&amp;'Work DB'!$Q$4)</f>
        <v>0</v>
      </c>
      <c r="R658" s="189">
        <f>SUMIFS('Transport-DB'!Q:Q,'Transport-DB'!C:C,"="&amp;'Work DB'!C658,'Transport-DB'!F:F,"="&amp;'Work DB'!$R$4)</f>
        <v>0</v>
      </c>
      <c r="S658" s="190">
        <f t="shared" si="79"/>
        <v>0</v>
      </c>
      <c r="T658" s="191">
        <f t="shared" si="78"/>
        <v>0</v>
      </c>
      <c r="U658" s="191"/>
      <c r="V658" s="191"/>
      <c r="W658" s="191"/>
      <c r="X658" s="191"/>
      <c r="Y658" s="189"/>
      <c r="Z658" s="283"/>
      <c r="AA658" s="190">
        <f>SUMIFS('Transport-DB'!S:S,'Transport-DB'!C:C,"="&amp;'Work DB'!C658,'Transport-DB'!F:F,"="&amp;'Work DB'!$AA$4)</f>
        <v>0</v>
      </c>
      <c r="AB658" s="191">
        <f>SUMIFS('Transport-DB'!S:S,'Transport-DB'!C:C,"="&amp;'Work DB'!C658,'Transport-DB'!F:F,"="&amp;'Work DB'!$AB$4)</f>
        <v>0</v>
      </c>
      <c r="AC658" s="191">
        <f>SUMIFS('Transport-DB'!S:S,'Transport-DB'!C:C,"="&amp;'Work DB'!C658,'Transport-DB'!F:F,"="&amp;'Work DB'!$AC$4)</f>
        <v>0</v>
      </c>
      <c r="AD658" s="188">
        <f>SUMIFS('Transport-DB'!S:S,'Transport-DB'!C:C,"="&amp;'Work DB'!C658,'Transport-DB'!F:F,"="&amp;'Work DB'!$AD$4)</f>
        <v>0</v>
      </c>
      <c r="AE658" s="188">
        <f>SUMIFS('Transport-DB'!S:S,'Transport-DB'!C:C,"="&amp;'Work DB'!C658,'Transport-DB'!F:F,"="&amp;'Work DB'!$AE$4)</f>
        <v>0</v>
      </c>
      <c r="AF658" s="188">
        <f>SUMIFS('Transport-DB'!S:S,'Transport-DB'!C:C,"="&amp;'Work DB'!C658,'Transport-DB'!F:F,"="&amp;'Work DB'!$AF$4)</f>
        <v>0</v>
      </c>
      <c r="AG658" s="189"/>
      <c r="AH658" s="230">
        <f>SUMIFS('Transport-DB'!T:T,'Transport-DB'!C:C,"="&amp;'Work DB'!C658)</f>
        <v>0</v>
      </c>
      <c r="AI658" s="32"/>
      <c r="AJ658" s="29"/>
      <c r="AK658" s="30">
        <f>SUMIFS(Civil_DB[بتن],Civil_DB[تاریخ],"="&amp;'Work DB'!C658)</f>
        <v>0</v>
      </c>
      <c r="AL658" s="28"/>
      <c r="AM658" s="29"/>
      <c r="AN658" s="31"/>
      <c r="AO658" s="28"/>
      <c r="AP658" s="29"/>
      <c r="AQ658" s="29"/>
      <c r="AR658" s="30"/>
      <c r="AS658" s="28"/>
      <c r="AT658" s="29"/>
      <c r="AU658" s="30"/>
      <c r="AV658" s="206"/>
      <c r="AW658" s="29"/>
      <c r="AX658" s="29"/>
      <c r="AY658" s="29"/>
      <c r="AZ658" s="29"/>
      <c r="BA658" s="29"/>
      <c r="BB658" s="29"/>
      <c r="BC658" s="30"/>
      <c r="BD658" s="283"/>
      <c r="BE658" s="283"/>
      <c r="BF658" s="283"/>
      <c r="BG658" s="283"/>
      <c r="BH658" s="32"/>
      <c r="BI658" s="56"/>
      <c r="BJ658" s="509"/>
    </row>
    <row r="659" spans="2:62" s="15" customFormat="1" ht="21" x14ac:dyDescent="0.25">
      <c r="B659" s="47"/>
      <c r="C659" s="20">
        <f t="shared" si="80"/>
        <v>46024</v>
      </c>
      <c r="D659" s="190">
        <f>SUMIFS('Transport-DB'!R:R,'Transport-DB'!C:C,"="&amp;'Work DB'!C659,'Transport-DB'!F:F,"="&amp;'Work DB'!$D$4)</f>
        <v>0</v>
      </c>
      <c r="E659" s="191">
        <f>SUMIFS('Transport-DB'!R:R,'Transport-DB'!C:C,"="&amp;'Work DB'!C659,'Transport-DB'!F:F,"="&amp;'Work DB'!$E$4)</f>
        <v>0</v>
      </c>
      <c r="F659" s="191">
        <f>SUMIFS('Transport-DB'!R:R,'Transport-DB'!C:C,"="&amp;'Work DB'!C659,'Transport-DB'!F:F,"="&amp;'Work DB'!$F$4)</f>
        <v>0</v>
      </c>
      <c r="G659" s="191">
        <f>SUMIFS('Transport-DB'!R:R,'Transport-DB'!C:C,"="&amp;'Work DB'!C659,'Transport-DB'!F:F,"="&amp;'Work DB'!$G$4)</f>
        <v>0</v>
      </c>
      <c r="H659" s="188">
        <f>SUMIFS('Transport-DB'!R:R,'Transport-DB'!C:C,"="&amp;'Work DB'!C659,'Transport-DB'!F:F,"="&amp;'Work DB'!$H$4)</f>
        <v>0</v>
      </c>
      <c r="I659" s="191">
        <f>SUMIFS('Transport-DB'!R:R,'Transport-DB'!C:C,"="&amp;'Work DB'!C659,'Transport-DB'!F:F,"="&amp;'Work DB'!$I$4)</f>
        <v>0</v>
      </c>
      <c r="J659" s="483">
        <f>SUMIFS('Transport-DB'!R:R,'Transport-DB'!C:C,"="&amp;'Work DB'!C659,'Transport-DB'!F:F,"="&amp;'Work DB'!$J$4)</f>
        <v>0</v>
      </c>
      <c r="K659" s="190">
        <f>SUMIFS('Transport-DB'!Q:Q,'Transport-DB'!C:C,"="&amp;'Work DB'!C659,'Transport-DB'!F:F,"="&amp;'Work DB'!$K$4)</f>
        <v>0</v>
      </c>
      <c r="L659" s="191">
        <f>SUMIFS('Transport-DB'!Q:Q,'Transport-DB'!C:C,"="&amp;'Work DB'!C659,'Transport-DB'!F:F,"="&amp;'Work DB'!$L$4)</f>
        <v>0</v>
      </c>
      <c r="M659" s="191">
        <f>SUMIFS('Transport-DB'!Q:Q,'Transport-DB'!C:C,"="&amp;'Work DB'!C659,'Transport-DB'!F:F,"="&amp;'Work DB'!$M$4)</f>
        <v>0</v>
      </c>
      <c r="N659" s="191">
        <f>SUMIFS('Transport-DB'!Q:Q,'Transport-DB'!C:C,"="&amp;'Work DB'!C659,'Transport-DB'!F:F,"="&amp;'Work DB'!$N$4)</f>
        <v>0</v>
      </c>
      <c r="O659" s="191">
        <f>SUMIFS('Transport-DB'!Q:Q,'Transport-DB'!C:C,"="&amp;'Work DB'!C659,'Transport-DB'!F:F,"="&amp;'Work DB'!$O$4)</f>
        <v>0</v>
      </c>
      <c r="P659" s="191">
        <f>SUMIFS('Transport-DB'!Q:Q,'Transport-DB'!C:C,"="&amp;'Work DB'!C659,'Transport-DB'!F:F,"="&amp;'Work DB'!$P$4)</f>
        <v>0</v>
      </c>
      <c r="Q659" s="188">
        <f>SUMIFS('Transport-DB'!Q:Q,'Transport-DB'!C:C,"="&amp;'Work DB'!C659,'Transport-DB'!F:F,"="&amp;'Work DB'!$Q$4)</f>
        <v>0</v>
      </c>
      <c r="R659" s="189">
        <f>SUMIFS('Transport-DB'!Q:Q,'Transport-DB'!C:C,"="&amp;'Work DB'!C659,'Transport-DB'!F:F,"="&amp;'Work DB'!$R$4)</f>
        <v>0</v>
      </c>
      <c r="S659" s="190">
        <f t="shared" si="79"/>
        <v>0</v>
      </c>
      <c r="T659" s="191">
        <f t="shared" si="78"/>
        <v>0</v>
      </c>
      <c r="U659" s="191"/>
      <c r="V659" s="191"/>
      <c r="W659" s="191"/>
      <c r="X659" s="191"/>
      <c r="Y659" s="189"/>
      <c r="Z659" s="283"/>
      <c r="AA659" s="190">
        <f>SUMIFS('Transport-DB'!S:S,'Transport-DB'!C:C,"="&amp;'Work DB'!C659,'Transport-DB'!F:F,"="&amp;'Work DB'!$AA$4)</f>
        <v>0</v>
      </c>
      <c r="AB659" s="191">
        <f>SUMIFS('Transport-DB'!S:S,'Transport-DB'!C:C,"="&amp;'Work DB'!C659,'Transport-DB'!F:F,"="&amp;'Work DB'!$AB$4)</f>
        <v>0</v>
      </c>
      <c r="AC659" s="191">
        <f>SUMIFS('Transport-DB'!S:S,'Transport-DB'!C:C,"="&amp;'Work DB'!C659,'Transport-DB'!F:F,"="&amp;'Work DB'!$AC$4)</f>
        <v>0</v>
      </c>
      <c r="AD659" s="188">
        <f>SUMIFS('Transport-DB'!S:S,'Transport-DB'!C:C,"="&amp;'Work DB'!C659,'Transport-DB'!F:F,"="&amp;'Work DB'!$AD$4)</f>
        <v>0</v>
      </c>
      <c r="AE659" s="188">
        <f>SUMIFS('Transport-DB'!S:S,'Transport-DB'!C:C,"="&amp;'Work DB'!C659,'Transport-DB'!F:F,"="&amp;'Work DB'!$AE$4)</f>
        <v>0</v>
      </c>
      <c r="AF659" s="188">
        <f>SUMIFS('Transport-DB'!S:S,'Transport-DB'!C:C,"="&amp;'Work DB'!C659,'Transport-DB'!F:F,"="&amp;'Work DB'!$AF$4)</f>
        <v>0</v>
      </c>
      <c r="AG659" s="189"/>
      <c r="AH659" s="230">
        <f>SUMIFS('Transport-DB'!T:T,'Transport-DB'!C:C,"="&amp;'Work DB'!C659)</f>
        <v>0</v>
      </c>
      <c r="AI659" s="32"/>
      <c r="AJ659" s="29"/>
      <c r="AK659" s="30">
        <f>SUMIFS(Civil_DB[بتن],Civil_DB[تاریخ],"="&amp;'Work DB'!C659)</f>
        <v>0</v>
      </c>
      <c r="AL659" s="28"/>
      <c r="AM659" s="29"/>
      <c r="AN659" s="31"/>
      <c r="AO659" s="28"/>
      <c r="AP659" s="29"/>
      <c r="AQ659" s="29"/>
      <c r="AR659" s="30"/>
      <c r="AS659" s="28"/>
      <c r="AT659" s="29"/>
      <c r="AU659" s="30"/>
      <c r="AV659" s="206"/>
      <c r="AW659" s="29"/>
      <c r="AX659" s="29"/>
      <c r="AY659" s="29"/>
      <c r="AZ659" s="29"/>
      <c r="BA659" s="29"/>
      <c r="BB659" s="29"/>
      <c r="BC659" s="30"/>
      <c r="BD659" s="283"/>
      <c r="BE659" s="283"/>
      <c r="BF659" s="283"/>
      <c r="BG659" s="283"/>
      <c r="BH659" s="32"/>
      <c r="BI659" s="56"/>
      <c r="BJ659" s="509"/>
    </row>
    <row r="660" spans="2:62" s="15" customFormat="1" ht="21" x14ac:dyDescent="0.25">
      <c r="B660" s="47"/>
      <c r="C660" s="20">
        <f t="shared" si="80"/>
        <v>46025</v>
      </c>
      <c r="D660" s="190">
        <f>SUMIFS('Transport-DB'!R:R,'Transport-DB'!C:C,"="&amp;'Work DB'!C660,'Transport-DB'!F:F,"="&amp;'Work DB'!$D$4)</f>
        <v>0</v>
      </c>
      <c r="E660" s="191">
        <f>SUMIFS('Transport-DB'!R:R,'Transport-DB'!C:C,"="&amp;'Work DB'!C660,'Transport-DB'!F:F,"="&amp;'Work DB'!$E$4)</f>
        <v>0</v>
      </c>
      <c r="F660" s="191">
        <f>SUMIFS('Transport-DB'!R:R,'Transport-DB'!C:C,"="&amp;'Work DB'!C660,'Transport-DB'!F:F,"="&amp;'Work DB'!$F$4)</f>
        <v>0</v>
      </c>
      <c r="G660" s="191">
        <f>SUMIFS('Transport-DB'!R:R,'Transport-DB'!C:C,"="&amp;'Work DB'!C660,'Transport-DB'!F:F,"="&amp;'Work DB'!$G$4)</f>
        <v>0</v>
      </c>
      <c r="H660" s="188">
        <f>SUMIFS('Transport-DB'!R:R,'Transport-DB'!C:C,"="&amp;'Work DB'!C660,'Transport-DB'!F:F,"="&amp;'Work DB'!$H$4)</f>
        <v>0</v>
      </c>
      <c r="I660" s="191">
        <f>SUMIFS('Transport-DB'!R:R,'Transport-DB'!C:C,"="&amp;'Work DB'!C660,'Transport-DB'!F:F,"="&amp;'Work DB'!$I$4)</f>
        <v>0</v>
      </c>
      <c r="J660" s="483">
        <f>SUMIFS('Transport-DB'!R:R,'Transport-DB'!C:C,"="&amp;'Work DB'!C660,'Transport-DB'!F:F,"="&amp;'Work DB'!$J$4)</f>
        <v>0</v>
      </c>
      <c r="K660" s="190">
        <f>SUMIFS('Transport-DB'!Q:Q,'Transport-DB'!C:C,"="&amp;'Work DB'!C660,'Transport-DB'!F:F,"="&amp;'Work DB'!$K$4)</f>
        <v>0</v>
      </c>
      <c r="L660" s="191">
        <f>SUMIFS('Transport-DB'!Q:Q,'Transport-DB'!C:C,"="&amp;'Work DB'!C660,'Transport-DB'!F:F,"="&amp;'Work DB'!$L$4)</f>
        <v>0</v>
      </c>
      <c r="M660" s="191">
        <f>SUMIFS('Transport-DB'!Q:Q,'Transport-DB'!C:C,"="&amp;'Work DB'!C660,'Transport-DB'!F:F,"="&amp;'Work DB'!$M$4)</f>
        <v>0</v>
      </c>
      <c r="N660" s="191">
        <f>SUMIFS('Transport-DB'!Q:Q,'Transport-DB'!C:C,"="&amp;'Work DB'!C660,'Transport-DB'!F:F,"="&amp;'Work DB'!$N$4)</f>
        <v>0</v>
      </c>
      <c r="O660" s="191">
        <f>SUMIFS('Transport-DB'!Q:Q,'Transport-DB'!C:C,"="&amp;'Work DB'!C660,'Transport-DB'!F:F,"="&amp;'Work DB'!$O$4)</f>
        <v>0</v>
      </c>
      <c r="P660" s="191">
        <f>SUMIFS('Transport-DB'!Q:Q,'Transport-DB'!C:C,"="&amp;'Work DB'!C660,'Transport-DB'!F:F,"="&amp;'Work DB'!$P$4)</f>
        <v>0</v>
      </c>
      <c r="Q660" s="188">
        <f>SUMIFS('Transport-DB'!Q:Q,'Transport-DB'!C:C,"="&amp;'Work DB'!C660,'Transport-DB'!F:F,"="&amp;'Work DB'!$Q$4)</f>
        <v>0</v>
      </c>
      <c r="R660" s="189">
        <f>SUMIFS('Transport-DB'!Q:Q,'Transport-DB'!C:C,"="&amp;'Work DB'!C660,'Transport-DB'!F:F,"="&amp;'Work DB'!$R$4)</f>
        <v>0</v>
      </c>
      <c r="S660" s="190">
        <f t="shared" si="79"/>
        <v>0</v>
      </c>
      <c r="T660" s="191">
        <f t="shared" si="78"/>
        <v>0</v>
      </c>
      <c r="U660" s="191"/>
      <c r="V660" s="191"/>
      <c r="W660" s="191"/>
      <c r="X660" s="191"/>
      <c r="Y660" s="189"/>
      <c r="Z660" s="283"/>
      <c r="AA660" s="190">
        <f>SUMIFS('Transport-DB'!S:S,'Transport-DB'!C:C,"="&amp;'Work DB'!C660,'Transport-DB'!F:F,"="&amp;'Work DB'!$AA$4)</f>
        <v>0</v>
      </c>
      <c r="AB660" s="191">
        <f>SUMIFS('Transport-DB'!S:S,'Transport-DB'!C:C,"="&amp;'Work DB'!C660,'Transport-DB'!F:F,"="&amp;'Work DB'!$AB$4)</f>
        <v>0</v>
      </c>
      <c r="AC660" s="191">
        <f>SUMIFS('Transport-DB'!S:S,'Transport-DB'!C:C,"="&amp;'Work DB'!C660,'Transport-DB'!F:F,"="&amp;'Work DB'!$AC$4)</f>
        <v>0</v>
      </c>
      <c r="AD660" s="188">
        <f>SUMIFS('Transport-DB'!S:S,'Transport-DB'!C:C,"="&amp;'Work DB'!C660,'Transport-DB'!F:F,"="&amp;'Work DB'!$AD$4)</f>
        <v>0</v>
      </c>
      <c r="AE660" s="188">
        <f>SUMIFS('Transport-DB'!S:S,'Transport-DB'!C:C,"="&amp;'Work DB'!C660,'Transport-DB'!F:F,"="&amp;'Work DB'!$AE$4)</f>
        <v>0</v>
      </c>
      <c r="AF660" s="188">
        <f>SUMIFS('Transport-DB'!S:S,'Transport-DB'!C:C,"="&amp;'Work DB'!C660,'Transport-DB'!F:F,"="&amp;'Work DB'!$AF$4)</f>
        <v>0</v>
      </c>
      <c r="AG660" s="189"/>
      <c r="AH660" s="230">
        <f>SUMIFS('Transport-DB'!T:T,'Transport-DB'!C:C,"="&amp;'Work DB'!C660)</f>
        <v>0</v>
      </c>
      <c r="AI660" s="32"/>
      <c r="AJ660" s="29"/>
      <c r="AK660" s="30">
        <f>SUMIFS(Civil_DB[بتن],Civil_DB[تاریخ],"="&amp;'Work DB'!C660)</f>
        <v>0</v>
      </c>
      <c r="AL660" s="28"/>
      <c r="AM660" s="29"/>
      <c r="AN660" s="31"/>
      <c r="AO660" s="28"/>
      <c r="AP660" s="29"/>
      <c r="AQ660" s="29"/>
      <c r="AR660" s="30"/>
      <c r="AS660" s="28"/>
      <c r="AT660" s="29"/>
      <c r="AU660" s="30"/>
      <c r="AV660" s="206"/>
      <c r="AW660" s="29"/>
      <c r="AX660" s="29"/>
      <c r="AY660" s="29"/>
      <c r="AZ660" s="29"/>
      <c r="BA660" s="29"/>
      <c r="BB660" s="29"/>
      <c r="BC660" s="30"/>
      <c r="BD660" s="283"/>
      <c r="BE660" s="283"/>
      <c r="BF660" s="283"/>
      <c r="BG660" s="283"/>
      <c r="BH660" s="32"/>
      <c r="BI660" s="56"/>
      <c r="BJ660" s="509"/>
    </row>
    <row r="661" spans="2:62" s="15" customFormat="1" ht="21" x14ac:dyDescent="0.25">
      <c r="B661" s="47"/>
      <c r="C661" s="20">
        <f t="shared" si="80"/>
        <v>46026</v>
      </c>
      <c r="D661" s="190">
        <f>SUMIFS('Transport-DB'!R:R,'Transport-DB'!C:C,"="&amp;'Work DB'!C661,'Transport-DB'!F:F,"="&amp;'Work DB'!$D$4)</f>
        <v>0</v>
      </c>
      <c r="E661" s="191">
        <f>SUMIFS('Transport-DB'!R:R,'Transport-DB'!C:C,"="&amp;'Work DB'!C661,'Transport-DB'!F:F,"="&amp;'Work DB'!$E$4)</f>
        <v>0</v>
      </c>
      <c r="F661" s="191">
        <f>SUMIFS('Transport-DB'!R:R,'Transport-DB'!C:C,"="&amp;'Work DB'!C661,'Transport-DB'!F:F,"="&amp;'Work DB'!$F$4)</f>
        <v>0</v>
      </c>
      <c r="G661" s="191">
        <f>SUMIFS('Transport-DB'!R:R,'Transport-DB'!C:C,"="&amp;'Work DB'!C661,'Transport-DB'!F:F,"="&amp;'Work DB'!$G$4)</f>
        <v>0</v>
      </c>
      <c r="H661" s="188">
        <f>SUMIFS('Transport-DB'!R:R,'Transport-DB'!C:C,"="&amp;'Work DB'!C661,'Transport-DB'!F:F,"="&amp;'Work DB'!$H$4)</f>
        <v>0</v>
      </c>
      <c r="I661" s="191">
        <f>SUMIFS('Transport-DB'!R:R,'Transport-DB'!C:C,"="&amp;'Work DB'!C661,'Transport-DB'!F:F,"="&amp;'Work DB'!$I$4)</f>
        <v>0</v>
      </c>
      <c r="J661" s="483">
        <f>SUMIFS('Transport-DB'!R:R,'Transport-DB'!C:C,"="&amp;'Work DB'!C661,'Transport-DB'!F:F,"="&amp;'Work DB'!$J$4)</f>
        <v>0</v>
      </c>
      <c r="K661" s="190">
        <f>SUMIFS('Transport-DB'!Q:Q,'Transport-DB'!C:C,"="&amp;'Work DB'!C661,'Transport-DB'!F:F,"="&amp;'Work DB'!$K$4)</f>
        <v>0</v>
      </c>
      <c r="L661" s="191">
        <f>SUMIFS('Transport-DB'!Q:Q,'Transport-DB'!C:C,"="&amp;'Work DB'!C661,'Transport-DB'!F:F,"="&amp;'Work DB'!$L$4)</f>
        <v>0</v>
      </c>
      <c r="M661" s="191">
        <f>SUMIFS('Transport-DB'!Q:Q,'Transport-DB'!C:C,"="&amp;'Work DB'!C661,'Transport-DB'!F:F,"="&amp;'Work DB'!$M$4)</f>
        <v>0</v>
      </c>
      <c r="N661" s="191">
        <f>SUMIFS('Transport-DB'!Q:Q,'Transport-DB'!C:C,"="&amp;'Work DB'!C661,'Transport-DB'!F:F,"="&amp;'Work DB'!$N$4)</f>
        <v>0</v>
      </c>
      <c r="O661" s="191">
        <f>SUMIFS('Transport-DB'!Q:Q,'Transport-DB'!C:C,"="&amp;'Work DB'!C661,'Transport-DB'!F:F,"="&amp;'Work DB'!$O$4)</f>
        <v>0</v>
      </c>
      <c r="P661" s="191">
        <f>SUMIFS('Transport-DB'!Q:Q,'Transport-DB'!C:C,"="&amp;'Work DB'!C661,'Transport-DB'!F:F,"="&amp;'Work DB'!$P$4)</f>
        <v>0</v>
      </c>
      <c r="Q661" s="188">
        <f>SUMIFS('Transport-DB'!Q:Q,'Transport-DB'!C:C,"="&amp;'Work DB'!C661,'Transport-DB'!F:F,"="&amp;'Work DB'!$Q$4)</f>
        <v>0</v>
      </c>
      <c r="R661" s="189">
        <f>SUMIFS('Transport-DB'!Q:Q,'Transport-DB'!C:C,"="&amp;'Work DB'!C661,'Transport-DB'!F:F,"="&amp;'Work DB'!$R$4)</f>
        <v>0</v>
      </c>
      <c r="S661" s="190">
        <f t="shared" si="79"/>
        <v>0</v>
      </c>
      <c r="T661" s="191">
        <f t="shared" si="78"/>
        <v>0</v>
      </c>
      <c r="U661" s="191"/>
      <c r="V661" s="191"/>
      <c r="W661" s="191"/>
      <c r="X661" s="191"/>
      <c r="Y661" s="189"/>
      <c r="Z661" s="283"/>
      <c r="AA661" s="190">
        <f>SUMIFS('Transport-DB'!S:S,'Transport-DB'!C:C,"="&amp;'Work DB'!C661,'Transport-DB'!F:F,"="&amp;'Work DB'!$AA$4)</f>
        <v>0</v>
      </c>
      <c r="AB661" s="191">
        <f>SUMIFS('Transport-DB'!S:S,'Transport-DB'!C:C,"="&amp;'Work DB'!C661,'Transport-DB'!F:F,"="&amp;'Work DB'!$AB$4)</f>
        <v>0</v>
      </c>
      <c r="AC661" s="191">
        <f>SUMIFS('Transport-DB'!S:S,'Transport-DB'!C:C,"="&amp;'Work DB'!C661,'Transport-DB'!F:F,"="&amp;'Work DB'!$AC$4)</f>
        <v>0</v>
      </c>
      <c r="AD661" s="188">
        <f>SUMIFS('Transport-DB'!S:S,'Transport-DB'!C:C,"="&amp;'Work DB'!C661,'Transport-DB'!F:F,"="&amp;'Work DB'!$AD$4)</f>
        <v>0</v>
      </c>
      <c r="AE661" s="188">
        <f>SUMIFS('Transport-DB'!S:S,'Transport-DB'!C:C,"="&amp;'Work DB'!C661,'Transport-DB'!F:F,"="&amp;'Work DB'!$AE$4)</f>
        <v>0</v>
      </c>
      <c r="AF661" s="188">
        <f>SUMIFS('Transport-DB'!S:S,'Transport-DB'!C:C,"="&amp;'Work DB'!C661,'Transport-DB'!F:F,"="&amp;'Work DB'!$AF$4)</f>
        <v>0</v>
      </c>
      <c r="AG661" s="189"/>
      <c r="AH661" s="230">
        <f>SUMIFS('Transport-DB'!T:T,'Transport-DB'!C:C,"="&amp;'Work DB'!C661)</f>
        <v>0</v>
      </c>
      <c r="AI661" s="32"/>
      <c r="AJ661" s="29"/>
      <c r="AK661" s="30">
        <f>SUMIFS(Civil_DB[بتن],Civil_DB[تاریخ],"="&amp;'Work DB'!C661)</f>
        <v>0</v>
      </c>
      <c r="AL661" s="28"/>
      <c r="AM661" s="29"/>
      <c r="AN661" s="31"/>
      <c r="AO661" s="28"/>
      <c r="AP661" s="29"/>
      <c r="AQ661" s="29"/>
      <c r="AR661" s="30"/>
      <c r="AS661" s="28"/>
      <c r="AT661" s="29"/>
      <c r="AU661" s="30"/>
      <c r="AV661" s="206"/>
      <c r="AW661" s="29"/>
      <c r="AX661" s="29"/>
      <c r="AY661" s="29"/>
      <c r="AZ661" s="29"/>
      <c r="BA661" s="29"/>
      <c r="BB661" s="29"/>
      <c r="BC661" s="30"/>
      <c r="BD661" s="283"/>
      <c r="BE661" s="283"/>
      <c r="BF661" s="283"/>
      <c r="BG661" s="283"/>
      <c r="BH661" s="32"/>
      <c r="BI661" s="56"/>
      <c r="BJ661" s="509"/>
    </row>
    <row r="662" spans="2:62" s="15" customFormat="1" ht="21" x14ac:dyDescent="0.25">
      <c r="B662" s="47"/>
      <c r="C662" s="20">
        <f t="shared" si="80"/>
        <v>46027</v>
      </c>
      <c r="D662" s="190">
        <f>SUMIFS('Transport-DB'!R:R,'Transport-DB'!C:C,"="&amp;'Work DB'!C662,'Transport-DB'!F:F,"="&amp;'Work DB'!$D$4)</f>
        <v>0</v>
      </c>
      <c r="E662" s="191">
        <f>SUMIFS('Transport-DB'!R:R,'Transport-DB'!C:C,"="&amp;'Work DB'!C662,'Transport-DB'!F:F,"="&amp;'Work DB'!$E$4)</f>
        <v>0</v>
      </c>
      <c r="F662" s="191">
        <f>SUMIFS('Transport-DB'!R:R,'Transport-DB'!C:C,"="&amp;'Work DB'!C662,'Transport-DB'!F:F,"="&amp;'Work DB'!$F$4)</f>
        <v>0</v>
      </c>
      <c r="G662" s="191">
        <f>SUMIFS('Transport-DB'!R:R,'Transport-DB'!C:C,"="&amp;'Work DB'!C662,'Transport-DB'!F:F,"="&amp;'Work DB'!$G$4)</f>
        <v>0</v>
      </c>
      <c r="H662" s="188">
        <f>SUMIFS('Transport-DB'!R:R,'Transport-DB'!C:C,"="&amp;'Work DB'!C662,'Transport-DB'!F:F,"="&amp;'Work DB'!$H$4)</f>
        <v>0</v>
      </c>
      <c r="I662" s="191">
        <f>SUMIFS('Transport-DB'!R:R,'Transport-DB'!C:C,"="&amp;'Work DB'!C662,'Transport-DB'!F:F,"="&amp;'Work DB'!$I$4)</f>
        <v>0</v>
      </c>
      <c r="J662" s="483">
        <f>SUMIFS('Transport-DB'!R:R,'Transport-DB'!C:C,"="&amp;'Work DB'!C662,'Transport-DB'!F:F,"="&amp;'Work DB'!$J$4)</f>
        <v>0</v>
      </c>
      <c r="K662" s="190">
        <f>SUMIFS('Transport-DB'!Q:Q,'Transport-DB'!C:C,"="&amp;'Work DB'!C662,'Transport-DB'!F:F,"="&amp;'Work DB'!$K$4)</f>
        <v>0</v>
      </c>
      <c r="L662" s="191">
        <f>SUMIFS('Transport-DB'!Q:Q,'Transport-DB'!C:C,"="&amp;'Work DB'!C662,'Transport-DB'!F:F,"="&amp;'Work DB'!$L$4)</f>
        <v>0</v>
      </c>
      <c r="M662" s="191">
        <f>SUMIFS('Transport-DB'!Q:Q,'Transport-DB'!C:C,"="&amp;'Work DB'!C662,'Transport-DB'!F:F,"="&amp;'Work DB'!$M$4)</f>
        <v>0</v>
      </c>
      <c r="N662" s="191">
        <f>SUMIFS('Transport-DB'!Q:Q,'Transport-DB'!C:C,"="&amp;'Work DB'!C662,'Transport-DB'!F:F,"="&amp;'Work DB'!$N$4)</f>
        <v>0</v>
      </c>
      <c r="O662" s="191">
        <f>SUMIFS('Transport-DB'!Q:Q,'Transport-DB'!C:C,"="&amp;'Work DB'!C662,'Transport-DB'!F:F,"="&amp;'Work DB'!$O$4)</f>
        <v>0</v>
      </c>
      <c r="P662" s="191">
        <f>SUMIFS('Transport-DB'!Q:Q,'Transport-DB'!C:C,"="&amp;'Work DB'!C662,'Transport-DB'!F:F,"="&amp;'Work DB'!$P$4)</f>
        <v>0</v>
      </c>
      <c r="Q662" s="188">
        <f>SUMIFS('Transport-DB'!Q:Q,'Transport-DB'!C:C,"="&amp;'Work DB'!C662,'Transport-DB'!F:F,"="&amp;'Work DB'!$Q$4)</f>
        <v>0</v>
      </c>
      <c r="R662" s="189">
        <f>SUMIFS('Transport-DB'!Q:Q,'Transport-DB'!C:C,"="&amp;'Work DB'!C662,'Transport-DB'!F:F,"="&amp;'Work DB'!$R$4)</f>
        <v>0</v>
      </c>
      <c r="S662" s="190">
        <f t="shared" si="79"/>
        <v>0</v>
      </c>
      <c r="T662" s="191">
        <f t="shared" si="78"/>
        <v>0</v>
      </c>
      <c r="U662" s="191"/>
      <c r="V662" s="191"/>
      <c r="W662" s="191"/>
      <c r="X662" s="191"/>
      <c r="Y662" s="189"/>
      <c r="Z662" s="283"/>
      <c r="AA662" s="190">
        <f>SUMIFS('Transport-DB'!S:S,'Transport-DB'!C:C,"="&amp;'Work DB'!C662,'Transport-DB'!F:F,"="&amp;'Work DB'!$AA$4)</f>
        <v>0</v>
      </c>
      <c r="AB662" s="191">
        <f>SUMIFS('Transport-DB'!S:S,'Transport-DB'!C:C,"="&amp;'Work DB'!C662,'Transport-DB'!F:F,"="&amp;'Work DB'!$AB$4)</f>
        <v>0</v>
      </c>
      <c r="AC662" s="191">
        <f>SUMIFS('Transport-DB'!S:S,'Transport-DB'!C:C,"="&amp;'Work DB'!C662,'Transport-DB'!F:F,"="&amp;'Work DB'!$AC$4)</f>
        <v>0</v>
      </c>
      <c r="AD662" s="188">
        <f>SUMIFS('Transport-DB'!S:S,'Transport-DB'!C:C,"="&amp;'Work DB'!C662,'Transport-DB'!F:F,"="&amp;'Work DB'!$AD$4)</f>
        <v>0</v>
      </c>
      <c r="AE662" s="188">
        <f>SUMIFS('Transport-DB'!S:S,'Transport-DB'!C:C,"="&amp;'Work DB'!C662,'Transport-DB'!F:F,"="&amp;'Work DB'!$AE$4)</f>
        <v>0</v>
      </c>
      <c r="AF662" s="188">
        <f>SUMIFS('Transport-DB'!S:S,'Transport-DB'!C:C,"="&amp;'Work DB'!C662,'Transport-DB'!F:F,"="&amp;'Work DB'!$AF$4)</f>
        <v>0</v>
      </c>
      <c r="AG662" s="189"/>
      <c r="AH662" s="230">
        <f>SUMIFS('Transport-DB'!T:T,'Transport-DB'!C:C,"="&amp;'Work DB'!C662)</f>
        <v>0</v>
      </c>
      <c r="AI662" s="32"/>
      <c r="AJ662" s="29"/>
      <c r="AK662" s="30">
        <f>SUMIFS(Civil_DB[بتن],Civil_DB[تاریخ],"="&amp;'Work DB'!C662)</f>
        <v>0</v>
      </c>
      <c r="AL662" s="28"/>
      <c r="AM662" s="29"/>
      <c r="AN662" s="31"/>
      <c r="AO662" s="28"/>
      <c r="AP662" s="29"/>
      <c r="AQ662" s="29"/>
      <c r="AR662" s="30"/>
      <c r="AS662" s="28"/>
      <c r="AT662" s="29"/>
      <c r="AU662" s="30"/>
      <c r="AV662" s="206"/>
      <c r="AW662" s="29"/>
      <c r="AX662" s="29"/>
      <c r="AY662" s="29"/>
      <c r="AZ662" s="29"/>
      <c r="BA662" s="29"/>
      <c r="BB662" s="29"/>
      <c r="BC662" s="30"/>
      <c r="BD662" s="283"/>
      <c r="BE662" s="283"/>
      <c r="BF662" s="283"/>
      <c r="BG662" s="283"/>
      <c r="BH662" s="32"/>
      <c r="BI662" s="56"/>
      <c r="BJ662" s="509"/>
    </row>
    <row r="663" spans="2:62" s="15" customFormat="1" ht="21" x14ac:dyDescent="0.25">
      <c r="B663" s="47"/>
      <c r="C663" s="20">
        <f t="shared" si="80"/>
        <v>46028</v>
      </c>
      <c r="D663" s="190">
        <f>SUMIFS('Transport-DB'!R:R,'Transport-DB'!C:C,"="&amp;'Work DB'!C663,'Transport-DB'!F:F,"="&amp;'Work DB'!$D$4)</f>
        <v>0</v>
      </c>
      <c r="E663" s="191">
        <f>SUMIFS('Transport-DB'!R:R,'Transport-DB'!C:C,"="&amp;'Work DB'!C663,'Transport-DB'!F:F,"="&amp;'Work DB'!$E$4)</f>
        <v>0</v>
      </c>
      <c r="F663" s="191">
        <f>SUMIFS('Transport-DB'!R:R,'Transport-DB'!C:C,"="&amp;'Work DB'!C663,'Transport-DB'!F:F,"="&amp;'Work DB'!$F$4)</f>
        <v>0</v>
      </c>
      <c r="G663" s="191">
        <f>SUMIFS('Transport-DB'!R:R,'Transport-DB'!C:C,"="&amp;'Work DB'!C663,'Transport-DB'!F:F,"="&amp;'Work DB'!$G$4)</f>
        <v>0</v>
      </c>
      <c r="H663" s="188">
        <f>SUMIFS('Transport-DB'!R:R,'Transport-DB'!C:C,"="&amp;'Work DB'!C663,'Transport-DB'!F:F,"="&amp;'Work DB'!$H$4)</f>
        <v>0</v>
      </c>
      <c r="I663" s="191">
        <f>SUMIFS('Transport-DB'!R:R,'Transport-DB'!C:C,"="&amp;'Work DB'!C663,'Transport-DB'!F:F,"="&amp;'Work DB'!$I$4)</f>
        <v>0</v>
      </c>
      <c r="J663" s="483">
        <f>SUMIFS('Transport-DB'!R:R,'Transport-DB'!C:C,"="&amp;'Work DB'!C663,'Transport-DB'!F:F,"="&amp;'Work DB'!$J$4)</f>
        <v>0</v>
      </c>
      <c r="K663" s="190">
        <f>SUMIFS('Transport-DB'!Q:Q,'Transport-DB'!C:C,"="&amp;'Work DB'!C663,'Transport-DB'!F:F,"="&amp;'Work DB'!$K$4)</f>
        <v>0</v>
      </c>
      <c r="L663" s="191">
        <f>SUMIFS('Transport-DB'!Q:Q,'Transport-DB'!C:C,"="&amp;'Work DB'!C663,'Transport-DB'!F:F,"="&amp;'Work DB'!$L$4)</f>
        <v>0</v>
      </c>
      <c r="M663" s="191">
        <f>SUMIFS('Transport-DB'!Q:Q,'Transport-DB'!C:C,"="&amp;'Work DB'!C663,'Transport-DB'!F:F,"="&amp;'Work DB'!$M$4)</f>
        <v>0</v>
      </c>
      <c r="N663" s="191">
        <f>SUMIFS('Transport-DB'!Q:Q,'Transport-DB'!C:C,"="&amp;'Work DB'!C663,'Transport-DB'!F:F,"="&amp;'Work DB'!$N$4)</f>
        <v>0</v>
      </c>
      <c r="O663" s="191">
        <f>SUMIFS('Transport-DB'!Q:Q,'Transport-DB'!C:C,"="&amp;'Work DB'!C663,'Transport-DB'!F:F,"="&amp;'Work DB'!$O$4)</f>
        <v>0</v>
      </c>
      <c r="P663" s="191">
        <f>SUMIFS('Transport-DB'!Q:Q,'Transport-DB'!C:C,"="&amp;'Work DB'!C663,'Transport-DB'!F:F,"="&amp;'Work DB'!$P$4)</f>
        <v>0</v>
      </c>
      <c r="Q663" s="188">
        <f>SUMIFS('Transport-DB'!Q:Q,'Transport-DB'!C:C,"="&amp;'Work DB'!C663,'Transport-DB'!F:F,"="&amp;'Work DB'!$Q$4)</f>
        <v>0</v>
      </c>
      <c r="R663" s="189">
        <f>SUMIFS('Transport-DB'!Q:Q,'Transport-DB'!C:C,"="&amp;'Work DB'!C663,'Transport-DB'!F:F,"="&amp;'Work DB'!$R$4)</f>
        <v>0</v>
      </c>
      <c r="S663" s="190">
        <f t="shared" si="79"/>
        <v>0</v>
      </c>
      <c r="T663" s="191">
        <f t="shared" si="78"/>
        <v>0</v>
      </c>
      <c r="U663" s="191"/>
      <c r="V663" s="191"/>
      <c r="W663" s="191"/>
      <c r="X663" s="191"/>
      <c r="Y663" s="189"/>
      <c r="Z663" s="283"/>
      <c r="AA663" s="190">
        <f>SUMIFS('Transport-DB'!S:S,'Transport-DB'!C:C,"="&amp;'Work DB'!C663,'Transport-DB'!F:F,"="&amp;'Work DB'!$AA$4)</f>
        <v>0</v>
      </c>
      <c r="AB663" s="191">
        <f>SUMIFS('Transport-DB'!S:S,'Transport-DB'!C:C,"="&amp;'Work DB'!C663,'Transport-DB'!F:F,"="&amp;'Work DB'!$AB$4)</f>
        <v>0</v>
      </c>
      <c r="AC663" s="191">
        <f>SUMIFS('Transport-DB'!S:S,'Transport-DB'!C:C,"="&amp;'Work DB'!C663,'Transport-DB'!F:F,"="&amp;'Work DB'!$AC$4)</f>
        <v>0</v>
      </c>
      <c r="AD663" s="188">
        <f>SUMIFS('Transport-DB'!S:S,'Transport-DB'!C:C,"="&amp;'Work DB'!C663,'Transport-DB'!F:F,"="&amp;'Work DB'!$AD$4)</f>
        <v>0</v>
      </c>
      <c r="AE663" s="188">
        <f>SUMIFS('Transport-DB'!S:S,'Transport-DB'!C:C,"="&amp;'Work DB'!C663,'Transport-DB'!F:F,"="&amp;'Work DB'!$AE$4)</f>
        <v>0</v>
      </c>
      <c r="AF663" s="188">
        <f>SUMIFS('Transport-DB'!S:S,'Transport-DB'!C:C,"="&amp;'Work DB'!C663,'Transport-DB'!F:F,"="&amp;'Work DB'!$AF$4)</f>
        <v>0</v>
      </c>
      <c r="AG663" s="189"/>
      <c r="AH663" s="230">
        <f>SUMIFS('Transport-DB'!T:T,'Transport-DB'!C:C,"="&amp;'Work DB'!C663)</f>
        <v>0</v>
      </c>
      <c r="AI663" s="32"/>
      <c r="AJ663" s="29"/>
      <c r="AK663" s="30">
        <f>SUMIFS(Civil_DB[بتن],Civil_DB[تاریخ],"="&amp;'Work DB'!C663)</f>
        <v>0</v>
      </c>
      <c r="AL663" s="28"/>
      <c r="AM663" s="29"/>
      <c r="AN663" s="31"/>
      <c r="AO663" s="28"/>
      <c r="AP663" s="29"/>
      <c r="AQ663" s="29"/>
      <c r="AR663" s="30"/>
      <c r="AS663" s="28"/>
      <c r="AT663" s="29"/>
      <c r="AU663" s="30"/>
      <c r="AV663" s="206"/>
      <c r="AW663" s="29"/>
      <c r="AX663" s="29"/>
      <c r="AY663" s="29"/>
      <c r="AZ663" s="29"/>
      <c r="BA663" s="29"/>
      <c r="BB663" s="29"/>
      <c r="BC663" s="30"/>
      <c r="BD663" s="283"/>
      <c r="BE663" s="283"/>
      <c r="BF663" s="283"/>
      <c r="BG663" s="283"/>
      <c r="BH663" s="32"/>
      <c r="BI663" s="56"/>
      <c r="BJ663" s="509"/>
    </row>
    <row r="664" spans="2:62" s="15" customFormat="1" ht="21" x14ac:dyDescent="0.25">
      <c r="B664" s="47"/>
      <c r="C664" s="20">
        <f t="shared" si="80"/>
        <v>46029</v>
      </c>
      <c r="D664" s="190">
        <f>SUMIFS('Transport-DB'!R:R,'Transport-DB'!C:C,"="&amp;'Work DB'!C664,'Transport-DB'!F:F,"="&amp;'Work DB'!$D$4)</f>
        <v>0</v>
      </c>
      <c r="E664" s="191">
        <f>SUMIFS('Transport-DB'!R:R,'Transport-DB'!C:C,"="&amp;'Work DB'!C664,'Transport-DB'!F:F,"="&amp;'Work DB'!$E$4)</f>
        <v>0</v>
      </c>
      <c r="F664" s="191">
        <f>SUMIFS('Transport-DB'!R:R,'Transport-DB'!C:C,"="&amp;'Work DB'!C664,'Transport-DB'!F:F,"="&amp;'Work DB'!$F$4)</f>
        <v>0</v>
      </c>
      <c r="G664" s="191">
        <f>SUMIFS('Transport-DB'!R:R,'Transport-DB'!C:C,"="&amp;'Work DB'!C664,'Transport-DB'!F:F,"="&amp;'Work DB'!$G$4)</f>
        <v>0</v>
      </c>
      <c r="H664" s="188">
        <f>SUMIFS('Transport-DB'!R:R,'Transport-DB'!C:C,"="&amp;'Work DB'!C664,'Transport-DB'!F:F,"="&amp;'Work DB'!$H$4)</f>
        <v>0</v>
      </c>
      <c r="I664" s="191">
        <f>SUMIFS('Transport-DB'!R:R,'Transport-DB'!C:C,"="&amp;'Work DB'!C664,'Transport-DB'!F:F,"="&amp;'Work DB'!$I$4)</f>
        <v>0</v>
      </c>
      <c r="J664" s="483">
        <f>SUMIFS('Transport-DB'!R:R,'Transport-DB'!C:C,"="&amp;'Work DB'!C664,'Transport-DB'!F:F,"="&amp;'Work DB'!$J$4)</f>
        <v>0</v>
      </c>
      <c r="K664" s="190">
        <f>SUMIFS('Transport-DB'!Q:Q,'Transport-DB'!C:C,"="&amp;'Work DB'!C664,'Transport-DB'!F:F,"="&amp;'Work DB'!$K$4)</f>
        <v>0</v>
      </c>
      <c r="L664" s="191">
        <f>SUMIFS('Transport-DB'!Q:Q,'Transport-DB'!C:C,"="&amp;'Work DB'!C664,'Transport-DB'!F:F,"="&amp;'Work DB'!$L$4)</f>
        <v>0</v>
      </c>
      <c r="M664" s="191">
        <f>SUMIFS('Transport-DB'!Q:Q,'Transport-DB'!C:C,"="&amp;'Work DB'!C664,'Transport-DB'!F:F,"="&amp;'Work DB'!$M$4)</f>
        <v>0</v>
      </c>
      <c r="N664" s="191">
        <f>SUMIFS('Transport-DB'!Q:Q,'Transport-DB'!C:C,"="&amp;'Work DB'!C664,'Transport-DB'!F:F,"="&amp;'Work DB'!$N$4)</f>
        <v>0</v>
      </c>
      <c r="O664" s="191">
        <f>SUMIFS('Transport-DB'!Q:Q,'Transport-DB'!C:C,"="&amp;'Work DB'!C664,'Transport-DB'!F:F,"="&amp;'Work DB'!$O$4)</f>
        <v>0</v>
      </c>
      <c r="P664" s="191">
        <f>SUMIFS('Transport-DB'!Q:Q,'Transport-DB'!C:C,"="&amp;'Work DB'!C664,'Transport-DB'!F:F,"="&amp;'Work DB'!$P$4)</f>
        <v>0</v>
      </c>
      <c r="Q664" s="188">
        <f>SUMIFS('Transport-DB'!Q:Q,'Transport-DB'!C:C,"="&amp;'Work DB'!C664,'Transport-DB'!F:F,"="&amp;'Work DB'!$Q$4)</f>
        <v>0</v>
      </c>
      <c r="R664" s="189">
        <f>SUMIFS('Transport-DB'!Q:Q,'Transport-DB'!C:C,"="&amp;'Work DB'!C664,'Transport-DB'!F:F,"="&amp;'Work DB'!$R$4)</f>
        <v>0</v>
      </c>
      <c r="S664" s="190">
        <f t="shared" si="79"/>
        <v>0</v>
      </c>
      <c r="T664" s="191">
        <f t="shared" si="78"/>
        <v>0</v>
      </c>
      <c r="U664" s="191"/>
      <c r="V664" s="191"/>
      <c r="W664" s="191"/>
      <c r="X664" s="191"/>
      <c r="Y664" s="189"/>
      <c r="Z664" s="283"/>
      <c r="AA664" s="190">
        <f>SUMIFS('Transport-DB'!S:S,'Transport-DB'!C:C,"="&amp;'Work DB'!C664,'Transport-DB'!F:F,"="&amp;'Work DB'!$AA$4)</f>
        <v>0</v>
      </c>
      <c r="AB664" s="191">
        <f>SUMIFS('Transport-DB'!S:S,'Transport-DB'!C:C,"="&amp;'Work DB'!C664,'Transport-DB'!F:F,"="&amp;'Work DB'!$AB$4)</f>
        <v>0</v>
      </c>
      <c r="AC664" s="191">
        <f>SUMIFS('Transport-DB'!S:S,'Transport-DB'!C:C,"="&amp;'Work DB'!C664,'Transport-DB'!F:F,"="&amp;'Work DB'!$AC$4)</f>
        <v>0</v>
      </c>
      <c r="AD664" s="188">
        <f>SUMIFS('Transport-DB'!S:S,'Transport-DB'!C:C,"="&amp;'Work DB'!C664,'Transport-DB'!F:F,"="&amp;'Work DB'!$AD$4)</f>
        <v>0</v>
      </c>
      <c r="AE664" s="188">
        <f>SUMIFS('Transport-DB'!S:S,'Transport-DB'!C:C,"="&amp;'Work DB'!C664,'Transport-DB'!F:F,"="&amp;'Work DB'!$AE$4)</f>
        <v>0</v>
      </c>
      <c r="AF664" s="188">
        <f>SUMIFS('Transport-DB'!S:S,'Transport-DB'!C:C,"="&amp;'Work DB'!C664,'Transport-DB'!F:F,"="&amp;'Work DB'!$AF$4)</f>
        <v>0</v>
      </c>
      <c r="AG664" s="189"/>
      <c r="AH664" s="230">
        <f>SUMIFS('Transport-DB'!T:T,'Transport-DB'!C:C,"="&amp;'Work DB'!C664)</f>
        <v>0</v>
      </c>
      <c r="AI664" s="32"/>
      <c r="AJ664" s="29"/>
      <c r="AK664" s="30">
        <f>SUMIFS(Civil_DB[بتن],Civil_DB[تاریخ],"="&amp;'Work DB'!C664)</f>
        <v>0</v>
      </c>
      <c r="AL664" s="28"/>
      <c r="AM664" s="29"/>
      <c r="AN664" s="31"/>
      <c r="AO664" s="28"/>
      <c r="AP664" s="29"/>
      <c r="AQ664" s="29"/>
      <c r="AR664" s="30"/>
      <c r="AS664" s="28"/>
      <c r="AT664" s="29"/>
      <c r="AU664" s="30"/>
      <c r="AV664" s="206"/>
      <c r="AW664" s="29"/>
      <c r="AX664" s="29"/>
      <c r="AY664" s="29"/>
      <c r="AZ664" s="29"/>
      <c r="BA664" s="29"/>
      <c r="BB664" s="29"/>
      <c r="BC664" s="30"/>
      <c r="BD664" s="283"/>
      <c r="BE664" s="283"/>
      <c r="BF664" s="283"/>
      <c r="BG664" s="283"/>
      <c r="BH664" s="32"/>
      <c r="BI664" s="56"/>
      <c r="BJ664" s="509"/>
    </row>
    <row r="665" spans="2:62" s="15" customFormat="1" ht="21" x14ac:dyDescent="0.25">
      <c r="B665" s="47"/>
      <c r="C665" s="20">
        <f t="shared" si="80"/>
        <v>46030</v>
      </c>
      <c r="D665" s="190">
        <f>SUMIFS('Transport-DB'!R:R,'Transport-DB'!C:C,"="&amp;'Work DB'!C665,'Transport-DB'!F:F,"="&amp;'Work DB'!$D$4)</f>
        <v>0</v>
      </c>
      <c r="E665" s="191">
        <f>SUMIFS('Transport-DB'!R:R,'Transport-DB'!C:C,"="&amp;'Work DB'!C665,'Transport-DB'!F:F,"="&amp;'Work DB'!$E$4)</f>
        <v>0</v>
      </c>
      <c r="F665" s="191">
        <f>SUMIFS('Transport-DB'!R:R,'Transport-DB'!C:C,"="&amp;'Work DB'!C665,'Transport-DB'!F:F,"="&amp;'Work DB'!$F$4)</f>
        <v>0</v>
      </c>
      <c r="G665" s="191">
        <f>SUMIFS('Transport-DB'!R:R,'Transport-DB'!C:C,"="&amp;'Work DB'!C665,'Transport-DB'!F:F,"="&amp;'Work DB'!$G$4)</f>
        <v>0</v>
      </c>
      <c r="H665" s="188">
        <f>SUMIFS('Transport-DB'!R:R,'Transport-DB'!C:C,"="&amp;'Work DB'!C665,'Transport-DB'!F:F,"="&amp;'Work DB'!$H$4)</f>
        <v>0</v>
      </c>
      <c r="I665" s="191">
        <f>SUMIFS('Transport-DB'!R:R,'Transport-DB'!C:C,"="&amp;'Work DB'!C665,'Transport-DB'!F:F,"="&amp;'Work DB'!$I$4)</f>
        <v>0</v>
      </c>
      <c r="J665" s="483">
        <f>SUMIFS('Transport-DB'!R:R,'Transport-DB'!C:C,"="&amp;'Work DB'!C665,'Transport-DB'!F:F,"="&amp;'Work DB'!$J$4)</f>
        <v>0</v>
      </c>
      <c r="K665" s="190">
        <f>SUMIFS('Transport-DB'!Q:Q,'Transport-DB'!C:C,"="&amp;'Work DB'!C665,'Transport-DB'!F:F,"="&amp;'Work DB'!$K$4)</f>
        <v>0</v>
      </c>
      <c r="L665" s="191">
        <f>SUMIFS('Transport-DB'!Q:Q,'Transport-DB'!C:C,"="&amp;'Work DB'!C665,'Transport-DB'!F:F,"="&amp;'Work DB'!$L$4)</f>
        <v>0</v>
      </c>
      <c r="M665" s="191">
        <f>SUMIFS('Transport-DB'!Q:Q,'Transport-DB'!C:C,"="&amp;'Work DB'!C665,'Transport-DB'!F:F,"="&amp;'Work DB'!$M$4)</f>
        <v>0</v>
      </c>
      <c r="N665" s="191">
        <f>SUMIFS('Transport-DB'!Q:Q,'Transport-DB'!C:C,"="&amp;'Work DB'!C665,'Transport-DB'!F:F,"="&amp;'Work DB'!$N$4)</f>
        <v>0</v>
      </c>
      <c r="O665" s="191">
        <f>SUMIFS('Transport-DB'!Q:Q,'Transport-DB'!C:C,"="&amp;'Work DB'!C665,'Transport-DB'!F:F,"="&amp;'Work DB'!$O$4)</f>
        <v>0</v>
      </c>
      <c r="P665" s="191">
        <f>SUMIFS('Transport-DB'!Q:Q,'Transport-DB'!C:C,"="&amp;'Work DB'!C665,'Transport-DB'!F:F,"="&amp;'Work DB'!$P$4)</f>
        <v>0</v>
      </c>
      <c r="Q665" s="188">
        <f>SUMIFS('Transport-DB'!Q:Q,'Transport-DB'!C:C,"="&amp;'Work DB'!C665,'Transport-DB'!F:F,"="&amp;'Work DB'!$Q$4)</f>
        <v>0</v>
      </c>
      <c r="R665" s="189">
        <f>SUMIFS('Transport-DB'!Q:Q,'Transport-DB'!C:C,"="&amp;'Work DB'!C665,'Transport-DB'!F:F,"="&amp;'Work DB'!$R$4)</f>
        <v>0</v>
      </c>
      <c r="S665" s="190">
        <f t="shared" si="79"/>
        <v>0</v>
      </c>
      <c r="T665" s="191">
        <f t="shared" si="78"/>
        <v>0</v>
      </c>
      <c r="U665" s="191"/>
      <c r="V665" s="191"/>
      <c r="W665" s="191"/>
      <c r="X665" s="191"/>
      <c r="Y665" s="189"/>
      <c r="Z665" s="283"/>
      <c r="AA665" s="190">
        <f>SUMIFS('Transport-DB'!S:S,'Transport-DB'!C:C,"="&amp;'Work DB'!C665,'Transport-DB'!F:F,"="&amp;'Work DB'!$AA$4)</f>
        <v>0</v>
      </c>
      <c r="AB665" s="191">
        <f>SUMIFS('Transport-DB'!S:S,'Transport-DB'!C:C,"="&amp;'Work DB'!C665,'Transport-DB'!F:F,"="&amp;'Work DB'!$AB$4)</f>
        <v>0</v>
      </c>
      <c r="AC665" s="191">
        <f>SUMIFS('Transport-DB'!S:S,'Transport-DB'!C:C,"="&amp;'Work DB'!C665,'Transport-DB'!F:F,"="&amp;'Work DB'!$AC$4)</f>
        <v>0</v>
      </c>
      <c r="AD665" s="188">
        <f>SUMIFS('Transport-DB'!S:S,'Transport-DB'!C:C,"="&amp;'Work DB'!C665,'Transport-DB'!F:F,"="&amp;'Work DB'!$AD$4)</f>
        <v>0</v>
      </c>
      <c r="AE665" s="188">
        <f>SUMIFS('Transport-DB'!S:S,'Transport-DB'!C:C,"="&amp;'Work DB'!C665,'Transport-DB'!F:F,"="&amp;'Work DB'!$AE$4)</f>
        <v>0</v>
      </c>
      <c r="AF665" s="188">
        <f>SUMIFS('Transport-DB'!S:S,'Transport-DB'!C:C,"="&amp;'Work DB'!C665,'Transport-DB'!F:F,"="&amp;'Work DB'!$AF$4)</f>
        <v>0</v>
      </c>
      <c r="AG665" s="189"/>
      <c r="AH665" s="230">
        <f>SUMIFS('Transport-DB'!T:T,'Transport-DB'!C:C,"="&amp;'Work DB'!C665)</f>
        <v>0</v>
      </c>
      <c r="AI665" s="32"/>
      <c r="AJ665" s="29"/>
      <c r="AK665" s="30">
        <f>SUMIFS(Civil_DB[بتن],Civil_DB[تاریخ],"="&amp;'Work DB'!C665)</f>
        <v>0</v>
      </c>
      <c r="AL665" s="28"/>
      <c r="AM665" s="29"/>
      <c r="AN665" s="31"/>
      <c r="AO665" s="28"/>
      <c r="AP665" s="29"/>
      <c r="AQ665" s="29"/>
      <c r="AR665" s="30"/>
      <c r="AS665" s="28"/>
      <c r="AT665" s="29"/>
      <c r="AU665" s="30"/>
      <c r="AV665" s="206"/>
      <c r="AW665" s="29"/>
      <c r="AX665" s="29"/>
      <c r="AY665" s="29"/>
      <c r="AZ665" s="29"/>
      <c r="BA665" s="29"/>
      <c r="BB665" s="29"/>
      <c r="BC665" s="30"/>
      <c r="BD665" s="283"/>
      <c r="BE665" s="283"/>
      <c r="BF665" s="283"/>
      <c r="BG665" s="283"/>
      <c r="BH665" s="32"/>
      <c r="BI665" s="56"/>
      <c r="BJ665" s="509"/>
    </row>
    <row r="666" spans="2:62" s="15" customFormat="1" ht="21" x14ac:dyDescent="0.25">
      <c r="B666" s="47"/>
      <c r="C666" s="20">
        <f t="shared" si="80"/>
        <v>46031</v>
      </c>
      <c r="D666" s="190">
        <f>SUMIFS('Transport-DB'!R:R,'Transport-DB'!C:C,"="&amp;'Work DB'!C666,'Transport-DB'!F:F,"="&amp;'Work DB'!$D$4)</f>
        <v>0</v>
      </c>
      <c r="E666" s="191">
        <f>SUMIFS('Transport-DB'!R:R,'Transport-DB'!C:C,"="&amp;'Work DB'!C666,'Transport-DB'!F:F,"="&amp;'Work DB'!$E$4)</f>
        <v>0</v>
      </c>
      <c r="F666" s="191">
        <f>SUMIFS('Transport-DB'!R:R,'Transport-DB'!C:C,"="&amp;'Work DB'!C666,'Transport-DB'!F:F,"="&amp;'Work DB'!$F$4)</f>
        <v>0</v>
      </c>
      <c r="G666" s="191">
        <f>SUMIFS('Transport-DB'!R:R,'Transport-DB'!C:C,"="&amp;'Work DB'!C666,'Transport-DB'!F:F,"="&amp;'Work DB'!$G$4)</f>
        <v>0</v>
      </c>
      <c r="H666" s="188">
        <f>SUMIFS('Transport-DB'!R:R,'Transport-DB'!C:C,"="&amp;'Work DB'!C666,'Transport-DB'!F:F,"="&amp;'Work DB'!$H$4)</f>
        <v>0</v>
      </c>
      <c r="I666" s="191">
        <f>SUMIFS('Transport-DB'!R:R,'Transport-DB'!C:C,"="&amp;'Work DB'!C666,'Transport-DB'!F:F,"="&amp;'Work DB'!$I$4)</f>
        <v>0</v>
      </c>
      <c r="J666" s="483">
        <f>SUMIFS('Transport-DB'!R:R,'Transport-DB'!C:C,"="&amp;'Work DB'!C666,'Transport-DB'!F:F,"="&amp;'Work DB'!$J$4)</f>
        <v>0</v>
      </c>
      <c r="K666" s="190">
        <f>SUMIFS('Transport-DB'!Q:Q,'Transport-DB'!C:C,"="&amp;'Work DB'!C666,'Transport-DB'!F:F,"="&amp;'Work DB'!$K$4)</f>
        <v>0</v>
      </c>
      <c r="L666" s="191">
        <f>SUMIFS('Transport-DB'!Q:Q,'Transport-DB'!C:C,"="&amp;'Work DB'!C666,'Transport-DB'!F:F,"="&amp;'Work DB'!$L$4)</f>
        <v>0</v>
      </c>
      <c r="M666" s="191">
        <f>SUMIFS('Transport-DB'!Q:Q,'Transport-DB'!C:C,"="&amp;'Work DB'!C666,'Transport-DB'!F:F,"="&amp;'Work DB'!$M$4)</f>
        <v>0</v>
      </c>
      <c r="N666" s="191">
        <f>SUMIFS('Transport-DB'!Q:Q,'Transport-DB'!C:C,"="&amp;'Work DB'!C666,'Transport-DB'!F:F,"="&amp;'Work DB'!$N$4)</f>
        <v>0</v>
      </c>
      <c r="O666" s="191">
        <f>SUMIFS('Transport-DB'!Q:Q,'Transport-DB'!C:C,"="&amp;'Work DB'!C666,'Transport-DB'!F:F,"="&amp;'Work DB'!$O$4)</f>
        <v>0</v>
      </c>
      <c r="P666" s="191">
        <f>SUMIFS('Transport-DB'!Q:Q,'Transport-DB'!C:C,"="&amp;'Work DB'!C666,'Transport-DB'!F:F,"="&amp;'Work DB'!$P$4)</f>
        <v>0</v>
      </c>
      <c r="Q666" s="188">
        <f>SUMIFS('Transport-DB'!Q:Q,'Transport-DB'!C:C,"="&amp;'Work DB'!C666,'Transport-DB'!F:F,"="&amp;'Work DB'!$Q$4)</f>
        <v>0</v>
      </c>
      <c r="R666" s="189">
        <f>SUMIFS('Transport-DB'!Q:Q,'Transport-DB'!C:C,"="&amp;'Work DB'!C666,'Transport-DB'!F:F,"="&amp;'Work DB'!$R$4)</f>
        <v>0</v>
      </c>
      <c r="S666" s="190">
        <f t="shared" si="79"/>
        <v>0</v>
      </c>
      <c r="T666" s="191">
        <f t="shared" si="78"/>
        <v>0</v>
      </c>
      <c r="U666" s="191"/>
      <c r="V666" s="191"/>
      <c r="W666" s="191"/>
      <c r="X666" s="191"/>
      <c r="Y666" s="189"/>
      <c r="Z666" s="283"/>
      <c r="AA666" s="190">
        <f>SUMIFS('Transport-DB'!S:S,'Transport-DB'!C:C,"="&amp;'Work DB'!C666,'Transport-DB'!F:F,"="&amp;'Work DB'!$AA$4)</f>
        <v>0</v>
      </c>
      <c r="AB666" s="191">
        <f>SUMIFS('Transport-DB'!S:S,'Transport-DB'!C:C,"="&amp;'Work DB'!C666,'Transport-DB'!F:F,"="&amp;'Work DB'!$AB$4)</f>
        <v>0</v>
      </c>
      <c r="AC666" s="191">
        <f>SUMIFS('Transport-DB'!S:S,'Transport-DB'!C:C,"="&amp;'Work DB'!C666,'Transport-DB'!F:F,"="&amp;'Work DB'!$AC$4)</f>
        <v>0</v>
      </c>
      <c r="AD666" s="188">
        <f>SUMIFS('Transport-DB'!S:S,'Transport-DB'!C:C,"="&amp;'Work DB'!C666,'Transport-DB'!F:F,"="&amp;'Work DB'!$AD$4)</f>
        <v>0</v>
      </c>
      <c r="AE666" s="188">
        <f>SUMIFS('Transport-DB'!S:S,'Transport-DB'!C:C,"="&amp;'Work DB'!C666,'Transport-DB'!F:F,"="&amp;'Work DB'!$AE$4)</f>
        <v>0</v>
      </c>
      <c r="AF666" s="188">
        <f>SUMIFS('Transport-DB'!S:S,'Transport-DB'!C:C,"="&amp;'Work DB'!C666,'Transport-DB'!F:F,"="&amp;'Work DB'!$AF$4)</f>
        <v>0</v>
      </c>
      <c r="AG666" s="189"/>
      <c r="AH666" s="230">
        <f>SUMIFS('Transport-DB'!T:T,'Transport-DB'!C:C,"="&amp;'Work DB'!C666)</f>
        <v>0</v>
      </c>
      <c r="AI666" s="32"/>
      <c r="AJ666" s="29"/>
      <c r="AK666" s="30">
        <f>SUMIFS(Civil_DB[بتن],Civil_DB[تاریخ],"="&amp;'Work DB'!C666)</f>
        <v>0</v>
      </c>
      <c r="AL666" s="28"/>
      <c r="AM666" s="29"/>
      <c r="AN666" s="31"/>
      <c r="AO666" s="28"/>
      <c r="AP666" s="29"/>
      <c r="AQ666" s="29"/>
      <c r="AR666" s="30"/>
      <c r="AS666" s="28"/>
      <c r="AT666" s="29"/>
      <c r="AU666" s="30"/>
      <c r="AV666" s="206"/>
      <c r="AW666" s="29"/>
      <c r="AX666" s="29"/>
      <c r="AY666" s="29"/>
      <c r="AZ666" s="29"/>
      <c r="BA666" s="29"/>
      <c r="BB666" s="29"/>
      <c r="BC666" s="30"/>
      <c r="BD666" s="283"/>
      <c r="BE666" s="283"/>
      <c r="BF666" s="283"/>
      <c r="BG666" s="283"/>
      <c r="BH666" s="32"/>
      <c r="BI666" s="56"/>
      <c r="BJ666" s="509"/>
    </row>
    <row r="667" spans="2:62" s="15" customFormat="1" ht="21" x14ac:dyDescent="0.25">
      <c r="B667" s="47"/>
      <c r="C667" s="20">
        <f t="shared" si="80"/>
        <v>46032</v>
      </c>
      <c r="D667" s="190">
        <f>SUMIFS('Transport-DB'!R:R,'Transport-DB'!C:C,"="&amp;'Work DB'!C667,'Transport-DB'!F:F,"="&amp;'Work DB'!$D$4)</f>
        <v>0</v>
      </c>
      <c r="E667" s="191">
        <f>SUMIFS('Transport-DB'!R:R,'Transport-DB'!C:C,"="&amp;'Work DB'!C667,'Transport-DB'!F:F,"="&amp;'Work DB'!$E$4)</f>
        <v>0</v>
      </c>
      <c r="F667" s="191">
        <f>SUMIFS('Transport-DB'!R:R,'Transport-DB'!C:C,"="&amp;'Work DB'!C667,'Transport-DB'!F:F,"="&amp;'Work DB'!$F$4)</f>
        <v>0</v>
      </c>
      <c r="G667" s="191">
        <f>SUMIFS('Transport-DB'!R:R,'Transport-DB'!C:C,"="&amp;'Work DB'!C667,'Transport-DB'!F:F,"="&amp;'Work DB'!$G$4)</f>
        <v>0</v>
      </c>
      <c r="H667" s="188">
        <f>SUMIFS('Transport-DB'!R:R,'Transport-DB'!C:C,"="&amp;'Work DB'!C667,'Transport-DB'!F:F,"="&amp;'Work DB'!$H$4)</f>
        <v>0</v>
      </c>
      <c r="I667" s="191">
        <f>SUMIFS('Transport-DB'!R:R,'Transport-DB'!C:C,"="&amp;'Work DB'!C667,'Transport-DB'!F:F,"="&amp;'Work DB'!$I$4)</f>
        <v>0</v>
      </c>
      <c r="J667" s="483">
        <f>SUMIFS('Transport-DB'!R:R,'Transport-DB'!C:C,"="&amp;'Work DB'!C667,'Transport-DB'!F:F,"="&amp;'Work DB'!$J$4)</f>
        <v>0</v>
      </c>
      <c r="K667" s="190">
        <f>SUMIFS('Transport-DB'!Q:Q,'Transport-DB'!C:C,"="&amp;'Work DB'!C667,'Transport-DB'!F:F,"="&amp;'Work DB'!$K$4)</f>
        <v>0</v>
      </c>
      <c r="L667" s="191">
        <f>SUMIFS('Transport-DB'!Q:Q,'Transport-DB'!C:C,"="&amp;'Work DB'!C667,'Transport-DB'!F:F,"="&amp;'Work DB'!$L$4)</f>
        <v>0</v>
      </c>
      <c r="M667" s="191">
        <f>SUMIFS('Transport-DB'!Q:Q,'Transport-DB'!C:C,"="&amp;'Work DB'!C667,'Transport-DB'!F:F,"="&amp;'Work DB'!$M$4)</f>
        <v>0</v>
      </c>
      <c r="N667" s="191">
        <f>SUMIFS('Transport-DB'!Q:Q,'Transport-DB'!C:C,"="&amp;'Work DB'!C667,'Transport-DB'!F:F,"="&amp;'Work DB'!$N$4)</f>
        <v>0</v>
      </c>
      <c r="O667" s="191">
        <f>SUMIFS('Transport-DB'!Q:Q,'Transport-DB'!C:C,"="&amp;'Work DB'!C667,'Transport-DB'!F:F,"="&amp;'Work DB'!$O$4)</f>
        <v>0</v>
      </c>
      <c r="P667" s="191">
        <f>SUMIFS('Transport-DB'!Q:Q,'Transport-DB'!C:C,"="&amp;'Work DB'!C667,'Transport-DB'!F:F,"="&amp;'Work DB'!$P$4)</f>
        <v>0</v>
      </c>
      <c r="Q667" s="188">
        <f>SUMIFS('Transport-DB'!Q:Q,'Transport-DB'!C:C,"="&amp;'Work DB'!C667,'Transport-DB'!F:F,"="&amp;'Work DB'!$Q$4)</f>
        <v>0</v>
      </c>
      <c r="R667" s="189">
        <f>SUMIFS('Transport-DB'!Q:Q,'Transport-DB'!C:C,"="&amp;'Work DB'!C667,'Transport-DB'!F:F,"="&amp;'Work DB'!$R$4)</f>
        <v>0</v>
      </c>
      <c r="S667" s="190">
        <f t="shared" si="79"/>
        <v>0</v>
      </c>
      <c r="T667" s="191">
        <f t="shared" si="78"/>
        <v>0</v>
      </c>
      <c r="U667" s="191"/>
      <c r="V667" s="191"/>
      <c r="W667" s="191"/>
      <c r="X667" s="191"/>
      <c r="Y667" s="189"/>
      <c r="Z667" s="283"/>
      <c r="AA667" s="190">
        <f>SUMIFS('Transport-DB'!S:S,'Transport-DB'!C:C,"="&amp;'Work DB'!C667,'Transport-DB'!F:F,"="&amp;'Work DB'!$AA$4)</f>
        <v>0</v>
      </c>
      <c r="AB667" s="191">
        <f>SUMIFS('Transport-DB'!S:S,'Transport-DB'!C:C,"="&amp;'Work DB'!C667,'Transport-DB'!F:F,"="&amp;'Work DB'!$AB$4)</f>
        <v>0</v>
      </c>
      <c r="AC667" s="191">
        <f>SUMIFS('Transport-DB'!S:S,'Transport-DB'!C:C,"="&amp;'Work DB'!C667,'Transport-DB'!F:F,"="&amp;'Work DB'!$AC$4)</f>
        <v>0</v>
      </c>
      <c r="AD667" s="188">
        <f>SUMIFS('Transport-DB'!S:S,'Transport-DB'!C:C,"="&amp;'Work DB'!C667,'Transport-DB'!F:F,"="&amp;'Work DB'!$AD$4)</f>
        <v>0</v>
      </c>
      <c r="AE667" s="188">
        <f>SUMIFS('Transport-DB'!S:S,'Transport-DB'!C:C,"="&amp;'Work DB'!C667,'Transport-DB'!F:F,"="&amp;'Work DB'!$AE$4)</f>
        <v>0</v>
      </c>
      <c r="AF667" s="188">
        <f>SUMIFS('Transport-DB'!S:S,'Transport-DB'!C:C,"="&amp;'Work DB'!C667,'Transport-DB'!F:F,"="&amp;'Work DB'!$AF$4)</f>
        <v>0</v>
      </c>
      <c r="AG667" s="189"/>
      <c r="AH667" s="230">
        <f>SUMIFS('Transport-DB'!T:T,'Transport-DB'!C:C,"="&amp;'Work DB'!C667)</f>
        <v>0</v>
      </c>
      <c r="AI667" s="32"/>
      <c r="AJ667" s="29"/>
      <c r="AK667" s="30">
        <f>SUMIFS(Civil_DB[بتن],Civil_DB[تاریخ],"="&amp;'Work DB'!C667)</f>
        <v>0</v>
      </c>
      <c r="AL667" s="28"/>
      <c r="AM667" s="29"/>
      <c r="AN667" s="31"/>
      <c r="AO667" s="28"/>
      <c r="AP667" s="29"/>
      <c r="AQ667" s="29"/>
      <c r="AR667" s="30"/>
      <c r="AS667" s="28"/>
      <c r="AT667" s="29"/>
      <c r="AU667" s="30"/>
      <c r="AV667" s="206"/>
      <c r="AW667" s="29"/>
      <c r="AX667" s="29"/>
      <c r="AY667" s="29"/>
      <c r="AZ667" s="29"/>
      <c r="BA667" s="29"/>
      <c r="BB667" s="29"/>
      <c r="BC667" s="30"/>
      <c r="BD667" s="283"/>
      <c r="BE667" s="283"/>
      <c r="BF667" s="283"/>
      <c r="BG667" s="283"/>
      <c r="BH667" s="32"/>
      <c r="BI667" s="56"/>
      <c r="BJ667" s="509"/>
    </row>
    <row r="668" spans="2:62" s="15" customFormat="1" ht="21" x14ac:dyDescent="0.25">
      <c r="B668" s="47"/>
      <c r="C668" s="20">
        <f t="shared" si="80"/>
        <v>46033</v>
      </c>
      <c r="D668" s="190">
        <f>SUMIFS('Transport-DB'!R:R,'Transport-DB'!C:C,"="&amp;'Work DB'!C668,'Transport-DB'!F:F,"="&amp;'Work DB'!$D$4)</f>
        <v>0</v>
      </c>
      <c r="E668" s="191">
        <f>SUMIFS('Transport-DB'!R:R,'Transport-DB'!C:C,"="&amp;'Work DB'!C668,'Transport-DB'!F:F,"="&amp;'Work DB'!$E$4)</f>
        <v>0</v>
      </c>
      <c r="F668" s="191">
        <f>SUMIFS('Transport-DB'!R:R,'Transport-DB'!C:C,"="&amp;'Work DB'!C668,'Transport-DB'!F:F,"="&amp;'Work DB'!$F$4)</f>
        <v>0</v>
      </c>
      <c r="G668" s="191">
        <f>SUMIFS('Transport-DB'!R:R,'Transport-DB'!C:C,"="&amp;'Work DB'!C668,'Transport-DB'!F:F,"="&amp;'Work DB'!$G$4)</f>
        <v>0</v>
      </c>
      <c r="H668" s="188">
        <f>SUMIFS('Transport-DB'!R:R,'Transport-DB'!C:C,"="&amp;'Work DB'!C668,'Transport-DB'!F:F,"="&amp;'Work DB'!$H$4)</f>
        <v>0</v>
      </c>
      <c r="I668" s="191">
        <f>SUMIFS('Transport-DB'!R:R,'Transport-DB'!C:C,"="&amp;'Work DB'!C668,'Transport-DB'!F:F,"="&amp;'Work DB'!$I$4)</f>
        <v>0</v>
      </c>
      <c r="J668" s="483">
        <f>SUMIFS('Transport-DB'!R:R,'Transport-DB'!C:C,"="&amp;'Work DB'!C668,'Transport-DB'!F:F,"="&amp;'Work DB'!$J$4)</f>
        <v>0</v>
      </c>
      <c r="K668" s="190">
        <f>SUMIFS('Transport-DB'!Q:Q,'Transport-DB'!C:C,"="&amp;'Work DB'!C668,'Transport-DB'!F:F,"="&amp;'Work DB'!$K$4)</f>
        <v>0</v>
      </c>
      <c r="L668" s="191">
        <f>SUMIFS('Transport-DB'!Q:Q,'Transport-DB'!C:C,"="&amp;'Work DB'!C668,'Transport-DB'!F:F,"="&amp;'Work DB'!$L$4)</f>
        <v>0</v>
      </c>
      <c r="M668" s="191">
        <f>SUMIFS('Transport-DB'!Q:Q,'Transport-DB'!C:C,"="&amp;'Work DB'!C668,'Transport-DB'!F:F,"="&amp;'Work DB'!$M$4)</f>
        <v>0</v>
      </c>
      <c r="N668" s="191">
        <f>SUMIFS('Transport-DB'!Q:Q,'Transport-DB'!C:C,"="&amp;'Work DB'!C668,'Transport-DB'!F:F,"="&amp;'Work DB'!$N$4)</f>
        <v>0</v>
      </c>
      <c r="O668" s="191">
        <f>SUMIFS('Transport-DB'!Q:Q,'Transport-DB'!C:C,"="&amp;'Work DB'!C668,'Transport-DB'!F:F,"="&amp;'Work DB'!$O$4)</f>
        <v>0</v>
      </c>
      <c r="P668" s="191">
        <f>SUMIFS('Transport-DB'!Q:Q,'Transport-DB'!C:C,"="&amp;'Work DB'!C668,'Transport-DB'!F:F,"="&amp;'Work DB'!$P$4)</f>
        <v>0</v>
      </c>
      <c r="Q668" s="188">
        <f>SUMIFS('Transport-DB'!Q:Q,'Transport-DB'!C:C,"="&amp;'Work DB'!C668,'Transport-DB'!F:F,"="&amp;'Work DB'!$Q$4)</f>
        <v>0</v>
      </c>
      <c r="R668" s="189">
        <f>SUMIFS('Transport-DB'!Q:Q,'Transport-DB'!C:C,"="&amp;'Work DB'!C668,'Transport-DB'!F:F,"="&amp;'Work DB'!$R$4)</f>
        <v>0</v>
      </c>
      <c r="S668" s="190">
        <f t="shared" si="79"/>
        <v>0</v>
      </c>
      <c r="T668" s="191">
        <f t="shared" si="78"/>
        <v>0</v>
      </c>
      <c r="U668" s="191"/>
      <c r="V668" s="191"/>
      <c r="W668" s="191"/>
      <c r="X668" s="191"/>
      <c r="Y668" s="189"/>
      <c r="Z668" s="283"/>
      <c r="AA668" s="190">
        <f>SUMIFS('Transport-DB'!S:S,'Transport-DB'!C:C,"="&amp;'Work DB'!C668,'Transport-DB'!F:F,"="&amp;'Work DB'!$AA$4)</f>
        <v>0</v>
      </c>
      <c r="AB668" s="191">
        <f>SUMIFS('Transport-DB'!S:S,'Transport-DB'!C:C,"="&amp;'Work DB'!C668,'Transport-DB'!F:F,"="&amp;'Work DB'!$AB$4)</f>
        <v>0</v>
      </c>
      <c r="AC668" s="191">
        <f>SUMIFS('Transport-DB'!S:S,'Transport-DB'!C:C,"="&amp;'Work DB'!C668,'Transport-DB'!F:F,"="&amp;'Work DB'!$AC$4)</f>
        <v>0</v>
      </c>
      <c r="AD668" s="188">
        <f>SUMIFS('Transport-DB'!S:S,'Transport-DB'!C:C,"="&amp;'Work DB'!C668,'Transport-DB'!F:F,"="&amp;'Work DB'!$AD$4)</f>
        <v>0</v>
      </c>
      <c r="AE668" s="188">
        <f>SUMIFS('Transport-DB'!S:S,'Transport-DB'!C:C,"="&amp;'Work DB'!C668,'Transport-DB'!F:F,"="&amp;'Work DB'!$AE$4)</f>
        <v>0</v>
      </c>
      <c r="AF668" s="188">
        <f>SUMIFS('Transport-DB'!S:S,'Transport-DB'!C:C,"="&amp;'Work DB'!C668,'Transport-DB'!F:F,"="&amp;'Work DB'!$AF$4)</f>
        <v>0</v>
      </c>
      <c r="AG668" s="189"/>
      <c r="AH668" s="230">
        <f>SUMIFS('Transport-DB'!T:T,'Transport-DB'!C:C,"="&amp;'Work DB'!C668)</f>
        <v>0</v>
      </c>
      <c r="AI668" s="32"/>
      <c r="AJ668" s="29"/>
      <c r="AK668" s="30">
        <f>SUMIFS(Civil_DB[بتن],Civil_DB[تاریخ],"="&amp;'Work DB'!C668)</f>
        <v>0</v>
      </c>
      <c r="AL668" s="28"/>
      <c r="AM668" s="29"/>
      <c r="AN668" s="31"/>
      <c r="AO668" s="28"/>
      <c r="AP668" s="29"/>
      <c r="AQ668" s="29"/>
      <c r="AR668" s="30"/>
      <c r="AS668" s="28"/>
      <c r="AT668" s="29"/>
      <c r="AU668" s="30"/>
      <c r="AV668" s="206"/>
      <c r="AW668" s="29"/>
      <c r="AX668" s="29"/>
      <c r="AY668" s="29"/>
      <c r="AZ668" s="29"/>
      <c r="BA668" s="29"/>
      <c r="BB668" s="29"/>
      <c r="BC668" s="30"/>
      <c r="BD668" s="283"/>
      <c r="BE668" s="283"/>
      <c r="BF668" s="283"/>
      <c r="BG668" s="283"/>
      <c r="BH668" s="32"/>
      <c r="BI668" s="56"/>
      <c r="BJ668" s="509"/>
    </row>
    <row r="669" spans="2:62" s="15" customFormat="1" ht="21" x14ac:dyDescent="0.25">
      <c r="B669" s="47"/>
      <c r="C669" s="20">
        <f t="shared" si="80"/>
        <v>46034</v>
      </c>
      <c r="D669" s="190">
        <f>SUMIFS('Transport-DB'!R:R,'Transport-DB'!C:C,"="&amp;'Work DB'!C669,'Transport-DB'!F:F,"="&amp;'Work DB'!$D$4)</f>
        <v>0</v>
      </c>
      <c r="E669" s="191">
        <f>SUMIFS('Transport-DB'!R:R,'Transport-DB'!C:C,"="&amp;'Work DB'!C669,'Transport-DB'!F:F,"="&amp;'Work DB'!$E$4)</f>
        <v>0</v>
      </c>
      <c r="F669" s="191">
        <f>SUMIFS('Transport-DB'!R:R,'Transport-DB'!C:C,"="&amp;'Work DB'!C669,'Transport-DB'!F:F,"="&amp;'Work DB'!$F$4)</f>
        <v>0</v>
      </c>
      <c r="G669" s="191">
        <f>SUMIFS('Transport-DB'!R:R,'Transport-DB'!C:C,"="&amp;'Work DB'!C669,'Transport-DB'!F:F,"="&amp;'Work DB'!$G$4)</f>
        <v>0</v>
      </c>
      <c r="H669" s="188">
        <f>SUMIFS('Transport-DB'!R:R,'Transport-DB'!C:C,"="&amp;'Work DB'!C669,'Transport-DB'!F:F,"="&amp;'Work DB'!$H$4)</f>
        <v>0</v>
      </c>
      <c r="I669" s="191">
        <f>SUMIFS('Transport-DB'!R:R,'Transport-DB'!C:C,"="&amp;'Work DB'!C669,'Transport-DB'!F:F,"="&amp;'Work DB'!$I$4)</f>
        <v>0</v>
      </c>
      <c r="J669" s="483">
        <f>SUMIFS('Transport-DB'!R:R,'Transport-DB'!C:C,"="&amp;'Work DB'!C669,'Transport-DB'!F:F,"="&amp;'Work DB'!$J$4)</f>
        <v>0</v>
      </c>
      <c r="K669" s="190">
        <f>SUMIFS('Transport-DB'!Q:Q,'Transport-DB'!C:C,"="&amp;'Work DB'!C669,'Transport-DB'!F:F,"="&amp;'Work DB'!$K$4)</f>
        <v>0</v>
      </c>
      <c r="L669" s="191">
        <f>SUMIFS('Transport-DB'!Q:Q,'Transport-DB'!C:C,"="&amp;'Work DB'!C669,'Transport-DB'!F:F,"="&amp;'Work DB'!$L$4)</f>
        <v>0</v>
      </c>
      <c r="M669" s="191">
        <f>SUMIFS('Transport-DB'!Q:Q,'Transport-DB'!C:C,"="&amp;'Work DB'!C669,'Transport-DB'!F:F,"="&amp;'Work DB'!$M$4)</f>
        <v>0</v>
      </c>
      <c r="N669" s="191">
        <f>SUMIFS('Transport-DB'!Q:Q,'Transport-DB'!C:C,"="&amp;'Work DB'!C669,'Transport-DB'!F:F,"="&amp;'Work DB'!$N$4)</f>
        <v>0</v>
      </c>
      <c r="O669" s="191">
        <f>SUMIFS('Transport-DB'!Q:Q,'Transport-DB'!C:C,"="&amp;'Work DB'!C669,'Transport-DB'!F:F,"="&amp;'Work DB'!$O$4)</f>
        <v>0</v>
      </c>
      <c r="P669" s="191">
        <f>SUMIFS('Transport-DB'!Q:Q,'Transport-DB'!C:C,"="&amp;'Work DB'!C669,'Transport-DB'!F:F,"="&amp;'Work DB'!$P$4)</f>
        <v>0</v>
      </c>
      <c r="Q669" s="188">
        <f>SUMIFS('Transport-DB'!Q:Q,'Transport-DB'!C:C,"="&amp;'Work DB'!C669,'Transport-DB'!F:F,"="&amp;'Work DB'!$Q$4)</f>
        <v>0</v>
      </c>
      <c r="R669" s="189">
        <f>SUMIFS('Transport-DB'!Q:Q,'Transport-DB'!C:C,"="&amp;'Work DB'!C669,'Transport-DB'!F:F,"="&amp;'Work DB'!$R$4)</f>
        <v>0</v>
      </c>
      <c r="S669" s="190">
        <f t="shared" si="79"/>
        <v>0</v>
      </c>
      <c r="T669" s="191">
        <f t="shared" si="78"/>
        <v>0</v>
      </c>
      <c r="U669" s="191"/>
      <c r="V669" s="191"/>
      <c r="W669" s="191"/>
      <c r="X669" s="191"/>
      <c r="Y669" s="189"/>
      <c r="Z669" s="283"/>
      <c r="AA669" s="190">
        <f>SUMIFS('Transport-DB'!S:S,'Transport-DB'!C:C,"="&amp;'Work DB'!C669,'Transport-DB'!F:F,"="&amp;'Work DB'!$AA$4)</f>
        <v>0</v>
      </c>
      <c r="AB669" s="191">
        <f>SUMIFS('Transport-DB'!S:S,'Transport-DB'!C:C,"="&amp;'Work DB'!C669,'Transport-DB'!F:F,"="&amp;'Work DB'!$AB$4)</f>
        <v>0</v>
      </c>
      <c r="AC669" s="191">
        <f>SUMIFS('Transport-DB'!S:S,'Transport-DB'!C:C,"="&amp;'Work DB'!C669,'Transport-DB'!F:F,"="&amp;'Work DB'!$AC$4)</f>
        <v>0</v>
      </c>
      <c r="AD669" s="188">
        <f>SUMIFS('Transport-DB'!S:S,'Transport-DB'!C:C,"="&amp;'Work DB'!C669,'Transport-DB'!F:F,"="&amp;'Work DB'!$AD$4)</f>
        <v>0</v>
      </c>
      <c r="AE669" s="188">
        <f>SUMIFS('Transport-DB'!S:S,'Transport-DB'!C:C,"="&amp;'Work DB'!C669,'Transport-DB'!F:F,"="&amp;'Work DB'!$AE$4)</f>
        <v>0</v>
      </c>
      <c r="AF669" s="188">
        <f>SUMIFS('Transport-DB'!S:S,'Transport-DB'!C:C,"="&amp;'Work DB'!C669,'Transport-DB'!F:F,"="&amp;'Work DB'!$AF$4)</f>
        <v>0</v>
      </c>
      <c r="AG669" s="189"/>
      <c r="AH669" s="230">
        <f>SUMIFS('Transport-DB'!T:T,'Transport-DB'!C:C,"="&amp;'Work DB'!C669)</f>
        <v>0</v>
      </c>
      <c r="AI669" s="32"/>
      <c r="AJ669" s="29"/>
      <c r="AK669" s="30">
        <f>SUMIFS(Civil_DB[بتن],Civil_DB[تاریخ],"="&amp;'Work DB'!C669)</f>
        <v>0</v>
      </c>
      <c r="AL669" s="28"/>
      <c r="AM669" s="29"/>
      <c r="AN669" s="31"/>
      <c r="AO669" s="28"/>
      <c r="AP669" s="29"/>
      <c r="AQ669" s="29"/>
      <c r="AR669" s="30"/>
      <c r="AS669" s="28"/>
      <c r="AT669" s="29"/>
      <c r="AU669" s="30"/>
      <c r="AV669" s="206"/>
      <c r="AW669" s="29"/>
      <c r="AX669" s="29"/>
      <c r="AY669" s="29"/>
      <c r="AZ669" s="29"/>
      <c r="BA669" s="29"/>
      <c r="BB669" s="29"/>
      <c r="BC669" s="30"/>
      <c r="BD669" s="283"/>
      <c r="BE669" s="283"/>
      <c r="BF669" s="283"/>
      <c r="BG669" s="283"/>
      <c r="BH669" s="32"/>
      <c r="BI669" s="56"/>
      <c r="BJ669" s="509"/>
    </row>
    <row r="670" spans="2:62" s="15" customFormat="1" ht="21" x14ac:dyDescent="0.25">
      <c r="B670" s="47"/>
      <c r="C670" s="20">
        <f t="shared" si="80"/>
        <v>46035</v>
      </c>
      <c r="D670" s="190">
        <f>SUMIFS('Transport-DB'!R:R,'Transport-DB'!C:C,"="&amp;'Work DB'!C670,'Transport-DB'!F:F,"="&amp;'Work DB'!$D$4)</f>
        <v>0</v>
      </c>
      <c r="E670" s="191">
        <f>SUMIFS('Transport-DB'!R:R,'Transport-DB'!C:C,"="&amp;'Work DB'!C670,'Transport-DB'!F:F,"="&amp;'Work DB'!$E$4)</f>
        <v>0</v>
      </c>
      <c r="F670" s="191">
        <f>SUMIFS('Transport-DB'!R:R,'Transport-DB'!C:C,"="&amp;'Work DB'!C670,'Transport-DB'!F:F,"="&amp;'Work DB'!$F$4)</f>
        <v>0</v>
      </c>
      <c r="G670" s="191">
        <f>SUMIFS('Transport-DB'!R:R,'Transport-DB'!C:C,"="&amp;'Work DB'!C670,'Transport-DB'!F:F,"="&amp;'Work DB'!$G$4)</f>
        <v>0</v>
      </c>
      <c r="H670" s="188">
        <f>SUMIFS('Transport-DB'!R:R,'Transport-DB'!C:C,"="&amp;'Work DB'!C670,'Transport-DB'!F:F,"="&amp;'Work DB'!$H$4)</f>
        <v>0</v>
      </c>
      <c r="I670" s="191">
        <f>SUMIFS('Transport-DB'!R:R,'Transport-DB'!C:C,"="&amp;'Work DB'!C670,'Transport-DB'!F:F,"="&amp;'Work DB'!$I$4)</f>
        <v>0</v>
      </c>
      <c r="J670" s="483">
        <f>SUMIFS('Transport-DB'!R:R,'Transport-DB'!C:C,"="&amp;'Work DB'!C670,'Transport-DB'!F:F,"="&amp;'Work DB'!$J$4)</f>
        <v>0</v>
      </c>
      <c r="K670" s="190">
        <f>SUMIFS('Transport-DB'!Q:Q,'Transport-DB'!C:C,"="&amp;'Work DB'!C670,'Transport-DB'!F:F,"="&amp;'Work DB'!$K$4)</f>
        <v>0</v>
      </c>
      <c r="L670" s="191">
        <f>SUMIFS('Transport-DB'!Q:Q,'Transport-DB'!C:C,"="&amp;'Work DB'!C670,'Transport-DB'!F:F,"="&amp;'Work DB'!$L$4)</f>
        <v>0</v>
      </c>
      <c r="M670" s="191">
        <f>SUMIFS('Transport-DB'!Q:Q,'Transport-DB'!C:C,"="&amp;'Work DB'!C670,'Transport-DB'!F:F,"="&amp;'Work DB'!$M$4)</f>
        <v>0</v>
      </c>
      <c r="N670" s="191">
        <f>SUMIFS('Transport-DB'!Q:Q,'Transport-DB'!C:C,"="&amp;'Work DB'!C670,'Transport-DB'!F:F,"="&amp;'Work DB'!$N$4)</f>
        <v>0</v>
      </c>
      <c r="O670" s="191">
        <f>SUMIFS('Transport-DB'!Q:Q,'Transport-DB'!C:C,"="&amp;'Work DB'!C670,'Transport-DB'!F:F,"="&amp;'Work DB'!$O$4)</f>
        <v>0</v>
      </c>
      <c r="P670" s="191">
        <f>SUMIFS('Transport-DB'!Q:Q,'Transport-DB'!C:C,"="&amp;'Work DB'!C670,'Transport-DB'!F:F,"="&amp;'Work DB'!$P$4)</f>
        <v>0</v>
      </c>
      <c r="Q670" s="188">
        <f>SUMIFS('Transport-DB'!Q:Q,'Transport-DB'!C:C,"="&amp;'Work DB'!C670,'Transport-DB'!F:F,"="&amp;'Work DB'!$Q$4)</f>
        <v>0</v>
      </c>
      <c r="R670" s="189">
        <f>SUMIFS('Transport-DB'!Q:Q,'Transport-DB'!C:C,"="&amp;'Work DB'!C670,'Transport-DB'!F:F,"="&amp;'Work DB'!$R$4)</f>
        <v>0</v>
      </c>
      <c r="S670" s="190">
        <f t="shared" si="79"/>
        <v>0</v>
      </c>
      <c r="T670" s="191">
        <f t="shared" si="78"/>
        <v>0</v>
      </c>
      <c r="U670" s="191"/>
      <c r="V670" s="191"/>
      <c r="W670" s="191"/>
      <c r="X670" s="191"/>
      <c r="Y670" s="189"/>
      <c r="Z670" s="283"/>
      <c r="AA670" s="190">
        <f>SUMIFS('Transport-DB'!S:S,'Transport-DB'!C:C,"="&amp;'Work DB'!C670,'Transport-DB'!F:F,"="&amp;'Work DB'!$AA$4)</f>
        <v>0</v>
      </c>
      <c r="AB670" s="191">
        <f>SUMIFS('Transport-DB'!S:S,'Transport-DB'!C:C,"="&amp;'Work DB'!C670,'Transport-DB'!F:F,"="&amp;'Work DB'!$AB$4)</f>
        <v>0</v>
      </c>
      <c r="AC670" s="191">
        <f>SUMIFS('Transport-DB'!S:S,'Transport-DB'!C:C,"="&amp;'Work DB'!C670,'Transport-DB'!F:F,"="&amp;'Work DB'!$AC$4)</f>
        <v>0</v>
      </c>
      <c r="AD670" s="188">
        <f>SUMIFS('Transport-DB'!S:S,'Transport-DB'!C:C,"="&amp;'Work DB'!C670,'Transport-DB'!F:F,"="&amp;'Work DB'!$AD$4)</f>
        <v>0</v>
      </c>
      <c r="AE670" s="188">
        <f>SUMIFS('Transport-DB'!S:S,'Transport-DB'!C:C,"="&amp;'Work DB'!C670,'Transport-DB'!F:F,"="&amp;'Work DB'!$AE$4)</f>
        <v>0</v>
      </c>
      <c r="AF670" s="188">
        <f>SUMIFS('Transport-DB'!S:S,'Transport-DB'!C:C,"="&amp;'Work DB'!C670,'Transport-DB'!F:F,"="&amp;'Work DB'!$AF$4)</f>
        <v>0</v>
      </c>
      <c r="AG670" s="189"/>
      <c r="AH670" s="230">
        <f>SUMIFS('Transport-DB'!T:T,'Transport-DB'!C:C,"="&amp;'Work DB'!C670)</f>
        <v>0</v>
      </c>
      <c r="AI670" s="32"/>
      <c r="AJ670" s="29"/>
      <c r="AK670" s="30">
        <f>SUMIFS(Civil_DB[بتن],Civil_DB[تاریخ],"="&amp;'Work DB'!C670)</f>
        <v>0</v>
      </c>
      <c r="AL670" s="28"/>
      <c r="AM670" s="29"/>
      <c r="AN670" s="31"/>
      <c r="AO670" s="28"/>
      <c r="AP670" s="29"/>
      <c r="AQ670" s="29"/>
      <c r="AR670" s="30"/>
      <c r="AS670" s="28"/>
      <c r="AT670" s="29"/>
      <c r="AU670" s="30"/>
      <c r="AV670" s="206"/>
      <c r="AW670" s="29"/>
      <c r="AX670" s="29"/>
      <c r="AY670" s="29"/>
      <c r="AZ670" s="29"/>
      <c r="BA670" s="29"/>
      <c r="BB670" s="29"/>
      <c r="BC670" s="30"/>
      <c r="BD670" s="283"/>
      <c r="BE670" s="283"/>
      <c r="BF670" s="283"/>
      <c r="BG670" s="283"/>
      <c r="BH670" s="32"/>
      <c r="BI670" s="56"/>
      <c r="BJ670" s="509"/>
    </row>
    <row r="671" spans="2:62" s="15" customFormat="1" ht="21" x14ac:dyDescent="0.25">
      <c r="B671" s="47"/>
      <c r="C671" s="20">
        <f t="shared" si="80"/>
        <v>46036</v>
      </c>
      <c r="D671" s="190">
        <f>SUMIFS('Transport-DB'!R:R,'Transport-DB'!C:C,"="&amp;'Work DB'!C671,'Transport-DB'!F:F,"="&amp;'Work DB'!$D$4)</f>
        <v>0</v>
      </c>
      <c r="E671" s="191">
        <f>SUMIFS('Transport-DB'!R:R,'Transport-DB'!C:C,"="&amp;'Work DB'!C671,'Transport-DB'!F:F,"="&amp;'Work DB'!$E$4)</f>
        <v>0</v>
      </c>
      <c r="F671" s="191">
        <f>SUMIFS('Transport-DB'!R:R,'Transport-DB'!C:C,"="&amp;'Work DB'!C671,'Transport-DB'!F:F,"="&amp;'Work DB'!$F$4)</f>
        <v>0</v>
      </c>
      <c r="G671" s="191">
        <f>SUMIFS('Transport-DB'!R:R,'Transport-DB'!C:C,"="&amp;'Work DB'!C671,'Transport-DB'!F:F,"="&amp;'Work DB'!$G$4)</f>
        <v>0</v>
      </c>
      <c r="H671" s="188">
        <f>SUMIFS('Transport-DB'!R:R,'Transport-DB'!C:C,"="&amp;'Work DB'!C671,'Transport-DB'!F:F,"="&amp;'Work DB'!$H$4)</f>
        <v>0</v>
      </c>
      <c r="I671" s="191">
        <f>SUMIFS('Transport-DB'!R:R,'Transport-DB'!C:C,"="&amp;'Work DB'!C671,'Transport-DB'!F:F,"="&amp;'Work DB'!$I$4)</f>
        <v>0</v>
      </c>
      <c r="J671" s="483">
        <f>SUMIFS('Transport-DB'!R:R,'Transport-DB'!C:C,"="&amp;'Work DB'!C671,'Transport-DB'!F:F,"="&amp;'Work DB'!$J$4)</f>
        <v>0</v>
      </c>
      <c r="K671" s="190">
        <f>SUMIFS('Transport-DB'!Q:Q,'Transport-DB'!C:C,"="&amp;'Work DB'!C671,'Transport-DB'!F:F,"="&amp;'Work DB'!$K$4)</f>
        <v>0</v>
      </c>
      <c r="L671" s="191">
        <f>SUMIFS('Transport-DB'!Q:Q,'Transport-DB'!C:C,"="&amp;'Work DB'!C671,'Transport-DB'!F:F,"="&amp;'Work DB'!$L$4)</f>
        <v>0</v>
      </c>
      <c r="M671" s="191">
        <f>SUMIFS('Transport-DB'!Q:Q,'Transport-DB'!C:C,"="&amp;'Work DB'!C671,'Transport-DB'!F:F,"="&amp;'Work DB'!$M$4)</f>
        <v>0</v>
      </c>
      <c r="N671" s="191">
        <f>SUMIFS('Transport-DB'!Q:Q,'Transport-DB'!C:C,"="&amp;'Work DB'!C671,'Transport-DB'!F:F,"="&amp;'Work DB'!$N$4)</f>
        <v>0</v>
      </c>
      <c r="O671" s="191">
        <f>SUMIFS('Transport-DB'!Q:Q,'Transport-DB'!C:C,"="&amp;'Work DB'!C671,'Transport-DB'!F:F,"="&amp;'Work DB'!$O$4)</f>
        <v>0</v>
      </c>
      <c r="P671" s="191">
        <f>SUMIFS('Transport-DB'!Q:Q,'Transport-DB'!C:C,"="&amp;'Work DB'!C671,'Transport-DB'!F:F,"="&amp;'Work DB'!$P$4)</f>
        <v>0</v>
      </c>
      <c r="Q671" s="188">
        <f>SUMIFS('Transport-DB'!Q:Q,'Transport-DB'!C:C,"="&amp;'Work DB'!C671,'Transport-DB'!F:F,"="&amp;'Work DB'!$Q$4)</f>
        <v>0</v>
      </c>
      <c r="R671" s="189">
        <f>SUMIFS('Transport-DB'!Q:Q,'Transport-DB'!C:C,"="&amp;'Work DB'!C671,'Transport-DB'!F:F,"="&amp;'Work DB'!$R$4)</f>
        <v>0</v>
      </c>
      <c r="S671" s="190">
        <f t="shared" si="79"/>
        <v>0</v>
      </c>
      <c r="T671" s="191">
        <f t="shared" si="78"/>
        <v>0</v>
      </c>
      <c r="U671" s="191"/>
      <c r="V671" s="191"/>
      <c r="W671" s="191"/>
      <c r="X671" s="191"/>
      <c r="Y671" s="189"/>
      <c r="Z671" s="283"/>
      <c r="AA671" s="190">
        <f>SUMIFS('Transport-DB'!S:S,'Transport-DB'!C:C,"="&amp;'Work DB'!C671,'Transport-DB'!F:F,"="&amp;'Work DB'!$AA$4)</f>
        <v>0</v>
      </c>
      <c r="AB671" s="191">
        <f>SUMIFS('Transport-DB'!S:S,'Transport-DB'!C:C,"="&amp;'Work DB'!C671,'Transport-DB'!F:F,"="&amp;'Work DB'!$AB$4)</f>
        <v>0</v>
      </c>
      <c r="AC671" s="191">
        <f>SUMIFS('Transport-DB'!S:S,'Transport-DB'!C:C,"="&amp;'Work DB'!C671,'Transport-DB'!F:F,"="&amp;'Work DB'!$AC$4)</f>
        <v>0</v>
      </c>
      <c r="AD671" s="188">
        <f>SUMIFS('Transport-DB'!S:S,'Transport-DB'!C:C,"="&amp;'Work DB'!C671,'Transport-DB'!F:F,"="&amp;'Work DB'!$AD$4)</f>
        <v>0</v>
      </c>
      <c r="AE671" s="188">
        <f>SUMIFS('Transport-DB'!S:S,'Transport-DB'!C:C,"="&amp;'Work DB'!C671,'Transport-DB'!F:F,"="&amp;'Work DB'!$AE$4)</f>
        <v>0</v>
      </c>
      <c r="AF671" s="188">
        <f>SUMIFS('Transport-DB'!S:S,'Transport-DB'!C:C,"="&amp;'Work DB'!C671,'Transport-DB'!F:F,"="&amp;'Work DB'!$AF$4)</f>
        <v>0</v>
      </c>
      <c r="AG671" s="189"/>
      <c r="AH671" s="230">
        <f>SUMIFS('Transport-DB'!T:T,'Transport-DB'!C:C,"="&amp;'Work DB'!C671)</f>
        <v>0</v>
      </c>
      <c r="AI671" s="32"/>
      <c r="AJ671" s="29"/>
      <c r="AK671" s="30">
        <f>SUMIFS(Civil_DB[بتن],Civil_DB[تاریخ],"="&amp;'Work DB'!C671)</f>
        <v>0</v>
      </c>
      <c r="AL671" s="28"/>
      <c r="AM671" s="29"/>
      <c r="AN671" s="31"/>
      <c r="AO671" s="28"/>
      <c r="AP671" s="29"/>
      <c r="AQ671" s="29"/>
      <c r="AR671" s="30"/>
      <c r="AS671" s="28"/>
      <c r="AT671" s="29"/>
      <c r="AU671" s="30"/>
      <c r="AV671" s="206"/>
      <c r="AW671" s="29"/>
      <c r="AX671" s="29"/>
      <c r="AY671" s="29"/>
      <c r="AZ671" s="29"/>
      <c r="BA671" s="29"/>
      <c r="BB671" s="29"/>
      <c r="BC671" s="30"/>
      <c r="BD671" s="283"/>
      <c r="BE671" s="283"/>
      <c r="BF671" s="283"/>
      <c r="BG671" s="283"/>
      <c r="BH671" s="32"/>
      <c r="BI671" s="56"/>
      <c r="BJ671" s="509"/>
    </row>
    <row r="672" spans="2:62" s="15" customFormat="1" ht="21" x14ac:dyDescent="0.25">
      <c r="B672" s="47"/>
      <c r="C672" s="20">
        <f t="shared" si="80"/>
        <v>46037</v>
      </c>
      <c r="D672" s="190">
        <f>SUMIFS('Transport-DB'!R:R,'Transport-DB'!C:C,"="&amp;'Work DB'!C672,'Transport-DB'!F:F,"="&amp;'Work DB'!$D$4)</f>
        <v>0</v>
      </c>
      <c r="E672" s="191">
        <f>SUMIFS('Transport-DB'!R:R,'Transport-DB'!C:C,"="&amp;'Work DB'!C672,'Transport-DB'!F:F,"="&amp;'Work DB'!$E$4)</f>
        <v>0</v>
      </c>
      <c r="F672" s="191">
        <f>SUMIFS('Transport-DB'!R:R,'Transport-DB'!C:C,"="&amp;'Work DB'!C672,'Transport-DB'!F:F,"="&amp;'Work DB'!$F$4)</f>
        <v>0</v>
      </c>
      <c r="G672" s="191">
        <f>SUMIFS('Transport-DB'!R:R,'Transport-DB'!C:C,"="&amp;'Work DB'!C672,'Transport-DB'!F:F,"="&amp;'Work DB'!$G$4)</f>
        <v>0</v>
      </c>
      <c r="H672" s="188">
        <f>SUMIFS('Transport-DB'!R:R,'Transport-DB'!C:C,"="&amp;'Work DB'!C672,'Transport-DB'!F:F,"="&amp;'Work DB'!$H$4)</f>
        <v>0</v>
      </c>
      <c r="I672" s="191">
        <f>SUMIFS('Transport-DB'!R:R,'Transport-DB'!C:C,"="&amp;'Work DB'!C672,'Transport-DB'!F:F,"="&amp;'Work DB'!$I$4)</f>
        <v>0</v>
      </c>
      <c r="J672" s="483">
        <f>SUMIFS('Transport-DB'!R:R,'Transport-DB'!C:C,"="&amp;'Work DB'!C672,'Transport-DB'!F:F,"="&amp;'Work DB'!$J$4)</f>
        <v>0</v>
      </c>
      <c r="K672" s="190">
        <f>SUMIFS('Transport-DB'!Q:Q,'Transport-DB'!C:C,"="&amp;'Work DB'!C672,'Transport-DB'!F:F,"="&amp;'Work DB'!$K$4)</f>
        <v>0</v>
      </c>
      <c r="L672" s="191">
        <f>SUMIFS('Transport-DB'!Q:Q,'Transport-DB'!C:C,"="&amp;'Work DB'!C672,'Transport-DB'!F:F,"="&amp;'Work DB'!$L$4)</f>
        <v>0</v>
      </c>
      <c r="M672" s="191">
        <f>SUMIFS('Transport-DB'!Q:Q,'Transport-DB'!C:C,"="&amp;'Work DB'!C672,'Transport-DB'!F:F,"="&amp;'Work DB'!$M$4)</f>
        <v>0</v>
      </c>
      <c r="N672" s="191">
        <f>SUMIFS('Transport-DB'!Q:Q,'Transport-DB'!C:C,"="&amp;'Work DB'!C672,'Transport-DB'!F:F,"="&amp;'Work DB'!$N$4)</f>
        <v>0</v>
      </c>
      <c r="O672" s="191">
        <f>SUMIFS('Transport-DB'!Q:Q,'Transport-DB'!C:C,"="&amp;'Work DB'!C672,'Transport-DB'!F:F,"="&amp;'Work DB'!$O$4)</f>
        <v>0</v>
      </c>
      <c r="P672" s="191">
        <f>SUMIFS('Transport-DB'!Q:Q,'Transport-DB'!C:C,"="&amp;'Work DB'!C672,'Transport-DB'!F:F,"="&amp;'Work DB'!$P$4)</f>
        <v>0</v>
      </c>
      <c r="Q672" s="188">
        <f>SUMIFS('Transport-DB'!Q:Q,'Transport-DB'!C:C,"="&amp;'Work DB'!C672,'Transport-DB'!F:F,"="&amp;'Work DB'!$Q$4)</f>
        <v>0</v>
      </c>
      <c r="R672" s="189">
        <f>SUMIFS('Transport-DB'!Q:Q,'Transport-DB'!C:C,"="&amp;'Work DB'!C672,'Transport-DB'!F:F,"="&amp;'Work DB'!$R$4)</f>
        <v>0</v>
      </c>
      <c r="S672" s="190">
        <f t="shared" si="79"/>
        <v>0</v>
      </c>
      <c r="T672" s="191">
        <f t="shared" si="78"/>
        <v>0</v>
      </c>
      <c r="U672" s="191"/>
      <c r="V672" s="191"/>
      <c r="W672" s="191"/>
      <c r="X672" s="191"/>
      <c r="Y672" s="189"/>
      <c r="Z672" s="283"/>
      <c r="AA672" s="190">
        <f>SUMIFS('Transport-DB'!S:S,'Transport-DB'!C:C,"="&amp;'Work DB'!C672,'Transport-DB'!F:F,"="&amp;'Work DB'!$AA$4)</f>
        <v>0</v>
      </c>
      <c r="AB672" s="191">
        <f>SUMIFS('Transport-DB'!S:S,'Transport-DB'!C:C,"="&amp;'Work DB'!C672,'Transport-DB'!F:F,"="&amp;'Work DB'!$AB$4)</f>
        <v>0</v>
      </c>
      <c r="AC672" s="191">
        <f>SUMIFS('Transport-DB'!S:S,'Transport-DB'!C:C,"="&amp;'Work DB'!C672,'Transport-DB'!F:F,"="&amp;'Work DB'!$AC$4)</f>
        <v>0</v>
      </c>
      <c r="AD672" s="188">
        <f>SUMIFS('Transport-DB'!S:S,'Transport-DB'!C:C,"="&amp;'Work DB'!C672,'Transport-DB'!F:F,"="&amp;'Work DB'!$AD$4)</f>
        <v>0</v>
      </c>
      <c r="AE672" s="188">
        <f>SUMIFS('Transport-DB'!S:S,'Transport-DB'!C:C,"="&amp;'Work DB'!C672,'Transport-DB'!F:F,"="&amp;'Work DB'!$AE$4)</f>
        <v>0</v>
      </c>
      <c r="AF672" s="188">
        <f>SUMIFS('Transport-DB'!S:S,'Transport-DB'!C:C,"="&amp;'Work DB'!C672,'Transport-DB'!F:F,"="&amp;'Work DB'!$AF$4)</f>
        <v>0</v>
      </c>
      <c r="AG672" s="189"/>
      <c r="AH672" s="230">
        <f>SUMIFS('Transport-DB'!T:T,'Transport-DB'!C:C,"="&amp;'Work DB'!C672)</f>
        <v>0</v>
      </c>
      <c r="AI672" s="32"/>
      <c r="AJ672" s="29"/>
      <c r="AK672" s="30">
        <f>SUMIFS(Civil_DB[بتن],Civil_DB[تاریخ],"="&amp;'Work DB'!C672)</f>
        <v>0</v>
      </c>
      <c r="AL672" s="28"/>
      <c r="AM672" s="29"/>
      <c r="AN672" s="31"/>
      <c r="AO672" s="28"/>
      <c r="AP672" s="29"/>
      <c r="AQ672" s="29"/>
      <c r="AR672" s="30"/>
      <c r="AS672" s="28"/>
      <c r="AT672" s="29"/>
      <c r="AU672" s="30"/>
      <c r="AV672" s="206"/>
      <c r="AW672" s="29"/>
      <c r="AX672" s="29"/>
      <c r="AY672" s="29"/>
      <c r="AZ672" s="29"/>
      <c r="BA672" s="29"/>
      <c r="BB672" s="29"/>
      <c r="BC672" s="30"/>
      <c r="BD672" s="283"/>
      <c r="BE672" s="283"/>
      <c r="BF672" s="283"/>
      <c r="BG672" s="283"/>
      <c r="BH672" s="32"/>
      <c r="BI672" s="56"/>
      <c r="BJ672" s="509"/>
    </row>
    <row r="673" spans="2:62" s="15" customFormat="1" ht="21" x14ac:dyDescent="0.25">
      <c r="B673" s="47"/>
      <c r="C673" s="20">
        <f t="shared" si="80"/>
        <v>46038</v>
      </c>
      <c r="D673" s="190">
        <f>SUMIFS('Transport-DB'!R:R,'Transport-DB'!C:C,"="&amp;'Work DB'!C673,'Transport-DB'!F:F,"="&amp;'Work DB'!$D$4)</f>
        <v>0</v>
      </c>
      <c r="E673" s="191">
        <f>SUMIFS('Transport-DB'!R:R,'Transport-DB'!C:C,"="&amp;'Work DB'!C673,'Transport-DB'!F:F,"="&amp;'Work DB'!$E$4)</f>
        <v>0</v>
      </c>
      <c r="F673" s="191">
        <f>SUMIFS('Transport-DB'!R:R,'Transport-DB'!C:C,"="&amp;'Work DB'!C673,'Transport-DB'!F:F,"="&amp;'Work DB'!$F$4)</f>
        <v>0</v>
      </c>
      <c r="G673" s="191">
        <f>SUMIFS('Transport-DB'!R:R,'Transport-DB'!C:C,"="&amp;'Work DB'!C673,'Transport-DB'!F:F,"="&amp;'Work DB'!$G$4)</f>
        <v>0</v>
      </c>
      <c r="H673" s="188">
        <f>SUMIFS('Transport-DB'!R:R,'Transport-DB'!C:C,"="&amp;'Work DB'!C673,'Transport-DB'!F:F,"="&amp;'Work DB'!$H$4)</f>
        <v>0</v>
      </c>
      <c r="I673" s="191">
        <f>SUMIFS('Transport-DB'!R:R,'Transport-DB'!C:C,"="&amp;'Work DB'!C673,'Transport-DB'!F:F,"="&amp;'Work DB'!$I$4)</f>
        <v>0</v>
      </c>
      <c r="J673" s="483">
        <f>SUMIFS('Transport-DB'!R:R,'Transport-DB'!C:C,"="&amp;'Work DB'!C673,'Transport-DB'!F:F,"="&amp;'Work DB'!$J$4)</f>
        <v>0</v>
      </c>
      <c r="K673" s="190">
        <f>SUMIFS('Transport-DB'!Q:Q,'Transport-DB'!C:C,"="&amp;'Work DB'!C673,'Transport-DB'!F:F,"="&amp;'Work DB'!$K$4)</f>
        <v>0</v>
      </c>
      <c r="L673" s="191">
        <f>SUMIFS('Transport-DB'!Q:Q,'Transport-DB'!C:C,"="&amp;'Work DB'!C673,'Transport-DB'!F:F,"="&amp;'Work DB'!$L$4)</f>
        <v>0</v>
      </c>
      <c r="M673" s="191">
        <f>SUMIFS('Transport-DB'!Q:Q,'Transport-DB'!C:C,"="&amp;'Work DB'!C673,'Transport-DB'!F:F,"="&amp;'Work DB'!$M$4)</f>
        <v>0</v>
      </c>
      <c r="N673" s="191">
        <f>SUMIFS('Transport-DB'!Q:Q,'Transport-DB'!C:C,"="&amp;'Work DB'!C673,'Transport-DB'!F:F,"="&amp;'Work DB'!$N$4)</f>
        <v>0</v>
      </c>
      <c r="O673" s="191">
        <f>SUMIFS('Transport-DB'!Q:Q,'Transport-DB'!C:C,"="&amp;'Work DB'!C673,'Transport-DB'!F:F,"="&amp;'Work DB'!$O$4)</f>
        <v>0</v>
      </c>
      <c r="P673" s="191">
        <f>SUMIFS('Transport-DB'!Q:Q,'Transport-DB'!C:C,"="&amp;'Work DB'!C673,'Transport-DB'!F:F,"="&amp;'Work DB'!$P$4)</f>
        <v>0</v>
      </c>
      <c r="Q673" s="188">
        <f>SUMIFS('Transport-DB'!Q:Q,'Transport-DB'!C:C,"="&amp;'Work DB'!C673,'Transport-DB'!F:F,"="&amp;'Work DB'!$Q$4)</f>
        <v>0</v>
      </c>
      <c r="R673" s="189">
        <f>SUMIFS('Transport-DB'!Q:Q,'Transport-DB'!C:C,"="&amp;'Work DB'!C673,'Transport-DB'!F:F,"="&amp;'Work DB'!$R$4)</f>
        <v>0</v>
      </c>
      <c r="S673" s="190">
        <f t="shared" si="79"/>
        <v>0</v>
      </c>
      <c r="T673" s="191">
        <f t="shared" si="78"/>
        <v>0</v>
      </c>
      <c r="U673" s="191"/>
      <c r="V673" s="191"/>
      <c r="W673" s="191"/>
      <c r="X673" s="191"/>
      <c r="Y673" s="189"/>
      <c r="Z673" s="283"/>
      <c r="AA673" s="190">
        <f>SUMIFS('Transport-DB'!S:S,'Transport-DB'!C:C,"="&amp;'Work DB'!C673,'Transport-DB'!F:F,"="&amp;'Work DB'!$AA$4)</f>
        <v>0</v>
      </c>
      <c r="AB673" s="191">
        <f>SUMIFS('Transport-DB'!S:S,'Transport-DB'!C:C,"="&amp;'Work DB'!C673,'Transport-DB'!F:F,"="&amp;'Work DB'!$AB$4)</f>
        <v>0</v>
      </c>
      <c r="AC673" s="191">
        <f>SUMIFS('Transport-DB'!S:S,'Transport-DB'!C:C,"="&amp;'Work DB'!C673,'Transport-DB'!F:F,"="&amp;'Work DB'!$AC$4)</f>
        <v>0</v>
      </c>
      <c r="AD673" s="188">
        <f>SUMIFS('Transport-DB'!S:S,'Transport-DB'!C:C,"="&amp;'Work DB'!C673,'Transport-DB'!F:F,"="&amp;'Work DB'!$AD$4)</f>
        <v>0</v>
      </c>
      <c r="AE673" s="188">
        <f>SUMIFS('Transport-DB'!S:S,'Transport-DB'!C:C,"="&amp;'Work DB'!C673,'Transport-DB'!F:F,"="&amp;'Work DB'!$AE$4)</f>
        <v>0</v>
      </c>
      <c r="AF673" s="188">
        <f>SUMIFS('Transport-DB'!S:S,'Transport-DB'!C:C,"="&amp;'Work DB'!C673,'Transport-DB'!F:F,"="&amp;'Work DB'!$AF$4)</f>
        <v>0</v>
      </c>
      <c r="AG673" s="189"/>
      <c r="AH673" s="230">
        <f>SUMIFS('Transport-DB'!T:T,'Transport-DB'!C:C,"="&amp;'Work DB'!C673)</f>
        <v>0</v>
      </c>
      <c r="AI673" s="32"/>
      <c r="AJ673" s="29"/>
      <c r="AK673" s="30">
        <f>SUMIFS(Civil_DB[بتن],Civil_DB[تاریخ],"="&amp;'Work DB'!C673)</f>
        <v>0</v>
      </c>
      <c r="AL673" s="28"/>
      <c r="AM673" s="29"/>
      <c r="AN673" s="31"/>
      <c r="AO673" s="28"/>
      <c r="AP673" s="29"/>
      <c r="AQ673" s="29"/>
      <c r="AR673" s="30"/>
      <c r="AS673" s="28"/>
      <c r="AT673" s="29"/>
      <c r="AU673" s="30"/>
      <c r="AV673" s="206"/>
      <c r="AW673" s="29"/>
      <c r="AX673" s="29"/>
      <c r="AY673" s="29"/>
      <c r="AZ673" s="29"/>
      <c r="BA673" s="29"/>
      <c r="BB673" s="29"/>
      <c r="BC673" s="30"/>
      <c r="BD673" s="283"/>
      <c r="BE673" s="283"/>
      <c r="BF673" s="283"/>
      <c r="BG673" s="283"/>
      <c r="BH673" s="32"/>
      <c r="BI673" s="56"/>
      <c r="BJ673" s="509"/>
    </row>
    <row r="674" spans="2:62" s="15" customFormat="1" ht="21" x14ac:dyDescent="0.25">
      <c r="B674" s="47"/>
      <c r="C674" s="20">
        <f t="shared" si="80"/>
        <v>46039</v>
      </c>
      <c r="D674" s="190">
        <f>SUMIFS('Transport-DB'!R:R,'Transport-DB'!C:C,"="&amp;'Work DB'!C674,'Transport-DB'!F:F,"="&amp;'Work DB'!$D$4)</f>
        <v>0</v>
      </c>
      <c r="E674" s="191">
        <f>SUMIFS('Transport-DB'!R:R,'Transport-DB'!C:C,"="&amp;'Work DB'!C674,'Transport-DB'!F:F,"="&amp;'Work DB'!$E$4)</f>
        <v>0</v>
      </c>
      <c r="F674" s="191">
        <f>SUMIFS('Transport-DB'!R:R,'Transport-DB'!C:C,"="&amp;'Work DB'!C674,'Transport-DB'!F:F,"="&amp;'Work DB'!$F$4)</f>
        <v>0</v>
      </c>
      <c r="G674" s="191">
        <f>SUMIFS('Transport-DB'!R:R,'Transport-DB'!C:C,"="&amp;'Work DB'!C674,'Transport-DB'!F:F,"="&amp;'Work DB'!$G$4)</f>
        <v>0</v>
      </c>
      <c r="H674" s="188">
        <f>SUMIFS('Transport-DB'!R:R,'Transport-DB'!C:C,"="&amp;'Work DB'!C674,'Transport-DB'!F:F,"="&amp;'Work DB'!$H$4)</f>
        <v>0</v>
      </c>
      <c r="I674" s="191">
        <f>SUMIFS('Transport-DB'!R:R,'Transport-DB'!C:C,"="&amp;'Work DB'!C674,'Transport-DB'!F:F,"="&amp;'Work DB'!$I$4)</f>
        <v>0</v>
      </c>
      <c r="J674" s="483">
        <f>SUMIFS('Transport-DB'!R:R,'Transport-DB'!C:C,"="&amp;'Work DB'!C674,'Transport-DB'!F:F,"="&amp;'Work DB'!$J$4)</f>
        <v>0</v>
      </c>
      <c r="K674" s="190">
        <f>SUMIFS('Transport-DB'!Q:Q,'Transport-DB'!C:C,"="&amp;'Work DB'!C674,'Transport-DB'!F:F,"="&amp;'Work DB'!$K$4)</f>
        <v>0</v>
      </c>
      <c r="L674" s="191">
        <f>SUMIFS('Transport-DB'!Q:Q,'Transport-DB'!C:C,"="&amp;'Work DB'!C674,'Transport-DB'!F:F,"="&amp;'Work DB'!$L$4)</f>
        <v>0</v>
      </c>
      <c r="M674" s="191">
        <f>SUMIFS('Transport-DB'!Q:Q,'Transport-DB'!C:C,"="&amp;'Work DB'!C674,'Transport-DB'!F:F,"="&amp;'Work DB'!$M$4)</f>
        <v>0</v>
      </c>
      <c r="N674" s="191">
        <f>SUMIFS('Transport-DB'!Q:Q,'Transport-DB'!C:C,"="&amp;'Work DB'!C674,'Transport-DB'!F:F,"="&amp;'Work DB'!$N$4)</f>
        <v>0</v>
      </c>
      <c r="O674" s="191">
        <f>SUMIFS('Transport-DB'!Q:Q,'Transport-DB'!C:C,"="&amp;'Work DB'!C674,'Transport-DB'!F:F,"="&amp;'Work DB'!$O$4)</f>
        <v>0</v>
      </c>
      <c r="P674" s="191">
        <f>SUMIFS('Transport-DB'!Q:Q,'Transport-DB'!C:C,"="&amp;'Work DB'!C674,'Transport-DB'!F:F,"="&amp;'Work DB'!$P$4)</f>
        <v>0</v>
      </c>
      <c r="Q674" s="188">
        <f>SUMIFS('Transport-DB'!Q:Q,'Transport-DB'!C:C,"="&amp;'Work DB'!C674,'Transport-DB'!F:F,"="&amp;'Work DB'!$Q$4)</f>
        <v>0</v>
      </c>
      <c r="R674" s="189">
        <f>SUMIFS('Transport-DB'!Q:Q,'Transport-DB'!C:C,"="&amp;'Work DB'!C674,'Transport-DB'!F:F,"="&amp;'Work DB'!$R$4)</f>
        <v>0</v>
      </c>
      <c r="S674" s="190">
        <f t="shared" si="79"/>
        <v>0</v>
      </c>
      <c r="T674" s="191">
        <f t="shared" si="78"/>
        <v>0</v>
      </c>
      <c r="U674" s="191"/>
      <c r="V674" s="191"/>
      <c r="W674" s="191"/>
      <c r="X674" s="191"/>
      <c r="Y674" s="189"/>
      <c r="Z674" s="283"/>
      <c r="AA674" s="190">
        <f>SUMIFS('Transport-DB'!S:S,'Transport-DB'!C:C,"="&amp;'Work DB'!C674,'Transport-DB'!F:F,"="&amp;'Work DB'!$AA$4)</f>
        <v>0</v>
      </c>
      <c r="AB674" s="191">
        <f>SUMIFS('Transport-DB'!S:S,'Transport-DB'!C:C,"="&amp;'Work DB'!C674,'Transport-DB'!F:F,"="&amp;'Work DB'!$AB$4)</f>
        <v>0</v>
      </c>
      <c r="AC674" s="191">
        <f>SUMIFS('Transport-DB'!S:S,'Transport-DB'!C:C,"="&amp;'Work DB'!C674,'Transport-DB'!F:F,"="&amp;'Work DB'!$AC$4)</f>
        <v>0</v>
      </c>
      <c r="AD674" s="188">
        <f>SUMIFS('Transport-DB'!S:S,'Transport-DB'!C:C,"="&amp;'Work DB'!C674,'Transport-DB'!F:F,"="&amp;'Work DB'!$AD$4)</f>
        <v>0</v>
      </c>
      <c r="AE674" s="188">
        <f>SUMIFS('Transport-DB'!S:S,'Transport-DB'!C:C,"="&amp;'Work DB'!C674,'Transport-DB'!F:F,"="&amp;'Work DB'!$AE$4)</f>
        <v>0</v>
      </c>
      <c r="AF674" s="188">
        <f>SUMIFS('Transport-DB'!S:S,'Transport-DB'!C:C,"="&amp;'Work DB'!C674,'Transport-DB'!F:F,"="&amp;'Work DB'!$AF$4)</f>
        <v>0</v>
      </c>
      <c r="AG674" s="189"/>
      <c r="AH674" s="230">
        <f>SUMIFS('Transport-DB'!T:T,'Transport-DB'!C:C,"="&amp;'Work DB'!C674)</f>
        <v>0</v>
      </c>
      <c r="AI674" s="32"/>
      <c r="AJ674" s="29"/>
      <c r="AK674" s="30">
        <f>SUMIFS(Civil_DB[بتن],Civil_DB[تاریخ],"="&amp;'Work DB'!C674)</f>
        <v>0</v>
      </c>
      <c r="AL674" s="28"/>
      <c r="AM674" s="29"/>
      <c r="AN674" s="31"/>
      <c r="AO674" s="28"/>
      <c r="AP674" s="29"/>
      <c r="AQ674" s="29"/>
      <c r="AR674" s="30"/>
      <c r="AS674" s="28"/>
      <c r="AT674" s="29"/>
      <c r="AU674" s="30"/>
      <c r="AV674" s="206"/>
      <c r="AW674" s="29"/>
      <c r="AX674" s="29"/>
      <c r="AY674" s="29"/>
      <c r="AZ674" s="29"/>
      <c r="BA674" s="29"/>
      <c r="BB674" s="29"/>
      <c r="BC674" s="30"/>
      <c r="BD674" s="283"/>
      <c r="BE674" s="283"/>
      <c r="BF674" s="283"/>
      <c r="BG674" s="283"/>
      <c r="BH674" s="32"/>
      <c r="BI674" s="56"/>
      <c r="BJ674" s="509"/>
    </row>
    <row r="675" spans="2:62" s="15" customFormat="1" ht="21" x14ac:dyDescent="0.25">
      <c r="B675" s="47"/>
      <c r="C675" s="20">
        <f t="shared" si="80"/>
        <v>46040</v>
      </c>
      <c r="D675" s="190">
        <f>SUMIFS('Transport-DB'!R:R,'Transport-DB'!C:C,"="&amp;'Work DB'!C675,'Transport-DB'!F:F,"="&amp;'Work DB'!$D$4)</f>
        <v>0</v>
      </c>
      <c r="E675" s="191">
        <f>SUMIFS('Transport-DB'!R:R,'Transport-DB'!C:C,"="&amp;'Work DB'!C675,'Transport-DB'!F:F,"="&amp;'Work DB'!$E$4)</f>
        <v>0</v>
      </c>
      <c r="F675" s="191">
        <f>SUMIFS('Transport-DB'!R:R,'Transport-DB'!C:C,"="&amp;'Work DB'!C675,'Transport-DB'!F:F,"="&amp;'Work DB'!$F$4)</f>
        <v>0</v>
      </c>
      <c r="G675" s="191">
        <f>SUMIFS('Transport-DB'!R:R,'Transport-DB'!C:C,"="&amp;'Work DB'!C675,'Transport-DB'!F:F,"="&amp;'Work DB'!$G$4)</f>
        <v>0</v>
      </c>
      <c r="H675" s="188">
        <f>SUMIFS('Transport-DB'!R:R,'Transport-DB'!C:C,"="&amp;'Work DB'!C675,'Transport-DB'!F:F,"="&amp;'Work DB'!$H$4)</f>
        <v>0</v>
      </c>
      <c r="I675" s="191">
        <f>SUMIFS('Transport-DB'!R:R,'Transport-DB'!C:C,"="&amp;'Work DB'!C675,'Transport-DB'!F:F,"="&amp;'Work DB'!$I$4)</f>
        <v>0</v>
      </c>
      <c r="J675" s="483">
        <f>SUMIFS('Transport-DB'!R:R,'Transport-DB'!C:C,"="&amp;'Work DB'!C675,'Transport-DB'!F:F,"="&amp;'Work DB'!$J$4)</f>
        <v>0</v>
      </c>
      <c r="K675" s="190">
        <f>SUMIFS('Transport-DB'!Q:Q,'Transport-DB'!C:C,"="&amp;'Work DB'!C675,'Transport-DB'!F:F,"="&amp;'Work DB'!$K$4)</f>
        <v>0</v>
      </c>
      <c r="L675" s="191">
        <f>SUMIFS('Transport-DB'!Q:Q,'Transport-DB'!C:C,"="&amp;'Work DB'!C675,'Transport-DB'!F:F,"="&amp;'Work DB'!$L$4)</f>
        <v>0</v>
      </c>
      <c r="M675" s="191">
        <f>SUMIFS('Transport-DB'!Q:Q,'Transport-DB'!C:C,"="&amp;'Work DB'!C675,'Transport-DB'!F:F,"="&amp;'Work DB'!$M$4)</f>
        <v>0</v>
      </c>
      <c r="N675" s="191">
        <f>SUMIFS('Transport-DB'!Q:Q,'Transport-DB'!C:C,"="&amp;'Work DB'!C675,'Transport-DB'!F:F,"="&amp;'Work DB'!$N$4)</f>
        <v>0</v>
      </c>
      <c r="O675" s="191">
        <f>SUMIFS('Transport-DB'!Q:Q,'Transport-DB'!C:C,"="&amp;'Work DB'!C675,'Transport-DB'!F:F,"="&amp;'Work DB'!$O$4)</f>
        <v>0</v>
      </c>
      <c r="P675" s="191">
        <f>SUMIFS('Transport-DB'!Q:Q,'Transport-DB'!C:C,"="&amp;'Work DB'!C675,'Transport-DB'!F:F,"="&amp;'Work DB'!$P$4)</f>
        <v>0</v>
      </c>
      <c r="Q675" s="188">
        <f>SUMIFS('Transport-DB'!Q:Q,'Transport-DB'!C:C,"="&amp;'Work DB'!C675,'Transport-DB'!F:F,"="&amp;'Work DB'!$Q$4)</f>
        <v>0</v>
      </c>
      <c r="R675" s="189">
        <f>SUMIFS('Transport-DB'!Q:Q,'Transport-DB'!C:C,"="&amp;'Work DB'!C675,'Transport-DB'!F:F,"="&amp;'Work DB'!$R$4)</f>
        <v>0</v>
      </c>
      <c r="S675" s="190">
        <f t="shared" si="79"/>
        <v>0</v>
      </c>
      <c r="T675" s="191">
        <f t="shared" si="78"/>
        <v>0</v>
      </c>
      <c r="U675" s="191"/>
      <c r="V675" s="191"/>
      <c r="W675" s="191"/>
      <c r="X675" s="191"/>
      <c r="Y675" s="189"/>
      <c r="Z675" s="283"/>
      <c r="AA675" s="190">
        <f>SUMIFS('Transport-DB'!S:S,'Transport-DB'!C:C,"="&amp;'Work DB'!C675,'Transport-DB'!F:F,"="&amp;'Work DB'!$AA$4)</f>
        <v>0</v>
      </c>
      <c r="AB675" s="191">
        <f>SUMIFS('Transport-DB'!S:S,'Transport-DB'!C:C,"="&amp;'Work DB'!C675,'Transport-DB'!F:F,"="&amp;'Work DB'!$AB$4)</f>
        <v>0</v>
      </c>
      <c r="AC675" s="191">
        <f>SUMIFS('Transport-DB'!S:S,'Transport-DB'!C:C,"="&amp;'Work DB'!C675,'Transport-DB'!F:F,"="&amp;'Work DB'!$AC$4)</f>
        <v>0</v>
      </c>
      <c r="AD675" s="188">
        <f>SUMIFS('Transport-DB'!S:S,'Transport-DB'!C:C,"="&amp;'Work DB'!C675,'Transport-DB'!F:F,"="&amp;'Work DB'!$AD$4)</f>
        <v>0</v>
      </c>
      <c r="AE675" s="188">
        <f>SUMIFS('Transport-DB'!S:S,'Transport-DB'!C:C,"="&amp;'Work DB'!C675,'Transport-DB'!F:F,"="&amp;'Work DB'!$AE$4)</f>
        <v>0</v>
      </c>
      <c r="AF675" s="188">
        <f>SUMIFS('Transport-DB'!S:S,'Transport-DB'!C:C,"="&amp;'Work DB'!C675,'Transport-DB'!F:F,"="&amp;'Work DB'!$AF$4)</f>
        <v>0</v>
      </c>
      <c r="AG675" s="189"/>
      <c r="AH675" s="230">
        <f>SUMIFS('Transport-DB'!T:T,'Transport-DB'!C:C,"="&amp;'Work DB'!C675)</f>
        <v>0</v>
      </c>
      <c r="AI675" s="32"/>
      <c r="AJ675" s="29"/>
      <c r="AK675" s="30">
        <f>SUMIFS(Civil_DB[بتن],Civil_DB[تاریخ],"="&amp;'Work DB'!C675)</f>
        <v>0</v>
      </c>
      <c r="AL675" s="28"/>
      <c r="AM675" s="29"/>
      <c r="AN675" s="31"/>
      <c r="AO675" s="28"/>
      <c r="AP675" s="29"/>
      <c r="AQ675" s="29"/>
      <c r="AR675" s="30"/>
      <c r="AS675" s="28"/>
      <c r="AT675" s="29"/>
      <c r="AU675" s="30"/>
      <c r="AV675" s="206"/>
      <c r="AW675" s="29"/>
      <c r="AX675" s="29"/>
      <c r="AY675" s="29"/>
      <c r="AZ675" s="29"/>
      <c r="BA675" s="29"/>
      <c r="BB675" s="29"/>
      <c r="BC675" s="30"/>
      <c r="BD675" s="283"/>
      <c r="BE675" s="283"/>
      <c r="BF675" s="283"/>
      <c r="BG675" s="283"/>
      <c r="BH675" s="32"/>
      <c r="BI675" s="56"/>
      <c r="BJ675" s="509"/>
    </row>
    <row r="676" spans="2:62" s="15" customFormat="1" ht="21" x14ac:dyDescent="0.25">
      <c r="B676" s="47"/>
      <c r="C676" s="20">
        <f t="shared" si="80"/>
        <v>46041</v>
      </c>
      <c r="D676" s="190">
        <f>SUMIFS('Transport-DB'!R:R,'Transport-DB'!C:C,"="&amp;'Work DB'!C676,'Transport-DB'!F:F,"="&amp;'Work DB'!$D$4)</f>
        <v>0</v>
      </c>
      <c r="E676" s="191">
        <f>SUMIFS('Transport-DB'!R:R,'Transport-DB'!C:C,"="&amp;'Work DB'!C676,'Transport-DB'!F:F,"="&amp;'Work DB'!$E$4)</f>
        <v>0</v>
      </c>
      <c r="F676" s="191">
        <f>SUMIFS('Transport-DB'!R:R,'Transport-DB'!C:C,"="&amp;'Work DB'!C676,'Transport-DB'!F:F,"="&amp;'Work DB'!$F$4)</f>
        <v>0</v>
      </c>
      <c r="G676" s="191">
        <f>SUMIFS('Transport-DB'!R:R,'Transport-DB'!C:C,"="&amp;'Work DB'!C676,'Transport-DB'!F:F,"="&amp;'Work DB'!$G$4)</f>
        <v>0</v>
      </c>
      <c r="H676" s="188">
        <f>SUMIFS('Transport-DB'!R:R,'Transport-DB'!C:C,"="&amp;'Work DB'!C676,'Transport-DB'!F:F,"="&amp;'Work DB'!$H$4)</f>
        <v>0</v>
      </c>
      <c r="I676" s="191">
        <f>SUMIFS('Transport-DB'!R:R,'Transport-DB'!C:C,"="&amp;'Work DB'!C676,'Transport-DB'!F:F,"="&amp;'Work DB'!$I$4)</f>
        <v>0</v>
      </c>
      <c r="J676" s="483">
        <f>SUMIFS('Transport-DB'!R:R,'Transport-DB'!C:C,"="&amp;'Work DB'!C676,'Transport-DB'!F:F,"="&amp;'Work DB'!$J$4)</f>
        <v>0</v>
      </c>
      <c r="K676" s="190">
        <f>SUMIFS('Transport-DB'!Q:Q,'Transport-DB'!C:C,"="&amp;'Work DB'!C676,'Transport-DB'!F:F,"="&amp;'Work DB'!$K$4)</f>
        <v>0</v>
      </c>
      <c r="L676" s="191">
        <f>SUMIFS('Transport-DB'!Q:Q,'Transport-DB'!C:C,"="&amp;'Work DB'!C676,'Transport-DB'!F:F,"="&amp;'Work DB'!$L$4)</f>
        <v>0</v>
      </c>
      <c r="M676" s="191">
        <f>SUMIFS('Transport-DB'!Q:Q,'Transport-DB'!C:C,"="&amp;'Work DB'!C676,'Transport-DB'!F:F,"="&amp;'Work DB'!$M$4)</f>
        <v>0</v>
      </c>
      <c r="N676" s="191">
        <f>SUMIFS('Transport-DB'!Q:Q,'Transport-DB'!C:C,"="&amp;'Work DB'!C676,'Transport-DB'!F:F,"="&amp;'Work DB'!$N$4)</f>
        <v>0</v>
      </c>
      <c r="O676" s="191">
        <f>SUMIFS('Transport-DB'!Q:Q,'Transport-DB'!C:C,"="&amp;'Work DB'!C676,'Transport-DB'!F:F,"="&amp;'Work DB'!$O$4)</f>
        <v>0</v>
      </c>
      <c r="P676" s="191">
        <f>SUMIFS('Transport-DB'!Q:Q,'Transport-DB'!C:C,"="&amp;'Work DB'!C676,'Transport-DB'!F:F,"="&amp;'Work DB'!$P$4)</f>
        <v>0</v>
      </c>
      <c r="Q676" s="188">
        <f>SUMIFS('Transport-DB'!Q:Q,'Transport-DB'!C:C,"="&amp;'Work DB'!C676,'Transport-DB'!F:F,"="&amp;'Work DB'!$Q$4)</f>
        <v>0</v>
      </c>
      <c r="R676" s="189">
        <f>SUMIFS('Transport-DB'!Q:Q,'Transport-DB'!C:C,"="&amp;'Work DB'!C676,'Transport-DB'!F:F,"="&amp;'Work DB'!$R$4)</f>
        <v>0</v>
      </c>
      <c r="S676" s="190">
        <f t="shared" si="79"/>
        <v>0</v>
      </c>
      <c r="T676" s="191">
        <f t="shared" si="78"/>
        <v>0</v>
      </c>
      <c r="U676" s="191"/>
      <c r="V676" s="191"/>
      <c r="W676" s="191"/>
      <c r="X676" s="191"/>
      <c r="Y676" s="189"/>
      <c r="Z676" s="283"/>
      <c r="AA676" s="190">
        <f>SUMIFS('Transport-DB'!S:S,'Transport-DB'!C:C,"="&amp;'Work DB'!C676,'Transport-DB'!F:F,"="&amp;'Work DB'!$AA$4)</f>
        <v>0</v>
      </c>
      <c r="AB676" s="191">
        <f>SUMIFS('Transport-DB'!S:S,'Transport-DB'!C:C,"="&amp;'Work DB'!C676,'Transport-DB'!F:F,"="&amp;'Work DB'!$AB$4)</f>
        <v>0</v>
      </c>
      <c r="AC676" s="191">
        <f>SUMIFS('Transport-DB'!S:S,'Transport-DB'!C:C,"="&amp;'Work DB'!C676,'Transport-DB'!F:F,"="&amp;'Work DB'!$AC$4)</f>
        <v>0</v>
      </c>
      <c r="AD676" s="188">
        <f>SUMIFS('Transport-DB'!S:S,'Transport-DB'!C:C,"="&amp;'Work DB'!C676,'Transport-DB'!F:F,"="&amp;'Work DB'!$AD$4)</f>
        <v>0</v>
      </c>
      <c r="AE676" s="188">
        <f>SUMIFS('Transport-DB'!S:S,'Transport-DB'!C:C,"="&amp;'Work DB'!C676,'Transport-DB'!F:F,"="&amp;'Work DB'!$AE$4)</f>
        <v>0</v>
      </c>
      <c r="AF676" s="188">
        <f>SUMIFS('Transport-DB'!S:S,'Transport-DB'!C:C,"="&amp;'Work DB'!C676,'Transport-DB'!F:F,"="&amp;'Work DB'!$AF$4)</f>
        <v>0</v>
      </c>
      <c r="AG676" s="189"/>
      <c r="AH676" s="230">
        <f>SUMIFS('Transport-DB'!T:T,'Transport-DB'!C:C,"="&amp;'Work DB'!C676)</f>
        <v>0</v>
      </c>
      <c r="AI676" s="32"/>
      <c r="AJ676" s="29"/>
      <c r="AK676" s="30">
        <f>SUMIFS(Civil_DB[بتن],Civil_DB[تاریخ],"="&amp;'Work DB'!C676)</f>
        <v>0</v>
      </c>
      <c r="AL676" s="28"/>
      <c r="AM676" s="29"/>
      <c r="AN676" s="31"/>
      <c r="AO676" s="28"/>
      <c r="AP676" s="29"/>
      <c r="AQ676" s="29"/>
      <c r="AR676" s="30"/>
      <c r="AS676" s="28"/>
      <c r="AT676" s="29"/>
      <c r="AU676" s="30"/>
      <c r="AV676" s="206"/>
      <c r="AW676" s="29"/>
      <c r="AX676" s="29"/>
      <c r="AY676" s="29"/>
      <c r="AZ676" s="29"/>
      <c r="BA676" s="29"/>
      <c r="BB676" s="29"/>
      <c r="BC676" s="30"/>
      <c r="BD676" s="283"/>
      <c r="BE676" s="283"/>
      <c r="BF676" s="283"/>
      <c r="BG676" s="283"/>
      <c r="BH676" s="32"/>
      <c r="BI676" s="56"/>
      <c r="BJ676" s="509"/>
    </row>
    <row r="677" spans="2:62" s="15" customFormat="1" ht="21" x14ac:dyDescent="0.25">
      <c r="B677" s="47"/>
      <c r="C677" s="20">
        <f t="shared" si="80"/>
        <v>46042</v>
      </c>
      <c r="D677" s="190">
        <f>SUMIFS('Transport-DB'!R:R,'Transport-DB'!C:C,"="&amp;'Work DB'!C677,'Transport-DB'!F:F,"="&amp;'Work DB'!$D$4)</f>
        <v>0</v>
      </c>
      <c r="E677" s="191">
        <f>SUMIFS('Transport-DB'!R:R,'Transport-DB'!C:C,"="&amp;'Work DB'!C677,'Transport-DB'!F:F,"="&amp;'Work DB'!$E$4)</f>
        <v>0</v>
      </c>
      <c r="F677" s="191">
        <f>SUMIFS('Transport-DB'!R:R,'Transport-DB'!C:C,"="&amp;'Work DB'!C677,'Transport-DB'!F:F,"="&amp;'Work DB'!$F$4)</f>
        <v>0</v>
      </c>
      <c r="G677" s="191">
        <f>SUMIFS('Transport-DB'!R:R,'Transport-DB'!C:C,"="&amp;'Work DB'!C677,'Transport-DB'!F:F,"="&amp;'Work DB'!$G$4)</f>
        <v>0</v>
      </c>
      <c r="H677" s="188">
        <f>SUMIFS('Transport-DB'!R:R,'Transport-DB'!C:C,"="&amp;'Work DB'!C677,'Transport-DB'!F:F,"="&amp;'Work DB'!$H$4)</f>
        <v>0</v>
      </c>
      <c r="I677" s="191">
        <f>SUMIFS('Transport-DB'!R:R,'Transport-DB'!C:C,"="&amp;'Work DB'!C677,'Transport-DB'!F:F,"="&amp;'Work DB'!$I$4)</f>
        <v>0</v>
      </c>
      <c r="J677" s="483">
        <f>SUMIFS('Transport-DB'!R:R,'Transport-DB'!C:C,"="&amp;'Work DB'!C677,'Transport-DB'!F:F,"="&amp;'Work DB'!$J$4)</f>
        <v>0</v>
      </c>
      <c r="K677" s="190">
        <f>SUMIFS('Transport-DB'!Q:Q,'Transport-DB'!C:C,"="&amp;'Work DB'!C677,'Transport-DB'!F:F,"="&amp;'Work DB'!$K$4)</f>
        <v>0</v>
      </c>
      <c r="L677" s="191">
        <f>SUMIFS('Transport-DB'!Q:Q,'Transport-DB'!C:C,"="&amp;'Work DB'!C677,'Transport-DB'!F:F,"="&amp;'Work DB'!$L$4)</f>
        <v>0</v>
      </c>
      <c r="M677" s="191">
        <f>SUMIFS('Transport-DB'!Q:Q,'Transport-DB'!C:C,"="&amp;'Work DB'!C677,'Transport-DB'!F:F,"="&amp;'Work DB'!$M$4)</f>
        <v>0</v>
      </c>
      <c r="N677" s="191">
        <f>SUMIFS('Transport-DB'!Q:Q,'Transport-DB'!C:C,"="&amp;'Work DB'!C677,'Transport-DB'!F:F,"="&amp;'Work DB'!$N$4)</f>
        <v>0</v>
      </c>
      <c r="O677" s="191">
        <f>SUMIFS('Transport-DB'!Q:Q,'Transport-DB'!C:C,"="&amp;'Work DB'!C677,'Transport-DB'!F:F,"="&amp;'Work DB'!$O$4)</f>
        <v>0</v>
      </c>
      <c r="P677" s="191">
        <f>SUMIFS('Transport-DB'!Q:Q,'Transport-DB'!C:C,"="&amp;'Work DB'!C677,'Transport-DB'!F:F,"="&amp;'Work DB'!$P$4)</f>
        <v>0</v>
      </c>
      <c r="Q677" s="188">
        <f>SUMIFS('Transport-DB'!Q:Q,'Transport-DB'!C:C,"="&amp;'Work DB'!C677,'Transport-DB'!F:F,"="&amp;'Work DB'!$Q$4)</f>
        <v>0</v>
      </c>
      <c r="R677" s="189">
        <f>SUMIFS('Transport-DB'!Q:Q,'Transport-DB'!C:C,"="&amp;'Work DB'!C677,'Transport-DB'!F:F,"="&amp;'Work DB'!$R$4)</f>
        <v>0</v>
      </c>
      <c r="S677" s="190">
        <f t="shared" si="79"/>
        <v>0</v>
      </c>
      <c r="T677" s="191">
        <f t="shared" si="78"/>
        <v>0</v>
      </c>
      <c r="U677" s="191"/>
      <c r="V677" s="191"/>
      <c r="W677" s="191"/>
      <c r="X677" s="191"/>
      <c r="Y677" s="189"/>
      <c r="Z677" s="283"/>
      <c r="AA677" s="190">
        <f>SUMIFS('Transport-DB'!S:S,'Transport-DB'!C:C,"="&amp;'Work DB'!C677,'Transport-DB'!F:F,"="&amp;'Work DB'!$AA$4)</f>
        <v>0</v>
      </c>
      <c r="AB677" s="191">
        <f>SUMIFS('Transport-DB'!S:S,'Transport-DB'!C:C,"="&amp;'Work DB'!C677,'Transport-DB'!F:F,"="&amp;'Work DB'!$AB$4)</f>
        <v>0</v>
      </c>
      <c r="AC677" s="191">
        <f>SUMIFS('Transport-DB'!S:S,'Transport-DB'!C:C,"="&amp;'Work DB'!C677,'Transport-DB'!F:F,"="&amp;'Work DB'!$AC$4)</f>
        <v>0</v>
      </c>
      <c r="AD677" s="188">
        <f>SUMIFS('Transport-DB'!S:S,'Transport-DB'!C:C,"="&amp;'Work DB'!C677,'Transport-DB'!F:F,"="&amp;'Work DB'!$AD$4)</f>
        <v>0</v>
      </c>
      <c r="AE677" s="188">
        <f>SUMIFS('Transport-DB'!S:S,'Transport-DB'!C:C,"="&amp;'Work DB'!C677,'Transport-DB'!F:F,"="&amp;'Work DB'!$AE$4)</f>
        <v>0</v>
      </c>
      <c r="AF677" s="188">
        <f>SUMIFS('Transport-DB'!S:S,'Transport-DB'!C:C,"="&amp;'Work DB'!C677,'Transport-DB'!F:F,"="&amp;'Work DB'!$AF$4)</f>
        <v>0</v>
      </c>
      <c r="AG677" s="189"/>
      <c r="AH677" s="230">
        <f>SUMIFS('Transport-DB'!T:T,'Transport-DB'!C:C,"="&amp;'Work DB'!C677)</f>
        <v>0</v>
      </c>
      <c r="AI677" s="32"/>
      <c r="AJ677" s="29"/>
      <c r="AK677" s="30">
        <f>SUMIFS(Civil_DB[بتن],Civil_DB[تاریخ],"="&amp;'Work DB'!C677)</f>
        <v>0</v>
      </c>
      <c r="AL677" s="28"/>
      <c r="AM677" s="29"/>
      <c r="AN677" s="31"/>
      <c r="AO677" s="28"/>
      <c r="AP677" s="29"/>
      <c r="AQ677" s="29"/>
      <c r="AR677" s="30"/>
      <c r="AS677" s="28"/>
      <c r="AT677" s="29"/>
      <c r="AU677" s="30"/>
      <c r="AV677" s="206"/>
      <c r="AW677" s="29"/>
      <c r="AX677" s="29"/>
      <c r="AY677" s="29"/>
      <c r="AZ677" s="29"/>
      <c r="BA677" s="29"/>
      <c r="BB677" s="29"/>
      <c r="BC677" s="30"/>
      <c r="BD677" s="283"/>
      <c r="BE677" s="283"/>
      <c r="BF677" s="283"/>
      <c r="BG677" s="283"/>
      <c r="BH677" s="32"/>
      <c r="BI677" s="56"/>
      <c r="BJ677" s="509"/>
    </row>
    <row r="678" spans="2:62" s="507" customFormat="1" ht="21" x14ac:dyDescent="0.25">
      <c r="B678" s="498"/>
      <c r="C678" s="499">
        <f t="shared" si="80"/>
        <v>46043</v>
      </c>
      <c r="D678" s="500">
        <f>SUMIFS('Transport-DB'!R:R,'Transport-DB'!C:C,"="&amp;'Work DB'!C678,'Transport-DB'!F:F,"="&amp;'Work DB'!$D$4)</f>
        <v>0</v>
      </c>
      <c r="E678" s="501">
        <f>SUMIFS('Transport-DB'!R:R,'Transport-DB'!C:C,"="&amp;'Work DB'!C678,'Transport-DB'!F:F,"="&amp;'Work DB'!$E$4)</f>
        <v>0</v>
      </c>
      <c r="F678" s="501">
        <f>SUMIFS('Transport-DB'!R:R,'Transport-DB'!C:C,"="&amp;'Work DB'!C678,'Transport-DB'!F:F,"="&amp;'Work DB'!$F$4)</f>
        <v>0</v>
      </c>
      <c r="G678" s="501">
        <f>SUMIFS('Transport-DB'!R:R,'Transport-DB'!C:C,"="&amp;'Work DB'!C678,'Transport-DB'!F:F,"="&amp;'Work DB'!$G$4)</f>
        <v>0</v>
      </c>
      <c r="H678" s="502">
        <f>SUMIFS('Transport-DB'!R:R,'Transport-DB'!C:C,"="&amp;'Work DB'!C678,'Transport-DB'!F:F,"="&amp;'Work DB'!$H$4)</f>
        <v>0</v>
      </c>
      <c r="I678" s="501">
        <f>SUMIFS('Transport-DB'!R:R,'Transport-DB'!C:C,"="&amp;'Work DB'!C678,'Transport-DB'!F:F,"="&amp;'Work DB'!$I$4)</f>
        <v>0</v>
      </c>
      <c r="J678" s="503">
        <f>SUMIFS('Transport-DB'!R:R,'Transport-DB'!C:C,"="&amp;'Work DB'!C678,'Transport-DB'!F:F,"="&amp;'Work DB'!$J$4)</f>
        <v>0</v>
      </c>
      <c r="K678" s="500">
        <f>SUMIFS('Transport-DB'!Q:Q,'Transport-DB'!C:C,"="&amp;'Work DB'!C678,'Transport-DB'!F:F,"="&amp;'Work DB'!$K$4)</f>
        <v>0</v>
      </c>
      <c r="L678" s="501">
        <f>SUMIFS('Transport-DB'!Q:Q,'Transport-DB'!C:C,"="&amp;'Work DB'!C678,'Transport-DB'!F:F,"="&amp;'Work DB'!$L$4)</f>
        <v>0</v>
      </c>
      <c r="M678" s="501">
        <f>SUMIFS('Transport-DB'!Q:Q,'Transport-DB'!C:C,"="&amp;'Work DB'!C678,'Transport-DB'!F:F,"="&amp;'Work DB'!$M$4)</f>
        <v>0</v>
      </c>
      <c r="N678" s="501">
        <f>SUMIFS('Transport-DB'!Q:Q,'Transport-DB'!C:C,"="&amp;'Work DB'!C678,'Transport-DB'!F:F,"="&amp;'Work DB'!$N$4)</f>
        <v>0</v>
      </c>
      <c r="O678" s="501">
        <f>SUMIFS('Transport-DB'!Q:Q,'Transport-DB'!C:C,"="&amp;'Work DB'!C678,'Transport-DB'!F:F,"="&amp;'Work DB'!$O$4)</f>
        <v>0</v>
      </c>
      <c r="P678" s="501">
        <f>SUMIFS('Transport-DB'!Q:Q,'Transport-DB'!C:C,"="&amp;'Work DB'!C678,'Transport-DB'!F:F,"="&amp;'Work DB'!$P$4)</f>
        <v>0</v>
      </c>
      <c r="Q678" s="502">
        <f>SUMIFS('Transport-DB'!Q:Q,'Transport-DB'!C:C,"="&amp;'Work DB'!C678,'Transport-DB'!F:F,"="&amp;'Work DB'!$Q$4)</f>
        <v>0</v>
      </c>
      <c r="R678" s="504">
        <f>SUMIFS('Transport-DB'!Q:Q,'Transport-DB'!C:C,"="&amp;'Work DB'!C678,'Transport-DB'!F:F,"="&amp;'Work DB'!$R$4)</f>
        <v>0</v>
      </c>
      <c r="S678" s="500">
        <f t="shared" si="79"/>
        <v>0</v>
      </c>
      <c r="T678" s="501">
        <f t="shared" si="78"/>
        <v>0</v>
      </c>
      <c r="U678" s="501"/>
      <c r="V678" s="501"/>
      <c r="W678" s="501"/>
      <c r="X678" s="501"/>
      <c r="Y678" s="504"/>
      <c r="Z678" s="503"/>
      <c r="AA678" s="500">
        <f>SUMIFS('Transport-DB'!S:S,'Transport-DB'!C:C,"="&amp;'Work DB'!C678,'Transport-DB'!F:F,"="&amp;'Work DB'!$AA$4)</f>
        <v>0</v>
      </c>
      <c r="AB678" s="501">
        <f>SUMIFS('Transport-DB'!S:S,'Transport-DB'!C:C,"="&amp;'Work DB'!C678,'Transport-DB'!F:F,"="&amp;'Work DB'!$AB$4)</f>
        <v>0</v>
      </c>
      <c r="AC678" s="501">
        <f>SUMIFS('Transport-DB'!S:S,'Transport-DB'!C:C,"="&amp;'Work DB'!C678,'Transport-DB'!F:F,"="&amp;'Work DB'!$AC$4)</f>
        <v>0</v>
      </c>
      <c r="AD678" s="502">
        <f>SUMIFS('Transport-DB'!S:S,'Transport-DB'!C:C,"="&amp;'Work DB'!C678,'Transport-DB'!F:F,"="&amp;'Work DB'!$AD$4)</f>
        <v>0</v>
      </c>
      <c r="AE678" s="502">
        <f>SUMIFS('Transport-DB'!S:S,'Transport-DB'!C:C,"="&amp;'Work DB'!C678,'Transport-DB'!F:F,"="&amp;'Work DB'!$AE$4)</f>
        <v>0</v>
      </c>
      <c r="AF678" s="502">
        <f>SUMIFS('Transport-DB'!S:S,'Transport-DB'!C:C,"="&amp;'Work DB'!C678,'Transport-DB'!F:F,"="&amp;'Work DB'!$AF$4)</f>
        <v>0</v>
      </c>
      <c r="AG678" s="504"/>
      <c r="AH678" s="500">
        <f>SUMIFS('Transport-DB'!T:T,'Transport-DB'!C:C,"="&amp;'Work DB'!C678)</f>
        <v>0</v>
      </c>
      <c r="AI678" s="505"/>
      <c r="AJ678" s="501"/>
      <c r="AK678" s="30">
        <f>SUMIFS(Civil_DB[بتن],Civil_DB[تاریخ],"="&amp;'Work DB'!C678)</f>
        <v>0</v>
      </c>
      <c r="AL678" s="500"/>
      <c r="AM678" s="501"/>
      <c r="AN678" s="502"/>
      <c r="AO678" s="500"/>
      <c r="AP678" s="501"/>
      <c r="AQ678" s="501"/>
      <c r="AR678" s="504"/>
      <c r="AS678" s="500"/>
      <c r="AT678" s="501"/>
      <c r="AU678" s="504"/>
      <c r="AV678" s="505"/>
      <c r="AW678" s="501"/>
      <c r="AX678" s="501"/>
      <c r="AY678" s="501"/>
      <c r="AZ678" s="501"/>
      <c r="BA678" s="501"/>
      <c r="BB678" s="501"/>
      <c r="BC678" s="504"/>
      <c r="BD678" s="503"/>
      <c r="BE678" s="503"/>
      <c r="BF678" s="503"/>
      <c r="BG678" s="503"/>
      <c r="BH678" s="505"/>
      <c r="BI678" s="506" t="s">
        <v>55</v>
      </c>
    </row>
    <row r="679" spans="2:62" s="15" customFormat="1" ht="21" x14ac:dyDescent="0.25">
      <c r="B679" s="47"/>
      <c r="C679" s="20">
        <f t="shared" si="80"/>
        <v>46044</v>
      </c>
      <c r="D679" s="190">
        <f>SUMIFS('Transport-DB'!R:R,'Transport-DB'!C:C,"="&amp;'Work DB'!C679,'Transport-DB'!F:F,"="&amp;'Work DB'!$D$4)</f>
        <v>0</v>
      </c>
      <c r="E679" s="191">
        <f>SUMIFS('Transport-DB'!R:R,'Transport-DB'!C:C,"="&amp;'Work DB'!C679,'Transport-DB'!F:F,"="&amp;'Work DB'!$E$4)</f>
        <v>0</v>
      </c>
      <c r="F679" s="191">
        <f>SUMIFS('Transport-DB'!R:R,'Transport-DB'!C:C,"="&amp;'Work DB'!C679,'Transport-DB'!F:F,"="&amp;'Work DB'!$F$4)</f>
        <v>0</v>
      </c>
      <c r="G679" s="191">
        <f>SUMIFS('Transport-DB'!R:R,'Transport-DB'!C:C,"="&amp;'Work DB'!C679,'Transport-DB'!F:F,"="&amp;'Work DB'!$G$4)</f>
        <v>0</v>
      </c>
      <c r="H679" s="188">
        <f>SUMIFS('Transport-DB'!R:R,'Transport-DB'!C:C,"="&amp;'Work DB'!C679,'Transport-DB'!F:F,"="&amp;'Work DB'!$H$4)</f>
        <v>0</v>
      </c>
      <c r="I679" s="191">
        <f>SUMIFS('Transport-DB'!R:R,'Transport-DB'!C:C,"="&amp;'Work DB'!C679,'Transport-DB'!F:F,"="&amp;'Work DB'!$I$4)</f>
        <v>0</v>
      </c>
      <c r="J679" s="483">
        <f>SUMIFS('Transport-DB'!R:R,'Transport-DB'!C:C,"="&amp;'Work DB'!C679,'Transport-DB'!F:F,"="&amp;'Work DB'!$J$4)</f>
        <v>0</v>
      </c>
      <c r="K679" s="190">
        <f>SUMIFS('Transport-DB'!Q:Q,'Transport-DB'!C:C,"="&amp;'Work DB'!C679,'Transport-DB'!F:F,"="&amp;'Work DB'!$K$4)</f>
        <v>0</v>
      </c>
      <c r="L679" s="191">
        <f>SUMIFS('Transport-DB'!Q:Q,'Transport-DB'!C:C,"="&amp;'Work DB'!C679,'Transport-DB'!F:F,"="&amp;'Work DB'!$L$4)</f>
        <v>0</v>
      </c>
      <c r="M679" s="191">
        <f>SUMIFS('Transport-DB'!Q:Q,'Transport-DB'!C:C,"="&amp;'Work DB'!C679,'Transport-DB'!F:F,"="&amp;'Work DB'!$M$4)</f>
        <v>0</v>
      </c>
      <c r="N679" s="191">
        <f>SUMIFS('Transport-DB'!Q:Q,'Transport-DB'!C:C,"="&amp;'Work DB'!C679,'Transport-DB'!F:F,"="&amp;'Work DB'!$N$4)</f>
        <v>0</v>
      </c>
      <c r="O679" s="191">
        <f>SUMIFS('Transport-DB'!Q:Q,'Transport-DB'!C:C,"="&amp;'Work DB'!C679,'Transport-DB'!F:F,"="&amp;'Work DB'!$O$4)</f>
        <v>0</v>
      </c>
      <c r="P679" s="191">
        <f>SUMIFS('Transport-DB'!Q:Q,'Transport-DB'!C:C,"="&amp;'Work DB'!C679,'Transport-DB'!F:F,"="&amp;'Work DB'!$P$4)</f>
        <v>0</v>
      </c>
      <c r="Q679" s="188">
        <f>SUMIFS('Transport-DB'!Q:Q,'Transport-DB'!C:C,"="&amp;'Work DB'!C679,'Transport-DB'!F:F,"="&amp;'Work DB'!$Q$4)</f>
        <v>0</v>
      </c>
      <c r="R679" s="189">
        <f>SUMIFS('Transport-DB'!Q:Q,'Transport-DB'!C:C,"="&amp;'Work DB'!C679,'Transport-DB'!F:F,"="&amp;'Work DB'!$R$4)</f>
        <v>0</v>
      </c>
      <c r="S679" s="190">
        <f t="shared" si="79"/>
        <v>0</v>
      </c>
      <c r="T679" s="191">
        <f t="shared" si="78"/>
        <v>0</v>
      </c>
      <c r="U679" s="191"/>
      <c r="V679" s="191"/>
      <c r="W679" s="191"/>
      <c r="X679" s="191"/>
      <c r="Y679" s="189"/>
      <c r="Z679" s="283"/>
      <c r="AA679" s="190">
        <f>SUMIFS('Transport-DB'!S:S,'Transport-DB'!C:C,"="&amp;'Work DB'!C679,'Transport-DB'!F:F,"="&amp;'Work DB'!$AA$4)</f>
        <v>0</v>
      </c>
      <c r="AB679" s="191">
        <f>SUMIFS('Transport-DB'!S:S,'Transport-DB'!C:C,"="&amp;'Work DB'!C679,'Transport-DB'!F:F,"="&amp;'Work DB'!$AB$4)</f>
        <v>0</v>
      </c>
      <c r="AC679" s="191">
        <f>SUMIFS('Transport-DB'!S:S,'Transport-DB'!C:C,"="&amp;'Work DB'!C679,'Transport-DB'!F:F,"="&amp;'Work DB'!$AC$4)</f>
        <v>0</v>
      </c>
      <c r="AD679" s="188">
        <f>SUMIFS('Transport-DB'!S:S,'Transport-DB'!C:C,"="&amp;'Work DB'!C679,'Transport-DB'!F:F,"="&amp;'Work DB'!$AD$4)</f>
        <v>0</v>
      </c>
      <c r="AE679" s="188">
        <f>SUMIFS('Transport-DB'!S:S,'Transport-DB'!C:C,"="&amp;'Work DB'!C679,'Transport-DB'!F:F,"="&amp;'Work DB'!$AE$4)</f>
        <v>0</v>
      </c>
      <c r="AF679" s="188">
        <f>SUMIFS('Transport-DB'!S:S,'Transport-DB'!C:C,"="&amp;'Work DB'!C679,'Transport-DB'!F:F,"="&amp;'Work DB'!$AF$4)</f>
        <v>0</v>
      </c>
      <c r="AG679" s="189"/>
      <c r="AH679" s="230">
        <f>SUMIFS('Transport-DB'!T:T,'Transport-DB'!C:C,"="&amp;'Work DB'!C679)</f>
        <v>0</v>
      </c>
      <c r="AI679" s="32"/>
      <c r="AJ679" s="29"/>
      <c r="AK679" s="30">
        <f>SUMIFS(Civil_DB[بتن],Civil_DB[تاریخ],"="&amp;'Work DB'!C679)</f>
        <v>0</v>
      </c>
      <c r="AL679" s="28"/>
      <c r="AM679" s="29"/>
      <c r="AN679" s="31"/>
      <c r="AO679" s="28"/>
      <c r="AP679" s="29"/>
      <c r="AQ679" s="29"/>
      <c r="AR679" s="30"/>
      <c r="AS679" s="28"/>
      <c r="AT679" s="29"/>
      <c r="AU679" s="30"/>
      <c r="AV679" s="206"/>
      <c r="AW679" s="29"/>
      <c r="AX679" s="29"/>
      <c r="AY679" s="29"/>
      <c r="AZ679" s="29"/>
      <c r="BA679" s="29"/>
      <c r="BB679" s="29"/>
      <c r="BC679" s="30"/>
      <c r="BD679" s="283"/>
      <c r="BE679" s="283"/>
      <c r="BF679" s="283"/>
      <c r="BG679" s="283"/>
      <c r="BH679" s="32"/>
      <c r="BI679" s="56"/>
      <c r="BJ679" s="509"/>
    </row>
    <row r="680" spans="2:62" s="15" customFormat="1" ht="21" x14ac:dyDescent="0.25">
      <c r="B680" s="47"/>
      <c r="C680" s="20">
        <f t="shared" si="80"/>
        <v>46045</v>
      </c>
      <c r="D680" s="190">
        <f>SUMIFS('Transport-DB'!R:R,'Transport-DB'!C:C,"="&amp;'Work DB'!C680,'Transport-DB'!F:F,"="&amp;'Work DB'!$D$4)</f>
        <v>0</v>
      </c>
      <c r="E680" s="191">
        <f>SUMIFS('Transport-DB'!R:R,'Transport-DB'!C:C,"="&amp;'Work DB'!C680,'Transport-DB'!F:F,"="&amp;'Work DB'!$E$4)</f>
        <v>0</v>
      </c>
      <c r="F680" s="191">
        <f>SUMIFS('Transport-DB'!R:R,'Transport-DB'!C:C,"="&amp;'Work DB'!C680,'Transport-DB'!F:F,"="&amp;'Work DB'!$F$4)</f>
        <v>0</v>
      </c>
      <c r="G680" s="191">
        <f>SUMIFS('Transport-DB'!R:R,'Transport-DB'!C:C,"="&amp;'Work DB'!C680,'Transport-DB'!F:F,"="&amp;'Work DB'!$G$4)</f>
        <v>0</v>
      </c>
      <c r="H680" s="188">
        <f>SUMIFS('Transport-DB'!R:R,'Transport-DB'!C:C,"="&amp;'Work DB'!C680,'Transport-DB'!F:F,"="&amp;'Work DB'!$H$4)</f>
        <v>0</v>
      </c>
      <c r="I680" s="191">
        <f>SUMIFS('Transport-DB'!R:R,'Transport-DB'!C:C,"="&amp;'Work DB'!C680,'Transport-DB'!F:F,"="&amp;'Work DB'!$I$4)</f>
        <v>0</v>
      </c>
      <c r="J680" s="483">
        <f>SUMIFS('Transport-DB'!R:R,'Transport-DB'!C:C,"="&amp;'Work DB'!C680,'Transport-DB'!F:F,"="&amp;'Work DB'!$J$4)</f>
        <v>0</v>
      </c>
      <c r="K680" s="190">
        <f>SUMIFS('Transport-DB'!Q:Q,'Transport-DB'!C:C,"="&amp;'Work DB'!C680,'Transport-DB'!F:F,"="&amp;'Work DB'!$K$4)</f>
        <v>0</v>
      </c>
      <c r="L680" s="191">
        <f>SUMIFS('Transport-DB'!Q:Q,'Transport-DB'!C:C,"="&amp;'Work DB'!C680,'Transport-DB'!F:F,"="&amp;'Work DB'!$L$4)</f>
        <v>0</v>
      </c>
      <c r="M680" s="191">
        <f>SUMIFS('Transport-DB'!Q:Q,'Transport-DB'!C:C,"="&amp;'Work DB'!C680,'Transport-DB'!F:F,"="&amp;'Work DB'!$M$4)</f>
        <v>0</v>
      </c>
      <c r="N680" s="191">
        <f>SUMIFS('Transport-DB'!Q:Q,'Transport-DB'!C:C,"="&amp;'Work DB'!C680,'Transport-DB'!F:F,"="&amp;'Work DB'!$N$4)</f>
        <v>0</v>
      </c>
      <c r="O680" s="191">
        <f>SUMIFS('Transport-DB'!Q:Q,'Transport-DB'!C:C,"="&amp;'Work DB'!C680,'Transport-DB'!F:F,"="&amp;'Work DB'!$O$4)</f>
        <v>0</v>
      </c>
      <c r="P680" s="191">
        <f>SUMIFS('Transport-DB'!Q:Q,'Transport-DB'!C:C,"="&amp;'Work DB'!C680,'Transport-DB'!F:F,"="&amp;'Work DB'!$P$4)</f>
        <v>0</v>
      </c>
      <c r="Q680" s="188">
        <f>SUMIFS('Transport-DB'!Q:Q,'Transport-DB'!C:C,"="&amp;'Work DB'!C680,'Transport-DB'!F:F,"="&amp;'Work DB'!$Q$4)</f>
        <v>0</v>
      </c>
      <c r="R680" s="189">
        <f>SUMIFS('Transport-DB'!Q:Q,'Transport-DB'!C:C,"="&amp;'Work DB'!C680,'Transport-DB'!F:F,"="&amp;'Work DB'!$R$4)</f>
        <v>0</v>
      </c>
      <c r="S680" s="190">
        <f t="shared" si="79"/>
        <v>0</v>
      </c>
      <c r="T680" s="191">
        <f t="shared" ref="T680:T736" si="81">M680</f>
        <v>0</v>
      </c>
      <c r="U680" s="191"/>
      <c r="V680" s="191"/>
      <c r="W680" s="191"/>
      <c r="X680" s="191"/>
      <c r="Y680" s="189"/>
      <c r="Z680" s="283"/>
      <c r="AA680" s="190">
        <f>SUMIFS('Transport-DB'!S:S,'Transport-DB'!C:C,"="&amp;'Work DB'!C680,'Transport-DB'!F:F,"="&amp;'Work DB'!$AA$4)</f>
        <v>0</v>
      </c>
      <c r="AB680" s="191">
        <f>SUMIFS('Transport-DB'!S:S,'Transport-DB'!C:C,"="&amp;'Work DB'!C680,'Transport-DB'!F:F,"="&amp;'Work DB'!$AB$4)</f>
        <v>0</v>
      </c>
      <c r="AC680" s="191">
        <f>SUMIFS('Transport-DB'!S:S,'Transport-DB'!C:C,"="&amp;'Work DB'!C680,'Transport-DB'!F:F,"="&amp;'Work DB'!$AC$4)</f>
        <v>0</v>
      </c>
      <c r="AD680" s="188">
        <f>SUMIFS('Transport-DB'!S:S,'Transport-DB'!C:C,"="&amp;'Work DB'!C680,'Transport-DB'!F:F,"="&amp;'Work DB'!$AD$4)</f>
        <v>0</v>
      </c>
      <c r="AE680" s="188">
        <f>SUMIFS('Transport-DB'!S:S,'Transport-DB'!C:C,"="&amp;'Work DB'!C680,'Transport-DB'!F:F,"="&amp;'Work DB'!$AE$4)</f>
        <v>0</v>
      </c>
      <c r="AF680" s="188">
        <f>SUMIFS('Transport-DB'!S:S,'Transport-DB'!C:C,"="&amp;'Work DB'!C680,'Transport-DB'!F:F,"="&amp;'Work DB'!$AF$4)</f>
        <v>0</v>
      </c>
      <c r="AG680" s="189"/>
      <c r="AH680" s="230">
        <f>SUMIFS('Transport-DB'!T:T,'Transport-DB'!C:C,"="&amp;'Work DB'!C680)</f>
        <v>0</v>
      </c>
      <c r="AI680" s="32"/>
      <c r="AJ680" s="29"/>
      <c r="AK680" s="30">
        <f>SUMIFS(Civil_DB[بتن],Civil_DB[تاریخ],"="&amp;'Work DB'!C680)</f>
        <v>0</v>
      </c>
      <c r="AL680" s="28"/>
      <c r="AM680" s="29"/>
      <c r="AN680" s="31"/>
      <c r="AO680" s="28"/>
      <c r="AP680" s="29"/>
      <c r="AQ680" s="29"/>
      <c r="AR680" s="30"/>
      <c r="AS680" s="28"/>
      <c r="AT680" s="29"/>
      <c r="AU680" s="30"/>
      <c r="AV680" s="206"/>
      <c r="AW680" s="29"/>
      <c r="AX680" s="29"/>
      <c r="AY680" s="29"/>
      <c r="AZ680" s="29"/>
      <c r="BA680" s="29"/>
      <c r="BB680" s="29"/>
      <c r="BC680" s="30"/>
      <c r="BD680" s="283"/>
      <c r="BE680" s="283"/>
      <c r="BF680" s="283"/>
      <c r="BG680" s="283"/>
      <c r="BH680" s="32"/>
      <c r="BI680" s="56"/>
      <c r="BJ680" s="509"/>
    </row>
    <row r="681" spans="2:62" s="15" customFormat="1" ht="21" x14ac:dyDescent="0.25">
      <c r="B681" s="47"/>
      <c r="C681" s="20">
        <f t="shared" si="80"/>
        <v>46046</v>
      </c>
      <c r="D681" s="190">
        <f>SUMIFS('Transport-DB'!R:R,'Transport-DB'!C:C,"="&amp;'Work DB'!C681,'Transport-DB'!F:F,"="&amp;'Work DB'!$D$4)</f>
        <v>0</v>
      </c>
      <c r="E681" s="191">
        <f>SUMIFS('Transport-DB'!R:R,'Transport-DB'!C:C,"="&amp;'Work DB'!C681,'Transport-DB'!F:F,"="&amp;'Work DB'!$E$4)</f>
        <v>0</v>
      </c>
      <c r="F681" s="191">
        <f>SUMIFS('Transport-DB'!R:R,'Transport-DB'!C:C,"="&amp;'Work DB'!C681,'Transport-DB'!F:F,"="&amp;'Work DB'!$F$4)</f>
        <v>0</v>
      </c>
      <c r="G681" s="191">
        <f>SUMIFS('Transport-DB'!R:R,'Transport-DB'!C:C,"="&amp;'Work DB'!C681,'Transport-DB'!F:F,"="&amp;'Work DB'!$G$4)</f>
        <v>0</v>
      </c>
      <c r="H681" s="188">
        <f>SUMIFS('Transport-DB'!R:R,'Transport-DB'!C:C,"="&amp;'Work DB'!C681,'Transport-DB'!F:F,"="&amp;'Work DB'!$H$4)</f>
        <v>0</v>
      </c>
      <c r="I681" s="191">
        <f>SUMIFS('Transport-DB'!R:R,'Transport-DB'!C:C,"="&amp;'Work DB'!C681,'Transport-DB'!F:F,"="&amp;'Work DB'!$I$4)</f>
        <v>0</v>
      </c>
      <c r="J681" s="483">
        <f>SUMIFS('Transport-DB'!R:R,'Transport-DB'!C:C,"="&amp;'Work DB'!C681,'Transport-DB'!F:F,"="&amp;'Work DB'!$J$4)</f>
        <v>0</v>
      </c>
      <c r="K681" s="190">
        <f>SUMIFS('Transport-DB'!Q:Q,'Transport-DB'!C:C,"="&amp;'Work DB'!C681,'Transport-DB'!F:F,"="&amp;'Work DB'!$K$4)</f>
        <v>0</v>
      </c>
      <c r="L681" s="191">
        <f>SUMIFS('Transport-DB'!Q:Q,'Transport-DB'!C:C,"="&amp;'Work DB'!C681,'Transport-DB'!F:F,"="&amp;'Work DB'!$L$4)</f>
        <v>0</v>
      </c>
      <c r="M681" s="191">
        <f>SUMIFS('Transport-DB'!Q:Q,'Transport-DB'!C:C,"="&amp;'Work DB'!C681,'Transport-DB'!F:F,"="&amp;'Work DB'!$M$4)</f>
        <v>0</v>
      </c>
      <c r="N681" s="191">
        <f>SUMIFS('Transport-DB'!Q:Q,'Transport-DB'!C:C,"="&amp;'Work DB'!C681,'Transport-DB'!F:F,"="&amp;'Work DB'!$N$4)</f>
        <v>0</v>
      </c>
      <c r="O681" s="191">
        <f>SUMIFS('Transport-DB'!Q:Q,'Transport-DB'!C:C,"="&amp;'Work DB'!C681,'Transport-DB'!F:F,"="&amp;'Work DB'!$O$4)</f>
        <v>0</v>
      </c>
      <c r="P681" s="191">
        <f>SUMIFS('Transport-DB'!Q:Q,'Transport-DB'!C:C,"="&amp;'Work DB'!C681,'Transport-DB'!F:F,"="&amp;'Work DB'!$P$4)</f>
        <v>0</v>
      </c>
      <c r="Q681" s="188">
        <f>SUMIFS('Transport-DB'!Q:Q,'Transport-DB'!C:C,"="&amp;'Work DB'!C681,'Transport-DB'!F:F,"="&amp;'Work DB'!$Q$4)</f>
        <v>0</v>
      </c>
      <c r="R681" s="189">
        <f>SUMIFS('Transport-DB'!Q:Q,'Transport-DB'!C:C,"="&amp;'Work DB'!C681,'Transport-DB'!F:F,"="&amp;'Work DB'!$R$4)</f>
        <v>0</v>
      </c>
      <c r="S681" s="190">
        <f t="shared" si="79"/>
        <v>0</v>
      </c>
      <c r="T681" s="191">
        <f t="shared" si="81"/>
        <v>0</v>
      </c>
      <c r="U681" s="191"/>
      <c r="V681" s="191"/>
      <c r="W681" s="191"/>
      <c r="X681" s="191"/>
      <c r="Y681" s="189"/>
      <c r="Z681" s="283"/>
      <c r="AA681" s="190">
        <f>SUMIFS('Transport-DB'!S:S,'Transport-DB'!C:C,"="&amp;'Work DB'!C681,'Transport-DB'!F:F,"="&amp;'Work DB'!$AA$4)</f>
        <v>0</v>
      </c>
      <c r="AB681" s="191">
        <f>SUMIFS('Transport-DB'!S:S,'Transport-DB'!C:C,"="&amp;'Work DB'!C681,'Transport-DB'!F:F,"="&amp;'Work DB'!$AB$4)</f>
        <v>0</v>
      </c>
      <c r="AC681" s="191">
        <f>SUMIFS('Transport-DB'!S:S,'Transport-DB'!C:C,"="&amp;'Work DB'!C681,'Transport-DB'!F:F,"="&amp;'Work DB'!$AC$4)</f>
        <v>0</v>
      </c>
      <c r="AD681" s="188">
        <f>SUMIFS('Transport-DB'!S:S,'Transport-DB'!C:C,"="&amp;'Work DB'!C681,'Transport-DB'!F:F,"="&amp;'Work DB'!$AD$4)</f>
        <v>0</v>
      </c>
      <c r="AE681" s="188">
        <f>SUMIFS('Transport-DB'!S:S,'Transport-DB'!C:C,"="&amp;'Work DB'!C681,'Transport-DB'!F:F,"="&amp;'Work DB'!$AE$4)</f>
        <v>0</v>
      </c>
      <c r="AF681" s="188">
        <f>SUMIFS('Transport-DB'!S:S,'Transport-DB'!C:C,"="&amp;'Work DB'!C681,'Transport-DB'!F:F,"="&amp;'Work DB'!$AF$4)</f>
        <v>0</v>
      </c>
      <c r="AG681" s="189"/>
      <c r="AH681" s="230">
        <f>SUMIFS('Transport-DB'!T:T,'Transport-DB'!C:C,"="&amp;'Work DB'!C681)</f>
        <v>0</v>
      </c>
      <c r="AI681" s="32"/>
      <c r="AJ681" s="29"/>
      <c r="AK681" s="30">
        <f>SUMIFS(Civil_DB[بتن],Civil_DB[تاریخ],"="&amp;'Work DB'!C681)</f>
        <v>0</v>
      </c>
      <c r="AL681" s="28"/>
      <c r="AM681" s="29"/>
      <c r="AN681" s="31"/>
      <c r="AO681" s="28"/>
      <c r="AP681" s="29"/>
      <c r="AQ681" s="29"/>
      <c r="AR681" s="30"/>
      <c r="AS681" s="28"/>
      <c r="AT681" s="29"/>
      <c r="AU681" s="30"/>
      <c r="AV681" s="206"/>
      <c r="AW681" s="29"/>
      <c r="AX681" s="29"/>
      <c r="AY681" s="29"/>
      <c r="AZ681" s="29"/>
      <c r="BA681" s="29"/>
      <c r="BB681" s="29"/>
      <c r="BC681" s="30"/>
      <c r="BD681" s="283"/>
      <c r="BE681" s="283"/>
      <c r="BF681" s="283"/>
      <c r="BG681" s="283"/>
      <c r="BH681" s="32"/>
      <c r="BI681" s="56"/>
      <c r="BJ681" s="509"/>
    </row>
    <row r="682" spans="2:62" s="15" customFormat="1" ht="21" x14ac:dyDescent="0.25">
      <c r="B682" s="47"/>
      <c r="C682" s="20">
        <f t="shared" si="80"/>
        <v>46047</v>
      </c>
      <c r="D682" s="190">
        <f>SUMIFS('Transport-DB'!R:R,'Transport-DB'!C:C,"="&amp;'Work DB'!C682,'Transport-DB'!F:F,"="&amp;'Work DB'!$D$4)</f>
        <v>0</v>
      </c>
      <c r="E682" s="191">
        <f>SUMIFS('Transport-DB'!R:R,'Transport-DB'!C:C,"="&amp;'Work DB'!C682,'Transport-DB'!F:F,"="&amp;'Work DB'!$E$4)</f>
        <v>0</v>
      </c>
      <c r="F682" s="191">
        <f>SUMIFS('Transport-DB'!R:R,'Transport-DB'!C:C,"="&amp;'Work DB'!C682,'Transport-DB'!F:F,"="&amp;'Work DB'!$F$4)</f>
        <v>0</v>
      </c>
      <c r="G682" s="191">
        <f>SUMIFS('Transport-DB'!R:R,'Transport-DB'!C:C,"="&amp;'Work DB'!C682,'Transport-DB'!F:F,"="&amp;'Work DB'!$G$4)</f>
        <v>0</v>
      </c>
      <c r="H682" s="188">
        <f>SUMIFS('Transport-DB'!R:R,'Transport-DB'!C:C,"="&amp;'Work DB'!C682,'Transport-DB'!F:F,"="&amp;'Work DB'!$H$4)</f>
        <v>0</v>
      </c>
      <c r="I682" s="191">
        <f>SUMIFS('Transport-DB'!R:R,'Transport-DB'!C:C,"="&amp;'Work DB'!C682,'Transport-DB'!F:F,"="&amp;'Work DB'!$I$4)</f>
        <v>0</v>
      </c>
      <c r="J682" s="483">
        <f>SUMIFS('Transport-DB'!R:R,'Transport-DB'!C:C,"="&amp;'Work DB'!C682,'Transport-DB'!F:F,"="&amp;'Work DB'!$J$4)</f>
        <v>0</v>
      </c>
      <c r="K682" s="190">
        <f>SUMIFS('Transport-DB'!Q:Q,'Transport-DB'!C:C,"="&amp;'Work DB'!C682,'Transport-DB'!F:F,"="&amp;'Work DB'!$K$4)</f>
        <v>0</v>
      </c>
      <c r="L682" s="191">
        <f>SUMIFS('Transport-DB'!Q:Q,'Transport-DB'!C:C,"="&amp;'Work DB'!C682,'Transport-DB'!F:F,"="&amp;'Work DB'!$L$4)</f>
        <v>0</v>
      </c>
      <c r="M682" s="191">
        <f>SUMIFS('Transport-DB'!Q:Q,'Transport-DB'!C:C,"="&amp;'Work DB'!C682,'Transport-DB'!F:F,"="&amp;'Work DB'!$M$4)</f>
        <v>0</v>
      </c>
      <c r="N682" s="191">
        <f>SUMIFS('Transport-DB'!Q:Q,'Transport-DB'!C:C,"="&amp;'Work DB'!C682,'Transport-DB'!F:F,"="&amp;'Work DB'!$N$4)</f>
        <v>0</v>
      </c>
      <c r="O682" s="191">
        <f>SUMIFS('Transport-DB'!Q:Q,'Transport-DB'!C:C,"="&amp;'Work DB'!C682,'Transport-DB'!F:F,"="&amp;'Work DB'!$O$4)</f>
        <v>0</v>
      </c>
      <c r="P682" s="191">
        <f>SUMIFS('Transport-DB'!Q:Q,'Transport-DB'!C:C,"="&amp;'Work DB'!C682,'Transport-DB'!F:F,"="&amp;'Work DB'!$P$4)</f>
        <v>0</v>
      </c>
      <c r="Q682" s="188">
        <f>SUMIFS('Transport-DB'!Q:Q,'Transport-DB'!C:C,"="&amp;'Work DB'!C682,'Transport-DB'!F:F,"="&amp;'Work DB'!$Q$4)</f>
        <v>0</v>
      </c>
      <c r="R682" s="189">
        <f>SUMIFS('Transport-DB'!Q:Q,'Transport-DB'!C:C,"="&amp;'Work DB'!C682,'Transport-DB'!F:F,"="&amp;'Work DB'!$R$4)</f>
        <v>0</v>
      </c>
      <c r="S682" s="190">
        <f t="shared" si="79"/>
        <v>0</v>
      </c>
      <c r="T682" s="191">
        <f t="shared" si="81"/>
        <v>0</v>
      </c>
      <c r="U682" s="191"/>
      <c r="V682" s="191"/>
      <c r="W682" s="191"/>
      <c r="X682" s="191"/>
      <c r="Y682" s="189"/>
      <c r="Z682" s="283"/>
      <c r="AA682" s="190">
        <f>SUMIFS('Transport-DB'!S:S,'Transport-DB'!C:C,"="&amp;'Work DB'!C682,'Transport-DB'!F:F,"="&amp;'Work DB'!$AA$4)</f>
        <v>0</v>
      </c>
      <c r="AB682" s="191">
        <f>SUMIFS('Transport-DB'!S:S,'Transport-DB'!C:C,"="&amp;'Work DB'!C682,'Transport-DB'!F:F,"="&amp;'Work DB'!$AB$4)</f>
        <v>0</v>
      </c>
      <c r="AC682" s="191">
        <f>SUMIFS('Transport-DB'!S:S,'Transport-DB'!C:C,"="&amp;'Work DB'!C682,'Transport-DB'!F:F,"="&amp;'Work DB'!$AC$4)</f>
        <v>0</v>
      </c>
      <c r="AD682" s="188">
        <f>SUMIFS('Transport-DB'!S:S,'Transport-DB'!C:C,"="&amp;'Work DB'!C682,'Transport-DB'!F:F,"="&amp;'Work DB'!$AD$4)</f>
        <v>0</v>
      </c>
      <c r="AE682" s="188">
        <f>SUMIFS('Transport-DB'!S:S,'Transport-DB'!C:C,"="&amp;'Work DB'!C682,'Transport-DB'!F:F,"="&amp;'Work DB'!$AE$4)</f>
        <v>0</v>
      </c>
      <c r="AF682" s="188">
        <f>SUMIFS('Transport-DB'!S:S,'Transport-DB'!C:C,"="&amp;'Work DB'!C682,'Transport-DB'!F:F,"="&amp;'Work DB'!$AF$4)</f>
        <v>0</v>
      </c>
      <c r="AG682" s="189"/>
      <c r="AH682" s="230">
        <f>SUMIFS('Transport-DB'!T:T,'Transport-DB'!C:C,"="&amp;'Work DB'!C682)</f>
        <v>0</v>
      </c>
      <c r="AI682" s="32"/>
      <c r="AJ682" s="29"/>
      <c r="AK682" s="30">
        <f>SUMIFS(Civil_DB[بتن],Civil_DB[تاریخ],"="&amp;'Work DB'!C682)</f>
        <v>0</v>
      </c>
      <c r="AL682" s="28"/>
      <c r="AM682" s="29"/>
      <c r="AN682" s="31"/>
      <c r="AO682" s="28"/>
      <c r="AP682" s="29"/>
      <c r="AQ682" s="29"/>
      <c r="AR682" s="30"/>
      <c r="AS682" s="28"/>
      <c r="AT682" s="29"/>
      <c r="AU682" s="30"/>
      <c r="AV682" s="206"/>
      <c r="AW682" s="29"/>
      <c r="AX682" s="29"/>
      <c r="AY682" s="29"/>
      <c r="AZ682" s="29"/>
      <c r="BA682" s="29"/>
      <c r="BB682" s="29"/>
      <c r="BC682" s="30"/>
      <c r="BD682" s="283"/>
      <c r="BE682" s="283"/>
      <c r="BF682" s="283"/>
      <c r="BG682" s="283"/>
      <c r="BH682" s="32"/>
      <c r="BI682" s="56"/>
      <c r="BJ682" s="509"/>
    </row>
    <row r="683" spans="2:62" s="15" customFormat="1" ht="21" x14ac:dyDescent="0.25">
      <c r="B683" s="47"/>
      <c r="C683" s="20">
        <f t="shared" si="80"/>
        <v>46048</v>
      </c>
      <c r="D683" s="190">
        <f>SUMIFS('Transport-DB'!R:R,'Transport-DB'!C:C,"="&amp;'Work DB'!C683,'Transport-DB'!F:F,"="&amp;'Work DB'!$D$4)</f>
        <v>0</v>
      </c>
      <c r="E683" s="191">
        <f>SUMIFS('Transport-DB'!R:R,'Transport-DB'!C:C,"="&amp;'Work DB'!C683,'Transport-DB'!F:F,"="&amp;'Work DB'!$E$4)</f>
        <v>0</v>
      </c>
      <c r="F683" s="191">
        <f>SUMIFS('Transport-DB'!R:R,'Transport-DB'!C:C,"="&amp;'Work DB'!C683,'Transport-DB'!F:F,"="&amp;'Work DB'!$F$4)</f>
        <v>0</v>
      </c>
      <c r="G683" s="191">
        <f>SUMIFS('Transport-DB'!R:R,'Transport-DB'!C:C,"="&amp;'Work DB'!C683,'Transport-DB'!F:F,"="&amp;'Work DB'!$G$4)</f>
        <v>0</v>
      </c>
      <c r="H683" s="188">
        <f>SUMIFS('Transport-DB'!R:R,'Transport-DB'!C:C,"="&amp;'Work DB'!C683,'Transport-DB'!F:F,"="&amp;'Work DB'!$H$4)</f>
        <v>0</v>
      </c>
      <c r="I683" s="191">
        <f>SUMIFS('Transport-DB'!R:R,'Transport-DB'!C:C,"="&amp;'Work DB'!C683,'Transport-DB'!F:F,"="&amp;'Work DB'!$I$4)</f>
        <v>0</v>
      </c>
      <c r="J683" s="483">
        <f>SUMIFS('Transport-DB'!R:R,'Transport-DB'!C:C,"="&amp;'Work DB'!C683,'Transport-DB'!F:F,"="&amp;'Work DB'!$J$4)</f>
        <v>0</v>
      </c>
      <c r="K683" s="190">
        <f>SUMIFS('Transport-DB'!Q:Q,'Transport-DB'!C:C,"="&amp;'Work DB'!C683,'Transport-DB'!F:F,"="&amp;'Work DB'!$K$4)</f>
        <v>0</v>
      </c>
      <c r="L683" s="191">
        <f>SUMIFS('Transport-DB'!Q:Q,'Transport-DB'!C:C,"="&amp;'Work DB'!C683,'Transport-DB'!F:F,"="&amp;'Work DB'!$L$4)</f>
        <v>0</v>
      </c>
      <c r="M683" s="191">
        <f>SUMIFS('Transport-DB'!Q:Q,'Transport-DB'!C:C,"="&amp;'Work DB'!C683,'Transport-DB'!F:F,"="&amp;'Work DB'!$M$4)</f>
        <v>0</v>
      </c>
      <c r="N683" s="191">
        <f>SUMIFS('Transport-DB'!Q:Q,'Transport-DB'!C:C,"="&amp;'Work DB'!C683,'Transport-DB'!F:F,"="&amp;'Work DB'!$N$4)</f>
        <v>0</v>
      </c>
      <c r="O683" s="191">
        <f>SUMIFS('Transport-DB'!Q:Q,'Transport-DB'!C:C,"="&amp;'Work DB'!C683,'Transport-DB'!F:F,"="&amp;'Work DB'!$O$4)</f>
        <v>0</v>
      </c>
      <c r="P683" s="191">
        <f>SUMIFS('Transport-DB'!Q:Q,'Transport-DB'!C:C,"="&amp;'Work DB'!C683,'Transport-DB'!F:F,"="&amp;'Work DB'!$P$4)</f>
        <v>0</v>
      </c>
      <c r="Q683" s="188">
        <f>SUMIFS('Transport-DB'!Q:Q,'Transport-DB'!C:C,"="&amp;'Work DB'!C683,'Transport-DB'!F:F,"="&amp;'Work DB'!$Q$4)</f>
        <v>0</v>
      </c>
      <c r="R683" s="189">
        <f>SUMIFS('Transport-DB'!Q:Q,'Transport-DB'!C:C,"="&amp;'Work DB'!C683,'Transport-DB'!F:F,"="&amp;'Work DB'!$R$4)</f>
        <v>0</v>
      </c>
      <c r="S683" s="190">
        <f t="shared" si="79"/>
        <v>0</v>
      </c>
      <c r="T683" s="191">
        <f t="shared" si="81"/>
        <v>0</v>
      </c>
      <c r="U683" s="191"/>
      <c r="V683" s="191"/>
      <c r="W683" s="191"/>
      <c r="X683" s="191"/>
      <c r="Y683" s="189"/>
      <c r="Z683" s="283"/>
      <c r="AA683" s="190">
        <f>SUMIFS('Transport-DB'!S:S,'Transport-DB'!C:C,"="&amp;'Work DB'!C683,'Transport-DB'!F:F,"="&amp;'Work DB'!$AA$4)</f>
        <v>0</v>
      </c>
      <c r="AB683" s="191">
        <f>SUMIFS('Transport-DB'!S:S,'Transport-DB'!C:C,"="&amp;'Work DB'!C683,'Transport-DB'!F:F,"="&amp;'Work DB'!$AB$4)</f>
        <v>0</v>
      </c>
      <c r="AC683" s="191">
        <f>SUMIFS('Transport-DB'!S:S,'Transport-DB'!C:C,"="&amp;'Work DB'!C683,'Transport-DB'!F:F,"="&amp;'Work DB'!$AC$4)</f>
        <v>0</v>
      </c>
      <c r="AD683" s="188">
        <f>SUMIFS('Transport-DB'!S:S,'Transport-DB'!C:C,"="&amp;'Work DB'!C683,'Transport-DB'!F:F,"="&amp;'Work DB'!$AD$4)</f>
        <v>0</v>
      </c>
      <c r="AE683" s="188">
        <f>SUMIFS('Transport-DB'!S:S,'Transport-DB'!C:C,"="&amp;'Work DB'!C683,'Transport-DB'!F:F,"="&amp;'Work DB'!$AE$4)</f>
        <v>0</v>
      </c>
      <c r="AF683" s="188">
        <f>SUMIFS('Transport-DB'!S:S,'Transport-DB'!C:C,"="&amp;'Work DB'!C683,'Transport-DB'!F:F,"="&amp;'Work DB'!$AF$4)</f>
        <v>0</v>
      </c>
      <c r="AG683" s="189"/>
      <c r="AH683" s="230">
        <f>SUMIFS('Transport-DB'!T:T,'Transport-DB'!C:C,"="&amp;'Work DB'!C683)</f>
        <v>0</v>
      </c>
      <c r="AI683" s="32"/>
      <c r="AJ683" s="29"/>
      <c r="AK683" s="30">
        <f>SUMIFS(Civil_DB[بتن],Civil_DB[تاریخ],"="&amp;'Work DB'!C683)</f>
        <v>0</v>
      </c>
      <c r="AL683" s="28"/>
      <c r="AM683" s="29"/>
      <c r="AN683" s="31"/>
      <c r="AO683" s="28"/>
      <c r="AP683" s="29"/>
      <c r="AQ683" s="29"/>
      <c r="AR683" s="30"/>
      <c r="AS683" s="28"/>
      <c r="AT683" s="29"/>
      <c r="AU683" s="30"/>
      <c r="AV683" s="206"/>
      <c r="AW683" s="29"/>
      <c r="AX683" s="29"/>
      <c r="AY683" s="29"/>
      <c r="AZ683" s="29"/>
      <c r="BA683" s="29"/>
      <c r="BB683" s="29"/>
      <c r="BC683" s="30"/>
      <c r="BD683" s="283"/>
      <c r="BE683" s="283"/>
      <c r="BF683" s="283"/>
      <c r="BG683" s="283"/>
      <c r="BH683" s="32"/>
      <c r="BI683" s="56"/>
      <c r="BJ683" s="509"/>
    </row>
    <row r="684" spans="2:62" s="15" customFormat="1" ht="21" x14ac:dyDescent="0.25">
      <c r="B684" s="47"/>
      <c r="C684" s="20">
        <f t="shared" si="80"/>
        <v>46049</v>
      </c>
      <c r="D684" s="190">
        <f>SUMIFS('Transport-DB'!R:R,'Transport-DB'!C:C,"="&amp;'Work DB'!C684,'Transport-DB'!F:F,"="&amp;'Work DB'!$D$4)</f>
        <v>0</v>
      </c>
      <c r="E684" s="191">
        <f>SUMIFS('Transport-DB'!R:R,'Transport-DB'!C:C,"="&amp;'Work DB'!C684,'Transport-DB'!F:F,"="&amp;'Work DB'!$E$4)</f>
        <v>0</v>
      </c>
      <c r="F684" s="191">
        <f>SUMIFS('Transport-DB'!R:R,'Transport-DB'!C:C,"="&amp;'Work DB'!C684,'Transport-DB'!F:F,"="&amp;'Work DB'!$F$4)</f>
        <v>0</v>
      </c>
      <c r="G684" s="191">
        <f>SUMIFS('Transport-DB'!R:R,'Transport-DB'!C:C,"="&amp;'Work DB'!C684,'Transport-DB'!F:F,"="&amp;'Work DB'!$G$4)</f>
        <v>0</v>
      </c>
      <c r="H684" s="188">
        <f>SUMIFS('Transport-DB'!R:R,'Transport-DB'!C:C,"="&amp;'Work DB'!C684,'Transport-DB'!F:F,"="&amp;'Work DB'!$H$4)</f>
        <v>0</v>
      </c>
      <c r="I684" s="191">
        <f>SUMIFS('Transport-DB'!R:R,'Transport-DB'!C:C,"="&amp;'Work DB'!C684,'Transport-DB'!F:F,"="&amp;'Work DB'!$I$4)</f>
        <v>0</v>
      </c>
      <c r="J684" s="483">
        <f>SUMIFS('Transport-DB'!R:R,'Transport-DB'!C:C,"="&amp;'Work DB'!C684,'Transport-DB'!F:F,"="&amp;'Work DB'!$J$4)</f>
        <v>0</v>
      </c>
      <c r="K684" s="190">
        <f>SUMIFS('Transport-DB'!Q:Q,'Transport-DB'!C:C,"="&amp;'Work DB'!C684,'Transport-DB'!F:F,"="&amp;'Work DB'!$K$4)</f>
        <v>0</v>
      </c>
      <c r="L684" s="191">
        <f>SUMIFS('Transport-DB'!Q:Q,'Transport-DB'!C:C,"="&amp;'Work DB'!C684,'Transport-DB'!F:F,"="&amp;'Work DB'!$L$4)</f>
        <v>0</v>
      </c>
      <c r="M684" s="191">
        <f>SUMIFS('Transport-DB'!Q:Q,'Transport-DB'!C:C,"="&amp;'Work DB'!C684,'Transport-DB'!F:F,"="&amp;'Work DB'!$M$4)</f>
        <v>0</v>
      </c>
      <c r="N684" s="191">
        <f>SUMIFS('Transport-DB'!Q:Q,'Transport-DB'!C:C,"="&amp;'Work DB'!C684,'Transport-DB'!F:F,"="&amp;'Work DB'!$N$4)</f>
        <v>0</v>
      </c>
      <c r="O684" s="191">
        <f>SUMIFS('Transport-DB'!Q:Q,'Transport-DB'!C:C,"="&amp;'Work DB'!C684,'Transport-DB'!F:F,"="&amp;'Work DB'!$O$4)</f>
        <v>0</v>
      </c>
      <c r="P684" s="191">
        <f>SUMIFS('Transport-DB'!Q:Q,'Transport-DB'!C:C,"="&amp;'Work DB'!C684,'Transport-DB'!F:F,"="&amp;'Work DB'!$P$4)</f>
        <v>0</v>
      </c>
      <c r="Q684" s="188">
        <f>SUMIFS('Transport-DB'!Q:Q,'Transport-DB'!C:C,"="&amp;'Work DB'!C684,'Transport-DB'!F:F,"="&amp;'Work DB'!$Q$4)</f>
        <v>0</v>
      </c>
      <c r="R684" s="189">
        <f>SUMIFS('Transport-DB'!Q:Q,'Transport-DB'!C:C,"="&amp;'Work DB'!C684,'Transport-DB'!F:F,"="&amp;'Work DB'!$R$4)</f>
        <v>0</v>
      </c>
      <c r="S684" s="190">
        <f t="shared" si="79"/>
        <v>0</v>
      </c>
      <c r="T684" s="191">
        <f t="shared" si="81"/>
        <v>0</v>
      </c>
      <c r="U684" s="191"/>
      <c r="V684" s="191"/>
      <c r="W684" s="191"/>
      <c r="X684" s="191"/>
      <c r="Y684" s="189"/>
      <c r="Z684" s="283"/>
      <c r="AA684" s="190">
        <f>SUMIFS('Transport-DB'!S:S,'Transport-DB'!C:C,"="&amp;'Work DB'!C684,'Transport-DB'!F:F,"="&amp;'Work DB'!$AA$4)</f>
        <v>0</v>
      </c>
      <c r="AB684" s="191">
        <f>SUMIFS('Transport-DB'!S:S,'Transport-DB'!C:C,"="&amp;'Work DB'!C684,'Transport-DB'!F:F,"="&amp;'Work DB'!$AB$4)</f>
        <v>0</v>
      </c>
      <c r="AC684" s="191">
        <f>SUMIFS('Transport-DB'!S:S,'Transport-DB'!C:C,"="&amp;'Work DB'!C684,'Transport-DB'!F:F,"="&amp;'Work DB'!$AC$4)</f>
        <v>0</v>
      </c>
      <c r="AD684" s="188">
        <f>SUMIFS('Transport-DB'!S:S,'Transport-DB'!C:C,"="&amp;'Work DB'!C684,'Transport-DB'!F:F,"="&amp;'Work DB'!$AD$4)</f>
        <v>0</v>
      </c>
      <c r="AE684" s="188">
        <f>SUMIFS('Transport-DB'!S:S,'Transport-DB'!C:C,"="&amp;'Work DB'!C684,'Transport-DB'!F:F,"="&amp;'Work DB'!$AE$4)</f>
        <v>0</v>
      </c>
      <c r="AF684" s="188">
        <f>SUMIFS('Transport-DB'!S:S,'Transport-DB'!C:C,"="&amp;'Work DB'!C684,'Transport-DB'!F:F,"="&amp;'Work DB'!$AF$4)</f>
        <v>0</v>
      </c>
      <c r="AG684" s="189"/>
      <c r="AH684" s="230">
        <f>SUMIFS('Transport-DB'!T:T,'Transport-DB'!C:C,"="&amp;'Work DB'!C684)</f>
        <v>0</v>
      </c>
      <c r="AI684" s="32"/>
      <c r="AJ684" s="29"/>
      <c r="AK684" s="30">
        <f>SUMIFS(Civil_DB[بتن],Civil_DB[تاریخ],"="&amp;'Work DB'!C684)</f>
        <v>0</v>
      </c>
      <c r="AL684" s="28"/>
      <c r="AM684" s="29"/>
      <c r="AN684" s="31"/>
      <c r="AO684" s="28"/>
      <c r="AP684" s="29"/>
      <c r="AQ684" s="29"/>
      <c r="AR684" s="30"/>
      <c r="AS684" s="28"/>
      <c r="AT684" s="29"/>
      <c r="AU684" s="30"/>
      <c r="AV684" s="206"/>
      <c r="AW684" s="29"/>
      <c r="AX684" s="29"/>
      <c r="AY684" s="29"/>
      <c r="AZ684" s="29"/>
      <c r="BA684" s="29"/>
      <c r="BB684" s="29"/>
      <c r="BC684" s="30"/>
      <c r="BD684" s="283"/>
      <c r="BE684" s="283"/>
      <c r="BF684" s="283"/>
      <c r="BG684" s="283"/>
      <c r="BH684" s="32"/>
      <c r="BI684" s="56"/>
      <c r="BJ684" s="509"/>
    </row>
    <row r="685" spans="2:62" s="15" customFormat="1" ht="21" x14ac:dyDescent="0.25">
      <c r="B685" s="47"/>
      <c r="C685" s="20">
        <f t="shared" si="80"/>
        <v>46050</v>
      </c>
      <c r="D685" s="190">
        <f>SUMIFS('Transport-DB'!R:R,'Transport-DB'!C:C,"="&amp;'Work DB'!C685,'Transport-DB'!F:F,"="&amp;'Work DB'!$D$4)</f>
        <v>0</v>
      </c>
      <c r="E685" s="191">
        <f>SUMIFS('Transport-DB'!R:R,'Transport-DB'!C:C,"="&amp;'Work DB'!C685,'Transport-DB'!F:F,"="&amp;'Work DB'!$E$4)</f>
        <v>0</v>
      </c>
      <c r="F685" s="191">
        <f>SUMIFS('Transport-DB'!R:R,'Transport-DB'!C:C,"="&amp;'Work DB'!C685,'Transport-DB'!F:F,"="&amp;'Work DB'!$F$4)</f>
        <v>0</v>
      </c>
      <c r="G685" s="191">
        <f>SUMIFS('Transport-DB'!R:R,'Transport-DB'!C:C,"="&amp;'Work DB'!C685,'Transport-DB'!F:F,"="&amp;'Work DB'!$G$4)</f>
        <v>0</v>
      </c>
      <c r="H685" s="188">
        <f>SUMIFS('Transport-DB'!R:R,'Transport-DB'!C:C,"="&amp;'Work DB'!C685,'Transport-DB'!F:F,"="&amp;'Work DB'!$H$4)</f>
        <v>0</v>
      </c>
      <c r="I685" s="191">
        <f>SUMIFS('Transport-DB'!R:R,'Transport-DB'!C:C,"="&amp;'Work DB'!C685,'Transport-DB'!F:F,"="&amp;'Work DB'!$I$4)</f>
        <v>0</v>
      </c>
      <c r="J685" s="483">
        <f>SUMIFS('Transport-DB'!R:R,'Transport-DB'!C:C,"="&amp;'Work DB'!C685,'Transport-DB'!F:F,"="&amp;'Work DB'!$J$4)</f>
        <v>0</v>
      </c>
      <c r="K685" s="190">
        <f>SUMIFS('Transport-DB'!Q:Q,'Transport-DB'!C:C,"="&amp;'Work DB'!C685,'Transport-DB'!F:F,"="&amp;'Work DB'!$K$4)</f>
        <v>0</v>
      </c>
      <c r="L685" s="191">
        <f>SUMIFS('Transport-DB'!Q:Q,'Transport-DB'!C:C,"="&amp;'Work DB'!C685,'Transport-DB'!F:F,"="&amp;'Work DB'!$L$4)</f>
        <v>0</v>
      </c>
      <c r="M685" s="191">
        <f>SUMIFS('Transport-DB'!Q:Q,'Transport-DB'!C:C,"="&amp;'Work DB'!C685,'Transport-DB'!F:F,"="&amp;'Work DB'!$M$4)</f>
        <v>0</v>
      </c>
      <c r="N685" s="191">
        <f>SUMIFS('Transport-DB'!Q:Q,'Transport-DB'!C:C,"="&amp;'Work DB'!C685,'Transport-DB'!F:F,"="&amp;'Work DB'!$N$4)</f>
        <v>0</v>
      </c>
      <c r="O685" s="191">
        <f>SUMIFS('Transport-DB'!Q:Q,'Transport-DB'!C:C,"="&amp;'Work DB'!C685,'Transport-DB'!F:F,"="&amp;'Work DB'!$O$4)</f>
        <v>0</v>
      </c>
      <c r="P685" s="191">
        <f>SUMIFS('Transport-DB'!Q:Q,'Transport-DB'!C:C,"="&amp;'Work DB'!C685,'Transport-DB'!F:F,"="&amp;'Work DB'!$P$4)</f>
        <v>0</v>
      </c>
      <c r="Q685" s="188">
        <f>SUMIFS('Transport-DB'!Q:Q,'Transport-DB'!C:C,"="&amp;'Work DB'!C685,'Transport-DB'!F:F,"="&amp;'Work DB'!$Q$4)</f>
        <v>0</v>
      </c>
      <c r="R685" s="189">
        <f>SUMIFS('Transport-DB'!Q:Q,'Transport-DB'!C:C,"="&amp;'Work DB'!C685,'Transport-DB'!F:F,"="&amp;'Work DB'!$R$4)</f>
        <v>0</v>
      </c>
      <c r="S685" s="190">
        <f t="shared" si="79"/>
        <v>0</v>
      </c>
      <c r="T685" s="191">
        <f t="shared" si="81"/>
        <v>0</v>
      </c>
      <c r="U685" s="191"/>
      <c r="V685" s="191"/>
      <c r="W685" s="191"/>
      <c r="X685" s="191"/>
      <c r="Y685" s="189"/>
      <c r="Z685" s="283"/>
      <c r="AA685" s="190">
        <f>SUMIFS('Transport-DB'!S:S,'Transport-DB'!C:C,"="&amp;'Work DB'!C685,'Transport-DB'!F:F,"="&amp;'Work DB'!$AA$4)</f>
        <v>0</v>
      </c>
      <c r="AB685" s="191">
        <f>SUMIFS('Transport-DB'!S:S,'Transport-DB'!C:C,"="&amp;'Work DB'!C685,'Transport-DB'!F:F,"="&amp;'Work DB'!$AB$4)</f>
        <v>0</v>
      </c>
      <c r="AC685" s="191">
        <f>SUMIFS('Transport-DB'!S:S,'Transport-DB'!C:C,"="&amp;'Work DB'!C685,'Transport-DB'!F:F,"="&amp;'Work DB'!$AC$4)</f>
        <v>0</v>
      </c>
      <c r="AD685" s="188">
        <f>SUMIFS('Transport-DB'!S:S,'Transport-DB'!C:C,"="&amp;'Work DB'!C685,'Transport-DB'!F:F,"="&amp;'Work DB'!$AD$4)</f>
        <v>0</v>
      </c>
      <c r="AE685" s="188">
        <f>SUMIFS('Transport-DB'!S:S,'Transport-DB'!C:C,"="&amp;'Work DB'!C685,'Transport-DB'!F:F,"="&amp;'Work DB'!$AE$4)</f>
        <v>0</v>
      </c>
      <c r="AF685" s="188">
        <f>SUMIFS('Transport-DB'!S:S,'Transport-DB'!C:C,"="&amp;'Work DB'!C685,'Transport-DB'!F:F,"="&amp;'Work DB'!$AF$4)</f>
        <v>0</v>
      </c>
      <c r="AG685" s="189"/>
      <c r="AH685" s="230">
        <f>SUMIFS('Transport-DB'!T:T,'Transport-DB'!C:C,"="&amp;'Work DB'!C685)</f>
        <v>0</v>
      </c>
      <c r="AI685" s="32"/>
      <c r="AJ685" s="29"/>
      <c r="AK685" s="30">
        <f>SUMIFS(Civil_DB[بتن],Civil_DB[تاریخ],"="&amp;'Work DB'!C685)</f>
        <v>0</v>
      </c>
      <c r="AL685" s="28"/>
      <c r="AM685" s="29"/>
      <c r="AN685" s="31"/>
      <c r="AO685" s="28"/>
      <c r="AP685" s="29"/>
      <c r="AQ685" s="29"/>
      <c r="AR685" s="30"/>
      <c r="AS685" s="28"/>
      <c r="AT685" s="29"/>
      <c r="AU685" s="30"/>
      <c r="AV685" s="206"/>
      <c r="AW685" s="29"/>
      <c r="AX685" s="29"/>
      <c r="AY685" s="29"/>
      <c r="AZ685" s="29"/>
      <c r="BA685" s="29"/>
      <c r="BB685" s="29"/>
      <c r="BC685" s="30"/>
      <c r="BD685" s="283"/>
      <c r="BE685" s="283"/>
      <c r="BF685" s="283"/>
      <c r="BG685" s="283"/>
      <c r="BH685" s="32"/>
      <c r="BI685" s="56"/>
      <c r="BJ685" s="509"/>
    </row>
    <row r="686" spans="2:62" s="15" customFormat="1" ht="21" x14ac:dyDescent="0.25">
      <c r="B686" s="47"/>
      <c r="C686" s="20">
        <f t="shared" si="80"/>
        <v>46051</v>
      </c>
      <c r="D686" s="190">
        <f>SUMIFS('Transport-DB'!R:R,'Transport-DB'!C:C,"="&amp;'Work DB'!C686,'Transport-DB'!F:F,"="&amp;'Work DB'!$D$4)</f>
        <v>0</v>
      </c>
      <c r="E686" s="191">
        <f>SUMIFS('Transport-DB'!R:R,'Transport-DB'!C:C,"="&amp;'Work DB'!C686,'Transport-DB'!F:F,"="&amp;'Work DB'!$E$4)</f>
        <v>0</v>
      </c>
      <c r="F686" s="191">
        <f>SUMIFS('Transport-DB'!R:R,'Transport-DB'!C:C,"="&amp;'Work DB'!C686,'Transport-DB'!F:F,"="&amp;'Work DB'!$F$4)</f>
        <v>0</v>
      </c>
      <c r="G686" s="191">
        <f>SUMIFS('Transport-DB'!R:R,'Transport-DB'!C:C,"="&amp;'Work DB'!C686,'Transport-DB'!F:F,"="&amp;'Work DB'!$G$4)</f>
        <v>0</v>
      </c>
      <c r="H686" s="188">
        <f>SUMIFS('Transport-DB'!R:R,'Transport-DB'!C:C,"="&amp;'Work DB'!C686,'Transport-DB'!F:F,"="&amp;'Work DB'!$H$4)</f>
        <v>0</v>
      </c>
      <c r="I686" s="191">
        <f>SUMIFS('Transport-DB'!R:R,'Transport-DB'!C:C,"="&amp;'Work DB'!C686,'Transport-DB'!F:F,"="&amp;'Work DB'!$I$4)</f>
        <v>0</v>
      </c>
      <c r="J686" s="483">
        <f>SUMIFS('Transport-DB'!R:R,'Transport-DB'!C:C,"="&amp;'Work DB'!C686,'Transport-DB'!F:F,"="&amp;'Work DB'!$J$4)</f>
        <v>0</v>
      </c>
      <c r="K686" s="190">
        <f>SUMIFS('Transport-DB'!Q:Q,'Transport-DB'!C:C,"="&amp;'Work DB'!C686,'Transport-DB'!F:F,"="&amp;'Work DB'!$K$4)</f>
        <v>0</v>
      </c>
      <c r="L686" s="191">
        <f>SUMIFS('Transport-DB'!Q:Q,'Transport-DB'!C:C,"="&amp;'Work DB'!C686,'Transport-DB'!F:F,"="&amp;'Work DB'!$L$4)</f>
        <v>0</v>
      </c>
      <c r="M686" s="191">
        <f>SUMIFS('Transport-DB'!Q:Q,'Transport-DB'!C:C,"="&amp;'Work DB'!C686,'Transport-DB'!F:F,"="&amp;'Work DB'!$M$4)</f>
        <v>0</v>
      </c>
      <c r="N686" s="191">
        <f>SUMIFS('Transport-DB'!Q:Q,'Transport-DB'!C:C,"="&amp;'Work DB'!C686,'Transport-DB'!F:F,"="&amp;'Work DB'!$N$4)</f>
        <v>0</v>
      </c>
      <c r="O686" s="191">
        <f>SUMIFS('Transport-DB'!Q:Q,'Transport-DB'!C:C,"="&amp;'Work DB'!C686,'Transport-DB'!F:F,"="&amp;'Work DB'!$O$4)</f>
        <v>0</v>
      </c>
      <c r="P686" s="191">
        <f>SUMIFS('Transport-DB'!Q:Q,'Transport-DB'!C:C,"="&amp;'Work DB'!C686,'Transport-DB'!F:F,"="&amp;'Work DB'!$P$4)</f>
        <v>0</v>
      </c>
      <c r="Q686" s="188">
        <f>SUMIFS('Transport-DB'!Q:Q,'Transport-DB'!C:C,"="&amp;'Work DB'!C686,'Transport-DB'!F:F,"="&amp;'Work DB'!$Q$4)</f>
        <v>0</v>
      </c>
      <c r="R686" s="189">
        <f>SUMIFS('Transport-DB'!Q:Q,'Transport-DB'!C:C,"="&amp;'Work DB'!C686,'Transport-DB'!F:F,"="&amp;'Work DB'!$R$4)</f>
        <v>0</v>
      </c>
      <c r="S686" s="190">
        <f t="shared" si="79"/>
        <v>0</v>
      </c>
      <c r="T686" s="191">
        <f t="shared" si="81"/>
        <v>0</v>
      </c>
      <c r="U686" s="191"/>
      <c r="V686" s="191"/>
      <c r="W686" s="191"/>
      <c r="X686" s="191"/>
      <c r="Y686" s="189"/>
      <c r="Z686" s="283"/>
      <c r="AA686" s="190">
        <f>SUMIFS('Transport-DB'!S:S,'Transport-DB'!C:C,"="&amp;'Work DB'!C686,'Transport-DB'!F:F,"="&amp;'Work DB'!$AA$4)</f>
        <v>0</v>
      </c>
      <c r="AB686" s="191">
        <f>SUMIFS('Transport-DB'!S:S,'Transport-DB'!C:C,"="&amp;'Work DB'!C686,'Transport-DB'!F:F,"="&amp;'Work DB'!$AB$4)</f>
        <v>0</v>
      </c>
      <c r="AC686" s="191">
        <f>SUMIFS('Transport-DB'!S:S,'Transport-DB'!C:C,"="&amp;'Work DB'!C686,'Transport-DB'!F:F,"="&amp;'Work DB'!$AC$4)</f>
        <v>0</v>
      </c>
      <c r="AD686" s="188">
        <f>SUMIFS('Transport-DB'!S:S,'Transport-DB'!C:C,"="&amp;'Work DB'!C686,'Transport-DB'!F:F,"="&amp;'Work DB'!$AD$4)</f>
        <v>0</v>
      </c>
      <c r="AE686" s="188">
        <f>SUMIFS('Transport-DB'!S:S,'Transport-DB'!C:C,"="&amp;'Work DB'!C686,'Transport-DB'!F:F,"="&amp;'Work DB'!$AE$4)</f>
        <v>0</v>
      </c>
      <c r="AF686" s="188">
        <f>SUMIFS('Transport-DB'!S:S,'Transport-DB'!C:C,"="&amp;'Work DB'!C686,'Transport-DB'!F:F,"="&amp;'Work DB'!$AF$4)</f>
        <v>0</v>
      </c>
      <c r="AG686" s="189"/>
      <c r="AH686" s="230">
        <f>SUMIFS('Transport-DB'!T:T,'Transport-DB'!C:C,"="&amp;'Work DB'!C686)</f>
        <v>0</v>
      </c>
      <c r="AI686" s="32"/>
      <c r="AJ686" s="29"/>
      <c r="AK686" s="30">
        <f>SUMIFS(Civil_DB[بتن],Civil_DB[تاریخ],"="&amp;'Work DB'!C686)</f>
        <v>0</v>
      </c>
      <c r="AL686" s="28"/>
      <c r="AM686" s="29"/>
      <c r="AN686" s="31"/>
      <c r="AO686" s="28"/>
      <c r="AP686" s="29"/>
      <c r="AQ686" s="29"/>
      <c r="AR686" s="30"/>
      <c r="AS686" s="28"/>
      <c r="AT686" s="29"/>
      <c r="AU686" s="30"/>
      <c r="AV686" s="206"/>
      <c r="AW686" s="29"/>
      <c r="AX686" s="29"/>
      <c r="AY686" s="29"/>
      <c r="AZ686" s="29"/>
      <c r="BA686" s="29"/>
      <c r="BB686" s="29"/>
      <c r="BC686" s="30"/>
      <c r="BD686" s="283"/>
      <c r="BE686" s="283"/>
      <c r="BF686" s="283"/>
      <c r="BG686" s="283"/>
      <c r="BH686" s="32"/>
      <c r="BI686" s="56"/>
      <c r="BJ686" s="509"/>
    </row>
    <row r="687" spans="2:62" s="15" customFormat="1" ht="21" x14ac:dyDescent="0.25">
      <c r="B687" s="47"/>
      <c r="C687" s="20">
        <f t="shared" si="80"/>
        <v>46052</v>
      </c>
      <c r="D687" s="190">
        <f>SUMIFS('Transport-DB'!R:R,'Transport-DB'!C:C,"="&amp;'Work DB'!C687,'Transport-DB'!F:F,"="&amp;'Work DB'!$D$4)</f>
        <v>0</v>
      </c>
      <c r="E687" s="191">
        <f>SUMIFS('Transport-DB'!R:R,'Transport-DB'!C:C,"="&amp;'Work DB'!C687,'Transport-DB'!F:F,"="&amp;'Work DB'!$E$4)</f>
        <v>0</v>
      </c>
      <c r="F687" s="191">
        <f>SUMIFS('Transport-DB'!R:R,'Transport-DB'!C:C,"="&amp;'Work DB'!C687,'Transport-DB'!F:F,"="&amp;'Work DB'!$F$4)</f>
        <v>0</v>
      </c>
      <c r="G687" s="191">
        <f>SUMIFS('Transport-DB'!R:R,'Transport-DB'!C:C,"="&amp;'Work DB'!C687,'Transport-DB'!F:F,"="&amp;'Work DB'!$G$4)</f>
        <v>0</v>
      </c>
      <c r="H687" s="188">
        <f>SUMIFS('Transport-DB'!R:R,'Transport-DB'!C:C,"="&amp;'Work DB'!C687,'Transport-DB'!F:F,"="&amp;'Work DB'!$H$4)</f>
        <v>0</v>
      </c>
      <c r="I687" s="191">
        <f>SUMIFS('Transport-DB'!R:R,'Transport-DB'!C:C,"="&amp;'Work DB'!C687,'Transport-DB'!F:F,"="&amp;'Work DB'!$I$4)</f>
        <v>0</v>
      </c>
      <c r="J687" s="483">
        <f>SUMIFS('Transport-DB'!R:R,'Transport-DB'!C:C,"="&amp;'Work DB'!C687,'Transport-DB'!F:F,"="&amp;'Work DB'!$J$4)</f>
        <v>0</v>
      </c>
      <c r="K687" s="190">
        <f>SUMIFS('Transport-DB'!Q:Q,'Transport-DB'!C:C,"="&amp;'Work DB'!C687,'Transport-DB'!F:F,"="&amp;'Work DB'!$K$4)</f>
        <v>0</v>
      </c>
      <c r="L687" s="191">
        <f>SUMIFS('Transport-DB'!Q:Q,'Transport-DB'!C:C,"="&amp;'Work DB'!C687,'Transport-DB'!F:F,"="&amp;'Work DB'!$L$4)</f>
        <v>0</v>
      </c>
      <c r="M687" s="191">
        <f>SUMIFS('Transport-DB'!Q:Q,'Transport-DB'!C:C,"="&amp;'Work DB'!C687,'Transport-DB'!F:F,"="&amp;'Work DB'!$M$4)</f>
        <v>0</v>
      </c>
      <c r="N687" s="191">
        <f>SUMIFS('Transport-DB'!Q:Q,'Transport-DB'!C:C,"="&amp;'Work DB'!C687,'Transport-DB'!F:F,"="&amp;'Work DB'!$N$4)</f>
        <v>0</v>
      </c>
      <c r="O687" s="191">
        <f>SUMIFS('Transport-DB'!Q:Q,'Transport-DB'!C:C,"="&amp;'Work DB'!C687,'Transport-DB'!F:F,"="&amp;'Work DB'!$O$4)</f>
        <v>0</v>
      </c>
      <c r="P687" s="191">
        <f>SUMIFS('Transport-DB'!Q:Q,'Transport-DB'!C:C,"="&amp;'Work DB'!C687,'Transport-DB'!F:F,"="&amp;'Work DB'!$P$4)</f>
        <v>0</v>
      </c>
      <c r="Q687" s="188">
        <f>SUMIFS('Transport-DB'!Q:Q,'Transport-DB'!C:C,"="&amp;'Work DB'!C687,'Transport-DB'!F:F,"="&amp;'Work DB'!$Q$4)</f>
        <v>0</v>
      </c>
      <c r="R687" s="189">
        <f>SUMIFS('Transport-DB'!Q:Q,'Transport-DB'!C:C,"="&amp;'Work DB'!C687,'Transport-DB'!F:F,"="&amp;'Work DB'!$R$4)</f>
        <v>0</v>
      </c>
      <c r="S687" s="190">
        <f t="shared" si="79"/>
        <v>0</v>
      </c>
      <c r="T687" s="191">
        <f t="shared" si="81"/>
        <v>0</v>
      </c>
      <c r="U687" s="191"/>
      <c r="V687" s="191"/>
      <c r="W687" s="191"/>
      <c r="X687" s="191"/>
      <c r="Y687" s="189"/>
      <c r="Z687" s="283"/>
      <c r="AA687" s="190">
        <f>SUMIFS('Transport-DB'!S:S,'Transport-DB'!C:C,"="&amp;'Work DB'!C687,'Transport-DB'!F:F,"="&amp;'Work DB'!$AA$4)</f>
        <v>0</v>
      </c>
      <c r="AB687" s="191">
        <f>SUMIFS('Transport-DB'!S:S,'Transport-DB'!C:C,"="&amp;'Work DB'!C687,'Transport-DB'!F:F,"="&amp;'Work DB'!$AB$4)</f>
        <v>0</v>
      </c>
      <c r="AC687" s="191">
        <f>SUMIFS('Transport-DB'!S:S,'Transport-DB'!C:C,"="&amp;'Work DB'!C687,'Transport-DB'!F:F,"="&amp;'Work DB'!$AC$4)</f>
        <v>0</v>
      </c>
      <c r="AD687" s="188">
        <f>SUMIFS('Transport-DB'!S:S,'Transport-DB'!C:C,"="&amp;'Work DB'!C687,'Transport-DB'!F:F,"="&amp;'Work DB'!$AD$4)</f>
        <v>0</v>
      </c>
      <c r="AE687" s="188">
        <f>SUMIFS('Transport-DB'!S:S,'Transport-DB'!C:C,"="&amp;'Work DB'!C687,'Transport-DB'!F:F,"="&amp;'Work DB'!$AE$4)</f>
        <v>0</v>
      </c>
      <c r="AF687" s="188">
        <f>SUMIFS('Transport-DB'!S:S,'Transport-DB'!C:C,"="&amp;'Work DB'!C687,'Transport-DB'!F:F,"="&amp;'Work DB'!$AF$4)</f>
        <v>0</v>
      </c>
      <c r="AG687" s="189"/>
      <c r="AH687" s="230">
        <f>SUMIFS('Transport-DB'!T:T,'Transport-DB'!C:C,"="&amp;'Work DB'!C687)</f>
        <v>0</v>
      </c>
      <c r="AI687" s="32"/>
      <c r="AJ687" s="29"/>
      <c r="AK687" s="30">
        <f>SUMIFS(Civil_DB[بتن],Civil_DB[تاریخ],"="&amp;'Work DB'!C687)</f>
        <v>0</v>
      </c>
      <c r="AL687" s="28"/>
      <c r="AM687" s="29"/>
      <c r="AN687" s="31"/>
      <c r="AO687" s="28"/>
      <c r="AP687" s="29"/>
      <c r="AQ687" s="29"/>
      <c r="AR687" s="30"/>
      <c r="AS687" s="28"/>
      <c r="AT687" s="29"/>
      <c r="AU687" s="30"/>
      <c r="AV687" s="206"/>
      <c r="AW687" s="29"/>
      <c r="AX687" s="29"/>
      <c r="AY687" s="29"/>
      <c r="AZ687" s="29"/>
      <c r="BA687" s="29"/>
      <c r="BB687" s="29"/>
      <c r="BC687" s="30"/>
      <c r="BD687" s="283"/>
      <c r="BE687" s="283"/>
      <c r="BF687" s="283"/>
      <c r="BG687" s="283"/>
      <c r="BH687" s="32"/>
      <c r="BI687" s="56"/>
      <c r="BJ687" s="509"/>
    </row>
    <row r="688" spans="2:62" s="15" customFormat="1" ht="21" x14ac:dyDescent="0.25">
      <c r="B688" s="47"/>
      <c r="C688" s="20">
        <f t="shared" si="80"/>
        <v>46053</v>
      </c>
      <c r="D688" s="190">
        <f>SUMIFS('Transport-DB'!R:R,'Transport-DB'!C:C,"="&amp;'Work DB'!C688,'Transport-DB'!F:F,"="&amp;'Work DB'!$D$4)</f>
        <v>0</v>
      </c>
      <c r="E688" s="191">
        <f>SUMIFS('Transport-DB'!R:R,'Transport-DB'!C:C,"="&amp;'Work DB'!C688,'Transport-DB'!F:F,"="&amp;'Work DB'!$E$4)</f>
        <v>0</v>
      </c>
      <c r="F688" s="191">
        <f>SUMIFS('Transport-DB'!R:R,'Transport-DB'!C:C,"="&amp;'Work DB'!C688,'Transport-DB'!F:F,"="&amp;'Work DB'!$F$4)</f>
        <v>0</v>
      </c>
      <c r="G688" s="191">
        <f>SUMIFS('Transport-DB'!R:R,'Transport-DB'!C:C,"="&amp;'Work DB'!C688,'Transport-DB'!F:F,"="&amp;'Work DB'!$G$4)</f>
        <v>0</v>
      </c>
      <c r="H688" s="188">
        <f>SUMIFS('Transport-DB'!R:R,'Transport-DB'!C:C,"="&amp;'Work DB'!C688,'Transport-DB'!F:F,"="&amp;'Work DB'!$H$4)</f>
        <v>0</v>
      </c>
      <c r="I688" s="191">
        <f>SUMIFS('Transport-DB'!R:R,'Transport-DB'!C:C,"="&amp;'Work DB'!C688,'Transport-DB'!F:F,"="&amp;'Work DB'!$I$4)</f>
        <v>0</v>
      </c>
      <c r="J688" s="483">
        <f>SUMIFS('Transport-DB'!R:R,'Transport-DB'!C:C,"="&amp;'Work DB'!C688,'Transport-DB'!F:F,"="&amp;'Work DB'!$J$4)</f>
        <v>0</v>
      </c>
      <c r="K688" s="190">
        <f>SUMIFS('Transport-DB'!Q:Q,'Transport-DB'!C:C,"="&amp;'Work DB'!C688,'Transport-DB'!F:F,"="&amp;'Work DB'!$K$4)</f>
        <v>0</v>
      </c>
      <c r="L688" s="191">
        <f>SUMIFS('Transport-DB'!Q:Q,'Transport-DB'!C:C,"="&amp;'Work DB'!C688,'Transport-DB'!F:F,"="&amp;'Work DB'!$L$4)</f>
        <v>0</v>
      </c>
      <c r="M688" s="191">
        <f>SUMIFS('Transport-DB'!Q:Q,'Transport-DB'!C:C,"="&amp;'Work DB'!C688,'Transport-DB'!F:F,"="&amp;'Work DB'!$M$4)</f>
        <v>0</v>
      </c>
      <c r="N688" s="191">
        <f>SUMIFS('Transport-DB'!Q:Q,'Transport-DB'!C:C,"="&amp;'Work DB'!C688,'Transport-DB'!F:F,"="&amp;'Work DB'!$N$4)</f>
        <v>0</v>
      </c>
      <c r="O688" s="191">
        <f>SUMIFS('Transport-DB'!Q:Q,'Transport-DB'!C:C,"="&amp;'Work DB'!C688,'Transport-DB'!F:F,"="&amp;'Work DB'!$O$4)</f>
        <v>0</v>
      </c>
      <c r="P688" s="191">
        <f>SUMIFS('Transport-DB'!Q:Q,'Transport-DB'!C:C,"="&amp;'Work DB'!C688,'Transport-DB'!F:F,"="&amp;'Work DB'!$P$4)</f>
        <v>0</v>
      </c>
      <c r="Q688" s="188">
        <f>SUMIFS('Transport-DB'!Q:Q,'Transport-DB'!C:C,"="&amp;'Work DB'!C688,'Transport-DB'!F:F,"="&amp;'Work DB'!$Q$4)</f>
        <v>0</v>
      </c>
      <c r="R688" s="189">
        <f>SUMIFS('Transport-DB'!Q:Q,'Transport-DB'!C:C,"="&amp;'Work DB'!C688,'Transport-DB'!F:F,"="&amp;'Work DB'!$R$4)</f>
        <v>0</v>
      </c>
      <c r="S688" s="190">
        <f t="shared" si="79"/>
        <v>0</v>
      </c>
      <c r="T688" s="191">
        <f t="shared" si="81"/>
        <v>0</v>
      </c>
      <c r="U688" s="191"/>
      <c r="V688" s="191"/>
      <c r="W688" s="191"/>
      <c r="X688" s="191"/>
      <c r="Y688" s="189"/>
      <c r="Z688" s="283"/>
      <c r="AA688" s="190">
        <f>SUMIFS('Transport-DB'!S:S,'Transport-DB'!C:C,"="&amp;'Work DB'!C688,'Transport-DB'!F:F,"="&amp;'Work DB'!$AA$4)</f>
        <v>0</v>
      </c>
      <c r="AB688" s="191">
        <f>SUMIFS('Transport-DB'!S:S,'Transport-DB'!C:C,"="&amp;'Work DB'!C688,'Transport-DB'!F:F,"="&amp;'Work DB'!$AB$4)</f>
        <v>0</v>
      </c>
      <c r="AC688" s="191">
        <f>SUMIFS('Transport-DB'!S:S,'Transport-DB'!C:C,"="&amp;'Work DB'!C688,'Transport-DB'!F:F,"="&amp;'Work DB'!$AC$4)</f>
        <v>0</v>
      </c>
      <c r="AD688" s="188">
        <f>SUMIFS('Transport-DB'!S:S,'Transport-DB'!C:C,"="&amp;'Work DB'!C688,'Transport-DB'!F:F,"="&amp;'Work DB'!$AD$4)</f>
        <v>0</v>
      </c>
      <c r="AE688" s="188">
        <f>SUMIFS('Transport-DB'!S:S,'Transport-DB'!C:C,"="&amp;'Work DB'!C688,'Transport-DB'!F:F,"="&amp;'Work DB'!$AE$4)</f>
        <v>0</v>
      </c>
      <c r="AF688" s="188">
        <f>SUMIFS('Transport-DB'!S:S,'Transport-DB'!C:C,"="&amp;'Work DB'!C688,'Transport-DB'!F:F,"="&amp;'Work DB'!$AF$4)</f>
        <v>0</v>
      </c>
      <c r="AG688" s="189"/>
      <c r="AH688" s="230">
        <f>SUMIFS('Transport-DB'!T:T,'Transport-DB'!C:C,"="&amp;'Work DB'!C688)</f>
        <v>0</v>
      </c>
      <c r="AI688" s="32"/>
      <c r="AJ688" s="29"/>
      <c r="AK688" s="30">
        <f>SUMIFS(Civil_DB[بتن],Civil_DB[تاریخ],"="&amp;'Work DB'!C688)</f>
        <v>0</v>
      </c>
      <c r="AL688" s="28"/>
      <c r="AM688" s="29"/>
      <c r="AN688" s="31"/>
      <c r="AO688" s="28"/>
      <c r="AP688" s="29"/>
      <c r="AQ688" s="29"/>
      <c r="AR688" s="30"/>
      <c r="AS688" s="28"/>
      <c r="AT688" s="29"/>
      <c r="AU688" s="30"/>
      <c r="AV688" s="206"/>
      <c r="AW688" s="29"/>
      <c r="AX688" s="29"/>
      <c r="AY688" s="29"/>
      <c r="AZ688" s="29"/>
      <c r="BA688" s="29"/>
      <c r="BB688" s="29"/>
      <c r="BC688" s="30"/>
      <c r="BD688" s="283"/>
      <c r="BE688" s="283"/>
      <c r="BF688" s="283"/>
      <c r="BG688" s="283"/>
      <c r="BH688" s="32"/>
      <c r="BI688" s="56"/>
      <c r="BJ688" s="509"/>
    </row>
    <row r="689" spans="2:62" s="15" customFormat="1" ht="21" x14ac:dyDescent="0.25">
      <c r="B689" s="47"/>
      <c r="C689" s="20">
        <f t="shared" si="80"/>
        <v>46054</v>
      </c>
      <c r="D689" s="190">
        <f>SUMIFS('Transport-DB'!R:R,'Transport-DB'!C:C,"="&amp;'Work DB'!C689,'Transport-DB'!F:F,"="&amp;'Work DB'!$D$4)</f>
        <v>0</v>
      </c>
      <c r="E689" s="191">
        <f>SUMIFS('Transport-DB'!R:R,'Transport-DB'!C:C,"="&amp;'Work DB'!C689,'Transport-DB'!F:F,"="&amp;'Work DB'!$E$4)</f>
        <v>0</v>
      </c>
      <c r="F689" s="191">
        <f>SUMIFS('Transport-DB'!R:R,'Transport-DB'!C:C,"="&amp;'Work DB'!C689,'Transport-DB'!F:F,"="&amp;'Work DB'!$F$4)</f>
        <v>0</v>
      </c>
      <c r="G689" s="191">
        <f>SUMIFS('Transport-DB'!R:R,'Transport-DB'!C:C,"="&amp;'Work DB'!C689,'Transport-DB'!F:F,"="&amp;'Work DB'!$G$4)</f>
        <v>0</v>
      </c>
      <c r="H689" s="188">
        <f>SUMIFS('Transport-DB'!R:R,'Transport-DB'!C:C,"="&amp;'Work DB'!C689,'Transport-DB'!F:F,"="&amp;'Work DB'!$H$4)</f>
        <v>0</v>
      </c>
      <c r="I689" s="191">
        <f>SUMIFS('Transport-DB'!R:R,'Transport-DB'!C:C,"="&amp;'Work DB'!C689,'Transport-DB'!F:F,"="&amp;'Work DB'!$I$4)</f>
        <v>0</v>
      </c>
      <c r="J689" s="483">
        <f>SUMIFS('Transport-DB'!R:R,'Transport-DB'!C:C,"="&amp;'Work DB'!C689,'Transport-DB'!F:F,"="&amp;'Work DB'!$J$4)</f>
        <v>0</v>
      </c>
      <c r="K689" s="190">
        <f>SUMIFS('Transport-DB'!Q:Q,'Transport-DB'!C:C,"="&amp;'Work DB'!C689,'Transport-DB'!F:F,"="&amp;'Work DB'!$K$4)</f>
        <v>0</v>
      </c>
      <c r="L689" s="191">
        <f>SUMIFS('Transport-DB'!Q:Q,'Transport-DB'!C:C,"="&amp;'Work DB'!C689,'Transport-DB'!F:F,"="&amp;'Work DB'!$L$4)</f>
        <v>0</v>
      </c>
      <c r="M689" s="191">
        <f>SUMIFS('Transport-DB'!Q:Q,'Transport-DB'!C:C,"="&amp;'Work DB'!C689,'Transport-DB'!F:F,"="&amp;'Work DB'!$M$4)</f>
        <v>0</v>
      </c>
      <c r="N689" s="191">
        <f>SUMIFS('Transport-DB'!Q:Q,'Transport-DB'!C:C,"="&amp;'Work DB'!C689,'Transport-DB'!F:F,"="&amp;'Work DB'!$N$4)</f>
        <v>0</v>
      </c>
      <c r="O689" s="191">
        <f>SUMIFS('Transport-DB'!Q:Q,'Transport-DB'!C:C,"="&amp;'Work DB'!C689,'Transport-DB'!F:F,"="&amp;'Work DB'!$O$4)</f>
        <v>0</v>
      </c>
      <c r="P689" s="191">
        <f>SUMIFS('Transport-DB'!Q:Q,'Transport-DB'!C:C,"="&amp;'Work DB'!C689,'Transport-DB'!F:F,"="&amp;'Work DB'!$P$4)</f>
        <v>0</v>
      </c>
      <c r="Q689" s="188">
        <f>SUMIFS('Transport-DB'!Q:Q,'Transport-DB'!C:C,"="&amp;'Work DB'!C689,'Transport-DB'!F:F,"="&amp;'Work DB'!$Q$4)</f>
        <v>0</v>
      </c>
      <c r="R689" s="189">
        <f>SUMIFS('Transport-DB'!Q:Q,'Transport-DB'!C:C,"="&amp;'Work DB'!C689,'Transport-DB'!F:F,"="&amp;'Work DB'!$R$4)</f>
        <v>0</v>
      </c>
      <c r="S689" s="190">
        <f t="shared" si="79"/>
        <v>0</v>
      </c>
      <c r="T689" s="191">
        <f t="shared" si="81"/>
        <v>0</v>
      </c>
      <c r="U689" s="191"/>
      <c r="V689" s="191"/>
      <c r="W689" s="191"/>
      <c r="X689" s="191"/>
      <c r="Y689" s="189"/>
      <c r="Z689" s="283"/>
      <c r="AA689" s="190">
        <f>SUMIFS('Transport-DB'!S:S,'Transport-DB'!C:C,"="&amp;'Work DB'!C689,'Transport-DB'!F:F,"="&amp;'Work DB'!$AA$4)</f>
        <v>0</v>
      </c>
      <c r="AB689" s="191">
        <f>SUMIFS('Transport-DB'!S:S,'Transport-DB'!C:C,"="&amp;'Work DB'!C689,'Transport-DB'!F:F,"="&amp;'Work DB'!$AB$4)</f>
        <v>0</v>
      </c>
      <c r="AC689" s="191">
        <f>SUMIFS('Transport-DB'!S:S,'Transport-DB'!C:C,"="&amp;'Work DB'!C689,'Transport-DB'!F:F,"="&amp;'Work DB'!$AC$4)</f>
        <v>0</v>
      </c>
      <c r="AD689" s="188">
        <f>SUMIFS('Transport-DB'!S:S,'Transport-DB'!C:C,"="&amp;'Work DB'!C689,'Transport-DB'!F:F,"="&amp;'Work DB'!$AD$4)</f>
        <v>0</v>
      </c>
      <c r="AE689" s="188">
        <f>SUMIFS('Transport-DB'!S:S,'Transport-DB'!C:C,"="&amp;'Work DB'!C689,'Transport-DB'!F:F,"="&amp;'Work DB'!$AE$4)</f>
        <v>0</v>
      </c>
      <c r="AF689" s="188">
        <f>SUMIFS('Transport-DB'!S:S,'Transport-DB'!C:C,"="&amp;'Work DB'!C689,'Transport-DB'!F:F,"="&amp;'Work DB'!$AF$4)</f>
        <v>0</v>
      </c>
      <c r="AG689" s="189"/>
      <c r="AH689" s="230">
        <f>SUMIFS('Transport-DB'!T:T,'Transport-DB'!C:C,"="&amp;'Work DB'!C689)</f>
        <v>0</v>
      </c>
      <c r="AI689" s="32"/>
      <c r="AJ689" s="29"/>
      <c r="AK689" s="30">
        <f>SUMIFS(Civil_DB[بتن],Civil_DB[تاریخ],"="&amp;'Work DB'!C689)</f>
        <v>0</v>
      </c>
      <c r="AL689" s="28"/>
      <c r="AM689" s="29"/>
      <c r="AN689" s="31"/>
      <c r="AO689" s="28"/>
      <c r="AP689" s="29"/>
      <c r="AQ689" s="29"/>
      <c r="AR689" s="30"/>
      <c r="AS689" s="28"/>
      <c r="AT689" s="29"/>
      <c r="AU689" s="30"/>
      <c r="AV689" s="206"/>
      <c r="AW689" s="29"/>
      <c r="AX689" s="29"/>
      <c r="AY689" s="29"/>
      <c r="AZ689" s="29"/>
      <c r="BA689" s="29"/>
      <c r="BB689" s="29"/>
      <c r="BC689" s="30"/>
      <c r="BD689" s="283"/>
      <c r="BE689" s="283"/>
      <c r="BF689" s="283"/>
      <c r="BG689" s="283"/>
      <c r="BH689" s="32"/>
      <c r="BI689" s="56"/>
      <c r="BJ689" s="509"/>
    </row>
    <row r="690" spans="2:62" s="15" customFormat="1" ht="21" x14ac:dyDescent="0.25">
      <c r="B690" s="47"/>
      <c r="C690" s="20">
        <f t="shared" si="80"/>
        <v>46055</v>
      </c>
      <c r="D690" s="190">
        <f>SUMIFS('Transport-DB'!R:R,'Transport-DB'!C:C,"="&amp;'Work DB'!C690,'Transport-DB'!F:F,"="&amp;'Work DB'!$D$4)</f>
        <v>0</v>
      </c>
      <c r="E690" s="191">
        <f>SUMIFS('Transport-DB'!R:R,'Transport-DB'!C:C,"="&amp;'Work DB'!C690,'Transport-DB'!F:F,"="&amp;'Work DB'!$E$4)</f>
        <v>0</v>
      </c>
      <c r="F690" s="191">
        <f>SUMIFS('Transport-DB'!R:R,'Transport-DB'!C:C,"="&amp;'Work DB'!C690,'Transport-DB'!F:F,"="&amp;'Work DB'!$F$4)</f>
        <v>0</v>
      </c>
      <c r="G690" s="191">
        <f>SUMIFS('Transport-DB'!R:R,'Transport-DB'!C:C,"="&amp;'Work DB'!C690,'Transport-DB'!F:F,"="&amp;'Work DB'!$G$4)</f>
        <v>0</v>
      </c>
      <c r="H690" s="188">
        <f>SUMIFS('Transport-DB'!R:R,'Transport-DB'!C:C,"="&amp;'Work DB'!C690,'Transport-DB'!F:F,"="&amp;'Work DB'!$H$4)</f>
        <v>0</v>
      </c>
      <c r="I690" s="191">
        <f>SUMIFS('Transport-DB'!R:R,'Transport-DB'!C:C,"="&amp;'Work DB'!C690,'Transport-DB'!F:F,"="&amp;'Work DB'!$I$4)</f>
        <v>0</v>
      </c>
      <c r="J690" s="483">
        <f>SUMIFS('Transport-DB'!R:R,'Transport-DB'!C:C,"="&amp;'Work DB'!C690,'Transport-DB'!F:F,"="&amp;'Work DB'!$J$4)</f>
        <v>0</v>
      </c>
      <c r="K690" s="190">
        <f>SUMIFS('Transport-DB'!Q:Q,'Transport-DB'!C:C,"="&amp;'Work DB'!C690,'Transport-DB'!F:F,"="&amp;'Work DB'!$K$4)</f>
        <v>0</v>
      </c>
      <c r="L690" s="191">
        <f>SUMIFS('Transport-DB'!Q:Q,'Transport-DB'!C:C,"="&amp;'Work DB'!C690,'Transport-DB'!F:F,"="&amp;'Work DB'!$L$4)</f>
        <v>0</v>
      </c>
      <c r="M690" s="191">
        <f>SUMIFS('Transport-DB'!Q:Q,'Transport-DB'!C:C,"="&amp;'Work DB'!C690,'Transport-DB'!F:F,"="&amp;'Work DB'!$M$4)</f>
        <v>0</v>
      </c>
      <c r="N690" s="191">
        <f>SUMIFS('Transport-DB'!Q:Q,'Transport-DB'!C:C,"="&amp;'Work DB'!C690,'Transport-DB'!F:F,"="&amp;'Work DB'!$N$4)</f>
        <v>0</v>
      </c>
      <c r="O690" s="191">
        <f>SUMIFS('Transport-DB'!Q:Q,'Transport-DB'!C:C,"="&amp;'Work DB'!C690,'Transport-DB'!F:F,"="&amp;'Work DB'!$O$4)</f>
        <v>0</v>
      </c>
      <c r="P690" s="191">
        <f>SUMIFS('Transport-DB'!Q:Q,'Transport-DB'!C:C,"="&amp;'Work DB'!C690,'Transport-DB'!F:F,"="&amp;'Work DB'!$P$4)</f>
        <v>0</v>
      </c>
      <c r="Q690" s="188">
        <f>SUMIFS('Transport-DB'!Q:Q,'Transport-DB'!C:C,"="&amp;'Work DB'!C690,'Transport-DB'!F:F,"="&amp;'Work DB'!$Q$4)</f>
        <v>0</v>
      </c>
      <c r="R690" s="189">
        <f>SUMIFS('Transport-DB'!Q:Q,'Transport-DB'!C:C,"="&amp;'Work DB'!C690,'Transport-DB'!F:F,"="&amp;'Work DB'!$R$4)</f>
        <v>0</v>
      </c>
      <c r="S690" s="190">
        <f t="shared" si="79"/>
        <v>0</v>
      </c>
      <c r="T690" s="191">
        <f t="shared" si="81"/>
        <v>0</v>
      </c>
      <c r="U690" s="191"/>
      <c r="V690" s="191"/>
      <c r="W690" s="191"/>
      <c r="X690" s="191"/>
      <c r="Y690" s="189"/>
      <c r="Z690" s="283"/>
      <c r="AA690" s="190">
        <f>SUMIFS('Transport-DB'!S:S,'Transport-DB'!C:C,"="&amp;'Work DB'!C690,'Transport-DB'!F:F,"="&amp;'Work DB'!$AA$4)</f>
        <v>0</v>
      </c>
      <c r="AB690" s="191">
        <f>SUMIFS('Transport-DB'!S:S,'Transport-DB'!C:C,"="&amp;'Work DB'!C690,'Transport-DB'!F:F,"="&amp;'Work DB'!$AB$4)</f>
        <v>0</v>
      </c>
      <c r="AC690" s="191">
        <f>SUMIFS('Transport-DB'!S:S,'Transport-DB'!C:C,"="&amp;'Work DB'!C690,'Transport-DB'!F:F,"="&amp;'Work DB'!$AC$4)</f>
        <v>0</v>
      </c>
      <c r="AD690" s="188">
        <f>SUMIFS('Transport-DB'!S:S,'Transport-DB'!C:C,"="&amp;'Work DB'!C690,'Transport-DB'!F:F,"="&amp;'Work DB'!$AD$4)</f>
        <v>0</v>
      </c>
      <c r="AE690" s="188">
        <f>SUMIFS('Transport-DB'!S:S,'Transport-DB'!C:C,"="&amp;'Work DB'!C690,'Transport-DB'!F:F,"="&amp;'Work DB'!$AE$4)</f>
        <v>0</v>
      </c>
      <c r="AF690" s="188">
        <f>SUMIFS('Transport-DB'!S:S,'Transport-DB'!C:C,"="&amp;'Work DB'!C690,'Transport-DB'!F:F,"="&amp;'Work DB'!$AF$4)</f>
        <v>0</v>
      </c>
      <c r="AG690" s="189"/>
      <c r="AH690" s="230">
        <f>SUMIFS('Transport-DB'!T:T,'Transport-DB'!C:C,"="&amp;'Work DB'!C690)</f>
        <v>0</v>
      </c>
      <c r="AI690" s="32"/>
      <c r="AJ690" s="29"/>
      <c r="AK690" s="30">
        <f>SUMIFS(Civil_DB[بتن],Civil_DB[تاریخ],"="&amp;'Work DB'!C690)</f>
        <v>0</v>
      </c>
      <c r="AL690" s="28"/>
      <c r="AM690" s="29"/>
      <c r="AN690" s="31"/>
      <c r="AO690" s="28"/>
      <c r="AP690" s="29"/>
      <c r="AQ690" s="29"/>
      <c r="AR690" s="30"/>
      <c r="AS690" s="28"/>
      <c r="AT690" s="29"/>
      <c r="AU690" s="30"/>
      <c r="AV690" s="206"/>
      <c r="AW690" s="29"/>
      <c r="AX690" s="29"/>
      <c r="AY690" s="29"/>
      <c r="AZ690" s="29"/>
      <c r="BA690" s="29"/>
      <c r="BB690" s="29"/>
      <c r="BC690" s="30"/>
      <c r="BD690" s="283"/>
      <c r="BE690" s="283"/>
      <c r="BF690" s="283"/>
      <c r="BG690" s="283"/>
      <c r="BH690" s="32"/>
      <c r="BI690" s="56"/>
      <c r="BJ690" s="509"/>
    </row>
    <row r="691" spans="2:62" s="15" customFormat="1" ht="21" x14ac:dyDescent="0.25">
      <c r="B691" s="47"/>
      <c r="C691" s="20">
        <f t="shared" si="80"/>
        <v>46056</v>
      </c>
      <c r="D691" s="190">
        <f>SUMIFS('Transport-DB'!R:R,'Transport-DB'!C:C,"="&amp;'Work DB'!C691,'Transport-DB'!F:F,"="&amp;'Work DB'!$D$4)</f>
        <v>0</v>
      </c>
      <c r="E691" s="191">
        <f>SUMIFS('Transport-DB'!R:R,'Transport-DB'!C:C,"="&amp;'Work DB'!C691,'Transport-DB'!F:F,"="&amp;'Work DB'!$E$4)</f>
        <v>0</v>
      </c>
      <c r="F691" s="191">
        <f>SUMIFS('Transport-DB'!R:R,'Transport-DB'!C:C,"="&amp;'Work DB'!C691,'Transport-DB'!F:F,"="&amp;'Work DB'!$F$4)</f>
        <v>0</v>
      </c>
      <c r="G691" s="191">
        <f>SUMIFS('Transport-DB'!R:R,'Transport-DB'!C:C,"="&amp;'Work DB'!C691,'Transport-DB'!F:F,"="&amp;'Work DB'!$G$4)</f>
        <v>0</v>
      </c>
      <c r="H691" s="188">
        <f>SUMIFS('Transport-DB'!R:R,'Transport-DB'!C:C,"="&amp;'Work DB'!C691,'Transport-DB'!F:F,"="&amp;'Work DB'!$H$4)</f>
        <v>0</v>
      </c>
      <c r="I691" s="191">
        <f>SUMIFS('Transport-DB'!R:R,'Transport-DB'!C:C,"="&amp;'Work DB'!C691,'Transport-DB'!F:F,"="&amp;'Work DB'!$I$4)</f>
        <v>0</v>
      </c>
      <c r="J691" s="483">
        <f>SUMIFS('Transport-DB'!R:R,'Transport-DB'!C:C,"="&amp;'Work DB'!C691,'Transport-DB'!F:F,"="&amp;'Work DB'!$J$4)</f>
        <v>0</v>
      </c>
      <c r="K691" s="190">
        <f>SUMIFS('Transport-DB'!Q:Q,'Transport-DB'!C:C,"="&amp;'Work DB'!C691,'Transport-DB'!F:F,"="&amp;'Work DB'!$K$4)</f>
        <v>0</v>
      </c>
      <c r="L691" s="191">
        <f>SUMIFS('Transport-DB'!Q:Q,'Transport-DB'!C:C,"="&amp;'Work DB'!C691,'Transport-DB'!F:F,"="&amp;'Work DB'!$L$4)</f>
        <v>0</v>
      </c>
      <c r="M691" s="191">
        <f>SUMIFS('Transport-DB'!Q:Q,'Transport-DB'!C:C,"="&amp;'Work DB'!C691,'Transport-DB'!F:F,"="&amp;'Work DB'!$M$4)</f>
        <v>0</v>
      </c>
      <c r="N691" s="191">
        <f>SUMIFS('Transport-DB'!Q:Q,'Transport-DB'!C:C,"="&amp;'Work DB'!C691,'Transport-DB'!F:F,"="&amp;'Work DB'!$N$4)</f>
        <v>0</v>
      </c>
      <c r="O691" s="191">
        <f>SUMIFS('Transport-DB'!Q:Q,'Transport-DB'!C:C,"="&amp;'Work DB'!C691,'Transport-DB'!F:F,"="&amp;'Work DB'!$O$4)</f>
        <v>0</v>
      </c>
      <c r="P691" s="191">
        <f>SUMIFS('Transport-DB'!Q:Q,'Transport-DB'!C:C,"="&amp;'Work DB'!C691,'Transport-DB'!F:F,"="&amp;'Work DB'!$P$4)</f>
        <v>0</v>
      </c>
      <c r="Q691" s="188">
        <f>SUMIFS('Transport-DB'!Q:Q,'Transport-DB'!C:C,"="&amp;'Work DB'!C691,'Transport-DB'!F:F,"="&amp;'Work DB'!$Q$4)</f>
        <v>0</v>
      </c>
      <c r="R691" s="189">
        <f>SUMIFS('Transport-DB'!Q:Q,'Transport-DB'!C:C,"="&amp;'Work DB'!C691,'Transport-DB'!F:F,"="&amp;'Work DB'!$R$4)</f>
        <v>0</v>
      </c>
      <c r="S691" s="190">
        <f t="shared" si="79"/>
        <v>0</v>
      </c>
      <c r="T691" s="191">
        <f t="shared" si="81"/>
        <v>0</v>
      </c>
      <c r="U691" s="191"/>
      <c r="V691" s="191"/>
      <c r="W691" s="191"/>
      <c r="X691" s="191"/>
      <c r="Y691" s="189"/>
      <c r="Z691" s="283"/>
      <c r="AA691" s="190">
        <f>SUMIFS('Transport-DB'!S:S,'Transport-DB'!C:C,"="&amp;'Work DB'!C691,'Transport-DB'!F:F,"="&amp;'Work DB'!$AA$4)</f>
        <v>0</v>
      </c>
      <c r="AB691" s="191">
        <f>SUMIFS('Transport-DB'!S:S,'Transport-DB'!C:C,"="&amp;'Work DB'!C691,'Transport-DB'!F:F,"="&amp;'Work DB'!$AB$4)</f>
        <v>0</v>
      </c>
      <c r="AC691" s="191">
        <f>SUMIFS('Transport-DB'!S:S,'Transport-DB'!C:C,"="&amp;'Work DB'!C691,'Transport-DB'!F:F,"="&amp;'Work DB'!$AC$4)</f>
        <v>0</v>
      </c>
      <c r="AD691" s="188">
        <f>SUMIFS('Transport-DB'!S:S,'Transport-DB'!C:C,"="&amp;'Work DB'!C691,'Transport-DB'!F:F,"="&amp;'Work DB'!$AD$4)</f>
        <v>0</v>
      </c>
      <c r="AE691" s="188">
        <f>SUMIFS('Transport-DB'!S:S,'Transport-DB'!C:C,"="&amp;'Work DB'!C691,'Transport-DB'!F:F,"="&amp;'Work DB'!$AE$4)</f>
        <v>0</v>
      </c>
      <c r="AF691" s="188">
        <f>SUMIFS('Transport-DB'!S:S,'Transport-DB'!C:C,"="&amp;'Work DB'!C691,'Transport-DB'!F:F,"="&amp;'Work DB'!$AF$4)</f>
        <v>0</v>
      </c>
      <c r="AG691" s="189"/>
      <c r="AH691" s="230">
        <f>SUMIFS('Transport-DB'!T:T,'Transport-DB'!C:C,"="&amp;'Work DB'!C691)</f>
        <v>0</v>
      </c>
      <c r="AI691" s="32"/>
      <c r="AJ691" s="29"/>
      <c r="AK691" s="30">
        <f>SUMIFS(Civil_DB[بتن],Civil_DB[تاریخ],"="&amp;'Work DB'!C691)</f>
        <v>0</v>
      </c>
      <c r="AL691" s="28"/>
      <c r="AM691" s="29"/>
      <c r="AN691" s="31"/>
      <c r="AO691" s="28"/>
      <c r="AP691" s="29"/>
      <c r="AQ691" s="29"/>
      <c r="AR691" s="30"/>
      <c r="AS691" s="28"/>
      <c r="AT691" s="29"/>
      <c r="AU691" s="30"/>
      <c r="AV691" s="206"/>
      <c r="AW691" s="29"/>
      <c r="AX691" s="29"/>
      <c r="AY691" s="29"/>
      <c r="AZ691" s="29"/>
      <c r="BA691" s="29"/>
      <c r="BB691" s="29"/>
      <c r="BC691" s="30"/>
      <c r="BD691" s="283"/>
      <c r="BE691" s="283"/>
      <c r="BF691" s="283"/>
      <c r="BG691" s="283"/>
      <c r="BH691" s="32"/>
      <c r="BI691" s="56"/>
      <c r="BJ691" s="509"/>
    </row>
    <row r="692" spans="2:62" s="15" customFormat="1" ht="21" x14ac:dyDescent="0.25">
      <c r="B692" s="47"/>
      <c r="C692" s="20">
        <f t="shared" si="80"/>
        <v>46057</v>
      </c>
      <c r="D692" s="190">
        <f>SUMIFS('Transport-DB'!R:R,'Transport-DB'!C:C,"="&amp;'Work DB'!C692,'Transport-DB'!F:F,"="&amp;'Work DB'!$D$4)</f>
        <v>0</v>
      </c>
      <c r="E692" s="191">
        <f>SUMIFS('Transport-DB'!R:R,'Transport-DB'!C:C,"="&amp;'Work DB'!C692,'Transport-DB'!F:F,"="&amp;'Work DB'!$E$4)</f>
        <v>0</v>
      </c>
      <c r="F692" s="191">
        <f>SUMIFS('Transport-DB'!R:R,'Transport-DB'!C:C,"="&amp;'Work DB'!C692,'Transport-DB'!F:F,"="&amp;'Work DB'!$F$4)</f>
        <v>0</v>
      </c>
      <c r="G692" s="191">
        <f>SUMIFS('Transport-DB'!R:R,'Transport-DB'!C:C,"="&amp;'Work DB'!C692,'Transport-DB'!F:F,"="&amp;'Work DB'!$G$4)</f>
        <v>0</v>
      </c>
      <c r="H692" s="188">
        <f>SUMIFS('Transport-DB'!R:R,'Transport-DB'!C:C,"="&amp;'Work DB'!C692,'Transport-DB'!F:F,"="&amp;'Work DB'!$H$4)</f>
        <v>0</v>
      </c>
      <c r="I692" s="191">
        <f>SUMIFS('Transport-DB'!R:R,'Transport-DB'!C:C,"="&amp;'Work DB'!C692,'Transport-DB'!F:F,"="&amp;'Work DB'!$I$4)</f>
        <v>0</v>
      </c>
      <c r="J692" s="483">
        <f>SUMIFS('Transport-DB'!R:R,'Transport-DB'!C:C,"="&amp;'Work DB'!C692,'Transport-DB'!F:F,"="&amp;'Work DB'!$J$4)</f>
        <v>0</v>
      </c>
      <c r="K692" s="190">
        <f>SUMIFS('Transport-DB'!Q:Q,'Transport-DB'!C:C,"="&amp;'Work DB'!C692,'Transport-DB'!F:F,"="&amp;'Work DB'!$K$4)</f>
        <v>0</v>
      </c>
      <c r="L692" s="191">
        <f>SUMIFS('Transport-DB'!Q:Q,'Transport-DB'!C:C,"="&amp;'Work DB'!C692,'Transport-DB'!F:F,"="&amp;'Work DB'!$L$4)</f>
        <v>0</v>
      </c>
      <c r="M692" s="191">
        <f>SUMIFS('Transport-DB'!Q:Q,'Transport-DB'!C:C,"="&amp;'Work DB'!C692,'Transport-DB'!F:F,"="&amp;'Work DB'!$M$4)</f>
        <v>0</v>
      </c>
      <c r="N692" s="191">
        <f>SUMIFS('Transport-DB'!Q:Q,'Transport-DB'!C:C,"="&amp;'Work DB'!C692,'Transport-DB'!F:F,"="&amp;'Work DB'!$N$4)</f>
        <v>0</v>
      </c>
      <c r="O692" s="191">
        <f>SUMIFS('Transport-DB'!Q:Q,'Transport-DB'!C:C,"="&amp;'Work DB'!C692,'Transport-DB'!F:F,"="&amp;'Work DB'!$O$4)</f>
        <v>0</v>
      </c>
      <c r="P692" s="191">
        <f>SUMIFS('Transport-DB'!Q:Q,'Transport-DB'!C:C,"="&amp;'Work DB'!C692,'Transport-DB'!F:F,"="&amp;'Work DB'!$P$4)</f>
        <v>0</v>
      </c>
      <c r="Q692" s="188">
        <f>SUMIFS('Transport-DB'!Q:Q,'Transport-DB'!C:C,"="&amp;'Work DB'!C692,'Transport-DB'!F:F,"="&amp;'Work DB'!$Q$4)</f>
        <v>0</v>
      </c>
      <c r="R692" s="189">
        <f>SUMIFS('Transport-DB'!Q:Q,'Transport-DB'!C:C,"="&amp;'Work DB'!C692,'Transport-DB'!F:F,"="&amp;'Work DB'!$R$4)</f>
        <v>0</v>
      </c>
      <c r="S692" s="190">
        <f t="shared" si="79"/>
        <v>0</v>
      </c>
      <c r="T692" s="191">
        <f t="shared" si="81"/>
        <v>0</v>
      </c>
      <c r="U692" s="191"/>
      <c r="V692" s="191"/>
      <c r="W692" s="191"/>
      <c r="X692" s="191"/>
      <c r="Y692" s="189"/>
      <c r="Z692" s="283"/>
      <c r="AA692" s="190">
        <f>SUMIFS('Transport-DB'!S:S,'Transport-DB'!C:C,"="&amp;'Work DB'!C692,'Transport-DB'!F:F,"="&amp;'Work DB'!$AA$4)</f>
        <v>0</v>
      </c>
      <c r="AB692" s="191">
        <f>SUMIFS('Transport-DB'!S:S,'Transport-DB'!C:C,"="&amp;'Work DB'!C692,'Transport-DB'!F:F,"="&amp;'Work DB'!$AB$4)</f>
        <v>0</v>
      </c>
      <c r="AC692" s="191">
        <f>SUMIFS('Transport-DB'!S:S,'Transport-DB'!C:C,"="&amp;'Work DB'!C692,'Transport-DB'!F:F,"="&amp;'Work DB'!$AC$4)</f>
        <v>0</v>
      </c>
      <c r="AD692" s="188">
        <f>SUMIFS('Transport-DB'!S:S,'Transport-DB'!C:C,"="&amp;'Work DB'!C692,'Transport-DB'!F:F,"="&amp;'Work DB'!$AD$4)</f>
        <v>0</v>
      </c>
      <c r="AE692" s="188">
        <f>SUMIFS('Transport-DB'!S:S,'Transport-DB'!C:C,"="&amp;'Work DB'!C692,'Transport-DB'!F:F,"="&amp;'Work DB'!$AE$4)</f>
        <v>0</v>
      </c>
      <c r="AF692" s="188">
        <f>SUMIFS('Transport-DB'!S:S,'Transport-DB'!C:C,"="&amp;'Work DB'!C692,'Transport-DB'!F:F,"="&amp;'Work DB'!$AF$4)</f>
        <v>0</v>
      </c>
      <c r="AG692" s="189"/>
      <c r="AH692" s="230">
        <f>SUMIFS('Transport-DB'!T:T,'Transport-DB'!C:C,"="&amp;'Work DB'!C692)</f>
        <v>0</v>
      </c>
      <c r="AI692" s="32"/>
      <c r="AJ692" s="29"/>
      <c r="AK692" s="30">
        <f>SUMIFS(Civil_DB[بتن],Civil_DB[تاریخ],"="&amp;'Work DB'!C692)</f>
        <v>0</v>
      </c>
      <c r="AL692" s="28"/>
      <c r="AM692" s="29"/>
      <c r="AN692" s="31"/>
      <c r="AO692" s="28"/>
      <c r="AP692" s="29"/>
      <c r="AQ692" s="29"/>
      <c r="AR692" s="30"/>
      <c r="AS692" s="28"/>
      <c r="AT692" s="29"/>
      <c r="AU692" s="30"/>
      <c r="AV692" s="206"/>
      <c r="AW692" s="29"/>
      <c r="AX692" s="29"/>
      <c r="AY692" s="29"/>
      <c r="AZ692" s="29"/>
      <c r="BA692" s="29"/>
      <c r="BB692" s="29"/>
      <c r="BC692" s="30"/>
      <c r="BD692" s="283"/>
      <c r="BE692" s="283"/>
      <c r="BF692" s="283"/>
      <c r="BG692" s="283"/>
      <c r="BH692" s="32"/>
      <c r="BI692" s="56"/>
      <c r="BJ692" s="509"/>
    </row>
    <row r="693" spans="2:62" s="15" customFormat="1" ht="21" x14ac:dyDescent="0.25">
      <c r="B693" s="47"/>
      <c r="C693" s="20">
        <f t="shared" si="80"/>
        <v>46058</v>
      </c>
      <c r="D693" s="190">
        <f>SUMIFS('Transport-DB'!R:R,'Transport-DB'!C:C,"="&amp;'Work DB'!C693,'Transport-DB'!F:F,"="&amp;'Work DB'!$D$4)</f>
        <v>0</v>
      </c>
      <c r="E693" s="191">
        <f>SUMIFS('Transport-DB'!R:R,'Transport-DB'!C:C,"="&amp;'Work DB'!C693,'Transport-DB'!F:F,"="&amp;'Work DB'!$E$4)</f>
        <v>0</v>
      </c>
      <c r="F693" s="191">
        <f>SUMIFS('Transport-DB'!R:R,'Transport-DB'!C:C,"="&amp;'Work DB'!C693,'Transport-DB'!F:F,"="&amp;'Work DB'!$F$4)</f>
        <v>0</v>
      </c>
      <c r="G693" s="191">
        <f>SUMIFS('Transport-DB'!R:R,'Transport-DB'!C:C,"="&amp;'Work DB'!C693,'Transport-DB'!F:F,"="&amp;'Work DB'!$G$4)</f>
        <v>0</v>
      </c>
      <c r="H693" s="188">
        <f>SUMIFS('Transport-DB'!R:R,'Transport-DB'!C:C,"="&amp;'Work DB'!C693,'Transport-DB'!F:F,"="&amp;'Work DB'!$H$4)</f>
        <v>0</v>
      </c>
      <c r="I693" s="191">
        <f>SUMIFS('Transport-DB'!R:R,'Transport-DB'!C:C,"="&amp;'Work DB'!C693,'Transport-DB'!F:F,"="&amp;'Work DB'!$I$4)</f>
        <v>0</v>
      </c>
      <c r="J693" s="483">
        <f>SUMIFS('Transport-DB'!R:R,'Transport-DB'!C:C,"="&amp;'Work DB'!C693,'Transport-DB'!F:F,"="&amp;'Work DB'!$J$4)</f>
        <v>0</v>
      </c>
      <c r="K693" s="190">
        <f>SUMIFS('Transport-DB'!Q:Q,'Transport-DB'!C:C,"="&amp;'Work DB'!C693,'Transport-DB'!F:F,"="&amp;'Work DB'!$K$4)</f>
        <v>0</v>
      </c>
      <c r="L693" s="191">
        <f>SUMIFS('Transport-DB'!Q:Q,'Transport-DB'!C:C,"="&amp;'Work DB'!C693,'Transport-DB'!F:F,"="&amp;'Work DB'!$L$4)</f>
        <v>0</v>
      </c>
      <c r="M693" s="191">
        <f>SUMIFS('Transport-DB'!Q:Q,'Transport-DB'!C:C,"="&amp;'Work DB'!C693,'Transport-DB'!F:F,"="&amp;'Work DB'!$M$4)</f>
        <v>0</v>
      </c>
      <c r="N693" s="191">
        <f>SUMIFS('Transport-DB'!Q:Q,'Transport-DB'!C:C,"="&amp;'Work DB'!C693,'Transport-DB'!F:F,"="&amp;'Work DB'!$N$4)</f>
        <v>0</v>
      </c>
      <c r="O693" s="191">
        <f>SUMIFS('Transport-DB'!Q:Q,'Transport-DB'!C:C,"="&amp;'Work DB'!C693,'Transport-DB'!F:F,"="&amp;'Work DB'!$O$4)</f>
        <v>0</v>
      </c>
      <c r="P693" s="191">
        <f>SUMIFS('Transport-DB'!Q:Q,'Transport-DB'!C:C,"="&amp;'Work DB'!C693,'Transport-DB'!F:F,"="&amp;'Work DB'!$P$4)</f>
        <v>0</v>
      </c>
      <c r="Q693" s="188">
        <f>SUMIFS('Transport-DB'!Q:Q,'Transport-DB'!C:C,"="&amp;'Work DB'!C693,'Transport-DB'!F:F,"="&amp;'Work DB'!$Q$4)</f>
        <v>0</v>
      </c>
      <c r="R693" s="189">
        <f>SUMIFS('Transport-DB'!Q:Q,'Transport-DB'!C:C,"="&amp;'Work DB'!C693,'Transport-DB'!F:F,"="&amp;'Work DB'!$R$4)</f>
        <v>0</v>
      </c>
      <c r="S693" s="190">
        <f t="shared" si="79"/>
        <v>0</v>
      </c>
      <c r="T693" s="191">
        <f t="shared" si="81"/>
        <v>0</v>
      </c>
      <c r="U693" s="191"/>
      <c r="V693" s="191"/>
      <c r="W693" s="191"/>
      <c r="X693" s="191"/>
      <c r="Y693" s="189"/>
      <c r="Z693" s="283"/>
      <c r="AA693" s="190">
        <f>SUMIFS('Transport-DB'!S:S,'Transport-DB'!C:C,"="&amp;'Work DB'!C693,'Transport-DB'!F:F,"="&amp;'Work DB'!$AA$4)</f>
        <v>0</v>
      </c>
      <c r="AB693" s="191">
        <f>SUMIFS('Transport-DB'!S:S,'Transport-DB'!C:C,"="&amp;'Work DB'!C693,'Transport-DB'!F:F,"="&amp;'Work DB'!$AB$4)</f>
        <v>0</v>
      </c>
      <c r="AC693" s="191">
        <f>SUMIFS('Transport-DB'!S:S,'Transport-DB'!C:C,"="&amp;'Work DB'!C693,'Transport-DB'!F:F,"="&amp;'Work DB'!$AC$4)</f>
        <v>0</v>
      </c>
      <c r="AD693" s="188">
        <f>SUMIFS('Transport-DB'!S:S,'Transport-DB'!C:C,"="&amp;'Work DB'!C693,'Transport-DB'!F:F,"="&amp;'Work DB'!$AD$4)</f>
        <v>0</v>
      </c>
      <c r="AE693" s="188">
        <f>SUMIFS('Transport-DB'!S:S,'Transport-DB'!C:C,"="&amp;'Work DB'!C693,'Transport-DB'!F:F,"="&amp;'Work DB'!$AE$4)</f>
        <v>0</v>
      </c>
      <c r="AF693" s="188">
        <f>SUMIFS('Transport-DB'!S:S,'Transport-DB'!C:C,"="&amp;'Work DB'!C693,'Transport-DB'!F:F,"="&amp;'Work DB'!$AF$4)</f>
        <v>0</v>
      </c>
      <c r="AG693" s="189"/>
      <c r="AH693" s="230">
        <f>SUMIFS('Transport-DB'!T:T,'Transport-DB'!C:C,"="&amp;'Work DB'!C693)</f>
        <v>0</v>
      </c>
      <c r="AI693" s="32"/>
      <c r="AJ693" s="29"/>
      <c r="AK693" s="30">
        <f>SUMIFS(Civil_DB[بتن],Civil_DB[تاریخ],"="&amp;'Work DB'!C693)</f>
        <v>0</v>
      </c>
      <c r="AL693" s="28"/>
      <c r="AM693" s="29"/>
      <c r="AN693" s="31"/>
      <c r="AO693" s="28"/>
      <c r="AP693" s="29"/>
      <c r="AQ693" s="29"/>
      <c r="AR693" s="30"/>
      <c r="AS693" s="28"/>
      <c r="AT693" s="29"/>
      <c r="AU693" s="30"/>
      <c r="AV693" s="206"/>
      <c r="AW693" s="29"/>
      <c r="AX693" s="29"/>
      <c r="AY693" s="29"/>
      <c r="AZ693" s="29"/>
      <c r="BA693" s="29"/>
      <c r="BB693" s="29"/>
      <c r="BC693" s="30"/>
      <c r="BD693" s="283"/>
      <c r="BE693" s="283"/>
      <c r="BF693" s="283"/>
      <c r="BG693" s="283"/>
      <c r="BH693" s="32"/>
      <c r="BI693" s="56"/>
      <c r="BJ693" s="509"/>
    </row>
    <row r="694" spans="2:62" s="15" customFormat="1" ht="21" x14ac:dyDescent="0.25">
      <c r="B694" s="47"/>
      <c r="C694" s="20">
        <f t="shared" si="80"/>
        <v>46059</v>
      </c>
      <c r="D694" s="190">
        <f>SUMIFS('Transport-DB'!R:R,'Transport-DB'!C:C,"="&amp;'Work DB'!C694,'Transport-DB'!F:F,"="&amp;'Work DB'!$D$4)</f>
        <v>0</v>
      </c>
      <c r="E694" s="191">
        <f>SUMIFS('Transport-DB'!R:R,'Transport-DB'!C:C,"="&amp;'Work DB'!C694,'Transport-DB'!F:F,"="&amp;'Work DB'!$E$4)</f>
        <v>0</v>
      </c>
      <c r="F694" s="191">
        <f>SUMIFS('Transport-DB'!R:R,'Transport-DB'!C:C,"="&amp;'Work DB'!C694,'Transport-DB'!F:F,"="&amp;'Work DB'!$F$4)</f>
        <v>0</v>
      </c>
      <c r="G694" s="191">
        <f>SUMIFS('Transport-DB'!R:R,'Transport-DB'!C:C,"="&amp;'Work DB'!C694,'Transport-DB'!F:F,"="&amp;'Work DB'!$G$4)</f>
        <v>0</v>
      </c>
      <c r="H694" s="188">
        <f>SUMIFS('Transport-DB'!R:R,'Transport-DB'!C:C,"="&amp;'Work DB'!C694,'Transport-DB'!F:F,"="&amp;'Work DB'!$H$4)</f>
        <v>0</v>
      </c>
      <c r="I694" s="191">
        <f>SUMIFS('Transport-DB'!R:R,'Transport-DB'!C:C,"="&amp;'Work DB'!C694,'Transport-DB'!F:F,"="&amp;'Work DB'!$I$4)</f>
        <v>0</v>
      </c>
      <c r="J694" s="483">
        <f>SUMIFS('Transport-DB'!R:R,'Transport-DB'!C:C,"="&amp;'Work DB'!C694,'Transport-DB'!F:F,"="&amp;'Work DB'!$J$4)</f>
        <v>0</v>
      </c>
      <c r="K694" s="190">
        <f>SUMIFS('Transport-DB'!Q:Q,'Transport-DB'!C:C,"="&amp;'Work DB'!C694,'Transport-DB'!F:F,"="&amp;'Work DB'!$K$4)</f>
        <v>0</v>
      </c>
      <c r="L694" s="191">
        <f>SUMIFS('Transport-DB'!Q:Q,'Transport-DB'!C:C,"="&amp;'Work DB'!C694,'Transport-DB'!F:F,"="&amp;'Work DB'!$L$4)</f>
        <v>0</v>
      </c>
      <c r="M694" s="191">
        <f>SUMIFS('Transport-DB'!Q:Q,'Transport-DB'!C:C,"="&amp;'Work DB'!C694,'Transport-DB'!F:F,"="&amp;'Work DB'!$M$4)</f>
        <v>0</v>
      </c>
      <c r="N694" s="191">
        <f>SUMIFS('Transport-DB'!Q:Q,'Transport-DB'!C:C,"="&amp;'Work DB'!C694,'Transport-DB'!F:F,"="&amp;'Work DB'!$N$4)</f>
        <v>0</v>
      </c>
      <c r="O694" s="191">
        <f>SUMIFS('Transport-DB'!Q:Q,'Transport-DB'!C:C,"="&amp;'Work DB'!C694,'Transport-DB'!F:F,"="&amp;'Work DB'!$O$4)</f>
        <v>0</v>
      </c>
      <c r="P694" s="191">
        <f>SUMIFS('Transport-DB'!Q:Q,'Transport-DB'!C:C,"="&amp;'Work DB'!C694,'Transport-DB'!F:F,"="&amp;'Work DB'!$P$4)</f>
        <v>0</v>
      </c>
      <c r="Q694" s="188">
        <f>SUMIFS('Transport-DB'!Q:Q,'Transport-DB'!C:C,"="&amp;'Work DB'!C694,'Transport-DB'!F:F,"="&amp;'Work DB'!$Q$4)</f>
        <v>0</v>
      </c>
      <c r="R694" s="189">
        <f>SUMIFS('Transport-DB'!Q:Q,'Transport-DB'!C:C,"="&amp;'Work DB'!C694,'Transport-DB'!F:F,"="&amp;'Work DB'!$R$4)</f>
        <v>0</v>
      </c>
      <c r="S694" s="190">
        <f t="shared" si="79"/>
        <v>0</v>
      </c>
      <c r="T694" s="191">
        <f t="shared" si="81"/>
        <v>0</v>
      </c>
      <c r="U694" s="191"/>
      <c r="V694" s="191"/>
      <c r="W694" s="191"/>
      <c r="X694" s="191"/>
      <c r="Y694" s="189"/>
      <c r="Z694" s="283"/>
      <c r="AA694" s="190">
        <f>SUMIFS('Transport-DB'!S:S,'Transport-DB'!C:C,"="&amp;'Work DB'!C694,'Transport-DB'!F:F,"="&amp;'Work DB'!$AA$4)</f>
        <v>0</v>
      </c>
      <c r="AB694" s="191">
        <f>SUMIFS('Transport-DB'!S:S,'Transport-DB'!C:C,"="&amp;'Work DB'!C694,'Transport-DB'!F:F,"="&amp;'Work DB'!$AB$4)</f>
        <v>0</v>
      </c>
      <c r="AC694" s="191">
        <f>SUMIFS('Transport-DB'!S:S,'Transport-DB'!C:C,"="&amp;'Work DB'!C694,'Transport-DB'!F:F,"="&amp;'Work DB'!$AC$4)</f>
        <v>0</v>
      </c>
      <c r="AD694" s="188">
        <f>SUMIFS('Transport-DB'!S:S,'Transport-DB'!C:C,"="&amp;'Work DB'!C694,'Transport-DB'!F:F,"="&amp;'Work DB'!$AD$4)</f>
        <v>0</v>
      </c>
      <c r="AE694" s="188">
        <f>SUMIFS('Transport-DB'!S:S,'Transport-DB'!C:C,"="&amp;'Work DB'!C694,'Transport-DB'!F:F,"="&amp;'Work DB'!$AE$4)</f>
        <v>0</v>
      </c>
      <c r="AF694" s="188">
        <f>SUMIFS('Transport-DB'!S:S,'Transport-DB'!C:C,"="&amp;'Work DB'!C694,'Transport-DB'!F:F,"="&amp;'Work DB'!$AF$4)</f>
        <v>0</v>
      </c>
      <c r="AG694" s="189"/>
      <c r="AH694" s="230">
        <f>SUMIFS('Transport-DB'!T:T,'Transport-DB'!C:C,"="&amp;'Work DB'!C694)</f>
        <v>0</v>
      </c>
      <c r="AI694" s="32"/>
      <c r="AJ694" s="29"/>
      <c r="AK694" s="30">
        <f>SUMIFS(Civil_DB[بتن],Civil_DB[تاریخ],"="&amp;'Work DB'!C694)</f>
        <v>0</v>
      </c>
      <c r="AL694" s="28"/>
      <c r="AM694" s="29"/>
      <c r="AN694" s="31"/>
      <c r="AO694" s="28"/>
      <c r="AP694" s="29"/>
      <c r="AQ694" s="29"/>
      <c r="AR694" s="30"/>
      <c r="AS694" s="28"/>
      <c r="AT694" s="29"/>
      <c r="AU694" s="30"/>
      <c r="AV694" s="206"/>
      <c r="AW694" s="29"/>
      <c r="AX694" s="29"/>
      <c r="AY694" s="29"/>
      <c r="AZ694" s="29"/>
      <c r="BA694" s="29"/>
      <c r="BB694" s="29"/>
      <c r="BC694" s="30"/>
      <c r="BD694" s="283"/>
      <c r="BE694" s="283"/>
      <c r="BF694" s="283"/>
      <c r="BG694" s="283"/>
      <c r="BH694" s="32"/>
      <c r="BI694" s="56"/>
      <c r="BJ694" s="509"/>
    </row>
    <row r="695" spans="2:62" s="15" customFormat="1" ht="21" x14ac:dyDescent="0.25">
      <c r="B695" s="47"/>
      <c r="C695" s="20">
        <f t="shared" si="80"/>
        <v>46060</v>
      </c>
      <c r="D695" s="190">
        <f>SUMIFS('Transport-DB'!R:R,'Transport-DB'!C:C,"="&amp;'Work DB'!C695,'Transport-DB'!F:F,"="&amp;'Work DB'!$D$4)</f>
        <v>0</v>
      </c>
      <c r="E695" s="191">
        <f>SUMIFS('Transport-DB'!R:R,'Transport-DB'!C:C,"="&amp;'Work DB'!C695,'Transport-DB'!F:F,"="&amp;'Work DB'!$E$4)</f>
        <v>0</v>
      </c>
      <c r="F695" s="191">
        <f>SUMIFS('Transport-DB'!R:R,'Transport-DB'!C:C,"="&amp;'Work DB'!C695,'Transport-DB'!F:F,"="&amp;'Work DB'!$F$4)</f>
        <v>0</v>
      </c>
      <c r="G695" s="191">
        <f>SUMIFS('Transport-DB'!R:R,'Transport-DB'!C:C,"="&amp;'Work DB'!C695,'Transport-DB'!F:F,"="&amp;'Work DB'!$G$4)</f>
        <v>0</v>
      </c>
      <c r="H695" s="188">
        <f>SUMIFS('Transport-DB'!R:R,'Transport-DB'!C:C,"="&amp;'Work DB'!C695,'Transport-DB'!F:F,"="&amp;'Work DB'!$H$4)</f>
        <v>0</v>
      </c>
      <c r="I695" s="191">
        <f>SUMIFS('Transport-DB'!R:R,'Transport-DB'!C:C,"="&amp;'Work DB'!C695,'Transport-DB'!F:F,"="&amp;'Work DB'!$I$4)</f>
        <v>0</v>
      </c>
      <c r="J695" s="483">
        <f>SUMIFS('Transport-DB'!R:R,'Transport-DB'!C:C,"="&amp;'Work DB'!C695,'Transport-DB'!F:F,"="&amp;'Work DB'!$J$4)</f>
        <v>0</v>
      </c>
      <c r="K695" s="190">
        <f>SUMIFS('Transport-DB'!Q:Q,'Transport-DB'!C:C,"="&amp;'Work DB'!C695,'Transport-DB'!F:F,"="&amp;'Work DB'!$K$4)</f>
        <v>0</v>
      </c>
      <c r="L695" s="191">
        <f>SUMIFS('Transport-DB'!Q:Q,'Transport-DB'!C:C,"="&amp;'Work DB'!C695,'Transport-DB'!F:F,"="&amp;'Work DB'!$L$4)</f>
        <v>0</v>
      </c>
      <c r="M695" s="191">
        <f>SUMIFS('Transport-DB'!Q:Q,'Transport-DB'!C:C,"="&amp;'Work DB'!C695,'Transport-DB'!F:F,"="&amp;'Work DB'!$M$4)</f>
        <v>0</v>
      </c>
      <c r="N695" s="191">
        <f>SUMIFS('Transport-DB'!Q:Q,'Transport-DB'!C:C,"="&amp;'Work DB'!C695,'Transport-DB'!F:F,"="&amp;'Work DB'!$N$4)</f>
        <v>0</v>
      </c>
      <c r="O695" s="191">
        <f>SUMIFS('Transport-DB'!Q:Q,'Transport-DB'!C:C,"="&amp;'Work DB'!C695,'Transport-DB'!F:F,"="&amp;'Work DB'!$O$4)</f>
        <v>0</v>
      </c>
      <c r="P695" s="191">
        <f>SUMIFS('Transport-DB'!Q:Q,'Transport-DB'!C:C,"="&amp;'Work DB'!C695,'Transport-DB'!F:F,"="&amp;'Work DB'!$P$4)</f>
        <v>0</v>
      </c>
      <c r="Q695" s="188">
        <f>SUMIFS('Transport-DB'!Q:Q,'Transport-DB'!C:C,"="&amp;'Work DB'!C695,'Transport-DB'!F:F,"="&amp;'Work DB'!$Q$4)</f>
        <v>0</v>
      </c>
      <c r="R695" s="189">
        <f>SUMIFS('Transport-DB'!Q:Q,'Transport-DB'!C:C,"="&amp;'Work DB'!C695,'Transport-DB'!F:F,"="&amp;'Work DB'!$R$4)</f>
        <v>0</v>
      </c>
      <c r="S695" s="190">
        <f t="shared" si="79"/>
        <v>0</v>
      </c>
      <c r="T695" s="191">
        <f t="shared" si="81"/>
        <v>0</v>
      </c>
      <c r="U695" s="191"/>
      <c r="V695" s="191"/>
      <c r="W695" s="191"/>
      <c r="X695" s="191"/>
      <c r="Y695" s="189"/>
      <c r="Z695" s="283"/>
      <c r="AA695" s="190">
        <f>SUMIFS('Transport-DB'!S:S,'Transport-DB'!C:C,"="&amp;'Work DB'!C695,'Transport-DB'!F:F,"="&amp;'Work DB'!$AA$4)</f>
        <v>0</v>
      </c>
      <c r="AB695" s="191">
        <f>SUMIFS('Transport-DB'!S:S,'Transport-DB'!C:C,"="&amp;'Work DB'!C695,'Transport-DB'!F:F,"="&amp;'Work DB'!$AB$4)</f>
        <v>0</v>
      </c>
      <c r="AC695" s="191">
        <f>SUMIFS('Transport-DB'!S:S,'Transport-DB'!C:C,"="&amp;'Work DB'!C695,'Transport-DB'!F:F,"="&amp;'Work DB'!$AC$4)</f>
        <v>0</v>
      </c>
      <c r="AD695" s="188">
        <f>SUMIFS('Transport-DB'!S:S,'Transport-DB'!C:C,"="&amp;'Work DB'!C695,'Transport-DB'!F:F,"="&amp;'Work DB'!$AD$4)</f>
        <v>0</v>
      </c>
      <c r="AE695" s="188">
        <f>SUMIFS('Transport-DB'!S:S,'Transport-DB'!C:C,"="&amp;'Work DB'!C695,'Transport-DB'!F:F,"="&amp;'Work DB'!$AE$4)</f>
        <v>0</v>
      </c>
      <c r="AF695" s="188">
        <f>SUMIFS('Transport-DB'!S:S,'Transport-DB'!C:C,"="&amp;'Work DB'!C695,'Transport-DB'!F:F,"="&amp;'Work DB'!$AF$4)</f>
        <v>0</v>
      </c>
      <c r="AG695" s="189"/>
      <c r="AH695" s="230">
        <f>SUMIFS('Transport-DB'!T:T,'Transport-DB'!C:C,"="&amp;'Work DB'!C695)</f>
        <v>0</v>
      </c>
      <c r="AI695" s="32"/>
      <c r="AJ695" s="29"/>
      <c r="AK695" s="30">
        <f>SUMIFS(Civil_DB[بتن],Civil_DB[تاریخ],"="&amp;'Work DB'!C695)</f>
        <v>0</v>
      </c>
      <c r="AL695" s="28"/>
      <c r="AM695" s="29"/>
      <c r="AN695" s="31"/>
      <c r="AO695" s="28"/>
      <c r="AP695" s="29"/>
      <c r="AQ695" s="29"/>
      <c r="AR695" s="30"/>
      <c r="AS695" s="28"/>
      <c r="AT695" s="29"/>
      <c r="AU695" s="30"/>
      <c r="AV695" s="206"/>
      <c r="AW695" s="29"/>
      <c r="AX695" s="29"/>
      <c r="AY695" s="29"/>
      <c r="AZ695" s="29"/>
      <c r="BA695" s="29"/>
      <c r="BB695" s="29"/>
      <c r="BC695" s="30"/>
      <c r="BD695" s="283"/>
      <c r="BE695" s="283"/>
      <c r="BF695" s="283"/>
      <c r="BG695" s="283"/>
      <c r="BH695" s="32"/>
      <c r="BI695" s="56"/>
      <c r="BJ695" s="509"/>
    </row>
    <row r="696" spans="2:62" s="15" customFormat="1" ht="21" x14ac:dyDescent="0.25">
      <c r="B696" s="47"/>
      <c r="C696" s="20">
        <f t="shared" si="80"/>
        <v>46061</v>
      </c>
      <c r="D696" s="190">
        <f>SUMIFS('Transport-DB'!R:R,'Transport-DB'!C:C,"="&amp;'Work DB'!C696,'Transport-DB'!F:F,"="&amp;'Work DB'!$D$4)</f>
        <v>0</v>
      </c>
      <c r="E696" s="191">
        <f>SUMIFS('Transport-DB'!R:R,'Transport-DB'!C:C,"="&amp;'Work DB'!C696,'Transport-DB'!F:F,"="&amp;'Work DB'!$E$4)</f>
        <v>0</v>
      </c>
      <c r="F696" s="191">
        <f>SUMIFS('Transport-DB'!R:R,'Transport-DB'!C:C,"="&amp;'Work DB'!C696,'Transport-DB'!F:F,"="&amp;'Work DB'!$F$4)</f>
        <v>0</v>
      </c>
      <c r="G696" s="191">
        <f>SUMIFS('Transport-DB'!R:R,'Transport-DB'!C:C,"="&amp;'Work DB'!C696,'Transport-DB'!F:F,"="&amp;'Work DB'!$G$4)</f>
        <v>0</v>
      </c>
      <c r="H696" s="188">
        <f>SUMIFS('Transport-DB'!R:R,'Transport-DB'!C:C,"="&amp;'Work DB'!C696,'Transport-DB'!F:F,"="&amp;'Work DB'!$H$4)</f>
        <v>0</v>
      </c>
      <c r="I696" s="191">
        <f>SUMIFS('Transport-DB'!R:R,'Transport-DB'!C:C,"="&amp;'Work DB'!C696,'Transport-DB'!F:F,"="&amp;'Work DB'!$I$4)</f>
        <v>0</v>
      </c>
      <c r="J696" s="483">
        <f>SUMIFS('Transport-DB'!R:R,'Transport-DB'!C:C,"="&amp;'Work DB'!C696,'Transport-DB'!F:F,"="&amp;'Work DB'!$J$4)</f>
        <v>0</v>
      </c>
      <c r="K696" s="190">
        <f>SUMIFS('Transport-DB'!Q:Q,'Transport-DB'!C:C,"="&amp;'Work DB'!C696,'Transport-DB'!F:F,"="&amp;'Work DB'!$K$4)</f>
        <v>0</v>
      </c>
      <c r="L696" s="191">
        <f>SUMIFS('Transport-DB'!Q:Q,'Transport-DB'!C:C,"="&amp;'Work DB'!C696,'Transport-DB'!F:F,"="&amp;'Work DB'!$L$4)</f>
        <v>0</v>
      </c>
      <c r="M696" s="191">
        <f>SUMIFS('Transport-DB'!Q:Q,'Transport-DB'!C:C,"="&amp;'Work DB'!C696,'Transport-DB'!F:F,"="&amp;'Work DB'!$M$4)</f>
        <v>0</v>
      </c>
      <c r="N696" s="191">
        <f>SUMIFS('Transport-DB'!Q:Q,'Transport-DB'!C:C,"="&amp;'Work DB'!C696,'Transport-DB'!F:F,"="&amp;'Work DB'!$N$4)</f>
        <v>0</v>
      </c>
      <c r="O696" s="191">
        <f>SUMIFS('Transport-DB'!Q:Q,'Transport-DB'!C:C,"="&amp;'Work DB'!C696,'Transport-DB'!F:F,"="&amp;'Work DB'!$O$4)</f>
        <v>0</v>
      </c>
      <c r="P696" s="191">
        <f>SUMIFS('Transport-DB'!Q:Q,'Transport-DB'!C:C,"="&amp;'Work DB'!C696,'Transport-DB'!F:F,"="&amp;'Work DB'!$P$4)</f>
        <v>0</v>
      </c>
      <c r="Q696" s="188">
        <f>SUMIFS('Transport-DB'!Q:Q,'Transport-DB'!C:C,"="&amp;'Work DB'!C696,'Transport-DB'!F:F,"="&amp;'Work DB'!$Q$4)</f>
        <v>0</v>
      </c>
      <c r="R696" s="189">
        <f>SUMIFS('Transport-DB'!Q:Q,'Transport-DB'!C:C,"="&amp;'Work DB'!C696,'Transport-DB'!F:F,"="&amp;'Work DB'!$R$4)</f>
        <v>0</v>
      </c>
      <c r="S696" s="190">
        <f t="shared" si="79"/>
        <v>0</v>
      </c>
      <c r="T696" s="191">
        <f t="shared" si="81"/>
        <v>0</v>
      </c>
      <c r="U696" s="191"/>
      <c r="V696" s="191"/>
      <c r="W696" s="191"/>
      <c r="X696" s="191"/>
      <c r="Y696" s="189"/>
      <c r="Z696" s="283"/>
      <c r="AA696" s="190">
        <f>SUMIFS('Transport-DB'!S:S,'Transport-DB'!C:C,"="&amp;'Work DB'!C696,'Transport-DB'!F:F,"="&amp;'Work DB'!$AA$4)</f>
        <v>0</v>
      </c>
      <c r="AB696" s="191">
        <f>SUMIFS('Transport-DB'!S:S,'Transport-DB'!C:C,"="&amp;'Work DB'!C696,'Transport-DB'!F:F,"="&amp;'Work DB'!$AB$4)</f>
        <v>0</v>
      </c>
      <c r="AC696" s="191">
        <f>SUMIFS('Transport-DB'!S:S,'Transport-DB'!C:C,"="&amp;'Work DB'!C696,'Transport-DB'!F:F,"="&amp;'Work DB'!$AC$4)</f>
        <v>0</v>
      </c>
      <c r="AD696" s="188">
        <f>SUMIFS('Transport-DB'!S:S,'Transport-DB'!C:C,"="&amp;'Work DB'!C696,'Transport-DB'!F:F,"="&amp;'Work DB'!$AD$4)</f>
        <v>0</v>
      </c>
      <c r="AE696" s="188">
        <f>SUMIFS('Transport-DB'!S:S,'Transport-DB'!C:C,"="&amp;'Work DB'!C696,'Transport-DB'!F:F,"="&amp;'Work DB'!$AE$4)</f>
        <v>0</v>
      </c>
      <c r="AF696" s="188">
        <f>SUMIFS('Transport-DB'!S:S,'Transport-DB'!C:C,"="&amp;'Work DB'!C696,'Transport-DB'!F:F,"="&amp;'Work DB'!$AF$4)</f>
        <v>0</v>
      </c>
      <c r="AG696" s="189"/>
      <c r="AH696" s="230">
        <f>SUMIFS('Transport-DB'!T:T,'Transport-DB'!C:C,"="&amp;'Work DB'!C696)</f>
        <v>0</v>
      </c>
      <c r="AI696" s="32"/>
      <c r="AJ696" s="29"/>
      <c r="AK696" s="30">
        <f>SUMIFS(Civil_DB[بتن],Civil_DB[تاریخ],"="&amp;'Work DB'!C696)</f>
        <v>0</v>
      </c>
      <c r="AL696" s="28"/>
      <c r="AM696" s="29"/>
      <c r="AN696" s="31"/>
      <c r="AO696" s="28"/>
      <c r="AP696" s="29"/>
      <c r="AQ696" s="29"/>
      <c r="AR696" s="30"/>
      <c r="AS696" s="28"/>
      <c r="AT696" s="29"/>
      <c r="AU696" s="30"/>
      <c r="AV696" s="206"/>
      <c r="AW696" s="29"/>
      <c r="AX696" s="29"/>
      <c r="AY696" s="29"/>
      <c r="AZ696" s="29"/>
      <c r="BA696" s="29"/>
      <c r="BB696" s="29"/>
      <c r="BC696" s="30"/>
      <c r="BD696" s="283"/>
      <c r="BE696" s="283"/>
      <c r="BF696" s="283"/>
      <c r="BG696" s="283"/>
      <c r="BH696" s="32"/>
      <c r="BI696" s="56"/>
      <c r="BJ696" s="509"/>
    </row>
    <row r="697" spans="2:62" s="15" customFormat="1" ht="21" x14ac:dyDescent="0.25">
      <c r="B697" s="47"/>
      <c r="C697" s="20">
        <f t="shared" si="80"/>
        <v>46062</v>
      </c>
      <c r="D697" s="190">
        <f>SUMIFS('Transport-DB'!R:R,'Transport-DB'!C:C,"="&amp;'Work DB'!C697,'Transport-DB'!F:F,"="&amp;'Work DB'!$D$4)</f>
        <v>0</v>
      </c>
      <c r="E697" s="191">
        <f>SUMIFS('Transport-DB'!R:R,'Transport-DB'!C:C,"="&amp;'Work DB'!C697,'Transport-DB'!F:F,"="&amp;'Work DB'!$E$4)</f>
        <v>0</v>
      </c>
      <c r="F697" s="191">
        <f>SUMIFS('Transport-DB'!R:R,'Transport-DB'!C:C,"="&amp;'Work DB'!C697,'Transport-DB'!F:F,"="&amp;'Work DB'!$F$4)</f>
        <v>0</v>
      </c>
      <c r="G697" s="191">
        <f>SUMIFS('Transport-DB'!R:R,'Transport-DB'!C:C,"="&amp;'Work DB'!C697,'Transport-DB'!F:F,"="&amp;'Work DB'!$G$4)</f>
        <v>0</v>
      </c>
      <c r="H697" s="188">
        <f>SUMIFS('Transport-DB'!R:R,'Transport-DB'!C:C,"="&amp;'Work DB'!C697,'Transport-DB'!F:F,"="&amp;'Work DB'!$H$4)</f>
        <v>0</v>
      </c>
      <c r="I697" s="191">
        <f>SUMIFS('Transport-DB'!R:R,'Transport-DB'!C:C,"="&amp;'Work DB'!C697,'Transport-DB'!F:F,"="&amp;'Work DB'!$I$4)</f>
        <v>0</v>
      </c>
      <c r="J697" s="483">
        <f>SUMIFS('Transport-DB'!R:R,'Transport-DB'!C:C,"="&amp;'Work DB'!C697,'Transport-DB'!F:F,"="&amp;'Work DB'!$J$4)</f>
        <v>0</v>
      </c>
      <c r="K697" s="190">
        <f>SUMIFS('Transport-DB'!Q:Q,'Transport-DB'!C:C,"="&amp;'Work DB'!C697,'Transport-DB'!F:F,"="&amp;'Work DB'!$K$4)</f>
        <v>0</v>
      </c>
      <c r="L697" s="191">
        <f>SUMIFS('Transport-DB'!Q:Q,'Transport-DB'!C:C,"="&amp;'Work DB'!C697,'Transport-DB'!F:F,"="&amp;'Work DB'!$L$4)</f>
        <v>0</v>
      </c>
      <c r="M697" s="191">
        <f>SUMIFS('Transport-DB'!Q:Q,'Transport-DB'!C:C,"="&amp;'Work DB'!C697,'Transport-DB'!F:F,"="&amp;'Work DB'!$M$4)</f>
        <v>0</v>
      </c>
      <c r="N697" s="191">
        <f>SUMIFS('Transport-DB'!Q:Q,'Transport-DB'!C:C,"="&amp;'Work DB'!C697,'Transport-DB'!F:F,"="&amp;'Work DB'!$N$4)</f>
        <v>0</v>
      </c>
      <c r="O697" s="191">
        <f>SUMIFS('Transport-DB'!Q:Q,'Transport-DB'!C:C,"="&amp;'Work DB'!C697,'Transport-DB'!F:F,"="&amp;'Work DB'!$O$4)</f>
        <v>0</v>
      </c>
      <c r="P697" s="191">
        <f>SUMIFS('Transport-DB'!Q:Q,'Transport-DB'!C:C,"="&amp;'Work DB'!C697,'Transport-DB'!F:F,"="&amp;'Work DB'!$P$4)</f>
        <v>0</v>
      </c>
      <c r="Q697" s="188">
        <f>SUMIFS('Transport-DB'!Q:Q,'Transport-DB'!C:C,"="&amp;'Work DB'!C697,'Transport-DB'!F:F,"="&amp;'Work DB'!$Q$4)</f>
        <v>0</v>
      </c>
      <c r="R697" s="189">
        <f>SUMIFS('Transport-DB'!Q:Q,'Transport-DB'!C:C,"="&amp;'Work DB'!C697,'Transport-DB'!F:F,"="&amp;'Work DB'!$R$4)</f>
        <v>0</v>
      </c>
      <c r="S697" s="190">
        <f t="shared" si="79"/>
        <v>0</v>
      </c>
      <c r="T697" s="191">
        <f t="shared" si="81"/>
        <v>0</v>
      </c>
      <c r="U697" s="191"/>
      <c r="V697" s="191"/>
      <c r="W697" s="191"/>
      <c r="X697" s="191"/>
      <c r="Y697" s="189"/>
      <c r="Z697" s="283"/>
      <c r="AA697" s="190">
        <f>SUMIFS('Transport-DB'!S:S,'Transport-DB'!C:C,"="&amp;'Work DB'!C697,'Transport-DB'!F:F,"="&amp;'Work DB'!$AA$4)</f>
        <v>0</v>
      </c>
      <c r="AB697" s="191">
        <f>SUMIFS('Transport-DB'!S:S,'Transport-DB'!C:C,"="&amp;'Work DB'!C697,'Transport-DB'!F:F,"="&amp;'Work DB'!$AB$4)</f>
        <v>0</v>
      </c>
      <c r="AC697" s="191">
        <f>SUMIFS('Transport-DB'!S:S,'Transport-DB'!C:C,"="&amp;'Work DB'!C697,'Transport-DB'!F:F,"="&amp;'Work DB'!$AC$4)</f>
        <v>0</v>
      </c>
      <c r="AD697" s="188">
        <f>SUMIFS('Transport-DB'!S:S,'Transport-DB'!C:C,"="&amp;'Work DB'!C697,'Transport-DB'!F:F,"="&amp;'Work DB'!$AD$4)</f>
        <v>0</v>
      </c>
      <c r="AE697" s="188">
        <f>SUMIFS('Transport-DB'!S:S,'Transport-DB'!C:C,"="&amp;'Work DB'!C697,'Transport-DB'!F:F,"="&amp;'Work DB'!$AE$4)</f>
        <v>0</v>
      </c>
      <c r="AF697" s="188">
        <f>SUMIFS('Transport-DB'!S:S,'Transport-DB'!C:C,"="&amp;'Work DB'!C697,'Transport-DB'!F:F,"="&amp;'Work DB'!$AF$4)</f>
        <v>0</v>
      </c>
      <c r="AG697" s="189"/>
      <c r="AH697" s="230">
        <f>SUMIFS('Transport-DB'!T:T,'Transport-DB'!C:C,"="&amp;'Work DB'!C697)</f>
        <v>0</v>
      </c>
      <c r="AI697" s="32"/>
      <c r="AJ697" s="29"/>
      <c r="AK697" s="30">
        <f>SUMIFS(Civil_DB[بتن],Civil_DB[تاریخ],"="&amp;'Work DB'!C697)</f>
        <v>0</v>
      </c>
      <c r="AL697" s="28"/>
      <c r="AM697" s="29"/>
      <c r="AN697" s="31"/>
      <c r="AO697" s="28"/>
      <c r="AP697" s="29"/>
      <c r="AQ697" s="29"/>
      <c r="AR697" s="30"/>
      <c r="AS697" s="28"/>
      <c r="AT697" s="29"/>
      <c r="AU697" s="30"/>
      <c r="AV697" s="206"/>
      <c r="AW697" s="29"/>
      <c r="AX697" s="29"/>
      <c r="AY697" s="29"/>
      <c r="AZ697" s="29"/>
      <c r="BA697" s="29"/>
      <c r="BB697" s="29"/>
      <c r="BC697" s="30"/>
      <c r="BD697" s="283"/>
      <c r="BE697" s="283"/>
      <c r="BF697" s="283"/>
      <c r="BG697" s="283"/>
      <c r="BH697" s="32"/>
      <c r="BI697" s="56"/>
      <c r="BJ697" s="509"/>
    </row>
    <row r="698" spans="2:62" s="15" customFormat="1" ht="21" x14ac:dyDescent="0.25">
      <c r="B698" s="47"/>
      <c r="C698" s="20">
        <f t="shared" si="80"/>
        <v>46063</v>
      </c>
      <c r="D698" s="190">
        <f>SUMIFS('Transport-DB'!R:R,'Transport-DB'!C:C,"="&amp;'Work DB'!C698,'Transport-DB'!F:F,"="&amp;'Work DB'!$D$4)</f>
        <v>0</v>
      </c>
      <c r="E698" s="191">
        <f>SUMIFS('Transport-DB'!R:R,'Transport-DB'!C:C,"="&amp;'Work DB'!C698,'Transport-DB'!F:F,"="&amp;'Work DB'!$E$4)</f>
        <v>0</v>
      </c>
      <c r="F698" s="191">
        <f>SUMIFS('Transport-DB'!R:R,'Transport-DB'!C:C,"="&amp;'Work DB'!C698,'Transport-DB'!F:F,"="&amp;'Work DB'!$F$4)</f>
        <v>0</v>
      </c>
      <c r="G698" s="191">
        <f>SUMIFS('Transport-DB'!R:R,'Transport-DB'!C:C,"="&amp;'Work DB'!C698,'Transport-DB'!F:F,"="&amp;'Work DB'!$G$4)</f>
        <v>0</v>
      </c>
      <c r="H698" s="188">
        <f>SUMIFS('Transport-DB'!R:R,'Transport-DB'!C:C,"="&amp;'Work DB'!C698,'Transport-DB'!F:F,"="&amp;'Work DB'!$H$4)</f>
        <v>0</v>
      </c>
      <c r="I698" s="191">
        <f>SUMIFS('Transport-DB'!R:R,'Transport-DB'!C:C,"="&amp;'Work DB'!C698,'Transport-DB'!F:F,"="&amp;'Work DB'!$I$4)</f>
        <v>0</v>
      </c>
      <c r="J698" s="483">
        <f>SUMIFS('Transport-DB'!R:R,'Transport-DB'!C:C,"="&amp;'Work DB'!C698,'Transport-DB'!F:F,"="&amp;'Work DB'!$J$4)</f>
        <v>0</v>
      </c>
      <c r="K698" s="190">
        <f>SUMIFS('Transport-DB'!Q:Q,'Transport-DB'!C:C,"="&amp;'Work DB'!C698,'Transport-DB'!F:F,"="&amp;'Work DB'!$K$4)</f>
        <v>0</v>
      </c>
      <c r="L698" s="191">
        <f>SUMIFS('Transport-DB'!Q:Q,'Transport-DB'!C:C,"="&amp;'Work DB'!C698,'Transport-DB'!F:F,"="&amp;'Work DB'!$L$4)</f>
        <v>0</v>
      </c>
      <c r="M698" s="191">
        <f>SUMIFS('Transport-DB'!Q:Q,'Transport-DB'!C:C,"="&amp;'Work DB'!C698,'Transport-DB'!F:F,"="&amp;'Work DB'!$M$4)</f>
        <v>0</v>
      </c>
      <c r="N698" s="191">
        <f>SUMIFS('Transport-DB'!Q:Q,'Transport-DB'!C:C,"="&amp;'Work DB'!C698,'Transport-DB'!F:F,"="&amp;'Work DB'!$N$4)</f>
        <v>0</v>
      </c>
      <c r="O698" s="191">
        <f>SUMIFS('Transport-DB'!Q:Q,'Transport-DB'!C:C,"="&amp;'Work DB'!C698,'Transport-DB'!F:F,"="&amp;'Work DB'!$O$4)</f>
        <v>0</v>
      </c>
      <c r="P698" s="191">
        <f>SUMIFS('Transport-DB'!Q:Q,'Transport-DB'!C:C,"="&amp;'Work DB'!C698,'Transport-DB'!F:F,"="&amp;'Work DB'!$P$4)</f>
        <v>0</v>
      </c>
      <c r="Q698" s="188">
        <f>SUMIFS('Transport-DB'!Q:Q,'Transport-DB'!C:C,"="&amp;'Work DB'!C698,'Transport-DB'!F:F,"="&amp;'Work DB'!$Q$4)</f>
        <v>0</v>
      </c>
      <c r="R698" s="189">
        <f>SUMIFS('Transport-DB'!Q:Q,'Transport-DB'!C:C,"="&amp;'Work DB'!C698,'Transport-DB'!F:F,"="&amp;'Work DB'!$R$4)</f>
        <v>0</v>
      </c>
      <c r="S698" s="190">
        <f t="shared" si="79"/>
        <v>0</v>
      </c>
      <c r="T698" s="191">
        <f t="shared" si="81"/>
        <v>0</v>
      </c>
      <c r="U698" s="191"/>
      <c r="V698" s="191"/>
      <c r="W698" s="191"/>
      <c r="X698" s="191"/>
      <c r="Y698" s="189"/>
      <c r="Z698" s="283"/>
      <c r="AA698" s="190">
        <f>SUMIFS('Transport-DB'!S:S,'Transport-DB'!C:C,"="&amp;'Work DB'!C698,'Transport-DB'!F:F,"="&amp;'Work DB'!$AA$4)</f>
        <v>0</v>
      </c>
      <c r="AB698" s="191">
        <f>SUMIFS('Transport-DB'!S:S,'Transport-DB'!C:C,"="&amp;'Work DB'!C698,'Transport-DB'!F:F,"="&amp;'Work DB'!$AB$4)</f>
        <v>0</v>
      </c>
      <c r="AC698" s="191">
        <f>SUMIFS('Transport-DB'!S:S,'Transport-DB'!C:C,"="&amp;'Work DB'!C698,'Transport-DB'!F:F,"="&amp;'Work DB'!$AC$4)</f>
        <v>0</v>
      </c>
      <c r="AD698" s="188">
        <f>SUMIFS('Transport-DB'!S:S,'Transport-DB'!C:C,"="&amp;'Work DB'!C698,'Transport-DB'!F:F,"="&amp;'Work DB'!$AD$4)</f>
        <v>0</v>
      </c>
      <c r="AE698" s="188">
        <f>SUMIFS('Transport-DB'!S:S,'Transport-DB'!C:C,"="&amp;'Work DB'!C698,'Transport-DB'!F:F,"="&amp;'Work DB'!$AE$4)</f>
        <v>0</v>
      </c>
      <c r="AF698" s="188">
        <f>SUMIFS('Transport-DB'!S:S,'Transport-DB'!C:C,"="&amp;'Work DB'!C698,'Transport-DB'!F:F,"="&amp;'Work DB'!$AF$4)</f>
        <v>0</v>
      </c>
      <c r="AG698" s="189"/>
      <c r="AH698" s="230">
        <f>SUMIFS('Transport-DB'!T:T,'Transport-DB'!C:C,"="&amp;'Work DB'!C698)</f>
        <v>0</v>
      </c>
      <c r="AI698" s="32"/>
      <c r="AJ698" s="29"/>
      <c r="AK698" s="30">
        <f>SUMIFS(Civil_DB[بتن],Civil_DB[تاریخ],"="&amp;'Work DB'!C698)</f>
        <v>0</v>
      </c>
      <c r="AL698" s="28"/>
      <c r="AM698" s="29"/>
      <c r="AN698" s="31"/>
      <c r="AO698" s="28"/>
      <c r="AP698" s="29"/>
      <c r="AQ698" s="29"/>
      <c r="AR698" s="30"/>
      <c r="AS698" s="28"/>
      <c r="AT698" s="29"/>
      <c r="AU698" s="30"/>
      <c r="AV698" s="206"/>
      <c r="AW698" s="29"/>
      <c r="AX698" s="29"/>
      <c r="AY698" s="29"/>
      <c r="AZ698" s="29"/>
      <c r="BA698" s="29"/>
      <c r="BB698" s="29"/>
      <c r="BC698" s="30"/>
      <c r="BD698" s="283"/>
      <c r="BE698" s="283"/>
      <c r="BF698" s="283"/>
      <c r="BG698" s="283"/>
      <c r="BH698" s="32"/>
      <c r="BI698" s="56"/>
      <c r="BJ698" s="509"/>
    </row>
    <row r="699" spans="2:62" s="15" customFormat="1" ht="21" x14ac:dyDescent="0.25">
      <c r="B699" s="47"/>
      <c r="C699" s="20">
        <f t="shared" si="80"/>
        <v>46064</v>
      </c>
      <c r="D699" s="190">
        <f>SUMIFS('Transport-DB'!R:R,'Transport-DB'!C:C,"="&amp;'Work DB'!C699,'Transport-DB'!F:F,"="&amp;'Work DB'!$D$4)</f>
        <v>0</v>
      </c>
      <c r="E699" s="191">
        <f>SUMIFS('Transport-DB'!R:R,'Transport-DB'!C:C,"="&amp;'Work DB'!C699,'Transport-DB'!F:F,"="&amp;'Work DB'!$E$4)</f>
        <v>0</v>
      </c>
      <c r="F699" s="191">
        <f>SUMIFS('Transport-DB'!R:R,'Transport-DB'!C:C,"="&amp;'Work DB'!C699,'Transport-DB'!F:F,"="&amp;'Work DB'!$F$4)</f>
        <v>0</v>
      </c>
      <c r="G699" s="191">
        <f>SUMIFS('Transport-DB'!R:R,'Transport-DB'!C:C,"="&amp;'Work DB'!C699,'Transport-DB'!F:F,"="&amp;'Work DB'!$G$4)</f>
        <v>0</v>
      </c>
      <c r="H699" s="188">
        <f>SUMIFS('Transport-DB'!R:R,'Transport-DB'!C:C,"="&amp;'Work DB'!C699,'Transport-DB'!F:F,"="&amp;'Work DB'!$H$4)</f>
        <v>0</v>
      </c>
      <c r="I699" s="191">
        <f>SUMIFS('Transport-DB'!R:R,'Transport-DB'!C:C,"="&amp;'Work DB'!C699,'Transport-DB'!F:F,"="&amp;'Work DB'!$I$4)</f>
        <v>0</v>
      </c>
      <c r="J699" s="483">
        <f>SUMIFS('Transport-DB'!R:R,'Transport-DB'!C:C,"="&amp;'Work DB'!C699,'Transport-DB'!F:F,"="&amp;'Work DB'!$J$4)</f>
        <v>0</v>
      </c>
      <c r="K699" s="190">
        <f>SUMIFS('Transport-DB'!Q:Q,'Transport-DB'!C:C,"="&amp;'Work DB'!C699,'Transport-DB'!F:F,"="&amp;'Work DB'!$K$4)</f>
        <v>0</v>
      </c>
      <c r="L699" s="191">
        <f>SUMIFS('Transport-DB'!Q:Q,'Transport-DB'!C:C,"="&amp;'Work DB'!C699,'Transport-DB'!F:F,"="&amp;'Work DB'!$L$4)</f>
        <v>0</v>
      </c>
      <c r="M699" s="191">
        <f>SUMIFS('Transport-DB'!Q:Q,'Transport-DB'!C:C,"="&amp;'Work DB'!C699,'Transport-DB'!F:F,"="&amp;'Work DB'!$M$4)</f>
        <v>0</v>
      </c>
      <c r="N699" s="191">
        <f>SUMIFS('Transport-DB'!Q:Q,'Transport-DB'!C:C,"="&amp;'Work DB'!C699,'Transport-DB'!F:F,"="&amp;'Work DB'!$N$4)</f>
        <v>0</v>
      </c>
      <c r="O699" s="191">
        <f>SUMIFS('Transport-DB'!Q:Q,'Transport-DB'!C:C,"="&amp;'Work DB'!C699,'Transport-DB'!F:F,"="&amp;'Work DB'!$O$4)</f>
        <v>0</v>
      </c>
      <c r="P699" s="191">
        <f>SUMIFS('Transport-DB'!Q:Q,'Transport-DB'!C:C,"="&amp;'Work DB'!C699,'Transport-DB'!F:F,"="&amp;'Work DB'!$P$4)</f>
        <v>0</v>
      </c>
      <c r="Q699" s="188">
        <f>SUMIFS('Transport-DB'!Q:Q,'Transport-DB'!C:C,"="&amp;'Work DB'!C699,'Transport-DB'!F:F,"="&amp;'Work DB'!$Q$4)</f>
        <v>0</v>
      </c>
      <c r="R699" s="189">
        <f>SUMIFS('Transport-DB'!Q:Q,'Transport-DB'!C:C,"="&amp;'Work DB'!C699,'Transport-DB'!F:F,"="&amp;'Work DB'!$R$4)</f>
        <v>0</v>
      </c>
      <c r="S699" s="190">
        <f t="shared" si="79"/>
        <v>0</v>
      </c>
      <c r="T699" s="191">
        <f t="shared" si="81"/>
        <v>0</v>
      </c>
      <c r="U699" s="191"/>
      <c r="V699" s="191"/>
      <c r="W699" s="191"/>
      <c r="X699" s="191"/>
      <c r="Y699" s="189"/>
      <c r="Z699" s="283"/>
      <c r="AA699" s="190">
        <f>SUMIFS('Transport-DB'!S:S,'Transport-DB'!C:C,"="&amp;'Work DB'!C699,'Transport-DB'!F:F,"="&amp;'Work DB'!$AA$4)</f>
        <v>0</v>
      </c>
      <c r="AB699" s="191">
        <f>SUMIFS('Transport-DB'!S:S,'Transport-DB'!C:C,"="&amp;'Work DB'!C699,'Transport-DB'!F:F,"="&amp;'Work DB'!$AB$4)</f>
        <v>0</v>
      </c>
      <c r="AC699" s="191">
        <f>SUMIFS('Transport-DB'!S:S,'Transport-DB'!C:C,"="&amp;'Work DB'!C699,'Transport-DB'!F:F,"="&amp;'Work DB'!$AC$4)</f>
        <v>0</v>
      </c>
      <c r="AD699" s="188">
        <f>SUMIFS('Transport-DB'!S:S,'Transport-DB'!C:C,"="&amp;'Work DB'!C699,'Transport-DB'!F:F,"="&amp;'Work DB'!$AD$4)</f>
        <v>0</v>
      </c>
      <c r="AE699" s="188">
        <f>SUMIFS('Transport-DB'!S:S,'Transport-DB'!C:C,"="&amp;'Work DB'!C699,'Transport-DB'!F:F,"="&amp;'Work DB'!$AE$4)</f>
        <v>0</v>
      </c>
      <c r="AF699" s="188">
        <f>SUMIFS('Transport-DB'!S:S,'Transport-DB'!C:C,"="&amp;'Work DB'!C699,'Transport-DB'!F:F,"="&amp;'Work DB'!$AF$4)</f>
        <v>0</v>
      </c>
      <c r="AG699" s="189"/>
      <c r="AH699" s="230">
        <f>SUMIFS('Transport-DB'!T:T,'Transport-DB'!C:C,"="&amp;'Work DB'!C699)</f>
        <v>0</v>
      </c>
      <c r="AI699" s="32"/>
      <c r="AJ699" s="29"/>
      <c r="AK699" s="30">
        <f>SUMIFS(Civil_DB[بتن],Civil_DB[تاریخ],"="&amp;'Work DB'!C699)</f>
        <v>0</v>
      </c>
      <c r="AL699" s="28"/>
      <c r="AM699" s="29"/>
      <c r="AN699" s="31"/>
      <c r="AO699" s="28"/>
      <c r="AP699" s="29"/>
      <c r="AQ699" s="29"/>
      <c r="AR699" s="30"/>
      <c r="AS699" s="28"/>
      <c r="AT699" s="29"/>
      <c r="AU699" s="30"/>
      <c r="AV699" s="206"/>
      <c r="AW699" s="29"/>
      <c r="AX699" s="29"/>
      <c r="AY699" s="29"/>
      <c r="AZ699" s="29"/>
      <c r="BA699" s="29"/>
      <c r="BB699" s="29"/>
      <c r="BC699" s="30"/>
      <c r="BD699" s="283"/>
      <c r="BE699" s="283"/>
      <c r="BF699" s="283"/>
      <c r="BG699" s="283"/>
      <c r="BH699" s="32"/>
      <c r="BI699" s="56"/>
      <c r="BJ699" s="509"/>
    </row>
    <row r="700" spans="2:62" s="15" customFormat="1" ht="21" x14ac:dyDescent="0.25">
      <c r="B700" s="47"/>
      <c r="C700" s="20">
        <f t="shared" si="80"/>
        <v>46065</v>
      </c>
      <c r="D700" s="190">
        <f>SUMIFS('Transport-DB'!R:R,'Transport-DB'!C:C,"="&amp;'Work DB'!C700,'Transport-DB'!F:F,"="&amp;'Work DB'!$D$4)</f>
        <v>0</v>
      </c>
      <c r="E700" s="191">
        <f>SUMIFS('Transport-DB'!R:R,'Transport-DB'!C:C,"="&amp;'Work DB'!C700,'Transport-DB'!F:F,"="&amp;'Work DB'!$E$4)</f>
        <v>0</v>
      </c>
      <c r="F700" s="191">
        <f>SUMIFS('Transport-DB'!R:R,'Transport-DB'!C:C,"="&amp;'Work DB'!C700,'Transport-DB'!F:F,"="&amp;'Work DB'!$F$4)</f>
        <v>0</v>
      </c>
      <c r="G700" s="191">
        <f>SUMIFS('Transport-DB'!R:R,'Transport-DB'!C:C,"="&amp;'Work DB'!C700,'Transport-DB'!F:F,"="&amp;'Work DB'!$G$4)</f>
        <v>0</v>
      </c>
      <c r="H700" s="188">
        <f>SUMIFS('Transport-DB'!R:R,'Transport-DB'!C:C,"="&amp;'Work DB'!C700,'Transport-DB'!F:F,"="&amp;'Work DB'!$H$4)</f>
        <v>0</v>
      </c>
      <c r="I700" s="191">
        <f>SUMIFS('Transport-DB'!R:R,'Transport-DB'!C:C,"="&amp;'Work DB'!C700,'Transport-DB'!F:F,"="&amp;'Work DB'!$I$4)</f>
        <v>0</v>
      </c>
      <c r="J700" s="483">
        <f>SUMIFS('Transport-DB'!R:R,'Transport-DB'!C:C,"="&amp;'Work DB'!C700,'Transport-DB'!F:F,"="&amp;'Work DB'!$J$4)</f>
        <v>0</v>
      </c>
      <c r="K700" s="190">
        <f>SUMIFS('Transport-DB'!Q:Q,'Transport-DB'!C:C,"="&amp;'Work DB'!C700,'Transport-DB'!F:F,"="&amp;'Work DB'!$K$4)</f>
        <v>0</v>
      </c>
      <c r="L700" s="191">
        <f>SUMIFS('Transport-DB'!Q:Q,'Transport-DB'!C:C,"="&amp;'Work DB'!C700,'Transport-DB'!F:F,"="&amp;'Work DB'!$L$4)</f>
        <v>0</v>
      </c>
      <c r="M700" s="191">
        <f>SUMIFS('Transport-DB'!Q:Q,'Transport-DB'!C:C,"="&amp;'Work DB'!C700,'Transport-DB'!F:F,"="&amp;'Work DB'!$M$4)</f>
        <v>0</v>
      </c>
      <c r="N700" s="191">
        <f>SUMIFS('Transport-DB'!Q:Q,'Transport-DB'!C:C,"="&amp;'Work DB'!C700,'Transport-DB'!F:F,"="&amp;'Work DB'!$N$4)</f>
        <v>0</v>
      </c>
      <c r="O700" s="191">
        <f>SUMIFS('Transport-DB'!Q:Q,'Transport-DB'!C:C,"="&amp;'Work DB'!C700,'Transport-DB'!F:F,"="&amp;'Work DB'!$O$4)</f>
        <v>0</v>
      </c>
      <c r="P700" s="191">
        <f>SUMIFS('Transport-DB'!Q:Q,'Transport-DB'!C:C,"="&amp;'Work DB'!C700,'Transport-DB'!F:F,"="&amp;'Work DB'!$P$4)</f>
        <v>0</v>
      </c>
      <c r="Q700" s="188">
        <f>SUMIFS('Transport-DB'!Q:Q,'Transport-DB'!C:C,"="&amp;'Work DB'!C700,'Transport-DB'!F:F,"="&amp;'Work DB'!$Q$4)</f>
        <v>0</v>
      </c>
      <c r="R700" s="189">
        <f>SUMIFS('Transport-DB'!Q:Q,'Transport-DB'!C:C,"="&amp;'Work DB'!C700,'Transport-DB'!F:F,"="&amp;'Work DB'!$R$4)</f>
        <v>0</v>
      </c>
      <c r="S700" s="190">
        <f t="shared" si="79"/>
        <v>0</v>
      </c>
      <c r="T700" s="191">
        <f t="shared" si="81"/>
        <v>0</v>
      </c>
      <c r="U700" s="191"/>
      <c r="V700" s="191"/>
      <c r="W700" s="191"/>
      <c r="X700" s="191"/>
      <c r="Y700" s="189"/>
      <c r="Z700" s="283"/>
      <c r="AA700" s="190">
        <f>SUMIFS('Transport-DB'!S:S,'Transport-DB'!C:C,"="&amp;'Work DB'!C700,'Transport-DB'!F:F,"="&amp;'Work DB'!$AA$4)</f>
        <v>0</v>
      </c>
      <c r="AB700" s="191">
        <f>SUMIFS('Transport-DB'!S:S,'Transport-DB'!C:C,"="&amp;'Work DB'!C700,'Transport-DB'!F:F,"="&amp;'Work DB'!$AB$4)</f>
        <v>0</v>
      </c>
      <c r="AC700" s="191">
        <f>SUMIFS('Transport-DB'!S:S,'Transport-DB'!C:C,"="&amp;'Work DB'!C700,'Transport-DB'!F:F,"="&amp;'Work DB'!$AC$4)</f>
        <v>0</v>
      </c>
      <c r="AD700" s="188">
        <f>SUMIFS('Transport-DB'!S:S,'Transport-DB'!C:C,"="&amp;'Work DB'!C700,'Transport-DB'!F:F,"="&amp;'Work DB'!$AD$4)</f>
        <v>0</v>
      </c>
      <c r="AE700" s="188">
        <f>SUMIFS('Transport-DB'!S:S,'Transport-DB'!C:C,"="&amp;'Work DB'!C700,'Transport-DB'!F:F,"="&amp;'Work DB'!$AE$4)</f>
        <v>0</v>
      </c>
      <c r="AF700" s="188">
        <f>SUMIFS('Transport-DB'!S:S,'Transport-DB'!C:C,"="&amp;'Work DB'!C700,'Transport-DB'!F:F,"="&amp;'Work DB'!$AF$4)</f>
        <v>0</v>
      </c>
      <c r="AG700" s="189"/>
      <c r="AH700" s="230">
        <f>SUMIFS('Transport-DB'!T:T,'Transport-DB'!C:C,"="&amp;'Work DB'!C700)</f>
        <v>0</v>
      </c>
      <c r="AI700" s="32"/>
      <c r="AJ700" s="29"/>
      <c r="AK700" s="30">
        <f>SUMIFS(Civil_DB[بتن],Civil_DB[تاریخ],"="&amp;'Work DB'!C700)</f>
        <v>0</v>
      </c>
      <c r="AL700" s="28"/>
      <c r="AM700" s="29"/>
      <c r="AN700" s="31"/>
      <c r="AO700" s="28"/>
      <c r="AP700" s="29"/>
      <c r="AQ700" s="29"/>
      <c r="AR700" s="30"/>
      <c r="AS700" s="28"/>
      <c r="AT700" s="29"/>
      <c r="AU700" s="30"/>
      <c r="AV700" s="206"/>
      <c r="AW700" s="29"/>
      <c r="AX700" s="29"/>
      <c r="AY700" s="29"/>
      <c r="AZ700" s="29"/>
      <c r="BA700" s="29"/>
      <c r="BB700" s="29"/>
      <c r="BC700" s="30"/>
      <c r="BD700" s="283"/>
      <c r="BE700" s="283"/>
      <c r="BF700" s="283"/>
      <c r="BG700" s="283"/>
      <c r="BH700" s="32"/>
      <c r="BI700" s="56"/>
      <c r="BJ700" s="509"/>
    </row>
    <row r="701" spans="2:62" s="15" customFormat="1" ht="21" x14ac:dyDescent="0.25">
      <c r="B701" s="47"/>
      <c r="C701" s="20">
        <f t="shared" si="80"/>
        <v>46066</v>
      </c>
      <c r="D701" s="190">
        <f>SUMIFS('Transport-DB'!R:R,'Transport-DB'!C:C,"="&amp;'Work DB'!C701,'Transport-DB'!F:F,"="&amp;'Work DB'!$D$4)</f>
        <v>0</v>
      </c>
      <c r="E701" s="191">
        <f>SUMIFS('Transport-DB'!R:R,'Transport-DB'!C:C,"="&amp;'Work DB'!C701,'Transport-DB'!F:F,"="&amp;'Work DB'!$E$4)</f>
        <v>0</v>
      </c>
      <c r="F701" s="191">
        <f>SUMIFS('Transport-DB'!R:R,'Transport-DB'!C:C,"="&amp;'Work DB'!C701,'Transport-DB'!F:F,"="&amp;'Work DB'!$F$4)</f>
        <v>0</v>
      </c>
      <c r="G701" s="191">
        <f>SUMIFS('Transport-DB'!R:R,'Transport-DB'!C:C,"="&amp;'Work DB'!C701,'Transport-DB'!F:F,"="&amp;'Work DB'!$G$4)</f>
        <v>0</v>
      </c>
      <c r="H701" s="188">
        <f>SUMIFS('Transport-DB'!R:R,'Transport-DB'!C:C,"="&amp;'Work DB'!C701,'Transport-DB'!F:F,"="&amp;'Work DB'!$H$4)</f>
        <v>0</v>
      </c>
      <c r="I701" s="191">
        <f>SUMIFS('Transport-DB'!R:R,'Transport-DB'!C:C,"="&amp;'Work DB'!C701,'Transport-DB'!F:F,"="&amp;'Work DB'!$I$4)</f>
        <v>0</v>
      </c>
      <c r="J701" s="483">
        <f>SUMIFS('Transport-DB'!R:R,'Transport-DB'!C:C,"="&amp;'Work DB'!C701,'Transport-DB'!F:F,"="&amp;'Work DB'!$J$4)</f>
        <v>0</v>
      </c>
      <c r="K701" s="190">
        <f>SUMIFS('Transport-DB'!Q:Q,'Transport-DB'!C:C,"="&amp;'Work DB'!C701,'Transport-DB'!F:F,"="&amp;'Work DB'!$K$4)</f>
        <v>0</v>
      </c>
      <c r="L701" s="191">
        <f>SUMIFS('Transport-DB'!Q:Q,'Transport-DB'!C:C,"="&amp;'Work DB'!C701,'Transport-DB'!F:F,"="&amp;'Work DB'!$L$4)</f>
        <v>0</v>
      </c>
      <c r="M701" s="191">
        <f>SUMIFS('Transport-DB'!Q:Q,'Transport-DB'!C:C,"="&amp;'Work DB'!C701,'Transport-DB'!F:F,"="&amp;'Work DB'!$M$4)</f>
        <v>0</v>
      </c>
      <c r="N701" s="191">
        <f>SUMIFS('Transport-DB'!Q:Q,'Transport-DB'!C:C,"="&amp;'Work DB'!C701,'Transport-DB'!F:F,"="&amp;'Work DB'!$N$4)</f>
        <v>0</v>
      </c>
      <c r="O701" s="191">
        <f>SUMIFS('Transport-DB'!Q:Q,'Transport-DB'!C:C,"="&amp;'Work DB'!C701,'Transport-DB'!F:F,"="&amp;'Work DB'!$O$4)</f>
        <v>0</v>
      </c>
      <c r="P701" s="191">
        <f>SUMIFS('Transport-DB'!Q:Q,'Transport-DB'!C:C,"="&amp;'Work DB'!C701,'Transport-DB'!F:F,"="&amp;'Work DB'!$P$4)</f>
        <v>0</v>
      </c>
      <c r="Q701" s="188">
        <f>SUMIFS('Transport-DB'!Q:Q,'Transport-DB'!C:C,"="&amp;'Work DB'!C701,'Transport-DB'!F:F,"="&amp;'Work DB'!$Q$4)</f>
        <v>0</v>
      </c>
      <c r="R701" s="189">
        <f>SUMIFS('Transport-DB'!Q:Q,'Transport-DB'!C:C,"="&amp;'Work DB'!C701,'Transport-DB'!F:F,"="&amp;'Work DB'!$R$4)</f>
        <v>0</v>
      </c>
      <c r="S701" s="190">
        <f t="shared" si="79"/>
        <v>0</v>
      </c>
      <c r="T701" s="191">
        <f t="shared" si="81"/>
        <v>0</v>
      </c>
      <c r="U701" s="191"/>
      <c r="V701" s="191"/>
      <c r="W701" s="191"/>
      <c r="X701" s="191"/>
      <c r="Y701" s="189"/>
      <c r="Z701" s="283"/>
      <c r="AA701" s="190">
        <f>SUMIFS('Transport-DB'!S:S,'Transport-DB'!C:C,"="&amp;'Work DB'!C701,'Transport-DB'!F:F,"="&amp;'Work DB'!$AA$4)</f>
        <v>0</v>
      </c>
      <c r="AB701" s="191">
        <f>SUMIFS('Transport-DB'!S:S,'Transport-DB'!C:C,"="&amp;'Work DB'!C701,'Transport-DB'!F:F,"="&amp;'Work DB'!$AB$4)</f>
        <v>0</v>
      </c>
      <c r="AC701" s="191">
        <f>SUMIFS('Transport-DB'!S:S,'Transport-DB'!C:C,"="&amp;'Work DB'!C701,'Transport-DB'!F:F,"="&amp;'Work DB'!$AC$4)</f>
        <v>0</v>
      </c>
      <c r="AD701" s="188">
        <f>SUMIFS('Transport-DB'!S:S,'Transport-DB'!C:C,"="&amp;'Work DB'!C701,'Transport-DB'!F:F,"="&amp;'Work DB'!$AD$4)</f>
        <v>0</v>
      </c>
      <c r="AE701" s="188">
        <f>SUMIFS('Transport-DB'!S:S,'Transport-DB'!C:C,"="&amp;'Work DB'!C701,'Transport-DB'!F:F,"="&amp;'Work DB'!$AE$4)</f>
        <v>0</v>
      </c>
      <c r="AF701" s="188">
        <f>SUMIFS('Transport-DB'!S:S,'Transport-DB'!C:C,"="&amp;'Work DB'!C701,'Transport-DB'!F:F,"="&amp;'Work DB'!$AF$4)</f>
        <v>0</v>
      </c>
      <c r="AG701" s="189"/>
      <c r="AH701" s="230">
        <f>SUMIFS('Transport-DB'!T:T,'Transport-DB'!C:C,"="&amp;'Work DB'!C701)</f>
        <v>0</v>
      </c>
      <c r="AI701" s="32"/>
      <c r="AJ701" s="29"/>
      <c r="AK701" s="30">
        <f>SUMIFS(Civil_DB[بتن],Civil_DB[تاریخ],"="&amp;'Work DB'!C701)</f>
        <v>0</v>
      </c>
      <c r="AL701" s="28"/>
      <c r="AM701" s="29"/>
      <c r="AN701" s="31"/>
      <c r="AO701" s="28"/>
      <c r="AP701" s="29"/>
      <c r="AQ701" s="29"/>
      <c r="AR701" s="30"/>
      <c r="AS701" s="28"/>
      <c r="AT701" s="29"/>
      <c r="AU701" s="30"/>
      <c r="AV701" s="206"/>
      <c r="AW701" s="29"/>
      <c r="AX701" s="29"/>
      <c r="AY701" s="29"/>
      <c r="AZ701" s="29"/>
      <c r="BA701" s="29"/>
      <c r="BB701" s="29"/>
      <c r="BC701" s="30"/>
      <c r="BD701" s="283"/>
      <c r="BE701" s="283"/>
      <c r="BF701" s="283"/>
      <c r="BG701" s="283"/>
      <c r="BH701" s="32"/>
      <c r="BI701" s="56"/>
      <c r="BJ701" s="509"/>
    </row>
    <row r="702" spans="2:62" s="15" customFormat="1" ht="21" x14ac:dyDescent="0.25">
      <c r="B702" s="47"/>
      <c r="C702" s="20">
        <f t="shared" si="80"/>
        <v>46067</v>
      </c>
      <c r="D702" s="190">
        <f>SUMIFS('Transport-DB'!R:R,'Transport-DB'!C:C,"="&amp;'Work DB'!C702,'Transport-DB'!F:F,"="&amp;'Work DB'!$D$4)</f>
        <v>0</v>
      </c>
      <c r="E702" s="191">
        <f>SUMIFS('Transport-DB'!R:R,'Transport-DB'!C:C,"="&amp;'Work DB'!C702,'Transport-DB'!F:F,"="&amp;'Work DB'!$E$4)</f>
        <v>0</v>
      </c>
      <c r="F702" s="191">
        <f>SUMIFS('Transport-DB'!R:R,'Transport-DB'!C:C,"="&amp;'Work DB'!C702,'Transport-DB'!F:F,"="&amp;'Work DB'!$F$4)</f>
        <v>0</v>
      </c>
      <c r="G702" s="191">
        <f>SUMIFS('Transport-DB'!R:R,'Transport-DB'!C:C,"="&amp;'Work DB'!C702,'Transport-DB'!F:F,"="&amp;'Work DB'!$G$4)</f>
        <v>0</v>
      </c>
      <c r="H702" s="188">
        <f>SUMIFS('Transport-DB'!R:R,'Transport-DB'!C:C,"="&amp;'Work DB'!C702,'Transport-DB'!F:F,"="&amp;'Work DB'!$H$4)</f>
        <v>0</v>
      </c>
      <c r="I702" s="191">
        <f>SUMIFS('Transport-DB'!R:R,'Transport-DB'!C:C,"="&amp;'Work DB'!C702,'Transport-DB'!F:F,"="&amp;'Work DB'!$I$4)</f>
        <v>0</v>
      </c>
      <c r="J702" s="483">
        <f>SUMIFS('Transport-DB'!R:R,'Transport-DB'!C:C,"="&amp;'Work DB'!C702,'Transport-DB'!F:F,"="&amp;'Work DB'!$J$4)</f>
        <v>0</v>
      </c>
      <c r="K702" s="190">
        <f>SUMIFS('Transport-DB'!Q:Q,'Transport-DB'!C:C,"="&amp;'Work DB'!C702,'Transport-DB'!F:F,"="&amp;'Work DB'!$K$4)</f>
        <v>0</v>
      </c>
      <c r="L702" s="191">
        <f>SUMIFS('Transport-DB'!Q:Q,'Transport-DB'!C:C,"="&amp;'Work DB'!C702,'Transport-DB'!F:F,"="&amp;'Work DB'!$L$4)</f>
        <v>0</v>
      </c>
      <c r="M702" s="191">
        <f>SUMIFS('Transport-DB'!Q:Q,'Transport-DB'!C:C,"="&amp;'Work DB'!C702,'Transport-DB'!F:F,"="&amp;'Work DB'!$M$4)</f>
        <v>0</v>
      </c>
      <c r="N702" s="191">
        <f>SUMIFS('Transport-DB'!Q:Q,'Transport-DB'!C:C,"="&amp;'Work DB'!C702,'Transport-DB'!F:F,"="&amp;'Work DB'!$N$4)</f>
        <v>0</v>
      </c>
      <c r="O702" s="191">
        <f>SUMIFS('Transport-DB'!Q:Q,'Transport-DB'!C:C,"="&amp;'Work DB'!C702,'Transport-DB'!F:F,"="&amp;'Work DB'!$O$4)</f>
        <v>0</v>
      </c>
      <c r="P702" s="191">
        <f>SUMIFS('Transport-DB'!Q:Q,'Transport-DB'!C:C,"="&amp;'Work DB'!C702,'Transport-DB'!F:F,"="&amp;'Work DB'!$P$4)</f>
        <v>0</v>
      </c>
      <c r="Q702" s="188">
        <f>SUMIFS('Transport-DB'!Q:Q,'Transport-DB'!C:C,"="&amp;'Work DB'!C702,'Transport-DB'!F:F,"="&amp;'Work DB'!$Q$4)</f>
        <v>0</v>
      </c>
      <c r="R702" s="189">
        <f>SUMIFS('Transport-DB'!Q:Q,'Transport-DB'!C:C,"="&amp;'Work DB'!C702,'Transport-DB'!F:F,"="&amp;'Work DB'!$R$4)</f>
        <v>0</v>
      </c>
      <c r="S702" s="190">
        <f t="shared" si="79"/>
        <v>0</v>
      </c>
      <c r="T702" s="191">
        <f t="shared" si="81"/>
        <v>0</v>
      </c>
      <c r="U702" s="191"/>
      <c r="V702" s="191"/>
      <c r="W702" s="191"/>
      <c r="X702" s="191"/>
      <c r="Y702" s="189"/>
      <c r="Z702" s="283"/>
      <c r="AA702" s="190">
        <f>SUMIFS('Transport-DB'!S:S,'Transport-DB'!C:C,"="&amp;'Work DB'!C702,'Transport-DB'!F:F,"="&amp;'Work DB'!$AA$4)</f>
        <v>0</v>
      </c>
      <c r="AB702" s="191">
        <f>SUMIFS('Transport-DB'!S:S,'Transport-DB'!C:C,"="&amp;'Work DB'!C702,'Transport-DB'!F:F,"="&amp;'Work DB'!$AB$4)</f>
        <v>0</v>
      </c>
      <c r="AC702" s="191">
        <f>SUMIFS('Transport-DB'!S:S,'Transport-DB'!C:C,"="&amp;'Work DB'!C702,'Transport-DB'!F:F,"="&amp;'Work DB'!$AC$4)</f>
        <v>0</v>
      </c>
      <c r="AD702" s="188">
        <f>SUMIFS('Transport-DB'!S:S,'Transport-DB'!C:C,"="&amp;'Work DB'!C702,'Transport-DB'!F:F,"="&amp;'Work DB'!$AD$4)</f>
        <v>0</v>
      </c>
      <c r="AE702" s="188">
        <f>SUMIFS('Transport-DB'!S:S,'Transport-DB'!C:C,"="&amp;'Work DB'!C702,'Transport-DB'!F:F,"="&amp;'Work DB'!$AE$4)</f>
        <v>0</v>
      </c>
      <c r="AF702" s="188">
        <f>SUMIFS('Transport-DB'!S:S,'Transport-DB'!C:C,"="&amp;'Work DB'!C702,'Transport-DB'!F:F,"="&amp;'Work DB'!$AF$4)</f>
        <v>0</v>
      </c>
      <c r="AG702" s="189"/>
      <c r="AH702" s="230">
        <f>SUMIFS('Transport-DB'!T:T,'Transport-DB'!C:C,"="&amp;'Work DB'!C702)</f>
        <v>0</v>
      </c>
      <c r="AI702" s="32"/>
      <c r="AJ702" s="29"/>
      <c r="AK702" s="30">
        <f>SUMIFS(Civil_DB[بتن],Civil_DB[تاریخ],"="&amp;'Work DB'!C702)</f>
        <v>0</v>
      </c>
      <c r="AL702" s="28"/>
      <c r="AM702" s="29"/>
      <c r="AN702" s="31"/>
      <c r="AO702" s="28"/>
      <c r="AP702" s="29"/>
      <c r="AQ702" s="29"/>
      <c r="AR702" s="30"/>
      <c r="AS702" s="28"/>
      <c r="AT702" s="29"/>
      <c r="AU702" s="30"/>
      <c r="AV702" s="206"/>
      <c r="AW702" s="29"/>
      <c r="AX702" s="29"/>
      <c r="AY702" s="29"/>
      <c r="AZ702" s="29"/>
      <c r="BA702" s="29"/>
      <c r="BB702" s="29"/>
      <c r="BC702" s="30"/>
      <c r="BD702" s="283"/>
      <c r="BE702" s="283"/>
      <c r="BF702" s="283"/>
      <c r="BG702" s="283"/>
      <c r="BH702" s="32"/>
      <c r="BI702" s="56"/>
      <c r="BJ702" s="509"/>
    </row>
    <row r="703" spans="2:62" s="15" customFormat="1" ht="21" x14ac:dyDescent="0.25">
      <c r="B703" s="47"/>
      <c r="C703" s="20">
        <f t="shared" si="80"/>
        <v>46068</v>
      </c>
      <c r="D703" s="190">
        <f>SUMIFS('Transport-DB'!R:R,'Transport-DB'!C:C,"="&amp;'Work DB'!C703,'Transport-DB'!F:F,"="&amp;'Work DB'!$D$4)</f>
        <v>0</v>
      </c>
      <c r="E703" s="191">
        <f>SUMIFS('Transport-DB'!R:R,'Transport-DB'!C:C,"="&amp;'Work DB'!C703,'Transport-DB'!F:F,"="&amp;'Work DB'!$E$4)</f>
        <v>0</v>
      </c>
      <c r="F703" s="191">
        <f>SUMIFS('Transport-DB'!R:R,'Transport-DB'!C:C,"="&amp;'Work DB'!C703,'Transport-DB'!F:F,"="&amp;'Work DB'!$F$4)</f>
        <v>0</v>
      </c>
      <c r="G703" s="191">
        <f>SUMIFS('Transport-DB'!R:R,'Transport-DB'!C:C,"="&amp;'Work DB'!C703,'Transport-DB'!F:F,"="&amp;'Work DB'!$G$4)</f>
        <v>0</v>
      </c>
      <c r="H703" s="188">
        <f>SUMIFS('Transport-DB'!R:R,'Transport-DB'!C:C,"="&amp;'Work DB'!C703,'Transport-DB'!F:F,"="&amp;'Work DB'!$H$4)</f>
        <v>0</v>
      </c>
      <c r="I703" s="191">
        <f>SUMIFS('Transport-DB'!R:R,'Transport-DB'!C:C,"="&amp;'Work DB'!C703,'Transport-DB'!F:F,"="&amp;'Work DB'!$I$4)</f>
        <v>0</v>
      </c>
      <c r="J703" s="483">
        <f>SUMIFS('Transport-DB'!R:R,'Transport-DB'!C:C,"="&amp;'Work DB'!C703,'Transport-DB'!F:F,"="&amp;'Work DB'!$J$4)</f>
        <v>0</v>
      </c>
      <c r="K703" s="190">
        <f>SUMIFS('Transport-DB'!Q:Q,'Transport-DB'!C:C,"="&amp;'Work DB'!C703,'Transport-DB'!F:F,"="&amp;'Work DB'!$K$4)</f>
        <v>0</v>
      </c>
      <c r="L703" s="191">
        <f>SUMIFS('Transport-DB'!Q:Q,'Transport-DB'!C:C,"="&amp;'Work DB'!C703,'Transport-DB'!F:F,"="&amp;'Work DB'!$L$4)</f>
        <v>0</v>
      </c>
      <c r="M703" s="191">
        <f>SUMIFS('Transport-DB'!Q:Q,'Transport-DB'!C:C,"="&amp;'Work DB'!C703,'Transport-DB'!F:F,"="&amp;'Work DB'!$M$4)</f>
        <v>0</v>
      </c>
      <c r="N703" s="191">
        <f>SUMIFS('Transport-DB'!Q:Q,'Transport-DB'!C:C,"="&amp;'Work DB'!C703,'Transport-DB'!F:F,"="&amp;'Work DB'!$N$4)</f>
        <v>0</v>
      </c>
      <c r="O703" s="191">
        <f>SUMIFS('Transport-DB'!Q:Q,'Transport-DB'!C:C,"="&amp;'Work DB'!C703,'Transport-DB'!F:F,"="&amp;'Work DB'!$O$4)</f>
        <v>0</v>
      </c>
      <c r="P703" s="191">
        <f>SUMIFS('Transport-DB'!Q:Q,'Transport-DB'!C:C,"="&amp;'Work DB'!C703,'Transport-DB'!F:F,"="&amp;'Work DB'!$P$4)</f>
        <v>0</v>
      </c>
      <c r="Q703" s="188">
        <f>SUMIFS('Transport-DB'!Q:Q,'Transport-DB'!C:C,"="&amp;'Work DB'!C703,'Transport-DB'!F:F,"="&amp;'Work DB'!$Q$4)</f>
        <v>0</v>
      </c>
      <c r="R703" s="189">
        <f>SUMIFS('Transport-DB'!Q:Q,'Transport-DB'!C:C,"="&amp;'Work DB'!C703,'Transport-DB'!F:F,"="&amp;'Work DB'!$R$4)</f>
        <v>0</v>
      </c>
      <c r="S703" s="190">
        <f t="shared" si="79"/>
        <v>0</v>
      </c>
      <c r="T703" s="191">
        <f t="shared" si="81"/>
        <v>0</v>
      </c>
      <c r="U703" s="191"/>
      <c r="V703" s="191"/>
      <c r="W703" s="191"/>
      <c r="X703" s="191"/>
      <c r="Y703" s="189"/>
      <c r="Z703" s="283"/>
      <c r="AA703" s="190">
        <f>SUMIFS('Transport-DB'!S:S,'Transport-DB'!C:C,"="&amp;'Work DB'!C703,'Transport-DB'!F:F,"="&amp;'Work DB'!$AA$4)</f>
        <v>0</v>
      </c>
      <c r="AB703" s="191">
        <f>SUMIFS('Transport-DB'!S:S,'Transport-DB'!C:C,"="&amp;'Work DB'!C703,'Transport-DB'!F:F,"="&amp;'Work DB'!$AB$4)</f>
        <v>0</v>
      </c>
      <c r="AC703" s="191">
        <f>SUMIFS('Transport-DB'!S:S,'Transport-DB'!C:C,"="&amp;'Work DB'!C703,'Transport-DB'!F:F,"="&amp;'Work DB'!$AC$4)</f>
        <v>0</v>
      </c>
      <c r="AD703" s="188">
        <f>SUMIFS('Transport-DB'!S:S,'Transport-DB'!C:C,"="&amp;'Work DB'!C703,'Transport-DB'!F:F,"="&amp;'Work DB'!$AD$4)</f>
        <v>0</v>
      </c>
      <c r="AE703" s="188">
        <f>SUMIFS('Transport-DB'!S:S,'Transport-DB'!C:C,"="&amp;'Work DB'!C703,'Transport-DB'!F:F,"="&amp;'Work DB'!$AE$4)</f>
        <v>0</v>
      </c>
      <c r="AF703" s="188">
        <f>SUMIFS('Transport-DB'!S:S,'Transport-DB'!C:C,"="&amp;'Work DB'!C703,'Transport-DB'!F:F,"="&amp;'Work DB'!$AF$4)</f>
        <v>0</v>
      </c>
      <c r="AG703" s="189"/>
      <c r="AH703" s="230">
        <f>SUMIFS('Transport-DB'!T:T,'Transport-DB'!C:C,"="&amp;'Work DB'!C703)</f>
        <v>0</v>
      </c>
      <c r="AI703" s="32"/>
      <c r="AJ703" s="29"/>
      <c r="AK703" s="30">
        <f>SUMIFS(Civil_DB[بتن],Civil_DB[تاریخ],"="&amp;'Work DB'!C703)</f>
        <v>0</v>
      </c>
      <c r="AL703" s="28"/>
      <c r="AM703" s="29"/>
      <c r="AN703" s="31"/>
      <c r="AO703" s="28"/>
      <c r="AP703" s="29"/>
      <c r="AQ703" s="29"/>
      <c r="AR703" s="30"/>
      <c r="AS703" s="28"/>
      <c r="AT703" s="29"/>
      <c r="AU703" s="30"/>
      <c r="AV703" s="206"/>
      <c r="AW703" s="29"/>
      <c r="AX703" s="29"/>
      <c r="AY703" s="29"/>
      <c r="AZ703" s="29"/>
      <c r="BA703" s="29"/>
      <c r="BB703" s="29"/>
      <c r="BC703" s="30"/>
      <c r="BD703" s="283"/>
      <c r="BE703" s="283"/>
      <c r="BF703" s="283"/>
      <c r="BG703" s="283"/>
      <c r="BH703" s="32"/>
      <c r="BI703" s="56"/>
      <c r="BJ703" s="509"/>
    </row>
    <row r="704" spans="2:62" s="15" customFormat="1" ht="21" x14ac:dyDescent="0.25">
      <c r="B704" s="47"/>
      <c r="C704" s="20">
        <f t="shared" si="80"/>
        <v>46069</v>
      </c>
      <c r="D704" s="190">
        <f>SUMIFS('Transport-DB'!R:R,'Transport-DB'!C:C,"="&amp;'Work DB'!C704,'Transport-DB'!F:F,"="&amp;'Work DB'!$D$4)</f>
        <v>0</v>
      </c>
      <c r="E704" s="191">
        <f>SUMIFS('Transport-DB'!R:R,'Transport-DB'!C:C,"="&amp;'Work DB'!C704,'Transport-DB'!F:F,"="&amp;'Work DB'!$E$4)</f>
        <v>0</v>
      </c>
      <c r="F704" s="191">
        <f>SUMIFS('Transport-DB'!R:R,'Transport-DB'!C:C,"="&amp;'Work DB'!C704,'Transport-DB'!F:F,"="&amp;'Work DB'!$F$4)</f>
        <v>0</v>
      </c>
      <c r="G704" s="191">
        <f>SUMIFS('Transport-DB'!R:R,'Transport-DB'!C:C,"="&amp;'Work DB'!C704,'Transport-DB'!F:F,"="&amp;'Work DB'!$G$4)</f>
        <v>0</v>
      </c>
      <c r="H704" s="188">
        <f>SUMIFS('Transport-DB'!R:R,'Transport-DB'!C:C,"="&amp;'Work DB'!C704,'Transport-DB'!F:F,"="&amp;'Work DB'!$H$4)</f>
        <v>0</v>
      </c>
      <c r="I704" s="191">
        <f>SUMIFS('Transport-DB'!R:R,'Transport-DB'!C:C,"="&amp;'Work DB'!C704,'Transport-DB'!F:F,"="&amp;'Work DB'!$I$4)</f>
        <v>0</v>
      </c>
      <c r="J704" s="483">
        <f>SUMIFS('Transport-DB'!R:R,'Transport-DB'!C:C,"="&amp;'Work DB'!C704,'Transport-DB'!F:F,"="&amp;'Work DB'!$J$4)</f>
        <v>0</v>
      </c>
      <c r="K704" s="190">
        <f>SUMIFS('Transport-DB'!Q:Q,'Transport-DB'!C:C,"="&amp;'Work DB'!C704,'Transport-DB'!F:F,"="&amp;'Work DB'!$K$4)</f>
        <v>0</v>
      </c>
      <c r="L704" s="191">
        <f>SUMIFS('Transport-DB'!Q:Q,'Transport-DB'!C:C,"="&amp;'Work DB'!C704,'Transport-DB'!F:F,"="&amp;'Work DB'!$L$4)</f>
        <v>0</v>
      </c>
      <c r="M704" s="191">
        <f>SUMIFS('Transport-DB'!Q:Q,'Transport-DB'!C:C,"="&amp;'Work DB'!C704,'Transport-DB'!F:F,"="&amp;'Work DB'!$M$4)</f>
        <v>0</v>
      </c>
      <c r="N704" s="191">
        <f>SUMIFS('Transport-DB'!Q:Q,'Transport-DB'!C:C,"="&amp;'Work DB'!C704,'Transport-DB'!F:F,"="&amp;'Work DB'!$N$4)</f>
        <v>0</v>
      </c>
      <c r="O704" s="191">
        <f>SUMIFS('Transport-DB'!Q:Q,'Transport-DB'!C:C,"="&amp;'Work DB'!C704,'Transport-DB'!F:F,"="&amp;'Work DB'!$O$4)</f>
        <v>0</v>
      </c>
      <c r="P704" s="191">
        <f>SUMIFS('Transport-DB'!Q:Q,'Transport-DB'!C:C,"="&amp;'Work DB'!C704,'Transport-DB'!F:F,"="&amp;'Work DB'!$P$4)</f>
        <v>0</v>
      </c>
      <c r="Q704" s="188">
        <f>SUMIFS('Transport-DB'!Q:Q,'Transport-DB'!C:C,"="&amp;'Work DB'!C704,'Transport-DB'!F:F,"="&amp;'Work DB'!$Q$4)</f>
        <v>0</v>
      </c>
      <c r="R704" s="189">
        <f>SUMIFS('Transport-DB'!Q:Q,'Transport-DB'!C:C,"="&amp;'Work DB'!C704,'Transport-DB'!F:F,"="&amp;'Work DB'!$R$4)</f>
        <v>0</v>
      </c>
      <c r="S704" s="190">
        <f t="shared" si="79"/>
        <v>0</v>
      </c>
      <c r="T704" s="191">
        <f t="shared" si="81"/>
        <v>0</v>
      </c>
      <c r="U704" s="191"/>
      <c r="V704" s="191"/>
      <c r="W704" s="191"/>
      <c r="X704" s="191"/>
      <c r="Y704" s="189"/>
      <c r="Z704" s="283"/>
      <c r="AA704" s="190">
        <f>SUMIFS('Transport-DB'!S:S,'Transport-DB'!C:C,"="&amp;'Work DB'!C704,'Transport-DB'!F:F,"="&amp;'Work DB'!$AA$4)</f>
        <v>0</v>
      </c>
      <c r="AB704" s="191">
        <f>SUMIFS('Transport-DB'!S:S,'Transport-DB'!C:C,"="&amp;'Work DB'!C704,'Transport-DB'!F:F,"="&amp;'Work DB'!$AB$4)</f>
        <v>0</v>
      </c>
      <c r="AC704" s="191">
        <f>SUMIFS('Transport-DB'!S:S,'Transport-DB'!C:C,"="&amp;'Work DB'!C704,'Transport-DB'!F:F,"="&amp;'Work DB'!$AC$4)</f>
        <v>0</v>
      </c>
      <c r="AD704" s="188">
        <f>SUMIFS('Transport-DB'!S:S,'Transport-DB'!C:C,"="&amp;'Work DB'!C704,'Transport-DB'!F:F,"="&amp;'Work DB'!$AD$4)</f>
        <v>0</v>
      </c>
      <c r="AE704" s="188">
        <f>SUMIFS('Transport-DB'!S:S,'Transport-DB'!C:C,"="&amp;'Work DB'!C704,'Transport-DB'!F:F,"="&amp;'Work DB'!$AE$4)</f>
        <v>0</v>
      </c>
      <c r="AF704" s="188">
        <f>SUMIFS('Transport-DB'!S:S,'Transport-DB'!C:C,"="&amp;'Work DB'!C704,'Transport-DB'!F:F,"="&amp;'Work DB'!$AF$4)</f>
        <v>0</v>
      </c>
      <c r="AG704" s="189"/>
      <c r="AH704" s="230">
        <f>SUMIFS('Transport-DB'!T:T,'Transport-DB'!C:C,"="&amp;'Work DB'!C704)</f>
        <v>0</v>
      </c>
      <c r="AI704" s="32"/>
      <c r="AJ704" s="29"/>
      <c r="AK704" s="30">
        <f>SUMIFS(Civil_DB[بتن],Civil_DB[تاریخ],"="&amp;'Work DB'!C704)</f>
        <v>0</v>
      </c>
      <c r="AL704" s="28"/>
      <c r="AM704" s="29"/>
      <c r="AN704" s="31"/>
      <c r="AO704" s="28"/>
      <c r="AP704" s="29"/>
      <c r="AQ704" s="29"/>
      <c r="AR704" s="30"/>
      <c r="AS704" s="28"/>
      <c r="AT704" s="29"/>
      <c r="AU704" s="30"/>
      <c r="AV704" s="206"/>
      <c r="AW704" s="29"/>
      <c r="AX704" s="29"/>
      <c r="AY704" s="29"/>
      <c r="AZ704" s="29"/>
      <c r="BA704" s="29"/>
      <c r="BB704" s="29"/>
      <c r="BC704" s="30"/>
      <c r="BD704" s="283"/>
      <c r="BE704" s="283"/>
      <c r="BF704" s="283"/>
      <c r="BG704" s="283"/>
      <c r="BH704" s="32"/>
      <c r="BI704" s="56"/>
      <c r="BJ704" s="509"/>
    </row>
    <row r="705" spans="2:62" s="15" customFormat="1" ht="21" x14ac:dyDescent="0.25">
      <c r="B705" s="47"/>
      <c r="C705" s="20">
        <f t="shared" si="80"/>
        <v>46070</v>
      </c>
      <c r="D705" s="190">
        <f>SUMIFS('Transport-DB'!R:R,'Transport-DB'!C:C,"="&amp;'Work DB'!C705,'Transport-DB'!F:F,"="&amp;'Work DB'!$D$4)</f>
        <v>0</v>
      </c>
      <c r="E705" s="191">
        <f>SUMIFS('Transport-DB'!R:R,'Transport-DB'!C:C,"="&amp;'Work DB'!C705,'Transport-DB'!F:F,"="&amp;'Work DB'!$E$4)</f>
        <v>0</v>
      </c>
      <c r="F705" s="191">
        <f>SUMIFS('Transport-DB'!R:R,'Transport-DB'!C:C,"="&amp;'Work DB'!C705,'Transport-DB'!F:F,"="&amp;'Work DB'!$F$4)</f>
        <v>0</v>
      </c>
      <c r="G705" s="191">
        <f>SUMIFS('Transport-DB'!R:R,'Transport-DB'!C:C,"="&amp;'Work DB'!C705,'Transport-DB'!F:F,"="&amp;'Work DB'!$G$4)</f>
        <v>0</v>
      </c>
      <c r="H705" s="188">
        <f>SUMIFS('Transport-DB'!R:R,'Transport-DB'!C:C,"="&amp;'Work DB'!C705,'Transport-DB'!F:F,"="&amp;'Work DB'!$H$4)</f>
        <v>0</v>
      </c>
      <c r="I705" s="191">
        <f>SUMIFS('Transport-DB'!R:R,'Transport-DB'!C:C,"="&amp;'Work DB'!C705,'Transport-DB'!F:F,"="&amp;'Work DB'!$I$4)</f>
        <v>0</v>
      </c>
      <c r="J705" s="483">
        <f>SUMIFS('Transport-DB'!R:R,'Transport-DB'!C:C,"="&amp;'Work DB'!C705,'Transport-DB'!F:F,"="&amp;'Work DB'!$J$4)</f>
        <v>0</v>
      </c>
      <c r="K705" s="190">
        <f>SUMIFS('Transport-DB'!Q:Q,'Transport-DB'!C:C,"="&amp;'Work DB'!C705,'Transport-DB'!F:F,"="&amp;'Work DB'!$K$4)</f>
        <v>0</v>
      </c>
      <c r="L705" s="191">
        <f>SUMIFS('Transport-DB'!Q:Q,'Transport-DB'!C:C,"="&amp;'Work DB'!C705,'Transport-DB'!F:F,"="&amp;'Work DB'!$L$4)</f>
        <v>0</v>
      </c>
      <c r="M705" s="191">
        <f>SUMIFS('Transport-DB'!Q:Q,'Transport-DB'!C:C,"="&amp;'Work DB'!C705,'Transport-DB'!F:F,"="&amp;'Work DB'!$M$4)</f>
        <v>0</v>
      </c>
      <c r="N705" s="191">
        <f>SUMIFS('Transport-DB'!Q:Q,'Transport-DB'!C:C,"="&amp;'Work DB'!C705,'Transport-DB'!F:F,"="&amp;'Work DB'!$N$4)</f>
        <v>0</v>
      </c>
      <c r="O705" s="191">
        <f>SUMIFS('Transport-DB'!Q:Q,'Transport-DB'!C:C,"="&amp;'Work DB'!C705,'Transport-DB'!F:F,"="&amp;'Work DB'!$O$4)</f>
        <v>0</v>
      </c>
      <c r="P705" s="191">
        <f>SUMIFS('Transport-DB'!Q:Q,'Transport-DB'!C:C,"="&amp;'Work DB'!C705,'Transport-DB'!F:F,"="&amp;'Work DB'!$P$4)</f>
        <v>0</v>
      </c>
      <c r="Q705" s="188">
        <f>SUMIFS('Transport-DB'!Q:Q,'Transport-DB'!C:C,"="&amp;'Work DB'!C705,'Transport-DB'!F:F,"="&amp;'Work DB'!$Q$4)</f>
        <v>0</v>
      </c>
      <c r="R705" s="189">
        <f>SUMIFS('Transport-DB'!Q:Q,'Transport-DB'!C:C,"="&amp;'Work DB'!C705,'Transport-DB'!F:F,"="&amp;'Work DB'!$R$4)</f>
        <v>0</v>
      </c>
      <c r="S705" s="190">
        <f t="shared" si="79"/>
        <v>0</v>
      </c>
      <c r="T705" s="191">
        <f t="shared" si="81"/>
        <v>0</v>
      </c>
      <c r="U705" s="191"/>
      <c r="V705" s="191"/>
      <c r="W705" s="191"/>
      <c r="X705" s="191"/>
      <c r="Y705" s="189"/>
      <c r="Z705" s="283"/>
      <c r="AA705" s="190">
        <f>SUMIFS('Transport-DB'!S:S,'Transport-DB'!C:C,"="&amp;'Work DB'!C705,'Transport-DB'!F:F,"="&amp;'Work DB'!$AA$4)</f>
        <v>0</v>
      </c>
      <c r="AB705" s="191">
        <f>SUMIFS('Transport-DB'!S:S,'Transport-DB'!C:C,"="&amp;'Work DB'!C705,'Transport-DB'!F:F,"="&amp;'Work DB'!$AB$4)</f>
        <v>0</v>
      </c>
      <c r="AC705" s="191">
        <f>SUMIFS('Transport-DB'!S:S,'Transport-DB'!C:C,"="&amp;'Work DB'!C705,'Transport-DB'!F:F,"="&amp;'Work DB'!$AC$4)</f>
        <v>0</v>
      </c>
      <c r="AD705" s="188">
        <f>SUMIFS('Transport-DB'!S:S,'Transport-DB'!C:C,"="&amp;'Work DB'!C705,'Transport-DB'!F:F,"="&amp;'Work DB'!$AD$4)</f>
        <v>0</v>
      </c>
      <c r="AE705" s="188">
        <f>SUMIFS('Transport-DB'!S:S,'Transport-DB'!C:C,"="&amp;'Work DB'!C705,'Transport-DB'!F:F,"="&amp;'Work DB'!$AE$4)</f>
        <v>0</v>
      </c>
      <c r="AF705" s="188">
        <f>SUMIFS('Transport-DB'!S:S,'Transport-DB'!C:C,"="&amp;'Work DB'!C705,'Transport-DB'!F:F,"="&amp;'Work DB'!$AF$4)</f>
        <v>0</v>
      </c>
      <c r="AG705" s="189"/>
      <c r="AH705" s="230">
        <f>SUMIFS('Transport-DB'!T:T,'Transport-DB'!C:C,"="&amp;'Work DB'!C705)</f>
        <v>0</v>
      </c>
      <c r="AI705" s="32"/>
      <c r="AJ705" s="29"/>
      <c r="AK705" s="30">
        <f>SUMIFS(Civil_DB[بتن],Civil_DB[تاریخ],"="&amp;'Work DB'!C705)</f>
        <v>0</v>
      </c>
      <c r="AL705" s="28"/>
      <c r="AM705" s="29"/>
      <c r="AN705" s="31"/>
      <c r="AO705" s="28"/>
      <c r="AP705" s="29"/>
      <c r="AQ705" s="29"/>
      <c r="AR705" s="30"/>
      <c r="AS705" s="28"/>
      <c r="AT705" s="29"/>
      <c r="AU705" s="30"/>
      <c r="AV705" s="206"/>
      <c r="AW705" s="29"/>
      <c r="AX705" s="29"/>
      <c r="AY705" s="29"/>
      <c r="AZ705" s="29"/>
      <c r="BA705" s="29"/>
      <c r="BB705" s="29"/>
      <c r="BC705" s="30"/>
      <c r="BD705" s="283"/>
      <c r="BE705" s="283"/>
      <c r="BF705" s="283"/>
      <c r="BG705" s="283"/>
      <c r="BH705" s="32"/>
      <c r="BI705" s="56"/>
      <c r="BJ705" s="509"/>
    </row>
    <row r="706" spans="2:62" s="15" customFormat="1" ht="21" x14ac:dyDescent="0.25">
      <c r="B706" s="47"/>
      <c r="C706" s="20">
        <f t="shared" si="80"/>
        <v>46071</v>
      </c>
      <c r="D706" s="190">
        <f>SUMIFS('Transport-DB'!R:R,'Transport-DB'!C:C,"="&amp;'Work DB'!C706,'Transport-DB'!F:F,"="&amp;'Work DB'!$D$4)</f>
        <v>0</v>
      </c>
      <c r="E706" s="191">
        <f>SUMIFS('Transport-DB'!R:R,'Transport-DB'!C:C,"="&amp;'Work DB'!C706,'Transport-DB'!F:F,"="&amp;'Work DB'!$E$4)</f>
        <v>0</v>
      </c>
      <c r="F706" s="191">
        <f>SUMIFS('Transport-DB'!R:R,'Transport-DB'!C:C,"="&amp;'Work DB'!C706,'Transport-DB'!F:F,"="&amp;'Work DB'!$F$4)</f>
        <v>0</v>
      </c>
      <c r="G706" s="191">
        <f>SUMIFS('Transport-DB'!R:R,'Transport-DB'!C:C,"="&amp;'Work DB'!C706,'Transport-DB'!F:F,"="&amp;'Work DB'!$G$4)</f>
        <v>0</v>
      </c>
      <c r="H706" s="188">
        <f>SUMIFS('Transport-DB'!R:R,'Transport-DB'!C:C,"="&amp;'Work DB'!C706,'Transport-DB'!F:F,"="&amp;'Work DB'!$H$4)</f>
        <v>0</v>
      </c>
      <c r="I706" s="191">
        <f>SUMIFS('Transport-DB'!R:R,'Transport-DB'!C:C,"="&amp;'Work DB'!C706,'Transport-DB'!F:F,"="&amp;'Work DB'!$I$4)</f>
        <v>0</v>
      </c>
      <c r="J706" s="483">
        <f>SUMIFS('Transport-DB'!R:R,'Transport-DB'!C:C,"="&amp;'Work DB'!C706,'Transport-DB'!F:F,"="&amp;'Work DB'!$J$4)</f>
        <v>0</v>
      </c>
      <c r="K706" s="190">
        <f>SUMIFS('Transport-DB'!Q:Q,'Transport-DB'!C:C,"="&amp;'Work DB'!C706,'Transport-DB'!F:F,"="&amp;'Work DB'!$K$4)</f>
        <v>0</v>
      </c>
      <c r="L706" s="191">
        <f>SUMIFS('Transport-DB'!Q:Q,'Transport-DB'!C:C,"="&amp;'Work DB'!C706,'Transport-DB'!F:F,"="&amp;'Work DB'!$L$4)</f>
        <v>0</v>
      </c>
      <c r="M706" s="191">
        <f>SUMIFS('Transport-DB'!Q:Q,'Transport-DB'!C:C,"="&amp;'Work DB'!C706,'Transport-DB'!F:F,"="&amp;'Work DB'!$M$4)</f>
        <v>0</v>
      </c>
      <c r="N706" s="191">
        <f>SUMIFS('Transport-DB'!Q:Q,'Transport-DB'!C:C,"="&amp;'Work DB'!C706,'Transport-DB'!F:F,"="&amp;'Work DB'!$N$4)</f>
        <v>0</v>
      </c>
      <c r="O706" s="191">
        <f>SUMIFS('Transport-DB'!Q:Q,'Transport-DB'!C:C,"="&amp;'Work DB'!C706,'Transport-DB'!F:F,"="&amp;'Work DB'!$O$4)</f>
        <v>0</v>
      </c>
      <c r="P706" s="191">
        <f>SUMIFS('Transport-DB'!Q:Q,'Transport-DB'!C:C,"="&amp;'Work DB'!C706,'Transport-DB'!F:F,"="&amp;'Work DB'!$P$4)</f>
        <v>0</v>
      </c>
      <c r="Q706" s="188">
        <f>SUMIFS('Transport-DB'!Q:Q,'Transport-DB'!C:C,"="&amp;'Work DB'!C706,'Transport-DB'!F:F,"="&amp;'Work DB'!$Q$4)</f>
        <v>0</v>
      </c>
      <c r="R706" s="189">
        <f>SUMIFS('Transport-DB'!Q:Q,'Transport-DB'!C:C,"="&amp;'Work DB'!C706,'Transport-DB'!F:F,"="&amp;'Work DB'!$R$4)</f>
        <v>0</v>
      </c>
      <c r="S706" s="190">
        <f t="shared" si="79"/>
        <v>0</v>
      </c>
      <c r="T706" s="191">
        <f t="shared" si="81"/>
        <v>0</v>
      </c>
      <c r="U706" s="191"/>
      <c r="V706" s="191"/>
      <c r="W706" s="191"/>
      <c r="X706" s="191"/>
      <c r="Y706" s="189"/>
      <c r="Z706" s="283"/>
      <c r="AA706" s="190">
        <f>SUMIFS('Transport-DB'!S:S,'Transport-DB'!C:C,"="&amp;'Work DB'!C706,'Transport-DB'!F:F,"="&amp;'Work DB'!$AA$4)</f>
        <v>0</v>
      </c>
      <c r="AB706" s="191">
        <f>SUMIFS('Transport-DB'!S:S,'Transport-DB'!C:C,"="&amp;'Work DB'!C706,'Transport-DB'!F:F,"="&amp;'Work DB'!$AB$4)</f>
        <v>0</v>
      </c>
      <c r="AC706" s="191">
        <f>SUMIFS('Transport-DB'!S:S,'Transport-DB'!C:C,"="&amp;'Work DB'!C706,'Transport-DB'!F:F,"="&amp;'Work DB'!$AC$4)</f>
        <v>0</v>
      </c>
      <c r="AD706" s="188">
        <f>SUMIFS('Transport-DB'!S:S,'Transport-DB'!C:C,"="&amp;'Work DB'!C706,'Transport-DB'!F:F,"="&amp;'Work DB'!$AD$4)</f>
        <v>0</v>
      </c>
      <c r="AE706" s="188">
        <f>SUMIFS('Transport-DB'!S:S,'Transport-DB'!C:C,"="&amp;'Work DB'!C706,'Transport-DB'!F:F,"="&amp;'Work DB'!$AE$4)</f>
        <v>0</v>
      </c>
      <c r="AF706" s="188">
        <f>SUMIFS('Transport-DB'!S:S,'Transport-DB'!C:C,"="&amp;'Work DB'!C706,'Transport-DB'!F:F,"="&amp;'Work DB'!$AF$4)</f>
        <v>0</v>
      </c>
      <c r="AG706" s="189"/>
      <c r="AH706" s="230">
        <f>SUMIFS('Transport-DB'!T:T,'Transport-DB'!C:C,"="&amp;'Work DB'!C706)</f>
        <v>0</v>
      </c>
      <c r="AI706" s="32"/>
      <c r="AJ706" s="29"/>
      <c r="AK706" s="30">
        <f>SUMIFS(Civil_DB[بتن],Civil_DB[تاریخ],"="&amp;'Work DB'!C706)</f>
        <v>0</v>
      </c>
      <c r="AL706" s="28"/>
      <c r="AM706" s="29"/>
      <c r="AN706" s="31"/>
      <c r="AO706" s="28"/>
      <c r="AP706" s="29"/>
      <c r="AQ706" s="29"/>
      <c r="AR706" s="30"/>
      <c r="AS706" s="28"/>
      <c r="AT706" s="29"/>
      <c r="AU706" s="30"/>
      <c r="AV706" s="206"/>
      <c r="AW706" s="29"/>
      <c r="AX706" s="29"/>
      <c r="AY706" s="29"/>
      <c r="AZ706" s="29"/>
      <c r="BA706" s="29"/>
      <c r="BB706" s="29"/>
      <c r="BC706" s="30"/>
      <c r="BD706" s="283"/>
      <c r="BE706" s="283"/>
      <c r="BF706" s="283"/>
      <c r="BG706" s="283"/>
      <c r="BH706" s="32"/>
      <c r="BI706" s="56"/>
      <c r="BJ706" s="509"/>
    </row>
    <row r="707" spans="2:62" s="15" customFormat="1" ht="21" x14ac:dyDescent="0.25">
      <c r="B707" s="47"/>
      <c r="C707" s="20">
        <f t="shared" si="80"/>
        <v>46072</v>
      </c>
      <c r="D707" s="190">
        <f>SUMIFS('Transport-DB'!R:R,'Transport-DB'!C:C,"="&amp;'Work DB'!C707,'Transport-DB'!F:F,"="&amp;'Work DB'!$D$4)</f>
        <v>0</v>
      </c>
      <c r="E707" s="191">
        <f>SUMIFS('Transport-DB'!R:R,'Transport-DB'!C:C,"="&amp;'Work DB'!C707,'Transport-DB'!F:F,"="&amp;'Work DB'!$E$4)</f>
        <v>0</v>
      </c>
      <c r="F707" s="191">
        <f>SUMIFS('Transport-DB'!R:R,'Transport-DB'!C:C,"="&amp;'Work DB'!C707,'Transport-DB'!F:F,"="&amp;'Work DB'!$F$4)</f>
        <v>0</v>
      </c>
      <c r="G707" s="191">
        <f>SUMIFS('Transport-DB'!R:R,'Transport-DB'!C:C,"="&amp;'Work DB'!C707,'Transport-DB'!F:F,"="&amp;'Work DB'!$G$4)</f>
        <v>0</v>
      </c>
      <c r="H707" s="188">
        <f>SUMIFS('Transport-DB'!R:R,'Transport-DB'!C:C,"="&amp;'Work DB'!C707,'Transport-DB'!F:F,"="&amp;'Work DB'!$H$4)</f>
        <v>0</v>
      </c>
      <c r="I707" s="191">
        <f>SUMIFS('Transport-DB'!R:R,'Transport-DB'!C:C,"="&amp;'Work DB'!C707,'Transport-DB'!F:F,"="&amp;'Work DB'!$I$4)</f>
        <v>0</v>
      </c>
      <c r="J707" s="483">
        <f>SUMIFS('Transport-DB'!R:R,'Transport-DB'!C:C,"="&amp;'Work DB'!C707,'Transport-DB'!F:F,"="&amp;'Work DB'!$J$4)</f>
        <v>0</v>
      </c>
      <c r="K707" s="190">
        <f>SUMIFS('Transport-DB'!Q:Q,'Transport-DB'!C:C,"="&amp;'Work DB'!C707,'Transport-DB'!F:F,"="&amp;'Work DB'!$K$4)</f>
        <v>0</v>
      </c>
      <c r="L707" s="191">
        <f>SUMIFS('Transport-DB'!Q:Q,'Transport-DB'!C:C,"="&amp;'Work DB'!C707,'Transport-DB'!F:F,"="&amp;'Work DB'!$L$4)</f>
        <v>0</v>
      </c>
      <c r="M707" s="191">
        <f>SUMIFS('Transport-DB'!Q:Q,'Transport-DB'!C:C,"="&amp;'Work DB'!C707,'Transport-DB'!F:F,"="&amp;'Work DB'!$M$4)</f>
        <v>0</v>
      </c>
      <c r="N707" s="191">
        <f>SUMIFS('Transport-DB'!Q:Q,'Transport-DB'!C:C,"="&amp;'Work DB'!C707,'Transport-DB'!F:F,"="&amp;'Work DB'!$N$4)</f>
        <v>0</v>
      </c>
      <c r="O707" s="191">
        <f>SUMIFS('Transport-DB'!Q:Q,'Transport-DB'!C:C,"="&amp;'Work DB'!C707,'Transport-DB'!F:F,"="&amp;'Work DB'!$O$4)</f>
        <v>0</v>
      </c>
      <c r="P707" s="191">
        <f>SUMIFS('Transport-DB'!Q:Q,'Transport-DB'!C:C,"="&amp;'Work DB'!C707,'Transport-DB'!F:F,"="&amp;'Work DB'!$P$4)</f>
        <v>0</v>
      </c>
      <c r="Q707" s="188">
        <f>SUMIFS('Transport-DB'!Q:Q,'Transport-DB'!C:C,"="&amp;'Work DB'!C707,'Transport-DB'!F:F,"="&amp;'Work DB'!$Q$4)</f>
        <v>0</v>
      </c>
      <c r="R707" s="189">
        <f>SUMIFS('Transport-DB'!Q:Q,'Transport-DB'!C:C,"="&amp;'Work DB'!C707,'Transport-DB'!F:F,"="&amp;'Work DB'!$R$4)</f>
        <v>0</v>
      </c>
      <c r="S707" s="190">
        <f t="shared" si="79"/>
        <v>0</v>
      </c>
      <c r="T707" s="191">
        <f t="shared" si="81"/>
        <v>0</v>
      </c>
      <c r="U707" s="191"/>
      <c r="V707" s="191"/>
      <c r="W707" s="191"/>
      <c r="X707" s="191"/>
      <c r="Y707" s="189"/>
      <c r="Z707" s="283"/>
      <c r="AA707" s="190">
        <f>SUMIFS('Transport-DB'!S:S,'Transport-DB'!C:C,"="&amp;'Work DB'!C707,'Transport-DB'!F:F,"="&amp;'Work DB'!$AA$4)</f>
        <v>0</v>
      </c>
      <c r="AB707" s="191">
        <f>SUMIFS('Transport-DB'!S:S,'Transport-DB'!C:C,"="&amp;'Work DB'!C707,'Transport-DB'!F:F,"="&amp;'Work DB'!$AB$4)</f>
        <v>0</v>
      </c>
      <c r="AC707" s="191">
        <f>SUMIFS('Transport-DB'!S:S,'Transport-DB'!C:C,"="&amp;'Work DB'!C707,'Transport-DB'!F:F,"="&amp;'Work DB'!$AC$4)</f>
        <v>0</v>
      </c>
      <c r="AD707" s="188">
        <f>SUMIFS('Transport-DB'!S:S,'Transport-DB'!C:C,"="&amp;'Work DB'!C707,'Transport-DB'!F:F,"="&amp;'Work DB'!$AD$4)</f>
        <v>0</v>
      </c>
      <c r="AE707" s="188">
        <f>SUMIFS('Transport-DB'!S:S,'Transport-DB'!C:C,"="&amp;'Work DB'!C707,'Transport-DB'!F:F,"="&amp;'Work DB'!$AE$4)</f>
        <v>0</v>
      </c>
      <c r="AF707" s="188">
        <f>SUMIFS('Transport-DB'!S:S,'Transport-DB'!C:C,"="&amp;'Work DB'!C707,'Transport-DB'!F:F,"="&amp;'Work DB'!$AF$4)</f>
        <v>0</v>
      </c>
      <c r="AG707" s="189"/>
      <c r="AH707" s="230">
        <f>SUMIFS('Transport-DB'!T:T,'Transport-DB'!C:C,"="&amp;'Work DB'!C707)</f>
        <v>0</v>
      </c>
      <c r="AI707" s="32"/>
      <c r="AJ707" s="29"/>
      <c r="AK707" s="30">
        <f>SUMIFS(Civil_DB[بتن],Civil_DB[تاریخ],"="&amp;'Work DB'!C707)</f>
        <v>0</v>
      </c>
      <c r="AL707" s="28"/>
      <c r="AM707" s="29"/>
      <c r="AN707" s="31"/>
      <c r="AO707" s="28"/>
      <c r="AP707" s="29"/>
      <c r="AQ707" s="29"/>
      <c r="AR707" s="30"/>
      <c r="AS707" s="28"/>
      <c r="AT707" s="29"/>
      <c r="AU707" s="30"/>
      <c r="AV707" s="206"/>
      <c r="AW707" s="29"/>
      <c r="AX707" s="29"/>
      <c r="AY707" s="29"/>
      <c r="AZ707" s="29"/>
      <c r="BA707" s="29"/>
      <c r="BB707" s="29"/>
      <c r="BC707" s="30"/>
      <c r="BD707" s="283"/>
      <c r="BE707" s="283"/>
      <c r="BF707" s="283"/>
      <c r="BG707" s="283"/>
      <c r="BH707" s="32"/>
      <c r="BI707" s="56"/>
      <c r="BJ707" s="509"/>
    </row>
    <row r="708" spans="2:62" s="507" customFormat="1" ht="21" x14ac:dyDescent="0.25">
      <c r="B708" s="498"/>
      <c r="C708" s="499">
        <f t="shared" si="80"/>
        <v>46073</v>
      </c>
      <c r="D708" s="500">
        <f>SUMIFS('Transport-DB'!R:R,'Transport-DB'!C:C,"="&amp;'Work DB'!C708,'Transport-DB'!F:F,"="&amp;'Work DB'!$D$4)</f>
        <v>0</v>
      </c>
      <c r="E708" s="501">
        <f>SUMIFS('Transport-DB'!R:R,'Transport-DB'!C:C,"="&amp;'Work DB'!C708,'Transport-DB'!F:F,"="&amp;'Work DB'!$E$4)</f>
        <v>0</v>
      </c>
      <c r="F708" s="501">
        <f>SUMIFS('Transport-DB'!R:R,'Transport-DB'!C:C,"="&amp;'Work DB'!C708,'Transport-DB'!F:F,"="&amp;'Work DB'!$F$4)</f>
        <v>0</v>
      </c>
      <c r="G708" s="501">
        <f>SUMIFS('Transport-DB'!R:R,'Transport-DB'!C:C,"="&amp;'Work DB'!C708,'Transport-DB'!F:F,"="&amp;'Work DB'!$G$4)</f>
        <v>0</v>
      </c>
      <c r="H708" s="502">
        <f>SUMIFS('Transport-DB'!R:R,'Transport-DB'!C:C,"="&amp;'Work DB'!C708,'Transport-DB'!F:F,"="&amp;'Work DB'!$H$4)</f>
        <v>0</v>
      </c>
      <c r="I708" s="501">
        <f>SUMIFS('Transport-DB'!R:R,'Transport-DB'!C:C,"="&amp;'Work DB'!C708,'Transport-DB'!F:F,"="&amp;'Work DB'!$I$4)</f>
        <v>0</v>
      </c>
      <c r="J708" s="503">
        <f>SUMIFS('Transport-DB'!R:R,'Transport-DB'!C:C,"="&amp;'Work DB'!C708,'Transport-DB'!F:F,"="&amp;'Work DB'!$J$4)</f>
        <v>0</v>
      </c>
      <c r="K708" s="500">
        <f>SUMIFS('Transport-DB'!Q:Q,'Transport-DB'!C:C,"="&amp;'Work DB'!C708,'Transport-DB'!F:F,"="&amp;'Work DB'!$K$4)</f>
        <v>0</v>
      </c>
      <c r="L708" s="501">
        <f>SUMIFS('Transport-DB'!Q:Q,'Transport-DB'!C:C,"="&amp;'Work DB'!C708,'Transport-DB'!F:F,"="&amp;'Work DB'!$L$4)</f>
        <v>0</v>
      </c>
      <c r="M708" s="501">
        <f>SUMIFS('Transport-DB'!Q:Q,'Transport-DB'!C:C,"="&amp;'Work DB'!C708,'Transport-DB'!F:F,"="&amp;'Work DB'!$M$4)</f>
        <v>0</v>
      </c>
      <c r="N708" s="501">
        <f>SUMIFS('Transport-DB'!Q:Q,'Transport-DB'!C:C,"="&amp;'Work DB'!C708,'Transport-DB'!F:F,"="&amp;'Work DB'!$N$4)</f>
        <v>0</v>
      </c>
      <c r="O708" s="501">
        <f>SUMIFS('Transport-DB'!Q:Q,'Transport-DB'!C:C,"="&amp;'Work DB'!C708,'Transport-DB'!F:F,"="&amp;'Work DB'!$O$4)</f>
        <v>0</v>
      </c>
      <c r="P708" s="501">
        <f>SUMIFS('Transport-DB'!Q:Q,'Transport-DB'!C:C,"="&amp;'Work DB'!C708,'Transport-DB'!F:F,"="&amp;'Work DB'!$P$4)</f>
        <v>0</v>
      </c>
      <c r="Q708" s="502">
        <f>SUMIFS('Transport-DB'!Q:Q,'Transport-DB'!C:C,"="&amp;'Work DB'!C708,'Transport-DB'!F:F,"="&amp;'Work DB'!$Q$4)</f>
        <v>0</v>
      </c>
      <c r="R708" s="504">
        <f>SUMIFS('Transport-DB'!Q:Q,'Transport-DB'!C:C,"="&amp;'Work DB'!C708,'Transport-DB'!F:F,"="&amp;'Work DB'!$R$4)</f>
        <v>0</v>
      </c>
      <c r="S708" s="500">
        <f t="shared" si="79"/>
        <v>0</v>
      </c>
      <c r="T708" s="501">
        <f t="shared" si="81"/>
        <v>0</v>
      </c>
      <c r="U708" s="501"/>
      <c r="V708" s="501"/>
      <c r="W708" s="501"/>
      <c r="X708" s="501"/>
      <c r="Y708" s="504"/>
      <c r="Z708" s="503"/>
      <c r="AA708" s="500">
        <f>SUMIFS('Transport-DB'!S:S,'Transport-DB'!C:C,"="&amp;'Work DB'!C708,'Transport-DB'!F:F,"="&amp;'Work DB'!$AA$4)</f>
        <v>0</v>
      </c>
      <c r="AB708" s="501">
        <f>SUMIFS('Transport-DB'!S:S,'Transport-DB'!C:C,"="&amp;'Work DB'!C708,'Transport-DB'!F:F,"="&amp;'Work DB'!$AB$4)</f>
        <v>0</v>
      </c>
      <c r="AC708" s="501">
        <f>SUMIFS('Transport-DB'!S:S,'Transport-DB'!C:C,"="&amp;'Work DB'!C708,'Transport-DB'!F:F,"="&amp;'Work DB'!$AC$4)</f>
        <v>0</v>
      </c>
      <c r="AD708" s="502">
        <f>SUMIFS('Transport-DB'!S:S,'Transport-DB'!C:C,"="&amp;'Work DB'!C708,'Transport-DB'!F:F,"="&amp;'Work DB'!$AD$4)</f>
        <v>0</v>
      </c>
      <c r="AE708" s="502">
        <f>SUMIFS('Transport-DB'!S:S,'Transport-DB'!C:C,"="&amp;'Work DB'!C708,'Transport-DB'!F:F,"="&amp;'Work DB'!$AE$4)</f>
        <v>0</v>
      </c>
      <c r="AF708" s="502">
        <f>SUMIFS('Transport-DB'!S:S,'Transport-DB'!C:C,"="&amp;'Work DB'!C708,'Transport-DB'!F:F,"="&amp;'Work DB'!$AF$4)</f>
        <v>0</v>
      </c>
      <c r="AG708" s="504"/>
      <c r="AH708" s="500">
        <f>SUMIFS('Transport-DB'!T:T,'Transport-DB'!C:C,"="&amp;'Work DB'!C708)</f>
        <v>0</v>
      </c>
      <c r="AI708" s="505"/>
      <c r="AJ708" s="501"/>
      <c r="AK708" s="30">
        <f>SUMIFS(Civil_DB[بتن],Civil_DB[تاریخ],"="&amp;'Work DB'!C708)</f>
        <v>0</v>
      </c>
      <c r="AL708" s="500"/>
      <c r="AM708" s="501"/>
      <c r="AN708" s="502"/>
      <c r="AO708" s="500"/>
      <c r="AP708" s="501"/>
      <c r="AQ708" s="501"/>
      <c r="AR708" s="504"/>
      <c r="AS708" s="500"/>
      <c r="AT708" s="501"/>
      <c r="AU708" s="504"/>
      <c r="AV708" s="505"/>
      <c r="AW708" s="501"/>
      <c r="AX708" s="501"/>
      <c r="AY708" s="501"/>
      <c r="AZ708" s="501"/>
      <c r="BA708" s="501"/>
      <c r="BB708" s="501"/>
      <c r="BC708" s="504"/>
      <c r="BD708" s="503"/>
      <c r="BE708" s="503"/>
      <c r="BF708" s="503"/>
      <c r="BG708" s="503"/>
      <c r="BH708" s="505"/>
      <c r="BI708" s="506" t="s">
        <v>56</v>
      </c>
    </row>
    <row r="709" spans="2:62" s="15" customFormat="1" ht="21" x14ac:dyDescent="0.25">
      <c r="B709" s="47"/>
      <c r="C709" s="20">
        <f t="shared" si="80"/>
        <v>46074</v>
      </c>
      <c r="D709" s="190">
        <f>SUMIFS('Transport-DB'!R:R,'Transport-DB'!C:C,"="&amp;'Work DB'!C709,'Transport-DB'!F:F,"="&amp;'Work DB'!$D$4)</f>
        <v>0</v>
      </c>
      <c r="E709" s="191">
        <f>SUMIFS('Transport-DB'!R:R,'Transport-DB'!C:C,"="&amp;'Work DB'!C709,'Transport-DB'!F:F,"="&amp;'Work DB'!$E$4)</f>
        <v>0</v>
      </c>
      <c r="F709" s="191">
        <f>SUMIFS('Transport-DB'!R:R,'Transport-DB'!C:C,"="&amp;'Work DB'!C709,'Transport-DB'!F:F,"="&amp;'Work DB'!$F$4)</f>
        <v>0</v>
      </c>
      <c r="G709" s="191">
        <f>SUMIFS('Transport-DB'!R:R,'Transport-DB'!C:C,"="&amp;'Work DB'!C709,'Transport-DB'!F:F,"="&amp;'Work DB'!$G$4)</f>
        <v>0</v>
      </c>
      <c r="H709" s="188">
        <f>SUMIFS('Transport-DB'!R:R,'Transport-DB'!C:C,"="&amp;'Work DB'!C709,'Transport-DB'!F:F,"="&amp;'Work DB'!$H$4)</f>
        <v>0</v>
      </c>
      <c r="I709" s="191">
        <f>SUMIFS('Transport-DB'!R:R,'Transport-DB'!C:C,"="&amp;'Work DB'!C709,'Transport-DB'!F:F,"="&amp;'Work DB'!$I$4)</f>
        <v>0</v>
      </c>
      <c r="J709" s="483">
        <f>SUMIFS('Transport-DB'!R:R,'Transport-DB'!C:C,"="&amp;'Work DB'!C709,'Transport-DB'!F:F,"="&amp;'Work DB'!$J$4)</f>
        <v>0</v>
      </c>
      <c r="K709" s="190">
        <f>SUMIFS('Transport-DB'!Q:Q,'Transport-DB'!C:C,"="&amp;'Work DB'!C709,'Transport-DB'!F:F,"="&amp;'Work DB'!$K$4)</f>
        <v>0</v>
      </c>
      <c r="L709" s="191">
        <f>SUMIFS('Transport-DB'!Q:Q,'Transport-DB'!C:C,"="&amp;'Work DB'!C709,'Transport-DB'!F:F,"="&amp;'Work DB'!$L$4)</f>
        <v>0</v>
      </c>
      <c r="M709" s="191">
        <f>SUMIFS('Transport-DB'!Q:Q,'Transport-DB'!C:C,"="&amp;'Work DB'!C709,'Transport-DB'!F:F,"="&amp;'Work DB'!$M$4)</f>
        <v>0</v>
      </c>
      <c r="N709" s="191">
        <f>SUMIFS('Transport-DB'!Q:Q,'Transport-DB'!C:C,"="&amp;'Work DB'!C709,'Transport-DB'!F:F,"="&amp;'Work DB'!$N$4)</f>
        <v>0</v>
      </c>
      <c r="O709" s="191">
        <f>SUMIFS('Transport-DB'!Q:Q,'Transport-DB'!C:C,"="&amp;'Work DB'!C709,'Transport-DB'!F:F,"="&amp;'Work DB'!$O$4)</f>
        <v>0</v>
      </c>
      <c r="P709" s="191">
        <f>SUMIFS('Transport-DB'!Q:Q,'Transport-DB'!C:C,"="&amp;'Work DB'!C709,'Transport-DB'!F:F,"="&amp;'Work DB'!$P$4)</f>
        <v>0</v>
      </c>
      <c r="Q709" s="188">
        <f>SUMIFS('Transport-DB'!Q:Q,'Transport-DB'!C:C,"="&amp;'Work DB'!C709,'Transport-DB'!F:F,"="&amp;'Work DB'!$Q$4)</f>
        <v>0</v>
      </c>
      <c r="R709" s="189">
        <f>SUMIFS('Transport-DB'!Q:Q,'Transport-DB'!C:C,"="&amp;'Work DB'!C709,'Transport-DB'!F:F,"="&amp;'Work DB'!$R$4)</f>
        <v>0</v>
      </c>
      <c r="S709" s="190">
        <f t="shared" ref="S709:S736" si="82">SUM(D709:I709)+SUM(K709:Q709)-M709</f>
        <v>0</v>
      </c>
      <c r="T709" s="191">
        <f t="shared" si="81"/>
        <v>0</v>
      </c>
      <c r="U709" s="191"/>
      <c r="V709" s="191"/>
      <c r="W709" s="191"/>
      <c r="X709" s="191"/>
      <c r="Y709" s="189"/>
      <c r="Z709" s="283"/>
      <c r="AA709" s="190">
        <f>SUMIFS('Transport-DB'!S:S,'Transport-DB'!C:C,"="&amp;'Work DB'!C709,'Transport-DB'!F:F,"="&amp;'Work DB'!$AA$4)</f>
        <v>0</v>
      </c>
      <c r="AB709" s="191">
        <f>SUMIFS('Transport-DB'!S:S,'Transport-DB'!C:C,"="&amp;'Work DB'!C709,'Transport-DB'!F:F,"="&amp;'Work DB'!$AB$4)</f>
        <v>0</v>
      </c>
      <c r="AC709" s="191">
        <f>SUMIFS('Transport-DB'!S:S,'Transport-DB'!C:C,"="&amp;'Work DB'!C709,'Transport-DB'!F:F,"="&amp;'Work DB'!$AC$4)</f>
        <v>0</v>
      </c>
      <c r="AD709" s="188">
        <f>SUMIFS('Transport-DB'!S:S,'Transport-DB'!C:C,"="&amp;'Work DB'!C709,'Transport-DB'!F:F,"="&amp;'Work DB'!$AD$4)</f>
        <v>0</v>
      </c>
      <c r="AE709" s="188">
        <f>SUMIFS('Transport-DB'!S:S,'Transport-DB'!C:C,"="&amp;'Work DB'!C709,'Transport-DB'!F:F,"="&amp;'Work DB'!$AE$4)</f>
        <v>0</v>
      </c>
      <c r="AF709" s="188">
        <f>SUMIFS('Transport-DB'!S:S,'Transport-DB'!C:C,"="&amp;'Work DB'!C709,'Transport-DB'!F:F,"="&amp;'Work DB'!$AF$4)</f>
        <v>0</v>
      </c>
      <c r="AG709" s="189"/>
      <c r="AH709" s="230">
        <f>SUMIFS('Transport-DB'!T:T,'Transport-DB'!C:C,"="&amp;'Work DB'!C709)</f>
        <v>0</v>
      </c>
      <c r="AI709" s="32"/>
      <c r="AJ709" s="29"/>
      <c r="AK709" s="30">
        <f>SUMIFS(Civil_DB[بتن],Civil_DB[تاریخ],"="&amp;'Work DB'!C709)</f>
        <v>0</v>
      </c>
      <c r="AL709" s="28"/>
      <c r="AM709" s="29"/>
      <c r="AN709" s="31"/>
      <c r="AO709" s="28"/>
      <c r="AP709" s="29"/>
      <c r="AQ709" s="29"/>
      <c r="AR709" s="30"/>
      <c r="AS709" s="28"/>
      <c r="AT709" s="29"/>
      <c r="AU709" s="30"/>
      <c r="AV709" s="206"/>
      <c r="AW709" s="29"/>
      <c r="AX709" s="29"/>
      <c r="AY709" s="29"/>
      <c r="AZ709" s="29"/>
      <c r="BA709" s="29"/>
      <c r="BB709" s="29"/>
      <c r="BC709" s="30"/>
      <c r="BD709" s="283"/>
      <c r="BE709" s="283"/>
      <c r="BF709" s="283"/>
      <c r="BG709" s="283"/>
      <c r="BH709" s="32"/>
      <c r="BI709" s="56"/>
      <c r="BJ709" s="509"/>
    </row>
    <row r="710" spans="2:62" s="15" customFormat="1" ht="21" x14ac:dyDescent="0.25">
      <c r="B710" s="47"/>
      <c r="C710" s="20">
        <f t="shared" si="80"/>
        <v>46075</v>
      </c>
      <c r="D710" s="190">
        <f>SUMIFS('Transport-DB'!R:R,'Transport-DB'!C:C,"="&amp;'Work DB'!C710,'Transport-DB'!F:F,"="&amp;'Work DB'!$D$4)</f>
        <v>0</v>
      </c>
      <c r="E710" s="191">
        <f>SUMIFS('Transport-DB'!R:R,'Transport-DB'!C:C,"="&amp;'Work DB'!C710,'Transport-DB'!F:F,"="&amp;'Work DB'!$E$4)</f>
        <v>0</v>
      </c>
      <c r="F710" s="191">
        <f>SUMIFS('Transport-DB'!R:R,'Transport-DB'!C:C,"="&amp;'Work DB'!C710,'Transport-DB'!F:F,"="&amp;'Work DB'!$F$4)</f>
        <v>0</v>
      </c>
      <c r="G710" s="191">
        <f>SUMIFS('Transport-DB'!R:R,'Transport-DB'!C:C,"="&amp;'Work DB'!C710,'Transport-DB'!F:F,"="&amp;'Work DB'!$G$4)</f>
        <v>0</v>
      </c>
      <c r="H710" s="188">
        <f>SUMIFS('Transport-DB'!R:R,'Transport-DB'!C:C,"="&amp;'Work DB'!C710,'Transport-DB'!F:F,"="&amp;'Work DB'!$H$4)</f>
        <v>0</v>
      </c>
      <c r="I710" s="191">
        <f>SUMIFS('Transport-DB'!R:R,'Transport-DB'!C:C,"="&amp;'Work DB'!C710,'Transport-DB'!F:F,"="&amp;'Work DB'!$I$4)</f>
        <v>0</v>
      </c>
      <c r="J710" s="483">
        <f>SUMIFS('Transport-DB'!R:R,'Transport-DB'!C:C,"="&amp;'Work DB'!C710,'Transport-DB'!F:F,"="&amp;'Work DB'!$J$4)</f>
        <v>0</v>
      </c>
      <c r="K710" s="190">
        <f>SUMIFS('Transport-DB'!Q:Q,'Transport-DB'!C:C,"="&amp;'Work DB'!C710,'Transport-DB'!F:F,"="&amp;'Work DB'!$K$4)</f>
        <v>0</v>
      </c>
      <c r="L710" s="191">
        <f>SUMIFS('Transport-DB'!Q:Q,'Transport-DB'!C:C,"="&amp;'Work DB'!C710,'Transport-DB'!F:F,"="&amp;'Work DB'!$L$4)</f>
        <v>0</v>
      </c>
      <c r="M710" s="191">
        <f>SUMIFS('Transport-DB'!Q:Q,'Transport-DB'!C:C,"="&amp;'Work DB'!C710,'Transport-DB'!F:F,"="&amp;'Work DB'!$M$4)</f>
        <v>0</v>
      </c>
      <c r="N710" s="191">
        <f>SUMIFS('Transport-DB'!Q:Q,'Transport-DB'!C:C,"="&amp;'Work DB'!C710,'Transport-DB'!F:F,"="&amp;'Work DB'!$N$4)</f>
        <v>0</v>
      </c>
      <c r="O710" s="191">
        <f>SUMIFS('Transport-DB'!Q:Q,'Transport-DB'!C:C,"="&amp;'Work DB'!C710,'Transport-DB'!F:F,"="&amp;'Work DB'!$O$4)</f>
        <v>0</v>
      </c>
      <c r="P710" s="191">
        <f>SUMIFS('Transport-DB'!Q:Q,'Transport-DB'!C:C,"="&amp;'Work DB'!C710,'Transport-DB'!F:F,"="&amp;'Work DB'!$P$4)</f>
        <v>0</v>
      </c>
      <c r="Q710" s="188">
        <f>SUMIFS('Transport-DB'!Q:Q,'Transport-DB'!C:C,"="&amp;'Work DB'!C710,'Transport-DB'!F:F,"="&amp;'Work DB'!$Q$4)</f>
        <v>0</v>
      </c>
      <c r="R710" s="189">
        <f>SUMIFS('Transport-DB'!Q:Q,'Transport-DB'!C:C,"="&amp;'Work DB'!C710,'Transport-DB'!F:F,"="&amp;'Work DB'!$R$4)</f>
        <v>0</v>
      </c>
      <c r="S710" s="190">
        <f t="shared" si="82"/>
        <v>0</v>
      </c>
      <c r="T710" s="191">
        <f t="shared" si="81"/>
        <v>0</v>
      </c>
      <c r="U710" s="191"/>
      <c r="V710" s="191"/>
      <c r="W710" s="191"/>
      <c r="X710" s="191"/>
      <c r="Y710" s="189"/>
      <c r="Z710" s="283"/>
      <c r="AA710" s="190">
        <f>SUMIFS('Transport-DB'!S:S,'Transport-DB'!C:C,"="&amp;'Work DB'!C710,'Transport-DB'!F:F,"="&amp;'Work DB'!$AA$4)</f>
        <v>0</v>
      </c>
      <c r="AB710" s="191">
        <f>SUMIFS('Transport-DB'!S:S,'Transport-DB'!C:C,"="&amp;'Work DB'!C710,'Transport-DB'!F:F,"="&amp;'Work DB'!$AB$4)</f>
        <v>0</v>
      </c>
      <c r="AC710" s="191">
        <f>SUMIFS('Transport-DB'!S:S,'Transport-DB'!C:C,"="&amp;'Work DB'!C710,'Transport-DB'!F:F,"="&amp;'Work DB'!$AC$4)</f>
        <v>0</v>
      </c>
      <c r="AD710" s="188">
        <f>SUMIFS('Transport-DB'!S:S,'Transport-DB'!C:C,"="&amp;'Work DB'!C710,'Transport-DB'!F:F,"="&amp;'Work DB'!$AD$4)</f>
        <v>0</v>
      </c>
      <c r="AE710" s="188">
        <f>SUMIFS('Transport-DB'!S:S,'Transport-DB'!C:C,"="&amp;'Work DB'!C710,'Transport-DB'!F:F,"="&amp;'Work DB'!$AE$4)</f>
        <v>0</v>
      </c>
      <c r="AF710" s="188">
        <f>SUMIFS('Transport-DB'!S:S,'Transport-DB'!C:C,"="&amp;'Work DB'!C710,'Transport-DB'!F:F,"="&amp;'Work DB'!$AF$4)</f>
        <v>0</v>
      </c>
      <c r="AG710" s="189"/>
      <c r="AH710" s="230">
        <f>SUMIFS('Transport-DB'!T:T,'Transport-DB'!C:C,"="&amp;'Work DB'!C710)</f>
        <v>0</v>
      </c>
      <c r="AI710" s="32"/>
      <c r="AJ710" s="29"/>
      <c r="AK710" s="30">
        <f>SUMIFS(Civil_DB[بتن],Civil_DB[تاریخ],"="&amp;'Work DB'!C710)</f>
        <v>0</v>
      </c>
      <c r="AL710" s="28"/>
      <c r="AM710" s="29"/>
      <c r="AN710" s="31"/>
      <c r="AO710" s="28"/>
      <c r="AP710" s="29"/>
      <c r="AQ710" s="29"/>
      <c r="AR710" s="30"/>
      <c r="AS710" s="28"/>
      <c r="AT710" s="29"/>
      <c r="AU710" s="30"/>
      <c r="AV710" s="206"/>
      <c r="AW710" s="29"/>
      <c r="AX710" s="29"/>
      <c r="AY710" s="29"/>
      <c r="AZ710" s="29"/>
      <c r="BA710" s="29"/>
      <c r="BB710" s="29"/>
      <c r="BC710" s="30"/>
      <c r="BD710" s="283"/>
      <c r="BE710" s="283"/>
      <c r="BF710" s="283"/>
      <c r="BG710" s="283"/>
      <c r="BH710" s="32"/>
      <c r="BI710" s="56"/>
      <c r="BJ710" s="509"/>
    </row>
    <row r="711" spans="2:62" s="15" customFormat="1" ht="21" x14ac:dyDescent="0.25">
      <c r="B711" s="47"/>
      <c r="C711" s="20">
        <f t="shared" si="80"/>
        <v>46076</v>
      </c>
      <c r="D711" s="190">
        <f>SUMIFS('Transport-DB'!R:R,'Transport-DB'!C:C,"="&amp;'Work DB'!C711,'Transport-DB'!F:F,"="&amp;'Work DB'!$D$4)</f>
        <v>0</v>
      </c>
      <c r="E711" s="191">
        <f>SUMIFS('Transport-DB'!R:R,'Transport-DB'!C:C,"="&amp;'Work DB'!C711,'Transport-DB'!F:F,"="&amp;'Work DB'!$E$4)</f>
        <v>0</v>
      </c>
      <c r="F711" s="191">
        <f>SUMIFS('Transport-DB'!R:R,'Transport-DB'!C:C,"="&amp;'Work DB'!C711,'Transport-DB'!F:F,"="&amp;'Work DB'!$F$4)</f>
        <v>0</v>
      </c>
      <c r="G711" s="191">
        <f>SUMIFS('Transport-DB'!R:R,'Transport-DB'!C:C,"="&amp;'Work DB'!C711,'Transport-DB'!F:F,"="&amp;'Work DB'!$G$4)</f>
        <v>0</v>
      </c>
      <c r="H711" s="188">
        <f>SUMIFS('Transport-DB'!R:R,'Transport-DB'!C:C,"="&amp;'Work DB'!C711,'Transport-DB'!F:F,"="&amp;'Work DB'!$H$4)</f>
        <v>0</v>
      </c>
      <c r="I711" s="191">
        <f>SUMIFS('Transport-DB'!R:R,'Transport-DB'!C:C,"="&amp;'Work DB'!C711,'Transport-DB'!F:F,"="&amp;'Work DB'!$I$4)</f>
        <v>0</v>
      </c>
      <c r="J711" s="483">
        <f>SUMIFS('Transport-DB'!R:R,'Transport-DB'!C:C,"="&amp;'Work DB'!C711,'Transport-DB'!F:F,"="&amp;'Work DB'!$J$4)</f>
        <v>0</v>
      </c>
      <c r="K711" s="190">
        <f>SUMIFS('Transport-DB'!Q:Q,'Transport-DB'!C:C,"="&amp;'Work DB'!C711,'Transport-DB'!F:F,"="&amp;'Work DB'!$K$4)</f>
        <v>0</v>
      </c>
      <c r="L711" s="191">
        <f>SUMIFS('Transport-DB'!Q:Q,'Transport-DB'!C:C,"="&amp;'Work DB'!C711,'Transport-DB'!F:F,"="&amp;'Work DB'!$L$4)</f>
        <v>0</v>
      </c>
      <c r="M711" s="191">
        <f>SUMIFS('Transport-DB'!Q:Q,'Transport-DB'!C:C,"="&amp;'Work DB'!C711,'Transport-DB'!F:F,"="&amp;'Work DB'!$M$4)</f>
        <v>0</v>
      </c>
      <c r="N711" s="191">
        <f>SUMIFS('Transport-DB'!Q:Q,'Transport-DB'!C:C,"="&amp;'Work DB'!C711,'Transport-DB'!F:F,"="&amp;'Work DB'!$N$4)</f>
        <v>0</v>
      </c>
      <c r="O711" s="191">
        <f>SUMIFS('Transport-DB'!Q:Q,'Transport-DB'!C:C,"="&amp;'Work DB'!C711,'Transport-DB'!F:F,"="&amp;'Work DB'!$O$4)</f>
        <v>0</v>
      </c>
      <c r="P711" s="191">
        <f>SUMIFS('Transport-DB'!Q:Q,'Transport-DB'!C:C,"="&amp;'Work DB'!C711,'Transport-DB'!F:F,"="&amp;'Work DB'!$P$4)</f>
        <v>0</v>
      </c>
      <c r="Q711" s="188">
        <f>SUMIFS('Transport-DB'!Q:Q,'Transport-DB'!C:C,"="&amp;'Work DB'!C711,'Transport-DB'!F:F,"="&amp;'Work DB'!$Q$4)</f>
        <v>0</v>
      </c>
      <c r="R711" s="189">
        <f>SUMIFS('Transport-DB'!Q:Q,'Transport-DB'!C:C,"="&amp;'Work DB'!C711,'Transport-DB'!F:F,"="&amp;'Work DB'!$R$4)</f>
        <v>0</v>
      </c>
      <c r="S711" s="190">
        <f t="shared" si="82"/>
        <v>0</v>
      </c>
      <c r="T711" s="191">
        <f t="shared" si="81"/>
        <v>0</v>
      </c>
      <c r="U711" s="191"/>
      <c r="V711" s="191"/>
      <c r="W711" s="191"/>
      <c r="X711" s="191"/>
      <c r="Y711" s="189"/>
      <c r="Z711" s="283"/>
      <c r="AA711" s="190">
        <f>SUMIFS('Transport-DB'!S:S,'Transport-DB'!C:C,"="&amp;'Work DB'!C711,'Transport-DB'!F:F,"="&amp;'Work DB'!$AA$4)</f>
        <v>0</v>
      </c>
      <c r="AB711" s="191">
        <f>SUMIFS('Transport-DB'!S:S,'Transport-DB'!C:C,"="&amp;'Work DB'!C711,'Transport-DB'!F:F,"="&amp;'Work DB'!$AB$4)</f>
        <v>0</v>
      </c>
      <c r="AC711" s="191">
        <f>SUMIFS('Transport-DB'!S:S,'Transport-DB'!C:C,"="&amp;'Work DB'!C711,'Transport-DB'!F:F,"="&amp;'Work DB'!$AC$4)</f>
        <v>0</v>
      </c>
      <c r="AD711" s="188">
        <f>SUMIFS('Transport-DB'!S:S,'Transport-DB'!C:C,"="&amp;'Work DB'!C711,'Transport-DB'!F:F,"="&amp;'Work DB'!$AD$4)</f>
        <v>0</v>
      </c>
      <c r="AE711" s="188">
        <f>SUMIFS('Transport-DB'!S:S,'Transport-DB'!C:C,"="&amp;'Work DB'!C711,'Transport-DB'!F:F,"="&amp;'Work DB'!$AE$4)</f>
        <v>0</v>
      </c>
      <c r="AF711" s="188">
        <f>SUMIFS('Transport-DB'!S:S,'Transport-DB'!C:C,"="&amp;'Work DB'!C711,'Transport-DB'!F:F,"="&amp;'Work DB'!$AF$4)</f>
        <v>0</v>
      </c>
      <c r="AG711" s="189"/>
      <c r="AH711" s="230">
        <f>SUMIFS('Transport-DB'!T:T,'Transport-DB'!C:C,"="&amp;'Work DB'!C711)</f>
        <v>0</v>
      </c>
      <c r="AI711" s="32"/>
      <c r="AJ711" s="29"/>
      <c r="AK711" s="30">
        <f>SUMIFS(Civil_DB[بتن],Civil_DB[تاریخ],"="&amp;'Work DB'!C711)</f>
        <v>0</v>
      </c>
      <c r="AL711" s="28"/>
      <c r="AM711" s="29"/>
      <c r="AN711" s="31"/>
      <c r="AO711" s="28"/>
      <c r="AP711" s="29"/>
      <c r="AQ711" s="29"/>
      <c r="AR711" s="30"/>
      <c r="AS711" s="28"/>
      <c r="AT711" s="29"/>
      <c r="AU711" s="30"/>
      <c r="AV711" s="206"/>
      <c r="AW711" s="29"/>
      <c r="AX711" s="29"/>
      <c r="AY711" s="29"/>
      <c r="AZ711" s="29"/>
      <c r="BA711" s="29"/>
      <c r="BB711" s="29"/>
      <c r="BC711" s="30"/>
      <c r="BD711" s="283"/>
      <c r="BE711" s="283"/>
      <c r="BF711" s="283"/>
      <c r="BG711" s="283"/>
      <c r="BH711" s="32"/>
      <c r="BI711" s="56"/>
      <c r="BJ711" s="509"/>
    </row>
    <row r="712" spans="2:62" s="15" customFormat="1" ht="21" x14ac:dyDescent="0.25">
      <c r="B712" s="47"/>
      <c r="C712" s="20">
        <f t="shared" ref="C712:C736" si="83">C711+1</f>
        <v>46077</v>
      </c>
      <c r="D712" s="190">
        <f>SUMIFS('Transport-DB'!R:R,'Transport-DB'!C:C,"="&amp;'Work DB'!C712,'Transport-DB'!F:F,"="&amp;'Work DB'!$D$4)</f>
        <v>0</v>
      </c>
      <c r="E712" s="191">
        <f>SUMIFS('Transport-DB'!R:R,'Transport-DB'!C:C,"="&amp;'Work DB'!C712,'Transport-DB'!F:F,"="&amp;'Work DB'!$E$4)</f>
        <v>0</v>
      </c>
      <c r="F712" s="191">
        <f>SUMIFS('Transport-DB'!R:R,'Transport-DB'!C:C,"="&amp;'Work DB'!C712,'Transport-DB'!F:F,"="&amp;'Work DB'!$F$4)</f>
        <v>0</v>
      </c>
      <c r="G712" s="191">
        <f>SUMIFS('Transport-DB'!R:R,'Transport-DB'!C:C,"="&amp;'Work DB'!C712,'Transport-DB'!F:F,"="&amp;'Work DB'!$G$4)</f>
        <v>0</v>
      </c>
      <c r="H712" s="188">
        <f>SUMIFS('Transport-DB'!R:R,'Transport-DB'!C:C,"="&amp;'Work DB'!C712,'Transport-DB'!F:F,"="&amp;'Work DB'!$H$4)</f>
        <v>0</v>
      </c>
      <c r="I712" s="191">
        <f>SUMIFS('Transport-DB'!R:R,'Transport-DB'!C:C,"="&amp;'Work DB'!C712,'Transport-DB'!F:F,"="&amp;'Work DB'!$I$4)</f>
        <v>0</v>
      </c>
      <c r="J712" s="483">
        <f>SUMIFS('Transport-DB'!R:R,'Transport-DB'!C:C,"="&amp;'Work DB'!C712,'Transport-DB'!F:F,"="&amp;'Work DB'!$J$4)</f>
        <v>0</v>
      </c>
      <c r="K712" s="190">
        <f>SUMIFS('Transport-DB'!Q:Q,'Transport-DB'!C:C,"="&amp;'Work DB'!C712,'Transport-DB'!F:F,"="&amp;'Work DB'!$K$4)</f>
        <v>0</v>
      </c>
      <c r="L712" s="191">
        <f>SUMIFS('Transport-DB'!Q:Q,'Transport-DB'!C:C,"="&amp;'Work DB'!C712,'Transport-DB'!F:F,"="&amp;'Work DB'!$L$4)</f>
        <v>0</v>
      </c>
      <c r="M712" s="191">
        <f>SUMIFS('Transport-DB'!Q:Q,'Transport-DB'!C:C,"="&amp;'Work DB'!C712,'Transport-DB'!F:F,"="&amp;'Work DB'!$M$4)</f>
        <v>0</v>
      </c>
      <c r="N712" s="191">
        <f>SUMIFS('Transport-DB'!Q:Q,'Transport-DB'!C:C,"="&amp;'Work DB'!C712,'Transport-DB'!F:F,"="&amp;'Work DB'!$N$4)</f>
        <v>0</v>
      </c>
      <c r="O712" s="191">
        <f>SUMIFS('Transport-DB'!Q:Q,'Transport-DB'!C:C,"="&amp;'Work DB'!C712,'Transport-DB'!F:F,"="&amp;'Work DB'!$O$4)</f>
        <v>0</v>
      </c>
      <c r="P712" s="191">
        <f>SUMIFS('Transport-DB'!Q:Q,'Transport-DB'!C:C,"="&amp;'Work DB'!C712,'Transport-DB'!F:F,"="&amp;'Work DB'!$P$4)</f>
        <v>0</v>
      </c>
      <c r="Q712" s="188">
        <f>SUMIFS('Transport-DB'!Q:Q,'Transport-DB'!C:C,"="&amp;'Work DB'!C712,'Transport-DB'!F:F,"="&amp;'Work DB'!$Q$4)</f>
        <v>0</v>
      </c>
      <c r="R712" s="189">
        <f>SUMIFS('Transport-DB'!Q:Q,'Transport-DB'!C:C,"="&amp;'Work DB'!C712,'Transport-DB'!F:F,"="&amp;'Work DB'!$R$4)</f>
        <v>0</v>
      </c>
      <c r="S712" s="190">
        <f t="shared" si="82"/>
        <v>0</v>
      </c>
      <c r="T712" s="191">
        <f t="shared" si="81"/>
        <v>0</v>
      </c>
      <c r="U712" s="191"/>
      <c r="V712" s="191"/>
      <c r="W712" s="191"/>
      <c r="X712" s="191"/>
      <c r="Y712" s="189"/>
      <c r="Z712" s="283"/>
      <c r="AA712" s="190">
        <f>SUMIFS('Transport-DB'!S:S,'Transport-DB'!C:C,"="&amp;'Work DB'!C712,'Transport-DB'!F:F,"="&amp;'Work DB'!$AA$4)</f>
        <v>0</v>
      </c>
      <c r="AB712" s="191">
        <f>SUMIFS('Transport-DB'!S:S,'Transport-DB'!C:C,"="&amp;'Work DB'!C712,'Transport-DB'!F:F,"="&amp;'Work DB'!$AB$4)</f>
        <v>0</v>
      </c>
      <c r="AC712" s="191">
        <f>SUMIFS('Transport-DB'!S:S,'Transport-DB'!C:C,"="&amp;'Work DB'!C712,'Transport-DB'!F:F,"="&amp;'Work DB'!$AC$4)</f>
        <v>0</v>
      </c>
      <c r="AD712" s="188">
        <f>SUMIFS('Transport-DB'!S:S,'Transport-DB'!C:C,"="&amp;'Work DB'!C712,'Transport-DB'!F:F,"="&amp;'Work DB'!$AD$4)</f>
        <v>0</v>
      </c>
      <c r="AE712" s="188">
        <f>SUMIFS('Transport-DB'!S:S,'Transport-DB'!C:C,"="&amp;'Work DB'!C712,'Transport-DB'!F:F,"="&amp;'Work DB'!$AE$4)</f>
        <v>0</v>
      </c>
      <c r="AF712" s="188">
        <f>SUMIFS('Transport-DB'!S:S,'Transport-DB'!C:C,"="&amp;'Work DB'!C712,'Transport-DB'!F:F,"="&amp;'Work DB'!$AF$4)</f>
        <v>0</v>
      </c>
      <c r="AG712" s="189"/>
      <c r="AH712" s="230">
        <f>SUMIFS('Transport-DB'!T:T,'Transport-DB'!C:C,"="&amp;'Work DB'!C712)</f>
        <v>0</v>
      </c>
      <c r="AI712" s="32"/>
      <c r="AJ712" s="29"/>
      <c r="AK712" s="30">
        <f>SUMIFS(Civil_DB[بتن],Civil_DB[تاریخ],"="&amp;'Work DB'!C712)</f>
        <v>0</v>
      </c>
      <c r="AL712" s="28"/>
      <c r="AM712" s="29"/>
      <c r="AN712" s="31"/>
      <c r="AO712" s="28"/>
      <c r="AP712" s="29"/>
      <c r="AQ712" s="29"/>
      <c r="AR712" s="30"/>
      <c r="AS712" s="28"/>
      <c r="AT712" s="29"/>
      <c r="AU712" s="30"/>
      <c r="AV712" s="206"/>
      <c r="AW712" s="29"/>
      <c r="AX712" s="29"/>
      <c r="AY712" s="29"/>
      <c r="AZ712" s="29"/>
      <c r="BA712" s="29"/>
      <c r="BB712" s="29"/>
      <c r="BC712" s="30"/>
      <c r="BD712" s="283"/>
      <c r="BE712" s="283"/>
      <c r="BF712" s="283"/>
      <c r="BG712" s="283"/>
      <c r="BH712" s="32"/>
      <c r="BI712" s="56"/>
      <c r="BJ712" s="509"/>
    </row>
    <row r="713" spans="2:62" s="15" customFormat="1" ht="21" x14ac:dyDescent="0.25">
      <c r="B713" s="47"/>
      <c r="C713" s="20">
        <f t="shared" si="83"/>
        <v>46078</v>
      </c>
      <c r="D713" s="190">
        <f>SUMIFS('Transport-DB'!R:R,'Transport-DB'!C:C,"="&amp;'Work DB'!C713,'Transport-DB'!F:F,"="&amp;'Work DB'!$D$4)</f>
        <v>0</v>
      </c>
      <c r="E713" s="191">
        <f>SUMIFS('Transport-DB'!R:R,'Transport-DB'!C:C,"="&amp;'Work DB'!C713,'Transport-DB'!F:F,"="&amp;'Work DB'!$E$4)</f>
        <v>0</v>
      </c>
      <c r="F713" s="191">
        <f>SUMIFS('Transport-DB'!R:R,'Transport-DB'!C:C,"="&amp;'Work DB'!C713,'Transport-DB'!F:F,"="&amp;'Work DB'!$F$4)</f>
        <v>0</v>
      </c>
      <c r="G713" s="191">
        <f>SUMIFS('Transport-DB'!R:R,'Transport-DB'!C:C,"="&amp;'Work DB'!C713,'Transport-DB'!F:F,"="&amp;'Work DB'!$G$4)</f>
        <v>0</v>
      </c>
      <c r="H713" s="188">
        <f>SUMIFS('Transport-DB'!R:R,'Transport-DB'!C:C,"="&amp;'Work DB'!C713,'Transport-DB'!F:F,"="&amp;'Work DB'!$H$4)</f>
        <v>0</v>
      </c>
      <c r="I713" s="191">
        <f>SUMIFS('Transport-DB'!R:R,'Transport-DB'!C:C,"="&amp;'Work DB'!C713,'Transport-DB'!F:F,"="&amp;'Work DB'!$I$4)</f>
        <v>0</v>
      </c>
      <c r="J713" s="483">
        <f>SUMIFS('Transport-DB'!R:R,'Transport-DB'!C:C,"="&amp;'Work DB'!C713,'Transport-DB'!F:F,"="&amp;'Work DB'!$J$4)</f>
        <v>0</v>
      </c>
      <c r="K713" s="190">
        <f>SUMIFS('Transport-DB'!Q:Q,'Transport-DB'!C:C,"="&amp;'Work DB'!C713,'Transport-DB'!F:F,"="&amp;'Work DB'!$K$4)</f>
        <v>0</v>
      </c>
      <c r="L713" s="191">
        <f>SUMIFS('Transport-DB'!Q:Q,'Transport-DB'!C:C,"="&amp;'Work DB'!C713,'Transport-DB'!F:F,"="&amp;'Work DB'!$L$4)</f>
        <v>0</v>
      </c>
      <c r="M713" s="191">
        <f>SUMIFS('Transport-DB'!Q:Q,'Transport-DB'!C:C,"="&amp;'Work DB'!C713,'Transport-DB'!F:F,"="&amp;'Work DB'!$M$4)</f>
        <v>0</v>
      </c>
      <c r="N713" s="191">
        <f>SUMIFS('Transport-DB'!Q:Q,'Transport-DB'!C:C,"="&amp;'Work DB'!C713,'Transport-DB'!F:F,"="&amp;'Work DB'!$N$4)</f>
        <v>0</v>
      </c>
      <c r="O713" s="191">
        <f>SUMIFS('Transport-DB'!Q:Q,'Transport-DB'!C:C,"="&amp;'Work DB'!C713,'Transport-DB'!F:F,"="&amp;'Work DB'!$O$4)</f>
        <v>0</v>
      </c>
      <c r="P713" s="191">
        <f>SUMIFS('Transport-DB'!Q:Q,'Transport-DB'!C:C,"="&amp;'Work DB'!C713,'Transport-DB'!F:F,"="&amp;'Work DB'!$P$4)</f>
        <v>0</v>
      </c>
      <c r="Q713" s="188">
        <f>SUMIFS('Transport-DB'!Q:Q,'Transport-DB'!C:C,"="&amp;'Work DB'!C713,'Transport-DB'!F:F,"="&amp;'Work DB'!$Q$4)</f>
        <v>0</v>
      </c>
      <c r="R713" s="189">
        <f>SUMIFS('Transport-DB'!Q:Q,'Transport-DB'!C:C,"="&amp;'Work DB'!C713,'Transport-DB'!F:F,"="&amp;'Work DB'!$R$4)</f>
        <v>0</v>
      </c>
      <c r="S713" s="190">
        <f t="shared" si="82"/>
        <v>0</v>
      </c>
      <c r="T713" s="191">
        <f t="shared" si="81"/>
        <v>0</v>
      </c>
      <c r="U713" s="191"/>
      <c r="V713" s="191"/>
      <c r="W713" s="191"/>
      <c r="X713" s="191"/>
      <c r="Y713" s="189"/>
      <c r="Z713" s="283"/>
      <c r="AA713" s="190">
        <f>SUMIFS('Transport-DB'!S:S,'Transport-DB'!C:C,"="&amp;'Work DB'!C713,'Transport-DB'!F:F,"="&amp;'Work DB'!$AA$4)</f>
        <v>0</v>
      </c>
      <c r="AB713" s="191">
        <f>SUMIFS('Transport-DB'!S:S,'Transport-DB'!C:C,"="&amp;'Work DB'!C713,'Transport-DB'!F:F,"="&amp;'Work DB'!$AB$4)</f>
        <v>0</v>
      </c>
      <c r="AC713" s="191">
        <f>SUMIFS('Transport-DB'!S:S,'Transport-DB'!C:C,"="&amp;'Work DB'!C713,'Transport-DB'!F:F,"="&amp;'Work DB'!$AC$4)</f>
        <v>0</v>
      </c>
      <c r="AD713" s="188">
        <f>SUMIFS('Transport-DB'!S:S,'Transport-DB'!C:C,"="&amp;'Work DB'!C713,'Transport-DB'!F:F,"="&amp;'Work DB'!$AD$4)</f>
        <v>0</v>
      </c>
      <c r="AE713" s="188">
        <f>SUMIFS('Transport-DB'!S:S,'Transport-DB'!C:C,"="&amp;'Work DB'!C713,'Transport-DB'!F:F,"="&amp;'Work DB'!$AE$4)</f>
        <v>0</v>
      </c>
      <c r="AF713" s="188">
        <f>SUMIFS('Transport-DB'!S:S,'Transport-DB'!C:C,"="&amp;'Work DB'!C713,'Transport-DB'!F:F,"="&amp;'Work DB'!$AF$4)</f>
        <v>0</v>
      </c>
      <c r="AG713" s="189"/>
      <c r="AH713" s="230">
        <f>SUMIFS('Transport-DB'!T:T,'Transport-DB'!C:C,"="&amp;'Work DB'!C713)</f>
        <v>0</v>
      </c>
      <c r="AI713" s="32"/>
      <c r="AJ713" s="29"/>
      <c r="AK713" s="30">
        <f>SUMIFS(Civil_DB[بتن],Civil_DB[تاریخ],"="&amp;'Work DB'!C713)</f>
        <v>0</v>
      </c>
      <c r="AL713" s="28"/>
      <c r="AM713" s="29"/>
      <c r="AN713" s="31"/>
      <c r="AO713" s="28"/>
      <c r="AP713" s="29"/>
      <c r="AQ713" s="29"/>
      <c r="AR713" s="30"/>
      <c r="AS713" s="28"/>
      <c r="AT713" s="29"/>
      <c r="AU713" s="30"/>
      <c r="AV713" s="206"/>
      <c r="AW713" s="29"/>
      <c r="AX713" s="29"/>
      <c r="AY713" s="29"/>
      <c r="AZ713" s="29"/>
      <c r="BA713" s="29"/>
      <c r="BB713" s="29"/>
      <c r="BC713" s="30"/>
      <c r="BD713" s="283"/>
      <c r="BE713" s="283"/>
      <c r="BF713" s="283"/>
      <c r="BG713" s="283"/>
      <c r="BH713" s="32"/>
      <c r="BI713" s="56"/>
      <c r="BJ713" s="509"/>
    </row>
    <row r="714" spans="2:62" s="15" customFormat="1" ht="21" x14ac:dyDescent="0.25">
      <c r="B714" s="47"/>
      <c r="C714" s="20">
        <f t="shared" si="83"/>
        <v>46079</v>
      </c>
      <c r="D714" s="190">
        <f>SUMIFS('Transport-DB'!R:R,'Transport-DB'!C:C,"="&amp;'Work DB'!C714,'Transport-DB'!F:F,"="&amp;'Work DB'!$D$4)</f>
        <v>0</v>
      </c>
      <c r="E714" s="191">
        <f>SUMIFS('Transport-DB'!R:R,'Transport-DB'!C:C,"="&amp;'Work DB'!C714,'Transport-DB'!F:F,"="&amp;'Work DB'!$E$4)</f>
        <v>0</v>
      </c>
      <c r="F714" s="191">
        <f>SUMIFS('Transport-DB'!R:R,'Transport-DB'!C:C,"="&amp;'Work DB'!C714,'Transport-DB'!F:F,"="&amp;'Work DB'!$F$4)</f>
        <v>0</v>
      </c>
      <c r="G714" s="191">
        <f>SUMIFS('Transport-DB'!R:R,'Transport-DB'!C:C,"="&amp;'Work DB'!C714,'Transport-DB'!F:F,"="&amp;'Work DB'!$G$4)</f>
        <v>0</v>
      </c>
      <c r="H714" s="188">
        <f>SUMIFS('Transport-DB'!R:R,'Transport-DB'!C:C,"="&amp;'Work DB'!C714,'Transport-DB'!F:F,"="&amp;'Work DB'!$H$4)</f>
        <v>0</v>
      </c>
      <c r="I714" s="191">
        <f>SUMIFS('Transport-DB'!R:R,'Transport-DB'!C:C,"="&amp;'Work DB'!C714,'Transport-DB'!F:F,"="&amp;'Work DB'!$I$4)</f>
        <v>0</v>
      </c>
      <c r="J714" s="483">
        <f>SUMIFS('Transport-DB'!R:R,'Transport-DB'!C:C,"="&amp;'Work DB'!C714,'Transport-DB'!F:F,"="&amp;'Work DB'!$J$4)</f>
        <v>0</v>
      </c>
      <c r="K714" s="190">
        <f>SUMIFS('Transport-DB'!Q:Q,'Transport-DB'!C:C,"="&amp;'Work DB'!C714,'Transport-DB'!F:F,"="&amp;'Work DB'!$K$4)</f>
        <v>0</v>
      </c>
      <c r="L714" s="191">
        <f>SUMIFS('Transport-DB'!Q:Q,'Transport-DB'!C:C,"="&amp;'Work DB'!C714,'Transport-DB'!F:F,"="&amp;'Work DB'!$L$4)</f>
        <v>0</v>
      </c>
      <c r="M714" s="191">
        <f>SUMIFS('Transport-DB'!Q:Q,'Transport-DB'!C:C,"="&amp;'Work DB'!C714,'Transport-DB'!F:F,"="&amp;'Work DB'!$M$4)</f>
        <v>0</v>
      </c>
      <c r="N714" s="191">
        <f>SUMIFS('Transport-DB'!Q:Q,'Transport-DB'!C:C,"="&amp;'Work DB'!C714,'Transport-DB'!F:F,"="&amp;'Work DB'!$N$4)</f>
        <v>0</v>
      </c>
      <c r="O714" s="191">
        <f>SUMIFS('Transport-DB'!Q:Q,'Transport-DB'!C:C,"="&amp;'Work DB'!C714,'Transport-DB'!F:F,"="&amp;'Work DB'!$O$4)</f>
        <v>0</v>
      </c>
      <c r="P714" s="191">
        <f>SUMIFS('Transport-DB'!Q:Q,'Transport-DB'!C:C,"="&amp;'Work DB'!C714,'Transport-DB'!F:F,"="&amp;'Work DB'!$P$4)</f>
        <v>0</v>
      </c>
      <c r="Q714" s="188">
        <f>SUMIFS('Transport-DB'!Q:Q,'Transport-DB'!C:C,"="&amp;'Work DB'!C714,'Transport-DB'!F:F,"="&amp;'Work DB'!$Q$4)</f>
        <v>0</v>
      </c>
      <c r="R714" s="189">
        <f>SUMIFS('Transport-DB'!Q:Q,'Transport-DB'!C:C,"="&amp;'Work DB'!C714,'Transport-DB'!F:F,"="&amp;'Work DB'!$R$4)</f>
        <v>0</v>
      </c>
      <c r="S714" s="190">
        <f t="shared" si="82"/>
        <v>0</v>
      </c>
      <c r="T714" s="191">
        <f t="shared" si="81"/>
        <v>0</v>
      </c>
      <c r="U714" s="191"/>
      <c r="V714" s="191"/>
      <c r="W714" s="191"/>
      <c r="X714" s="191"/>
      <c r="Y714" s="189"/>
      <c r="Z714" s="283"/>
      <c r="AA714" s="190">
        <f>SUMIFS('Transport-DB'!S:S,'Transport-DB'!C:C,"="&amp;'Work DB'!C714,'Transport-DB'!F:F,"="&amp;'Work DB'!$AA$4)</f>
        <v>0</v>
      </c>
      <c r="AB714" s="191">
        <f>SUMIFS('Transport-DB'!S:S,'Transport-DB'!C:C,"="&amp;'Work DB'!C714,'Transport-DB'!F:F,"="&amp;'Work DB'!$AB$4)</f>
        <v>0</v>
      </c>
      <c r="AC714" s="191">
        <f>SUMIFS('Transport-DB'!S:S,'Transport-DB'!C:C,"="&amp;'Work DB'!C714,'Transport-DB'!F:F,"="&amp;'Work DB'!$AC$4)</f>
        <v>0</v>
      </c>
      <c r="AD714" s="188">
        <f>SUMIFS('Transport-DB'!S:S,'Transport-DB'!C:C,"="&amp;'Work DB'!C714,'Transport-DB'!F:F,"="&amp;'Work DB'!$AD$4)</f>
        <v>0</v>
      </c>
      <c r="AE714" s="188">
        <f>SUMIFS('Transport-DB'!S:S,'Transport-DB'!C:C,"="&amp;'Work DB'!C714,'Transport-DB'!F:F,"="&amp;'Work DB'!$AE$4)</f>
        <v>0</v>
      </c>
      <c r="AF714" s="188">
        <f>SUMIFS('Transport-DB'!S:S,'Transport-DB'!C:C,"="&amp;'Work DB'!C714,'Transport-DB'!F:F,"="&amp;'Work DB'!$AF$4)</f>
        <v>0</v>
      </c>
      <c r="AG714" s="189"/>
      <c r="AH714" s="230">
        <f>SUMIFS('Transport-DB'!T:T,'Transport-DB'!C:C,"="&amp;'Work DB'!C714)</f>
        <v>0</v>
      </c>
      <c r="AI714" s="32"/>
      <c r="AJ714" s="29"/>
      <c r="AK714" s="30">
        <f>SUMIFS(Civil_DB[بتن],Civil_DB[تاریخ],"="&amp;'Work DB'!C714)</f>
        <v>0</v>
      </c>
      <c r="AL714" s="28"/>
      <c r="AM714" s="29"/>
      <c r="AN714" s="31"/>
      <c r="AO714" s="28"/>
      <c r="AP714" s="29"/>
      <c r="AQ714" s="29"/>
      <c r="AR714" s="30"/>
      <c r="AS714" s="28"/>
      <c r="AT714" s="29"/>
      <c r="AU714" s="30"/>
      <c r="AV714" s="206"/>
      <c r="AW714" s="29"/>
      <c r="AX714" s="29"/>
      <c r="AY714" s="29"/>
      <c r="AZ714" s="29"/>
      <c r="BA714" s="29"/>
      <c r="BB714" s="29"/>
      <c r="BC714" s="30"/>
      <c r="BD714" s="283"/>
      <c r="BE714" s="283"/>
      <c r="BF714" s="283"/>
      <c r="BG714" s="283"/>
      <c r="BH714" s="32"/>
      <c r="BI714" s="56"/>
      <c r="BJ714" s="509"/>
    </row>
    <row r="715" spans="2:62" s="15" customFormat="1" ht="21" x14ac:dyDescent="0.25">
      <c r="B715" s="47"/>
      <c r="C715" s="20">
        <f t="shared" si="83"/>
        <v>46080</v>
      </c>
      <c r="D715" s="190">
        <f>SUMIFS('Transport-DB'!R:R,'Transport-DB'!C:C,"="&amp;'Work DB'!C715,'Transport-DB'!F:F,"="&amp;'Work DB'!$D$4)</f>
        <v>0</v>
      </c>
      <c r="E715" s="191">
        <f>SUMIFS('Transport-DB'!R:R,'Transport-DB'!C:C,"="&amp;'Work DB'!C715,'Transport-DB'!F:F,"="&amp;'Work DB'!$E$4)</f>
        <v>0</v>
      </c>
      <c r="F715" s="191">
        <f>SUMIFS('Transport-DB'!R:R,'Transport-DB'!C:C,"="&amp;'Work DB'!C715,'Transport-DB'!F:F,"="&amp;'Work DB'!$F$4)</f>
        <v>0</v>
      </c>
      <c r="G715" s="191">
        <f>SUMIFS('Transport-DB'!R:R,'Transport-DB'!C:C,"="&amp;'Work DB'!C715,'Transport-DB'!F:F,"="&amp;'Work DB'!$G$4)</f>
        <v>0</v>
      </c>
      <c r="H715" s="188">
        <f>SUMIFS('Transport-DB'!R:R,'Transport-DB'!C:C,"="&amp;'Work DB'!C715,'Transport-DB'!F:F,"="&amp;'Work DB'!$H$4)</f>
        <v>0</v>
      </c>
      <c r="I715" s="191">
        <f>SUMIFS('Transport-DB'!R:R,'Transport-DB'!C:C,"="&amp;'Work DB'!C715,'Transport-DB'!F:F,"="&amp;'Work DB'!$I$4)</f>
        <v>0</v>
      </c>
      <c r="J715" s="483">
        <f>SUMIFS('Transport-DB'!R:R,'Transport-DB'!C:C,"="&amp;'Work DB'!C715,'Transport-DB'!F:F,"="&amp;'Work DB'!$J$4)</f>
        <v>0</v>
      </c>
      <c r="K715" s="190">
        <f>SUMIFS('Transport-DB'!Q:Q,'Transport-DB'!C:C,"="&amp;'Work DB'!C715,'Transport-DB'!F:F,"="&amp;'Work DB'!$K$4)</f>
        <v>0</v>
      </c>
      <c r="L715" s="191">
        <f>SUMIFS('Transport-DB'!Q:Q,'Transport-DB'!C:C,"="&amp;'Work DB'!C715,'Transport-DB'!F:F,"="&amp;'Work DB'!$L$4)</f>
        <v>0</v>
      </c>
      <c r="M715" s="191">
        <f>SUMIFS('Transport-DB'!Q:Q,'Transport-DB'!C:C,"="&amp;'Work DB'!C715,'Transport-DB'!F:F,"="&amp;'Work DB'!$M$4)</f>
        <v>0</v>
      </c>
      <c r="N715" s="191">
        <f>SUMIFS('Transport-DB'!Q:Q,'Transport-DB'!C:C,"="&amp;'Work DB'!C715,'Transport-DB'!F:F,"="&amp;'Work DB'!$N$4)</f>
        <v>0</v>
      </c>
      <c r="O715" s="191">
        <f>SUMIFS('Transport-DB'!Q:Q,'Transport-DB'!C:C,"="&amp;'Work DB'!C715,'Transport-DB'!F:F,"="&amp;'Work DB'!$O$4)</f>
        <v>0</v>
      </c>
      <c r="P715" s="191">
        <f>SUMIFS('Transport-DB'!Q:Q,'Transport-DB'!C:C,"="&amp;'Work DB'!C715,'Transport-DB'!F:F,"="&amp;'Work DB'!$P$4)</f>
        <v>0</v>
      </c>
      <c r="Q715" s="188">
        <f>SUMIFS('Transport-DB'!Q:Q,'Transport-DB'!C:C,"="&amp;'Work DB'!C715,'Transport-DB'!F:F,"="&amp;'Work DB'!$Q$4)</f>
        <v>0</v>
      </c>
      <c r="R715" s="189">
        <f>SUMIFS('Transport-DB'!Q:Q,'Transport-DB'!C:C,"="&amp;'Work DB'!C715,'Transport-DB'!F:F,"="&amp;'Work DB'!$R$4)</f>
        <v>0</v>
      </c>
      <c r="S715" s="190">
        <f t="shared" si="82"/>
        <v>0</v>
      </c>
      <c r="T715" s="191">
        <f t="shared" si="81"/>
        <v>0</v>
      </c>
      <c r="U715" s="191"/>
      <c r="V715" s="191"/>
      <c r="W715" s="191"/>
      <c r="X715" s="191"/>
      <c r="Y715" s="189"/>
      <c r="Z715" s="283"/>
      <c r="AA715" s="190">
        <f>SUMIFS('Transport-DB'!S:S,'Transport-DB'!C:C,"="&amp;'Work DB'!C715,'Transport-DB'!F:F,"="&amp;'Work DB'!$AA$4)</f>
        <v>0</v>
      </c>
      <c r="AB715" s="191">
        <f>SUMIFS('Transport-DB'!S:S,'Transport-DB'!C:C,"="&amp;'Work DB'!C715,'Transport-DB'!F:F,"="&amp;'Work DB'!$AB$4)</f>
        <v>0</v>
      </c>
      <c r="AC715" s="191">
        <f>SUMIFS('Transport-DB'!S:S,'Transport-DB'!C:C,"="&amp;'Work DB'!C715,'Transport-DB'!F:F,"="&amp;'Work DB'!$AC$4)</f>
        <v>0</v>
      </c>
      <c r="AD715" s="188">
        <f>SUMIFS('Transport-DB'!S:S,'Transport-DB'!C:C,"="&amp;'Work DB'!C715,'Transport-DB'!F:F,"="&amp;'Work DB'!$AD$4)</f>
        <v>0</v>
      </c>
      <c r="AE715" s="188">
        <f>SUMIFS('Transport-DB'!S:S,'Transport-DB'!C:C,"="&amp;'Work DB'!C715,'Transport-DB'!F:F,"="&amp;'Work DB'!$AE$4)</f>
        <v>0</v>
      </c>
      <c r="AF715" s="188">
        <f>SUMIFS('Transport-DB'!S:S,'Transport-DB'!C:C,"="&amp;'Work DB'!C715,'Transport-DB'!F:F,"="&amp;'Work DB'!$AF$4)</f>
        <v>0</v>
      </c>
      <c r="AG715" s="189"/>
      <c r="AH715" s="230">
        <f>SUMIFS('Transport-DB'!T:T,'Transport-DB'!C:C,"="&amp;'Work DB'!C715)</f>
        <v>0</v>
      </c>
      <c r="AI715" s="32"/>
      <c r="AJ715" s="29"/>
      <c r="AK715" s="30">
        <f>SUMIFS(Civil_DB[بتن],Civil_DB[تاریخ],"="&amp;'Work DB'!C715)</f>
        <v>0</v>
      </c>
      <c r="AL715" s="28"/>
      <c r="AM715" s="29"/>
      <c r="AN715" s="31"/>
      <c r="AO715" s="28"/>
      <c r="AP715" s="29"/>
      <c r="AQ715" s="29"/>
      <c r="AR715" s="30"/>
      <c r="AS715" s="28"/>
      <c r="AT715" s="29"/>
      <c r="AU715" s="30"/>
      <c r="AV715" s="206"/>
      <c r="AW715" s="29"/>
      <c r="AX715" s="29"/>
      <c r="AY715" s="29"/>
      <c r="AZ715" s="29"/>
      <c r="BA715" s="29"/>
      <c r="BB715" s="29"/>
      <c r="BC715" s="30"/>
      <c r="BD715" s="283"/>
      <c r="BE715" s="283"/>
      <c r="BF715" s="283"/>
      <c r="BG715" s="283"/>
      <c r="BH715" s="32"/>
      <c r="BI715" s="56"/>
      <c r="BJ715" s="509"/>
    </row>
    <row r="716" spans="2:62" s="15" customFormat="1" ht="21" x14ac:dyDescent="0.25">
      <c r="B716" s="47"/>
      <c r="C716" s="20">
        <f t="shared" si="83"/>
        <v>46081</v>
      </c>
      <c r="D716" s="190">
        <f>SUMIFS('Transport-DB'!R:R,'Transport-DB'!C:C,"="&amp;'Work DB'!C716,'Transport-DB'!F:F,"="&amp;'Work DB'!$D$4)</f>
        <v>0</v>
      </c>
      <c r="E716" s="191">
        <f>SUMIFS('Transport-DB'!R:R,'Transport-DB'!C:C,"="&amp;'Work DB'!C716,'Transport-DB'!F:F,"="&amp;'Work DB'!$E$4)</f>
        <v>0</v>
      </c>
      <c r="F716" s="191">
        <f>SUMIFS('Transport-DB'!R:R,'Transport-DB'!C:C,"="&amp;'Work DB'!C716,'Transport-DB'!F:F,"="&amp;'Work DB'!$F$4)</f>
        <v>0</v>
      </c>
      <c r="G716" s="191">
        <f>SUMIFS('Transport-DB'!R:R,'Transport-DB'!C:C,"="&amp;'Work DB'!C716,'Transport-DB'!F:F,"="&amp;'Work DB'!$G$4)</f>
        <v>0</v>
      </c>
      <c r="H716" s="188">
        <f>SUMIFS('Transport-DB'!R:R,'Transport-DB'!C:C,"="&amp;'Work DB'!C716,'Transport-DB'!F:F,"="&amp;'Work DB'!$H$4)</f>
        <v>0</v>
      </c>
      <c r="I716" s="191">
        <f>SUMIFS('Transport-DB'!R:R,'Transport-DB'!C:C,"="&amp;'Work DB'!C716,'Transport-DB'!F:F,"="&amp;'Work DB'!$I$4)</f>
        <v>0</v>
      </c>
      <c r="J716" s="483">
        <f>SUMIFS('Transport-DB'!R:R,'Transport-DB'!C:C,"="&amp;'Work DB'!C716,'Transport-DB'!F:F,"="&amp;'Work DB'!$J$4)</f>
        <v>0</v>
      </c>
      <c r="K716" s="190">
        <f>SUMIFS('Transport-DB'!Q:Q,'Transport-DB'!C:C,"="&amp;'Work DB'!C716,'Transport-DB'!F:F,"="&amp;'Work DB'!$K$4)</f>
        <v>0</v>
      </c>
      <c r="L716" s="191">
        <f>SUMIFS('Transport-DB'!Q:Q,'Transport-DB'!C:C,"="&amp;'Work DB'!C716,'Transport-DB'!F:F,"="&amp;'Work DB'!$L$4)</f>
        <v>0</v>
      </c>
      <c r="M716" s="191">
        <f>SUMIFS('Transport-DB'!Q:Q,'Transport-DB'!C:C,"="&amp;'Work DB'!C716,'Transport-DB'!F:F,"="&amp;'Work DB'!$M$4)</f>
        <v>0</v>
      </c>
      <c r="N716" s="191">
        <f>SUMIFS('Transport-DB'!Q:Q,'Transport-DB'!C:C,"="&amp;'Work DB'!C716,'Transport-DB'!F:F,"="&amp;'Work DB'!$N$4)</f>
        <v>0</v>
      </c>
      <c r="O716" s="191">
        <f>SUMIFS('Transport-DB'!Q:Q,'Transport-DB'!C:C,"="&amp;'Work DB'!C716,'Transport-DB'!F:F,"="&amp;'Work DB'!$O$4)</f>
        <v>0</v>
      </c>
      <c r="P716" s="191">
        <f>SUMIFS('Transport-DB'!Q:Q,'Transport-DB'!C:C,"="&amp;'Work DB'!C716,'Transport-DB'!F:F,"="&amp;'Work DB'!$P$4)</f>
        <v>0</v>
      </c>
      <c r="Q716" s="188">
        <f>SUMIFS('Transport-DB'!Q:Q,'Transport-DB'!C:C,"="&amp;'Work DB'!C716,'Transport-DB'!F:F,"="&amp;'Work DB'!$Q$4)</f>
        <v>0</v>
      </c>
      <c r="R716" s="189">
        <f>SUMIFS('Transport-DB'!Q:Q,'Transport-DB'!C:C,"="&amp;'Work DB'!C716,'Transport-DB'!F:F,"="&amp;'Work DB'!$R$4)</f>
        <v>0</v>
      </c>
      <c r="S716" s="190">
        <f t="shared" si="82"/>
        <v>0</v>
      </c>
      <c r="T716" s="191">
        <f t="shared" si="81"/>
        <v>0</v>
      </c>
      <c r="U716" s="191"/>
      <c r="V716" s="191"/>
      <c r="W716" s="191"/>
      <c r="X716" s="191"/>
      <c r="Y716" s="189"/>
      <c r="Z716" s="283"/>
      <c r="AA716" s="190">
        <f>SUMIFS('Transport-DB'!S:S,'Transport-DB'!C:C,"="&amp;'Work DB'!C716,'Transport-DB'!F:F,"="&amp;'Work DB'!$AA$4)</f>
        <v>0</v>
      </c>
      <c r="AB716" s="191">
        <f>SUMIFS('Transport-DB'!S:S,'Transport-DB'!C:C,"="&amp;'Work DB'!C716,'Transport-DB'!F:F,"="&amp;'Work DB'!$AB$4)</f>
        <v>0</v>
      </c>
      <c r="AC716" s="191">
        <f>SUMIFS('Transport-DB'!S:S,'Transport-DB'!C:C,"="&amp;'Work DB'!C716,'Transport-DB'!F:F,"="&amp;'Work DB'!$AC$4)</f>
        <v>0</v>
      </c>
      <c r="AD716" s="188">
        <f>SUMIFS('Transport-DB'!S:S,'Transport-DB'!C:C,"="&amp;'Work DB'!C716,'Transport-DB'!F:F,"="&amp;'Work DB'!$AD$4)</f>
        <v>0</v>
      </c>
      <c r="AE716" s="188">
        <f>SUMIFS('Transport-DB'!S:S,'Transport-DB'!C:C,"="&amp;'Work DB'!C716,'Transport-DB'!F:F,"="&amp;'Work DB'!$AE$4)</f>
        <v>0</v>
      </c>
      <c r="AF716" s="188">
        <f>SUMIFS('Transport-DB'!S:S,'Transport-DB'!C:C,"="&amp;'Work DB'!C716,'Transport-DB'!F:F,"="&amp;'Work DB'!$AF$4)</f>
        <v>0</v>
      </c>
      <c r="AG716" s="189"/>
      <c r="AH716" s="230">
        <f>SUMIFS('Transport-DB'!T:T,'Transport-DB'!C:C,"="&amp;'Work DB'!C716)</f>
        <v>0</v>
      </c>
      <c r="AI716" s="32"/>
      <c r="AJ716" s="29"/>
      <c r="AK716" s="30">
        <f>SUMIFS(Civil_DB[بتن],Civil_DB[تاریخ],"="&amp;'Work DB'!C716)</f>
        <v>0</v>
      </c>
      <c r="AL716" s="28"/>
      <c r="AM716" s="29"/>
      <c r="AN716" s="31"/>
      <c r="AO716" s="28"/>
      <c r="AP716" s="29"/>
      <c r="AQ716" s="29"/>
      <c r="AR716" s="30"/>
      <c r="AS716" s="28"/>
      <c r="AT716" s="29"/>
      <c r="AU716" s="30"/>
      <c r="AV716" s="206"/>
      <c r="AW716" s="29"/>
      <c r="AX716" s="29"/>
      <c r="AY716" s="29"/>
      <c r="AZ716" s="29"/>
      <c r="BA716" s="29"/>
      <c r="BB716" s="29"/>
      <c r="BC716" s="30"/>
      <c r="BD716" s="283"/>
      <c r="BE716" s="283"/>
      <c r="BF716" s="283"/>
      <c r="BG716" s="283"/>
      <c r="BH716" s="32"/>
      <c r="BI716" s="56"/>
      <c r="BJ716" s="509"/>
    </row>
    <row r="717" spans="2:62" s="15" customFormat="1" ht="21" x14ac:dyDescent="0.25">
      <c r="B717" s="47"/>
      <c r="C717" s="20">
        <f t="shared" si="83"/>
        <v>46082</v>
      </c>
      <c r="D717" s="190">
        <f>SUMIFS('Transport-DB'!R:R,'Transport-DB'!C:C,"="&amp;'Work DB'!C717,'Transport-DB'!F:F,"="&amp;'Work DB'!$D$4)</f>
        <v>0</v>
      </c>
      <c r="E717" s="191">
        <f>SUMIFS('Transport-DB'!R:R,'Transport-DB'!C:C,"="&amp;'Work DB'!C717,'Transport-DB'!F:F,"="&amp;'Work DB'!$E$4)</f>
        <v>0</v>
      </c>
      <c r="F717" s="191">
        <f>SUMIFS('Transport-DB'!R:R,'Transport-DB'!C:C,"="&amp;'Work DB'!C717,'Transport-DB'!F:F,"="&amp;'Work DB'!$F$4)</f>
        <v>0</v>
      </c>
      <c r="G717" s="191">
        <f>SUMIFS('Transport-DB'!R:R,'Transport-DB'!C:C,"="&amp;'Work DB'!C717,'Transport-DB'!F:F,"="&amp;'Work DB'!$G$4)</f>
        <v>0</v>
      </c>
      <c r="H717" s="188">
        <f>SUMIFS('Transport-DB'!R:R,'Transport-DB'!C:C,"="&amp;'Work DB'!C717,'Transport-DB'!F:F,"="&amp;'Work DB'!$H$4)</f>
        <v>0</v>
      </c>
      <c r="I717" s="191">
        <f>SUMIFS('Transport-DB'!R:R,'Transport-DB'!C:C,"="&amp;'Work DB'!C717,'Transport-DB'!F:F,"="&amp;'Work DB'!$I$4)</f>
        <v>0</v>
      </c>
      <c r="J717" s="483">
        <f>SUMIFS('Transport-DB'!R:R,'Transport-DB'!C:C,"="&amp;'Work DB'!C717,'Transport-DB'!F:F,"="&amp;'Work DB'!$J$4)</f>
        <v>0</v>
      </c>
      <c r="K717" s="190">
        <f>SUMIFS('Transport-DB'!Q:Q,'Transport-DB'!C:C,"="&amp;'Work DB'!C717,'Transport-DB'!F:F,"="&amp;'Work DB'!$K$4)</f>
        <v>0</v>
      </c>
      <c r="L717" s="191">
        <f>SUMIFS('Transport-DB'!Q:Q,'Transport-DB'!C:C,"="&amp;'Work DB'!C717,'Transport-DB'!F:F,"="&amp;'Work DB'!$L$4)</f>
        <v>0</v>
      </c>
      <c r="M717" s="191">
        <f>SUMIFS('Transport-DB'!Q:Q,'Transport-DB'!C:C,"="&amp;'Work DB'!C717,'Transport-DB'!F:F,"="&amp;'Work DB'!$M$4)</f>
        <v>0</v>
      </c>
      <c r="N717" s="191">
        <f>SUMIFS('Transport-DB'!Q:Q,'Transport-DB'!C:C,"="&amp;'Work DB'!C717,'Transport-DB'!F:F,"="&amp;'Work DB'!$N$4)</f>
        <v>0</v>
      </c>
      <c r="O717" s="191">
        <f>SUMIFS('Transport-DB'!Q:Q,'Transport-DB'!C:C,"="&amp;'Work DB'!C717,'Transport-DB'!F:F,"="&amp;'Work DB'!$O$4)</f>
        <v>0</v>
      </c>
      <c r="P717" s="191">
        <f>SUMIFS('Transport-DB'!Q:Q,'Transport-DB'!C:C,"="&amp;'Work DB'!C717,'Transport-DB'!F:F,"="&amp;'Work DB'!$P$4)</f>
        <v>0</v>
      </c>
      <c r="Q717" s="188">
        <f>SUMIFS('Transport-DB'!Q:Q,'Transport-DB'!C:C,"="&amp;'Work DB'!C717,'Transport-DB'!F:F,"="&amp;'Work DB'!$Q$4)</f>
        <v>0</v>
      </c>
      <c r="R717" s="189">
        <f>SUMIFS('Transport-DB'!Q:Q,'Transport-DB'!C:C,"="&amp;'Work DB'!C717,'Transport-DB'!F:F,"="&amp;'Work DB'!$R$4)</f>
        <v>0</v>
      </c>
      <c r="S717" s="190">
        <f t="shared" si="82"/>
        <v>0</v>
      </c>
      <c r="T717" s="191">
        <f t="shared" si="81"/>
        <v>0</v>
      </c>
      <c r="U717" s="191"/>
      <c r="V717" s="191"/>
      <c r="W717" s="191"/>
      <c r="X717" s="191"/>
      <c r="Y717" s="189"/>
      <c r="Z717" s="283"/>
      <c r="AA717" s="190">
        <f>SUMIFS('Transport-DB'!S:S,'Transport-DB'!C:C,"="&amp;'Work DB'!C717,'Transport-DB'!F:F,"="&amp;'Work DB'!$AA$4)</f>
        <v>0</v>
      </c>
      <c r="AB717" s="191">
        <f>SUMIFS('Transport-DB'!S:S,'Transport-DB'!C:C,"="&amp;'Work DB'!C717,'Transport-DB'!F:F,"="&amp;'Work DB'!$AB$4)</f>
        <v>0</v>
      </c>
      <c r="AC717" s="191">
        <f>SUMIFS('Transport-DB'!S:S,'Transport-DB'!C:C,"="&amp;'Work DB'!C717,'Transport-DB'!F:F,"="&amp;'Work DB'!$AC$4)</f>
        <v>0</v>
      </c>
      <c r="AD717" s="188">
        <f>SUMIFS('Transport-DB'!S:S,'Transport-DB'!C:C,"="&amp;'Work DB'!C717,'Transport-DB'!F:F,"="&amp;'Work DB'!$AD$4)</f>
        <v>0</v>
      </c>
      <c r="AE717" s="188">
        <f>SUMIFS('Transport-DB'!S:S,'Transport-DB'!C:C,"="&amp;'Work DB'!C717,'Transport-DB'!F:F,"="&amp;'Work DB'!$AE$4)</f>
        <v>0</v>
      </c>
      <c r="AF717" s="188">
        <f>SUMIFS('Transport-DB'!S:S,'Transport-DB'!C:C,"="&amp;'Work DB'!C717,'Transport-DB'!F:F,"="&amp;'Work DB'!$AF$4)</f>
        <v>0</v>
      </c>
      <c r="AG717" s="189"/>
      <c r="AH717" s="230">
        <f>SUMIFS('Transport-DB'!T:T,'Transport-DB'!C:C,"="&amp;'Work DB'!C717)</f>
        <v>0</v>
      </c>
      <c r="AI717" s="32"/>
      <c r="AJ717" s="29"/>
      <c r="AK717" s="30">
        <f>SUMIFS(Civil_DB[بتن],Civil_DB[تاریخ],"="&amp;'Work DB'!C717)</f>
        <v>0</v>
      </c>
      <c r="AL717" s="28"/>
      <c r="AM717" s="29"/>
      <c r="AN717" s="31"/>
      <c r="AO717" s="28"/>
      <c r="AP717" s="29"/>
      <c r="AQ717" s="29"/>
      <c r="AR717" s="30"/>
      <c r="AS717" s="28"/>
      <c r="AT717" s="29"/>
      <c r="AU717" s="30"/>
      <c r="AV717" s="206"/>
      <c r="AW717" s="29"/>
      <c r="AX717" s="29"/>
      <c r="AY717" s="29"/>
      <c r="AZ717" s="29"/>
      <c r="BA717" s="29"/>
      <c r="BB717" s="29"/>
      <c r="BC717" s="30"/>
      <c r="BD717" s="283"/>
      <c r="BE717" s="283"/>
      <c r="BF717" s="283"/>
      <c r="BG717" s="283"/>
      <c r="BH717" s="32"/>
      <c r="BI717" s="56"/>
      <c r="BJ717" s="509"/>
    </row>
    <row r="718" spans="2:62" s="15" customFormat="1" ht="21" x14ac:dyDescent="0.25">
      <c r="B718" s="47"/>
      <c r="C718" s="20">
        <f t="shared" si="83"/>
        <v>46083</v>
      </c>
      <c r="D718" s="190">
        <f>SUMIFS('Transport-DB'!R:R,'Transport-DB'!C:C,"="&amp;'Work DB'!C718,'Transport-DB'!F:F,"="&amp;'Work DB'!$D$4)</f>
        <v>0</v>
      </c>
      <c r="E718" s="191">
        <f>SUMIFS('Transport-DB'!R:R,'Transport-DB'!C:C,"="&amp;'Work DB'!C718,'Transport-DB'!F:F,"="&amp;'Work DB'!$E$4)</f>
        <v>0</v>
      </c>
      <c r="F718" s="191">
        <f>SUMIFS('Transport-DB'!R:R,'Transport-DB'!C:C,"="&amp;'Work DB'!C718,'Transport-DB'!F:F,"="&amp;'Work DB'!$F$4)</f>
        <v>0</v>
      </c>
      <c r="G718" s="191">
        <f>SUMIFS('Transport-DB'!R:R,'Transport-DB'!C:C,"="&amp;'Work DB'!C718,'Transport-DB'!F:F,"="&amp;'Work DB'!$G$4)</f>
        <v>0</v>
      </c>
      <c r="H718" s="188">
        <f>SUMIFS('Transport-DB'!R:R,'Transport-DB'!C:C,"="&amp;'Work DB'!C718,'Transport-DB'!F:F,"="&amp;'Work DB'!$H$4)</f>
        <v>0</v>
      </c>
      <c r="I718" s="191">
        <f>SUMIFS('Transport-DB'!R:R,'Transport-DB'!C:C,"="&amp;'Work DB'!C718,'Transport-DB'!F:F,"="&amp;'Work DB'!$I$4)</f>
        <v>0</v>
      </c>
      <c r="J718" s="483">
        <f>SUMIFS('Transport-DB'!R:R,'Transport-DB'!C:C,"="&amp;'Work DB'!C718,'Transport-DB'!F:F,"="&amp;'Work DB'!$J$4)</f>
        <v>0</v>
      </c>
      <c r="K718" s="190">
        <f>SUMIFS('Transport-DB'!Q:Q,'Transport-DB'!C:C,"="&amp;'Work DB'!C718,'Transport-DB'!F:F,"="&amp;'Work DB'!$K$4)</f>
        <v>0</v>
      </c>
      <c r="L718" s="191">
        <f>SUMIFS('Transport-DB'!Q:Q,'Transport-DB'!C:C,"="&amp;'Work DB'!C718,'Transport-DB'!F:F,"="&amp;'Work DB'!$L$4)</f>
        <v>0</v>
      </c>
      <c r="M718" s="191">
        <f>SUMIFS('Transport-DB'!Q:Q,'Transport-DB'!C:C,"="&amp;'Work DB'!C718,'Transport-DB'!F:F,"="&amp;'Work DB'!$M$4)</f>
        <v>0</v>
      </c>
      <c r="N718" s="191">
        <f>SUMIFS('Transport-DB'!Q:Q,'Transport-DB'!C:C,"="&amp;'Work DB'!C718,'Transport-DB'!F:F,"="&amp;'Work DB'!$N$4)</f>
        <v>0</v>
      </c>
      <c r="O718" s="191">
        <f>SUMIFS('Transport-DB'!Q:Q,'Transport-DB'!C:C,"="&amp;'Work DB'!C718,'Transport-DB'!F:F,"="&amp;'Work DB'!$O$4)</f>
        <v>0</v>
      </c>
      <c r="P718" s="191">
        <f>SUMIFS('Transport-DB'!Q:Q,'Transport-DB'!C:C,"="&amp;'Work DB'!C718,'Transport-DB'!F:F,"="&amp;'Work DB'!$P$4)</f>
        <v>0</v>
      </c>
      <c r="Q718" s="188">
        <f>SUMIFS('Transport-DB'!Q:Q,'Transport-DB'!C:C,"="&amp;'Work DB'!C718,'Transport-DB'!F:F,"="&amp;'Work DB'!$Q$4)</f>
        <v>0</v>
      </c>
      <c r="R718" s="189">
        <f>SUMIFS('Transport-DB'!Q:Q,'Transport-DB'!C:C,"="&amp;'Work DB'!C718,'Transport-DB'!F:F,"="&amp;'Work DB'!$R$4)</f>
        <v>0</v>
      </c>
      <c r="S718" s="190">
        <f t="shared" si="82"/>
        <v>0</v>
      </c>
      <c r="T718" s="191">
        <f t="shared" si="81"/>
        <v>0</v>
      </c>
      <c r="U718" s="191"/>
      <c r="V718" s="191"/>
      <c r="W718" s="191"/>
      <c r="X718" s="191"/>
      <c r="Y718" s="189"/>
      <c r="Z718" s="283"/>
      <c r="AA718" s="190">
        <f>SUMIFS('Transport-DB'!S:S,'Transport-DB'!C:C,"="&amp;'Work DB'!C718,'Transport-DB'!F:F,"="&amp;'Work DB'!$AA$4)</f>
        <v>0</v>
      </c>
      <c r="AB718" s="191">
        <f>SUMIFS('Transport-DB'!S:S,'Transport-DB'!C:C,"="&amp;'Work DB'!C718,'Transport-DB'!F:F,"="&amp;'Work DB'!$AB$4)</f>
        <v>0</v>
      </c>
      <c r="AC718" s="191">
        <f>SUMIFS('Transport-DB'!S:S,'Transport-DB'!C:C,"="&amp;'Work DB'!C718,'Transport-DB'!F:F,"="&amp;'Work DB'!$AC$4)</f>
        <v>0</v>
      </c>
      <c r="AD718" s="188">
        <f>SUMIFS('Transport-DB'!S:S,'Transport-DB'!C:C,"="&amp;'Work DB'!C718,'Transport-DB'!F:F,"="&amp;'Work DB'!$AD$4)</f>
        <v>0</v>
      </c>
      <c r="AE718" s="188">
        <f>SUMIFS('Transport-DB'!S:S,'Transport-DB'!C:C,"="&amp;'Work DB'!C718,'Transport-DB'!F:F,"="&amp;'Work DB'!$AE$4)</f>
        <v>0</v>
      </c>
      <c r="AF718" s="188">
        <f>SUMIFS('Transport-DB'!S:S,'Transport-DB'!C:C,"="&amp;'Work DB'!C718,'Transport-DB'!F:F,"="&amp;'Work DB'!$AF$4)</f>
        <v>0</v>
      </c>
      <c r="AG718" s="189"/>
      <c r="AH718" s="230">
        <f>SUMIFS('Transport-DB'!T:T,'Transport-DB'!C:C,"="&amp;'Work DB'!C718)</f>
        <v>0</v>
      </c>
      <c r="AI718" s="32"/>
      <c r="AJ718" s="29"/>
      <c r="AK718" s="30">
        <f>SUMIFS(Civil_DB[بتن],Civil_DB[تاریخ],"="&amp;'Work DB'!C718)</f>
        <v>0</v>
      </c>
      <c r="AL718" s="28"/>
      <c r="AM718" s="29"/>
      <c r="AN718" s="31"/>
      <c r="AO718" s="28"/>
      <c r="AP718" s="29"/>
      <c r="AQ718" s="29"/>
      <c r="AR718" s="30"/>
      <c r="AS718" s="28"/>
      <c r="AT718" s="29"/>
      <c r="AU718" s="30"/>
      <c r="AV718" s="206"/>
      <c r="AW718" s="29"/>
      <c r="AX718" s="29"/>
      <c r="AY718" s="29"/>
      <c r="AZ718" s="29"/>
      <c r="BA718" s="29"/>
      <c r="BB718" s="29"/>
      <c r="BC718" s="30"/>
      <c r="BD718" s="283"/>
      <c r="BE718" s="283"/>
      <c r="BF718" s="283"/>
      <c r="BG718" s="283"/>
      <c r="BH718" s="32"/>
      <c r="BI718" s="56"/>
      <c r="BJ718" s="509"/>
    </row>
    <row r="719" spans="2:62" s="15" customFormat="1" ht="21" x14ac:dyDescent="0.25">
      <c r="B719" s="47"/>
      <c r="C719" s="20">
        <f t="shared" si="83"/>
        <v>46084</v>
      </c>
      <c r="D719" s="190">
        <f>SUMIFS('Transport-DB'!R:R,'Transport-DB'!C:C,"="&amp;'Work DB'!C719,'Transport-DB'!F:F,"="&amp;'Work DB'!$D$4)</f>
        <v>0</v>
      </c>
      <c r="E719" s="191">
        <f>SUMIFS('Transport-DB'!R:R,'Transport-DB'!C:C,"="&amp;'Work DB'!C719,'Transport-DB'!F:F,"="&amp;'Work DB'!$E$4)</f>
        <v>0</v>
      </c>
      <c r="F719" s="191">
        <f>SUMIFS('Transport-DB'!R:R,'Transport-DB'!C:C,"="&amp;'Work DB'!C719,'Transport-DB'!F:F,"="&amp;'Work DB'!$F$4)</f>
        <v>0</v>
      </c>
      <c r="G719" s="191">
        <f>SUMIFS('Transport-DB'!R:R,'Transport-DB'!C:C,"="&amp;'Work DB'!C719,'Transport-DB'!F:F,"="&amp;'Work DB'!$G$4)</f>
        <v>0</v>
      </c>
      <c r="H719" s="188">
        <f>SUMIFS('Transport-DB'!R:R,'Transport-DB'!C:C,"="&amp;'Work DB'!C719,'Transport-DB'!F:F,"="&amp;'Work DB'!$H$4)</f>
        <v>0</v>
      </c>
      <c r="I719" s="191">
        <f>SUMIFS('Transport-DB'!R:R,'Transport-DB'!C:C,"="&amp;'Work DB'!C719,'Transport-DB'!F:F,"="&amp;'Work DB'!$I$4)</f>
        <v>0</v>
      </c>
      <c r="J719" s="483">
        <f>SUMIFS('Transport-DB'!R:R,'Transport-DB'!C:C,"="&amp;'Work DB'!C719,'Transport-DB'!F:F,"="&amp;'Work DB'!$J$4)</f>
        <v>0</v>
      </c>
      <c r="K719" s="190">
        <f>SUMIFS('Transport-DB'!Q:Q,'Transport-DB'!C:C,"="&amp;'Work DB'!C719,'Transport-DB'!F:F,"="&amp;'Work DB'!$K$4)</f>
        <v>0</v>
      </c>
      <c r="L719" s="191">
        <f>SUMIFS('Transport-DB'!Q:Q,'Transport-DB'!C:C,"="&amp;'Work DB'!C719,'Transport-DB'!F:F,"="&amp;'Work DB'!$L$4)</f>
        <v>0</v>
      </c>
      <c r="M719" s="191">
        <f>SUMIFS('Transport-DB'!Q:Q,'Transport-DB'!C:C,"="&amp;'Work DB'!C719,'Transport-DB'!F:F,"="&amp;'Work DB'!$M$4)</f>
        <v>0</v>
      </c>
      <c r="N719" s="191">
        <f>SUMIFS('Transport-DB'!Q:Q,'Transport-DB'!C:C,"="&amp;'Work DB'!C719,'Transport-DB'!F:F,"="&amp;'Work DB'!$N$4)</f>
        <v>0</v>
      </c>
      <c r="O719" s="191">
        <f>SUMIFS('Transport-DB'!Q:Q,'Transport-DB'!C:C,"="&amp;'Work DB'!C719,'Transport-DB'!F:F,"="&amp;'Work DB'!$O$4)</f>
        <v>0</v>
      </c>
      <c r="P719" s="191">
        <f>SUMIFS('Transport-DB'!Q:Q,'Transport-DB'!C:C,"="&amp;'Work DB'!C719,'Transport-DB'!F:F,"="&amp;'Work DB'!$P$4)</f>
        <v>0</v>
      </c>
      <c r="Q719" s="188">
        <f>SUMIFS('Transport-DB'!Q:Q,'Transport-DB'!C:C,"="&amp;'Work DB'!C719,'Transport-DB'!F:F,"="&amp;'Work DB'!$Q$4)</f>
        <v>0</v>
      </c>
      <c r="R719" s="189">
        <f>SUMIFS('Transport-DB'!Q:Q,'Transport-DB'!C:C,"="&amp;'Work DB'!C719,'Transport-DB'!F:F,"="&amp;'Work DB'!$R$4)</f>
        <v>0</v>
      </c>
      <c r="S719" s="190">
        <f t="shared" si="82"/>
        <v>0</v>
      </c>
      <c r="T719" s="191">
        <f t="shared" si="81"/>
        <v>0</v>
      </c>
      <c r="U719" s="191"/>
      <c r="V719" s="191"/>
      <c r="W719" s="191"/>
      <c r="X719" s="191"/>
      <c r="Y719" s="189"/>
      <c r="Z719" s="283"/>
      <c r="AA719" s="190">
        <f>SUMIFS('Transport-DB'!S:S,'Transport-DB'!C:C,"="&amp;'Work DB'!C719,'Transport-DB'!F:F,"="&amp;'Work DB'!$AA$4)</f>
        <v>0</v>
      </c>
      <c r="AB719" s="191">
        <f>SUMIFS('Transport-DB'!S:S,'Transport-DB'!C:C,"="&amp;'Work DB'!C719,'Transport-DB'!F:F,"="&amp;'Work DB'!$AB$4)</f>
        <v>0</v>
      </c>
      <c r="AC719" s="191">
        <f>SUMIFS('Transport-DB'!S:S,'Transport-DB'!C:C,"="&amp;'Work DB'!C719,'Transport-DB'!F:F,"="&amp;'Work DB'!$AC$4)</f>
        <v>0</v>
      </c>
      <c r="AD719" s="188">
        <f>SUMIFS('Transport-DB'!S:S,'Transport-DB'!C:C,"="&amp;'Work DB'!C719,'Transport-DB'!F:F,"="&amp;'Work DB'!$AD$4)</f>
        <v>0</v>
      </c>
      <c r="AE719" s="188">
        <f>SUMIFS('Transport-DB'!S:S,'Transport-DB'!C:C,"="&amp;'Work DB'!C719,'Transport-DB'!F:F,"="&amp;'Work DB'!$AE$4)</f>
        <v>0</v>
      </c>
      <c r="AF719" s="188">
        <f>SUMIFS('Transport-DB'!S:S,'Transport-DB'!C:C,"="&amp;'Work DB'!C719,'Transport-DB'!F:F,"="&amp;'Work DB'!$AF$4)</f>
        <v>0</v>
      </c>
      <c r="AG719" s="189"/>
      <c r="AH719" s="230">
        <f>SUMIFS('Transport-DB'!T:T,'Transport-DB'!C:C,"="&amp;'Work DB'!C719)</f>
        <v>0</v>
      </c>
      <c r="AI719" s="32"/>
      <c r="AJ719" s="29"/>
      <c r="AK719" s="30">
        <f>SUMIFS(Civil_DB[بتن],Civil_DB[تاریخ],"="&amp;'Work DB'!C719)</f>
        <v>0</v>
      </c>
      <c r="AL719" s="28"/>
      <c r="AM719" s="29"/>
      <c r="AN719" s="31"/>
      <c r="AO719" s="28"/>
      <c r="AP719" s="29"/>
      <c r="AQ719" s="29"/>
      <c r="AR719" s="30"/>
      <c r="AS719" s="28"/>
      <c r="AT719" s="29"/>
      <c r="AU719" s="30"/>
      <c r="AV719" s="206"/>
      <c r="AW719" s="29"/>
      <c r="AX719" s="29"/>
      <c r="AY719" s="29"/>
      <c r="AZ719" s="29"/>
      <c r="BA719" s="29"/>
      <c r="BB719" s="29"/>
      <c r="BC719" s="30"/>
      <c r="BD719" s="283"/>
      <c r="BE719" s="283"/>
      <c r="BF719" s="283"/>
      <c r="BG719" s="283"/>
      <c r="BH719" s="32"/>
      <c r="BI719" s="56"/>
      <c r="BJ719" s="509"/>
    </row>
    <row r="720" spans="2:62" s="15" customFormat="1" ht="21" x14ac:dyDescent="0.25">
      <c r="B720" s="47"/>
      <c r="C720" s="20">
        <f t="shared" si="83"/>
        <v>46085</v>
      </c>
      <c r="D720" s="190">
        <f>SUMIFS('Transport-DB'!R:R,'Transport-DB'!C:C,"="&amp;'Work DB'!C720,'Transport-DB'!F:F,"="&amp;'Work DB'!$D$4)</f>
        <v>0</v>
      </c>
      <c r="E720" s="191">
        <f>SUMIFS('Transport-DB'!R:R,'Transport-DB'!C:C,"="&amp;'Work DB'!C720,'Transport-DB'!F:F,"="&amp;'Work DB'!$E$4)</f>
        <v>0</v>
      </c>
      <c r="F720" s="191">
        <f>SUMIFS('Transport-DB'!R:R,'Transport-DB'!C:C,"="&amp;'Work DB'!C720,'Transport-DB'!F:F,"="&amp;'Work DB'!$F$4)</f>
        <v>0</v>
      </c>
      <c r="G720" s="191">
        <f>SUMIFS('Transport-DB'!R:R,'Transport-DB'!C:C,"="&amp;'Work DB'!C720,'Transport-DB'!F:F,"="&amp;'Work DB'!$G$4)</f>
        <v>0</v>
      </c>
      <c r="H720" s="188">
        <f>SUMIFS('Transport-DB'!R:R,'Transport-DB'!C:C,"="&amp;'Work DB'!C720,'Transport-DB'!F:F,"="&amp;'Work DB'!$H$4)</f>
        <v>0</v>
      </c>
      <c r="I720" s="191">
        <f>SUMIFS('Transport-DB'!R:R,'Transport-DB'!C:C,"="&amp;'Work DB'!C720,'Transport-DB'!F:F,"="&amp;'Work DB'!$I$4)</f>
        <v>0</v>
      </c>
      <c r="J720" s="483">
        <f>SUMIFS('Transport-DB'!R:R,'Transport-DB'!C:C,"="&amp;'Work DB'!C720,'Transport-DB'!F:F,"="&amp;'Work DB'!$J$4)</f>
        <v>0</v>
      </c>
      <c r="K720" s="190">
        <f>SUMIFS('Transport-DB'!Q:Q,'Transport-DB'!C:C,"="&amp;'Work DB'!C720,'Transport-DB'!F:F,"="&amp;'Work DB'!$K$4)</f>
        <v>0</v>
      </c>
      <c r="L720" s="191">
        <f>SUMIFS('Transport-DB'!Q:Q,'Transport-DB'!C:C,"="&amp;'Work DB'!C720,'Transport-DB'!F:F,"="&amp;'Work DB'!$L$4)</f>
        <v>0</v>
      </c>
      <c r="M720" s="191">
        <f>SUMIFS('Transport-DB'!Q:Q,'Transport-DB'!C:C,"="&amp;'Work DB'!C720,'Transport-DB'!F:F,"="&amp;'Work DB'!$M$4)</f>
        <v>0</v>
      </c>
      <c r="N720" s="191">
        <f>SUMIFS('Transport-DB'!Q:Q,'Transport-DB'!C:C,"="&amp;'Work DB'!C720,'Transport-DB'!F:F,"="&amp;'Work DB'!$N$4)</f>
        <v>0</v>
      </c>
      <c r="O720" s="191">
        <f>SUMIFS('Transport-DB'!Q:Q,'Transport-DB'!C:C,"="&amp;'Work DB'!C720,'Transport-DB'!F:F,"="&amp;'Work DB'!$O$4)</f>
        <v>0</v>
      </c>
      <c r="P720" s="191">
        <f>SUMIFS('Transport-DB'!Q:Q,'Transport-DB'!C:C,"="&amp;'Work DB'!C720,'Transport-DB'!F:F,"="&amp;'Work DB'!$P$4)</f>
        <v>0</v>
      </c>
      <c r="Q720" s="188">
        <f>SUMIFS('Transport-DB'!Q:Q,'Transport-DB'!C:C,"="&amp;'Work DB'!C720,'Transport-DB'!F:F,"="&amp;'Work DB'!$Q$4)</f>
        <v>0</v>
      </c>
      <c r="R720" s="189">
        <f>SUMIFS('Transport-DB'!Q:Q,'Transport-DB'!C:C,"="&amp;'Work DB'!C720,'Transport-DB'!F:F,"="&amp;'Work DB'!$R$4)</f>
        <v>0</v>
      </c>
      <c r="S720" s="190">
        <f t="shared" si="82"/>
        <v>0</v>
      </c>
      <c r="T720" s="191">
        <f t="shared" si="81"/>
        <v>0</v>
      </c>
      <c r="U720" s="191"/>
      <c r="V720" s="191"/>
      <c r="W720" s="191"/>
      <c r="X720" s="191"/>
      <c r="Y720" s="189"/>
      <c r="Z720" s="283"/>
      <c r="AA720" s="190">
        <f>SUMIFS('Transport-DB'!S:S,'Transport-DB'!C:C,"="&amp;'Work DB'!C720,'Transport-DB'!F:F,"="&amp;'Work DB'!$AA$4)</f>
        <v>0</v>
      </c>
      <c r="AB720" s="191">
        <f>SUMIFS('Transport-DB'!S:S,'Transport-DB'!C:C,"="&amp;'Work DB'!C720,'Transport-DB'!F:F,"="&amp;'Work DB'!$AB$4)</f>
        <v>0</v>
      </c>
      <c r="AC720" s="191">
        <f>SUMIFS('Transport-DB'!S:S,'Transport-DB'!C:C,"="&amp;'Work DB'!C720,'Transport-DB'!F:F,"="&amp;'Work DB'!$AC$4)</f>
        <v>0</v>
      </c>
      <c r="AD720" s="188">
        <f>SUMIFS('Transport-DB'!S:S,'Transport-DB'!C:C,"="&amp;'Work DB'!C720,'Transport-DB'!F:F,"="&amp;'Work DB'!$AD$4)</f>
        <v>0</v>
      </c>
      <c r="AE720" s="188">
        <f>SUMIFS('Transport-DB'!S:S,'Transport-DB'!C:C,"="&amp;'Work DB'!C720,'Transport-DB'!F:F,"="&amp;'Work DB'!$AE$4)</f>
        <v>0</v>
      </c>
      <c r="AF720" s="188">
        <f>SUMIFS('Transport-DB'!S:S,'Transport-DB'!C:C,"="&amp;'Work DB'!C720,'Transport-DB'!F:F,"="&amp;'Work DB'!$AF$4)</f>
        <v>0</v>
      </c>
      <c r="AG720" s="189"/>
      <c r="AH720" s="230">
        <f>SUMIFS('Transport-DB'!T:T,'Transport-DB'!C:C,"="&amp;'Work DB'!C720)</f>
        <v>0</v>
      </c>
      <c r="AI720" s="32"/>
      <c r="AJ720" s="29"/>
      <c r="AK720" s="30">
        <f>SUMIFS(Civil_DB[بتن],Civil_DB[تاریخ],"="&amp;'Work DB'!C720)</f>
        <v>0</v>
      </c>
      <c r="AL720" s="28"/>
      <c r="AM720" s="29"/>
      <c r="AN720" s="31"/>
      <c r="AO720" s="28"/>
      <c r="AP720" s="29"/>
      <c r="AQ720" s="29"/>
      <c r="AR720" s="30"/>
      <c r="AS720" s="28"/>
      <c r="AT720" s="29"/>
      <c r="AU720" s="30"/>
      <c r="AV720" s="206"/>
      <c r="AW720" s="29"/>
      <c r="AX720" s="29"/>
      <c r="AY720" s="29"/>
      <c r="AZ720" s="29"/>
      <c r="BA720" s="29"/>
      <c r="BB720" s="29"/>
      <c r="BC720" s="30"/>
      <c r="BD720" s="283"/>
      <c r="BE720" s="283"/>
      <c r="BF720" s="283"/>
      <c r="BG720" s="283"/>
      <c r="BH720" s="32"/>
      <c r="BI720" s="56"/>
      <c r="BJ720" s="509"/>
    </row>
    <row r="721" spans="2:62" s="15" customFormat="1" ht="21" x14ac:dyDescent="0.25">
      <c r="B721" s="47"/>
      <c r="C721" s="20">
        <f t="shared" si="83"/>
        <v>46086</v>
      </c>
      <c r="D721" s="190">
        <f>SUMIFS('Transport-DB'!R:R,'Transport-DB'!C:C,"="&amp;'Work DB'!C721,'Transport-DB'!F:F,"="&amp;'Work DB'!$D$4)</f>
        <v>0</v>
      </c>
      <c r="E721" s="191">
        <f>SUMIFS('Transport-DB'!R:R,'Transport-DB'!C:C,"="&amp;'Work DB'!C721,'Transport-DB'!F:F,"="&amp;'Work DB'!$E$4)</f>
        <v>0</v>
      </c>
      <c r="F721" s="191">
        <f>SUMIFS('Transport-DB'!R:R,'Transport-DB'!C:C,"="&amp;'Work DB'!C721,'Transport-DB'!F:F,"="&amp;'Work DB'!$F$4)</f>
        <v>0</v>
      </c>
      <c r="G721" s="191">
        <f>SUMIFS('Transport-DB'!R:R,'Transport-DB'!C:C,"="&amp;'Work DB'!C721,'Transport-DB'!F:F,"="&amp;'Work DB'!$G$4)</f>
        <v>0</v>
      </c>
      <c r="H721" s="188">
        <f>SUMIFS('Transport-DB'!R:R,'Transport-DB'!C:C,"="&amp;'Work DB'!C721,'Transport-DB'!F:F,"="&amp;'Work DB'!$H$4)</f>
        <v>0</v>
      </c>
      <c r="I721" s="191">
        <f>SUMIFS('Transport-DB'!R:R,'Transport-DB'!C:C,"="&amp;'Work DB'!C721,'Transport-DB'!F:F,"="&amp;'Work DB'!$I$4)</f>
        <v>0</v>
      </c>
      <c r="J721" s="483">
        <f>SUMIFS('Transport-DB'!R:R,'Transport-DB'!C:C,"="&amp;'Work DB'!C721,'Transport-DB'!F:F,"="&amp;'Work DB'!$J$4)</f>
        <v>0</v>
      </c>
      <c r="K721" s="190">
        <f>SUMIFS('Transport-DB'!Q:Q,'Transport-DB'!C:C,"="&amp;'Work DB'!C721,'Transport-DB'!F:F,"="&amp;'Work DB'!$K$4)</f>
        <v>0</v>
      </c>
      <c r="L721" s="191">
        <f>SUMIFS('Transport-DB'!Q:Q,'Transport-DB'!C:C,"="&amp;'Work DB'!C721,'Transport-DB'!F:F,"="&amp;'Work DB'!$L$4)</f>
        <v>0</v>
      </c>
      <c r="M721" s="191">
        <f>SUMIFS('Transport-DB'!Q:Q,'Transport-DB'!C:C,"="&amp;'Work DB'!C721,'Transport-DB'!F:F,"="&amp;'Work DB'!$M$4)</f>
        <v>0</v>
      </c>
      <c r="N721" s="191">
        <f>SUMIFS('Transport-DB'!Q:Q,'Transport-DB'!C:C,"="&amp;'Work DB'!C721,'Transport-DB'!F:F,"="&amp;'Work DB'!$N$4)</f>
        <v>0</v>
      </c>
      <c r="O721" s="191">
        <f>SUMIFS('Transport-DB'!Q:Q,'Transport-DB'!C:C,"="&amp;'Work DB'!C721,'Transport-DB'!F:F,"="&amp;'Work DB'!$O$4)</f>
        <v>0</v>
      </c>
      <c r="P721" s="191">
        <f>SUMIFS('Transport-DB'!Q:Q,'Transport-DB'!C:C,"="&amp;'Work DB'!C721,'Transport-DB'!F:F,"="&amp;'Work DB'!$P$4)</f>
        <v>0</v>
      </c>
      <c r="Q721" s="188">
        <f>SUMIFS('Transport-DB'!Q:Q,'Transport-DB'!C:C,"="&amp;'Work DB'!C721,'Transport-DB'!F:F,"="&amp;'Work DB'!$Q$4)</f>
        <v>0</v>
      </c>
      <c r="R721" s="189">
        <f>SUMIFS('Transport-DB'!Q:Q,'Transport-DB'!C:C,"="&amp;'Work DB'!C721,'Transport-DB'!F:F,"="&amp;'Work DB'!$R$4)</f>
        <v>0</v>
      </c>
      <c r="S721" s="190">
        <f t="shared" si="82"/>
        <v>0</v>
      </c>
      <c r="T721" s="191">
        <f t="shared" si="81"/>
        <v>0</v>
      </c>
      <c r="U721" s="191"/>
      <c r="V721" s="191"/>
      <c r="W721" s="191"/>
      <c r="X721" s="191"/>
      <c r="Y721" s="189"/>
      <c r="Z721" s="283"/>
      <c r="AA721" s="190">
        <f>SUMIFS('Transport-DB'!S:S,'Transport-DB'!C:C,"="&amp;'Work DB'!C721,'Transport-DB'!F:F,"="&amp;'Work DB'!$AA$4)</f>
        <v>0</v>
      </c>
      <c r="AB721" s="191">
        <f>SUMIFS('Transport-DB'!S:S,'Transport-DB'!C:C,"="&amp;'Work DB'!C721,'Transport-DB'!F:F,"="&amp;'Work DB'!$AB$4)</f>
        <v>0</v>
      </c>
      <c r="AC721" s="191">
        <f>SUMIFS('Transport-DB'!S:S,'Transport-DB'!C:C,"="&amp;'Work DB'!C721,'Transport-DB'!F:F,"="&amp;'Work DB'!$AC$4)</f>
        <v>0</v>
      </c>
      <c r="AD721" s="188">
        <f>SUMIFS('Transport-DB'!S:S,'Transport-DB'!C:C,"="&amp;'Work DB'!C721,'Transport-DB'!F:F,"="&amp;'Work DB'!$AD$4)</f>
        <v>0</v>
      </c>
      <c r="AE721" s="188">
        <f>SUMIFS('Transport-DB'!S:S,'Transport-DB'!C:C,"="&amp;'Work DB'!C721,'Transport-DB'!F:F,"="&amp;'Work DB'!$AE$4)</f>
        <v>0</v>
      </c>
      <c r="AF721" s="188">
        <f>SUMIFS('Transport-DB'!S:S,'Transport-DB'!C:C,"="&amp;'Work DB'!C721,'Transport-DB'!F:F,"="&amp;'Work DB'!$AF$4)</f>
        <v>0</v>
      </c>
      <c r="AG721" s="189"/>
      <c r="AH721" s="230">
        <f>SUMIFS('Transport-DB'!T:T,'Transport-DB'!C:C,"="&amp;'Work DB'!C721)</f>
        <v>0</v>
      </c>
      <c r="AI721" s="32"/>
      <c r="AJ721" s="29"/>
      <c r="AK721" s="30">
        <f>SUMIFS(Civil_DB[بتن],Civil_DB[تاریخ],"="&amp;'Work DB'!C721)</f>
        <v>0</v>
      </c>
      <c r="AL721" s="28"/>
      <c r="AM721" s="29"/>
      <c r="AN721" s="31"/>
      <c r="AO721" s="28"/>
      <c r="AP721" s="29"/>
      <c r="AQ721" s="29"/>
      <c r="AR721" s="30"/>
      <c r="AS721" s="28"/>
      <c r="AT721" s="29"/>
      <c r="AU721" s="30"/>
      <c r="AV721" s="206"/>
      <c r="AW721" s="29"/>
      <c r="AX721" s="29"/>
      <c r="AY721" s="29"/>
      <c r="AZ721" s="29"/>
      <c r="BA721" s="29"/>
      <c r="BB721" s="29"/>
      <c r="BC721" s="30"/>
      <c r="BD721" s="283"/>
      <c r="BE721" s="283"/>
      <c r="BF721" s="283"/>
      <c r="BG721" s="283"/>
      <c r="BH721" s="32"/>
      <c r="BI721" s="56"/>
      <c r="BJ721" s="509"/>
    </row>
    <row r="722" spans="2:62" s="15" customFormat="1" ht="21" x14ac:dyDescent="0.25">
      <c r="B722" s="47"/>
      <c r="C722" s="20">
        <f t="shared" si="83"/>
        <v>46087</v>
      </c>
      <c r="D722" s="190">
        <f>SUMIFS('Transport-DB'!R:R,'Transport-DB'!C:C,"="&amp;'Work DB'!C722,'Transport-DB'!F:F,"="&amp;'Work DB'!$D$4)</f>
        <v>0</v>
      </c>
      <c r="E722" s="191">
        <f>SUMIFS('Transport-DB'!R:R,'Transport-DB'!C:C,"="&amp;'Work DB'!C722,'Transport-DB'!F:F,"="&amp;'Work DB'!$E$4)</f>
        <v>0</v>
      </c>
      <c r="F722" s="191">
        <f>SUMIFS('Transport-DB'!R:R,'Transport-DB'!C:C,"="&amp;'Work DB'!C722,'Transport-DB'!F:F,"="&amp;'Work DB'!$F$4)</f>
        <v>0</v>
      </c>
      <c r="G722" s="191">
        <f>SUMIFS('Transport-DB'!R:R,'Transport-DB'!C:C,"="&amp;'Work DB'!C722,'Transport-DB'!F:F,"="&amp;'Work DB'!$G$4)</f>
        <v>0</v>
      </c>
      <c r="H722" s="188">
        <f>SUMIFS('Transport-DB'!R:R,'Transport-DB'!C:C,"="&amp;'Work DB'!C722,'Transport-DB'!F:F,"="&amp;'Work DB'!$H$4)</f>
        <v>0</v>
      </c>
      <c r="I722" s="191">
        <f>SUMIFS('Transport-DB'!R:R,'Transport-DB'!C:C,"="&amp;'Work DB'!C722,'Transport-DB'!F:F,"="&amp;'Work DB'!$I$4)</f>
        <v>0</v>
      </c>
      <c r="J722" s="483">
        <f>SUMIFS('Transport-DB'!R:R,'Transport-DB'!C:C,"="&amp;'Work DB'!C722,'Transport-DB'!F:F,"="&amp;'Work DB'!$J$4)</f>
        <v>0</v>
      </c>
      <c r="K722" s="190">
        <f>SUMIFS('Transport-DB'!Q:Q,'Transport-DB'!C:C,"="&amp;'Work DB'!C722,'Transport-DB'!F:F,"="&amp;'Work DB'!$K$4)</f>
        <v>0</v>
      </c>
      <c r="L722" s="191">
        <f>SUMIFS('Transport-DB'!Q:Q,'Transport-DB'!C:C,"="&amp;'Work DB'!C722,'Transport-DB'!F:F,"="&amp;'Work DB'!$L$4)</f>
        <v>0</v>
      </c>
      <c r="M722" s="191">
        <f>SUMIFS('Transport-DB'!Q:Q,'Transport-DB'!C:C,"="&amp;'Work DB'!C722,'Transport-DB'!F:F,"="&amp;'Work DB'!$M$4)</f>
        <v>0</v>
      </c>
      <c r="N722" s="191">
        <f>SUMIFS('Transport-DB'!Q:Q,'Transport-DB'!C:C,"="&amp;'Work DB'!C722,'Transport-DB'!F:F,"="&amp;'Work DB'!$N$4)</f>
        <v>0</v>
      </c>
      <c r="O722" s="191">
        <f>SUMIFS('Transport-DB'!Q:Q,'Transport-DB'!C:C,"="&amp;'Work DB'!C722,'Transport-DB'!F:F,"="&amp;'Work DB'!$O$4)</f>
        <v>0</v>
      </c>
      <c r="P722" s="191">
        <f>SUMIFS('Transport-DB'!Q:Q,'Transport-DB'!C:C,"="&amp;'Work DB'!C722,'Transport-DB'!F:F,"="&amp;'Work DB'!$P$4)</f>
        <v>0</v>
      </c>
      <c r="Q722" s="188">
        <f>SUMIFS('Transport-DB'!Q:Q,'Transport-DB'!C:C,"="&amp;'Work DB'!C722,'Transport-DB'!F:F,"="&amp;'Work DB'!$Q$4)</f>
        <v>0</v>
      </c>
      <c r="R722" s="189">
        <f>SUMIFS('Transport-DB'!Q:Q,'Transport-DB'!C:C,"="&amp;'Work DB'!C722,'Transport-DB'!F:F,"="&amp;'Work DB'!$R$4)</f>
        <v>0</v>
      </c>
      <c r="S722" s="190">
        <f t="shared" si="82"/>
        <v>0</v>
      </c>
      <c r="T722" s="191">
        <f t="shared" si="81"/>
        <v>0</v>
      </c>
      <c r="U722" s="191"/>
      <c r="V722" s="191"/>
      <c r="W722" s="191"/>
      <c r="X722" s="191"/>
      <c r="Y722" s="189"/>
      <c r="Z722" s="283"/>
      <c r="AA722" s="190">
        <f>SUMIFS('Transport-DB'!S:S,'Transport-DB'!C:C,"="&amp;'Work DB'!C722,'Transport-DB'!F:F,"="&amp;'Work DB'!$AA$4)</f>
        <v>0</v>
      </c>
      <c r="AB722" s="191">
        <f>SUMIFS('Transport-DB'!S:S,'Transport-DB'!C:C,"="&amp;'Work DB'!C722,'Transport-DB'!F:F,"="&amp;'Work DB'!$AB$4)</f>
        <v>0</v>
      </c>
      <c r="AC722" s="191">
        <f>SUMIFS('Transport-DB'!S:S,'Transport-DB'!C:C,"="&amp;'Work DB'!C722,'Transport-DB'!F:F,"="&amp;'Work DB'!$AC$4)</f>
        <v>0</v>
      </c>
      <c r="AD722" s="188">
        <f>SUMIFS('Transport-DB'!S:S,'Transport-DB'!C:C,"="&amp;'Work DB'!C722,'Transport-DB'!F:F,"="&amp;'Work DB'!$AD$4)</f>
        <v>0</v>
      </c>
      <c r="AE722" s="188">
        <f>SUMIFS('Transport-DB'!S:S,'Transport-DB'!C:C,"="&amp;'Work DB'!C722,'Transport-DB'!F:F,"="&amp;'Work DB'!$AE$4)</f>
        <v>0</v>
      </c>
      <c r="AF722" s="188">
        <f>SUMIFS('Transport-DB'!S:S,'Transport-DB'!C:C,"="&amp;'Work DB'!C722,'Transport-DB'!F:F,"="&amp;'Work DB'!$AF$4)</f>
        <v>0</v>
      </c>
      <c r="AG722" s="189"/>
      <c r="AH722" s="230">
        <f>SUMIFS('Transport-DB'!T:T,'Transport-DB'!C:C,"="&amp;'Work DB'!C722)</f>
        <v>0</v>
      </c>
      <c r="AI722" s="32"/>
      <c r="AJ722" s="29"/>
      <c r="AK722" s="30">
        <f>SUMIFS(Civil_DB[بتن],Civil_DB[تاریخ],"="&amp;'Work DB'!C722)</f>
        <v>0</v>
      </c>
      <c r="AL722" s="28"/>
      <c r="AM722" s="29"/>
      <c r="AN722" s="31"/>
      <c r="AO722" s="28"/>
      <c r="AP722" s="29"/>
      <c r="AQ722" s="29"/>
      <c r="AR722" s="30"/>
      <c r="AS722" s="28"/>
      <c r="AT722" s="29"/>
      <c r="AU722" s="30"/>
      <c r="AV722" s="206"/>
      <c r="AW722" s="29"/>
      <c r="AX722" s="29"/>
      <c r="AY722" s="29"/>
      <c r="AZ722" s="29"/>
      <c r="BA722" s="29"/>
      <c r="BB722" s="29"/>
      <c r="BC722" s="30"/>
      <c r="BD722" s="283"/>
      <c r="BE722" s="283"/>
      <c r="BF722" s="283"/>
      <c r="BG722" s="283"/>
      <c r="BH722" s="32"/>
      <c r="BI722" s="56"/>
      <c r="BJ722" s="509"/>
    </row>
    <row r="723" spans="2:62" s="15" customFormat="1" ht="21" x14ac:dyDescent="0.25">
      <c r="B723" s="47"/>
      <c r="C723" s="20">
        <f t="shared" si="83"/>
        <v>46088</v>
      </c>
      <c r="D723" s="190">
        <f>SUMIFS('Transport-DB'!R:R,'Transport-DB'!C:C,"="&amp;'Work DB'!C723,'Transport-DB'!F:F,"="&amp;'Work DB'!$D$4)</f>
        <v>0</v>
      </c>
      <c r="E723" s="191">
        <f>SUMIFS('Transport-DB'!R:R,'Transport-DB'!C:C,"="&amp;'Work DB'!C723,'Transport-DB'!F:F,"="&amp;'Work DB'!$E$4)</f>
        <v>0</v>
      </c>
      <c r="F723" s="191">
        <f>SUMIFS('Transport-DB'!R:R,'Transport-DB'!C:C,"="&amp;'Work DB'!C723,'Transport-DB'!F:F,"="&amp;'Work DB'!$F$4)</f>
        <v>0</v>
      </c>
      <c r="G723" s="191">
        <f>SUMIFS('Transport-DB'!R:R,'Transport-DB'!C:C,"="&amp;'Work DB'!C723,'Transport-DB'!F:F,"="&amp;'Work DB'!$G$4)</f>
        <v>0</v>
      </c>
      <c r="H723" s="188">
        <f>SUMIFS('Transport-DB'!R:R,'Transport-DB'!C:C,"="&amp;'Work DB'!C723,'Transport-DB'!F:F,"="&amp;'Work DB'!$H$4)</f>
        <v>0</v>
      </c>
      <c r="I723" s="191">
        <f>SUMIFS('Transport-DB'!R:R,'Transport-DB'!C:C,"="&amp;'Work DB'!C723,'Transport-DB'!F:F,"="&amp;'Work DB'!$I$4)</f>
        <v>0</v>
      </c>
      <c r="J723" s="483">
        <f>SUMIFS('Transport-DB'!R:R,'Transport-DB'!C:C,"="&amp;'Work DB'!C723,'Transport-DB'!F:F,"="&amp;'Work DB'!$J$4)</f>
        <v>0</v>
      </c>
      <c r="K723" s="190">
        <f>SUMIFS('Transport-DB'!Q:Q,'Transport-DB'!C:C,"="&amp;'Work DB'!C723,'Transport-DB'!F:F,"="&amp;'Work DB'!$K$4)</f>
        <v>0</v>
      </c>
      <c r="L723" s="191">
        <f>SUMIFS('Transport-DB'!Q:Q,'Transport-DB'!C:C,"="&amp;'Work DB'!C723,'Transport-DB'!F:F,"="&amp;'Work DB'!$L$4)</f>
        <v>0</v>
      </c>
      <c r="M723" s="191">
        <f>SUMIFS('Transport-DB'!Q:Q,'Transport-DB'!C:C,"="&amp;'Work DB'!C723,'Transport-DB'!F:F,"="&amp;'Work DB'!$M$4)</f>
        <v>0</v>
      </c>
      <c r="N723" s="191">
        <f>SUMIFS('Transport-DB'!Q:Q,'Transport-DB'!C:C,"="&amp;'Work DB'!C723,'Transport-DB'!F:F,"="&amp;'Work DB'!$N$4)</f>
        <v>0</v>
      </c>
      <c r="O723" s="191">
        <f>SUMIFS('Transport-DB'!Q:Q,'Transport-DB'!C:C,"="&amp;'Work DB'!C723,'Transport-DB'!F:F,"="&amp;'Work DB'!$O$4)</f>
        <v>0</v>
      </c>
      <c r="P723" s="191">
        <f>SUMIFS('Transport-DB'!Q:Q,'Transport-DB'!C:C,"="&amp;'Work DB'!C723,'Transport-DB'!F:F,"="&amp;'Work DB'!$P$4)</f>
        <v>0</v>
      </c>
      <c r="Q723" s="188">
        <f>SUMIFS('Transport-DB'!Q:Q,'Transport-DB'!C:C,"="&amp;'Work DB'!C723,'Transport-DB'!F:F,"="&amp;'Work DB'!$Q$4)</f>
        <v>0</v>
      </c>
      <c r="R723" s="189">
        <f>SUMIFS('Transport-DB'!Q:Q,'Transport-DB'!C:C,"="&amp;'Work DB'!C723,'Transport-DB'!F:F,"="&amp;'Work DB'!$R$4)</f>
        <v>0</v>
      </c>
      <c r="S723" s="190">
        <f t="shared" si="82"/>
        <v>0</v>
      </c>
      <c r="T723" s="191">
        <f t="shared" si="81"/>
        <v>0</v>
      </c>
      <c r="U723" s="191"/>
      <c r="V723" s="191"/>
      <c r="W723" s="191"/>
      <c r="X723" s="191"/>
      <c r="Y723" s="189"/>
      <c r="Z723" s="283"/>
      <c r="AA723" s="190">
        <f>SUMIFS('Transport-DB'!S:S,'Transport-DB'!C:C,"="&amp;'Work DB'!C723,'Transport-DB'!F:F,"="&amp;'Work DB'!$AA$4)</f>
        <v>0</v>
      </c>
      <c r="AB723" s="191">
        <f>SUMIFS('Transport-DB'!S:S,'Transport-DB'!C:C,"="&amp;'Work DB'!C723,'Transport-DB'!F:F,"="&amp;'Work DB'!$AB$4)</f>
        <v>0</v>
      </c>
      <c r="AC723" s="191">
        <f>SUMIFS('Transport-DB'!S:S,'Transport-DB'!C:C,"="&amp;'Work DB'!C723,'Transport-DB'!F:F,"="&amp;'Work DB'!$AC$4)</f>
        <v>0</v>
      </c>
      <c r="AD723" s="188">
        <f>SUMIFS('Transport-DB'!S:S,'Transport-DB'!C:C,"="&amp;'Work DB'!C723,'Transport-DB'!F:F,"="&amp;'Work DB'!$AD$4)</f>
        <v>0</v>
      </c>
      <c r="AE723" s="188">
        <f>SUMIFS('Transport-DB'!S:S,'Transport-DB'!C:C,"="&amp;'Work DB'!C723,'Transport-DB'!F:F,"="&amp;'Work DB'!$AE$4)</f>
        <v>0</v>
      </c>
      <c r="AF723" s="188">
        <f>SUMIFS('Transport-DB'!S:S,'Transport-DB'!C:C,"="&amp;'Work DB'!C723,'Transport-DB'!F:F,"="&amp;'Work DB'!$AF$4)</f>
        <v>0</v>
      </c>
      <c r="AG723" s="189"/>
      <c r="AH723" s="230">
        <f>SUMIFS('Transport-DB'!T:T,'Transport-DB'!C:C,"="&amp;'Work DB'!C723)</f>
        <v>0</v>
      </c>
      <c r="AI723" s="32"/>
      <c r="AJ723" s="29"/>
      <c r="AK723" s="30">
        <f>SUMIFS(Civil_DB[بتن],Civil_DB[تاریخ],"="&amp;'Work DB'!C723)</f>
        <v>0</v>
      </c>
      <c r="AL723" s="28"/>
      <c r="AM723" s="29"/>
      <c r="AN723" s="31"/>
      <c r="AO723" s="28"/>
      <c r="AP723" s="29"/>
      <c r="AQ723" s="29"/>
      <c r="AR723" s="30"/>
      <c r="AS723" s="28"/>
      <c r="AT723" s="29"/>
      <c r="AU723" s="30"/>
      <c r="AV723" s="206"/>
      <c r="AW723" s="29"/>
      <c r="AX723" s="29"/>
      <c r="AY723" s="29"/>
      <c r="AZ723" s="29"/>
      <c r="BA723" s="29"/>
      <c r="BB723" s="29"/>
      <c r="BC723" s="30"/>
      <c r="BD723" s="283"/>
      <c r="BE723" s="283"/>
      <c r="BF723" s="283"/>
      <c r="BG723" s="283"/>
      <c r="BH723" s="32"/>
      <c r="BI723" s="56"/>
      <c r="BJ723" s="509"/>
    </row>
    <row r="724" spans="2:62" s="15" customFormat="1" ht="21" x14ac:dyDescent="0.25">
      <c r="B724" s="47"/>
      <c r="C724" s="20">
        <f t="shared" si="83"/>
        <v>46089</v>
      </c>
      <c r="D724" s="190">
        <f>SUMIFS('Transport-DB'!R:R,'Transport-DB'!C:C,"="&amp;'Work DB'!C724,'Transport-DB'!F:F,"="&amp;'Work DB'!$D$4)</f>
        <v>0</v>
      </c>
      <c r="E724" s="191">
        <f>SUMIFS('Transport-DB'!R:R,'Transport-DB'!C:C,"="&amp;'Work DB'!C724,'Transport-DB'!F:F,"="&amp;'Work DB'!$E$4)</f>
        <v>0</v>
      </c>
      <c r="F724" s="191">
        <f>SUMIFS('Transport-DB'!R:R,'Transport-DB'!C:C,"="&amp;'Work DB'!C724,'Transport-DB'!F:F,"="&amp;'Work DB'!$F$4)</f>
        <v>0</v>
      </c>
      <c r="G724" s="191">
        <f>SUMIFS('Transport-DB'!R:R,'Transport-DB'!C:C,"="&amp;'Work DB'!C724,'Transport-DB'!F:F,"="&amp;'Work DB'!$G$4)</f>
        <v>0</v>
      </c>
      <c r="H724" s="188">
        <f>SUMIFS('Transport-DB'!R:R,'Transport-DB'!C:C,"="&amp;'Work DB'!C724,'Transport-DB'!F:F,"="&amp;'Work DB'!$H$4)</f>
        <v>0</v>
      </c>
      <c r="I724" s="191">
        <f>SUMIFS('Transport-DB'!R:R,'Transport-DB'!C:C,"="&amp;'Work DB'!C724,'Transport-DB'!F:F,"="&amp;'Work DB'!$I$4)</f>
        <v>0</v>
      </c>
      <c r="J724" s="483">
        <f>SUMIFS('Transport-DB'!R:R,'Transport-DB'!C:C,"="&amp;'Work DB'!C724,'Transport-DB'!F:F,"="&amp;'Work DB'!$J$4)</f>
        <v>0</v>
      </c>
      <c r="K724" s="190">
        <f>SUMIFS('Transport-DB'!Q:Q,'Transport-DB'!C:C,"="&amp;'Work DB'!C724,'Transport-DB'!F:F,"="&amp;'Work DB'!$K$4)</f>
        <v>0</v>
      </c>
      <c r="L724" s="191">
        <f>SUMIFS('Transport-DB'!Q:Q,'Transport-DB'!C:C,"="&amp;'Work DB'!C724,'Transport-DB'!F:F,"="&amp;'Work DB'!$L$4)</f>
        <v>0</v>
      </c>
      <c r="M724" s="191">
        <f>SUMIFS('Transport-DB'!Q:Q,'Transport-DB'!C:C,"="&amp;'Work DB'!C724,'Transport-DB'!F:F,"="&amp;'Work DB'!$M$4)</f>
        <v>0</v>
      </c>
      <c r="N724" s="191">
        <f>SUMIFS('Transport-DB'!Q:Q,'Transport-DB'!C:C,"="&amp;'Work DB'!C724,'Transport-DB'!F:F,"="&amp;'Work DB'!$N$4)</f>
        <v>0</v>
      </c>
      <c r="O724" s="191">
        <f>SUMIFS('Transport-DB'!Q:Q,'Transport-DB'!C:C,"="&amp;'Work DB'!C724,'Transport-DB'!F:F,"="&amp;'Work DB'!$O$4)</f>
        <v>0</v>
      </c>
      <c r="P724" s="191">
        <f>SUMIFS('Transport-DB'!Q:Q,'Transport-DB'!C:C,"="&amp;'Work DB'!C724,'Transport-DB'!F:F,"="&amp;'Work DB'!$P$4)</f>
        <v>0</v>
      </c>
      <c r="Q724" s="188">
        <f>SUMIFS('Transport-DB'!Q:Q,'Transport-DB'!C:C,"="&amp;'Work DB'!C724,'Transport-DB'!F:F,"="&amp;'Work DB'!$Q$4)</f>
        <v>0</v>
      </c>
      <c r="R724" s="189">
        <f>SUMIFS('Transport-DB'!Q:Q,'Transport-DB'!C:C,"="&amp;'Work DB'!C724,'Transport-DB'!F:F,"="&amp;'Work DB'!$R$4)</f>
        <v>0</v>
      </c>
      <c r="S724" s="190">
        <f t="shared" si="82"/>
        <v>0</v>
      </c>
      <c r="T724" s="191">
        <f t="shared" si="81"/>
        <v>0</v>
      </c>
      <c r="U724" s="191"/>
      <c r="V724" s="191"/>
      <c r="W724" s="191"/>
      <c r="X724" s="191"/>
      <c r="Y724" s="189"/>
      <c r="Z724" s="283"/>
      <c r="AA724" s="190">
        <f>SUMIFS('Transport-DB'!S:S,'Transport-DB'!C:C,"="&amp;'Work DB'!C724,'Transport-DB'!F:F,"="&amp;'Work DB'!$AA$4)</f>
        <v>0</v>
      </c>
      <c r="AB724" s="191">
        <f>SUMIFS('Transport-DB'!S:S,'Transport-DB'!C:C,"="&amp;'Work DB'!C724,'Transport-DB'!F:F,"="&amp;'Work DB'!$AB$4)</f>
        <v>0</v>
      </c>
      <c r="AC724" s="191">
        <f>SUMIFS('Transport-DB'!S:S,'Transport-DB'!C:C,"="&amp;'Work DB'!C724,'Transport-DB'!F:F,"="&amp;'Work DB'!$AC$4)</f>
        <v>0</v>
      </c>
      <c r="AD724" s="188">
        <f>SUMIFS('Transport-DB'!S:S,'Transport-DB'!C:C,"="&amp;'Work DB'!C724,'Transport-DB'!F:F,"="&amp;'Work DB'!$AD$4)</f>
        <v>0</v>
      </c>
      <c r="AE724" s="188">
        <f>SUMIFS('Transport-DB'!S:S,'Transport-DB'!C:C,"="&amp;'Work DB'!C724,'Transport-DB'!F:F,"="&amp;'Work DB'!$AE$4)</f>
        <v>0</v>
      </c>
      <c r="AF724" s="188">
        <f>SUMIFS('Transport-DB'!S:S,'Transport-DB'!C:C,"="&amp;'Work DB'!C724,'Transport-DB'!F:F,"="&amp;'Work DB'!$AF$4)</f>
        <v>0</v>
      </c>
      <c r="AG724" s="189"/>
      <c r="AH724" s="230">
        <f>SUMIFS('Transport-DB'!T:T,'Transport-DB'!C:C,"="&amp;'Work DB'!C724)</f>
        <v>0</v>
      </c>
      <c r="AI724" s="32"/>
      <c r="AJ724" s="29"/>
      <c r="AK724" s="30">
        <f>SUMIFS(Civil_DB[بتن],Civil_DB[تاریخ],"="&amp;'Work DB'!C724)</f>
        <v>0</v>
      </c>
      <c r="AL724" s="28"/>
      <c r="AM724" s="29"/>
      <c r="AN724" s="31"/>
      <c r="AO724" s="28"/>
      <c r="AP724" s="29"/>
      <c r="AQ724" s="29"/>
      <c r="AR724" s="30"/>
      <c r="AS724" s="28"/>
      <c r="AT724" s="29"/>
      <c r="AU724" s="30"/>
      <c r="AV724" s="206"/>
      <c r="AW724" s="29"/>
      <c r="AX724" s="29"/>
      <c r="AY724" s="29"/>
      <c r="AZ724" s="29"/>
      <c r="BA724" s="29"/>
      <c r="BB724" s="29"/>
      <c r="BC724" s="30"/>
      <c r="BD724" s="283"/>
      <c r="BE724" s="283"/>
      <c r="BF724" s="283"/>
      <c r="BG724" s="283"/>
      <c r="BH724" s="32"/>
      <c r="BI724" s="56"/>
      <c r="BJ724" s="509"/>
    </row>
    <row r="725" spans="2:62" s="15" customFormat="1" ht="21" x14ac:dyDescent="0.25">
      <c r="B725" s="47"/>
      <c r="C725" s="20">
        <f t="shared" si="83"/>
        <v>46090</v>
      </c>
      <c r="D725" s="190">
        <f>SUMIFS('Transport-DB'!R:R,'Transport-DB'!C:C,"="&amp;'Work DB'!C725,'Transport-DB'!F:F,"="&amp;'Work DB'!$D$4)</f>
        <v>0</v>
      </c>
      <c r="E725" s="191">
        <f>SUMIFS('Transport-DB'!R:R,'Transport-DB'!C:C,"="&amp;'Work DB'!C725,'Transport-DB'!F:F,"="&amp;'Work DB'!$E$4)</f>
        <v>0</v>
      </c>
      <c r="F725" s="191">
        <f>SUMIFS('Transport-DB'!R:R,'Transport-DB'!C:C,"="&amp;'Work DB'!C725,'Transport-DB'!F:F,"="&amp;'Work DB'!$F$4)</f>
        <v>0</v>
      </c>
      <c r="G725" s="191">
        <f>SUMIFS('Transport-DB'!R:R,'Transport-DB'!C:C,"="&amp;'Work DB'!C725,'Transport-DB'!F:F,"="&amp;'Work DB'!$G$4)</f>
        <v>0</v>
      </c>
      <c r="H725" s="188">
        <f>SUMIFS('Transport-DB'!R:R,'Transport-DB'!C:C,"="&amp;'Work DB'!C725,'Transport-DB'!F:F,"="&amp;'Work DB'!$H$4)</f>
        <v>0</v>
      </c>
      <c r="I725" s="191">
        <f>SUMIFS('Transport-DB'!R:R,'Transport-DB'!C:C,"="&amp;'Work DB'!C725,'Transport-DB'!F:F,"="&amp;'Work DB'!$I$4)</f>
        <v>0</v>
      </c>
      <c r="J725" s="483">
        <f>SUMIFS('Transport-DB'!R:R,'Transport-DB'!C:C,"="&amp;'Work DB'!C725,'Transport-DB'!F:F,"="&amp;'Work DB'!$J$4)</f>
        <v>0</v>
      </c>
      <c r="K725" s="190">
        <f>SUMIFS('Transport-DB'!Q:Q,'Transport-DB'!C:C,"="&amp;'Work DB'!C725,'Transport-DB'!F:F,"="&amp;'Work DB'!$K$4)</f>
        <v>0</v>
      </c>
      <c r="L725" s="191">
        <f>SUMIFS('Transport-DB'!Q:Q,'Transport-DB'!C:C,"="&amp;'Work DB'!C725,'Transport-DB'!F:F,"="&amp;'Work DB'!$L$4)</f>
        <v>0</v>
      </c>
      <c r="M725" s="191">
        <f>SUMIFS('Transport-DB'!Q:Q,'Transport-DB'!C:C,"="&amp;'Work DB'!C725,'Transport-DB'!F:F,"="&amp;'Work DB'!$M$4)</f>
        <v>0</v>
      </c>
      <c r="N725" s="191">
        <f>SUMIFS('Transport-DB'!Q:Q,'Transport-DB'!C:C,"="&amp;'Work DB'!C725,'Transport-DB'!F:F,"="&amp;'Work DB'!$N$4)</f>
        <v>0</v>
      </c>
      <c r="O725" s="191">
        <f>SUMIFS('Transport-DB'!Q:Q,'Transport-DB'!C:C,"="&amp;'Work DB'!C725,'Transport-DB'!F:F,"="&amp;'Work DB'!$O$4)</f>
        <v>0</v>
      </c>
      <c r="P725" s="191">
        <f>SUMIFS('Transport-DB'!Q:Q,'Transport-DB'!C:C,"="&amp;'Work DB'!C725,'Transport-DB'!F:F,"="&amp;'Work DB'!$P$4)</f>
        <v>0</v>
      </c>
      <c r="Q725" s="188">
        <f>SUMIFS('Transport-DB'!Q:Q,'Transport-DB'!C:C,"="&amp;'Work DB'!C725,'Transport-DB'!F:F,"="&amp;'Work DB'!$Q$4)</f>
        <v>0</v>
      </c>
      <c r="R725" s="189">
        <f>SUMIFS('Transport-DB'!Q:Q,'Transport-DB'!C:C,"="&amp;'Work DB'!C725,'Transport-DB'!F:F,"="&amp;'Work DB'!$R$4)</f>
        <v>0</v>
      </c>
      <c r="S725" s="190">
        <f t="shared" si="82"/>
        <v>0</v>
      </c>
      <c r="T725" s="191">
        <f t="shared" si="81"/>
        <v>0</v>
      </c>
      <c r="U725" s="191"/>
      <c r="V725" s="191"/>
      <c r="W725" s="191"/>
      <c r="X725" s="191"/>
      <c r="Y725" s="189"/>
      <c r="Z725" s="283"/>
      <c r="AA725" s="190">
        <f>SUMIFS('Transport-DB'!S:S,'Transport-DB'!C:C,"="&amp;'Work DB'!C725,'Transport-DB'!F:F,"="&amp;'Work DB'!$AA$4)</f>
        <v>0</v>
      </c>
      <c r="AB725" s="191">
        <f>SUMIFS('Transport-DB'!S:S,'Transport-DB'!C:C,"="&amp;'Work DB'!C725,'Transport-DB'!F:F,"="&amp;'Work DB'!$AB$4)</f>
        <v>0</v>
      </c>
      <c r="AC725" s="191">
        <f>SUMIFS('Transport-DB'!S:S,'Transport-DB'!C:C,"="&amp;'Work DB'!C725,'Transport-DB'!F:F,"="&amp;'Work DB'!$AC$4)</f>
        <v>0</v>
      </c>
      <c r="AD725" s="188">
        <f>SUMIFS('Transport-DB'!S:S,'Transport-DB'!C:C,"="&amp;'Work DB'!C725,'Transport-DB'!F:F,"="&amp;'Work DB'!$AD$4)</f>
        <v>0</v>
      </c>
      <c r="AE725" s="188">
        <f>SUMIFS('Transport-DB'!S:S,'Transport-DB'!C:C,"="&amp;'Work DB'!C725,'Transport-DB'!F:F,"="&amp;'Work DB'!$AE$4)</f>
        <v>0</v>
      </c>
      <c r="AF725" s="188">
        <f>SUMIFS('Transport-DB'!S:S,'Transport-DB'!C:C,"="&amp;'Work DB'!C725,'Transport-DB'!F:F,"="&amp;'Work DB'!$AF$4)</f>
        <v>0</v>
      </c>
      <c r="AG725" s="189"/>
      <c r="AH725" s="230">
        <f>SUMIFS('Transport-DB'!T:T,'Transport-DB'!C:C,"="&amp;'Work DB'!C725)</f>
        <v>0</v>
      </c>
      <c r="AI725" s="32"/>
      <c r="AJ725" s="29"/>
      <c r="AK725" s="30">
        <f>SUMIFS(Civil_DB[بتن],Civil_DB[تاریخ],"="&amp;'Work DB'!C725)</f>
        <v>0</v>
      </c>
      <c r="AL725" s="28"/>
      <c r="AM725" s="29"/>
      <c r="AN725" s="31"/>
      <c r="AO725" s="28"/>
      <c r="AP725" s="29"/>
      <c r="AQ725" s="29"/>
      <c r="AR725" s="30"/>
      <c r="AS725" s="28"/>
      <c r="AT725" s="29"/>
      <c r="AU725" s="30"/>
      <c r="AV725" s="206"/>
      <c r="AW725" s="29"/>
      <c r="AX725" s="29"/>
      <c r="AY725" s="29"/>
      <c r="AZ725" s="29"/>
      <c r="BA725" s="29"/>
      <c r="BB725" s="29"/>
      <c r="BC725" s="30"/>
      <c r="BD725" s="283"/>
      <c r="BE725" s="283"/>
      <c r="BF725" s="283"/>
      <c r="BG725" s="283"/>
      <c r="BH725" s="32"/>
      <c r="BI725" s="56"/>
      <c r="BJ725" s="509"/>
    </row>
    <row r="726" spans="2:62" s="15" customFormat="1" ht="21" x14ac:dyDescent="0.25">
      <c r="B726" s="47"/>
      <c r="C726" s="20">
        <f t="shared" si="83"/>
        <v>46091</v>
      </c>
      <c r="D726" s="190">
        <f>SUMIFS('Transport-DB'!R:R,'Transport-DB'!C:C,"="&amp;'Work DB'!C726,'Transport-DB'!F:F,"="&amp;'Work DB'!$D$4)</f>
        <v>0</v>
      </c>
      <c r="E726" s="191">
        <f>SUMIFS('Transport-DB'!R:R,'Transport-DB'!C:C,"="&amp;'Work DB'!C726,'Transport-DB'!F:F,"="&amp;'Work DB'!$E$4)</f>
        <v>0</v>
      </c>
      <c r="F726" s="191">
        <f>SUMIFS('Transport-DB'!R:R,'Transport-DB'!C:C,"="&amp;'Work DB'!C726,'Transport-DB'!F:F,"="&amp;'Work DB'!$F$4)</f>
        <v>0</v>
      </c>
      <c r="G726" s="191">
        <f>SUMIFS('Transport-DB'!R:R,'Transport-DB'!C:C,"="&amp;'Work DB'!C726,'Transport-DB'!F:F,"="&amp;'Work DB'!$G$4)</f>
        <v>0</v>
      </c>
      <c r="H726" s="188">
        <f>SUMIFS('Transport-DB'!R:R,'Transport-DB'!C:C,"="&amp;'Work DB'!C726,'Transport-DB'!F:F,"="&amp;'Work DB'!$H$4)</f>
        <v>0</v>
      </c>
      <c r="I726" s="191">
        <f>SUMIFS('Transport-DB'!R:R,'Transport-DB'!C:C,"="&amp;'Work DB'!C726,'Transport-DB'!F:F,"="&amp;'Work DB'!$I$4)</f>
        <v>0</v>
      </c>
      <c r="J726" s="483">
        <f>SUMIFS('Transport-DB'!R:R,'Transport-DB'!C:C,"="&amp;'Work DB'!C726,'Transport-DB'!F:F,"="&amp;'Work DB'!$J$4)</f>
        <v>0</v>
      </c>
      <c r="K726" s="190">
        <f>SUMIFS('Transport-DB'!Q:Q,'Transport-DB'!C:C,"="&amp;'Work DB'!C726,'Transport-DB'!F:F,"="&amp;'Work DB'!$K$4)</f>
        <v>0</v>
      </c>
      <c r="L726" s="191">
        <f>SUMIFS('Transport-DB'!Q:Q,'Transport-DB'!C:C,"="&amp;'Work DB'!C726,'Transport-DB'!F:F,"="&amp;'Work DB'!$L$4)</f>
        <v>0</v>
      </c>
      <c r="M726" s="191">
        <f>SUMIFS('Transport-DB'!Q:Q,'Transport-DB'!C:C,"="&amp;'Work DB'!C726,'Transport-DB'!F:F,"="&amp;'Work DB'!$M$4)</f>
        <v>0</v>
      </c>
      <c r="N726" s="191">
        <f>SUMIFS('Transport-DB'!Q:Q,'Transport-DB'!C:C,"="&amp;'Work DB'!C726,'Transport-DB'!F:F,"="&amp;'Work DB'!$N$4)</f>
        <v>0</v>
      </c>
      <c r="O726" s="191">
        <f>SUMIFS('Transport-DB'!Q:Q,'Transport-DB'!C:C,"="&amp;'Work DB'!C726,'Transport-DB'!F:F,"="&amp;'Work DB'!$O$4)</f>
        <v>0</v>
      </c>
      <c r="P726" s="191">
        <f>SUMIFS('Transport-DB'!Q:Q,'Transport-DB'!C:C,"="&amp;'Work DB'!C726,'Transport-DB'!F:F,"="&amp;'Work DB'!$P$4)</f>
        <v>0</v>
      </c>
      <c r="Q726" s="188">
        <f>SUMIFS('Transport-DB'!Q:Q,'Transport-DB'!C:C,"="&amp;'Work DB'!C726,'Transport-DB'!F:F,"="&amp;'Work DB'!$Q$4)</f>
        <v>0</v>
      </c>
      <c r="R726" s="189">
        <f>SUMIFS('Transport-DB'!Q:Q,'Transport-DB'!C:C,"="&amp;'Work DB'!C726,'Transport-DB'!F:F,"="&amp;'Work DB'!$R$4)</f>
        <v>0</v>
      </c>
      <c r="S726" s="190">
        <f t="shared" si="82"/>
        <v>0</v>
      </c>
      <c r="T726" s="191">
        <f t="shared" si="81"/>
        <v>0</v>
      </c>
      <c r="U726" s="191"/>
      <c r="V726" s="191"/>
      <c r="W726" s="191"/>
      <c r="X726" s="191"/>
      <c r="Y726" s="189"/>
      <c r="Z726" s="283"/>
      <c r="AA726" s="190">
        <f>SUMIFS('Transport-DB'!S:S,'Transport-DB'!C:C,"="&amp;'Work DB'!C726,'Transport-DB'!F:F,"="&amp;'Work DB'!$AA$4)</f>
        <v>0</v>
      </c>
      <c r="AB726" s="191">
        <f>SUMIFS('Transport-DB'!S:S,'Transport-DB'!C:C,"="&amp;'Work DB'!C726,'Transport-DB'!F:F,"="&amp;'Work DB'!$AB$4)</f>
        <v>0</v>
      </c>
      <c r="AC726" s="191">
        <f>SUMIFS('Transport-DB'!S:S,'Transport-DB'!C:C,"="&amp;'Work DB'!C726,'Transport-DB'!F:F,"="&amp;'Work DB'!$AC$4)</f>
        <v>0</v>
      </c>
      <c r="AD726" s="188">
        <f>SUMIFS('Transport-DB'!S:S,'Transport-DB'!C:C,"="&amp;'Work DB'!C726,'Transport-DB'!F:F,"="&amp;'Work DB'!$AD$4)</f>
        <v>0</v>
      </c>
      <c r="AE726" s="188">
        <f>SUMIFS('Transport-DB'!S:S,'Transport-DB'!C:C,"="&amp;'Work DB'!C726,'Transport-DB'!F:F,"="&amp;'Work DB'!$AE$4)</f>
        <v>0</v>
      </c>
      <c r="AF726" s="188">
        <f>SUMIFS('Transport-DB'!S:S,'Transport-DB'!C:C,"="&amp;'Work DB'!C726,'Transport-DB'!F:F,"="&amp;'Work DB'!$AF$4)</f>
        <v>0</v>
      </c>
      <c r="AG726" s="189"/>
      <c r="AH726" s="230">
        <f>SUMIFS('Transport-DB'!T:T,'Transport-DB'!C:C,"="&amp;'Work DB'!C726)</f>
        <v>0</v>
      </c>
      <c r="AI726" s="32"/>
      <c r="AJ726" s="29"/>
      <c r="AK726" s="30">
        <f>SUMIFS(Civil_DB[بتن],Civil_DB[تاریخ],"="&amp;'Work DB'!C726)</f>
        <v>0</v>
      </c>
      <c r="AL726" s="28"/>
      <c r="AM726" s="29"/>
      <c r="AN726" s="31"/>
      <c r="AO726" s="28"/>
      <c r="AP726" s="29"/>
      <c r="AQ726" s="29"/>
      <c r="AR726" s="30"/>
      <c r="AS726" s="28"/>
      <c r="AT726" s="29"/>
      <c r="AU726" s="30"/>
      <c r="AV726" s="206"/>
      <c r="AW726" s="29"/>
      <c r="AX726" s="29"/>
      <c r="AY726" s="29"/>
      <c r="AZ726" s="29"/>
      <c r="BA726" s="29"/>
      <c r="BB726" s="29"/>
      <c r="BC726" s="30"/>
      <c r="BD726" s="283"/>
      <c r="BE726" s="283"/>
      <c r="BF726" s="283"/>
      <c r="BG726" s="283"/>
      <c r="BH726" s="32"/>
      <c r="BI726" s="56"/>
      <c r="BJ726" s="509"/>
    </row>
    <row r="727" spans="2:62" s="15" customFormat="1" ht="21" x14ac:dyDescent="0.25">
      <c r="B727" s="47"/>
      <c r="C727" s="20">
        <f t="shared" si="83"/>
        <v>46092</v>
      </c>
      <c r="D727" s="190">
        <f>SUMIFS('Transport-DB'!R:R,'Transport-DB'!C:C,"="&amp;'Work DB'!C727,'Transport-DB'!F:F,"="&amp;'Work DB'!$D$4)</f>
        <v>0</v>
      </c>
      <c r="E727" s="191">
        <f>SUMIFS('Transport-DB'!R:R,'Transport-DB'!C:C,"="&amp;'Work DB'!C727,'Transport-DB'!F:F,"="&amp;'Work DB'!$E$4)</f>
        <v>0</v>
      </c>
      <c r="F727" s="191">
        <f>SUMIFS('Transport-DB'!R:R,'Transport-DB'!C:C,"="&amp;'Work DB'!C727,'Transport-DB'!F:F,"="&amp;'Work DB'!$F$4)</f>
        <v>0</v>
      </c>
      <c r="G727" s="191">
        <f>SUMIFS('Transport-DB'!R:R,'Transport-DB'!C:C,"="&amp;'Work DB'!C727,'Transport-DB'!F:F,"="&amp;'Work DB'!$G$4)</f>
        <v>0</v>
      </c>
      <c r="H727" s="188">
        <f>SUMIFS('Transport-DB'!R:R,'Transport-DB'!C:C,"="&amp;'Work DB'!C727,'Transport-DB'!F:F,"="&amp;'Work DB'!$H$4)</f>
        <v>0</v>
      </c>
      <c r="I727" s="191">
        <f>SUMIFS('Transport-DB'!R:R,'Transport-DB'!C:C,"="&amp;'Work DB'!C727,'Transport-DB'!F:F,"="&amp;'Work DB'!$I$4)</f>
        <v>0</v>
      </c>
      <c r="J727" s="483">
        <f>SUMIFS('Transport-DB'!R:R,'Transport-DB'!C:C,"="&amp;'Work DB'!C727,'Transport-DB'!F:F,"="&amp;'Work DB'!$J$4)</f>
        <v>0</v>
      </c>
      <c r="K727" s="190">
        <f>SUMIFS('Transport-DB'!Q:Q,'Transport-DB'!C:C,"="&amp;'Work DB'!C727,'Transport-DB'!F:F,"="&amp;'Work DB'!$K$4)</f>
        <v>0</v>
      </c>
      <c r="L727" s="191">
        <f>SUMIFS('Transport-DB'!Q:Q,'Transport-DB'!C:C,"="&amp;'Work DB'!C727,'Transport-DB'!F:F,"="&amp;'Work DB'!$L$4)</f>
        <v>0</v>
      </c>
      <c r="M727" s="191">
        <f>SUMIFS('Transport-DB'!Q:Q,'Transport-DB'!C:C,"="&amp;'Work DB'!C727,'Transport-DB'!F:F,"="&amp;'Work DB'!$M$4)</f>
        <v>0</v>
      </c>
      <c r="N727" s="191">
        <f>SUMIFS('Transport-DB'!Q:Q,'Transport-DB'!C:C,"="&amp;'Work DB'!C727,'Transport-DB'!F:F,"="&amp;'Work DB'!$N$4)</f>
        <v>0</v>
      </c>
      <c r="O727" s="191">
        <f>SUMIFS('Transport-DB'!Q:Q,'Transport-DB'!C:C,"="&amp;'Work DB'!C727,'Transport-DB'!F:F,"="&amp;'Work DB'!$O$4)</f>
        <v>0</v>
      </c>
      <c r="P727" s="191">
        <f>SUMIFS('Transport-DB'!Q:Q,'Transport-DB'!C:C,"="&amp;'Work DB'!C727,'Transport-DB'!F:F,"="&amp;'Work DB'!$P$4)</f>
        <v>0</v>
      </c>
      <c r="Q727" s="188">
        <f>SUMIFS('Transport-DB'!Q:Q,'Transport-DB'!C:C,"="&amp;'Work DB'!C727,'Transport-DB'!F:F,"="&amp;'Work DB'!$Q$4)</f>
        <v>0</v>
      </c>
      <c r="R727" s="189">
        <f>SUMIFS('Transport-DB'!Q:Q,'Transport-DB'!C:C,"="&amp;'Work DB'!C727,'Transport-DB'!F:F,"="&amp;'Work DB'!$R$4)</f>
        <v>0</v>
      </c>
      <c r="S727" s="190">
        <f t="shared" si="82"/>
        <v>0</v>
      </c>
      <c r="T727" s="191">
        <f t="shared" si="81"/>
        <v>0</v>
      </c>
      <c r="U727" s="191"/>
      <c r="V727" s="191"/>
      <c r="W727" s="191"/>
      <c r="X727" s="191"/>
      <c r="Y727" s="189"/>
      <c r="Z727" s="283"/>
      <c r="AA727" s="190">
        <f>SUMIFS('Transport-DB'!S:S,'Transport-DB'!C:C,"="&amp;'Work DB'!C727,'Transport-DB'!F:F,"="&amp;'Work DB'!$AA$4)</f>
        <v>0</v>
      </c>
      <c r="AB727" s="191">
        <f>SUMIFS('Transport-DB'!S:S,'Transport-DB'!C:C,"="&amp;'Work DB'!C727,'Transport-DB'!F:F,"="&amp;'Work DB'!$AB$4)</f>
        <v>0</v>
      </c>
      <c r="AC727" s="191">
        <f>SUMIFS('Transport-DB'!S:S,'Transport-DB'!C:C,"="&amp;'Work DB'!C727,'Transport-DB'!F:F,"="&amp;'Work DB'!$AC$4)</f>
        <v>0</v>
      </c>
      <c r="AD727" s="188">
        <f>SUMIFS('Transport-DB'!S:S,'Transport-DB'!C:C,"="&amp;'Work DB'!C727,'Transport-DB'!F:F,"="&amp;'Work DB'!$AD$4)</f>
        <v>0</v>
      </c>
      <c r="AE727" s="188">
        <f>SUMIFS('Transport-DB'!S:S,'Transport-DB'!C:C,"="&amp;'Work DB'!C727,'Transport-DB'!F:F,"="&amp;'Work DB'!$AE$4)</f>
        <v>0</v>
      </c>
      <c r="AF727" s="188">
        <f>SUMIFS('Transport-DB'!S:S,'Transport-DB'!C:C,"="&amp;'Work DB'!C727,'Transport-DB'!F:F,"="&amp;'Work DB'!$AF$4)</f>
        <v>0</v>
      </c>
      <c r="AG727" s="189"/>
      <c r="AH727" s="230">
        <f>SUMIFS('Transport-DB'!T:T,'Transport-DB'!C:C,"="&amp;'Work DB'!C727)</f>
        <v>0</v>
      </c>
      <c r="AI727" s="32"/>
      <c r="AJ727" s="29"/>
      <c r="AK727" s="30">
        <f>SUMIFS(Civil_DB[بتن],Civil_DB[تاریخ],"="&amp;'Work DB'!C727)</f>
        <v>0</v>
      </c>
      <c r="AL727" s="28"/>
      <c r="AM727" s="29"/>
      <c r="AN727" s="31"/>
      <c r="AO727" s="28"/>
      <c r="AP727" s="29"/>
      <c r="AQ727" s="29"/>
      <c r="AR727" s="30"/>
      <c r="AS727" s="28"/>
      <c r="AT727" s="29"/>
      <c r="AU727" s="30"/>
      <c r="AV727" s="206"/>
      <c r="AW727" s="29"/>
      <c r="AX727" s="29"/>
      <c r="AY727" s="29"/>
      <c r="AZ727" s="29"/>
      <c r="BA727" s="29"/>
      <c r="BB727" s="29"/>
      <c r="BC727" s="30"/>
      <c r="BD727" s="283"/>
      <c r="BE727" s="283"/>
      <c r="BF727" s="283"/>
      <c r="BG727" s="283"/>
      <c r="BH727" s="32"/>
      <c r="BI727" s="56"/>
      <c r="BJ727" s="509"/>
    </row>
    <row r="728" spans="2:62" s="15" customFormat="1" ht="21" x14ac:dyDescent="0.25">
      <c r="B728" s="47"/>
      <c r="C728" s="20">
        <f t="shared" si="83"/>
        <v>46093</v>
      </c>
      <c r="D728" s="190">
        <f>SUMIFS('Transport-DB'!R:R,'Transport-DB'!C:C,"="&amp;'Work DB'!C728,'Transport-DB'!F:F,"="&amp;'Work DB'!$D$4)</f>
        <v>0</v>
      </c>
      <c r="E728" s="191">
        <f>SUMIFS('Transport-DB'!R:R,'Transport-DB'!C:C,"="&amp;'Work DB'!C728,'Transport-DB'!F:F,"="&amp;'Work DB'!$E$4)</f>
        <v>0</v>
      </c>
      <c r="F728" s="191">
        <f>SUMIFS('Transport-DB'!R:R,'Transport-DB'!C:C,"="&amp;'Work DB'!C728,'Transport-DB'!F:F,"="&amp;'Work DB'!$F$4)</f>
        <v>0</v>
      </c>
      <c r="G728" s="191">
        <f>SUMIFS('Transport-DB'!R:R,'Transport-DB'!C:C,"="&amp;'Work DB'!C728,'Transport-DB'!F:F,"="&amp;'Work DB'!$G$4)</f>
        <v>0</v>
      </c>
      <c r="H728" s="188">
        <f>SUMIFS('Transport-DB'!R:R,'Transport-DB'!C:C,"="&amp;'Work DB'!C728,'Transport-DB'!F:F,"="&amp;'Work DB'!$H$4)</f>
        <v>0</v>
      </c>
      <c r="I728" s="191">
        <f>SUMIFS('Transport-DB'!R:R,'Transport-DB'!C:C,"="&amp;'Work DB'!C728,'Transport-DB'!F:F,"="&amp;'Work DB'!$I$4)</f>
        <v>0</v>
      </c>
      <c r="J728" s="483">
        <f>SUMIFS('Transport-DB'!R:R,'Transport-DB'!C:C,"="&amp;'Work DB'!C728,'Transport-DB'!F:F,"="&amp;'Work DB'!$J$4)</f>
        <v>0</v>
      </c>
      <c r="K728" s="190">
        <f>SUMIFS('Transport-DB'!Q:Q,'Transport-DB'!C:C,"="&amp;'Work DB'!C728,'Transport-DB'!F:F,"="&amp;'Work DB'!$K$4)</f>
        <v>0</v>
      </c>
      <c r="L728" s="191">
        <f>SUMIFS('Transport-DB'!Q:Q,'Transport-DB'!C:C,"="&amp;'Work DB'!C728,'Transport-DB'!F:F,"="&amp;'Work DB'!$L$4)</f>
        <v>0</v>
      </c>
      <c r="M728" s="191">
        <f>SUMIFS('Transport-DB'!Q:Q,'Transport-DB'!C:C,"="&amp;'Work DB'!C728,'Transport-DB'!F:F,"="&amp;'Work DB'!$M$4)</f>
        <v>0</v>
      </c>
      <c r="N728" s="191">
        <f>SUMIFS('Transport-DB'!Q:Q,'Transport-DB'!C:C,"="&amp;'Work DB'!C728,'Transport-DB'!F:F,"="&amp;'Work DB'!$N$4)</f>
        <v>0</v>
      </c>
      <c r="O728" s="191">
        <f>SUMIFS('Transport-DB'!Q:Q,'Transport-DB'!C:C,"="&amp;'Work DB'!C728,'Transport-DB'!F:F,"="&amp;'Work DB'!$O$4)</f>
        <v>0</v>
      </c>
      <c r="P728" s="191">
        <f>SUMIFS('Transport-DB'!Q:Q,'Transport-DB'!C:C,"="&amp;'Work DB'!C728,'Transport-DB'!F:F,"="&amp;'Work DB'!$P$4)</f>
        <v>0</v>
      </c>
      <c r="Q728" s="188">
        <f>SUMIFS('Transport-DB'!Q:Q,'Transport-DB'!C:C,"="&amp;'Work DB'!C728,'Transport-DB'!F:F,"="&amp;'Work DB'!$Q$4)</f>
        <v>0</v>
      </c>
      <c r="R728" s="189">
        <f>SUMIFS('Transport-DB'!Q:Q,'Transport-DB'!C:C,"="&amp;'Work DB'!C728,'Transport-DB'!F:F,"="&amp;'Work DB'!$R$4)</f>
        <v>0</v>
      </c>
      <c r="S728" s="190">
        <f t="shared" si="82"/>
        <v>0</v>
      </c>
      <c r="T728" s="191">
        <f t="shared" si="81"/>
        <v>0</v>
      </c>
      <c r="U728" s="191"/>
      <c r="V728" s="191"/>
      <c r="W728" s="191"/>
      <c r="X728" s="191"/>
      <c r="Y728" s="189"/>
      <c r="Z728" s="283"/>
      <c r="AA728" s="190">
        <f>SUMIFS('Transport-DB'!S:S,'Transport-DB'!C:C,"="&amp;'Work DB'!C728,'Transport-DB'!F:F,"="&amp;'Work DB'!$AA$4)</f>
        <v>0</v>
      </c>
      <c r="AB728" s="191">
        <f>SUMIFS('Transport-DB'!S:S,'Transport-DB'!C:C,"="&amp;'Work DB'!C728,'Transport-DB'!F:F,"="&amp;'Work DB'!$AB$4)</f>
        <v>0</v>
      </c>
      <c r="AC728" s="191">
        <f>SUMIFS('Transport-DB'!S:S,'Transport-DB'!C:C,"="&amp;'Work DB'!C728,'Transport-DB'!F:F,"="&amp;'Work DB'!$AC$4)</f>
        <v>0</v>
      </c>
      <c r="AD728" s="188">
        <f>SUMIFS('Transport-DB'!S:S,'Transport-DB'!C:C,"="&amp;'Work DB'!C728,'Transport-DB'!F:F,"="&amp;'Work DB'!$AD$4)</f>
        <v>0</v>
      </c>
      <c r="AE728" s="188">
        <f>SUMIFS('Transport-DB'!S:S,'Transport-DB'!C:C,"="&amp;'Work DB'!C728,'Transport-DB'!F:F,"="&amp;'Work DB'!$AE$4)</f>
        <v>0</v>
      </c>
      <c r="AF728" s="188">
        <f>SUMIFS('Transport-DB'!S:S,'Transport-DB'!C:C,"="&amp;'Work DB'!C728,'Transport-DB'!F:F,"="&amp;'Work DB'!$AF$4)</f>
        <v>0</v>
      </c>
      <c r="AG728" s="189"/>
      <c r="AH728" s="230">
        <f>SUMIFS('Transport-DB'!T:T,'Transport-DB'!C:C,"="&amp;'Work DB'!C728)</f>
        <v>0</v>
      </c>
      <c r="AI728" s="32"/>
      <c r="AJ728" s="29"/>
      <c r="AK728" s="30">
        <f>SUMIFS(Civil_DB[بتن],Civil_DB[تاریخ],"="&amp;'Work DB'!C728)</f>
        <v>0</v>
      </c>
      <c r="AL728" s="28"/>
      <c r="AM728" s="29"/>
      <c r="AN728" s="31"/>
      <c r="AO728" s="28"/>
      <c r="AP728" s="29"/>
      <c r="AQ728" s="29"/>
      <c r="AR728" s="30"/>
      <c r="AS728" s="28"/>
      <c r="AT728" s="29"/>
      <c r="AU728" s="30"/>
      <c r="AV728" s="206"/>
      <c r="AW728" s="29"/>
      <c r="AX728" s="29"/>
      <c r="AY728" s="29"/>
      <c r="AZ728" s="29"/>
      <c r="BA728" s="29"/>
      <c r="BB728" s="29"/>
      <c r="BC728" s="30"/>
      <c r="BD728" s="283"/>
      <c r="BE728" s="283"/>
      <c r="BF728" s="283"/>
      <c r="BG728" s="283"/>
      <c r="BH728" s="32"/>
      <c r="BI728" s="56"/>
      <c r="BJ728" s="509"/>
    </row>
    <row r="729" spans="2:62" s="15" customFormat="1" ht="21" x14ac:dyDescent="0.25">
      <c r="B729" s="47"/>
      <c r="C729" s="20">
        <f t="shared" si="83"/>
        <v>46094</v>
      </c>
      <c r="D729" s="190">
        <f>SUMIFS('Transport-DB'!R:R,'Transport-DB'!C:C,"="&amp;'Work DB'!C729,'Transport-DB'!F:F,"="&amp;'Work DB'!$D$4)</f>
        <v>0</v>
      </c>
      <c r="E729" s="191">
        <f>SUMIFS('Transport-DB'!R:R,'Transport-DB'!C:C,"="&amp;'Work DB'!C729,'Transport-DB'!F:F,"="&amp;'Work DB'!$E$4)</f>
        <v>0</v>
      </c>
      <c r="F729" s="191">
        <f>SUMIFS('Transport-DB'!R:R,'Transport-DB'!C:C,"="&amp;'Work DB'!C729,'Transport-DB'!F:F,"="&amp;'Work DB'!$F$4)</f>
        <v>0</v>
      </c>
      <c r="G729" s="191">
        <f>SUMIFS('Transport-DB'!R:R,'Transport-DB'!C:C,"="&amp;'Work DB'!C729,'Transport-DB'!F:F,"="&amp;'Work DB'!$G$4)</f>
        <v>0</v>
      </c>
      <c r="H729" s="188">
        <f>SUMIFS('Transport-DB'!R:R,'Transport-DB'!C:C,"="&amp;'Work DB'!C729,'Transport-DB'!F:F,"="&amp;'Work DB'!$H$4)</f>
        <v>0</v>
      </c>
      <c r="I729" s="191">
        <f>SUMIFS('Transport-DB'!R:R,'Transport-DB'!C:C,"="&amp;'Work DB'!C729,'Transport-DB'!F:F,"="&amp;'Work DB'!$I$4)</f>
        <v>0</v>
      </c>
      <c r="J729" s="483">
        <f>SUMIFS('Transport-DB'!R:R,'Transport-DB'!C:C,"="&amp;'Work DB'!C729,'Transport-DB'!F:F,"="&amp;'Work DB'!$J$4)</f>
        <v>0</v>
      </c>
      <c r="K729" s="190">
        <f>SUMIFS('Transport-DB'!Q:Q,'Transport-DB'!C:C,"="&amp;'Work DB'!C729,'Transport-DB'!F:F,"="&amp;'Work DB'!$K$4)</f>
        <v>0</v>
      </c>
      <c r="L729" s="191">
        <f>SUMIFS('Transport-DB'!Q:Q,'Transport-DB'!C:C,"="&amp;'Work DB'!C729,'Transport-DB'!F:F,"="&amp;'Work DB'!$L$4)</f>
        <v>0</v>
      </c>
      <c r="M729" s="191">
        <f>SUMIFS('Transport-DB'!Q:Q,'Transport-DB'!C:C,"="&amp;'Work DB'!C729,'Transport-DB'!F:F,"="&amp;'Work DB'!$M$4)</f>
        <v>0</v>
      </c>
      <c r="N729" s="191">
        <f>SUMIFS('Transport-DB'!Q:Q,'Transport-DB'!C:C,"="&amp;'Work DB'!C729,'Transport-DB'!F:F,"="&amp;'Work DB'!$N$4)</f>
        <v>0</v>
      </c>
      <c r="O729" s="191">
        <f>SUMIFS('Transport-DB'!Q:Q,'Transport-DB'!C:C,"="&amp;'Work DB'!C729,'Transport-DB'!F:F,"="&amp;'Work DB'!$O$4)</f>
        <v>0</v>
      </c>
      <c r="P729" s="191">
        <f>SUMIFS('Transport-DB'!Q:Q,'Transport-DB'!C:C,"="&amp;'Work DB'!C729,'Transport-DB'!F:F,"="&amp;'Work DB'!$P$4)</f>
        <v>0</v>
      </c>
      <c r="Q729" s="188">
        <f>SUMIFS('Transport-DB'!Q:Q,'Transport-DB'!C:C,"="&amp;'Work DB'!C729,'Transport-DB'!F:F,"="&amp;'Work DB'!$Q$4)</f>
        <v>0</v>
      </c>
      <c r="R729" s="189">
        <f>SUMIFS('Transport-DB'!Q:Q,'Transport-DB'!C:C,"="&amp;'Work DB'!C729,'Transport-DB'!F:F,"="&amp;'Work DB'!$R$4)</f>
        <v>0</v>
      </c>
      <c r="S729" s="190">
        <f t="shared" si="82"/>
        <v>0</v>
      </c>
      <c r="T729" s="191">
        <f t="shared" si="81"/>
        <v>0</v>
      </c>
      <c r="U729" s="191"/>
      <c r="V729" s="191"/>
      <c r="W729" s="191"/>
      <c r="X729" s="191"/>
      <c r="Y729" s="189"/>
      <c r="Z729" s="283"/>
      <c r="AA729" s="190">
        <f>SUMIFS('Transport-DB'!S:S,'Transport-DB'!C:C,"="&amp;'Work DB'!C729,'Transport-DB'!F:F,"="&amp;'Work DB'!$AA$4)</f>
        <v>0</v>
      </c>
      <c r="AB729" s="191">
        <f>SUMIFS('Transport-DB'!S:S,'Transport-DB'!C:C,"="&amp;'Work DB'!C729,'Transport-DB'!F:F,"="&amp;'Work DB'!$AB$4)</f>
        <v>0</v>
      </c>
      <c r="AC729" s="191">
        <f>SUMIFS('Transport-DB'!S:S,'Transport-DB'!C:C,"="&amp;'Work DB'!C729,'Transport-DB'!F:F,"="&amp;'Work DB'!$AC$4)</f>
        <v>0</v>
      </c>
      <c r="AD729" s="188">
        <f>SUMIFS('Transport-DB'!S:S,'Transport-DB'!C:C,"="&amp;'Work DB'!C729,'Transport-DB'!F:F,"="&amp;'Work DB'!$AD$4)</f>
        <v>0</v>
      </c>
      <c r="AE729" s="188">
        <f>SUMIFS('Transport-DB'!S:S,'Transport-DB'!C:C,"="&amp;'Work DB'!C729,'Transport-DB'!F:F,"="&amp;'Work DB'!$AE$4)</f>
        <v>0</v>
      </c>
      <c r="AF729" s="188">
        <f>SUMIFS('Transport-DB'!S:S,'Transport-DB'!C:C,"="&amp;'Work DB'!C729,'Transport-DB'!F:F,"="&amp;'Work DB'!$AF$4)</f>
        <v>0</v>
      </c>
      <c r="AG729" s="189"/>
      <c r="AH729" s="230">
        <f>SUMIFS('Transport-DB'!T:T,'Transport-DB'!C:C,"="&amp;'Work DB'!C729)</f>
        <v>0</v>
      </c>
      <c r="AI729" s="32"/>
      <c r="AJ729" s="29"/>
      <c r="AK729" s="30">
        <f>SUMIFS(Civil_DB[بتن],Civil_DB[تاریخ],"="&amp;'Work DB'!C729)</f>
        <v>0</v>
      </c>
      <c r="AL729" s="28"/>
      <c r="AM729" s="29"/>
      <c r="AN729" s="31"/>
      <c r="AO729" s="28"/>
      <c r="AP729" s="29"/>
      <c r="AQ729" s="29"/>
      <c r="AR729" s="30"/>
      <c r="AS729" s="28"/>
      <c r="AT729" s="29"/>
      <c r="AU729" s="30"/>
      <c r="AV729" s="206"/>
      <c r="AW729" s="29"/>
      <c r="AX729" s="29"/>
      <c r="AY729" s="29"/>
      <c r="AZ729" s="29"/>
      <c r="BA729" s="29"/>
      <c r="BB729" s="29"/>
      <c r="BC729" s="30"/>
      <c r="BD729" s="283"/>
      <c r="BE729" s="283"/>
      <c r="BF729" s="283"/>
      <c r="BG729" s="283"/>
      <c r="BH729" s="32"/>
      <c r="BI729" s="56"/>
      <c r="BJ729" s="509"/>
    </row>
    <row r="730" spans="2:62" s="15" customFormat="1" ht="21" x14ac:dyDescent="0.25">
      <c r="B730" s="47"/>
      <c r="C730" s="20">
        <f t="shared" si="83"/>
        <v>46095</v>
      </c>
      <c r="D730" s="190">
        <f>SUMIFS('Transport-DB'!R:R,'Transport-DB'!C:C,"="&amp;'Work DB'!C730,'Transport-DB'!F:F,"="&amp;'Work DB'!$D$4)</f>
        <v>0</v>
      </c>
      <c r="E730" s="191">
        <f>SUMIFS('Transport-DB'!R:R,'Transport-DB'!C:C,"="&amp;'Work DB'!C730,'Transport-DB'!F:F,"="&amp;'Work DB'!$E$4)</f>
        <v>0</v>
      </c>
      <c r="F730" s="191">
        <f>SUMIFS('Transport-DB'!R:R,'Transport-DB'!C:C,"="&amp;'Work DB'!C730,'Transport-DB'!F:F,"="&amp;'Work DB'!$F$4)</f>
        <v>0</v>
      </c>
      <c r="G730" s="191">
        <f>SUMIFS('Transport-DB'!R:R,'Transport-DB'!C:C,"="&amp;'Work DB'!C730,'Transport-DB'!F:F,"="&amp;'Work DB'!$G$4)</f>
        <v>0</v>
      </c>
      <c r="H730" s="188">
        <f>SUMIFS('Transport-DB'!R:R,'Transport-DB'!C:C,"="&amp;'Work DB'!C730,'Transport-DB'!F:F,"="&amp;'Work DB'!$H$4)</f>
        <v>0</v>
      </c>
      <c r="I730" s="191">
        <f>SUMIFS('Transport-DB'!R:R,'Transport-DB'!C:C,"="&amp;'Work DB'!C730,'Transport-DB'!F:F,"="&amp;'Work DB'!$I$4)</f>
        <v>0</v>
      </c>
      <c r="J730" s="483">
        <f>SUMIFS('Transport-DB'!R:R,'Transport-DB'!C:C,"="&amp;'Work DB'!C730,'Transport-DB'!F:F,"="&amp;'Work DB'!$J$4)</f>
        <v>0</v>
      </c>
      <c r="K730" s="190">
        <f>SUMIFS('Transport-DB'!Q:Q,'Transport-DB'!C:C,"="&amp;'Work DB'!C730,'Transport-DB'!F:F,"="&amp;'Work DB'!$K$4)</f>
        <v>0</v>
      </c>
      <c r="L730" s="191">
        <f>SUMIFS('Transport-DB'!Q:Q,'Transport-DB'!C:C,"="&amp;'Work DB'!C730,'Transport-DB'!F:F,"="&amp;'Work DB'!$L$4)</f>
        <v>0</v>
      </c>
      <c r="M730" s="191">
        <f>SUMIFS('Transport-DB'!Q:Q,'Transport-DB'!C:C,"="&amp;'Work DB'!C730,'Transport-DB'!F:F,"="&amp;'Work DB'!$M$4)</f>
        <v>0</v>
      </c>
      <c r="N730" s="191">
        <f>SUMIFS('Transport-DB'!Q:Q,'Transport-DB'!C:C,"="&amp;'Work DB'!C730,'Transport-DB'!F:F,"="&amp;'Work DB'!$N$4)</f>
        <v>0</v>
      </c>
      <c r="O730" s="191">
        <f>SUMIFS('Transport-DB'!Q:Q,'Transport-DB'!C:C,"="&amp;'Work DB'!C730,'Transport-DB'!F:F,"="&amp;'Work DB'!$O$4)</f>
        <v>0</v>
      </c>
      <c r="P730" s="191">
        <f>SUMIFS('Transport-DB'!Q:Q,'Transport-DB'!C:C,"="&amp;'Work DB'!C730,'Transport-DB'!F:F,"="&amp;'Work DB'!$P$4)</f>
        <v>0</v>
      </c>
      <c r="Q730" s="188">
        <f>SUMIFS('Transport-DB'!Q:Q,'Transport-DB'!C:C,"="&amp;'Work DB'!C730,'Transport-DB'!F:F,"="&amp;'Work DB'!$Q$4)</f>
        <v>0</v>
      </c>
      <c r="R730" s="189">
        <f>SUMIFS('Transport-DB'!Q:Q,'Transport-DB'!C:C,"="&amp;'Work DB'!C730,'Transport-DB'!F:F,"="&amp;'Work DB'!$R$4)</f>
        <v>0</v>
      </c>
      <c r="S730" s="190">
        <f t="shared" si="82"/>
        <v>0</v>
      </c>
      <c r="T730" s="191">
        <f t="shared" si="81"/>
        <v>0</v>
      </c>
      <c r="U730" s="191"/>
      <c r="V730" s="191"/>
      <c r="W730" s="191"/>
      <c r="X730" s="191"/>
      <c r="Y730" s="189"/>
      <c r="Z730" s="283"/>
      <c r="AA730" s="190">
        <f>SUMIFS('Transport-DB'!S:S,'Transport-DB'!C:C,"="&amp;'Work DB'!C730,'Transport-DB'!F:F,"="&amp;'Work DB'!$AA$4)</f>
        <v>0</v>
      </c>
      <c r="AB730" s="191">
        <f>SUMIFS('Transport-DB'!S:S,'Transport-DB'!C:C,"="&amp;'Work DB'!C730,'Transport-DB'!F:F,"="&amp;'Work DB'!$AB$4)</f>
        <v>0</v>
      </c>
      <c r="AC730" s="191">
        <f>SUMIFS('Transport-DB'!S:S,'Transport-DB'!C:C,"="&amp;'Work DB'!C730,'Transport-DB'!F:F,"="&amp;'Work DB'!$AC$4)</f>
        <v>0</v>
      </c>
      <c r="AD730" s="188">
        <f>SUMIFS('Transport-DB'!S:S,'Transport-DB'!C:C,"="&amp;'Work DB'!C730,'Transport-DB'!F:F,"="&amp;'Work DB'!$AD$4)</f>
        <v>0</v>
      </c>
      <c r="AE730" s="188">
        <f>SUMIFS('Transport-DB'!S:S,'Transport-DB'!C:C,"="&amp;'Work DB'!C730,'Transport-DB'!F:F,"="&amp;'Work DB'!$AE$4)</f>
        <v>0</v>
      </c>
      <c r="AF730" s="188">
        <f>SUMIFS('Transport-DB'!S:S,'Transport-DB'!C:C,"="&amp;'Work DB'!C730,'Transport-DB'!F:F,"="&amp;'Work DB'!$AF$4)</f>
        <v>0</v>
      </c>
      <c r="AG730" s="189"/>
      <c r="AH730" s="230">
        <f>SUMIFS('Transport-DB'!T:T,'Transport-DB'!C:C,"="&amp;'Work DB'!C730)</f>
        <v>0</v>
      </c>
      <c r="AI730" s="32"/>
      <c r="AJ730" s="29"/>
      <c r="AK730" s="30">
        <f>SUMIFS(Civil_DB[بتن],Civil_DB[تاریخ],"="&amp;'Work DB'!C730)</f>
        <v>0</v>
      </c>
      <c r="AL730" s="28"/>
      <c r="AM730" s="29"/>
      <c r="AN730" s="31"/>
      <c r="AO730" s="28"/>
      <c r="AP730" s="29"/>
      <c r="AQ730" s="29"/>
      <c r="AR730" s="30"/>
      <c r="AS730" s="28"/>
      <c r="AT730" s="29"/>
      <c r="AU730" s="30"/>
      <c r="AV730" s="206"/>
      <c r="AW730" s="29"/>
      <c r="AX730" s="29"/>
      <c r="AY730" s="29"/>
      <c r="AZ730" s="29"/>
      <c r="BA730" s="29"/>
      <c r="BB730" s="29"/>
      <c r="BC730" s="30"/>
      <c r="BD730" s="283"/>
      <c r="BE730" s="283"/>
      <c r="BF730" s="283"/>
      <c r="BG730" s="283"/>
      <c r="BH730" s="32"/>
      <c r="BI730" s="56"/>
      <c r="BJ730" s="509"/>
    </row>
    <row r="731" spans="2:62" s="15" customFormat="1" ht="21" x14ac:dyDescent="0.25">
      <c r="B731" s="47"/>
      <c r="C731" s="20">
        <f t="shared" si="83"/>
        <v>46096</v>
      </c>
      <c r="D731" s="190">
        <f>SUMIFS('Transport-DB'!R:R,'Transport-DB'!C:C,"="&amp;'Work DB'!C731,'Transport-DB'!F:F,"="&amp;'Work DB'!$D$4)</f>
        <v>0</v>
      </c>
      <c r="E731" s="191">
        <f>SUMIFS('Transport-DB'!R:R,'Transport-DB'!C:C,"="&amp;'Work DB'!C731,'Transport-DB'!F:F,"="&amp;'Work DB'!$E$4)</f>
        <v>0</v>
      </c>
      <c r="F731" s="191">
        <f>SUMIFS('Transport-DB'!R:R,'Transport-DB'!C:C,"="&amp;'Work DB'!C731,'Transport-DB'!F:F,"="&amp;'Work DB'!$F$4)</f>
        <v>0</v>
      </c>
      <c r="G731" s="191">
        <f>SUMIFS('Transport-DB'!R:R,'Transport-DB'!C:C,"="&amp;'Work DB'!C731,'Transport-DB'!F:F,"="&amp;'Work DB'!$G$4)</f>
        <v>0</v>
      </c>
      <c r="H731" s="188">
        <f>SUMIFS('Transport-DB'!R:R,'Transport-DB'!C:C,"="&amp;'Work DB'!C731,'Transport-DB'!F:F,"="&amp;'Work DB'!$H$4)</f>
        <v>0</v>
      </c>
      <c r="I731" s="191">
        <f>SUMIFS('Transport-DB'!R:R,'Transport-DB'!C:C,"="&amp;'Work DB'!C731,'Transport-DB'!F:F,"="&amp;'Work DB'!$I$4)</f>
        <v>0</v>
      </c>
      <c r="J731" s="483">
        <f>SUMIFS('Transport-DB'!R:R,'Transport-DB'!C:C,"="&amp;'Work DB'!C731,'Transport-DB'!F:F,"="&amp;'Work DB'!$J$4)</f>
        <v>0</v>
      </c>
      <c r="K731" s="190">
        <f>SUMIFS('Transport-DB'!Q:Q,'Transport-DB'!C:C,"="&amp;'Work DB'!C731,'Transport-DB'!F:F,"="&amp;'Work DB'!$K$4)</f>
        <v>0</v>
      </c>
      <c r="L731" s="191">
        <f>SUMIFS('Transport-DB'!Q:Q,'Transport-DB'!C:C,"="&amp;'Work DB'!C731,'Transport-DB'!F:F,"="&amp;'Work DB'!$L$4)</f>
        <v>0</v>
      </c>
      <c r="M731" s="191">
        <f>SUMIFS('Transport-DB'!Q:Q,'Transport-DB'!C:C,"="&amp;'Work DB'!C731,'Transport-DB'!F:F,"="&amp;'Work DB'!$M$4)</f>
        <v>0</v>
      </c>
      <c r="N731" s="191">
        <f>SUMIFS('Transport-DB'!Q:Q,'Transport-DB'!C:C,"="&amp;'Work DB'!C731,'Transport-DB'!F:F,"="&amp;'Work DB'!$N$4)</f>
        <v>0</v>
      </c>
      <c r="O731" s="191">
        <f>SUMIFS('Transport-DB'!Q:Q,'Transport-DB'!C:C,"="&amp;'Work DB'!C731,'Transport-DB'!F:F,"="&amp;'Work DB'!$O$4)</f>
        <v>0</v>
      </c>
      <c r="P731" s="191">
        <f>SUMIFS('Transport-DB'!Q:Q,'Transport-DB'!C:C,"="&amp;'Work DB'!C731,'Transport-DB'!F:F,"="&amp;'Work DB'!$P$4)</f>
        <v>0</v>
      </c>
      <c r="Q731" s="188">
        <f>SUMIFS('Transport-DB'!Q:Q,'Transport-DB'!C:C,"="&amp;'Work DB'!C731,'Transport-DB'!F:F,"="&amp;'Work DB'!$Q$4)</f>
        <v>0</v>
      </c>
      <c r="R731" s="189">
        <f>SUMIFS('Transport-DB'!Q:Q,'Transport-DB'!C:C,"="&amp;'Work DB'!C731,'Transport-DB'!F:F,"="&amp;'Work DB'!$R$4)</f>
        <v>0</v>
      </c>
      <c r="S731" s="190">
        <f t="shared" si="82"/>
        <v>0</v>
      </c>
      <c r="T731" s="191">
        <f t="shared" si="81"/>
        <v>0</v>
      </c>
      <c r="U731" s="191"/>
      <c r="V731" s="191"/>
      <c r="W731" s="191"/>
      <c r="X731" s="191"/>
      <c r="Y731" s="189"/>
      <c r="Z731" s="283"/>
      <c r="AA731" s="190">
        <f>SUMIFS('Transport-DB'!S:S,'Transport-DB'!C:C,"="&amp;'Work DB'!C731,'Transport-DB'!F:F,"="&amp;'Work DB'!$AA$4)</f>
        <v>0</v>
      </c>
      <c r="AB731" s="191">
        <f>SUMIFS('Transport-DB'!S:S,'Transport-DB'!C:C,"="&amp;'Work DB'!C731,'Transport-DB'!F:F,"="&amp;'Work DB'!$AB$4)</f>
        <v>0</v>
      </c>
      <c r="AC731" s="191">
        <f>SUMIFS('Transport-DB'!S:S,'Transport-DB'!C:C,"="&amp;'Work DB'!C731,'Transport-DB'!F:F,"="&amp;'Work DB'!$AC$4)</f>
        <v>0</v>
      </c>
      <c r="AD731" s="188">
        <f>SUMIFS('Transport-DB'!S:S,'Transport-DB'!C:C,"="&amp;'Work DB'!C731,'Transport-DB'!F:F,"="&amp;'Work DB'!$AD$4)</f>
        <v>0</v>
      </c>
      <c r="AE731" s="188">
        <f>SUMIFS('Transport-DB'!S:S,'Transport-DB'!C:C,"="&amp;'Work DB'!C731,'Transport-DB'!F:F,"="&amp;'Work DB'!$AE$4)</f>
        <v>0</v>
      </c>
      <c r="AF731" s="188">
        <f>SUMIFS('Transport-DB'!S:S,'Transport-DB'!C:C,"="&amp;'Work DB'!C731,'Transport-DB'!F:F,"="&amp;'Work DB'!$AF$4)</f>
        <v>0</v>
      </c>
      <c r="AG731" s="189"/>
      <c r="AH731" s="230">
        <f>SUMIFS('Transport-DB'!T:T,'Transport-DB'!C:C,"="&amp;'Work DB'!C731)</f>
        <v>0</v>
      </c>
      <c r="AI731" s="32"/>
      <c r="AJ731" s="29"/>
      <c r="AK731" s="30">
        <f>SUMIFS(Civil_DB[بتن],Civil_DB[تاریخ],"="&amp;'Work DB'!C731)</f>
        <v>0</v>
      </c>
      <c r="AL731" s="28"/>
      <c r="AM731" s="29"/>
      <c r="AN731" s="31"/>
      <c r="AO731" s="28"/>
      <c r="AP731" s="29"/>
      <c r="AQ731" s="29"/>
      <c r="AR731" s="30"/>
      <c r="AS731" s="28"/>
      <c r="AT731" s="29"/>
      <c r="AU731" s="30"/>
      <c r="AV731" s="206"/>
      <c r="AW731" s="29"/>
      <c r="AX731" s="29"/>
      <c r="AY731" s="29"/>
      <c r="AZ731" s="29"/>
      <c r="BA731" s="29"/>
      <c r="BB731" s="29"/>
      <c r="BC731" s="30"/>
      <c r="BD731" s="283"/>
      <c r="BE731" s="283"/>
      <c r="BF731" s="283"/>
      <c r="BG731" s="283"/>
      <c r="BH731" s="32"/>
      <c r="BI731" s="56"/>
      <c r="BJ731" s="509"/>
    </row>
    <row r="732" spans="2:62" s="15" customFormat="1" ht="21" x14ac:dyDescent="0.25">
      <c r="B732" s="47"/>
      <c r="C732" s="20">
        <f t="shared" si="83"/>
        <v>46097</v>
      </c>
      <c r="D732" s="190">
        <f>SUMIFS('Transport-DB'!R:R,'Transport-DB'!C:C,"="&amp;'Work DB'!C732,'Transport-DB'!F:F,"="&amp;'Work DB'!$D$4)</f>
        <v>0</v>
      </c>
      <c r="E732" s="191">
        <f>SUMIFS('Transport-DB'!R:R,'Transport-DB'!C:C,"="&amp;'Work DB'!C732,'Transport-DB'!F:F,"="&amp;'Work DB'!$E$4)</f>
        <v>0</v>
      </c>
      <c r="F732" s="191">
        <f>SUMIFS('Transport-DB'!R:R,'Transport-DB'!C:C,"="&amp;'Work DB'!C732,'Transport-DB'!F:F,"="&amp;'Work DB'!$F$4)</f>
        <v>0</v>
      </c>
      <c r="G732" s="191">
        <f>SUMIFS('Transport-DB'!R:R,'Transport-DB'!C:C,"="&amp;'Work DB'!C732,'Transport-DB'!F:F,"="&amp;'Work DB'!$G$4)</f>
        <v>0</v>
      </c>
      <c r="H732" s="188">
        <f>SUMIFS('Transport-DB'!R:R,'Transport-DB'!C:C,"="&amp;'Work DB'!C732,'Transport-DB'!F:F,"="&amp;'Work DB'!$H$4)</f>
        <v>0</v>
      </c>
      <c r="I732" s="191">
        <f>SUMIFS('Transport-DB'!R:R,'Transport-DB'!C:C,"="&amp;'Work DB'!C732,'Transport-DB'!F:F,"="&amp;'Work DB'!$I$4)</f>
        <v>0</v>
      </c>
      <c r="J732" s="483">
        <f>SUMIFS('Transport-DB'!R:R,'Transport-DB'!C:C,"="&amp;'Work DB'!C732,'Transport-DB'!F:F,"="&amp;'Work DB'!$J$4)</f>
        <v>0</v>
      </c>
      <c r="K732" s="190">
        <f>SUMIFS('Transport-DB'!Q:Q,'Transport-DB'!C:C,"="&amp;'Work DB'!C732,'Transport-DB'!F:F,"="&amp;'Work DB'!$K$4)</f>
        <v>0</v>
      </c>
      <c r="L732" s="191">
        <f>SUMIFS('Transport-DB'!Q:Q,'Transport-DB'!C:C,"="&amp;'Work DB'!C732,'Transport-DB'!F:F,"="&amp;'Work DB'!$L$4)</f>
        <v>0</v>
      </c>
      <c r="M732" s="191">
        <f>SUMIFS('Transport-DB'!Q:Q,'Transport-DB'!C:C,"="&amp;'Work DB'!C732,'Transport-DB'!F:F,"="&amp;'Work DB'!$M$4)</f>
        <v>0</v>
      </c>
      <c r="N732" s="191">
        <f>SUMIFS('Transport-DB'!Q:Q,'Transport-DB'!C:C,"="&amp;'Work DB'!C732,'Transport-DB'!F:F,"="&amp;'Work DB'!$N$4)</f>
        <v>0</v>
      </c>
      <c r="O732" s="191">
        <f>SUMIFS('Transport-DB'!Q:Q,'Transport-DB'!C:C,"="&amp;'Work DB'!C732,'Transport-DB'!F:F,"="&amp;'Work DB'!$O$4)</f>
        <v>0</v>
      </c>
      <c r="P732" s="191">
        <f>SUMIFS('Transport-DB'!Q:Q,'Transport-DB'!C:C,"="&amp;'Work DB'!C732,'Transport-DB'!F:F,"="&amp;'Work DB'!$P$4)</f>
        <v>0</v>
      </c>
      <c r="Q732" s="188">
        <f>SUMIFS('Transport-DB'!Q:Q,'Transport-DB'!C:C,"="&amp;'Work DB'!C732,'Transport-DB'!F:F,"="&amp;'Work DB'!$Q$4)</f>
        <v>0</v>
      </c>
      <c r="R732" s="189">
        <f>SUMIFS('Transport-DB'!Q:Q,'Transport-DB'!C:C,"="&amp;'Work DB'!C732,'Transport-DB'!F:F,"="&amp;'Work DB'!$R$4)</f>
        <v>0</v>
      </c>
      <c r="S732" s="190">
        <f t="shared" si="82"/>
        <v>0</v>
      </c>
      <c r="T732" s="191">
        <f t="shared" si="81"/>
        <v>0</v>
      </c>
      <c r="U732" s="191"/>
      <c r="V732" s="191"/>
      <c r="W732" s="191"/>
      <c r="X732" s="191"/>
      <c r="Y732" s="189"/>
      <c r="Z732" s="283"/>
      <c r="AA732" s="190">
        <f>SUMIFS('Transport-DB'!S:S,'Transport-DB'!C:C,"="&amp;'Work DB'!C732,'Transport-DB'!F:F,"="&amp;'Work DB'!$AA$4)</f>
        <v>0</v>
      </c>
      <c r="AB732" s="191">
        <f>SUMIFS('Transport-DB'!S:S,'Transport-DB'!C:C,"="&amp;'Work DB'!C732,'Transport-DB'!F:F,"="&amp;'Work DB'!$AB$4)</f>
        <v>0</v>
      </c>
      <c r="AC732" s="191">
        <f>SUMIFS('Transport-DB'!S:S,'Transport-DB'!C:C,"="&amp;'Work DB'!C732,'Transport-DB'!F:F,"="&amp;'Work DB'!$AC$4)</f>
        <v>0</v>
      </c>
      <c r="AD732" s="188">
        <f>SUMIFS('Transport-DB'!S:S,'Transport-DB'!C:C,"="&amp;'Work DB'!C732,'Transport-DB'!F:F,"="&amp;'Work DB'!$AD$4)</f>
        <v>0</v>
      </c>
      <c r="AE732" s="188">
        <f>SUMIFS('Transport-DB'!S:S,'Transport-DB'!C:C,"="&amp;'Work DB'!C732,'Transport-DB'!F:F,"="&amp;'Work DB'!$AE$4)</f>
        <v>0</v>
      </c>
      <c r="AF732" s="188">
        <f>SUMIFS('Transport-DB'!S:S,'Transport-DB'!C:C,"="&amp;'Work DB'!C732,'Transport-DB'!F:F,"="&amp;'Work DB'!$AF$4)</f>
        <v>0</v>
      </c>
      <c r="AG732" s="189"/>
      <c r="AH732" s="230">
        <f>SUMIFS('Transport-DB'!T:T,'Transport-DB'!C:C,"="&amp;'Work DB'!C732)</f>
        <v>0</v>
      </c>
      <c r="AI732" s="32"/>
      <c r="AJ732" s="29"/>
      <c r="AK732" s="30">
        <f>SUMIFS(Civil_DB[بتن],Civil_DB[تاریخ],"="&amp;'Work DB'!C732)</f>
        <v>0</v>
      </c>
      <c r="AL732" s="28"/>
      <c r="AM732" s="29"/>
      <c r="AN732" s="31"/>
      <c r="AO732" s="28"/>
      <c r="AP732" s="29"/>
      <c r="AQ732" s="29"/>
      <c r="AR732" s="30"/>
      <c r="AS732" s="28"/>
      <c r="AT732" s="29"/>
      <c r="AU732" s="30"/>
      <c r="AV732" s="206"/>
      <c r="AW732" s="29"/>
      <c r="AX732" s="29"/>
      <c r="AY732" s="29"/>
      <c r="AZ732" s="29"/>
      <c r="BA732" s="29"/>
      <c r="BB732" s="29"/>
      <c r="BC732" s="30"/>
      <c r="BD732" s="283"/>
      <c r="BE732" s="283"/>
      <c r="BF732" s="283"/>
      <c r="BG732" s="283"/>
      <c r="BH732" s="32"/>
      <c r="BI732" s="56"/>
      <c r="BJ732" s="509"/>
    </row>
    <row r="733" spans="2:62" s="15" customFormat="1" ht="21" x14ac:dyDescent="0.25">
      <c r="B733" s="47"/>
      <c r="C733" s="20">
        <f t="shared" si="83"/>
        <v>46098</v>
      </c>
      <c r="D733" s="190">
        <f>SUMIFS('Transport-DB'!R:R,'Transport-DB'!C:C,"="&amp;'Work DB'!C733,'Transport-DB'!F:F,"="&amp;'Work DB'!$D$4)</f>
        <v>0</v>
      </c>
      <c r="E733" s="191">
        <f>SUMIFS('Transport-DB'!R:R,'Transport-DB'!C:C,"="&amp;'Work DB'!C733,'Transport-DB'!F:F,"="&amp;'Work DB'!$E$4)</f>
        <v>0</v>
      </c>
      <c r="F733" s="191">
        <f>SUMIFS('Transport-DB'!R:R,'Transport-DB'!C:C,"="&amp;'Work DB'!C733,'Transport-DB'!F:F,"="&amp;'Work DB'!$F$4)</f>
        <v>0</v>
      </c>
      <c r="G733" s="191">
        <f>SUMIFS('Transport-DB'!R:R,'Transport-DB'!C:C,"="&amp;'Work DB'!C733,'Transport-DB'!F:F,"="&amp;'Work DB'!$G$4)</f>
        <v>0</v>
      </c>
      <c r="H733" s="188">
        <f>SUMIFS('Transport-DB'!R:R,'Transport-DB'!C:C,"="&amp;'Work DB'!C733,'Transport-DB'!F:F,"="&amp;'Work DB'!$H$4)</f>
        <v>0</v>
      </c>
      <c r="I733" s="191">
        <f>SUMIFS('Transport-DB'!R:R,'Transport-DB'!C:C,"="&amp;'Work DB'!C733,'Transport-DB'!F:F,"="&amp;'Work DB'!$I$4)</f>
        <v>0</v>
      </c>
      <c r="J733" s="483">
        <f>SUMIFS('Transport-DB'!R:R,'Transport-DB'!C:C,"="&amp;'Work DB'!C733,'Transport-DB'!F:F,"="&amp;'Work DB'!$J$4)</f>
        <v>0</v>
      </c>
      <c r="K733" s="190">
        <f>SUMIFS('Transport-DB'!Q:Q,'Transport-DB'!C:C,"="&amp;'Work DB'!C733,'Transport-DB'!F:F,"="&amp;'Work DB'!$K$4)</f>
        <v>0</v>
      </c>
      <c r="L733" s="191">
        <f>SUMIFS('Transport-DB'!Q:Q,'Transport-DB'!C:C,"="&amp;'Work DB'!C733,'Transport-DB'!F:F,"="&amp;'Work DB'!$L$4)</f>
        <v>0</v>
      </c>
      <c r="M733" s="191">
        <f>SUMIFS('Transport-DB'!Q:Q,'Transport-DB'!C:C,"="&amp;'Work DB'!C733,'Transport-DB'!F:F,"="&amp;'Work DB'!$M$4)</f>
        <v>0</v>
      </c>
      <c r="N733" s="191">
        <f>SUMIFS('Transport-DB'!Q:Q,'Transport-DB'!C:C,"="&amp;'Work DB'!C733,'Transport-DB'!F:F,"="&amp;'Work DB'!$N$4)</f>
        <v>0</v>
      </c>
      <c r="O733" s="191">
        <f>SUMIFS('Transport-DB'!Q:Q,'Transport-DB'!C:C,"="&amp;'Work DB'!C733,'Transport-DB'!F:F,"="&amp;'Work DB'!$O$4)</f>
        <v>0</v>
      </c>
      <c r="P733" s="191">
        <f>SUMIFS('Transport-DB'!Q:Q,'Transport-DB'!C:C,"="&amp;'Work DB'!C733,'Transport-DB'!F:F,"="&amp;'Work DB'!$P$4)</f>
        <v>0</v>
      </c>
      <c r="Q733" s="188">
        <f>SUMIFS('Transport-DB'!Q:Q,'Transport-DB'!C:C,"="&amp;'Work DB'!C733,'Transport-DB'!F:F,"="&amp;'Work DB'!$Q$4)</f>
        <v>0</v>
      </c>
      <c r="R733" s="189">
        <f>SUMIFS('Transport-DB'!Q:Q,'Transport-DB'!C:C,"="&amp;'Work DB'!C733,'Transport-DB'!F:F,"="&amp;'Work DB'!$R$4)</f>
        <v>0</v>
      </c>
      <c r="S733" s="190">
        <f t="shared" si="82"/>
        <v>0</v>
      </c>
      <c r="T733" s="191">
        <f t="shared" si="81"/>
        <v>0</v>
      </c>
      <c r="U733" s="191"/>
      <c r="V733" s="191"/>
      <c r="W733" s="191"/>
      <c r="X733" s="191"/>
      <c r="Y733" s="189"/>
      <c r="Z733" s="283"/>
      <c r="AA733" s="190">
        <f>SUMIFS('Transport-DB'!S:S,'Transport-DB'!C:C,"="&amp;'Work DB'!C733,'Transport-DB'!F:F,"="&amp;'Work DB'!$AA$4)</f>
        <v>0</v>
      </c>
      <c r="AB733" s="191">
        <f>SUMIFS('Transport-DB'!S:S,'Transport-DB'!C:C,"="&amp;'Work DB'!C733,'Transport-DB'!F:F,"="&amp;'Work DB'!$AB$4)</f>
        <v>0</v>
      </c>
      <c r="AC733" s="191">
        <f>SUMIFS('Transport-DB'!S:S,'Transport-DB'!C:C,"="&amp;'Work DB'!C733,'Transport-DB'!F:F,"="&amp;'Work DB'!$AC$4)</f>
        <v>0</v>
      </c>
      <c r="AD733" s="188">
        <f>SUMIFS('Transport-DB'!S:S,'Transport-DB'!C:C,"="&amp;'Work DB'!C733,'Transport-DB'!F:F,"="&amp;'Work DB'!$AD$4)</f>
        <v>0</v>
      </c>
      <c r="AE733" s="188">
        <f>SUMIFS('Transport-DB'!S:S,'Transport-DB'!C:C,"="&amp;'Work DB'!C733,'Transport-DB'!F:F,"="&amp;'Work DB'!$AE$4)</f>
        <v>0</v>
      </c>
      <c r="AF733" s="188">
        <f>SUMIFS('Transport-DB'!S:S,'Transport-DB'!C:C,"="&amp;'Work DB'!C733,'Transport-DB'!F:F,"="&amp;'Work DB'!$AF$4)</f>
        <v>0</v>
      </c>
      <c r="AG733" s="189"/>
      <c r="AH733" s="230">
        <f>SUMIFS('Transport-DB'!T:T,'Transport-DB'!C:C,"="&amp;'Work DB'!C733)</f>
        <v>0</v>
      </c>
      <c r="AI733" s="32"/>
      <c r="AJ733" s="29"/>
      <c r="AK733" s="30">
        <f>SUMIFS(Civil_DB[بتن],Civil_DB[تاریخ],"="&amp;'Work DB'!C733)</f>
        <v>0</v>
      </c>
      <c r="AL733" s="28"/>
      <c r="AM733" s="29"/>
      <c r="AN733" s="31"/>
      <c r="AO733" s="28"/>
      <c r="AP733" s="29"/>
      <c r="AQ733" s="29"/>
      <c r="AR733" s="30"/>
      <c r="AS733" s="28"/>
      <c r="AT733" s="29"/>
      <c r="AU733" s="30"/>
      <c r="AV733" s="206"/>
      <c r="AW733" s="29"/>
      <c r="AX733" s="29"/>
      <c r="AY733" s="29"/>
      <c r="AZ733" s="29"/>
      <c r="BA733" s="29"/>
      <c r="BB733" s="29"/>
      <c r="BC733" s="30"/>
      <c r="BD733" s="283"/>
      <c r="BE733" s="283"/>
      <c r="BF733" s="283"/>
      <c r="BG733" s="283"/>
      <c r="BH733" s="32"/>
      <c r="BI733" s="56"/>
      <c r="BJ733" s="509"/>
    </row>
    <row r="734" spans="2:62" s="15" customFormat="1" ht="21" x14ac:dyDescent="0.25">
      <c r="B734" s="47"/>
      <c r="C734" s="20">
        <f t="shared" si="83"/>
        <v>46099</v>
      </c>
      <c r="D734" s="190">
        <f>SUMIFS('Transport-DB'!R:R,'Transport-DB'!C:C,"="&amp;'Work DB'!C734,'Transport-DB'!F:F,"="&amp;'Work DB'!$D$4)</f>
        <v>0</v>
      </c>
      <c r="E734" s="191">
        <f>SUMIFS('Transport-DB'!R:R,'Transport-DB'!C:C,"="&amp;'Work DB'!C734,'Transport-DB'!F:F,"="&amp;'Work DB'!$E$4)</f>
        <v>0</v>
      </c>
      <c r="F734" s="191">
        <f>SUMIFS('Transport-DB'!R:R,'Transport-DB'!C:C,"="&amp;'Work DB'!C734,'Transport-DB'!F:F,"="&amp;'Work DB'!$F$4)</f>
        <v>0</v>
      </c>
      <c r="G734" s="191">
        <f>SUMIFS('Transport-DB'!R:R,'Transport-DB'!C:C,"="&amp;'Work DB'!C734,'Transport-DB'!F:F,"="&amp;'Work DB'!$G$4)</f>
        <v>0</v>
      </c>
      <c r="H734" s="188">
        <f>SUMIFS('Transport-DB'!R:R,'Transport-DB'!C:C,"="&amp;'Work DB'!C734,'Transport-DB'!F:F,"="&amp;'Work DB'!$H$4)</f>
        <v>0</v>
      </c>
      <c r="I734" s="191">
        <f>SUMIFS('Transport-DB'!R:R,'Transport-DB'!C:C,"="&amp;'Work DB'!C734,'Transport-DB'!F:F,"="&amp;'Work DB'!$I$4)</f>
        <v>0</v>
      </c>
      <c r="J734" s="483">
        <f>SUMIFS('Transport-DB'!R:R,'Transport-DB'!C:C,"="&amp;'Work DB'!C734,'Transport-DB'!F:F,"="&amp;'Work DB'!$J$4)</f>
        <v>0</v>
      </c>
      <c r="K734" s="190">
        <f>SUMIFS('Transport-DB'!Q:Q,'Transport-DB'!C:C,"="&amp;'Work DB'!C734,'Transport-DB'!F:F,"="&amp;'Work DB'!$K$4)</f>
        <v>0</v>
      </c>
      <c r="L734" s="191">
        <f>SUMIFS('Transport-DB'!Q:Q,'Transport-DB'!C:C,"="&amp;'Work DB'!C734,'Transport-DB'!F:F,"="&amp;'Work DB'!$L$4)</f>
        <v>0</v>
      </c>
      <c r="M734" s="191">
        <f>SUMIFS('Transport-DB'!Q:Q,'Transport-DB'!C:C,"="&amp;'Work DB'!C734,'Transport-DB'!F:F,"="&amp;'Work DB'!$M$4)</f>
        <v>0</v>
      </c>
      <c r="N734" s="191">
        <f>SUMIFS('Transport-DB'!Q:Q,'Transport-DB'!C:C,"="&amp;'Work DB'!C734,'Transport-DB'!F:F,"="&amp;'Work DB'!$N$4)</f>
        <v>0</v>
      </c>
      <c r="O734" s="191">
        <f>SUMIFS('Transport-DB'!Q:Q,'Transport-DB'!C:C,"="&amp;'Work DB'!C734,'Transport-DB'!F:F,"="&amp;'Work DB'!$O$4)</f>
        <v>0</v>
      </c>
      <c r="P734" s="191">
        <f>SUMIFS('Transport-DB'!Q:Q,'Transport-DB'!C:C,"="&amp;'Work DB'!C734,'Transport-DB'!F:F,"="&amp;'Work DB'!$P$4)</f>
        <v>0</v>
      </c>
      <c r="Q734" s="188">
        <f>SUMIFS('Transport-DB'!Q:Q,'Transport-DB'!C:C,"="&amp;'Work DB'!C734,'Transport-DB'!F:F,"="&amp;'Work DB'!$Q$4)</f>
        <v>0</v>
      </c>
      <c r="R734" s="189">
        <f>SUMIFS('Transport-DB'!Q:Q,'Transport-DB'!C:C,"="&amp;'Work DB'!C734,'Transport-DB'!F:F,"="&amp;'Work DB'!$R$4)</f>
        <v>0</v>
      </c>
      <c r="S734" s="190">
        <f t="shared" si="82"/>
        <v>0</v>
      </c>
      <c r="T734" s="191">
        <f t="shared" si="81"/>
        <v>0</v>
      </c>
      <c r="U734" s="191"/>
      <c r="V734" s="191"/>
      <c r="W734" s="191"/>
      <c r="X734" s="191"/>
      <c r="Y734" s="189"/>
      <c r="Z734" s="283"/>
      <c r="AA734" s="190">
        <f>SUMIFS('Transport-DB'!S:S,'Transport-DB'!C:C,"="&amp;'Work DB'!C734,'Transport-DB'!F:F,"="&amp;'Work DB'!$AA$4)</f>
        <v>0</v>
      </c>
      <c r="AB734" s="191">
        <f>SUMIFS('Transport-DB'!S:S,'Transport-DB'!C:C,"="&amp;'Work DB'!C734,'Transport-DB'!F:F,"="&amp;'Work DB'!$AB$4)</f>
        <v>0</v>
      </c>
      <c r="AC734" s="191">
        <f>SUMIFS('Transport-DB'!S:S,'Transport-DB'!C:C,"="&amp;'Work DB'!C734,'Transport-DB'!F:F,"="&amp;'Work DB'!$AC$4)</f>
        <v>0</v>
      </c>
      <c r="AD734" s="188">
        <f>SUMIFS('Transport-DB'!S:S,'Transport-DB'!C:C,"="&amp;'Work DB'!C734,'Transport-DB'!F:F,"="&amp;'Work DB'!$AD$4)</f>
        <v>0</v>
      </c>
      <c r="AE734" s="188">
        <f>SUMIFS('Transport-DB'!S:S,'Transport-DB'!C:C,"="&amp;'Work DB'!C734,'Transport-DB'!F:F,"="&amp;'Work DB'!$AE$4)</f>
        <v>0</v>
      </c>
      <c r="AF734" s="188">
        <f>SUMIFS('Transport-DB'!S:S,'Transport-DB'!C:C,"="&amp;'Work DB'!C734,'Transport-DB'!F:F,"="&amp;'Work DB'!$AF$4)</f>
        <v>0</v>
      </c>
      <c r="AG734" s="189"/>
      <c r="AH734" s="230">
        <f>SUMIFS('Transport-DB'!T:T,'Transport-DB'!C:C,"="&amp;'Work DB'!C734)</f>
        <v>0</v>
      </c>
      <c r="AI734" s="32"/>
      <c r="AJ734" s="29"/>
      <c r="AK734" s="30">
        <f>SUMIFS(Civil_DB[بتن],Civil_DB[تاریخ],"="&amp;'Work DB'!C734)</f>
        <v>0</v>
      </c>
      <c r="AL734" s="28"/>
      <c r="AM734" s="29"/>
      <c r="AN734" s="31"/>
      <c r="AO734" s="28"/>
      <c r="AP734" s="29"/>
      <c r="AQ734" s="29"/>
      <c r="AR734" s="30"/>
      <c r="AS734" s="28"/>
      <c r="AT734" s="29"/>
      <c r="AU734" s="30"/>
      <c r="AV734" s="206"/>
      <c r="AW734" s="29"/>
      <c r="AX734" s="29"/>
      <c r="AY734" s="29"/>
      <c r="AZ734" s="29"/>
      <c r="BA734" s="29"/>
      <c r="BB734" s="29"/>
      <c r="BC734" s="30"/>
      <c r="BD734" s="283"/>
      <c r="BE734" s="283"/>
      <c r="BF734" s="283"/>
      <c r="BG734" s="283"/>
      <c r="BH734" s="32"/>
      <c r="BI734" s="56"/>
      <c r="BJ734" s="509"/>
    </row>
    <row r="735" spans="2:62" s="15" customFormat="1" ht="21" x14ac:dyDescent="0.25">
      <c r="B735" s="47"/>
      <c r="C735" s="20">
        <f t="shared" si="83"/>
        <v>46100</v>
      </c>
      <c r="D735" s="190">
        <f>SUMIFS('Transport-DB'!R:R,'Transport-DB'!C:C,"="&amp;'Work DB'!C735,'Transport-DB'!F:F,"="&amp;'Work DB'!$D$4)</f>
        <v>0</v>
      </c>
      <c r="E735" s="191">
        <f>SUMIFS('Transport-DB'!R:R,'Transport-DB'!C:C,"="&amp;'Work DB'!C735,'Transport-DB'!F:F,"="&amp;'Work DB'!$E$4)</f>
        <v>0</v>
      </c>
      <c r="F735" s="191">
        <f>SUMIFS('Transport-DB'!R:R,'Transport-DB'!C:C,"="&amp;'Work DB'!C735,'Transport-DB'!F:F,"="&amp;'Work DB'!$F$4)</f>
        <v>0</v>
      </c>
      <c r="G735" s="191">
        <f>SUMIFS('Transport-DB'!R:R,'Transport-DB'!C:C,"="&amp;'Work DB'!C735,'Transport-DB'!F:F,"="&amp;'Work DB'!$G$4)</f>
        <v>0</v>
      </c>
      <c r="H735" s="188">
        <f>SUMIFS('Transport-DB'!R:R,'Transport-DB'!C:C,"="&amp;'Work DB'!C735,'Transport-DB'!F:F,"="&amp;'Work DB'!$H$4)</f>
        <v>0</v>
      </c>
      <c r="I735" s="191">
        <f>SUMIFS('Transport-DB'!R:R,'Transport-DB'!C:C,"="&amp;'Work DB'!C735,'Transport-DB'!F:F,"="&amp;'Work DB'!$I$4)</f>
        <v>0</v>
      </c>
      <c r="J735" s="483">
        <f>SUMIFS('Transport-DB'!R:R,'Transport-DB'!C:C,"="&amp;'Work DB'!C735,'Transport-DB'!F:F,"="&amp;'Work DB'!$J$4)</f>
        <v>0</v>
      </c>
      <c r="K735" s="190">
        <f>SUMIFS('Transport-DB'!Q:Q,'Transport-DB'!C:C,"="&amp;'Work DB'!C735,'Transport-DB'!F:F,"="&amp;'Work DB'!$K$4)</f>
        <v>0</v>
      </c>
      <c r="L735" s="191">
        <f>SUMIFS('Transport-DB'!Q:Q,'Transport-DB'!C:C,"="&amp;'Work DB'!C735,'Transport-DB'!F:F,"="&amp;'Work DB'!$L$4)</f>
        <v>0</v>
      </c>
      <c r="M735" s="191">
        <f>SUMIFS('Transport-DB'!Q:Q,'Transport-DB'!C:C,"="&amp;'Work DB'!C735,'Transport-DB'!F:F,"="&amp;'Work DB'!$M$4)</f>
        <v>0</v>
      </c>
      <c r="N735" s="191">
        <f>SUMIFS('Transport-DB'!Q:Q,'Transport-DB'!C:C,"="&amp;'Work DB'!C735,'Transport-DB'!F:F,"="&amp;'Work DB'!$N$4)</f>
        <v>0</v>
      </c>
      <c r="O735" s="191">
        <f>SUMIFS('Transport-DB'!Q:Q,'Transport-DB'!C:C,"="&amp;'Work DB'!C735,'Transport-DB'!F:F,"="&amp;'Work DB'!$O$4)</f>
        <v>0</v>
      </c>
      <c r="P735" s="191">
        <f>SUMIFS('Transport-DB'!Q:Q,'Transport-DB'!C:C,"="&amp;'Work DB'!C735,'Transport-DB'!F:F,"="&amp;'Work DB'!$P$4)</f>
        <v>0</v>
      </c>
      <c r="Q735" s="188">
        <f>SUMIFS('Transport-DB'!Q:Q,'Transport-DB'!C:C,"="&amp;'Work DB'!C735,'Transport-DB'!F:F,"="&amp;'Work DB'!$Q$4)</f>
        <v>0</v>
      </c>
      <c r="R735" s="189">
        <f>SUMIFS('Transport-DB'!Q:Q,'Transport-DB'!C:C,"="&amp;'Work DB'!C735,'Transport-DB'!F:F,"="&amp;'Work DB'!$R$4)</f>
        <v>0</v>
      </c>
      <c r="S735" s="190">
        <f t="shared" si="82"/>
        <v>0</v>
      </c>
      <c r="T735" s="191">
        <f t="shared" si="81"/>
        <v>0</v>
      </c>
      <c r="U735" s="191"/>
      <c r="V735" s="191"/>
      <c r="W735" s="191"/>
      <c r="X735" s="191"/>
      <c r="Y735" s="189"/>
      <c r="Z735" s="283"/>
      <c r="AA735" s="190">
        <f>SUMIFS('Transport-DB'!S:S,'Transport-DB'!C:C,"="&amp;'Work DB'!C735,'Transport-DB'!F:F,"="&amp;'Work DB'!$AA$4)</f>
        <v>0</v>
      </c>
      <c r="AB735" s="191">
        <f>SUMIFS('Transport-DB'!S:S,'Transport-DB'!C:C,"="&amp;'Work DB'!C735,'Transport-DB'!F:F,"="&amp;'Work DB'!$AB$4)</f>
        <v>0</v>
      </c>
      <c r="AC735" s="191">
        <f>SUMIFS('Transport-DB'!S:S,'Transport-DB'!C:C,"="&amp;'Work DB'!C735,'Transport-DB'!F:F,"="&amp;'Work DB'!$AC$4)</f>
        <v>0</v>
      </c>
      <c r="AD735" s="188">
        <f>SUMIFS('Transport-DB'!S:S,'Transport-DB'!C:C,"="&amp;'Work DB'!C735,'Transport-DB'!F:F,"="&amp;'Work DB'!$AD$4)</f>
        <v>0</v>
      </c>
      <c r="AE735" s="188">
        <f>SUMIFS('Transport-DB'!S:S,'Transport-DB'!C:C,"="&amp;'Work DB'!C735,'Transport-DB'!F:F,"="&amp;'Work DB'!$AE$4)</f>
        <v>0</v>
      </c>
      <c r="AF735" s="188">
        <f>SUMIFS('Transport-DB'!S:S,'Transport-DB'!C:C,"="&amp;'Work DB'!C735,'Transport-DB'!F:F,"="&amp;'Work DB'!$AF$4)</f>
        <v>0</v>
      </c>
      <c r="AG735" s="189"/>
      <c r="AH735" s="230">
        <f>SUMIFS('Transport-DB'!T:T,'Transport-DB'!C:C,"="&amp;'Work DB'!C735)</f>
        <v>0</v>
      </c>
      <c r="AI735" s="32"/>
      <c r="AJ735" s="29"/>
      <c r="AK735" s="30">
        <f>SUMIFS(Civil_DB[بتن],Civil_DB[تاریخ],"="&amp;'Work DB'!C735)</f>
        <v>0</v>
      </c>
      <c r="AL735" s="28"/>
      <c r="AM735" s="29"/>
      <c r="AN735" s="31"/>
      <c r="AO735" s="28"/>
      <c r="AP735" s="29"/>
      <c r="AQ735" s="29"/>
      <c r="AR735" s="30"/>
      <c r="AS735" s="28"/>
      <c r="AT735" s="29"/>
      <c r="AU735" s="30"/>
      <c r="AV735" s="206"/>
      <c r="AW735" s="29"/>
      <c r="AX735" s="29"/>
      <c r="AY735" s="29"/>
      <c r="AZ735" s="29"/>
      <c r="BA735" s="29"/>
      <c r="BB735" s="29"/>
      <c r="BC735" s="30"/>
      <c r="BD735" s="283"/>
      <c r="BE735" s="283"/>
      <c r="BF735" s="283"/>
      <c r="BG735" s="283"/>
      <c r="BH735" s="32"/>
      <c r="BI735" s="56"/>
      <c r="BJ735" s="509"/>
    </row>
    <row r="736" spans="2:62" s="15" customFormat="1" ht="21" x14ac:dyDescent="0.25">
      <c r="B736" s="47"/>
      <c r="C736" s="20">
        <f t="shared" si="83"/>
        <v>46101</v>
      </c>
      <c r="D736" s="190">
        <f>SUMIFS('Transport-DB'!R:R,'Transport-DB'!C:C,"="&amp;'Work DB'!C736,'Transport-DB'!F:F,"="&amp;'Work DB'!$D$4)</f>
        <v>0</v>
      </c>
      <c r="E736" s="191">
        <f>SUMIFS('Transport-DB'!R:R,'Transport-DB'!C:C,"="&amp;'Work DB'!C736,'Transport-DB'!F:F,"="&amp;'Work DB'!$E$4)</f>
        <v>0</v>
      </c>
      <c r="F736" s="191">
        <f>SUMIFS('Transport-DB'!R:R,'Transport-DB'!C:C,"="&amp;'Work DB'!C736,'Transport-DB'!F:F,"="&amp;'Work DB'!$F$4)</f>
        <v>0</v>
      </c>
      <c r="G736" s="191">
        <f>SUMIFS('Transport-DB'!R:R,'Transport-DB'!C:C,"="&amp;'Work DB'!C736,'Transport-DB'!F:F,"="&amp;'Work DB'!$G$4)</f>
        <v>0</v>
      </c>
      <c r="H736" s="188">
        <f>SUMIFS('Transport-DB'!R:R,'Transport-DB'!C:C,"="&amp;'Work DB'!C736,'Transport-DB'!F:F,"="&amp;'Work DB'!$H$4)</f>
        <v>0</v>
      </c>
      <c r="I736" s="191">
        <f>SUMIFS('Transport-DB'!R:R,'Transport-DB'!C:C,"="&amp;'Work DB'!C736,'Transport-DB'!F:F,"="&amp;'Work DB'!$I$4)</f>
        <v>0</v>
      </c>
      <c r="J736" s="483">
        <f>SUMIFS('Transport-DB'!R:R,'Transport-DB'!C:C,"="&amp;'Work DB'!C736,'Transport-DB'!F:F,"="&amp;'Work DB'!$J$4)</f>
        <v>0</v>
      </c>
      <c r="K736" s="190">
        <f>SUMIFS('Transport-DB'!Q:Q,'Transport-DB'!C:C,"="&amp;'Work DB'!C736,'Transport-DB'!F:F,"="&amp;'Work DB'!$K$4)</f>
        <v>0</v>
      </c>
      <c r="L736" s="191">
        <f>SUMIFS('Transport-DB'!Q:Q,'Transport-DB'!C:C,"="&amp;'Work DB'!C736,'Transport-DB'!F:F,"="&amp;'Work DB'!$L$4)</f>
        <v>0</v>
      </c>
      <c r="M736" s="191">
        <f>SUMIFS('Transport-DB'!Q:Q,'Transport-DB'!C:C,"="&amp;'Work DB'!C736,'Transport-DB'!F:F,"="&amp;'Work DB'!$M$4)</f>
        <v>0</v>
      </c>
      <c r="N736" s="191">
        <f>SUMIFS('Transport-DB'!Q:Q,'Transport-DB'!C:C,"="&amp;'Work DB'!C736,'Transport-DB'!F:F,"="&amp;'Work DB'!$N$4)</f>
        <v>0</v>
      </c>
      <c r="O736" s="191">
        <f>SUMIFS('Transport-DB'!Q:Q,'Transport-DB'!C:C,"="&amp;'Work DB'!C736,'Transport-DB'!F:F,"="&amp;'Work DB'!$O$4)</f>
        <v>0</v>
      </c>
      <c r="P736" s="191">
        <f>SUMIFS('Transport-DB'!Q:Q,'Transport-DB'!C:C,"="&amp;'Work DB'!C736,'Transport-DB'!F:F,"="&amp;'Work DB'!$P$4)</f>
        <v>0</v>
      </c>
      <c r="Q736" s="188">
        <f>SUMIFS('Transport-DB'!Q:Q,'Transport-DB'!C:C,"="&amp;'Work DB'!C736,'Transport-DB'!F:F,"="&amp;'Work DB'!$Q$4)</f>
        <v>0</v>
      </c>
      <c r="R736" s="189">
        <f>SUMIFS('Transport-DB'!Q:Q,'Transport-DB'!C:C,"="&amp;'Work DB'!C736,'Transport-DB'!F:F,"="&amp;'Work DB'!$R$4)</f>
        <v>0</v>
      </c>
      <c r="S736" s="190">
        <f t="shared" si="82"/>
        <v>0</v>
      </c>
      <c r="T736" s="191">
        <f t="shared" si="81"/>
        <v>0</v>
      </c>
      <c r="U736" s="191"/>
      <c r="V736" s="191"/>
      <c r="W736" s="191"/>
      <c r="X736" s="191"/>
      <c r="Y736" s="189"/>
      <c r="Z736" s="283"/>
      <c r="AA736" s="190">
        <f>SUMIFS('Transport-DB'!S:S,'Transport-DB'!C:C,"="&amp;'Work DB'!C736,'Transport-DB'!F:F,"="&amp;'Work DB'!$AA$4)</f>
        <v>0</v>
      </c>
      <c r="AB736" s="191">
        <f>SUMIFS('Transport-DB'!S:S,'Transport-DB'!C:C,"="&amp;'Work DB'!C736,'Transport-DB'!F:F,"="&amp;'Work DB'!$AB$4)</f>
        <v>0</v>
      </c>
      <c r="AC736" s="191">
        <f>SUMIFS('Transport-DB'!S:S,'Transport-DB'!C:C,"="&amp;'Work DB'!C736,'Transport-DB'!F:F,"="&amp;'Work DB'!$AC$4)</f>
        <v>0</v>
      </c>
      <c r="AD736" s="188">
        <f>SUMIFS('Transport-DB'!S:S,'Transport-DB'!C:C,"="&amp;'Work DB'!C736,'Transport-DB'!F:F,"="&amp;'Work DB'!$AD$4)</f>
        <v>0</v>
      </c>
      <c r="AE736" s="188">
        <f>SUMIFS('Transport-DB'!S:S,'Transport-DB'!C:C,"="&amp;'Work DB'!C736,'Transport-DB'!F:F,"="&amp;'Work DB'!$AE$4)</f>
        <v>0</v>
      </c>
      <c r="AF736" s="188">
        <f>SUMIFS('Transport-DB'!S:S,'Transport-DB'!C:C,"="&amp;'Work DB'!C736,'Transport-DB'!F:F,"="&amp;'Work DB'!$AF$4)</f>
        <v>0</v>
      </c>
      <c r="AG736" s="189"/>
      <c r="AH736" s="230">
        <f>SUMIFS('Transport-DB'!T:T,'Transport-DB'!C:C,"="&amp;'Work DB'!C736)</f>
        <v>0</v>
      </c>
      <c r="AI736" s="32"/>
      <c r="AJ736" s="29"/>
      <c r="AK736" s="30">
        <f>SUMIFS(Civil_DB[بتن],Civil_DB[تاریخ],"="&amp;'Work DB'!C736)</f>
        <v>0</v>
      </c>
      <c r="AL736" s="28"/>
      <c r="AM736" s="29"/>
      <c r="AN736" s="31"/>
      <c r="AO736" s="28"/>
      <c r="AP736" s="29"/>
      <c r="AQ736" s="29"/>
      <c r="AR736" s="30"/>
      <c r="AS736" s="28"/>
      <c r="AT736" s="29"/>
      <c r="AU736" s="30"/>
      <c r="AV736" s="206"/>
      <c r="AW736" s="29"/>
      <c r="AX736" s="29"/>
      <c r="AY736" s="29"/>
      <c r="AZ736" s="29"/>
      <c r="BA736" s="29"/>
      <c r="BB736" s="29"/>
      <c r="BC736" s="30"/>
      <c r="BD736" s="283"/>
      <c r="BE736" s="283"/>
      <c r="BF736" s="283"/>
      <c r="BG736" s="283"/>
      <c r="BH736" s="32"/>
      <c r="BI736" s="56"/>
      <c r="BJ736" s="509"/>
    </row>
    <row r="737" spans="2:62" s="15" customFormat="1" ht="21" x14ac:dyDescent="0.25">
      <c r="B737" s="47"/>
      <c r="C737" s="20"/>
      <c r="D737" s="190"/>
      <c r="E737" s="191"/>
      <c r="F737" s="191"/>
      <c r="G737" s="191"/>
      <c r="H737" s="188"/>
      <c r="I737" s="189"/>
      <c r="J737" s="483"/>
      <c r="K737" s="190"/>
      <c r="L737" s="191"/>
      <c r="M737" s="191"/>
      <c r="N737" s="191"/>
      <c r="O737" s="191"/>
      <c r="P737" s="191"/>
      <c r="Q737" s="188"/>
      <c r="R737" s="188"/>
      <c r="S737" s="190"/>
      <c r="T737" s="191"/>
      <c r="U737" s="191"/>
      <c r="V737" s="191"/>
      <c r="W737" s="191"/>
      <c r="X737" s="191"/>
      <c r="Y737" s="189"/>
      <c r="Z737" s="283"/>
      <c r="AA737" s="190"/>
      <c r="AB737" s="191"/>
      <c r="AC737" s="191"/>
      <c r="AD737" s="188"/>
      <c r="AE737" s="187"/>
      <c r="AF737" s="188"/>
      <c r="AG737" s="189"/>
      <c r="AH737" s="230"/>
      <c r="AI737" s="32"/>
      <c r="AJ737" s="29"/>
      <c r="AK737" s="30"/>
      <c r="AL737" s="28"/>
      <c r="AM737" s="29"/>
      <c r="AN737" s="31"/>
      <c r="AO737" s="28"/>
      <c r="AP737" s="29"/>
      <c r="AQ737" s="29"/>
      <c r="AR737" s="30"/>
      <c r="AS737" s="28"/>
      <c r="AT737" s="29"/>
      <c r="AU737" s="30"/>
      <c r="AV737" s="28"/>
      <c r="AW737" s="29"/>
      <c r="AX737" s="29"/>
      <c r="AY737" s="29"/>
      <c r="AZ737" s="29"/>
      <c r="BA737" s="29"/>
      <c r="BB737" s="29"/>
      <c r="BC737" s="30"/>
      <c r="BD737" s="283"/>
      <c r="BE737" s="283"/>
      <c r="BF737" s="283"/>
      <c r="BG737" s="283"/>
      <c r="BH737" s="32"/>
      <c r="BI737" s="56"/>
      <c r="BJ737" s="509"/>
    </row>
    <row r="738" spans="2:62" s="15" customFormat="1" ht="21" x14ac:dyDescent="0.25">
      <c r="B738" s="47"/>
      <c r="C738" s="20"/>
      <c r="D738" s="190"/>
      <c r="E738" s="191"/>
      <c r="F738" s="191"/>
      <c r="G738" s="191"/>
      <c r="H738" s="188"/>
      <c r="I738" s="189"/>
      <c r="J738" s="483"/>
      <c r="K738" s="190"/>
      <c r="L738" s="191"/>
      <c r="M738" s="191"/>
      <c r="N738" s="191"/>
      <c r="O738" s="191"/>
      <c r="P738" s="191"/>
      <c r="Q738" s="188"/>
      <c r="R738" s="188"/>
      <c r="S738" s="190"/>
      <c r="T738" s="191"/>
      <c r="U738" s="191"/>
      <c r="V738" s="191"/>
      <c r="W738" s="191"/>
      <c r="X738" s="191"/>
      <c r="Y738" s="189"/>
      <c r="Z738" s="283"/>
      <c r="AA738" s="190"/>
      <c r="AB738" s="191"/>
      <c r="AC738" s="191"/>
      <c r="AD738" s="188"/>
      <c r="AE738" s="187"/>
      <c r="AF738" s="188"/>
      <c r="AG738" s="189"/>
      <c r="AH738" s="230"/>
      <c r="AI738" s="32"/>
      <c r="AJ738" s="29"/>
      <c r="AK738" s="30"/>
      <c r="AL738" s="28"/>
      <c r="AM738" s="29"/>
      <c r="AN738" s="31"/>
      <c r="AO738" s="28"/>
      <c r="AP738" s="29"/>
      <c r="AQ738" s="29"/>
      <c r="AR738" s="30"/>
      <c r="AS738" s="28"/>
      <c r="AT738" s="29"/>
      <c r="AU738" s="30"/>
      <c r="AV738" s="28"/>
      <c r="AW738" s="29"/>
      <c r="AX738" s="29"/>
      <c r="AY738" s="29"/>
      <c r="AZ738" s="29"/>
      <c r="BA738" s="29"/>
      <c r="BB738" s="29"/>
      <c r="BC738" s="30"/>
      <c r="BD738" s="283"/>
      <c r="BE738" s="283"/>
      <c r="BF738" s="283"/>
      <c r="BG738" s="283"/>
      <c r="BH738" s="32"/>
      <c r="BI738" s="56"/>
      <c r="BJ738" s="509"/>
    </row>
    <row r="739" spans="2:62" s="15" customFormat="1" ht="21.75" thickBot="1" x14ac:dyDescent="0.3">
      <c r="B739" s="47"/>
      <c r="C739" s="21"/>
      <c r="D739" s="190"/>
      <c r="E739" s="191"/>
      <c r="F739" s="191"/>
      <c r="G739" s="191"/>
      <c r="H739" s="188"/>
      <c r="I739" s="189"/>
      <c r="J739" s="483"/>
      <c r="K739" s="190"/>
      <c r="L739" s="191"/>
      <c r="M739" s="191"/>
      <c r="N739" s="191"/>
      <c r="O739" s="191"/>
      <c r="P739" s="191"/>
      <c r="Q739" s="188"/>
      <c r="R739" s="188"/>
      <c r="S739" s="190"/>
      <c r="T739" s="191"/>
      <c r="U739" s="191"/>
      <c r="V739" s="191"/>
      <c r="W739" s="191"/>
      <c r="X739" s="191"/>
      <c r="Y739" s="189"/>
      <c r="Z739" s="283"/>
      <c r="AA739" s="190"/>
      <c r="AB739" s="191"/>
      <c r="AC739" s="191"/>
      <c r="AD739" s="188"/>
      <c r="AE739" s="187"/>
      <c r="AF739" s="188"/>
      <c r="AG739" s="189"/>
      <c r="AH739" s="230"/>
      <c r="AI739" s="434"/>
      <c r="AJ739" s="34"/>
      <c r="AK739" s="35"/>
      <c r="AL739" s="33"/>
      <c r="AM739" s="34"/>
      <c r="AN739" s="36"/>
      <c r="AO739" s="33"/>
      <c r="AP739" s="34"/>
      <c r="AQ739" s="34"/>
      <c r="AR739" s="35"/>
      <c r="AS739" s="33"/>
      <c r="AT739" s="34"/>
      <c r="AU739" s="35"/>
      <c r="AV739" s="33"/>
      <c r="AW739" s="34"/>
      <c r="AX739" s="34"/>
      <c r="AY739" s="34"/>
      <c r="AZ739" s="34"/>
      <c r="BA739" s="34"/>
      <c r="BB739" s="34"/>
      <c r="BC739" s="35"/>
      <c r="BD739" s="285"/>
      <c r="BE739" s="285"/>
      <c r="BF739" s="285"/>
      <c r="BG739" s="285"/>
      <c r="BH739" s="32"/>
      <c r="BI739" s="57"/>
      <c r="BJ739" s="509"/>
    </row>
  </sheetData>
  <mergeCells count="11">
    <mergeCell ref="S3:Y3"/>
    <mergeCell ref="AA3:AG3"/>
    <mergeCell ref="AH3:AK3"/>
    <mergeCell ref="D3:J3"/>
    <mergeCell ref="K3:R3"/>
    <mergeCell ref="BP115:BS115"/>
    <mergeCell ref="BD3:BH3"/>
    <mergeCell ref="AS3:AU3"/>
    <mergeCell ref="AL3:AN3"/>
    <mergeCell ref="AV3:BC3"/>
    <mergeCell ref="AO3:AR3"/>
  </mergeCells>
  <conditionalFormatting sqref="C6:H191 CB137 BB138:BI185 BB137:BH137 BB120:BI136 I7:I191 C737:AG739 C192:F192 C193:I736 S192:AH192 S7:AG191 S193:AG736 J7:R736 AL120:BA185 AL6:BI119 AL186:BI736 AH7:AH739 I6:AJ6 AI7:AJ736 AK5:AK736 AI737:BI739 C5:BI5">
    <cfRule type="expression" dxfId="48" priority="6">
      <formula>$C5=ROUNDDOWN(NOW(),0)-1</formula>
    </cfRule>
  </conditionalFormatting>
  <conditionalFormatting sqref="G192:I192">
    <cfRule type="expression" dxfId="47" priority="5">
      <formula>$C192=ROUNDDOWN(NOW(),0)-1</formula>
    </cfRule>
  </conditionalFormatting>
  <conditionalFormatting sqref="BP127:BR127">
    <cfRule type="expression" dxfId="46" priority="4">
      <formula>$C127=ROUNDDOWN(NOW(),0)-1</formula>
    </cfRule>
  </conditionalFormatting>
  <printOptions horizontalCentered="1"/>
  <pageMargins left="0.19685039370078741" right="0.19685039370078741" top="0.19685039370078741" bottom="0.19685039370078741" header="0.31496062992125984" footer="0.31496062992125984"/>
  <pageSetup paperSize="8" scale="33"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0F0DF-46BA-4A1E-A8D9-0B9293E89397}">
  <dimension ref="A1:L34"/>
  <sheetViews>
    <sheetView rightToLeft="1" view="pageBreakPreview" zoomScaleNormal="100" zoomScaleSheetLayoutView="100" workbookViewId="0">
      <selection activeCell="L6" sqref="D6:L19"/>
    </sheetView>
  </sheetViews>
  <sheetFormatPr defaultRowHeight="15" x14ac:dyDescent="0.25"/>
  <cols>
    <col min="1" max="1" width="28" customWidth="1"/>
    <col min="2" max="2" width="16.85546875" customWidth="1"/>
    <col min="3" max="3" width="19" customWidth="1"/>
    <col min="4" max="4" width="17" customWidth="1"/>
    <col min="5" max="5" width="21.7109375" customWidth="1"/>
    <col min="6" max="6" width="18" customWidth="1"/>
    <col min="7" max="7" width="17" customWidth="1"/>
    <col min="8" max="8" width="21.7109375" customWidth="1"/>
    <col min="9" max="9" width="18" customWidth="1"/>
    <col min="10" max="10" width="17" customWidth="1"/>
    <col min="11" max="11" width="21.7109375" customWidth="1"/>
    <col min="12" max="12" width="18" customWidth="1"/>
  </cols>
  <sheetData>
    <row r="1" spans="1:12" ht="24.75" customHeight="1" x14ac:dyDescent="0.25"/>
    <row r="2" spans="1:12" ht="27.75" customHeight="1" x14ac:dyDescent="0.25">
      <c r="A2" s="662"/>
      <c r="B2" s="662"/>
      <c r="C2" s="662"/>
      <c r="G2" s="734" t="s">
        <v>577</v>
      </c>
      <c r="H2" s="734"/>
      <c r="I2" s="659"/>
      <c r="J2" s="656" t="s">
        <v>578</v>
      </c>
      <c r="K2" s="659"/>
    </row>
    <row r="3" spans="1:12" ht="29.25" customHeight="1" x14ac:dyDescent="0.25">
      <c r="A3" s="737" t="s">
        <v>532</v>
      </c>
      <c r="B3" s="735" t="s">
        <v>253</v>
      </c>
      <c r="C3" s="736"/>
      <c r="D3" s="737" t="s">
        <v>441</v>
      </c>
      <c r="E3" s="737"/>
      <c r="F3" s="737"/>
      <c r="G3" s="737" t="s">
        <v>562</v>
      </c>
      <c r="H3" s="737"/>
      <c r="I3" s="737"/>
      <c r="J3" s="737" t="s">
        <v>442</v>
      </c>
      <c r="K3" s="737"/>
      <c r="L3" s="737"/>
    </row>
    <row r="4" spans="1:12" ht="24.75" x14ac:dyDescent="0.25">
      <c r="A4" s="737"/>
      <c r="B4" s="735" t="s">
        <v>533</v>
      </c>
      <c r="C4" s="736"/>
      <c r="D4" s="735" t="s">
        <v>533</v>
      </c>
      <c r="E4" s="738"/>
      <c r="F4" s="736"/>
      <c r="G4" s="735" t="s">
        <v>533</v>
      </c>
      <c r="H4" s="738"/>
      <c r="I4" s="736"/>
      <c r="J4" s="735" t="s">
        <v>533</v>
      </c>
      <c r="K4" s="738"/>
      <c r="L4" s="736"/>
    </row>
    <row r="5" spans="1:12" ht="24.75" x14ac:dyDescent="0.25">
      <c r="A5" s="737"/>
      <c r="B5" s="655" t="s">
        <v>579</v>
      </c>
      <c r="C5" s="655" t="s">
        <v>551</v>
      </c>
      <c r="D5" s="554" t="s">
        <v>498</v>
      </c>
      <c r="E5" s="554" t="s">
        <v>531</v>
      </c>
      <c r="F5" s="554" t="s">
        <v>534</v>
      </c>
      <c r="G5" s="554" t="s">
        <v>498</v>
      </c>
      <c r="H5" s="554" t="s">
        <v>531</v>
      </c>
      <c r="I5" s="554" t="s">
        <v>534</v>
      </c>
      <c r="J5" s="554" t="s">
        <v>498</v>
      </c>
      <c r="K5" s="554" t="s">
        <v>531</v>
      </c>
      <c r="L5" s="554" t="s">
        <v>534</v>
      </c>
    </row>
    <row r="6" spans="1:12" ht="24.75" x14ac:dyDescent="0.25">
      <c r="A6" s="661">
        <v>712250</v>
      </c>
      <c r="B6" s="637"/>
      <c r="C6" s="637"/>
      <c r="D6" s="196" t="e">
        <f>SUMIFS('Transport-DB'!T6:T1000,'Transport-DB'!I6:I10185,D5,'Transport-DB'!O6:O10185,Bridge!A6)</f>
        <v>#VALUE!</v>
      </c>
      <c r="E6" s="196" t="e">
        <f>SUMIFS(#REF!,#REF!,E$5,#REF!,A6)</f>
        <v>#REF!</v>
      </c>
      <c r="F6" s="548" t="e">
        <f>SUMIFS(#REF!,#REF!,F$5,#REF!,A6)</f>
        <v>#REF!</v>
      </c>
      <c r="G6" s="638" t="e">
        <f>SUMIFS('Transport-DB'!X6:X1000,'Transport-DB'!M6:M10185,G5,'Transport-DB'!S6:S10185,Bridge!#REF!)</f>
        <v>#VALUE!</v>
      </c>
      <c r="H6" s="638" t="e">
        <f>SUMIFS(#REF!,#REF!,H$5,#REF!,#REF!)</f>
        <v>#REF!</v>
      </c>
      <c r="I6" s="637" t="e">
        <f>SUMIFS(#REF!,#REF!,I$5,#REF!,#REF!)</f>
        <v>#REF!</v>
      </c>
      <c r="J6" s="638" t="e">
        <f>SUMIFS('Transport-DB'!AB6:AB1000,'Transport-DB'!Q6:Q10185,J5,'Transport-DB'!W6:W10079,Bridge!#REF!)</f>
        <v>#VALUE!</v>
      </c>
      <c r="K6" s="638" t="e">
        <f>SUMIFS(#REF!,#REF!,K$5,#REF!,#REF!)</f>
        <v>#REF!</v>
      </c>
      <c r="L6" s="637" t="e">
        <f>SUMIFS(#REF!,#REF!,L$5,#REF!,#REF!)</f>
        <v>#REF!</v>
      </c>
    </row>
    <row r="7" spans="1:12" ht="24.75" x14ac:dyDescent="0.25">
      <c r="A7" s="660">
        <v>712375</v>
      </c>
      <c r="B7" s="637"/>
      <c r="C7" s="637"/>
      <c r="D7" s="638" t="e">
        <f>SUMIFS('Transport-DB'!T7:T1001,'Transport-DB'!I7:I10186,D5,'Transport-DB'!O7:O10186,Bridge!A7)</f>
        <v>#VALUE!</v>
      </c>
      <c r="E7" s="196" t="e">
        <f>SUMIFS(#REF!,#REF!,E$5,#REF!,A7)</f>
        <v>#REF!</v>
      </c>
      <c r="F7" s="548" t="e">
        <f>SUMIFS(#REF!,#REF!,F$5,#REF!,A7)</f>
        <v>#REF!</v>
      </c>
      <c r="G7" s="638" t="e">
        <f>SUMIFS(#REF!,#REF!,G$5,#REF!,#REF!)</f>
        <v>#REF!</v>
      </c>
      <c r="H7" s="638" t="e">
        <f>SUMIFS(#REF!,#REF!,H$5,#REF!,#REF!)</f>
        <v>#REF!</v>
      </c>
      <c r="I7" s="637" t="e">
        <f>SUMIFS(#REF!,#REF!,I$5,#REF!,#REF!)</f>
        <v>#REF!</v>
      </c>
      <c r="J7" s="638" t="e">
        <f>SUMIFS(#REF!,#REF!,J$5,#REF!,#REF!)</f>
        <v>#REF!</v>
      </c>
      <c r="K7" s="638" t="e">
        <f>SUMIFS(#REF!,#REF!,K$5,#REF!,#REF!)</f>
        <v>#REF!</v>
      </c>
      <c r="L7" s="637" t="e">
        <f>SUMIFS(#REF!,#REF!,L$5,#REF!,#REF!)</f>
        <v>#REF!</v>
      </c>
    </row>
    <row r="8" spans="1:12" ht="24.75" x14ac:dyDescent="0.25">
      <c r="A8" s="660">
        <v>712565</v>
      </c>
      <c r="B8" s="637"/>
      <c r="C8" s="637"/>
      <c r="D8" s="196" t="e">
        <f>SUMIFS(#REF!,#REF!,D$5,#REF!,A8)</f>
        <v>#REF!</v>
      </c>
      <c r="E8" s="196" t="e">
        <f>SUMIFS(#REF!,#REF!,E$5,#REF!,A8)</f>
        <v>#REF!</v>
      </c>
      <c r="F8" s="548" t="e">
        <f>SUMIFS(#REF!,#REF!,F$5,#REF!,A8)</f>
        <v>#REF!</v>
      </c>
      <c r="G8" s="638" t="e">
        <f>SUMIFS(#REF!,#REF!,G$5,#REF!,#REF!)</f>
        <v>#REF!</v>
      </c>
      <c r="H8" s="638" t="e">
        <f>SUMIFS(#REF!,#REF!,H$5,#REF!,#REF!)</f>
        <v>#REF!</v>
      </c>
      <c r="I8" s="637" t="e">
        <f>SUMIFS(#REF!,#REF!,I$5,#REF!,#REF!)</f>
        <v>#REF!</v>
      </c>
      <c r="J8" s="638" t="e">
        <f>SUMIFS(#REF!,#REF!,J$5,#REF!,#REF!)</f>
        <v>#REF!</v>
      </c>
      <c r="K8" s="638" t="e">
        <f>SUMIFS(#REF!,#REF!,K$5,#REF!,#REF!)</f>
        <v>#REF!</v>
      </c>
      <c r="L8" s="637" t="e">
        <f>SUMIFS(#REF!,#REF!,L$5,#REF!,#REF!)</f>
        <v>#REF!</v>
      </c>
    </row>
    <row r="9" spans="1:12" ht="24.75" x14ac:dyDescent="0.25">
      <c r="A9" s="660">
        <v>713145</v>
      </c>
      <c r="B9" s="637"/>
      <c r="C9" s="637"/>
      <c r="D9" s="196" t="e">
        <f>SUMIFS(#REF!,#REF!,D$5,#REF!,A9)</f>
        <v>#REF!</v>
      </c>
      <c r="E9" s="196" t="e">
        <f>SUMIFS(#REF!,#REF!,E$5,#REF!,A9)</f>
        <v>#REF!</v>
      </c>
      <c r="F9" s="548" t="e">
        <f>SUMIFS(#REF!,#REF!,F$5,#REF!,A9)</f>
        <v>#REF!</v>
      </c>
      <c r="G9" s="638" t="e">
        <f>SUMIFS(#REF!,#REF!,G$5,#REF!,#REF!)</f>
        <v>#REF!</v>
      </c>
      <c r="H9" s="638" t="e">
        <f>SUMIFS(#REF!,#REF!,H$5,#REF!,#REF!)</f>
        <v>#REF!</v>
      </c>
      <c r="I9" s="637" t="e">
        <f>SUMIFS(#REF!,#REF!,I$5,#REF!,#REF!)</f>
        <v>#REF!</v>
      </c>
      <c r="J9" s="638" t="e">
        <f>SUMIFS(#REF!,#REF!,J$5,#REF!,#REF!)</f>
        <v>#REF!</v>
      </c>
      <c r="K9" s="638" t="e">
        <f>SUMIFS(#REF!,#REF!,K$5,#REF!,#REF!)</f>
        <v>#REF!</v>
      </c>
      <c r="L9" s="637" t="e">
        <f>SUMIFS(#REF!,#REF!,L$5,#REF!,#REF!)</f>
        <v>#REF!</v>
      </c>
    </row>
    <row r="10" spans="1:12" ht="24.75" x14ac:dyDescent="0.25">
      <c r="A10" s="660">
        <v>713375</v>
      </c>
      <c r="B10" s="637"/>
      <c r="C10" s="637"/>
      <c r="D10" s="196" t="e">
        <f>SUMIFS(#REF!,#REF!,D$5,#REF!,A10)</f>
        <v>#REF!</v>
      </c>
      <c r="E10" s="196" t="e">
        <f>SUMIFS(#REF!,#REF!,E$5,#REF!,A10)</f>
        <v>#REF!</v>
      </c>
      <c r="F10" s="548" t="e">
        <f>SUMIFS(#REF!,#REF!,F$5,#REF!,A10)</f>
        <v>#REF!</v>
      </c>
      <c r="G10" s="638" t="e">
        <f>SUMIFS(#REF!,#REF!,G$5,#REF!,#REF!)</f>
        <v>#REF!</v>
      </c>
      <c r="H10" s="638" t="e">
        <f>SUMIFS(#REF!,#REF!,H$5,#REF!,#REF!)</f>
        <v>#REF!</v>
      </c>
      <c r="I10" s="637" t="e">
        <f>SUMIFS(#REF!,#REF!,I$5,#REF!,#REF!)</f>
        <v>#REF!</v>
      </c>
      <c r="J10" s="638" t="e">
        <f>SUMIFS(#REF!,#REF!,J$5,#REF!,#REF!)</f>
        <v>#REF!</v>
      </c>
      <c r="K10" s="638" t="e">
        <f>SUMIFS(#REF!,#REF!,K$5,#REF!,#REF!)</f>
        <v>#REF!</v>
      </c>
      <c r="L10" s="637" t="e">
        <f>SUMIFS(#REF!,#REF!,L$5,#REF!,#REF!)</f>
        <v>#REF!</v>
      </c>
    </row>
    <row r="11" spans="1:12" ht="24.75" x14ac:dyDescent="0.25">
      <c r="A11" s="660">
        <v>713800</v>
      </c>
      <c r="B11" s="637"/>
      <c r="C11" s="637"/>
      <c r="D11" s="196" t="e">
        <f>SUMIFS(#REF!,#REF!,D$5,#REF!,A11)</f>
        <v>#REF!</v>
      </c>
      <c r="E11" s="196" t="e">
        <f>SUMIFS(#REF!,#REF!,E$5,#REF!,A11)</f>
        <v>#REF!</v>
      </c>
      <c r="F11" s="548" t="e">
        <f>SUMIFS(#REF!,#REF!,F$5,#REF!,A11)</f>
        <v>#REF!</v>
      </c>
      <c r="G11" s="638" t="e">
        <f>SUMIFS(#REF!,#REF!,G$5,#REF!,#REF!)</f>
        <v>#REF!</v>
      </c>
      <c r="H11" s="638" t="e">
        <f>SUMIFS(#REF!,#REF!,H$5,#REF!,#REF!)</f>
        <v>#REF!</v>
      </c>
      <c r="I11" s="637" t="e">
        <f>SUMIFS(#REF!,#REF!,I$5,#REF!,#REF!)</f>
        <v>#REF!</v>
      </c>
      <c r="J11" s="638" t="e">
        <f>SUMIFS(#REF!,#REF!,J$5,#REF!,#REF!)</f>
        <v>#REF!</v>
      </c>
      <c r="K11" s="638" t="e">
        <f>SUMIFS(#REF!,#REF!,K$5,#REF!,#REF!)</f>
        <v>#REF!</v>
      </c>
      <c r="L11" s="637" t="e">
        <f>SUMIFS(#REF!,#REF!,L$5,#REF!,#REF!)</f>
        <v>#REF!</v>
      </c>
    </row>
    <row r="12" spans="1:12" ht="24.75" x14ac:dyDescent="0.25">
      <c r="A12" s="660">
        <v>714143</v>
      </c>
      <c r="B12" s="637"/>
      <c r="C12" s="637"/>
      <c r="D12" s="196" t="e">
        <f>SUMIFS(#REF!,#REF!,D$5,#REF!,A12)</f>
        <v>#REF!</v>
      </c>
      <c r="E12" s="196" t="e">
        <f>SUMIFS(#REF!,#REF!,E$5,#REF!,A12)</f>
        <v>#REF!</v>
      </c>
      <c r="F12" s="548" t="e">
        <f>SUMIFS(#REF!,#REF!,F$5,#REF!,A12)</f>
        <v>#REF!</v>
      </c>
      <c r="G12" s="638" t="e">
        <f>SUMIFS(#REF!,#REF!,G$5,#REF!,#REF!)</f>
        <v>#REF!</v>
      </c>
      <c r="H12" s="638" t="e">
        <f>SUMIFS(#REF!,#REF!,H$5,#REF!,#REF!)</f>
        <v>#REF!</v>
      </c>
      <c r="I12" s="637" t="e">
        <f>SUMIFS(#REF!,#REF!,I$5,#REF!,#REF!)</f>
        <v>#REF!</v>
      </c>
      <c r="J12" s="638" t="e">
        <f>SUMIFS(#REF!,#REF!,J$5,#REF!,#REF!)</f>
        <v>#REF!</v>
      </c>
      <c r="K12" s="638" t="e">
        <f>SUMIFS(#REF!,#REF!,K$5,#REF!,#REF!)</f>
        <v>#REF!</v>
      </c>
      <c r="L12" s="637" t="e">
        <f>SUMIFS(#REF!,#REF!,L$5,#REF!,#REF!)</f>
        <v>#REF!</v>
      </c>
    </row>
    <row r="13" spans="1:12" ht="24.75" x14ac:dyDescent="0.25">
      <c r="A13" s="660">
        <v>714423</v>
      </c>
      <c r="B13" s="637"/>
      <c r="C13" s="637"/>
      <c r="D13" s="196" t="e">
        <f>SUMIFS(#REF!,#REF!,D$5,#REF!,A13)</f>
        <v>#REF!</v>
      </c>
      <c r="E13" s="196" t="e">
        <f>SUMIFS(#REF!,#REF!,E$5,#REF!,A13)</f>
        <v>#REF!</v>
      </c>
      <c r="F13" s="548" t="e">
        <f>SUMIFS(#REF!,#REF!,F$5,#REF!,A13)</f>
        <v>#REF!</v>
      </c>
      <c r="G13" s="638" t="e">
        <f>SUMIFS(#REF!,#REF!,G$5,#REF!,#REF!)</f>
        <v>#REF!</v>
      </c>
      <c r="H13" s="638" t="e">
        <f>SUMIFS(#REF!,#REF!,H$5,#REF!,#REF!)</f>
        <v>#REF!</v>
      </c>
      <c r="I13" s="637" t="e">
        <f>SUMIFS(#REF!,#REF!,I$5,#REF!,#REF!)</f>
        <v>#REF!</v>
      </c>
      <c r="J13" s="638" t="e">
        <f>SUMIFS(#REF!,#REF!,J$5,#REF!,#REF!)</f>
        <v>#REF!</v>
      </c>
      <c r="K13" s="638" t="e">
        <f>SUMIFS(#REF!,#REF!,K$5,#REF!,#REF!)</f>
        <v>#REF!</v>
      </c>
      <c r="L13" s="637" t="e">
        <f>SUMIFS(#REF!,#REF!,L$5,#REF!,#REF!)</f>
        <v>#REF!</v>
      </c>
    </row>
    <row r="14" spans="1:12" ht="24.75" x14ac:dyDescent="0.25">
      <c r="A14" s="660">
        <v>716178</v>
      </c>
      <c r="B14" s="637"/>
      <c r="C14" s="637"/>
      <c r="D14" s="196" t="e">
        <f>SUMIFS(#REF!,#REF!,D$5,#REF!,A14)</f>
        <v>#REF!</v>
      </c>
      <c r="E14" s="196" t="e">
        <f>SUMIFS(#REF!,#REF!,E$5,#REF!,A14)</f>
        <v>#REF!</v>
      </c>
      <c r="F14" s="548" t="e">
        <f>SUMIFS(#REF!,#REF!,F$5,#REF!,A14)</f>
        <v>#REF!</v>
      </c>
      <c r="G14" s="638" t="e">
        <f>SUMIFS(#REF!,#REF!,G$5,#REF!,#REF!)</f>
        <v>#REF!</v>
      </c>
      <c r="H14" s="638" t="e">
        <f>SUMIFS(#REF!,#REF!,H$5,#REF!,#REF!)</f>
        <v>#REF!</v>
      </c>
      <c r="I14" s="637" t="e">
        <f>SUMIFS(#REF!,#REF!,I$5,#REF!,#REF!)</f>
        <v>#REF!</v>
      </c>
      <c r="J14" s="638" t="e">
        <f>SUMIFS(#REF!,#REF!,J$5,#REF!,#REF!)</f>
        <v>#REF!</v>
      </c>
      <c r="K14" s="638" t="e">
        <f>SUMIFS(#REF!,#REF!,K$5,#REF!,#REF!)</f>
        <v>#REF!</v>
      </c>
      <c r="L14" s="637" t="e">
        <f>SUMIFS(#REF!,#REF!,L$5,#REF!,#REF!)</f>
        <v>#REF!</v>
      </c>
    </row>
    <row r="15" spans="1:12" ht="24.75" x14ac:dyDescent="0.25">
      <c r="A15" s="660">
        <v>716400</v>
      </c>
      <c r="B15" s="637"/>
      <c r="C15" s="637"/>
      <c r="D15" s="196" t="e">
        <f>SUMIFS(#REF!,#REF!,D$5,#REF!,A15)</f>
        <v>#REF!</v>
      </c>
      <c r="E15" s="196" t="e">
        <f>SUMIFS(#REF!,#REF!,E$5,#REF!,A15)</f>
        <v>#REF!</v>
      </c>
      <c r="F15" s="548" t="e">
        <f>SUMIFS(#REF!,#REF!,F$5,#REF!,A15)</f>
        <v>#REF!</v>
      </c>
      <c r="G15" s="638" t="e">
        <f>SUMIFS(#REF!,#REF!,G$5,#REF!,#REF!)</f>
        <v>#REF!</v>
      </c>
      <c r="H15" s="638" t="e">
        <f>SUMIFS(#REF!,#REF!,H$5,#REF!,#REF!)</f>
        <v>#REF!</v>
      </c>
      <c r="I15" s="637" t="e">
        <f>SUMIFS(#REF!,#REF!,I$5,#REF!,#REF!)</f>
        <v>#REF!</v>
      </c>
      <c r="J15" s="638" t="e">
        <f>SUMIFS(#REF!,#REF!,J$5,#REF!,#REF!)</f>
        <v>#REF!</v>
      </c>
      <c r="K15" s="638" t="e">
        <f>SUMIFS(#REF!,#REF!,K$5,#REF!,#REF!)</f>
        <v>#REF!</v>
      </c>
      <c r="L15" s="637" t="e">
        <f>SUMIFS(#REF!,#REF!,L$5,#REF!,#REF!)</f>
        <v>#REF!</v>
      </c>
    </row>
    <row r="16" spans="1:12" ht="24.75" x14ac:dyDescent="0.25">
      <c r="A16" s="660">
        <v>716676</v>
      </c>
      <c r="B16" s="637"/>
      <c r="C16" s="637"/>
      <c r="D16" s="196" t="e">
        <f>SUMIFS(#REF!,#REF!,D$5,#REF!,A16)</f>
        <v>#REF!</v>
      </c>
      <c r="E16" s="196" t="e">
        <f>SUMIFS(#REF!,#REF!,E$5,#REF!,A16)</f>
        <v>#REF!</v>
      </c>
      <c r="F16" s="548" t="e">
        <f>SUMIFS(#REF!,#REF!,F$5,#REF!,A16)</f>
        <v>#REF!</v>
      </c>
      <c r="G16" s="638" t="e">
        <f>SUMIFS(#REF!,#REF!,G$5,#REF!,#REF!)</f>
        <v>#REF!</v>
      </c>
      <c r="H16" s="638" t="e">
        <f>SUMIFS(#REF!,#REF!,H$5,#REF!,#REF!)</f>
        <v>#REF!</v>
      </c>
      <c r="I16" s="637" t="e">
        <f>SUMIFS(#REF!,#REF!,I$5,#REF!,#REF!)</f>
        <v>#REF!</v>
      </c>
      <c r="J16" s="638" t="e">
        <f>SUMIFS(#REF!,#REF!,J$5,#REF!,#REF!)</f>
        <v>#REF!</v>
      </c>
      <c r="K16" s="638" t="e">
        <f>SUMIFS(#REF!,#REF!,K$5,#REF!,#REF!)</f>
        <v>#REF!</v>
      </c>
      <c r="L16" s="637" t="e">
        <f>SUMIFS(#REF!,#REF!,L$5,#REF!,#REF!)</f>
        <v>#REF!</v>
      </c>
    </row>
    <row r="17" spans="1:12" ht="24.75" x14ac:dyDescent="0.25">
      <c r="A17" s="660">
        <v>717676</v>
      </c>
      <c r="B17" s="637"/>
      <c r="C17" s="637"/>
      <c r="D17" s="638" t="e">
        <f>SUMIFS(#REF!,#REF!,D$5,#REF!,A17)</f>
        <v>#REF!</v>
      </c>
      <c r="E17" s="638" t="e">
        <f>SUMIFS(#REF!,#REF!,E$5,#REF!,A17)</f>
        <v>#REF!</v>
      </c>
      <c r="F17" s="637" t="e">
        <f>SUMIFS(#REF!,#REF!,F$5,#REF!,A17)</f>
        <v>#REF!</v>
      </c>
      <c r="G17" s="638"/>
      <c r="H17" s="638"/>
      <c r="I17" s="637"/>
      <c r="J17" s="638"/>
      <c r="K17" s="638"/>
      <c r="L17" s="637"/>
    </row>
    <row r="18" spans="1:12" ht="24.75" x14ac:dyDescent="0.25">
      <c r="A18" s="660">
        <v>723505</v>
      </c>
      <c r="B18" s="637"/>
      <c r="C18" s="637"/>
      <c r="D18" s="638" t="e">
        <f>SUMIFS(#REF!,#REF!,D$5,#REF!,A18)</f>
        <v>#REF!</v>
      </c>
      <c r="E18" s="638" t="e">
        <f>SUMIFS(#REF!,#REF!,E$5,#REF!,A18)</f>
        <v>#REF!</v>
      </c>
      <c r="F18" s="637" t="e">
        <f>SUMIFS(#REF!,#REF!,F$5,#REF!,A18)</f>
        <v>#REF!</v>
      </c>
      <c r="G18" s="638"/>
      <c r="H18" s="638"/>
      <c r="I18" s="637"/>
      <c r="J18" s="638"/>
      <c r="K18" s="638"/>
      <c r="L18" s="637"/>
    </row>
    <row r="19" spans="1:12" ht="24.75" x14ac:dyDescent="0.25">
      <c r="A19" s="660"/>
      <c r="B19" s="637"/>
      <c r="C19" s="637"/>
      <c r="D19" s="638"/>
      <c r="E19" s="638"/>
      <c r="F19" s="637"/>
      <c r="G19" s="638"/>
      <c r="H19" s="638"/>
      <c r="I19" s="637"/>
      <c r="J19" s="638"/>
      <c r="K19" s="638"/>
      <c r="L19" s="637"/>
    </row>
    <row r="20" spans="1:12" ht="24.75" x14ac:dyDescent="0.25">
      <c r="A20" s="660"/>
      <c r="B20" s="637"/>
      <c r="C20" s="637"/>
      <c r="D20" s="638"/>
      <c r="E20" s="638"/>
      <c r="F20" s="637"/>
      <c r="G20" s="638"/>
      <c r="H20" s="638"/>
      <c r="I20" s="637"/>
      <c r="J20" s="638"/>
      <c r="K20" s="638"/>
      <c r="L20" s="637"/>
    </row>
    <row r="21" spans="1:12" ht="24.75" x14ac:dyDescent="0.25">
      <c r="A21" s="660"/>
      <c r="B21" s="637"/>
      <c r="C21" s="637"/>
      <c r="D21" s="638"/>
      <c r="E21" s="638"/>
      <c r="F21" s="637"/>
      <c r="G21" s="638"/>
      <c r="H21" s="638"/>
      <c r="I21" s="637"/>
      <c r="J21" s="638"/>
      <c r="K21" s="638"/>
      <c r="L21" s="637"/>
    </row>
    <row r="22" spans="1:12" ht="24.75" x14ac:dyDescent="0.25">
      <c r="A22" s="660"/>
      <c r="B22" s="637"/>
      <c r="C22" s="637"/>
      <c r="D22" s="638"/>
      <c r="E22" s="638"/>
      <c r="F22" s="637"/>
      <c r="G22" s="638"/>
      <c r="H22" s="638"/>
      <c r="I22" s="637"/>
      <c r="J22" s="638"/>
      <c r="K22" s="638"/>
      <c r="L22" s="637"/>
    </row>
    <row r="23" spans="1:12" ht="24.75" x14ac:dyDescent="0.25">
      <c r="A23" s="660"/>
      <c r="B23" s="637"/>
      <c r="C23" s="637"/>
      <c r="D23" s="638"/>
      <c r="E23" s="638"/>
      <c r="F23" s="637"/>
      <c r="G23" s="638"/>
      <c r="H23" s="638"/>
      <c r="I23" s="637"/>
      <c r="J23" s="638"/>
      <c r="K23" s="638"/>
      <c r="L23" s="637"/>
    </row>
    <row r="24" spans="1:12" ht="24.75" x14ac:dyDescent="0.25">
      <c r="A24" s="660"/>
      <c r="B24" s="637"/>
      <c r="C24" s="637"/>
      <c r="D24" s="638"/>
      <c r="E24" s="638"/>
      <c r="F24" s="637"/>
      <c r="G24" s="638"/>
      <c r="H24" s="638"/>
      <c r="I24" s="637"/>
      <c r="J24" s="638"/>
      <c r="K24" s="638"/>
      <c r="L24" s="637"/>
    </row>
    <row r="25" spans="1:12" ht="24.75" x14ac:dyDescent="0.25">
      <c r="A25" s="660"/>
      <c r="B25" s="637"/>
      <c r="C25" s="637"/>
      <c r="D25" s="638"/>
      <c r="E25" s="638"/>
      <c r="F25" s="637"/>
      <c r="G25" s="638"/>
      <c r="H25" s="638"/>
      <c r="I25" s="637"/>
      <c r="J25" s="638"/>
      <c r="K25" s="638"/>
      <c r="L25" s="637"/>
    </row>
    <row r="26" spans="1:12" ht="24.75" x14ac:dyDescent="0.25">
      <c r="A26" s="660"/>
      <c r="B26" s="637"/>
      <c r="C26" s="637"/>
      <c r="D26" s="638"/>
      <c r="E26" s="638"/>
      <c r="F26" s="637"/>
      <c r="G26" s="638"/>
      <c r="H26" s="638"/>
      <c r="I26" s="637"/>
      <c r="J26" s="638"/>
      <c r="K26" s="638"/>
      <c r="L26" s="637"/>
    </row>
    <row r="27" spans="1:12" ht="24.75" x14ac:dyDescent="0.25">
      <c r="A27" s="660"/>
      <c r="B27" s="637"/>
      <c r="C27" s="637"/>
      <c r="D27" s="638"/>
      <c r="E27" s="638"/>
      <c r="F27" s="637"/>
      <c r="G27" s="638"/>
      <c r="H27" s="638"/>
      <c r="I27" s="637"/>
      <c r="J27" s="638"/>
      <c r="K27" s="638"/>
      <c r="L27" s="637"/>
    </row>
    <row r="28" spans="1:12" ht="24.75" x14ac:dyDescent="0.25">
      <c r="A28" s="660"/>
      <c r="B28" s="637"/>
      <c r="C28" s="637"/>
      <c r="D28" s="638"/>
      <c r="E28" s="638"/>
      <c r="F28" s="637"/>
      <c r="G28" s="638"/>
      <c r="H28" s="638"/>
      <c r="I28" s="637"/>
      <c r="J28" s="638"/>
      <c r="K28" s="638"/>
      <c r="L28" s="637"/>
    </row>
    <row r="29" spans="1:12" ht="24.75" x14ac:dyDescent="0.25">
      <c r="A29" s="660"/>
      <c r="B29" s="637"/>
      <c r="C29" s="637"/>
      <c r="D29" s="638"/>
      <c r="E29" s="638"/>
      <c r="F29" s="637"/>
      <c r="G29" s="638"/>
      <c r="H29" s="638"/>
      <c r="I29" s="637"/>
      <c r="J29" s="638"/>
      <c r="K29" s="638"/>
      <c r="L29" s="637"/>
    </row>
    <row r="30" spans="1:12" ht="26.25" customHeight="1" x14ac:dyDescent="0.25">
      <c r="A30" s="637" t="s">
        <v>535</v>
      </c>
      <c r="B30" s="637"/>
      <c r="C30" s="637"/>
      <c r="D30" s="638" t="e">
        <f>SUM(D6:D18)</f>
        <v>#VALUE!</v>
      </c>
      <c r="E30" s="638" t="e">
        <f>SUM(E6:E18)</f>
        <v>#REF!</v>
      </c>
      <c r="F30" s="637" t="e">
        <f>SUM(F6:F18)</f>
        <v>#REF!</v>
      </c>
      <c r="G30" s="638" t="e">
        <f>SUM(G6:G16)</f>
        <v>#VALUE!</v>
      </c>
      <c r="H30" s="638" t="e">
        <f t="shared" ref="H30:I30" si="0">SUM(H6:H16)</f>
        <v>#REF!</v>
      </c>
      <c r="I30" s="637" t="e">
        <f t="shared" si="0"/>
        <v>#REF!</v>
      </c>
      <c r="J30" s="638" t="e">
        <f>SUM(J6:J16)</f>
        <v>#VALUE!</v>
      </c>
      <c r="K30" s="638" t="e">
        <f t="shared" ref="K30:L30" si="1">SUM(K6:K16)</f>
        <v>#REF!</v>
      </c>
      <c r="L30" s="637" t="e">
        <f t="shared" si="1"/>
        <v>#REF!</v>
      </c>
    </row>
    <row r="31" spans="1:12" x14ac:dyDescent="0.25">
      <c r="A31" s="550"/>
      <c r="B31" s="551"/>
      <c r="C31" s="551"/>
      <c r="D31" s="551"/>
      <c r="E31" s="551"/>
      <c r="F31" s="551"/>
      <c r="G31" s="551"/>
      <c r="H31" s="551"/>
      <c r="I31" s="551"/>
      <c r="J31" s="551"/>
      <c r="K31" s="551"/>
      <c r="L31" s="551"/>
    </row>
    <row r="32" spans="1:12" x14ac:dyDescent="0.25">
      <c r="A32" s="550"/>
      <c r="B32" s="551"/>
      <c r="C32" s="551"/>
      <c r="D32" s="551"/>
      <c r="E32" s="551"/>
      <c r="F32" s="551"/>
      <c r="G32" s="551"/>
      <c r="H32" s="551"/>
      <c r="I32" s="551"/>
      <c r="J32" s="551"/>
      <c r="K32" s="551"/>
      <c r="L32" s="551"/>
    </row>
    <row r="33" spans="1:12" x14ac:dyDescent="0.25">
      <c r="A33" s="550"/>
      <c r="B33" s="551"/>
      <c r="C33" s="551"/>
      <c r="D33" s="551"/>
      <c r="E33" s="551"/>
      <c r="F33" s="551"/>
      <c r="G33" s="551"/>
      <c r="H33" s="551"/>
      <c r="I33" s="551"/>
      <c r="J33" s="551"/>
      <c r="K33" s="551"/>
      <c r="L33" s="551"/>
    </row>
    <row r="34" spans="1:12" ht="15.75" thickBot="1" x14ac:dyDescent="0.3">
      <c r="A34" s="552"/>
      <c r="B34" s="553"/>
      <c r="C34" s="553"/>
      <c r="D34" s="553"/>
      <c r="E34" s="553"/>
      <c r="F34" s="553"/>
      <c r="G34" s="553"/>
      <c r="H34" s="553"/>
      <c r="I34" s="553"/>
      <c r="J34" s="553"/>
      <c r="K34" s="553"/>
      <c r="L34" s="553"/>
    </row>
  </sheetData>
  <mergeCells count="10">
    <mergeCell ref="G2:H2"/>
    <mergeCell ref="B4:C4"/>
    <mergeCell ref="A3:A5"/>
    <mergeCell ref="D4:F4"/>
    <mergeCell ref="J3:L3"/>
    <mergeCell ref="J4:L4"/>
    <mergeCell ref="G3:I3"/>
    <mergeCell ref="G4:I4"/>
    <mergeCell ref="D3:F3"/>
    <mergeCell ref="B3:C3"/>
  </mergeCells>
  <printOptions horizontalCentered="1" verticalCentered="1"/>
  <pageMargins left="0.7" right="0.7" top="0.25" bottom="0.75" header="0" footer="0.3"/>
  <pageSetup paperSize="9" scale="51"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AB1" zoomScale="85" zoomScaleNormal="100" zoomScaleSheetLayoutView="85" workbookViewId="0">
      <pane ySplit="4" topLeftCell="A5" activePane="bottomLeft" state="frozen"/>
      <selection activeCell="N7237" sqref="N7237"/>
      <selection pane="bottomLeft" activeCell="N7237" sqref="N7237"/>
    </sheetView>
  </sheetViews>
  <sheetFormatPr defaultColWidth="9.140625"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48"/>
    </row>
    <row r="2" spans="1:53" ht="33" x14ac:dyDescent="0.25">
      <c r="A2" s="149"/>
      <c r="B2" s="757" t="s">
        <v>200</v>
      </c>
      <c r="C2" s="757"/>
      <c r="D2" s="757"/>
      <c r="E2" s="757"/>
      <c r="F2" s="757" t="s">
        <v>200</v>
      </c>
      <c r="G2" s="757"/>
      <c r="H2" s="757"/>
      <c r="I2" s="757"/>
      <c r="J2" s="757" t="s">
        <v>200</v>
      </c>
      <c r="K2" s="757"/>
      <c r="L2" s="757"/>
      <c r="M2" s="757"/>
      <c r="N2" s="757" t="s">
        <v>200</v>
      </c>
      <c r="O2" s="757"/>
      <c r="P2" s="757"/>
      <c r="Q2" s="757"/>
      <c r="R2" s="757" t="s">
        <v>200</v>
      </c>
      <c r="S2" s="757"/>
      <c r="T2" s="757"/>
      <c r="U2" s="757"/>
      <c r="V2" s="757" t="s">
        <v>200</v>
      </c>
      <c r="W2" s="757"/>
      <c r="X2" s="757"/>
      <c r="Y2" s="757"/>
      <c r="Z2" s="757" t="s">
        <v>200</v>
      </c>
      <c r="AA2" s="757"/>
      <c r="AB2" s="757"/>
      <c r="AC2" s="757"/>
      <c r="AD2" s="757" t="s">
        <v>200</v>
      </c>
      <c r="AE2" s="757"/>
      <c r="AF2" s="757"/>
      <c r="AG2" s="757"/>
      <c r="AH2" s="757" t="s">
        <v>200</v>
      </c>
      <c r="AI2" s="757"/>
      <c r="AJ2" s="757"/>
      <c r="AK2" s="757"/>
      <c r="AL2" s="757" t="s">
        <v>200</v>
      </c>
      <c r="AM2" s="757"/>
      <c r="AN2" s="757"/>
      <c r="AO2" s="757"/>
      <c r="AP2" s="757" t="s">
        <v>200</v>
      </c>
      <c r="AQ2" s="757"/>
      <c r="AR2" s="757"/>
      <c r="AS2" s="757"/>
      <c r="AT2" s="757" t="s">
        <v>200</v>
      </c>
      <c r="AU2" s="757"/>
      <c r="AV2" s="757"/>
      <c r="AW2" s="757"/>
      <c r="AX2" s="757" t="s">
        <v>200</v>
      </c>
      <c r="AY2" s="757"/>
      <c r="AZ2" s="757"/>
      <c r="BA2" s="757"/>
    </row>
    <row r="3" spans="1:53" s="47" customFormat="1" ht="41.25" thickBot="1" x14ac:dyDescent="0.3">
      <c r="B3" s="756" t="s">
        <v>188</v>
      </c>
      <c r="C3" s="756"/>
      <c r="D3" s="756"/>
      <c r="E3" s="756"/>
      <c r="F3" s="756" t="s">
        <v>189</v>
      </c>
      <c r="G3" s="756"/>
      <c r="H3" s="756"/>
      <c r="I3" s="756"/>
      <c r="J3" s="756" t="s">
        <v>34</v>
      </c>
      <c r="K3" s="756"/>
      <c r="L3" s="756"/>
      <c r="M3" s="756"/>
      <c r="N3" s="756" t="s">
        <v>35</v>
      </c>
      <c r="O3" s="756"/>
      <c r="P3" s="756"/>
      <c r="Q3" s="756"/>
      <c r="R3" s="756" t="s">
        <v>36</v>
      </c>
      <c r="S3" s="756"/>
      <c r="T3" s="756"/>
      <c r="U3" s="756"/>
      <c r="V3" s="756" t="s">
        <v>37</v>
      </c>
      <c r="W3" s="756"/>
      <c r="X3" s="756"/>
      <c r="Y3" s="756"/>
      <c r="Z3" s="756" t="s">
        <v>38</v>
      </c>
      <c r="AA3" s="756"/>
      <c r="AB3" s="756"/>
      <c r="AC3" s="756"/>
      <c r="AD3" s="756" t="s">
        <v>39</v>
      </c>
      <c r="AE3" s="756"/>
      <c r="AF3" s="756"/>
      <c r="AG3" s="756"/>
      <c r="AH3" s="756" t="s">
        <v>40</v>
      </c>
      <c r="AI3" s="756"/>
      <c r="AJ3" s="756"/>
      <c r="AK3" s="756"/>
      <c r="AL3" s="756" t="s">
        <v>41</v>
      </c>
      <c r="AM3" s="756"/>
      <c r="AN3" s="756"/>
      <c r="AO3" s="756"/>
      <c r="AP3" s="756" t="s">
        <v>42</v>
      </c>
      <c r="AQ3" s="756"/>
      <c r="AR3" s="756"/>
      <c r="AS3" s="756"/>
      <c r="AT3" s="756" t="s">
        <v>43</v>
      </c>
      <c r="AU3" s="756"/>
      <c r="AV3" s="756"/>
      <c r="AW3" s="756"/>
      <c r="AX3" s="756" t="s">
        <v>44</v>
      </c>
      <c r="AY3" s="756"/>
      <c r="AZ3" s="756"/>
      <c r="BA3" s="756"/>
    </row>
    <row r="4" spans="1:53" ht="28.5" x14ac:dyDescent="0.25">
      <c r="A4" s="150"/>
      <c r="B4" s="151" t="s">
        <v>74</v>
      </c>
      <c r="C4" s="152" t="s">
        <v>201</v>
      </c>
      <c r="D4" s="153" t="s">
        <v>202</v>
      </c>
      <c r="E4" s="154" t="s">
        <v>203</v>
      </c>
      <c r="F4" s="151" t="s">
        <v>74</v>
      </c>
      <c r="G4" s="152" t="s">
        <v>201</v>
      </c>
      <c r="H4" s="153" t="s">
        <v>202</v>
      </c>
      <c r="I4" s="154" t="s">
        <v>203</v>
      </c>
      <c r="J4" s="151" t="s">
        <v>74</v>
      </c>
      <c r="K4" s="152" t="s">
        <v>201</v>
      </c>
      <c r="L4" s="153" t="s">
        <v>202</v>
      </c>
      <c r="M4" s="154" t="s">
        <v>203</v>
      </c>
      <c r="N4" s="151" t="s">
        <v>74</v>
      </c>
      <c r="O4" s="152" t="s">
        <v>201</v>
      </c>
      <c r="P4" s="153" t="s">
        <v>202</v>
      </c>
      <c r="Q4" s="154" t="s">
        <v>203</v>
      </c>
      <c r="R4" s="151" t="s">
        <v>74</v>
      </c>
      <c r="S4" s="152" t="s">
        <v>201</v>
      </c>
      <c r="T4" s="153" t="s">
        <v>202</v>
      </c>
      <c r="U4" s="154" t="s">
        <v>203</v>
      </c>
      <c r="V4" s="151" t="s">
        <v>74</v>
      </c>
      <c r="W4" s="152" t="s">
        <v>201</v>
      </c>
      <c r="X4" s="153" t="s">
        <v>202</v>
      </c>
      <c r="Y4" s="154" t="s">
        <v>203</v>
      </c>
      <c r="Z4" s="151" t="s">
        <v>74</v>
      </c>
      <c r="AA4" s="152" t="s">
        <v>201</v>
      </c>
      <c r="AB4" s="153" t="s">
        <v>202</v>
      </c>
      <c r="AC4" s="154" t="s">
        <v>203</v>
      </c>
      <c r="AD4" s="151" t="s">
        <v>74</v>
      </c>
      <c r="AE4" s="152" t="s">
        <v>201</v>
      </c>
      <c r="AF4" s="153" t="s">
        <v>202</v>
      </c>
      <c r="AG4" s="154" t="s">
        <v>203</v>
      </c>
      <c r="AH4" s="151" t="s">
        <v>74</v>
      </c>
      <c r="AI4" s="152" t="s">
        <v>201</v>
      </c>
      <c r="AJ4" s="153" t="s">
        <v>202</v>
      </c>
      <c r="AK4" s="154" t="s">
        <v>203</v>
      </c>
      <c r="AL4" s="151" t="s">
        <v>74</v>
      </c>
      <c r="AM4" s="152" t="s">
        <v>201</v>
      </c>
      <c r="AN4" s="153" t="s">
        <v>202</v>
      </c>
      <c r="AO4" s="154" t="s">
        <v>203</v>
      </c>
      <c r="AP4" s="151" t="s">
        <v>74</v>
      </c>
      <c r="AQ4" s="152" t="s">
        <v>201</v>
      </c>
      <c r="AR4" s="153" t="s">
        <v>202</v>
      </c>
      <c r="AS4" s="154" t="s">
        <v>203</v>
      </c>
      <c r="AT4" s="151" t="s">
        <v>74</v>
      </c>
      <c r="AU4" s="152" t="s">
        <v>201</v>
      </c>
      <c r="AV4" s="153" t="s">
        <v>202</v>
      </c>
      <c r="AW4" s="154" t="s">
        <v>203</v>
      </c>
      <c r="AX4" s="151" t="s">
        <v>74</v>
      </c>
      <c r="AY4" s="152" t="s">
        <v>201</v>
      </c>
      <c r="AZ4" s="153" t="s">
        <v>202</v>
      </c>
      <c r="BA4" s="154" t="s">
        <v>203</v>
      </c>
    </row>
    <row r="5" spans="1:53" ht="28.5" x14ac:dyDescent="0.25">
      <c r="A5" s="150"/>
      <c r="B5" s="155">
        <v>45342</v>
      </c>
      <c r="C5" s="156">
        <f>SUMIFS('Gas-DB'!G:G,'Gas-DB'!C:C,"="&amp;'Daily Gas'!B5)</f>
        <v>0</v>
      </c>
      <c r="D5" s="157">
        <f>COUNTIFS('Gas-DB'!C:C,"="&amp;'Daily Gas'!B5,'Gas-DB'!G:G,"&gt;"&amp;0)</f>
        <v>0</v>
      </c>
      <c r="E5" s="158">
        <f>SUMIFS('Gas-DB'!H:H,'Gas-DB'!C:C,"="&amp;'Daily Gas'!B5)</f>
        <v>3300</v>
      </c>
      <c r="F5" s="155">
        <v>45371</v>
      </c>
      <c r="G5" s="156">
        <f>SUMIFS('Gas-DB'!G:G,'Gas-DB'!C:C,"="&amp;'Daily Gas'!F5)</f>
        <v>0</v>
      </c>
      <c r="H5" s="157">
        <f>COUNTIFS('Gas-DB'!C:C,"="&amp;'Daily Gas'!F5,'Gas-DB'!G:G,"&gt;"&amp;0)</f>
        <v>0</v>
      </c>
      <c r="I5" s="158">
        <f>SUMIFS('Gas-DB'!H:H,'Gas-DB'!C:C,"="&amp;'Daily Gas'!F5)</f>
        <v>0</v>
      </c>
      <c r="J5" s="155">
        <v>45402</v>
      </c>
      <c r="K5" s="156">
        <f>SUMIFS('Gas-DB'!G:G,'Gas-DB'!C:C,"="&amp;'Daily Gas'!J5)</f>
        <v>0</v>
      </c>
      <c r="L5" s="157">
        <f>COUNTIFS('Gas-DB'!$C:$C,"="&amp;J5,'Gas-DB'!$G:$G,"&gt;"&amp;0)</f>
        <v>0</v>
      </c>
      <c r="M5" s="158">
        <f>SUMIFS('Gas-DB'!H:H,'Gas-DB'!C:C,"="&amp;'Daily Gas'!J5)</f>
        <v>0</v>
      </c>
      <c r="N5" s="155">
        <v>45433</v>
      </c>
      <c r="O5" s="156">
        <f>SUMIFS('Gas-DB'!G:G,'Gas-DB'!C:C,"="&amp;'Daily Gas'!N5)</f>
        <v>136</v>
      </c>
      <c r="P5" s="157">
        <f>COUNTIFS('Gas-DB'!$C:$C,"="&amp;N5,'Gas-DB'!$G:$G,"&gt;"&amp;0)</f>
        <v>1</v>
      </c>
      <c r="Q5" s="158">
        <f>SUMIFS('Gas-DB'!H:H,'Gas-DB'!C:C,"="&amp;'Daily Gas'!N5)</f>
        <v>0</v>
      </c>
      <c r="R5" s="155">
        <v>45464</v>
      </c>
      <c r="S5" s="156">
        <f>SUMIFS('Gas-DB'!G:G,'Gas-DB'!C:C,"="&amp;'Daily Gas'!R5)</f>
        <v>2150</v>
      </c>
      <c r="T5" s="157">
        <f>COUNTIFS('Gas-DB'!C:C,"="&amp;'Daily Gas'!R5,'Gas-DB'!G:G,"&gt;"&amp;0)</f>
        <v>17</v>
      </c>
      <c r="U5" s="158">
        <f>SUMIFS('Gas-DB'!H:H,'Gas-DB'!C:C,"="&amp;'Daily Gas'!R5)</f>
        <v>57000</v>
      </c>
      <c r="V5" s="155">
        <v>45495</v>
      </c>
      <c r="W5" s="156">
        <f>SUMIFS('Gas-DB'!G:G,'Gas-DB'!C:C,"="&amp;'Daily Gas'!V5)</f>
        <v>2200</v>
      </c>
      <c r="X5" s="157">
        <f>COUNTIFS('Gas-DB'!C:C,"="&amp;'Daily Gas'!V5,'Gas-DB'!G:G,"&gt;"&amp;0)</f>
        <v>12</v>
      </c>
      <c r="Y5" s="158">
        <f>SUMIFS('Gas-DB'!H:H,'Gas-DB'!C:C,"="&amp;'Daily Gas'!V5)</f>
        <v>0</v>
      </c>
      <c r="Z5" s="155">
        <v>45526</v>
      </c>
      <c r="AA5" s="156">
        <f>SUMIFS('Gas-DB'!G:G,'Gas-DB'!C:C,"="&amp;'Daily Gas'!Z5)</f>
        <v>5034</v>
      </c>
      <c r="AB5" s="157">
        <f>COUNTIFS('Gas-DB'!C:C,"="&amp;'Daily Gas'!Z5,'Gas-DB'!G:G,"&gt;"&amp;0)</f>
        <v>24</v>
      </c>
      <c r="AC5" s="158">
        <f>SUMIFS('Gas-DB'!H:H,'Gas-DB'!C:C,"="&amp;'Daily Gas'!Z5)</f>
        <v>0</v>
      </c>
      <c r="AD5" s="155">
        <v>45557</v>
      </c>
      <c r="AE5" s="156">
        <f>SUMIFS('Gas-DB'!G:G,'Gas-DB'!C:C,"="&amp;'Daily Gas'!AD5)</f>
        <v>4788</v>
      </c>
      <c r="AF5" s="157">
        <f>COUNTIFS('Gas-DB'!C:C,"="&amp;'Daily Gas'!AD5,'Gas-DB'!G:G,"&gt;"&amp;0)</f>
        <v>25</v>
      </c>
      <c r="AG5" s="158">
        <f>SUMIFS('Gas-DB'!H:H,'Gas-DB'!C:C,"="&amp;'Daily Gas'!AD5)</f>
        <v>-5000</v>
      </c>
      <c r="AH5" s="155">
        <v>45587</v>
      </c>
      <c r="AI5" s="156">
        <f>SUMIFS('Gas-DB'!G:G,'Gas-DB'!C:C,"="&amp;'Daily Gas'!AH5)</f>
        <v>0</v>
      </c>
      <c r="AJ5" s="157">
        <f>COUNTIFS('Gas-DB'!C:C,"="&amp;'Daily Gas'!AH5,'Gas-DB'!G:G,"&gt;"&amp;0)</f>
        <v>0</v>
      </c>
      <c r="AK5" s="158">
        <f>SUMIFS('Gas-DB'!H:H,'Gas-DB'!C:C,"="&amp;'Daily Gas'!AH5)</f>
        <v>0</v>
      </c>
      <c r="AL5" s="155">
        <v>45617</v>
      </c>
      <c r="AM5" s="156">
        <f>SUMIFS('Gas-DB'!G:G,'Gas-DB'!C:C,"="&amp;'Daily Gas'!AL5)</f>
        <v>0</v>
      </c>
      <c r="AN5" s="157">
        <f>COUNTIFS('Gas-DB'!C:C,"="&amp;'Daily Gas'!AL5,'Gas-DB'!G:G,"&gt;"&amp;0)</f>
        <v>0</v>
      </c>
      <c r="AO5" s="158">
        <f>SUMIFS('Gas-DB'!H:H,'Gas-DB'!C:C,"="&amp;'Daily Gas'!AL5)</f>
        <v>0</v>
      </c>
      <c r="AP5" s="155">
        <v>45647</v>
      </c>
      <c r="AQ5" s="156">
        <f>SUMIFS('Gas-DB'!G:G,'Gas-DB'!C:C,"="&amp;'Daily Gas'!AP5)</f>
        <v>0</v>
      </c>
      <c r="AR5" s="157">
        <f>COUNTIFS('Gas-DB'!C:C,"="&amp;'Daily Gas'!AP5,'Gas-DB'!G:G,"&gt;"&amp;0)</f>
        <v>0</v>
      </c>
      <c r="AS5" s="158">
        <f>SUMIFS('Gas-DB'!H:H,'Gas-DB'!C:C,"="&amp;'Daily Gas'!AP5)</f>
        <v>0</v>
      </c>
      <c r="AT5" s="155">
        <v>45677</v>
      </c>
      <c r="AU5" s="156">
        <f>SUMIFS('Gas-DB'!G:G,'Gas-DB'!C:C,"="&amp;'Daily Gas'!AT5)</f>
        <v>0</v>
      </c>
      <c r="AV5" s="157">
        <f>COUNTIFS('Gas-DB'!C:C,"="&amp;'Daily Gas'!AT5,'Gas-DB'!G:G,"&gt;"&amp;0)</f>
        <v>0</v>
      </c>
      <c r="AW5" s="158">
        <f>SUMIFS('Gas-DB'!H:H,'Gas-DB'!C:C,"="&amp;'Daily Gas'!AT5)</f>
        <v>0</v>
      </c>
      <c r="AX5" s="155">
        <v>45707</v>
      </c>
      <c r="AY5" s="156">
        <f>SUMIFS('Gas-DB'!G:G,'Gas-DB'!C:C,"="&amp;'Daily Gas'!AX5)</f>
        <v>0</v>
      </c>
      <c r="AZ5" s="157">
        <f>COUNTIFS('Gas-DB'!C:C,"="&amp;'Daily Gas'!AX5,'Gas-DB'!G:G,"&gt;"&amp;0)</f>
        <v>0</v>
      </c>
      <c r="BA5" s="158">
        <f>SUMIFS('Gas-DB'!H:H,'Gas-DB'!C:C,"="&amp;'Daily Gas'!AX5)</f>
        <v>0</v>
      </c>
    </row>
    <row r="6" spans="1:53" ht="28.5" x14ac:dyDescent="0.25">
      <c r="A6" s="150"/>
      <c r="B6" s="155">
        <v>45343</v>
      </c>
      <c r="C6" s="156">
        <f>SUMIFS('Gas-DB'!G:G,'Gas-DB'!C:C,"="&amp;'Daily Gas'!B6)</f>
        <v>0</v>
      </c>
      <c r="D6" s="157">
        <f>COUNTIFS('Gas-DB'!C:C,"="&amp;'Daily Gas'!B6,'Gas-DB'!G:G,"&gt;"&amp;0)</f>
        <v>0</v>
      </c>
      <c r="E6" s="158">
        <f>SUMIFS('Gas-DB'!H:H,'Gas-DB'!C:C,"="&amp;'Daily Gas'!B6)</f>
        <v>0</v>
      </c>
      <c r="F6" s="155">
        <v>45372</v>
      </c>
      <c r="G6" s="156">
        <f>SUMIFS('Gas-DB'!G:G,'Gas-DB'!C:C,"="&amp;'Daily Gas'!F6)</f>
        <v>0</v>
      </c>
      <c r="H6" s="157">
        <f>COUNTIFS('Gas-DB'!C:C,"="&amp;'Daily Gas'!F6,'Gas-DB'!G:G,"&gt;"&amp;0)</f>
        <v>0</v>
      </c>
      <c r="I6" s="158">
        <f>SUMIFS('Gas-DB'!H:H,'Gas-DB'!C:C,"="&amp;'Daily Gas'!F6)</f>
        <v>0</v>
      </c>
      <c r="J6" s="155">
        <v>45403</v>
      </c>
      <c r="K6" s="156">
        <f>SUMIFS('Gas-DB'!G:G,'Gas-DB'!C:C,"="&amp;'Daily Gas'!J6)</f>
        <v>2064</v>
      </c>
      <c r="L6" s="157">
        <f>COUNTIFS('Gas-DB'!$C:$C,"="&amp;J6,'Gas-DB'!$G:$G,"&gt;"&amp;0)</f>
        <v>11</v>
      </c>
      <c r="M6" s="158">
        <f>SUMIFS('Gas-DB'!H:H,'Gas-DB'!C:C,"="&amp;'Daily Gas'!J6)</f>
        <v>0</v>
      </c>
      <c r="N6" s="155">
        <v>45434</v>
      </c>
      <c r="O6" s="156">
        <f>SUMIFS('Gas-DB'!G:G,'Gas-DB'!C:C,"="&amp;'Daily Gas'!N6)</f>
        <v>1563</v>
      </c>
      <c r="P6" s="157">
        <f>COUNTIFS('Gas-DB'!$C:$C,"="&amp;N6,'Gas-DB'!$G:$G,"&gt;"&amp;0)</f>
        <v>10</v>
      </c>
      <c r="Q6" s="158">
        <f>SUMIFS('Gas-DB'!H:H,'Gas-DB'!C:C,"="&amp;'Daily Gas'!N6)</f>
        <v>0</v>
      </c>
      <c r="R6" s="155">
        <v>45465</v>
      </c>
      <c r="S6" s="156">
        <f>SUMIFS('Gas-DB'!G:G,'Gas-DB'!C:C,"="&amp;'Daily Gas'!R6)</f>
        <v>1702</v>
      </c>
      <c r="T6" s="157">
        <f>COUNTIFS('Gas-DB'!C:C,"="&amp;'Daily Gas'!R6,'Gas-DB'!G:G,"&gt;"&amp;0)</f>
        <v>9</v>
      </c>
      <c r="U6" s="158">
        <f>SUMIFS('Gas-DB'!H:H,'Gas-DB'!C:C,"="&amp;'Daily Gas'!R6)</f>
        <v>0</v>
      </c>
      <c r="V6" s="155">
        <v>45496</v>
      </c>
      <c r="W6" s="156">
        <f>SUMIFS('Gas-DB'!G:G,'Gas-DB'!C:C,"="&amp;'Daily Gas'!V6)</f>
        <v>4344</v>
      </c>
      <c r="X6" s="157">
        <f>COUNTIFS('Gas-DB'!C:C,"="&amp;'Daily Gas'!V6,'Gas-DB'!G:G,"&gt;"&amp;0)</f>
        <v>26</v>
      </c>
      <c r="Y6" s="158">
        <f>SUMIFS('Gas-DB'!H:H,'Gas-DB'!C:C,"="&amp;'Daily Gas'!V6)</f>
        <v>0</v>
      </c>
      <c r="Z6" s="155">
        <v>45527</v>
      </c>
      <c r="AA6" s="156">
        <f>SUMIFS('Gas-DB'!G:G,'Gas-DB'!C:C,"="&amp;'Daily Gas'!Z6)</f>
        <v>3733</v>
      </c>
      <c r="AB6" s="157">
        <f>COUNTIFS('Gas-DB'!C:C,"="&amp;'Daily Gas'!Z6,'Gas-DB'!G:G,"&gt;"&amp;0)</f>
        <v>20</v>
      </c>
      <c r="AC6" s="158">
        <f>SUMIFS('Gas-DB'!H:H,'Gas-DB'!C:C,"="&amp;'Daily Gas'!Z6)</f>
        <v>0</v>
      </c>
      <c r="AD6" s="155">
        <v>45558</v>
      </c>
      <c r="AE6" s="156">
        <f>SUMIFS('Gas-DB'!G:G,'Gas-DB'!C:C,"="&amp;'Daily Gas'!AD6)</f>
        <v>4879</v>
      </c>
      <c r="AF6" s="157">
        <f>COUNTIFS('Gas-DB'!C:C,"="&amp;'Daily Gas'!AD6,'Gas-DB'!G:G,"&gt;"&amp;0)</f>
        <v>30</v>
      </c>
      <c r="AG6" s="158">
        <f>SUMIFS('Gas-DB'!H:H,'Gas-DB'!C:C,"="&amp;'Daily Gas'!AD6)</f>
        <v>0</v>
      </c>
      <c r="AH6" s="155">
        <v>45588</v>
      </c>
      <c r="AI6" s="156">
        <f>SUMIFS('Gas-DB'!G:G,'Gas-DB'!C:C,"="&amp;'Daily Gas'!AH6)</f>
        <v>0</v>
      </c>
      <c r="AJ6" s="157">
        <f>COUNTIFS('Gas-DB'!C:C,"="&amp;'Daily Gas'!AH6,'Gas-DB'!G:G,"&gt;"&amp;0)</f>
        <v>0</v>
      </c>
      <c r="AK6" s="158">
        <f>SUMIFS('Gas-DB'!H:H,'Gas-DB'!C:C,"="&amp;'Daily Gas'!AH6)</f>
        <v>0</v>
      </c>
      <c r="AL6" s="155">
        <v>45618</v>
      </c>
      <c r="AM6" s="156">
        <f>SUMIFS('Gas-DB'!G:G,'Gas-DB'!C:C,"="&amp;'Daily Gas'!AL6)</f>
        <v>0</v>
      </c>
      <c r="AN6" s="157">
        <f>COUNTIFS('Gas-DB'!C:C,"="&amp;'Daily Gas'!AL6,'Gas-DB'!G:G,"&gt;"&amp;0)</f>
        <v>0</v>
      </c>
      <c r="AO6" s="158">
        <f>SUMIFS('Gas-DB'!H:H,'Gas-DB'!C:C,"="&amp;'Daily Gas'!AL6)</f>
        <v>0</v>
      </c>
      <c r="AP6" s="155">
        <v>45648</v>
      </c>
      <c r="AQ6" s="156">
        <f>SUMIFS('Gas-DB'!G:G,'Gas-DB'!C:C,"="&amp;'Daily Gas'!AP6)</f>
        <v>0</v>
      </c>
      <c r="AR6" s="157">
        <f>COUNTIFS('Gas-DB'!C:C,"="&amp;'Daily Gas'!AP6,'Gas-DB'!G:G,"&gt;"&amp;0)</f>
        <v>0</v>
      </c>
      <c r="AS6" s="158">
        <f>SUMIFS('Gas-DB'!H:H,'Gas-DB'!C:C,"="&amp;'Daily Gas'!AP6)</f>
        <v>0</v>
      </c>
      <c r="AT6" s="155">
        <v>45678</v>
      </c>
      <c r="AU6" s="156">
        <f>SUMIFS('Gas-DB'!G:G,'Gas-DB'!C:C,"="&amp;'Daily Gas'!AT6)</f>
        <v>0</v>
      </c>
      <c r="AV6" s="157">
        <f>COUNTIFS('Gas-DB'!C:C,"="&amp;'Daily Gas'!AT6,'Gas-DB'!G:G,"&gt;"&amp;0)</f>
        <v>0</v>
      </c>
      <c r="AW6" s="158">
        <f>SUMIFS('Gas-DB'!H:H,'Gas-DB'!C:C,"="&amp;'Daily Gas'!AT6)</f>
        <v>0</v>
      </c>
      <c r="AX6" s="155">
        <v>45708</v>
      </c>
      <c r="AY6" s="156">
        <f>SUMIFS('Gas-DB'!G:G,'Gas-DB'!C:C,"="&amp;'Daily Gas'!AX6)</f>
        <v>0</v>
      </c>
      <c r="AZ6" s="157">
        <f>COUNTIFS('Gas-DB'!C:C,"="&amp;'Daily Gas'!AX6,'Gas-DB'!G:G,"&gt;"&amp;0)</f>
        <v>0</v>
      </c>
      <c r="BA6" s="158">
        <f>SUMIFS('Gas-DB'!H:H,'Gas-DB'!C:C,"="&amp;'Daily Gas'!AX6)</f>
        <v>0</v>
      </c>
    </row>
    <row r="7" spans="1:53" ht="28.5" x14ac:dyDescent="0.25">
      <c r="A7" s="150"/>
      <c r="B7" s="155">
        <v>45344</v>
      </c>
      <c r="C7" s="156">
        <f>SUMIFS('Gas-DB'!G:G,'Gas-DB'!C:C,"="&amp;'Daily Gas'!B7)</f>
        <v>1313</v>
      </c>
      <c r="D7" s="157">
        <f>COUNTIFS('Gas-DB'!C:C,"="&amp;'Daily Gas'!B7,'Gas-DB'!G:G,"&gt;"&amp;0)</f>
        <v>7</v>
      </c>
      <c r="E7" s="158">
        <f>SUMIFS('Gas-DB'!H:H,'Gas-DB'!C:C,"="&amp;'Daily Gas'!B7)</f>
        <v>0</v>
      </c>
      <c r="F7" s="155">
        <v>45373</v>
      </c>
      <c r="G7" s="156">
        <f>SUMIFS('Gas-DB'!G:G,'Gas-DB'!C:C,"="&amp;'Daily Gas'!F7)</f>
        <v>0</v>
      </c>
      <c r="H7" s="157">
        <f>COUNTIFS('Gas-DB'!C:C,"="&amp;'Daily Gas'!F7,'Gas-DB'!G:G,"&gt;"&amp;0)</f>
        <v>0</v>
      </c>
      <c r="I7" s="158">
        <f>SUMIFS('Gas-DB'!H:H,'Gas-DB'!C:C,"="&amp;'Daily Gas'!F7)</f>
        <v>0</v>
      </c>
      <c r="J7" s="155">
        <v>45404</v>
      </c>
      <c r="K7" s="156">
        <f>SUMIFS('Gas-DB'!G:G,'Gas-DB'!C:C,"="&amp;'Daily Gas'!J7)</f>
        <v>653</v>
      </c>
      <c r="L7" s="157">
        <f>COUNTIFS('Gas-DB'!C:C,"="&amp;'Daily Gas'!J7,'Gas-DB'!G:G,"&gt;"&amp;0)</f>
        <v>2</v>
      </c>
      <c r="M7" s="158">
        <f>SUMIFS('Gas-DB'!H:H,'Gas-DB'!C:C,"="&amp;'Daily Gas'!J7)</f>
        <v>0</v>
      </c>
      <c r="N7" s="155">
        <v>45435</v>
      </c>
      <c r="O7" s="156">
        <f>SUMIFS('Gas-DB'!G:G,'Gas-DB'!C:C,"="&amp;'Daily Gas'!N7)</f>
        <v>0</v>
      </c>
      <c r="P7" s="157">
        <f>COUNTIFS('Gas-DB'!$C:$C,"="&amp;N7,'Gas-DB'!$G:$G,"&gt;"&amp;0)</f>
        <v>0</v>
      </c>
      <c r="Q7" s="158">
        <f>SUMIFS('Gas-DB'!H:H,'Gas-DB'!C:C,"="&amp;'Daily Gas'!N7)</f>
        <v>0</v>
      </c>
      <c r="R7" s="155">
        <v>45466</v>
      </c>
      <c r="S7" s="156">
        <f>SUMIFS('Gas-DB'!G:G,'Gas-DB'!C:C,"="&amp;'Daily Gas'!R7)</f>
        <v>2697</v>
      </c>
      <c r="T7" s="157">
        <f>COUNTIFS('Gas-DB'!C:C,"="&amp;'Daily Gas'!R7,'Gas-DB'!G:G,"&gt;"&amp;0)</f>
        <v>19</v>
      </c>
      <c r="U7" s="158">
        <f>SUMIFS('Gas-DB'!H:H,'Gas-DB'!C:C,"="&amp;'Daily Gas'!R7)</f>
        <v>0</v>
      </c>
      <c r="V7" s="155">
        <v>45497</v>
      </c>
      <c r="W7" s="156">
        <f>SUMIFS('Gas-DB'!G:G,'Gas-DB'!C:C,"="&amp;'Daily Gas'!V7)</f>
        <v>2856</v>
      </c>
      <c r="X7" s="157">
        <f>COUNTIFS('Gas-DB'!C:C,"="&amp;'Daily Gas'!V7,'Gas-DB'!G:G,"&gt;"&amp;0)</f>
        <v>18</v>
      </c>
      <c r="Y7" s="158">
        <f>SUMIFS('Gas-DB'!H:H,'Gas-DB'!C:C,"="&amp;'Daily Gas'!V7)</f>
        <v>0</v>
      </c>
      <c r="Z7" s="155">
        <v>45528</v>
      </c>
      <c r="AA7" s="156">
        <f>SUMIFS('Gas-DB'!G:G,'Gas-DB'!C:C,"="&amp;'Daily Gas'!Z7)</f>
        <v>4477</v>
      </c>
      <c r="AB7" s="157">
        <f>COUNTIFS('Gas-DB'!C:C,"="&amp;'Daily Gas'!Z7,'Gas-DB'!G:G,"&gt;"&amp;0)</f>
        <v>23</v>
      </c>
      <c r="AC7" s="158">
        <f>SUMIFS('Gas-DB'!H:H,'Gas-DB'!C:C,"="&amp;'Daily Gas'!Z7)</f>
        <v>0</v>
      </c>
      <c r="AD7" s="155">
        <v>45559</v>
      </c>
      <c r="AE7" s="156">
        <f>SUMIFS('Gas-DB'!G:G,'Gas-DB'!C:C,"="&amp;'Daily Gas'!AD7)</f>
        <v>4693</v>
      </c>
      <c r="AF7" s="157">
        <f>COUNTIFS('Gas-DB'!C:C,"="&amp;'Daily Gas'!AD7,'Gas-DB'!G:G,"&gt;"&amp;0)</f>
        <v>32</v>
      </c>
      <c r="AG7" s="158">
        <f>SUMIFS('Gas-DB'!H:H,'Gas-DB'!C:C,"="&amp;'Daily Gas'!AD7)</f>
        <v>0</v>
      </c>
      <c r="AH7" s="155">
        <v>45589</v>
      </c>
      <c r="AI7" s="156">
        <f>SUMIFS('Gas-DB'!G:G,'Gas-DB'!C:C,"="&amp;'Daily Gas'!AH7)</f>
        <v>0</v>
      </c>
      <c r="AJ7" s="157">
        <f>COUNTIFS('Gas-DB'!C:C,"="&amp;'Daily Gas'!AH7,'Gas-DB'!G:G,"&gt;"&amp;0)</f>
        <v>0</v>
      </c>
      <c r="AK7" s="158">
        <f>SUMIFS('Gas-DB'!H:H,'Gas-DB'!C:C,"="&amp;'Daily Gas'!AH7)</f>
        <v>0</v>
      </c>
      <c r="AL7" s="155">
        <v>45619</v>
      </c>
      <c r="AM7" s="156">
        <f>SUMIFS('Gas-DB'!G:G,'Gas-DB'!C:C,"="&amp;'Daily Gas'!AL7)</f>
        <v>0</v>
      </c>
      <c r="AN7" s="157">
        <f>COUNTIFS('Gas-DB'!C:C,"="&amp;'Daily Gas'!AL7,'Gas-DB'!G:G,"&gt;"&amp;0)</f>
        <v>0</v>
      </c>
      <c r="AO7" s="158">
        <f>SUMIFS('Gas-DB'!H:H,'Gas-DB'!C:C,"="&amp;'Daily Gas'!AL7)</f>
        <v>0</v>
      </c>
      <c r="AP7" s="155">
        <v>45649</v>
      </c>
      <c r="AQ7" s="156">
        <f>SUMIFS('Gas-DB'!G:G,'Gas-DB'!C:C,"="&amp;'Daily Gas'!AP7)</f>
        <v>0</v>
      </c>
      <c r="AR7" s="157">
        <f>COUNTIFS('Gas-DB'!C:C,"="&amp;'Daily Gas'!AP7,'Gas-DB'!G:G,"&gt;"&amp;0)</f>
        <v>0</v>
      </c>
      <c r="AS7" s="158">
        <f>SUMIFS('Gas-DB'!H:H,'Gas-DB'!C:C,"="&amp;'Daily Gas'!AP7)</f>
        <v>0</v>
      </c>
      <c r="AT7" s="155">
        <v>45679</v>
      </c>
      <c r="AU7" s="156">
        <f>SUMIFS('Gas-DB'!G:G,'Gas-DB'!C:C,"="&amp;'Daily Gas'!AT7)</f>
        <v>0</v>
      </c>
      <c r="AV7" s="157">
        <f>COUNTIFS('Gas-DB'!C:C,"="&amp;'Daily Gas'!AT7,'Gas-DB'!G:G,"&gt;"&amp;0)</f>
        <v>0</v>
      </c>
      <c r="AW7" s="158">
        <f>SUMIFS('Gas-DB'!H:H,'Gas-DB'!C:C,"="&amp;'Daily Gas'!AT7)</f>
        <v>0</v>
      </c>
      <c r="AX7" s="155">
        <v>45709</v>
      </c>
      <c r="AY7" s="156">
        <f>SUMIFS('Gas-DB'!G:G,'Gas-DB'!C:C,"="&amp;'Daily Gas'!AX7)</f>
        <v>0</v>
      </c>
      <c r="AZ7" s="157">
        <f>COUNTIFS('Gas-DB'!C:C,"="&amp;'Daily Gas'!AX7,'Gas-DB'!G:G,"&gt;"&amp;0)</f>
        <v>0</v>
      </c>
      <c r="BA7" s="158">
        <f>SUMIFS('Gas-DB'!H:H,'Gas-DB'!C:C,"="&amp;'Daily Gas'!AX7)</f>
        <v>0</v>
      </c>
    </row>
    <row r="8" spans="1:53" ht="28.5" x14ac:dyDescent="0.25">
      <c r="A8" s="150"/>
      <c r="B8" s="155">
        <v>45345</v>
      </c>
      <c r="C8" s="156">
        <f>SUMIFS('Gas-DB'!G:G,'Gas-DB'!C:C,"="&amp;'Daily Gas'!B8)</f>
        <v>0</v>
      </c>
      <c r="D8" s="157">
        <f>COUNTIFS('Gas-DB'!C:C,"="&amp;'Daily Gas'!B8,'Gas-DB'!G:G,"&gt;"&amp;0)</f>
        <v>0</v>
      </c>
      <c r="E8" s="158">
        <f>SUMIFS('Gas-DB'!H:H,'Gas-DB'!C:C,"="&amp;'Daily Gas'!B8)</f>
        <v>0</v>
      </c>
      <c r="F8" s="155">
        <v>45374</v>
      </c>
      <c r="G8" s="156">
        <f>SUMIFS('Gas-DB'!G:G,'Gas-DB'!C:C,"="&amp;'Daily Gas'!F8)</f>
        <v>0</v>
      </c>
      <c r="H8" s="157">
        <f>COUNTIFS('Gas-DB'!C:C,"="&amp;'Daily Gas'!F8,'Gas-DB'!G:G,"&gt;"&amp;0)</f>
        <v>0</v>
      </c>
      <c r="I8" s="158">
        <f>SUMIFS('Gas-DB'!H:H,'Gas-DB'!C:C,"="&amp;'Daily Gas'!F8)</f>
        <v>0</v>
      </c>
      <c r="J8" s="155">
        <v>45405</v>
      </c>
      <c r="K8" s="156">
        <f>SUMIFS('Gas-DB'!G:G,'Gas-DB'!C:C,"="&amp;'Daily Gas'!J8)</f>
        <v>2665</v>
      </c>
      <c r="L8" s="157">
        <f>COUNTIFS('Gas-DB'!C:C,"="&amp;'Daily Gas'!J8,'Gas-DB'!G:G,"&gt;"&amp;0)</f>
        <v>13</v>
      </c>
      <c r="M8" s="158">
        <f>SUMIFS('Gas-DB'!H:H,'Gas-DB'!C:C,"="&amp;'Daily Gas'!J8)</f>
        <v>0</v>
      </c>
      <c r="N8" s="155">
        <v>45436</v>
      </c>
      <c r="O8" s="156">
        <f>SUMIFS('Gas-DB'!G:G,'Gas-DB'!C:C,"="&amp;'Daily Gas'!N8)</f>
        <v>2763</v>
      </c>
      <c r="P8" s="157">
        <f>COUNTIFS('Gas-DB'!$C:$C,"="&amp;N8,'Gas-DB'!$G:$G,"&gt;"&amp;0)</f>
        <v>17</v>
      </c>
      <c r="Q8" s="158">
        <f>SUMIFS('Gas-DB'!H:H,'Gas-DB'!C:C,"="&amp;'Daily Gas'!N8)</f>
        <v>0</v>
      </c>
      <c r="R8" s="155">
        <v>45467</v>
      </c>
      <c r="S8" s="156">
        <f>SUMIFS('Gas-DB'!G:G,'Gas-DB'!C:C,"="&amp;'Daily Gas'!R8)</f>
        <v>1686</v>
      </c>
      <c r="T8" s="157">
        <f>COUNTIFS('Gas-DB'!C:C,"="&amp;'Daily Gas'!R8,'Gas-DB'!G:G,"&gt;"&amp;0)</f>
        <v>11</v>
      </c>
      <c r="U8" s="158">
        <f>SUMIFS('Gas-DB'!H:H,'Gas-DB'!C:C,"="&amp;'Daily Gas'!R8)</f>
        <v>0</v>
      </c>
      <c r="V8" s="155">
        <v>45498</v>
      </c>
      <c r="W8" s="156">
        <f>SUMIFS('Gas-DB'!G:G,'Gas-DB'!C:C,"="&amp;'Daily Gas'!V8)</f>
        <v>4857</v>
      </c>
      <c r="X8" s="157">
        <f>COUNTIFS('Gas-DB'!C:C,"="&amp;'Daily Gas'!V8,'Gas-DB'!G:G,"&gt;"&amp;0)</f>
        <v>31</v>
      </c>
      <c r="Y8" s="158">
        <f>SUMIFS('Gas-DB'!H:H,'Gas-DB'!C:C,"="&amp;'Daily Gas'!V8)</f>
        <v>0</v>
      </c>
      <c r="Z8" s="155">
        <v>45529</v>
      </c>
      <c r="AA8" s="156">
        <f>SUMIFS('Gas-DB'!G:G,'Gas-DB'!C:C,"="&amp;'Daily Gas'!Z8)</f>
        <v>0</v>
      </c>
      <c r="AB8" s="157">
        <f>COUNTIFS('Gas-DB'!C:C,"="&amp;'Daily Gas'!Z8,'Gas-DB'!G:G,"&gt;"&amp;0)</f>
        <v>0</v>
      </c>
      <c r="AC8" s="158">
        <f>SUMIFS('Gas-DB'!H:H,'Gas-DB'!C:C,"="&amp;'Daily Gas'!Z8)</f>
        <v>0</v>
      </c>
      <c r="AD8" s="155">
        <v>45560</v>
      </c>
      <c r="AE8" s="156">
        <f>SUMIFS('Gas-DB'!G:G,'Gas-DB'!C:C,"="&amp;'Daily Gas'!AD8)</f>
        <v>4532</v>
      </c>
      <c r="AF8" s="157">
        <f>COUNTIFS('Gas-DB'!C:C,"="&amp;'Daily Gas'!AD8,'Gas-DB'!G:G,"&gt;"&amp;0)</f>
        <v>27</v>
      </c>
      <c r="AG8" s="158">
        <f>SUMIFS('Gas-DB'!H:H,'Gas-DB'!C:C,"="&amp;'Daily Gas'!AD8)</f>
        <v>0</v>
      </c>
      <c r="AH8" s="155">
        <v>45590</v>
      </c>
      <c r="AI8" s="156">
        <f>SUMIFS('Gas-DB'!G:G,'Gas-DB'!C:C,"="&amp;'Daily Gas'!AH8)</f>
        <v>0</v>
      </c>
      <c r="AJ8" s="157">
        <f>COUNTIFS('Gas-DB'!C:C,"="&amp;'Daily Gas'!AH8,'Gas-DB'!G:G,"&gt;"&amp;0)</f>
        <v>0</v>
      </c>
      <c r="AK8" s="158">
        <f>SUMIFS('Gas-DB'!H:H,'Gas-DB'!C:C,"="&amp;'Daily Gas'!AH8)</f>
        <v>0</v>
      </c>
      <c r="AL8" s="155">
        <v>45620</v>
      </c>
      <c r="AM8" s="156">
        <f>SUMIFS('Gas-DB'!G:G,'Gas-DB'!C:C,"="&amp;'Daily Gas'!AL8)</f>
        <v>0</v>
      </c>
      <c r="AN8" s="157">
        <f>COUNTIFS('Gas-DB'!C:C,"="&amp;'Daily Gas'!AL8,'Gas-DB'!G:G,"&gt;"&amp;0)</f>
        <v>0</v>
      </c>
      <c r="AO8" s="158">
        <f>SUMIFS('Gas-DB'!H:H,'Gas-DB'!C:C,"="&amp;'Daily Gas'!AL8)</f>
        <v>0</v>
      </c>
      <c r="AP8" s="155">
        <v>45650</v>
      </c>
      <c r="AQ8" s="156">
        <f>SUMIFS('Gas-DB'!G:G,'Gas-DB'!C:C,"="&amp;'Daily Gas'!AP8)</f>
        <v>0</v>
      </c>
      <c r="AR8" s="157">
        <f>COUNTIFS('Gas-DB'!C:C,"="&amp;'Daily Gas'!AP8,'Gas-DB'!G:G,"&gt;"&amp;0)</f>
        <v>0</v>
      </c>
      <c r="AS8" s="158">
        <f>SUMIFS('Gas-DB'!H:H,'Gas-DB'!C:C,"="&amp;'Daily Gas'!AP8)</f>
        <v>0</v>
      </c>
      <c r="AT8" s="155">
        <v>45680</v>
      </c>
      <c r="AU8" s="156">
        <f>SUMIFS('Gas-DB'!G:G,'Gas-DB'!C:C,"="&amp;'Daily Gas'!AT8)</f>
        <v>0</v>
      </c>
      <c r="AV8" s="157">
        <f>COUNTIFS('Gas-DB'!C:C,"="&amp;'Daily Gas'!AT8,'Gas-DB'!G:G,"&gt;"&amp;0)</f>
        <v>0</v>
      </c>
      <c r="AW8" s="158">
        <f>SUMIFS('Gas-DB'!H:H,'Gas-DB'!C:C,"="&amp;'Daily Gas'!AT8)</f>
        <v>0</v>
      </c>
      <c r="AX8" s="155">
        <v>45710</v>
      </c>
      <c r="AY8" s="156">
        <f>SUMIFS('Gas-DB'!G:G,'Gas-DB'!C:C,"="&amp;'Daily Gas'!AX8)</f>
        <v>0</v>
      </c>
      <c r="AZ8" s="157">
        <f>COUNTIFS('Gas-DB'!C:C,"="&amp;'Daily Gas'!AX8,'Gas-DB'!G:G,"&gt;"&amp;0)</f>
        <v>0</v>
      </c>
      <c r="BA8" s="158">
        <f>SUMIFS('Gas-DB'!H:H,'Gas-DB'!C:C,"="&amp;'Daily Gas'!AX8)</f>
        <v>0</v>
      </c>
    </row>
    <row r="9" spans="1:53" ht="28.5" x14ac:dyDescent="0.25">
      <c r="A9" s="150"/>
      <c r="B9" s="155">
        <v>45346</v>
      </c>
      <c r="C9" s="156">
        <f>SUMIFS('Gas-DB'!G:G,'Gas-DB'!C:C,"="&amp;'Daily Gas'!B9)</f>
        <v>0</v>
      </c>
      <c r="D9" s="157">
        <f>COUNTIFS('Gas-DB'!C:C,"="&amp;'Daily Gas'!B9,'Gas-DB'!G:G,"&gt;"&amp;0)</f>
        <v>0</v>
      </c>
      <c r="E9" s="158">
        <f>SUMIFS('Gas-DB'!H:H,'Gas-DB'!C:C,"="&amp;'Daily Gas'!B9)</f>
        <v>0</v>
      </c>
      <c r="F9" s="155">
        <v>45375</v>
      </c>
      <c r="G9" s="156">
        <f>SUMIFS('Gas-DB'!G:G,'Gas-DB'!C:C,"="&amp;'Daily Gas'!F9)</f>
        <v>450</v>
      </c>
      <c r="H9" s="157">
        <f>COUNTIFS('Gas-DB'!C:C,"="&amp;'Daily Gas'!F9,'Gas-DB'!G:G,"&gt;"&amp;0)</f>
        <v>3</v>
      </c>
      <c r="I9" s="158">
        <f>SUMIFS('Gas-DB'!H:H,'Gas-DB'!C:C,"="&amp;'Daily Gas'!F9)</f>
        <v>0</v>
      </c>
      <c r="J9" s="155">
        <v>45406</v>
      </c>
      <c r="K9" s="156">
        <f>SUMIFS('Gas-DB'!G:G,'Gas-DB'!C:C,"="&amp;'Daily Gas'!J9)</f>
        <v>0</v>
      </c>
      <c r="L9" s="157">
        <f>COUNTIFS('Gas-DB'!C:C,"="&amp;'Daily Gas'!J9,'Gas-DB'!G:G,"&gt;"&amp;0)</f>
        <v>0</v>
      </c>
      <c r="M9" s="158">
        <f>SUMIFS('Gas-DB'!H:H,'Gas-DB'!C:C,"="&amp;'Daily Gas'!J9)</f>
        <v>0</v>
      </c>
      <c r="N9" s="155">
        <v>45437</v>
      </c>
      <c r="O9" s="156">
        <f>SUMIFS('Gas-DB'!G:G,'Gas-DB'!C:C,"="&amp;'Daily Gas'!N9)</f>
        <v>1286</v>
      </c>
      <c r="P9" s="157">
        <f>COUNTIFS('Gas-DB'!$C:$C,"="&amp;N9,'Gas-DB'!$G:$G,"&gt;"&amp;0)</f>
        <v>5</v>
      </c>
      <c r="Q9" s="158">
        <f>SUMIFS('Gas-DB'!H:H,'Gas-DB'!C:C,"="&amp;'Daily Gas'!N9)</f>
        <v>0</v>
      </c>
      <c r="R9" s="155">
        <v>45468</v>
      </c>
      <c r="S9" s="156">
        <f>SUMIFS('Gas-DB'!G:G,'Gas-DB'!C:C,"="&amp;'Daily Gas'!R9)</f>
        <v>3777</v>
      </c>
      <c r="T9" s="157">
        <f>COUNTIFS('Gas-DB'!C:C,"="&amp;'Daily Gas'!R9,'Gas-DB'!G:G,"&gt;"&amp;0)</f>
        <v>21</v>
      </c>
      <c r="U9" s="158">
        <f>SUMIFS('Gas-DB'!H:H,'Gas-DB'!C:C,"="&amp;'Daily Gas'!R9)</f>
        <v>0</v>
      </c>
      <c r="V9" s="155">
        <v>45499</v>
      </c>
      <c r="W9" s="156">
        <f>SUMIFS('Gas-DB'!G:G,'Gas-DB'!C:C,"="&amp;'Daily Gas'!V9)</f>
        <v>0</v>
      </c>
      <c r="X9" s="157">
        <f>COUNTIFS('Gas-DB'!C:C,"="&amp;'Daily Gas'!V9,'Gas-DB'!G:G,"&gt;"&amp;0)</f>
        <v>0</v>
      </c>
      <c r="Y9" s="158">
        <f>SUMIFS('Gas-DB'!H:H,'Gas-DB'!C:C,"="&amp;'Daily Gas'!V9)</f>
        <v>0</v>
      </c>
      <c r="Z9" s="155">
        <v>45530</v>
      </c>
      <c r="AA9" s="156">
        <f>SUMIFS('Gas-DB'!G:G,'Gas-DB'!C:C,"="&amp;'Daily Gas'!Z9)</f>
        <v>6392</v>
      </c>
      <c r="AB9" s="157">
        <f>COUNTIFS('Gas-DB'!C:C,"="&amp;'Daily Gas'!Z9,'Gas-DB'!G:G,"&gt;"&amp;0)</f>
        <v>32</v>
      </c>
      <c r="AC9" s="158">
        <f>SUMIFS('Gas-DB'!H:H,'Gas-DB'!C:C,"="&amp;'Daily Gas'!Z9)</f>
        <v>0</v>
      </c>
      <c r="AD9" s="155">
        <v>45561</v>
      </c>
      <c r="AE9" s="156">
        <f>SUMIFS('Gas-DB'!G:G,'Gas-DB'!C:C,"="&amp;'Daily Gas'!AD9)</f>
        <v>4789</v>
      </c>
      <c r="AF9" s="157">
        <f>COUNTIFS('Gas-DB'!C:C,"="&amp;'Daily Gas'!AD9,'Gas-DB'!G:G,"&gt;"&amp;0)</f>
        <v>31</v>
      </c>
      <c r="AG9" s="158">
        <f>SUMIFS('Gas-DB'!H:H,'Gas-DB'!C:C,"="&amp;'Daily Gas'!AD9)</f>
        <v>70500</v>
      </c>
      <c r="AH9" s="155">
        <v>45591</v>
      </c>
      <c r="AI9" s="156">
        <f>SUMIFS('Gas-DB'!G:G,'Gas-DB'!C:C,"="&amp;'Daily Gas'!AH9)</f>
        <v>0</v>
      </c>
      <c r="AJ9" s="157">
        <f>COUNTIFS('Gas-DB'!C:C,"="&amp;'Daily Gas'!AH9,'Gas-DB'!G:G,"&gt;"&amp;0)</f>
        <v>0</v>
      </c>
      <c r="AK9" s="158">
        <f>SUMIFS('Gas-DB'!H:H,'Gas-DB'!C:C,"="&amp;'Daily Gas'!AH9)</f>
        <v>0</v>
      </c>
      <c r="AL9" s="155">
        <v>45621</v>
      </c>
      <c r="AM9" s="156">
        <f>SUMIFS('Gas-DB'!G:G,'Gas-DB'!C:C,"="&amp;'Daily Gas'!AL9)</f>
        <v>0</v>
      </c>
      <c r="AN9" s="157">
        <f>COUNTIFS('Gas-DB'!C:C,"="&amp;'Daily Gas'!AL9,'Gas-DB'!G:G,"&gt;"&amp;0)</f>
        <v>0</v>
      </c>
      <c r="AO9" s="158">
        <f>SUMIFS('Gas-DB'!H:H,'Gas-DB'!C:C,"="&amp;'Daily Gas'!AL9)</f>
        <v>0</v>
      </c>
      <c r="AP9" s="155">
        <v>45651</v>
      </c>
      <c r="AQ9" s="156">
        <f>SUMIFS('Gas-DB'!G:G,'Gas-DB'!C:C,"="&amp;'Daily Gas'!AP9)</f>
        <v>0</v>
      </c>
      <c r="AR9" s="157">
        <f>COUNTIFS('Gas-DB'!C:C,"="&amp;'Daily Gas'!AP9,'Gas-DB'!G:G,"&gt;"&amp;0)</f>
        <v>0</v>
      </c>
      <c r="AS9" s="158">
        <f>SUMIFS('Gas-DB'!H:H,'Gas-DB'!C:C,"="&amp;'Daily Gas'!AP9)</f>
        <v>0</v>
      </c>
      <c r="AT9" s="155">
        <v>45681</v>
      </c>
      <c r="AU9" s="156">
        <f>SUMIFS('Gas-DB'!G:G,'Gas-DB'!C:C,"="&amp;'Daily Gas'!AT9)</f>
        <v>0</v>
      </c>
      <c r="AV9" s="157">
        <f>COUNTIFS('Gas-DB'!C:C,"="&amp;'Daily Gas'!AT9,'Gas-DB'!G:G,"&gt;"&amp;0)</f>
        <v>0</v>
      </c>
      <c r="AW9" s="158">
        <f>SUMIFS('Gas-DB'!H:H,'Gas-DB'!C:C,"="&amp;'Daily Gas'!AT9)</f>
        <v>0</v>
      </c>
      <c r="AX9" s="155">
        <v>45711</v>
      </c>
      <c r="AY9" s="156">
        <f>SUMIFS('Gas-DB'!G:G,'Gas-DB'!C:C,"="&amp;'Daily Gas'!AX9)</f>
        <v>0</v>
      </c>
      <c r="AZ9" s="157">
        <f>COUNTIFS('Gas-DB'!C:C,"="&amp;'Daily Gas'!AX9,'Gas-DB'!G:G,"&gt;"&amp;0)</f>
        <v>0</v>
      </c>
      <c r="BA9" s="158">
        <f>SUMIFS('Gas-DB'!H:H,'Gas-DB'!C:C,"="&amp;'Daily Gas'!AX9)</f>
        <v>0</v>
      </c>
    </row>
    <row r="10" spans="1:53" ht="28.5" x14ac:dyDescent="0.25">
      <c r="A10" s="150"/>
      <c r="B10" s="155">
        <v>45347</v>
      </c>
      <c r="C10" s="156">
        <f>SUMIFS('Gas-DB'!G:G,'Gas-DB'!C:C,"="&amp;'Daily Gas'!B10)</f>
        <v>1004</v>
      </c>
      <c r="D10" s="157">
        <f>COUNTIFS('Gas-DB'!C:C,"="&amp;'Daily Gas'!B10,'Gas-DB'!G:G,"&gt;"&amp;0)</f>
        <v>9</v>
      </c>
      <c r="E10" s="158">
        <f>SUMIFS('Gas-DB'!H:H,'Gas-DB'!C:C,"="&amp;'Daily Gas'!B10)</f>
        <v>0</v>
      </c>
      <c r="F10" s="155">
        <v>45376</v>
      </c>
      <c r="G10" s="156">
        <f>SUMIFS('Gas-DB'!G:G,'Gas-DB'!C:C,"="&amp;'Daily Gas'!F10)</f>
        <v>1240</v>
      </c>
      <c r="H10" s="157">
        <f>COUNTIFS('Gas-DB'!C:C,"="&amp;'Daily Gas'!F10,'Gas-DB'!G:G,"&gt;"&amp;0)</f>
        <v>7</v>
      </c>
      <c r="I10" s="158">
        <f>SUMIFS('Gas-DB'!H:H,'Gas-DB'!C:C,"="&amp;'Daily Gas'!F10)</f>
        <v>0</v>
      </c>
      <c r="J10" s="155">
        <v>45407</v>
      </c>
      <c r="K10" s="156">
        <f>SUMIFS('Gas-DB'!G:G,'Gas-DB'!C:C,"="&amp;'Daily Gas'!J10)</f>
        <v>1789</v>
      </c>
      <c r="L10" s="157">
        <f>COUNTIFS('Gas-DB'!C:C,"="&amp;'Daily Gas'!J10,'Gas-DB'!G:G,"&gt;"&amp;0)</f>
        <v>8</v>
      </c>
      <c r="M10" s="158">
        <f>SUMIFS('Gas-DB'!H:H,'Gas-DB'!C:C,"="&amp;'Daily Gas'!J10)</f>
        <v>0</v>
      </c>
      <c r="N10" s="155">
        <v>45438</v>
      </c>
      <c r="O10" s="156">
        <f>SUMIFS('Gas-DB'!G:G,'Gas-DB'!C:C,"="&amp;'Daily Gas'!N10)</f>
        <v>1705</v>
      </c>
      <c r="P10" s="157">
        <f>COUNTIFS('Gas-DB'!$C:$C,"="&amp;N10,'Gas-DB'!$G:$G,"&gt;"&amp;0)</f>
        <v>10</v>
      </c>
      <c r="Q10" s="158">
        <f>SUMIFS('Gas-DB'!H:H,'Gas-DB'!C:C,"="&amp;'Daily Gas'!N10)</f>
        <v>0</v>
      </c>
      <c r="R10" s="155">
        <v>45469</v>
      </c>
      <c r="S10" s="156">
        <f>SUMIFS('Gas-DB'!G:G,'Gas-DB'!C:C,"="&amp;'Daily Gas'!R10)</f>
        <v>1902</v>
      </c>
      <c r="T10" s="157">
        <f>COUNTIFS('Gas-DB'!C:C,"="&amp;'Daily Gas'!R10,'Gas-DB'!G:G,"&gt;"&amp;0)</f>
        <v>12</v>
      </c>
      <c r="U10" s="158">
        <f>SUMIFS('Gas-DB'!H:H,'Gas-DB'!C:C,"="&amp;'Daily Gas'!R10)</f>
        <v>0</v>
      </c>
      <c r="V10" s="155">
        <v>45500</v>
      </c>
      <c r="W10" s="156">
        <f>SUMIFS('Gas-DB'!G:G,'Gas-DB'!C:C,"="&amp;'Daily Gas'!V10)</f>
        <v>4814</v>
      </c>
      <c r="X10" s="157">
        <f>COUNTIFS('Gas-DB'!C:C,"="&amp;'Daily Gas'!V10,'Gas-DB'!G:G,"&gt;"&amp;0)</f>
        <v>25</v>
      </c>
      <c r="Y10" s="158">
        <f>SUMIFS('Gas-DB'!H:H,'Gas-DB'!C:C,"="&amp;'Daily Gas'!V10)</f>
        <v>0</v>
      </c>
      <c r="Z10" s="155">
        <v>45531</v>
      </c>
      <c r="AA10" s="156">
        <f>SUMIFS('Gas-DB'!G:G,'Gas-DB'!C:C,"="&amp;'Daily Gas'!Z10)</f>
        <v>3919</v>
      </c>
      <c r="AB10" s="157">
        <f>COUNTIFS('Gas-DB'!C:C,"="&amp;'Daily Gas'!Z10,'Gas-DB'!G:G,"&gt;"&amp;0)</f>
        <v>19</v>
      </c>
      <c r="AC10" s="158">
        <f>SUMIFS('Gas-DB'!H:H,'Gas-DB'!C:C,"="&amp;'Daily Gas'!Z10)</f>
        <v>0</v>
      </c>
      <c r="AD10" s="155">
        <v>45562</v>
      </c>
      <c r="AE10" s="156">
        <f>SUMIFS('Gas-DB'!G:G,'Gas-DB'!C:C,"="&amp;'Daily Gas'!AD10)</f>
        <v>0</v>
      </c>
      <c r="AF10" s="157">
        <f>COUNTIFS('Gas-DB'!C:C,"="&amp;'Daily Gas'!AD10,'Gas-DB'!G:G,"&gt;"&amp;0)</f>
        <v>0</v>
      </c>
      <c r="AG10" s="158">
        <f>SUMIFS('Gas-DB'!H:H,'Gas-DB'!C:C,"="&amp;'Daily Gas'!AD10)</f>
        <v>0</v>
      </c>
      <c r="AH10" s="155">
        <v>45592</v>
      </c>
      <c r="AI10" s="156">
        <f>SUMIFS('Gas-DB'!G:G,'Gas-DB'!C:C,"="&amp;'Daily Gas'!AH10)</f>
        <v>0</v>
      </c>
      <c r="AJ10" s="157">
        <f>COUNTIFS('Gas-DB'!C:C,"="&amp;'Daily Gas'!AH10,'Gas-DB'!G:G,"&gt;"&amp;0)</f>
        <v>0</v>
      </c>
      <c r="AK10" s="158">
        <f>SUMIFS('Gas-DB'!H:H,'Gas-DB'!C:C,"="&amp;'Daily Gas'!AH10)</f>
        <v>0</v>
      </c>
      <c r="AL10" s="155">
        <v>45622</v>
      </c>
      <c r="AM10" s="156">
        <f>SUMIFS('Gas-DB'!G:G,'Gas-DB'!C:C,"="&amp;'Daily Gas'!AL10)</f>
        <v>0</v>
      </c>
      <c r="AN10" s="157">
        <f>COUNTIFS('Gas-DB'!C:C,"="&amp;'Daily Gas'!AL10,'Gas-DB'!G:G,"&gt;"&amp;0)</f>
        <v>0</v>
      </c>
      <c r="AO10" s="158">
        <f>SUMIFS('Gas-DB'!H:H,'Gas-DB'!C:C,"="&amp;'Daily Gas'!AL10)</f>
        <v>0</v>
      </c>
      <c r="AP10" s="155">
        <v>45652</v>
      </c>
      <c r="AQ10" s="156">
        <f>SUMIFS('Gas-DB'!G:G,'Gas-DB'!C:C,"="&amp;'Daily Gas'!AP10)</f>
        <v>0</v>
      </c>
      <c r="AR10" s="157">
        <f>COUNTIFS('Gas-DB'!C:C,"="&amp;'Daily Gas'!AP10,'Gas-DB'!G:G,"&gt;"&amp;0)</f>
        <v>0</v>
      </c>
      <c r="AS10" s="158">
        <f>SUMIFS('Gas-DB'!H:H,'Gas-DB'!C:C,"="&amp;'Daily Gas'!AP10)</f>
        <v>0</v>
      </c>
      <c r="AT10" s="155">
        <v>45682</v>
      </c>
      <c r="AU10" s="156">
        <f>SUMIFS('Gas-DB'!G:G,'Gas-DB'!C:C,"="&amp;'Daily Gas'!AT10)</f>
        <v>0</v>
      </c>
      <c r="AV10" s="157">
        <f>COUNTIFS('Gas-DB'!C:C,"="&amp;'Daily Gas'!AT10,'Gas-DB'!G:G,"&gt;"&amp;0)</f>
        <v>0</v>
      </c>
      <c r="AW10" s="158">
        <f>SUMIFS('Gas-DB'!H:H,'Gas-DB'!C:C,"="&amp;'Daily Gas'!AT10)</f>
        <v>0</v>
      </c>
      <c r="AX10" s="155">
        <v>45712</v>
      </c>
      <c r="AY10" s="156">
        <f>SUMIFS('Gas-DB'!G:G,'Gas-DB'!C:C,"="&amp;'Daily Gas'!AX10)</f>
        <v>0</v>
      </c>
      <c r="AZ10" s="157">
        <f>COUNTIFS('Gas-DB'!C:C,"="&amp;'Daily Gas'!AX10,'Gas-DB'!G:G,"&gt;"&amp;0)</f>
        <v>0</v>
      </c>
      <c r="BA10" s="158">
        <f>SUMIFS('Gas-DB'!H:H,'Gas-DB'!C:C,"="&amp;'Daily Gas'!AX10)</f>
        <v>0</v>
      </c>
    </row>
    <row r="11" spans="1:53" ht="28.5" x14ac:dyDescent="0.25">
      <c r="A11" s="150"/>
      <c r="B11" s="155">
        <v>45348</v>
      </c>
      <c r="C11" s="156">
        <f>SUMIFS('Gas-DB'!G:G,'Gas-DB'!C:C,"="&amp;'Daily Gas'!B11)</f>
        <v>0</v>
      </c>
      <c r="D11" s="157">
        <f>COUNTIFS('Gas-DB'!C:C,"="&amp;'Daily Gas'!B11,'Gas-DB'!G:G,"&gt;"&amp;0)</f>
        <v>0</v>
      </c>
      <c r="E11" s="158">
        <f>SUMIFS('Gas-DB'!H:H,'Gas-DB'!C:C,"="&amp;'Daily Gas'!B11)</f>
        <v>5000</v>
      </c>
      <c r="F11" s="155">
        <v>45377</v>
      </c>
      <c r="G11" s="156">
        <f>SUMIFS('Gas-DB'!G:G,'Gas-DB'!C:C,"="&amp;'Daily Gas'!F11)</f>
        <v>0</v>
      </c>
      <c r="H11" s="157">
        <f>COUNTIFS('Gas-DB'!C:C,"="&amp;'Daily Gas'!F11,'Gas-DB'!G:G,"&gt;"&amp;0)</f>
        <v>0</v>
      </c>
      <c r="I11" s="158">
        <f>SUMIFS('Gas-DB'!H:H,'Gas-DB'!C:C,"="&amp;'Daily Gas'!F11)</f>
        <v>0</v>
      </c>
      <c r="J11" s="155">
        <v>45408</v>
      </c>
      <c r="K11" s="156">
        <f>SUMIFS('Gas-DB'!G:G,'Gas-DB'!C:C,"="&amp;'Daily Gas'!J11)</f>
        <v>0</v>
      </c>
      <c r="L11" s="157">
        <f>COUNTIFS('Gas-DB'!C:C,"="&amp;'Daily Gas'!J11,'Gas-DB'!G:G,"&gt;"&amp;0)</f>
        <v>0</v>
      </c>
      <c r="M11" s="158">
        <f>SUMIFS('Gas-DB'!H:H,'Gas-DB'!C:C,"="&amp;'Daily Gas'!J11)</f>
        <v>0</v>
      </c>
      <c r="N11" s="155">
        <v>45439</v>
      </c>
      <c r="O11" s="156">
        <f>SUMIFS('Gas-DB'!G:G,'Gas-DB'!C:C,"="&amp;'Daily Gas'!N11)</f>
        <v>2055</v>
      </c>
      <c r="P11" s="157">
        <f>COUNTIFS('Gas-DB'!$C:$C,"="&amp;N11,'Gas-DB'!$G:$G,"&gt;"&amp;0)</f>
        <v>15</v>
      </c>
      <c r="Q11" s="158">
        <f>SUMIFS('Gas-DB'!H:H,'Gas-DB'!C:C,"="&amp;'Daily Gas'!N11)</f>
        <v>0</v>
      </c>
      <c r="R11" s="155">
        <v>45470</v>
      </c>
      <c r="S11" s="156">
        <f>SUMIFS('Gas-DB'!G:G,'Gas-DB'!C:C,"="&amp;'Daily Gas'!R11)</f>
        <v>3010</v>
      </c>
      <c r="T11" s="157">
        <f>COUNTIFS('Gas-DB'!C:C,"="&amp;'Daily Gas'!R11,'Gas-DB'!G:G,"&gt;"&amp;0)</f>
        <v>21</v>
      </c>
      <c r="U11" s="158">
        <f>SUMIFS('Gas-DB'!H:H,'Gas-DB'!C:C,"="&amp;'Daily Gas'!R11)</f>
        <v>0</v>
      </c>
      <c r="V11" s="155">
        <v>45501</v>
      </c>
      <c r="W11" s="156">
        <f>SUMIFS('Gas-DB'!G:G,'Gas-DB'!C:C,"="&amp;'Daily Gas'!V11)</f>
        <v>4152</v>
      </c>
      <c r="X11" s="157">
        <f>COUNTIFS('Gas-DB'!C:C,"="&amp;'Daily Gas'!V11,'Gas-DB'!G:G,"&gt;"&amp;0)</f>
        <v>21</v>
      </c>
      <c r="Y11" s="158">
        <f>SUMIFS('Gas-DB'!H:H,'Gas-DB'!C:C,"="&amp;'Daily Gas'!V11)</f>
        <v>0</v>
      </c>
      <c r="Z11" s="155">
        <v>45532</v>
      </c>
      <c r="AA11" s="156">
        <f>SUMIFS('Gas-DB'!G:G,'Gas-DB'!C:C,"="&amp;'Daily Gas'!Z11)</f>
        <v>6612</v>
      </c>
      <c r="AB11" s="157">
        <f>COUNTIFS('Gas-DB'!C:C,"="&amp;'Daily Gas'!Z11,'Gas-DB'!G:G,"&gt;"&amp;0)</f>
        <v>37</v>
      </c>
      <c r="AC11" s="158">
        <f>SUMIFS('Gas-DB'!H:H,'Gas-DB'!C:C,"="&amp;'Daily Gas'!Z11)</f>
        <v>0</v>
      </c>
      <c r="AD11" s="155">
        <v>45563</v>
      </c>
      <c r="AE11" s="156">
        <f>SUMIFS('Gas-DB'!G:G,'Gas-DB'!C:C,"="&amp;'Daily Gas'!AD11)</f>
        <v>0</v>
      </c>
      <c r="AF11" s="157">
        <f>COUNTIFS('Gas-DB'!C:C,"="&amp;'Daily Gas'!AD11,'Gas-DB'!G:G,"&gt;"&amp;0)</f>
        <v>0</v>
      </c>
      <c r="AG11" s="158">
        <f>SUMIFS('Gas-DB'!H:H,'Gas-DB'!C:C,"="&amp;'Daily Gas'!AD11)</f>
        <v>0</v>
      </c>
      <c r="AH11" s="155">
        <v>45593</v>
      </c>
      <c r="AI11" s="156">
        <f>SUMIFS('Gas-DB'!G:G,'Gas-DB'!C:C,"="&amp;'Daily Gas'!AH11)</f>
        <v>0</v>
      </c>
      <c r="AJ11" s="157">
        <f>COUNTIFS('Gas-DB'!C:C,"="&amp;'Daily Gas'!AH11,'Gas-DB'!G:G,"&gt;"&amp;0)</f>
        <v>0</v>
      </c>
      <c r="AK11" s="158">
        <f>SUMIFS('Gas-DB'!H:H,'Gas-DB'!C:C,"="&amp;'Daily Gas'!AH11)</f>
        <v>0</v>
      </c>
      <c r="AL11" s="155">
        <v>45623</v>
      </c>
      <c r="AM11" s="156">
        <f>SUMIFS('Gas-DB'!G:G,'Gas-DB'!C:C,"="&amp;'Daily Gas'!AL11)</f>
        <v>0</v>
      </c>
      <c r="AN11" s="157">
        <f>COUNTIFS('Gas-DB'!C:C,"="&amp;'Daily Gas'!AL11,'Gas-DB'!G:G,"&gt;"&amp;0)</f>
        <v>0</v>
      </c>
      <c r="AO11" s="158">
        <f>SUMIFS('Gas-DB'!H:H,'Gas-DB'!C:C,"="&amp;'Daily Gas'!AL11)</f>
        <v>0</v>
      </c>
      <c r="AP11" s="155">
        <v>45653</v>
      </c>
      <c r="AQ11" s="156">
        <f>SUMIFS('Gas-DB'!G:G,'Gas-DB'!C:C,"="&amp;'Daily Gas'!AP11)</f>
        <v>0</v>
      </c>
      <c r="AR11" s="157">
        <f>COUNTIFS('Gas-DB'!C:C,"="&amp;'Daily Gas'!AP11,'Gas-DB'!G:G,"&gt;"&amp;0)</f>
        <v>0</v>
      </c>
      <c r="AS11" s="158">
        <f>SUMIFS('Gas-DB'!H:H,'Gas-DB'!C:C,"="&amp;'Daily Gas'!AP11)</f>
        <v>0</v>
      </c>
      <c r="AT11" s="155">
        <v>45683</v>
      </c>
      <c r="AU11" s="156">
        <f>SUMIFS('Gas-DB'!G:G,'Gas-DB'!C:C,"="&amp;'Daily Gas'!AT11)</f>
        <v>0</v>
      </c>
      <c r="AV11" s="157">
        <f>COUNTIFS('Gas-DB'!C:C,"="&amp;'Daily Gas'!AT11,'Gas-DB'!G:G,"&gt;"&amp;0)</f>
        <v>0</v>
      </c>
      <c r="AW11" s="158">
        <f>SUMIFS('Gas-DB'!H:H,'Gas-DB'!C:C,"="&amp;'Daily Gas'!AT11)</f>
        <v>0</v>
      </c>
      <c r="AX11" s="155">
        <v>45713</v>
      </c>
      <c r="AY11" s="156">
        <f>SUMIFS('Gas-DB'!G:G,'Gas-DB'!C:C,"="&amp;'Daily Gas'!AX11)</f>
        <v>0</v>
      </c>
      <c r="AZ11" s="157">
        <f>COUNTIFS('Gas-DB'!C:C,"="&amp;'Daily Gas'!AX11,'Gas-DB'!G:G,"&gt;"&amp;0)</f>
        <v>0</v>
      </c>
      <c r="BA11" s="158">
        <f>SUMIFS('Gas-DB'!H:H,'Gas-DB'!C:C,"="&amp;'Daily Gas'!AX11)</f>
        <v>0</v>
      </c>
    </row>
    <row r="12" spans="1:53" ht="28.5" x14ac:dyDescent="0.25">
      <c r="A12" s="150"/>
      <c r="B12" s="155">
        <v>45349</v>
      </c>
      <c r="C12" s="156">
        <f>SUMIFS('Gas-DB'!G:G,'Gas-DB'!C:C,"="&amp;'Daily Gas'!B12)</f>
        <v>0</v>
      </c>
      <c r="D12" s="157">
        <f>COUNTIFS('Gas-DB'!C:C,"="&amp;'Daily Gas'!B12,'Gas-DB'!G:G,"&gt;"&amp;0)</f>
        <v>0</v>
      </c>
      <c r="E12" s="158">
        <f>SUMIFS('Gas-DB'!H:H,'Gas-DB'!C:C,"="&amp;'Daily Gas'!B12)</f>
        <v>0</v>
      </c>
      <c r="F12" s="155">
        <v>45378</v>
      </c>
      <c r="G12" s="156">
        <f>SUMIFS('Gas-DB'!G:G,'Gas-DB'!C:C,"="&amp;'Daily Gas'!F12)</f>
        <v>1088</v>
      </c>
      <c r="H12" s="157">
        <f>COUNTIFS('Gas-DB'!C:C,"="&amp;'Daily Gas'!F12,'Gas-DB'!G:G,"&gt;"&amp;0)</f>
        <v>7</v>
      </c>
      <c r="I12" s="158">
        <f>SUMIFS('Gas-DB'!H:H,'Gas-DB'!C:C,"="&amp;'Daily Gas'!F12)</f>
        <v>0</v>
      </c>
      <c r="J12" s="155">
        <v>45409</v>
      </c>
      <c r="K12" s="156">
        <f>SUMIFS('Gas-DB'!G:G,'Gas-DB'!C:C,"="&amp;'Daily Gas'!J12)</f>
        <v>3561</v>
      </c>
      <c r="L12" s="157">
        <f>COUNTIFS('Gas-DB'!C:C,"="&amp;'Daily Gas'!J12,'Gas-DB'!G:G,"&gt;"&amp;0)</f>
        <v>15</v>
      </c>
      <c r="M12" s="158">
        <f>SUMIFS('Gas-DB'!H:H,'Gas-DB'!C:C,"="&amp;'Daily Gas'!J12)</f>
        <v>0</v>
      </c>
      <c r="N12" s="155">
        <v>45440</v>
      </c>
      <c r="O12" s="156">
        <f>SUMIFS('Gas-DB'!G:G,'Gas-DB'!C:C,"="&amp;'Daily Gas'!N12)</f>
        <v>1810</v>
      </c>
      <c r="P12" s="157">
        <f>COUNTIFS('Gas-DB'!$C:$C,"="&amp;N12,'Gas-DB'!$G:$G,"&gt;"&amp;0)</f>
        <v>13</v>
      </c>
      <c r="Q12" s="158">
        <f>SUMIFS('Gas-DB'!H:H,'Gas-DB'!C:C,"="&amp;'Daily Gas'!N12)</f>
        <v>0</v>
      </c>
      <c r="R12" s="155">
        <v>45471</v>
      </c>
      <c r="S12" s="156">
        <f>SUMIFS('Gas-DB'!G:G,'Gas-DB'!C:C,"="&amp;'Daily Gas'!R12)</f>
        <v>0</v>
      </c>
      <c r="T12" s="157">
        <f>COUNTIFS('Gas-DB'!C:C,"="&amp;'Daily Gas'!R12,'Gas-DB'!G:G,"&gt;"&amp;0)</f>
        <v>0</v>
      </c>
      <c r="U12" s="158">
        <f>SUMIFS('Gas-DB'!H:H,'Gas-DB'!C:C,"="&amp;'Daily Gas'!R12)</f>
        <v>0</v>
      </c>
      <c r="V12" s="155">
        <v>45502</v>
      </c>
      <c r="W12" s="156">
        <f>SUMIFS('Gas-DB'!G:G,'Gas-DB'!C:C,"="&amp;'Daily Gas'!V12)</f>
        <v>3907</v>
      </c>
      <c r="X12" s="157">
        <f>COUNTIFS('Gas-DB'!C:C,"="&amp;'Daily Gas'!V12,'Gas-DB'!G:G,"&gt;"&amp;0)</f>
        <v>24</v>
      </c>
      <c r="Y12" s="158">
        <f>SUMIFS('Gas-DB'!H:H,'Gas-DB'!C:C,"="&amp;'Daily Gas'!V12)</f>
        <v>0</v>
      </c>
      <c r="Z12" s="155">
        <v>45533</v>
      </c>
      <c r="AA12" s="156">
        <f>SUMIFS('Gas-DB'!G:G,'Gas-DB'!C:C,"="&amp;'Daily Gas'!Z12)</f>
        <v>4275</v>
      </c>
      <c r="AB12" s="157">
        <f>COUNTIFS('Gas-DB'!C:C,"="&amp;'Daily Gas'!Z12,'Gas-DB'!G:G,"&gt;"&amp;0)</f>
        <v>29</v>
      </c>
      <c r="AC12" s="158">
        <f>SUMIFS('Gas-DB'!H:H,'Gas-DB'!C:C,"="&amp;'Daily Gas'!Z12)</f>
        <v>0</v>
      </c>
      <c r="AD12" s="155">
        <v>45564</v>
      </c>
      <c r="AE12" s="156">
        <f>SUMIFS('Gas-DB'!G:G,'Gas-DB'!C:C,"="&amp;'Daily Gas'!AD12)</f>
        <v>5535</v>
      </c>
      <c r="AF12" s="157">
        <f>COUNTIFS('Gas-DB'!C:C,"="&amp;'Daily Gas'!AD12,'Gas-DB'!G:G,"&gt;"&amp;0)</f>
        <v>31</v>
      </c>
      <c r="AG12" s="158">
        <f>SUMIFS('Gas-DB'!H:H,'Gas-DB'!C:C,"="&amp;'Daily Gas'!AD12)</f>
        <v>0</v>
      </c>
      <c r="AH12" s="155">
        <v>45594</v>
      </c>
      <c r="AI12" s="156">
        <f>SUMIFS('Gas-DB'!G:G,'Gas-DB'!C:C,"="&amp;'Daily Gas'!AH12)</f>
        <v>0</v>
      </c>
      <c r="AJ12" s="157">
        <f>COUNTIFS('Gas-DB'!C:C,"="&amp;'Daily Gas'!AH12,'Gas-DB'!G:G,"&gt;"&amp;0)</f>
        <v>0</v>
      </c>
      <c r="AK12" s="158">
        <f>SUMIFS('Gas-DB'!H:H,'Gas-DB'!C:C,"="&amp;'Daily Gas'!AH12)</f>
        <v>0</v>
      </c>
      <c r="AL12" s="155">
        <v>45624</v>
      </c>
      <c r="AM12" s="156">
        <f>SUMIFS('Gas-DB'!G:G,'Gas-DB'!C:C,"="&amp;'Daily Gas'!AL12)</f>
        <v>0</v>
      </c>
      <c r="AN12" s="157">
        <f>COUNTIFS('Gas-DB'!C:C,"="&amp;'Daily Gas'!AL12,'Gas-DB'!G:G,"&gt;"&amp;0)</f>
        <v>0</v>
      </c>
      <c r="AO12" s="158">
        <f>SUMIFS('Gas-DB'!H:H,'Gas-DB'!C:C,"="&amp;'Daily Gas'!AL12)</f>
        <v>0</v>
      </c>
      <c r="AP12" s="155">
        <v>45654</v>
      </c>
      <c r="AQ12" s="156">
        <f>SUMIFS('Gas-DB'!G:G,'Gas-DB'!C:C,"="&amp;'Daily Gas'!AP12)</f>
        <v>0</v>
      </c>
      <c r="AR12" s="157">
        <f>COUNTIFS('Gas-DB'!C:C,"="&amp;'Daily Gas'!AP12,'Gas-DB'!G:G,"&gt;"&amp;0)</f>
        <v>0</v>
      </c>
      <c r="AS12" s="158">
        <f>SUMIFS('Gas-DB'!H:H,'Gas-DB'!C:C,"="&amp;'Daily Gas'!AP12)</f>
        <v>0</v>
      </c>
      <c r="AT12" s="155">
        <v>45684</v>
      </c>
      <c r="AU12" s="156">
        <f>SUMIFS('Gas-DB'!G:G,'Gas-DB'!C:C,"="&amp;'Daily Gas'!AT12)</f>
        <v>0</v>
      </c>
      <c r="AV12" s="157">
        <f>COUNTIFS('Gas-DB'!C:C,"="&amp;'Daily Gas'!AT12,'Gas-DB'!G:G,"&gt;"&amp;0)</f>
        <v>0</v>
      </c>
      <c r="AW12" s="158">
        <f>SUMIFS('Gas-DB'!H:H,'Gas-DB'!C:C,"="&amp;'Daily Gas'!AT12)</f>
        <v>0</v>
      </c>
      <c r="AX12" s="155">
        <v>45714</v>
      </c>
      <c r="AY12" s="156">
        <f>SUMIFS('Gas-DB'!G:G,'Gas-DB'!C:C,"="&amp;'Daily Gas'!AX12)</f>
        <v>0</v>
      </c>
      <c r="AZ12" s="157">
        <f>COUNTIFS('Gas-DB'!C:C,"="&amp;'Daily Gas'!AX12,'Gas-DB'!G:G,"&gt;"&amp;0)</f>
        <v>0</v>
      </c>
      <c r="BA12" s="158">
        <f>SUMIFS('Gas-DB'!H:H,'Gas-DB'!C:C,"="&amp;'Daily Gas'!AX12)</f>
        <v>0</v>
      </c>
    </row>
    <row r="13" spans="1:53" ht="28.5" x14ac:dyDescent="0.25">
      <c r="A13" s="150"/>
      <c r="B13" s="155">
        <v>45350</v>
      </c>
      <c r="C13" s="156">
        <f>SUMIFS('Gas-DB'!G:G,'Gas-DB'!C:C,"="&amp;'Daily Gas'!B13)</f>
        <v>0</v>
      </c>
      <c r="D13" s="157">
        <f>COUNTIFS('Gas-DB'!C:C,"="&amp;'Daily Gas'!B13,'Gas-DB'!G:G,"&gt;"&amp;0)</f>
        <v>0</v>
      </c>
      <c r="E13" s="158">
        <f>SUMIFS('Gas-DB'!H:H,'Gas-DB'!C:C,"="&amp;'Daily Gas'!B13)</f>
        <v>0</v>
      </c>
      <c r="F13" s="155">
        <v>45379</v>
      </c>
      <c r="G13" s="156">
        <f>SUMIFS('Gas-DB'!G:G,'Gas-DB'!C:C,"="&amp;'Daily Gas'!F13)</f>
        <v>0</v>
      </c>
      <c r="H13" s="157">
        <f>COUNTIFS('Gas-DB'!C:C,"="&amp;'Daily Gas'!F13,'Gas-DB'!G:G,"&gt;"&amp;0)</f>
        <v>0</v>
      </c>
      <c r="I13" s="158">
        <f>SUMIFS('Gas-DB'!H:H,'Gas-DB'!C:C,"="&amp;'Daily Gas'!F13)</f>
        <v>0</v>
      </c>
      <c r="J13" s="155">
        <v>45410</v>
      </c>
      <c r="K13" s="156">
        <f>SUMIFS('Gas-DB'!G:G,'Gas-DB'!C:C,"="&amp;'Daily Gas'!J13)</f>
        <v>166</v>
      </c>
      <c r="L13" s="157">
        <f>COUNTIFS('Gas-DB'!C:C,"="&amp;'Daily Gas'!J13,'Gas-DB'!G:G,"&gt;"&amp;0)</f>
        <v>2</v>
      </c>
      <c r="M13" s="158">
        <f>SUMIFS('Gas-DB'!H:H,'Gas-DB'!C:C,"="&amp;'Daily Gas'!J13)</f>
        <v>0</v>
      </c>
      <c r="N13" s="155">
        <v>45441</v>
      </c>
      <c r="O13" s="156">
        <f>SUMIFS('Gas-DB'!G:G,'Gas-DB'!C:C,"="&amp;'Daily Gas'!N13)</f>
        <v>976</v>
      </c>
      <c r="P13" s="157">
        <f>COUNTIFS('Gas-DB'!$C:$C,"="&amp;N13,'Gas-DB'!$G:$G,"&gt;"&amp;0)</f>
        <v>6</v>
      </c>
      <c r="Q13" s="158">
        <f>SUMIFS('Gas-DB'!H:H,'Gas-DB'!C:C,"="&amp;'Daily Gas'!N13)</f>
        <v>0</v>
      </c>
      <c r="R13" s="155">
        <v>45472</v>
      </c>
      <c r="S13" s="156">
        <f>SUMIFS('Gas-DB'!G:G,'Gas-DB'!C:C,"="&amp;'Daily Gas'!R13)</f>
        <v>4038</v>
      </c>
      <c r="T13" s="157">
        <f>COUNTIFS('Gas-DB'!C:C,"="&amp;'Daily Gas'!R13,'Gas-DB'!G:G,"&gt;"&amp;0)</f>
        <v>25</v>
      </c>
      <c r="U13" s="158">
        <f>SUMIFS('Gas-DB'!H:H,'Gas-DB'!C:C,"="&amp;'Daily Gas'!R13)</f>
        <v>0</v>
      </c>
      <c r="V13" s="155">
        <v>45503</v>
      </c>
      <c r="W13" s="156">
        <f>SUMIFS('Gas-DB'!G:G,'Gas-DB'!C:C,"="&amp;'Daily Gas'!V13)</f>
        <v>4906</v>
      </c>
      <c r="X13" s="157">
        <f>COUNTIFS('Gas-DB'!C:C,"="&amp;'Daily Gas'!V13,'Gas-DB'!G:G,"&gt;"&amp;0)</f>
        <v>26</v>
      </c>
      <c r="Y13" s="158">
        <f>SUMIFS('Gas-DB'!H:H,'Gas-DB'!C:C,"="&amp;'Daily Gas'!V13)</f>
        <v>0</v>
      </c>
      <c r="Z13" s="155">
        <v>45534</v>
      </c>
      <c r="AA13" s="156">
        <f>SUMIFS('Gas-DB'!G:G,'Gas-DB'!C:C,"="&amp;'Daily Gas'!Z13)</f>
        <v>5229</v>
      </c>
      <c r="AB13" s="157">
        <f>COUNTIFS('Gas-DB'!C:C,"="&amp;'Daily Gas'!Z13,'Gas-DB'!G:G,"&gt;"&amp;0)</f>
        <v>27</v>
      </c>
      <c r="AC13" s="158">
        <f>SUMIFS('Gas-DB'!H:H,'Gas-DB'!C:C,"="&amp;'Daily Gas'!Z13)</f>
        <v>0</v>
      </c>
      <c r="AD13" s="155">
        <v>45565</v>
      </c>
      <c r="AE13" s="156">
        <f>SUMIFS('Gas-DB'!G:G,'Gas-DB'!C:C,"="&amp;'Daily Gas'!AD13)</f>
        <v>0</v>
      </c>
      <c r="AF13" s="157">
        <f>COUNTIFS('Gas-DB'!C:C,"="&amp;'Daily Gas'!AD13,'Gas-DB'!G:G,"&gt;"&amp;0)</f>
        <v>0</v>
      </c>
      <c r="AG13" s="158">
        <f>SUMIFS('Gas-DB'!H:H,'Gas-DB'!C:C,"="&amp;'Daily Gas'!AD13)</f>
        <v>0</v>
      </c>
      <c r="AH13" s="155">
        <v>45595</v>
      </c>
      <c r="AI13" s="156">
        <f>SUMIFS('Gas-DB'!G:G,'Gas-DB'!C:C,"="&amp;'Daily Gas'!AH13)</f>
        <v>0</v>
      </c>
      <c r="AJ13" s="157">
        <f>COUNTIFS('Gas-DB'!C:C,"="&amp;'Daily Gas'!AH13,'Gas-DB'!G:G,"&gt;"&amp;0)</f>
        <v>0</v>
      </c>
      <c r="AK13" s="158">
        <f>SUMIFS('Gas-DB'!H:H,'Gas-DB'!C:C,"="&amp;'Daily Gas'!AH13)</f>
        <v>0</v>
      </c>
      <c r="AL13" s="155">
        <v>45625</v>
      </c>
      <c r="AM13" s="156">
        <f>SUMIFS('Gas-DB'!G:G,'Gas-DB'!C:C,"="&amp;'Daily Gas'!AL13)</f>
        <v>0</v>
      </c>
      <c r="AN13" s="157">
        <f>COUNTIFS('Gas-DB'!C:C,"="&amp;'Daily Gas'!AL13,'Gas-DB'!G:G,"&gt;"&amp;0)</f>
        <v>0</v>
      </c>
      <c r="AO13" s="158">
        <f>SUMIFS('Gas-DB'!H:H,'Gas-DB'!C:C,"="&amp;'Daily Gas'!AL13)</f>
        <v>0</v>
      </c>
      <c r="AP13" s="155">
        <v>45655</v>
      </c>
      <c r="AQ13" s="156">
        <f>SUMIFS('Gas-DB'!G:G,'Gas-DB'!C:C,"="&amp;'Daily Gas'!AP13)</f>
        <v>0</v>
      </c>
      <c r="AR13" s="157">
        <f>COUNTIFS('Gas-DB'!C:C,"="&amp;'Daily Gas'!AP13,'Gas-DB'!G:G,"&gt;"&amp;0)</f>
        <v>0</v>
      </c>
      <c r="AS13" s="158">
        <f>SUMIFS('Gas-DB'!H:H,'Gas-DB'!C:C,"="&amp;'Daily Gas'!AP13)</f>
        <v>0</v>
      </c>
      <c r="AT13" s="155">
        <v>45685</v>
      </c>
      <c r="AU13" s="156">
        <f>SUMIFS('Gas-DB'!G:G,'Gas-DB'!C:C,"="&amp;'Daily Gas'!AT13)</f>
        <v>0</v>
      </c>
      <c r="AV13" s="157">
        <f>COUNTIFS('Gas-DB'!C:C,"="&amp;'Daily Gas'!AT13,'Gas-DB'!G:G,"&gt;"&amp;0)</f>
        <v>0</v>
      </c>
      <c r="AW13" s="158">
        <f>SUMIFS('Gas-DB'!H:H,'Gas-DB'!C:C,"="&amp;'Daily Gas'!AT13)</f>
        <v>0</v>
      </c>
      <c r="AX13" s="155">
        <v>45715</v>
      </c>
      <c r="AY13" s="156">
        <f>SUMIFS('Gas-DB'!G:G,'Gas-DB'!C:C,"="&amp;'Daily Gas'!AX13)</f>
        <v>0</v>
      </c>
      <c r="AZ13" s="157">
        <f>COUNTIFS('Gas-DB'!C:C,"="&amp;'Daily Gas'!AX13,'Gas-DB'!G:G,"&gt;"&amp;0)</f>
        <v>0</v>
      </c>
      <c r="BA13" s="158">
        <f>SUMIFS('Gas-DB'!H:H,'Gas-DB'!C:C,"="&amp;'Daily Gas'!AX13)</f>
        <v>0</v>
      </c>
    </row>
    <row r="14" spans="1:53" ht="28.5" x14ac:dyDescent="0.25">
      <c r="A14" s="150"/>
      <c r="B14" s="155">
        <v>45351</v>
      </c>
      <c r="C14" s="156">
        <f>SUMIFS('Gas-DB'!G:G,'Gas-DB'!C:C,"="&amp;'Daily Gas'!B14)</f>
        <v>0</v>
      </c>
      <c r="D14" s="157">
        <f>COUNTIFS('Gas-DB'!C:C,"="&amp;'Daily Gas'!B14,'Gas-DB'!G:G,"&gt;"&amp;0)</f>
        <v>0</v>
      </c>
      <c r="E14" s="158">
        <f>SUMIFS('Gas-DB'!H:H,'Gas-DB'!C:C,"="&amp;'Daily Gas'!B14)</f>
        <v>0</v>
      </c>
      <c r="F14" s="155">
        <v>45380</v>
      </c>
      <c r="G14" s="156">
        <f>SUMIFS('Gas-DB'!G:G,'Gas-DB'!C:C,"="&amp;'Daily Gas'!F14)</f>
        <v>794</v>
      </c>
      <c r="H14" s="157">
        <f>COUNTIFS('Gas-DB'!C:C,"="&amp;'Daily Gas'!F14,'Gas-DB'!G:G,"&gt;"&amp;0)</f>
        <v>5</v>
      </c>
      <c r="I14" s="158">
        <f>SUMIFS('Gas-DB'!H:H,'Gas-DB'!C:C,"="&amp;'Daily Gas'!F14)</f>
        <v>0</v>
      </c>
      <c r="J14" s="155">
        <v>45411</v>
      </c>
      <c r="K14" s="156">
        <f>SUMIFS('Gas-DB'!G:G,'Gas-DB'!C:C,"="&amp;'Daily Gas'!J14)</f>
        <v>2203</v>
      </c>
      <c r="L14" s="157">
        <f>COUNTIFS('Gas-DB'!C:C,"="&amp;'Daily Gas'!J14,'Gas-DB'!G:G,"&gt;"&amp;0)</f>
        <v>13</v>
      </c>
      <c r="M14" s="158">
        <f>SUMIFS('Gas-DB'!H:H,'Gas-DB'!C:C,"="&amp;'Daily Gas'!J14)</f>
        <v>0</v>
      </c>
      <c r="N14" s="155">
        <v>45442</v>
      </c>
      <c r="O14" s="156">
        <f>SUMIFS('Gas-DB'!G:G,'Gas-DB'!C:C,"="&amp;'Daily Gas'!N14)</f>
        <v>2420</v>
      </c>
      <c r="P14" s="157">
        <f>COUNTIFS('Gas-DB'!$C:$C,"="&amp;N14,'Gas-DB'!$G:$G,"&gt;"&amp;0)</f>
        <v>14</v>
      </c>
      <c r="Q14" s="158">
        <f>SUMIFS('Gas-DB'!H:H,'Gas-DB'!C:C,"="&amp;'Daily Gas'!N14)</f>
        <v>0</v>
      </c>
      <c r="R14" s="155">
        <v>45473</v>
      </c>
      <c r="S14" s="156">
        <f>SUMIFS('Gas-DB'!G:G,'Gas-DB'!C:C,"="&amp;'Daily Gas'!R14)</f>
        <v>1406</v>
      </c>
      <c r="T14" s="157">
        <f>COUNTIFS('Gas-DB'!C:C,"="&amp;'Daily Gas'!R14,'Gas-DB'!G:G,"&gt;"&amp;0)</f>
        <v>8</v>
      </c>
      <c r="U14" s="158">
        <f>SUMIFS('Gas-DB'!H:H,'Gas-DB'!C:C,"="&amp;'Daily Gas'!R14)</f>
        <v>0</v>
      </c>
      <c r="V14" s="155">
        <v>45504</v>
      </c>
      <c r="W14" s="156">
        <f>SUMIFS('Gas-DB'!G:G,'Gas-DB'!C:C,"="&amp;'Daily Gas'!V14)</f>
        <v>4187</v>
      </c>
      <c r="X14" s="157">
        <f>COUNTIFS('Gas-DB'!C:C,"="&amp;'Daily Gas'!V14,'Gas-DB'!G:G,"&gt;"&amp;0)</f>
        <v>24</v>
      </c>
      <c r="Y14" s="158">
        <f>SUMIFS('Gas-DB'!H:H,'Gas-DB'!C:C,"="&amp;'Daily Gas'!V14)</f>
        <v>0</v>
      </c>
      <c r="Z14" s="155">
        <v>45535</v>
      </c>
      <c r="AA14" s="156">
        <f>SUMIFS('Gas-DB'!G:G,'Gas-DB'!C:C,"="&amp;'Daily Gas'!Z14)</f>
        <v>2983</v>
      </c>
      <c r="AB14" s="157">
        <f>COUNTIFS('Gas-DB'!C:C,"="&amp;'Daily Gas'!Z14,'Gas-DB'!G:G,"&gt;"&amp;0)</f>
        <v>22</v>
      </c>
      <c r="AC14" s="158">
        <f>SUMIFS('Gas-DB'!H:H,'Gas-DB'!C:C,"="&amp;'Daily Gas'!Z14)</f>
        <v>0</v>
      </c>
      <c r="AD14" s="155">
        <v>45566</v>
      </c>
      <c r="AE14" s="156">
        <f>SUMIFS('Gas-DB'!G:G,'Gas-DB'!C:C,"="&amp;'Daily Gas'!AD14)</f>
        <v>4659</v>
      </c>
      <c r="AF14" s="157">
        <f>COUNTIFS('Gas-DB'!C:C,"="&amp;'Daily Gas'!AD14,'Gas-DB'!G:G,"&gt;"&amp;0)</f>
        <v>26</v>
      </c>
      <c r="AG14" s="158">
        <f>SUMIFS('Gas-DB'!H:H,'Gas-DB'!C:C,"="&amp;'Daily Gas'!AD14)</f>
        <v>0</v>
      </c>
      <c r="AH14" s="155">
        <v>45596</v>
      </c>
      <c r="AI14" s="156">
        <f>SUMIFS('Gas-DB'!G:G,'Gas-DB'!C:C,"="&amp;'Daily Gas'!AH14)</f>
        <v>0</v>
      </c>
      <c r="AJ14" s="157">
        <f>COUNTIFS('Gas-DB'!C:C,"="&amp;'Daily Gas'!AH14,'Gas-DB'!G:G,"&gt;"&amp;0)</f>
        <v>0</v>
      </c>
      <c r="AK14" s="158">
        <f>SUMIFS('Gas-DB'!H:H,'Gas-DB'!C:C,"="&amp;'Daily Gas'!AH14)</f>
        <v>0</v>
      </c>
      <c r="AL14" s="155">
        <v>45626</v>
      </c>
      <c r="AM14" s="156">
        <f>SUMIFS('Gas-DB'!G:G,'Gas-DB'!C:C,"="&amp;'Daily Gas'!AL14)</f>
        <v>0</v>
      </c>
      <c r="AN14" s="157">
        <f>COUNTIFS('Gas-DB'!C:C,"="&amp;'Daily Gas'!AL14,'Gas-DB'!G:G,"&gt;"&amp;0)</f>
        <v>0</v>
      </c>
      <c r="AO14" s="158">
        <f>SUMIFS('Gas-DB'!H:H,'Gas-DB'!C:C,"="&amp;'Daily Gas'!AL14)</f>
        <v>0</v>
      </c>
      <c r="AP14" s="155">
        <v>45656</v>
      </c>
      <c r="AQ14" s="156">
        <f>SUMIFS('Gas-DB'!G:G,'Gas-DB'!C:C,"="&amp;'Daily Gas'!AP14)</f>
        <v>0</v>
      </c>
      <c r="AR14" s="157">
        <f>COUNTIFS('Gas-DB'!C:C,"="&amp;'Daily Gas'!AP14,'Gas-DB'!G:G,"&gt;"&amp;0)</f>
        <v>0</v>
      </c>
      <c r="AS14" s="158">
        <f>SUMIFS('Gas-DB'!H:H,'Gas-DB'!C:C,"="&amp;'Daily Gas'!AP14)</f>
        <v>0</v>
      </c>
      <c r="AT14" s="155">
        <v>45686</v>
      </c>
      <c r="AU14" s="156">
        <f>SUMIFS('Gas-DB'!G:G,'Gas-DB'!C:C,"="&amp;'Daily Gas'!AT14)</f>
        <v>0</v>
      </c>
      <c r="AV14" s="157">
        <f>COUNTIFS('Gas-DB'!C:C,"="&amp;'Daily Gas'!AT14,'Gas-DB'!G:G,"&gt;"&amp;0)</f>
        <v>0</v>
      </c>
      <c r="AW14" s="158">
        <f>SUMIFS('Gas-DB'!H:H,'Gas-DB'!C:C,"="&amp;'Daily Gas'!AT14)</f>
        <v>0</v>
      </c>
      <c r="AX14" s="155">
        <v>45716</v>
      </c>
      <c r="AY14" s="156">
        <f>SUMIFS('Gas-DB'!G:G,'Gas-DB'!C:C,"="&amp;'Daily Gas'!AX14)</f>
        <v>0</v>
      </c>
      <c r="AZ14" s="157">
        <f>COUNTIFS('Gas-DB'!C:C,"="&amp;'Daily Gas'!AX14,'Gas-DB'!G:G,"&gt;"&amp;0)</f>
        <v>0</v>
      </c>
      <c r="BA14" s="158">
        <f>SUMIFS('Gas-DB'!H:H,'Gas-DB'!C:C,"="&amp;'Daily Gas'!AX14)</f>
        <v>0</v>
      </c>
    </row>
    <row r="15" spans="1:53" ht="28.5" x14ac:dyDescent="0.25">
      <c r="A15" s="150"/>
      <c r="B15" s="155">
        <v>45352</v>
      </c>
      <c r="C15" s="156">
        <f>SUMIFS('Gas-DB'!G:G,'Gas-DB'!C:C,"="&amp;'Daily Gas'!B15)</f>
        <v>0</v>
      </c>
      <c r="D15" s="157">
        <f>COUNTIFS('Gas-DB'!C:C,"="&amp;'Daily Gas'!B15,'Gas-DB'!G:G,"&gt;"&amp;0)</f>
        <v>0</v>
      </c>
      <c r="E15" s="158">
        <f>SUMIFS('Gas-DB'!H:H,'Gas-DB'!C:C,"="&amp;'Daily Gas'!B15)</f>
        <v>0</v>
      </c>
      <c r="F15" s="155">
        <v>45381</v>
      </c>
      <c r="G15" s="156">
        <f>SUMIFS('Gas-DB'!G:G,'Gas-DB'!C:C,"="&amp;'Daily Gas'!F15)</f>
        <v>0</v>
      </c>
      <c r="H15" s="157">
        <f>COUNTIFS('Gas-DB'!C:C,"="&amp;'Daily Gas'!F15,'Gas-DB'!G:G,"&gt;"&amp;0)</f>
        <v>0</v>
      </c>
      <c r="I15" s="158">
        <f>SUMIFS('Gas-DB'!H:H,'Gas-DB'!C:C,"="&amp;'Daily Gas'!F15)</f>
        <v>0</v>
      </c>
      <c r="J15" s="155">
        <v>45412</v>
      </c>
      <c r="K15" s="156">
        <f>SUMIFS('Gas-DB'!G:G,'Gas-DB'!C:C,"="&amp;'Daily Gas'!J15)</f>
        <v>619</v>
      </c>
      <c r="L15" s="157">
        <f>COUNTIFS('Gas-DB'!C:C,"="&amp;'Daily Gas'!J15,'Gas-DB'!G:G,"&gt;"&amp;0)</f>
        <v>3</v>
      </c>
      <c r="M15" s="158">
        <f>SUMIFS('Gas-DB'!H:H,'Gas-DB'!C:C,"="&amp;'Daily Gas'!J15)</f>
        <v>0</v>
      </c>
      <c r="N15" s="155">
        <v>45443</v>
      </c>
      <c r="O15" s="156">
        <f>SUMIFS('Gas-DB'!G:G,'Gas-DB'!C:C,"="&amp;'Daily Gas'!N15)</f>
        <v>0</v>
      </c>
      <c r="P15" s="157">
        <f>COUNTIFS('Gas-DB'!$C:$C,"="&amp;N15,'Gas-DB'!$G:$G,"&gt;"&amp;0)</f>
        <v>0</v>
      </c>
      <c r="Q15" s="158">
        <f>SUMIFS('Gas-DB'!H:H,'Gas-DB'!C:C,"="&amp;'Daily Gas'!N15)</f>
        <v>0</v>
      </c>
      <c r="R15" s="155">
        <v>45474</v>
      </c>
      <c r="S15" s="156">
        <f>SUMIFS('Gas-DB'!G:G,'Gas-DB'!C:C,"="&amp;'Daily Gas'!R15)</f>
        <v>4423</v>
      </c>
      <c r="T15" s="157">
        <f>COUNTIFS('Gas-DB'!C:C,"="&amp;'Daily Gas'!R15,'Gas-DB'!G:G,"&gt;"&amp;0)</f>
        <v>26</v>
      </c>
      <c r="U15" s="158">
        <f>SUMIFS('Gas-DB'!H:H,'Gas-DB'!C:C,"="&amp;'Daily Gas'!R15)</f>
        <v>0</v>
      </c>
      <c r="V15" s="155">
        <v>45505</v>
      </c>
      <c r="W15" s="156">
        <f>SUMIFS('Gas-DB'!G:G,'Gas-DB'!C:C,"="&amp;'Daily Gas'!V15)</f>
        <v>3525</v>
      </c>
      <c r="X15" s="157">
        <f>COUNTIFS('Gas-DB'!C:C,"="&amp;'Daily Gas'!V15,'Gas-DB'!G:G,"&gt;"&amp;0)</f>
        <v>22</v>
      </c>
      <c r="Y15" s="158">
        <f>SUMIFS('Gas-DB'!H:H,'Gas-DB'!C:C,"="&amp;'Daily Gas'!V15)</f>
        <v>0</v>
      </c>
      <c r="Z15" s="155">
        <v>45536</v>
      </c>
      <c r="AA15" s="156">
        <f>SUMIFS('Gas-DB'!G:G,'Gas-DB'!C:C,"="&amp;'Daily Gas'!Z15)</f>
        <v>5534</v>
      </c>
      <c r="AB15" s="157">
        <f>COUNTIFS('Gas-DB'!C:C,"="&amp;'Daily Gas'!Z15,'Gas-DB'!G:G,"&gt;"&amp;0)</f>
        <v>32</v>
      </c>
      <c r="AC15" s="158">
        <f>SUMIFS('Gas-DB'!H:H,'Gas-DB'!C:C,"="&amp;'Daily Gas'!Z15)</f>
        <v>19000</v>
      </c>
      <c r="AD15" s="155">
        <v>45567</v>
      </c>
      <c r="AE15" s="156">
        <f>SUMIFS('Gas-DB'!G:G,'Gas-DB'!C:C,"="&amp;'Daily Gas'!AD15)</f>
        <v>6566</v>
      </c>
      <c r="AF15" s="157">
        <f>COUNTIFS('Gas-DB'!C:C,"="&amp;'Daily Gas'!AD15,'Gas-DB'!G:G,"&gt;"&amp;0)</f>
        <v>37</v>
      </c>
      <c r="AG15" s="158">
        <f>SUMIFS('Gas-DB'!H:H,'Gas-DB'!C:C,"="&amp;'Daily Gas'!AD15)</f>
        <v>0</v>
      </c>
      <c r="AH15" s="155">
        <v>45597</v>
      </c>
      <c r="AI15" s="156">
        <f>SUMIFS('Gas-DB'!G:G,'Gas-DB'!C:C,"="&amp;'Daily Gas'!AH15)</f>
        <v>0</v>
      </c>
      <c r="AJ15" s="157">
        <f>COUNTIFS('Gas-DB'!C:C,"="&amp;'Daily Gas'!AH15,'Gas-DB'!G:G,"&gt;"&amp;0)</f>
        <v>0</v>
      </c>
      <c r="AK15" s="158">
        <f>SUMIFS('Gas-DB'!H:H,'Gas-DB'!C:C,"="&amp;'Daily Gas'!AH15)</f>
        <v>0</v>
      </c>
      <c r="AL15" s="155">
        <v>45627</v>
      </c>
      <c r="AM15" s="156">
        <f>SUMIFS('Gas-DB'!G:G,'Gas-DB'!C:C,"="&amp;'Daily Gas'!AL15)</f>
        <v>0</v>
      </c>
      <c r="AN15" s="157">
        <f>COUNTIFS('Gas-DB'!C:C,"="&amp;'Daily Gas'!AL15,'Gas-DB'!G:G,"&gt;"&amp;0)</f>
        <v>0</v>
      </c>
      <c r="AO15" s="158">
        <f>SUMIFS('Gas-DB'!H:H,'Gas-DB'!C:C,"="&amp;'Daily Gas'!AL15)</f>
        <v>0</v>
      </c>
      <c r="AP15" s="155">
        <v>45657</v>
      </c>
      <c r="AQ15" s="156">
        <f>SUMIFS('Gas-DB'!G:G,'Gas-DB'!C:C,"="&amp;'Daily Gas'!AP15)</f>
        <v>0</v>
      </c>
      <c r="AR15" s="157">
        <f>COUNTIFS('Gas-DB'!C:C,"="&amp;'Daily Gas'!AP15,'Gas-DB'!G:G,"&gt;"&amp;0)</f>
        <v>0</v>
      </c>
      <c r="AS15" s="158">
        <f>SUMIFS('Gas-DB'!H:H,'Gas-DB'!C:C,"="&amp;'Daily Gas'!AP15)</f>
        <v>0</v>
      </c>
      <c r="AT15" s="155">
        <v>45687</v>
      </c>
      <c r="AU15" s="156">
        <f>SUMIFS('Gas-DB'!G:G,'Gas-DB'!C:C,"="&amp;'Daily Gas'!AT15)</f>
        <v>0</v>
      </c>
      <c r="AV15" s="157">
        <f>COUNTIFS('Gas-DB'!C:C,"="&amp;'Daily Gas'!AT15,'Gas-DB'!G:G,"&gt;"&amp;0)</f>
        <v>0</v>
      </c>
      <c r="AW15" s="158">
        <f>SUMIFS('Gas-DB'!H:H,'Gas-DB'!C:C,"="&amp;'Daily Gas'!AT15)</f>
        <v>0</v>
      </c>
      <c r="AX15" s="155">
        <v>45717</v>
      </c>
      <c r="AY15" s="156">
        <f>SUMIFS('Gas-DB'!G:G,'Gas-DB'!C:C,"="&amp;'Daily Gas'!AX15)</f>
        <v>0</v>
      </c>
      <c r="AZ15" s="157">
        <f>COUNTIFS('Gas-DB'!C:C,"="&amp;'Daily Gas'!AX15,'Gas-DB'!G:G,"&gt;"&amp;0)</f>
        <v>0</v>
      </c>
      <c r="BA15" s="158">
        <f>SUMIFS('Gas-DB'!H:H,'Gas-DB'!C:C,"="&amp;'Daily Gas'!AX15)</f>
        <v>0</v>
      </c>
    </row>
    <row r="16" spans="1:53" ht="28.5" x14ac:dyDescent="0.25">
      <c r="A16" s="150"/>
      <c r="B16" s="155">
        <v>45353</v>
      </c>
      <c r="C16" s="156">
        <f>SUMIFS('Gas-DB'!G:G,'Gas-DB'!C:C,"="&amp;'Daily Gas'!B16)</f>
        <v>250</v>
      </c>
      <c r="D16" s="157">
        <f>COUNTIFS('Gas-DB'!C:C,"="&amp;'Daily Gas'!B16,'Gas-DB'!G:G,"&gt;"&amp;0)</f>
        <v>1</v>
      </c>
      <c r="E16" s="158">
        <f>SUMIFS('Gas-DB'!H:H,'Gas-DB'!C:C,"="&amp;'Daily Gas'!B16)</f>
        <v>0</v>
      </c>
      <c r="F16" s="155">
        <v>45382</v>
      </c>
      <c r="G16" s="156">
        <f>SUMIFS('Gas-DB'!G:G,'Gas-DB'!C:C,"="&amp;'Daily Gas'!F16)</f>
        <v>1319</v>
      </c>
      <c r="H16" s="157">
        <f>COUNTIFS('Gas-DB'!C:C,"="&amp;'Daily Gas'!F16,'Gas-DB'!G:G,"&gt;"&amp;0)</f>
        <v>8</v>
      </c>
      <c r="I16" s="158">
        <f>SUMIFS('Gas-DB'!H:H,'Gas-DB'!C:C,"="&amp;'Daily Gas'!F16)</f>
        <v>0</v>
      </c>
      <c r="J16" s="155">
        <v>45413</v>
      </c>
      <c r="K16" s="156">
        <f>SUMIFS('Gas-DB'!G:G,'Gas-DB'!C:C,"="&amp;'Daily Gas'!J16)</f>
        <v>1095</v>
      </c>
      <c r="L16" s="157">
        <f>COUNTIFS('Gas-DB'!C:C,"="&amp;'Daily Gas'!J16,'Gas-DB'!G:G,"&gt;"&amp;0)</f>
        <v>9</v>
      </c>
      <c r="M16" s="158">
        <f>SUMIFS('Gas-DB'!H:H,'Gas-DB'!C:C,"="&amp;'Daily Gas'!J16)</f>
        <v>0</v>
      </c>
      <c r="N16" s="155">
        <v>45444</v>
      </c>
      <c r="O16" s="156">
        <f>SUMIFS('Gas-DB'!G:G,'Gas-DB'!C:C,"="&amp;'Daily Gas'!N16)</f>
        <v>1779</v>
      </c>
      <c r="P16" s="157">
        <f>COUNTIFS('Gas-DB'!$C:$C,"="&amp;N16,'Gas-DB'!$G:$G,"&gt;"&amp;0)</f>
        <v>13</v>
      </c>
      <c r="Q16" s="158">
        <f>SUMIFS('Gas-DB'!H:H,'Gas-DB'!C:C,"="&amp;'Daily Gas'!N16)</f>
        <v>0</v>
      </c>
      <c r="R16" s="155">
        <v>45475</v>
      </c>
      <c r="S16" s="156">
        <f>SUMIFS('Gas-DB'!G:G,'Gas-DB'!C:C,"="&amp;'Daily Gas'!R16)</f>
        <v>2039</v>
      </c>
      <c r="T16" s="157">
        <f>COUNTIFS('Gas-DB'!C:C,"="&amp;'Daily Gas'!R16,'Gas-DB'!G:G,"&gt;"&amp;0)</f>
        <v>12</v>
      </c>
      <c r="U16" s="158">
        <f>SUMIFS('Gas-DB'!H:H,'Gas-DB'!C:C,"="&amp;'Daily Gas'!R16)</f>
        <v>0</v>
      </c>
      <c r="V16" s="155">
        <v>45506</v>
      </c>
      <c r="W16" s="156">
        <f>SUMIFS('Gas-DB'!G:G,'Gas-DB'!C:C,"="&amp;'Daily Gas'!V16)</f>
        <v>3223</v>
      </c>
      <c r="X16" s="157">
        <f>COUNTIFS('Gas-DB'!C:C,"="&amp;'Daily Gas'!V16,'Gas-DB'!G:G,"&gt;"&amp;0)</f>
        <v>22</v>
      </c>
      <c r="Y16" s="158">
        <f>SUMIFS('Gas-DB'!H:H,'Gas-DB'!C:C,"="&amp;'Daily Gas'!V16)</f>
        <v>0</v>
      </c>
      <c r="Z16" s="155">
        <v>45537</v>
      </c>
      <c r="AA16" s="156">
        <f>SUMIFS('Gas-DB'!G:G,'Gas-DB'!C:C,"="&amp;'Daily Gas'!Z16)</f>
        <v>0</v>
      </c>
      <c r="AB16" s="157">
        <f>COUNTIFS('Gas-DB'!C:C,"="&amp;'Daily Gas'!Z16,'Gas-DB'!G:G,"&gt;"&amp;0)</f>
        <v>0</v>
      </c>
      <c r="AC16" s="158">
        <f>SUMIFS('Gas-DB'!H:H,'Gas-DB'!C:C,"="&amp;'Daily Gas'!Z16)</f>
        <v>0</v>
      </c>
      <c r="AD16" s="155">
        <v>45568</v>
      </c>
      <c r="AE16" s="156">
        <f>SUMIFS('Gas-DB'!G:G,'Gas-DB'!C:C,"="&amp;'Daily Gas'!AD16)</f>
        <v>4835</v>
      </c>
      <c r="AF16" s="157">
        <f>COUNTIFS('Gas-DB'!C:C,"="&amp;'Daily Gas'!AD16,'Gas-DB'!G:G,"&gt;"&amp;0)</f>
        <v>27</v>
      </c>
      <c r="AG16" s="158">
        <f>SUMIFS('Gas-DB'!H:H,'Gas-DB'!C:C,"="&amp;'Daily Gas'!AD16)</f>
        <v>0</v>
      </c>
      <c r="AH16" s="155">
        <v>45598</v>
      </c>
      <c r="AI16" s="156">
        <f>SUMIFS('Gas-DB'!G:G,'Gas-DB'!C:C,"="&amp;'Daily Gas'!AH16)</f>
        <v>0</v>
      </c>
      <c r="AJ16" s="157">
        <f>COUNTIFS('Gas-DB'!C:C,"="&amp;'Daily Gas'!AH16,'Gas-DB'!G:G,"&gt;"&amp;0)</f>
        <v>0</v>
      </c>
      <c r="AK16" s="158">
        <f>SUMIFS('Gas-DB'!H:H,'Gas-DB'!C:C,"="&amp;'Daily Gas'!AH16)</f>
        <v>0</v>
      </c>
      <c r="AL16" s="155">
        <v>45628</v>
      </c>
      <c r="AM16" s="156">
        <f>SUMIFS('Gas-DB'!G:G,'Gas-DB'!C:C,"="&amp;'Daily Gas'!AL16)</f>
        <v>0</v>
      </c>
      <c r="AN16" s="157">
        <f>COUNTIFS('Gas-DB'!C:C,"="&amp;'Daily Gas'!AL16,'Gas-DB'!G:G,"&gt;"&amp;0)</f>
        <v>0</v>
      </c>
      <c r="AO16" s="158">
        <f>SUMIFS('Gas-DB'!H:H,'Gas-DB'!C:C,"="&amp;'Daily Gas'!AL16)</f>
        <v>0</v>
      </c>
      <c r="AP16" s="155">
        <v>45658</v>
      </c>
      <c r="AQ16" s="156">
        <f>SUMIFS('Gas-DB'!G:G,'Gas-DB'!C:C,"="&amp;'Daily Gas'!AP16)</f>
        <v>0</v>
      </c>
      <c r="AR16" s="157">
        <f>COUNTIFS('Gas-DB'!C:C,"="&amp;'Daily Gas'!AP16,'Gas-DB'!G:G,"&gt;"&amp;0)</f>
        <v>0</v>
      </c>
      <c r="AS16" s="158">
        <f>SUMIFS('Gas-DB'!H:H,'Gas-DB'!C:C,"="&amp;'Daily Gas'!AP16)</f>
        <v>0</v>
      </c>
      <c r="AT16" s="155">
        <v>45688</v>
      </c>
      <c r="AU16" s="156">
        <f>SUMIFS('Gas-DB'!G:G,'Gas-DB'!C:C,"="&amp;'Daily Gas'!AT16)</f>
        <v>0</v>
      </c>
      <c r="AV16" s="157">
        <f>COUNTIFS('Gas-DB'!C:C,"="&amp;'Daily Gas'!AT16,'Gas-DB'!G:G,"&gt;"&amp;0)</f>
        <v>0</v>
      </c>
      <c r="AW16" s="158">
        <f>SUMIFS('Gas-DB'!H:H,'Gas-DB'!C:C,"="&amp;'Daily Gas'!AT16)</f>
        <v>0</v>
      </c>
      <c r="AX16" s="155">
        <v>45718</v>
      </c>
      <c r="AY16" s="156">
        <f>SUMIFS('Gas-DB'!G:G,'Gas-DB'!C:C,"="&amp;'Daily Gas'!AX16)</f>
        <v>0</v>
      </c>
      <c r="AZ16" s="157">
        <f>COUNTIFS('Gas-DB'!C:C,"="&amp;'Daily Gas'!AX16,'Gas-DB'!G:G,"&gt;"&amp;0)</f>
        <v>0</v>
      </c>
      <c r="BA16" s="158">
        <f>SUMIFS('Gas-DB'!H:H,'Gas-DB'!C:C,"="&amp;'Daily Gas'!AX16)</f>
        <v>0</v>
      </c>
    </row>
    <row r="17" spans="1:53" ht="28.5" x14ac:dyDescent="0.25">
      <c r="A17" s="150"/>
      <c r="B17" s="155">
        <v>45354</v>
      </c>
      <c r="C17" s="156">
        <f>SUMIFS('Gas-DB'!G:G,'Gas-DB'!C:C,"="&amp;'Daily Gas'!B17)</f>
        <v>0</v>
      </c>
      <c r="D17" s="157">
        <f>COUNTIFS('Gas-DB'!C:C,"="&amp;'Daily Gas'!B17,'Gas-DB'!G:G,"&gt;"&amp;0)</f>
        <v>0</v>
      </c>
      <c r="E17" s="158">
        <f>SUMIFS('Gas-DB'!H:H,'Gas-DB'!C:C,"="&amp;'Daily Gas'!B17)</f>
        <v>0</v>
      </c>
      <c r="F17" s="155">
        <v>45383</v>
      </c>
      <c r="G17" s="156">
        <f>SUMIFS('Gas-DB'!G:G,'Gas-DB'!C:C,"="&amp;'Daily Gas'!F17)</f>
        <v>0</v>
      </c>
      <c r="H17" s="157">
        <f>COUNTIFS('Gas-DB'!C:C,"="&amp;'Daily Gas'!F17,'Gas-DB'!G:G,"&gt;"&amp;0)</f>
        <v>0</v>
      </c>
      <c r="I17" s="158">
        <f>SUMIFS('Gas-DB'!H:H,'Gas-DB'!C:C,"="&amp;'Daily Gas'!F17)</f>
        <v>0</v>
      </c>
      <c r="J17" s="155">
        <v>45414</v>
      </c>
      <c r="K17" s="156">
        <f>SUMIFS('Gas-DB'!G:G,'Gas-DB'!C:C,"="&amp;'Daily Gas'!J17)</f>
        <v>0</v>
      </c>
      <c r="L17" s="157">
        <f>COUNTIFS('Gas-DB'!C:C,"="&amp;'Daily Gas'!J17,'Gas-DB'!G:G,"&gt;"&amp;0)</f>
        <v>0</v>
      </c>
      <c r="M17" s="158">
        <f>SUMIFS('Gas-DB'!H:H,'Gas-DB'!C:C,"="&amp;'Daily Gas'!J17)</f>
        <v>0</v>
      </c>
      <c r="N17" s="155">
        <v>45445</v>
      </c>
      <c r="O17" s="156">
        <f>SUMIFS('Gas-DB'!G:G,'Gas-DB'!C:C,"="&amp;'Daily Gas'!N17)</f>
        <v>2127</v>
      </c>
      <c r="P17" s="157">
        <f>COUNTIFS('Gas-DB'!$C:$C,"="&amp;N17,'Gas-DB'!$G:$G,"&gt;"&amp;0)</f>
        <v>12</v>
      </c>
      <c r="Q17" s="158">
        <f>SUMIFS('Gas-DB'!H:H,'Gas-DB'!C:C,"="&amp;'Daily Gas'!N17)</f>
        <v>0</v>
      </c>
      <c r="R17" s="155">
        <v>45476</v>
      </c>
      <c r="S17" s="156">
        <f>SUMIFS('Gas-DB'!G:G,'Gas-DB'!C:C,"="&amp;'Daily Gas'!R17)</f>
        <v>3507</v>
      </c>
      <c r="T17" s="157">
        <f>COUNTIFS('Gas-DB'!C:C,"="&amp;'Daily Gas'!R17,'Gas-DB'!G:G,"&gt;"&amp;0)</f>
        <v>23</v>
      </c>
      <c r="U17" s="158">
        <f>SUMIFS('Gas-DB'!H:H,'Gas-DB'!C:C,"="&amp;'Daily Gas'!R17)</f>
        <v>0</v>
      </c>
      <c r="V17" s="155">
        <v>45507</v>
      </c>
      <c r="W17" s="156">
        <f>SUMIFS('Gas-DB'!G:G,'Gas-DB'!C:C,"="&amp;'Daily Gas'!V17)</f>
        <v>3323</v>
      </c>
      <c r="X17" s="157">
        <f>COUNTIFS('Gas-DB'!C:C,"="&amp;'Daily Gas'!V17,'Gas-DB'!G:G,"&gt;"&amp;0)</f>
        <v>17</v>
      </c>
      <c r="Y17" s="158">
        <f>SUMIFS('Gas-DB'!H:H,'Gas-DB'!C:C,"="&amp;'Daily Gas'!V17)</f>
        <v>0</v>
      </c>
      <c r="Z17" s="155">
        <v>45538</v>
      </c>
      <c r="AA17" s="156">
        <f>SUMIFS('Gas-DB'!G:G,'Gas-DB'!C:C,"="&amp;'Daily Gas'!Z17)</f>
        <v>2998</v>
      </c>
      <c r="AB17" s="157">
        <f>COUNTIFS('Gas-DB'!C:C,"="&amp;'Daily Gas'!Z17,'Gas-DB'!G:G,"&gt;"&amp;0)</f>
        <v>20</v>
      </c>
      <c r="AC17" s="158">
        <f>SUMIFS('Gas-DB'!H:H,'Gas-DB'!C:C,"="&amp;'Daily Gas'!Z17)</f>
        <v>81000</v>
      </c>
      <c r="AD17" s="155">
        <v>45569</v>
      </c>
      <c r="AE17" s="156">
        <f>SUMIFS('Gas-DB'!G:G,'Gas-DB'!C:C,"="&amp;'Daily Gas'!AD17)</f>
        <v>295</v>
      </c>
      <c r="AF17" s="157">
        <f>COUNTIFS('Gas-DB'!C:C,"="&amp;'Daily Gas'!AD17,'Gas-DB'!G:G,"&gt;"&amp;0)</f>
        <v>4</v>
      </c>
      <c r="AG17" s="158">
        <f>SUMIFS('Gas-DB'!H:H,'Gas-DB'!C:C,"="&amp;'Daily Gas'!AD17)</f>
        <v>0</v>
      </c>
      <c r="AH17" s="155">
        <v>45599</v>
      </c>
      <c r="AI17" s="156">
        <f>SUMIFS('Gas-DB'!G:G,'Gas-DB'!C:C,"="&amp;'Daily Gas'!AH17)</f>
        <v>0</v>
      </c>
      <c r="AJ17" s="157">
        <f>COUNTIFS('Gas-DB'!C:C,"="&amp;'Daily Gas'!AH17,'Gas-DB'!G:G,"&gt;"&amp;0)</f>
        <v>0</v>
      </c>
      <c r="AK17" s="158">
        <f>SUMIFS('Gas-DB'!H:H,'Gas-DB'!C:C,"="&amp;'Daily Gas'!AH17)</f>
        <v>0</v>
      </c>
      <c r="AL17" s="155">
        <v>45629</v>
      </c>
      <c r="AM17" s="156">
        <f>SUMIFS('Gas-DB'!G:G,'Gas-DB'!C:C,"="&amp;'Daily Gas'!AL17)</f>
        <v>0</v>
      </c>
      <c r="AN17" s="157">
        <f>COUNTIFS('Gas-DB'!C:C,"="&amp;'Daily Gas'!AL17,'Gas-DB'!G:G,"&gt;"&amp;0)</f>
        <v>0</v>
      </c>
      <c r="AO17" s="158">
        <f>SUMIFS('Gas-DB'!H:H,'Gas-DB'!C:C,"="&amp;'Daily Gas'!AL17)</f>
        <v>0</v>
      </c>
      <c r="AP17" s="155">
        <v>45659</v>
      </c>
      <c r="AQ17" s="156">
        <f>SUMIFS('Gas-DB'!G:G,'Gas-DB'!C:C,"="&amp;'Daily Gas'!AP17)</f>
        <v>0</v>
      </c>
      <c r="AR17" s="157">
        <f>COUNTIFS('Gas-DB'!C:C,"="&amp;'Daily Gas'!AP17,'Gas-DB'!G:G,"&gt;"&amp;0)</f>
        <v>0</v>
      </c>
      <c r="AS17" s="158">
        <f>SUMIFS('Gas-DB'!H:H,'Gas-DB'!C:C,"="&amp;'Daily Gas'!AP17)</f>
        <v>0</v>
      </c>
      <c r="AT17" s="155">
        <v>45689</v>
      </c>
      <c r="AU17" s="156">
        <f>SUMIFS('Gas-DB'!G:G,'Gas-DB'!C:C,"="&amp;'Daily Gas'!AT17)</f>
        <v>0</v>
      </c>
      <c r="AV17" s="157">
        <f>COUNTIFS('Gas-DB'!C:C,"="&amp;'Daily Gas'!AT17,'Gas-DB'!G:G,"&gt;"&amp;0)</f>
        <v>0</v>
      </c>
      <c r="AW17" s="158">
        <f>SUMIFS('Gas-DB'!H:H,'Gas-DB'!C:C,"="&amp;'Daily Gas'!AT17)</f>
        <v>0</v>
      </c>
      <c r="AX17" s="155">
        <v>45719</v>
      </c>
      <c r="AY17" s="156">
        <f>SUMIFS('Gas-DB'!G:G,'Gas-DB'!C:C,"="&amp;'Daily Gas'!AX17)</f>
        <v>0</v>
      </c>
      <c r="AZ17" s="157">
        <f>COUNTIFS('Gas-DB'!C:C,"="&amp;'Daily Gas'!AX17,'Gas-DB'!G:G,"&gt;"&amp;0)</f>
        <v>0</v>
      </c>
      <c r="BA17" s="158">
        <f>SUMIFS('Gas-DB'!H:H,'Gas-DB'!C:C,"="&amp;'Daily Gas'!AX17)</f>
        <v>0</v>
      </c>
    </row>
    <row r="18" spans="1:53" ht="28.5" x14ac:dyDescent="0.25">
      <c r="A18" s="150"/>
      <c r="B18" s="155">
        <v>45355</v>
      </c>
      <c r="C18" s="156">
        <f>SUMIFS('Gas-DB'!G:G,'Gas-DB'!C:C,"="&amp;'Daily Gas'!B18)</f>
        <v>222</v>
      </c>
      <c r="D18" s="157">
        <f>COUNTIFS('Gas-DB'!C:C,"="&amp;'Daily Gas'!B18,'Gas-DB'!G:G,"&gt;"&amp;0)</f>
        <v>1</v>
      </c>
      <c r="E18" s="158">
        <f>SUMIFS('Gas-DB'!H:H,'Gas-DB'!C:C,"="&amp;'Daily Gas'!B18)</f>
        <v>0</v>
      </c>
      <c r="F18" s="155">
        <v>45384</v>
      </c>
      <c r="G18" s="156">
        <f>SUMIFS('Gas-DB'!G:G,'Gas-DB'!C:C,"="&amp;'Daily Gas'!F18)</f>
        <v>0</v>
      </c>
      <c r="H18" s="157">
        <f>COUNTIFS('Gas-DB'!C:C,"="&amp;'Daily Gas'!F18,'Gas-DB'!G:G,"&gt;"&amp;0)</f>
        <v>0</v>
      </c>
      <c r="I18" s="158">
        <f>SUMIFS('Gas-DB'!H:H,'Gas-DB'!C:C,"="&amp;'Daily Gas'!F18)</f>
        <v>0</v>
      </c>
      <c r="J18" s="155">
        <v>45415</v>
      </c>
      <c r="K18" s="156">
        <f>SUMIFS('Gas-DB'!G:G,'Gas-DB'!C:C,"="&amp;'Daily Gas'!J18)</f>
        <v>0</v>
      </c>
      <c r="L18" s="157">
        <f>COUNTIFS('Gas-DB'!C:C,"="&amp;'Daily Gas'!J18,'Gas-DB'!G:G,"&gt;"&amp;0)</f>
        <v>0</v>
      </c>
      <c r="M18" s="158">
        <f>SUMIFS('Gas-DB'!H:H,'Gas-DB'!C:C,"="&amp;'Daily Gas'!J18)</f>
        <v>0</v>
      </c>
      <c r="N18" s="155">
        <v>45446</v>
      </c>
      <c r="O18" s="156">
        <f>SUMIFS('Gas-DB'!G:G,'Gas-DB'!C:C,"="&amp;'Daily Gas'!N18)</f>
        <v>1687</v>
      </c>
      <c r="P18" s="157">
        <f>COUNTIFS('Gas-DB'!$C:$C,"="&amp;N18,'Gas-DB'!$G:$G,"&gt;"&amp;0)</f>
        <v>12</v>
      </c>
      <c r="Q18" s="158">
        <f>SUMIFS('Gas-DB'!H:H,'Gas-DB'!C:C,"="&amp;'Daily Gas'!N18)</f>
        <v>19000</v>
      </c>
      <c r="R18" s="155">
        <v>45477</v>
      </c>
      <c r="S18" s="156">
        <f>SUMIFS('Gas-DB'!G:G,'Gas-DB'!C:C,"="&amp;'Daily Gas'!R18)</f>
        <v>4293</v>
      </c>
      <c r="T18" s="157">
        <f>COUNTIFS('Gas-DB'!C:C,"="&amp;'Daily Gas'!R18,'Gas-DB'!G:G,"&gt;"&amp;0)</f>
        <v>22</v>
      </c>
      <c r="U18" s="158">
        <f>SUMIFS('Gas-DB'!H:H,'Gas-DB'!C:C,"="&amp;'Daily Gas'!R18)</f>
        <v>0</v>
      </c>
      <c r="V18" s="155">
        <v>45508</v>
      </c>
      <c r="W18" s="156">
        <f>SUMIFS('Gas-DB'!G:G,'Gas-DB'!C:C,"="&amp;'Daily Gas'!V18)</f>
        <v>3602</v>
      </c>
      <c r="X18" s="157">
        <f>COUNTIFS('Gas-DB'!C:C,"="&amp;'Daily Gas'!V18,'Gas-DB'!G:G,"&gt;"&amp;0)</f>
        <v>21</v>
      </c>
      <c r="Y18" s="158">
        <f>SUMIFS('Gas-DB'!H:H,'Gas-DB'!C:C,"="&amp;'Daily Gas'!V18)</f>
        <v>0</v>
      </c>
      <c r="Z18" s="155">
        <v>45539</v>
      </c>
      <c r="AA18" s="156">
        <f>SUMIFS('Gas-DB'!G:G,'Gas-DB'!C:C,"="&amp;'Daily Gas'!Z18)</f>
        <v>5908</v>
      </c>
      <c r="AB18" s="157">
        <f>COUNTIFS('Gas-DB'!C:C,"="&amp;'Daily Gas'!Z18,'Gas-DB'!G:G,"&gt;"&amp;0)</f>
        <v>34</v>
      </c>
      <c r="AC18" s="158">
        <f>SUMIFS('Gas-DB'!H:H,'Gas-DB'!C:C,"="&amp;'Daily Gas'!Z18)</f>
        <v>0</v>
      </c>
      <c r="AD18" s="155">
        <v>45570</v>
      </c>
      <c r="AE18" s="156">
        <f>SUMIFS('Gas-DB'!G:G,'Gas-DB'!C:C,"="&amp;'Daily Gas'!AD18)</f>
        <v>6771</v>
      </c>
      <c r="AF18" s="157">
        <f>COUNTIFS('Gas-DB'!C:C,"="&amp;'Daily Gas'!AD18,'Gas-DB'!G:G,"&gt;"&amp;0)</f>
        <v>35</v>
      </c>
      <c r="AG18" s="158">
        <f>SUMIFS('Gas-DB'!H:H,'Gas-DB'!C:C,"="&amp;'Daily Gas'!AD18)</f>
        <v>0</v>
      </c>
      <c r="AH18" s="155">
        <v>45600</v>
      </c>
      <c r="AI18" s="156">
        <f>SUMIFS('Gas-DB'!G:G,'Gas-DB'!C:C,"="&amp;'Daily Gas'!AH18)</f>
        <v>0</v>
      </c>
      <c r="AJ18" s="157">
        <f>COUNTIFS('Gas-DB'!C:C,"="&amp;'Daily Gas'!AH18,'Gas-DB'!G:G,"&gt;"&amp;0)</f>
        <v>0</v>
      </c>
      <c r="AK18" s="158">
        <f>SUMIFS('Gas-DB'!H:H,'Gas-DB'!C:C,"="&amp;'Daily Gas'!AH18)</f>
        <v>0</v>
      </c>
      <c r="AL18" s="155">
        <v>45630</v>
      </c>
      <c r="AM18" s="156">
        <f>SUMIFS('Gas-DB'!G:G,'Gas-DB'!C:C,"="&amp;'Daily Gas'!AL18)</f>
        <v>0</v>
      </c>
      <c r="AN18" s="157">
        <f>COUNTIFS('Gas-DB'!C:C,"="&amp;'Daily Gas'!AL18,'Gas-DB'!G:G,"&gt;"&amp;0)</f>
        <v>0</v>
      </c>
      <c r="AO18" s="158">
        <f>SUMIFS('Gas-DB'!H:H,'Gas-DB'!C:C,"="&amp;'Daily Gas'!AL18)</f>
        <v>0</v>
      </c>
      <c r="AP18" s="155">
        <v>45660</v>
      </c>
      <c r="AQ18" s="156">
        <f>SUMIFS('Gas-DB'!G:G,'Gas-DB'!C:C,"="&amp;'Daily Gas'!AP18)</f>
        <v>0</v>
      </c>
      <c r="AR18" s="157">
        <f>COUNTIFS('Gas-DB'!C:C,"="&amp;'Daily Gas'!AP18,'Gas-DB'!G:G,"&gt;"&amp;0)</f>
        <v>0</v>
      </c>
      <c r="AS18" s="158">
        <f>SUMIFS('Gas-DB'!H:H,'Gas-DB'!C:C,"="&amp;'Daily Gas'!AP18)</f>
        <v>0</v>
      </c>
      <c r="AT18" s="155">
        <v>45690</v>
      </c>
      <c r="AU18" s="156">
        <f>SUMIFS('Gas-DB'!G:G,'Gas-DB'!C:C,"="&amp;'Daily Gas'!AT18)</f>
        <v>0</v>
      </c>
      <c r="AV18" s="157">
        <f>COUNTIFS('Gas-DB'!C:C,"="&amp;'Daily Gas'!AT18,'Gas-DB'!G:G,"&gt;"&amp;0)</f>
        <v>0</v>
      </c>
      <c r="AW18" s="158">
        <f>SUMIFS('Gas-DB'!H:H,'Gas-DB'!C:C,"="&amp;'Daily Gas'!AT18)</f>
        <v>0</v>
      </c>
      <c r="AX18" s="155">
        <v>45720</v>
      </c>
      <c r="AY18" s="156">
        <f>SUMIFS('Gas-DB'!G:G,'Gas-DB'!C:C,"="&amp;'Daily Gas'!AX18)</f>
        <v>0</v>
      </c>
      <c r="AZ18" s="157">
        <f>COUNTIFS('Gas-DB'!C:C,"="&amp;'Daily Gas'!AX18,'Gas-DB'!G:G,"&gt;"&amp;0)</f>
        <v>0</v>
      </c>
      <c r="BA18" s="158">
        <f>SUMIFS('Gas-DB'!H:H,'Gas-DB'!C:C,"="&amp;'Daily Gas'!AX18)</f>
        <v>0</v>
      </c>
    </row>
    <row r="19" spans="1:53" ht="28.5" x14ac:dyDescent="0.25">
      <c r="A19" s="150"/>
      <c r="B19" s="155">
        <v>45356</v>
      </c>
      <c r="C19" s="156">
        <f>SUMIFS('Gas-DB'!G:G,'Gas-DB'!C:C,"="&amp;'Daily Gas'!B19)</f>
        <v>250</v>
      </c>
      <c r="D19" s="157">
        <f>COUNTIFS('Gas-DB'!C:C,"="&amp;'Daily Gas'!B19,'Gas-DB'!G:G,"&gt;"&amp;0)</f>
        <v>1</v>
      </c>
      <c r="E19" s="158">
        <f>SUMIFS('Gas-DB'!H:H,'Gas-DB'!C:C,"="&amp;'Daily Gas'!B19)</f>
        <v>0</v>
      </c>
      <c r="F19" s="155">
        <v>45385</v>
      </c>
      <c r="G19" s="156">
        <f>SUMIFS('Gas-DB'!G:G,'Gas-DB'!C:C,"="&amp;'Daily Gas'!F19)</f>
        <v>747</v>
      </c>
      <c r="H19" s="157">
        <f>COUNTIFS('Gas-DB'!C:C,"="&amp;'Daily Gas'!F19,'Gas-DB'!G:G,"&gt;"&amp;0)</f>
        <v>5</v>
      </c>
      <c r="I19" s="158">
        <f>SUMIFS('Gas-DB'!H:H,'Gas-DB'!C:C,"="&amp;'Daily Gas'!F19)</f>
        <v>0</v>
      </c>
      <c r="J19" s="155">
        <v>45416</v>
      </c>
      <c r="K19" s="156">
        <f>SUMIFS('Gas-DB'!G:G,'Gas-DB'!C:C,"="&amp;'Daily Gas'!J19)</f>
        <v>1608</v>
      </c>
      <c r="L19" s="157">
        <f>COUNTIFS('Gas-DB'!C:C,"="&amp;'Daily Gas'!J19,'Gas-DB'!G:G,"&gt;"&amp;0)</f>
        <v>7</v>
      </c>
      <c r="M19" s="158">
        <f>SUMIFS('Gas-DB'!H:H,'Gas-DB'!C:C,"="&amp;'Daily Gas'!J19)</f>
        <v>0</v>
      </c>
      <c r="N19" s="155">
        <v>45447</v>
      </c>
      <c r="O19" s="156">
        <f>SUMIFS('Gas-DB'!G:G,'Gas-DB'!C:C,"="&amp;'Daily Gas'!N19)</f>
        <v>2511</v>
      </c>
      <c r="P19" s="157">
        <f>COUNTIFS('Gas-DB'!$C:$C,"="&amp;N19,'Gas-DB'!$G:$G,"&gt;"&amp;0)</f>
        <v>17</v>
      </c>
      <c r="Q19" s="158">
        <f>SUMIFS('Gas-DB'!H:H,'Gas-DB'!C:C,"="&amp;'Daily Gas'!N19)</f>
        <v>0</v>
      </c>
      <c r="R19" s="155">
        <v>45478</v>
      </c>
      <c r="S19" s="156">
        <f>SUMIFS('Gas-DB'!G:G,'Gas-DB'!C:C,"="&amp;'Daily Gas'!R19)</f>
        <v>4089</v>
      </c>
      <c r="T19" s="157">
        <f>COUNTIFS('Gas-DB'!C:C,"="&amp;'Daily Gas'!R19,'Gas-DB'!G:G,"&gt;"&amp;0)</f>
        <v>21</v>
      </c>
      <c r="U19" s="158">
        <f>SUMIFS('Gas-DB'!H:H,'Gas-DB'!C:C,"="&amp;'Daily Gas'!R19)</f>
        <v>0</v>
      </c>
      <c r="V19" s="155">
        <v>45509</v>
      </c>
      <c r="W19" s="156">
        <f>SUMIFS('Gas-DB'!G:G,'Gas-DB'!C:C,"="&amp;'Daily Gas'!V19)</f>
        <v>4230</v>
      </c>
      <c r="X19" s="157">
        <f>COUNTIFS('Gas-DB'!C:C,"="&amp;'Daily Gas'!V19,'Gas-DB'!G:G,"&gt;"&amp;0)</f>
        <v>21</v>
      </c>
      <c r="Y19" s="158">
        <f>SUMIFS('Gas-DB'!H:H,'Gas-DB'!C:C,"="&amp;'Daily Gas'!V19)</f>
        <v>0</v>
      </c>
      <c r="Z19" s="155">
        <v>45540</v>
      </c>
      <c r="AA19" s="156">
        <f>SUMIFS('Gas-DB'!G:G,'Gas-DB'!C:C,"="&amp;'Daily Gas'!Z19)</f>
        <v>0</v>
      </c>
      <c r="AB19" s="157">
        <f>COUNTIFS('Gas-DB'!C:C,"="&amp;'Daily Gas'!Z19,'Gas-DB'!G:G,"&gt;"&amp;0)</f>
        <v>0</v>
      </c>
      <c r="AC19" s="158">
        <f>SUMIFS('Gas-DB'!H:H,'Gas-DB'!C:C,"="&amp;'Daily Gas'!Z19)</f>
        <v>0</v>
      </c>
      <c r="AD19" s="155">
        <v>45571</v>
      </c>
      <c r="AE19" s="156">
        <f>SUMIFS('Gas-DB'!G:G,'Gas-DB'!C:C,"="&amp;'Daily Gas'!AD19)</f>
        <v>4204</v>
      </c>
      <c r="AF19" s="157">
        <f>COUNTIFS('Gas-DB'!C:C,"="&amp;'Daily Gas'!AD19,'Gas-DB'!G:G,"&gt;"&amp;0)</f>
        <v>26</v>
      </c>
      <c r="AG19" s="158">
        <f>SUMIFS('Gas-DB'!H:H,'Gas-DB'!C:C,"="&amp;'Daily Gas'!AD19)</f>
        <v>0</v>
      </c>
      <c r="AH19" s="155">
        <v>45601</v>
      </c>
      <c r="AI19" s="156">
        <f>SUMIFS('Gas-DB'!G:G,'Gas-DB'!C:C,"="&amp;'Daily Gas'!AH19)</f>
        <v>0</v>
      </c>
      <c r="AJ19" s="157">
        <f>COUNTIFS('Gas-DB'!C:C,"="&amp;'Daily Gas'!AH19,'Gas-DB'!G:G,"&gt;"&amp;0)</f>
        <v>0</v>
      </c>
      <c r="AK19" s="158">
        <f>SUMIFS('Gas-DB'!H:H,'Gas-DB'!C:C,"="&amp;'Daily Gas'!AH19)</f>
        <v>0</v>
      </c>
      <c r="AL19" s="155">
        <v>45631</v>
      </c>
      <c r="AM19" s="156">
        <f>SUMIFS('Gas-DB'!G:G,'Gas-DB'!C:C,"="&amp;'Daily Gas'!AL19)</f>
        <v>0</v>
      </c>
      <c r="AN19" s="157">
        <f>COUNTIFS('Gas-DB'!C:C,"="&amp;'Daily Gas'!AL19,'Gas-DB'!G:G,"&gt;"&amp;0)</f>
        <v>0</v>
      </c>
      <c r="AO19" s="158">
        <f>SUMIFS('Gas-DB'!H:H,'Gas-DB'!C:C,"="&amp;'Daily Gas'!AL19)</f>
        <v>0</v>
      </c>
      <c r="AP19" s="155">
        <v>45661</v>
      </c>
      <c r="AQ19" s="156">
        <f>SUMIFS('Gas-DB'!G:G,'Gas-DB'!C:C,"="&amp;'Daily Gas'!AP19)</f>
        <v>0</v>
      </c>
      <c r="AR19" s="157">
        <f>COUNTIFS('Gas-DB'!C:C,"="&amp;'Daily Gas'!AP19,'Gas-DB'!G:G,"&gt;"&amp;0)</f>
        <v>0</v>
      </c>
      <c r="AS19" s="158">
        <f>SUMIFS('Gas-DB'!H:H,'Gas-DB'!C:C,"="&amp;'Daily Gas'!AP19)</f>
        <v>0</v>
      </c>
      <c r="AT19" s="155">
        <v>45691</v>
      </c>
      <c r="AU19" s="156">
        <f>SUMIFS('Gas-DB'!G:G,'Gas-DB'!C:C,"="&amp;'Daily Gas'!AT19)</f>
        <v>0</v>
      </c>
      <c r="AV19" s="157">
        <f>COUNTIFS('Gas-DB'!C:C,"="&amp;'Daily Gas'!AT19,'Gas-DB'!G:G,"&gt;"&amp;0)</f>
        <v>0</v>
      </c>
      <c r="AW19" s="158">
        <f>SUMIFS('Gas-DB'!H:H,'Gas-DB'!C:C,"="&amp;'Daily Gas'!AT19)</f>
        <v>0</v>
      </c>
      <c r="AX19" s="155">
        <v>45721</v>
      </c>
      <c r="AY19" s="156">
        <f>SUMIFS('Gas-DB'!G:G,'Gas-DB'!C:C,"="&amp;'Daily Gas'!AX19)</f>
        <v>0</v>
      </c>
      <c r="AZ19" s="157">
        <f>COUNTIFS('Gas-DB'!C:C,"="&amp;'Daily Gas'!AX19,'Gas-DB'!G:G,"&gt;"&amp;0)</f>
        <v>0</v>
      </c>
      <c r="BA19" s="158">
        <f>SUMIFS('Gas-DB'!H:H,'Gas-DB'!C:C,"="&amp;'Daily Gas'!AX19)</f>
        <v>0</v>
      </c>
    </row>
    <row r="20" spans="1:53" ht="28.5" x14ac:dyDescent="0.25">
      <c r="A20" s="150"/>
      <c r="B20" s="155">
        <v>45357</v>
      </c>
      <c r="C20" s="156">
        <f>SUMIFS('Gas-DB'!G:G,'Gas-DB'!C:C,"="&amp;'Daily Gas'!B20)</f>
        <v>0</v>
      </c>
      <c r="D20" s="157">
        <f>COUNTIFS('Gas-DB'!C:C,"="&amp;'Daily Gas'!B20,'Gas-DB'!G:G,"&gt;"&amp;0)</f>
        <v>0</v>
      </c>
      <c r="E20" s="158">
        <f>SUMIFS('Gas-DB'!H:H,'Gas-DB'!C:C,"="&amp;'Daily Gas'!B20)</f>
        <v>0</v>
      </c>
      <c r="F20" s="155">
        <v>45386</v>
      </c>
      <c r="G20" s="156">
        <f>SUMIFS('Gas-DB'!G:G,'Gas-DB'!C:C,"="&amp;'Daily Gas'!F20)</f>
        <v>0</v>
      </c>
      <c r="H20" s="157">
        <f>COUNTIFS('Gas-DB'!C:C,"="&amp;'Daily Gas'!F20,'Gas-DB'!G:G,"&gt;"&amp;0)</f>
        <v>0</v>
      </c>
      <c r="I20" s="158">
        <f>SUMIFS('Gas-DB'!H:H,'Gas-DB'!C:C,"="&amp;'Daily Gas'!F20)</f>
        <v>0</v>
      </c>
      <c r="J20" s="155">
        <v>45417</v>
      </c>
      <c r="K20" s="156">
        <f>SUMIFS('Gas-DB'!G:G,'Gas-DB'!C:C,"="&amp;'Daily Gas'!J20)</f>
        <v>1929</v>
      </c>
      <c r="L20" s="157">
        <f>COUNTIFS('Gas-DB'!C:C,"="&amp;'Daily Gas'!J20,'Gas-DB'!G:G,"&gt;"&amp;0)</f>
        <v>11</v>
      </c>
      <c r="M20" s="158">
        <f>SUMIFS('Gas-DB'!H:H,'Gas-DB'!C:C,"="&amp;'Daily Gas'!J20)</f>
        <v>0</v>
      </c>
      <c r="N20" s="155">
        <v>45448</v>
      </c>
      <c r="O20" s="156">
        <f>SUMIFS('Gas-DB'!G:G,'Gas-DB'!C:C,"="&amp;'Daily Gas'!N20)</f>
        <v>1409</v>
      </c>
      <c r="P20" s="157">
        <f>COUNTIFS('Gas-DB'!$C:$C,"="&amp;N20,'Gas-DB'!$G:$G,"&gt;"&amp;0)</f>
        <v>9</v>
      </c>
      <c r="Q20" s="158">
        <f>SUMIFS('Gas-DB'!H:H,'Gas-DB'!C:C,"="&amp;'Daily Gas'!N20)</f>
        <v>0</v>
      </c>
      <c r="R20" s="155">
        <v>45479</v>
      </c>
      <c r="S20" s="156">
        <f>SUMIFS('Gas-DB'!G:G,'Gas-DB'!C:C,"="&amp;'Daily Gas'!R20)</f>
        <v>3162</v>
      </c>
      <c r="T20" s="157">
        <f>COUNTIFS('Gas-DB'!C:C,"="&amp;'Daily Gas'!R20,'Gas-DB'!G:G,"&gt;"&amp;0)</f>
        <v>15</v>
      </c>
      <c r="U20" s="158">
        <f>SUMIFS('Gas-DB'!H:H,'Gas-DB'!C:C,"="&amp;'Daily Gas'!R20)</f>
        <v>0</v>
      </c>
      <c r="V20" s="155">
        <v>45510</v>
      </c>
      <c r="W20" s="156">
        <f>SUMIFS('Gas-DB'!G:G,'Gas-DB'!C:C,"="&amp;'Daily Gas'!V20)</f>
        <v>3085</v>
      </c>
      <c r="X20" s="157">
        <f>COUNTIFS('Gas-DB'!C:C,"="&amp;'Daily Gas'!V20,'Gas-DB'!G:G,"&gt;"&amp;0)</f>
        <v>19</v>
      </c>
      <c r="Y20" s="158">
        <f>SUMIFS('Gas-DB'!H:H,'Gas-DB'!C:C,"="&amp;'Daily Gas'!V20)</f>
        <v>0</v>
      </c>
      <c r="Z20" s="155">
        <v>45541</v>
      </c>
      <c r="AA20" s="156">
        <f>SUMIFS('Gas-DB'!G:G,'Gas-DB'!C:C,"="&amp;'Daily Gas'!Z20)</f>
        <v>5910</v>
      </c>
      <c r="AB20" s="157">
        <f>COUNTIFS('Gas-DB'!C:C,"="&amp;'Daily Gas'!Z20,'Gas-DB'!G:G,"&gt;"&amp;0)</f>
        <v>36</v>
      </c>
      <c r="AC20" s="158">
        <f>SUMIFS('Gas-DB'!H:H,'Gas-DB'!C:C,"="&amp;'Daily Gas'!Z20)</f>
        <v>0</v>
      </c>
      <c r="AD20" s="155">
        <v>45572</v>
      </c>
      <c r="AE20" s="156">
        <f>SUMIFS('Gas-DB'!G:G,'Gas-DB'!C:C,"="&amp;'Daily Gas'!AD20)</f>
        <v>5320</v>
      </c>
      <c r="AF20" s="157">
        <f>COUNTIFS('Gas-DB'!C:C,"="&amp;'Daily Gas'!AD20,'Gas-DB'!G:G,"&gt;"&amp;0)</f>
        <v>30</v>
      </c>
      <c r="AG20" s="158">
        <f>SUMIFS('Gas-DB'!H:H,'Gas-DB'!C:C,"="&amp;'Daily Gas'!AD20)</f>
        <v>0</v>
      </c>
      <c r="AH20" s="155">
        <v>45602</v>
      </c>
      <c r="AI20" s="156">
        <f>SUMIFS('Gas-DB'!G:G,'Gas-DB'!C:C,"="&amp;'Daily Gas'!AH20)</f>
        <v>0</v>
      </c>
      <c r="AJ20" s="157">
        <f>COUNTIFS('Gas-DB'!C:C,"="&amp;'Daily Gas'!AH20,'Gas-DB'!G:G,"&gt;"&amp;0)</f>
        <v>0</v>
      </c>
      <c r="AK20" s="158">
        <f>SUMIFS('Gas-DB'!H:H,'Gas-DB'!C:C,"="&amp;'Daily Gas'!AH20)</f>
        <v>0</v>
      </c>
      <c r="AL20" s="155">
        <v>45632</v>
      </c>
      <c r="AM20" s="156">
        <f>SUMIFS('Gas-DB'!G:G,'Gas-DB'!C:C,"="&amp;'Daily Gas'!AL20)</f>
        <v>0</v>
      </c>
      <c r="AN20" s="157">
        <f>COUNTIFS('Gas-DB'!C:C,"="&amp;'Daily Gas'!AL20,'Gas-DB'!G:G,"&gt;"&amp;0)</f>
        <v>0</v>
      </c>
      <c r="AO20" s="158">
        <f>SUMIFS('Gas-DB'!H:H,'Gas-DB'!C:C,"="&amp;'Daily Gas'!AL20)</f>
        <v>0</v>
      </c>
      <c r="AP20" s="155">
        <v>45662</v>
      </c>
      <c r="AQ20" s="156">
        <f>SUMIFS('Gas-DB'!G:G,'Gas-DB'!C:C,"="&amp;'Daily Gas'!AP20)</f>
        <v>0</v>
      </c>
      <c r="AR20" s="157">
        <f>COUNTIFS('Gas-DB'!C:C,"="&amp;'Daily Gas'!AP20,'Gas-DB'!G:G,"&gt;"&amp;0)</f>
        <v>0</v>
      </c>
      <c r="AS20" s="158">
        <f>SUMIFS('Gas-DB'!H:H,'Gas-DB'!C:C,"="&amp;'Daily Gas'!AP20)</f>
        <v>0</v>
      </c>
      <c r="AT20" s="155">
        <v>45692</v>
      </c>
      <c r="AU20" s="156">
        <f>SUMIFS('Gas-DB'!G:G,'Gas-DB'!C:C,"="&amp;'Daily Gas'!AT20)</f>
        <v>0</v>
      </c>
      <c r="AV20" s="157">
        <f>COUNTIFS('Gas-DB'!C:C,"="&amp;'Daily Gas'!AT20,'Gas-DB'!G:G,"&gt;"&amp;0)</f>
        <v>0</v>
      </c>
      <c r="AW20" s="158">
        <f>SUMIFS('Gas-DB'!H:H,'Gas-DB'!C:C,"="&amp;'Daily Gas'!AT20)</f>
        <v>0</v>
      </c>
      <c r="AX20" s="155">
        <v>45722</v>
      </c>
      <c r="AY20" s="156">
        <f>SUMIFS('Gas-DB'!G:G,'Gas-DB'!C:C,"="&amp;'Daily Gas'!AX20)</f>
        <v>0</v>
      </c>
      <c r="AZ20" s="157">
        <f>COUNTIFS('Gas-DB'!C:C,"="&amp;'Daily Gas'!AX20,'Gas-DB'!G:G,"&gt;"&amp;0)</f>
        <v>0</v>
      </c>
      <c r="BA20" s="158">
        <f>SUMIFS('Gas-DB'!H:H,'Gas-DB'!C:C,"="&amp;'Daily Gas'!AX20)</f>
        <v>0</v>
      </c>
    </row>
    <row r="21" spans="1:53" ht="28.5" x14ac:dyDescent="0.25">
      <c r="A21" s="150"/>
      <c r="B21" s="155">
        <v>45358</v>
      </c>
      <c r="C21" s="156">
        <f>SUMIFS('Gas-DB'!G:G,'Gas-DB'!C:C,"="&amp;'Daily Gas'!B21)</f>
        <v>362</v>
      </c>
      <c r="D21" s="157">
        <f>COUNTIFS('Gas-DB'!C:C,"="&amp;'Daily Gas'!B21,'Gas-DB'!G:G,"&gt;"&amp;0)</f>
        <v>2</v>
      </c>
      <c r="E21" s="158">
        <f>SUMIFS('Gas-DB'!H:H,'Gas-DB'!C:C,"="&amp;'Daily Gas'!B21)</f>
        <v>0</v>
      </c>
      <c r="F21" s="155">
        <v>45387</v>
      </c>
      <c r="G21" s="156">
        <f>SUMIFS('Gas-DB'!G:G,'Gas-DB'!C:C,"="&amp;'Daily Gas'!F21)</f>
        <v>996</v>
      </c>
      <c r="H21" s="157">
        <f>COUNTIFS('Gas-DB'!C:C,"="&amp;'Daily Gas'!F21,'Gas-DB'!G:G,"&gt;"&amp;0)</f>
        <v>8</v>
      </c>
      <c r="I21" s="158">
        <f>SUMIFS('Gas-DB'!H:H,'Gas-DB'!C:C,"="&amp;'Daily Gas'!F21)</f>
        <v>0</v>
      </c>
      <c r="J21" s="155">
        <v>45418</v>
      </c>
      <c r="K21" s="156">
        <f>SUMIFS('Gas-DB'!G:G,'Gas-DB'!C:C,"="&amp;'Daily Gas'!J21)</f>
        <v>422</v>
      </c>
      <c r="L21" s="157">
        <f>COUNTIFS('Gas-DB'!C:C,"="&amp;'Daily Gas'!J21,'Gas-DB'!G:G,"&gt;"&amp;0)</f>
        <v>2</v>
      </c>
      <c r="M21" s="158">
        <f>SUMIFS('Gas-DB'!H:H,'Gas-DB'!C:C,"="&amp;'Daily Gas'!J21)</f>
        <v>0</v>
      </c>
      <c r="N21" s="155">
        <v>45449</v>
      </c>
      <c r="O21" s="156">
        <f>SUMIFS('Gas-DB'!G:G,'Gas-DB'!C:C,"="&amp;'Daily Gas'!N21)</f>
        <v>2244</v>
      </c>
      <c r="P21" s="157">
        <f>COUNTIFS('Gas-DB'!$C:$C,"="&amp;N21,'Gas-DB'!$G:$G,"&gt;"&amp;0)</f>
        <v>16</v>
      </c>
      <c r="Q21" s="158">
        <f>SUMIFS('Gas-DB'!H:H,'Gas-DB'!C:C,"="&amp;'Daily Gas'!N21)</f>
        <v>0</v>
      </c>
      <c r="R21" s="155">
        <v>45480</v>
      </c>
      <c r="S21" s="156">
        <f>SUMIFS('Gas-DB'!G:G,'Gas-DB'!C:C,"="&amp;'Daily Gas'!R21)</f>
        <v>3480</v>
      </c>
      <c r="T21" s="157">
        <f>COUNTIFS('Gas-DB'!C:C,"="&amp;'Daily Gas'!R21,'Gas-DB'!G:G,"&gt;"&amp;0)</f>
        <v>21</v>
      </c>
      <c r="U21" s="158">
        <f>SUMIFS('Gas-DB'!H:H,'Gas-DB'!C:C,"="&amp;'Daily Gas'!R21)</f>
        <v>0</v>
      </c>
      <c r="V21" s="155">
        <v>45511</v>
      </c>
      <c r="W21" s="156">
        <f>SUMIFS('Gas-DB'!G:G,'Gas-DB'!C:C,"="&amp;'Daily Gas'!V21)</f>
        <v>4428</v>
      </c>
      <c r="X21" s="157">
        <f>COUNTIFS('Gas-DB'!C:C,"="&amp;'Daily Gas'!V21,'Gas-DB'!G:G,"&gt;"&amp;0)</f>
        <v>25</v>
      </c>
      <c r="Y21" s="158">
        <f>SUMIFS('Gas-DB'!H:H,'Gas-DB'!C:C,"="&amp;'Daily Gas'!V21)</f>
        <v>0</v>
      </c>
      <c r="Z21" s="155">
        <v>45542</v>
      </c>
      <c r="AA21" s="156">
        <f>SUMIFS('Gas-DB'!G:G,'Gas-DB'!C:C,"="&amp;'Daily Gas'!Z21)</f>
        <v>2023</v>
      </c>
      <c r="AB21" s="157">
        <f>COUNTIFS('Gas-DB'!C:C,"="&amp;'Daily Gas'!Z21,'Gas-DB'!G:G,"&gt;"&amp;0)</f>
        <v>14</v>
      </c>
      <c r="AC21" s="158">
        <f>SUMIFS('Gas-DB'!H:H,'Gas-DB'!C:C,"="&amp;'Daily Gas'!Z21)</f>
        <v>0</v>
      </c>
      <c r="AD21" s="155">
        <v>45573</v>
      </c>
      <c r="AE21" s="156">
        <f>SUMIFS('Gas-DB'!G:G,'Gas-DB'!C:C,"="&amp;'Daily Gas'!AD21)</f>
        <v>3704</v>
      </c>
      <c r="AF21" s="157">
        <f>COUNTIFS('Gas-DB'!C:C,"="&amp;'Daily Gas'!AD21,'Gas-DB'!G:G,"&gt;"&amp;0)</f>
        <v>25</v>
      </c>
      <c r="AG21" s="158">
        <f>SUMIFS('Gas-DB'!H:H,'Gas-DB'!C:C,"="&amp;'Daily Gas'!AD21)</f>
        <v>0</v>
      </c>
      <c r="AH21" s="155">
        <v>45603</v>
      </c>
      <c r="AI21" s="156">
        <f>SUMIFS('Gas-DB'!G:G,'Gas-DB'!C:C,"="&amp;'Daily Gas'!AH21)</f>
        <v>0</v>
      </c>
      <c r="AJ21" s="157">
        <f>COUNTIFS('Gas-DB'!C:C,"="&amp;'Daily Gas'!AH21,'Gas-DB'!G:G,"&gt;"&amp;0)</f>
        <v>0</v>
      </c>
      <c r="AK21" s="158">
        <f>SUMIFS('Gas-DB'!H:H,'Gas-DB'!C:C,"="&amp;'Daily Gas'!AH21)</f>
        <v>0</v>
      </c>
      <c r="AL21" s="155">
        <v>45633</v>
      </c>
      <c r="AM21" s="156">
        <f>SUMIFS('Gas-DB'!G:G,'Gas-DB'!C:C,"="&amp;'Daily Gas'!AL21)</f>
        <v>0</v>
      </c>
      <c r="AN21" s="157">
        <f>COUNTIFS('Gas-DB'!C:C,"="&amp;'Daily Gas'!AL21,'Gas-DB'!G:G,"&gt;"&amp;0)</f>
        <v>0</v>
      </c>
      <c r="AO21" s="158">
        <f>SUMIFS('Gas-DB'!H:H,'Gas-DB'!C:C,"="&amp;'Daily Gas'!AL21)</f>
        <v>0</v>
      </c>
      <c r="AP21" s="155">
        <v>45663</v>
      </c>
      <c r="AQ21" s="156">
        <f>SUMIFS('Gas-DB'!G:G,'Gas-DB'!C:C,"="&amp;'Daily Gas'!AP21)</f>
        <v>0</v>
      </c>
      <c r="AR21" s="157">
        <f>COUNTIFS('Gas-DB'!C:C,"="&amp;'Daily Gas'!AP21,'Gas-DB'!G:G,"&gt;"&amp;0)</f>
        <v>0</v>
      </c>
      <c r="AS21" s="158">
        <f>SUMIFS('Gas-DB'!H:H,'Gas-DB'!C:C,"="&amp;'Daily Gas'!AP21)</f>
        <v>0</v>
      </c>
      <c r="AT21" s="155">
        <v>45693</v>
      </c>
      <c r="AU21" s="156">
        <f>SUMIFS('Gas-DB'!G:G,'Gas-DB'!C:C,"="&amp;'Daily Gas'!AT21)</f>
        <v>0</v>
      </c>
      <c r="AV21" s="157">
        <f>COUNTIFS('Gas-DB'!C:C,"="&amp;'Daily Gas'!AT21,'Gas-DB'!G:G,"&gt;"&amp;0)</f>
        <v>0</v>
      </c>
      <c r="AW21" s="158">
        <f>SUMIFS('Gas-DB'!H:H,'Gas-DB'!C:C,"="&amp;'Daily Gas'!AT21)</f>
        <v>0</v>
      </c>
      <c r="AX21" s="155">
        <v>45723</v>
      </c>
      <c r="AY21" s="156">
        <f>SUMIFS('Gas-DB'!G:G,'Gas-DB'!C:C,"="&amp;'Daily Gas'!AX21)</f>
        <v>0</v>
      </c>
      <c r="AZ21" s="157">
        <f>COUNTIFS('Gas-DB'!C:C,"="&amp;'Daily Gas'!AX21,'Gas-DB'!G:G,"&gt;"&amp;0)</f>
        <v>0</v>
      </c>
      <c r="BA21" s="158">
        <f>SUMIFS('Gas-DB'!H:H,'Gas-DB'!C:C,"="&amp;'Daily Gas'!AX21)</f>
        <v>0</v>
      </c>
    </row>
    <row r="22" spans="1:53" ht="28.5" x14ac:dyDescent="0.25">
      <c r="A22" s="150"/>
      <c r="B22" s="155">
        <v>45359</v>
      </c>
      <c r="C22" s="156">
        <f>SUMIFS('Gas-DB'!G:G,'Gas-DB'!C:C,"="&amp;'Daily Gas'!B22)</f>
        <v>0</v>
      </c>
      <c r="D22" s="157">
        <f>COUNTIFS('Gas-DB'!C:C,"="&amp;'Daily Gas'!B22,'Gas-DB'!G:G,"&gt;"&amp;0)</f>
        <v>0</v>
      </c>
      <c r="E22" s="158">
        <f>SUMIFS('Gas-DB'!H:H,'Gas-DB'!C:C,"="&amp;'Daily Gas'!B22)</f>
        <v>0</v>
      </c>
      <c r="F22" s="155">
        <v>45388</v>
      </c>
      <c r="G22" s="156">
        <f>SUMIFS('Gas-DB'!G:G,'Gas-DB'!C:C,"="&amp;'Daily Gas'!F22)</f>
        <v>0</v>
      </c>
      <c r="H22" s="157">
        <f>COUNTIFS('Gas-DB'!C:C,"="&amp;'Daily Gas'!F22,'Gas-DB'!G:G,"&gt;"&amp;0)</f>
        <v>0</v>
      </c>
      <c r="I22" s="158">
        <f>SUMIFS('Gas-DB'!H:H,'Gas-DB'!C:C,"="&amp;'Daily Gas'!F22)</f>
        <v>0</v>
      </c>
      <c r="J22" s="155">
        <v>45419</v>
      </c>
      <c r="K22" s="156">
        <f>SUMIFS('Gas-DB'!G:G,'Gas-DB'!C:C,"="&amp;'Daily Gas'!J22)</f>
        <v>1930</v>
      </c>
      <c r="L22" s="157">
        <f>COUNTIFS('Gas-DB'!C:C,"="&amp;'Daily Gas'!J22,'Gas-DB'!G:G,"&gt;"&amp;0)</f>
        <v>13</v>
      </c>
      <c r="M22" s="158">
        <f>SUMIFS('Gas-DB'!H:H,'Gas-DB'!C:C,"="&amp;'Daily Gas'!J22)</f>
        <v>0</v>
      </c>
      <c r="N22" s="155">
        <v>45450</v>
      </c>
      <c r="O22" s="156">
        <f>SUMIFS('Gas-DB'!G:G,'Gas-DB'!C:C,"="&amp;'Daily Gas'!N22)</f>
        <v>607</v>
      </c>
      <c r="P22" s="157">
        <f>COUNTIFS('Gas-DB'!$C:$C,"="&amp;N22,'Gas-DB'!$G:$G,"&gt;"&amp;0)</f>
        <v>5</v>
      </c>
      <c r="Q22" s="158">
        <f>SUMIFS('Gas-DB'!H:H,'Gas-DB'!C:C,"="&amp;'Daily Gas'!N22)</f>
        <v>0</v>
      </c>
      <c r="R22" s="155">
        <v>45481</v>
      </c>
      <c r="S22" s="156">
        <f>SUMIFS('Gas-DB'!G:G,'Gas-DB'!C:C,"="&amp;'Daily Gas'!R22)</f>
        <v>2937</v>
      </c>
      <c r="T22" s="157">
        <f>COUNTIFS('Gas-DB'!C:C,"="&amp;'Daily Gas'!R22,'Gas-DB'!G:G,"&gt;"&amp;0)</f>
        <v>14</v>
      </c>
      <c r="U22" s="158">
        <f>SUMIFS('Gas-DB'!H:H,'Gas-DB'!C:C,"="&amp;'Daily Gas'!R22)</f>
        <v>0</v>
      </c>
      <c r="V22" s="155">
        <v>45512</v>
      </c>
      <c r="W22" s="156">
        <f>SUMIFS('Gas-DB'!G:G,'Gas-DB'!C:C,"="&amp;'Daily Gas'!V22)</f>
        <v>4521</v>
      </c>
      <c r="X22" s="157">
        <f>COUNTIFS('Gas-DB'!C:C,"="&amp;'Daily Gas'!V22,'Gas-DB'!G:G,"&gt;"&amp;0)</f>
        <v>23</v>
      </c>
      <c r="Y22" s="158">
        <f>SUMIFS('Gas-DB'!H:H,'Gas-DB'!C:C,"="&amp;'Daily Gas'!V22)</f>
        <v>0</v>
      </c>
      <c r="Z22" s="155">
        <v>45543</v>
      </c>
      <c r="AA22" s="156">
        <f>SUMIFS('Gas-DB'!G:G,'Gas-DB'!C:C,"="&amp;'Daily Gas'!Z22)</f>
        <v>6264</v>
      </c>
      <c r="AB22" s="157">
        <f>COUNTIFS('Gas-DB'!C:C,"="&amp;'Daily Gas'!Z22,'Gas-DB'!G:G,"&gt;"&amp;0)</f>
        <v>36</v>
      </c>
      <c r="AC22" s="158">
        <f>SUMIFS('Gas-DB'!H:H,'Gas-DB'!C:C,"="&amp;'Daily Gas'!Z22)</f>
        <v>0</v>
      </c>
      <c r="AD22" s="155">
        <v>45574</v>
      </c>
      <c r="AE22" s="156">
        <f>SUMIFS('Gas-DB'!G:G,'Gas-DB'!C:C,"="&amp;'Daily Gas'!AD22)</f>
        <v>5309</v>
      </c>
      <c r="AF22" s="157">
        <f>COUNTIFS('Gas-DB'!C:C,"="&amp;'Daily Gas'!AD22,'Gas-DB'!G:G,"&gt;"&amp;0)</f>
        <v>30</v>
      </c>
      <c r="AG22" s="158">
        <f>SUMIFS('Gas-DB'!H:H,'Gas-DB'!C:C,"="&amp;'Daily Gas'!AD22)</f>
        <v>0</v>
      </c>
      <c r="AH22" s="155">
        <v>45604</v>
      </c>
      <c r="AI22" s="156">
        <f>SUMIFS('Gas-DB'!G:G,'Gas-DB'!C:C,"="&amp;'Daily Gas'!AH22)</f>
        <v>0</v>
      </c>
      <c r="AJ22" s="157">
        <f>COUNTIFS('Gas-DB'!C:C,"="&amp;'Daily Gas'!AH22,'Gas-DB'!G:G,"&gt;"&amp;0)</f>
        <v>0</v>
      </c>
      <c r="AK22" s="158">
        <f>SUMIFS('Gas-DB'!H:H,'Gas-DB'!C:C,"="&amp;'Daily Gas'!AH22)</f>
        <v>0</v>
      </c>
      <c r="AL22" s="155">
        <v>45634</v>
      </c>
      <c r="AM22" s="156">
        <f>SUMIFS('Gas-DB'!G:G,'Gas-DB'!C:C,"="&amp;'Daily Gas'!AL22)</f>
        <v>0</v>
      </c>
      <c r="AN22" s="157">
        <f>COUNTIFS('Gas-DB'!C:C,"="&amp;'Daily Gas'!AL22,'Gas-DB'!G:G,"&gt;"&amp;0)</f>
        <v>0</v>
      </c>
      <c r="AO22" s="158">
        <f>SUMIFS('Gas-DB'!H:H,'Gas-DB'!C:C,"="&amp;'Daily Gas'!AL22)</f>
        <v>0</v>
      </c>
      <c r="AP22" s="155">
        <v>45664</v>
      </c>
      <c r="AQ22" s="156">
        <f>SUMIFS('Gas-DB'!G:G,'Gas-DB'!C:C,"="&amp;'Daily Gas'!AP22)</f>
        <v>0</v>
      </c>
      <c r="AR22" s="157">
        <f>COUNTIFS('Gas-DB'!C:C,"="&amp;'Daily Gas'!AP22,'Gas-DB'!G:G,"&gt;"&amp;0)</f>
        <v>0</v>
      </c>
      <c r="AS22" s="158">
        <f>SUMIFS('Gas-DB'!H:H,'Gas-DB'!C:C,"="&amp;'Daily Gas'!AP22)</f>
        <v>0</v>
      </c>
      <c r="AT22" s="155">
        <v>45694</v>
      </c>
      <c r="AU22" s="156">
        <f>SUMIFS('Gas-DB'!G:G,'Gas-DB'!C:C,"="&amp;'Daily Gas'!AT22)</f>
        <v>0</v>
      </c>
      <c r="AV22" s="157">
        <f>COUNTIFS('Gas-DB'!C:C,"="&amp;'Daily Gas'!AT22,'Gas-DB'!G:G,"&gt;"&amp;0)</f>
        <v>0</v>
      </c>
      <c r="AW22" s="158">
        <f>SUMIFS('Gas-DB'!H:H,'Gas-DB'!C:C,"="&amp;'Daily Gas'!AT22)</f>
        <v>0</v>
      </c>
      <c r="AX22" s="155">
        <v>45724</v>
      </c>
      <c r="AY22" s="156">
        <f>SUMIFS('Gas-DB'!G:G,'Gas-DB'!C:C,"="&amp;'Daily Gas'!AX22)</f>
        <v>0</v>
      </c>
      <c r="AZ22" s="157">
        <f>COUNTIFS('Gas-DB'!C:C,"="&amp;'Daily Gas'!AX22,'Gas-DB'!G:G,"&gt;"&amp;0)</f>
        <v>0</v>
      </c>
      <c r="BA22" s="158">
        <f>SUMIFS('Gas-DB'!H:H,'Gas-DB'!C:C,"="&amp;'Daily Gas'!AX22)</f>
        <v>0</v>
      </c>
    </row>
    <row r="23" spans="1:53" ht="28.5" x14ac:dyDescent="0.25">
      <c r="A23" s="150"/>
      <c r="B23" s="155">
        <v>45360</v>
      </c>
      <c r="C23" s="156">
        <f>SUMIFS('Gas-DB'!G:G,'Gas-DB'!C:C,"="&amp;'Daily Gas'!B23)</f>
        <v>250</v>
      </c>
      <c r="D23" s="157">
        <f>COUNTIFS('Gas-DB'!C:C,"="&amp;'Daily Gas'!B23,'Gas-DB'!G:G,"&gt;"&amp;0)</f>
        <v>1</v>
      </c>
      <c r="E23" s="158">
        <f>SUMIFS('Gas-DB'!H:H,'Gas-DB'!C:C,"="&amp;'Daily Gas'!B23)</f>
        <v>0</v>
      </c>
      <c r="F23" s="155">
        <v>45389</v>
      </c>
      <c r="G23" s="156">
        <f>SUMIFS('Gas-DB'!G:G,'Gas-DB'!C:C,"="&amp;'Daily Gas'!F23)</f>
        <v>1054</v>
      </c>
      <c r="H23" s="157">
        <f>COUNTIFS('Gas-DB'!C:C,"="&amp;'Daily Gas'!F23,'Gas-DB'!G:G,"&gt;"&amp;0)</f>
        <v>6</v>
      </c>
      <c r="I23" s="158">
        <f>SUMIFS('Gas-DB'!H:H,'Gas-DB'!C:C,"="&amp;'Daily Gas'!F23)</f>
        <v>0</v>
      </c>
      <c r="J23" s="155">
        <v>45420</v>
      </c>
      <c r="K23" s="156">
        <f>SUMIFS('Gas-DB'!G:G,'Gas-DB'!C:C,"="&amp;'Daily Gas'!J23)</f>
        <v>0</v>
      </c>
      <c r="L23" s="157">
        <f>COUNTIFS('Gas-DB'!C:C,"="&amp;'Daily Gas'!J23,'Gas-DB'!G:G,"&gt;"&amp;0)</f>
        <v>0</v>
      </c>
      <c r="M23" s="158">
        <f>SUMIFS('Gas-DB'!H:H,'Gas-DB'!C:C,"="&amp;'Daily Gas'!J23)</f>
        <v>0</v>
      </c>
      <c r="N23" s="155">
        <v>45451</v>
      </c>
      <c r="O23" s="156">
        <f>SUMIFS('Gas-DB'!G:G,'Gas-DB'!C:C,"="&amp;'Daily Gas'!N23)</f>
        <v>1628</v>
      </c>
      <c r="P23" s="157">
        <f>COUNTIFS('Gas-DB'!$C:$C,"="&amp;N23,'Gas-DB'!$G:$G,"&gt;"&amp;0)</f>
        <v>11</v>
      </c>
      <c r="Q23" s="158">
        <f>SUMIFS('Gas-DB'!H:H,'Gas-DB'!C:C,"="&amp;'Daily Gas'!N23)</f>
        <v>0</v>
      </c>
      <c r="R23" s="155">
        <v>45482</v>
      </c>
      <c r="S23" s="156">
        <f>SUMIFS('Gas-DB'!G:G,'Gas-DB'!C:C,"="&amp;'Daily Gas'!R23)</f>
        <v>3667</v>
      </c>
      <c r="T23" s="157">
        <f>COUNTIFS('Gas-DB'!C:C,"="&amp;'Daily Gas'!R23,'Gas-DB'!G:G,"&gt;"&amp;0)</f>
        <v>21</v>
      </c>
      <c r="U23" s="158">
        <f>SUMIFS('Gas-DB'!H:H,'Gas-DB'!C:C,"="&amp;'Daily Gas'!R23)</f>
        <v>0</v>
      </c>
      <c r="V23" s="155">
        <v>45513</v>
      </c>
      <c r="W23" s="156">
        <f>SUMIFS('Gas-DB'!G:G,'Gas-DB'!C:C,"="&amp;'Daily Gas'!V23)</f>
        <v>0</v>
      </c>
      <c r="X23" s="157">
        <f>COUNTIFS('Gas-DB'!C:C,"="&amp;'Daily Gas'!V23,'Gas-DB'!G:G,"&gt;"&amp;0)</f>
        <v>0</v>
      </c>
      <c r="Y23" s="158">
        <f>SUMIFS('Gas-DB'!H:H,'Gas-DB'!C:C,"="&amp;'Daily Gas'!V23)</f>
        <v>0</v>
      </c>
      <c r="Z23" s="155">
        <v>45544</v>
      </c>
      <c r="AA23" s="156">
        <f>SUMIFS('Gas-DB'!G:G,'Gas-DB'!C:C,"="&amp;'Daily Gas'!Z23)</f>
        <v>4251</v>
      </c>
      <c r="AB23" s="157">
        <f>COUNTIFS('Gas-DB'!C:C,"="&amp;'Daily Gas'!Z23,'Gas-DB'!G:G,"&gt;"&amp;0)</f>
        <v>24</v>
      </c>
      <c r="AC23" s="158">
        <f>SUMIFS('Gas-DB'!H:H,'Gas-DB'!C:C,"="&amp;'Daily Gas'!Z23)</f>
        <v>0</v>
      </c>
      <c r="AD23" s="155">
        <v>45575</v>
      </c>
      <c r="AE23" s="156">
        <f>SUMIFS('Gas-DB'!G:G,'Gas-DB'!C:C,"="&amp;'Daily Gas'!AD23)</f>
        <v>5523</v>
      </c>
      <c r="AF23" s="157">
        <f>COUNTIFS('Gas-DB'!C:C,"="&amp;'Daily Gas'!AD23,'Gas-DB'!G:G,"&gt;"&amp;0)</f>
        <v>34</v>
      </c>
      <c r="AG23" s="158">
        <f>SUMIFS('Gas-DB'!H:H,'Gas-DB'!C:C,"="&amp;'Daily Gas'!AD23)</f>
        <v>0</v>
      </c>
      <c r="AH23" s="155">
        <v>45605</v>
      </c>
      <c r="AI23" s="156">
        <f>SUMIFS('Gas-DB'!G:G,'Gas-DB'!C:C,"="&amp;'Daily Gas'!AH23)</f>
        <v>0</v>
      </c>
      <c r="AJ23" s="157">
        <f>COUNTIFS('Gas-DB'!C:C,"="&amp;'Daily Gas'!AH23,'Gas-DB'!G:G,"&gt;"&amp;0)</f>
        <v>0</v>
      </c>
      <c r="AK23" s="158">
        <f>SUMIFS('Gas-DB'!H:H,'Gas-DB'!C:C,"="&amp;'Daily Gas'!AH23)</f>
        <v>0</v>
      </c>
      <c r="AL23" s="155">
        <v>45635</v>
      </c>
      <c r="AM23" s="156">
        <f>SUMIFS('Gas-DB'!G:G,'Gas-DB'!C:C,"="&amp;'Daily Gas'!AL23)</f>
        <v>0</v>
      </c>
      <c r="AN23" s="157">
        <f>COUNTIFS('Gas-DB'!C:C,"="&amp;'Daily Gas'!AL23,'Gas-DB'!G:G,"&gt;"&amp;0)</f>
        <v>0</v>
      </c>
      <c r="AO23" s="158">
        <f>SUMIFS('Gas-DB'!H:H,'Gas-DB'!C:C,"="&amp;'Daily Gas'!AL23)</f>
        <v>0</v>
      </c>
      <c r="AP23" s="155">
        <v>45665</v>
      </c>
      <c r="AQ23" s="156">
        <f>SUMIFS('Gas-DB'!G:G,'Gas-DB'!C:C,"="&amp;'Daily Gas'!AP23)</f>
        <v>0</v>
      </c>
      <c r="AR23" s="157">
        <f>COUNTIFS('Gas-DB'!C:C,"="&amp;'Daily Gas'!AP23,'Gas-DB'!G:G,"&gt;"&amp;0)</f>
        <v>0</v>
      </c>
      <c r="AS23" s="158">
        <f>SUMIFS('Gas-DB'!H:H,'Gas-DB'!C:C,"="&amp;'Daily Gas'!AP23)</f>
        <v>0</v>
      </c>
      <c r="AT23" s="155">
        <v>45695</v>
      </c>
      <c r="AU23" s="156">
        <f>SUMIFS('Gas-DB'!G:G,'Gas-DB'!C:C,"="&amp;'Daily Gas'!AT23)</f>
        <v>0</v>
      </c>
      <c r="AV23" s="157">
        <f>COUNTIFS('Gas-DB'!C:C,"="&amp;'Daily Gas'!AT23,'Gas-DB'!G:G,"&gt;"&amp;0)</f>
        <v>0</v>
      </c>
      <c r="AW23" s="158">
        <f>SUMIFS('Gas-DB'!H:H,'Gas-DB'!C:C,"="&amp;'Daily Gas'!AT23)</f>
        <v>0</v>
      </c>
      <c r="AX23" s="155">
        <v>45725</v>
      </c>
      <c r="AY23" s="156">
        <f>SUMIFS('Gas-DB'!G:G,'Gas-DB'!C:C,"="&amp;'Daily Gas'!AX23)</f>
        <v>0</v>
      </c>
      <c r="AZ23" s="157">
        <f>COUNTIFS('Gas-DB'!C:C,"="&amp;'Daily Gas'!AX23,'Gas-DB'!G:G,"&gt;"&amp;0)</f>
        <v>0</v>
      </c>
      <c r="BA23" s="158">
        <f>SUMIFS('Gas-DB'!H:H,'Gas-DB'!C:C,"="&amp;'Daily Gas'!AX23)</f>
        <v>0</v>
      </c>
    </row>
    <row r="24" spans="1:53" ht="28.5" x14ac:dyDescent="0.25">
      <c r="A24" s="150"/>
      <c r="B24" s="155">
        <v>45361</v>
      </c>
      <c r="C24" s="156">
        <f>SUMIFS('Gas-DB'!G:G,'Gas-DB'!C:C,"="&amp;'Daily Gas'!B24)</f>
        <v>100</v>
      </c>
      <c r="D24" s="157">
        <f>COUNTIFS('Gas-DB'!C:C,"="&amp;'Daily Gas'!B24,'Gas-DB'!G:G,"&gt;"&amp;0)</f>
        <v>1</v>
      </c>
      <c r="E24" s="158">
        <f>SUMIFS('Gas-DB'!H:H,'Gas-DB'!C:C,"="&amp;'Daily Gas'!B24)</f>
        <v>0</v>
      </c>
      <c r="F24" s="155">
        <v>45390</v>
      </c>
      <c r="G24" s="156">
        <f>SUMIFS('Gas-DB'!G:G,'Gas-DB'!C:C,"="&amp;'Daily Gas'!F24)</f>
        <v>0</v>
      </c>
      <c r="H24" s="157">
        <f>COUNTIFS('Gas-DB'!C:C,"="&amp;'Daily Gas'!F24,'Gas-DB'!G:G,"&gt;"&amp;0)</f>
        <v>0</v>
      </c>
      <c r="I24" s="158">
        <f>SUMIFS('Gas-DB'!H:H,'Gas-DB'!C:C,"="&amp;'Daily Gas'!F24)</f>
        <v>0</v>
      </c>
      <c r="J24" s="155">
        <v>45421</v>
      </c>
      <c r="K24" s="156">
        <f>SUMIFS('Gas-DB'!G:G,'Gas-DB'!C:C,"="&amp;'Daily Gas'!J24)</f>
        <v>1626</v>
      </c>
      <c r="L24" s="157">
        <f>COUNTIFS('Gas-DB'!C:C,"="&amp;'Daily Gas'!J24,'Gas-DB'!G:G,"&gt;"&amp;0)</f>
        <v>8</v>
      </c>
      <c r="M24" s="158">
        <f>SUMIFS('Gas-DB'!H:H,'Gas-DB'!C:C,"="&amp;'Daily Gas'!J24)</f>
        <v>0</v>
      </c>
      <c r="N24" s="155">
        <v>45452</v>
      </c>
      <c r="O24" s="156">
        <f>SUMIFS('Gas-DB'!G:G,'Gas-DB'!C:C,"="&amp;'Daily Gas'!N24)</f>
        <v>1202</v>
      </c>
      <c r="P24" s="157">
        <f>COUNTIFS('Gas-DB'!$C:$C,"="&amp;N24,'Gas-DB'!$G:$G,"&gt;"&amp;0)</f>
        <v>10</v>
      </c>
      <c r="Q24" s="158">
        <f>SUMIFS('Gas-DB'!H:H,'Gas-DB'!C:C,"="&amp;'Daily Gas'!N24)</f>
        <v>0</v>
      </c>
      <c r="R24" s="155">
        <v>45483</v>
      </c>
      <c r="S24" s="156">
        <f>SUMIFS('Gas-DB'!G:G,'Gas-DB'!C:C,"="&amp;'Daily Gas'!R24)</f>
        <v>3218</v>
      </c>
      <c r="T24" s="157">
        <f>COUNTIFS('Gas-DB'!C:C,"="&amp;'Daily Gas'!R24,'Gas-DB'!G:G,"&gt;"&amp;0)</f>
        <v>19</v>
      </c>
      <c r="U24" s="158">
        <f>SUMIFS('Gas-DB'!H:H,'Gas-DB'!C:C,"="&amp;'Daily Gas'!R24)</f>
        <v>0</v>
      </c>
      <c r="V24" s="155">
        <v>45514</v>
      </c>
      <c r="W24" s="156">
        <f>SUMIFS('Gas-DB'!G:G,'Gas-DB'!C:C,"="&amp;'Daily Gas'!V24)</f>
        <v>5354</v>
      </c>
      <c r="X24" s="157">
        <f>COUNTIFS('Gas-DB'!C:C,"="&amp;'Daily Gas'!V24,'Gas-DB'!G:G,"&gt;"&amp;0)</f>
        <v>29</v>
      </c>
      <c r="Y24" s="158">
        <f>SUMIFS('Gas-DB'!H:H,'Gas-DB'!C:C,"="&amp;'Daily Gas'!V24)</f>
        <v>0</v>
      </c>
      <c r="Z24" s="155">
        <v>45545</v>
      </c>
      <c r="AA24" s="156">
        <f>SUMIFS('Gas-DB'!G:G,'Gas-DB'!C:C,"="&amp;'Daily Gas'!Z24)</f>
        <v>4410</v>
      </c>
      <c r="AB24" s="157">
        <f>COUNTIFS('Gas-DB'!C:C,"="&amp;'Daily Gas'!Z24,'Gas-DB'!G:G,"&gt;"&amp;0)</f>
        <v>27</v>
      </c>
      <c r="AC24" s="158">
        <f>SUMIFS('Gas-DB'!H:H,'Gas-DB'!C:C,"="&amp;'Daily Gas'!Z24)</f>
        <v>0</v>
      </c>
      <c r="AD24" s="155">
        <v>45576</v>
      </c>
      <c r="AE24" s="156">
        <f>SUMIFS('Gas-DB'!G:G,'Gas-DB'!C:C,"="&amp;'Daily Gas'!AD24)</f>
        <v>0</v>
      </c>
      <c r="AF24" s="157">
        <f>COUNTIFS('Gas-DB'!C:C,"="&amp;'Daily Gas'!AD24,'Gas-DB'!G:G,"&gt;"&amp;0)</f>
        <v>0</v>
      </c>
      <c r="AG24" s="158">
        <f>SUMIFS('Gas-DB'!H:H,'Gas-DB'!C:C,"="&amp;'Daily Gas'!AD24)</f>
        <v>0</v>
      </c>
      <c r="AH24" s="155">
        <v>45606</v>
      </c>
      <c r="AI24" s="156">
        <f>SUMIFS('Gas-DB'!G:G,'Gas-DB'!C:C,"="&amp;'Daily Gas'!AH24)</f>
        <v>0</v>
      </c>
      <c r="AJ24" s="157">
        <f>COUNTIFS('Gas-DB'!C:C,"="&amp;'Daily Gas'!AH24,'Gas-DB'!G:G,"&gt;"&amp;0)</f>
        <v>0</v>
      </c>
      <c r="AK24" s="158">
        <f>SUMIFS('Gas-DB'!H:H,'Gas-DB'!C:C,"="&amp;'Daily Gas'!AH24)</f>
        <v>0</v>
      </c>
      <c r="AL24" s="155">
        <v>45636</v>
      </c>
      <c r="AM24" s="156">
        <f>SUMIFS('Gas-DB'!G:G,'Gas-DB'!C:C,"="&amp;'Daily Gas'!AL24)</f>
        <v>0</v>
      </c>
      <c r="AN24" s="157">
        <f>COUNTIFS('Gas-DB'!C:C,"="&amp;'Daily Gas'!AL24,'Gas-DB'!G:G,"&gt;"&amp;0)</f>
        <v>0</v>
      </c>
      <c r="AO24" s="158">
        <f>SUMIFS('Gas-DB'!H:H,'Gas-DB'!C:C,"="&amp;'Daily Gas'!AL24)</f>
        <v>0</v>
      </c>
      <c r="AP24" s="155">
        <v>45666</v>
      </c>
      <c r="AQ24" s="156">
        <f>SUMIFS('Gas-DB'!G:G,'Gas-DB'!C:C,"="&amp;'Daily Gas'!AP24)</f>
        <v>0</v>
      </c>
      <c r="AR24" s="157">
        <f>COUNTIFS('Gas-DB'!C:C,"="&amp;'Daily Gas'!AP24,'Gas-DB'!G:G,"&gt;"&amp;0)</f>
        <v>0</v>
      </c>
      <c r="AS24" s="158">
        <f>SUMIFS('Gas-DB'!H:H,'Gas-DB'!C:C,"="&amp;'Daily Gas'!AP24)</f>
        <v>0</v>
      </c>
      <c r="AT24" s="155">
        <v>45696</v>
      </c>
      <c r="AU24" s="156">
        <f>SUMIFS('Gas-DB'!G:G,'Gas-DB'!C:C,"="&amp;'Daily Gas'!AT24)</f>
        <v>0</v>
      </c>
      <c r="AV24" s="157">
        <f>COUNTIFS('Gas-DB'!C:C,"="&amp;'Daily Gas'!AT24,'Gas-DB'!G:G,"&gt;"&amp;0)</f>
        <v>0</v>
      </c>
      <c r="AW24" s="158">
        <f>SUMIFS('Gas-DB'!H:H,'Gas-DB'!C:C,"="&amp;'Daily Gas'!AT24)</f>
        <v>0</v>
      </c>
      <c r="AX24" s="155">
        <v>45726</v>
      </c>
      <c r="AY24" s="156">
        <f>SUMIFS('Gas-DB'!G:G,'Gas-DB'!C:C,"="&amp;'Daily Gas'!AX24)</f>
        <v>0</v>
      </c>
      <c r="AZ24" s="157">
        <f>COUNTIFS('Gas-DB'!C:C,"="&amp;'Daily Gas'!AX24,'Gas-DB'!G:G,"&gt;"&amp;0)</f>
        <v>0</v>
      </c>
      <c r="BA24" s="158">
        <f>SUMIFS('Gas-DB'!H:H,'Gas-DB'!C:C,"="&amp;'Daily Gas'!AX24)</f>
        <v>0</v>
      </c>
    </row>
    <row r="25" spans="1:53" ht="28.5" x14ac:dyDescent="0.25">
      <c r="A25" s="150"/>
      <c r="B25" s="155">
        <v>45362</v>
      </c>
      <c r="C25" s="156">
        <f>SUMIFS('Gas-DB'!G:G,'Gas-DB'!C:C,"="&amp;'Daily Gas'!B25)</f>
        <v>150</v>
      </c>
      <c r="D25" s="157">
        <f>COUNTIFS('Gas-DB'!C:C,"="&amp;'Daily Gas'!B25,'Gas-DB'!G:G,"&gt;"&amp;0)</f>
        <v>1</v>
      </c>
      <c r="E25" s="158">
        <f>SUMIFS('Gas-DB'!H:H,'Gas-DB'!C:C,"="&amp;'Daily Gas'!B25)</f>
        <v>0</v>
      </c>
      <c r="F25" s="155">
        <v>45391</v>
      </c>
      <c r="G25" s="156">
        <f>SUMIFS('Gas-DB'!G:G,'Gas-DB'!C:C,"="&amp;'Daily Gas'!F25)</f>
        <v>1781</v>
      </c>
      <c r="H25" s="157">
        <f>COUNTIFS('Gas-DB'!C:C,"="&amp;'Daily Gas'!F25,'Gas-DB'!G:G,"&gt;"&amp;0)</f>
        <v>11</v>
      </c>
      <c r="I25" s="158">
        <f>SUMIFS('Gas-DB'!H:H,'Gas-DB'!C:C,"="&amp;'Daily Gas'!F25)</f>
        <v>32500</v>
      </c>
      <c r="J25" s="155">
        <v>45422</v>
      </c>
      <c r="K25" s="156">
        <f>SUMIFS('Gas-DB'!G:G,'Gas-DB'!C:C,"="&amp;'Daily Gas'!J25)</f>
        <v>154</v>
      </c>
      <c r="L25" s="157">
        <f>COUNTIFS('Gas-DB'!C:C,"="&amp;'Daily Gas'!J25,'Gas-DB'!G:G,"&gt;"&amp;0)</f>
        <v>2</v>
      </c>
      <c r="M25" s="158">
        <f>SUMIFS('Gas-DB'!H:H,'Gas-DB'!C:C,"="&amp;'Daily Gas'!J25)</f>
        <v>0</v>
      </c>
      <c r="N25" s="155">
        <v>45453</v>
      </c>
      <c r="O25" s="156">
        <f>SUMIFS('Gas-DB'!G:G,'Gas-DB'!C:C,"="&amp;'Daily Gas'!N25)</f>
        <v>3196</v>
      </c>
      <c r="P25" s="157">
        <f>COUNTIFS('Gas-DB'!$C:$C,"="&amp;N25,'Gas-DB'!$G:$G,"&gt;"&amp;0)</f>
        <v>17</v>
      </c>
      <c r="Q25" s="158">
        <f>SUMIFS('Gas-DB'!H:H,'Gas-DB'!C:C,"="&amp;'Daily Gas'!N25)</f>
        <v>0</v>
      </c>
      <c r="R25" s="155">
        <v>45484</v>
      </c>
      <c r="S25" s="156">
        <f>SUMIFS('Gas-DB'!G:G,'Gas-DB'!C:C,"="&amp;'Daily Gas'!R25)</f>
        <v>1928</v>
      </c>
      <c r="T25" s="157">
        <f>COUNTIFS('Gas-DB'!C:C,"="&amp;'Daily Gas'!R25,'Gas-DB'!G:G,"&gt;"&amp;0)</f>
        <v>13</v>
      </c>
      <c r="U25" s="158">
        <f>SUMIFS('Gas-DB'!H:H,'Gas-DB'!C:C,"="&amp;'Daily Gas'!R25)</f>
        <v>0</v>
      </c>
      <c r="V25" s="155">
        <v>45515</v>
      </c>
      <c r="W25" s="156">
        <f>SUMIFS('Gas-DB'!G:G,'Gas-DB'!C:C,"="&amp;'Daily Gas'!V25)</f>
        <v>4925</v>
      </c>
      <c r="X25" s="157">
        <f>COUNTIFS('Gas-DB'!C:C,"="&amp;'Daily Gas'!V25,'Gas-DB'!G:G,"&gt;"&amp;0)</f>
        <v>25</v>
      </c>
      <c r="Y25" s="158">
        <f>SUMIFS('Gas-DB'!H:H,'Gas-DB'!C:C,"="&amp;'Daily Gas'!V25)</f>
        <v>0</v>
      </c>
      <c r="Z25" s="155">
        <v>45546</v>
      </c>
      <c r="AA25" s="156">
        <f>SUMIFS('Gas-DB'!G:G,'Gas-DB'!C:C,"="&amp;'Daily Gas'!Z25)</f>
        <v>3702</v>
      </c>
      <c r="AB25" s="157">
        <f>COUNTIFS('Gas-DB'!C:C,"="&amp;'Daily Gas'!Z25,'Gas-DB'!G:G,"&gt;"&amp;0)</f>
        <v>26</v>
      </c>
      <c r="AC25" s="158">
        <f>SUMIFS('Gas-DB'!H:H,'Gas-DB'!C:C,"="&amp;'Daily Gas'!Z25)</f>
        <v>0</v>
      </c>
      <c r="AD25" s="155">
        <v>45577</v>
      </c>
      <c r="AE25" s="156">
        <f>SUMIFS('Gas-DB'!G:G,'Gas-DB'!C:C,"="&amp;'Daily Gas'!AD25)</f>
        <v>3997</v>
      </c>
      <c r="AF25" s="157">
        <f>COUNTIFS('Gas-DB'!C:C,"="&amp;'Daily Gas'!AD25,'Gas-DB'!G:G,"&gt;"&amp;0)</f>
        <v>28</v>
      </c>
      <c r="AG25" s="158">
        <f>SUMIFS('Gas-DB'!H:H,'Gas-DB'!C:C,"="&amp;'Daily Gas'!AD25)</f>
        <v>0</v>
      </c>
      <c r="AH25" s="155">
        <v>45607</v>
      </c>
      <c r="AI25" s="156">
        <f>SUMIFS('Gas-DB'!G:G,'Gas-DB'!C:C,"="&amp;'Daily Gas'!AH25)</f>
        <v>0</v>
      </c>
      <c r="AJ25" s="157">
        <f>COUNTIFS('Gas-DB'!C:C,"="&amp;'Daily Gas'!AH25,'Gas-DB'!G:G,"&gt;"&amp;0)</f>
        <v>0</v>
      </c>
      <c r="AK25" s="158">
        <f>SUMIFS('Gas-DB'!H:H,'Gas-DB'!C:C,"="&amp;'Daily Gas'!AH25)</f>
        <v>0</v>
      </c>
      <c r="AL25" s="155">
        <v>45637</v>
      </c>
      <c r="AM25" s="156">
        <f>SUMIFS('Gas-DB'!G:G,'Gas-DB'!C:C,"="&amp;'Daily Gas'!AL25)</f>
        <v>0</v>
      </c>
      <c r="AN25" s="157">
        <f>COUNTIFS('Gas-DB'!C:C,"="&amp;'Daily Gas'!AL25,'Gas-DB'!G:G,"&gt;"&amp;0)</f>
        <v>0</v>
      </c>
      <c r="AO25" s="158">
        <f>SUMIFS('Gas-DB'!H:H,'Gas-DB'!C:C,"="&amp;'Daily Gas'!AL25)</f>
        <v>0</v>
      </c>
      <c r="AP25" s="155">
        <v>45667</v>
      </c>
      <c r="AQ25" s="156">
        <f>SUMIFS('Gas-DB'!G:G,'Gas-DB'!C:C,"="&amp;'Daily Gas'!AP25)</f>
        <v>0</v>
      </c>
      <c r="AR25" s="157">
        <f>COUNTIFS('Gas-DB'!C:C,"="&amp;'Daily Gas'!AP25,'Gas-DB'!G:G,"&gt;"&amp;0)</f>
        <v>0</v>
      </c>
      <c r="AS25" s="158">
        <f>SUMIFS('Gas-DB'!H:H,'Gas-DB'!C:C,"="&amp;'Daily Gas'!AP25)</f>
        <v>0</v>
      </c>
      <c r="AT25" s="155">
        <v>45697</v>
      </c>
      <c r="AU25" s="156">
        <f>SUMIFS('Gas-DB'!G:G,'Gas-DB'!C:C,"="&amp;'Daily Gas'!AT25)</f>
        <v>0</v>
      </c>
      <c r="AV25" s="157">
        <f>COUNTIFS('Gas-DB'!C:C,"="&amp;'Daily Gas'!AT25,'Gas-DB'!G:G,"&gt;"&amp;0)</f>
        <v>0</v>
      </c>
      <c r="AW25" s="158">
        <f>SUMIFS('Gas-DB'!H:H,'Gas-DB'!C:C,"="&amp;'Daily Gas'!AT25)</f>
        <v>0</v>
      </c>
      <c r="AX25" s="155">
        <v>45727</v>
      </c>
      <c r="AY25" s="156">
        <f>SUMIFS('Gas-DB'!G:G,'Gas-DB'!C:C,"="&amp;'Daily Gas'!AX25)</f>
        <v>0</v>
      </c>
      <c r="AZ25" s="157">
        <f>COUNTIFS('Gas-DB'!C:C,"="&amp;'Daily Gas'!AX25,'Gas-DB'!G:G,"&gt;"&amp;0)</f>
        <v>0</v>
      </c>
      <c r="BA25" s="158">
        <f>SUMIFS('Gas-DB'!H:H,'Gas-DB'!C:C,"="&amp;'Daily Gas'!AX25)</f>
        <v>0</v>
      </c>
    </row>
    <row r="26" spans="1:53" ht="28.5" x14ac:dyDescent="0.25">
      <c r="A26" s="150"/>
      <c r="B26" s="155">
        <v>45363</v>
      </c>
      <c r="C26" s="156">
        <f>SUMIFS('Gas-DB'!G:G,'Gas-DB'!C:C,"="&amp;'Daily Gas'!B26)</f>
        <v>1442</v>
      </c>
      <c r="D26" s="157">
        <f>COUNTIFS('Gas-DB'!C:C,"="&amp;'Daily Gas'!B26,'Gas-DB'!G:G,"&gt;"&amp;0)</f>
        <v>9</v>
      </c>
      <c r="E26" s="158">
        <f>SUMIFS('Gas-DB'!H:H,'Gas-DB'!C:C,"="&amp;'Daily Gas'!B26)</f>
        <v>0</v>
      </c>
      <c r="F26" s="155">
        <v>45392</v>
      </c>
      <c r="G26" s="156">
        <f>SUMIFS('Gas-DB'!G:G,'Gas-DB'!C:C,"="&amp;'Daily Gas'!F26)</f>
        <v>0</v>
      </c>
      <c r="H26" s="157">
        <f>COUNTIFS('Gas-DB'!C:C,"="&amp;'Daily Gas'!F26,'Gas-DB'!G:G,"&gt;"&amp;0)</f>
        <v>0</v>
      </c>
      <c r="I26" s="158">
        <f>SUMIFS('Gas-DB'!H:H,'Gas-DB'!C:C,"="&amp;'Daily Gas'!F26)</f>
        <v>0</v>
      </c>
      <c r="J26" s="155">
        <v>45423</v>
      </c>
      <c r="K26" s="156">
        <f>SUMIFS('Gas-DB'!G:G,'Gas-DB'!C:C,"="&amp;'Daily Gas'!J26)</f>
        <v>2470</v>
      </c>
      <c r="L26" s="157">
        <f>COUNTIFS('Gas-DB'!C:C,"="&amp;'Daily Gas'!J26,'Gas-DB'!G:G,"&gt;"&amp;0)</f>
        <v>12</v>
      </c>
      <c r="M26" s="158">
        <f>SUMIFS('Gas-DB'!H:H,'Gas-DB'!C:C,"="&amp;'Daily Gas'!J26)</f>
        <v>0</v>
      </c>
      <c r="N26" s="155">
        <v>45454</v>
      </c>
      <c r="O26" s="156">
        <f>SUMIFS('Gas-DB'!G:G,'Gas-DB'!C:C,"="&amp;'Daily Gas'!N26)</f>
        <v>819</v>
      </c>
      <c r="P26" s="157">
        <f>COUNTIFS('Gas-DB'!$C:$C,"="&amp;N26,'Gas-DB'!$G:$G,"&gt;"&amp;0)</f>
        <v>8</v>
      </c>
      <c r="Q26" s="158">
        <f>SUMIFS('Gas-DB'!H:H,'Gas-DB'!C:C,"="&amp;'Daily Gas'!N26)</f>
        <v>19000</v>
      </c>
      <c r="R26" s="155">
        <v>45485</v>
      </c>
      <c r="S26" s="156">
        <f>SUMIFS('Gas-DB'!G:G,'Gas-DB'!C:C,"="&amp;'Daily Gas'!R26)</f>
        <v>5305</v>
      </c>
      <c r="T26" s="157">
        <f>COUNTIFS('Gas-DB'!C:C,"="&amp;'Daily Gas'!R26,'Gas-DB'!G:G,"&gt;"&amp;0)</f>
        <v>24</v>
      </c>
      <c r="U26" s="158">
        <f>SUMIFS('Gas-DB'!H:H,'Gas-DB'!C:C,"="&amp;'Daily Gas'!R26)</f>
        <v>0</v>
      </c>
      <c r="V26" s="155">
        <v>45516</v>
      </c>
      <c r="W26" s="156">
        <f>SUMIFS('Gas-DB'!G:G,'Gas-DB'!C:C,"="&amp;'Daily Gas'!V26)</f>
        <v>5048</v>
      </c>
      <c r="X26" s="157">
        <f>COUNTIFS('Gas-DB'!C:C,"="&amp;'Daily Gas'!V26,'Gas-DB'!G:G,"&gt;"&amp;0)</f>
        <v>22</v>
      </c>
      <c r="Y26" s="158">
        <f>SUMIFS('Gas-DB'!H:H,'Gas-DB'!C:C,"="&amp;'Daily Gas'!V26)</f>
        <v>0</v>
      </c>
      <c r="Z26" s="155">
        <v>45547</v>
      </c>
      <c r="AA26" s="156">
        <f>SUMIFS('Gas-DB'!G:G,'Gas-DB'!C:C,"="&amp;'Daily Gas'!Z26)</f>
        <v>5324</v>
      </c>
      <c r="AB26" s="157">
        <f>COUNTIFS('Gas-DB'!C:C,"="&amp;'Daily Gas'!Z26,'Gas-DB'!G:G,"&gt;"&amp;0)</f>
        <v>30</v>
      </c>
      <c r="AC26" s="158">
        <f>SUMIFS('Gas-DB'!H:H,'Gas-DB'!C:C,"="&amp;'Daily Gas'!Z26)</f>
        <v>0</v>
      </c>
      <c r="AD26" s="155">
        <v>45578</v>
      </c>
      <c r="AE26" s="156">
        <f>SUMIFS('Gas-DB'!G:G,'Gas-DB'!C:C,"="&amp;'Daily Gas'!AD26)</f>
        <v>0</v>
      </c>
      <c r="AF26" s="157">
        <f>COUNTIFS('Gas-DB'!C:C,"="&amp;'Daily Gas'!AD26,'Gas-DB'!G:G,"&gt;"&amp;0)</f>
        <v>0</v>
      </c>
      <c r="AG26" s="158">
        <f>SUMIFS('Gas-DB'!H:H,'Gas-DB'!C:C,"="&amp;'Daily Gas'!AD26)</f>
        <v>0</v>
      </c>
      <c r="AH26" s="155">
        <v>45608</v>
      </c>
      <c r="AI26" s="156">
        <f>SUMIFS('Gas-DB'!G:G,'Gas-DB'!C:C,"="&amp;'Daily Gas'!AH26)</f>
        <v>0</v>
      </c>
      <c r="AJ26" s="157">
        <f>COUNTIFS('Gas-DB'!C:C,"="&amp;'Daily Gas'!AH26,'Gas-DB'!G:G,"&gt;"&amp;0)</f>
        <v>0</v>
      </c>
      <c r="AK26" s="158">
        <f>SUMIFS('Gas-DB'!H:H,'Gas-DB'!C:C,"="&amp;'Daily Gas'!AH26)</f>
        <v>0</v>
      </c>
      <c r="AL26" s="155">
        <v>45638</v>
      </c>
      <c r="AM26" s="156">
        <f>SUMIFS('Gas-DB'!G:G,'Gas-DB'!C:C,"="&amp;'Daily Gas'!AL26)</f>
        <v>0</v>
      </c>
      <c r="AN26" s="157">
        <f>COUNTIFS('Gas-DB'!C:C,"="&amp;'Daily Gas'!AL26,'Gas-DB'!G:G,"&gt;"&amp;0)</f>
        <v>0</v>
      </c>
      <c r="AO26" s="158">
        <f>SUMIFS('Gas-DB'!H:H,'Gas-DB'!C:C,"="&amp;'Daily Gas'!AL26)</f>
        <v>0</v>
      </c>
      <c r="AP26" s="155">
        <v>45668</v>
      </c>
      <c r="AQ26" s="156">
        <f>SUMIFS('Gas-DB'!G:G,'Gas-DB'!C:C,"="&amp;'Daily Gas'!AP26)</f>
        <v>0</v>
      </c>
      <c r="AR26" s="157">
        <f>COUNTIFS('Gas-DB'!C:C,"="&amp;'Daily Gas'!AP26,'Gas-DB'!G:G,"&gt;"&amp;0)</f>
        <v>0</v>
      </c>
      <c r="AS26" s="158">
        <f>SUMIFS('Gas-DB'!H:H,'Gas-DB'!C:C,"="&amp;'Daily Gas'!AP26)</f>
        <v>0</v>
      </c>
      <c r="AT26" s="155">
        <v>45698</v>
      </c>
      <c r="AU26" s="156">
        <f>SUMIFS('Gas-DB'!G:G,'Gas-DB'!C:C,"="&amp;'Daily Gas'!AT26)</f>
        <v>0</v>
      </c>
      <c r="AV26" s="157">
        <f>COUNTIFS('Gas-DB'!C:C,"="&amp;'Daily Gas'!AT26,'Gas-DB'!G:G,"&gt;"&amp;0)</f>
        <v>0</v>
      </c>
      <c r="AW26" s="158">
        <f>SUMIFS('Gas-DB'!H:H,'Gas-DB'!C:C,"="&amp;'Daily Gas'!AT26)</f>
        <v>0</v>
      </c>
      <c r="AX26" s="155">
        <v>45728</v>
      </c>
      <c r="AY26" s="156">
        <f>SUMIFS('Gas-DB'!G:G,'Gas-DB'!C:C,"="&amp;'Daily Gas'!AX26)</f>
        <v>0</v>
      </c>
      <c r="AZ26" s="157">
        <f>COUNTIFS('Gas-DB'!C:C,"="&amp;'Daily Gas'!AX26,'Gas-DB'!G:G,"&gt;"&amp;0)</f>
        <v>0</v>
      </c>
      <c r="BA26" s="158">
        <f>SUMIFS('Gas-DB'!H:H,'Gas-DB'!C:C,"="&amp;'Daily Gas'!AX26)</f>
        <v>0</v>
      </c>
    </row>
    <row r="27" spans="1:53" ht="28.5" x14ac:dyDescent="0.25">
      <c r="A27" s="150"/>
      <c r="B27" s="155">
        <v>45364</v>
      </c>
      <c r="C27" s="156">
        <f>SUMIFS('Gas-DB'!G:G,'Gas-DB'!C:C,"="&amp;'Daily Gas'!B27)</f>
        <v>0</v>
      </c>
      <c r="D27" s="157">
        <f>COUNTIFS('Gas-DB'!C:C,"="&amp;'Daily Gas'!B27,'Gas-DB'!G:G,"&gt;"&amp;0)</f>
        <v>0</v>
      </c>
      <c r="E27" s="158">
        <f>SUMIFS('Gas-DB'!H:H,'Gas-DB'!C:C,"="&amp;'Daily Gas'!B27)</f>
        <v>13500</v>
      </c>
      <c r="F27" s="155">
        <v>45393</v>
      </c>
      <c r="G27" s="156">
        <f>SUMIFS('Gas-DB'!G:G,'Gas-DB'!C:C,"="&amp;'Daily Gas'!F27)</f>
        <v>0</v>
      </c>
      <c r="H27" s="157">
        <f>COUNTIFS('Gas-DB'!C:C,"="&amp;'Daily Gas'!F27,'Gas-DB'!G:G,"&gt;"&amp;0)</f>
        <v>0</v>
      </c>
      <c r="I27" s="158">
        <f>SUMIFS('Gas-DB'!H:H,'Gas-DB'!C:C,"="&amp;'Daily Gas'!F27)</f>
        <v>0</v>
      </c>
      <c r="J27" s="155">
        <v>45424</v>
      </c>
      <c r="K27" s="156">
        <f>SUMIFS('Gas-DB'!G:G,'Gas-DB'!C:C,"="&amp;'Daily Gas'!J27)</f>
        <v>0</v>
      </c>
      <c r="L27" s="157">
        <f>COUNTIFS('Gas-DB'!C:C,"="&amp;'Daily Gas'!J27,'Gas-DB'!G:G,"&gt;"&amp;0)</f>
        <v>0</v>
      </c>
      <c r="M27" s="158">
        <f>SUMIFS('Gas-DB'!H:H,'Gas-DB'!C:C,"="&amp;'Daily Gas'!J27)</f>
        <v>0</v>
      </c>
      <c r="N27" s="155">
        <v>45455</v>
      </c>
      <c r="O27" s="156">
        <f>SUMIFS('Gas-DB'!G:G,'Gas-DB'!C:C,"="&amp;'Daily Gas'!N27)</f>
        <v>2594</v>
      </c>
      <c r="P27" s="157">
        <f>COUNTIFS('Gas-DB'!$C:$C,"="&amp;N27,'Gas-DB'!$G:$G,"&gt;"&amp;0)</f>
        <v>18</v>
      </c>
      <c r="Q27" s="158">
        <f>SUMIFS('Gas-DB'!H:H,'Gas-DB'!C:C,"="&amp;'Daily Gas'!N27)</f>
        <v>0</v>
      </c>
      <c r="R27" s="155">
        <v>45486</v>
      </c>
      <c r="S27" s="156">
        <f>SUMIFS('Gas-DB'!G:G,'Gas-DB'!C:C,"="&amp;'Daily Gas'!R27)</f>
        <v>3088</v>
      </c>
      <c r="T27" s="157">
        <f>COUNTIFS('Gas-DB'!C:C,"="&amp;'Daily Gas'!R27,'Gas-DB'!G:G,"&gt;"&amp;0)</f>
        <v>16</v>
      </c>
      <c r="U27" s="158">
        <f>SUMIFS('Gas-DB'!H:H,'Gas-DB'!C:C,"="&amp;'Daily Gas'!R27)</f>
        <v>0</v>
      </c>
      <c r="V27" s="155">
        <v>45517</v>
      </c>
      <c r="W27" s="156">
        <f>SUMIFS('Gas-DB'!G:G,'Gas-DB'!C:C,"="&amp;'Daily Gas'!V27)</f>
        <v>6303</v>
      </c>
      <c r="X27" s="157">
        <f>COUNTIFS('Gas-DB'!C:C,"="&amp;'Daily Gas'!V27,'Gas-DB'!G:G,"&gt;"&amp;0)</f>
        <v>31</v>
      </c>
      <c r="Y27" s="158">
        <f>SUMIFS('Gas-DB'!H:H,'Gas-DB'!C:C,"="&amp;'Daily Gas'!V27)</f>
        <v>0</v>
      </c>
      <c r="Z27" s="155">
        <v>45548</v>
      </c>
      <c r="AA27" s="156">
        <f>SUMIFS('Gas-DB'!G:G,'Gas-DB'!C:C,"="&amp;'Daily Gas'!Z27)</f>
        <v>0</v>
      </c>
      <c r="AB27" s="157">
        <f>COUNTIFS('Gas-DB'!C:C,"="&amp;'Daily Gas'!Z27,'Gas-DB'!G:G,"&gt;"&amp;0)</f>
        <v>0</v>
      </c>
      <c r="AC27" s="158">
        <f>SUMIFS('Gas-DB'!H:H,'Gas-DB'!C:C,"="&amp;'Daily Gas'!Z27)</f>
        <v>0</v>
      </c>
      <c r="AD27" s="155">
        <v>45579</v>
      </c>
      <c r="AE27" s="156">
        <f>SUMIFS('Gas-DB'!G:G,'Gas-DB'!C:C,"="&amp;'Daily Gas'!AD27)</f>
        <v>0</v>
      </c>
      <c r="AF27" s="157">
        <f>COUNTIFS('Gas-DB'!C:C,"="&amp;'Daily Gas'!AD27,'Gas-DB'!G:G,"&gt;"&amp;0)</f>
        <v>0</v>
      </c>
      <c r="AG27" s="158">
        <f>SUMIFS('Gas-DB'!H:H,'Gas-DB'!C:C,"="&amp;'Daily Gas'!AD27)</f>
        <v>0</v>
      </c>
      <c r="AH27" s="155">
        <v>45609</v>
      </c>
      <c r="AI27" s="156">
        <f>SUMIFS('Gas-DB'!G:G,'Gas-DB'!C:C,"="&amp;'Daily Gas'!AH27)</f>
        <v>0</v>
      </c>
      <c r="AJ27" s="157">
        <f>COUNTIFS('Gas-DB'!C:C,"="&amp;'Daily Gas'!AH27,'Gas-DB'!G:G,"&gt;"&amp;0)</f>
        <v>0</v>
      </c>
      <c r="AK27" s="158">
        <f>SUMIFS('Gas-DB'!H:H,'Gas-DB'!C:C,"="&amp;'Daily Gas'!AH27)</f>
        <v>0</v>
      </c>
      <c r="AL27" s="155">
        <v>45639</v>
      </c>
      <c r="AM27" s="156">
        <f>SUMIFS('Gas-DB'!G:G,'Gas-DB'!C:C,"="&amp;'Daily Gas'!AL27)</f>
        <v>0</v>
      </c>
      <c r="AN27" s="157">
        <f>COUNTIFS('Gas-DB'!C:C,"="&amp;'Daily Gas'!AL27,'Gas-DB'!G:G,"&gt;"&amp;0)</f>
        <v>0</v>
      </c>
      <c r="AO27" s="158">
        <f>SUMIFS('Gas-DB'!H:H,'Gas-DB'!C:C,"="&amp;'Daily Gas'!AL27)</f>
        <v>0</v>
      </c>
      <c r="AP27" s="155">
        <v>45669</v>
      </c>
      <c r="AQ27" s="156">
        <f>SUMIFS('Gas-DB'!G:G,'Gas-DB'!C:C,"="&amp;'Daily Gas'!AP27)</f>
        <v>0</v>
      </c>
      <c r="AR27" s="157">
        <f>COUNTIFS('Gas-DB'!C:C,"="&amp;'Daily Gas'!AP27,'Gas-DB'!G:G,"&gt;"&amp;0)</f>
        <v>0</v>
      </c>
      <c r="AS27" s="158">
        <f>SUMIFS('Gas-DB'!H:H,'Gas-DB'!C:C,"="&amp;'Daily Gas'!AP27)</f>
        <v>0</v>
      </c>
      <c r="AT27" s="155">
        <v>45699</v>
      </c>
      <c r="AU27" s="156">
        <f>SUMIFS('Gas-DB'!G:G,'Gas-DB'!C:C,"="&amp;'Daily Gas'!AT27)</f>
        <v>0</v>
      </c>
      <c r="AV27" s="157">
        <f>COUNTIFS('Gas-DB'!C:C,"="&amp;'Daily Gas'!AT27,'Gas-DB'!G:G,"&gt;"&amp;0)</f>
        <v>0</v>
      </c>
      <c r="AW27" s="158">
        <f>SUMIFS('Gas-DB'!H:H,'Gas-DB'!C:C,"="&amp;'Daily Gas'!AT27)</f>
        <v>0</v>
      </c>
      <c r="AX27" s="155">
        <v>45729</v>
      </c>
      <c r="AY27" s="156">
        <f>SUMIFS('Gas-DB'!G:G,'Gas-DB'!C:C,"="&amp;'Daily Gas'!AX27)</f>
        <v>0</v>
      </c>
      <c r="AZ27" s="157">
        <f>COUNTIFS('Gas-DB'!C:C,"="&amp;'Daily Gas'!AX27,'Gas-DB'!G:G,"&gt;"&amp;0)</f>
        <v>0</v>
      </c>
      <c r="BA27" s="158">
        <f>SUMIFS('Gas-DB'!H:H,'Gas-DB'!C:C,"="&amp;'Daily Gas'!AX27)</f>
        <v>0</v>
      </c>
    </row>
    <row r="28" spans="1:53" ht="28.5" x14ac:dyDescent="0.25">
      <c r="A28" s="150"/>
      <c r="B28" s="155">
        <v>45365</v>
      </c>
      <c r="C28" s="156">
        <f>SUMIFS('Gas-DB'!G:G,'Gas-DB'!C:C,"="&amp;'Daily Gas'!B28)</f>
        <v>1299</v>
      </c>
      <c r="D28" s="157">
        <f>COUNTIFS('Gas-DB'!C:C,"="&amp;'Daily Gas'!B28,'Gas-DB'!G:G,"&gt;"&amp;0)</f>
        <v>11</v>
      </c>
      <c r="E28" s="158">
        <f>SUMIFS('Gas-DB'!H:H,'Gas-DB'!C:C,"="&amp;'Daily Gas'!B28)</f>
        <v>0</v>
      </c>
      <c r="F28" s="155">
        <v>45394</v>
      </c>
      <c r="G28" s="156">
        <f>SUMIFS('Gas-DB'!G:G,'Gas-DB'!C:C,"="&amp;'Daily Gas'!F28)</f>
        <v>1117</v>
      </c>
      <c r="H28" s="157">
        <f>COUNTIFS('Gas-DB'!C:C,"="&amp;'Daily Gas'!F28,'Gas-DB'!G:G,"&gt;"&amp;0)</f>
        <v>7</v>
      </c>
      <c r="I28" s="158">
        <f>SUMIFS('Gas-DB'!H:H,'Gas-DB'!C:C,"="&amp;'Daily Gas'!F28)</f>
        <v>0</v>
      </c>
      <c r="J28" s="155">
        <v>45425</v>
      </c>
      <c r="K28" s="156">
        <f>SUMIFS('Gas-DB'!G:G,'Gas-DB'!C:C,"="&amp;'Daily Gas'!J28)</f>
        <v>1967</v>
      </c>
      <c r="L28" s="157">
        <f>COUNTIFS('Gas-DB'!C:C,"="&amp;'Daily Gas'!J28,'Gas-DB'!G:G,"&gt;"&amp;0)</f>
        <v>12</v>
      </c>
      <c r="M28" s="158">
        <f>SUMIFS('Gas-DB'!H:H,'Gas-DB'!C:C,"="&amp;'Daily Gas'!J28)</f>
        <v>0</v>
      </c>
      <c r="N28" s="155">
        <v>45456</v>
      </c>
      <c r="O28" s="156">
        <f>SUMIFS('Gas-DB'!G:G,'Gas-DB'!C:C,"="&amp;'Daily Gas'!N28)</f>
        <v>1283</v>
      </c>
      <c r="P28" s="157">
        <f>COUNTIFS('Gas-DB'!$C:$C,"="&amp;N28,'Gas-DB'!$G:$G,"&gt;"&amp;0)</f>
        <v>10</v>
      </c>
      <c r="Q28" s="158">
        <f>SUMIFS('Gas-DB'!H:H,'Gas-DB'!C:C,"="&amp;'Daily Gas'!N28)</f>
        <v>0</v>
      </c>
      <c r="R28" s="155">
        <v>45487</v>
      </c>
      <c r="S28" s="156">
        <f>SUMIFS('Gas-DB'!G:G,'Gas-DB'!C:C,"="&amp;'Daily Gas'!R28)</f>
        <v>2113</v>
      </c>
      <c r="T28" s="157">
        <f>COUNTIFS('Gas-DB'!C:C,"="&amp;'Daily Gas'!R28,'Gas-DB'!G:G,"&gt;"&amp;0)</f>
        <v>12</v>
      </c>
      <c r="U28" s="158">
        <f>SUMIFS('Gas-DB'!H:H,'Gas-DB'!C:C,"="&amp;'Daily Gas'!R28)</f>
        <v>0</v>
      </c>
      <c r="V28" s="155">
        <v>45518</v>
      </c>
      <c r="W28" s="156">
        <f>SUMIFS('Gas-DB'!G:G,'Gas-DB'!C:C,"="&amp;'Daily Gas'!V28)</f>
        <v>5894</v>
      </c>
      <c r="X28" s="157">
        <f>COUNTIFS('Gas-DB'!C:C,"="&amp;'Daily Gas'!V28,'Gas-DB'!G:G,"&gt;"&amp;0)</f>
        <v>34</v>
      </c>
      <c r="Y28" s="158">
        <f>SUMIFS('Gas-DB'!H:H,'Gas-DB'!C:C,"="&amp;'Daily Gas'!V28)</f>
        <v>0</v>
      </c>
      <c r="Z28" s="155">
        <v>45549</v>
      </c>
      <c r="AA28" s="156">
        <f>SUMIFS('Gas-DB'!G:G,'Gas-DB'!C:C,"="&amp;'Daily Gas'!Z28)</f>
        <v>4689</v>
      </c>
      <c r="AB28" s="157">
        <f>COUNTIFS('Gas-DB'!C:C,"="&amp;'Daily Gas'!Z28,'Gas-DB'!G:G,"&gt;"&amp;0)</f>
        <v>31</v>
      </c>
      <c r="AC28" s="158">
        <f>SUMIFS('Gas-DB'!H:H,'Gas-DB'!C:C,"="&amp;'Daily Gas'!Z28)</f>
        <v>0</v>
      </c>
      <c r="AD28" s="155">
        <v>45580</v>
      </c>
      <c r="AE28" s="156">
        <f>SUMIFS('Gas-DB'!G:G,'Gas-DB'!C:C,"="&amp;'Daily Gas'!AD28)</f>
        <v>0</v>
      </c>
      <c r="AF28" s="157">
        <f>COUNTIFS('Gas-DB'!C:C,"="&amp;'Daily Gas'!AD28,'Gas-DB'!G:G,"&gt;"&amp;0)</f>
        <v>0</v>
      </c>
      <c r="AG28" s="158">
        <f>SUMIFS('Gas-DB'!H:H,'Gas-DB'!C:C,"="&amp;'Daily Gas'!AD28)</f>
        <v>0</v>
      </c>
      <c r="AH28" s="155">
        <v>45610</v>
      </c>
      <c r="AI28" s="156">
        <f>SUMIFS('Gas-DB'!G:G,'Gas-DB'!C:C,"="&amp;'Daily Gas'!AH28)</f>
        <v>0</v>
      </c>
      <c r="AJ28" s="157">
        <f>COUNTIFS('Gas-DB'!C:C,"="&amp;'Daily Gas'!AH28,'Gas-DB'!G:G,"&gt;"&amp;0)</f>
        <v>0</v>
      </c>
      <c r="AK28" s="158">
        <f>SUMIFS('Gas-DB'!H:H,'Gas-DB'!C:C,"="&amp;'Daily Gas'!AH28)</f>
        <v>0</v>
      </c>
      <c r="AL28" s="155">
        <v>45640</v>
      </c>
      <c r="AM28" s="156">
        <f>SUMIFS('Gas-DB'!G:G,'Gas-DB'!C:C,"="&amp;'Daily Gas'!AL28)</f>
        <v>0</v>
      </c>
      <c r="AN28" s="157">
        <f>COUNTIFS('Gas-DB'!C:C,"="&amp;'Daily Gas'!AL28,'Gas-DB'!G:G,"&gt;"&amp;0)</f>
        <v>0</v>
      </c>
      <c r="AO28" s="158">
        <f>SUMIFS('Gas-DB'!H:H,'Gas-DB'!C:C,"="&amp;'Daily Gas'!AL28)</f>
        <v>0</v>
      </c>
      <c r="AP28" s="155">
        <v>45670</v>
      </c>
      <c r="AQ28" s="156">
        <f>SUMIFS('Gas-DB'!G:G,'Gas-DB'!C:C,"="&amp;'Daily Gas'!AP28)</f>
        <v>0</v>
      </c>
      <c r="AR28" s="157">
        <f>COUNTIFS('Gas-DB'!C:C,"="&amp;'Daily Gas'!AP28,'Gas-DB'!G:G,"&gt;"&amp;0)</f>
        <v>0</v>
      </c>
      <c r="AS28" s="158">
        <f>SUMIFS('Gas-DB'!H:H,'Gas-DB'!C:C,"="&amp;'Daily Gas'!AP28)</f>
        <v>0</v>
      </c>
      <c r="AT28" s="155">
        <v>45700</v>
      </c>
      <c r="AU28" s="156">
        <f>SUMIFS('Gas-DB'!G:G,'Gas-DB'!C:C,"="&amp;'Daily Gas'!AT28)</f>
        <v>0</v>
      </c>
      <c r="AV28" s="157">
        <f>COUNTIFS('Gas-DB'!C:C,"="&amp;'Daily Gas'!AT28,'Gas-DB'!G:G,"&gt;"&amp;0)</f>
        <v>0</v>
      </c>
      <c r="AW28" s="158">
        <f>SUMIFS('Gas-DB'!H:H,'Gas-DB'!C:C,"="&amp;'Daily Gas'!AT28)</f>
        <v>0</v>
      </c>
      <c r="AX28" s="155">
        <v>45730</v>
      </c>
      <c r="AY28" s="156">
        <f>SUMIFS('Gas-DB'!G:G,'Gas-DB'!C:C,"="&amp;'Daily Gas'!AX28)</f>
        <v>0</v>
      </c>
      <c r="AZ28" s="157">
        <f>COUNTIFS('Gas-DB'!C:C,"="&amp;'Daily Gas'!AX28,'Gas-DB'!G:G,"&gt;"&amp;0)</f>
        <v>0</v>
      </c>
      <c r="BA28" s="158">
        <f>SUMIFS('Gas-DB'!H:H,'Gas-DB'!C:C,"="&amp;'Daily Gas'!AX28)</f>
        <v>0</v>
      </c>
    </row>
    <row r="29" spans="1:53" ht="28.5" x14ac:dyDescent="0.25">
      <c r="A29" s="150"/>
      <c r="B29" s="155">
        <v>45366</v>
      </c>
      <c r="C29" s="156">
        <f>SUMIFS('Gas-DB'!G:G,'Gas-DB'!C:C,"="&amp;'Daily Gas'!B29)</f>
        <v>0</v>
      </c>
      <c r="D29" s="157">
        <f>COUNTIFS('Gas-DB'!C:C,"="&amp;'Daily Gas'!B29,'Gas-DB'!G:G,"&gt;"&amp;0)</f>
        <v>0</v>
      </c>
      <c r="E29" s="158">
        <f>SUMIFS('Gas-DB'!H:H,'Gas-DB'!C:C,"="&amp;'Daily Gas'!B29)</f>
        <v>0</v>
      </c>
      <c r="F29" s="155">
        <v>45395</v>
      </c>
      <c r="G29" s="156">
        <f>SUMIFS('Gas-DB'!G:G,'Gas-DB'!C:C,"="&amp;'Daily Gas'!F29)</f>
        <v>0</v>
      </c>
      <c r="H29" s="157">
        <f>COUNTIFS('Gas-DB'!C:C,"="&amp;'Daily Gas'!F29,'Gas-DB'!G:G,"&gt;"&amp;0)</f>
        <v>0</v>
      </c>
      <c r="I29" s="158">
        <f>SUMIFS('Gas-DB'!H:H,'Gas-DB'!C:C,"="&amp;'Daily Gas'!F29)</f>
        <v>0</v>
      </c>
      <c r="J29" s="155">
        <v>45426</v>
      </c>
      <c r="K29" s="156">
        <f>SUMIFS('Gas-DB'!G:G,'Gas-DB'!C:C,"="&amp;'Daily Gas'!J29)</f>
        <v>0</v>
      </c>
      <c r="L29" s="157">
        <f>COUNTIFS('Gas-DB'!C:C,"="&amp;'Daily Gas'!J29,'Gas-DB'!G:G,"&gt;"&amp;0)</f>
        <v>0</v>
      </c>
      <c r="M29" s="158">
        <f>SUMIFS('Gas-DB'!H:H,'Gas-DB'!C:C,"="&amp;'Daily Gas'!J29)</f>
        <v>0</v>
      </c>
      <c r="N29" s="155">
        <v>45457</v>
      </c>
      <c r="O29" s="156">
        <f>SUMIFS('Gas-DB'!G:G,'Gas-DB'!C:C,"="&amp;'Daily Gas'!N29)</f>
        <v>0</v>
      </c>
      <c r="P29" s="157">
        <f>COUNTIFS('Gas-DB'!$C:$C,"="&amp;N29,'Gas-DB'!$G:$G,"&gt;"&amp;0)</f>
        <v>0</v>
      </c>
      <c r="Q29" s="158">
        <f>SUMIFS('Gas-DB'!H:H,'Gas-DB'!C:C,"="&amp;'Daily Gas'!N29)</f>
        <v>0</v>
      </c>
      <c r="R29" s="155">
        <v>45488</v>
      </c>
      <c r="S29" s="156">
        <f>SUMIFS('Gas-DB'!G:G,'Gas-DB'!C:C,"="&amp;'Daily Gas'!R29)</f>
        <v>0</v>
      </c>
      <c r="T29" s="157">
        <f>COUNTIFS('Gas-DB'!C:C,"="&amp;'Daily Gas'!R29,'Gas-DB'!G:G,"&gt;"&amp;0)</f>
        <v>0</v>
      </c>
      <c r="U29" s="158">
        <f>SUMIFS('Gas-DB'!H:H,'Gas-DB'!C:C,"="&amp;'Daily Gas'!R29)</f>
        <v>0</v>
      </c>
      <c r="V29" s="155">
        <v>45519</v>
      </c>
      <c r="W29" s="156">
        <f>SUMIFS('Gas-DB'!G:G,'Gas-DB'!C:C,"="&amp;'Daily Gas'!V29)</f>
        <v>2421</v>
      </c>
      <c r="X29" s="157">
        <f>COUNTIFS('Gas-DB'!C:C,"="&amp;'Daily Gas'!V29,'Gas-DB'!G:G,"&gt;"&amp;0)</f>
        <v>11</v>
      </c>
      <c r="Y29" s="158">
        <f>SUMIFS('Gas-DB'!H:H,'Gas-DB'!C:C,"="&amp;'Daily Gas'!V29)</f>
        <v>0</v>
      </c>
      <c r="Z29" s="155">
        <v>45550</v>
      </c>
      <c r="AA29" s="156">
        <f>SUMIFS('Gas-DB'!G:G,'Gas-DB'!C:C,"="&amp;'Daily Gas'!Z29)</f>
        <v>3889</v>
      </c>
      <c r="AB29" s="157">
        <f>COUNTIFS('Gas-DB'!C:C,"="&amp;'Daily Gas'!Z29,'Gas-DB'!G:G,"&gt;"&amp;0)</f>
        <v>26</v>
      </c>
      <c r="AC29" s="158">
        <f>SUMIFS('Gas-DB'!H:H,'Gas-DB'!C:C,"="&amp;'Daily Gas'!Z29)</f>
        <v>0</v>
      </c>
      <c r="AD29" s="155">
        <v>45581</v>
      </c>
      <c r="AE29" s="156">
        <f>SUMIFS('Gas-DB'!G:G,'Gas-DB'!C:C,"="&amp;'Daily Gas'!AD29)</f>
        <v>0</v>
      </c>
      <c r="AF29" s="157">
        <f>COUNTIFS('Gas-DB'!C:C,"="&amp;'Daily Gas'!AD29,'Gas-DB'!G:G,"&gt;"&amp;0)</f>
        <v>0</v>
      </c>
      <c r="AG29" s="158">
        <f>SUMIFS('Gas-DB'!H:H,'Gas-DB'!C:C,"="&amp;'Daily Gas'!AD29)</f>
        <v>0</v>
      </c>
      <c r="AH29" s="155">
        <v>45611</v>
      </c>
      <c r="AI29" s="156">
        <f>SUMIFS('Gas-DB'!G:G,'Gas-DB'!C:C,"="&amp;'Daily Gas'!AH29)</f>
        <v>0</v>
      </c>
      <c r="AJ29" s="157">
        <f>COUNTIFS('Gas-DB'!C:C,"="&amp;'Daily Gas'!AH29,'Gas-DB'!G:G,"&gt;"&amp;0)</f>
        <v>0</v>
      </c>
      <c r="AK29" s="158">
        <f>SUMIFS('Gas-DB'!H:H,'Gas-DB'!C:C,"="&amp;'Daily Gas'!AH29)</f>
        <v>0</v>
      </c>
      <c r="AL29" s="155">
        <v>45641</v>
      </c>
      <c r="AM29" s="156">
        <f>SUMIFS('Gas-DB'!G:G,'Gas-DB'!C:C,"="&amp;'Daily Gas'!AL29)</f>
        <v>0</v>
      </c>
      <c r="AN29" s="157">
        <f>COUNTIFS('Gas-DB'!C:C,"="&amp;'Daily Gas'!AL29,'Gas-DB'!G:G,"&gt;"&amp;0)</f>
        <v>0</v>
      </c>
      <c r="AO29" s="158">
        <f>SUMIFS('Gas-DB'!H:H,'Gas-DB'!C:C,"="&amp;'Daily Gas'!AL29)</f>
        <v>0</v>
      </c>
      <c r="AP29" s="155">
        <v>45671</v>
      </c>
      <c r="AQ29" s="156">
        <f>SUMIFS('Gas-DB'!G:G,'Gas-DB'!C:C,"="&amp;'Daily Gas'!AP29)</f>
        <v>0</v>
      </c>
      <c r="AR29" s="157">
        <f>COUNTIFS('Gas-DB'!C:C,"="&amp;'Daily Gas'!AP29,'Gas-DB'!G:G,"&gt;"&amp;0)</f>
        <v>0</v>
      </c>
      <c r="AS29" s="158">
        <f>SUMIFS('Gas-DB'!H:H,'Gas-DB'!C:C,"="&amp;'Daily Gas'!AP29)</f>
        <v>0</v>
      </c>
      <c r="AT29" s="155">
        <v>45701</v>
      </c>
      <c r="AU29" s="156">
        <f>SUMIFS('Gas-DB'!G:G,'Gas-DB'!C:C,"="&amp;'Daily Gas'!AT29)</f>
        <v>0</v>
      </c>
      <c r="AV29" s="157">
        <f>COUNTIFS('Gas-DB'!C:C,"="&amp;'Daily Gas'!AT29,'Gas-DB'!G:G,"&gt;"&amp;0)</f>
        <v>0</v>
      </c>
      <c r="AW29" s="158">
        <f>SUMIFS('Gas-DB'!H:H,'Gas-DB'!C:C,"="&amp;'Daily Gas'!AT29)</f>
        <v>0</v>
      </c>
      <c r="AX29" s="155">
        <v>45731</v>
      </c>
      <c r="AY29" s="156">
        <f>SUMIFS('Gas-DB'!G:G,'Gas-DB'!C:C,"="&amp;'Daily Gas'!AX29)</f>
        <v>0</v>
      </c>
      <c r="AZ29" s="157">
        <f>COUNTIFS('Gas-DB'!C:C,"="&amp;'Daily Gas'!AX29,'Gas-DB'!G:G,"&gt;"&amp;0)</f>
        <v>0</v>
      </c>
      <c r="BA29" s="158">
        <f>SUMIFS('Gas-DB'!H:H,'Gas-DB'!C:C,"="&amp;'Daily Gas'!AX29)</f>
        <v>0</v>
      </c>
    </row>
    <row r="30" spans="1:53" ht="28.5" x14ac:dyDescent="0.25">
      <c r="A30" s="150"/>
      <c r="B30" s="155">
        <v>45367</v>
      </c>
      <c r="C30" s="156">
        <f>SUMIFS('Gas-DB'!G:G,'Gas-DB'!C:C,"="&amp;'Daily Gas'!B30)</f>
        <v>300</v>
      </c>
      <c r="D30" s="157">
        <f>COUNTIFS('Gas-DB'!C:C,"="&amp;'Daily Gas'!B30,'Gas-DB'!G:G,"&gt;"&amp;0)</f>
        <v>1</v>
      </c>
      <c r="E30" s="158">
        <f>SUMIFS('Gas-DB'!H:H,'Gas-DB'!C:C,"="&amp;'Daily Gas'!B30)</f>
        <v>0</v>
      </c>
      <c r="F30" s="155">
        <v>45396</v>
      </c>
      <c r="G30" s="156">
        <f>SUMIFS('Gas-DB'!G:G,'Gas-DB'!C:C,"="&amp;'Daily Gas'!F30)</f>
        <v>1789</v>
      </c>
      <c r="H30" s="157">
        <f>COUNTIFS('Gas-DB'!C:C,"="&amp;'Daily Gas'!F30,'Gas-DB'!G:G,"&gt;"&amp;0)</f>
        <v>10</v>
      </c>
      <c r="I30" s="158">
        <f>SUMIFS('Gas-DB'!H:H,'Gas-DB'!C:C,"="&amp;'Daily Gas'!F30)</f>
        <v>0</v>
      </c>
      <c r="J30" s="155">
        <v>45427</v>
      </c>
      <c r="K30" s="156">
        <f>SUMIFS('Gas-DB'!G:G,'Gas-DB'!C:C,"="&amp;'Daily Gas'!J30)</f>
        <v>2062</v>
      </c>
      <c r="L30" s="157">
        <f>COUNTIFS('Gas-DB'!C:C,"="&amp;'Daily Gas'!J30,'Gas-DB'!G:G,"&gt;"&amp;0)</f>
        <v>14</v>
      </c>
      <c r="M30" s="158">
        <f>SUMIFS('Gas-DB'!H:H,'Gas-DB'!C:C,"="&amp;'Daily Gas'!J30)</f>
        <v>0</v>
      </c>
      <c r="N30" s="155">
        <v>45458</v>
      </c>
      <c r="O30" s="156">
        <f>SUMIFS('Gas-DB'!G:G,'Gas-DB'!C:C,"="&amp;'Daily Gas'!N30)</f>
        <v>3806</v>
      </c>
      <c r="P30" s="157">
        <f>COUNTIFS('Gas-DB'!$C:$C,"="&amp;N30,'Gas-DB'!$G:$G,"&gt;"&amp;0)</f>
        <v>22</v>
      </c>
      <c r="Q30" s="158">
        <f>SUMIFS('Gas-DB'!H:H,'Gas-DB'!C:C,"="&amp;'Daily Gas'!N30)</f>
        <v>0</v>
      </c>
      <c r="R30" s="155">
        <v>45489</v>
      </c>
      <c r="S30" s="156">
        <f>SUMIFS('Gas-DB'!G:G,'Gas-DB'!C:C,"="&amp;'Daily Gas'!R30)</f>
        <v>0</v>
      </c>
      <c r="T30" s="157">
        <f>COUNTIFS('Gas-DB'!C:C,"="&amp;'Daily Gas'!R30,'Gas-DB'!G:G,"&gt;"&amp;0)</f>
        <v>0</v>
      </c>
      <c r="U30" s="158">
        <f>SUMIFS('Gas-DB'!H:H,'Gas-DB'!C:C,"="&amp;'Daily Gas'!R30)</f>
        <v>0</v>
      </c>
      <c r="V30" s="155">
        <v>45520</v>
      </c>
      <c r="W30" s="156">
        <f>SUMIFS('Gas-DB'!G:G,'Gas-DB'!C:C,"="&amp;'Daily Gas'!V30)</f>
        <v>6693</v>
      </c>
      <c r="X30" s="157">
        <f>COUNTIFS('Gas-DB'!C:C,"="&amp;'Daily Gas'!V30,'Gas-DB'!G:G,"&gt;"&amp;0)</f>
        <v>29</v>
      </c>
      <c r="Y30" s="158">
        <f>SUMIFS('Gas-DB'!H:H,'Gas-DB'!C:C,"="&amp;'Daily Gas'!V30)</f>
        <v>0</v>
      </c>
      <c r="Z30" s="155">
        <v>45551</v>
      </c>
      <c r="AA30" s="156">
        <f>SUMIFS('Gas-DB'!G:G,'Gas-DB'!C:C,"="&amp;'Daily Gas'!Z30)</f>
        <v>4280</v>
      </c>
      <c r="AB30" s="157">
        <f>COUNTIFS('Gas-DB'!C:C,"="&amp;'Daily Gas'!Z30,'Gas-DB'!G:G,"&gt;"&amp;0)</f>
        <v>29</v>
      </c>
      <c r="AC30" s="158">
        <f>SUMIFS('Gas-DB'!H:H,'Gas-DB'!C:C,"="&amp;'Daily Gas'!Z30)</f>
        <v>0</v>
      </c>
      <c r="AD30" s="155">
        <v>45582</v>
      </c>
      <c r="AE30" s="156">
        <f>SUMIFS('Gas-DB'!G:G,'Gas-DB'!C:C,"="&amp;'Daily Gas'!AD30)</f>
        <v>0</v>
      </c>
      <c r="AF30" s="157">
        <f>COUNTIFS('Gas-DB'!C:C,"="&amp;'Daily Gas'!AD30,'Gas-DB'!G:G,"&gt;"&amp;0)</f>
        <v>0</v>
      </c>
      <c r="AG30" s="158">
        <f>SUMIFS('Gas-DB'!H:H,'Gas-DB'!C:C,"="&amp;'Daily Gas'!AD30)</f>
        <v>0</v>
      </c>
      <c r="AH30" s="155">
        <v>45612</v>
      </c>
      <c r="AI30" s="156">
        <f>SUMIFS('Gas-DB'!G:G,'Gas-DB'!C:C,"="&amp;'Daily Gas'!AH30)</f>
        <v>0</v>
      </c>
      <c r="AJ30" s="157">
        <f>COUNTIFS('Gas-DB'!C:C,"="&amp;'Daily Gas'!AH30,'Gas-DB'!G:G,"&gt;"&amp;0)</f>
        <v>0</v>
      </c>
      <c r="AK30" s="158">
        <f>SUMIFS('Gas-DB'!H:H,'Gas-DB'!C:C,"="&amp;'Daily Gas'!AH30)</f>
        <v>0</v>
      </c>
      <c r="AL30" s="155">
        <v>45642</v>
      </c>
      <c r="AM30" s="156">
        <f>SUMIFS('Gas-DB'!G:G,'Gas-DB'!C:C,"="&amp;'Daily Gas'!AL30)</f>
        <v>0</v>
      </c>
      <c r="AN30" s="157">
        <f>COUNTIFS('Gas-DB'!C:C,"="&amp;'Daily Gas'!AL30,'Gas-DB'!G:G,"&gt;"&amp;0)</f>
        <v>0</v>
      </c>
      <c r="AO30" s="158">
        <f>SUMIFS('Gas-DB'!H:H,'Gas-DB'!C:C,"="&amp;'Daily Gas'!AL30)</f>
        <v>0</v>
      </c>
      <c r="AP30" s="155">
        <v>45672</v>
      </c>
      <c r="AQ30" s="156">
        <f>SUMIFS('Gas-DB'!G:G,'Gas-DB'!C:C,"="&amp;'Daily Gas'!AP30)</f>
        <v>0</v>
      </c>
      <c r="AR30" s="157">
        <f>COUNTIFS('Gas-DB'!C:C,"="&amp;'Daily Gas'!AP30,'Gas-DB'!G:G,"&gt;"&amp;0)</f>
        <v>0</v>
      </c>
      <c r="AS30" s="158">
        <f>SUMIFS('Gas-DB'!H:H,'Gas-DB'!C:C,"="&amp;'Daily Gas'!AP30)</f>
        <v>0</v>
      </c>
      <c r="AT30" s="155">
        <v>45702</v>
      </c>
      <c r="AU30" s="156">
        <f>SUMIFS('Gas-DB'!G:G,'Gas-DB'!C:C,"="&amp;'Daily Gas'!AT30)</f>
        <v>0</v>
      </c>
      <c r="AV30" s="157">
        <f>COUNTIFS('Gas-DB'!C:C,"="&amp;'Daily Gas'!AT30,'Gas-DB'!G:G,"&gt;"&amp;0)</f>
        <v>0</v>
      </c>
      <c r="AW30" s="158">
        <f>SUMIFS('Gas-DB'!H:H,'Gas-DB'!C:C,"="&amp;'Daily Gas'!AT30)</f>
        <v>0</v>
      </c>
      <c r="AX30" s="155">
        <v>45732</v>
      </c>
      <c r="AY30" s="156">
        <f>SUMIFS('Gas-DB'!G:G,'Gas-DB'!C:C,"="&amp;'Daily Gas'!AX30)</f>
        <v>0</v>
      </c>
      <c r="AZ30" s="157">
        <f>COUNTIFS('Gas-DB'!C:C,"="&amp;'Daily Gas'!AX30,'Gas-DB'!G:G,"&gt;"&amp;0)</f>
        <v>0</v>
      </c>
      <c r="BA30" s="158">
        <f>SUMIFS('Gas-DB'!H:H,'Gas-DB'!C:C,"="&amp;'Daily Gas'!AX30)</f>
        <v>0</v>
      </c>
    </row>
    <row r="31" spans="1:53" ht="28.5" x14ac:dyDescent="0.25">
      <c r="A31" s="150"/>
      <c r="B31" s="155">
        <v>45368</v>
      </c>
      <c r="C31" s="156">
        <f>SUMIFS('Gas-DB'!G:G,'Gas-DB'!C:C,"="&amp;'Daily Gas'!B31)</f>
        <v>0</v>
      </c>
      <c r="D31" s="157">
        <f>COUNTIFS('Gas-DB'!C:C,"="&amp;'Daily Gas'!B31,'Gas-DB'!G:G,"&gt;"&amp;0)</f>
        <v>0</v>
      </c>
      <c r="E31" s="158">
        <f>SUMIFS('Gas-DB'!H:H,'Gas-DB'!C:C,"="&amp;'Daily Gas'!B31)</f>
        <v>0</v>
      </c>
      <c r="F31" s="155">
        <v>45397</v>
      </c>
      <c r="G31" s="156">
        <f>SUMIFS('Gas-DB'!G:G,'Gas-DB'!C:C,"="&amp;'Daily Gas'!F31)</f>
        <v>1299</v>
      </c>
      <c r="H31" s="157">
        <f>COUNTIFS('Gas-DB'!C:C,"="&amp;'Daily Gas'!F31,'Gas-DB'!G:G,"&gt;"&amp;0)</f>
        <v>8</v>
      </c>
      <c r="I31" s="158">
        <f>SUMIFS('Gas-DB'!H:H,'Gas-DB'!C:C,"="&amp;'Daily Gas'!F31)</f>
        <v>0</v>
      </c>
      <c r="J31" s="155">
        <v>45428</v>
      </c>
      <c r="K31" s="156">
        <f>SUMIFS('Gas-DB'!G:G,'Gas-DB'!C:C,"="&amp;'Daily Gas'!J31)</f>
        <v>0</v>
      </c>
      <c r="L31" s="157">
        <f>COUNTIFS('Gas-DB'!C:C,"="&amp;'Daily Gas'!J31,'Gas-DB'!G:G,"&gt;"&amp;0)</f>
        <v>0</v>
      </c>
      <c r="M31" s="158">
        <f>SUMIFS('Gas-DB'!H:H,'Gas-DB'!C:C,"="&amp;'Daily Gas'!J31)</f>
        <v>0</v>
      </c>
      <c r="N31" s="155">
        <v>45459</v>
      </c>
      <c r="O31" s="156">
        <f>SUMIFS('Gas-DB'!G:G,'Gas-DB'!C:C,"="&amp;'Daily Gas'!N31)</f>
        <v>1280</v>
      </c>
      <c r="P31" s="157">
        <f>COUNTIFS('Gas-DB'!$C:$C,"="&amp;N31,'Gas-DB'!$G:$G,"&gt;"&amp;0)</f>
        <v>12</v>
      </c>
      <c r="Q31" s="158">
        <f>SUMIFS('Gas-DB'!H:H,'Gas-DB'!C:C,"="&amp;'Daily Gas'!N31)</f>
        <v>19000</v>
      </c>
      <c r="R31" s="155">
        <v>45490</v>
      </c>
      <c r="S31" s="156">
        <f>SUMIFS('Gas-DB'!G:G,'Gas-DB'!C:C,"="&amp;'Daily Gas'!R31)</f>
        <v>2802</v>
      </c>
      <c r="T31" s="157">
        <f>COUNTIFS('Gas-DB'!C:C,"="&amp;'Daily Gas'!R31,'Gas-DB'!G:G,"&gt;"&amp;0)</f>
        <v>17</v>
      </c>
      <c r="U31" s="158">
        <f>SUMIFS('Gas-DB'!H:H,'Gas-DB'!C:C,"="&amp;'Daily Gas'!R31)</f>
        <v>0</v>
      </c>
      <c r="V31" s="155">
        <v>45521</v>
      </c>
      <c r="W31" s="156">
        <f>SUMIFS('Gas-DB'!G:G,'Gas-DB'!C:C,"="&amp;'Daily Gas'!V31)</f>
        <v>3192</v>
      </c>
      <c r="X31" s="157">
        <f>COUNTIFS('Gas-DB'!C:C,"="&amp;'Daily Gas'!V31,'Gas-DB'!G:G,"&gt;"&amp;0)</f>
        <v>17</v>
      </c>
      <c r="Y31" s="158">
        <f>SUMIFS('Gas-DB'!H:H,'Gas-DB'!C:C,"="&amp;'Daily Gas'!V31)</f>
        <v>0</v>
      </c>
      <c r="Z31" s="155">
        <v>45552</v>
      </c>
      <c r="AA31" s="156">
        <f>SUMIFS('Gas-DB'!G:G,'Gas-DB'!C:C,"="&amp;'Daily Gas'!Z31)</f>
        <v>4308</v>
      </c>
      <c r="AB31" s="157">
        <f>COUNTIFS('Gas-DB'!C:C,"="&amp;'Daily Gas'!Z31,'Gas-DB'!G:G,"&gt;"&amp;0)</f>
        <v>27</v>
      </c>
      <c r="AC31" s="158">
        <f>SUMIFS('Gas-DB'!H:H,'Gas-DB'!C:C,"="&amp;'Daily Gas'!Z31)</f>
        <v>0</v>
      </c>
      <c r="AD31" s="155">
        <v>45583</v>
      </c>
      <c r="AE31" s="156">
        <f>SUMIFS('Gas-DB'!G:G,'Gas-DB'!C:C,"="&amp;'Daily Gas'!AD31)</f>
        <v>0</v>
      </c>
      <c r="AF31" s="157">
        <f>COUNTIFS('Gas-DB'!C:C,"="&amp;'Daily Gas'!AD31,'Gas-DB'!G:G,"&gt;"&amp;0)</f>
        <v>0</v>
      </c>
      <c r="AG31" s="158">
        <f>SUMIFS('Gas-DB'!H:H,'Gas-DB'!C:C,"="&amp;'Daily Gas'!AD31)</f>
        <v>0</v>
      </c>
      <c r="AH31" s="155">
        <v>45613</v>
      </c>
      <c r="AI31" s="156">
        <f>SUMIFS('Gas-DB'!G:G,'Gas-DB'!C:C,"="&amp;'Daily Gas'!AH31)</f>
        <v>0</v>
      </c>
      <c r="AJ31" s="157">
        <f>COUNTIFS('Gas-DB'!C:C,"="&amp;'Daily Gas'!AH31,'Gas-DB'!G:G,"&gt;"&amp;0)</f>
        <v>0</v>
      </c>
      <c r="AK31" s="158">
        <f>SUMIFS('Gas-DB'!H:H,'Gas-DB'!C:C,"="&amp;'Daily Gas'!AH31)</f>
        <v>0</v>
      </c>
      <c r="AL31" s="155">
        <v>45643</v>
      </c>
      <c r="AM31" s="156">
        <f>SUMIFS('Gas-DB'!G:G,'Gas-DB'!C:C,"="&amp;'Daily Gas'!AL31)</f>
        <v>0</v>
      </c>
      <c r="AN31" s="157">
        <f>COUNTIFS('Gas-DB'!C:C,"="&amp;'Daily Gas'!AL31,'Gas-DB'!G:G,"&gt;"&amp;0)</f>
        <v>0</v>
      </c>
      <c r="AO31" s="158">
        <f>SUMIFS('Gas-DB'!H:H,'Gas-DB'!C:C,"="&amp;'Daily Gas'!AL31)</f>
        <v>0</v>
      </c>
      <c r="AP31" s="155">
        <v>45673</v>
      </c>
      <c r="AQ31" s="156">
        <f>SUMIFS('Gas-DB'!G:G,'Gas-DB'!C:C,"="&amp;'Daily Gas'!AP31)</f>
        <v>0</v>
      </c>
      <c r="AR31" s="157">
        <f>COUNTIFS('Gas-DB'!C:C,"="&amp;'Daily Gas'!AP31,'Gas-DB'!G:G,"&gt;"&amp;0)</f>
        <v>0</v>
      </c>
      <c r="AS31" s="158">
        <f>SUMIFS('Gas-DB'!H:H,'Gas-DB'!C:C,"="&amp;'Daily Gas'!AP31)</f>
        <v>0</v>
      </c>
      <c r="AT31" s="155">
        <v>45703</v>
      </c>
      <c r="AU31" s="156">
        <f>SUMIFS('Gas-DB'!G:G,'Gas-DB'!C:C,"="&amp;'Daily Gas'!AT31)</f>
        <v>0</v>
      </c>
      <c r="AV31" s="157">
        <f>COUNTIFS('Gas-DB'!C:C,"="&amp;'Daily Gas'!AT31,'Gas-DB'!G:G,"&gt;"&amp;0)</f>
        <v>0</v>
      </c>
      <c r="AW31" s="158">
        <f>SUMIFS('Gas-DB'!H:H,'Gas-DB'!C:C,"="&amp;'Daily Gas'!AT31)</f>
        <v>0</v>
      </c>
      <c r="AX31" s="155">
        <v>45733</v>
      </c>
      <c r="AY31" s="156">
        <f>SUMIFS('Gas-DB'!G:G,'Gas-DB'!C:C,"="&amp;'Daily Gas'!AX31)</f>
        <v>0</v>
      </c>
      <c r="AZ31" s="157">
        <f>COUNTIFS('Gas-DB'!C:C,"="&amp;'Daily Gas'!AX31,'Gas-DB'!G:G,"&gt;"&amp;0)</f>
        <v>0</v>
      </c>
      <c r="BA31" s="158">
        <f>SUMIFS('Gas-DB'!H:H,'Gas-DB'!C:C,"="&amp;'Daily Gas'!AX31)</f>
        <v>0</v>
      </c>
    </row>
    <row r="32" spans="1:53" ht="28.5" x14ac:dyDescent="0.25">
      <c r="A32" s="150"/>
      <c r="B32" s="155">
        <v>45369</v>
      </c>
      <c r="C32" s="156">
        <f>SUMIFS('Gas-DB'!G:G,'Gas-DB'!C:C,"="&amp;'Daily Gas'!B32)</f>
        <v>0</v>
      </c>
      <c r="D32" s="157">
        <f>COUNTIFS('Gas-DB'!C:C,"="&amp;'Daily Gas'!B32,'Gas-DB'!G:G,"&gt;"&amp;0)</f>
        <v>0</v>
      </c>
      <c r="E32" s="158">
        <f>SUMIFS('Gas-DB'!H:H,'Gas-DB'!C:C,"="&amp;'Daily Gas'!B32)</f>
        <v>0</v>
      </c>
      <c r="F32" s="155">
        <v>45398</v>
      </c>
      <c r="G32" s="156">
        <f>SUMIFS('Gas-DB'!G:G,'Gas-DB'!C:C,"="&amp;'Daily Gas'!F32)</f>
        <v>0</v>
      </c>
      <c r="H32" s="157">
        <f>COUNTIFS('Gas-DB'!C:C,"="&amp;'Daily Gas'!F32,'Gas-DB'!G:G,"&gt;"&amp;0)</f>
        <v>0</v>
      </c>
      <c r="I32" s="158">
        <f>SUMIFS('Gas-DB'!H:H,'Gas-DB'!C:C,"="&amp;'Daily Gas'!F32)</f>
        <v>0</v>
      </c>
      <c r="J32" s="155">
        <v>45429</v>
      </c>
      <c r="K32" s="156">
        <f>SUMIFS('Gas-DB'!G:G,'Gas-DB'!C:C,"="&amp;'Daily Gas'!J32)</f>
        <v>375</v>
      </c>
      <c r="L32" s="157">
        <f>COUNTIFS('Gas-DB'!C:C,"="&amp;'Daily Gas'!J32,'Gas-DB'!G:G,"&gt;"&amp;0)</f>
        <v>2</v>
      </c>
      <c r="M32" s="158">
        <f>SUMIFS('Gas-DB'!H:H,'Gas-DB'!C:C,"="&amp;'Daily Gas'!J32)</f>
        <v>0</v>
      </c>
      <c r="N32" s="155">
        <v>45460</v>
      </c>
      <c r="O32" s="156">
        <f>SUMIFS('Gas-DB'!G:G,'Gas-DB'!C:C,"="&amp;'Daily Gas'!N32)</f>
        <v>2150</v>
      </c>
      <c r="P32" s="157">
        <f>COUNTIFS('Gas-DB'!$C:$C,"="&amp;N32,'Gas-DB'!$G:$G,"&gt;"&amp;0)</f>
        <v>17</v>
      </c>
      <c r="Q32" s="158">
        <f>SUMIFS('Gas-DB'!H:H,'Gas-DB'!C:C,"="&amp;'Daily Gas'!N32)</f>
        <v>19000</v>
      </c>
      <c r="R32" s="155">
        <v>45491</v>
      </c>
      <c r="S32" s="156">
        <f>SUMIFS('Gas-DB'!G:G,'Gas-DB'!C:C,"="&amp;'Daily Gas'!R32)</f>
        <v>2217</v>
      </c>
      <c r="T32" s="157">
        <f>COUNTIFS('Gas-DB'!C:C,"="&amp;'Daily Gas'!R32,'Gas-DB'!G:G,"&gt;"&amp;0)</f>
        <v>14</v>
      </c>
      <c r="U32" s="158">
        <f>SUMIFS('Gas-DB'!H:H,'Gas-DB'!C:C,"="&amp;'Daily Gas'!R32)</f>
        <v>0</v>
      </c>
      <c r="V32" s="155">
        <v>45522</v>
      </c>
      <c r="W32" s="156">
        <f>SUMIFS('Gas-DB'!G:G,'Gas-DB'!C:C,"="&amp;'Daily Gas'!V32)</f>
        <v>6534</v>
      </c>
      <c r="X32" s="157">
        <f>COUNTIFS('Gas-DB'!C:C,"="&amp;'Daily Gas'!V32,'Gas-DB'!G:G,"&gt;"&amp;0)</f>
        <v>35</v>
      </c>
      <c r="Y32" s="158">
        <f>SUMIFS('Gas-DB'!H:H,'Gas-DB'!C:C,"="&amp;'Daily Gas'!V32)</f>
        <v>76000</v>
      </c>
      <c r="Z32" s="155">
        <v>45553</v>
      </c>
      <c r="AA32" s="156">
        <f>SUMIFS('Gas-DB'!G:G,'Gas-DB'!C:C,"="&amp;'Daily Gas'!Z32)</f>
        <v>4902</v>
      </c>
      <c r="AB32" s="157">
        <f>COUNTIFS('Gas-DB'!C:C,"="&amp;'Daily Gas'!Z32,'Gas-DB'!G:G,"&gt;"&amp;0)</f>
        <v>28</v>
      </c>
      <c r="AC32" s="158">
        <f>SUMIFS('Gas-DB'!H:H,'Gas-DB'!C:C,"="&amp;'Daily Gas'!Z32)</f>
        <v>0</v>
      </c>
      <c r="AD32" s="155">
        <v>45584</v>
      </c>
      <c r="AE32" s="156">
        <f>SUMIFS('Gas-DB'!G:G,'Gas-DB'!C:C,"="&amp;'Daily Gas'!AD32)</f>
        <v>0</v>
      </c>
      <c r="AF32" s="157">
        <f>COUNTIFS('Gas-DB'!C:C,"="&amp;'Daily Gas'!AD32,'Gas-DB'!G:G,"&gt;"&amp;0)</f>
        <v>0</v>
      </c>
      <c r="AG32" s="158">
        <f>SUMIFS('Gas-DB'!H:H,'Gas-DB'!C:C,"="&amp;'Daily Gas'!AD32)</f>
        <v>0</v>
      </c>
      <c r="AH32" s="155">
        <v>45614</v>
      </c>
      <c r="AI32" s="156">
        <f>SUMIFS('Gas-DB'!G:G,'Gas-DB'!C:C,"="&amp;'Daily Gas'!AH32)</f>
        <v>0</v>
      </c>
      <c r="AJ32" s="157">
        <f>COUNTIFS('Gas-DB'!C:C,"="&amp;'Daily Gas'!AH32,'Gas-DB'!G:G,"&gt;"&amp;0)</f>
        <v>0</v>
      </c>
      <c r="AK32" s="158">
        <f>SUMIFS('Gas-DB'!H:H,'Gas-DB'!C:C,"="&amp;'Daily Gas'!AH32)</f>
        <v>0</v>
      </c>
      <c r="AL32" s="155">
        <v>45644</v>
      </c>
      <c r="AM32" s="156">
        <f>SUMIFS('Gas-DB'!G:G,'Gas-DB'!C:C,"="&amp;'Daily Gas'!AL32)</f>
        <v>0</v>
      </c>
      <c r="AN32" s="157">
        <f>COUNTIFS('Gas-DB'!C:C,"="&amp;'Daily Gas'!AL32,'Gas-DB'!G:G,"&gt;"&amp;0)</f>
        <v>0</v>
      </c>
      <c r="AO32" s="158">
        <f>SUMIFS('Gas-DB'!H:H,'Gas-DB'!C:C,"="&amp;'Daily Gas'!AL32)</f>
        <v>0</v>
      </c>
      <c r="AP32" s="155">
        <v>45674</v>
      </c>
      <c r="AQ32" s="156">
        <f>SUMIFS('Gas-DB'!G:G,'Gas-DB'!C:C,"="&amp;'Daily Gas'!AP32)</f>
        <v>0</v>
      </c>
      <c r="AR32" s="157">
        <f>COUNTIFS('Gas-DB'!C:C,"="&amp;'Daily Gas'!AP32,'Gas-DB'!G:G,"&gt;"&amp;0)</f>
        <v>0</v>
      </c>
      <c r="AS32" s="158">
        <f>SUMIFS('Gas-DB'!H:H,'Gas-DB'!C:C,"="&amp;'Daily Gas'!AP32)</f>
        <v>0</v>
      </c>
      <c r="AT32" s="155">
        <v>45704</v>
      </c>
      <c r="AU32" s="156">
        <f>SUMIFS('Gas-DB'!G:G,'Gas-DB'!C:C,"="&amp;'Daily Gas'!AT32)</f>
        <v>0</v>
      </c>
      <c r="AV32" s="157">
        <f>COUNTIFS('Gas-DB'!C:C,"="&amp;'Daily Gas'!AT32,'Gas-DB'!G:G,"&gt;"&amp;0)</f>
        <v>0</v>
      </c>
      <c r="AW32" s="158">
        <f>SUMIFS('Gas-DB'!H:H,'Gas-DB'!C:C,"="&amp;'Daily Gas'!AT32)</f>
        <v>0</v>
      </c>
      <c r="AX32" s="155">
        <v>45734</v>
      </c>
      <c r="AY32" s="156">
        <f>SUMIFS('Gas-DB'!G:G,'Gas-DB'!C:C,"="&amp;'Daily Gas'!AX32)</f>
        <v>0</v>
      </c>
      <c r="AZ32" s="157">
        <f>COUNTIFS('Gas-DB'!C:C,"="&amp;'Daily Gas'!AX32,'Gas-DB'!G:G,"&gt;"&amp;0)</f>
        <v>0</v>
      </c>
      <c r="BA32" s="158">
        <f>SUMIFS('Gas-DB'!H:H,'Gas-DB'!C:C,"="&amp;'Daily Gas'!AX32)</f>
        <v>0</v>
      </c>
    </row>
    <row r="33" spans="1:53" ht="28.5" x14ac:dyDescent="0.25">
      <c r="A33" s="150"/>
      <c r="B33" s="155">
        <v>45370</v>
      </c>
      <c r="C33" s="156">
        <f>SUMIFS('Gas-DB'!G:G,'Gas-DB'!C:C,"="&amp;'Daily Gas'!B33)</f>
        <v>0</v>
      </c>
      <c r="D33" s="157">
        <f>COUNTIFS('Gas-DB'!C:C,"="&amp;'Daily Gas'!B33,'Gas-DB'!G:G,"&gt;"&amp;0)</f>
        <v>0</v>
      </c>
      <c r="E33" s="158">
        <f>SUMIFS('Gas-DB'!H:H,'Gas-DB'!C:C,"="&amp;'Daily Gas'!B33)</f>
        <v>0</v>
      </c>
      <c r="F33" s="155">
        <v>45399</v>
      </c>
      <c r="G33" s="156">
        <f>SUMIFS('Gas-DB'!G:G,'Gas-DB'!C:C,"="&amp;'Daily Gas'!F33)</f>
        <v>2012</v>
      </c>
      <c r="H33" s="157">
        <f>COUNTIFS('Gas-DB'!C:C,"="&amp;'Daily Gas'!F33,'Gas-DB'!G:G,"&gt;"&amp;0)</f>
        <v>7</v>
      </c>
      <c r="I33" s="158">
        <f>SUMIFS('Gas-DB'!H:H,'Gas-DB'!C:C,"="&amp;'Daily Gas'!F33)</f>
        <v>0</v>
      </c>
      <c r="J33" s="155">
        <v>45430</v>
      </c>
      <c r="K33" s="156">
        <f>SUMIFS('Gas-DB'!G:G,'Gas-DB'!C:C,"="&amp;'Daily Gas'!J33)</f>
        <v>1580</v>
      </c>
      <c r="L33" s="157">
        <f>COUNTIFS('Gas-DB'!C:C,"="&amp;'Daily Gas'!J33,'Gas-DB'!G:G,"&gt;"&amp;0)</f>
        <v>11</v>
      </c>
      <c r="M33" s="158">
        <f>SUMIFS('Gas-DB'!H:H,'Gas-DB'!C:C,"="&amp;'Daily Gas'!J33)</f>
        <v>0</v>
      </c>
      <c r="N33" s="155">
        <v>45461</v>
      </c>
      <c r="O33" s="156">
        <f>SUMIFS('Gas-DB'!G:G,'Gas-DB'!C:C,"="&amp;'Daily Gas'!N33)</f>
        <v>1958</v>
      </c>
      <c r="P33" s="157">
        <f>COUNTIFS('Gas-DB'!$C:$C,"="&amp;N33,'Gas-DB'!$G:$G,"&gt;"&amp;0)</f>
        <v>17</v>
      </c>
      <c r="Q33" s="158">
        <f>SUMIFS('Gas-DB'!H:H,'Gas-DB'!C:C,"="&amp;'Daily Gas'!N33)</f>
        <v>0</v>
      </c>
      <c r="R33" s="155">
        <v>45492</v>
      </c>
      <c r="S33" s="156">
        <f>SUMIFS('Gas-DB'!G:G,'Gas-DB'!C:C,"="&amp;'Daily Gas'!R33)</f>
        <v>4028</v>
      </c>
      <c r="T33" s="157">
        <f>COUNTIFS('Gas-DB'!C:C,"="&amp;'Daily Gas'!R33,'Gas-DB'!G:G,"&gt;"&amp;0)</f>
        <v>25</v>
      </c>
      <c r="U33" s="158">
        <f>SUMIFS('Gas-DB'!H:H,'Gas-DB'!C:C,"="&amp;'Daily Gas'!R33)</f>
        <v>69000</v>
      </c>
      <c r="V33" s="155">
        <v>45523</v>
      </c>
      <c r="W33" s="156">
        <f>SUMIFS('Gas-DB'!G:G,'Gas-DB'!C:C,"="&amp;'Daily Gas'!V33)</f>
        <v>2533</v>
      </c>
      <c r="X33" s="157">
        <f>COUNTIFS('Gas-DB'!C:C,"="&amp;'Daily Gas'!V33,'Gas-DB'!G:G,"&gt;"&amp;0)</f>
        <v>14</v>
      </c>
      <c r="Y33" s="158">
        <f>SUMIFS('Gas-DB'!H:H,'Gas-DB'!C:C,"="&amp;'Daily Gas'!V33)</f>
        <v>0</v>
      </c>
      <c r="Z33" s="155">
        <v>45554</v>
      </c>
      <c r="AA33" s="156">
        <f>SUMIFS('Gas-DB'!G:G,'Gas-DB'!C:C,"="&amp;'Daily Gas'!Z33)</f>
        <v>3811</v>
      </c>
      <c r="AB33" s="157">
        <f>COUNTIFS('Gas-DB'!C:C,"="&amp;'Daily Gas'!Z33,'Gas-DB'!G:G,"&gt;"&amp;0)</f>
        <v>26</v>
      </c>
      <c r="AC33" s="158">
        <f>SUMIFS('Gas-DB'!H:H,'Gas-DB'!C:C,"="&amp;'Daily Gas'!Z33)</f>
        <v>0</v>
      </c>
      <c r="AD33" s="155">
        <v>45585</v>
      </c>
      <c r="AE33" s="156">
        <f>SUMIFS('Gas-DB'!G:G,'Gas-DB'!C:C,"="&amp;'Daily Gas'!AD33)</f>
        <v>0</v>
      </c>
      <c r="AF33" s="157">
        <f>COUNTIFS('Gas-DB'!C:C,"="&amp;'Daily Gas'!AD33,'Gas-DB'!G:G,"&gt;"&amp;0)</f>
        <v>0</v>
      </c>
      <c r="AG33" s="158">
        <f>SUMIFS('Gas-DB'!H:H,'Gas-DB'!C:C,"="&amp;'Daily Gas'!AD33)</f>
        <v>0</v>
      </c>
      <c r="AH33" s="155">
        <v>45615</v>
      </c>
      <c r="AI33" s="156">
        <f>SUMIFS('Gas-DB'!G:G,'Gas-DB'!C:C,"="&amp;'Daily Gas'!AH33)</f>
        <v>0</v>
      </c>
      <c r="AJ33" s="157">
        <f>COUNTIFS('Gas-DB'!C:C,"="&amp;'Daily Gas'!AH33,'Gas-DB'!G:G,"&gt;"&amp;0)</f>
        <v>0</v>
      </c>
      <c r="AK33" s="158">
        <f>SUMIFS('Gas-DB'!H:H,'Gas-DB'!C:C,"="&amp;'Daily Gas'!AH33)</f>
        <v>0</v>
      </c>
      <c r="AL33" s="155">
        <v>45645</v>
      </c>
      <c r="AM33" s="156">
        <f>SUMIFS('Gas-DB'!G:G,'Gas-DB'!C:C,"="&amp;'Daily Gas'!AL33)</f>
        <v>0</v>
      </c>
      <c r="AN33" s="157">
        <f>COUNTIFS('Gas-DB'!C:C,"="&amp;'Daily Gas'!AL33,'Gas-DB'!G:G,"&gt;"&amp;0)</f>
        <v>0</v>
      </c>
      <c r="AO33" s="158">
        <f>SUMIFS('Gas-DB'!H:H,'Gas-DB'!C:C,"="&amp;'Daily Gas'!AL33)</f>
        <v>0</v>
      </c>
      <c r="AP33" s="155">
        <v>45675</v>
      </c>
      <c r="AQ33" s="156">
        <f>SUMIFS('Gas-DB'!G:G,'Gas-DB'!C:C,"="&amp;'Daily Gas'!AP33)</f>
        <v>0</v>
      </c>
      <c r="AR33" s="157">
        <f>COUNTIFS('Gas-DB'!C:C,"="&amp;'Daily Gas'!AP33,'Gas-DB'!G:G,"&gt;"&amp;0)</f>
        <v>0</v>
      </c>
      <c r="AS33" s="158">
        <f>SUMIFS('Gas-DB'!H:H,'Gas-DB'!C:C,"="&amp;'Daily Gas'!AP33)</f>
        <v>0</v>
      </c>
      <c r="AT33" s="155">
        <v>45705</v>
      </c>
      <c r="AU33" s="156">
        <f>SUMIFS('Gas-DB'!G:G,'Gas-DB'!C:C,"="&amp;'Daily Gas'!AT33)</f>
        <v>0</v>
      </c>
      <c r="AV33" s="157">
        <f>COUNTIFS('Gas-DB'!C:C,"="&amp;'Daily Gas'!AT33,'Gas-DB'!G:G,"&gt;"&amp;0)</f>
        <v>0</v>
      </c>
      <c r="AW33" s="158">
        <f>SUMIFS('Gas-DB'!H:H,'Gas-DB'!C:C,"="&amp;'Daily Gas'!AT33)</f>
        <v>0</v>
      </c>
      <c r="AX33" s="155">
        <v>45735</v>
      </c>
      <c r="AY33" s="156">
        <f>SUMIFS('Gas-DB'!G:G,'Gas-DB'!C:C,"="&amp;'Daily Gas'!AX33)</f>
        <v>0</v>
      </c>
      <c r="AZ33" s="157">
        <f>COUNTIFS('Gas-DB'!C:C,"="&amp;'Daily Gas'!AX33,'Gas-DB'!G:G,"&gt;"&amp;0)</f>
        <v>0</v>
      </c>
      <c r="BA33" s="158">
        <f>SUMIFS('Gas-DB'!H:H,'Gas-DB'!C:C,"="&amp;'Daily Gas'!AX33)</f>
        <v>0</v>
      </c>
    </row>
    <row r="34" spans="1:53" ht="28.5" x14ac:dyDescent="0.25">
      <c r="A34" s="150"/>
      <c r="B34" s="159"/>
      <c r="C34" s="160"/>
      <c r="D34" s="161"/>
      <c r="E34" s="162"/>
      <c r="F34" s="155">
        <v>45400</v>
      </c>
      <c r="G34" s="160">
        <f>SUMIFS('Gas-DB'!G:G,'Gas-DB'!C:C,"="&amp;'Daily Gas'!F34)</f>
        <v>0</v>
      </c>
      <c r="H34" s="161">
        <f>COUNTIFS('Gas-DB'!C:C,"="&amp;'Daily Gas'!F34,'Gas-DB'!G:G,"&gt;"&amp;0)</f>
        <v>0</v>
      </c>
      <c r="I34" s="162">
        <f>SUMIFS('Gas-DB'!H:H,'Gas-DB'!C:C,"="&amp;'Daily Gas'!F34)</f>
        <v>0</v>
      </c>
      <c r="J34" s="155">
        <v>45431</v>
      </c>
      <c r="K34" s="160">
        <f>SUMIFS('Gas-DB'!G:G,'Gas-DB'!C:C,"="&amp;'Daily Gas'!J34)</f>
        <v>0</v>
      </c>
      <c r="L34" s="161">
        <f>COUNTIFS('Gas-DB'!C:C,"="&amp;'Daily Gas'!J34,'Gas-DB'!G:G,"&gt;"&amp;0)</f>
        <v>0</v>
      </c>
      <c r="M34" s="162">
        <f>SUMIFS('Gas-DB'!H:H,'Gas-DB'!C:C,"="&amp;'Daily Gas'!J34)</f>
        <v>40500</v>
      </c>
      <c r="N34" s="155">
        <v>45462</v>
      </c>
      <c r="O34" s="156">
        <f>SUMIFS('Gas-DB'!G:G,'Gas-DB'!C:C,"="&amp;'Daily Gas'!N34)</f>
        <v>1040</v>
      </c>
      <c r="P34" s="157">
        <f>COUNTIFS('Gas-DB'!$C:$C,"="&amp;N34,'Gas-DB'!$G:$G,"&gt;"&amp;0)</f>
        <v>12</v>
      </c>
      <c r="Q34" s="158">
        <f>SUMIFS('Gas-DB'!H:H,'Gas-DB'!C:C,"="&amp;'Daily Gas'!N34)</f>
        <v>0</v>
      </c>
      <c r="R34" s="155">
        <v>45493</v>
      </c>
      <c r="S34" s="156">
        <f>SUMIFS('Gas-DB'!G:G,'Gas-DB'!C:C,"="&amp;'Daily Gas'!R34)</f>
        <v>0</v>
      </c>
      <c r="T34" s="157">
        <f>COUNTIFS('Gas-DB'!C:C,"="&amp;'Daily Gas'!R34,'Gas-DB'!G:G,"&gt;"&amp;0)</f>
        <v>0</v>
      </c>
      <c r="U34" s="158">
        <f>SUMIFS('Gas-DB'!H:H,'Gas-DB'!C:C,"="&amp;'Daily Gas'!R34)</f>
        <v>0</v>
      </c>
      <c r="V34" s="155">
        <v>45524</v>
      </c>
      <c r="W34" s="156">
        <f>SUMIFS('Gas-DB'!G:G,'Gas-DB'!C:C,"="&amp;'Daily Gas'!V34)</f>
        <v>5587</v>
      </c>
      <c r="X34" s="157">
        <f>COUNTIFS('Gas-DB'!C:C,"="&amp;'Daily Gas'!V34,'Gas-DB'!G:G,"&gt;"&amp;0)</f>
        <v>29</v>
      </c>
      <c r="Y34" s="158">
        <f>SUMIFS('Gas-DB'!H:H,'Gas-DB'!C:C,"="&amp;'Daily Gas'!V34)</f>
        <v>0</v>
      </c>
      <c r="Z34" s="155">
        <v>45555</v>
      </c>
      <c r="AA34" s="156">
        <f>SUMIFS('Gas-DB'!G:G,'Gas-DB'!C:C,"="&amp;'Daily Gas'!Z34)</f>
        <v>4112</v>
      </c>
      <c r="AB34" s="157">
        <f>COUNTIFS('Gas-DB'!C:C,"="&amp;'Daily Gas'!Z34,'Gas-DB'!G:G,"&gt;"&amp;0)</f>
        <v>21</v>
      </c>
      <c r="AC34" s="158">
        <f>SUMIFS('Gas-DB'!H:H,'Gas-DB'!C:C,"="&amp;'Daily Gas'!Z34)</f>
        <v>0</v>
      </c>
      <c r="AD34" s="155">
        <v>45586</v>
      </c>
      <c r="AE34" s="156">
        <f>SUMIFS('Gas-DB'!G:G,'Gas-DB'!C:C,"="&amp;'Daily Gas'!AD34)</f>
        <v>0</v>
      </c>
      <c r="AF34" s="157">
        <f>COUNTIFS('Gas-DB'!C:C,"="&amp;'Daily Gas'!AD34,'Gas-DB'!G:G,"&gt;"&amp;0)</f>
        <v>0</v>
      </c>
      <c r="AG34" s="158">
        <f>SUMIFS('Gas-DB'!H:H,'Gas-DB'!C:C,"="&amp;'Daily Gas'!AD34)</f>
        <v>0</v>
      </c>
      <c r="AH34" s="155">
        <v>45616</v>
      </c>
      <c r="AI34" s="156">
        <f>SUMIFS('Gas-DB'!G:G,'Gas-DB'!C:C,"="&amp;'Daily Gas'!AH34)</f>
        <v>0</v>
      </c>
      <c r="AJ34" s="157">
        <f>COUNTIFS('Gas-DB'!C:C,"="&amp;'Daily Gas'!AH34,'Gas-DB'!G:G,"&gt;"&amp;0)</f>
        <v>0</v>
      </c>
      <c r="AK34" s="158">
        <f>SUMIFS('Gas-DB'!H:H,'Gas-DB'!C:C,"="&amp;'Daily Gas'!AH34)</f>
        <v>0</v>
      </c>
      <c r="AL34" s="155">
        <v>45646</v>
      </c>
      <c r="AM34" s="156">
        <f>SUMIFS('Gas-DB'!G:G,'Gas-DB'!C:C,"="&amp;'Daily Gas'!AL34)</f>
        <v>0</v>
      </c>
      <c r="AN34" s="157">
        <f>COUNTIFS('Gas-DB'!C:C,"="&amp;'Daily Gas'!AL34,'Gas-DB'!G:G,"&gt;"&amp;0)</f>
        <v>0</v>
      </c>
      <c r="AO34" s="158">
        <f>SUMIFS('Gas-DB'!H:H,'Gas-DB'!C:C,"="&amp;'Daily Gas'!AL34)</f>
        <v>0</v>
      </c>
      <c r="AP34" s="155">
        <v>45676</v>
      </c>
      <c r="AQ34" s="156">
        <f>SUMIFS('Gas-DB'!G:G,'Gas-DB'!C:C,"="&amp;'Daily Gas'!AP34)</f>
        <v>0</v>
      </c>
      <c r="AR34" s="157">
        <f>COUNTIFS('Gas-DB'!C:C,"="&amp;'Daily Gas'!AP34,'Gas-DB'!G:G,"&gt;"&amp;0)</f>
        <v>0</v>
      </c>
      <c r="AS34" s="158">
        <f>SUMIFS('Gas-DB'!H:H,'Gas-DB'!C:C,"="&amp;'Daily Gas'!AP34)</f>
        <v>0</v>
      </c>
      <c r="AT34" s="155">
        <v>45706</v>
      </c>
      <c r="AU34" s="156">
        <f>SUMIFS('Gas-DB'!G:G,'Gas-DB'!C:C,"="&amp;'Daily Gas'!AT34)</f>
        <v>0</v>
      </c>
      <c r="AV34" s="157">
        <f>COUNTIFS('Gas-DB'!C:C,"="&amp;'Daily Gas'!AT34,'Gas-DB'!G:G,"&gt;"&amp;0)</f>
        <v>0</v>
      </c>
      <c r="AW34" s="158">
        <f>SUMIFS('Gas-DB'!H:H,'Gas-DB'!C:C,"="&amp;'Daily Gas'!AT34)</f>
        <v>0</v>
      </c>
      <c r="AX34" s="155">
        <v>45736</v>
      </c>
      <c r="AY34" s="156">
        <f>SUMIFS('Gas-DB'!G:G,'Gas-DB'!C:C,"="&amp;'Daily Gas'!AX34)</f>
        <v>0</v>
      </c>
      <c r="AZ34" s="157">
        <f>COUNTIFS('Gas-DB'!C:C,"="&amp;'Daily Gas'!AX34,'Gas-DB'!G:G,"&gt;"&amp;0)</f>
        <v>0</v>
      </c>
      <c r="BA34" s="158">
        <f>SUMIFS('Gas-DB'!H:H,'Gas-DB'!C:C,"="&amp;'Daily Gas'!AX34)</f>
        <v>0</v>
      </c>
    </row>
    <row r="35" spans="1:53" ht="29.25" thickBot="1" x14ac:dyDescent="0.3">
      <c r="A35" s="150"/>
      <c r="B35" s="163"/>
      <c r="C35" s="164"/>
      <c r="D35" s="165"/>
      <c r="E35" s="166"/>
      <c r="F35" s="155">
        <v>45401</v>
      </c>
      <c r="G35" s="164">
        <f>SUMIFS('Gas-DB'!G:G,'Gas-DB'!C:C,"="&amp;'Daily Gas'!F35)</f>
        <v>1220</v>
      </c>
      <c r="H35" s="165">
        <f>COUNTIFS('Gas-DB'!C:C,"="&amp;'Daily Gas'!F35,'Gas-DB'!G:G,"&gt;"&amp;0)</f>
        <v>4</v>
      </c>
      <c r="I35" s="166">
        <f>SUMIFS('Gas-DB'!H:H,'Gas-DB'!C:C,"="&amp;'Daily Gas'!F35)</f>
        <v>0</v>
      </c>
      <c r="J35" s="155">
        <v>45432</v>
      </c>
      <c r="K35" s="164">
        <f>SUMIFS('Gas-DB'!G:G,'Gas-DB'!C:C,"="&amp;'Daily Gas'!J35)</f>
        <v>2169</v>
      </c>
      <c r="L35" s="165">
        <f>COUNTIFS('Gas-DB'!C:C,"="&amp;'Daily Gas'!J35,'Gas-DB'!G:G,"&gt;"&amp;0)</f>
        <v>15</v>
      </c>
      <c r="M35" s="166">
        <f>SUMIFS('Gas-DB'!H:H,'Gas-DB'!C:C,"="&amp;'Daily Gas'!J35)</f>
        <v>0</v>
      </c>
      <c r="N35" s="155">
        <v>45463</v>
      </c>
      <c r="O35" s="156">
        <f>SUMIFS('Gas-DB'!G:G,'Gas-DB'!C:C,"="&amp;'Daily Gas'!N35)</f>
        <v>3397</v>
      </c>
      <c r="P35" s="157">
        <f>COUNTIFS('Gas-DB'!$C:$C,"="&amp;N35,'Gas-DB'!$G:$G,"&gt;"&amp;0)</f>
        <v>18</v>
      </c>
      <c r="Q35" s="158">
        <f>SUMIFS('Gas-DB'!H:H,'Gas-DB'!C:C,"="&amp;'Daily Gas'!N35)</f>
        <v>19000</v>
      </c>
      <c r="R35" s="155">
        <v>45494</v>
      </c>
      <c r="S35" s="156">
        <f>SUMIFS('Gas-DB'!G:G,'Gas-DB'!C:C,"="&amp;'Daily Gas'!R35)</f>
        <v>7031</v>
      </c>
      <c r="T35" s="157">
        <f>COUNTIFS('Gas-DB'!C:C,"="&amp;'Daily Gas'!R35,'Gas-DB'!G:G,"&gt;"&amp;0)</f>
        <v>30</v>
      </c>
      <c r="U35" s="158">
        <f>SUMIFS('Gas-DB'!H:H,'Gas-DB'!C:C,"="&amp;'Daily Gas'!R35)</f>
        <v>0</v>
      </c>
      <c r="V35" s="155">
        <v>45525</v>
      </c>
      <c r="W35" s="156">
        <f>SUMIFS('Gas-DB'!G:G,'Gas-DB'!C:C,"="&amp;'Daily Gas'!V35)</f>
        <v>4624</v>
      </c>
      <c r="X35" s="157">
        <f>COUNTIFS('Gas-DB'!C:C,"="&amp;'Daily Gas'!V35,'Gas-DB'!G:G,"&gt;"&amp;0)</f>
        <v>29</v>
      </c>
      <c r="Y35" s="158">
        <f>SUMIFS('Gas-DB'!H:H,'Gas-DB'!C:C,"="&amp;'Daily Gas'!V35)</f>
        <v>0</v>
      </c>
      <c r="Z35" s="155">
        <v>45556</v>
      </c>
      <c r="AA35" s="156">
        <f>SUMIFS('Gas-DB'!G:G,'Gas-DB'!C:C,"="&amp;'Daily Gas'!Z35)</f>
        <v>2952</v>
      </c>
      <c r="AB35" s="157">
        <f>COUNTIFS('Gas-DB'!C:C,"="&amp;'Daily Gas'!Z35,'Gas-DB'!G:G,"&gt;"&amp;0)</f>
        <v>21</v>
      </c>
      <c r="AC35" s="158">
        <f>SUMIFS('Gas-DB'!H:H,'Gas-DB'!C:C,"="&amp;'Daily Gas'!Z35)</f>
        <v>0</v>
      </c>
      <c r="AD35" s="155"/>
      <c r="AE35" s="156"/>
      <c r="AF35" s="157"/>
      <c r="AG35" s="158"/>
      <c r="AH35" s="155"/>
      <c r="AI35" s="156"/>
      <c r="AJ35" s="157"/>
      <c r="AK35" s="158"/>
      <c r="AL35" s="155"/>
      <c r="AM35" s="156"/>
      <c r="AN35" s="157"/>
      <c r="AO35" s="158"/>
      <c r="AP35" s="155"/>
      <c r="AQ35" s="156"/>
      <c r="AR35" s="157"/>
      <c r="AS35" s="158"/>
      <c r="AT35" s="155"/>
      <c r="AU35" s="156"/>
      <c r="AV35" s="157"/>
      <c r="AW35" s="158"/>
      <c r="AX35" s="155"/>
      <c r="AY35" s="156"/>
      <c r="AZ35" s="157"/>
      <c r="BA35" s="158"/>
    </row>
    <row r="36" spans="1:53" ht="34.5" thickTop="1" x14ac:dyDescent="0.25">
      <c r="A36" s="167"/>
      <c r="B36" s="168" t="s">
        <v>204</v>
      </c>
      <c r="C36" s="169">
        <f>SUM(C5:C35)</f>
        <v>6942</v>
      </c>
      <c r="D36" s="169">
        <f>SUM(D5:D35)</f>
        <v>45</v>
      </c>
      <c r="E36" s="170">
        <f>SUM(E5:E35)</f>
        <v>21800</v>
      </c>
      <c r="F36" s="168" t="s">
        <v>204</v>
      </c>
      <c r="G36" s="169">
        <f>SUM(G5:G35)</f>
        <v>16906</v>
      </c>
      <c r="H36" s="169">
        <f>SUM(H5:H35)</f>
        <v>96</v>
      </c>
      <c r="I36" s="170">
        <f>SUM(I5:I35)</f>
        <v>32500</v>
      </c>
      <c r="J36" s="168" t="s">
        <v>204</v>
      </c>
      <c r="K36" s="169">
        <f>SUM(K5:K35)</f>
        <v>33107</v>
      </c>
      <c r="L36" s="169">
        <f>SUM(L5:L35)</f>
        <v>185</v>
      </c>
      <c r="M36" s="170">
        <f>SUM(M5:M35)</f>
        <v>40500</v>
      </c>
      <c r="N36" s="168" t="s">
        <v>204</v>
      </c>
      <c r="O36" s="169">
        <f>SUM(O5:O35)</f>
        <v>51431</v>
      </c>
      <c r="P36" s="169">
        <f>SUM(P5:P35)</f>
        <v>347</v>
      </c>
      <c r="Q36" s="170">
        <f>SUM(Q5:Q35)</f>
        <v>95000</v>
      </c>
      <c r="R36" s="168" t="s">
        <v>4</v>
      </c>
      <c r="S36" s="169">
        <f>SUM(S5:S35)</f>
        <v>85695</v>
      </c>
      <c r="T36" s="169">
        <f>SUM(T5:T35)</f>
        <v>488</v>
      </c>
      <c r="U36" s="170">
        <f>SUM(U5:U35)</f>
        <v>126000</v>
      </c>
      <c r="V36" s="168" t="s">
        <v>4</v>
      </c>
      <c r="W36" s="169">
        <f>SUM(W5:W35)</f>
        <v>125268</v>
      </c>
      <c r="X36" s="169">
        <f>SUM(X5:X35)</f>
        <v>682</v>
      </c>
      <c r="Y36" s="170">
        <f>SUM(Y5:Y35)</f>
        <v>76000</v>
      </c>
      <c r="Z36" s="168" t="s">
        <v>4</v>
      </c>
      <c r="AA36" s="169">
        <f>SUM(AA5:AA35)</f>
        <v>121921</v>
      </c>
      <c r="AB36" s="169">
        <f t="shared" ref="AB36:BA36" si="0">SUM(AB5:AB35)</f>
        <v>721</v>
      </c>
      <c r="AC36" s="170">
        <f>SUM(AC5:AC35)</f>
        <v>100000</v>
      </c>
      <c r="AD36" s="168" t="s">
        <v>4</v>
      </c>
      <c r="AE36" s="169">
        <f t="shared" si="0"/>
        <v>80399</v>
      </c>
      <c r="AF36" s="169">
        <f t="shared" si="0"/>
        <v>478</v>
      </c>
      <c r="AG36" s="170">
        <f>SUM(AG5:AG35)</f>
        <v>65500</v>
      </c>
      <c r="AH36" s="168" t="s">
        <v>4</v>
      </c>
      <c r="AI36" s="169">
        <f t="shared" si="0"/>
        <v>0</v>
      </c>
      <c r="AJ36" s="169">
        <f t="shared" si="0"/>
        <v>0</v>
      </c>
      <c r="AK36" s="170">
        <f t="shared" si="0"/>
        <v>0</v>
      </c>
      <c r="AL36" s="168" t="s">
        <v>4</v>
      </c>
      <c r="AM36" s="169">
        <f t="shared" si="0"/>
        <v>0</v>
      </c>
      <c r="AN36" s="169">
        <f t="shared" si="0"/>
        <v>0</v>
      </c>
      <c r="AO36" s="170">
        <f t="shared" si="0"/>
        <v>0</v>
      </c>
      <c r="AP36" s="168" t="s">
        <v>4</v>
      </c>
      <c r="AQ36" s="169">
        <f t="shared" si="0"/>
        <v>0</v>
      </c>
      <c r="AR36" s="169">
        <f t="shared" si="0"/>
        <v>0</v>
      </c>
      <c r="AS36" s="170">
        <f t="shared" si="0"/>
        <v>0</v>
      </c>
      <c r="AT36" s="168" t="s">
        <v>4</v>
      </c>
      <c r="AU36" s="169">
        <f t="shared" si="0"/>
        <v>0</v>
      </c>
      <c r="AV36" s="169">
        <f t="shared" si="0"/>
        <v>0</v>
      </c>
      <c r="AW36" s="170">
        <f t="shared" si="0"/>
        <v>0</v>
      </c>
      <c r="AX36" s="168" t="s">
        <v>4</v>
      </c>
      <c r="AY36" s="169">
        <f t="shared" si="0"/>
        <v>0</v>
      </c>
      <c r="AZ36" s="169">
        <f t="shared" si="0"/>
        <v>0</v>
      </c>
      <c r="BA36" s="170">
        <f t="shared" si="0"/>
        <v>0</v>
      </c>
    </row>
    <row r="37" spans="1:53" ht="33.75" x14ac:dyDescent="0.25">
      <c r="A37" s="167"/>
      <c r="B37" s="171" t="s">
        <v>205</v>
      </c>
      <c r="C37" s="743">
        <f>_xlfn.MAXIFS('Gas-DB'!$J:$J,'Gas-DB'!$C:$C,"&lt;="&amp;B33,'Gas-DB'!$C:$C,"&gt;="&amp;B5)-_xlfn.MINIFS('Gas-DB'!$I:$I,'Gas-DB'!$C:$C,"&lt;="&amp;B33,'Gas-DB'!$C:$C,"&gt;="&amp;B5)</f>
        <v>0</v>
      </c>
      <c r="D37" s="743"/>
      <c r="E37" s="744"/>
      <c r="F37" s="171" t="s">
        <v>205</v>
      </c>
      <c r="G37" s="743">
        <f>_xlfn.MAXIFS('Gas-DB'!$J:$J,'Gas-DB'!$C:$C,"&lt;="&amp;F35,'Gas-DB'!$C:$C,"&gt;="&amp;F5)-_xlfn.MINIFS('Gas-DB'!$I:$I,'Gas-DB'!$C:$C,"&lt;="&amp;F35,'Gas-DB'!$C:$C,"&gt;="&amp;F5)</f>
        <v>0</v>
      </c>
      <c r="H37" s="743"/>
      <c r="I37" s="744"/>
      <c r="J37" s="171" t="s">
        <v>205</v>
      </c>
      <c r="K37" s="743">
        <f>_xlfn.MAXIFS('Gas-DB'!$J:$J,'Gas-DB'!$C:$C,"&lt;="&amp;J35,'Gas-DB'!$C:$C,"&gt;="&amp;J5)-_xlfn.MINIFS('Gas-DB'!$I:$I,'Gas-DB'!$C:$C,"&lt;="&amp;J35,'Gas-DB'!$C:$C,"&gt;="&amp;J5)</f>
        <v>0</v>
      </c>
      <c r="L37" s="743"/>
      <c r="M37" s="744"/>
      <c r="N37" s="174" t="s">
        <v>206</v>
      </c>
      <c r="O37" s="172">
        <f>SUMIFS('Gas-DB'!$G:$G,'Gas-DB'!$C:$C,"&lt;="&amp;N35)</f>
        <v>108386</v>
      </c>
      <c r="P37" s="175"/>
      <c r="Q37" s="173">
        <f>SUMIFS('Gas-DB'!$H:$H,'Gas-DB'!$C:$C,"&lt;="&amp;N35)</f>
        <v>189800</v>
      </c>
      <c r="R37" s="174" t="s">
        <v>206</v>
      </c>
      <c r="S37" s="172">
        <f>SUMIFS('Gas-DB'!$G:$G,'Gas-DB'!$C:$C,"&lt;="&amp;R35)</f>
        <v>194081</v>
      </c>
      <c r="T37" s="175"/>
      <c r="U37" s="173">
        <f>SUMIFS('Gas-DB'!$H:$H,'Gas-DB'!$C:$C,"&lt;="&amp;R35)</f>
        <v>315800</v>
      </c>
      <c r="V37" s="174" t="s">
        <v>206</v>
      </c>
      <c r="W37" s="172">
        <f>SUMIFS('Gas-DB'!$G:$G,'Gas-DB'!$C:$C,"&lt;="&amp;V35)</f>
        <v>319349</v>
      </c>
      <c r="X37" s="175"/>
      <c r="Y37" s="173">
        <f>SUMIFS('Gas-DB'!$H:$H,'Gas-DB'!$C:$C,"&lt;="&amp;V35)</f>
        <v>391800</v>
      </c>
      <c r="Z37" s="174" t="s">
        <v>206</v>
      </c>
      <c r="AA37" s="172">
        <f>SUMIFS('Gas-DB'!$G:$G,'Gas-DB'!$C:$C,"&lt;="&amp;Z35)</f>
        <v>441270</v>
      </c>
      <c r="AB37" s="175"/>
      <c r="AC37" s="173">
        <f>SUMIFS('Gas-DB'!$H:$H,'Gas-DB'!$C:$C,"&lt;="&amp;Z35)</f>
        <v>491800</v>
      </c>
      <c r="AD37" s="174" t="s">
        <v>206</v>
      </c>
      <c r="AE37" s="172">
        <f>SUMIFS('Gas-DB'!$G:$G,'Gas-DB'!$C:$C,"&lt;="&amp;AD34)</f>
        <v>521669</v>
      </c>
      <c r="AF37" s="175"/>
      <c r="AG37" s="173">
        <f>SUMIFS('Gas-DB'!$H:$H,'Gas-DB'!$C:$C,"&lt;="&amp;AD34)</f>
        <v>557300</v>
      </c>
      <c r="AH37" s="174" t="s">
        <v>206</v>
      </c>
      <c r="AI37" s="172">
        <f>SUMIFS('Gas-DB'!$G:$G,'Gas-DB'!$C:$C,"&lt;="&amp;AH34)</f>
        <v>521669</v>
      </c>
      <c r="AJ37" s="175"/>
      <c r="AK37" s="173">
        <f>SUMIFS('Gas-DB'!$H:$H,'Gas-DB'!$C:$C,"&lt;="&amp;AH34)</f>
        <v>557300</v>
      </c>
      <c r="AL37" s="174" t="s">
        <v>206</v>
      </c>
      <c r="AM37" s="172">
        <f>SUMIFS('Gas-DB'!$G:$G,'Gas-DB'!$C:$C,"&lt;="&amp;AL34)</f>
        <v>521669</v>
      </c>
      <c r="AN37" s="175"/>
      <c r="AO37" s="173">
        <f>SUMIFS('Gas-DB'!$H:$H,'Gas-DB'!$C:$C,"&lt;="&amp;AL34)</f>
        <v>557300</v>
      </c>
      <c r="AP37" s="174" t="s">
        <v>206</v>
      </c>
      <c r="AQ37" s="172">
        <f>SUMIFS('Gas-DB'!$G:$G,'Gas-DB'!$C:$C,"&lt;="&amp;AP34)</f>
        <v>521669</v>
      </c>
      <c r="AR37" s="175"/>
      <c r="AS37" s="173">
        <f>SUMIFS('Gas-DB'!$H:$H,'Gas-DB'!$C:$C,"&lt;="&amp;AP34)</f>
        <v>557300</v>
      </c>
      <c r="AT37" s="174" t="s">
        <v>206</v>
      </c>
      <c r="AU37" s="172">
        <f>SUMIFS('Gas-DB'!$G:$G,'Gas-DB'!$C:$C,"&lt;="&amp;AT34)</f>
        <v>521669</v>
      </c>
      <c r="AV37" s="175"/>
      <c r="AW37" s="173">
        <f>SUMIFS('Gas-DB'!$H:$H,'Gas-DB'!$C:$C,"&lt;="&amp;AT34)</f>
        <v>557300</v>
      </c>
      <c r="AX37" s="174" t="s">
        <v>206</v>
      </c>
      <c r="AY37" s="172">
        <f>SUMIFS('Gas-DB'!$G:$G,'Gas-DB'!$C:$C,"&lt;="&amp;AX34)</f>
        <v>521669</v>
      </c>
      <c r="AZ37" s="175"/>
      <c r="BA37" s="173">
        <f>SUMIFS('Gas-DB'!$H:$H,'Gas-DB'!$C:$C,"&lt;="&amp;AX34)</f>
        <v>557300</v>
      </c>
    </row>
    <row r="38" spans="1:53" ht="33.75" x14ac:dyDescent="0.25">
      <c r="A38" s="167"/>
      <c r="B38" s="171" t="s">
        <v>207</v>
      </c>
      <c r="C38" s="743">
        <f>E36-C36</f>
        <v>14858</v>
      </c>
      <c r="D38" s="743"/>
      <c r="E38" s="744"/>
      <c r="F38" s="171" t="s">
        <v>207</v>
      </c>
      <c r="G38" s="743">
        <f>C38+I36-G36</f>
        <v>30452</v>
      </c>
      <c r="H38" s="743"/>
      <c r="I38" s="744"/>
      <c r="J38" s="171" t="s">
        <v>207</v>
      </c>
      <c r="K38" s="743">
        <f>G38+M36-K36</f>
        <v>37845</v>
      </c>
      <c r="L38" s="743"/>
      <c r="M38" s="744"/>
      <c r="N38" s="174" t="s">
        <v>207</v>
      </c>
      <c r="O38" s="743">
        <f>K38+Q36-O36</f>
        <v>81414</v>
      </c>
      <c r="P38" s="743"/>
      <c r="Q38" s="744"/>
      <c r="R38" s="174" t="s">
        <v>207</v>
      </c>
      <c r="S38" s="743">
        <f>O38+U36-S36</f>
        <v>121719</v>
      </c>
      <c r="T38" s="743"/>
      <c r="U38" s="744"/>
      <c r="V38" s="174" t="s">
        <v>207</v>
      </c>
      <c r="W38" s="743">
        <f>S38+Y36-W36-23839</f>
        <v>48612</v>
      </c>
      <c r="X38" s="743"/>
      <c r="Y38" s="744"/>
      <c r="Z38" s="174" t="s">
        <v>207</v>
      </c>
      <c r="AA38" s="743">
        <f>W38+AC36-AA36</f>
        <v>26691</v>
      </c>
      <c r="AB38" s="743"/>
      <c r="AC38" s="744"/>
      <c r="AD38" s="174" t="s">
        <v>207</v>
      </c>
      <c r="AE38" s="743">
        <f>AA38+AG36-AE36</f>
        <v>11792</v>
      </c>
      <c r="AF38" s="743"/>
      <c r="AG38" s="744"/>
      <c r="AH38" s="174" t="s">
        <v>207</v>
      </c>
      <c r="AI38" s="743">
        <f>AE38+AK36-AI36</f>
        <v>11792</v>
      </c>
      <c r="AJ38" s="743"/>
      <c r="AK38" s="744"/>
      <c r="AL38" s="174" t="s">
        <v>207</v>
      </c>
      <c r="AM38" s="743">
        <f>AI38+AO36-AM36</f>
        <v>11792</v>
      </c>
      <c r="AN38" s="743"/>
      <c r="AO38" s="744"/>
      <c r="AP38" s="174" t="s">
        <v>207</v>
      </c>
      <c r="AQ38" s="743">
        <f>AM38+AS36-AQ36</f>
        <v>11792</v>
      </c>
      <c r="AR38" s="743"/>
      <c r="AS38" s="744"/>
      <c r="AT38" s="174" t="s">
        <v>207</v>
      </c>
      <c r="AU38" s="743">
        <f>AQ38+AW36-AU36</f>
        <v>11792</v>
      </c>
      <c r="AV38" s="743"/>
      <c r="AW38" s="744"/>
      <c r="AX38" s="174" t="s">
        <v>207</v>
      </c>
      <c r="AY38" s="743">
        <f>AU38+BA36-AY36</f>
        <v>11792</v>
      </c>
      <c r="AZ38" s="743"/>
      <c r="BA38" s="744"/>
    </row>
    <row r="39" spans="1:53" ht="34.5" thickBot="1" x14ac:dyDescent="0.3">
      <c r="A39" s="167"/>
      <c r="B39" s="171" t="s">
        <v>208</v>
      </c>
      <c r="C39" s="743"/>
      <c r="D39" s="743"/>
      <c r="E39" s="744"/>
      <c r="F39" s="171" t="s">
        <v>208</v>
      </c>
      <c r="G39" s="743"/>
      <c r="H39" s="743"/>
      <c r="I39" s="744"/>
      <c r="J39" s="171" t="s">
        <v>208</v>
      </c>
      <c r="K39" s="743"/>
      <c r="L39" s="743"/>
      <c r="M39" s="744"/>
      <c r="N39" s="174" t="s">
        <v>209</v>
      </c>
      <c r="O39" s="743">
        <f>Cal!D6</f>
        <v>46849.525288074088</v>
      </c>
      <c r="P39" s="743"/>
      <c r="Q39" s="744"/>
      <c r="R39" s="174" t="s">
        <v>209</v>
      </c>
      <c r="S39" s="754">
        <f>Cal!D6</f>
        <v>46849.525288074088</v>
      </c>
      <c r="T39" s="754"/>
      <c r="U39" s="755"/>
      <c r="V39" s="174" t="s">
        <v>209</v>
      </c>
      <c r="W39" s="743"/>
      <c r="X39" s="743"/>
      <c r="Y39" s="744"/>
      <c r="Z39" s="174" t="s">
        <v>209</v>
      </c>
      <c r="AA39" s="743"/>
      <c r="AB39" s="743"/>
      <c r="AC39" s="744"/>
      <c r="AD39" s="174" t="s">
        <v>209</v>
      </c>
      <c r="AE39" s="743">
        <f>Cal!D6</f>
        <v>46849.525288074088</v>
      </c>
      <c r="AF39" s="743"/>
      <c r="AG39" s="744"/>
      <c r="AH39" s="174" t="s">
        <v>209</v>
      </c>
      <c r="AI39" s="743"/>
      <c r="AJ39" s="743"/>
      <c r="AK39" s="744"/>
      <c r="AL39" s="174" t="s">
        <v>209</v>
      </c>
      <c r="AM39" s="743"/>
      <c r="AN39" s="743"/>
      <c r="AO39" s="744"/>
      <c r="AP39" s="174" t="s">
        <v>209</v>
      </c>
      <c r="AQ39" s="743"/>
      <c r="AR39" s="743"/>
      <c r="AS39" s="744"/>
      <c r="AT39" s="174" t="s">
        <v>209</v>
      </c>
      <c r="AU39" s="743"/>
      <c r="AV39" s="743"/>
      <c r="AW39" s="744"/>
      <c r="AX39" s="174" t="s">
        <v>209</v>
      </c>
      <c r="AY39" s="743"/>
      <c r="AZ39" s="743"/>
      <c r="BA39" s="744"/>
    </row>
    <row r="40" spans="1:53" ht="34.5" thickBot="1" x14ac:dyDescent="0.3">
      <c r="A40" s="167"/>
      <c r="B40" s="176"/>
      <c r="C40" s="177"/>
      <c r="D40" s="177"/>
      <c r="E40" s="178"/>
      <c r="F40" s="176"/>
      <c r="G40" s="177"/>
      <c r="H40" s="177"/>
      <c r="I40" s="178"/>
      <c r="J40" s="176" t="s">
        <v>210</v>
      </c>
      <c r="K40" s="745">
        <f>K38-K39</f>
        <v>37845</v>
      </c>
      <c r="L40" s="746"/>
      <c r="M40" s="747"/>
      <c r="N40" s="179" t="s">
        <v>210</v>
      </c>
      <c r="O40" s="748">
        <v>0</v>
      </c>
      <c r="P40" s="749"/>
      <c r="Q40" s="750"/>
      <c r="R40" s="253" t="s">
        <v>210</v>
      </c>
      <c r="S40" s="751">
        <f>S38-S39</f>
        <v>74869.474711925912</v>
      </c>
      <c r="T40" s="752"/>
      <c r="U40" s="753"/>
      <c r="V40" s="179" t="s">
        <v>210</v>
      </c>
      <c r="W40" s="748">
        <f>W38-W39</f>
        <v>48612</v>
      </c>
      <c r="X40" s="749"/>
      <c r="Y40" s="750"/>
      <c r="Z40" s="179" t="s">
        <v>210</v>
      </c>
      <c r="AA40" s="748">
        <f>AA38-AA39</f>
        <v>26691</v>
      </c>
      <c r="AB40" s="749"/>
      <c r="AC40" s="750"/>
      <c r="AD40" s="179" t="s">
        <v>210</v>
      </c>
      <c r="AE40" s="748">
        <f>AE38-AE39</f>
        <v>-35057.525288074088</v>
      </c>
      <c r="AF40" s="749"/>
      <c r="AG40" s="750"/>
      <c r="AH40" s="179" t="s">
        <v>210</v>
      </c>
      <c r="AI40" s="748">
        <f>AI38-AI39</f>
        <v>11792</v>
      </c>
      <c r="AJ40" s="749"/>
      <c r="AK40" s="750"/>
      <c r="AL40" s="179" t="s">
        <v>210</v>
      </c>
      <c r="AM40" s="748">
        <f>AM38-AM39</f>
        <v>11792</v>
      </c>
      <c r="AN40" s="749"/>
      <c r="AO40" s="750"/>
      <c r="AP40" s="179" t="s">
        <v>210</v>
      </c>
      <c r="AQ40" s="748">
        <f>AQ38-AQ39</f>
        <v>11792</v>
      </c>
      <c r="AR40" s="749"/>
      <c r="AS40" s="750"/>
      <c r="AT40" s="179" t="s">
        <v>210</v>
      </c>
      <c r="AU40" s="748">
        <f>AU38-AU39</f>
        <v>11792</v>
      </c>
      <c r="AV40" s="749"/>
      <c r="AW40" s="750"/>
      <c r="AX40" s="179" t="s">
        <v>210</v>
      </c>
      <c r="AY40" s="748">
        <f>AY38-AY39</f>
        <v>11792</v>
      </c>
      <c r="AZ40" s="749"/>
      <c r="BA40" s="750"/>
    </row>
    <row r="41" spans="1:53" ht="34.5" thickBot="1" x14ac:dyDescent="0.3">
      <c r="A41" s="167"/>
      <c r="B41" s="180" t="s">
        <v>211</v>
      </c>
      <c r="C41" s="739">
        <f>IF(C36=0,"",ROUND(C36/COUNTIF(C5:C35,"&gt;"&amp;0),0))</f>
        <v>579</v>
      </c>
      <c r="D41" s="739"/>
      <c r="E41" s="740"/>
      <c r="F41" s="180" t="s">
        <v>211</v>
      </c>
      <c r="G41" s="739">
        <f>IF(G36=0,"",ROUND(G36/COUNTIF(G5:G35,"&gt;"&amp;0),0))</f>
        <v>1208</v>
      </c>
      <c r="H41" s="739"/>
      <c r="I41" s="740"/>
      <c r="J41" s="180" t="s">
        <v>211</v>
      </c>
      <c r="K41" s="739">
        <f>IF(K36=0,"",ROUND(K36/COUNTIF(K5:K35,"&gt;"&amp;0),0))</f>
        <v>1577</v>
      </c>
      <c r="L41" s="739"/>
      <c r="M41" s="740"/>
      <c r="N41" s="181" t="s">
        <v>211</v>
      </c>
      <c r="O41" s="739">
        <f>IF(O36=0,"",ROUND(O36/COUNTIF(O5:O35,"&gt;"&amp;0),0))</f>
        <v>1837</v>
      </c>
      <c r="P41" s="739"/>
      <c r="Q41" s="740"/>
      <c r="R41" s="181" t="s">
        <v>211</v>
      </c>
      <c r="S41" s="741">
        <f>IF(S36=0,"",ROUND(S36/COUNTIF(S5:S35,"&gt;"&amp;0),0))</f>
        <v>3174</v>
      </c>
      <c r="T41" s="741"/>
      <c r="U41" s="742"/>
      <c r="V41" s="181" t="s">
        <v>211</v>
      </c>
      <c r="W41" s="739">
        <f>IF(W36=0,"",ROUND(W36/COUNTIF(W5:W35,"&gt;"&amp;0),0))</f>
        <v>4320</v>
      </c>
      <c r="X41" s="739"/>
      <c r="Y41" s="740"/>
      <c r="Z41" s="181" t="s">
        <v>211</v>
      </c>
      <c r="AA41" s="739">
        <f>IF(AA36=0,"",ROUND(AA36/COUNTIF(AA5:AA35,"&gt;"&amp;0),0))</f>
        <v>4516</v>
      </c>
      <c r="AB41" s="739"/>
      <c r="AC41" s="740"/>
      <c r="AD41" s="181" t="s">
        <v>211</v>
      </c>
      <c r="AE41" s="739">
        <f>IF(AE36=0,"",ROUND(AE36/COUNTIF(AE5:AE35,"&gt;"&amp;0),0))</f>
        <v>4729</v>
      </c>
      <c r="AF41" s="739"/>
      <c r="AG41" s="740"/>
      <c r="AH41" s="181" t="s">
        <v>211</v>
      </c>
      <c r="AI41" s="739" t="str">
        <f>IF(AI36=0,"",ROUND(AI36/COUNTIF(AI5:AI35,"&gt;"&amp;0),0))</f>
        <v/>
      </c>
      <c r="AJ41" s="739"/>
      <c r="AK41" s="740"/>
      <c r="AL41" s="181" t="s">
        <v>211</v>
      </c>
      <c r="AM41" s="739" t="str">
        <f>IF(AM36=0,"",ROUND(AM36/COUNTIF(AM5:AM35,"&gt;"&amp;0),0))</f>
        <v/>
      </c>
      <c r="AN41" s="739"/>
      <c r="AO41" s="740"/>
      <c r="AP41" s="181" t="s">
        <v>211</v>
      </c>
      <c r="AQ41" s="739" t="str">
        <f>IF(AQ36=0,"",ROUND(AQ36/COUNTIF(AQ5:AQ35,"&gt;"&amp;0),0))</f>
        <v/>
      </c>
      <c r="AR41" s="739"/>
      <c r="AS41" s="740"/>
      <c r="AT41" s="181" t="s">
        <v>211</v>
      </c>
      <c r="AU41" s="739" t="str">
        <f>IF(AU36=0,"",ROUND(AU36/COUNTIF(AU5:AU35,"&gt;"&amp;0),0))</f>
        <v/>
      </c>
      <c r="AV41" s="739"/>
      <c r="AW41" s="740"/>
      <c r="AX41" s="181" t="s">
        <v>211</v>
      </c>
      <c r="AY41" s="739" t="str">
        <f>IF(AY36=0,"",ROUND(AY36/COUNTIF(AY5:AY35,"&gt;"&amp;0),0))</f>
        <v/>
      </c>
      <c r="AZ41" s="739"/>
      <c r="BA41" s="740"/>
    </row>
    <row r="43" spans="1:53" x14ac:dyDescent="0.25">
      <c r="G43" s="182"/>
      <c r="H43" s="182"/>
      <c r="K43" s="182"/>
      <c r="L43" s="182"/>
      <c r="O43" s="182"/>
      <c r="P43" s="182"/>
    </row>
    <row r="44" spans="1:53" ht="30" x14ac:dyDescent="0.25">
      <c r="C44" s="183">
        <f>C36/D36</f>
        <v>154.26666666666668</v>
      </c>
      <c r="D44" s="182">
        <f>C38</f>
        <v>14858</v>
      </c>
      <c r="G44" s="183">
        <f>G36/H36</f>
        <v>176.10416666666666</v>
      </c>
      <c r="H44" s="183"/>
      <c r="K44" s="183">
        <f>K36/L36</f>
        <v>178.95675675675676</v>
      </c>
      <c r="O44" s="183">
        <f>O36/P36</f>
        <v>148.21613832853026</v>
      </c>
      <c r="W44" s="182"/>
      <c r="AD44" s="2"/>
    </row>
    <row r="45" spans="1:53" x14ac:dyDescent="0.25">
      <c r="G45" s="184"/>
      <c r="H45" s="184"/>
      <c r="I45" s="184"/>
      <c r="J45" s="184"/>
      <c r="K45" s="184"/>
      <c r="L45" s="184"/>
      <c r="M45" s="184"/>
      <c r="N45" s="184"/>
      <c r="O45" s="184"/>
      <c r="T45" s="182"/>
      <c r="AD45" s="2"/>
      <c r="AF45" s="594">
        <f>AG37-AE37</f>
        <v>35631</v>
      </c>
    </row>
    <row r="47" spans="1:53" ht="30.75" x14ac:dyDescent="0.25">
      <c r="G47" s="182"/>
      <c r="H47" s="182"/>
      <c r="I47" s="182"/>
      <c r="J47" s="182"/>
      <c r="K47" s="182"/>
      <c r="L47" s="185">
        <f>O37-O36</f>
        <v>56955</v>
      </c>
      <c r="M47" s="182"/>
      <c r="N47" s="182"/>
      <c r="O47" s="182"/>
      <c r="P47" s="182"/>
    </row>
    <row r="49" spans="7:8" x14ac:dyDescent="0.25">
      <c r="G49" s="182"/>
      <c r="H49" s="182"/>
    </row>
  </sheetData>
  <mergeCells count="79">
    <mergeCell ref="AL2:AO2"/>
    <mergeCell ref="AP2:AS2"/>
    <mergeCell ref="AT2:AW2"/>
    <mergeCell ref="B2:E2"/>
    <mergeCell ref="F2:I2"/>
    <mergeCell ref="J2:M2"/>
    <mergeCell ref="N2:Q2"/>
    <mergeCell ref="R2:U2"/>
    <mergeCell ref="V2:Y2"/>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W38:Y38"/>
    <mergeCell ref="AL3:AO3"/>
    <mergeCell ref="AP3:AS3"/>
    <mergeCell ref="AT3:AW3"/>
    <mergeCell ref="AX3:BA3"/>
    <mergeCell ref="AY38:BA38"/>
    <mergeCell ref="AM38:AO38"/>
    <mergeCell ref="AQ38:AS38"/>
    <mergeCell ref="AU38:AW38"/>
    <mergeCell ref="C38:E38"/>
    <mergeCell ref="G38:I38"/>
    <mergeCell ref="K38:M38"/>
    <mergeCell ref="O38:Q38"/>
    <mergeCell ref="S38:U38"/>
    <mergeCell ref="C39:E39"/>
    <mergeCell ref="G39:I39"/>
    <mergeCell ref="K39:M39"/>
    <mergeCell ref="O39:Q39"/>
    <mergeCell ref="S39:U39"/>
    <mergeCell ref="AA39:AC39"/>
    <mergeCell ref="AE39:AG39"/>
    <mergeCell ref="AI39:AK39"/>
    <mergeCell ref="AA38:AC38"/>
    <mergeCell ref="AE38:AG38"/>
    <mergeCell ref="AI38:AK38"/>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C41:E41"/>
    <mergeCell ref="G41:I41"/>
    <mergeCell ref="K41:M41"/>
    <mergeCell ref="O41:Q41"/>
    <mergeCell ref="S41:U41"/>
    <mergeCell ref="AU41:AW41"/>
    <mergeCell ref="AY41:BA41"/>
    <mergeCell ref="W41:Y41"/>
    <mergeCell ref="AA41:AC41"/>
    <mergeCell ref="AE41:AG41"/>
    <mergeCell ref="AI41:AK41"/>
    <mergeCell ref="AM41:AO41"/>
    <mergeCell ref="AQ41:AS41"/>
  </mergeCells>
  <conditionalFormatting sqref="L5:L6">
    <cfRule type="expression" dxfId="45" priority="1">
      <formula>ROUNDDOWN(NOW(),0)-1=$N5</formula>
    </cfRule>
  </conditionalFormatting>
  <conditionalFormatting sqref="N5:Q35">
    <cfRule type="expression" dxfId="44" priority="11">
      <formula>ROUNDDOWN(NOW(),0)-1=$N5</formula>
    </cfRule>
  </conditionalFormatting>
  <conditionalFormatting sqref="R5:U35">
    <cfRule type="expression" dxfId="43" priority="10">
      <formula>ROUNDDOWN(NOW(),0)-1=$R5</formula>
    </cfRule>
  </conditionalFormatting>
  <conditionalFormatting sqref="V5:Y35">
    <cfRule type="expression" dxfId="42" priority="9">
      <formula>ROUNDDOWN(NOW(),0)-1=$V5</formula>
    </cfRule>
  </conditionalFormatting>
  <conditionalFormatting sqref="Z5:AC35">
    <cfRule type="expression" dxfId="41" priority="8">
      <formula>ROUNDDOWN(NOW(),0)-1=$Z5</formula>
    </cfRule>
  </conditionalFormatting>
  <conditionalFormatting sqref="AD5:AG35">
    <cfRule type="expression" dxfId="40" priority="7">
      <formula>ROUNDDOWN(NOW(),0)-1=$AD5</formula>
    </cfRule>
  </conditionalFormatting>
  <conditionalFormatting sqref="AH5:AK35">
    <cfRule type="expression" dxfId="39" priority="6">
      <formula>ROUNDDOWN(NOW(),0)-1=$AH5</formula>
    </cfRule>
  </conditionalFormatting>
  <conditionalFormatting sqref="AL5:AO35">
    <cfRule type="expression" dxfId="38" priority="5">
      <formula>ROUNDDOWN(NOW(),0)-1=$AL5</formula>
    </cfRule>
  </conditionalFormatting>
  <conditionalFormatting sqref="AP5:AS35">
    <cfRule type="expression" dxfId="37" priority="4">
      <formula>ROUNDDOWN(NOW(),0)-1=$AP5</formula>
    </cfRule>
  </conditionalFormatting>
  <conditionalFormatting sqref="AT5:AW35">
    <cfRule type="expression" dxfId="36" priority="3">
      <formula>ROUNDDOWN(NOW(),0)-1=$AT5</formula>
    </cfRule>
  </conditionalFormatting>
  <conditionalFormatting sqref="AX5:BA35">
    <cfRule type="expression" dxfId="35"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68"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6"/>
  <sheetViews>
    <sheetView view="pageBreakPreview" zoomScale="25" zoomScaleNormal="100" zoomScaleSheetLayoutView="25" workbookViewId="0">
      <pane ySplit="8" topLeftCell="A9" activePane="bottomLeft" state="frozen"/>
      <selection pane="bottomLeft" activeCell="N70" sqref="N70"/>
    </sheetView>
  </sheetViews>
  <sheetFormatPr defaultRowHeight="15" x14ac:dyDescent="0.25"/>
  <cols>
    <col min="1" max="1" width="12.85546875" style="2" customWidth="1"/>
    <col min="2" max="2" width="26.5703125" customWidth="1"/>
    <col min="3" max="3" width="18.7109375" style="11" customWidth="1"/>
    <col min="4" max="4" width="23.7109375" style="11" customWidth="1"/>
    <col min="5" max="17" width="18.7109375" customWidth="1"/>
    <col min="18" max="18" width="16.28515625" customWidth="1"/>
    <col min="19" max="19" width="18.7109375" customWidth="1"/>
    <col min="20" max="20" width="24.42578125" customWidth="1"/>
    <col min="21" max="21" width="18.7109375" customWidth="1"/>
    <col min="22" max="22" width="21.5703125" customWidth="1"/>
    <col min="25" max="25" width="17.28515625" style="2" customWidth="1"/>
  </cols>
  <sheetData>
    <row r="1" spans="1:76" x14ac:dyDescent="0.25">
      <c r="B1" s="2">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86">
        <f t="shared" ref="E3:N3" ca="1" si="1">(E8-45457+28)/14</f>
        <v>10.214285714285714</v>
      </c>
      <c r="F3" s="186">
        <f t="shared" ca="1" si="1"/>
        <v>10.285714285714286</v>
      </c>
      <c r="G3" s="186">
        <f t="shared" ca="1" si="1"/>
        <v>10.357142857142858</v>
      </c>
      <c r="H3" s="186">
        <f t="shared" ca="1" si="1"/>
        <v>10.428571428571429</v>
      </c>
      <c r="I3" s="186">
        <f t="shared" ca="1" si="1"/>
        <v>10.5</v>
      </c>
      <c r="J3" s="186">
        <f t="shared" ca="1" si="1"/>
        <v>10.571428571428571</v>
      </c>
      <c r="K3" s="186">
        <f t="shared" ca="1" si="1"/>
        <v>10.642857142857142</v>
      </c>
      <c r="L3" s="186">
        <f t="shared" ca="1" si="1"/>
        <v>10.714285714285714</v>
      </c>
      <c r="M3" s="186">
        <f t="shared" ca="1" si="1"/>
        <v>10.785714285714286</v>
      </c>
      <c r="N3" s="186">
        <f t="shared" ca="1" si="1"/>
        <v>10.857142857142858</v>
      </c>
    </row>
    <row r="5" spans="1:76" ht="108" customHeight="1" x14ac:dyDescent="0.25">
      <c r="A5" s="48">
        <f>'Work DB'!BI1</f>
        <v>59</v>
      </c>
      <c r="B5" s="770" t="str">
        <f>"گزارش روزانه مدیریتی  "</f>
        <v xml:space="preserve">گزارش روزانه مدیریتی  </v>
      </c>
      <c r="C5" s="770"/>
      <c r="D5" s="770"/>
      <c r="E5" s="770"/>
      <c r="F5" s="770"/>
      <c r="G5" s="770"/>
      <c r="H5" s="770"/>
      <c r="I5" s="770"/>
      <c r="J5" s="770"/>
      <c r="K5" s="770"/>
      <c r="L5" s="770"/>
      <c r="M5" s="770"/>
      <c r="N5" s="770"/>
      <c r="O5" s="770"/>
      <c r="P5" s="770"/>
      <c r="Q5" s="770"/>
      <c r="R5" s="770"/>
      <c r="S5" s="770"/>
      <c r="T5" s="770"/>
      <c r="U5" s="770"/>
      <c r="V5" s="770"/>
      <c r="W5" s="300"/>
      <c r="X5" s="300"/>
      <c r="Y5" s="300"/>
      <c r="Z5" s="300"/>
      <c r="AA5" s="300"/>
      <c r="AB5" s="856"/>
      <c r="AC5" s="856"/>
      <c r="AD5" s="856"/>
      <c r="AE5" s="856"/>
      <c r="AF5" s="856"/>
      <c r="AG5" s="856"/>
      <c r="AH5" s="856"/>
      <c r="AI5" s="856"/>
      <c r="AJ5" s="856"/>
      <c r="AK5" s="856"/>
      <c r="AL5" s="856"/>
      <c r="AM5" s="856"/>
      <c r="AN5" s="856"/>
      <c r="AO5" s="856"/>
      <c r="AP5" s="856"/>
      <c r="BJ5" s="856"/>
      <c r="BK5" s="856"/>
      <c r="BL5" s="856"/>
      <c r="BM5" s="856"/>
      <c r="BN5" s="856"/>
      <c r="BO5" s="856"/>
      <c r="BP5" s="856"/>
      <c r="BQ5" s="856"/>
      <c r="BR5" s="856"/>
      <c r="BS5" s="856"/>
      <c r="BT5" s="856"/>
      <c r="BU5" s="856"/>
      <c r="BV5" s="856"/>
      <c r="BW5" s="856"/>
      <c r="BX5" s="856"/>
    </row>
    <row r="6" spans="1:76" ht="61.5" x14ac:dyDescent="0.25">
      <c r="A6" s="49"/>
      <c r="B6" s="779" t="s">
        <v>0</v>
      </c>
      <c r="C6" s="779"/>
      <c r="D6" s="779"/>
      <c r="E6" s="779"/>
      <c r="F6" s="779"/>
      <c r="G6" s="779"/>
      <c r="H6" s="779"/>
      <c r="I6" s="779"/>
      <c r="J6" s="779"/>
      <c r="K6" s="779"/>
      <c r="L6" s="779"/>
      <c r="M6" s="779"/>
      <c r="N6" s="779"/>
      <c r="O6" s="779"/>
      <c r="P6" s="779"/>
      <c r="Q6" s="779"/>
      <c r="R6" s="779"/>
      <c r="S6" s="779"/>
      <c r="T6" s="779"/>
      <c r="U6" s="779"/>
      <c r="V6" s="779"/>
      <c r="AB6" s="857"/>
      <c r="AC6" s="857"/>
      <c r="AD6" s="857"/>
      <c r="AE6" s="857"/>
      <c r="AF6" s="857"/>
      <c r="AG6" s="857"/>
      <c r="AH6" s="857"/>
      <c r="AI6" s="857"/>
      <c r="AJ6" s="857"/>
      <c r="AK6" s="857"/>
      <c r="AL6" s="857"/>
      <c r="AM6" s="857"/>
      <c r="AN6" s="857"/>
      <c r="AO6" s="857"/>
      <c r="AP6" s="857"/>
      <c r="BJ6" s="857"/>
      <c r="BK6" s="857"/>
      <c r="BL6" s="857"/>
      <c r="BM6" s="857"/>
      <c r="BN6" s="857"/>
      <c r="BO6" s="857"/>
      <c r="BP6" s="857"/>
      <c r="BQ6" s="857"/>
      <c r="BR6" s="857"/>
      <c r="BS6" s="857"/>
      <c r="BT6" s="857"/>
      <c r="BU6" s="857"/>
      <c r="BV6" s="857"/>
      <c r="BW6" s="857"/>
      <c r="BX6" s="857"/>
    </row>
    <row r="7" spans="1:76" ht="62.25" thickBot="1" x14ac:dyDescent="0.3">
      <c r="A7" s="49"/>
      <c r="B7" s="777">
        <f ca="1">ROUNDDOWN(NOW(),0)-45452-12-1</f>
        <v>117</v>
      </c>
      <c r="C7" s="777"/>
      <c r="D7" s="777"/>
      <c r="E7" s="777"/>
      <c r="F7" s="769" t="s">
        <v>5</v>
      </c>
      <c r="G7" s="769"/>
      <c r="H7" s="769"/>
      <c r="I7" s="778">
        <f ca="1">ROUNDDOWN(NOW(),0)-1</f>
        <v>45581</v>
      </c>
      <c r="J7" s="778"/>
      <c r="K7" s="778"/>
      <c r="L7" s="778"/>
      <c r="M7" s="769" t="s">
        <v>6</v>
      </c>
      <c r="N7" s="769"/>
      <c r="O7" s="769"/>
      <c r="P7" s="771" t="s">
        <v>367</v>
      </c>
      <c r="Q7" s="771"/>
      <c r="R7" s="771"/>
      <c r="S7" s="771"/>
      <c r="T7" s="771"/>
      <c r="U7" s="771"/>
      <c r="V7" s="771"/>
      <c r="AB7" s="858"/>
      <c r="AC7" s="858"/>
      <c r="AD7" s="858"/>
      <c r="AE7" s="858"/>
      <c r="AF7" s="85"/>
      <c r="AT7" s="858"/>
      <c r="AU7" s="858"/>
      <c r="AV7" s="858"/>
      <c r="AW7" s="858"/>
      <c r="AX7" s="85"/>
      <c r="AY7" s="859"/>
      <c r="AZ7" s="859"/>
      <c r="BA7" s="860"/>
      <c r="BB7" s="860"/>
      <c r="BC7" s="860"/>
      <c r="BD7" s="860"/>
      <c r="BE7" s="860"/>
      <c r="BF7" s="859"/>
      <c r="BG7" s="859"/>
      <c r="BH7" s="303"/>
    </row>
    <row r="8" spans="1:76" s="3" customFormat="1" ht="240.75" thickBot="1" x14ac:dyDescent="0.3">
      <c r="A8" s="46"/>
      <c r="B8" s="772" t="s">
        <v>15</v>
      </c>
      <c r="C8" s="773"/>
      <c r="D8" s="773"/>
      <c r="E8" s="334">
        <f ca="1">TODAY()-10</f>
        <v>45572</v>
      </c>
      <c r="F8" s="334">
        <f ca="1">E8+1</f>
        <v>45573</v>
      </c>
      <c r="G8" s="334">
        <f t="shared" ref="G8:M8" ca="1" si="2">F8+1</f>
        <v>45574</v>
      </c>
      <c r="H8" s="334">
        <f t="shared" ca="1" si="2"/>
        <v>45575</v>
      </c>
      <c r="I8" s="334">
        <f t="shared" ca="1" si="2"/>
        <v>45576</v>
      </c>
      <c r="J8" s="334">
        <f t="shared" ca="1" si="2"/>
        <v>45577</v>
      </c>
      <c r="K8" s="334">
        <f t="shared" ca="1" si="2"/>
        <v>45578</v>
      </c>
      <c r="L8" s="334">
        <f t="shared" ca="1" si="2"/>
        <v>45579</v>
      </c>
      <c r="M8" s="334">
        <f t="shared" ca="1" si="2"/>
        <v>45580</v>
      </c>
      <c r="N8" s="334">
        <f ca="1">M8+1</f>
        <v>45581</v>
      </c>
      <c r="O8" s="774" t="s">
        <v>14</v>
      </c>
      <c r="P8" s="775"/>
      <c r="Q8" s="775" t="s">
        <v>13</v>
      </c>
      <c r="R8" s="775"/>
      <c r="S8" s="775" t="s">
        <v>366</v>
      </c>
      <c r="T8" s="775"/>
      <c r="U8" s="775" t="s">
        <v>16</v>
      </c>
      <c r="V8" s="776"/>
    </row>
    <row r="9" spans="1:76" s="7" customFormat="1" ht="10.5" thickBot="1" x14ac:dyDescent="0.35">
      <c r="A9" s="8"/>
      <c r="B9" s="351"/>
      <c r="C9" s="352"/>
      <c r="D9" s="352"/>
      <c r="E9" s="353"/>
      <c r="F9" s="353"/>
      <c r="G9" s="353"/>
      <c r="H9" s="353"/>
      <c r="I9" s="353"/>
      <c r="J9" s="353"/>
      <c r="K9" s="353"/>
      <c r="L9" s="353"/>
      <c r="M9" s="353"/>
      <c r="N9" s="353"/>
      <c r="O9" s="354"/>
      <c r="P9" s="355"/>
      <c r="Q9" s="8"/>
      <c r="R9" s="8"/>
      <c r="S9" s="356"/>
      <c r="T9" s="356"/>
      <c r="Y9" s="8">
        <v>1</v>
      </c>
    </row>
    <row r="10" spans="1:76" s="1" customFormat="1" ht="57" customHeight="1" x14ac:dyDescent="0.75">
      <c r="A10" s="87">
        <f>'Work DB'!D1</f>
        <v>2</v>
      </c>
      <c r="B10" s="780" t="s">
        <v>467</v>
      </c>
      <c r="C10" s="759" t="s">
        <v>1</v>
      </c>
      <c r="D10" s="784"/>
      <c r="E10" s="569">
        <f ca="1">IF(VLOOKUP(E8,'Work DB'!$C:$BH,'Daily Report (2)'!$A$10,FALSE)=0,"",VLOOKUP(E8,'Work DB'!$C:$BH,'Daily Report (2)'!$A$10,FALSE))</f>
        <v>282.95749999999998</v>
      </c>
      <c r="F10" s="569">
        <f ca="1">IF(VLOOKUP(F8,'Work DB'!$C:$BH,'Daily Report (2)'!$A$10,FALSE)=0,"",VLOOKUP(F8,'Work DB'!$C:$BH,'Daily Report (2)'!$A$10,FALSE))</f>
        <v>15.295</v>
      </c>
      <c r="G10" s="569">
        <f ca="1">IF(VLOOKUP(G8,'Work DB'!$C:$BH,'Daily Report (2)'!$A$10,FALSE)=0,"",VLOOKUP(G8,'Work DB'!$C:$BH,'Daily Report (2)'!$A$10,FALSE))</f>
        <v>298.2525</v>
      </c>
      <c r="H10" s="569">
        <f ca="1">IF(VLOOKUP(H8,'Work DB'!$C:$BH,'Daily Report (2)'!$A$10,FALSE)=0,"",VLOOKUP(H8,'Work DB'!$C:$BH,'Daily Report (2)'!$A$10,FALSE))</f>
        <v>351.78500000000003</v>
      </c>
      <c r="I10" s="569" t="str">
        <f ca="1">IF(VLOOKUP(I8,'Work DB'!$C:$BH,'Daily Report (2)'!$A$10,FALSE)=0,"",VLOOKUP(I8,'Work DB'!$C:$BH,'Daily Report (2)'!$A$10,FALSE))</f>
        <v/>
      </c>
      <c r="J10" s="569">
        <f ca="1">IF(VLOOKUP(J8,'Work DB'!$C:$BH,'Daily Report (2)'!$A$10,FALSE)=0,"",VLOOKUP(J8,'Work DB'!$C:$BH,'Daily Report (2)'!$A$10,FALSE))</f>
        <v>527.67750000000001</v>
      </c>
      <c r="K10" s="569">
        <f ca="1">IF(VLOOKUP(K8,'Work DB'!$C:$BH,'Daily Report (2)'!$A$10,FALSE)=0,"",VLOOKUP(K8,'Work DB'!$C:$BH,'Daily Report (2)'!$A$10,FALSE))</f>
        <v>542.97249999999997</v>
      </c>
      <c r="L10" s="569">
        <f ca="1">IF(VLOOKUP(L8,'Work DB'!$C:$BH,'Daily Report (2)'!$A$10,FALSE)=0,"",VLOOKUP(L8,'Work DB'!$C:$BH,'Daily Report (2)'!$A$10,FALSE))</f>
        <v>527.67750000000001</v>
      </c>
      <c r="M10" s="570">
        <f ca="1">IF(VLOOKUP(M8,'Work DB'!$C:$BH,'Daily Report (2)'!$A$10,FALSE)=0,"",VLOOKUP(M8,'Work DB'!$C:$BH,'Daily Report (2)'!$A$10,FALSE))</f>
        <v>458.85</v>
      </c>
      <c r="N10" s="571" t="str">
        <f ca="1">IF(VLOOKUP(N8,'Work DB'!$C:$BH,'Daily Report (2)'!$A$10,FALSE)=0,"",VLOOKUP(N8,'Work DB'!$C:$BH,'Daily Report (2)'!$A$10,FALSE))</f>
        <v/>
      </c>
      <c r="O10" s="785">
        <f>'Daily Report'!AR9</f>
        <v>7464.2974999999997</v>
      </c>
      <c r="P10" s="786"/>
      <c r="Q10" s="786">
        <f>HLOOKUP(A10,'Work DB'!$1:$2,2,FALSE)</f>
        <v>29940.299999999996</v>
      </c>
      <c r="R10" s="786"/>
      <c r="S10" s="763">
        <v>732947</v>
      </c>
      <c r="T10" s="763"/>
      <c r="U10" s="798">
        <f>Q17/S10</f>
        <v>0.18213531810622052</v>
      </c>
      <c r="V10" s="799"/>
      <c r="Y10" s="78">
        <f>Q10</f>
        <v>29940.299999999996</v>
      </c>
    </row>
    <row r="11" spans="1:76" s="1" customFormat="1" ht="51" x14ac:dyDescent="0.75">
      <c r="A11" s="87">
        <f>'Work DB'!E1</f>
        <v>3</v>
      </c>
      <c r="B11" s="781"/>
      <c r="C11" s="806" t="s">
        <v>62</v>
      </c>
      <c r="D11" s="790"/>
      <c r="E11" s="572">
        <f ca="1">IF(VLOOKUP(E8,'Work DB'!$C:$BH,'Daily Report (2)'!$A$11,FALSE)=0,"",VLOOKUP(E8,'Work DB'!$C:$BH,'Daily Report (2)'!$A$11,FALSE))</f>
        <v>410.435</v>
      </c>
      <c r="F11" s="572">
        <f ca="1">IF(VLOOKUP(F8,'Work DB'!$C:$BH,'Daily Report (2)'!$A$11,FALSE)=0,"",VLOOKUP(F8,'Work DB'!$C:$BH,'Daily Report (2)'!$A$11,FALSE))</f>
        <v>439.07000000000005</v>
      </c>
      <c r="G11" s="572">
        <f ca="1">IF(VLOOKUP(G8,'Work DB'!$C:$BH,'Daily Report (2)'!$A$11,FALSE)=0,"",VLOOKUP(G8,'Work DB'!$C:$BH,'Daily Report (2)'!$A$11,FALSE))</f>
        <v>319.75749999999999</v>
      </c>
      <c r="H11" s="572">
        <f ca="1">IF(VLOOKUP(H8,'Work DB'!$C:$BH,'Daily Report (2)'!$A$11,FALSE)=0,"",VLOOKUP(H8,'Work DB'!$C:$BH,'Daily Report (2)'!$A$11,FALSE))</f>
        <v>343.62</v>
      </c>
      <c r="I11" s="572" t="str">
        <f ca="1">IF(VLOOKUP(I8,'Work DB'!$C:$BH,'Daily Report (2)'!$A$11,FALSE)=0,"",VLOOKUP(I8,'Work DB'!$C:$BH,'Daily Report (2)'!$A$11,FALSE))</f>
        <v/>
      </c>
      <c r="J11" s="572">
        <f ca="1">IF(VLOOKUP(J8,'Work DB'!$C:$BH,'Daily Report (2)'!$A$11,FALSE)=0,"",VLOOKUP(J8,'Work DB'!$C:$BH,'Daily Report (2)'!$A$11,FALSE))</f>
        <v>310.21249999999998</v>
      </c>
      <c r="K11" s="572">
        <f ca="1">IF(VLOOKUP(K8,'Work DB'!$C:$BH,'Daily Report (2)'!$A$11,FALSE)=0,"",VLOOKUP(K8,'Work DB'!$C:$BH,'Daily Report (2)'!$A$11,FALSE))</f>
        <v>496.34</v>
      </c>
      <c r="L11" s="572">
        <f ca="1">IF(VLOOKUP(L8,'Work DB'!$C:$BH,'Daily Report (2)'!$A$11,FALSE)=0,"",VLOOKUP(L8,'Work DB'!$C:$BH,'Daily Report (2)'!$A$11,FALSE))</f>
        <v>391.34500000000003</v>
      </c>
      <c r="M11" s="573">
        <f ca="1">IF(VLOOKUP(M8,'Work DB'!$C:$BH,'Daily Report (2)'!$A$11,FALSE)=0,"",VLOOKUP(M8,'Work DB'!$C:$BH,'Daily Report (2)'!$A$11,FALSE))</f>
        <v>377.02750000000003</v>
      </c>
      <c r="N11" s="574" t="str">
        <f ca="1">IF(VLOOKUP(N8,'Work DB'!$C:$BH,'Daily Report (2)'!$A$11,FALSE)=0,"",VLOOKUP(N8,'Work DB'!$C:$BH,'Daily Report (2)'!$A$11,FALSE))</f>
        <v/>
      </c>
      <c r="O11" s="791">
        <f>'Daily Report'!AR10</f>
        <v>7464.5124999999998</v>
      </c>
      <c r="P11" s="792"/>
      <c r="Q11" s="793">
        <f>HLOOKUP(A11,'Work DB'!$1:$2,2,FALSE)</f>
        <v>28420.560000000009</v>
      </c>
      <c r="R11" s="793"/>
      <c r="S11" s="787"/>
      <c r="T11" s="787"/>
      <c r="U11" s="800"/>
      <c r="V11" s="801"/>
      <c r="Y11" s="78">
        <f>Q11</f>
        <v>28420.560000000009</v>
      </c>
    </row>
    <row r="12" spans="1:76" s="1" customFormat="1" ht="51" x14ac:dyDescent="0.75">
      <c r="A12" s="87">
        <f>'Work DB'!F1</f>
        <v>4</v>
      </c>
      <c r="B12" s="782"/>
      <c r="C12" s="806" t="s">
        <v>63</v>
      </c>
      <c r="D12" s="790"/>
      <c r="E12" s="572">
        <f ca="1">IF(VLOOKUP(E8,'Work DB'!$C:$BH,'Daily Report (2)'!$A$12,FALSE)=0,"",VLOOKUP(E8,'Work DB'!$C:$BH,'Daily Report (2)'!$A$12,FALSE))</f>
        <v>128.85750000000002</v>
      </c>
      <c r="F12" s="572">
        <f ca="1">IF(VLOOKUP(F8,'Work DB'!$C:$BH,'Daily Report (2)'!$A$12,FALSE)=0,"",VLOOKUP(F8,'Work DB'!$C:$BH,'Daily Report (2)'!$A$12,FALSE))</f>
        <v>128.85750000000002</v>
      </c>
      <c r="G12" s="572">
        <f ca="1">IF(VLOOKUP(G8,'Work DB'!$C:$BH,'Daily Report (2)'!$A$12,FALSE)=0,"",VLOOKUP(G8,'Work DB'!$C:$BH,'Daily Report (2)'!$A$12,FALSE))</f>
        <v>224.3075</v>
      </c>
      <c r="H12" s="572">
        <f ca="1">IF(VLOOKUP(H8,'Work DB'!$C:$BH,'Daily Report (2)'!$A$12,FALSE)=0,"",VLOOKUP(H8,'Work DB'!$C:$BH,'Daily Report (2)'!$A$12,FALSE))</f>
        <v>209.99</v>
      </c>
      <c r="I12" s="572" t="str">
        <f ca="1">IF(VLOOKUP(I8,'Work DB'!$C:$BH,'Daily Report (2)'!$A$12,FALSE)=0,"",VLOOKUP(I8,'Work DB'!$C:$BH,'Daily Report (2)'!$A$12,FALSE))</f>
        <v/>
      </c>
      <c r="J12" s="572">
        <f ca="1">IF(VLOOKUP(J8,'Work DB'!$C:$BH,'Daily Report (2)'!$A$12,FALSE)=0,"",VLOOKUP(J8,'Work DB'!$C:$BH,'Daily Report (2)'!$A$12,FALSE))</f>
        <v>219.535</v>
      </c>
      <c r="K12" s="572">
        <f ca="1">IF(VLOOKUP(K8,'Work DB'!$C:$BH,'Daily Report (2)'!$A$12,FALSE)=0,"",VLOOKUP(K8,'Work DB'!$C:$BH,'Daily Report (2)'!$A$12,FALSE))</f>
        <v>119.31250000000001</v>
      </c>
      <c r="L12" s="572">
        <f ca="1">IF(VLOOKUP(L8,'Work DB'!$C:$BH,'Daily Report (2)'!$A$12,FALSE)=0,"",VLOOKUP(L8,'Work DB'!$C:$BH,'Daily Report (2)'!$A$12,FALSE))</f>
        <v>257.71500000000003</v>
      </c>
      <c r="M12" s="573">
        <f ca="1">IF(VLOOKUP(M8,'Work DB'!$C:$BH,'Daily Report (2)'!$A$12,FALSE)=0,"",VLOOKUP(M8,'Work DB'!$C:$BH,'Daily Report (2)'!$A$12,FALSE))</f>
        <v>272.03250000000003</v>
      </c>
      <c r="N12" s="574" t="str">
        <f ca="1">IF(VLOOKUP(N8,'Work DB'!$C:$BH,'Daily Report (2)'!$A$12,FALSE)=0,"",VLOOKUP(N8,'Work DB'!$C:$BH,'Daily Report (2)'!$A$12,FALSE))</f>
        <v/>
      </c>
      <c r="O12" s="791">
        <f>'Daily Report'!AR11</f>
        <v>3784.5975000000008</v>
      </c>
      <c r="P12" s="792"/>
      <c r="Q12" s="793">
        <f>HLOOKUP(A12,'Work DB'!$1:$2,2,FALSE)</f>
        <v>32225.764999999999</v>
      </c>
      <c r="R12" s="793"/>
      <c r="S12" s="787"/>
      <c r="T12" s="787"/>
      <c r="U12" s="800"/>
      <c r="V12" s="801"/>
      <c r="Y12" s="78">
        <f>Q12</f>
        <v>32225.764999999999</v>
      </c>
    </row>
    <row r="13" spans="1:76" s="1" customFormat="1" ht="51" x14ac:dyDescent="0.75">
      <c r="A13" s="87">
        <f>'Work DB'!G1</f>
        <v>5</v>
      </c>
      <c r="B13" s="782"/>
      <c r="C13" s="807" t="s">
        <v>389</v>
      </c>
      <c r="D13" s="806"/>
      <c r="E13" s="572" t="str">
        <f ca="1">IF(VLOOKUP(E8,'Work DB'!$C:$BH,'Daily Report (2)'!$A$13,FALSE)=0,"",VLOOKUP(E8,'Work DB'!$C:$BH,'Daily Report (2)'!$A$13,FALSE))</f>
        <v/>
      </c>
      <c r="F13" s="572" t="str">
        <f ca="1">IF(VLOOKUP(F8,'Work DB'!$C:$BH,'Daily Report (2)'!$A$13,FALSE)=0,"",VLOOKUP(F8,'Work DB'!$C:$BH,'Daily Report (2)'!$A$13,FALSE))</f>
        <v/>
      </c>
      <c r="G13" s="572" t="str">
        <f ca="1">IF(VLOOKUP(G8,'Work DB'!$C:$BH,'Daily Report (2)'!$A$13,FALSE)=0,"",VLOOKUP(G8,'Work DB'!$C:$BH,'Daily Report (2)'!$A$13,FALSE))</f>
        <v/>
      </c>
      <c r="H13" s="572" t="str">
        <f ca="1">IF(VLOOKUP(H8,'Work DB'!$C:$BH,'Daily Report (2)'!$A$13,FALSE)=0,"",VLOOKUP(H8,'Work DB'!$C:$BH,'Daily Report (2)'!$A$13,FALSE))</f>
        <v/>
      </c>
      <c r="I13" s="572" t="str">
        <f ca="1">IF(VLOOKUP(I8,'Work DB'!$C:$BH,'Daily Report (2)'!$A$13,FALSE)=0,"",VLOOKUP(I8,'Work DB'!$C:$BH,'Daily Report (2)'!$A$13,FALSE))</f>
        <v/>
      </c>
      <c r="J13" s="572" t="str">
        <f ca="1">IF(VLOOKUP(J8,'Work DB'!$C:$BH,'Daily Report (2)'!$A$13,FALSE)=0,"",VLOOKUP(J8,'Work DB'!$C:$BH,'Daily Report (2)'!$A$13,FALSE))</f>
        <v/>
      </c>
      <c r="K13" s="572" t="str">
        <f ca="1">IF(VLOOKUP(K8,'Work DB'!$C:$BH,'Daily Report (2)'!$A$13,FALSE)=0,"",VLOOKUP(K8,'Work DB'!$C:$BH,'Daily Report (2)'!$A$13,FALSE))</f>
        <v/>
      </c>
      <c r="L13" s="572" t="str">
        <f ca="1">IF(VLOOKUP(L8,'Work DB'!$C:$BH,'Daily Report (2)'!$A$13,FALSE)=0,"",VLOOKUP(L8,'Work DB'!$C:$BH,'Daily Report (2)'!$A$13,FALSE))</f>
        <v/>
      </c>
      <c r="M13" s="573" t="str">
        <f ca="1">IF(VLOOKUP(M8,'Work DB'!$C:$BH,'Daily Report (2)'!$A$13,FALSE)=0,"",VLOOKUP(M8,'Work DB'!$C:$BH,'Daily Report (2)'!$A$13,FALSE))</f>
        <v/>
      </c>
      <c r="N13" s="574" t="str">
        <f ca="1">IF(VLOOKUP(N8,'Work DB'!$C:$BH,'Daily Report (2)'!$A$13,FALSE)=0,"",VLOOKUP(N8,'Work DB'!$C:$BH,'Daily Report (2)'!$A$13,FALSE))</f>
        <v/>
      </c>
      <c r="O13" s="791">
        <f>'Daily Report'!AR12</f>
        <v>0</v>
      </c>
      <c r="P13" s="792"/>
      <c r="Q13" s="793">
        <f>HLOOKUP(A13,'Work DB'!$1:$2,2,FALSE)</f>
        <v>9974.5250000000015</v>
      </c>
      <c r="R13" s="793"/>
      <c r="S13" s="787"/>
      <c r="T13" s="787"/>
      <c r="U13" s="800"/>
      <c r="V13" s="801"/>
      <c r="Y13" s="78">
        <f>Q13</f>
        <v>9974.5250000000015</v>
      </c>
    </row>
    <row r="14" spans="1:76" s="1" customFormat="1" ht="51" x14ac:dyDescent="0.75">
      <c r="A14" s="87">
        <f>'Work DB'!H1</f>
        <v>6</v>
      </c>
      <c r="B14" s="782"/>
      <c r="C14" s="808" t="s">
        <v>481</v>
      </c>
      <c r="D14" s="809"/>
      <c r="E14" s="575">
        <f ca="1">IF(VLOOKUP(E8,'Work DB'!$C:$BH,'Daily Report (2)'!$A$14,FALSE)=0,"",VLOOKUP(E8,'Work DB'!$C:$BH,'Daily Report (2)'!$A$14,FALSE))</f>
        <v>584.42999999999995</v>
      </c>
      <c r="F14" s="575">
        <f ca="1">IF(VLOOKUP(F8,'Work DB'!$C:$BH,'Daily Report (2)'!$A$14,FALSE)=0,"",VLOOKUP(F8,'Work DB'!$C:$BH,'Daily Report (2)'!$A$14,FALSE))</f>
        <v>531.29999999999995</v>
      </c>
      <c r="G14" s="575">
        <f ca="1">IF(VLOOKUP(G8,'Work DB'!$C:$BH,'Daily Report (2)'!$A$14,FALSE)=0,"",VLOOKUP(G8,'Work DB'!$C:$BH,'Daily Report (2)'!$A$14,FALSE))</f>
        <v>565.11</v>
      </c>
      <c r="H14" s="575">
        <f ca="1">IF(VLOOKUP(H8,'Work DB'!$C:$BH,'Daily Report (2)'!$A$14,FALSE)=0,"",VLOOKUP(H8,'Work DB'!$C:$BH,'Daily Report (2)'!$A$14,FALSE))</f>
        <v>458.84999999999997</v>
      </c>
      <c r="I14" s="575" t="str">
        <f ca="1">IF(VLOOKUP(I8,'Work DB'!$C:$BH,'Daily Report (2)'!$A$14,FALSE)=0,"",VLOOKUP(I8,'Work DB'!$C:$BH,'Daily Report (2)'!$A$14,FALSE))</f>
        <v/>
      </c>
      <c r="J14" s="575">
        <f ca="1">IF(VLOOKUP(J8,'Work DB'!$C:$BH,'Daily Report (2)'!$A$14,FALSE)=0,"",VLOOKUP(J8,'Work DB'!$C:$BH,'Daily Report (2)'!$A$14,FALSE))</f>
        <v>444.35999999999996</v>
      </c>
      <c r="K14" s="575">
        <f ca="1">IF(VLOOKUP(K8,'Work DB'!$C:$BH,'Daily Report (2)'!$A$14,FALSE)=0,"",VLOOKUP(K8,'Work DB'!$C:$BH,'Daily Report (2)'!$A$14,FALSE))</f>
        <v>367.07999999999993</v>
      </c>
      <c r="L14" s="575">
        <f ca="1">IF(VLOOKUP(L8,'Work DB'!$C:$BH,'Daily Report (2)'!$A$14,FALSE)=0,"",VLOOKUP(L8,'Work DB'!$C:$BH,'Daily Report (2)'!$A$14,FALSE))</f>
        <v>323.60999999999996</v>
      </c>
      <c r="M14" s="575">
        <f ca="1">IF(VLOOKUP(M8,'Work DB'!$C:$BH,'Daily Report (2)'!$A$14,FALSE)=0,"",VLOOKUP(M8,'Work DB'!$C:$BH,'Daily Report (2)'!$A$14,FALSE))</f>
        <v>376.74</v>
      </c>
      <c r="N14" s="574" t="str">
        <f ca="1">IF(VLOOKUP(N8,'Work DB'!$C:$BH,'Daily Report (2)'!$A$14,FALSE)=0,"",VLOOKUP(N8,'Work DB'!$C:$BH,'Daily Report (2)'!$A$14,FALSE))</f>
        <v/>
      </c>
      <c r="O14" s="791">
        <f>'Daily Report'!AR13</f>
        <v>8835.1</v>
      </c>
      <c r="P14" s="792"/>
      <c r="Q14" s="793">
        <f>HLOOKUP(A14,'Work DB'!$1:$2,2,FALSE)</f>
        <v>19458.684999999994</v>
      </c>
      <c r="R14" s="793"/>
      <c r="S14" s="787"/>
      <c r="T14" s="787"/>
      <c r="U14" s="800"/>
      <c r="V14" s="801"/>
      <c r="Y14" s="78"/>
    </row>
    <row r="15" spans="1:76" s="1" customFormat="1" ht="51" x14ac:dyDescent="0.75">
      <c r="A15" s="87">
        <f>'Work DB'!I1</f>
        <v>7</v>
      </c>
      <c r="B15" s="782"/>
      <c r="C15" s="790" t="s">
        <v>2</v>
      </c>
      <c r="D15" s="790"/>
      <c r="E15" s="572" t="str">
        <f ca="1">IF(VLOOKUP(E8,'Work DB'!$C:$BH,'Daily Report (2)'!$A$15,FALSE)=0,"",VLOOKUP(E8,'Work DB'!$C:$BH,'Daily Report (2)'!$A$15,FALSE))</f>
        <v/>
      </c>
      <c r="F15" s="572" t="str">
        <f ca="1">IF(VLOOKUP(F8,'Work DB'!$C:$BH,'Daily Report (2)'!$A$15,FALSE)=0,"",VLOOKUP(F8,'Work DB'!$C:$BH,'Daily Report (2)'!$A$15,FALSE))</f>
        <v/>
      </c>
      <c r="G15" s="572" t="str">
        <f ca="1">IF(VLOOKUP(G8,'Work DB'!$C:$BH,'Daily Report (2)'!$A$15,FALSE)=0,"",VLOOKUP(G8,'Work DB'!$C:$BH,'Daily Report (2)'!$A$15,FALSE))</f>
        <v/>
      </c>
      <c r="H15" s="572" t="str">
        <f ca="1">IF(VLOOKUP(H8,'Work DB'!$C:$BH,'Daily Report (2)'!$A$15,FALSE)=0,"",VLOOKUP(H8,'Work DB'!$C:$BH,'Daily Report (2)'!$A$15,FALSE))</f>
        <v/>
      </c>
      <c r="I15" s="572" t="str">
        <f ca="1">IF(VLOOKUP(I8,'Work DB'!$C:$BH,'Daily Report (2)'!$A$15,FALSE)=0,"",VLOOKUP(I8,'Work DB'!$C:$BH,'Daily Report (2)'!$A$15,FALSE))</f>
        <v/>
      </c>
      <c r="J15" s="572" t="str">
        <f ca="1">IF(VLOOKUP(J8,'Work DB'!$C:$BH,'Daily Report (2)'!$A$15,FALSE)=0,"",VLOOKUP(J8,'Work DB'!$C:$BH,'Daily Report (2)'!$A$15,FALSE))</f>
        <v/>
      </c>
      <c r="K15" s="572" t="str">
        <f ca="1">IF(VLOOKUP(K8,'Work DB'!$C:$BH,'Daily Report (2)'!$A$15,FALSE)=0,"",VLOOKUP(K8,'Work DB'!$C:$BH,'Daily Report (2)'!$A$15,FALSE))</f>
        <v/>
      </c>
      <c r="L15" s="572" t="str">
        <f ca="1">IF(VLOOKUP(L8,'Work DB'!$C:$BH,'Daily Report (2)'!$A$15,FALSE)=0,"",VLOOKUP(L8,'Work DB'!$C:$BH,'Daily Report (2)'!$A$15,FALSE))</f>
        <v/>
      </c>
      <c r="M15" s="572" t="str">
        <f ca="1">IF(VLOOKUP(M8,'Work DB'!$C:$BH,'Daily Report (2)'!$A$15,FALSE)=0,"",VLOOKUP(M8,'Work DB'!$C:$BH,'Daily Report (2)'!$A$15,FALSE))</f>
        <v/>
      </c>
      <c r="N15" s="574" t="str">
        <f ca="1">IF(VLOOKUP(N8,'Work DB'!$C:$BH,'Daily Report (2)'!$A$15,FALSE)=0,"",VLOOKUP(N8,'Work DB'!$C:$BH,'Daily Report (2)'!$A$15,FALSE))</f>
        <v/>
      </c>
      <c r="O15" s="791">
        <f>'Daily Report'!AR14</f>
        <v>1368.5</v>
      </c>
      <c r="P15" s="792"/>
      <c r="Q15" s="793">
        <f>HLOOKUP(A15,'Work DB'!$1:$2,2,FALSE)</f>
        <v>13475.7</v>
      </c>
      <c r="R15" s="793"/>
      <c r="S15" s="787"/>
      <c r="T15" s="787"/>
      <c r="U15" s="800"/>
      <c r="V15" s="801"/>
      <c r="Y15" s="78">
        <v>1</v>
      </c>
    </row>
    <row r="16" spans="1:76" s="1" customFormat="1" ht="51.75" thickBot="1" x14ac:dyDescent="0.8">
      <c r="A16" s="87">
        <f>'Work DB'!J1</f>
        <v>8</v>
      </c>
      <c r="B16" s="782"/>
      <c r="C16" s="790" t="s">
        <v>521</v>
      </c>
      <c r="D16" s="790"/>
      <c r="E16" s="572">
        <f ca="1">IF(VLOOKUP(E8,'Work DB'!$C:$BH,'Daily Report (2)'!$A$16,FALSE)=0,"",VLOOKUP(E8,'Work DB'!$C:$BH,'Daily Report (2)'!$A$16,FALSE))</f>
        <v>205.2175</v>
      </c>
      <c r="F16" s="572">
        <f ca="1">IF(VLOOKUP(F8,'Work DB'!$C:$BH,'Daily Report (2)'!$A$16,FALSE)=0,"",VLOOKUP(F8,'Work DB'!$C:$BH,'Daily Report (2)'!$A$16,FALSE))</f>
        <v>195.67249999999999</v>
      </c>
      <c r="G16" s="572">
        <f ca="1">IF(VLOOKUP(G8,'Work DB'!$C:$BH,'Daily Report (2)'!$A$16,FALSE)=0,"",VLOOKUP(G8,'Work DB'!$C:$BH,'Daily Report (2)'!$A$16,FALSE))</f>
        <v>219.535</v>
      </c>
      <c r="H16" s="572">
        <f ca="1">IF(VLOOKUP(H8,'Work DB'!$C:$BH,'Daily Report (2)'!$A$16,FALSE)=0,"",VLOOKUP(H8,'Work DB'!$C:$BH,'Daily Report (2)'!$A$16,FALSE))</f>
        <v>171.81</v>
      </c>
      <c r="I16" s="572" t="str">
        <f ca="1">IF(VLOOKUP(I8,'Work DB'!$C:$BH,'Daily Report (2)'!$A$16,FALSE)=0,"",VLOOKUP(I8,'Work DB'!$C:$BH,'Daily Report (2)'!$A$16,FALSE))</f>
        <v/>
      </c>
      <c r="J16" s="572">
        <f ca="1">IF(VLOOKUP(J8,'Work DB'!$C:$BH,'Daily Report (2)'!$A$16,FALSE)=0,"",VLOOKUP(J8,'Work DB'!$C:$BH,'Daily Report (2)'!$A$16,FALSE))</f>
        <v>186.1275</v>
      </c>
      <c r="K16" s="572">
        <f ca="1">IF(VLOOKUP(K8,'Work DB'!$C:$BH,'Daily Report (2)'!$A$16,FALSE)=0,"",VLOOKUP(K8,'Work DB'!$C:$BH,'Daily Report (2)'!$A$16,FALSE))</f>
        <v>257.71500000000003</v>
      </c>
      <c r="L16" s="572">
        <f ca="1">IF(VLOOKUP(L8,'Work DB'!$C:$BH,'Daily Report (2)'!$A$16,FALSE)=0,"",VLOOKUP(L8,'Work DB'!$C:$BH,'Daily Report (2)'!$A$16,FALSE))</f>
        <v>200.44499999999999</v>
      </c>
      <c r="M16" s="572">
        <f ca="1">IF(VLOOKUP(M8,'Work DB'!$C:$BH,'Daily Report (2)'!$A$16,FALSE)=0,"",VLOOKUP(M8,'Work DB'!$C:$BH,'Daily Report (2)'!$A$16,FALSE))</f>
        <v>200.44499999999999</v>
      </c>
      <c r="N16" s="574" t="str">
        <f ca="1">IF(VLOOKUP(N8,'Work DB'!$C:$BH,'Daily Report (2)'!$A$16,FALSE)=0,"",VLOOKUP(N8,'Work DB'!$C:$BH,'Daily Report (2)'!$A$16,FALSE))</f>
        <v/>
      </c>
      <c r="O16" s="791">
        <f>'Daily Report'!AR15</f>
        <v>3398.0725000000002</v>
      </c>
      <c r="P16" s="792"/>
      <c r="Q16" s="793">
        <f>HLOOKUP(A16,'Work DB'!$1:$2,2,FALSE)</f>
        <v>3398.0725000000002</v>
      </c>
      <c r="R16" s="793"/>
      <c r="S16" s="788"/>
      <c r="T16" s="788"/>
      <c r="U16" s="802"/>
      <c r="V16" s="803"/>
      <c r="Y16" s="78"/>
    </row>
    <row r="17" spans="1:63" s="1" customFormat="1" ht="63" thickTop="1" thickBot="1" x14ac:dyDescent="0.8">
      <c r="A17" s="6"/>
      <c r="B17" s="783"/>
      <c r="C17" s="794" t="s">
        <v>4</v>
      </c>
      <c r="D17" s="795"/>
      <c r="E17" s="555">
        <f t="shared" ref="E17:N17" ca="1" si="3">IF(1*SUM(E10:E15)&gt;0,1*SUM(E10:E15),"")</f>
        <v>1406.6799999999998</v>
      </c>
      <c r="F17" s="555">
        <f t="shared" ca="1" si="3"/>
        <v>1114.5225</v>
      </c>
      <c r="G17" s="555">
        <f t="shared" ca="1" si="3"/>
        <v>1407.4275</v>
      </c>
      <c r="H17" s="555">
        <f t="shared" ca="1" si="3"/>
        <v>1364.2449999999999</v>
      </c>
      <c r="I17" s="555" t="str">
        <f t="shared" ca="1" si="3"/>
        <v/>
      </c>
      <c r="J17" s="555">
        <f t="shared" ca="1" si="3"/>
        <v>1501.7849999999999</v>
      </c>
      <c r="K17" s="555">
        <f t="shared" ca="1" si="3"/>
        <v>1525.7049999999999</v>
      </c>
      <c r="L17" s="555">
        <f t="shared" ca="1" si="3"/>
        <v>1500.3475000000001</v>
      </c>
      <c r="M17" s="557">
        <f t="shared" ca="1" si="3"/>
        <v>1484.65</v>
      </c>
      <c r="N17" s="301" t="str">
        <f t="shared" ca="1" si="3"/>
        <v/>
      </c>
      <c r="O17" s="796">
        <f>SUM(O10:P15)</f>
        <v>28917.0075</v>
      </c>
      <c r="P17" s="797"/>
      <c r="Q17" s="796">
        <f>SUM(Q10:R15)</f>
        <v>133495.535</v>
      </c>
      <c r="R17" s="797"/>
      <c r="S17" s="789"/>
      <c r="T17" s="789"/>
      <c r="U17" s="804"/>
      <c r="V17" s="805"/>
      <c r="Y17" s="78">
        <v>1</v>
      </c>
    </row>
    <row r="18" spans="1:63" s="7" customFormat="1" ht="10.5" thickBot="1" x14ac:dyDescent="0.35">
      <c r="A18" s="8"/>
      <c r="B18" s="351"/>
      <c r="C18" s="352"/>
      <c r="D18" s="352"/>
      <c r="E18" s="354"/>
      <c r="F18" s="354"/>
      <c r="G18" s="354"/>
      <c r="H18" s="354"/>
      <c r="I18" s="354"/>
      <c r="J18" s="354"/>
      <c r="K18" s="354"/>
      <c r="L18" s="354"/>
      <c r="M18" s="354"/>
      <c r="N18" s="354"/>
      <c r="O18" s="354"/>
      <c r="P18" s="354"/>
      <c r="Q18" s="576"/>
      <c r="R18" s="576"/>
      <c r="S18" s="356"/>
      <c r="T18" s="356"/>
      <c r="Y18" s="8">
        <v>1</v>
      </c>
    </row>
    <row r="19" spans="1:63" s="1" customFormat="1" ht="47.25" customHeight="1" x14ac:dyDescent="0.75">
      <c r="A19" s="87">
        <f>'Work DB'!K1</f>
        <v>9</v>
      </c>
      <c r="B19" s="811" t="s">
        <v>466</v>
      </c>
      <c r="C19" s="759" t="s">
        <v>1</v>
      </c>
      <c r="D19" s="784"/>
      <c r="E19" s="569" t="str">
        <f ca="1">IF(VLOOKUP(E8,'Work DB'!$C:$BH,'Daily Report (2)'!$A$19,FALSE)=0,"",VLOOKUP(E8,'Work DB'!$C:$BH,'Daily Report (2)'!$A$19,FALSE))</f>
        <v/>
      </c>
      <c r="F19" s="569" t="str">
        <f ca="1">IF(VLOOKUP(F8,'Work DB'!$C:$BH,'Daily Report (2)'!$A$19,FALSE)=0,"",VLOOKUP(F8,'Work DB'!$C:$BH,'Daily Report (2)'!$A$19,FALSE))</f>
        <v/>
      </c>
      <c r="G19" s="569" t="str">
        <f ca="1">IF(VLOOKUP(G8,'Work DB'!$C:$BH,'Daily Report (2)'!$A$19,FALSE)=0,"",VLOOKUP(G8,'Work DB'!$C:$BH,'Daily Report (2)'!$A$19,FALSE))</f>
        <v/>
      </c>
      <c r="H19" s="569" t="str">
        <f ca="1">IF(VLOOKUP(H8,'Work DB'!$C:$BH,'Daily Report (2)'!$A$19,FALSE)=0,"",VLOOKUP(H8,'Work DB'!$C:$BH,'Daily Report (2)'!$A$19,FALSE))</f>
        <v/>
      </c>
      <c r="I19" s="569" t="str">
        <f ca="1">IF(VLOOKUP(I8,'Work DB'!$C:$BH,'Daily Report (2)'!$A$19,FALSE)=0,"",VLOOKUP(I8,'Work DB'!$C:$BH,'Daily Report (2)'!$A$19,FALSE))</f>
        <v/>
      </c>
      <c r="J19" s="569" t="str">
        <f ca="1">IF(VLOOKUP(J8,'Work DB'!$C:$BH,'Daily Report (2)'!$A$19,FALSE)=0,"",VLOOKUP(J8,'Work DB'!$C:$BH,'Daily Report (2)'!$A$19,FALSE))</f>
        <v/>
      </c>
      <c r="K19" s="569" t="str">
        <f ca="1">IF(VLOOKUP(K8,'Work DB'!$C:$BH,'Daily Report (2)'!$A$19,FALSE)=0,"",VLOOKUP(K8,'Work DB'!$C:$BH,'Daily Report (2)'!$A$19,FALSE))</f>
        <v/>
      </c>
      <c r="L19" s="569" t="str">
        <f ca="1">IF(VLOOKUP(L8,'Work DB'!$C:$BH,'Daily Report (2)'!$A$19,FALSE)=0,"",VLOOKUP(L8,'Work DB'!$C:$BH,'Daily Report (2)'!$A$19,FALSE))</f>
        <v/>
      </c>
      <c r="M19" s="570" t="str">
        <f ca="1">IF(VLOOKUP(M8,'Work DB'!$C:$BH,'Daily Report (2)'!$A$19,FALSE)=0,"",VLOOKUP(M8,'Work DB'!$C:$BH,'Daily Report (2)'!$A$19,FALSE))</f>
        <v/>
      </c>
      <c r="N19" s="571" t="str">
        <f ca="1">IF(VLOOKUP(N8,'Work DB'!$C:$BH,'Daily Report (2)'!$A$19,FALSE)=0,"",VLOOKUP(N8,'Work DB'!$C:$BH,'Daily Report (2)'!$A$19,FALSE))</f>
        <v/>
      </c>
      <c r="O19" s="785">
        <f>'Daily Report'!AR18</f>
        <v>0</v>
      </c>
      <c r="P19" s="786"/>
      <c r="Q19" s="786">
        <f>HLOOKUP(A19,'Work DB'!$1:$2,2,FALSE)</f>
        <v>34852.65</v>
      </c>
      <c r="R19" s="786"/>
      <c r="S19" s="763">
        <f>S29-S10*0.6</f>
        <v>1760414.8</v>
      </c>
      <c r="T19" s="763"/>
      <c r="U19" s="798">
        <f>Q27/S19</f>
        <v>0.1407966463358522</v>
      </c>
      <c r="V19" s="799"/>
      <c r="Y19" s="78">
        <f t="shared" ref="Y19:Y24" si="4">Q19</f>
        <v>34852.65</v>
      </c>
      <c r="AV19" s="836"/>
      <c r="AW19" s="836"/>
      <c r="AX19" s="836"/>
      <c r="AY19" s="836"/>
      <c r="AZ19" s="836"/>
      <c r="BA19" s="836"/>
      <c r="BB19" s="836"/>
      <c r="BC19" s="836"/>
      <c r="BD19" s="836"/>
      <c r="BE19" s="836"/>
      <c r="BF19" s="836"/>
      <c r="BG19" s="836"/>
      <c r="BH19" s="836"/>
      <c r="BI19" s="836"/>
      <c r="BJ19" s="836"/>
      <c r="BK19" s="836"/>
    </row>
    <row r="20" spans="1:63" s="1" customFormat="1" ht="51" x14ac:dyDescent="0.75">
      <c r="A20" s="87">
        <f>'Work DB'!L1</f>
        <v>10</v>
      </c>
      <c r="B20" s="812"/>
      <c r="C20" s="806" t="s">
        <v>2</v>
      </c>
      <c r="D20" s="790"/>
      <c r="E20" s="572">
        <f ca="1">IF(VLOOKUP(E8,'Work DB'!$C:$BH,'Daily Report (2)'!$A$20,FALSE)=0,"",VLOOKUP(E8,'Work DB'!$C:$BH,'Daily Report (2)'!$A$20,FALSE))</f>
        <v>1295</v>
      </c>
      <c r="F20" s="572">
        <f ca="1">IF(VLOOKUP(F8,'Work DB'!$C:$BH,'Daily Report (2)'!$A$20,FALSE)=0,"",VLOOKUP(F8,'Work DB'!$C:$BH,'Daily Report (2)'!$A$20,FALSE))</f>
        <v>1050</v>
      </c>
      <c r="G20" s="572">
        <f ca="1">IF(VLOOKUP(G8,'Work DB'!$C:$BH,'Daily Report (2)'!$A$20,FALSE)=0,"",VLOOKUP(G8,'Work DB'!$C:$BH,'Daily Report (2)'!$A$20,FALSE))</f>
        <v>1225</v>
      </c>
      <c r="H20" s="572">
        <f ca="1">IF(VLOOKUP(H8,'Work DB'!$C:$BH,'Daily Report (2)'!$A$20,FALSE)=0,"",VLOOKUP(H8,'Work DB'!$C:$BH,'Daily Report (2)'!$A$20,FALSE))</f>
        <v>1190</v>
      </c>
      <c r="I20" s="572" t="str">
        <f ca="1">IF(VLOOKUP(I8,'Work DB'!$C:$BH,'Daily Report (2)'!$A$20,FALSE)=0,"",VLOOKUP(I8,'Work DB'!$C:$BH,'Daily Report (2)'!$A$20,FALSE))</f>
        <v/>
      </c>
      <c r="J20" s="572">
        <f ca="1">IF(VLOOKUP(J8,'Work DB'!$C:$BH,'Daily Report (2)'!$A$20,FALSE)=0,"",VLOOKUP(J8,'Work DB'!$C:$BH,'Daily Report (2)'!$A$20,FALSE))</f>
        <v>875</v>
      </c>
      <c r="K20" s="572">
        <f ca="1">IF(VLOOKUP(K8,'Work DB'!$C:$BH,'Daily Report (2)'!$A$20,FALSE)=0,"",VLOOKUP(K8,'Work DB'!$C:$BH,'Daily Report (2)'!$A$20,FALSE))</f>
        <v>805</v>
      </c>
      <c r="L20" s="572">
        <f ca="1">IF(VLOOKUP(L8,'Work DB'!$C:$BH,'Daily Report (2)'!$A$20,FALSE)=0,"",VLOOKUP(L8,'Work DB'!$C:$BH,'Daily Report (2)'!$A$20,FALSE))</f>
        <v>525</v>
      </c>
      <c r="M20" s="573">
        <f ca="1">IF(VLOOKUP(M8,'Work DB'!$C:$BH,'Daily Report (2)'!$A$20,FALSE)=0,"",VLOOKUP(M8,'Work DB'!$C:$BH,'Daily Report (2)'!$A$20,FALSE))</f>
        <v>630</v>
      </c>
      <c r="N20" s="574" t="str">
        <f ca="1">IF(VLOOKUP(N8,'Work DB'!$C:$BH,'Daily Report (2)'!$A$20,FALSE)=0,"",VLOOKUP(N8,'Work DB'!$C:$BH,'Daily Report (2)'!$A$20,FALSE))</f>
        <v/>
      </c>
      <c r="O20" s="791">
        <f>'Daily Report'!AR19</f>
        <v>22379</v>
      </c>
      <c r="P20" s="792"/>
      <c r="Q20" s="793">
        <f>HLOOKUP(A20,'Work DB'!$1:$2,2,FALSE)</f>
        <v>95662</v>
      </c>
      <c r="R20" s="793"/>
      <c r="S20" s="787"/>
      <c r="T20" s="787"/>
      <c r="U20" s="800"/>
      <c r="V20" s="801"/>
      <c r="Y20" s="78">
        <f t="shared" si="4"/>
        <v>95662</v>
      </c>
    </row>
    <row r="21" spans="1:63" s="1" customFormat="1" ht="51" x14ac:dyDescent="0.75">
      <c r="A21" s="87">
        <f>'Work DB'!M1</f>
        <v>11</v>
      </c>
      <c r="B21" s="813"/>
      <c r="C21" s="806" t="s">
        <v>7</v>
      </c>
      <c r="D21" s="790"/>
      <c r="E21" s="572">
        <f ca="1">IF(VLOOKUP(E8,'Work DB'!$C:$BH,'Daily Report (2)'!$A$21,FALSE)=0,"",VLOOKUP(E8,'Work DB'!$C:$BH,'Daily Report (2)'!$A$21,FALSE))</f>
        <v>238</v>
      </c>
      <c r="F21" s="572">
        <f ca="1">IF(VLOOKUP(F8,'Work DB'!$C:$BH,'Daily Report (2)'!$A$21,FALSE)=0,"",VLOOKUP(F8,'Work DB'!$C:$BH,'Daily Report (2)'!$A$21,FALSE))</f>
        <v>210</v>
      </c>
      <c r="G21" s="572">
        <f ca="1">IF(VLOOKUP(G8,'Work DB'!$C:$BH,'Daily Report (2)'!$A$21,FALSE)=0,"",VLOOKUP(G8,'Work DB'!$C:$BH,'Daily Report (2)'!$A$21,FALSE))</f>
        <v>245</v>
      </c>
      <c r="H21" s="572">
        <f ca="1">IF(VLOOKUP(H8,'Work DB'!$C:$BH,'Daily Report (2)'!$A$21,FALSE)=0,"",VLOOKUP(H8,'Work DB'!$C:$BH,'Daily Report (2)'!$A$21,FALSE))</f>
        <v>280</v>
      </c>
      <c r="I21" s="572">
        <f ca="1">IF(VLOOKUP(I8,'Work DB'!$C:$BH,'Daily Report (2)'!$A$21,FALSE)=0,"",VLOOKUP(I8,'Work DB'!$C:$BH,'Daily Report (2)'!$A$21,FALSE))</f>
        <v>280</v>
      </c>
      <c r="J21" s="572">
        <f ca="1">IF(VLOOKUP(J8,'Work DB'!$C:$BH,'Daily Report (2)'!$A$21,FALSE)=0,"",VLOOKUP(J8,'Work DB'!$C:$BH,'Daily Report (2)'!$A$21,FALSE))</f>
        <v>266</v>
      </c>
      <c r="K21" s="572">
        <f ca="1">IF(VLOOKUP(K8,'Work DB'!$C:$BH,'Daily Report (2)'!$A$21,FALSE)=0,"",VLOOKUP(K8,'Work DB'!$C:$BH,'Daily Report (2)'!$A$21,FALSE))</f>
        <v>350</v>
      </c>
      <c r="L21" s="572">
        <f ca="1">IF(VLOOKUP(L8,'Work DB'!$C:$BH,'Daily Report (2)'!$A$21,FALSE)=0,"",VLOOKUP(L8,'Work DB'!$C:$BH,'Daily Report (2)'!$A$21,FALSE))</f>
        <v>315</v>
      </c>
      <c r="M21" s="573">
        <f ca="1">IF(VLOOKUP(M8,'Work DB'!$C:$BH,'Daily Report (2)'!$A$21,FALSE)=0,"",VLOOKUP(M8,'Work DB'!$C:$BH,'Daily Report (2)'!$A$21,FALSE))</f>
        <v>315</v>
      </c>
      <c r="N21" s="574" t="str">
        <f ca="1">IF(VLOOKUP(N8,'Work DB'!$C:$BH,'Daily Report (2)'!$A$21,FALSE)=0,"",VLOOKUP(N8,'Work DB'!$C:$BH,'Daily Report (2)'!$A$21,FALSE))</f>
        <v/>
      </c>
      <c r="O21" s="810">
        <f>'Daily Report'!AR20</f>
        <v>9736</v>
      </c>
      <c r="P21" s="792"/>
      <c r="Q21" s="793">
        <f>HLOOKUP(A21,'Work DB'!$1:$2,2,FALSE)</f>
        <v>71838</v>
      </c>
      <c r="R21" s="793"/>
      <c r="S21" s="787"/>
      <c r="T21" s="787"/>
      <c r="U21" s="800"/>
      <c r="V21" s="801"/>
      <c r="Y21" s="78">
        <f t="shared" si="4"/>
        <v>71838</v>
      </c>
    </row>
    <row r="22" spans="1:63" s="1" customFormat="1" ht="51" x14ac:dyDescent="0.75">
      <c r="A22" s="87">
        <f>'Work DB'!N1</f>
        <v>12</v>
      </c>
      <c r="B22" s="813"/>
      <c r="C22" s="806" t="s">
        <v>62</v>
      </c>
      <c r="D22" s="790"/>
      <c r="E22" s="572" t="str">
        <f ca="1">IF(VLOOKUP(E8,'Work DB'!$C:$BH,'Daily Report (2)'!$A$22,FALSE)=0,"",VLOOKUP(E8,'Work DB'!$C:$BH,'Daily Report (2)'!$A$22,FALSE))</f>
        <v/>
      </c>
      <c r="F22" s="572" t="str">
        <f ca="1">IF(VLOOKUP(F8,'Work DB'!$C:$BH,'Daily Report (2)'!$A$22,FALSE)=0,"",VLOOKUP(F8,'Work DB'!$C:$BH,'Daily Report (2)'!$A$22,FALSE))</f>
        <v/>
      </c>
      <c r="G22" s="572" t="str">
        <f ca="1">IF(VLOOKUP(G8,'Work DB'!$C:$BH,'Daily Report (2)'!$A$22,FALSE)=0,"",VLOOKUP(G8,'Work DB'!$C:$BH,'Daily Report (2)'!$A$22,FALSE))</f>
        <v/>
      </c>
      <c r="H22" s="572" t="str">
        <f ca="1">IF(VLOOKUP(H8,'Work DB'!$C:$BH,'Daily Report (2)'!$A$22,FALSE)=0,"",VLOOKUP(H8,'Work DB'!$C:$BH,'Daily Report (2)'!$A$22,FALSE))</f>
        <v/>
      </c>
      <c r="I22" s="572" t="str">
        <f ca="1">IF(VLOOKUP(I8,'Work DB'!$C:$BH,'Daily Report (2)'!$A$22,FALSE)=0,"",VLOOKUP(I8,'Work DB'!$C:$BH,'Daily Report (2)'!$A$22,FALSE))</f>
        <v/>
      </c>
      <c r="J22" s="572" t="str">
        <f ca="1">IF(VLOOKUP(J8,'Work DB'!$C:$BH,'Daily Report (2)'!$A$22,FALSE)=0,"",VLOOKUP(J8,'Work DB'!$C:$BH,'Daily Report (2)'!$A$22,FALSE))</f>
        <v/>
      </c>
      <c r="K22" s="572" t="str">
        <f ca="1">IF(VLOOKUP(K8,'Work DB'!$C:$BH,'Daily Report (2)'!$A$22,FALSE)=0,"",VLOOKUP(K8,'Work DB'!$C:$BH,'Daily Report (2)'!$A$22,FALSE))</f>
        <v/>
      </c>
      <c r="L22" s="572" t="str">
        <f ca="1">IF(VLOOKUP(L8,'Work DB'!$C:$BH,'Daily Report (2)'!$A$22,FALSE)=0,"",VLOOKUP(L8,'Work DB'!$C:$BH,'Daily Report (2)'!$A$22,FALSE))</f>
        <v/>
      </c>
      <c r="M22" s="573" t="str">
        <f ca="1">IF(VLOOKUP(M8,'Work DB'!$C:$BH,'Daily Report (2)'!$A$22,FALSE)=0,"",VLOOKUP(M8,'Work DB'!$C:$BH,'Daily Report (2)'!$A$22,FALSE))</f>
        <v/>
      </c>
      <c r="N22" s="574" t="str">
        <f ca="1">IF(VLOOKUP(N8,'Work DB'!$C:$BH,'Daily Report (2)'!$A$22,FALSE)=0,"",VLOOKUP(N8,'Work DB'!$C:$BH,'Daily Report (2)'!$A$22,FALSE))</f>
        <v/>
      </c>
      <c r="O22" s="810">
        <f>'Daily Report'!AR21</f>
        <v>0</v>
      </c>
      <c r="P22" s="792"/>
      <c r="Q22" s="793">
        <f>HLOOKUP(A22,'Work DB'!$1:$2,2,FALSE)</f>
        <v>13748.950000000003</v>
      </c>
      <c r="R22" s="793"/>
      <c r="S22" s="787"/>
      <c r="T22" s="787"/>
      <c r="U22" s="800"/>
      <c r="V22" s="801"/>
      <c r="Y22" s="78">
        <f t="shared" si="4"/>
        <v>13748.950000000003</v>
      </c>
    </row>
    <row r="23" spans="1:63" s="1" customFormat="1" ht="51" x14ac:dyDescent="0.75">
      <c r="A23" s="87">
        <f>'Work DB'!O1</f>
        <v>13</v>
      </c>
      <c r="B23" s="813"/>
      <c r="C23" s="806" t="s">
        <v>63</v>
      </c>
      <c r="D23" s="790"/>
      <c r="E23" s="572" t="str">
        <f ca="1">IF(VLOOKUP(E8,'Work DB'!$C:$BH,'Daily Report (2)'!$A$23,FALSE)=0,"",VLOOKUP(E8,'Work DB'!$C:$BH,'Daily Report (2)'!$A$23,FALSE))</f>
        <v/>
      </c>
      <c r="F23" s="572" t="str">
        <f ca="1">IF(VLOOKUP(F8,'Work DB'!$C:$BH,'Daily Report (2)'!$A$23,FALSE)=0,"",VLOOKUP(F8,'Work DB'!$C:$BH,'Daily Report (2)'!$A$23,FALSE))</f>
        <v/>
      </c>
      <c r="G23" s="572" t="str">
        <f ca="1">IF(VLOOKUP(G8,'Work DB'!$C:$BH,'Daily Report (2)'!$A$23,FALSE)=0,"",VLOOKUP(G8,'Work DB'!$C:$BH,'Daily Report (2)'!$A$23,FALSE))</f>
        <v/>
      </c>
      <c r="H23" s="572" t="str">
        <f ca="1">IF(VLOOKUP(H8,'Work DB'!$C:$BH,'Daily Report (2)'!$A$23,FALSE)=0,"",VLOOKUP(H8,'Work DB'!$C:$BH,'Daily Report (2)'!$A$23,FALSE))</f>
        <v/>
      </c>
      <c r="I23" s="572" t="str">
        <f ca="1">IF(VLOOKUP(I8,'Work DB'!$C:$BH,'Daily Report (2)'!$A$23,FALSE)=0,"",VLOOKUP(I8,'Work DB'!$C:$BH,'Daily Report (2)'!$A$23,FALSE))</f>
        <v/>
      </c>
      <c r="J23" s="572" t="str">
        <f ca="1">IF(VLOOKUP(J8,'Work DB'!$C:$BH,'Daily Report (2)'!$A$23,FALSE)=0,"",VLOOKUP(J8,'Work DB'!$C:$BH,'Daily Report (2)'!$A$23,FALSE))</f>
        <v/>
      </c>
      <c r="K23" s="572" t="str">
        <f ca="1">IF(VLOOKUP(K8,'Work DB'!$C:$BH,'Daily Report (2)'!$A$23,FALSE)=0,"",VLOOKUP(K8,'Work DB'!$C:$BH,'Daily Report (2)'!$A$23,FALSE))</f>
        <v/>
      </c>
      <c r="L23" s="572" t="str">
        <f ca="1">IF(VLOOKUP(L8,'Work DB'!$C:$BH,'Daily Report (2)'!$A$23,FALSE)=0,"",VLOOKUP(L8,'Work DB'!$C:$BH,'Daily Report (2)'!$A$23,FALSE))</f>
        <v/>
      </c>
      <c r="M23" s="573" t="str">
        <f ca="1">IF(VLOOKUP(M8,'Work DB'!$C:$BH,'Daily Report (2)'!$A$23,FALSE)=0,"",VLOOKUP(M8,'Work DB'!$C:$BH,'Daily Report (2)'!$A$23,FALSE))</f>
        <v/>
      </c>
      <c r="N23" s="574" t="str">
        <f ca="1">IF(VLOOKUP(N8,'Work DB'!$C:$BH,'Daily Report (2)'!$A$23,FALSE)=0,"",VLOOKUP(N8,'Work DB'!$C:$BH,'Daily Report (2)'!$A$23,FALSE))</f>
        <v/>
      </c>
      <c r="O23" s="810">
        <f>'Daily Report'!AR22</f>
        <v>0</v>
      </c>
      <c r="P23" s="792"/>
      <c r="Q23" s="793">
        <f>HLOOKUP(A23,'Work DB'!$1:$2,2,FALSE)</f>
        <v>22603.85</v>
      </c>
      <c r="R23" s="793"/>
      <c r="S23" s="787"/>
      <c r="T23" s="787"/>
      <c r="U23" s="800"/>
      <c r="V23" s="801"/>
      <c r="Y23" s="78">
        <f t="shared" si="4"/>
        <v>22603.85</v>
      </c>
    </row>
    <row r="24" spans="1:63" s="1" customFormat="1" ht="51" x14ac:dyDescent="0.75">
      <c r="A24" s="87">
        <f>'Work DB'!P1</f>
        <v>14</v>
      </c>
      <c r="B24" s="813"/>
      <c r="C24" s="807" t="s">
        <v>389</v>
      </c>
      <c r="D24" s="806"/>
      <c r="E24" s="572">
        <f ca="1">IF(VLOOKUP(E8,'Work DB'!$C:$BH,'Daily Report (2)'!$A$24,FALSE)=0,"",VLOOKUP(E8,'Work DB'!$C:$BH,'Daily Report (2)'!$A$24,FALSE))</f>
        <v>410.84999999999997</v>
      </c>
      <c r="F24" s="572">
        <f ca="1">IF(VLOOKUP(F8,'Work DB'!$C:$BH,'Daily Report (2)'!$A$24,FALSE)=0,"",VLOOKUP(F8,'Work DB'!$C:$BH,'Daily Report (2)'!$A$24,FALSE))</f>
        <v>435.75</v>
      </c>
      <c r="G24" s="572">
        <f ca="1">IF(VLOOKUP(G8,'Work DB'!$C:$BH,'Daily Report (2)'!$A$24,FALSE)=0,"",VLOOKUP(G8,'Work DB'!$C:$BH,'Daily Report (2)'!$A$24,FALSE))</f>
        <v>269.75</v>
      </c>
      <c r="H24" s="572">
        <f ca="1">IF(VLOOKUP(H8,'Work DB'!$C:$BH,'Daily Report (2)'!$A$24,FALSE)=0,"",VLOOKUP(H8,'Work DB'!$C:$BH,'Daily Report (2)'!$A$24,FALSE))</f>
        <v>369.35</v>
      </c>
      <c r="I24" s="572" t="str">
        <f ca="1">IF(VLOOKUP(I8,'Work DB'!$C:$BH,'Daily Report (2)'!$A$24,FALSE)=0,"",VLOOKUP(I8,'Work DB'!$C:$BH,'Daily Report (2)'!$A$24,FALSE))</f>
        <v/>
      </c>
      <c r="J24" s="572">
        <f ca="1">IF(VLOOKUP(J8,'Work DB'!$C:$BH,'Daily Report (2)'!$A$24,FALSE)=0,"",VLOOKUP(J8,'Work DB'!$C:$BH,'Daily Report (2)'!$A$24,FALSE))</f>
        <v>373.50000000000006</v>
      </c>
      <c r="K24" s="572">
        <f ca="1">IF(VLOOKUP(K8,'Work DB'!$C:$BH,'Daily Report (2)'!$A$24,FALSE)=0,"",VLOOKUP(K8,'Work DB'!$C:$BH,'Daily Report (2)'!$A$24,FALSE))</f>
        <v>332</v>
      </c>
      <c r="L24" s="572">
        <f ca="1">IF(VLOOKUP(L8,'Work DB'!$C:$BH,'Daily Report (2)'!$A$24,FALSE)=0,"",VLOOKUP(L8,'Work DB'!$C:$BH,'Daily Report (2)'!$A$24,FALSE))</f>
        <v>435.75</v>
      </c>
      <c r="M24" s="572">
        <f ca="1">IF(VLOOKUP(M8,'Work DB'!$C:$BH,'Daily Report (2)'!$A$24,FALSE)=0,"",VLOOKUP(M8,'Work DB'!$C:$BH,'Daily Report (2)'!$A$24,FALSE))</f>
        <v>278.05</v>
      </c>
      <c r="N24" s="574" t="str">
        <f ca="1">IF(VLOOKUP(N8,'Work DB'!$C:$BH,'Daily Report (2)'!$A$24,FALSE)=0,"",VLOOKUP(N8,'Work DB'!$C:$BH,'Daily Report (2)'!$A$24,FALSE))</f>
        <v/>
      </c>
      <c r="O24" s="810">
        <f>'Daily Report'!AR23</f>
        <v>7636.1500000000015</v>
      </c>
      <c r="P24" s="792"/>
      <c r="Q24" s="793">
        <f>HLOOKUP(A24,'Work DB'!$1:$2,2,FALSE)</f>
        <v>9155.0499999999993</v>
      </c>
      <c r="R24" s="793"/>
      <c r="S24" s="787"/>
      <c r="T24" s="787"/>
      <c r="U24" s="800"/>
      <c r="V24" s="801"/>
      <c r="Y24" s="78">
        <f t="shared" si="4"/>
        <v>9155.0499999999993</v>
      </c>
    </row>
    <row r="25" spans="1:63" s="1" customFormat="1" ht="51" x14ac:dyDescent="0.75">
      <c r="A25" s="87">
        <f>'Work DB'!Q1</f>
        <v>15</v>
      </c>
      <c r="B25" s="813"/>
      <c r="C25" s="807" t="s">
        <v>481</v>
      </c>
      <c r="D25" s="806"/>
      <c r="E25" s="572" t="str">
        <f ca="1">IF(VLOOKUP(E8,'Work DB'!$C:$BH,'Daily Report (2)'!$A$25,FALSE)=0,"",VLOOKUP(E8,'Work DB'!$C:$BH,'Daily Report (2)'!$A$25,FALSE))</f>
        <v/>
      </c>
      <c r="F25" s="572" t="str">
        <f ca="1">IF(VLOOKUP(F8,'Work DB'!$C:$BH,'Daily Report (2)'!$A$25,FALSE)=0,"",VLOOKUP(F8,'Work DB'!$C:$BH,'Daily Report (2)'!$A$25,FALSE))</f>
        <v/>
      </c>
      <c r="G25" s="572" t="str">
        <f ca="1">IF(VLOOKUP(G8,'Work DB'!$C:$BH,'Daily Report (2)'!$A$25,FALSE)=0,"",VLOOKUP(G8,'Work DB'!$C:$BH,'Daily Report (2)'!$A$25,FALSE))</f>
        <v/>
      </c>
      <c r="H25" s="572" t="str">
        <f ca="1">IF(VLOOKUP(H8,'Work DB'!$C:$BH,'Daily Report (2)'!$A$25,FALSE)=0,"",VLOOKUP(H8,'Work DB'!$C:$BH,'Daily Report (2)'!$A$25,FALSE))</f>
        <v/>
      </c>
      <c r="I25" s="572" t="str">
        <f ca="1">IF(VLOOKUP(I8,'Work DB'!$C:$BH,'Daily Report (2)'!$A$25,FALSE)=0,"",VLOOKUP(I8,'Work DB'!$C:$BH,'Daily Report (2)'!$A$25,FALSE))</f>
        <v/>
      </c>
      <c r="J25" s="572" t="str">
        <f ca="1">IF(VLOOKUP(J8,'Work DB'!$C:$BH,'Daily Report (2)'!$A$25,FALSE)=0,"",VLOOKUP(J8,'Work DB'!$C:$BH,'Daily Report (2)'!$A$25,FALSE))</f>
        <v/>
      </c>
      <c r="K25" s="572" t="str">
        <f ca="1">IF(VLOOKUP(K8,'Work DB'!$C:$BH,'Daily Report (2)'!$A$25,FALSE)=0,"",VLOOKUP(K8,'Work DB'!$C:$BH,'Daily Report (2)'!$A$25,FALSE))</f>
        <v/>
      </c>
      <c r="L25" s="572" t="str">
        <f ca="1">IF(VLOOKUP(L8,'Work DB'!$C:$BH,'Daily Report (2)'!$A$25,FALSE)=0,"",VLOOKUP(L8,'Work DB'!$C:$BH,'Daily Report (2)'!$A$25,FALSE))</f>
        <v/>
      </c>
      <c r="M25" s="572" t="str">
        <f ca="1">IF(VLOOKUP(M8,'Work DB'!$C:$BH,'Daily Report (2)'!$A$25,FALSE)=0,"",VLOOKUP(M8,'Work DB'!$C:$BH,'Daily Report (2)'!$A$25,FALSE))</f>
        <v/>
      </c>
      <c r="N25" s="574" t="str">
        <f ca="1">IF(VLOOKUP(N8,'Work DB'!$C:$BH,'Daily Report (2)'!$A$25,FALSE)=0,"",VLOOKUP(N8,'Work DB'!$C:$BH,'Daily Report (2)'!$A$25,FALSE))</f>
        <v/>
      </c>
      <c r="O25" s="810">
        <v>0</v>
      </c>
      <c r="P25" s="792"/>
      <c r="Q25" s="793">
        <v>0</v>
      </c>
      <c r="R25" s="793"/>
      <c r="S25" s="787"/>
      <c r="T25" s="787"/>
      <c r="U25" s="800"/>
      <c r="V25" s="801"/>
      <c r="Y25" s="78"/>
    </row>
    <row r="26" spans="1:63" s="1" customFormat="1" ht="51.75" thickBot="1" x14ac:dyDescent="0.8">
      <c r="A26" s="497">
        <f>'Work DB'!R1</f>
        <v>16</v>
      </c>
      <c r="B26" s="813"/>
      <c r="C26" s="808" t="s">
        <v>521</v>
      </c>
      <c r="D26" s="809"/>
      <c r="E26" s="575" t="str">
        <f ca="1">IF(VLOOKUP(E8,'Work DB'!$C:$BH,'Daily Report (2)'!$A$26,FALSE)=0,"",VLOOKUP(E8,'Work DB'!$C:$BH,'Daily Report (2)'!$A$26,FALSE))</f>
        <v/>
      </c>
      <c r="F26" s="575" t="str">
        <f ca="1">IF(VLOOKUP(F8,'Work DB'!$C:$BH,'Daily Report (2)'!$A$26,FALSE)=0,"",VLOOKUP(F8,'Work DB'!$C:$BH,'Daily Report (2)'!$A$26,FALSE))</f>
        <v/>
      </c>
      <c r="G26" s="575" t="str">
        <f ca="1">IF(VLOOKUP(G8,'Work DB'!$C:$BH,'Daily Report (2)'!$A$26,FALSE)=0,"",VLOOKUP(G8,'Work DB'!$C:$BH,'Daily Report (2)'!$A$26,FALSE))</f>
        <v/>
      </c>
      <c r="H26" s="575" t="str">
        <f ca="1">IF(VLOOKUP(H8,'Work DB'!$C:$BH,'Daily Report (2)'!$A$26,FALSE)=0,"",VLOOKUP(H8,'Work DB'!$C:$BH,'Daily Report (2)'!$A$26,FALSE))</f>
        <v/>
      </c>
      <c r="I26" s="575" t="str">
        <f ca="1">IF(VLOOKUP(I8,'Work DB'!$C:$BH,'Daily Report (2)'!$A$26,FALSE)=0,"",VLOOKUP(I8,'Work DB'!$C:$BH,'Daily Report (2)'!$A$26,FALSE))</f>
        <v/>
      </c>
      <c r="J26" s="575" t="str">
        <f ca="1">IF(VLOOKUP(J8,'Work DB'!$C:$BH,'Daily Report (2)'!$A$26,FALSE)=0,"",VLOOKUP(J8,'Work DB'!$C:$BH,'Daily Report (2)'!$A$26,FALSE))</f>
        <v/>
      </c>
      <c r="K26" s="575" t="str">
        <f ca="1">IF(VLOOKUP(K8,'Work DB'!$C:$BH,'Daily Report (2)'!$A$26,FALSE)=0,"",VLOOKUP(K8,'Work DB'!$C:$BH,'Daily Report (2)'!$A$26,FALSE))</f>
        <v/>
      </c>
      <c r="L26" s="575" t="str">
        <f ca="1">IF(VLOOKUP(L8,'Work DB'!$C:$BH,'Daily Report (2)'!$A$26,FALSE)=0,"",VLOOKUP(L8,'Work DB'!$C:$BH,'Daily Report (2)'!$A$26,FALSE))</f>
        <v/>
      </c>
      <c r="M26" s="575" t="str">
        <f ca="1">IF(VLOOKUP(M8,'Work DB'!$C:$BH,'Daily Report (2)'!$A$26,FALSE)=0,"",VLOOKUP(M8,'Work DB'!$C:$BH,'Daily Report (2)'!$A$26,FALSE))</f>
        <v/>
      </c>
      <c r="N26" s="574" t="str">
        <f ca="1">IF(VLOOKUP(N8,'Work DB'!$C:$BH,'Daily Report (2)'!$A$26,FALSE)=0,"",VLOOKUP(N8,'Work DB'!$C:$BH,'Daily Report (2)'!$A$26,FALSE))</f>
        <v/>
      </c>
      <c r="O26" s="815"/>
      <c r="P26" s="816"/>
      <c r="Q26" s="817"/>
      <c r="R26" s="817"/>
      <c r="S26" s="787"/>
      <c r="T26" s="787"/>
      <c r="U26" s="800"/>
      <c r="V26" s="801"/>
      <c r="Y26" s="78">
        <v>1</v>
      </c>
    </row>
    <row r="27" spans="1:63" s="1" customFormat="1" ht="63" thickTop="1" thickBot="1" x14ac:dyDescent="0.8">
      <c r="A27" s="6"/>
      <c r="B27" s="814"/>
      <c r="C27" s="794" t="s">
        <v>4</v>
      </c>
      <c r="D27" s="795"/>
      <c r="E27" s="555">
        <f t="shared" ref="E27:N27" ca="1" si="5">IF(1*SUM(E19:E26)&gt;0,1*SUM(E19:E26),"")</f>
        <v>1943.85</v>
      </c>
      <c r="F27" s="555">
        <f t="shared" ca="1" si="5"/>
        <v>1695.75</v>
      </c>
      <c r="G27" s="555">
        <f t="shared" ca="1" si="5"/>
        <v>1739.75</v>
      </c>
      <c r="H27" s="555">
        <f t="shared" ca="1" si="5"/>
        <v>1839.35</v>
      </c>
      <c r="I27" s="555">
        <f t="shared" ca="1" si="5"/>
        <v>280</v>
      </c>
      <c r="J27" s="555">
        <f t="shared" ca="1" si="5"/>
        <v>1514.5</v>
      </c>
      <c r="K27" s="555">
        <f t="shared" ca="1" si="5"/>
        <v>1487</v>
      </c>
      <c r="L27" s="555">
        <f ca="1">IF(1*SUM(L19:L26)&gt;0,1*SUM(L19:L26),"")</f>
        <v>1275.75</v>
      </c>
      <c r="M27" s="557">
        <f t="shared" ca="1" si="5"/>
        <v>1223.05</v>
      </c>
      <c r="N27" s="301" t="str">
        <f t="shared" ca="1" si="5"/>
        <v/>
      </c>
      <c r="O27" s="797">
        <f>SUM(O19:P26)</f>
        <v>39751.15</v>
      </c>
      <c r="P27" s="846"/>
      <c r="Q27" s="847">
        <f>SUM(Q19:R26)</f>
        <v>247860.5</v>
      </c>
      <c r="R27" s="847"/>
      <c r="S27" s="789"/>
      <c r="T27" s="789"/>
      <c r="U27" s="804"/>
      <c r="V27" s="805"/>
      <c r="Y27" s="78">
        <v>1</v>
      </c>
    </row>
    <row r="28" spans="1:63" s="7" customFormat="1" ht="10.5" thickBot="1" x14ac:dyDescent="0.35">
      <c r="A28" s="8"/>
      <c r="B28" s="351"/>
      <c r="C28" s="352"/>
      <c r="D28" s="352"/>
      <c r="E28" s="354"/>
      <c r="F28" s="354"/>
      <c r="G28" s="354"/>
      <c r="H28" s="354"/>
      <c r="I28" s="354"/>
      <c r="J28" s="354"/>
      <c r="K28" s="354"/>
      <c r="L28" s="354"/>
      <c r="M28" s="354"/>
      <c r="N28" s="354"/>
      <c r="O28" s="354"/>
      <c r="P28" s="354"/>
      <c r="Q28" s="576"/>
      <c r="R28" s="576"/>
      <c r="S28" s="356"/>
      <c r="T28" s="356"/>
      <c r="Y28" s="8">
        <v>1</v>
      </c>
    </row>
    <row r="29" spans="1:63" s="1" customFormat="1" ht="47.25" customHeight="1" x14ac:dyDescent="0.75">
      <c r="A29" s="87">
        <f>'Work DB'!S1</f>
        <v>17</v>
      </c>
      <c r="B29" s="916" t="s">
        <v>465</v>
      </c>
      <c r="C29" s="784" t="s">
        <v>1</v>
      </c>
      <c r="D29" s="784"/>
      <c r="E29" s="569">
        <f ca="1">IF(VLOOKUP(E8,'Work DB'!$C:$BH,'Daily Report (2)'!$A$29,FALSE)=0,"",VLOOKUP(E8,'Work DB'!$C:$BH,'Daily Report (2)'!$A$29,FALSE))</f>
        <v>3112.5299999999997</v>
      </c>
      <c r="F29" s="569">
        <f ca="1">IF(VLOOKUP(F8,'Work DB'!$C:$BH,'Daily Report (2)'!$A$29,FALSE)=0,"",VLOOKUP(F8,'Work DB'!$C:$BH,'Daily Report (2)'!$A$29,FALSE))</f>
        <v>2600.2725</v>
      </c>
      <c r="G29" s="569">
        <f ca="1">IF(VLOOKUP(G8,'Work DB'!$C:$BH,'Daily Report (2)'!$A$29,FALSE)=0,"",VLOOKUP(G8,'Work DB'!$C:$BH,'Daily Report (2)'!$A$29,FALSE))</f>
        <v>2902.1774999999998</v>
      </c>
      <c r="H29" s="569">
        <f ca="1">IF(VLOOKUP(H8,'Work DB'!$C:$BH,'Daily Report (2)'!$A$29,FALSE)=0,"",VLOOKUP(H8,'Work DB'!$C:$BH,'Daily Report (2)'!$A$29,FALSE))</f>
        <v>2923.5949999999998</v>
      </c>
      <c r="I29" s="569" t="str">
        <f ca="1">IF(VLOOKUP(I8,'Work DB'!$C:$BH,'Daily Report (2)'!$A$29,FALSE)=0,"",VLOOKUP(I8,'Work DB'!$C:$BH,'Daily Report (2)'!$A$29,FALSE))</f>
        <v/>
      </c>
      <c r="J29" s="569">
        <f ca="1">IF(VLOOKUP(J8,'Work DB'!$C:$BH,'Daily Report (2)'!$A$29,FALSE)=0,"",VLOOKUP(J8,'Work DB'!$C:$BH,'Daily Report (2)'!$A$29,FALSE))</f>
        <v>2750.2849999999999</v>
      </c>
      <c r="K29" s="569">
        <f ca="1">IF(VLOOKUP(K8,'Work DB'!$C:$BH,'Daily Report (2)'!$A$29,FALSE)=0,"",VLOOKUP(K8,'Work DB'!$C:$BH,'Daily Report (2)'!$A$29,FALSE))</f>
        <v>2662.7049999999999</v>
      </c>
      <c r="L29" s="569">
        <f ca="1">IF(VLOOKUP(L8,'Work DB'!$C:$BH,'Daily Report (2)'!$A$29,FALSE)=0,"",VLOOKUP(L8,'Work DB'!$C:$BH,'Daily Report (2)'!$A$29,FALSE))</f>
        <v>2461.0974999999999</v>
      </c>
      <c r="M29" s="570">
        <f ca="1">IF(VLOOKUP(M8,'Work DB'!$C:$BH,'Daily Report (2)'!$A$29,FALSE)=0,"",VLOOKUP(M8,'Work DB'!$C:$BH,'Daily Report (2)'!$A$29,FALSE))</f>
        <v>2392.6999999999998</v>
      </c>
      <c r="N29" s="571" t="str">
        <f ca="1">IF(VLOOKUP(N8,'Work DB'!$C:$BH,'Daily Report (2)'!$A$29,FALSE)=0,"",VLOOKUP(N8,'Work DB'!$C:$BH,'Daily Report (2)'!$A$29,FALSE))</f>
        <v/>
      </c>
      <c r="O29" s="785">
        <f>'Daily Report'!AR28</f>
        <v>58932.157500000001</v>
      </c>
      <c r="P29" s="786"/>
      <c r="Q29" s="786">
        <f>HLOOKUP(A29,'Work DB'!$1:$2,2,FALSE)</f>
        <v>309518.03500000003</v>
      </c>
      <c r="R29" s="786"/>
      <c r="S29" s="840">
        <v>2200183</v>
      </c>
      <c r="T29" s="841"/>
      <c r="U29" s="895">
        <f>Q35/S29</f>
        <v>0.17332923443186318</v>
      </c>
      <c r="V29" s="896"/>
      <c r="Y29" s="78">
        <f>Q29</f>
        <v>309518.03500000003</v>
      </c>
    </row>
    <row r="30" spans="1:63" s="1" customFormat="1" ht="51" x14ac:dyDescent="0.75">
      <c r="A30" s="87">
        <f>'Work DB'!T1</f>
        <v>18</v>
      </c>
      <c r="B30" s="917"/>
      <c r="C30" s="790" t="s">
        <v>7</v>
      </c>
      <c r="D30" s="790"/>
      <c r="E30" s="572">
        <f ca="1">IF(VLOOKUP(E8,'Work DB'!$C:$BH,'Daily Report (2)'!$A$30,FALSE)=0,"",VLOOKUP(E8,'Work DB'!$C:$BH,'Daily Report (2)'!$A$30,FALSE))</f>
        <v>238</v>
      </c>
      <c r="F30" s="572">
        <f ca="1">IF(VLOOKUP(F8,'Work DB'!$C:$BH,'Daily Report (2)'!$A$30,FALSE)=0,"",VLOOKUP(F8,'Work DB'!$C:$BH,'Daily Report (2)'!$A$30,FALSE))</f>
        <v>210</v>
      </c>
      <c r="G30" s="572">
        <f ca="1">IF(VLOOKUP(G8,'Work DB'!$C:$BH,'Daily Report (2)'!$A$30,FALSE)=0,"",VLOOKUP(G8,'Work DB'!$C:$BH,'Daily Report (2)'!$A$30,FALSE))</f>
        <v>245</v>
      </c>
      <c r="H30" s="572">
        <f ca="1">IF(VLOOKUP(H8,'Work DB'!$C:$BH,'Daily Report (2)'!$A$30,FALSE)=0,"",VLOOKUP(H8,'Work DB'!$C:$BH,'Daily Report (2)'!$A$30,FALSE))</f>
        <v>280</v>
      </c>
      <c r="I30" s="572">
        <f ca="1">IF(VLOOKUP(I8,'Work DB'!$C:$BH,'Daily Report (2)'!$A$30,FALSE)=0,"",VLOOKUP(I8,'Work DB'!$C:$BH,'Daily Report (2)'!$A$30,FALSE))</f>
        <v>280</v>
      </c>
      <c r="J30" s="572">
        <f ca="1">IF(VLOOKUP(J8,'Work DB'!$C:$BH,'Daily Report (2)'!$A$30,FALSE)=0,"",VLOOKUP(J8,'Work DB'!$C:$BH,'Daily Report (2)'!$A$30,FALSE))</f>
        <v>266</v>
      </c>
      <c r="K30" s="572">
        <f ca="1">IF(VLOOKUP(K8,'Work DB'!$C:$BH,'Daily Report (2)'!$A$30,FALSE)=0,"",VLOOKUP(K8,'Work DB'!$C:$BH,'Daily Report (2)'!$A$30,FALSE))</f>
        <v>350</v>
      </c>
      <c r="L30" s="572">
        <f ca="1">IF(VLOOKUP(L8,'Work DB'!$C:$BH,'Daily Report (2)'!$A$30,FALSE)=0,"",VLOOKUP(L8,'Work DB'!$C:$BH,'Daily Report (2)'!$A$30,FALSE))</f>
        <v>315</v>
      </c>
      <c r="M30" s="573">
        <f ca="1">IF(VLOOKUP(M8,'Work DB'!$C:$BH,'Daily Report (2)'!$A$30,FALSE)=0,"",VLOOKUP(M8,'Work DB'!$C:$BH,'Daily Report (2)'!$A$30,FALSE))</f>
        <v>315</v>
      </c>
      <c r="N30" s="574" t="str">
        <f ca="1">IF(VLOOKUP(N8,'Work DB'!$C:$BH,'Daily Report (2)'!$A$30,FALSE)=0,"",VLOOKUP(N8,'Work DB'!$C:$BH,'Daily Report (2)'!$A$30,FALSE))</f>
        <v/>
      </c>
      <c r="O30" s="792">
        <f>'Daily Report'!AR29</f>
        <v>9736</v>
      </c>
      <c r="P30" s="793"/>
      <c r="Q30" s="793">
        <f>HLOOKUP(A30,'Work DB'!$1:$2,2,FALSE)</f>
        <v>71838</v>
      </c>
      <c r="R30" s="793"/>
      <c r="S30" s="842"/>
      <c r="T30" s="843"/>
      <c r="U30" s="897"/>
      <c r="V30" s="898"/>
      <c r="Y30" s="78">
        <f>Q30</f>
        <v>71838</v>
      </c>
    </row>
    <row r="31" spans="1:63" s="1" customFormat="1" ht="51" hidden="1" x14ac:dyDescent="0.75">
      <c r="A31" s="87">
        <f>'Work DB'!U1</f>
        <v>19</v>
      </c>
      <c r="B31" s="917"/>
      <c r="C31" s="790"/>
      <c r="D31" s="790"/>
      <c r="E31" s="572" t="str">
        <f ca="1">IF(VLOOKUP(E8,'Work DB'!$C:$BH,'Daily Report (2)'!$A$31,FALSE)=0,"",VLOOKUP(E8,'Work DB'!$C:$BH,'Daily Report (2)'!$A$31,FALSE))</f>
        <v/>
      </c>
      <c r="F31" s="572" t="str">
        <f ca="1">IF(VLOOKUP(F8,'Work DB'!$C:$BH,'Daily Report (2)'!$A$31,FALSE)=0,"",VLOOKUP(F8,'Work DB'!$C:$BH,'Daily Report (2)'!$A$31,FALSE))</f>
        <v/>
      </c>
      <c r="G31" s="572" t="str">
        <f ca="1">IF(VLOOKUP(G8,'Work DB'!$C:$BH,'Daily Report (2)'!$A$31,FALSE)=0,"",VLOOKUP(G8,'Work DB'!$C:$BH,'Daily Report (2)'!$A$31,FALSE))</f>
        <v/>
      </c>
      <c r="H31" s="572" t="str">
        <f ca="1">IF(VLOOKUP(H8,'Work DB'!$C:$BH,'Daily Report (2)'!$A$31,FALSE)=0,"",VLOOKUP(H8,'Work DB'!$C:$BH,'Daily Report (2)'!$A$31,FALSE))</f>
        <v/>
      </c>
      <c r="I31" s="572" t="str">
        <f ca="1">IF(VLOOKUP(I8,'Work DB'!$C:$BH,'Daily Report (2)'!$A$31,FALSE)=0,"",VLOOKUP(I8,'Work DB'!$C:$BH,'Daily Report (2)'!$A$31,FALSE))</f>
        <v/>
      </c>
      <c r="J31" s="572" t="str">
        <f ca="1">IF(VLOOKUP(J8,'Work DB'!$C:$BH,'Daily Report (2)'!$A$31,FALSE)=0,"",VLOOKUP(J8,'Work DB'!$C:$BH,'Daily Report (2)'!$A$31,FALSE))</f>
        <v/>
      </c>
      <c r="K31" s="572" t="str">
        <f ca="1">IF(VLOOKUP(K8,'Work DB'!$C:$BH,'Daily Report (2)'!$A$31,FALSE)=0,"",VLOOKUP(K8,'Work DB'!$C:$BH,'Daily Report (2)'!$A$31,FALSE))</f>
        <v/>
      </c>
      <c r="L31" s="572" t="str">
        <f ca="1">IF(VLOOKUP(L8,'Work DB'!$C:$BH,'Daily Report (2)'!$A$31,FALSE)=0,"",VLOOKUP(L8,'Work DB'!$C:$BH,'Daily Report (2)'!$A$31,FALSE))</f>
        <v/>
      </c>
      <c r="M31" s="573" t="str">
        <f ca="1">IF(VLOOKUP(M8,'Work DB'!$C:$BH,'Daily Report (2)'!$A$31,FALSE)=0,"",VLOOKUP(M8,'Work DB'!$C:$BH,'Daily Report (2)'!$A$31,FALSE))</f>
        <v/>
      </c>
      <c r="N31" s="574" t="str">
        <f ca="1">IF(VLOOKUP(N8,'Work DB'!$C:$BH,'Daily Report (2)'!$A$31,FALSE)=0,"",VLOOKUP(N8,'Work DB'!$C:$BH,'Daily Report (2)'!$A$31,FALSE))</f>
        <v/>
      </c>
      <c r="O31" s="792"/>
      <c r="P31" s="793"/>
      <c r="Q31" s="793"/>
      <c r="R31" s="793"/>
      <c r="S31" s="842"/>
      <c r="T31" s="843"/>
      <c r="U31" s="897"/>
      <c r="V31" s="898"/>
      <c r="Y31" s="78">
        <f>Q31</f>
        <v>0</v>
      </c>
    </row>
    <row r="32" spans="1:63" s="1" customFormat="1" ht="51" hidden="1" x14ac:dyDescent="0.75">
      <c r="A32" s="87">
        <f>'Work DB'!V1</f>
        <v>20</v>
      </c>
      <c r="B32" s="917"/>
      <c r="C32" s="790"/>
      <c r="D32" s="790"/>
      <c r="E32" s="572" t="str">
        <f ca="1">IF(VLOOKUP(E8,'Work DB'!$C:$BH,'Daily Report (2)'!$A$32,FALSE)=0,"",VLOOKUP(E8,'Work DB'!$C:$BH,'Daily Report (2)'!$A$32,FALSE))</f>
        <v/>
      </c>
      <c r="F32" s="572" t="str">
        <f ca="1">IF(VLOOKUP(F8,'Work DB'!$C:$BH,'Daily Report (2)'!$A$32,FALSE)=0,"",VLOOKUP(F8,'Work DB'!$C:$BH,'Daily Report (2)'!$A$32,FALSE))</f>
        <v/>
      </c>
      <c r="G32" s="572" t="str">
        <f ca="1">IF(VLOOKUP(G8,'Work DB'!$C:$BH,'Daily Report (2)'!$A$32,FALSE)=0,"",VLOOKUP(G8,'Work DB'!$C:$BH,'Daily Report (2)'!$A$32,FALSE))</f>
        <v/>
      </c>
      <c r="H32" s="572" t="str">
        <f ca="1">IF(VLOOKUP(H8,'Work DB'!$C:$BH,'Daily Report (2)'!$A$32,FALSE)=0,"",VLOOKUP(H8,'Work DB'!$C:$BH,'Daily Report (2)'!$A$32,FALSE))</f>
        <v/>
      </c>
      <c r="I32" s="572" t="str">
        <f ca="1">IF(VLOOKUP(I8,'Work DB'!$C:$BH,'Daily Report (2)'!$A$32,FALSE)=0,"",VLOOKUP(I8,'Work DB'!$C:$BH,'Daily Report (2)'!$A$32,FALSE))</f>
        <v/>
      </c>
      <c r="J32" s="572" t="str">
        <f ca="1">IF(VLOOKUP(J8,'Work DB'!$C:$BH,'Daily Report (2)'!$A$32,FALSE)=0,"",VLOOKUP(J8,'Work DB'!$C:$BH,'Daily Report (2)'!$A$32,FALSE))</f>
        <v/>
      </c>
      <c r="K32" s="572" t="str">
        <f ca="1">IF(VLOOKUP(K8,'Work DB'!$C:$BH,'Daily Report (2)'!$A$32,FALSE)=0,"",VLOOKUP(K8,'Work DB'!$C:$BH,'Daily Report (2)'!$A$32,FALSE))</f>
        <v/>
      </c>
      <c r="L32" s="572" t="str">
        <f ca="1">IF(VLOOKUP(L8,'Work DB'!$C:$BH,'Daily Report (2)'!$A$32,FALSE)=0,"",VLOOKUP(L8,'Work DB'!$C:$BH,'Daily Report (2)'!$A$32,FALSE))</f>
        <v/>
      </c>
      <c r="M32" s="573" t="str">
        <f ca="1">IF(VLOOKUP(M8,'Work DB'!$C:$BH,'Daily Report (2)'!$A$32,FALSE)=0,"",VLOOKUP(M8,'Work DB'!$C:$BH,'Daily Report (2)'!$A$32,FALSE))</f>
        <v/>
      </c>
      <c r="N32" s="574" t="str">
        <f ca="1">IF(VLOOKUP(N8,'Work DB'!$C:$BH,'Daily Report (2)'!$A$32,FALSE)=0,"",VLOOKUP(N8,'Work DB'!$C:$BH,'Daily Report (2)'!$A$32,FALSE))</f>
        <v/>
      </c>
      <c r="O32" s="792"/>
      <c r="P32" s="793"/>
      <c r="Q32" s="793"/>
      <c r="R32" s="793"/>
      <c r="S32" s="842"/>
      <c r="T32" s="843"/>
      <c r="U32" s="897"/>
      <c r="V32" s="898"/>
      <c r="Y32" s="78">
        <f>Q32</f>
        <v>0</v>
      </c>
    </row>
    <row r="33" spans="1:25" s="1" customFormat="1" ht="51" hidden="1" x14ac:dyDescent="0.75">
      <c r="A33" s="87">
        <f>'Work DB'!W1</f>
        <v>21</v>
      </c>
      <c r="B33" s="917"/>
      <c r="C33" s="790"/>
      <c r="D33" s="790"/>
      <c r="E33" s="572" t="str">
        <f ca="1">IF(VLOOKUP(E8,'Work DB'!$C:$BH,'Daily Report (2)'!$A$33,FALSE)=0,"",VLOOKUP(E8,'Work DB'!$C:$BH,'Daily Report (2)'!$A$33,FALSE))</f>
        <v/>
      </c>
      <c r="F33" s="572" t="str">
        <f ca="1">IF(VLOOKUP(F8,'Work DB'!$C:$BH,'Daily Report (2)'!$A$33,FALSE)=0,"",VLOOKUP(F8,'Work DB'!$C:$BH,'Daily Report (2)'!$A$33,FALSE))</f>
        <v/>
      </c>
      <c r="G33" s="572" t="str">
        <f ca="1">IF(VLOOKUP(G8,'Work DB'!$C:$BH,'Daily Report (2)'!$A$33,FALSE)=0,"",VLOOKUP(G8,'Work DB'!$C:$BH,'Daily Report (2)'!$A$33,FALSE))</f>
        <v/>
      </c>
      <c r="H33" s="572" t="str">
        <f ca="1">IF(VLOOKUP(H8,'Work DB'!$C:$BH,'Daily Report (2)'!$A$33,FALSE)=0,"",VLOOKUP(H8,'Work DB'!$C:$BH,'Daily Report (2)'!$A$33,FALSE))</f>
        <v/>
      </c>
      <c r="I33" s="572" t="str">
        <f ca="1">IF(VLOOKUP(I8,'Work DB'!$C:$BH,'Daily Report (2)'!$A$33,FALSE)=0,"",VLOOKUP(I8,'Work DB'!$C:$BH,'Daily Report (2)'!$A$33,FALSE))</f>
        <v/>
      </c>
      <c r="J33" s="572" t="str">
        <f ca="1">IF(VLOOKUP(J8,'Work DB'!$C:$BH,'Daily Report (2)'!$A$33,FALSE)=0,"",VLOOKUP(J8,'Work DB'!$C:$BH,'Daily Report (2)'!$A$33,FALSE))</f>
        <v/>
      </c>
      <c r="K33" s="572" t="str">
        <f ca="1">IF(VLOOKUP(K8,'Work DB'!$C:$BH,'Daily Report (2)'!$A$33,FALSE)=0,"",VLOOKUP(K8,'Work DB'!$C:$BH,'Daily Report (2)'!$A$33,FALSE))</f>
        <v/>
      </c>
      <c r="L33" s="572" t="str">
        <f ca="1">IF(VLOOKUP(L8,'Work DB'!$C:$BH,'Daily Report (2)'!$A$33,FALSE)=0,"",VLOOKUP(L8,'Work DB'!$C:$BH,'Daily Report (2)'!$A$33,FALSE))</f>
        <v/>
      </c>
      <c r="M33" s="573" t="str">
        <f ca="1">IF(VLOOKUP(M8,'Work DB'!$C:$BH,'Daily Report (2)'!$A$33,FALSE)=0,"",VLOOKUP(M8,'Work DB'!$C:$BH,'Daily Report (2)'!$A$33,FALSE))</f>
        <v/>
      </c>
      <c r="N33" s="574" t="str">
        <f ca="1">IF(VLOOKUP(N8,'Work DB'!$C:$BH,'Daily Report (2)'!$A$33,FALSE)=0,"",VLOOKUP(N8,'Work DB'!$C:$BH,'Daily Report (2)'!$A$33,FALSE))</f>
        <v/>
      </c>
      <c r="O33" s="792"/>
      <c r="P33" s="793"/>
      <c r="Q33" s="793"/>
      <c r="R33" s="793"/>
      <c r="S33" s="842"/>
      <c r="T33" s="843"/>
      <c r="U33" s="897"/>
      <c r="V33" s="898"/>
      <c r="Y33" s="78">
        <f>Q33</f>
        <v>0</v>
      </c>
    </row>
    <row r="34" spans="1:25" s="1" customFormat="1" ht="51.75" thickBot="1" x14ac:dyDescent="0.8">
      <c r="A34" s="87">
        <f>'Work DB'!Y1</f>
        <v>23</v>
      </c>
      <c r="B34" s="917"/>
      <c r="C34" s="809"/>
      <c r="D34" s="809"/>
      <c r="E34" s="575" t="str">
        <f ca="1">IF(VLOOKUP(E8,'Work DB'!$C:$BH,'Daily Report (2)'!$A$34,FALSE)=0,"",VLOOKUP(E8,'Work DB'!$C:$BH,'Daily Report (2)'!$A$34,FALSE))</f>
        <v/>
      </c>
      <c r="F34" s="575" t="str">
        <f ca="1">IF(VLOOKUP(F8,'Work DB'!$C:$BH,'Daily Report (2)'!$A$34,FALSE)=0,"",VLOOKUP(F8,'Work DB'!$C:$BH,'Daily Report (2)'!$A$34,FALSE))</f>
        <v/>
      </c>
      <c r="G34" s="575" t="str">
        <f ca="1">IF(VLOOKUP(G8,'Work DB'!$C:$BH,'Daily Report (2)'!$A$34,FALSE)=0,"",VLOOKUP(G8,'Work DB'!$C:$BH,'Daily Report (2)'!$A$34,FALSE))</f>
        <v/>
      </c>
      <c r="H34" s="575" t="str">
        <f ca="1">IF(VLOOKUP(H8,'Work DB'!$C:$BH,'Daily Report (2)'!$A$34,FALSE)=0,"",VLOOKUP(H8,'Work DB'!$C:$BH,'Daily Report (2)'!$A$34,FALSE))</f>
        <v/>
      </c>
      <c r="I34" s="575" t="str">
        <f ca="1">IF(VLOOKUP(I8,'Work DB'!$C:$BH,'Daily Report (2)'!$A$34,FALSE)=0,"",VLOOKUP(I8,'Work DB'!$C:$BH,'Daily Report (2)'!$A$34,FALSE))</f>
        <v/>
      </c>
      <c r="J34" s="575" t="str">
        <f ca="1">IF(VLOOKUP(J8,'Work DB'!$C:$BH,'Daily Report (2)'!$A$34,FALSE)=0,"",VLOOKUP(J8,'Work DB'!$C:$BH,'Daily Report (2)'!$A$34,FALSE))</f>
        <v/>
      </c>
      <c r="K34" s="575" t="str">
        <f ca="1">IF(VLOOKUP(K8,'Work DB'!$C:$BH,'Daily Report (2)'!$A$34,FALSE)=0,"",VLOOKUP(K8,'Work DB'!$C:$BH,'Daily Report (2)'!$A$34,FALSE))</f>
        <v/>
      </c>
      <c r="L34" s="575" t="str">
        <f ca="1">IF(VLOOKUP(L8,'Work DB'!$C:$BH,'Daily Report (2)'!$A$34,FALSE)=0,"",VLOOKUP(L8,'Work DB'!$C:$BH,'Daily Report (2)'!$A$34,FALSE))</f>
        <v/>
      </c>
      <c r="M34" s="577" t="str">
        <f ca="1">IF(VLOOKUP(M8,'Work DB'!$C:$BH,'Daily Report (2)'!$A$34,FALSE)=0,"",VLOOKUP(M8,'Work DB'!$C:$BH,'Daily Report (2)'!$A$34,FALSE))</f>
        <v/>
      </c>
      <c r="N34" s="578" t="str">
        <f ca="1">IF(VLOOKUP(N8,'Work DB'!$C:$BH,'Daily Report (2)'!$A$34,FALSE)=0,"",VLOOKUP(N8,'Work DB'!$C:$BH,'Daily Report (2)'!$A$34,FALSE))</f>
        <v/>
      </c>
      <c r="O34" s="792"/>
      <c r="P34" s="793"/>
      <c r="Q34" s="894"/>
      <c r="R34" s="894"/>
      <c r="S34" s="842"/>
      <c r="T34" s="843"/>
      <c r="U34" s="897"/>
      <c r="V34" s="898"/>
      <c r="Y34" s="78">
        <v>1</v>
      </c>
    </row>
    <row r="35" spans="1:25" s="1" customFormat="1" ht="62.25" thickTop="1" x14ac:dyDescent="0.75">
      <c r="A35" s="6"/>
      <c r="B35" s="917"/>
      <c r="C35" s="848" t="s">
        <v>4</v>
      </c>
      <c r="D35" s="848"/>
      <c r="E35" s="556">
        <f t="shared" ref="E35:M35" ca="1" si="6">IF(1*SUM(E29:E34)&gt;0,1*SUM(E29:E34),"")</f>
        <v>3350.5299999999997</v>
      </c>
      <c r="F35" s="556">
        <f t="shared" ca="1" si="6"/>
        <v>2810.2725</v>
      </c>
      <c r="G35" s="556">
        <f t="shared" ca="1" si="6"/>
        <v>3147.1774999999998</v>
      </c>
      <c r="H35" s="556">
        <f t="shared" ca="1" si="6"/>
        <v>3203.5949999999998</v>
      </c>
      <c r="I35" s="556">
        <f t="shared" ca="1" si="6"/>
        <v>280</v>
      </c>
      <c r="J35" s="556">
        <f t="shared" ca="1" si="6"/>
        <v>3016.2849999999999</v>
      </c>
      <c r="K35" s="556">
        <f t="shared" ca="1" si="6"/>
        <v>3012.7049999999999</v>
      </c>
      <c r="L35" s="556">
        <f ca="1">IF(1*SUM(L29:L34)&gt;0,1*SUM(L29:L34),"")</f>
        <v>2776.0974999999999</v>
      </c>
      <c r="M35" s="71">
        <f t="shared" ca="1" si="6"/>
        <v>2707.7</v>
      </c>
      <c r="N35" s="302" t="str">
        <f ca="1">IF(1*SUM(N29:N34)&gt;0,1*SUM(N29:N34),"")</f>
        <v/>
      </c>
      <c r="O35" s="849">
        <f>SUM(O29:P34)</f>
        <v>68668.157500000001</v>
      </c>
      <c r="P35" s="850"/>
      <c r="Q35" s="850">
        <f>SUM(Q29:R34)</f>
        <v>381356.03500000003</v>
      </c>
      <c r="R35" s="850"/>
      <c r="S35" s="842"/>
      <c r="T35" s="843"/>
      <c r="U35" s="897"/>
      <c r="V35" s="898"/>
      <c r="Y35" s="78">
        <v>1</v>
      </c>
    </row>
    <row r="36" spans="1:25" s="1" customFormat="1" ht="81.75" thickBot="1" x14ac:dyDescent="0.8">
      <c r="A36" s="51"/>
      <c r="B36" s="918"/>
      <c r="C36" s="851" t="s">
        <v>33</v>
      </c>
      <c r="D36" s="851"/>
      <c r="E36" s="304">
        <f ca="1">IF(1*SUM(E29:E34)&lt;=0,"",AVERAGEIFS($E$35:E35,$E$35:E35,"&gt;"&amp;0))</f>
        <v>3350.5299999999997</v>
      </c>
      <c r="F36" s="304">
        <f ca="1">IF(1*SUM(F29:F34)&lt;=0,"",AVERAGEIFS($E$35:F35,$E$35:F35,"&gt;"&amp;0))</f>
        <v>3080.4012499999999</v>
      </c>
      <c r="G36" s="304">
        <f ca="1">IF(1*SUM(G29:G34)&lt;=0,"",AVERAGEIFS($E$35:G35,$E$35:G35,"&gt;"&amp;0))</f>
        <v>3102.66</v>
      </c>
      <c r="H36" s="304">
        <f ca="1">IF(1*SUM(H29:H34)&lt;=0,"",AVERAGEIFS($E$35:H35,$E$35:H35,"&gt;"&amp;0))</f>
        <v>3127.8937499999997</v>
      </c>
      <c r="I36" s="304">
        <f ca="1">IF(1*SUM(I29:I34)&lt;=0,"",AVERAGEIFS($E$35:I35,$E$35:I35,"&gt;"&amp;0))</f>
        <v>2558.3149999999996</v>
      </c>
      <c r="J36" s="304">
        <f ca="1">IF(1*SUM(J29:J34)&lt;=0,"",AVERAGEIFS($E$35:J35,$E$35:J35,"&gt;"&amp;0))</f>
        <v>2634.643333333333</v>
      </c>
      <c r="K36" s="304">
        <f ca="1">IF(1*SUM(K29:K34)&lt;=0,"",AVERAGEIFS($E$35:K35,$E$35:K35,"&gt;"&amp;0))</f>
        <v>2688.6521428571427</v>
      </c>
      <c r="L36" s="304">
        <f ca="1">IF(1*SUM(L29:L34)&lt;=0,"",AVERAGEIFS($E$35:L35,$E$35:L35,"&gt;"&amp;0))</f>
        <v>2699.5828124999998</v>
      </c>
      <c r="M36" s="305">
        <f ca="1">IF(1*SUM(M29:M34)&lt;=0,"",AVERAGEIFS($E$35:M35,$E$35:M35,"&gt;"&amp;0))</f>
        <v>2700.484722222222</v>
      </c>
      <c r="N36" s="306" t="str">
        <f ca="1">IF(1*SUM(N29:N34)&lt;=0,"",AVERAGEIFS($E$35:N35,$E$35:N35,"&gt;"&amp;0))</f>
        <v/>
      </c>
      <c r="O36" s="852">
        <f>'Daily Report'!AR35</f>
        <v>2861.1732291666667</v>
      </c>
      <c r="P36" s="853"/>
      <c r="Q36" s="854"/>
      <c r="R36" s="853"/>
      <c r="S36" s="844"/>
      <c r="T36" s="845"/>
      <c r="U36" s="899"/>
      <c r="V36" s="900"/>
      <c r="Y36" s="3">
        <v>1</v>
      </c>
    </row>
    <row r="37" spans="1:25" s="7" customFormat="1" ht="10.5" thickBot="1" x14ac:dyDescent="0.35">
      <c r="A37" s="8"/>
      <c r="B37" s="351"/>
      <c r="C37" s="352"/>
      <c r="D37" s="352"/>
      <c r="E37" s="354"/>
      <c r="F37" s="354"/>
      <c r="G37" s="354"/>
      <c r="H37" s="354"/>
      <c r="I37" s="354"/>
      <c r="J37" s="354"/>
      <c r="K37" s="354"/>
      <c r="L37" s="354"/>
      <c r="M37" s="354"/>
      <c r="N37" s="354"/>
      <c r="O37" s="354"/>
      <c r="P37" s="354"/>
      <c r="Q37" s="576"/>
      <c r="R37" s="576"/>
      <c r="S37" s="356"/>
      <c r="T37" s="356"/>
      <c r="Y37" s="8">
        <f>1</f>
        <v>1</v>
      </c>
    </row>
    <row r="38" spans="1:25" s="1" customFormat="1" ht="51.75" thickBot="1" x14ac:dyDescent="0.8">
      <c r="A38" s="87">
        <f>'Work DB'!Z1</f>
        <v>24</v>
      </c>
      <c r="B38" s="913" t="s">
        <v>463</v>
      </c>
      <c r="C38" s="914"/>
      <c r="D38" s="915"/>
      <c r="E38" s="579" t="str">
        <f ca="1">IF(VLOOKUP(E8,'Work DB'!$C:$BH,'Daily Report (2)'!$A$38,FALSE)=0,"",VLOOKUP(E8,'Work DB'!$C:$BH,'Daily Report (2)'!$A$38,FALSE))</f>
        <v/>
      </c>
      <c r="F38" s="579" t="str">
        <f ca="1">IF(VLOOKUP(F8,'Work DB'!$C:$BH,'Daily Report (2)'!$A$38,FALSE)=0,"",VLOOKUP(F8,'Work DB'!$C:$BH,'Daily Report (2)'!$A$38,FALSE))</f>
        <v/>
      </c>
      <c r="G38" s="579" t="str">
        <f ca="1">IF(VLOOKUP(G8,'Work DB'!$C:$BH,'Daily Report (2)'!$A$38,FALSE)=0,"",VLOOKUP(G8,'Work DB'!$C:$BH,'Daily Report (2)'!$A$38,FALSE))</f>
        <v/>
      </c>
      <c r="H38" s="579" t="str">
        <f ca="1">IF(VLOOKUP(H8,'Work DB'!$C:$BH,'Daily Report (2)'!$A$38,FALSE)=0,"",VLOOKUP(H8,'Work DB'!$C:$BH,'Daily Report (2)'!$A$38,FALSE))</f>
        <v/>
      </c>
      <c r="I38" s="579" t="str">
        <f ca="1">IF(VLOOKUP(I8,'Work DB'!$C:$BH,'Daily Report (2)'!$A$38,FALSE)=0,"",VLOOKUP(I8,'Work DB'!$C:$BH,'Daily Report (2)'!$A$38,FALSE))</f>
        <v/>
      </c>
      <c r="J38" s="579" t="str">
        <f ca="1">IF(VLOOKUP(J8,'Work DB'!$C:$BH,'Daily Report (2)'!$A$38,FALSE)=0,"",VLOOKUP(J8,'Work DB'!$C:$BH,'Daily Report (2)'!$A$38,FALSE))</f>
        <v/>
      </c>
      <c r="K38" s="579" t="str">
        <f ca="1">IF(VLOOKUP(K8,'Work DB'!$C:$BH,'Daily Report (2)'!$A$38,FALSE)=0,"",VLOOKUP(K8,'Work DB'!$C:$BH,'Daily Report (2)'!$A$38,FALSE))</f>
        <v/>
      </c>
      <c r="L38" s="579" t="str">
        <f ca="1">IF(VLOOKUP(L8,'Work DB'!$C:$BH,'Daily Report (2)'!$A$38,FALSE)=0,"",VLOOKUP(L8,'Work DB'!$C:$BH,'Daily Report (2)'!$A$38,FALSE))</f>
        <v/>
      </c>
      <c r="M38" s="580" t="str">
        <f ca="1">IF(VLOOKUP(M8,'Work DB'!$C:$BH,'Daily Report (2)'!$A$38,FALSE)=0,"",VLOOKUP(M8,'Work DB'!$C:$BH,'Daily Report (2)'!$A$38,FALSE))</f>
        <v/>
      </c>
      <c r="N38" s="581" t="str">
        <f ca="1">IF(VLOOKUP(N8,'Work DB'!$C:$BH,'Daily Report (2)'!$A$38,FALSE)=0,"",VLOOKUP(N8,'Work DB'!$C:$BH,'Daily Report (2)'!$A$38,FALSE))</f>
        <v/>
      </c>
      <c r="O38" s="905">
        <f>'Daily Report'!AJ37</f>
        <v>30763</v>
      </c>
      <c r="P38" s="906"/>
      <c r="Q38" s="907">
        <f>HLOOKUP(A38,'Work DB'!$1:$2,2,FALSE)</f>
        <v>256947</v>
      </c>
      <c r="R38" s="907"/>
      <c r="S38" s="908">
        <f>416582+197346+428980</f>
        <v>1042908</v>
      </c>
      <c r="T38" s="908"/>
      <c r="U38" s="909">
        <f>Q38/S38</f>
        <v>0.24637551922125442</v>
      </c>
      <c r="V38" s="910"/>
      <c r="Y38" s="78">
        <v>1</v>
      </c>
    </row>
    <row r="39" spans="1:25" s="7" customFormat="1" ht="10.5" thickBot="1" x14ac:dyDescent="0.35">
      <c r="A39" s="8"/>
      <c r="B39" s="351"/>
      <c r="C39" s="352"/>
      <c r="D39" s="352"/>
      <c r="E39" s="354"/>
      <c r="F39" s="354"/>
      <c r="G39" s="354"/>
      <c r="H39" s="354"/>
      <c r="I39" s="354"/>
      <c r="J39" s="354"/>
      <c r="K39" s="354"/>
      <c r="L39" s="354"/>
      <c r="M39" s="354"/>
      <c r="N39" s="354"/>
      <c r="O39" s="354"/>
      <c r="P39" s="354"/>
      <c r="Q39" s="576"/>
      <c r="R39" s="576"/>
      <c r="S39" s="356"/>
      <c r="T39" s="356"/>
      <c r="Y39" s="8">
        <v>1</v>
      </c>
    </row>
    <row r="40" spans="1:25" s="1" customFormat="1" ht="62.25" customHeight="1" x14ac:dyDescent="0.75">
      <c r="A40" s="87">
        <f>'Work DB'!AA1</f>
        <v>25</v>
      </c>
      <c r="B40" s="916" t="s">
        <v>468</v>
      </c>
      <c r="C40" s="784" t="s">
        <v>1</v>
      </c>
      <c r="D40" s="784"/>
      <c r="E40" s="569">
        <f ca="1">IF(VLOOKUP(E8,'Work DB'!$C:$BH,'Daily Report (2)'!$A$40,FALSE)=0,"",VLOOKUP(E8,'Work DB'!$C:$BH,'Daily Report (2)'!$A$40,FALSE))</f>
        <v>82.6</v>
      </c>
      <c r="F40" s="569">
        <f ca="1">IF(VLOOKUP(F8,'Work DB'!$C:$BH,'Daily Report (2)'!$A$40,FALSE)=0,"",VLOOKUP(F8,'Work DB'!$C:$BH,'Daily Report (2)'!$A$40,FALSE))</f>
        <v>82.6</v>
      </c>
      <c r="G40" s="569">
        <f ca="1">IF(VLOOKUP(G8,'Work DB'!$C:$BH,'Daily Report (2)'!$A$40,FALSE)=0,"",VLOOKUP(G8,'Work DB'!$C:$BH,'Daily Report (2)'!$A$40,FALSE))</f>
        <v>23.6</v>
      </c>
      <c r="H40" s="569">
        <f ca="1">IF(VLOOKUP(H8,'Work DB'!$C:$BH,'Daily Report (2)'!$A$40,FALSE)=0,"",VLOOKUP(H8,'Work DB'!$C:$BH,'Daily Report (2)'!$A$40,FALSE))</f>
        <v>47.2</v>
      </c>
      <c r="I40" s="569" t="str">
        <f ca="1">IF(VLOOKUP(I8,'Work DB'!$C:$BH,'Daily Report (2)'!$A$40,FALSE)=0,"",VLOOKUP(I8,'Work DB'!$C:$BH,'Daily Report (2)'!$A$40,FALSE))</f>
        <v/>
      </c>
      <c r="J40" s="569">
        <f ca="1">IF(VLOOKUP(J8,'Work DB'!$C:$BH,'Daily Report (2)'!$A$40,FALSE)=0,"",VLOOKUP(J8,'Work DB'!$C:$BH,'Daily Report (2)'!$A$40,FALSE))</f>
        <v>59.000000000000007</v>
      </c>
      <c r="K40" s="569">
        <f ca="1">IF(VLOOKUP(K8,'Work DB'!$C:$BH,'Daily Report (2)'!$A$40,FALSE)=0,"",VLOOKUP(K8,'Work DB'!$C:$BH,'Daily Report (2)'!$A$40,FALSE))</f>
        <v>35.400000000000006</v>
      </c>
      <c r="L40" s="569">
        <f ca="1">IF(VLOOKUP(L8,'Work DB'!$C:$BH,'Daily Report (2)'!$A$40,FALSE)=0,"",VLOOKUP(L8,'Work DB'!$C:$BH,'Daily Report (2)'!$A$40,FALSE))</f>
        <v>47.2</v>
      </c>
      <c r="M40" s="570">
        <f ca="1">IF(VLOOKUP(M8,'Work DB'!$C:$BH,'Daily Report (2)'!$A$40,FALSE)=0,"",VLOOKUP(M8,'Work DB'!$C:$BH,'Daily Report (2)'!$A$40,FALSE))</f>
        <v>35.400000000000006</v>
      </c>
      <c r="N40" s="571" t="str">
        <f ca="1">IF(VLOOKUP(N8,'Work DB'!$C:$BH,'Daily Report (2)'!$A$40,FALSE)=0,"",VLOOKUP(N8,'Work DB'!$C:$BH,'Daily Report (2)'!$A$40,FALSE))</f>
        <v/>
      </c>
      <c r="O40" s="832">
        <f>'Daily Report'!AR39</f>
        <v>1451</v>
      </c>
      <c r="P40" s="761"/>
      <c r="Q40" s="762">
        <f>HLOOKUP(A40,'Work DB'!$1:$2,2,FALSE)</f>
        <v>9180.0000000000018</v>
      </c>
      <c r="R40" s="762"/>
      <c r="S40" s="840">
        <f>S29*0.12</f>
        <v>264021.95999999996</v>
      </c>
      <c r="T40" s="841"/>
      <c r="U40" s="895">
        <f>Q48/S40</f>
        <v>0.11932302903894813</v>
      </c>
      <c r="V40" s="896"/>
      <c r="Y40" s="78">
        <f t="shared" ref="Y40:Y46" si="7">Q40</f>
        <v>9180.0000000000018</v>
      </c>
    </row>
    <row r="41" spans="1:25" s="1" customFormat="1" ht="51" x14ac:dyDescent="0.75">
      <c r="A41" s="87">
        <f>'Work DB'!AB1</f>
        <v>26</v>
      </c>
      <c r="B41" s="767"/>
      <c r="C41" s="790" t="s">
        <v>8</v>
      </c>
      <c r="D41" s="790"/>
      <c r="E41" s="572">
        <f ca="1">IF(VLOOKUP(E8,'Work DB'!$C:$BH,'Daily Report (2)'!$A$41,FALSE)=0,"",VLOOKUP(E8,'Work DB'!$C:$BH,'Daily Report (2)'!$A$41,FALSE))</f>
        <v>81.2</v>
      </c>
      <c r="F41" s="572">
        <f ca="1">IF(VLOOKUP(F8,'Work DB'!$C:$BH,'Daily Report (2)'!$A$41,FALSE)=0,"",VLOOKUP(F8,'Work DB'!$C:$BH,'Daily Report (2)'!$A$41,FALSE))</f>
        <v>81.2</v>
      </c>
      <c r="G41" s="572">
        <f ca="1">IF(VLOOKUP(G8,'Work DB'!$C:$BH,'Daily Report (2)'!$A$41,FALSE)=0,"",VLOOKUP(G8,'Work DB'!$C:$BH,'Daily Report (2)'!$A$41,FALSE))</f>
        <v>11.6</v>
      </c>
      <c r="H41" s="572">
        <f ca="1">IF(VLOOKUP(H8,'Work DB'!$C:$BH,'Daily Report (2)'!$A$41,FALSE)=0,"",VLOOKUP(H8,'Work DB'!$C:$BH,'Daily Report (2)'!$A$41,FALSE))</f>
        <v>58</v>
      </c>
      <c r="I41" s="572" t="str">
        <f ca="1">IF(VLOOKUP(I8,'Work DB'!$C:$BH,'Daily Report (2)'!$A$41,FALSE)=0,"",VLOOKUP(I8,'Work DB'!$C:$BH,'Daily Report (2)'!$A$41,FALSE))</f>
        <v/>
      </c>
      <c r="J41" s="572" t="str">
        <f ca="1">IF(VLOOKUP(J8,'Work DB'!$C:$BH,'Daily Report (2)'!$A$41,FALSE)=0,"",VLOOKUP(J8,'Work DB'!$C:$BH,'Daily Report (2)'!$A$41,FALSE))</f>
        <v/>
      </c>
      <c r="K41" s="572" t="str">
        <f ca="1">IF(VLOOKUP(K8,'Work DB'!$C:$BH,'Daily Report (2)'!$A$41,FALSE)=0,"",VLOOKUP(K8,'Work DB'!$C:$BH,'Daily Report (2)'!$A$41,FALSE))</f>
        <v/>
      </c>
      <c r="L41" s="572" t="str">
        <f ca="1">IF(VLOOKUP(L8,'Work DB'!$C:$BH,'Daily Report (2)'!$A$41,FALSE)=0,"",VLOOKUP(L8,'Work DB'!$C:$BH,'Daily Report (2)'!$A$41,FALSE))</f>
        <v/>
      </c>
      <c r="M41" s="573" t="str">
        <f ca="1">IF(VLOOKUP(M8,'Work DB'!$C:$BH,'Daily Report (2)'!$A$41,FALSE)=0,"",VLOOKUP(M8,'Work DB'!$C:$BH,'Daily Report (2)'!$A$41,FALSE))</f>
        <v/>
      </c>
      <c r="N41" s="574" t="str">
        <f ca="1">IF(VLOOKUP(N8,'Work DB'!$C:$BH,'Daily Report (2)'!$A$41,FALSE)=0,"",VLOOKUP(N8,'Work DB'!$C:$BH,'Daily Report (2)'!$A$41,FALSE))</f>
        <v/>
      </c>
      <c r="O41" s="818">
        <f>'Daily Report'!AR40</f>
        <v>696</v>
      </c>
      <c r="P41" s="819"/>
      <c r="Q41" s="827">
        <f>HLOOKUP(A41,'Work DB'!$1:$2,2,FALSE)</f>
        <v>5869.5999999999967</v>
      </c>
      <c r="R41" s="827"/>
      <c r="S41" s="842"/>
      <c r="T41" s="843"/>
      <c r="U41" s="897"/>
      <c r="V41" s="898"/>
      <c r="Y41" s="78">
        <f t="shared" si="7"/>
        <v>5869.5999999999967</v>
      </c>
    </row>
    <row r="42" spans="1:25" s="1" customFormat="1" ht="51" x14ac:dyDescent="0.75">
      <c r="A42" s="87">
        <f>'Work DB'!AC1</f>
        <v>27</v>
      </c>
      <c r="B42" s="767"/>
      <c r="C42" s="790" t="s">
        <v>7</v>
      </c>
      <c r="D42" s="790"/>
      <c r="E42" s="572">
        <f ca="1">IF(VLOOKUP(E8,'Work DB'!$C:$BH,'Daily Report (2)'!$A$42,FALSE)=0,"",VLOOKUP(E8,'Work DB'!$C:$BH,'Daily Report (2)'!$A$42,FALSE))</f>
        <v>100</v>
      </c>
      <c r="F42" s="572">
        <f ca="1">IF(VLOOKUP(F8,'Work DB'!$C:$BH,'Daily Report (2)'!$A$42,FALSE)=0,"",VLOOKUP(F8,'Work DB'!$C:$BH,'Daily Report (2)'!$A$42,FALSE))</f>
        <v>100</v>
      </c>
      <c r="G42" s="572">
        <f ca="1">IF(VLOOKUP(G8,'Work DB'!$C:$BH,'Daily Report (2)'!$A$42,FALSE)=0,"",VLOOKUP(G8,'Work DB'!$C:$BH,'Daily Report (2)'!$A$42,FALSE))</f>
        <v>60</v>
      </c>
      <c r="H42" s="572">
        <f ca="1">IF(VLOOKUP(H8,'Work DB'!$C:$BH,'Daily Report (2)'!$A$42,FALSE)=0,"",VLOOKUP(H8,'Work DB'!$C:$BH,'Daily Report (2)'!$A$42,FALSE))</f>
        <v>50</v>
      </c>
      <c r="I42" s="572" t="str">
        <f ca="1">IF(VLOOKUP(I8,'Work DB'!$C:$BH,'Daily Report (2)'!$A$42,FALSE)=0,"",VLOOKUP(I8,'Work DB'!$C:$BH,'Daily Report (2)'!$A$42,FALSE))</f>
        <v/>
      </c>
      <c r="J42" s="572">
        <f ca="1">IF(VLOOKUP(J8,'Work DB'!$C:$BH,'Daily Report (2)'!$A$42,FALSE)=0,"",VLOOKUP(J8,'Work DB'!$C:$BH,'Daily Report (2)'!$A$42,FALSE))</f>
        <v>30</v>
      </c>
      <c r="K42" s="572">
        <f ca="1">IF(VLOOKUP(K8,'Work DB'!$C:$BH,'Daily Report (2)'!$A$42,FALSE)=0,"",VLOOKUP(K8,'Work DB'!$C:$BH,'Daily Report (2)'!$A$42,FALSE))</f>
        <v>50</v>
      </c>
      <c r="L42" s="572">
        <f ca="1">IF(VLOOKUP(L8,'Work DB'!$C:$BH,'Daily Report (2)'!$A$42,FALSE)=0,"",VLOOKUP(L8,'Work DB'!$C:$BH,'Daily Report (2)'!$A$42,FALSE))</f>
        <v>60</v>
      </c>
      <c r="M42" s="573">
        <f ca="1">IF(VLOOKUP(M8,'Work DB'!$C:$BH,'Daily Report (2)'!$A$42,FALSE)=0,"",VLOOKUP(M8,'Work DB'!$C:$BH,'Daily Report (2)'!$A$42,FALSE))</f>
        <v>124.8</v>
      </c>
      <c r="N42" s="574" t="str">
        <f ca="1">IF(VLOOKUP(N8,'Work DB'!$C:$BH,'Daily Report (2)'!$A$42,FALSE)=0,"",VLOOKUP(N8,'Work DB'!$C:$BH,'Daily Report (2)'!$A$42,FALSE))</f>
        <v/>
      </c>
      <c r="O42" s="818">
        <f>'Daily Report'!AR41</f>
        <v>1674.8</v>
      </c>
      <c r="P42" s="819"/>
      <c r="Q42" s="827">
        <f>HLOOKUP(A42,'Work DB'!$1:$2,2,FALSE)</f>
        <v>8886.7999999999993</v>
      </c>
      <c r="R42" s="827"/>
      <c r="S42" s="842"/>
      <c r="T42" s="843"/>
      <c r="U42" s="897"/>
      <c r="V42" s="898"/>
      <c r="Y42" s="78">
        <f t="shared" si="7"/>
        <v>8886.7999999999993</v>
      </c>
    </row>
    <row r="43" spans="1:25" s="1" customFormat="1" ht="51" x14ac:dyDescent="0.75">
      <c r="A43" s="87">
        <f>'Work DB'!AD1</f>
        <v>28</v>
      </c>
      <c r="B43" s="767"/>
      <c r="C43" s="790" t="s">
        <v>389</v>
      </c>
      <c r="D43" s="790"/>
      <c r="E43" s="572">
        <f ca="1">IF(VLOOKUP(E8,'Work DB'!$C:$BH,'Daily Report (2)'!$A$43,FALSE)=0,"",VLOOKUP(E8,'Work DB'!$C:$BH,'Daily Report (2)'!$A$43,FALSE))</f>
        <v>50</v>
      </c>
      <c r="F43" s="572">
        <f ca="1">IF(VLOOKUP(F8,'Work DB'!$C:$BH,'Daily Report (2)'!$A$43,FALSE)=0,"",VLOOKUP(F8,'Work DB'!$C:$BH,'Daily Report (2)'!$A$43,FALSE))</f>
        <v>50</v>
      </c>
      <c r="G43" s="572">
        <f ca="1">IF(VLOOKUP(G8,'Work DB'!$C:$BH,'Daily Report (2)'!$A$43,FALSE)=0,"",VLOOKUP(G8,'Work DB'!$C:$BH,'Daily Report (2)'!$A$43,FALSE))</f>
        <v>50</v>
      </c>
      <c r="H43" s="572">
        <f ca="1">IF(VLOOKUP(H8,'Work DB'!$C:$BH,'Daily Report (2)'!$A$43,FALSE)=0,"",VLOOKUP(H8,'Work DB'!$C:$BH,'Daily Report (2)'!$A$43,FALSE))</f>
        <v>30</v>
      </c>
      <c r="I43" s="572" t="str">
        <f ca="1">IF(VLOOKUP(I8,'Work DB'!$C:$BH,'Daily Report (2)'!$A$43,FALSE)=0,"",VLOOKUP(I8,'Work DB'!$C:$BH,'Daily Report (2)'!$A$43,FALSE))</f>
        <v/>
      </c>
      <c r="J43" s="572">
        <f ca="1">IF(VLOOKUP(J8,'Work DB'!$C:$BH,'Daily Report (2)'!$A$43,FALSE)=0,"",VLOOKUP(J8,'Work DB'!$C:$BH,'Daily Report (2)'!$A$43,FALSE))</f>
        <v>40</v>
      </c>
      <c r="K43" s="572">
        <f ca="1">IF(VLOOKUP(K8,'Work DB'!$C:$BH,'Daily Report (2)'!$A$43,FALSE)=0,"",VLOOKUP(K8,'Work DB'!$C:$BH,'Daily Report (2)'!$A$43,FALSE))</f>
        <v>30</v>
      </c>
      <c r="L43" s="572">
        <f ca="1">IF(VLOOKUP(L8,'Work DB'!$C:$BH,'Daily Report (2)'!$A$43,FALSE)=0,"",VLOOKUP(L8,'Work DB'!$C:$BH,'Daily Report (2)'!$A$43,FALSE))</f>
        <v>30</v>
      </c>
      <c r="M43" s="573" t="str">
        <f ca="1">IF(VLOOKUP(M8,'Work DB'!$C:$BH,'Daily Report (2)'!$A$43,FALSE)=0,"",VLOOKUP(M8,'Work DB'!$C:$BH,'Daily Report (2)'!$A$43,FALSE))</f>
        <v/>
      </c>
      <c r="N43" s="574" t="str">
        <f ca="1">IF(VLOOKUP(N8,'Work DB'!$C:$BH,'Daily Report (2)'!$A$43,FALSE)=0,"",VLOOKUP(N8,'Work DB'!$C:$BH,'Daily Report (2)'!$A$43,FALSE))</f>
        <v/>
      </c>
      <c r="O43" s="818">
        <f>'Daily Report'!AR42</f>
        <v>740</v>
      </c>
      <c r="P43" s="819"/>
      <c r="Q43" s="827">
        <f>HLOOKUP(A43,'Work DB'!$1:$2,2,FALSE)</f>
        <v>4830</v>
      </c>
      <c r="R43" s="827"/>
      <c r="S43" s="842"/>
      <c r="T43" s="843"/>
      <c r="U43" s="897"/>
      <c r="V43" s="898"/>
      <c r="Y43" s="78">
        <f t="shared" si="7"/>
        <v>4830</v>
      </c>
    </row>
    <row r="44" spans="1:25" s="1" customFormat="1" ht="51" x14ac:dyDescent="0.75">
      <c r="A44" s="87">
        <f>'Work DB'!AE1</f>
        <v>29</v>
      </c>
      <c r="B44" s="767"/>
      <c r="C44" s="790" t="s">
        <v>65</v>
      </c>
      <c r="D44" s="790"/>
      <c r="E44" s="572" t="str">
        <f ca="1">IF(VLOOKUP(E8,'Work DB'!$C:$BH,'Daily Report (2)'!$A$44,FALSE)=0,"",VLOOKUP(E8,'Work DB'!$C:$BH,'Daily Report (2)'!$A$44,FALSE))</f>
        <v/>
      </c>
      <c r="F44" s="572" t="str">
        <f ca="1">IF(VLOOKUP(F8,'Work DB'!$C:$BH,'Daily Report (2)'!$A$44,FALSE)=0,"",VLOOKUP(F8,'Work DB'!$C:$BH,'Daily Report (2)'!$A$44,FALSE))</f>
        <v/>
      </c>
      <c r="G44" s="572" t="str">
        <f ca="1">IF(VLOOKUP(G8,'Work DB'!$C:$BH,'Daily Report (2)'!$A$44,FALSE)=0,"",VLOOKUP(G8,'Work DB'!$C:$BH,'Daily Report (2)'!$A$44,FALSE))</f>
        <v/>
      </c>
      <c r="H44" s="572" t="str">
        <f ca="1">IF(VLOOKUP(H8,'Work DB'!$C:$BH,'Daily Report (2)'!$A$44,FALSE)=0,"",VLOOKUP(H8,'Work DB'!$C:$BH,'Daily Report (2)'!$A$44,FALSE))</f>
        <v/>
      </c>
      <c r="I44" s="572" t="str">
        <f ca="1">IF(VLOOKUP(I8,'Work DB'!$C:$BH,'Daily Report (2)'!$A$44,FALSE)=0,"",VLOOKUP(I8,'Work DB'!$C:$BH,'Daily Report (2)'!$A$44,FALSE))</f>
        <v/>
      </c>
      <c r="J44" s="572" t="str">
        <f ca="1">IF(VLOOKUP(J8,'Work DB'!$C:$BH,'Daily Report (2)'!$A$44,FALSE)=0,"",VLOOKUP(J8,'Work DB'!$C:$BH,'Daily Report (2)'!$A$44,FALSE))</f>
        <v/>
      </c>
      <c r="K44" s="572" t="str">
        <f ca="1">IF(VLOOKUP(K8,'Work DB'!$C:$BH,'Daily Report (2)'!$A$44,FALSE)=0,"",VLOOKUP(K8,'Work DB'!$C:$BH,'Daily Report (2)'!$A$44,FALSE))</f>
        <v/>
      </c>
      <c r="L44" s="572" t="str">
        <f ca="1">IF(VLOOKUP(L8,'Work DB'!$C:$BH,'Daily Report (2)'!$A$44,FALSE)=0,"",VLOOKUP(L8,'Work DB'!$C:$BH,'Daily Report (2)'!$A$44,FALSE))</f>
        <v/>
      </c>
      <c r="M44" s="573" t="str">
        <f ca="1">IF(VLOOKUP(M8,'Work DB'!$C:$BH,'Daily Report (2)'!$A$44,FALSE)=0,"",VLOOKUP(M8,'Work DB'!$C:$BH,'Daily Report (2)'!$A$44,FALSE))</f>
        <v/>
      </c>
      <c r="N44" s="574" t="str">
        <f ca="1">IF(VLOOKUP(N8,'Work DB'!$C:$BH,'Daily Report (2)'!$A$44,FALSE)=0,"",VLOOKUP(N8,'Work DB'!$C:$BH,'Daily Report (2)'!$A$44,FALSE))</f>
        <v/>
      </c>
      <c r="O44" s="818">
        <f>'Daily Report'!AR43</f>
        <v>0</v>
      </c>
      <c r="P44" s="819"/>
      <c r="Q44" s="827">
        <f>HLOOKUP(A44,'Work DB'!$1:$2,2,FALSE)</f>
        <v>579.5</v>
      </c>
      <c r="R44" s="827"/>
      <c r="S44" s="842"/>
      <c r="T44" s="843"/>
      <c r="U44" s="897"/>
      <c r="V44" s="898"/>
      <c r="Y44" s="78">
        <f t="shared" si="7"/>
        <v>579.5</v>
      </c>
    </row>
    <row r="45" spans="1:25" s="1" customFormat="1" ht="51.75" hidden="1" customHeight="1" thickBot="1" x14ac:dyDescent="0.8">
      <c r="A45" s="87"/>
      <c r="B45" s="767"/>
      <c r="C45" s="790"/>
      <c r="D45" s="790"/>
      <c r="E45" s="572"/>
      <c r="F45" s="572"/>
      <c r="G45" s="572"/>
      <c r="H45" s="572"/>
      <c r="I45" s="572"/>
      <c r="J45" s="572"/>
      <c r="K45" s="572"/>
      <c r="L45" s="572"/>
      <c r="M45" s="573"/>
      <c r="N45" s="574"/>
      <c r="O45" s="818">
        <f>'Daily Report'!AR44</f>
        <v>897</v>
      </c>
      <c r="P45" s="819"/>
      <c r="Q45" s="855"/>
      <c r="R45" s="819"/>
      <c r="S45" s="842"/>
      <c r="T45" s="843"/>
      <c r="U45" s="897"/>
      <c r="V45" s="898"/>
      <c r="Y45" s="78"/>
    </row>
    <row r="46" spans="1:25" s="1" customFormat="1" ht="51" hidden="1" customHeight="1" x14ac:dyDescent="0.75">
      <c r="A46" s="87">
        <f>'Work DB'!AF1</f>
        <v>30</v>
      </c>
      <c r="B46" s="767"/>
      <c r="C46" s="790"/>
      <c r="D46" s="790"/>
      <c r="E46" s="572">
        <f ca="1">IF(VLOOKUP(E8,'Work DB'!$C:$BH,'Daily Report (2)'!$A$46,FALSE)=0,"",VLOOKUP(E8,'Work DB'!$C:$BH,'Daily Report (2)'!$A$46,FALSE))</f>
        <v>52</v>
      </c>
      <c r="F46" s="572">
        <f ca="1">IF(VLOOKUP(F8,'Work DB'!$C:$BH,'Daily Report (2)'!$A$46,FALSE)=0,"",VLOOKUP(F8,'Work DB'!$C:$BH,'Daily Report (2)'!$A$46,FALSE))</f>
        <v>52</v>
      </c>
      <c r="G46" s="572">
        <f ca="1">IF(VLOOKUP(G8,'Work DB'!$C:$BH,'Daily Report (2)'!$A$46,FALSE)=0,"",VLOOKUP(G8,'Work DB'!$C:$BH,'Daily Report (2)'!$A$46,FALSE))</f>
        <v>52</v>
      </c>
      <c r="H46" s="572">
        <f ca="1">IF(VLOOKUP(H8,'Work DB'!$C:$BH,'Daily Report (2)'!$A$46,FALSE)=0,"",VLOOKUP(H8,'Work DB'!$C:$BH,'Daily Report (2)'!$A$46,FALSE))</f>
        <v>39</v>
      </c>
      <c r="I46" s="572" t="str">
        <f ca="1">IF(VLOOKUP(I8,'Work DB'!$C:$BH,'Daily Report (2)'!$A$46,FALSE)=0,"",VLOOKUP(I8,'Work DB'!$C:$BH,'Daily Report (2)'!$A$46,FALSE))</f>
        <v/>
      </c>
      <c r="J46" s="572">
        <f ca="1">IF(VLOOKUP(J8,'Work DB'!$C:$BH,'Daily Report (2)'!$A$46,FALSE)=0,"",VLOOKUP(J8,'Work DB'!$C:$BH,'Daily Report (2)'!$A$46,FALSE))</f>
        <v>39</v>
      </c>
      <c r="K46" s="572">
        <f ca="1">IF(VLOOKUP(K8,'Work DB'!$C:$BH,'Daily Report (2)'!$A$46,FALSE)=0,"",VLOOKUP(K8,'Work DB'!$C:$BH,'Daily Report (2)'!$A$46,FALSE))</f>
        <v>26</v>
      </c>
      <c r="L46" s="572">
        <f ca="1">IF(VLOOKUP(L8,'Work DB'!$C:$BH,'Daily Report (2)'!$A$46,FALSE)=0,"",VLOOKUP(L8,'Work DB'!$C:$BH,'Daily Report (2)'!$A$46,FALSE))</f>
        <v>52</v>
      </c>
      <c r="M46" s="573">
        <f ca="1">IF(VLOOKUP(M8,'Work DB'!$C:$BH,'Daily Report (2)'!$A$46,FALSE)=0,"",VLOOKUP(M8,'Work DB'!$C:$BH,'Daily Report (2)'!$A$46,FALSE))</f>
        <v>52</v>
      </c>
      <c r="N46" s="574" t="str">
        <f ca="1">IF(VLOOKUP(N8,'Work DB'!$C:$BH,'Daily Report (2)'!$A$46,FALSE)=0,"",VLOOKUP(N8,'Work DB'!$C:$BH,'Daily Report (2)'!$A$46,FALSE))</f>
        <v/>
      </c>
      <c r="O46" s="818">
        <f>'Daily Report'!AR45</f>
        <v>0</v>
      </c>
      <c r="P46" s="819"/>
      <c r="Q46" s="855"/>
      <c r="R46" s="819"/>
      <c r="S46" s="842"/>
      <c r="T46" s="843"/>
      <c r="U46" s="897"/>
      <c r="V46" s="898"/>
      <c r="Y46" s="78">
        <f t="shared" si="7"/>
        <v>0</v>
      </c>
    </row>
    <row r="47" spans="1:25" s="1" customFormat="1" ht="51.75" thickBot="1" x14ac:dyDescent="0.8">
      <c r="A47" s="87">
        <f>'Work DB'!AF1</f>
        <v>30</v>
      </c>
      <c r="B47" s="767"/>
      <c r="C47" s="809" t="s">
        <v>63</v>
      </c>
      <c r="D47" s="809"/>
      <c r="E47" s="575">
        <f ca="1">IF(VLOOKUP(E8,'Work DB'!$C:$BH,'Daily Report (2)'!$A$47,FALSE)=0,"",VLOOKUP(E8,'Work DB'!$C:$BH,'Daily Report (2)'!$A$47,FALSE))</f>
        <v>52</v>
      </c>
      <c r="F47" s="575">
        <f ca="1">IF(VLOOKUP(F8,'Work DB'!$C:$BH,'Daily Report (2)'!$A$47,FALSE)=0,"",VLOOKUP(F8,'Work DB'!$C:$BH,'Daily Report (2)'!$A$47,FALSE))</f>
        <v>52</v>
      </c>
      <c r="G47" s="575">
        <f ca="1">IF(VLOOKUP(G8,'Work DB'!$C:$BH,'Daily Report (2)'!$A$47,FALSE)=0,"",VLOOKUP(G8,'Work DB'!$C:$BH,'Daily Report (2)'!$A$47,FALSE))</f>
        <v>52</v>
      </c>
      <c r="H47" s="575">
        <f ca="1">IF(VLOOKUP(H8,'Work DB'!$C:$BH,'Daily Report (2)'!$A$47,FALSE)=0,"",VLOOKUP(H8,'Work DB'!$C:$BH,'Daily Report (2)'!$A$47,FALSE))</f>
        <v>39</v>
      </c>
      <c r="I47" s="575" t="str">
        <f ca="1">IF(VLOOKUP(I8,'Work DB'!$C:$BH,'Daily Report (2)'!$A$47,FALSE)=0,"",VLOOKUP(I8,'Work DB'!$C:$BH,'Daily Report (2)'!$A$47,FALSE))</f>
        <v/>
      </c>
      <c r="J47" s="575">
        <f ca="1">IF(VLOOKUP(J8,'Work DB'!$C:$BH,'Daily Report (2)'!$A$47,FALSE)=0,"",VLOOKUP(J8,'Work DB'!$C:$BH,'Daily Report (2)'!$A$47,FALSE))</f>
        <v>39</v>
      </c>
      <c r="K47" s="575">
        <f ca="1">IF(VLOOKUP(K8,'Work DB'!$C:$BH,'Daily Report (2)'!$A$47,FALSE)=0,"",VLOOKUP(K8,'Work DB'!$C:$BH,'Daily Report (2)'!$A$47,FALSE))</f>
        <v>26</v>
      </c>
      <c r="L47" s="575">
        <f ca="1">IF(VLOOKUP(L8,'Work DB'!$C:$BH,'Daily Report (2)'!$A$47,FALSE)=0,"",VLOOKUP(L8,'Work DB'!$C:$BH,'Daily Report (2)'!$A$47,FALSE))</f>
        <v>52</v>
      </c>
      <c r="M47" s="577">
        <f ca="1">IF(VLOOKUP(M8,'Work DB'!$C:$BH,'Daily Report (2)'!$A$47,FALSE)=0,"",VLOOKUP(M8,'Work DB'!$C:$BH,'Daily Report (2)'!$A$47,FALSE))</f>
        <v>52</v>
      </c>
      <c r="N47" s="578" t="str">
        <f ca="1">IF(VLOOKUP(N8,'Work DB'!$C:$BH,'Daily Report (2)'!$A$47,FALSE)=0,"",VLOOKUP(N8,'Work DB'!$C:$BH,'Daily Report (2)'!$A$47,FALSE))</f>
        <v/>
      </c>
      <c r="O47" s="818">
        <f>'Daily Report'!AR44</f>
        <v>897</v>
      </c>
      <c r="P47" s="819"/>
      <c r="Q47" s="904">
        <f>HLOOKUP(A47,'Work DB'!$1:$2,2,FALSE)</f>
        <v>2158</v>
      </c>
      <c r="R47" s="862"/>
      <c r="S47" s="842"/>
      <c r="T47" s="843"/>
      <c r="U47" s="897"/>
      <c r="V47" s="898"/>
      <c r="Y47" s="78">
        <v>1</v>
      </c>
    </row>
    <row r="48" spans="1:25" s="1" customFormat="1" ht="63" thickTop="1" thickBot="1" x14ac:dyDescent="0.8">
      <c r="A48" s="6"/>
      <c r="B48" s="768"/>
      <c r="C48" s="795" t="s">
        <v>4</v>
      </c>
      <c r="D48" s="795"/>
      <c r="E48" s="555">
        <f ca="1">IF(1*SUM(E40:E47)&gt;0,1*SUM(E40:E47),"")</f>
        <v>417.8</v>
      </c>
      <c r="F48" s="555">
        <f t="shared" ref="F48:N48" ca="1" si="8">IF(1*SUM(F40:F47)&gt;0,1*SUM(F40:F47),"")</f>
        <v>417.8</v>
      </c>
      <c r="G48" s="555">
        <f t="shared" ca="1" si="8"/>
        <v>249.2</v>
      </c>
      <c r="H48" s="555">
        <f t="shared" ca="1" si="8"/>
        <v>263.2</v>
      </c>
      <c r="I48" s="555" t="str">
        <f t="shared" ca="1" si="8"/>
        <v/>
      </c>
      <c r="J48" s="555">
        <f t="shared" ca="1" si="8"/>
        <v>207</v>
      </c>
      <c r="K48" s="555">
        <f t="shared" ca="1" si="8"/>
        <v>167.4</v>
      </c>
      <c r="L48" s="555">
        <f t="shared" ca="1" si="8"/>
        <v>241.2</v>
      </c>
      <c r="M48" s="557">
        <f t="shared" ca="1" si="8"/>
        <v>264.2</v>
      </c>
      <c r="N48" s="301" t="str">
        <f t="shared" ca="1" si="8"/>
        <v/>
      </c>
      <c r="O48" s="901">
        <f>SUM(O40:P47)</f>
        <v>6355.8</v>
      </c>
      <c r="P48" s="902"/>
      <c r="Q48" s="903">
        <f>SUM(Q40:R47)</f>
        <v>31503.899999999998</v>
      </c>
      <c r="R48" s="903"/>
      <c r="S48" s="844"/>
      <c r="T48" s="845"/>
      <c r="U48" s="899"/>
      <c r="V48" s="900"/>
      <c r="Y48" s="78">
        <v>1</v>
      </c>
    </row>
    <row r="49" spans="1:25" s="7" customFormat="1" ht="10.5" thickBot="1" x14ac:dyDescent="0.35">
      <c r="A49" s="8"/>
      <c r="B49" s="351"/>
      <c r="C49" s="352"/>
      <c r="D49" s="352"/>
      <c r="E49" s="354"/>
      <c r="F49" s="354"/>
      <c r="G49" s="354"/>
      <c r="H49" s="354"/>
      <c r="I49" s="354"/>
      <c r="J49" s="354"/>
      <c r="K49" s="354"/>
      <c r="L49" s="354"/>
      <c r="M49" s="354"/>
      <c r="N49" s="354"/>
      <c r="O49" s="354"/>
      <c r="P49" s="354"/>
      <c r="Q49" s="576"/>
      <c r="R49" s="576"/>
      <c r="S49" s="356"/>
      <c r="T49" s="356"/>
      <c r="Y49" s="8">
        <f>1</f>
        <v>1</v>
      </c>
    </row>
    <row r="50" spans="1:25" s="7" customFormat="1" ht="54" customHeight="1" x14ac:dyDescent="0.3">
      <c r="A50" s="8">
        <f>'Work DB'!AH1</f>
        <v>32</v>
      </c>
      <c r="B50" s="766" t="s">
        <v>472</v>
      </c>
      <c r="C50" s="758" t="s">
        <v>508</v>
      </c>
      <c r="D50" s="759"/>
      <c r="E50" s="569" t="str">
        <f ca="1">IF(VLOOKUP(E8,'Work DB'!$C:$BH,'Daily Report (2)'!$A$50,FALSE)=0,"",VLOOKUP(E8,'Work DB'!$C:$BH,'Daily Report (2)'!$A$50,FALSE))</f>
        <v/>
      </c>
      <c r="F50" s="569">
        <f ca="1">IF(VLOOKUP(F8,'Work DB'!$C:$BH,'Daily Report (2)'!$A$50,FALSE)=0,"",VLOOKUP(F8,'Work DB'!$C:$BH,'Daily Report (2)'!$A$50,FALSE))</f>
        <v>99.75</v>
      </c>
      <c r="G50" s="569">
        <f ca="1">IF(VLOOKUP(G8,'Work DB'!$C:$BH,'Daily Report (2)'!$A$50,FALSE)=0,"",VLOOKUP(G8,'Work DB'!$C:$BH,'Daily Report (2)'!$A$50,FALSE))</f>
        <v>53.2</v>
      </c>
      <c r="H50" s="569">
        <f ca="1">IF(VLOOKUP(H8,'Work DB'!$C:$BH,'Daily Report (2)'!$A$50,FALSE)=0,"",VLOOKUP(H8,'Work DB'!$C:$BH,'Daily Report (2)'!$A$50,FALSE))</f>
        <v>73.150000000000006</v>
      </c>
      <c r="I50" s="569" t="str">
        <f ca="1">IF(VLOOKUP(I8,'Work DB'!$C:$BH,'Daily Report (2)'!$A$50,FALSE)=0,"",VLOOKUP(I8,'Work DB'!$C:$BH,'Daily Report (2)'!$A$50,FALSE))</f>
        <v/>
      </c>
      <c r="J50" s="569" t="str">
        <f ca="1">IF(VLOOKUP(J8,'Work DB'!$C:$BH,'Daily Report (2)'!$A$50,FALSE)=0,"",VLOOKUP(J8,'Work DB'!$C:$BH,'Daily Report (2)'!$A$50,FALSE))</f>
        <v/>
      </c>
      <c r="K50" s="569" t="str">
        <f ca="1">IF(VLOOKUP(K8,'Work DB'!$C:$BH,'Daily Report (2)'!$A$50,FALSE)=0,"",VLOOKUP(K8,'Work DB'!$C:$BH,'Daily Report (2)'!$A$50,FALSE))</f>
        <v/>
      </c>
      <c r="L50" s="569" t="str">
        <f ca="1">IF(VLOOKUP(L8,'Work DB'!$C:$BH,'Daily Report (2)'!$A$50,FALSE)=0,"",VLOOKUP(L8,'Work DB'!$C:$BH,'Daily Report (2)'!$A$50,FALSE))</f>
        <v/>
      </c>
      <c r="M50" s="570">
        <f ca="1">IF(VLOOKUP(M8,'Work DB'!$C:$BH,'Daily Report (2)'!$A$50,FALSE)=0,"",VLOOKUP(M8,'Work DB'!$C:$BH,'Daily Report (2)'!$A$50,FALSE))</f>
        <v>86.45</v>
      </c>
      <c r="N50" s="571" t="str">
        <f ca="1">IF(VLOOKUP(N8,'Work DB'!$C:$BH,'Daily Report (2)'!$A$50,FALSE)=0,"",VLOOKUP(N8,'Work DB'!$C:$BH,'Daily Report (2)'!$A$50,FALSE))</f>
        <v/>
      </c>
      <c r="O50" s="760">
        <f>'Daily Report'!AR48</f>
        <v>1321.2500000000005</v>
      </c>
      <c r="P50" s="761"/>
      <c r="Q50" s="762">
        <f>HLOOKUP(A50,'Work DB'!$1:$2,2,FALSE)</f>
        <v>4021.1499999999992</v>
      </c>
      <c r="R50" s="762"/>
      <c r="S50" s="763">
        <v>22850</v>
      </c>
      <c r="T50" s="763"/>
      <c r="U50" s="764">
        <f>Q50/S50</f>
        <v>0.175980306345733</v>
      </c>
      <c r="V50" s="765"/>
      <c r="Y50" s="8"/>
    </row>
    <row r="51" spans="1:25" s="1" customFormat="1" ht="51" customHeight="1" x14ac:dyDescent="0.75">
      <c r="A51" s="87">
        <f>'Work DB'!AI1</f>
        <v>33</v>
      </c>
      <c r="B51" s="767"/>
      <c r="C51" s="828" t="s">
        <v>469</v>
      </c>
      <c r="D51" s="828"/>
      <c r="E51" s="582" t="str">
        <f ca="1">IF(VLOOKUP(E8,'Work DB'!$C:$BH,'Daily Report (2)'!$A$51,FALSE)=0,"",VLOOKUP(E8,'Work DB'!$C:$BH,'Daily Report (2)'!$A$51,FALSE))</f>
        <v/>
      </c>
      <c r="F51" s="582">
        <f ca="1">IF(VLOOKUP(F8,'Work DB'!$C:$BH,'Daily Report (2)'!$A$51,FALSE)=0,"",VLOOKUP(F8,'Work DB'!$C:$BH,'Daily Report (2)'!$A$51,FALSE))</f>
        <v>20</v>
      </c>
      <c r="G51" s="582">
        <f ca="1">IF(VLOOKUP(G8,'Work DB'!$C:$BH,'Daily Report (2)'!$A$51,FALSE)=0,"",VLOOKUP(G8,'Work DB'!$C:$BH,'Daily Report (2)'!$A$51,FALSE))</f>
        <v>20</v>
      </c>
      <c r="H51" s="582">
        <f ca="1">IF(VLOOKUP(H8,'Work DB'!$C:$BH,'Daily Report (2)'!$A$51,FALSE)=0,"",VLOOKUP(H8,'Work DB'!$C:$BH,'Daily Report (2)'!$A$51,FALSE))</f>
        <v>81</v>
      </c>
      <c r="I51" s="582">
        <f ca="1">IF(VLOOKUP(I8,'Work DB'!$C:$BH,'Daily Report (2)'!$A$51,FALSE)=0,"",VLOOKUP(I8,'Work DB'!$C:$BH,'Daily Report (2)'!$A$51,FALSE))</f>
        <v>15</v>
      </c>
      <c r="J51" s="582" t="str">
        <f ca="1">IF(VLOOKUP(J8,'Work DB'!$C:$BH,'Daily Report (2)'!$A$51,FALSE)=0,"",VLOOKUP(J8,'Work DB'!$C:$BH,'Daily Report (2)'!$A$51,FALSE))</f>
        <v/>
      </c>
      <c r="K51" s="582" t="str">
        <f ca="1">IF(VLOOKUP(K8,'Work DB'!$C:$BH,'Daily Report (2)'!$A$51,FALSE)=0,"",VLOOKUP(K8,'Work DB'!$C:$BH,'Daily Report (2)'!$A$51,FALSE))</f>
        <v/>
      </c>
      <c r="L51" s="582" t="str">
        <f ca="1">IF(VLOOKUP(L8,'Work DB'!$C:$BH,'Daily Report (2)'!$A$51,FALSE)=0,"",VLOOKUP(L8,'Work DB'!$C:$BH,'Daily Report (2)'!$A$51,FALSE))</f>
        <v/>
      </c>
      <c r="M51" s="583" t="str">
        <f ca="1">IF(VLOOKUP(M8,'Work DB'!$C:$BH,'Daily Report (2)'!$A$51,FALSE)=0,"",VLOOKUP(M8,'Work DB'!$C:$BH,'Daily Report (2)'!$A$51,FALSE))</f>
        <v/>
      </c>
      <c r="N51" s="584" t="str">
        <f ca="1">IF(VLOOKUP(N8,'Work DB'!$C:$BH,'Daily Report (2)'!$A$51,FALSE)=0,"",VLOOKUP(N8,'Work DB'!$C:$BH,'Daily Report (2)'!$A$51,FALSE))</f>
        <v/>
      </c>
      <c r="O51" s="829">
        <f>'Daily Report'!AR49</f>
        <v>927</v>
      </c>
      <c r="P51" s="830"/>
      <c r="Q51" s="831">
        <f>HLOOKUP(A51,'Work DB'!$1:$2,2,FALSE)</f>
        <v>3313</v>
      </c>
      <c r="R51" s="831"/>
      <c r="S51" s="835">
        <v>93822</v>
      </c>
      <c r="T51" s="835"/>
      <c r="U51" s="911">
        <f>Q51/S51</f>
        <v>3.5311547398264802E-2</v>
      </c>
      <c r="V51" s="912"/>
      <c r="Y51" s="78">
        <v>1</v>
      </c>
    </row>
    <row r="52" spans="1:25" s="1" customFormat="1" ht="51" x14ac:dyDescent="0.75">
      <c r="A52" s="87">
        <f>'Work DB'!AJ1</f>
        <v>34</v>
      </c>
      <c r="B52" s="767"/>
      <c r="C52" s="790" t="s">
        <v>470</v>
      </c>
      <c r="D52" s="790"/>
      <c r="E52" s="572" t="str">
        <f ca="1">IF(VLOOKUP(E8,'Work DB'!$C:$BH,'Daily Report (2)'!$A$52,FALSE)=0,"",VLOOKUP(E8,'Work DB'!$C:$BH,'Daily Report (2)'!$A$52,FALSE))</f>
        <v/>
      </c>
      <c r="F52" s="572" t="str">
        <f ca="1">IF(VLOOKUP(F8,'Work DB'!$C:$BH,'Daily Report (2)'!$A$52,FALSE)=0,"",VLOOKUP(F8,'Work DB'!$C:$BH,'Daily Report (2)'!$A$52,FALSE))</f>
        <v/>
      </c>
      <c r="G52" s="572" t="str">
        <f ca="1">IF(VLOOKUP(G8,'Work DB'!$C:$BH,'Daily Report (2)'!$A$52,FALSE)=0,"",VLOOKUP(G8,'Work DB'!$C:$BH,'Daily Report (2)'!$A$52,FALSE))</f>
        <v/>
      </c>
      <c r="H52" s="572" t="str">
        <f ca="1">IF(VLOOKUP(H8,'Work DB'!$C:$BH,'Daily Report (2)'!$A$52,FALSE)=0,"",VLOOKUP(H8,'Work DB'!$C:$BH,'Daily Report (2)'!$A$52,FALSE))</f>
        <v/>
      </c>
      <c r="I52" s="572" t="str">
        <f ca="1">IF(VLOOKUP(I8,'Work DB'!$C:$BH,'Daily Report (2)'!$A$52,FALSE)=0,"",VLOOKUP(I8,'Work DB'!$C:$BH,'Daily Report (2)'!$A$52,FALSE))</f>
        <v/>
      </c>
      <c r="J52" s="572" t="str">
        <f ca="1">IF(VLOOKUP(J8,'Work DB'!$C:$BH,'Daily Report (2)'!$A$52,FALSE)=0,"",VLOOKUP(J8,'Work DB'!$C:$BH,'Daily Report (2)'!$A$52,FALSE))</f>
        <v/>
      </c>
      <c r="K52" s="572" t="str">
        <f ca="1">IF(VLOOKUP(K8,'Work DB'!$C:$BH,'Daily Report (2)'!$A$52,FALSE)=0,"",VLOOKUP(K8,'Work DB'!$C:$BH,'Daily Report (2)'!$A$52,FALSE))</f>
        <v/>
      </c>
      <c r="L52" s="572" t="str">
        <f ca="1">IF(VLOOKUP(L8,'Work DB'!$C:$BH,'Daily Report (2)'!$A$52,FALSE)=0,"",VLOOKUP(L8,'Work DB'!$C:$BH,'Daily Report (2)'!$A$52,FALSE))</f>
        <v/>
      </c>
      <c r="M52" s="573" t="str">
        <f ca="1">IF(VLOOKUP(M8,'Work DB'!$C:$BH,'Daily Report (2)'!$A$52,FALSE)=0,"",VLOOKUP(M8,'Work DB'!$C:$BH,'Daily Report (2)'!$A$52,FALSE))</f>
        <v/>
      </c>
      <c r="N52" s="574" t="str">
        <f ca="1">IF(VLOOKUP(N8,'Work DB'!$C:$BH,'Daily Report (2)'!$A$52,FALSE)=0,"",VLOOKUP(N8,'Work DB'!$C:$BH,'Daily Report (2)'!$A$52,FALSE))</f>
        <v/>
      </c>
      <c r="O52" s="818">
        <f>'Daily Report'!AR50</f>
        <v>0</v>
      </c>
      <c r="P52" s="819"/>
      <c r="Q52" s="827">
        <f>HLOOKUP(A52,'Work DB'!$1:$2,2,FALSE)</f>
        <v>0</v>
      </c>
      <c r="R52" s="827"/>
      <c r="S52" s="787">
        <v>2056000</v>
      </c>
      <c r="T52" s="787"/>
      <c r="U52" s="825">
        <f>Q52/S52</f>
        <v>0</v>
      </c>
      <c r="V52" s="826"/>
      <c r="Y52" s="3">
        <v>1</v>
      </c>
    </row>
    <row r="53" spans="1:25" s="1" customFormat="1" ht="51.75" thickBot="1" x14ac:dyDescent="0.8">
      <c r="A53" s="87">
        <f>'Work DB'!AK1</f>
        <v>35</v>
      </c>
      <c r="B53" s="768"/>
      <c r="C53" s="820" t="s">
        <v>471</v>
      </c>
      <c r="D53" s="820"/>
      <c r="E53" s="585">
        <f ca="1">IF(VLOOKUP(E8,'Work DB'!$C:$BH,'Daily Report (2)'!$A$53,FALSE)=0,"",VLOOKUP(E8,'Work DB'!$C:$BH,'Daily Report (2)'!$A$53,FALSE))</f>
        <v>59</v>
      </c>
      <c r="F53" s="585">
        <f ca="1">IF(VLOOKUP(F8,'Work DB'!$C:$BH,'Daily Report (2)'!$A$53,FALSE)=0,"",VLOOKUP(F8,'Work DB'!$C:$BH,'Daily Report (2)'!$A$53,FALSE))</f>
        <v>46</v>
      </c>
      <c r="G53" s="585">
        <f ca="1">IF(VLOOKUP(G8,'Work DB'!$C:$BH,'Daily Report (2)'!$A$53,FALSE)=0,"",VLOOKUP(G8,'Work DB'!$C:$BH,'Daily Report (2)'!$A$53,FALSE))</f>
        <v>47</v>
      </c>
      <c r="H53" s="585">
        <f ca="1">IF(VLOOKUP(H8,'Work DB'!$C:$BH,'Daily Report (2)'!$A$53,FALSE)=0,"",VLOOKUP(H8,'Work DB'!$C:$BH,'Daily Report (2)'!$A$53,FALSE))</f>
        <v>67</v>
      </c>
      <c r="I53" s="585" t="str">
        <f ca="1">IF(VLOOKUP(I8,'Work DB'!$C:$BH,'Daily Report (2)'!$A$53,FALSE)=0,"",VLOOKUP(I8,'Work DB'!$C:$BH,'Daily Report (2)'!$A$53,FALSE))</f>
        <v/>
      </c>
      <c r="J53" s="585" t="str">
        <f ca="1">IF(VLOOKUP(J8,'Work DB'!$C:$BH,'Daily Report (2)'!$A$53,FALSE)=0,"",VLOOKUP(J8,'Work DB'!$C:$BH,'Daily Report (2)'!$A$53,FALSE))</f>
        <v/>
      </c>
      <c r="K53" s="585" t="str">
        <f ca="1">IF(VLOOKUP(K8,'Work DB'!$C:$BH,'Daily Report (2)'!$A$53,FALSE)=0,"",VLOOKUP(K8,'Work DB'!$C:$BH,'Daily Report (2)'!$A$53,FALSE))</f>
        <v/>
      </c>
      <c r="L53" s="585" t="str">
        <f ca="1">IF(VLOOKUP(L8,'Work DB'!$C:$BH,'Daily Report (2)'!$A$53,FALSE)=0,"",VLOOKUP(L8,'Work DB'!$C:$BH,'Daily Report (2)'!$A$53,FALSE))</f>
        <v/>
      </c>
      <c r="M53" s="586" t="str">
        <f ca="1">IF(VLOOKUP(M8,'Work DB'!$C:$BH,'Daily Report (2)'!$A$53,FALSE)=0,"",VLOOKUP(M8,'Work DB'!$C:$BH,'Daily Report (2)'!$A$53,FALSE))</f>
        <v/>
      </c>
      <c r="N53" s="587" t="str">
        <f ca="1">IF(VLOOKUP(N8,'Work DB'!$C:$BH,'Daily Report (2)'!$A$53,FALSE)=0,"",VLOOKUP(N8,'Work DB'!$C:$BH,'Daily Report (2)'!$A$53,FALSE))</f>
        <v/>
      </c>
      <c r="O53" s="821">
        <f>'Daily Report'!AR51</f>
        <v>1071</v>
      </c>
      <c r="P53" s="821"/>
      <c r="Q53" s="821">
        <f>HLOOKUP(A53,'Work DB'!$1:$2,2,FALSE)</f>
        <v>3772</v>
      </c>
      <c r="R53" s="821"/>
      <c r="S53" s="789">
        <v>55259</v>
      </c>
      <c r="T53" s="789"/>
      <c r="U53" s="822">
        <f>Q53/S53</f>
        <v>6.826037387574875E-2</v>
      </c>
      <c r="V53" s="823"/>
      <c r="Y53" s="3">
        <v>1</v>
      </c>
    </row>
    <row r="54" spans="1:25" s="7" customFormat="1" ht="10.5" thickBot="1" x14ac:dyDescent="0.35">
      <c r="A54" s="8"/>
      <c r="B54" s="351"/>
      <c r="C54" s="352"/>
      <c r="D54" s="352"/>
      <c r="E54" s="354"/>
      <c r="F54" s="354"/>
      <c r="G54" s="354"/>
      <c r="H54" s="354"/>
      <c r="I54" s="354"/>
      <c r="J54" s="354"/>
      <c r="K54" s="354"/>
      <c r="L54" s="354"/>
      <c r="M54" s="354"/>
      <c r="N54" s="354"/>
      <c r="O54" s="354"/>
      <c r="P54" s="354"/>
      <c r="Q54" s="576"/>
      <c r="R54" s="576"/>
      <c r="S54" s="356"/>
      <c r="T54" s="356"/>
      <c r="Y54" s="8">
        <v>1</v>
      </c>
    </row>
    <row r="55" spans="1:25" s="7" customFormat="1" ht="51" x14ac:dyDescent="0.3">
      <c r="A55" s="87">
        <f>'Work DB'!AL1</f>
        <v>36</v>
      </c>
      <c r="B55" s="766" t="s">
        <v>462</v>
      </c>
      <c r="C55" s="784" t="s">
        <v>26</v>
      </c>
      <c r="D55" s="784"/>
      <c r="E55" s="569" t="str">
        <f ca="1">IF(VLOOKUP(E8,'Work DB'!$C:$BH,'Daily Report (2)'!$A$55,FALSE)=0,"",VLOOKUP(E8,'Work DB'!$C:$BH,'Daily Report (2)'!$A$55,FALSE))</f>
        <v/>
      </c>
      <c r="F55" s="569" t="str">
        <f ca="1">IF(VLOOKUP(F8,'Work DB'!$C:$BH,'Daily Report (2)'!$A$55,FALSE)=0,"",VLOOKUP(F8,'Work DB'!$C:$BH,'Daily Report (2)'!$A$55,FALSE))</f>
        <v/>
      </c>
      <c r="G55" s="569" t="str">
        <f ca="1">IF(VLOOKUP(G8,'Work DB'!$C:$BH,'Daily Report (2)'!$A$55,FALSE)=0,"",VLOOKUP(G8,'Work DB'!$C:$BH,'Daily Report (2)'!$A$55,FALSE))</f>
        <v/>
      </c>
      <c r="H55" s="569" t="str">
        <f ca="1">IF(VLOOKUP(H8,'Work DB'!$C:$BH,'Daily Report (2)'!$A$55,FALSE)=0,"",VLOOKUP(H8,'Work DB'!$C:$BH,'Daily Report (2)'!$A$55,FALSE))</f>
        <v/>
      </c>
      <c r="I55" s="569" t="str">
        <f ca="1">IF(VLOOKUP(I8,'Work DB'!$C:$BH,'Daily Report (2)'!$A$55,FALSE)=0,"",VLOOKUP(I8,'Work DB'!$C:$BH,'Daily Report (2)'!$A$55,FALSE))</f>
        <v/>
      </c>
      <c r="J55" s="569" t="str">
        <f ca="1">IF(VLOOKUP(J8,'Work DB'!$C:$BH,'Daily Report (2)'!$A$55,FALSE)=0,"",VLOOKUP(J8,'Work DB'!$C:$BH,'Daily Report (2)'!$A$55,FALSE))</f>
        <v/>
      </c>
      <c r="K55" s="569" t="str">
        <f ca="1">IF(VLOOKUP(K8,'Work DB'!$C:$BH,'Daily Report (2)'!$A$55,FALSE)=0,"",VLOOKUP(K8,'Work DB'!$C:$BH,'Daily Report (2)'!$A$55,FALSE))</f>
        <v/>
      </c>
      <c r="L55" s="569" t="str">
        <f ca="1">IF(VLOOKUP(L8,'Work DB'!$C:$BH,'Daily Report (2)'!$A$55,FALSE)=0,"",VLOOKUP(L8,'Work DB'!$C:$BH,'Daily Report (2)'!$A$55,FALSE))</f>
        <v/>
      </c>
      <c r="M55" s="570" t="str">
        <f ca="1">IF(VLOOKUP(M8,'Work DB'!$C:$BH,'Daily Report (2)'!$A$55,FALSE)=0,"",VLOOKUP(M8,'Work DB'!$C:$BH,'Daily Report (2)'!$A$55,FALSE))</f>
        <v/>
      </c>
      <c r="N55" s="571" t="str">
        <f ca="1">IF(VLOOKUP(N8,'Work DB'!$C:$BH,'Daily Report (2)'!$A$55,FALSE)=0,"",VLOOKUP(N8,'Work DB'!$C:$BH,'Daily Report (2)'!$A$55,FALSE))</f>
        <v/>
      </c>
      <c r="O55" s="832">
        <f>'Daily Report'!AR53</f>
        <v>0</v>
      </c>
      <c r="P55" s="761"/>
      <c r="Q55" s="762">
        <f>HLOOKUP(A55,'Work DB'!$1:$2,2,FALSE)</f>
        <v>0</v>
      </c>
      <c r="R55" s="762"/>
      <c r="S55" s="833">
        <v>325.8</v>
      </c>
      <c r="T55" s="833"/>
      <c r="U55" s="764">
        <f>Q55/S55</f>
        <v>0</v>
      </c>
      <c r="V55" s="765"/>
      <c r="Y55" s="8">
        <v>1</v>
      </c>
    </row>
    <row r="56" spans="1:25" s="7" customFormat="1" ht="51" x14ac:dyDescent="0.3">
      <c r="A56" s="87">
        <f>'Work DB'!AM1</f>
        <v>37</v>
      </c>
      <c r="B56" s="767"/>
      <c r="C56" s="790" t="s">
        <v>27</v>
      </c>
      <c r="D56" s="790"/>
      <c r="E56" s="572" t="str">
        <f ca="1">IF(VLOOKUP(E8,'Work DB'!$C:$BH,'Daily Report (2)'!$A$56,FALSE)=0,"",VLOOKUP(E8,'Work DB'!$C:$BH,'Daily Report (2)'!$A$56,FALSE))</f>
        <v/>
      </c>
      <c r="F56" s="572" t="str">
        <f ca="1">IF(VLOOKUP(F8,'Work DB'!$C:$BH,'Daily Report (2)'!$A$56,FALSE)=0,"",VLOOKUP(F8,'Work DB'!$C:$BH,'Daily Report (2)'!$A$56,FALSE))</f>
        <v/>
      </c>
      <c r="G56" s="572" t="str">
        <f ca="1">IF(VLOOKUP(G8,'Work DB'!$C:$BH,'Daily Report (2)'!$A$56,FALSE)=0,"",VLOOKUP(G8,'Work DB'!$C:$BH,'Daily Report (2)'!$A$56,FALSE))</f>
        <v/>
      </c>
      <c r="H56" s="572" t="str">
        <f ca="1">IF(VLOOKUP(H8,'Work DB'!$C:$BH,'Daily Report (2)'!$A$56,FALSE)=0,"",VLOOKUP(H8,'Work DB'!$C:$BH,'Daily Report (2)'!$A$56,FALSE))</f>
        <v/>
      </c>
      <c r="I56" s="572" t="str">
        <f ca="1">IF(VLOOKUP(I8,'Work DB'!$C:$BH,'Daily Report (2)'!$A$56,FALSE)=0,"",VLOOKUP(I8,'Work DB'!$C:$BH,'Daily Report (2)'!$A$56,FALSE))</f>
        <v/>
      </c>
      <c r="J56" s="572" t="str">
        <f ca="1">IF(VLOOKUP(J8,'Work DB'!$C:$BH,'Daily Report (2)'!$A$56,FALSE)=0,"",VLOOKUP(J8,'Work DB'!$C:$BH,'Daily Report (2)'!$A$56,FALSE))</f>
        <v/>
      </c>
      <c r="K56" s="572" t="str">
        <f ca="1">IF(VLOOKUP(K8,'Work DB'!$C:$BH,'Daily Report (2)'!$A$56,FALSE)=0,"",VLOOKUP(K8,'Work DB'!$C:$BH,'Daily Report (2)'!$A$56,FALSE))</f>
        <v/>
      </c>
      <c r="L56" s="572" t="str">
        <f ca="1">IF(VLOOKUP(L8,'Work DB'!$C:$BH,'Daily Report (2)'!$A$56,FALSE)=0,"",VLOOKUP(L8,'Work DB'!$C:$BH,'Daily Report (2)'!$A$56,FALSE))</f>
        <v/>
      </c>
      <c r="M56" s="573" t="str">
        <f ca="1">IF(VLOOKUP(M8,'Work DB'!$C:$BH,'Daily Report (2)'!$A$56,FALSE)=0,"",VLOOKUP(M8,'Work DB'!$C:$BH,'Daily Report (2)'!$A$56,FALSE))</f>
        <v/>
      </c>
      <c r="N56" s="574" t="str">
        <f ca="1">IF(VLOOKUP(N8,'Work DB'!$C:$BH,'Daily Report (2)'!$A$56,FALSE)=0,"",VLOOKUP(N8,'Work DB'!$C:$BH,'Daily Report (2)'!$A$56,FALSE))</f>
        <v/>
      </c>
      <c r="O56" s="818">
        <f>'Daily Report'!AR54</f>
        <v>0</v>
      </c>
      <c r="P56" s="819"/>
      <c r="Q56" s="827">
        <f>HLOOKUP(A56,'Work DB'!$1:$2,2,FALSE)</f>
        <v>0</v>
      </c>
      <c r="R56" s="827"/>
      <c r="S56" s="834">
        <v>178.4</v>
      </c>
      <c r="T56" s="834"/>
      <c r="U56" s="825">
        <f>Q56/S56</f>
        <v>0</v>
      </c>
      <c r="V56" s="826"/>
      <c r="Y56" s="8">
        <v>1</v>
      </c>
    </row>
    <row r="57" spans="1:25" s="7" customFormat="1" ht="51.75" thickBot="1" x14ac:dyDescent="0.35">
      <c r="A57" s="87">
        <f>'Work DB'!AN1</f>
        <v>38</v>
      </c>
      <c r="B57" s="768"/>
      <c r="C57" s="820" t="s">
        <v>28</v>
      </c>
      <c r="D57" s="820"/>
      <c r="E57" s="585" t="str">
        <f ca="1">IF(VLOOKUP(E8,'Work DB'!$C:$BH,'Daily Report (2)'!$A$57,FALSE)=0,"",VLOOKUP(E8,'Work DB'!$C:$BH,'Daily Report (2)'!$A$57,FALSE))</f>
        <v/>
      </c>
      <c r="F57" s="585" t="str">
        <f ca="1">IF(VLOOKUP(F8,'Work DB'!$C:$BH,'Daily Report (2)'!$A$57,FALSE)=0,"",VLOOKUP(F8,'Work DB'!$C:$BH,'Daily Report (2)'!$A$57,FALSE))</f>
        <v/>
      </c>
      <c r="G57" s="585" t="str">
        <f ca="1">IF(VLOOKUP(G8,'Work DB'!$C:$BH,'Daily Report (2)'!$A$57,FALSE)=0,"",VLOOKUP(G8,'Work DB'!$C:$BH,'Daily Report (2)'!$A$57,FALSE))</f>
        <v/>
      </c>
      <c r="H57" s="585" t="str">
        <f ca="1">IF(VLOOKUP(H8,'Work DB'!$C:$BH,'Daily Report (2)'!$A$57,FALSE)=0,"",VLOOKUP(H8,'Work DB'!$C:$BH,'Daily Report (2)'!$A$57,FALSE))</f>
        <v/>
      </c>
      <c r="I57" s="585" t="str">
        <f ca="1">IF(VLOOKUP(I8,'Work DB'!$C:$BH,'Daily Report (2)'!$A$57,FALSE)=0,"",VLOOKUP(I8,'Work DB'!$C:$BH,'Daily Report (2)'!$A$57,FALSE))</f>
        <v/>
      </c>
      <c r="J57" s="585" t="str">
        <f ca="1">IF(VLOOKUP(J8,'Work DB'!$C:$BH,'Daily Report (2)'!$A$57,FALSE)=0,"",VLOOKUP(J8,'Work DB'!$C:$BH,'Daily Report (2)'!$A$57,FALSE))</f>
        <v/>
      </c>
      <c r="K57" s="585" t="str">
        <f ca="1">IF(VLOOKUP(K8,'Work DB'!$C:$BH,'Daily Report (2)'!$A$57,FALSE)=0,"",VLOOKUP(K8,'Work DB'!$C:$BH,'Daily Report (2)'!$A$57,FALSE))</f>
        <v/>
      </c>
      <c r="L57" s="585" t="str">
        <f ca="1">IF(VLOOKUP(L8,'Work DB'!$C:$BH,'Daily Report (2)'!$A$57,FALSE)=0,"",VLOOKUP(L8,'Work DB'!$C:$BH,'Daily Report (2)'!$A$57,FALSE))</f>
        <v/>
      </c>
      <c r="M57" s="586" t="str">
        <f ca="1">IF(VLOOKUP(M8,'Work DB'!$C:$BH,'Daily Report (2)'!$A$57,FALSE)=0,"",VLOOKUP(M8,'Work DB'!$C:$BH,'Daily Report (2)'!$A$57,FALSE))</f>
        <v/>
      </c>
      <c r="N57" s="587" t="str">
        <f ca="1">IF(VLOOKUP(N8,'Work DB'!$C:$BH,'Daily Report (2)'!$A$57,FALSE)=0,"",VLOOKUP(N8,'Work DB'!$C:$BH,'Daily Report (2)'!$A$57,FALSE))</f>
        <v/>
      </c>
      <c r="O57" s="818">
        <f>'Daily Report'!AR55</f>
        <v>0</v>
      </c>
      <c r="P57" s="819"/>
      <c r="Q57" s="821">
        <f>HLOOKUP(A57,'Work DB'!$1:$2,2,FALSE)</f>
        <v>0</v>
      </c>
      <c r="R57" s="821"/>
      <c r="S57" s="824">
        <v>79.2</v>
      </c>
      <c r="T57" s="824"/>
      <c r="U57" s="822">
        <f>Q57/S57</f>
        <v>0</v>
      </c>
      <c r="V57" s="823"/>
      <c r="Y57" s="8">
        <v>1</v>
      </c>
    </row>
    <row r="58" spans="1:25" s="7" customFormat="1" ht="10.5" thickBot="1" x14ac:dyDescent="0.35">
      <c r="A58" s="8"/>
      <c r="B58" s="351"/>
      <c r="C58" s="352"/>
      <c r="D58" s="352"/>
      <c r="E58" s="354"/>
      <c r="F58" s="354"/>
      <c r="G58" s="354"/>
      <c r="H58" s="354"/>
      <c r="I58" s="354"/>
      <c r="J58" s="354"/>
      <c r="K58" s="354"/>
      <c r="L58" s="354"/>
      <c r="M58" s="354"/>
      <c r="N58" s="354"/>
      <c r="O58" s="354"/>
      <c r="P58" s="354"/>
      <c r="Q58" s="576"/>
      <c r="R58" s="576"/>
      <c r="S58" s="356"/>
      <c r="T58" s="356"/>
      <c r="Y58" s="8">
        <v>1</v>
      </c>
    </row>
    <row r="59" spans="1:25" s="1" customFormat="1" ht="47.25" customHeight="1" x14ac:dyDescent="0.75">
      <c r="A59" s="87">
        <f>'Work DB'!AO1</f>
        <v>39</v>
      </c>
      <c r="B59" s="766" t="s">
        <v>17</v>
      </c>
      <c r="C59" s="784" t="s">
        <v>1</v>
      </c>
      <c r="D59" s="784"/>
      <c r="E59" s="569">
        <f ca="1">IF(VLOOKUP(E8,'Work DB'!$C:$BH,'Daily Report (2)'!$A$59,FALSE)=0,"",VLOOKUP(E8,'Work DB'!$C:$BH,'Daily Report (2)'!$A$59,FALSE))</f>
        <v>86</v>
      </c>
      <c r="F59" s="569">
        <f ca="1">IF(VLOOKUP(F8,'Work DB'!$C:$BH,'Daily Report (2)'!$A$59,FALSE)=0,"",VLOOKUP(F8,'Work DB'!$C:$BH,'Daily Report (2)'!$A$59,FALSE))</f>
        <v>85</v>
      </c>
      <c r="G59" s="569">
        <f ca="1">IF(VLOOKUP(G8,'Work DB'!$C:$BH,'Daily Report (2)'!$A$59,FALSE)=0,"",VLOOKUP(G8,'Work DB'!$C:$BH,'Daily Report (2)'!$A$59,FALSE))</f>
        <v>82</v>
      </c>
      <c r="H59" s="569">
        <f ca="1">IF(VLOOKUP(H8,'Work DB'!$C:$BH,'Daily Report (2)'!$A$59,FALSE)=0,"",VLOOKUP(H8,'Work DB'!$C:$BH,'Daily Report (2)'!$A$59,FALSE))</f>
        <v>79</v>
      </c>
      <c r="I59" s="569">
        <f ca="1">IF(VLOOKUP(I8,'Work DB'!$C:$BH,'Daily Report (2)'!$A$59,FALSE)=0,"",VLOOKUP(I8,'Work DB'!$C:$BH,'Daily Report (2)'!$A$59,FALSE))</f>
        <v>21</v>
      </c>
      <c r="J59" s="569">
        <f ca="1">IF(VLOOKUP(J8,'Work DB'!$C:$BH,'Daily Report (2)'!$A$59,FALSE)=0,"",VLOOKUP(J8,'Work DB'!$C:$BH,'Daily Report (2)'!$A$59,FALSE))</f>
        <v>83</v>
      </c>
      <c r="K59" s="569">
        <f ca="1">IF(VLOOKUP(K8,'Work DB'!$C:$BH,'Daily Report (2)'!$A$59,FALSE)=0,"",VLOOKUP(K8,'Work DB'!$C:$BH,'Daily Report (2)'!$A$59,FALSE))</f>
        <v>84</v>
      </c>
      <c r="L59" s="569">
        <f ca="1">IF(VLOOKUP(L8,'Work DB'!$C:$BH,'Daily Report (2)'!$A$59,FALSE)=0,"",VLOOKUP(L8,'Work DB'!$C:$BH,'Daily Report (2)'!$A$59,FALSE))</f>
        <v>87</v>
      </c>
      <c r="M59" s="570">
        <f ca="1">IF(VLOOKUP(M8,'Work DB'!$C:$BH,'Daily Report (2)'!$A$59,FALSE)=0,"",VLOOKUP(M8,'Work DB'!$C:$BH,'Daily Report (2)'!$A$59,FALSE))</f>
        <v>85</v>
      </c>
      <c r="N59" s="571" t="str">
        <f ca="1">IF(VLOOKUP(N8,'Work DB'!$C:$BH,'Daily Report (2)'!$A$59,FALSE)=0,"",VLOOKUP(N8,'Work DB'!$C:$BH,'Daily Report (2)'!$A$59,FALSE))</f>
        <v/>
      </c>
      <c r="O59" s="761">
        <f>'Daily Report'!AR57</f>
        <v>1908</v>
      </c>
      <c r="P59" s="762"/>
      <c r="Q59" s="762">
        <f>HLOOKUP(A59,'Work DB'!$1:$2,2,FALSE)</f>
        <v>12085</v>
      </c>
      <c r="R59" s="762"/>
      <c r="S59" s="864"/>
      <c r="T59" s="865"/>
      <c r="U59" s="865"/>
      <c r="V59" s="866"/>
      <c r="Y59" s="3">
        <v>1</v>
      </c>
    </row>
    <row r="60" spans="1:25" s="1" customFormat="1" ht="51.75" thickBot="1" x14ac:dyDescent="0.8">
      <c r="A60" s="87">
        <f>'Work DB'!AP1</f>
        <v>40</v>
      </c>
      <c r="B60" s="767"/>
      <c r="C60" s="809" t="s">
        <v>18</v>
      </c>
      <c r="D60" s="809"/>
      <c r="E60" s="575">
        <f ca="1">IF(VLOOKUP(E8,'Work DB'!$C:$BH,'Daily Report (2)'!$A$60,FALSE)=0,"",VLOOKUP(E8,'Work DB'!$C:$BH,'Daily Report (2)'!$A$60,FALSE))</f>
        <v>90</v>
      </c>
      <c r="F60" s="575">
        <f ca="1">IF(VLOOKUP(F8,'Work DB'!$C:$BH,'Daily Report (2)'!$A$60,FALSE)=0,"",VLOOKUP(F8,'Work DB'!$C:$BH,'Daily Report (2)'!$A$60,FALSE))</f>
        <v>88</v>
      </c>
      <c r="G60" s="575">
        <f ca="1">IF(VLOOKUP(G8,'Work DB'!$C:$BH,'Daily Report (2)'!$A$60,FALSE)=0,"",VLOOKUP(G8,'Work DB'!$C:$BH,'Daily Report (2)'!$A$60,FALSE))</f>
        <v>87</v>
      </c>
      <c r="H60" s="575">
        <f ca="1">IF(VLOOKUP(H8,'Work DB'!$C:$BH,'Daily Report (2)'!$A$60,FALSE)=0,"",VLOOKUP(H8,'Work DB'!$C:$BH,'Daily Report (2)'!$A$60,FALSE))</f>
        <v>74</v>
      </c>
      <c r="I60" s="575">
        <f ca="1">IF(VLOOKUP(I8,'Work DB'!$C:$BH,'Daily Report (2)'!$A$60,FALSE)=0,"",VLOOKUP(I8,'Work DB'!$C:$BH,'Daily Report (2)'!$A$60,FALSE))</f>
        <v>31</v>
      </c>
      <c r="J60" s="575">
        <f ca="1">IF(VLOOKUP(J8,'Work DB'!$C:$BH,'Daily Report (2)'!$A$60,FALSE)=0,"",VLOOKUP(J8,'Work DB'!$C:$BH,'Daily Report (2)'!$A$60,FALSE))</f>
        <v>76</v>
      </c>
      <c r="K60" s="575">
        <f ca="1">IF(VLOOKUP(K8,'Work DB'!$C:$BH,'Daily Report (2)'!$A$60,FALSE)=0,"",VLOOKUP(K8,'Work DB'!$C:$BH,'Daily Report (2)'!$A$60,FALSE))</f>
        <v>70</v>
      </c>
      <c r="L60" s="575">
        <f ca="1">IF(VLOOKUP(L8,'Work DB'!$C:$BH,'Daily Report (2)'!$A$60,FALSE)=0,"",VLOOKUP(L8,'Work DB'!$C:$BH,'Daily Report (2)'!$A$60,FALSE))</f>
        <v>56</v>
      </c>
      <c r="M60" s="577">
        <f ca="1">IF(VLOOKUP(M8,'Work DB'!$C:$BH,'Daily Report (2)'!$A$60,FALSE)=0,"",VLOOKUP(M8,'Work DB'!$C:$BH,'Daily Report (2)'!$A$60,FALSE))</f>
        <v>69</v>
      </c>
      <c r="N60" s="578" t="str">
        <f ca="1">IF(VLOOKUP(N8,'Work DB'!$C:$BH,'Daily Report (2)'!$A$60,FALSE)=0,"",VLOOKUP(N8,'Work DB'!$C:$BH,'Daily Report (2)'!$A$60,FALSE))</f>
        <v/>
      </c>
      <c r="O60" s="873">
        <f>'Daily Report'!AR58</f>
        <v>1890</v>
      </c>
      <c r="P60" s="863"/>
      <c r="Q60" s="863">
        <f>HLOOKUP(A60,'Work DB'!$1:$2,2,FALSE)</f>
        <v>8630</v>
      </c>
      <c r="R60" s="863"/>
      <c r="S60" s="867"/>
      <c r="T60" s="868"/>
      <c r="U60" s="868"/>
      <c r="V60" s="869"/>
      <c r="Y60" s="3">
        <v>1</v>
      </c>
    </row>
    <row r="61" spans="1:25" s="1" customFormat="1" ht="62.25" thickTop="1" x14ac:dyDescent="0.75">
      <c r="A61" s="6"/>
      <c r="B61" s="767"/>
      <c r="C61" s="848" t="s">
        <v>4</v>
      </c>
      <c r="D61" s="848"/>
      <c r="E61" s="556">
        <f ca="1">IF(1*SUM(E59:E60)&gt;0,1*SUM(E59:E60),"")</f>
        <v>176</v>
      </c>
      <c r="F61" s="556">
        <f t="shared" ref="F61:N61" ca="1" si="9">IF(1*SUM(F59:F60)&gt;0,1*SUM(F59:F60),"")</f>
        <v>173</v>
      </c>
      <c r="G61" s="556">
        <f t="shared" ca="1" si="9"/>
        <v>169</v>
      </c>
      <c r="H61" s="556">
        <f t="shared" ca="1" si="9"/>
        <v>153</v>
      </c>
      <c r="I61" s="556">
        <f t="shared" ca="1" si="9"/>
        <v>52</v>
      </c>
      <c r="J61" s="556">
        <f t="shared" ca="1" si="9"/>
        <v>159</v>
      </c>
      <c r="K61" s="556">
        <f t="shared" ca="1" si="9"/>
        <v>154</v>
      </c>
      <c r="L61" s="556">
        <f t="shared" ca="1" si="9"/>
        <v>143</v>
      </c>
      <c r="M61" s="71">
        <f t="shared" ca="1" si="9"/>
        <v>154</v>
      </c>
      <c r="N61" s="302" t="str">
        <f t="shared" ca="1" si="9"/>
        <v/>
      </c>
      <c r="O61" s="893">
        <f>'Daily Report'!AR59</f>
        <v>3798</v>
      </c>
      <c r="P61" s="837"/>
      <c r="Q61" s="837">
        <f>SUM(Q59:R60)</f>
        <v>20715</v>
      </c>
      <c r="R61" s="837"/>
      <c r="S61" s="867"/>
      <c r="T61" s="868"/>
      <c r="U61" s="868"/>
      <c r="V61" s="869"/>
      <c r="Y61" s="3">
        <v>1</v>
      </c>
    </row>
    <row r="62" spans="1:25" s="1" customFormat="1" ht="51" x14ac:dyDescent="0.75">
      <c r="A62" s="87">
        <f>'Work DB'!AR1</f>
        <v>42</v>
      </c>
      <c r="B62" s="891"/>
      <c r="C62" s="874" t="s">
        <v>61</v>
      </c>
      <c r="D62" s="806"/>
      <c r="E62" s="588">
        <f ca="1">IF(VLOOKUP(E8,'Work DB'!$C:$BH,'Daily Report (2)'!$A$62,FALSE)=0,"",VLOOKUP(E8,'Work DB'!$C:$BH,'Daily Report (2)'!$A$62,FALSE))</f>
        <v>13</v>
      </c>
      <c r="F62" s="588">
        <f ca="1">IF(VLOOKUP(F8,'Work DB'!$C:$BH,'Daily Report (2)'!$A$62,FALSE)=0,"",VLOOKUP(F8,'Work DB'!$C:$BH,'Daily Report (2)'!$A$62,FALSE))</f>
        <v>13</v>
      </c>
      <c r="G62" s="588">
        <f ca="1">IF(VLOOKUP(G8,'Work DB'!$C:$BH,'Daily Report (2)'!$A$62,FALSE)=0,"",VLOOKUP(G8,'Work DB'!$C:$BH,'Daily Report (2)'!$A$62,FALSE))</f>
        <v>13</v>
      </c>
      <c r="H62" s="588">
        <f ca="1">IF(VLOOKUP(H8,'Work DB'!$C:$BH,'Daily Report (2)'!$A$62,FALSE)=0,"",VLOOKUP(H8,'Work DB'!$C:$BH,'Daily Report (2)'!$A$62,FALSE))</f>
        <v>13</v>
      </c>
      <c r="I62" s="588" t="str">
        <f ca="1">IF(VLOOKUP(I8,'Work DB'!$C:$BH,'Daily Report (2)'!$A$62,FALSE)=0,"",VLOOKUP(I8,'Work DB'!$C:$BH,'Daily Report (2)'!$A$62,FALSE))</f>
        <v/>
      </c>
      <c r="J62" s="588">
        <f ca="1">IF(VLOOKUP(J8,'Work DB'!$C:$BH,'Daily Report (2)'!$A$62,FALSE)=0,"",VLOOKUP(J8,'Work DB'!$C:$BH,'Daily Report (2)'!$A$62,FALSE))</f>
        <v>13</v>
      </c>
      <c r="K62" s="588">
        <f ca="1">IF(VLOOKUP(K8,'Work DB'!$C:$BH,'Daily Report (2)'!$A$62,FALSE)=0,"",VLOOKUP(K8,'Work DB'!$C:$BH,'Daily Report (2)'!$A$62,FALSE))</f>
        <v>13</v>
      </c>
      <c r="L62" s="588">
        <f ca="1">IF(VLOOKUP(L8,'Work DB'!$C:$BH,'Daily Report (2)'!$A$62,FALSE)=0,"",VLOOKUP(L8,'Work DB'!$C:$BH,'Daily Report (2)'!$A$62,FALSE))</f>
        <v>13</v>
      </c>
      <c r="M62" s="589">
        <f ca="1">IF(VLOOKUP(M8,'Work DB'!$C:$BH,'Daily Report (2)'!$A$62,FALSE)=0,"",VLOOKUP(M8,'Work DB'!$C:$BH,'Daily Report (2)'!$A$62,FALSE))</f>
        <v>13</v>
      </c>
      <c r="N62" s="590" t="str">
        <f ca="1">IF(VLOOKUP(N8,'Work DB'!$C:$BH,'Daily Report (2)'!$A$62,FALSE)=0,"",VLOOKUP(N8,'Work DB'!$C:$BH,'Daily Report (2)'!$A$62,FALSE))</f>
        <v/>
      </c>
      <c r="O62" s="819">
        <f>'Daily Report'!AR60</f>
        <v>286</v>
      </c>
      <c r="P62" s="827"/>
      <c r="Q62" s="855">
        <f>HLOOKUP(A62,'Work DB'!$1:$2,2,FALSE)</f>
        <v>2033</v>
      </c>
      <c r="R62" s="819"/>
      <c r="S62" s="867"/>
      <c r="T62" s="868"/>
      <c r="U62" s="868"/>
      <c r="V62" s="869"/>
      <c r="Y62" s="3"/>
    </row>
    <row r="63" spans="1:25" s="1" customFormat="1" ht="51.75" thickBot="1" x14ac:dyDescent="0.8">
      <c r="A63" s="87">
        <f>'Work DB'!AQ1</f>
        <v>41</v>
      </c>
      <c r="B63" s="768"/>
      <c r="C63" s="820" t="s">
        <v>59</v>
      </c>
      <c r="D63" s="820"/>
      <c r="E63" s="585">
        <f ca="1">IF(VLOOKUP(E8,'Work DB'!$C:$BH,'Daily Report (2)'!$A$63,FALSE)=0,"",VLOOKUP(E8,'Work DB'!$C:$BH,'Daily Report (2)'!$A$63,FALSE))</f>
        <v>178</v>
      </c>
      <c r="F63" s="585">
        <f ca="1">IF(VLOOKUP(F8,'Work DB'!$C:$BH,'Daily Report (2)'!$A$63,FALSE)=0,"",VLOOKUP(F8,'Work DB'!$C:$BH,'Daily Report (2)'!$A$63,FALSE))</f>
        <v>177</v>
      </c>
      <c r="G63" s="585">
        <f ca="1">IF(VLOOKUP(G8,'Work DB'!$C:$BH,'Daily Report (2)'!$A$63,FALSE)=0,"",VLOOKUP(G8,'Work DB'!$C:$BH,'Daily Report (2)'!$A$63,FALSE))</f>
        <v>171</v>
      </c>
      <c r="H63" s="585">
        <f ca="1">IF(VLOOKUP(H8,'Work DB'!$C:$BH,'Daily Report (2)'!$A$63,FALSE)=0,"",VLOOKUP(H8,'Work DB'!$C:$BH,'Daily Report (2)'!$A$63,FALSE))</f>
        <v>157</v>
      </c>
      <c r="I63" s="585">
        <f ca="1">IF(VLOOKUP(I8,'Work DB'!$C:$BH,'Daily Report (2)'!$A$63,FALSE)=0,"",VLOOKUP(I8,'Work DB'!$C:$BH,'Daily Report (2)'!$A$63,FALSE))</f>
        <v>53</v>
      </c>
      <c r="J63" s="585">
        <f ca="1">IF(VLOOKUP(J8,'Work DB'!$C:$BH,'Daily Report (2)'!$A$63,FALSE)=0,"",VLOOKUP(J8,'Work DB'!$C:$BH,'Daily Report (2)'!$A$63,FALSE))</f>
        <v>164</v>
      </c>
      <c r="K63" s="585">
        <f ca="1">IF(VLOOKUP(K8,'Work DB'!$C:$BH,'Daily Report (2)'!$A$63,FALSE)=0,"",VLOOKUP(K8,'Work DB'!$C:$BH,'Daily Report (2)'!$A$63,FALSE))</f>
        <v>158</v>
      </c>
      <c r="L63" s="585">
        <f ca="1">IF(VLOOKUP(L8,'Work DB'!$C:$BH,'Daily Report (2)'!$A$63,FALSE)=0,"",VLOOKUP(L8,'Work DB'!$C:$BH,'Daily Report (2)'!$A$63,FALSE))</f>
        <v>156</v>
      </c>
      <c r="M63" s="586">
        <f ca="1">IF(VLOOKUP(M8,'Work DB'!$C:$BH,'Daily Report (2)'!$A$63,FALSE)=0,"",VLOOKUP(M8,'Work DB'!$C:$BH,'Daily Report (2)'!$A$63,FALSE))</f>
        <v>159</v>
      </c>
      <c r="N63" s="587" t="str">
        <f ca="1">IF(VLOOKUP(N8,'Work DB'!$C:$BH,'Daily Report (2)'!$A$63,FALSE)=0,"",VLOOKUP(N8,'Work DB'!$C:$BH,'Daily Report (2)'!$A$63,FALSE))</f>
        <v/>
      </c>
      <c r="O63" s="839">
        <f>'Daily Report'!AR61</f>
        <v>3869</v>
      </c>
      <c r="P63" s="821"/>
      <c r="Q63" s="875">
        <f>HLOOKUP(A63,'Work DB'!$1:$2,2,FALSE)</f>
        <v>21155</v>
      </c>
      <c r="R63" s="839"/>
      <c r="S63" s="870"/>
      <c r="T63" s="871"/>
      <c r="U63" s="871"/>
      <c r="V63" s="872"/>
      <c r="Y63" s="3"/>
    </row>
    <row r="64" spans="1:25" s="7" customFormat="1" ht="10.5" thickBot="1" x14ac:dyDescent="0.35">
      <c r="A64" s="8"/>
      <c r="B64" s="351"/>
      <c r="C64" s="352"/>
      <c r="D64" s="352"/>
      <c r="E64" s="354"/>
      <c r="F64" s="354"/>
      <c r="G64" s="354"/>
      <c r="H64" s="354"/>
      <c r="I64" s="354"/>
      <c r="J64" s="354"/>
      <c r="K64" s="354"/>
      <c r="L64" s="354"/>
      <c r="M64" s="354"/>
      <c r="N64" s="354"/>
      <c r="O64" s="354"/>
      <c r="P64" s="354"/>
      <c r="Q64" s="576"/>
      <c r="R64" s="576"/>
      <c r="S64" s="356"/>
      <c r="T64" s="356"/>
      <c r="Y64" s="8">
        <v>1</v>
      </c>
    </row>
    <row r="65" spans="1:25" s="1" customFormat="1" ht="51" x14ac:dyDescent="0.75">
      <c r="A65" s="87">
        <f>'Work DB'!AS1</f>
        <v>43</v>
      </c>
      <c r="B65" s="766" t="s">
        <v>358</v>
      </c>
      <c r="C65" s="784" t="s">
        <v>1</v>
      </c>
      <c r="D65" s="784"/>
      <c r="E65" s="569">
        <f ca="1">IF(VLOOKUP(E8,'Work DB'!$C:$BH,'Daily Report (2)'!$A$65,FALSE)=0,"",VLOOKUP(E8,'Work DB'!$C:$BH,'Daily Report (2)'!$A$65,FALSE))</f>
        <v>15</v>
      </c>
      <c r="F65" s="569">
        <f ca="1">IF(VLOOKUP(F8,'Work DB'!$C:$BH,'Daily Report (2)'!$A$65,FALSE)=0,"",VLOOKUP(F8,'Work DB'!$C:$BH,'Daily Report (2)'!$A$65,FALSE))</f>
        <v>16</v>
      </c>
      <c r="G65" s="569">
        <f ca="1">IF(VLOOKUP(G8,'Work DB'!$C:$BH,'Daily Report (2)'!$A$65,FALSE)=0,"",VLOOKUP(G8,'Work DB'!$C:$BH,'Daily Report (2)'!$A$65,FALSE))</f>
        <v>15</v>
      </c>
      <c r="H65" s="569">
        <f ca="1">IF(VLOOKUP(H8,'Work DB'!$C:$BH,'Daily Report (2)'!$A$65,FALSE)=0,"",VLOOKUP(H8,'Work DB'!$C:$BH,'Daily Report (2)'!$A$65,FALSE))</f>
        <v>14</v>
      </c>
      <c r="I65" s="569" t="str">
        <f ca="1">IF(VLOOKUP(I8,'Work DB'!$C:$BH,'Daily Report (2)'!$A$65,FALSE)=0,"",VLOOKUP(I8,'Work DB'!$C:$BH,'Daily Report (2)'!$A$65,FALSE))</f>
        <v/>
      </c>
      <c r="J65" s="569">
        <f ca="1">IF(VLOOKUP(J8,'Work DB'!$C:$BH,'Daily Report (2)'!$A$65,FALSE)=0,"",VLOOKUP(J8,'Work DB'!$C:$BH,'Daily Report (2)'!$A$65,FALSE))</f>
        <v>10</v>
      </c>
      <c r="K65" s="569">
        <f ca="1">IF(VLOOKUP(K8,'Work DB'!$C:$BH,'Daily Report (2)'!$A$65,FALSE)=0,"",VLOOKUP(K8,'Work DB'!$C:$BH,'Daily Report (2)'!$A$65,FALSE))</f>
        <v>10</v>
      </c>
      <c r="L65" s="569">
        <f ca="1">IF(VLOOKUP(L8,'Work DB'!$C:$BH,'Daily Report (2)'!$A$65,FALSE)=0,"",VLOOKUP(L8,'Work DB'!$C:$BH,'Daily Report (2)'!$A$65,FALSE))</f>
        <v>9</v>
      </c>
      <c r="M65" s="570">
        <f ca="1">IF(VLOOKUP(M8,'Work DB'!$C:$BH,'Daily Report (2)'!$A$65,FALSE)=0,"",VLOOKUP(M8,'Work DB'!$C:$BH,'Daily Report (2)'!$A$65,FALSE))</f>
        <v>9</v>
      </c>
      <c r="N65" s="571" t="str">
        <f ca="1">IF(VLOOKUP(N8,'Work DB'!$C:$BH,'Daily Report (2)'!$A$65,FALSE)=0,"",VLOOKUP(N8,'Work DB'!$C:$BH,'Daily Report (2)'!$A$65,FALSE))</f>
        <v/>
      </c>
      <c r="O65" s="832">
        <f>'Daily Report'!AR63</f>
        <v>302</v>
      </c>
      <c r="P65" s="761"/>
      <c r="Q65" s="762">
        <f>HLOOKUP(A65,'Work DB'!$1:$2,2,FALSE)</f>
        <v>1994</v>
      </c>
      <c r="R65" s="762"/>
      <c r="S65" s="864"/>
      <c r="T65" s="865"/>
      <c r="U65" s="865"/>
      <c r="V65" s="866"/>
      <c r="Y65" s="3">
        <v>1</v>
      </c>
    </row>
    <row r="66" spans="1:25" s="1" customFormat="1" ht="51.75" thickBot="1" x14ac:dyDescent="0.8">
      <c r="A66" s="87">
        <f>'Work DB'!AT1</f>
        <v>44</v>
      </c>
      <c r="B66" s="767"/>
      <c r="C66" s="809" t="s">
        <v>18</v>
      </c>
      <c r="D66" s="809"/>
      <c r="E66" s="575">
        <f ca="1">IF(VLOOKUP(E8,'Work DB'!$C:$BH,'Daily Report (2)'!$A$66,FALSE)=0,"",VLOOKUP(E8,'Work DB'!$C:$BH,'Daily Report (2)'!$A$66,FALSE))</f>
        <v>31</v>
      </c>
      <c r="F66" s="575">
        <f ca="1">IF(VLOOKUP(F8,'Work DB'!$C:$BH,'Daily Report (2)'!$A$66,FALSE)=0,"",VLOOKUP(F8,'Work DB'!$C:$BH,'Daily Report (2)'!$A$66,FALSE))</f>
        <v>38</v>
      </c>
      <c r="G66" s="575">
        <f ca="1">IF(VLOOKUP(G8,'Work DB'!$C:$BH,'Daily Report (2)'!$A$66,FALSE)=0,"",VLOOKUP(G8,'Work DB'!$C:$BH,'Daily Report (2)'!$A$66,FALSE))</f>
        <v>42</v>
      </c>
      <c r="H66" s="575">
        <f ca="1">IF(VLOOKUP(H8,'Work DB'!$C:$BH,'Daily Report (2)'!$A$66,FALSE)=0,"",VLOOKUP(H8,'Work DB'!$C:$BH,'Daily Report (2)'!$A$66,FALSE))</f>
        <v>40</v>
      </c>
      <c r="I66" s="575">
        <f ca="1">IF(VLOOKUP(I8,'Work DB'!$C:$BH,'Daily Report (2)'!$A$66,FALSE)=0,"",VLOOKUP(I8,'Work DB'!$C:$BH,'Daily Report (2)'!$A$66,FALSE))</f>
        <v>8</v>
      </c>
      <c r="J66" s="575">
        <f ca="1">IF(VLOOKUP(J8,'Work DB'!$C:$BH,'Daily Report (2)'!$A$66,FALSE)=0,"",VLOOKUP(J8,'Work DB'!$C:$BH,'Daily Report (2)'!$A$66,FALSE))</f>
        <v>38</v>
      </c>
      <c r="K66" s="575">
        <f ca="1">IF(VLOOKUP(K8,'Work DB'!$C:$BH,'Daily Report (2)'!$A$66,FALSE)=0,"",VLOOKUP(K8,'Work DB'!$C:$BH,'Daily Report (2)'!$A$66,FALSE))</f>
        <v>38</v>
      </c>
      <c r="L66" s="575">
        <f ca="1">IF(VLOOKUP(L8,'Work DB'!$C:$BH,'Daily Report (2)'!$A$66,FALSE)=0,"",VLOOKUP(L8,'Work DB'!$C:$BH,'Daily Report (2)'!$A$66,FALSE))</f>
        <v>40</v>
      </c>
      <c r="M66" s="577">
        <f ca="1">IF(VLOOKUP(M8,'Work DB'!$C:$BH,'Daily Report (2)'!$A$66,FALSE)=0,"",VLOOKUP(M8,'Work DB'!$C:$BH,'Daily Report (2)'!$A$66,FALSE))</f>
        <v>40</v>
      </c>
      <c r="N66" s="578" t="str">
        <f ca="1">IF(VLOOKUP(N8,'Work DB'!$C:$BH,'Daily Report (2)'!$A$66,FALSE)=0,"",VLOOKUP(N8,'Work DB'!$C:$BH,'Daily Report (2)'!$A$66,FALSE))</f>
        <v/>
      </c>
      <c r="O66" s="861">
        <f>'Daily Report'!AR64</f>
        <v>841</v>
      </c>
      <c r="P66" s="862"/>
      <c r="Q66" s="863">
        <f>HLOOKUP(A66,'Work DB'!$1:$2,2,FALSE)</f>
        <v>3992</v>
      </c>
      <c r="R66" s="863"/>
      <c r="S66" s="867"/>
      <c r="T66" s="868"/>
      <c r="U66" s="868"/>
      <c r="V66" s="869"/>
      <c r="Y66" s="3">
        <v>1</v>
      </c>
    </row>
    <row r="67" spans="1:25" s="1" customFormat="1" ht="47.25" thickTop="1" x14ac:dyDescent="0.75">
      <c r="A67" s="3"/>
      <c r="B67" s="767"/>
      <c r="C67" s="848" t="s">
        <v>4</v>
      </c>
      <c r="D67" s="848"/>
      <c r="E67" s="556">
        <f t="shared" ref="E67:N67" ca="1" si="10">IF(1*SUM(E65:E66)&gt;0,1*SUM(E65:E66),"")</f>
        <v>46</v>
      </c>
      <c r="F67" s="556">
        <f t="shared" ca="1" si="10"/>
        <v>54</v>
      </c>
      <c r="G67" s="556">
        <f t="shared" ca="1" si="10"/>
        <v>57</v>
      </c>
      <c r="H67" s="556">
        <f t="shared" ca="1" si="10"/>
        <v>54</v>
      </c>
      <c r="I67" s="556">
        <f t="shared" ca="1" si="10"/>
        <v>8</v>
      </c>
      <c r="J67" s="556">
        <f t="shared" ca="1" si="10"/>
        <v>48</v>
      </c>
      <c r="K67" s="556">
        <f t="shared" ca="1" si="10"/>
        <v>48</v>
      </c>
      <c r="L67" s="556">
        <f t="shared" ca="1" si="10"/>
        <v>49</v>
      </c>
      <c r="M67" s="71">
        <f t="shared" ca="1" si="10"/>
        <v>49</v>
      </c>
      <c r="N67" s="302" t="str">
        <f t="shared" ca="1" si="10"/>
        <v/>
      </c>
      <c r="O67" s="892">
        <f>'Daily Report'!AR65</f>
        <v>1143</v>
      </c>
      <c r="P67" s="893"/>
      <c r="Q67" s="837">
        <f>SUM(Q65:R66)</f>
        <v>5986</v>
      </c>
      <c r="R67" s="837"/>
      <c r="S67" s="867"/>
      <c r="T67" s="868"/>
      <c r="U67" s="868"/>
      <c r="V67" s="869"/>
      <c r="Y67" s="3">
        <v>1</v>
      </c>
    </row>
    <row r="68" spans="1:25" s="1" customFormat="1" ht="51.75" thickBot="1" x14ac:dyDescent="0.8">
      <c r="A68" s="87">
        <f>'Work DB'!AU1</f>
        <v>45</v>
      </c>
      <c r="B68" s="768"/>
      <c r="C68" s="820" t="s">
        <v>20</v>
      </c>
      <c r="D68" s="820"/>
      <c r="E68" s="585">
        <f ca="1">IF(VLOOKUP(E8,'Work DB'!$C:$BH,'Daily Report (2)'!$A$68,FALSE)=0,"",VLOOKUP(E8,'Work DB'!$C:$BH,'Daily Report (2)'!$A$68,FALSE))</f>
        <v>5320</v>
      </c>
      <c r="F68" s="585">
        <f ca="1">IF(VLOOKUP(F8,'Work DB'!$C:$BH,'Daily Report (2)'!$A$68,FALSE)=0,"",VLOOKUP(F8,'Work DB'!$C:$BH,'Daily Report (2)'!$A$68,FALSE))</f>
        <v>3704</v>
      </c>
      <c r="G68" s="585">
        <f ca="1">IF(VLOOKUP(G8,'Work DB'!$C:$BH,'Daily Report (2)'!$A$68,FALSE)=0,"",VLOOKUP(G8,'Work DB'!$C:$BH,'Daily Report (2)'!$A$68,FALSE))</f>
        <v>5309</v>
      </c>
      <c r="H68" s="585">
        <f ca="1">IF(VLOOKUP(H8,'Work DB'!$C:$BH,'Daily Report (2)'!$A$68,FALSE)=0,"",VLOOKUP(H8,'Work DB'!$C:$BH,'Daily Report (2)'!$A$68,FALSE))</f>
        <v>5523</v>
      </c>
      <c r="I68" s="585" t="str">
        <f ca="1">IF(VLOOKUP(I8,'Work DB'!$C:$BH,'Daily Report (2)'!$A$68,FALSE)=0,"",VLOOKUP(I8,'Work DB'!$C:$BH,'Daily Report (2)'!$A$68,FALSE))</f>
        <v/>
      </c>
      <c r="J68" s="585">
        <f ca="1">IF(VLOOKUP(J8,'Work DB'!$C:$BH,'Daily Report (2)'!$A$68,FALSE)=0,"",VLOOKUP(J8,'Work DB'!$C:$BH,'Daily Report (2)'!$A$68,FALSE))</f>
        <v>3997</v>
      </c>
      <c r="K68" s="585">
        <f ca="1">IF(VLOOKUP(K8,'Work DB'!$C:$BH,'Daily Report (2)'!$A$68,FALSE)=0,"",VLOOKUP(K8,'Work DB'!$C:$BH,'Daily Report (2)'!$A$68,FALSE))</f>
        <v>3692</v>
      </c>
      <c r="L68" s="585">
        <f ca="1">IF(VLOOKUP(L8,'Work DB'!$C:$BH,'Daily Report (2)'!$A$68,FALSE)=0,"",VLOOKUP(L8,'Work DB'!$C:$BH,'Daily Report (2)'!$A$68,FALSE))</f>
        <v>3339</v>
      </c>
      <c r="M68" s="586">
        <f ca="1">IF(VLOOKUP(M8,'Work DB'!$C:$BH,'Daily Report (2)'!$A$68,FALSE)=0,"",VLOOKUP(M8,'Work DB'!$C:$BH,'Daily Report (2)'!$A$68,FALSE))</f>
        <v>3759</v>
      </c>
      <c r="N68" s="587" t="str">
        <f ca="1">IF(VLOOKUP(N8,'Work DB'!$C:$BH,'Daily Report (2)'!$A$68,FALSE)=0,"",VLOOKUP(N8,'Work DB'!$C:$BH,'Daily Report (2)'!$A$68,FALSE))</f>
        <v/>
      </c>
      <c r="O68" s="838">
        <f>'Daily Report'!AR66</f>
        <v>100919</v>
      </c>
      <c r="P68" s="839"/>
      <c r="Q68" s="821">
        <f>HLOOKUP(A68,'Work DB'!$1:$2,2,FALSE)</f>
        <v>542189</v>
      </c>
      <c r="R68" s="821"/>
      <c r="S68" s="870"/>
      <c r="T68" s="871"/>
      <c r="U68" s="871"/>
      <c r="V68" s="872"/>
      <c r="Y68" s="3">
        <v>1</v>
      </c>
    </row>
    <row r="69" spans="1:25" s="7" customFormat="1" ht="10.5" thickBot="1" x14ac:dyDescent="0.35">
      <c r="A69" s="8"/>
      <c r="B69" s="351"/>
      <c r="C69" s="352"/>
      <c r="D69" s="352"/>
      <c r="E69" s="353"/>
      <c r="F69" s="353"/>
      <c r="G69" s="353"/>
      <c r="H69" s="353"/>
      <c r="I69" s="353"/>
      <c r="J69" s="353"/>
      <c r="K69" s="353"/>
      <c r="L69" s="353"/>
      <c r="M69" s="353"/>
      <c r="N69" s="353"/>
      <c r="O69" s="354"/>
      <c r="P69" s="355"/>
      <c r="Q69" s="8"/>
      <c r="R69" s="8"/>
      <c r="S69" s="356"/>
      <c r="T69" s="356"/>
      <c r="Y69" s="8">
        <v>1</v>
      </c>
    </row>
    <row r="70" spans="1:25" s="1" customFormat="1" ht="47.25" customHeight="1" thickBot="1" x14ac:dyDescent="0.8">
      <c r="A70" s="87">
        <f>'Work DB'!AV1</f>
        <v>46</v>
      </c>
      <c r="B70" s="766" t="s">
        <v>21</v>
      </c>
      <c r="C70" s="784" t="s">
        <v>473</v>
      </c>
      <c r="D70" s="784"/>
      <c r="E70" s="569">
        <f ca="1">IF(VLOOKUP(E8,'Work DB'!$C:$BH,'Daily Report (2)'!$A$70,FALSE)=0,"",VLOOKUP(E8,'Work DB'!$C:$BH,'Daily Report (2)'!$A$70,FALSE))</f>
        <v>40595</v>
      </c>
      <c r="F70" s="569">
        <f ca="1">IF(VLOOKUP(F8,'Work DB'!$C:$BH,'Daily Report (2)'!$A$70,FALSE)=0,"",VLOOKUP(F8,'Work DB'!$C:$BH,'Daily Report (2)'!$A$70,FALSE))</f>
        <v>36891</v>
      </c>
      <c r="G70" s="569">
        <f ca="1">IF(VLOOKUP(G8,'Work DB'!$C:$BH,'Daily Report (2)'!$A$70,FALSE)=0,"",VLOOKUP(G8,'Work DB'!$C:$BH,'Daily Report (2)'!$A$70,FALSE))</f>
        <v>31582</v>
      </c>
      <c r="H70" s="569">
        <f ca="1">IF(VLOOKUP(H8,'Work DB'!$C:$BH,'Daily Report (2)'!$A$70,FALSE)=0,"",VLOOKUP(H8,'Work DB'!$C:$BH,'Daily Report (2)'!$A$70,FALSE))</f>
        <v>26059</v>
      </c>
      <c r="I70" s="569">
        <f ca="1">IF(VLOOKUP(I8,'Work DB'!$C:$BH,'Daily Report (2)'!$A$70,FALSE)=0,"",VLOOKUP(I8,'Work DB'!$C:$BH,'Daily Report (2)'!$A$70,FALSE))</f>
        <v>26059</v>
      </c>
      <c r="J70" s="569">
        <f ca="1">IF(VLOOKUP(J8,'Work DB'!$C:$BH,'Daily Report (2)'!$A$70,FALSE)=0,"",VLOOKUP(J8,'Work DB'!$C:$BH,'Daily Report (2)'!$A$70,FALSE))</f>
        <v>22062</v>
      </c>
      <c r="K70" s="569">
        <f ca="1">IF(VLOOKUP(K8,'Work DB'!$C:$BH,'Daily Report (2)'!$A$70,FALSE)=0,"",VLOOKUP(K8,'Work DB'!$C:$BH,'Daily Report (2)'!$A$70,FALSE))</f>
        <v>18370</v>
      </c>
      <c r="L70" s="569">
        <f ca="1">IF(VLOOKUP(L8,'Work DB'!$C:$BH,'Daily Report (2)'!$A$70,FALSE)=0,"",VLOOKUP(L8,'Work DB'!$C:$BH,'Daily Report (2)'!$A$70,FALSE))</f>
        <v>15031</v>
      </c>
      <c r="M70" s="570">
        <f ca="1">IF(VLOOKUP(M8,'Work DB'!$C:$BH,'Daily Report (2)'!$A$70,FALSE)=0,"",VLOOKUP(M8,'Work DB'!$C:$BH,'Daily Report (2)'!$A$70,FALSE))</f>
        <v>11272</v>
      </c>
      <c r="N70" s="571" t="str">
        <f ca="1">IF(VLOOKUP(N8,'Work DB'!$C:$BH,'Daily Report (2)'!$A$70,FALSE)=0,"",VLOOKUP(N8,'Work DB'!$C:$BH,'Daily Report (2)'!$A$70,FALSE))</f>
        <v/>
      </c>
      <c r="O70" s="877" t="s">
        <v>32</v>
      </c>
      <c r="P70" s="877"/>
      <c r="Q70" s="877"/>
      <c r="R70" s="877"/>
      <c r="S70" s="877"/>
      <c r="T70" s="877"/>
      <c r="U70" s="877"/>
      <c r="V70" s="878"/>
      <c r="Y70" s="3">
        <v>1</v>
      </c>
    </row>
    <row r="71" spans="1:25" s="1" customFormat="1" ht="51" customHeight="1" x14ac:dyDescent="0.75">
      <c r="A71" s="87">
        <f>'Work DB'!AW1</f>
        <v>47</v>
      </c>
      <c r="B71" s="767"/>
      <c r="C71" s="790" t="s">
        <v>474</v>
      </c>
      <c r="D71" s="790"/>
      <c r="E71" s="572">
        <f ca="1">IF(VLOOKUP(E8,'Work DB'!$C:$BH,'Daily Report (2)'!$A$71,FALSE)=0,"",VLOOKUP(E8,'Work DB'!$C:$BH,'Daily Report (2)'!$A$71,FALSE))</f>
        <v>65.720000000000013</v>
      </c>
      <c r="F71" s="572">
        <f ca="1">IF(VLOOKUP(F8,'Work DB'!$C:$BH,'Daily Report (2)'!$A$71,FALSE)=0,"",VLOOKUP(F8,'Work DB'!$C:$BH,'Daily Report (2)'!$A$71,FALSE))</f>
        <v>50.540000000000013</v>
      </c>
      <c r="G71" s="572">
        <f ca="1">IF(VLOOKUP(G8,'Work DB'!$C:$BH,'Daily Report (2)'!$A$71,FALSE)=0,"",VLOOKUP(G8,'Work DB'!$C:$BH,'Daily Report (2)'!$A$71,FALSE))</f>
        <v>35.030000000000015</v>
      </c>
      <c r="H71" s="572">
        <f ca="1">IF(VLOOKUP(H8,'Work DB'!$C:$BH,'Daily Report (2)'!$A$71,FALSE)=0,"",VLOOKUP(H8,'Work DB'!$C:$BH,'Daily Report (2)'!$A$71,FALSE))</f>
        <v>12.920000000000016</v>
      </c>
      <c r="I71" s="572">
        <f ca="1">IF(VLOOKUP(I8,'Work DB'!$C:$BH,'Daily Report (2)'!$A$71,FALSE)=0,"",VLOOKUP(I8,'Work DB'!$C:$BH,'Daily Report (2)'!$A$71,FALSE))</f>
        <v>12.920000000000016</v>
      </c>
      <c r="J71" s="572">
        <f ca="1">IF(VLOOKUP(J8,'Work DB'!$C:$BH,'Daily Report (2)'!$A$71,FALSE)=0,"",VLOOKUP(J8,'Work DB'!$C:$BH,'Daily Report (2)'!$A$71,FALSE))</f>
        <v>12.920000000000016</v>
      </c>
      <c r="K71" s="572">
        <f ca="1">IF(VLOOKUP(K8,'Work DB'!$C:$BH,'Daily Report (2)'!$A$71,FALSE)=0,"",VLOOKUP(K8,'Work DB'!$C:$BH,'Daily Report (2)'!$A$71,FALSE))</f>
        <v>12.920000000000016</v>
      </c>
      <c r="L71" s="572">
        <f ca="1">IF(VLOOKUP(L8,'Work DB'!$C:$BH,'Daily Report (2)'!$A$71,FALSE)=0,"",VLOOKUP(L8,'Work DB'!$C:$BH,'Daily Report (2)'!$A$71,FALSE))</f>
        <v>12.920000000000016</v>
      </c>
      <c r="M71" s="573">
        <f ca="1">IF(VLOOKUP(M8,'Work DB'!$C:$BH,'Daily Report (2)'!$A$71,FALSE)=0,"",VLOOKUP(M8,'Work DB'!$C:$BH,'Daily Report (2)'!$A$71,FALSE))</f>
        <v>12.920000000000016</v>
      </c>
      <c r="N71" s="574" t="str">
        <f ca="1">IF(VLOOKUP(N8,'Work DB'!$C:$BH,'Daily Report (2)'!$A$71,FALSE)=0,"",VLOOKUP(N8,'Work DB'!$C:$BH,'Daily Report (2)'!$A$71,FALSE))</f>
        <v/>
      </c>
      <c r="O71" s="879" t="s">
        <v>500</v>
      </c>
      <c r="P71" s="880"/>
      <c r="Q71" s="880"/>
      <c r="R71" s="880"/>
      <c r="S71" s="880"/>
      <c r="T71" s="880"/>
      <c r="U71" s="880"/>
      <c r="V71" s="881"/>
      <c r="Y71" s="3">
        <v>1</v>
      </c>
    </row>
    <row r="72" spans="1:25" s="1" customFormat="1" ht="51" customHeight="1" x14ac:dyDescent="0.75">
      <c r="A72" s="87">
        <f>'Work DB'!AX1</f>
        <v>48</v>
      </c>
      <c r="B72" s="767"/>
      <c r="C72" s="790" t="s">
        <v>475</v>
      </c>
      <c r="D72" s="790"/>
      <c r="E72" s="572">
        <f ca="1">IF(VLOOKUP(E8,'Work DB'!$C:$BH,'Daily Report (2)'!$A$72,FALSE)=0,"",VLOOKUP(E8,'Work DB'!$C:$BH,'Daily Report (2)'!$A$72,FALSE))</f>
        <v>9622</v>
      </c>
      <c r="F72" s="572">
        <f ca="1">IF(VLOOKUP(F8,'Work DB'!$C:$BH,'Daily Report (2)'!$A$72,FALSE)=0,"",VLOOKUP(F8,'Work DB'!$C:$BH,'Daily Report (2)'!$A$72,FALSE))</f>
        <v>9622</v>
      </c>
      <c r="G72" s="572">
        <f ca="1">IF(VLOOKUP(G8,'Work DB'!$C:$BH,'Daily Report (2)'!$A$72,FALSE)=0,"",VLOOKUP(G8,'Work DB'!$C:$BH,'Daily Report (2)'!$A$72,FALSE))</f>
        <v>9622</v>
      </c>
      <c r="H72" s="572">
        <f ca="1">IF(VLOOKUP(H8,'Work DB'!$C:$BH,'Daily Report (2)'!$A$72,FALSE)=0,"",VLOOKUP(H8,'Work DB'!$C:$BH,'Daily Report (2)'!$A$72,FALSE))</f>
        <v>9622</v>
      </c>
      <c r="I72" s="572">
        <f ca="1">IF(VLOOKUP(I8,'Work DB'!$C:$BH,'Daily Report (2)'!$A$72,FALSE)=0,"",VLOOKUP(I8,'Work DB'!$C:$BH,'Daily Report (2)'!$A$72,FALSE))</f>
        <v>9622</v>
      </c>
      <c r="J72" s="572">
        <f ca="1">IF(VLOOKUP(J8,'Work DB'!$C:$BH,'Daily Report (2)'!$A$72,FALSE)=0,"",VLOOKUP(J8,'Work DB'!$C:$BH,'Daily Report (2)'!$A$72,FALSE))</f>
        <v>9622</v>
      </c>
      <c r="K72" s="572">
        <f ca="1">IF(VLOOKUP(K8,'Work DB'!$C:$BH,'Daily Report (2)'!$A$72,FALSE)=0,"",VLOOKUP(K8,'Work DB'!$C:$BH,'Daily Report (2)'!$A$72,FALSE))</f>
        <v>9622</v>
      </c>
      <c r="L72" s="572">
        <f ca="1">IF(VLOOKUP(L8,'Work DB'!$C:$BH,'Daily Report (2)'!$A$72,FALSE)=0,"",VLOOKUP(L8,'Work DB'!$C:$BH,'Daily Report (2)'!$A$72,FALSE))</f>
        <v>9622</v>
      </c>
      <c r="M72" s="573">
        <f ca="1">IF(VLOOKUP(M8,'Work DB'!$C:$BH,'Daily Report (2)'!$A$72,FALSE)=0,"",VLOOKUP(M8,'Work DB'!$C:$BH,'Daily Report (2)'!$A$72,FALSE))</f>
        <v>9622</v>
      </c>
      <c r="N72" s="574" t="str">
        <f ca="1">IF(VLOOKUP(N8,'Work DB'!$C:$BH,'Daily Report (2)'!$A$72,FALSE)=0,"",VLOOKUP(N8,'Work DB'!$C:$BH,'Daily Report (2)'!$A$72,FALSE))</f>
        <v/>
      </c>
      <c r="O72" s="882" t="s">
        <v>554</v>
      </c>
      <c r="P72" s="883"/>
      <c r="Q72" s="883"/>
      <c r="R72" s="883"/>
      <c r="S72" s="883"/>
      <c r="T72" s="883"/>
      <c r="U72" s="883"/>
      <c r="V72" s="884"/>
      <c r="Y72" s="3">
        <v>1</v>
      </c>
    </row>
    <row r="73" spans="1:25" s="1" customFormat="1" ht="51" customHeight="1" x14ac:dyDescent="0.75">
      <c r="A73" s="87">
        <f>'Work DB'!BB1</f>
        <v>52</v>
      </c>
      <c r="B73" s="767"/>
      <c r="C73" s="790" t="s">
        <v>476</v>
      </c>
      <c r="D73" s="790"/>
      <c r="E73" s="572"/>
      <c r="F73" s="572"/>
      <c r="G73" s="572"/>
      <c r="H73" s="572"/>
      <c r="I73" s="572"/>
      <c r="J73" s="572"/>
      <c r="K73" s="572"/>
      <c r="L73" s="572"/>
      <c r="M73" s="573"/>
      <c r="N73" s="574"/>
      <c r="O73" s="882" t="s">
        <v>555</v>
      </c>
      <c r="P73" s="883"/>
      <c r="Q73" s="883"/>
      <c r="R73" s="883"/>
      <c r="S73" s="883"/>
      <c r="T73" s="883"/>
      <c r="U73" s="883"/>
      <c r="V73" s="884"/>
      <c r="Y73" s="3"/>
    </row>
    <row r="74" spans="1:25" s="1" customFormat="1" ht="51" customHeight="1" x14ac:dyDescent="0.75">
      <c r="A74" s="87">
        <f>'Work DB'!BC1</f>
        <v>53</v>
      </c>
      <c r="B74" s="767"/>
      <c r="C74" s="790" t="s">
        <v>477</v>
      </c>
      <c r="D74" s="790"/>
      <c r="E74" s="572" t="str">
        <f ca="1">IF(VLOOKUP(E8,'Work DB'!$C:$BH,'Daily Report (2)'!$A$74,FALSE)=0,"",VLOOKUP(E8,'Work DB'!$C:$BH,'Daily Report (2)'!$A$74,FALSE))</f>
        <v/>
      </c>
      <c r="F74" s="572" t="str">
        <f ca="1">IF(VLOOKUP(F8,'Work DB'!$C:$BH,'Daily Report (2)'!$A$74,FALSE)=0,"",VLOOKUP(F8,'Work DB'!$C:$BH,'Daily Report (2)'!$A$74,FALSE))</f>
        <v/>
      </c>
      <c r="G74" s="572" t="str">
        <f ca="1">IF(VLOOKUP(G8,'Work DB'!$C:$BH,'Daily Report (2)'!$A$74,FALSE)=0,"",VLOOKUP(G8,'Work DB'!$C:$BH,'Daily Report (2)'!$A$74,FALSE))</f>
        <v/>
      </c>
      <c r="H74" s="572" t="str">
        <f ca="1">IF(VLOOKUP(H8,'Work DB'!$C:$BH,'Daily Report (2)'!$A$74,FALSE)=0,"",VLOOKUP(H8,'Work DB'!$C:$BH,'Daily Report (2)'!$A$74,FALSE))</f>
        <v/>
      </c>
      <c r="I74" s="572" t="str">
        <f ca="1">IF(VLOOKUP(I8,'Work DB'!$C:$BH,'Daily Report (2)'!$A$74,FALSE)=0,"",VLOOKUP(I8,'Work DB'!$C:$BH,'Daily Report (2)'!$A$74,FALSE))</f>
        <v/>
      </c>
      <c r="J74" s="572" t="str">
        <f ca="1">IF(VLOOKUP(J8,'Work DB'!$C:$BH,'Daily Report (2)'!$A$74,FALSE)=0,"",VLOOKUP(J8,'Work DB'!$C:$BH,'Daily Report (2)'!$A$74,FALSE))</f>
        <v/>
      </c>
      <c r="K74" s="572" t="str">
        <f ca="1">IF(VLOOKUP(K8,'Work DB'!$C:$BH,'Daily Report (2)'!$A$74,FALSE)=0,"",VLOOKUP(K8,'Work DB'!$C:$BH,'Daily Report (2)'!$A$74,FALSE))</f>
        <v/>
      </c>
      <c r="L74" s="572" t="str">
        <f ca="1">IF(VLOOKUP(L8,'Work DB'!$C:$BH,'Daily Report (2)'!$A$74,FALSE)=0,"",VLOOKUP(L8,'Work DB'!$C:$BH,'Daily Report (2)'!$A$74,FALSE))</f>
        <v/>
      </c>
      <c r="M74" s="572" t="str">
        <f ca="1">IF(VLOOKUP(M8,'Work DB'!$C:$BH,'Daily Report (2)'!$A$74,FALSE)=0,"",VLOOKUP(M8,'Work DB'!$C:$BH,'Daily Report (2)'!$A$74,FALSE))</f>
        <v/>
      </c>
      <c r="N74" s="574" t="str">
        <f ca="1">IF(VLOOKUP(N8,'Work DB'!$C:$BH,'Daily Report (2)'!$A$74,FALSE)=0,"",VLOOKUP(N8,'Work DB'!$C:$BH,'Daily Report (2)'!$A$74,FALSE))</f>
        <v/>
      </c>
      <c r="O74" s="882"/>
      <c r="P74" s="883"/>
      <c r="Q74" s="883"/>
      <c r="R74" s="883"/>
      <c r="S74" s="883"/>
      <c r="T74" s="883"/>
      <c r="U74" s="883"/>
      <c r="V74" s="884"/>
      <c r="Y74" s="3"/>
    </row>
    <row r="75" spans="1:25" s="1" customFormat="1" ht="51" customHeight="1" x14ac:dyDescent="1.3">
      <c r="A75" s="87">
        <f>'Work DB'!AY1</f>
        <v>49</v>
      </c>
      <c r="B75" s="767"/>
      <c r="C75" s="790" t="s">
        <v>546</v>
      </c>
      <c r="D75" s="790"/>
      <c r="E75" s="572">
        <f ca="1">IF(VLOOKUP(E8,'Work DB'!$C:$BH,'Daily Report (2)'!$A$75,FALSE)=0,"",VLOOKUP(E8,'Work DB'!$C:$BH,'Daily Report (2)'!$A$75,FALSE))</f>
        <v>311.8151050733187</v>
      </c>
      <c r="F75" s="572">
        <f ca="1">IF(VLOOKUP(F8,'Work DB'!$C:$BH,'Daily Report (2)'!$A$75,FALSE)=0,"",VLOOKUP(F8,'Work DB'!$C:$BH,'Daily Report (2)'!$A$75,FALSE))</f>
        <v>301.65510507331868</v>
      </c>
      <c r="G75" s="572">
        <f ca="1">IF(VLOOKUP(G8,'Work DB'!$C:$BH,'Daily Report (2)'!$A$75,FALSE)=0,"",VLOOKUP(G8,'Work DB'!$C:$BH,'Daily Report (2)'!$A$75,FALSE))</f>
        <v>293.03510507331868</v>
      </c>
      <c r="H75" s="572">
        <f ca="1">IF(VLOOKUP(H8,'Work DB'!$C:$BH,'Daily Report (2)'!$A$75,FALSE)=0,"",VLOOKUP(H8,'Work DB'!$C:$BH,'Daily Report (2)'!$A$75,FALSE))</f>
        <v>294.21510507331868</v>
      </c>
      <c r="I75" s="572">
        <f ca="1">IF(VLOOKUP(I8,'Work DB'!$C:$BH,'Daily Report (2)'!$A$75,FALSE)=0,"",VLOOKUP(I8,'Work DB'!$C:$BH,'Daily Report (2)'!$A$75,FALSE))</f>
        <v>294.21510507331868</v>
      </c>
      <c r="J75" s="572">
        <f ca="1">IF(VLOOKUP(J8,'Work DB'!$C:$BH,'Daily Report (2)'!$A$75,FALSE)=0,"",VLOOKUP(J8,'Work DB'!$C:$BH,'Daily Report (2)'!$A$75,FALSE))</f>
        <v>366.21510507331868</v>
      </c>
      <c r="K75" s="572">
        <f ca="1">IF(VLOOKUP(K8,'Work DB'!$C:$BH,'Daily Report (2)'!$A$75,FALSE)=0,"",VLOOKUP(K8,'Work DB'!$C:$BH,'Daily Report (2)'!$A$75,FALSE))</f>
        <v>366.21510507331868</v>
      </c>
      <c r="L75" s="572">
        <f ca="1">IF(VLOOKUP(L8,'Work DB'!$C:$BH,'Daily Report (2)'!$A$75,FALSE)=0,"",VLOOKUP(L8,'Work DB'!$C:$BH,'Daily Report (2)'!$A$75,FALSE))</f>
        <v>366.21510507331868</v>
      </c>
      <c r="M75" s="573">
        <f ca="1">IF(VLOOKUP(M8,'Work DB'!$C:$BH,'Daily Report (2)'!$A$75,FALSE)=0,"",VLOOKUP(M8,'Work DB'!$C:$BH,'Daily Report (2)'!$A$75,FALSE))</f>
        <v>366.21510507331868</v>
      </c>
      <c r="N75" s="574" t="str">
        <f ca="1">IF(VLOOKUP(N8,'Work DB'!$C:$BH,'Daily Report (2)'!$A$75,FALSE)=0,"",VLOOKUP(N8,'Work DB'!$C:$BH,'Daily Report (2)'!$A$75,FALSE))</f>
        <v/>
      </c>
      <c r="O75" s="885"/>
      <c r="P75" s="886"/>
      <c r="Q75" s="886"/>
      <c r="R75" s="886"/>
      <c r="S75" s="886"/>
      <c r="T75" s="886"/>
      <c r="U75" s="886"/>
      <c r="V75" s="887"/>
      <c r="Y75" s="3">
        <v>1</v>
      </c>
    </row>
    <row r="76" spans="1:25" s="1" customFormat="1" ht="51" customHeight="1" x14ac:dyDescent="0.75">
      <c r="A76" s="87">
        <f>'Work DB'!AZ1</f>
        <v>50</v>
      </c>
      <c r="B76" s="767"/>
      <c r="C76" s="790" t="s">
        <v>547</v>
      </c>
      <c r="D76" s="790"/>
      <c r="E76" s="572">
        <f ca="1">IF(VLOOKUP(E8,'Work DB'!$C:$BH,'Daily Report (2)'!$A$76,FALSE)=0,"",VLOOKUP(E8,'Work DB'!$C:$BH,'Daily Report (2)'!$A$76,FALSE))</f>
        <v>264.42983797009174</v>
      </c>
      <c r="F76" s="572">
        <f ca="1">IF(VLOOKUP(F8,'Work DB'!$C:$BH,'Daily Report (2)'!$A$76,FALSE)=0,"",VLOOKUP(F8,'Work DB'!$C:$BH,'Daily Report (2)'!$A$76,FALSE))</f>
        <v>273.7438379700917</v>
      </c>
      <c r="G76" s="572">
        <f ca="1">IF(VLOOKUP(G8,'Work DB'!$C:$BH,'Daily Report (2)'!$A$76,FALSE)=0,"",VLOOKUP(G8,'Work DB'!$C:$BH,'Daily Report (2)'!$A$76,FALSE))</f>
        <v>257.71683797009172</v>
      </c>
      <c r="H76" s="572">
        <f ca="1">IF(VLOOKUP(H8,'Work DB'!$C:$BH,'Daily Report (2)'!$A$76,FALSE)=0,"",VLOOKUP(H8,'Work DB'!$C:$BH,'Daily Report (2)'!$A$76,FALSE))</f>
        <v>271.86983797009168</v>
      </c>
      <c r="I76" s="572">
        <f ca="1">IF(VLOOKUP(I8,'Work DB'!$C:$BH,'Daily Report (2)'!$A$76,FALSE)=0,"",VLOOKUP(I8,'Work DB'!$C:$BH,'Daily Report (2)'!$A$76,FALSE))</f>
        <v>271.86983797009168</v>
      </c>
      <c r="J76" s="572">
        <f ca="1">IF(VLOOKUP(J8,'Work DB'!$C:$BH,'Daily Report (2)'!$A$76,FALSE)=0,"",VLOOKUP(J8,'Work DB'!$C:$BH,'Daily Report (2)'!$A$76,FALSE))</f>
        <v>283.86983797009168</v>
      </c>
      <c r="K76" s="572">
        <f ca="1">IF(VLOOKUP(K8,'Work DB'!$C:$BH,'Daily Report (2)'!$A$76,FALSE)=0,"",VLOOKUP(K8,'Work DB'!$C:$BH,'Daily Report (2)'!$A$76,FALSE))</f>
        <v>283.86983797009168</v>
      </c>
      <c r="L76" s="572">
        <f ca="1">IF(VLOOKUP(L8,'Work DB'!$C:$BH,'Daily Report (2)'!$A$76,FALSE)=0,"",VLOOKUP(L8,'Work DB'!$C:$BH,'Daily Report (2)'!$A$76,FALSE))</f>
        <v>283.86983797009168</v>
      </c>
      <c r="M76" s="573">
        <f ca="1">IF(VLOOKUP(M8,'Work DB'!$C:$BH,'Daily Report (2)'!$A$76,FALSE)=0,"",VLOOKUP(M8,'Work DB'!$C:$BH,'Daily Report (2)'!$A$76,FALSE))</f>
        <v>283.86983797009168</v>
      </c>
      <c r="N76" s="574" t="str">
        <f ca="1">IF(VLOOKUP(N8,'Work DB'!$C:$BH,'Daily Report (2)'!$A$76,FALSE)=0,"",VLOOKUP(N8,'Work DB'!$C:$BH,'Daily Report (2)'!$A$76,FALSE))</f>
        <v/>
      </c>
      <c r="O76" s="888"/>
      <c r="P76" s="889"/>
      <c r="Q76" s="889"/>
      <c r="R76" s="889"/>
      <c r="S76" s="889"/>
      <c r="T76" s="889"/>
      <c r="U76" s="889"/>
      <c r="V76" s="890"/>
      <c r="Y76" s="3">
        <v>1</v>
      </c>
    </row>
    <row r="77" spans="1:25" s="1" customFormat="1" ht="51.75" customHeight="1" thickBot="1" x14ac:dyDescent="0.8">
      <c r="A77" s="87">
        <f>'Work DB'!BA1</f>
        <v>51</v>
      </c>
      <c r="B77" s="768"/>
      <c r="C77" s="820" t="s">
        <v>548</v>
      </c>
      <c r="D77" s="820"/>
      <c r="E77" s="585">
        <f ca="1">IF(VLOOKUP(E8,'Work DB'!$C:$BH,'Daily Report (2)'!$A$77,FALSE)=0,"",VLOOKUP(E8,'Work DB'!$C:$BH,'Daily Report (2)'!$A$77,FALSE))</f>
        <v>384.81689999999981</v>
      </c>
      <c r="F77" s="585">
        <f ca="1">IF(VLOOKUP(F8,'Work DB'!$C:$BH,'Daily Report (2)'!$A$77,FALSE)=0,"",VLOOKUP(F8,'Work DB'!$C:$BH,'Daily Report (2)'!$A$77,FALSE))</f>
        <v>443.09089999999981</v>
      </c>
      <c r="G77" s="585">
        <f ca="1">IF(VLOOKUP(G8,'Work DB'!$C:$BH,'Daily Report (2)'!$A$77,FALSE)=0,"",VLOOKUP(G8,'Work DB'!$C:$BH,'Daily Report (2)'!$A$77,FALSE))</f>
        <v>518.28389999999979</v>
      </c>
      <c r="H77" s="585">
        <f ca="1">IF(VLOOKUP(H8,'Work DB'!$C:$BH,'Daily Report (2)'!$A$77,FALSE)=0,"",VLOOKUP(H8,'Work DB'!$C:$BH,'Daily Report (2)'!$A$77,FALSE))</f>
        <v>520.85689999999977</v>
      </c>
      <c r="I77" s="585">
        <f ca="1">IF(VLOOKUP(I8,'Work DB'!$C:$BH,'Daily Report (2)'!$A$77,FALSE)=0,"",VLOOKUP(I8,'Work DB'!$C:$BH,'Daily Report (2)'!$A$77,FALSE))</f>
        <v>520.85689999999977</v>
      </c>
      <c r="J77" s="585">
        <f ca="1">IF(VLOOKUP(J8,'Work DB'!$C:$BH,'Daily Report (2)'!$A$77,FALSE)=0,"",VLOOKUP(J8,'Work DB'!$C:$BH,'Daily Report (2)'!$A$77,FALSE))</f>
        <v>591.85689999999977</v>
      </c>
      <c r="K77" s="585">
        <f ca="1">IF(VLOOKUP(K8,'Work DB'!$C:$BH,'Daily Report (2)'!$A$77,FALSE)=0,"",VLOOKUP(K8,'Work DB'!$C:$BH,'Daily Report (2)'!$A$77,FALSE))</f>
        <v>706.85689999999977</v>
      </c>
      <c r="L77" s="585">
        <f ca="1">IF(VLOOKUP(L8,'Work DB'!$C:$BH,'Daily Report (2)'!$A$77,FALSE)=0,"",VLOOKUP(L8,'Work DB'!$C:$BH,'Daily Report (2)'!$A$77,FALSE))</f>
        <v>706.85689999999977</v>
      </c>
      <c r="M77" s="586">
        <f ca="1">IF(VLOOKUP(M8,'Work DB'!$C:$BH,'Daily Report (2)'!$A$77,FALSE)=0,"",VLOOKUP(M8,'Work DB'!$C:$BH,'Daily Report (2)'!$A$77,FALSE))</f>
        <v>706.85689999999977</v>
      </c>
      <c r="N77" s="587" t="str">
        <f ca="1">IF(VLOOKUP(N8,'Work DB'!$C:$BH,'Daily Report (2)'!$A$77,FALSE)=0,"",VLOOKUP(N8,'Work DB'!$C:$BH,'Daily Report (2)'!$A$77,FALSE))</f>
        <v/>
      </c>
      <c r="O77" s="393"/>
      <c r="P77" s="394"/>
      <c r="Q77" s="394"/>
      <c r="R77" s="394"/>
      <c r="S77" s="394"/>
      <c r="T77" s="394"/>
      <c r="U77" s="394"/>
      <c r="V77" s="395"/>
      <c r="Y77" s="3">
        <v>1</v>
      </c>
    </row>
    <row r="78" spans="1:25" s="1" customFormat="1" ht="27" customHeight="1" x14ac:dyDescent="0.75">
      <c r="A78" s="3"/>
      <c r="B78" s="876"/>
      <c r="C78" s="876"/>
      <c r="D78" s="876"/>
      <c r="E78" s="876"/>
      <c r="F78" s="876"/>
      <c r="G78" s="876"/>
      <c r="H78" s="876"/>
      <c r="I78" s="876"/>
      <c r="J78" s="876"/>
      <c r="N78" s="876"/>
      <c r="O78" s="876"/>
      <c r="P78" s="876"/>
      <c r="Q78" s="876"/>
      <c r="R78" s="876"/>
      <c r="S78" s="876"/>
      <c r="T78" s="876"/>
      <c r="U78" s="876"/>
      <c r="V78" s="876"/>
      <c r="Y78" s="3"/>
    </row>
    <row r="79" spans="1:25" s="1" customFormat="1" ht="27" customHeight="1" x14ac:dyDescent="0.75">
      <c r="A79" s="3"/>
      <c r="B79" s="876"/>
      <c r="C79" s="876"/>
      <c r="D79" s="876"/>
      <c r="E79" s="876"/>
      <c r="F79" s="876"/>
      <c r="G79" s="876"/>
      <c r="H79" s="876"/>
      <c r="I79" s="876"/>
      <c r="J79" s="876"/>
      <c r="N79" s="876"/>
      <c r="O79" s="876"/>
      <c r="P79" s="876"/>
      <c r="Q79" s="876"/>
      <c r="R79" s="876"/>
      <c r="S79" s="876"/>
      <c r="T79" s="876"/>
      <c r="U79" s="876"/>
      <c r="V79" s="876"/>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row r="96" spans="1:25" s="1" customFormat="1" ht="27" x14ac:dyDescent="0.75">
      <c r="A96" s="3"/>
      <c r="C96" s="10"/>
      <c r="D96" s="10"/>
      <c r="Y96" s="3"/>
    </row>
  </sheetData>
  <autoFilter ref="Y9:Y77" xr:uid="{4649FDDA-53D2-4846-AA07-E6F2842A8B4A}"/>
  <mergeCells count="227">
    <mergeCell ref="U51:V51"/>
    <mergeCell ref="O52:P52"/>
    <mergeCell ref="B38:D38"/>
    <mergeCell ref="AB5:AP5"/>
    <mergeCell ref="AB6:AP6"/>
    <mergeCell ref="AB7:AE7"/>
    <mergeCell ref="U52:V52"/>
    <mergeCell ref="B40:B48"/>
    <mergeCell ref="C40:D40"/>
    <mergeCell ref="C41:D41"/>
    <mergeCell ref="C42:D42"/>
    <mergeCell ref="C46:D46"/>
    <mergeCell ref="C47:D47"/>
    <mergeCell ref="C48:D48"/>
    <mergeCell ref="C43:D43"/>
    <mergeCell ref="O43:P43"/>
    <mergeCell ref="Q43:R43"/>
    <mergeCell ref="B29:B36"/>
    <mergeCell ref="C29:D29"/>
    <mergeCell ref="O29:P29"/>
    <mergeCell ref="Q29:R29"/>
    <mergeCell ref="Q32:R32"/>
    <mergeCell ref="U29:V36"/>
    <mergeCell ref="O42:P42"/>
    <mergeCell ref="O34:P34"/>
    <mergeCell ref="Q34:R34"/>
    <mergeCell ref="O40:P40"/>
    <mergeCell ref="Q40:R40"/>
    <mergeCell ref="S40:T48"/>
    <mergeCell ref="U40:V48"/>
    <mergeCell ref="O41:P41"/>
    <mergeCell ref="Q41:R41"/>
    <mergeCell ref="O46:P46"/>
    <mergeCell ref="Q46:R46"/>
    <mergeCell ref="O48:P48"/>
    <mergeCell ref="Q48:R48"/>
    <mergeCell ref="O47:P47"/>
    <mergeCell ref="Q47:R47"/>
    <mergeCell ref="O38:P38"/>
    <mergeCell ref="Q38:R38"/>
    <mergeCell ref="S38:T38"/>
    <mergeCell ref="U38:V38"/>
    <mergeCell ref="Q42:R42"/>
    <mergeCell ref="B65:B68"/>
    <mergeCell ref="B59:B63"/>
    <mergeCell ref="C59:D59"/>
    <mergeCell ref="O59:P59"/>
    <mergeCell ref="Q59:R59"/>
    <mergeCell ref="C65:D65"/>
    <mergeCell ref="O65:P65"/>
    <mergeCell ref="Q65:R65"/>
    <mergeCell ref="C67:D67"/>
    <mergeCell ref="O67:P67"/>
    <mergeCell ref="O61:P61"/>
    <mergeCell ref="C73:D73"/>
    <mergeCell ref="N78:V79"/>
    <mergeCell ref="B78:J79"/>
    <mergeCell ref="B70:B77"/>
    <mergeCell ref="C70:D70"/>
    <mergeCell ref="O70:V70"/>
    <mergeCell ref="C77:D77"/>
    <mergeCell ref="C74:D74"/>
    <mergeCell ref="C71:D71"/>
    <mergeCell ref="C72:D72"/>
    <mergeCell ref="C75:D75"/>
    <mergeCell ref="C76:D76"/>
    <mergeCell ref="O71:V71"/>
    <mergeCell ref="O72:V72"/>
    <mergeCell ref="O73:V73"/>
    <mergeCell ref="O74:V74"/>
    <mergeCell ref="O75:V75"/>
    <mergeCell ref="O76:V76"/>
    <mergeCell ref="BJ5:BX5"/>
    <mergeCell ref="BJ6:BX6"/>
    <mergeCell ref="AT7:AW7"/>
    <mergeCell ref="AY7:AZ7"/>
    <mergeCell ref="BA7:BE7"/>
    <mergeCell ref="BF7:BG7"/>
    <mergeCell ref="C66:D66"/>
    <mergeCell ref="O66:P66"/>
    <mergeCell ref="Q66:R66"/>
    <mergeCell ref="S59:V63"/>
    <mergeCell ref="C60:D60"/>
    <mergeCell ref="O60:P60"/>
    <mergeCell ref="Q60:R60"/>
    <mergeCell ref="C61:D61"/>
    <mergeCell ref="S65:V68"/>
    <mergeCell ref="Q61:R61"/>
    <mergeCell ref="C62:D62"/>
    <mergeCell ref="O62:P62"/>
    <mergeCell ref="Q62:R62"/>
    <mergeCell ref="C63:D63"/>
    <mergeCell ref="O63:P63"/>
    <mergeCell ref="Q63:R63"/>
    <mergeCell ref="Q33:R33"/>
    <mergeCell ref="C34:D34"/>
    <mergeCell ref="AV19:BK19"/>
    <mergeCell ref="Q67:R67"/>
    <mergeCell ref="C68:D68"/>
    <mergeCell ref="O68:P68"/>
    <mergeCell ref="Q68:R68"/>
    <mergeCell ref="S29:T36"/>
    <mergeCell ref="C44:D44"/>
    <mergeCell ref="O44:P44"/>
    <mergeCell ref="Q44:R44"/>
    <mergeCell ref="C45:D45"/>
    <mergeCell ref="O45:P45"/>
    <mergeCell ref="O27:P27"/>
    <mergeCell ref="Q27:R27"/>
    <mergeCell ref="C35:D35"/>
    <mergeCell ref="O35:P35"/>
    <mergeCell ref="Q35:R35"/>
    <mergeCell ref="C36:D36"/>
    <mergeCell ref="O36:P36"/>
    <mergeCell ref="Q36:R36"/>
    <mergeCell ref="C27:D27"/>
    <mergeCell ref="C30:D30"/>
    <mergeCell ref="O30:P30"/>
    <mergeCell ref="Q30:R30"/>
    <mergeCell ref="Q45:R45"/>
    <mergeCell ref="Q52:R52"/>
    <mergeCell ref="S52:T52"/>
    <mergeCell ref="C51:D51"/>
    <mergeCell ref="O51:P51"/>
    <mergeCell ref="Q51:R51"/>
    <mergeCell ref="B55:B57"/>
    <mergeCell ref="C55:D55"/>
    <mergeCell ref="O55:P55"/>
    <mergeCell ref="Q55:R55"/>
    <mergeCell ref="S55:T55"/>
    <mergeCell ref="Q56:R56"/>
    <mergeCell ref="S56:T56"/>
    <mergeCell ref="S51:T51"/>
    <mergeCell ref="C52:D52"/>
    <mergeCell ref="U55:V55"/>
    <mergeCell ref="C56:D56"/>
    <mergeCell ref="O56:P56"/>
    <mergeCell ref="C53:D53"/>
    <mergeCell ref="O53:P53"/>
    <mergeCell ref="Q53:R53"/>
    <mergeCell ref="C57:D57"/>
    <mergeCell ref="S53:T53"/>
    <mergeCell ref="U53:V53"/>
    <mergeCell ref="O57:P57"/>
    <mergeCell ref="Q57:R57"/>
    <mergeCell ref="S57:T57"/>
    <mergeCell ref="U57:V57"/>
    <mergeCell ref="U56:V56"/>
    <mergeCell ref="C33:D33"/>
    <mergeCell ref="O33:P33"/>
    <mergeCell ref="B19:B27"/>
    <mergeCell ref="C19:D19"/>
    <mergeCell ref="O19:P19"/>
    <mergeCell ref="Q19:R19"/>
    <mergeCell ref="C25:D25"/>
    <mergeCell ref="C31:D31"/>
    <mergeCell ref="O31:P31"/>
    <mergeCell ref="Q31:R31"/>
    <mergeCell ref="C32:D32"/>
    <mergeCell ref="O32:P32"/>
    <mergeCell ref="C26:D26"/>
    <mergeCell ref="O26:P26"/>
    <mergeCell ref="Q26:R26"/>
    <mergeCell ref="O25:P25"/>
    <mergeCell ref="Q25:R25"/>
    <mergeCell ref="O21:P21"/>
    <mergeCell ref="Q21:R21"/>
    <mergeCell ref="C22:D22"/>
    <mergeCell ref="O22:P22"/>
    <mergeCell ref="Q22:R22"/>
    <mergeCell ref="C23:D23"/>
    <mergeCell ref="O23:P23"/>
    <mergeCell ref="Q23:R23"/>
    <mergeCell ref="U19:V27"/>
    <mergeCell ref="C20:D20"/>
    <mergeCell ref="O20:P20"/>
    <mergeCell ref="Q20:R20"/>
    <mergeCell ref="C21:D21"/>
    <mergeCell ref="C24:D24"/>
    <mergeCell ref="O24:P24"/>
    <mergeCell ref="Q24:R24"/>
    <mergeCell ref="C15:D15"/>
    <mergeCell ref="O15:P15"/>
    <mergeCell ref="Q15:R15"/>
    <mergeCell ref="C17:D17"/>
    <mergeCell ref="O17:P17"/>
    <mergeCell ref="Q17:R17"/>
    <mergeCell ref="U10:V17"/>
    <mergeCell ref="C11:D11"/>
    <mergeCell ref="O11:P11"/>
    <mergeCell ref="Q11:R11"/>
    <mergeCell ref="C12:D12"/>
    <mergeCell ref="O12:P12"/>
    <mergeCell ref="Q12:R12"/>
    <mergeCell ref="C13:D13"/>
    <mergeCell ref="O13:P13"/>
    <mergeCell ref="Q13:R13"/>
    <mergeCell ref="C14:D14"/>
    <mergeCell ref="O14:P14"/>
    <mergeCell ref="Q14:R14"/>
    <mergeCell ref="C16:D16"/>
    <mergeCell ref="O16:P16"/>
    <mergeCell ref="Q16:R16"/>
    <mergeCell ref="C50:D50"/>
    <mergeCell ref="O50:P50"/>
    <mergeCell ref="Q50:R50"/>
    <mergeCell ref="S50:T50"/>
    <mergeCell ref="U50:V50"/>
    <mergeCell ref="B50:B53"/>
    <mergeCell ref="F7:H7"/>
    <mergeCell ref="M7:O7"/>
    <mergeCell ref="B5:V5"/>
    <mergeCell ref="P7:V7"/>
    <mergeCell ref="B8:D8"/>
    <mergeCell ref="O8:P8"/>
    <mergeCell ref="Q8:R8"/>
    <mergeCell ref="S8:T8"/>
    <mergeCell ref="U8:V8"/>
    <mergeCell ref="B7:E7"/>
    <mergeCell ref="I7:L7"/>
    <mergeCell ref="B6:V6"/>
    <mergeCell ref="B10:B17"/>
    <mergeCell ref="C10:D10"/>
    <mergeCell ref="O10:P10"/>
    <mergeCell ref="Q10:R10"/>
    <mergeCell ref="S10:T17"/>
    <mergeCell ref="S19:T27"/>
  </mergeCells>
  <conditionalFormatting sqref="E8:N8 E29:N36 E40:N48 E51:N53 E55:N57 E59:N63 E65:N68 E70:N77 E10:N14 E17:N17 E15:M15 E19:N27">
    <cfRule type="expression" dxfId="34" priority="11">
      <formula>E$8=ROUNDDOWN(NOW(),0)-1</formula>
    </cfRule>
  </conditionalFormatting>
  <conditionalFormatting sqref="E38:N38">
    <cfRule type="expression" dxfId="33" priority="5">
      <formula>E$8=ROUNDDOWN(NOW(),0)-1</formula>
    </cfRule>
  </conditionalFormatting>
  <conditionalFormatting sqref="E50:N50">
    <cfRule type="expression" dxfId="32" priority="4">
      <formula>E$8=ROUNDDOWN(NOW(),0)-1</formula>
    </cfRule>
  </conditionalFormatting>
  <conditionalFormatting sqref="E16:M16">
    <cfRule type="expression" dxfId="31" priority="3">
      <formula>E$8=ROUNDDOWN(NOW(),0)-1</formula>
    </cfRule>
  </conditionalFormatting>
  <conditionalFormatting sqref="N15">
    <cfRule type="expression" dxfId="30" priority="2">
      <formula>N$8=ROUNDDOWN(NOW(),0)-1</formula>
    </cfRule>
  </conditionalFormatting>
  <conditionalFormatting sqref="N16">
    <cfRule type="expression" dxfId="29" priority="1">
      <formula>N$8=ROUNDDOWN(NOW(),0)-1</formula>
    </cfRule>
  </conditionalFormatting>
  <printOptions horizontalCentered="1"/>
  <pageMargins left="0" right="0" top="0" bottom="0" header="0" footer="0"/>
  <pageSetup paperSize="9" scale="24"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3"/>
  <sheetViews>
    <sheetView view="pageBreakPreview" zoomScale="25" zoomScaleNormal="100" zoomScaleSheetLayoutView="25" workbookViewId="0">
      <pane ySplit="7" topLeftCell="A43" activePane="bottomLeft" state="frozen"/>
      <selection pane="bottomLeft" activeCell="A51" sqref="A51"/>
    </sheetView>
  </sheetViews>
  <sheetFormatPr defaultRowHeight="15" x14ac:dyDescent="0.25"/>
  <cols>
    <col min="1" max="1" width="8.28515625" style="2" bestFit="1" customWidth="1"/>
    <col min="2" max="2" width="18.7109375" customWidth="1"/>
    <col min="3" max="4" width="18.7109375" style="11" customWidth="1"/>
    <col min="5"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86">
        <f t="shared" ref="E3:N3" si="1">(E7-45457+28)/14</f>
        <v>9.1428571428571423</v>
      </c>
      <c r="F3" s="186">
        <f t="shared" si="1"/>
        <v>9.2142857142857135</v>
      </c>
      <c r="G3" s="186">
        <f t="shared" si="1"/>
        <v>9.2857142857142865</v>
      </c>
      <c r="H3" s="186">
        <f t="shared" si="1"/>
        <v>9.3571428571428577</v>
      </c>
      <c r="I3" s="186">
        <f t="shared" si="1"/>
        <v>9.4285714285714288</v>
      </c>
      <c r="J3" s="186">
        <f t="shared" si="1"/>
        <v>9.5</v>
      </c>
      <c r="K3" s="186">
        <f t="shared" si="1"/>
        <v>9.5714285714285712</v>
      </c>
      <c r="L3" s="186">
        <f t="shared" si="1"/>
        <v>9.6428571428571423</v>
      </c>
      <c r="M3" s="186">
        <f t="shared" si="1"/>
        <v>9.7142857142857135</v>
      </c>
      <c r="N3" s="186">
        <f t="shared" si="1"/>
        <v>9.7857142857142865</v>
      </c>
      <c r="O3" s="186">
        <f>IF(ABS((O7-45457+28)/14)=(O7-45457+28)/14,1,0)</f>
        <v>1</v>
      </c>
      <c r="P3" s="186">
        <f>IF((ABS((P7-45457+28)/14))=((P7-45457+28)/14),1,0)</f>
        <v>1</v>
      </c>
      <c r="Q3" s="186">
        <f>IF((ABS((Q7-45457+28)/14))=((Q7-45457+28)/14),1,0)</f>
        <v>1</v>
      </c>
      <c r="R3" s="186">
        <f t="shared" ref="R3:AI3" si="2">(R7-45457+28)/14</f>
        <v>10.071428571428571</v>
      </c>
      <c r="S3" s="186">
        <f t="shared" si="2"/>
        <v>10.142857142857142</v>
      </c>
      <c r="T3" s="186">
        <f t="shared" si="2"/>
        <v>10.214285714285714</v>
      </c>
      <c r="U3" s="186">
        <f t="shared" si="2"/>
        <v>10.285714285714286</v>
      </c>
      <c r="V3" s="186">
        <f t="shared" si="2"/>
        <v>10.357142857142858</v>
      </c>
      <c r="W3" s="186">
        <f t="shared" si="2"/>
        <v>10.428571428571429</v>
      </c>
      <c r="X3" s="186">
        <f t="shared" si="2"/>
        <v>10.5</v>
      </c>
      <c r="Y3" s="186">
        <f t="shared" si="2"/>
        <v>10.571428571428571</v>
      </c>
      <c r="Z3" s="186">
        <f t="shared" si="2"/>
        <v>10.642857142857142</v>
      </c>
      <c r="AA3" s="186">
        <f t="shared" si="2"/>
        <v>10.714285714285714</v>
      </c>
      <c r="AB3" s="186">
        <f t="shared" si="2"/>
        <v>10.785714285714286</v>
      </c>
      <c r="AC3" s="186">
        <f t="shared" si="2"/>
        <v>10.857142857142858</v>
      </c>
      <c r="AD3" s="186">
        <f t="shared" si="2"/>
        <v>10.928571428571429</v>
      </c>
      <c r="AE3" s="186">
        <f t="shared" si="2"/>
        <v>11</v>
      </c>
      <c r="AF3" s="186">
        <f t="shared" si="2"/>
        <v>11.071428571428571</v>
      </c>
      <c r="AG3" s="186">
        <f t="shared" si="2"/>
        <v>11.142857142857142</v>
      </c>
      <c r="AH3" s="186">
        <f t="shared" si="2"/>
        <v>11.214285714285714</v>
      </c>
      <c r="AI3" s="186">
        <f t="shared" si="2"/>
        <v>11.285714285714286</v>
      </c>
    </row>
    <row r="5" spans="1:56" ht="96.75" x14ac:dyDescent="0.25">
      <c r="A5" s="48">
        <f>'Work DB'!BI1</f>
        <v>59</v>
      </c>
      <c r="B5" s="950">
        <f ca="1">ROUNDDOWN(NOW(),0)-45452-12-1</f>
        <v>117</v>
      </c>
      <c r="C5" s="950"/>
      <c r="D5" s="950"/>
      <c r="E5" s="950"/>
      <c r="F5" s="950"/>
      <c r="G5" s="836" t="s">
        <v>5</v>
      </c>
      <c r="H5" s="836"/>
      <c r="I5" s="836"/>
      <c r="M5" s="53"/>
      <c r="N5" s="53"/>
      <c r="O5" s="53"/>
      <c r="P5" s="770" t="str">
        <f>"گزارش ماهیانه مدیریتی شهریور ماه 1403  "</f>
        <v xml:space="preserve">گزارش ماهیانه مدیریتی شهریور ماه 1403  </v>
      </c>
      <c r="Q5" s="770"/>
      <c r="R5" s="770"/>
      <c r="S5" s="770"/>
      <c r="T5" s="770"/>
      <c r="U5" s="770"/>
      <c r="V5" s="770"/>
      <c r="W5" s="770"/>
      <c r="X5" s="770"/>
      <c r="Y5" s="770"/>
      <c r="Z5" s="770"/>
      <c r="AA5" s="770"/>
      <c r="AB5" s="770"/>
      <c r="AC5" s="770"/>
      <c r="AD5" s="770"/>
      <c r="AE5" s="770"/>
      <c r="AF5" s="53"/>
      <c r="AG5" s="53"/>
      <c r="AH5" s="53"/>
      <c r="AI5" s="53"/>
      <c r="AJ5" s="53"/>
      <c r="AK5" s="53"/>
      <c r="AL5" s="53"/>
      <c r="AM5" s="53"/>
      <c r="AN5" s="53"/>
      <c r="AO5" s="53"/>
      <c r="AP5" s="53"/>
      <c r="AQ5" s="53"/>
    </row>
    <row r="6" spans="1:56" ht="81.75" thickBot="1" x14ac:dyDescent="0.3">
      <c r="A6" s="49"/>
      <c r="B6" s="951">
        <f ca="1">ROUNDDOWN(NOW(),0)-1</f>
        <v>45581</v>
      </c>
      <c r="C6" s="951"/>
      <c r="D6" s="951"/>
      <c r="E6" s="951"/>
      <c r="F6" s="951"/>
      <c r="G6" s="836" t="s">
        <v>6</v>
      </c>
      <c r="H6" s="836"/>
      <c r="I6" s="836"/>
      <c r="M6" s="52"/>
      <c r="N6" s="52"/>
      <c r="O6" s="52"/>
      <c r="P6" s="836" t="s">
        <v>0</v>
      </c>
      <c r="Q6" s="836"/>
      <c r="R6" s="836"/>
      <c r="S6" s="836"/>
      <c r="T6" s="836"/>
      <c r="U6" s="836"/>
      <c r="V6" s="836"/>
      <c r="W6" s="836"/>
      <c r="X6" s="836"/>
      <c r="Y6" s="836"/>
      <c r="Z6" s="836"/>
      <c r="AA6" s="836"/>
      <c r="AB6" s="836"/>
      <c r="AC6" s="836"/>
      <c r="AD6" s="836"/>
      <c r="AE6" s="836"/>
      <c r="AF6" s="52"/>
      <c r="AG6" s="52"/>
      <c r="AH6" s="52"/>
      <c r="AI6" s="52"/>
      <c r="AJ6" s="52"/>
      <c r="AK6" s="52"/>
      <c r="AL6" s="52"/>
      <c r="AM6" s="52"/>
      <c r="AN6" s="52"/>
      <c r="AO6" s="52"/>
      <c r="AP6" s="52"/>
      <c r="AQ6" s="52"/>
      <c r="AS6" s="194"/>
      <c r="AT6" s="194"/>
      <c r="AU6" s="194"/>
      <c r="AV6" s="194"/>
      <c r="AW6" s="194"/>
      <c r="AZ6" s="194"/>
      <c r="BA6" s="194"/>
      <c r="BB6" s="194"/>
      <c r="BC6" s="194"/>
      <c r="BD6" s="194"/>
    </row>
    <row r="7" spans="1:56" s="3" customFormat="1" ht="253.5" thickBot="1" x14ac:dyDescent="0.3">
      <c r="A7" s="46"/>
      <c r="B7" s="772" t="s">
        <v>15</v>
      </c>
      <c r="C7" s="773"/>
      <c r="D7" s="773"/>
      <c r="E7" s="337">
        <v>45557</v>
      </c>
      <c r="F7" s="337">
        <f>E7+1</f>
        <v>45558</v>
      </c>
      <c r="G7" s="337">
        <f>F7+1</f>
        <v>45559</v>
      </c>
      <c r="H7" s="337">
        <f>G7+1</f>
        <v>45560</v>
      </c>
      <c r="I7" s="338">
        <f>H7+1</f>
        <v>45561</v>
      </c>
      <c r="J7" s="337">
        <f>I7+1</f>
        <v>45562</v>
      </c>
      <c r="K7" s="337">
        <f t="shared" ref="K7:AI7" si="3">J7+1</f>
        <v>45563</v>
      </c>
      <c r="L7" s="337">
        <f t="shared" si="3"/>
        <v>45564</v>
      </c>
      <c r="M7" s="337">
        <f t="shared" si="3"/>
        <v>45565</v>
      </c>
      <c r="N7" s="337">
        <f t="shared" si="3"/>
        <v>45566</v>
      </c>
      <c r="O7" s="337">
        <f t="shared" si="3"/>
        <v>45567</v>
      </c>
      <c r="P7" s="337">
        <f t="shared" si="3"/>
        <v>45568</v>
      </c>
      <c r="Q7" s="337">
        <f t="shared" si="3"/>
        <v>45569</v>
      </c>
      <c r="R7" s="337">
        <f t="shared" si="3"/>
        <v>45570</v>
      </c>
      <c r="S7" s="337">
        <f t="shared" si="3"/>
        <v>45571</v>
      </c>
      <c r="T7" s="337">
        <f t="shared" si="3"/>
        <v>45572</v>
      </c>
      <c r="U7" s="337">
        <f t="shared" si="3"/>
        <v>45573</v>
      </c>
      <c r="V7" s="337">
        <f t="shared" si="3"/>
        <v>45574</v>
      </c>
      <c r="W7" s="338">
        <f t="shared" si="3"/>
        <v>45575</v>
      </c>
      <c r="X7" s="337">
        <f t="shared" si="3"/>
        <v>45576</v>
      </c>
      <c r="Y7" s="337">
        <f t="shared" si="3"/>
        <v>45577</v>
      </c>
      <c r="Z7" s="338">
        <f t="shared" si="3"/>
        <v>45578</v>
      </c>
      <c r="AA7" s="337">
        <f t="shared" si="3"/>
        <v>45579</v>
      </c>
      <c r="AB7" s="337">
        <f t="shared" si="3"/>
        <v>45580</v>
      </c>
      <c r="AC7" s="337">
        <f>AB7+1</f>
        <v>45581</v>
      </c>
      <c r="AD7" s="337">
        <f>AC7+1</f>
        <v>45582</v>
      </c>
      <c r="AE7" s="337">
        <f t="shared" si="3"/>
        <v>45583</v>
      </c>
      <c r="AF7" s="337">
        <f t="shared" si="3"/>
        <v>45584</v>
      </c>
      <c r="AG7" s="337">
        <f t="shared" si="3"/>
        <v>45585</v>
      </c>
      <c r="AH7" s="337">
        <f t="shared" si="3"/>
        <v>45586</v>
      </c>
      <c r="AI7" s="339">
        <f t="shared" si="3"/>
        <v>45587</v>
      </c>
      <c r="AJ7" s="774" t="s">
        <v>14</v>
      </c>
      <c r="AK7" s="775"/>
      <c r="AL7" s="775" t="s">
        <v>13</v>
      </c>
      <c r="AM7" s="775"/>
      <c r="AN7" s="775" t="s">
        <v>365</v>
      </c>
      <c r="AO7" s="775"/>
      <c r="AP7" s="775" t="s">
        <v>16</v>
      </c>
      <c r="AQ7" s="776"/>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87">
        <f>'Work DB'!D1</f>
        <v>2</v>
      </c>
      <c r="B9" s="811" t="s">
        <v>57</v>
      </c>
      <c r="C9" s="759" t="s">
        <v>1</v>
      </c>
      <c r="D9" s="784"/>
      <c r="E9" s="60">
        <f>IF(VLOOKUP(E7,'Work DB'!$C:$BH,'Daily Report'!$A$9,FALSE)=0,"",VLOOKUP(E7,'Work DB'!$C:$BH,'Daily Report'!$A$9,FALSE))</f>
        <v>619.44749999999999</v>
      </c>
      <c r="F9" s="60">
        <f>IF(VLOOKUP(F7,'Work DB'!$C:$BH,'Daily Report'!$A$9,FALSE)=0,"",VLOOKUP(F7,'Work DB'!$C:$BH,'Daily Report'!$A$9,FALSE))</f>
        <v>252.36749999999998</v>
      </c>
      <c r="G9" s="60">
        <f>IF(VLOOKUP(G7,'Work DB'!$C:$BH,'Daily Report'!$A$9,FALSE)=0,"",VLOOKUP(G7,'Work DB'!$C:$BH,'Daily Report'!$A$9,FALSE))</f>
        <v>298.2525</v>
      </c>
      <c r="H9" s="60">
        <f>IF(VLOOKUP(H7,'Work DB'!$C:$BH,'Daily Report'!$A$9,FALSE)=0,"",VLOOKUP(H7,'Work DB'!$C:$BH,'Daily Report'!$A$9,FALSE))</f>
        <v>344.13750000000005</v>
      </c>
      <c r="I9" s="60">
        <f>IF(VLOOKUP(I7,'Work DB'!$C:$BH,'Daily Report'!$A$9,FALSE)=0,"",VLOOKUP(I7,'Work DB'!$C:$BH,'Daily Report'!$A$9,FALSE))</f>
        <v>268</v>
      </c>
      <c r="J9" s="60" t="str">
        <f>IF(VLOOKUP(J7,'Work DB'!$C:$BH,'Daily Report'!$A$9,FALSE)=0,"",VLOOKUP(J7,'Work DB'!$C:$BH,'Daily Report'!$A$9,FALSE))</f>
        <v/>
      </c>
      <c r="K9" s="60">
        <f>IF(VLOOKUP(K7,'Work DB'!$C:$BH,'Daily Report'!$A$9,FALSE)=0,"",VLOOKUP(K7,'Work DB'!$C:$BH,'Daily Report'!$A$9,FALSE))</f>
        <v>260.01499999999999</v>
      </c>
      <c r="L9" s="60">
        <f>IF(VLOOKUP(L7,'Work DB'!$C:$BH,'Daily Report'!$A$9,FALSE)=0,"",VLOOKUP(L7,'Work DB'!$C:$BH,'Daily Report'!$A$9,FALSE))</f>
        <v>198.83499999999998</v>
      </c>
      <c r="M9" s="60">
        <f>IF(VLOOKUP(M7,'Work DB'!$C:$BH,'Daily Report'!$A$9,FALSE)=0,"",VLOOKUP(M7,'Work DB'!$C:$BH,'Daily Report'!$A$9,FALSE))</f>
        <v>344.13749999999999</v>
      </c>
      <c r="N9" s="60">
        <f>IF(VLOOKUP(N7,'Work DB'!$C:$BH,'Daily Report'!$A$9,FALSE)=0,"",VLOOKUP(N7,'Work DB'!$C:$BH,'Daily Report'!$A$9,FALSE))</f>
        <v>412.96499999999997</v>
      </c>
      <c r="O9" s="60">
        <f>IF(VLOOKUP(O7,'Work DB'!$C:$BH,'Daily Report'!$A$9,FALSE)=0,"",VLOOKUP(O7,'Work DB'!$C:$BH,'Daily Report'!$A$9,FALSE))</f>
        <v>520.03</v>
      </c>
      <c r="P9" s="60">
        <f>IF(VLOOKUP(P7,'Work DB'!$C:$BH,'Daily Report'!$A$9,FALSE)=0,"",VLOOKUP(P7,'Work DB'!$C:$BH,'Daily Report'!$A$9,FALSE))</f>
        <v>351.78499999999997</v>
      </c>
      <c r="Q9" s="60">
        <f>IF(VLOOKUP(Q7,'Work DB'!$C:$BH,'Daily Report'!$A$9,FALSE)=0,"",VLOOKUP(Q7,'Work DB'!$C:$BH,'Daily Report'!$A$9,FALSE))</f>
        <v>298.25249999999994</v>
      </c>
      <c r="R9" s="60">
        <f>IF(VLOOKUP(R7,'Work DB'!$C:$BH,'Daily Report'!$A$9,FALSE)=0,"",VLOOKUP(R7,'Work DB'!$C:$BH,'Daily Report'!$A$9,FALSE))</f>
        <v>84.122500000000002</v>
      </c>
      <c r="S9" s="60">
        <f>IF(VLOOKUP(S7,'Work DB'!$C:$BH,'Daily Report'!$A$9,FALSE)=0,"",VLOOKUP(S7,'Work DB'!$C:$BH,'Daily Report'!$A$9,FALSE))</f>
        <v>206.48249999999999</v>
      </c>
      <c r="T9" s="60">
        <f>IF(VLOOKUP(T7,'Work DB'!$C:$BH,'Daily Report'!$A$9,FALSE)=0,"",VLOOKUP(T7,'Work DB'!$C:$BH,'Daily Report'!$A$9,FALSE))</f>
        <v>282.95749999999998</v>
      </c>
      <c r="U9" s="60">
        <f>IF(VLOOKUP(U7,'Work DB'!$C:$BH,'Daily Report'!$A$9,FALSE)=0,"",VLOOKUP(U7,'Work DB'!$C:$BH,'Daily Report'!$A$9,FALSE))</f>
        <v>15.295</v>
      </c>
      <c r="V9" s="60">
        <f>IF(VLOOKUP(V7,'Work DB'!$C:$BH,'Daily Report'!$A$9,FALSE)=0,"",VLOOKUP(V7,'Work DB'!$C:$BH,'Daily Report'!$A$9,FALSE))</f>
        <v>298.2525</v>
      </c>
      <c r="W9" s="60">
        <f>IF(VLOOKUP(W7,'Work DB'!$C:$BH,'Daily Report'!$A$9,FALSE)=0,"",VLOOKUP(W7,'Work DB'!$C:$BH,'Daily Report'!$A$9,FALSE))</f>
        <v>351.78500000000003</v>
      </c>
      <c r="X9" s="60" t="str">
        <f>IF(VLOOKUP(X7,'Work DB'!$C:$BH,'Daily Report'!$A$9,FALSE)=0,"",VLOOKUP(X7,'Work DB'!$C:$BH,'Daily Report'!$A$9,FALSE))</f>
        <v/>
      </c>
      <c r="Y9" s="60">
        <f>IF(VLOOKUP(Y7,'Work DB'!$C:$BH,'Daily Report'!$A$9,FALSE)=0,"",VLOOKUP(Y7,'Work DB'!$C:$BH,'Daily Report'!$A$9,FALSE))</f>
        <v>527.67750000000001</v>
      </c>
      <c r="Z9" s="60">
        <f>IF(VLOOKUP(Z7,'Work DB'!$C:$BH,'Daily Report'!$A$9,FALSE)=0,"",VLOOKUP(Z7,'Work DB'!$C:$BH,'Daily Report'!$A$9,FALSE))</f>
        <v>542.97249999999997</v>
      </c>
      <c r="AA9" s="60">
        <f>IF(VLOOKUP(AA7,'Work DB'!$C:$BH,'Daily Report'!$A$9,FALSE)=0,"",VLOOKUP(AA7,'Work DB'!$C:$BH,'Daily Report'!$A$9,FALSE))</f>
        <v>527.67750000000001</v>
      </c>
      <c r="AB9" s="60">
        <f>IF(VLOOKUP(AB7,'Work DB'!$C:$BH,'Daily Report'!$A$9,FALSE)=0,"",VLOOKUP(AB7,'Work DB'!$C:$BH,'Daily Report'!$A$9,FALSE))</f>
        <v>458.85</v>
      </c>
      <c r="AC9" s="60" t="str">
        <f>IF(VLOOKUP(AC7,'Work DB'!$C:$BH,'Daily Report'!$A$9,FALSE)=0,"",VLOOKUP(AC7,'Work DB'!$C:$BH,'Daily Report'!$A$9,FALSE))</f>
        <v/>
      </c>
      <c r="AD9" s="60" t="str">
        <f>IF(VLOOKUP(AD7,'Work DB'!$C:$BH,'Daily Report'!$A$9,FALSE)=0,"",VLOOKUP(AD7,'Work DB'!$C:$BH,'Daily Report'!$A$9,FALSE))</f>
        <v/>
      </c>
      <c r="AE9" s="60" t="str">
        <f>IF(VLOOKUP(AE7,'Work DB'!$C:$BH,'Daily Report'!$A$9,FALSE)=0,"",VLOOKUP(AE7,'Work DB'!$C:$BH,'Daily Report'!$A$9,FALSE))</f>
        <v/>
      </c>
      <c r="AF9" s="60" t="str">
        <f>IF(VLOOKUP(AF7,'Work DB'!$C:$BH,'Daily Report'!$A$9,FALSE)=0,"",VLOOKUP(AF7,'Work DB'!$C:$BH,'Daily Report'!$A$9,FALSE))</f>
        <v/>
      </c>
      <c r="AG9" s="60" t="str">
        <f>IF(VLOOKUP(AG7,'Work DB'!$C:$BH,'Daily Report'!$A$9,FALSE)=0,"",VLOOKUP(AG7,'Work DB'!$C:$BH,'Daily Report'!$A$9,FALSE))</f>
        <v/>
      </c>
      <c r="AH9" s="60" t="str">
        <f>IF(VLOOKUP(AH7,'Work DB'!$C:$BH,'Daily Report'!$A$9,FALSE)=0,"",VLOOKUP(AH7,'Work DB'!$C:$BH,'Daily Report'!$A$9,FALSE))</f>
        <v/>
      </c>
      <c r="AI9" s="61" t="str">
        <f>IF(VLOOKUP(AI7,'Work DB'!$C:$BH,'Daily Report'!$A$9,FALSE)=0,"",VLOOKUP(AI7,'Work DB'!$C:$BH,'Daily Report'!$A$9,FALSE))</f>
        <v/>
      </c>
      <c r="AJ9" s="930">
        <f t="shared" ref="AJ9:AJ13" si="4">1*SUM(E9:AI9)</f>
        <v>7464.2974999999997</v>
      </c>
      <c r="AK9" s="786"/>
      <c r="AL9" s="786">
        <f>HLOOKUP(A9,'Work DB'!$1:$2,2,FALSE)</f>
        <v>29940.299999999996</v>
      </c>
      <c r="AM9" s="786"/>
      <c r="AN9" s="763">
        <v>732947</v>
      </c>
      <c r="AO9" s="763"/>
      <c r="AP9" s="798">
        <f>AL16/AN9</f>
        <v>0.18213531810622052</v>
      </c>
      <c r="AQ9" s="799"/>
      <c r="AR9" s="299">
        <f>AJ9</f>
        <v>7464.2974999999997</v>
      </c>
      <c r="AT9" s="78">
        <f>AL9</f>
        <v>29940.299999999996</v>
      </c>
    </row>
    <row r="10" spans="1:56" s="1" customFormat="1" ht="51" x14ac:dyDescent="0.75">
      <c r="A10" s="87">
        <f>'Work DB'!E1</f>
        <v>3</v>
      </c>
      <c r="B10" s="812"/>
      <c r="C10" s="806" t="s">
        <v>62</v>
      </c>
      <c r="D10" s="790"/>
      <c r="E10" s="62">
        <f>IF(VLOOKUP(E7,'Work DB'!$C:$BH,'Daily Report'!$A$10,FALSE)=0,"",VLOOKUP(E7,'Work DB'!$C:$BH,'Daily Report'!$A$10,FALSE))</f>
        <v>381.8</v>
      </c>
      <c r="F10" s="62">
        <f>IF(VLOOKUP(F7,'Work DB'!$C:$BH,'Daily Report'!$A$10,FALSE)=0,"",VLOOKUP(F7,'Work DB'!$C:$BH,'Daily Report'!$A$10,FALSE))</f>
        <v>386.57249999999999</v>
      </c>
      <c r="G10" s="62">
        <f>IF(VLOOKUP(G7,'Work DB'!$C:$BH,'Daily Report'!$A$10,FALSE)=0,"",VLOOKUP(G7,'Work DB'!$C:$BH,'Daily Report'!$A$10,FALSE))</f>
        <v>396.11749999999995</v>
      </c>
      <c r="H10" s="62">
        <f>IF(VLOOKUP(H7,'Work DB'!$C:$BH,'Daily Report'!$A$10,FALSE)=0,"",VLOOKUP(H7,'Work DB'!$C:$BH,'Daily Report'!$A$10,FALSE))</f>
        <v>348.39249999999998</v>
      </c>
      <c r="I10" s="62">
        <f>IF(VLOOKUP(I7,'Work DB'!$C:$BH,'Daily Report'!$A$10,FALSE)=0,"",VLOOKUP(I7,'Work DB'!$C:$BH,'Daily Report'!$A$10,FALSE))</f>
        <v>91</v>
      </c>
      <c r="J10" s="62" t="str">
        <f>IF(VLOOKUP(J7,'Work DB'!$C:$BH,'Daily Report'!$A$10,FALSE)=0,"",VLOOKUP(J7,'Work DB'!$C:$BH,'Daily Report'!$A$10,FALSE))</f>
        <v/>
      </c>
      <c r="K10" s="62">
        <f>IF(VLOOKUP(K7,'Work DB'!$C:$BH,'Daily Report'!$A$10,FALSE)=0,"",VLOOKUP(K7,'Work DB'!$C:$BH,'Daily Report'!$A$10,FALSE))</f>
        <v>262.48750000000001</v>
      </c>
      <c r="L10" s="62">
        <f>IF(VLOOKUP(L7,'Work DB'!$C:$BH,'Daily Report'!$A$10,FALSE)=0,"",VLOOKUP(L7,'Work DB'!$C:$BH,'Daily Report'!$A$10,FALSE))</f>
        <v>381.8</v>
      </c>
      <c r="M10" s="62">
        <f>IF(VLOOKUP(M7,'Work DB'!$C:$BH,'Daily Report'!$A$10,FALSE)=0,"",VLOOKUP(M7,'Work DB'!$C:$BH,'Daily Report'!$A$10,FALSE))</f>
        <v>205.2175</v>
      </c>
      <c r="N10" s="62">
        <f>IF(VLOOKUP(N7,'Work DB'!$C:$BH,'Daily Report'!$A$10,FALSE)=0,"",VLOOKUP(N7,'Work DB'!$C:$BH,'Daily Report'!$A$10,FALSE))</f>
        <v>343.62</v>
      </c>
      <c r="O10" s="62">
        <f>IF(VLOOKUP(O7,'Work DB'!$C:$BH,'Daily Report'!$A$10,FALSE)=0,"",VLOOKUP(O7,'Work DB'!$C:$BH,'Daily Report'!$A$10,FALSE))</f>
        <v>439.07000000000005</v>
      </c>
      <c r="P10" s="62">
        <f>IF(VLOOKUP(P7,'Work DB'!$C:$BH,'Daily Report'!$A$10,FALSE)=0,"",VLOOKUP(P7,'Work DB'!$C:$BH,'Daily Report'!$A$10,FALSE))</f>
        <v>400.89</v>
      </c>
      <c r="Q10" s="62" t="str">
        <f>IF(VLOOKUP(Q7,'Work DB'!$C:$BH,'Daily Report'!$A$10,FALSE)=0,"",VLOOKUP(Q7,'Work DB'!$C:$BH,'Daily Report'!$A$10,FALSE))</f>
        <v/>
      </c>
      <c r="R10" s="62">
        <f>IF(VLOOKUP(R7,'Work DB'!$C:$BH,'Daily Report'!$A$10,FALSE)=0,"",VLOOKUP(R7,'Work DB'!$C:$BH,'Daily Report'!$A$10,FALSE))</f>
        <v>348.39250000000004</v>
      </c>
      <c r="S10" s="62">
        <f>IF(VLOOKUP(S7,'Work DB'!$C:$BH,'Daily Report'!$A$10,FALSE)=0,"",VLOOKUP(S7,'Work DB'!$C:$BH,'Daily Report'!$A$10,FALSE))</f>
        <v>391.34499999999997</v>
      </c>
      <c r="T10" s="62">
        <f>IF(VLOOKUP(T7,'Work DB'!$C:$BH,'Daily Report'!$A$10,FALSE)=0,"",VLOOKUP(T7,'Work DB'!$C:$BH,'Daily Report'!$A$10,FALSE))</f>
        <v>410.435</v>
      </c>
      <c r="U10" s="62">
        <f>IF(VLOOKUP(U7,'Work DB'!$C:$BH,'Daily Report'!$A$10,FALSE)=0,"",VLOOKUP(U7,'Work DB'!$C:$BH,'Daily Report'!$A$10,FALSE))</f>
        <v>439.07000000000005</v>
      </c>
      <c r="V10" s="62">
        <f>IF(VLOOKUP(V7,'Work DB'!$C:$BH,'Daily Report'!$A$10,FALSE)=0,"",VLOOKUP(V7,'Work DB'!$C:$BH,'Daily Report'!$A$10,FALSE))</f>
        <v>319.75749999999999</v>
      </c>
      <c r="W10" s="62">
        <f>IF(VLOOKUP(W7,'Work DB'!$C:$BH,'Daily Report'!$A$10,FALSE)=0,"",VLOOKUP(W7,'Work DB'!$C:$BH,'Daily Report'!$A$10,FALSE))</f>
        <v>343.62</v>
      </c>
      <c r="X10" s="62" t="str">
        <f>IF(VLOOKUP(X7,'Work DB'!$C:$BH,'Daily Report'!$A$10,FALSE)=0,"",VLOOKUP(X7,'Work DB'!$C:$BH,'Daily Report'!$A$10,FALSE))</f>
        <v/>
      </c>
      <c r="Y10" s="62">
        <f>IF(VLOOKUP(Y7,'Work DB'!$C:$BH,'Daily Report'!$A$10,FALSE)=0,"",VLOOKUP(Y7,'Work DB'!$C:$BH,'Daily Report'!$A$10,FALSE))</f>
        <v>310.21249999999998</v>
      </c>
      <c r="Z10" s="62">
        <f>IF(VLOOKUP(Z7,'Work DB'!$C:$BH,'Daily Report'!$A$10,FALSE)=0,"",VLOOKUP(Z7,'Work DB'!$C:$BH,'Daily Report'!$A$10,FALSE))</f>
        <v>496.34</v>
      </c>
      <c r="AA10" s="62">
        <f>IF(VLOOKUP(AA7,'Work DB'!$C:$BH,'Daily Report'!$A$10,FALSE)=0,"",VLOOKUP(AA7,'Work DB'!$C:$BH,'Daily Report'!$A$10,FALSE))</f>
        <v>391.34500000000003</v>
      </c>
      <c r="AB10" s="62">
        <f>IF(VLOOKUP(AB7,'Work DB'!$C:$BH,'Daily Report'!$A$10,FALSE)=0,"",VLOOKUP(AB7,'Work DB'!$C:$BH,'Daily Report'!$A$10,FALSE))</f>
        <v>377.02750000000003</v>
      </c>
      <c r="AC10" s="62" t="str">
        <f>IF(VLOOKUP(AC7,'Work DB'!$C:$BH,'Daily Report'!$A$10,FALSE)=0,"",VLOOKUP(AC7,'Work DB'!$C:$BH,'Daily Report'!$A$10,FALSE))</f>
        <v/>
      </c>
      <c r="AD10" s="62" t="str">
        <f>IF(VLOOKUP(AD7,'Work DB'!$C:$BH,'Daily Report'!$A$10,FALSE)=0,"",VLOOKUP(AD7,'Work DB'!$C:$BH,'Daily Report'!$A$10,FALSE))</f>
        <v/>
      </c>
      <c r="AE10" s="62" t="str">
        <f>IF(VLOOKUP(AE7,'Work DB'!$C:$BH,'Daily Report'!$A$10,FALSE)=0,"",VLOOKUP(AE7,'Work DB'!$C:$BH,'Daily Report'!$A$10,FALSE))</f>
        <v/>
      </c>
      <c r="AF10" s="62" t="str">
        <f>IF(VLOOKUP(AF7,'Work DB'!$C:$BH,'Daily Report'!$A$10,FALSE)=0,"",VLOOKUP(AF7,'Work DB'!$C:$BH,'Daily Report'!$A$10,FALSE))</f>
        <v/>
      </c>
      <c r="AG10" s="62" t="str">
        <f>IF(VLOOKUP(AG7,'Work DB'!$C:$BH,'Daily Report'!$A$10,FALSE)=0,"",VLOOKUP(AG7,'Work DB'!$C:$BH,'Daily Report'!$A$10,FALSE))</f>
        <v/>
      </c>
      <c r="AH10" s="62" t="str">
        <f>IF(VLOOKUP(AH7,'Work DB'!$C:$BH,'Daily Report'!$A$10,FALSE)=0,"",VLOOKUP(AH7,'Work DB'!$C:$BH,'Daily Report'!$A$10,FALSE))</f>
        <v/>
      </c>
      <c r="AI10" s="63" t="str">
        <f>IF(VLOOKUP(AI7,'Work DB'!$C:$BH,'Daily Report'!$A$10,FALSE)=0,"",VLOOKUP(AI7,'Work DB'!$C:$BH,'Daily Report'!$A$10,FALSE))</f>
        <v/>
      </c>
      <c r="AJ10" s="926">
        <f t="shared" si="4"/>
        <v>7464.5124999999998</v>
      </c>
      <c r="AK10" s="793"/>
      <c r="AL10" s="793">
        <f>HLOOKUP(A10,'Work DB'!$1:$2,2,FALSE)</f>
        <v>28420.560000000009</v>
      </c>
      <c r="AM10" s="793"/>
      <c r="AN10" s="787"/>
      <c r="AO10" s="787"/>
      <c r="AP10" s="800"/>
      <c r="AQ10" s="801"/>
      <c r="AR10" s="299">
        <f t="shared" ref="AR10:AR66" si="5">AJ10</f>
        <v>7464.5124999999998</v>
      </c>
      <c r="AT10" s="78">
        <f>AL10</f>
        <v>28420.560000000009</v>
      </c>
    </row>
    <row r="11" spans="1:56" s="1" customFormat="1" ht="51" x14ac:dyDescent="0.75">
      <c r="A11" s="87">
        <f>'Work DB'!F1</f>
        <v>4</v>
      </c>
      <c r="B11" s="813"/>
      <c r="C11" s="806" t="s">
        <v>63</v>
      </c>
      <c r="D11" s="790"/>
      <c r="E11" s="62">
        <f>IF(VLOOKUP(E7,'Work DB'!$C:$BH,'Daily Report'!$A$11,FALSE)=0,"",VLOOKUP(E7,'Work DB'!$C:$BH,'Daily Report'!$A$11,FALSE))</f>
        <v>190.9</v>
      </c>
      <c r="F11" s="62">
        <f>IF(VLOOKUP(F7,'Work DB'!$C:$BH,'Daily Report'!$A$11,FALSE)=0,"",VLOOKUP(F7,'Work DB'!$C:$BH,'Daily Report'!$A$11,FALSE))</f>
        <v>104.995</v>
      </c>
      <c r="G11" s="62">
        <f>IF(VLOOKUP(G7,'Work DB'!$C:$BH,'Daily Report'!$A$11,FALSE)=0,"",VLOOKUP(G7,'Work DB'!$C:$BH,'Daily Report'!$A$11,FALSE))</f>
        <v>114.54</v>
      </c>
      <c r="H11" s="62">
        <f>IF(VLOOKUP(H7,'Work DB'!$C:$BH,'Daily Report'!$A$11,FALSE)=0,"",VLOOKUP(H7,'Work DB'!$C:$BH,'Daily Report'!$A$11,FALSE))</f>
        <v>119.31250000000001</v>
      </c>
      <c r="I11" s="62">
        <f>IF(VLOOKUP(I7,'Work DB'!$C:$BH,'Daily Report'!$A$11,FALSE)=0,"",VLOOKUP(I7,'Work DB'!$C:$BH,'Daily Report'!$A$11,FALSE))</f>
        <v>105</v>
      </c>
      <c r="J11" s="62" t="str">
        <f>IF(VLOOKUP(J7,'Work DB'!$C:$BH,'Daily Report'!$A$11,FALSE)=0,"",VLOOKUP(J7,'Work DB'!$C:$BH,'Daily Report'!$A$11,FALSE))</f>
        <v/>
      </c>
      <c r="K11" s="62">
        <f>IF(VLOOKUP(K7,'Work DB'!$C:$BH,'Daily Report'!$A$11,FALSE)=0,"",VLOOKUP(K7,'Work DB'!$C:$BH,'Daily Report'!$A$11,FALSE))</f>
        <v>109.7675</v>
      </c>
      <c r="L11" s="62">
        <f>IF(VLOOKUP(L7,'Work DB'!$C:$BH,'Daily Report'!$A$11,FALSE)=0,"",VLOOKUP(L7,'Work DB'!$C:$BH,'Daily Report'!$A$11,FALSE))</f>
        <v>95.449999999999989</v>
      </c>
      <c r="M11" s="62">
        <f>IF(VLOOKUP(M7,'Work DB'!$C:$BH,'Daily Report'!$A$11,FALSE)=0,"",VLOOKUP(M7,'Work DB'!$C:$BH,'Daily Report'!$A$11,FALSE))</f>
        <v>133.63</v>
      </c>
      <c r="N11" s="62">
        <f>IF(VLOOKUP(N7,'Work DB'!$C:$BH,'Daily Report'!$A$11,FALSE)=0,"",VLOOKUP(N7,'Work DB'!$C:$BH,'Daily Report'!$A$11,FALSE))</f>
        <v>319.75750000000005</v>
      </c>
      <c r="O11" s="62">
        <f>IF(VLOOKUP(O7,'Work DB'!$C:$BH,'Daily Report'!$A$11,FALSE)=0,"",VLOOKUP(O7,'Work DB'!$C:$BH,'Daily Report'!$A$11,FALSE))</f>
        <v>353.16499999999996</v>
      </c>
      <c r="P11" s="62">
        <f>IF(VLOOKUP(P7,'Work DB'!$C:$BH,'Daily Report'!$A$11,FALSE)=0,"",VLOOKUP(P7,'Work DB'!$C:$BH,'Daily Report'!$A$11,FALSE))</f>
        <v>209.99</v>
      </c>
      <c r="Q11" s="62" t="str">
        <f>IF(VLOOKUP(Q7,'Work DB'!$C:$BH,'Daily Report'!$A$11,FALSE)=0,"",VLOOKUP(Q7,'Work DB'!$C:$BH,'Daily Report'!$A$11,FALSE))</f>
        <v/>
      </c>
      <c r="R11" s="62">
        <f>IF(VLOOKUP(R7,'Work DB'!$C:$BH,'Daily Report'!$A$11,FALSE)=0,"",VLOOKUP(R7,'Work DB'!$C:$BH,'Daily Report'!$A$11,FALSE))</f>
        <v>186.1275</v>
      </c>
      <c r="S11" s="62">
        <f>IF(VLOOKUP(S7,'Work DB'!$C:$BH,'Daily Report'!$A$11,FALSE)=0,"",VLOOKUP(S7,'Work DB'!$C:$BH,'Daily Report'!$A$11,FALSE))</f>
        <v>181.35499999999999</v>
      </c>
      <c r="T11" s="62">
        <f>IF(VLOOKUP(T7,'Work DB'!$C:$BH,'Daily Report'!$A$11,FALSE)=0,"",VLOOKUP(T7,'Work DB'!$C:$BH,'Daily Report'!$A$11,FALSE))</f>
        <v>128.85750000000002</v>
      </c>
      <c r="U11" s="62">
        <f>IF(VLOOKUP(U7,'Work DB'!$C:$BH,'Daily Report'!$A$11,FALSE)=0,"",VLOOKUP(U7,'Work DB'!$C:$BH,'Daily Report'!$A$11,FALSE))</f>
        <v>128.85750000000002</v>
      </c>
      <c r="V11" s="62">
        <f>IF(VLOOKUP(V7,'Work DB'!$C:$BH,'Daily Report'!$A$11,FALSE)=0,"",VLOOKUP(V7,'Work DB'!$C:$BH,'Daily Report'!$A$11,FALSE))</f>
        <v>224.3075</v>
      </c>
      <c r="W11" s="62">
        <f>IF(VLOOKUP(W7,'Work DB'!$C:$BH,'Daily Report'!$A$11,FALSE)=0,"",VLOOKUP(W7,'Work DB'!$C:$BH,'Daily Report'!$A$11,FALSE))</f>
        <v>209.99</v>
      </c>
      <c r="X11" s="62" t="str">
        <f>IF(VLOOKUP(X7,'Work DB'!$C:$BH,'Daily Report'!$A$11,FALSE)=0,"",VLOOKUP(X7,'Work DB'!$C:$BH,'Daily Report'!$A$11,FALSE))</f>
        <v/>
      </c>
      <c r="Y11" s="62">
        <f>IF(VLOOKUP(Y7,'Work DB'!$C:$BH,'Daily Report'!$A$11,FALSE)=0,"",VLOOKUP(Y7,'Work DB'!$C:$BH,'Daily Report'!$A$11,FALSE))</f>
        <v>219.535</v>
      </c>
      <c r="Z11" s="62">
        <f>IF(VLOOKUP(Z7,'Work DB'!$C:$BH,'Daily Report'!$A$11,FALSE)=0,"",VLOOKUP(Z7,'Work DB'!$C:$BH,'Daily Report'!$A$11,FALSE))</f>
        <v>119.31250000000001</v>
      </c>
      <c r="AA11" s="62">
        <f>IF(VLOOKUP(AA7,'Work DB'!$C:$BH,'Daily Report'!$A$11,FALSE)=0,"",VLOOKUP(AA7,'Work DB'!$C:$BH,'Daily Report'!$A$11,FALSE))</f>
        <v>257.71500000000003</v>
      </c>
      <c r="AB11" s="62">
        <f>IF(VLOOKUP(AB7,'Work DB'!$C:$BH,'Daily Report'!$A$11,FALSE)=0,"",VLOOKUP(AB7,'Work DB'!$C:$BH,'Daily Report'!$A$11,FALSE))</f>
        <v>272.03250000000003</v>
      </c>
      <c r="AC11" s="62" t="str">
        <f>IF(VLOOKUP(AC7,'Work DB'!$C:$BH,'Daily Report'!$A$11,FALSE)=0,"",VLOOKUP(AC7,'Work DB'!$C:$BH,'Daily Report'!$A$11,FALSE))</f>
        <v/>
      </c>
      <c r="AD11" s="62" t="str">
        <f>IF(VLOOKUP(AD7,'Work DB'!$C:$BH,'Daily Report'!$A$11,FALSE)=0,"",VLOOKUP(AD7,'Work DB'!$C:$BH,'Daily Report'!$A$11,FALSE))</f>
        <v/>
      </c>
      <c r="AE11" s="62" t="str">
        <f>IF(VLOOKUP(AE7,'Work DB'!$C:$BH,'Daily Report'!$A$11,FALSE)=0,"",VLOOKUP(AE7,'Work DB'!$C:$BH,'Daily Report'!$A$11,FALSE))</f>
        <v/>
      </c>
      <c r="AF11" s="62" t="str">
        <f>IF(VLOOKUP(AF7,'Work DB'!$C:$BH,'Daily Report'!$A$11,FALSE)=0,"",VLOOKUP(AF7,'Work DB'!$C:$BH,'Daily Report'!$A$11,FALSE))</f>
        <v/>
      </c>
      <c r="AG11" s="62" t="str">
        <f>IF(VLOOKUP(AG7,'Work DB'!$C:$BH,'Daily Report'!$A$11,FALSE)=0,"",VLOOKUP(AG7,'Work DB'!$C:$BH,'Daily Report'!$A$11,FALSE))</f>
        <v/>
      </c>
      <c r="AH11" s="62" t="str">
        <f>IF(VLOOKUP(AH7,'Work DB'!$C:$BH,'Daily Report'!$A$11,FALSE)=0,"",VLOOKUP(AH7,'Work DB'!$C:$BH,'Daily Report'!$A$11,FALSE))</f>
        <v/>
      </c>
      <c r="AI11" s="63" t="str">
        <f>IF(VLOOKUP(AI7,'Work DB'!$C:$BH,'Daily Report'!$A$11,FALSE)=0,"",VLOOKUP(AI7,'Work DB'!$C:$BH,'Daily Report'!$A$11,FALSE))</f>
        <v/>
      </c>
      <c r="AJ11" s="926">
        <f t="shared" si="4"/>
        <v>3784.5975000000008</v>
      </c>
      <c r="AK11" s="793"/>
      <c r="AL11" s="793">
        <f>HLOOKUP(A11,'Work DB'!$1:$2,2,FALSE)</f>
        <v>32225.764999999999</v>
      </c>
      <c r="AM11" s="793"/>
      <c r="AN11" s="787"/>
      <c r="AO11" s="787"/>
      <c r="AP11" s="800"/>
      <c r="AQ11" s="801"/>
      <c r="AR11" s="299">
        <f t="shared" si="5"/>
        <v>3784.5975000000008</v>
      </c>
      <c r="AT11" s="78">
        <f>AL11</f>
        <v>32225.764999999999</v>
      </c>
    </row>
    <row r="12" spans="1:56" s="1" customFormat="1" ht="51" x14ac:dyDescent="0.75">
      <c r="A12" s="87">
        <f>'Work DB'!G1</f>
        <v>5</v>
      </c>
      <c r="B12" s="813"/>
      <c r="C12" s="807" t="s">
        <v>389</v>
      </c>
      <c r="D12" s="806"/>
      <c r="E12" s="62" t="str">
        <f>IF(VLOOKUP(E7,'Work DB'!$C:$BH,'Daily Report'!$A$12,FALSE)=0,"",VLOOKUP(E7,'Work DB'!$C:$BH,'Daily Report'!$A$12,FALSE))</f>
        <v/>
      </c>
      <c r="F12" s="62" t="str">
        <f>IF(VLOOKUP(F7,'Work DB'!$C:$BH,'Daily Report'!$A$12,FALSE)=0,"",VLOOKUP(F7,'Work DB'!$C:$BH,'Daily Report'!$A$12,FALSE))</f>
        <v/>
      </c>
      <c r="G12" s="62" t="str">
        <f>IF(VLOOKUP(G7,'Work DB'!$C:$BH,'Daily Report'!$A$12,FALSE)=0,"",VLOOKUP(G7,'Work DB'!$C:$BH,'Daily Report'!$A$12,FALSE))</f>
        <v/>
      </c>
      <c r="H12" s="62" t="str">
        <f>IF(VLOOKUP(H7,'Work DB'!$C:$BH,'Daily Report'!$A$12,FALSE)=0,"",VLOOKUP(H7,'Work DB'!$C:$BH,'Daily Report'!$A$12,FALSE))</f>
        <v/>
      </c>
      <c r="I12" s="62" t="str">
        <f>IF(VLOOKUP(I7,'Work DB'!$C:$BH,'Daily Report'!$A$12,FALSE)=0,"",VLOOKUP(I7,'Work DB'!$C:$BH,'Daily Report'!$A$12,FALSE))</f>
        <v/>
      </c>
      <c r="J12" s="62" t="str">
        <f>IF(VLOOKUP(J7,'Work DB'!$C:$BH,'Daily Report'!$A$12,FALSE)=0,"",VLOOKUP(J7,'Work DB'!$C:$BH,'Daily Report'!$A$12,FALSE))</f>
        <v/>
      </c>
      <c r="K12" s="62" t="str">
        <f>IF(VLOOKUP(K7,'Work DB'!$C:$BH,'Daily Report'!$A$12,FALSE)=0,"",VLOOKUP(K7,'Work DB'!$C:$BH,'Daily Report'!$A$12,FALSE))</f>
        <v/>
      </c>
      <c r="L12" s="62" t="str">
        <f>IF(VLOOKUP(L7,'Work DB'!$C:$BH,'Daily Report'!$A$12,FALSE)=0,"",VLOOKUP(L7,'Work DB'!$C:$BH,'Daily Report'!$A$12,FALSE))</f>
        <v/>
      </c>
      <c r="M12" s="62" t="str">
        <f>IF(VLOOKUP(M7,'Work DB'!$C:$BH,'Daily Report'!$A$12,FALSE)=0,"",VLOOKUP(M7,'Work DB'!$C:$BH,'Daily Report'!$A$12,FALSE))</f>
        <v/>
      </c>
      <c r="N12" s="62" t="str">
        <f>IF(VLOOKUP(N7,'Work DB'!$C:$BH,'Daily Report'!$A$12,FALSE)=0,"",VLOOKUP(N7,'Work DB'!$C:$BH,'Daily Report'!$A$12,FALSE))</f>
        <v/>
      </c>
      <c r="O12" s="62" t="str">
        <f>IF(VLOOKUP(O7,'Work DB'!$C:$BH,'Daily Report'!$A$12,FALSE)=0,"",VLOOKUP(O7,'Work DB'!$C:$BH,'Daily Report'!$A$12,FALSE))</f>
        <v/>
      </c>
      <c r="P12" s="62" t="str">
        <f>IF(VLOOKUP(P7,'Work DB'!$C:$BH,'Daily Report'!$A$12,FALSE)=0,"",VLOOKUP(P7,'Work DB'!$C:$BH,'Daily Report'!$A$12,FALSE))</f>
        <v/>
      </c>
      <c r="Q12" s="62" t="str">
        <f>IF(VLOOKUP(Q7,'Work DB'!$C:$BH,'Daily Report'!$A$12,FALSE)=0,"",VLOOKUP(Q7,'Work DB'!$C:$BH,'Daily Report'!$A$12,FALSE))</f>
        <v/>
      </c>
      <c r="R12" s="62" t="str">
        <f>IF(VLOOKUP(R7,'Work DB'!$C:$BH,'Daily Report'!$A$12,FALSE)=0,"",VLOOKUP(R7,'Work DB'!$C:$BH,'Daily Report'!$A$12,FALSE))</f>
        <v/>
      </c>
      <c r="S12" s="62" t="str">
        <f>IF(VLOOKUP(S7,'Work DB'!$C:$BH,'Daily Report'!$A$12,FALSE)=0,"",VLOOKUP(S7,'Work DB'!$C:$BH,'Daily Report'!$A$12,FALSE))</f>
        <v/>
      </c>
      <c r="T12" s="62" t="str">
        <f>IF(VLOOKUP(T7,'Work DB'!$C:$BH,'Daily Report'!$A$12,FALSE)=0,"",VLOOKUP(T7,'Work DB'!$C:$BH,'Daily Report'!$A$12,FALSE))</f>
        <v/>
      </c>
      <c r="U12" s="62" t="str">
        <f>IF(VLOOKUP(U7,'Work DB'!$C:$BH,'Daily Report'!$A$12,FALSE)=0,"",VLOOKUP(U7,'Work DB'!$C:$BH,'Daily Report'!$A$12,FALSE))</f>
        <v/>
      </c>
      <c r="V12" s="62" t="str">
        <f>IF(VLOOKUP(V7,'Work DB'!$C:$BH,'Daily Report'!$A$12,FALSE)=0,"",VLOOKUP(V7,'Work DB'!$C:$BH,'Daily Report'!$A$12,FALSE))</f>
        <v/>
      </c>
      <c r="W12" s="62" t="str">
        <f>IF(VLOOKUP(W7,'Work DB'!$C:$BH,'Daily Report'!$A$12,FALSE)=0,"",VLOOKUP(W7,'Work DB'!$C:$BH,'Daily Report'!$A$12,FALSE))</f>
        <v/>
      </c>
      <c r="X12" s="62" t="str">
        <f>IF(VLOOKUP(X7,'Work DB'!$C:$BH,'Daily Report'!$A$12,FALSE)=0,"",VLOOKUP(X7,'Work DB'!$C:$BH,'Daily Report'!$A$12,FALSE))</f>
        <v/>
      </c>
      <c r="Y12" s="62" t="str">
        <f>IF(VLOOKUP(Y7,'Work DB'!$C:$BH,'Daily Report'!$A$12,FALSE)=0,"",VLOOKUP(Y7,'Work DB'!$C:$BH,'Daily Report'!$A$12,FALSE))</f>
        <v/>
      </c>
      <c r="Z12" s="62" t="str">
        <f>IF(VLOOKUP(Z7,'Work DB'!$C:$BH,'Daily Report'!$A$12,FALSE)=0,"",VLOOKUP(Z7,'Work DB'!$C:$BH,'Daily Report'!$A$12,FALSE))</f>
        <v/>
      </c>
      <c r="AA12" s="62" t="str">
        <f>IF(VLOOKUP(AA7,'Work DB'!$C:$BH,'Daily Report'!$A$12,FALSE)=0,"",VLOOKUP(AA7,'Work DB'!$C:$BH,'Daily Report'!$A$12,FALSE))</f>
        <v/>
      </c>
      <c r="AB12" s="62" t="str">
        <f>IF(VLOOKUP(AB7,'Work DB'!$C:$BH,'Daily Report'!$A$12,FALSE)=0,"",VLOOKUP(AB7,'Work DB'!$C:$BH,'Daily Report'!$A$12,FALSE))</f>
        <v/>
      </c>
      <c r="AC12" s="62" t="str">
        <f>IF(VLOOKUP(AC7,'Work DB'!$C:$BH,'Daily Report'!$A$12,FALSE)=0,"",VLOOKUP(AC7,'Work DB'!$C:$BH,'Daily Report'!$A$12,FALSE))</f>
        <v/>
      </c>
      <c r="AD12" s="62" t="str">
        <f>IF(VLOOKUP(AD7,'Work DB'!$C:$BH,'Daily Report'!$A$12,FALSE)=0,"",VLOOKUP(AD7,'Work DB'!$C:$BH,'Daily Report'!$A$12,FALSE))</f>
        <v/>
      </c>
      <c r="AE12" s="62" t="str">
        <f>IF(VLOOKUP(AE7,'Work DB'!$C:$BH,'Daily Report'!$A$12,FALSE)=0,"",VLOOKUP(AE7,'Work DB'!$C:$BH,'Daily Report'!$A$12,FALSE))</f>
        <v/>
      </c>
      <c r="AF12" s="62" t="str">
        <f>IF(VLOOKUP(AF7,'Work DB'!$C:$BH,'Daily Report'!$A$12,FALSE)=0,"",VLOOKUP(AF7,'Work DB'!$C:$BH,'Daily Report'!$A$12,FALSE))</f>
        <v/>
      </c>
      <c r="AG12" s="62" t="str">
        <f>IF(VLOOKUP(AG7,'Work DB'!$C:$BH,'Daily Report'!$A$12,FALSE)=0,"",VLOOKUP(AG7,'Work DB'!$C:$BH,'Daily Report'!$A$12,FALSE))</f>
        <v/>
      </c>
      <c r="AH12" s="62" t="str">
        <f>IF(VLOOKUP(AH7,'Work DB'!$C:$BH,'Daily Report'!$A$12,FALSE)=0,"",VLOOKUP(AH7,'Work DB'!$C:$BH,'Daily Report'!$A$12,FALSE))</f>
        <v/>
      </c>
      <c r="AI12" s="62" t="str">
        <f>IF(VLOOKUP(AI7,'Work DB'!$C:$BH,'Daily Report'!$A$12,FALSE)=0,"",VLOOKUP(AI7,'Work DB'!$C:$BH,'Daily Report'!$A$12,FALSE))</f>
        <v/>
      </c>
      <c r="AJ12" s="926">
        <f t="shared" si="4"/>
        <v>0</v>
      </c>
      <c r="AK12" s="793"/>
      <c r="AL12" s="793">
        <f>HLOOKUP(A12,'Work DB'!$1:$2,2,FALSE)</f>
        <v>9974.5250000000015</v>
      </c>
      <c r="AM12" s="793"/>
      <c r="AN12" s="787"/>
      <c r="AO12" s="787"/>
      <c r="AP12" s="800"/>
      <c r="AQ12" s="801"/>
      <c r="AR12" s="299">
        <f t="shared" si="5"/>
        <v>0</v>
      </c>
      <c r="AT12" s="78">
        <f>AL12</f>
        <v>9974.5250000000015</v>
      </c>
    </row>
    <row r="13" spans="1:56" s="1" customFormat="1" ht="51" x14ac:dyDescent="0.75">
      <c r="A13" s="87">
        <f>'Work DB'!H1</f>
        <v>6</v>
      </c>
      <c r="B13" s="813"/>
      <c r="C13" s="874" t="s">
        <v>481</v>
      </c>
      <c r="D13" s="806"/>
      <c r="E13" s="64">
        <f>IF(VLOOKUP(E7,'Work DB'!$C:$BH,'Daily Report (2)'!$A$14,FALSE)=0,"",VLOOKUP(E7,'Work DB'!$C:$BH,'Daily Report (2)'!$A$14,FALSE))</f>
        <v>231.84000000000003</v>
      </c>
      <c r="F13" s="64" t="str">
        <f>IF(VLOOKUP(F7,'Work DB'!$C:$BH,'Daily Report (2)'!$A$14,FALSE)=0,"",VLOOKUP(F7,'Work DB'!$C:$BH,'Daily Report (2)'!$A$14,FALSE))</f>
        <v/>
      </c>
      <c r="G13" s="64">
        <f>IF(VLOOKUP(G7,'Work DB'!$C:$BH,'Daily Report (2)'!$A$14,FALSE)=0,"",VLOOKUP(G7,'Work DB'!$C:$BH,'Daily Report (2)'!$A$14,FALSE))</f>
        <v>425.03999999999996</v>
      </c>
      <c r="H13" s="64">
        <f>IF(VLOOKUP(H7,'Work DB'!$C:$BH,'Daily Report (2)'!$A$14,FALSE)=0,"",VLOOKUP(H7,'Work DB'!$C:$BH,'Daily Report (2)'!$A$14,FALSE))</f>
        <v>376.74</v>
      </c>
      <c r="I13" s="64">
        <f>IF(VLOOKUP(I7,'Work DB'!$C:$BH,'Daily Report (2)'!$A$14,FALSE)=0,"",VLOOKUP(I7,'Work DB'!$C:$BH,'Daily Report (2)'!$A$14,FALSE))</f>
        <v>286</v>
      </c>
      <c r="J13" s="64" t="str">
        <f>IF(VLOOKUP(J7,'Work DB'!$C:$BH,'Daily Report (2)'!$A$14,FALSE)=0,"",VLOOKUP(J7,'Work DB'!$C:$BH,'Daily Report (2)'!$A$14,FALSE))</f>
        <v/>
      </c>
      <c r="K13" s="64">
        <f>IF(VLOOKUP(K7,'Work DB'!$C:$BH,'Daily Report (2)'!$A$14,FALSE)=0,"",VLOOKUP(K7,'Work DB'!$C:$BH,'Daily Report (2)'!$A$14,FALSE))</f>
        <v>328.44</v>
      </c>
      <c r="L13" s="64">
        <f>IF(VLOOKUP(L7,'Work DB'!$C:$BH,'Daily Report (2)'!$A$14,FALSE)=0,"",VLOOKUP(L7,'Work DB'!$C:$BH,'Daily Report (2)'!$A$14,FALSE))</f>
        <v>362.25</v>
      </c>
      <c r="M13" s="64">
        <f>IF(VLOOKUP(M7,'Work DB'!$C:$BH,'Daily Report (2)'!$A$14,FALSE)=0,"",VLOOKUP(M7,'Work DB'!$C:$BH,'Daily Report (2)'!$A$14,FALSE))</f>
        <v>458.85</v>
      </c>
      <c r="N13" s="64">
        <f>IF(VLOOKUP(N7,'Work DB'!$C:$BH,'Daily Report (2)'!$A$14,FALSE)=0,"",VLOOKUP(N7,'Work DB'!$C:$BH,'Daily Report (2)'!$A$14,FALSE))</f>
        <v>304.28999999999996</v>
      </c>
      <c r="O13" s="64">
        <f>IF(VLOOKUP(O7,'Work DB'!$C:$BH,'Daily Report (2)'!$A$14,FALSE)=0,"",VLOOKUP(O7,'Work DB'!$C:$BH,'Daily Report (2)'!$A$14,FALSE))</f>
        <v>676.19999999999993</v>
      </c>
      <c r="P13" s="64">
        <f>IF(VLOOKUP(P7,'Work DB'!$C:$BH,'Daily Report (2)'!$A$14,FALSE)=0,"",VLOOKUP(P7,'Work DB'!$C:$BH,'Daily Report (2)'!$A$14,FALSE))</f>
        <v>536.13</v>
      </c>
      <c r="Q13" s="64">
        <f>IF(VLOOKUP(Q7,'Work DB'!$C:$BH,'Daily Report (2)'!$A$14,FALSE)=0,"",VLOOKUP(Q7,'Work DB'!$C:$BH,'Daily Report (2)'!$A$14,FALSE))</f>
        <v>198.02999999999997</v>
      </c>
      <c r="R13" s="64">
        <f>IF(VLOOKUP(R7,'Work DB'!$C:$BH,'Daily Report (2)'!$A$14,FALSE)=0,"",VLOOKUP(R7,'Work DB'!$C:$BH,'Daily Report (2)'!$A$14,FALSE))</f>
        <v>463.68</v>
      </c>
      <c r="S13" s="64">
        <f>IF(VLOOKUP(S7,'Work DB'!$C:$BH,'Daily Report (2)'!$A$14,FALSE)=0,"",VLOOKUP(S7,'Work DB'!$C:$BH,'Daily Report (2)'!$A$14,FALSE))</f>
        <v>536.13</v>
      </c>
      <c r="T13" s="64">
        <f>IF(VLOOKUP(T7,'Work DB'!$C:$BH,'Daily Report (2)'!$A$14,FALSE)=0,"",VLOOKUP(T7,'Work DB'!$C:$BH,'Daily Report (2)'!$A$14,FALSE))</f>
        <v>584.42999999999995</v>
      </c>
      <c r="U13" s="64">
        <f>IF(VLOOKUP(U7,'Work DB'!$C:$BH,'Daily Report (2)'!$A$14,FALSE)=0,"",VLOOKUP(U7,'Work DB'!$C:$BH,'Daily Report (2)'!$A$14,FALSE))</f>
        <v>531.29999999999995</v>
      </c>
      <c r="V13" s="64">
        <f>IF(VLOOKUP(V7,'Work DB'!$C:$BH,'Daily Report (2)'!$A$14,FALSE)=0,"",VLOOKUP(V7,'Work DB'!$C:$BH,'Daily Report (2)'!$A$14,FALSE))</f>
        <v>565.11</v>
      </c>
      <c r="W13" s="64">
        <f>IF(VLOOKUP(W7,'Work DB'!$C:$BH,'Daily Report (2)'!$A$14,FALSE)=0,"",VLOOKUP(W7,'Work DB'!$C:$BH,'Daily Report (2)'!$A$14,FALSE))</f>
        <v>458.84999999999997</v>
      </c>
      <c r="X13" s="64" t="str">
        <f>IF(VLOOKUP(X7,'Work DB'!$C:$BH,'Daily Report (2)'!$A$14,FALSE)=0,"",VLOOKUP(X7,'Work DB'!$C:$BH,'Daily Report (2)'!$A$14,FALSE))</f>
        <v/>
      </c>
      <c r="Y13" s="64">
        <f>IF(VLOOKUP(Y7,'Work DB'!$C:$BH,'Daily Report (2)'!$A$14,FALSE)=0,"",VLOOKUP(Y7,'Work DB'!$C:$BH,'Daily Report (2)'!$A$14,FALSE))</f>
        <v>444.35999999999996</v>
      </c>
      <c r="Z13" s="64">
        <f>IF(VLOOKUP(Z7,'Work DB'!$C:$BH,'Daily Report (2)'!$A$14,FALSE)=0,"",VLOOKUP(Z7,'Work DB'!$C:$BH,'Daily Report (2)'!$A$14,FALSE))</f>
        <v>367.07999999999993</v>
      </c>
      <c r="AA13" s="64">
        <f>IF(VLOOKUP(AA7,'Work DB'!$C:$BH,'Daily Report (2)'!$A$14,FALSE)=0,"",VLOOKUP(AA7,'Work DB'!$C:$BH,'Daily Report (2)'!$A$14,FALSE))</f>
        <v>323.60999999999996</v>
      </c>
      <c r="AB13" s="64">
        <f>IF(VLOOKUP(AB7,'Work DB'!$C:$BH,'Daily Report (2)'!$A$14,FALSE)=0,"",VLOOKUP(AB7,'Work DB'!$C:$BH,'Daily Report (2)'!$A$14,FALSE))</f>
        <v>376.74</v>
      </c>
      <c r="AC13" s="64" t="str">
        <f>IF(VLOOKUP(AC7,'Work DB'!$C:$BH,'Daily Report (2)'!$A$14,FALSE)=0,"",VLOOKUP(AC7,'Work DB'!$C:$BH,'Daily Report (2)'!$A$14,FALSE))</f>
        <v/>
      </c>
      <c r="AD13" s="64" t="str">
        <f>IF(VLOOKUP(AD7,'Work DB'!$C:$BH,'Daily Report (2)'!$A$14,FALSE)=0,"",VLOOKUP(AD7,'Work DB'!$C:$BH,'Daily Report (2)'!$A$14,FALSE))</f>
        <v/>
      </c>
      <c r="AE13" s="64" t="str">
        <f>IF(VLOOKUP(AE7,'Work DB'!$C:$BH,'Daily Report (2)'!$A$14,FALSE)=0,"",VLOOKUP(AE7,'Work DB'!$C:$BH,'Daily Report (2)'!$A$14,FALSE))</f>
        <v/>
      </c>
      <c r="AF13" s="64" t="str">
        <f>IF(VLOOKUP(AF7,'Work DB'!$C:$BH,'Daily Report (2)'!$A$14,FALSE)=0,"",VLOOKUP(AF7,'Work DB'!$C:$BH,'Daily Report (2)'!$A$14,FALSE))</f>
        <v/>
      </c>
      <c r="AG13" s="64" t="str">
        <f>IF(VLOOKUP(AG7,'Work DB'!$C:$BH,'Daily Report (2)'!$A$14,FALSE)=0,"",VLOOKUP(AG7,'Work DB'!$C:$BH,'Daily Report (2)'!$A$14,FALSE))</f>
        <v/>
      </c>
      <c r="AH13" s="64" t="str">
        <f>IF(VLOOKUP(AH7,'Work DB'!$C:$BH,'Daily Report (2)'!$A$14,FALSE)=0,"",VLOOKUP(AH7,'Work DB'!$C:$BH,'Daily Report (2)'!$A$14,FALSE))</f>
        <v/>
      </c>
      <c r="AI13" s="64" t="str">
        <f>IF(VLOOKUP(AI7,'Work DB'!$C:$BH,'Daily Report (2)'!$A$14,FALSE)=0,"",VLOOKUP(AI7,'Work DB'!$C:$BH,'Daily Report (2)'!$A$14,FALSE))</f>
        <v/>
      </c>
      <c r="AJ13" s="926">
        <f t="shared" si="4"/>
        <v>8835.1</v>
      </c>
      <c r="AK13" s="793"/>
      <c r="AL13" s="793">
        <f>HLOOKUP(A13,'Work DB'!$1:$2,2,FALSE)</f>
        <v>19458.684999999994</v>
      </c>
      <c r="AM13" s="793"/>
      <c r="AN13" s="787"/>
      <c r="AO13" s="787"/>
      <c r="AP13" s="800"/>
      <c r="AQ13" s="801"/>
      <c r="AR13" s="299">
        <f t="shared" si="5"/>
        <v>8835.1</v>
      </c>
      <c r="AT13" s="78"/>
    </row>
    <row r="14" spans="1:56" s="1" customFormat="1" ht="54.75" customHeight="1" x14ac:dyDescent="0.75">
      <c r="A14" s="87">
        <f>'Work DB'!I1</f>
        <v>7</v>
      </c>
      <c r="B14" s="813"/>
      <c r="C14" s="808" t="s">
        <v>2</v>
      </c>
      <c r="D14" s="809"/>
      <c r="E14" s="64" t="str">
        <f>IF(VLOOKUP(E7,'Work DB'!$C:$BH,'Daily Report'!$A$14,FALSE)=0,"",VLOOKUP(E7,'Work DB'!$C:$BH,'Daily Report'!$A$14,FALSE))</f>
        <v/>
      </c>
      <c r="F14" s="64" t="str">
        <f>IF(VLOOKUP(F7,'Work DB'!$C:$BH,'Daily Report'!$A$14,FALSE)=0,"",VLOOKUP(F7,'Work DB'!$C:$BH,'Daily Report'!$A$14,FALSE))</f>
        <v/>
      </c>
      <c r="G14" s="64" t="str">
        <f>IF(VLOOKUP(G7,'Work DB'!$C:$BH,'Daily Report'!$A$14,FALSE)=0,"",VLOOKUP(G7,'Work DB'!$C:$BH,'Daily Report'!$A$14,FALSE))</f>
        <v/>
      </c>
      <c r="H14" s="64" t="str">
        <f>IF(VLOOKUP(H7,'Work DB'!$C:$BH,'Daily Report'!$A$14,FALSE)=0,"",VLOOKUP(H7,'Work DB'!$C:$BH,'Daily Report'!$A$14,FALSE))</f>
        <v/>
      </c>
      <c r="I14" s="64" t="str">
        <f>IF(VLOOKUP(I7,'Work DB'!$C:$BH,'Daily Report'!$A$14,FALSE)=0,"",VLOOKUP(I7,'Work DB'!$C:$BH,'Daily Report'!$A$14,FALSE))</f>
        <v/>
      </c>
      <c r="J14" s="64" t="str">
        <f>IF(VLOOKUP(J7,'Work DB'!$C:$BH,'Daily Report'!$A$14,FALSE)=0,"",VLOOKUP(J7,'Work DB'!$C:$BH,'Daily Report'!$A$14,FALSE))</f>
        <v/>
      </c>
      <c r="K14" s="64" t="str">
        <f>IF(VLOOKUP(K7,'Work DB'!$C:$BH,'Daily Report'!$A$14,FALSE)=0,"",VLOOKUP(K7,'Work DB'!$C:$BH,'Daily Report'!$A$14,FALSE))</f>
        <v/>
      </c>
      <c r="L14" s="64" t="str">
        <f>IF(VLOOKUP(L7,'Work DB'!$C:$BH,'Daily Report'!$A$14,FALSE)=0,"",VLOOKUP(L7,'Work DB'!$C:$BH,'Daily Report'!$A$14,FALSE))</f>
        <v/>
      </c>
      <c r="M14" s="64">
        <f>IF(VLOOKUP(M7,'Work DB'!$C:$BH,'Daily Report'!$A$14,FALSE)=0,"",VLOOKUP(M7,'Work DB'!$C:$BH,'Daily Report'!$A$14,FALSE))</f>
        <v>1368.5</v>
      </c>
      <c r="N14" s="64" t="str">
        <f>IF(VLOOKUP(N7,'Work DB'!$C:$BH,'Daily Report'!$A$14,FALSE)=0,"",VLOOKUP(N7,'Work DB'!$C:$BH,'Daily Report'!$A$14,FALSE))</f>
        <v/>
      </c>
      <c r="O14" s="64" t="str">
        <f>IF(VLOOKUP(O7,'Work DB'!$C:$BH,'Daily Report'!$A$14,FALSE)=0,"",VLOOKUP(O7,'Work DB'!$C:$BH,'Daily Report'!$A$14,FALSE))</f>
        <v/>
      </c>
      <c r="P14" s="64" t="str">
        <f>IF(VLOOKUP(P7,'Work DB'!$C:$BH,'Daily Report'!$A$14,FALSE)=0,"",VLOOKUP(P7,'Work DB'!$C:$BH,'Daily Report'!$A$14,FALSE))</f>
        <v/>
      </c>
      <c r="Q14" s="64" t="str">
        <f>IF(VLOOKUP(Q7,'Work DB'!$C:$BH,'Daily Report'!$A$14,FALSE)=0,"",VLOOKUP(Q7,'Work DB'!$C:$BH,'Daily Report'!$A$14,FALSE))</f>
        <v/>
      </c>
      <c r="R14" s="64" t="str">
        <f>IF(VLOOKUP(R7,'Work DB'!$C:$BH,'Daily Report'!$A$14,FALSE)=0,"",VLOOKUP(R7,'Work DB'!$C:$BH,'Daily Report'!$A$14,FALSE))</f>
        <v/>
      </c>
      <c r="S14" s="64" t="str">
        <f>IF(VLOOKUP(S7,'Work DB'!$C:$BH,'Daily Report'!$A$14,FALSE)=0,"",VLOOKUP(S7,'Work DB'!$C:$BH,'Daily Report'!$A$14,FALSE))</f>
        <v/>
      </c>
      <c r="T14" s="64" t="str">
        <f>IF(VLOOKUP(T7,'Work DB'!$C:$BH,'Daily Report'!$A$14,FALSE)=0,"",VLOOKUP(T7,'Work DB'!$C:$BH,'Daily Report'!$A$14,FALSE))</f>
        <v/>
      </c>
      <c r="U14" s="64" t="str">
        <f>IF(VLOOKUP(U7,'Work DB'!$C:$BH,'Daily Report'!$A$14,FALSE)=0,"",VLOOKUP(U7,'Work DB'!$C:$BH,'Daily Report'!$A$14,FALSE))</f>
        <v/>
      </c>
      <c r="V14" s="64" t="str">
        <f>IF(VLOOKUP(V7,'Work DB'!$C:$BH,'Daily Report'!$A$14,FALSE)=0,"",VLOOKUP(V7,'Work DB'!$C:$BH,'Daily Report'!$A$14,FALSE))</f>
        <v/>
      </c>
      <c r="W14" s="64" t="str">
        <f>IF(VLOOKUP(W7,'Work DB'!$C:$BH,'Daily Report'!$A$14,FALSE)=0,"",VLOOKUP(W7,'Work DB'!$C:$BH,'Daily Report'!$A$14,FALSE))</f>
        <v/>
      </c>
      <c r="X14" s="64" t="str">
        <f>IF(VLOOKUP(X7,'Work DB'!$C:$BH,'Daily Report'!$A$14,FALSE)=0,"",VLOOKUP(X7,'Work DB'!$C:$BH,'Daily Report'!$A$14,FALSE))</f>
        <v/>
      </c>
      <c r="Y14" s="64" t="str">
        <f>IF(VLOOKUP(Y7,'Work DB'!$C:$BH,'Daily Report'!$A$14,FALSE)=0,"",VLOOKUP(Y7,'Work DB'!$C:$BH,'Daily Report'!$A$14,FALSE))</f>
        <v/>
      </c>
      <c r="Z14" s="64" t="str">
        <f>IF(VLOOKUP(Z7,'Work DB'!$C:$BH,'Daily Report'!$A$14,FALSE)=0,"",VLOOKUP(Z7,'Work DB'!$C:$BH,'Daily Report'!$A$14,FALSE))</f>
        <v/>
      </c>
      <c r="AA14" s="64" t="str">
        <f>IF(VLOOKUP(AA7,'Work DB'!$C:$BH,'Daily Report'!$A$14,FALSE)=0,"",VLOOKUP(AA7,'Work DB'!$C:$BH,'Daily Report'!$A$14,FALSE))</f>
        <v/>
      </c>
      <c r="AB14" s="64" t="str">
        <f>IF(VLOOKUP(AB7,'Work DB'!$C:$BH,'Daily Report'!$A$14,FALSE)=0,"",VLOOKUP(AB7,'Work DB'!$C:$BH,'Daily Report'!$A$14,FALSE))</f>
        <v/>
      </c>
      <c r="AC14" s="64" t="str">
        <f>IF(VLOOKUP(AC7,'Work DB'!$C:$BH,'Daily Report'!$A$14,FALSE)=0,"",VLOOKUP(AC7,'Work DB'!$C:$BH,'Daily Report'!$A$14,FALSE))</f>
        <v/>
      </c>
      <c r="AD14" s="64" t="str">
        <f>IF(VLOOKUP(AD7,'Work DB'!$C:$BH,'Daily Report'!$A$14,FALSE)=0,"",VLOOKUP(AD7,'Work DB'!$C:$BH,'Daily Report'!$A$14,FALSE))</f>
        <v/>
      </c>
      <c r="AE14" s="64" t="str">
        <f>IF(VLOOKUP(AE7,'Work DB'!$C:$BH,'Daily Report'!$A$14,FALSE)=0,"",VLOOKUP(AE7,'Work DB'!$C:$BH,'Daily Report'!$A$14,FALSE))</f>
        <v/>
      </c>
      <c r="AF14" s="64" t="str">
        <f>IF(VLOOKUP(AF7,'Work DB'!$C:$BH,'Daily Report'!$A$14,FALSE)=0,"",VLOOKUP(AF7,'Work DB'!$C:$BH,'Daily Report'!$A$14,FALSE))</f>
        <v/>
      </c>
      <c r="AG14" s="64" t="str">
        <f>IF(VLOOKUP(AG7,'Work DB'!$C:$BH,'Daily Report'!$A$14,FALSE)=0,"",VLOOKUP(AG7,'Work DB'!$C:$BH,'Daily Report'!$A$14,FALSE))</f>
        <v/>
      </c>
      <c r="AH14" s="64" t="str">
        <f>IF(VLOOKUP(AH7,'Work DB'!$C:$BH,'Daily Report'!$A$14,FALSE)=0,"",VLOOKUP(AH7,'Work DB'!$C:$BH,'Daily Report'!$A$14,FALSE))</f>
        <v/>
      </c>
      <c r="AI14" s="65" t="str">
        <f>IF(VLOOKUP(AI7,'Work DB'!$C:$BH,'Daily Report'!$A$14,FALSE)=0,"",VLOOKUP(AI7,'Work DB'!$C:$BH,'Daily Report'!$A$14,FALSE))</f>
        <v/>
      </c>
      <c r="AJ14" s="926">
        <f t="shared" ref="AJ14:AJ15" si="6">1*SUM(E14:AI14)</f>
        <v>1368.5</v>
      </c>
      <c r="AK14" s="793"/>
      <c r="AL14" s="793">
        <f>HLOOKUP(A14,'Work DB'!$1:$2,2,FALSE)</f>
        <v>13475.7</v>
      </c>
      <c r="AM14" s="793"/>
      <c r="AN14" s="787"/>
      <c r="AO14" s="787"/>
      <c r="AP14" s="800"/>
      <c r="AQ14" s="801"/>
      <c r="AR14" s="299">
        <f t="shared" si="5"/>
        <v>1368.5</v>
      </c>
      <c r="AT14" s="78">
        <v>1</v>
      </c>
    </row>
    <row r="15" spans="1:56" s="1" customFormat="1" ht="54.75" customHeight="1" thickBot="1" x14ac:dyDescent="0.8">
      <c r="A15" s="87">
        <f>'Work DB'!J1</f>
        <v>8</v>
      </c>
      <c r="B15" s="813"/>
      <c r="C15" s="808" t="s">
        <v>521</v>
      </c>
      <c r="D15" s="809"/>
      <c r="E15" s="64" t="str">
        <f>IF(VLOOKUP(E7,'Work DB'!$C:$BH,'Daily Report'!$A$15,FALSE)=0,"",VLOOKUP(E7,'Work DB'!$C:$BH,'Daily Report'!$A$15,FALSE))</f>
        <v/>
      </c>
      <c r="F15" s="64" t="str">
        <f>IF(VLOOKUP(F7,'Work DB'!$C:$BH,'Daily Report'!$A$15,FALSE)=0,"",VLOOKUP(F7,'Work DB'!$C:$BH,'Daily Report'!$A$15,FALSE))</f>
        <v/>
      </c>
      <c r="G15" s="64">
        <f>IF(VLOOKUP(G7,'Work DB'!$C:$BH,'Daily Report'!$A$15,FALSE)=0,"",VLOOKUP(G7,'Work DB'!$C:$BH,'Daily Report'!$A$15,FALSE))</f>
        <v>162.26500000000001</v>
      </c>
      <c r="H15" s="64">
        <f>IF(VLOOKUP(H7,'Work DB'!$C:$BH,'Daily Report'!$A$15,FALSE)=0,"",VLOOKUP(H7,'Work DB'!$C:$BH,'Daily Report'!$A$15,FALSE))</f>
        <v>162.26500000000001</v>
      </c>
      <c r="I15" s="64">
        <f>IF(VLOOKUP(I7,'Work DB'!$C:$BH,'Daily Report'!$A$15,FALSE)=0,"",VLOOKUP(I7,'Work DB'!$C:$BH,'Daily Report'!$A$15,FALSE))</f>
        <v>148</v>
      </c>
      <c r="J15" s="64" t="str">
        <f>IF(VLOOKUP(J7,'Work DB'!$C:$BH,'Daily Report'!$A$15,FALSE)=0,"",VLOOKUP(J7,'Work DB'!$C:$BH,'Daily Report'!$A$15,FALSE))</f>
        <v/>
      </c>
      <c r="K15" s="64">
        <f>IF(VLOOKUP(K7,'Work DB'!$C:$BH,'Daily Report'!$A$15,FALSE)=0,"",VLOOKUP(K7,'Work DB'!$C:$BH,'Daily Report'!$A$15,FALSE))</f>
        <v>138.4025</v>
      </c>
      <c r="L15" s="64">
        <f>IF(VLOOKUP(L7,'Work DB'!$C:$BH,'Daily Report'!$A$15,FALSE)=0,"",VLOOKUP(L7,'Work DB'!$C:$BH,'Daily Report'!$A$15,FALSE))</f>
        <v>152.72</v>
      </c>
      <c r="M15" s="64">
        <f>IF(VLOOKUP(M7,'Work DB'!$C:$BH,'Daily Report'!$A$15,FALSE)=0,"",VLOOKUP(M7,'Work DB'!$C:$BH,'Daily Report'!$A$15,FALSE))</f>
        <v>128.85750000000002</v>
      </c>
      <c r="N15" s="64">
        <f>IF(VLOOKUP(N7,'Work DB'!$C:$BH,'Daily Report'!$A$15,FALSE)=0,"",VLOOKUP(N7,'Work DB'!$C:$BH,'Daily Report'!$A$15,FALSE))</f>
        <v>104.995</v>
      </c>
      <c r="O15" s="64">
        <f>IF(VLOOKUP(O7,'Work DB'!$C:$BH,'Daily Report'!$A$15,FALSE)=0,"",VLOOKUP(O7,'Work DB'!$C:$BH,'Daily Report'!$A$15,FALSE))</f>
        <v>200.44499999999999</v>
      </c>
      <c r="P15" s="64">
        <f>IF(VLOOKUP(P7,'Work DB'!$C:$BH,'Daily Report'!$A$15,FALSE)=0,"",VLOOKUP(P7,'Work DB'!$C:$BH,'Daily Report'!$A$15,FALSE))</f>
        <v>190.89999999999998</v>
      </c>
      <c r="Q15" s="64" t="str">
        <f>IF(VLOOKUP(Q7,'Work DB'!$C:$BH,'Daily Report'!$A$15,FALSE)=0,"",VLOOKUP(Q7,'Work DB'!$C:$BH,'Daily Report'!$A$15,FALSE))</f>
        <v/>
      </c>
      <c r="R15" s="64">
        <f>IF(VLOOKUP(R7,'Work DB'!$C:$BH,'Daily Report'!$A$15,FALSE)=0,"",VLOOKUP(R7,'Work DB'!$C:$BH,'Daily Report'!$A$15,FALSE))</f>
        <v>186.1275</v>
      </c>
      <c r="S15" s="64">
        <f>IF(VLOOKUP(S7,'Work DB'!$C:$BH,'Daily Report'!$A$15,FALSE)=0,"",VLOOKUP(S7,'Work DB'!$C:$BH,'Daily Report'!$A$15,FALSE))</f>
        <v>186.1275</v>
      </c>
      <c r="T15" s="64">
        <f>IF(VLOOKUP(T7,'Work DB'!$C:$BH,'Daily Report'!$A$15,FALSE)=0,"",VLOOKUP(T7,'Work DB'!$C:$BH,'Daily Report'!$A$15,FALSE))</f>
        <v>205.2175</v>
      </c>
      <c r="U15" s="64">
        <f>IF(VLOOKUP(U7,'Work DB'!$C:$BH,'Daily Report'!$A$15,FALSE)=0,"",VLOOKUP(U7,'Work DB'!$C:$BH,'Daily Report'!$A$15,FALSE))</f>
        <v>195.67249999999999</v>
      </c>
      <c r="V15" s="64">
        <f>IF(VLOOKUP(V7,'Work DB'!$C:$BH,'Daily Report'!$A$15,FALSE)=0,"",VLOOKUP(V7,'Work DB'!$C:$BH,'Daily Report'!$A$15,FALSE))</f>
        <v>219.535</v>
      </c>
      <c r="W15" s="64">
        <f>IF(VLOOKUP(W7,'Work DB'!$C:$BH,'Daily Report'!$A$15,FALSE)=0,"",VLOOKUP(W7,'Work DB'!$C:$BH,'Daily Report'!$A$15,FALSE))</f>
        <v>171.81</v>
      </c>
      <c r="X15" s="64" t="str">
        <f>IF(VLOOKUP(X7,'Work DB'!$C:$BH,'Daily Report'!$A$15,FALSE)=0,"",VLOOKUP(X7,'Work DB'!$C:$BH,'Daily Report'!$A$15,FALSE))</f>
        <v/>
      </c>
      <c r="Y15" s="64">
        <f>IF(VLOOKUP(Y7,'Work DB'!$C:$BH,'Daily Report'!$A$15,FALSE)=0,"",VLOOKUP(Y7,'Work DB'!$C:$BH,'Daily Report'!$A$15,FALSE))</f>
        <v>186.1275</v>
      </c>
      <c r="Z15" s="64">
        <f>IF(VLOOKUP(Z7,'Work DB'!$C:$BH,'Daily Report'!$A$15,FALSE)=0,"",VLOOKUP(Z7,'Work DB'!$C:$BH,'Daily Report'!$A$15,FALSE))</f>
        <v>257.71500000000003</v>
      </c>
      <c r="AA15" s="64">
        <f>IF(VLOOKUP(AA7,'Work DB'!$C:$BH,'Daily Report'!$A$15,FALSE)=0,"",VLOOKUP(AA7,'Work DB'!$C:$BH,'Daily Report'!$A$15,FALSE))</f>
        <v>200.44499999999999</v>
      </c>
      <c r="AB15" s="64">
        <f>IF(VLOOKUP(AB7,'Work DB'!$C:$BH,'Daily Report'!$A$15,FALSE)=0,"",VLOOKUP(AB7,'Work DB'!$C:$BH,'Daily Report'!$A$15,FALSE))</f>
        <v>200.44499999999999</v>
      </c>
      <c r="AC15" s="64" t="str">
        <f>IF(VLOOKUP(AC7,'Work DB'!$C:$BH,'Daily Report'!$A$15,FALSE)=0,"",VLOOKUP(AC7,'Work DB'!$C:$BH,'Daily Report'!$A$15,FALSE))</f>
        <v/>
      </c>
      <c r="AD15" s="64" t="str">
        <f>IF(VLOOKUP(AD7,'Work DB'!$C:$BH,'Daily Report'!$A$15,FALSE)=0,"",VLOOKUP(AD7,'Work DB'!$C:$BH,'Daily Report'!$A$15,FALSE))</f>
        <v/>
      </c>
      <c r="AE15" s="64" t="str">
        <f>IF(VLOOKUP(AE7,'Work DB'!$C:$BH,'Daily Report'!$A$15,FALSE)=0,"",VLOOKUP(AE7,'Work DB'!$C:$BH,'Daily Report'!$A$15,FALSE))</f>
        <v/>
      </c>
      <c r="AF15" s="64" t="str">
        <f>IF(VLOOKUP(AF7,'Work DB'!$C:$BH,'Daily Report'!$A$15,FALSE)=0,"",VLOOKUP(AF7,'Work DB'!$C:$BH,'Daily Report'!$A$15,FALSE))</f>
        <v/>
      </c>
      <c r="AG15" s="64" t="str">
        <f>IF(VLOOKUP(AG7,'Work DB'!$C:$BH,'Daily Report'!$A$15,FALSE)=0,"",VLOOKUP(AG7,'Work DB'!$C:$BH,'Daily Report'!$A$15,FALSE))</f>
        <v/>
      </c>
      <c r="AH15" s="64" t="str">
        <f>IF(VLOOKUP(AH7,'Work DB'!$C:$BH,'Daily Report'!$A$15,FALSE)=0,"",VLOOKUP(AH7,'Work DB'!$C:$BH,'Daily Report'!$A$15,FALSE))</f>
        <v/>
      </c>
      <c r="AI15" s="64" t="str">
        <f>IF(VLOOKUP(AI7,'Work DB'!$C:$BH,'Daily Report'!$A$15,FALSE)=0,"",VLOOKUP(AI7,'Work DB'!$C:$BH,'Daily Report'!$A$15,FALSE))</f>
        <v/>
      </c>
      <c r="AJ15" s="929">
        <f t="shared" si="6"/>
        <v>3398.0725000000002</v>
      </c>
      <c r="AK15" s="894"/>
      <c r="AL15" s="894">
        <f>HLOOKUP(A15,'Work DB'!$1:$2,2,FALSE)</f>
        <v>3398.0725000000002</v>
      </c>
      <c r="AM15" s="894"/>
      <c r="AN15" s="788"/>
      <c r="AO15" s="788"/>
      <c r="AP15" s="802"/>
      <c r="AQ15" s="803"/>
      <c r="AR15" s="299">
        <f t="shared" si="5"/>
        <v>3398.0725000000002</v>
      </c>
      <c r="AT15" s="78"/>
    </row>
    <row r="16" spans="1:56" s="1" customFormat="1" ht="63" thickTop="1" thickBot="1" x14ac:dyDescent="0.8">
      <c r="A16" s="6"/>
      <c r="B16" s="814"/>
      <c r="C16" s="794" t="s">
        <v>4</v>
      </c>
      <c r="D16" s="795"/>
      <c r="E16" s="27">
        <f t="shared" ref="E16:AI16" si="7">IF(1*SUM(E9:E14)&gt;0,1*SUM(E9:E14),"")</f>
        <v>1423.9875000000002</v>
      </c>
      <c r="F16" s="27">
        <f t="shared" si="7"/>
        <v>743.93499999999995</v>
      </c>
      <c r="G16" s="27">
        <f t="shared" si="7"/>
        <v>1233.9499999999998</v>
      </c>
      <c r="H16" s="27">
        <f t="shared" si="7"/>
        <v>1188.5825</v>
      </c>
      <c r="I16" s="27">
        <f t="shared" si="7"/>
        <v>750</v>
      </c>
      <c r="J16" s="27" t="str">
        <f t="shared" si="7"/>
        <v/>
      </c>
      <c r="K16" s="27">
        <f t="shared" si="7"/>
        <v>960.71</v>
      </c>
      <c r="L16" s="27">
        <f t="shared" si="7"/>
        <v>1038.335</v>
      </c>
      <c r="M16" s="27">
        <f t="shared" si="7"/>
        <v>2510.335</v>
      </c>
      <c r="N16" s="27">
        <f t="shared" si="7"/>
        <v>1380.6325000000002</v>
      </c>
      <c r="O16" s="27">
        <f t="shared" si="7"/>
        <v>1988.4649999999997</v>
      </c>
      <c r="P16" s="27">
        <f t="shared" si="7"/>
        <v>1498.7950000000001</v>
      </c>
      <c r="Q16" s="27">
        <f t="shared" si="7"/>
        <v>496.28249999999991</v>
      </c>
      <c r="R16" s="27">
        <f t="shared" si="7"/>
        <v>1082.3225</v>
      </c>
      <c r="S16" s="27">
        <f t="shared" si="7"/>
        <v>1315.3125</v>
      </c>
      <c r="T16" s="27">
        <f t="shared" si="7"/>
        <v>1406.6799999999998</v>
      </c>
      <c r="U16" s="27">
        <f t="shared" si="7"/>
        <v>1114.5225</v>
      </c>
      <c r="V16" s="27">
        <f t="shared" si="7"/>
        <v>1407.4275</v>
      </c>
      <c r="W16" s="27">
        <f t="shared" si="7"/>
        <v>1364.2449999999999</v>
      </c>
      <c r="X16" s="27" t="str">
        <f t="shared" si="7"/>
        <v/>
      </c>
      <c r="Y16" s="27">
        <f t="shared" si="7"/>
        <v>1501.7849999999999</v>
      </c>
      <c r="Z16" s="27">
        <f t="shared" si="7"/>
        <v>1525.7049999999999</v>
      </c>
      <c r="AA16" s="27">
        <f t="shared" si="7"/>
        <v>1500.3475000000001</v>
      </c>
      <c r="AB16" s="27">
        <f t="shared" si="7"/>
        <v>1484.65</v>
      </c>
      <c r="AC16" s="27" t="str">
        <f t="shared" si="7"/>
        <v/>
      </c>
      <c r="AD16" s="27" t="str">
        <f t="shared" si="7"/>
        <v/>
      </c>
      <c r="AE16" s="27" t="str">
        <f t="shared" si="7"/>
        <v/>
      </c>
      <c r="AF16" s="27" t="str">
        <f t="shared" si="7"/>
        <v/>
      </c>
      <c r="AG16" s="27" t="str">
        <f t="shared" si="7"/>
        <v/>
      </c>
      <c r="AH16" s="27" t="str">
        <f t="shared" si="7"/>
        <v/>
      </c>
      <c r="AI16" s="66" t="str">
        <f t="shared" si="7"/>
        <v/>
      </c>
      <c r="AJ16" s="934">
        <f>SUM(AJ9:AK14)</f>
        <v>28917.0075</v>
      </c>
      <c r="AK16" s="935"/>
      <c r="AL16" s="846">
        <f>SUM(AL9:AM14)</f>
        <v>133495.535</v>
      </c>
      <c r="AM16" s="846"/>
      <c r="AN16" s="789"/>
      <c r="AO16" s="789"/>
      <c r="AP16" s="804"/>
      <c r="AQ16" s="805"/>
      <c r="AR16" s="299">
        <f t="shared" si="5"/>
        <v>28917.0075</v>
      </c>
      <c r="AT16" s="78">
        <v>1</v>
      </c>
    </row>
    <row r="17" spans="1:46" s="45" customFormat="1" ht="12.75" customHeight="1" thickBot="1" x14ac:dyDescent="0.8">
      <c r="A17" s="38"/>
      <c r="B17" s="39"/>
      <c r="C17" s="40"/>
      <c r="D17" s="40"/>
      <c r="E17" s="41"/>
      <c r="F17" s="41"/>
      <c r="G17" s="41"/>
      <c r="H17" s="41"/>
      <c r="I17" s="41"/>
      <c r="J17" s="41"/>
      <c r="K17" s="41"/>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2"/>
      <c r="AK17" s="43"/>
      <c r="AL17" s="38"/>
      <c r="AM17" s="38"/>
      <c r="AN17" s="44"/>
      <c r="AO17" s="44"/>
      <c r="AR17" s="299">
        <f t="shared" si="5"/>
        <v>0</v>
      </c>
      <c r="AT17" s="38">
        <v>1</v>
      </c>
    </row>
    <row r="18" spans="1:46" s="1" customFormat="1" ht="47.25" customHeight="1" x14ac:dyDescent="0.75">
      <c r="A18" s="87">
        <f>'Work DB'!K1</f>
        <v>9</v>
      </c>
      <c r="B18" s="811" t="s">
        <v>58</v>
      </c>
      <c r="C18" s="759" t="s">
        <v>1</v>
      </c>
      <c r="D18" s="784"/>
      <c r="E18" s="60" t="str">
        <f>IF(VLOOKUP(E7,'Work DB'!$C:$BH,'Daily Report'!$A$18,FALSE)=0,"",VLOOKUP(E7,'Work DB'!$C:$BH,'Daily Report'!$A$18,FALSE))</f>
        <v/>
      </c>
      <c r="F18" s="60" t="str">
        <f>IF(VLOOKUP(F7,'Work DB'!$C:$BH,'Daily Report'!$A$18,FALSE)=0,"",VLOOKUP(F7,'Work DB'!$C:$BH,'Daily Report'!$A$18,FALSE))</f>
        <v/>
      </c>
      <c r="G18" s="60" t="str">
        <f>IF(VLOOKUP(G7,'Work DB'!$C:$BH,'Daily Report'!$A$18,FALSE)=0,"",VLOOKUP(G7,'Work DB'!$C:$BH,'Daily Report'!$A$18,FALSE))</f>
        <v/>
      </c>
      <c r="H18" s="60" t="str">
        <f>IF(VLOOKUP(H7,'Work DB'!$C:$BH,'Daily Report'!$A$18,FALSE)=0,"",VLOOKUP(H7,'Work DB'!$C:$BH,'Daily Report'!$A$18,FALSE))</f>
        <v/>
      </c>
      <c r="I18" s="60" t="str">
        <f>IF(VLOOKUP(I7,'Work DB'!$C:$BH,'Daily Report'!$A$18,FALSE)=0,"",VLOOKUP(I7,'Work DB'!$C:$BH,'Daily Report'!$A$18,FALSE))</f>
        <v/>
      </c>
      <c r="J18" s="60" t="str">
        <f>IF(VLOOKUP(J7,'Work DB'!$C:$BH,'Daily Report'!$A$18,FALSE)=0,"",VLOOKUP(J7,'Work DB'!$C:$BH,'Daily Report'!$A$18,FALSE))</f>
        <v/>
      </c>
      <c r="K18" s="60" t="str">
        <f>IF(VLOOKUP(K7,'Work DB'!$C:$BH,'Daily Report'!$A$18,FALSE)=0,"",VLOOKUP(K7,'Work DB'!$C:$BH,'Daily Report'!$A$18,FALSE))</f>
        <v/>
      </c>
      <c r="L18" s="60" t="str">
        <f>IF(VLOOKUP(L7,'Work DB'!$C:$BH,'Daily Report'!$A$18,FALSE)=0,"",VLOOKUP(L7,'Work DB'!$C:$BH,'Daily Report'!$A$18,FALSE))</f>
        <v/>
      </c>
      <c r="M18" s="60" t="str">
        <f>IF(VLOOKUP(M7,'Work DB'!$C:$BH,'Daily Report'!$A$18,FALSE)=0,"",VLOOKUP(M7,'Work DB'!$C:$BH,'Daily Report'!$A$18,FALSE))</f>
        <v/>
      </c>
      <c r="N18" s="60" t="str">
        <f>IF(VLOOKUP(N7,'Work DB'!$C:$BH,'Daily Report'!$A$18,FALSE)=0,"",VLOOKUP(N7,'Work DB'!$C:$BH,'Daily Report'!$A$18,FALSE))</f>
        <v/>
      </c>
      <c r="O18" s="60" t="str">
        <f>IF(VLOOKUP(O7,'Work DB'!$C:$BH,'Daily Report'!$A$18,FALSE)=0,"",VLOOKUP(O7,'Work DB'!$C:$BH,'Daily Report'!$A$18,FALSE))</f>
        <v/>
      </c>
      <c r="P18" s="60" t="str">
        <f>IF(VLOOKUP(P7,'Work DB'!$C:$BH,'Daily Report'!$A$18,FALSE)=0,"",VLOOKUP(P7,'Work DB'!$C:$BH,'Daily Report'!$A$18,FALSE))</f>
        <v/>
      </c>
      <c r="Q18" s="60" t="str">
        <f>IF(VLOOKUP(Q7,'Work DB'!$C:$BH,'Daily Report'!$A$18,FALSE)=0,"",VLOOKUP(Q7,'Work DB'!$C:$BH,'Daily Report'!$A$18,FALSE))</f>
        <v/>
      </c>
      <c r="R18" s="60" t="str">
        <f>IF(VLOOKUP(R7,'Work DB'!$C:$BH,'Daily Report'!$A$18,FALSE)=0,"",VLOOKUP(R7,'Work DB'!$C:$BH,'Daily Report'!$A$18,FALSE))</f>
        <v/>
      </c>
      <c r="S18" s="60" t="str">
        <f>IF(VLOOKUP(S7,'Work DB'!$C:$BH,'Daily Report'!$A$18,FALSE)=0,"",VLOOKUP(S7,'Work DB'!$C:$BH,'Daily Report'!$A$18,FALSE))</f>
        <v/>
      </c>
      <c r="T18" s="60" t="str">
        <f>IF(VLOOKUP(T7,'Work DB'!$C:$BH,'Daily Report'!$A$18,FALSE)=0,"",VLOOKUP(T7,'Work DB'!$C:$BH,'Daily Report'!$A$18,FALSE))</f>
        <v/>
      </c>
      <c r="U18" s="60" t="str">
        <f>IF(VLOOKUP(U7,'Work DB'!$C:$BH,'Daily Report'!$A$18,FALSE)=0,"",VLOOKUP(U7,'Work DB'!$C:$BH,'Daily Report'!$A$18,FALSE))</f>
        <v/>
      </c>
      <c r="V18" s="60" t="str">
        <f>IF(VLOOKUP(V7,'Work DB'!$C:$BH,'Daily Report'!$A$18,FALSE)=0,"",VLOOKUP(V7,'Work DB'!$C:$BH,'Daily Report'!$A$18,FALSE))</f>
        <v/>
      </c>
      <c r="W18" s="60" t="str">
        <f>IF(VLOOKUP(W7,'Work DB'!$C:$BH,'Daily Report'!$A$18,FALSE)=0,"",VLOOKUP(W7,'Work DB'!$C:$BH,'Daily Report'!$A$18,FALSE))</f>
        <v/>
      </c>
      <c r="X18" s="60" t="str">
        <f>IF(VLOOKUP(X7,'Work DB'!$C:$BH,'Daily Report'!$A$18,FALSE)=0,"",VLOOKUP(X7,'Work DB'!$C:$BH,'Daily Report'!$A$18,FALSE))</f>
        <v/>
      </c>
      <c r="Y18" s="60" t="str">
        <f>IF(VLOOKUP(Y7,'Work DB'!$C:$BH,'Daily Report'!$A$18,FALSE)=0,"",VLOOKUP(Y7,'Work DB'!$C:$BH,'Daily Report'!$A$18,FALSE))</f>
        <v/>
      </c>
      <c r="Z18" s="60" t="str">
        <f>IF(VLOOKUP(Z7,'Work DB'!$C:$BH,'Daily Report'!$A$18,FALSE)=0,"",VLOOKUP(Z7,'Work DB'!$C:$BH,'Daily Report'!$A$18,FALSE))</f>
        <v/>
      </c>
      <c r="AA18" s="60" t="str">
        <f>IF(VLOOKUP(AA7,'Work DB'!$C:$BH,'Daily Report'!$A$18,FALSE)=0,"",VLOOKUP(AA7,'Work DB'!$C:$BH,'Daily Report'!$A$18,FALSE))</f>
        <v/>
      </c>
      <c r="AB18" s="60" t="str">
        <f>IF(VLOOKUP(AB7,'Work DB'!$C:$BH,'Daily Report'!$A$18,FALSE)=0,"",VLOOKUP(AB7,'Work DB'!$C:$BH,'Daily Report'!$A$18,FALSE))</f>
        <v/>
      </c>
      <c r="AC18" s="60" t="str">
        <f>IF(VLOOKUP(AC7,'Work DB'!$C:$BH,'Daily Report'!$A$18,FALSE)=0,"",VLOOKUP(AC7,'Work DB'!$C:$BH,'Daily Report'!$A$18,FALSE))</f>
        <v/>
      </c>
      <c r="AD18" s="60" t="str">
        <f>IF(VLOOKUP(AD7,'Work DB'!$C:$BH,'Daily Report'!$A$18,FALSE)=0,"",VLOOKUP(AD7,'Work DB'!$C:$BH,'Daily Report'!$A$18,FALSE))</f>
        <v/>
      </c>
      <c r="AE18" s="60" t="str">
        <f>IF(VLOOKUP(AE7,'Work DB'!$C:$BH,'Daily Report'!$A$18,FALSE)=0,"",VLOOKUP(AE7,'Work DB'!$C:$BH,'Daily Report'!$A$18,FALSE))</f>
        <v/>
      </c>
      <c r="AF18" s="60" t="str">
        <f>IF(VLOOKUP(AF7,'Work DB'!$C:$BH,'Daily Report'!$A$18,FALSE)=0,"",VLOOKUP(AF7,'Work DB'!$C:$BH,'Daily Report'!$A$18,FALSE))</f>
        <v/>
      </c>
      <c r="AG18" s="60" t="str">
        <f>IF(VLOOKUP(AG7,'Work DB'!$C:$BH,'Daily Report'!$A$18,FALSE)=0,"",VLOOKUP(AG7,'Work DB'!$C:$BH,'Daily Report'!$A$18,FALSE))</f>
        <v/>
      </c>
      <c r="AH18" s="60" t="str">
        <f>IF(VLOOKUP(AH7,'Work DB'!$C:$BH,'Daily Report'!$A$18,FALSE)=0,"",VLOOKUP(AH7,'Work DB'!$C:$BH,'Daily Report'!$A$18,FALSE))</f>
        <v/>
      </c>
      <c r="AI18" s="61" t="str">
        <f>IF(VLOOKUP(AI7,'Work DB'!$C:$BH,'Daily Report'!$A$18,FALSE)=0,"",VLOOKUP(AI7,'Work DB'!$C:$BH,'Daily Report'!$A$18,FALSE))</f>
        <v/>
      </c>
      <c r="AJ18" s="930">
        <f t="shared" ref="AJ18:AJ23" si="8">1*SUM(E18:AI18)</f>
        <v>0</v>
      </c>
      <c r="AK18" s="786"/>
      <c r="AL18" s="786">
        <f>HLOOKUP(A18,'Work DB'!$1:$2,2,FALSE)</f>
        <v>34852.65</v>
      </c>
      <c r="AM18" s="786"/>
      <c r="AN18" s="763">
        <f>AN28-AN9*0.6</f>
        <v>1760414.8</v>
      </c>
      <c r="AO18" s="763"/>
      <c r="AP18" s="798">
        <f>AL26/AN18</f>
        <v>0.1407966463358522</v>
      </c>
      <c r="AQ18" s="799"/>
      <c r="AR18" s="299">
        <f t="shared" si="5"/>
        <v>0</v>
      </c>
      <c r="AT18" s="78">
        <f t="shared" ref="AT18:AT23" si="9">AL18</f>
        <v>34852.65</v>
      </c>
    </row>
    <row r="19" spans="1:46" s="1" customFormat="1" ht="51" x14ac:dyDescent="0.75">
      <c r="A19" s="87">
        <f>'Work DB'!L1</f>
        <v>10</v>
      </c>
      <c r="B19" s="812"/>
      <c r="C19" s="806" t="s">
        <v>2</v>
      </c>
      <c r="D19" s="790"/>
      <c r="E19" s="62">
        <f>IF(VLOOKUP(E7,'Work DB'!$C:$BH,'Daily Report'!$A$19,FALSE)=0,"",VLOOKUP(E7,'Work DB'!$C:$BH,'Daily Report'!$A$19,FALSE))</f>
        <v>1078</v>
      </c>
      <c r="F19" s="62">
        <f>IF(VLOOKUP(F7,'Work DB'!$C:$BH,'Daily Report'!$A$19,FALSE)=0,"",VLOOKUP(F7,'Work DB'!$C:$BH,'Daily Report'!$A$19,FALSE))</f>
        <v>1155</v>
      </c>
      <c r="G19" s="62">
        <f>IF(VLOOKUP(G7,'Work DB'!$C:$BH,'Daily Report'!$A$19,FALSE)=0,"",VLOOKUP(G7,'Work DB'!$C:$BH,'Daily Report'!$A$19,FALSE))</f>
        <v>840</v>
      </c>
      <c r="H19" s="62">
        <f>IF(VLOOKUP(H7,'Work DB'!$C:$BH,'Daily Report'!$A$19,FALSE)=0,"",VLOOKUP(H7,'Work DB'!$C:$BH,'Daily Report'!$A$19,FALSE))</f>
        <v>1050</v>
      </c>
      <c r="I19" s="62">
        <f>IF(VLOOKUP(I7,'Work DB'!$C:$BH,'Daily Report'!$A$19,FALSE)=0,"",VLOOKUP(I7,'Work DB'!$C:$BH,'Daily Report'!$A$19,FALSE))</f>
        <v>1155</v>
      </c>
      <c r="J19" s="62" t="str">
        <f>IF(VLOOKUP(J7,'Work DB'!$C:$BH,'Daily Report'!$A$19,FALSE)=0,"",VLOOKUP(J7,'Work DB'!$C:$BH,'Daily Report'!$A$19,FALSE))</f>
        <v/>
      </c>
      <c r="K19" s="62">
        <f>IF(VLOOKUP(K7,'Work DB'!$C:$BH,'Daily Report'!$A$19,FALSE)=0,"",VLOOKUP(K7,'Work DB'!$C:$BH,'Daily Report'!$A$19,FALSE))</f>
        <v>840</v>
      </c>
      <c r="L19" s="62">
        <f>IF(VLOOKUP(L7,'Work DB'!$C:$BH,'Daily Report'!$A$19,FALSE)=0,"",VLOOKUP(L7,'Work DB'!$C:$BH,'Daily Report'!$A$19,FALSE))</f>
        <v>1505</v>
      </c>
      <c r="M19" s="62" t="str">
        <f>IF(VLOOKUP(M7,'Work DB'!$C:$BH,'Daily Report'!$A$19,FALSE)=0,"",VLOOKUP(M7,'Work DB'!$C:$BH,'Daily Report'!$A$19,FALSE))</f>
        <v/>
      </c>
      <c r="N19" s="62">
        <f>IF(VLOOKUP(N7,'Work DB'!$C:$BH,'Daily Report'!$A$19,FALSE)=0,"",VLOOKUP(N7,'Work DB'!$C:$BH,'Daily Report'!$A$19,FALSE))</f>
        <v>1190</v>
      </c>
      <c r="O19" s="62">
        <f>IF(VLOOKUP(O7,'Work DB'!$C:$BH,'Daily Report'!$A$19,FALSE)=0,"",VLOOKUP(O7,'Work DB'!$C:$BH,'Daily Report'!$A$19,FALSE))</f>
        <v>1400</v>
      </c>
      <c r="P19" s="62">
        <f>IF(VLOOKUP(P7,'Work DB'!$C:$BH,'Daily Report'!$A$19,FALSE)=0,"",VLOOKUP(P7,'Work DB'!$C:$BH,'Daily Report'!$A$19,FALSE))</f>
        <v>1134</v>
      </c>
      <c r="Q19" s="62">
        <f>IF(VLOOKUP(Q7,'Work DB'!$C:$BH,'Daily Report'!$A$19,FALSE)=0,"",VLOOKUP(Q7,'Work DB'!$C:$BH,'Daily Report'!$A$19,FALSE))</f>
        <v>1085</v>
      </c>
      <c r="R19" s="62">
        <f>IF(VLOOKUP(R7,'Work DB'!$C:$BH,'Daily Report'!$A$19,FALSE)=0,"",VLOOKUP(R7,'Work DB'!$C:$BH,'Daily Report'!$A$19,FALSE))</f>
        <v>1225</v>
      </c>
      <c r="S19" s="62">
        <f>IF(VLOOKUP(S7,'Work DB'!$C:$BH,'Daily Report'!$A$19,FALSE)=0,"",VLOOKUP(S7,'Work DB'!$C:$BH,'Daily Report'!$A$19,FALSE))</f>
        <v>1127</v>
      </c>
      <c r="T19" s="62">
        <f>IF(VLOOKUP(T7,'Work DB'!$C:$BH,'Daily Report'!$A$19,FALSE)=0,"",VLOOKUP(T7,'Work DB'!$C:$BH,'Daily Report'!$A$19,FALSE))</f>
        <v>1295</v>
      </c>
      <c r="U19" s="62">
        <f>IF(VLOOKUP(U7,'Work DB'!$C:$BH,'Daily Report'!$A$19,FALSE)=0,"",VLOOKUP(U7,'Work DB'!$C:$BH,'Daily Report'!$A$19,FALSE))</f>
        <v>1050</v>
      </c>
      <c r="V19" s="62">
        <f>IF(VLOOKUP(V7,'Work DB'!$C:$BH,'Daily Report'!$A$19,FALSE)=0,"",VLOOKUP(V7,'Work DB'!$C:$BH,'Daily Report'!$A$19,FALSE))</f>
        <v>1225</v>
      </c>
      <c r="W19" s="62">
        <f>IF(VLOOKUP(W7,'Work DB'!$C:$BH,'Daily Report'!$A$19,FALSE)=0,"",VLOOKUP(W7,'Work DB'!$C:$BH,'Daily Report'!$A$19,FALSE))</f>
        <v>1190</v>
      </c>
      <c r="X19" s="62" t="str">
        <f>IF(VLOOKUP(X7,'Work DB'!$C:$BH,'Daily Report'!$A$19,FALSE)=0,"",VLOOKUP(X7,'Work DB'!$C:$BH,'Daily Report'!$A$19,FALSE))</f>
        <v/>
      </c>
      <c r="Y19" s="62">
        <f>IF(VLOOKUP(Y7,'Work DB'!$C:$BH,'Daily Report'!$A$19,FALSE)=0,"",VLOOKUP(Y7,'Work DB'!$C:$BH,'Daily Report'!$A$19,FALSE))</f>
        <v>875</v>
      </c>
      <c r="Z19" s="62">
        <f>IF(VLOOKUP(Z7,'Work DB'!$C:$BH,'Daily Report'!$A$19,FALSE)=0,"",VLOOKUP(Z7,'Work DB'!$C:$BH,'Daily Report'!$A$19,FALSE))</f>
        <v>805</v>
      </c>
      <c r="AA19" s="62">
        <f>IF(VLOOKUP(AA7,'Work DB'!$C:$BH,'Daily Report'!$A$19,FALSE)=0,"",VLOOKUP(AA7,'Work DB'!$C:$BH,'Daily Report'!$A$19,FALSE))</f>
        <v>525</v>
      </c>
      <c r="AB19" s="62">
        <f>IF(VLOOKUP(AB7,'Work DB'!$C:$BH,'Daily Report'!$A$19,FALSE)=0,"",VLOOKUP(AB7,'Work DB'!$C:$BH,'Daily Report'!$A$19,FALSE))</f>
        <v>630</v>
      </c>
      <c r="AC19" s="62" t="str">
        <f>IF(VLOOKUP(AC7,'Work DB'!$C:$BH,'Daily Report'!$A$19,FALSE)=0,"",VLOOKUP(AC7,'Work DB'!$C:$BH,'Daily Report'!$A$19,FALSE))</f>
        <v/>
      </c>
      <c r="AD19" s="62" t="str">
        <f>IF(VLOOKUP(AD7,'Work DB'!$C:$BH,'Daily Report'!$A$19,FALSE)=0,"",VLOOKUP(AD7,'Work DB'!$C:$BH,'Daily Report'!$A$19,FALSE))</f>
        <v/>
      </c>
      <c r="AE19" s="62" t="str">
        <f>IF(VLOOKUP(AE7,'Work DB'!$C:$BH,'Daily Report'!$A$19,FALSE)=0,"",VLOOKUP(AE7,'Work DB'!$C:$BH,'Daily Report'!$A$19,FALSE))</f>
        <v/>
      </c>
      <c r="AF19" s="62" t="str">
        <f>IF(VLOOKUP(AF7,'Work DB'!$C:$BH,'Daily Report'!$A$19,FALSE)=0,"",VLOOKUP(AF7,'Work DB'!$C:$BH,'Daily Report'!$A$19,FALSE))</f>
        <v/>
      </c>
      <c r="AG19" s="62" t="str">
        <f>IF(VLOOKUP(AG7,'Work DB'!$C:$BH,'Daily Report'!$A$19,FALSE)=0,"",VLOOKUP(AG7,'Work DB'!$C:$BH,'Daily Report'!$A$19,FALSE))</f>
        <v/>
      </c>
      <c r="AH19" s="62" t="str">
        <f>IF(VLOOKUP(AH7,'Work DB'!$C:$BH,'Daily Report'!$A$19,FALSE)=0,"",VLOOKUP(AH7,'Work DB'!$C:$BH,'Daily Report'!$A$19,FALSE))</f>
        <v/>
      </c>
      <c r="AI19" s="63" t="str">
        <f>IF(VLOOKUP(AI7,'Work DB'!$C:$BH,'Daily Report'!$A$19,FALSE)=0,"",VLOOKUP(AI7,'Work DB'!$C:$BH,'Daily Report'!$A$19,FALSE))</f>
        <v/>
      </c>
      <c r="AJ19" s="926">
        <f t="shared" si="8"/>
        <v>22379</v>
      </c>
      <c r="AK19" s="793"/>
      <c r="AL19" s="793">
        <f>HLOOKUP(A19,'Work DB'!$1:$2,2,FALSE)</f>
        <v>95662</v>
      </c>
      <c r="AM19" s="793"/>
      <c r="AN19" s="787"/>
      <c r="AO19" s="787"/>
      <c r="AP19" s="800"/>
      <c r="AQ19" s="801"/>
      <c r="AR19" s="299">
        <f t="shared" si="5"/>
        <v>22379</v>
      </c>
      <c r="AT19" s="78">
        <f t="shared" si="9"/>
        <v>95662</v>
      </c>
    </row>
    <row r="20" spans="1:46" s="1" customFormat="1" ht="51" x14ac:dyDescent="0.75">
      <c r="A20" s="87">
        <f>'Work DB'!M1</f>
        <v>11</v>
      </c>
      <c r="B20" s="813"/>
      <c r="C20" s="806" t="s">
        <v>7</v>
      </c>
      <c r="D20" s="790"/>
      <c r="E20" s="62">
        <f>IF(VLOOKUP(E7,'Work DB'!$C:$BH,'Daily Report'!$A$20,FALSE)=0,"",VLOOKUP(E7,'Work DB'!$C:$BH,'Daily Report'!$A$20,FALSE))</f>
        <v>895</v>
      </c>
      <c r="F20" s="62">
        <f>IF(VLOOKUP(F7,'Work DB'!$C:$BH,'Daily Report'!$A$20,FALSE)=0,"",VLOOKUP(F7,'Work DB'!$C:$BH,'Daily Report'!$A$20,FALSE))</f>
        <v>1088</v>
      </c>
      <c r="G20" s="62">
        <f>IF(VLOOKUP(G7,'Work DB'!$C:$BH,'Daily Report'!$A$20,FALSE)=0,"",VLOOKUP(G7,'Work DB'!$C:$BH,'Daily Report'!$A$20,FALSE))</f>
        <v>734</v>
      </c>
      <c r="H20" s="62">
        <f>IF(VLOOKUP(H7,'Work DB'!$C:$BH,'Daily Report'!$A$20,FALSE)=0,"",VLOOKUP(H7,'Work DB'!$C:$BH,'Daily Report'!$A$20,FALSE))</f>
        <v>460</v>
      </c>
      <c r="I20" s="62">
        <f>IF(VLOOKUP(I7,'Work DB'!$C:$BH,'Daily Report'!$A$20,FALSE)=0,"",VLOOKUP(I7,'Work DB'!$C:$BH,'Daily Report'!$A$20,FALSE))</f>
        <v>788</v>
      </c>
      <c r="J20" s="62">
        <f>IF(VLOOKUP(J7,'Work DB'!$C:$BH,'Daily Report'!$A$20,FALSE)=0,"",VLOOKUP(J7,'Work DB'!$C:$BH,'Daily Report'!$A$20,FALSE))</f>
        <v>661</v>
      </c>
      <c r="K20" s="62">
        <f>IF(VLOOKUP(K7,'Work DB'!$C:$BH,'Daily Report'!$A$20,FALSE)=0,"",VLOOKUP(K7,'Work DB'!$C:$BH,'Daily Report'!$A$20,FALSE))</f>
        <v>273</v>
      </c>
      <c r="L20" s="62">
        <f>IF(VLOOKUP(L7,'Work DB'!$C:$BH,'Daily Report'!$A$20,FALSE)=0,"",VLOOKUP(L7,'Work DB'!$C:$BH,'Daily Report'!$A$20,FALSE))</f>
        <v>315</v>
      </c>
      <c r="M20" s="62">
        <f>IF(VLOOKUP(M7,'Work DB'!$C:$BH,'Daily Report'!$A$20,FALSE)=0,"",VLOOKUP(M7,'Work DB'!$C:$BH,'Daily Report'!$A$20,FALSE))</f>
        <v>301</v>
      </c>
      <c r="N20" s="62">
        <f>IF(VLOOKUP(N7,'Work DB'!$C:$BH,'Daily Report'!$A$20,FALSE)=0,"",VLOOKUP(N7,'Work DB'!$C:$BH,'Daily Report'!$A$20,FALSE))</f>
        <v>161</v>
      </c>
      <c r="O20" s="62">
        <f>IF(VLOOKUP(O7,'Work DB'!$C:$BH,'Daily Report'!$A$20,FALSE)=0,"",VLOOKUP(O7,'Work DB'!$C:$BH,'Daily Report'!$A$20,FALSE))</f>
        <v>364</v>
      </c>
      <c r="P20" s="62">
        <f>IF(VLOOKUP(P7,'Work DB'!$C:$BH,'Daily Report'!$A$20,FALSE)=0,"",VLOOKUP(P7,'Work DB'!$C:$BH,'Daily Report'!$A$20,FALSE))</f>
        <v>133</v>
      </c>
      <c r="Q20" s="62">
        <f>IF(VLOOKUP(Q7,'Work DB'!$C:$BH,'Daily Report'!$A$20,FALSE)=0,"",VLOOKUP(Q7,'Work DB'!$C:$BH,'Daily Report'!$A$20,FALSE))</f>
        <v>350</v>
      </c>
      <c r="R20" s="62">
        <f>IF(VLOOKUP(R7,'Work DB'!$C:$BH,'Daily Report'!$A$20,FALSE)=0,"",VLOOKUP(R7,'Work DB'!$C:$BH,'Daily Report'!$A$20,FALSE))</f>
        <v>385</v>
      </c>
      <c r="S20" s="62">
        <f>IF(VLOOKUP(S7,'Work DB'!$C:$BH,'Daily Report'!$A$20,FALSE)=0,"",VLOOKUP(S7,'Work DB'!$C:$BH,'Daily Report'!$A$20,FALSE))</f>
        <v>329</v>
      </c>
      <c r="T20" s="62">
        <f>IF(VLOOKUP(T7,'Work DB'!$C:$BH,'Daily Report'!$A$20,FALSE)=0,"",VLOOKUP(T7,'Work DB'!$C:$BH,'Daily Report'!$A$20,FALSE))</f>
        <v>238</v>
      </c>
      <c r="U20" s="62">
        <f>IF(VLOOKUP(U7,'Work DB'!$C:$BH,'Daily Report'!$A$20,FALSE)=0,"",VLOOKUP(U7,'Work DB'!$C:$BH,'Daily Report'!$A$20,FALSE))</f>
        <v>210</v>
      </c>
      <c r="V20" s="62">
        <f>IF(VLOOKUP(V7,'Work DB'!$C:$BH,'Daily Report'!$A$20,FALSE)=0,"",VLOOKUP(V7,'Work DB'!$C:$BH,'Daily Report'!$A$20,FALSE))</f>
        <v>245</v>
      </c>
      <c r="W20" s="62">
        <f>IF(VLOOKUP(W7,'Work DB'!$C:$BH,'Daily Report'!$A$20,FALSE)=0,"",VLOOKUP(W7,'Work DB'!$C:$BH,'Daily Report'!$A$20,FALSE))</f>
        <v>280</v>
      </c>
      <c r="X20" s="62">
        <f>IF(VLOOKUP(X7,'Work DB'!$C:$BH,'Daily Report'!$A$20,FALSE)=0,"",VLOOKUP(X7,'Work DB'!$C:$BH,'Daily Report'!$A$20,FALSE))</f>
        <v>280</v>
      </c>
      <c r="Y20" s="62">
        <f>IF(VLOOKUP(Y7,'Work DB'!$C:$BH,'Daily Report'!$A$20,FALSE)=0,"",VLOOKUP(Y7,'Work DB'!$C:$BH,'Daily Report'!$A$20,FALSE))</f>
        <v>266</v>
      </c>
      <c r="Z20" s="62">
        <f>IF(VLOOKUP(Z7,'Work DB'!$C:$BH,'Daily Report'!$A$20,FALSE)=0,"",VLOOKUP(Z7,'Work DB'!$C:$BH,'Daily Report'!$A$20,FALSE))</f>
        <v>350</v>
      </c>
      <c r="AA20" s="62">
        <f>IF(VLOOKUP(AA7,'Work DB'!$C:$BH,'Daily Report'!$A$20,FALSE)=0,"",VLOOKUP(AA7,'Work DB'!$C:$BH,'Daily Report'!$A$20,FALSE))</f>
        <v>315</v>
      </c>
      <c r="AB20" s="62">
        <f>IF(VLOOKUP(AB7,'Work DB'!$C:$BH,'Daily Report'!$A$20,FALSE)=0,"",VLOOKUP(AB7,'Work DB'!$C:$BH,'Daily Report'!$A$20,FALSE))</f>
        <v>315</v>
      </c>
      <c r="AC20" s="62" t="str">
        <f>IF(VLOOKUP(AC7,'Work DB'!$C:$BH,'Daily Report'!$A$20,FALSE)=0,"",VLOOKUP(AC7,'Work DB'!$C:$BH,'Daily Report'!$A$20,FALSE))</f>
        <v/>
      </c>
      <c r="AD20" s="62" t="str">
        <f>IF(VLOOKUP(AD7,'Work DB'!$C:$BH,'Daily Report'!$A$20,FALSE)=0,"",VLOOKUP(AD7,'Work DB'!$C:$BH,'Daily Report'!$A$20,FALSE))</f>
        <v/>
      </c>
      <c r="AE20" s="62" t="str">
        <f>IF(VLOOKUP(AE7,'Work DB'!$C:$BH,'Daily Report'!$A$20,FALSE)=0,"",VLOOKUP(AE7,'Work DB'!$C:$BH,'Daily Report'!$A$20,FALSE))</f>
        <v/>
      </c>
      <c r="AF20" s="62" t="str">
        <f>IF(VLOOKUP(AF7,'Work DB'!$C:$BH,'Daily Report'!$A$20,FALSE)=0,"",VLOOKUP(AF7,'Work DB'!$C:$BH,'Daily Report'!$A$20,FALSE))</f>
        <v/>
      </c>
      <c r="AG20" s="62" t="str">
        <f>IF(VLOOKUP(AG7,'Work DB'!$C:$BH,'Daily Report'!$A$20,FALSE)=0,"",VLOOKUP(AG7,'Work DB'!$C:$BH,'Daily Report'!$A$20,FALSE))</f>
        <v/>
      </c>
      <c r="AH20" s="62" t="str">
        <f>IF(VLOOKUP(AH7,'Work DB'!$C:$BH,'Daily Report'!$A$20,FALSE)=0,"",VLOOKUP(AH7,'Work DB'!$C:$BH,'Daily Report'!$A$20,FALSE))</f>
        <v/>
      </c>
      <c r="AI20" s="63" t="str">
        <f>IF(VLOOKUP(AI7,'Work DB'!$C:$BH,'Daily Report'!$A$20,FALSE)=0,"",VLOOKUP(AI7,'Work DB'!$C:$BH,'Daily Report'!$A$20,FALSE))</f>
        <v/>
      </c>
      <c r="AJ20" s="926">
        <f t="shared" si="8"/>
        <v>9736</v>
      </c>
      <c r="AK20" s="793"/>
      <c r="AL20" s="793">
        <f>HLOOKUP(A20,'Work DB'!$1:$2,2,FALSE)</f>
        <v>71838</v>
      </c>
      <c r="AM20" s="793"/>
      <c r="AN20" s="787"/>
      <c r="AO20" s="787"/>
      <c r="AP20" s="800"/>
      <c r="AQ20" s="801"/>
      <c r="AR20" s="299">
        <f t="shared" si="5"/>
        <v>9736</v>
      </c>
      <c r="AT20" s="78">
        <f t="shared" si="9"/>
        <v>71838</v>
      </c>
    </row>
    <row r="21" spans="1:46" s="1" customFormat="1" ht="51" x14ac:dyDescent="0.75">
      <c r="A21" s="87">
        <f>'Work DB'!N1</f>
        <v>12</v>
      </c>
      <c r="B21" s="813"/>
      <c r="C21" s="806" t="s">
        <v>62</v>
      </c>
      <c r="D21" s="790"/>
      <c r="E21" s="62" t="str">
        <f>IF(VLOOKUP(E7,'Work DB'!$C:$BH,'Daily Report'!$A$21,FALSE)=0,"",VLOOKUP(E7,'Work DB'!$C:$BH,'Daily Report'!$A$21,FALSE))</f>
        <v/>
      </c>
      <c r="F21" s="62" t="str">
        <f>IF(VLOOKUP(F7,'Work DB'!$C:$BH,'Daily Report'!$A$21,FALSE)=0,"",VLOOKUP(F7,'Work DB'!$C:$BH,'Daily Report'!$A$21,FALSE))</f>
        <v/>
      </c>
      <c r="G21" s="62" t="str">
        <f>IF(VLOOKUP(G7,'Work DB'!$C:$BH,'Daily Report'!$A$21,FALSE)=0,"",VLOOKUP(G7,'Work DB'!$C:$BH,'Daily Report'!$A$21,FALSE))</f>
        <v/>
      </c>
      <c r="H21" s="62" t="str">
        <f>IF(VLOOKUP(H7,'Work DB'!$C:$BH,'Daily Report'!$A$21,FALSE)=0,"",VLOOKUP(H7,'Work DB'!$C:$BH,'Daily Report'!$A$21,FALSE))</f>
        <v/>
      </c>
      <c r="I21" s="62" t="str">
        <f>IF(VLOOKUP(I7,'Work DB'!$C:$BH,'Daily Report'!$A$21,FALSE)=0,"",VLOOKUP(I7,'Work DB'!$C:$BH,'Daily Report'!$A$21,FALSE))</f>
        <v/>
      </c>
      <c r="J21" s="62" t="str">
        <f>IF(VLOOKUP(J7,'Work DB'!$C:$BH,'Daily Report'!$A$21,FALSE)=0,"",VLOOKUP(J7,'Work DB'!$C:$BH,'Daily Report'!$A$21,FALSE))</f>
        <v/>
      </c>
      <c r="K21" s="62" t="str">
        <f>IF(VLOOKUP(K7,'Work DB'!$C:$BH,'Daily Report'!$A$21,FALSE)=0,"",VLOOKUP(K7,'Work DB'!$C:$BH,'Daily Report'!$A$21,FALSE))</f>
        <v/>
      </c>
      <c r="L21" s="62" t="str">
        <f>IF(VLOOKUP(L7,'Work DB'!$C:$BH,'Daily Report'!$A$21,FALSE)=0,"",VLOOKUP(L7,'Work DB'!$C:$BH,'Daily Report'!$A$21,FALSE))</f>
        <v/>
      </c>
      <c r="M21" s="62" t="str">
        <f>IF(VLOOKUP(M7,'Work DB'!$C:$BH,'Daily Report'!$A$21,FALSE)=0,"",VLOOKUP(M7,'Work DB'!$C:$BH,'Daily Report'!$A$21,FALSE))</f>
        <v/>
      </c>
      <c r="N21" s="62" t="str">
        <f>IF(VLOOKUP(N7,'Work DB'!$C:$BH,'Daily Report'!$A$21,FALSE)=0,"",VLOOKUP(N7,'Work DB'!$C:$BH,'Daily Report'!$A$21,FALSE))</f>
        <v/>
      </c>
      <c r="O21" s="62" t="str">
        <f>IF(VLOOKUP(O7,'Work DB'!$C:$BH,'Daily Report'!$A$21,FALSE)=0,"",VLOOKUP(O7,'Work DB'!$C:$BH,'Daily Report'!$A$21,FALSE))</f>
        <v/>
      </c>
      <c r="P21" s="62" t="str">
        <f>IF(VLOOKUP(P7,'Work DB'!$C:$BH,'Daily Report'!$A$21,FALSE)=0,"",VLOOKUP(P7,'Work DB'!$C:$BH,'Daily Report'!$A$21,FALSE))</f>
        <v/>
      </c>
      <c r="Q21" s="62" t="str">
        <f>IF(VLOOKUP(Q7,'Work DB'!$C:$BH,'Daily Report'!$A$21,FALSE)=0,"",VLOOKUP(Q7,'Work DB'!$C:$BH,'Daily Report'!$A$21,FALSE))</f>
        <v/>
      </c>
      <c r="R21" s="62" t="str">
        <f>IF(VLOOKUP(R7,'Work DB'!$C:$BH,'Daily Report'!$A$21,FALSE)=0,"",VLOOKUP(R7,'Work DB'!$C:$BH,'Daily Report'!$A$21,FALSE))</f>
        <v/>
      </c>
      <c r="S21" s="62" t="str">
        <f>IF(VLOOKUP(S7,'Work DB'!$C:$BH,'Daily Report'!$A$21,FALSE)=0,"",VLOOKUP(S7,'Work DB'!$C:$BH,'Daily Report'!$A$21,FALSE))</f>
        <v/>
      </c>
      <c r="T21" s="62" t="str">
        <f>IF(VLOOKUP(T7,'Work DB'!$C:$BH,'Daily Report'!$A$21,FALSE)=0,"",VLOOKUP(T7,'Work DB'!$C:$BH,'Daily Report'!$A$21,FALSE))</f>
        <v/>
      </c>
      <c r="U21" s="62" t="str">
        <f>IF(VLOOKUP(U7,'Work DB'!$C:$BH,'Daily Report'!$A$21,FALSE)=0,"",VLOOKUP(U7,'Work DB'!$C:$BH,'Daily Report'!$A$21,FALSE))</f>
        <v/>
      </c>
      <c r="V21" s="62" t="str">
        <f>IF(VLOOKUP(V7,'Work DB'!$C:$BH,'Daily Report'!$A$21,FALSE)=0,"",VLOOKUP(V7,'Work DB'!$C:$BH,'Daily Report'!$A$21,FALSE))</f>
        <v/>
      </c>
      <c r="W21" s="62" t="str">
        <f>IF(VLOOKUP(W7,'Work DB'!$C:$BH,'Daily Report'!$A$21,FALSE)=0,"",VLOOKUP(W7,'Work DB'!$C:$BH,'Daily Report'!$A$21,FALSE))</f>
        <v/>
      </c>
      <c r="X21" s="62" t="str">
        <f>IF(VLOOKUP(X7,'Work DB'!$C:$BH,'Daily Report'!$A$21,FALSE)=0,"",VLOOKUP(X7,'Work DB'!$C:$BH,'Daily Report'!$A$21,FALSE))</f>
        <v/>
      </c>
      <c r="Y21" s="62" t="str">
        <f>IF(VLOOKUP(Y7,'Work DB'!$C:$BH,'Daily Report'!$A$21,FALSE)=0,"",VLOOKUP(Y7,'Work DB'!$C:$BH,'Daily Report'!$A$21,FALSE))</f>
        <v/>
      </c>
      <c r="Z21" s="62" t="str">
        <f>IF(VLOOKUP(Z7,'Work DB'!$C:$BH,'Daily Report'!$A$21,FALSE)=0,"",VLOOKUP(Z7,'Work DB'!$C:$BH,'Daily Report'!$A$21,FALSE))</f>
        <v/>
      </c>
      <c r="AA21" s="62" t="str">
        <f>IF(VLOOKUP(AA7,'Work DB'!$C:$BH,'Daily Report'!$A$21,FALSE)=0,"",VLOOKUP(AA7,'Work DB'!$C:$BH,'Daily Report'!$A$21,FALSE))</f>
        <v/>
      </c>
      <c r="AB21" s="62" t="str">
        <f>IF(VLOOKUP(AB7,'Work DB'!$C:$BH,'Daily Report'!$A$21,FALSE)=0,"",VLOOKUP(AB7,'Work DB'!$C:$BH,'Daily Report'!$A$21,FALSE))</f>
        <v/>
      </c>
      <c r="AC21" s="62" t="str">
        <f>IF(VLOOKUP(AC7,'Work DB'!$C:$BH,'Daily Report'!$A$21,FALSE)=0,"",VLOOKUP(AC7,'Work DB'!$C:$BH,'Daily Report'!$A$21,FALSE))</f>
        <v/>
      </c>
      <c r="AD21" s="62" t="str">
        <f>IF(VLOOKUP(AD7,'Work DB'!$C:$BH,'Daily Report'!$A$21,FALSE)=0,"",VLOOKUP(AD7,'Work DB'!$C:$BH,'Daily Report'!$A$21,FALSE))</f>
        <v/>
      </c>
      <c r="AE21" s="62" t="str">
        <f>IF(VLOOKUP(AE7,'Work DB'!$C:$BH,'Daily Report'!$A$21,FALSE)=0,"",VLOOKUP(AE7,'Work DB'!$C:$BH,'Daily Report'!$A$21,FALSE))</f>
        <v/>
      </c>
      <c r="AF21" s="62" t="str">
        <f>IF(VLOOKUP(AF7,'Work DB'!$C:$BH,'Daily Report'!$A$21,FALSE)=0,"",VLOOKUP(AF7,'Work DB'!$C:$BH,'Daily Report'!$A$21,FALSE))</f>
        <v/>
      </c>
      <c r="AG21" s="62" t="str">
        <f>IF(VLOOKUP(AG7,'Work DB'!$C:$BH,'Daily Report'!$A$21,FALSE)=0,"",VLOOKUP(AG7,'Work DB'!$C:$BH,'Daily Report'!$A$21,FALSE))</f>
        <v/>
      </c>
      <c r="AH21" s="62" t="str">
        <f>IF(VLOOKUP(AH7,'Work DB'!$C:$BH,'Daily Report'!$A$21,FALSE)=0,"",VLOOKUP(AH7,'Work DB'!$C:$BH,'Daily Report'!$A$21,FALSE))</f>
        <v/>
      </c>
      <c r="AI21" s="63" t="str">
        <f>IF(VLOOKUP(AI7,'Work DB'!$C:$BH,'Daily Report'!$A$21,FALSE)=0,"",VLOOKUP(AI7,'Work DB'!$C:$BH,'Daily Report'!$A$21,FALSE))</f>
        <v/>
      </c>
      <c r="AJ21" s="926">
        <f t="shared" si="8"/>
        <v>0</v>
      </c>
      <c r="AK21" s="793"/>
      <c r="AL21" s="793">
        <f>HLOOKUP(A21,'Work DB'!$1:$2,2,FALSE)</f>
        <v>13748.950000000003</v>
      </c>
      <c r="AM21" s="793"/>
      <c r="AN21" s="787"/>
      <c r="AO21" s="787"/>
      <c r="AP21" s="800"/>
      <c r="AQ21" s="801"/>
      <c r="AR21" s="299">
        <f t="shared" si="5"/>
        <v>0</v>
      </c>
      <c r="AT21" s="78">
        <f t="shared" si="9"/>
        <v>13748.950000000003</v>
      </c>
    </row>
    <row r="22" spans="1:46" s="1" customFormat="1" ht="51" x14ac:dyDescent="0.75">
      <c r="A22" s="87">
        <f>'Work DB'!O1</f>
        <v>13</v>
      </c>
      <c r="B22" s="813"/>
      <c r="C22" s="806" t="s">
        <v>63</v>
      </c>
      <c r="D22" s="790"/>
      <c r="E22" s="62" t="str">
        <f>IF(VLOOKUP(E7,'Work DB'!$C:$BH,'Daily Report'!$A$22,FALSE)=0,"",VLOOKUP(E7,'Work DB'!$C:$BH,'Daily Report'!$A$22,FALSE))</f>
        <v/>
      </c>
      <c r="F22" s="62" t="str">
        <f>IF(VLOOKUP(F7,'Work DB'!$C:$BH,'Daily Report'!$A$22,FALSE)=0,"",VLOOKUP(F7,'Work DB'!$C:$BH,'Daily Report'!$A$22,FALSE))</f>
        <v/>
      </c>
      <c r="G22" s="62" t="str">
        <f>IF(VLOOKUP(G7,'Work DB'!$C:$BH,'Daily Report'!$A$22,FALSE)=0,"",VLOOKUP(G7,'Work DB'!$C:$BH,'Daily Report'!$A$22,FALSE))</f>
        <v/>
      </c>
      <c r="H22" s="62" t="str">
        <f>IF(VLOOKUP(H7,'Work DB'!$C:$BH,'Daily Report'!$A$22,FALSE)=0,"",VLOOKUP(H7,'Work DB'!$C:$BH,'Daily Report'!$A$22,FALSE))</f>
        <v/>
      </c>
      <c r="I22" s="62" t="str">
        <f>IF(VLOOKUP(I7,'Work DB'!$C:$BH,'Daily Report'!$A$22,FALSE)=0,"",VLOOKUP(I7,'Work DB'!$C:$BH,'Daily Report'!$A$22,FALSE))</f>
        <v/>
      </c>
      <c r="J22" s="62" t="str">
        <f>IF(VLOOKUP(J7,'Work DB'!$C:$BH,'Daily Report'!$A$22,FALSE)=0,"",VLOOKUP(J7,'Work DB'!$C:$BH,'Daily Report'!$A$22,FALSE))</f>
        <v/>
      </c>
      <c r="K22" s="62" t="str">
        <f>IF(VLOOKUP(K7,'Work DB'!$C:$BH,'Daily Report'!$A$22,FALSE)=0,"",VLOOKUP(K7,'Work DB'!$C:$BH,'Daily Report'!$A$22,FALSE))</f>
        <v/>
      </c>
      <c r="L22" s="62" t="str">
        <f>IF(VLOOKUP(L7,'Work DB'!$C:$BH,'Daily Report'!$A$22,FALSE)=0,"",VLOOKUP(L7,'Work DB'!$C:$BH,'Daily Report'!$A$22,FALSE))</f>
        <v/>
      </c>
      <c r="M22" s="62" t="str">
        <f>IF(VLOOKUP(M7,'Work DB'!$C:$BH,'Daily Report'!$A$22,FALSE)=0,"",VLOOKUP(M7,'Work DB'!$C:$BH,'Daily Report'!$A$22,FALSE))</f>
        <v/>
      </c>
      <c r="N22" s="62" t="str">
        <f>IF(VLOOKUP(N7,'Work DB'!$C:$BH,'Daily Report'!$A$22,FALSE)=0,"",VLOOKUP(N7,'Work DB'!$C:$BH,'Daily Report'!$A$22,FALSE))</f>
        <v/>
      </c>
      <c r="O22" s="62" t="str">
        <f>IF(VLOOKUP(O7,'Work DB'!$C:$BH,'Daily Report'!$A$22,FALSE)=0,"",VLOOKUP(O7,'Work DB'!$C:$BH,'Daily Report'!$A$22,FALSE))</f>
        <v/>
      </c>
      <c r="P22" s="62" t="str">
        <f>IF(VLOOKUP(P7,'Work DB'!$C:$BH,'Daily Report'!$A$22,FALSE)=0,"",VLOOKUP(P7,'Work DB'!$C:$BH,'Daily Report'!$A$22,FALSE))</f>
        <v/>
      </c>
      <c r="Q22" s="62" t="str">
        <f>IF(VLOOKUP(Q7,'Work DB'!$C:$BH,'Daily Report'!$A$22,FALSE)=0,"",VLOOKUP(Q7,'Work DB'!$C:$BH,'Daily Report'!$A$22,FALSE))</f>
        <v/>
      </c>
      <c r="R22" s="62" t="str">
        <f>IF(VLOOKUP(R7,'Work DB'!$C:$BH,'Daily Report'!$A$22,FALSE)=0,"",VLOOKUP(R7,'Work DB'!$C:$BH,'Daily Report'!$A$22,FALSE))</f>
        <v/>
      </c>
      <c r="S22" s="62" t="str">
        <f>IF(VLOOKUP(S7,'Work DB'!$C:$BH,'Daily Report'!$A$22,FALSE)=0,"",VLOOKUP(S7,'Work DB'!$C:$BH,'Daily Report'!$A$22,FALSE))</f>
        <v/>
      </c>
      <c r="T22" s="62" t="str">
        <f>IF(VLOOKUP(T7,'Work DB'!$C:$BH,'Daily Report'!$A$22,FALSE)=0,"",VLOOKUP(T7,'Work DB'!$C:$BH,'Daily Report'!$A$22,FALSE))</f>
        <v/>
      </c>
      <c r="U22" s="62" t="str">
        <f>IF(VLOOKUP(U7,'Work DB'!$C:$BH,'Daily Report'!$A$22,FALSE)=0,"",VLOOKUP(U7,'Work DB'!$C:$BH,'Daily Report'!$A$22,FALSE))</f>
        <v/>
      </c>
      <c r="V22" s="62" t="str">
        <f>IF(VLOOKUP(V7,'Work DB'!$C:$BH,'Daily Report'!$A$22,FALSE)=0,"",VLOOKUP(V7,'Work DB'!$C:$BH,'Daily Report'!$A$22,FALSE))</f>
        <v/>
      </c>
      <c r="W22" s="62" t="str">
        <f>IF(VLOOKUP(W7,'Work DB'!$C:$BH,'Daily Report'!$A$22,FALSE)=0,"",VLOOKUP(W7,'Work DB'!$C:$BH,'Daily Report'!$A$22,FALSE))</f>
        <v/>
      </c>
      <c r="X22" s="62" t="str">
        <f>IF(VLOOKUP(X7,'Work DB'!$C:$BH,'Daily Report'!$A$22,FALSE)=0,"",VLOOKUP(X7,'Work DB'!$C:$BH,'Daily Report'!$A$22,FALSE))</f>
        <v/>
      </c>
      <c r="Y22" s="62" t="str">
        <f>IF(VLOOKUP(Y7,'Work DB'!$C:$BH,'Daily Report'!$A$22,FALSE)=0,"",VLOOKUP(Y7,'Work DB'!$C:$BH,'Daily Report'!$A$22,FALSE))</f>
        <v/>
      </c>
      <c r="Z22" s="62" t="str">
        <f>IF(VLOOKUP(Z7,'Work DB'!$C:$BH,'Daily Report'!$A$22,FALSE)=0,"",VLOOKUP(Z7,'Work DB'!$C:$BH,'Daily Report'!$A$22,FALSE))</f>
        <v/>
      </c>
      <c r="AA22" s="62" t="str">
        <f>IF(VLOOKUP(AA7,'Work DB'!$C:$BH,'Daily Report'!$A$22,FALSE)=0,"",VLOOKUP(AA7,'Work DB'!$C:$BH,'Daily Report'!$A$22,FALSE))</f>
        <v/>
      </c>
      <c r="AB22" s="62" t="str">
        <f>IF(VLOOKUP(AB7,'Work DB'!$C:$BH,'Daily Report'!$A$22,FALSE)=0,"",VLOOKUP(AB7,'Work DB'!$C:$BH,'Daily Report'!$A$22,FALSE))</f>
        <v/>
      </c>
      <c r="AC22" s="62" t="str">
        <f>IF(VLOOKUP(AC7,'Work DB'!$C:$BH,'Daily Report'!$A$22,FALSE)=0,"",VLOOKUP(AC7,'Work DB'!$C:$BH,'Daily Report'!$A$22,FALSE))</f>
        <v/>
      </c>
      <c r="AD22" s="62" t="str">
        <f>IF(VLOOKUP(AD7,'Work DB'!$C:$BH,'Daily Report'!$A$22,FALSE)=0,"",VLOOKUP(AD7,'Work DB'!$C:$BH,'Daily Report'!$A$22,FALSE))</f>
        <v/>
      </c>
      <c r="AE22" s="62" t="str">
        <f>IF(VLOOKUP(AE7,'Work DB'!$C:$BH,'Daily Report'!$A$22,FALSE)=0,"",VLOOKUP(AE7,'Work DB'!$C:$BH,'Daily Report'!$A$22,FALSE))</f>
        <v/>
      </c>
      <c r="AF22" s="62" t="str">
        <f>IF(VLOOKUP(AF7,'Work DB'!$C:$BH,'Daily Report'!$A$22,FALSE)=0,"",VLOOKUP(AF7,'Work DB'!$C:$BH,'Daily Report'!$A$22,FALSE))</f>
        <v/>
      </c>
      <c r="AG22" s="62" t="str">
        <f>IF(VLOOKUP(AG7,'Work DB'!$C:$BH,'Daily Report'!$A$22,FALSE)=0,"",VLOOKUP(AG7,'Work DB'!$C:$BH,'Daily Report'!$A$22,FALSE))</f>
        <v/>
      </c>
      <c r="AH22" s="62" t="str">
        <f>IF(VLOOKUP(AH7,'Work DB'!$C:$BH,'Daily Report'!$A$22,FALSE)=0,"",VLOOKUP(AH7,'Work DB'!$C:$BH,'Daily Report'!$A$22,FALSE))</f>
        <v/>
      </c>
      <c r="AI22" s="63" t="str">
        <f>IF(VLOOKUP(AI7,'Work DB'!$C:$BH,'Daily Report'!$A$22,FALSE)=0,"",VLOOKUP(AI7,'Work DB'!$C:$BH,'Daily Report'!$A$22,FALSE))</f>
        <v/>
      </c>
      <c r="AJ22" s="926">
        <f t="shared" si="8"/>
        <v>0</v>
      </c>
      <c r="AK22" s="793"/>
      <c r="AL22" s="793">
        <f>HLOOKUP(A22,'Work DB'!$1:$2,2,FALSE)</f>
        <v>22603.85</v>
      </c>
      <c r="AM22" s="793"/>
      <c r="AN22" s="787"/>
      <c r="AO22" s="787"/>
      <c r="AP22" s="800"/>
      <c r="AQ22" s="801"/>
      <c r="AR22" s="299">
        <f t="shared" si="5"/>
        <v>0</v>
      </c>
      <c r="AT22" s="78">
        <f t="shared" si="9"/>
        <v>22603.85</v>
      </c>
    </row>
    <row r="23" spans="1:46" s="1" customFormat="1" ht="51" x14ac:dyDescent="0.75">
      <c r="A23" s="87">
        <f>'Work DB'!P1</f>
        <v>14</v>
      </c>
      <c r="B23" s="813"/>
      <c r="C23" s="807" t="s">
        <v>389</v>
      </c>
      <c r="D23" s="806"/>
      <c r="E23" s="62">
        <f>IF(VLOOKUP(E7,'Work DB'!$C:$BH,'Daily Report'!$A$23,FALSE)=0,"",VLOOKUP(E7,'Work DB'!$C:$BH,'Daily Report'!$A$23,FALSE))</f>
        <v>244.85000000000002</v>
      </c>
      <c r="F23" s="62">
        <f>IF(VLOOKUP(F7,'Work DB'!$C:$BH,'Daily Report'!$A$23,FALSE)=0,"",VLOOKUP(F7,'Work DB'!$C:$BH,'Daily Report'!$A$23,FALSE))</f>
        <v>290.5</v>
      </c>
      <c r="G23" s="62">
        <f>IF(VLOOKUP(G7,'Work DB'!$C:$BH,'Daily Report'!$A$23,FALSE)=0,"",VLOOKUP(G7,'Work DB'!$C:$BH,'Daily Report'!$A$23,FALSE))</f>
        <v>265.60000000000002</v>
      </c>
      <c r="H23" s="62">
        <f>IF(VLOOKUP(H7,'Work DB'!$C:$BH,'Daily Report'!$A$23,FALSE)=0,"",VLOOKUP(H7,'Work DB'!$C:$BH,'Daily Report'!$A$23,FALSE))</f>
        <v>190.9</v>
      </c>
      <c r="I23" s="62">
        <f>IF(VLOOKUP(I7,'Work DB'!$C:$BH,'Daily Report'!$A$23,FALSE)=0,"",VLOOKUP(I7,'Work DB'!$C:$BH,'Daily Report'!$A$23,FALSE))</f>
        <v>328</v>
      </c>
      <c r="J23" s="62" t="str">
        <f>IF(VLOOKUP(J7,'Work DB'!$C:$BH,'Daily Report'!$A$23,FALSE)=0,"",VLOOKUP(J7,'Work DB'!$C:$BH,'Daily Report'!$A$23,FALSE))</f>
        <v/>
      </c>
      <c r="K23" s="62">
        <f>IF(VLOOKUP(K7,'Work DB'!$C:$BH,'Daily Report'!$A$23,FALSE)=0,"",VLOOKUP(K7,'Work DB'!$C:$BH,'Daily Report'!$A$23,FALSE))</f>
        <v>373.50000000000006</v>
      </c>
      <c r="L23" s="62">
        <f>IF(VLOOKUP(L7,'Work DB'!$C:$BH,'Daily Report'!$A$23,FALSE)=0,"",VLOOKUP(L7,'Work DB'!$C:$BH,'Daily Report'!$A$23,FALSE))</f>
        <v>448.20000000000005</v>
      </c>
      <c r="M23" s="62">
        <f>IF(VLOOKUP(M7,'Work DB'!$C:$BH,'Daily Report'!$A$23,FALSE)=0,"",VLOOKUP(M7,'Work DB'!$C:$BH,'Daily Report'!$A$23,FALSE))</f>
        <v>253.15000000000003</v>
      </c>
      <c r="N23" s="62">
        <f>IF(VLOOKUP(N7,'Work DB'!$C:$BH,'Daily Report'!$A$23,FALSE)=0,"",VLOOKUP(N7,'Work DB'!$C:$BH,'Daily Report'!$A$23,FALSE))</f>
        <v>373.50000000000006</v>
      </c>
      <c r="O23" s="62">
        <f>IF(VLOOKUP(O7,'Work DB'!$C:$BH,'Daily Report'!$A$23,FALSE)=0,"",VLOOKUP(O7,'Work DB'!$C:$BH,'Daily Report'!$A$23,FALSE))</f>
        <v>381.80000000000007</v>
      </c>
      <c r="P23" s="62">
        <f>IF(VLOOKUP(P7,'Work DB'!$C:$BH,'Daily Report'!$A$23,FALSE)=0,"",VLOOKUP(P7,'Work DB'!$C:$BH,'Daily Report'!$A$23,FALSE))</f>
        <v>410.85</v>
      </c>
      <c r="Q23" s="62">
        <f>IF(VLOOKUP(Q7,'Work DB'!$C:$BH,'Daily Report'!$A$23,FALSE)=0,"",VLOOKUP(Q7,'Work DB'!$C:$BH,'Daily Report'!$A$23,FALSE))</f>
        <v>336.15000000000003</v>
      </c>
      <c r="R23" s="62">
        <f>IF(VLOOKUP(R7,'Work DB'!$C:$BH,'Daily Report'!$A$23,FALSE)=0,"",VLOOKUP(R7,'Work DB'!$C:$BH,'Daily Report'!$A$23,FALSE))</f>
        <v>448.20000000000005</v>
      </c>
      <c r="S23" s="62">
        <f>IF(VLOOKUP(S7,'Work DB'!$C:$BH,'Daily Report'!$A$23,FALSE)=0,"",VLOOKUP(S7,'Work DB'!$C:$BH,'Daily Report'!$A$23,FALSE))</f>
        <v>385.95000000000005</v>
      </c>
      <c r="T23" s="62">
        <f>IF(VLOOKUP(T7,'Work DB'!$C:$BH,'Daily Report'!$A$23,FALSE)=0,"",VLOOKUP(T7,'Work DB'!$C:$BH,'Daily Report'!$A$23,FALSE))</f>
        <v>410.84999999999997</v>
      </c>
      <c r="U23" s="62">
        <f>IF(VLOOKUP(U7,'Work DB'!$C:$BH,'Daily Report'!$A$23,FALSE)=0,"",VLOOKUP(U7,'Work DB'!$C:$BH,'Daily Report'!$A$23,FALSE))</f>
        <v>435.75</v>
      </c>
      <c r="V23" s="62">
        <f>IF(VLOOKUP(V7,'Work DB'!$C:$BH,'Daily Report'!$A$23,FALSE)=0,"",VLOOKUP(V7,'Work DB'!$C:$BH,'Daily Report'!$A$23,FALSE))</f>
        <v>269.75</v>
      </c>
      <c r="W23" s="62">
        <f>IF(VLOOKUP(W7,'Work DB'!$C:$BH,'Daily Report'!$A$23,FALSE)=0,"",VLOOKUP(W7,'Work DB'!$C:$BH,'Daily Report'!$A$23,FALSE))</f>
        <v>369.35</v>
      </c>
      <c r="X23" s="62" t="str">
        <f>IF(VLOOKUP(X7,'Work DB'!$C:$BH,'Daily Report'!$A$23,FALSE)=0,"",VLOOKUP(X7,'Work DB'!$C:$BH,'Daily Report'!$A$23,FALSE))</f>
        <v/>
      </c>
      <c r="Y23" s="62">
        <f>IF(VLOOKUP(Y7,'Work DB'!$C:$BH,'Daily Report'!$A$23,FALSE)=0,"",VLOOKUP(Y7,'Work DB'!$C:$BH,'Daily Report'!$A$23,FALSE))</f>
        <v>373.50000000000006</v>
      </c>
      <c r="Z23" s="62">
        <f>IF(VLOOKUP(Z7,'Work DB'!$C:$BH,'Daily Report'!$A$23,FALSE)=0,"",VLOOKUP(Z7,'Work DB'!$C:$BH,'Daily Report'!$A$23,FALSE))</f>
        <v>332</v>
      </c>
      <c r="AA23" s="62">
        <f>IF(VLOOKUP(AA7,'Work DB'!$C:$BH,'Daily Report'!$A$23,FALSE)=0,"",VLOOKUP(AA7,'Work DB'!$C:$BH,'Daily Report'!$A$23,FALSE))</f>
        <v>435.75</v>
      </c>
      <c r="AB23" s="62">
        <f>IF(VLOOKUP(AB7,'Work DB'!$C:$BH,'Daily Report'!$A$23,FALSE)=0,"",VLOOKUP(AB7,'Work DB'!$C:$BH,'Daily Report'!$A$23,FALSE))</f>
        <v>278.05</v>
      </c>
      <c r="AC23" s="62" t="str">
        <f>IF(VLOOKUP(AC7,'Work DB'!$C:$BH,'Daily Report'!$A$23,FALSE)=0,"",VLOOKUP(AC7,'Work DB'!$C:$BH,'Daily Report'!$A$23,FALSE))</f>
        <v/>
      </c>
      <c r="AD23" s="62" t="str">
        <f>IF(VLOOKUP(AD7,'Work DB'!$C:$BH,'Daily Report'!$A$23,FALSE)=0,"",VLOOKUP(AD7,'Work DB'!$C:$BH,'Daily Report'!$A$23,FALSE))</f>
        <v/>
      </c>
      <c r="AE23" s="62" t="str">
        <f>IF(VLOOKUP(AE7,'Work DB'!$C:$BH,'Daily Report'!$A$23,FALSE)=0,"",VLOOKUP(AE7,'Work DB'!$C:$BH,'Daily Report'!$A$23,FALSE))</f>
        <v/>
      </c>
      <c r="AF23" s="62" t="str">
        <f>IF(VLOOKUP(AF7,'Work DB'!$C:$BH,'Daily Report'!$A$23,FALSE)=0,"",VLOOKUP(AF7,'Work DB'!$C:$BH,'Daily Report'!$A$23,FALSE))</f>
        <v/>
      </c>
      <c r="AG23" s="62" t="str">
        <f>IF(VLOOKUP(AG7,'Work DB'!$C:$BH,'Daily Report'!$A$23,FALSE)=0,"",VLOOKUP(AG7,'Work DB'!$C:$BH,'Daily Report'!$A$23,FALSE))</f>
        <v/>
      </c>
      <c r="AH23" s="62" t="str">
        <f>IF(VLOOKUP(AH7,'Work DB'!$C:$BH,'Daily Report'!$A$23,FALSE)=0,"",VLOOKUP(AH7,'Work DB'!$C:$BH,'Daily Report'!$A$23,FALSE))</f>
        <v/>
      </c>
      <c r="AI23" s="62" t="str">
        <f>IF(VLOOKUP(AI7,'Work DB'!$C:$BH,'Daily Report'!$A$23,FALSE)=0,"",VLOOKUP(AI7,'Work DB'!$C:$BH,'Daily Report'!$A$23,FALSE))</f>
        <v/>
      </c>
      <c r="AJ23" s="926">
        <f t="shared" si="8"/>
        <v>7636.1500000000015</v>
      </c>
      <c r="AK23" s="793"/>
      <c r="AL23" s="793">
        <f>HLOOKUP(A23,'Work DB'!$1:$2,2,FALSE)</f>
        <v>9155.0499999999993</v>
      </c>
      <c r="AM23" s="793"/>
      <c r="AN23" s="787"/>
      <c r="AO23" s="787"/>
      <c r="AP23" s="800"/>
      <c r="AQ23" s="801"/>
      <c r="AR23" s="299">
        <f t="shared" si="5"/>
        <v>7636.1500000000015</v>
      </c>
      <c r="AT23" s="78">
        <f t="shared" si="9"/>
        <v>9155.0499999999993</v>
      </c>
    </row>
    <row r="24" spans="1:46" s="1" customFormat="1" ht="51" x14ac:dyDescent="0.75">
      <c r="A24" s="87">
        <f>'Work DB'!Q1</f>
        <v>15</v>
      </c>
      <c r="B24" s="813"/>
      <c r="C24" s="790" t="s">
        <v>481</v>
      </c>
      <c r="D24" s="790"/>
      <c r="E24" s="62" t="str">
        <f>IF(VLOOKUP(E7,'Work DB'!$C:$BH,'Daily Report'!$A$25,FALSE)=0,"",VLOOKUP(E7,'Work DB'!$C:$BH,'Daily Report'!$A$25,FALSE))</f>
        <v/>
      </c>
      <c r="F24" s="62" t="str">
        <f>IF(VLOOKUP(F7,'Work DB'!$C:$BH,'Daily Report'!$A$24,FALSE)=0,"",VLOOKUP(F7,'Work DB'!$C:$BH,'Daily Report'!$A$24,FALSE))</f>
        <v/>
      </c>
      <c r="G24" s="62" t="str">
        <f>IF(VLOOKUP(G7,'Work DB'!$C:$BH,'Daily Report'!$A$24,FALSE)=0,"",VLOOKUP(G7,'Work DB'!$C:$BH,'Daily Report'!$A$24,FALSE))</f>
        <v/>
      </c>
      <c r="H24" s="62" t="str">
        <f>IF(VLOOKUP(H7,'Work DB'!$C:$BH,'Daily Report'!$A$24,FALSE)=0,"",VLOOKUP(H7,'Work DB'!$C:$BH,'Daily Report'!$A$24,FALSE))</f>
        <v/>
      </c>
      <c r="I24" s="62" t="str">
        <f>IF(VLOOKUP(I7,'Work DB'!$C:$BH,'Daily Report'!$A$24,FALSE)=0,"",VLOOKUP(I7,'Work DB'!$C:$BH,'Daily Report'!$A$24,FALSE))</f>
        <v/>
      </c>
      <c r="J24" s="62" t="str">
        <f>IF(VLOOKUP(J7,'Work DB'!$C:$BH,'Daily Report'!$A$24,FALSE)=0,"",VLOOKUP(J7,'Work DB'!$C:$BH,'Daily Report'!$A$24,FALSE))</f>
        <v/>
      </c>
      <c r="K24" s="62" t="str">
        <f>IF(VLOOKUP(K7,'Work DB'!$C:$BH,'Daily Report'!$A$24,FALSE)=0,"",VLOOKUP(K7,'Work DB'!$C:$BH,'Daily Report'!$A$24,FALSE))</f>
        <v/>
      </c>
      <c r="L24" s="62" t="str">
        <f>IF(VLOOKUP(L7,'Work DB'!$C:$BH,'Daily Report'!$A$24,FALSE)=0,"",VLOOKUP(L7,'Work DB'!$C:$BH,'Daily Report'!$A$24,FALSE))</f>
        <v/>
      </c>
      <c r="M24" s="62" t="str">
        <f>IF(VLOOKUP(M7,'Work DB'!$C:$BH,'Daily Report'!$A$24,FALSE)=0,"",VLOOKUP(M7,'Work DB'!$C:$BH,'Daily Report'!$A$24,FALSE))</f>
        <v/>
      </c>
      <c r="N24" s="62" t="str">
        <f>IF(VLOOKUP(N7,'Work DB'!$C:$BH,'Daily Report'!$A$24,FALSE)=0,"",VLOOKUP(N7,'Work DB'!$C:$BH,'Daily Report'!$A$24,FALSE))</f>
        <v/>
      </c>
      <c r="O24" s="62" t="str">
        <f>IF(VLOOKUP(O7,'Work DB'!$C:$BH,'Daily Report'!$A$24,FALSE)=0,"",VLOOKUP(O7,'Work DB'!$C:$BH,'Daily Report'!$A$24,FALSE))</f>
        <v/>
      </c>
      <c r="P24" s="62" t="str">
        <f>IF(VLOOKUP(P7,'Work DB'!$C:$BH,'Daily Report'!$A$24,FALSE)=0,"",VLOOKUP(P7,'Work DB'!$C:$BH,'Daily Report'!$A$24,FALSE))</f>
        <v/>
      </c>
      <c r="Q24" s="62" t="str">
        <f>IF(VLOOKUP(Q7,'Work DB'!$C:$BH,'Daily Report'!$A$24,FALSE)=0,"",VLOOKUP(Q7,'Work DB'!$C:$BH,'Daily Report'!$A$24,FALSE))</f>
        <v/>
      </c>
      <c r="R24" s="62" t="str">
        <f>IF(VLOOKUP(R7,'Work DB'!$C:$BH,'Daily Report'!$A$24,FALSE)=0,"",VLOOKUP(R7,'Work DB'!$C:$BH,'Daily Report'!$A$24,FALSE))</f>
        <v/>
      </c>
      <c r="S24" s="62" t="str">
        <f>IF(VLOOKUP(S7,'Work DB'!$C:$BH,'Daily Report'!$A$24,FALSE)=0,"",VLOOKUP(S7,'Work DB'!$C:$BH,'Daily Report'!$A$24,FALSE))</f>
        <v/>
      </c>
      <c r="T24" s="62" t="str">
        <f>IF(VLOOKUP(T7,'Work DB'!$C:$BH,'Daily Report'!$A$24,FALSE)=0,"",VLOOKUP(T7,'Work DB'!$C:$BH,'Daily Report'!$A$24,FALSE))</f>
        <v/>
      </c>
      <c r="U24" s="62" t="str">
        <f>IF(VLOOKUP(U7,'Work DB'!$C:$BH,'Daily Report'!$A$24,FALSE)=0,"",VLOOKUP(U7,'Work DB'!$C:$BH,'Daily Report'!$A$24,FALSE))</f>
        <v/>
      </c>
      <c r="V24" s="62" t="str">
        <f>IF(VLOOKUP(V7,'Work DB'!$C:$BH,'Daily Report'!$A$24,FALSE)=0,"",VLOOKUP(V7,'Work DB'!$C:$BH,'Daily Report'!$A$24,FALSE))</f>
        <v/>
      </c>
      <c r="W24" s="62" t="str">
        <f>IF(VLOOKUP(W7,'Work DB'!$C:$BH,'Daily Report'!$A$24,FALSE)=0,"",VLOOKUP(W7,'Work DB'!$C:$BH,'Daily Report'!$A$24,FALSE))</f>
        <v/>
      </c>
      <c r="X24" s="62" t="str">
        <f>IF(VLOOKUP(X7,'Work DB'!$C:$BH,'Daily Report'!$A$24,FALSE)=0,"",VLOOKUP(X7,'Work DB'!$C:$BH,'Daily Report'!$A$24,FALSE))</f>
        <v/>
      </c>
      <c r="Y24" s="62" t="str">
        <f>IF(VLOOKUP(Y7,'Work DB'!$C:$BH,'Daily Report'!$A$24,FALSE)=0,"",VLOOKUP(Y7,'Work DB'!$C:$BH,'Daily Report'!$A$24,FALSE))</f>
        <v/>
      </c>
      <c r="Z24" s="62" t="str">
        <f>IF(VLOOKUP(Z7,'Work DB'!$C:$BH,'Daily Report'!$A$24,FALSE)=0,"",VLOOKUP(Z7,'Work DB'!$C:$BH,'Daily Report'!$A$24,FALSE))</f>
        <v/>
      </c>
      <c r="AA24" s="62" t="str">
        <f>IF(VLOOKUP(AA7,'Work DB'!$C:$BH,'Daily Report'!$A$24,FALSE)=0,"",VLOOKUP(AA7,'Work DB'!$C:$BH,'Daily Report'!$A$24,FALSE))</f>
        <v/>
      </c>
      <c r="AB24" s="62" t="str">
        <f>IF(VLOOKUP(AB7,'Work DB'!$C:$BH,'Daily Report'!$A$24,FALSE)=0,"",VLOOKUP(AB7,'Work DB'!$C:$BH,'Daily Report'!$A$24,FALSE))</f>
        <v/>
      </c>
      <c r="AC24" s="62" t="str">
        <f>IF(VLOOKUP(AC7,'Work DB'!$C:$BH,'Daily Report'!$A$24,FALSE)=0,"",VLOOKUP(AC7,'Work DB'!$C:$BH,'Daily Report'!$A$24,FALSE))</f>
        <v/>
      </c>
      <c r="AD24" s="62" t="str">
        <f>IF(VLOOKUP(AD7,'Work DB'!$C:$BH,'Daily Report'!$A$24,FALSE)=0,"",VLOOKUP(AD7,'Work DB'!$C:$BH,'Daily Report'!$A$24,FALSE))</f>
        <v/>
      </c>
      <c r="AE24" s="62" t="str">
        <f>IF(VLOOKUP(AE7,'Work DB'!$C:$BH,'Daily Report'!$A$24,FALSE)=0,"",VLOOKUP(AE7,'Work DB'!$C:$BH,'Daily Report'!$A$24,FALSE))</f>
        <v/>
      </c>
      <c r="AF24" s="62" t="str">
        <f>IF(VLOOKUP(AF7,'Work DB'!$C:$BH,'Daily Report'!$A$24,FALSE)=0,"",VLOOKUP(AF7,'Work DB'!$C:$BH,'Daily Report'!$A$24,FALSE))</f>
        <v/>
      </c>
      <c r="AG24" s="62" t="str">
        <f>IF(VLOOKUP(AG7,'Work DB'!$C:$BH,'Daily Report'!$A$24,FALSE)=0,"",VLOOKUP(AG7,'Work DB'!$C:$BH,'Daily Report'!$A$24,FALSE))</f>
        <v/>
      </c>
      <c r="AH24" s="62" t="str">
        <f>IF(VLOOKUP(AH7,'Work DB'!$C:$BH,'Daily Report'!$A$24,FALSE)=0,"",VLOOKUP(AH7,'Work DB'!$C:$BH,'Daily Report'!$A$24,FALSE))</f>
        <v/>
      </c>
      <c r="AI24" s="62" t="str">
        <f>IF(VLOOKUP(AI7,'Work DB'!$C:$BH,'Daily Report'!$A$24,FALSE)=0,"",VLOOKUP(AI7,'Work DB'!$C:$BH,'Daily Report'!$A$24,FALSE))</f>
        <v/>
      </c>
      <c r="AJ24" s="926">
        <f t="shared" ref="AJ24:AJ25" si="10">1*SUM(E24:AI24)</f>
        <v>0</v>
      </c>
      <c r="AK24" s="793"/>
      <c r="AL24" s="793">
        <f>HLOOKUP(A24,'Work DB'!$1:$2,2,FALSE)</f>
        <v>0</v>
      </c>
      <c r="AM24" s="793"/>
      <c r="AN24" s="787"/>
      <c r="AO24" s="787"/>
      <c r="AP24" s="800"/>
      <c r="AQ24" s="801"/>
      <c r="AR24" s="299">
        <f t="shared" si="5"/>
        <v>0</v>
      </c>
      <c r="AT24" s="78">
        <v>1</v>
      </c>
    </row>
    <row r="25" spans="1:46" s="1" customFormat="1" ht="51.75" thickBot="1" x14ac:dyDescent="0.8">
      <c r="A25" s="87">
        <f>'Work DB'!R1</f>
        <v>16</v>
      </c>
      <c r="B25" s="813"/>
      <c r="C25" s="927" t="s">
        <v>521</v>
      </c>
      <c r="D25" s="928"/>
      <c r="E25" s="496"/>
      <c r="F25" s="496"/>
      <c r="G25" s="496"/>
      <c r="H25" s="496"/>
      <c r="I25" s="496"/>
      <c r="J25" s="496"/>
      <c r="K25" s="496"/>
      <c r="L25" s="496"/>
      <c r="M25" s="496"/>
      <c r="N25" s="496"/>
      <c r="O25" s="496"/>
      <c r="P25" s="496"/>
      <c r="Q25" s="496"/>
      <c r="R25" s="496"/>
      <c r="S25" s="496"/>
      <c r="T25" s="496"/>
      <c r="U25" s="496"/>
      <c r="V25" s="496"/>
      <c r="W25" s="496"/>
      <c r="X25" s="496"/>
      <c r="Y25" s="496"/>
      <c r="Z25" s="496"/>
      <c r="AA25" s="496"/>
      <c r="AB25" s="496"/>
      <c r="AC25" s="496"/>
      <c r="AD25" s="496"/>
      <c r="AE25" s="496"/>
      <c r="AF25" s="496"/>
      <c r="AG25" s="496"/>
      <c r="AH25" s="496"/>
      <c r="AI25" s="496"/>
      <c r="AJ25" s="926">
        <f t="shared" si="10"/>
        <v>0</v>
      </c>
      <c r="AK25" s="793"/>
      <c r="AL25" s="793">
        <f>HLOOKUP(A25,'Work DB'!$1:$2,2,FALSE)</f>
        <v>0</v>
      </c>
      <c r="AM25" s="793"/>
      <c r="AN25" s="788"/>
      <c r="AO25" s="788"/>
      <c r="AP25" s="802"/>
      <c r="AQ25" s="803"/>
      <c r="AR25" s="299">
        <f t="shared" si="5"/>
        <v>0</v>
      </c>
      <c r="AT25" s="78"/>
    </row>
    <row r="26" spans="1:46" s="1" customFormat="1" ht="63" thickTop="1" thickBot="1" x14ac:dyDescent="0.8">
      <c r="A26" s="6"/>
      <c r="B26" s="814"/>
      <c r="C26" s="794" t="s">
        <v>4</v>
      </c>
      <c r="D26" s="795"/>
      <c r="E26" s="27">
        <f t="shared" ref="E26:AI26" si="11">IF(1*SUM(E18:E24)&gt;0,1*SUM(E18:E24),"")</f>
        <v>2217.85</v>
      </c>
      <c r="F26" s="27">
        <f t="shared" si="11"/>
        <v>2533.5</v>
      </c>
      <c r="G26" s="27">
        <f t="shared" si="11"/>
        <v>1839.6</v>
      </c>
      <c r="H26" s="27">
        <f t="shared" si="11"/>
        <v>1700.9</v>
      </c>
      <c r="I26" s="27">
        <f t="shared" si="11"/>
        <v>2271</v>
      </c>
      <c r="J26" s="27">
        <f t="shared" si="11"/>
        <v>661</v>
      </c>
      <c r="K26" s="27">
        <f t="shared" si="11"/>
        <v>1486.5</v>
      </c>
      <c r="L26" s="27">
        <f t="shared" si="11"/>
        <v>2268.1999999999998</v>
      </c>
      <c r="M26" s="27">
        <f t="shared" si="11"/>
        <v>554.15000000000009</v>
      </c>
      <c r="N26" s="27">
        <f t="shared" si="11"/>
        <v>1724.5</v>
      </c>
      <c r="O26" s="27">
        <f t="shared" si="11"/>
        <v>2145.8000000000002</v>
      </c>
      <c r="P26" s="27">
        <f t="shared" si="11"/>
        <v>1677.85</v>
      </c>
      <c r="Q26" s="27">
        <f t="shared" si="11"/>
        <v>1771.15</v>
      </c>
      <c r="R26" s="27">
        <f t="shared" si="11"/>
        <v>2058.1999999999998</v>
      </c>
      <c r="S26" s="27">
        <f t="shared" si="11"/>
        <v>1841.95</v>
      </c>
      <c r="T26" s="27">
        <f t="shared" si="11"/>
        <v>1943.85</v>
      </c>
      <c r="U26" s="27">
        <f t="shared" si="11"/>
        <v>1695.75</v>
      </c>
      <c r="V26" s="27">
        <f t="shared" si="11"/>
        <v>1739.75</v>
      </c>
      <c r="W26" s="27">
        <f t="shared" si="11"/>
        <v>1839.35</v>
      </c>
      <c r="X26" s="27">
        <f t="shared" si="11"/>
        <v>280</v>
      </c>
      <c r="Y26" s="27">
        <f t="shared" si="11"/>
        <v>1514.5</v>
      </c>
      <c r="Z26" s="27">
        <f t="shared" si="11"/>
        <v>1487</v>
      </c>
      <c r="AA26" s="27">
        <f t="shared" si="11"/>
        <v>1275.75</v>
      </c>
      <c r="AB26" s="27">
        <f t="shared" si="11"/>
        <v>1223.05</v>
      </c>
      <c r="AC26" s="27" t="str">
        <f t="shared" si="11"/>
        <v/>
      </c>
      <c r="AD26" s="27" t="str">
        <f t="shared" si="11"/>
        <v/>
      </c>
      <c r="AE26" s="27" t="str">
        <f t="shared" si="11"/>
        <v/>
      </c>
      <c r="AF26" s="27" t="str">
        <f t="shared" si="11"/>
        <v/>
      </c>
      <c r="AG26" s="27" t="str">
        <f t="shared" si="11"/>
        <v/>
      </c>
      <c r="AH26" s="27" t="str">
        <f t="shared" si="11"/>
        <v/>
      </c>
      <c r="AI26" s="66" t="str">
        <f t="shared" si="11"/>
        <v/>
      </c>
      <c r="AJ26" s="931">
        <f>SUM(AJ18:AK24)</f>
        <v>39751.15</v>
      </c>
      <c r="AK26" s="902"/>
      <c r="AL26" s="932">
        <f>SUM(AL18:AM24)</f>
        <v>247860.5</v>
      </c>
      <c r="AM26" s="902"/>
      <c r="AN26" s="789"/>
      <c r="AO26" s="789"/>
      <c r="AP26" s="804"/>
      <c r="AQ26" s="805"/>
      <c r="AR26" s="299">
        <f t="shared" si="5"/>
        <v>39751.15</v>
      </c>
      <c r="AT26" s="78">
        <v>1</v>
      </c>
    </row>
    <row r="27" spans="1:46" s="45" customFormat="1" ht="9.75" customHeight="1" thickBot="1" x14ac:dyDescent="0.8">
      <c r="A27" s="38"/>
      <c r="B27" s="39"/>
      <c r="C27" s="40"/>
      <c r="D27" s="40"/>
      <c r="E27" s="41"/>
      <c r="F27" s="41"/>
      <c r="G27" s="41"/>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2"/>
      <c r="AK27" s="43"/>
      <c r="AL27" s="38"/>
      <c r="AM27" s="38"/>
      <c r="AN27" s="44"/>
      <c r="AO27" s="44"/>
      <c r="AR27" s="299">
        <f t="shared" si="5"/>
        <v>0</v>
      </c>
      <c r="AT27" s="38">
        <v>1</v>
      </c>
    </row>
    <row r="28" spans="1:46" s="1" customFormat="1" ht="47.25" customHeight="1" x14ac:dyDescent="0.75">
      <c r="A28" s="87">
        <f>'Work DB'!S1</f>
        <v>17</v>
      </c>
      <c r="B28" s="916" t="s">
        <v>9</v>
      </c>
      <c r="C28" s="784" t="s">
        <v>1</v>
      </c>
      <c r="D28" s="784"/>
      <c r="E28" s="60">
        <f>IF(VLOOKUP(E7,'Work DB'!$C:$BH,'Daily Report'!$A$28,FALSE)=0,"",VLOOKUP(E7,'Work DB'!$C:$BH,'Daily Report'!$A$28,FALSE))</f>
        <v>2746.8375000000001</v>
      </c>
      <c r="F28" s="60">
        <f>IF(VLOOKUP(F7,'Work DB'!$C:$BH,'Daily Report'!$A$28,FALSE)=0,"",VLOOKUP(F7,'Work DB'!$C:$BH,'Daily Report'!$A$28,FALSE))</f>
        <v>2189.4349999999999</v>
      </c>
      <c r="G28" s="60">
        <f>IF(VLOOKUP(G7,'Work DB'!$C:$BH,'Daily Report'!$A$28,FALSE)=0,"",VLOOKUP(G7,'Work DB'!$C:$BH,'Daily Report'!$A$28,FALSE))</f>
        <v>2339.5499999999997</v>
      </c>
      <c r="H28" s="60">
        <f>IF(VLOOKUP(H7,'Work DB'!$C:$BH,'Daily Report'!$A$28,FALSE)=0,"",VLOOKUP(H7,'Work DB'!$C:$BH,'Daily Report'!$A$28,FALSE))</f>
        <v>2429.4825000000001</v>
      </c>
      <c r="I28" s="60">
        <f>IF(VLOOKUP(I7,'Work DB'!$C:$BH,'Daily Report'!$A$28,FALSE)=0,"",VLOOKUP(I7,'Work DB'!$C:$BH,'Daily Report'!$A$28,FALSE))</f>
        <v>2233</v>
      </c>
      <c r="J28" s="60" t="str">
        <f>IF(VLOOKUP(J7,'Work DB'!$C:$BH,'Daily Report'!$A$28,FALSE)=0,"",VLOOKUP(J7,'Work DB'!$C:$BH,'Daily Report'!$A$28,FALSE))</f>
        <v/>
      </c>
      <c r="K28" s="60">
        <f>IF(VLOOKUP(K7,'Work DB'!$C:$BH,'Daily Report'!$A$28,FALSE)=0,"",VLOOKUP(K7,'Work DB'!$C:$BH,'Daily Report'!$A$28,FALSE))</f>
        <v>2174.21</v>
      </c>
      <c r="L28" s="60">
        <f>IF(VLOOKUP(L7,'Work DB'!$C:$BH,'Daily Report'!$A$28,FALSE)=0,"",VLOOKUP(L7,'Work DB'!$C:$BH,'Daily Report'!$A$28,FALSE))</f>
        <v>2991.5349999999999</v>
      </c>
      <c r="M28" s="60">
        <f>IF(VLOOKUP(M7,'Work DB'!$C:$BH,'Daily Report'!$A$28,FALSE)=0,"",VLOOKUP(M7,'Work DB'!$C:$BH,'Daily Report'!$A$28,FALSE))</f>
        <v>2763.4850000000001</v>
      </c>
      <c r="N28" s="60">
        <f>IF(VLOOKUP(N7,'Work DB'!$C:$BH,'Daily Report'!$A$28,FALSE)=0,"",VLOOKUP(N7,'Work DB'!$C:$BH,'Daily Report'!$A$28,FALSE))</f>
        <v>2944.1325000000002</v>
      </c>
      <c r="O28" s="60">
        <f>IF(VLOOKUP(O7,'Work DB'!$C:$BH,'Daily Report'!$A$28,FALSE)=0,"",VLOOKUP(O7,'Work DB'!$C:$BH,'Daily Report'!$A$28,FALSE))</f>
        <v>3770.2649999999994</v>
      </c>
      <c r="P28" s="60">
        <f>IF(VLOOKUP(P7,'Work DB'!$C:$BH,'Daily Report'!$A$28,FALSE)=0,"",VLOOKUP(P7,'Work DB'!$C:$BH,'Daily Report'!$A$28,FALSE))</f>
        <v>3043.645</v>
      </c>
      <c r="Q28" s="60">
        <f>IF(VLOOKUP(Q7,'Work DB'!$C:$BH,'Daily Report'!$A$28,FALSE)=0,"",VLOOKUP(Q7,'Work DB'!$C:$BH,'Daily Report'!$A$28,FALSE))</f>
        <v>1917.4324999999999</v>
      </c>
      <c r="R28" s="60">
        <f>IF(VLOOKUP(R7,'Work DB'!$C:$BH,'Daily Report'!$A$28,FALSE)=0,"",VLOOKUP(R7,'Work DB'!$C:$BH,'Daily Report'!$A$28,FALSE))</f>
        <v>2755.5225</v>
      </c>
      <c r="S28" s="60">
        <f>IF(VLOOKUP(S7,'Work DB'!$C:$BH,'Daily Report'!$A$28,FALSE)=0,"",VLOOKUP(S7,'Work DB'!$C:$BH,'Daily Report'!$A$28,FALSE))</f>
        <v>2828.2624999999998</v>
      </c>
      <c r="T28" s="60">
        <f>IF(VLOOKUP(T7,'Work DB'!$C:$BH,'Daily Report'!$A$28,FALSE)=0,"",VLOOKUP(T7,'Work DB'!$C:$BH,'Daily Report'!$A$28,FALSE))</f>
        <v>3112.5299999999997</v>
      </c>
      <c r="U28" s="60">
        <f>IF(VLOOKUP(U7,'Work DB'!$C:$BH,'Daily Report'!$A$28,FALSE)=0,"",VLOOKUP(U7,'Work DB'!$C:$BH,'Daily Report'!$A$28,FALSE))</f>
        <v>2600.2725</v>
      </c>
      <c r="V28" s="60">
        <f>IF(VLOOKUP(V7,'Work DB'!$C:$BH,'Daily Report'!$A$28,FALSE)=0,"",VLOOKUP(V7,'Work DB'!$C:$BH,'Daily Report'!$A$28,FALSE))</f>
        <v>2902.1774999999998</v>
      </c>
      <c r="W28" s="60">
        <f>IF(VLOOKUP(W7,'Work DB'!$C:$BH,'Daily Report'!$A$28,FALSE)=0,"",VLOOKUP(W7,'Work DB'!$C:$BH,'Daily Report'!$A$28,FALSE))</f>
        <v>2923.5949999999998</v>
      </c>
      <c r="X28" s="60" t="str">
        <f>IF(VLOOKUP(X7,'Work DB'!$C:$BH,'Daily Report'!$A$28,FALSE)=0,"",VLOOKUP(X7,'Work DB'!$C:$BH,'Daily Report'!$A$28,FALSE))</f>
        <v/>
      </c>
      <c r="Y28" s="60">
        <f>IF(VLOOKUP(Y7,'Work DB'!$C:$BH,'Daily Report'!$A$28,FALSE)=0,"",VLOOKUP(Y7,'Work DB'!$C:$BH,'Daily Report'!$A$28,FALSE))</f>
        <v>2750.2849999999999</v>
      </c>
      <c r="Z28" s="60">
        <f>IF(VLOOKUP(Z7,'Work DB'!$C:$BH,'Daily Report'!$A$28,FALSE)=0,"",VLOOKUP(Z7,'Work DB'!$C:$BH,'Daily Report'!$A$28,FALSE))</f>
        <v>2662.7049999999999</v>
      </c>
      <c r="AA28" s="60">
        <f>IF(VLOOKUP(AA7,'Work DB'!$C:$BH,'Daily Report'!$A$28,FALSE)=0,"",VLOOKUP(AA7,'Work DB'!$C:$BH,'Daily Report'!$A$28,FALSE))</f>
        <v>2461.0974999999999</v>
      </c>
      <c r="AB28" s="60">
        <f>IF(VLOOKUP(AB7,'Work DB'!$C:$BH,'Daily Report'!$A$28,FALSE)=0,"",VLOOKUP(AB7,'Work DB'!$C:$BH,'Daily Report'!$A$28,FALSE))</f>
        <v>2392.6999999999998</v>
      </c>
      <c r="AC28" s="60" t="str">
        <f>IF(VLOOKUP(AC7,'Work DB'!$C:$BH,'Daily Report'!$A$28,FALSE)=0,"",VLOOKUP(AC7,'Work DB'!$C:$BH,'Daily Report'!$A$28,FALSE))</f>
        <v/>
      </c>
      <c r="AD28" s="60" t="str">
        <f>IF(VLOOKUP(AD7,'Work DB'!$C:$BH,'Daily Report'!$A$28,FALSE)=0,"",VLOOKUP(AD7,'Work DB'!$C:$BH,'Daily Report'!$A$28,FALSE))</f>
        <v/>
      </c>
      <c r="AE28" s="60" t="str">
        <f>IF(VLOOKUP(AE7,'Work DB'!$C:$BH,'Daily Report'!$A$28,FALSE)=0,"",VLOOKUP(AE7,'Work DB'!$C:$BH,'Daily Report'!$A$28,FALSE))</f>
        <v/>
      </c>
      <c r="AF28" s="60" t="str">
        <f>IF(VLOOKUP(AF7,'Work DB'!$C:$BH,'Daily Report'!$A$28,FALSE)=0,"",VLOOKUP(AF7,'Work DB'!$C:$BH,'Daily Report'!$A$28,FALSE))</f>
        <v/>
      </c>
      <c r="AG28" s="60" t="str">
        <f>IF(VLOOKUP(AG7,'Work DB'!$C:$BH,'Daily Report'!$A$28,FALSE)=0,"",VLOOKUP(AG7,'Work DB'!$C:$BH,'Daily Report'!$A$28,FALSE))</f>
        <v/>
      </c>
      <c r="AH28" s="60" t="str">
        <f>IF(VLOOKUP(AH7,'Work DB'!$C:$BH,'Daily Report'!$A$28,FALSE)=0,"",VLOOKUP(AH7,'Work DB'!$C:$BH,'Daily Report'!$A$28,FALSE))</f>
        <v/>
      </c>
      <c r="AI28" s="61" t="str">
        <f>IF(VLOOKUP(AI7,'Work DB'!$C:$BH,'Daily Report'!$A$28,FALSE)=0,"",VLOOKUP(AI7,'Work DB'!$C:$BH,'Daily Report'!$A$28,FALSE))</f>
        <v/>
      </c>
      <c r="AJ28" s="930">
        <f t="shared" ref="AJ28:AJ33" si="12">1*SUM(E28:AI28)</f>
        <v>58932.157500000001</v>
      </c>
      <c r="AK28" s="786"/>
      <c r="AL28" s="786">
        <f>HLOOKUP(A28,'Work DB'!$1:$2,2,FALSE)</f>
        <v>309518.03500000003</v>
      </c>
      <c r="AM28" s="786"/>
      <c r="AN28" s="840">
        <v>2200183</v>
      </c>
      <c r="AO28" s="841"/>
      <c r="AP28" s="895">
        <f>AL34/AN28</f>
        <v>0.17332923443186318</v>
      </c>
      <c r="AQ28" s="896"/>
      <c r="AR28" s="299">
        <f t="shared" si="5"/>
        <v>58932.157500000001</v>
      </c>
      <c r="AT28" s="78">
        <f>AL28</f>
        <v>309518.03500000003</v>
      </c>
    </row>
    <row r="29" spans="1:46" s="1" customFormat="1" ht="51.75" thickBot="1" x14ac:dyDescent="0.8">
      <c r="A29" s="87">
        <f>'Work DB'!T1</f>
        <v>18</v>
      </c>
      <c r="B29" s="917"/>
      <c r="C29" s="790" t="s">
        <v>7</v>
      </c>
      <c r="D29" s="790"/>
      <c r="E29" s="62">
        <f>IF(VLOOKUP(E7,'Work DB'!$C:$BH,'Daily Report'!$A$29,FALSE)=0,"",VLOOKUP(E7,'Work DB'!$C:$BH,'Daily Report'!$A$29,FALSE))</f>
        <v>895</v>
      </c>
      <c r="F29" s="62">
        <f>IF(VLOOKUP(F7,'Work DB'!$C:$BH,'Daily Report'!$A$29,FALSE)=0,"",VLOOKUP(F7,'Work DB'!$C:$BH,'Daily Report'!$A$29,FALSE))</f>
        <v>1088</v>
      </c>
      <c r="G29" s="62">
        <f>IF(VLOOKUP(G7,'Work DB'!$C:$BH,'Daily Report'!$A$29,FALSE)=0,"",VLOOKUP(G7,'Work DB'!$C:$BH,'Daily Report'!$A$29,FALSE))</f>
        <v>734</v>
      </c>
      <c r="H29" s="62">
        <f>IF(VLOOKUP(H7,'Work DB'!$C:$BH,'Daily Report'!$A$29,FALSE)=0,"",VLOOKUP(H7,'Work DB'!$C:$BH,'Daily Report'!$A$29,FALSE))</f>
        <v>460</v>
      </c>
      <c r="I29" s="62">
        <f>IF(VLOOKUP(I7,'Work DB'!$C:$BH,'Daily Report'!$A$29,FALSE)=0,"",VLOOKUP(I7,'Work DB'!$C:$BH,'Daily Report'!$A$29,FALSE))</f>
        <v>788</v>
      </c>
      <c r="J29" s="62">
        <f>IF(VLOOKUP(J7,'Work DB'!$C:$BH,'Daily Report'!$A$29,FALSE)=0,"",VLOOKUP(J7,'Work DB'!$C:$BH,'Daily Report'!$A$29,FALSE))</f>
        <v>661</v>
      </c>
      <c r="K29" s="62">
        <f>IF(VLOOKUP(K7,'Work DB'!$C:$BH,'Daily Report'!$A$29,FALSE)=0,"",VLOOKUP(K7,'Work DB'!$C:$BH,'Daily Report'!$A$29,FALSE))</f>
        <v>273</v>
      </c>
      <c r="L29" s="62">
        <f>IF(VLOOKUP(L7,'Work DB'!$C:$BH,'Daily Report'!$A$29,FALSE)=0,"",VLOOKUP(L7,'Work DB'!$C:$BH,'Daily Report'!$A$29,FALSE))</f>
        <v>315</v>
      </c>
      <c r="M29" s="62">
        <f>IF(VLOOKUP(M7,'Work DB'!$C:$BH,'Daily Report'!$A$29,FALSE)=0,"",VLOOKUP(M7,'Work DB'!$C:$BH,'Daily Report'!$A$29,FALSE))</f>
        <v>301</v>
      </c>
      <c r="N29" s="62">
        <f>IF(VLOOKUP(N7,'Work DB'!$C:$BH,'Daily Report'!$A$29,FALSE)=0,"",VLOOKUP(N7,'Work DB'!$C:$BH,'Daily Report'!$A$29,FALSE))</f>
        <v>161</v>
      </c>
      <c r="O29" s="62">
        <f>IF(VLOOKUP(O7,'Work DB'!$C:$BH,'Daily Report'!$A$29,FALSE)=0,"",VLOOKUP(O7,'Work DB'!$C:$BH,'Daily Report'!$A$29,FALSE))</f>
        <v>364</v>
      </c>
      <c r="P29" s="62">
        <f>IF(VLOOKUP(P7,'Work DB'!$C:$BH,'Daily Report'!$A$29,FALSE)=0,"",VLOOKUP(P7,'Work DB'!$C:$BH,'Daily Report'!$A$29,FALSE))</f>
        <v>133</v>
      </c>
      <c r="Q29" s="62">
        <f>IF(VLOOKUP(Q7,'Work DB'!$C:$BH,'Daily Report'!$A$29,FALSE)=0,"",VLOOKUP(Q7,'Work DB'!$C:$BH,'Daily Report'!$A$29,FALSE))</f>
        <v>350</v>
      </c>
      <c r="R29" s="62">
        <f>IF(VLOOKUP(R7,'Work DB'!$C:$BH,'Daily Report'!$A$29,FALSE)=0,"",VLOOKUP(R7,'Work DB'!$C:$BH,'Daily Report'!$A$29,FALSE))</f>
        <v>385</v>
      </c>
      <c r="S29" s="62">
        <f>IF(VLOOKUP(S7,'Work DB'!$C:$BH,'Daily Report'!$A$29,FALSE)=0,"",VLOOKUP(S7,'Work DB'!$C:$BH,'Daily Report'!$A$29,FALSE))</f>
        <v>329</v>
      </c>
      <c r="T29" s="62">
        <f>IF(VLOOKUP(T7,'Work DB'!$C:$BH,'Daily Report'!$A$29,FALSE)=0,"",VLOOKUP(T7,'Work DB'!$C:$BH,'Daily Report'!$A$29,FALSE))</f>
        <v>238</v>
      </c>
      <c r="U29" s="62">
        <f>IF(VLOOKUP(U7,'Work DB'!$C:$BH,'Daily Report'!$A$29,FALSE)=0,"",VLOOKUP(U7,'Work DB'!$C:$BH,'Daily Report'!$A$29,FALSE))</f>
        <v>210</v>
      </c>
      <c r="V29" s="62">
        <f>IF(VLOOKUP(V7,'Work DB'!$C:$BH,'Daily Report'!$A$29,FALSE)=0,"",VLOOKUP(V7,'Work DB'!$C:$BH,'Daily Report'!$A$29,FALSE))</f>
        <v>245</v>
      </c>
      <c r="W29" s="62">
        <f>IF(VLOOKUP(W7,'Work DB'!$C:$BH,'Daily Report'!$A$29,FALSE)=0,"",VLOOKUP(W7,'Work DB'!$C:$BH,'Daily Report'!$A$29,FALSE))</f>
        <v>280</v>
      </c>
      <c r="X29" s="62">
        <f>IF(VLOOKUP(X7,'Work DB'!$C:$BH,'Daily Report'!$A$29,FALSE)=0,"",VLOOKUP(X7,'Work DB'!$C:$BH,'Daily Report'!$A$29,FALSE))</f>
        <v>280</v>
      </c>
      <c r="Y29" s="62">
        <f>IF(VLOOKUP(Y7,'Work DB'!$C:$BH,'Daily Report'!$A$29,FALSE)=0,"",VLOOKUP(Y7,'Work DB'!$C:$BH,'Daily Report'!$A$29,FALSE))</f>
        <v>266</v>
      </c>
      <c r="Z29" s="62">
        <f>IF(VLOOKUP(Z7,'Work DB'!$C:$BH,'Daily Report'!$A$29,FALSE)=0,"",VLOOKUP(Z7,'Work DB'!$C:$BH,'Daily Report'!$A$29,FALSE))</f>
        <v>350</v>
      </c>
      <c r="AA29" s="62">
        <f>IF(VLOOKUP(AA7,'Work DB'!$C:$BH,'Daily Report'!$A$29,FALSE)=0,"",VLOOKUP(AA7,'Work DB'!$C:$BH,'Daily Report'!$A$29,FALSE))</f>
        <v>315</v>
      </c>
      <c r="AB29" s="62">
        <f>IF(VLOOKUP(AB7,'Work DB'!$C:$BH,'Daily Report'!$A$29,FALSE)=0,"",VLOOKUP(AB7,'Work DB'!$C:$BH,'Daily Report'!$A$29,FALSE))</f>
        <v>315</v>
      </c>
      <c r="AC29" s="62" t="str">
        <f>IF(VLOOKUP(AC7,'Work DB'!$C:$BH,'Daily Report'!$A$29,FALSE)=0,"",VLOOKUP(AC7,'Work DB'!$C:$BH,'Daily Report'!$A$29,FALSE))</f>
        <v/>
      </c>
      <c r="AD29" s="62" t="str">
        <f>IF(VLOOKUP(AD7,'Work DB'!$C:$BH,'Daily Report'!$A$29,FALSE)=0,"",VLOOKUP(AD7,'Work DB'!$C:$BH,'Daily Report'!$A$29,FALSE))</f>
        <v/>
      </c>
      <c r="AE29" s="62" t="str">
        <f>IF(VLOOKUP(AE7,'Work DB'!$C:$BH,'Daily Report'!$A$29,FALSE)=0,"",VLOOKUP(AE7,'Work DB'!$C:$BH,'Daily Report'!$A$29,FALSE))</f>
        <v/>
      </c>
      <c r="AF29" s="62" t="str">
        <f>IF(VLOOKUP(AF7,'Work DB'!$C:$BH,'Daily Report'!$A$29,FALSE)=0,"",VLOOKUP(AF7,'Work DB'!$C:$BH,'Daily Report'!$A$29,FALSE))</f>
        <v/>
      </c>
      <c r="AG29" s="62" t="str">
        <f>IF(VLOOKUP(AG7,'Work DB'!$C:$BH,'Daily Report'!$A$29,FALSE)=0,"",VLOOKUP(AG7,'Work DB'!$C:$BH,'Daily Report'!$A$29,FALSE))</f>
        <v/>
      </c>
      <c r="AH29" s="62" t="str">
        <f>IF(VLOOKUP(AH7,'Work DB'!$C:$BH,'Daily Report'!$A$29,FALSE)=0,"",VLOOKUP(AH7,'Work DB'!$C:$BH,'Daily Report'!$A$29,FALSE))</f>
        <v/>
      </c>
      <c r="AI29" s="63" t="str">
        <f>IF(VLOOKUP(AI7,'Work DB'!$C:$BH,'Daily Report'!$A$29,FALSE)=0,"",VLOOKUP(AI7,'Work DB'!$C:$BH,'Daily Report'!$A$29,FALSE))</f>
        <v/>
      </c>
      <c r="AJ29" s="926">
        <f t="shared" si="12"/>
        <v>9736</v>
      </c>
      <c r="AK29" s="793"/>
      <c r="AL29" s="793">
        <f>HLOOKUP(A29,'Work DB'!$1:$2,2,FALSE)</f>
        <v>71838</v>
      </c>
      <c r="AM29" s="793"/>
      <c r="AN29" s="842"/>
      <c r="AO29" s="843"/>
      <c r="AP29" s="897"/>
      <c r="AQ29" s="898"/>
      <c r="AR29" s="299">
        <f t="shared" si="5"/>
        <v>9736</v>
      </c>
      <c r="AT29" s="78">
        <f>AL29</f>
        <v>71838</v>
      </c>
    </row>
    <row r="30" spans="1:46" s="1" customFormat="1" ht="51.75" hidden="1" thickBot="1" x14ac:dyDescent="0.8">
      <c r="A30" s="87">
        <f>'Work DB'!U1</f>
        <v>19</v>
      </c>
      <c r="B30" s="917"/>
      <c r="C30" s="790"/>
      <c r="D30" s="790"/>
      <c r="E30" s="62" t="str">
        <f>IF(VLOOKUP(E7,'Work DB'!$C:$BH,'Daily Report'!$A$30,FALSE)=0,"",VLOOKUP(E7,'Work DB'!$C:$BH,'Daily Report'!$A$30,FALSE))</f>
        <v/>
      </c>
      <c r="F30" s="62" t="str">
        <f>IF(VLOOKUP(F7,'Work DB'!$C:$BH,'Daily Report'!$A$30,FALSE)=0,"",VLOOKUP(F7,'Work DB'!$C:$BH,'Daily Report'!$A$30,FALSE))</f>
        <v/>
      </c>
      <c r="G30" s="62" t="str">
        <f>IF(VLOOKUP(G7,'Work DB'!$C:$BH,'Daily Report'!$A$30,FALSE)=0,"",VLOOKUP(G7,'Work DB'!$C:$BH,'Daily Report'!$A$30,FALSE))</f>
        <v/>
      </c>
      <c r="H30" s="62" t="str">
        <f>IF(VLOOKUP(H7,'Work DB'!$C:$BH,'Daily Report'!$A$30,FALSE)=0,"",VLOOKUP(H7,'Work DB'!$C:$BH,'Daily Report'!$A$30,FALSE))</f>
        <v/>
      </c>
      <c r="I30" s="62" t="str">
        <f>IF(VLOOKUP(I7,'Work DB'!$C:$BH,'Daily Report'!$A$30,FALSE)=0,"",VLOOKUP(I7,'Work DB'!$C:$BH,'Daily Report'!$A$30,FALSE))</f>
        <v/>
      </c>
      <c r="J30" s="62" t="str">
        <f>IF(VLOOKUP(J7,'Work DB'!$C:$BH,'Daily Report'!$A$30,FALSE)=0,"",VLOOKUP(J7,'Work DB'!$C:$BH,'Daily Report'!$A$30,FALSE))</f>
        <v/>
      </c>
      <c r="K30" s="62" t="str">
        <f>IF(VLOOKUP(K7,'Work DB'!$C:$BH,'Daily Report'!$A$30,FALSE)=0,"",VLOOKUP(K7,'Work DB'!$C:$BH,'Daily Report'!$A$30,FALSE))</f>
        <v/>
      </c>
      <c r="L30" s="62" t="str">
        <f>IF(VLOOKUP(L7,'Work DB'!$C:$BH,'Daily Report'!$A$30,FALSE)=0,"",VLOOKUP(L7,'Work DB'!$C:$BH,'Daily Report'!$A$30,FALSE))</f>
        <v/>
      </c>
      <c r="M30" s="62" t="str">
        <f>IF(VLOOKUP(M7,'Work DB'!$C:$BH,'Daily Report'!$A$30,FALSE)=0,"",VLOOKUP(M7,'Work DB'!$C:$BH,'Daily Report'!$A$30,FALSE))</f>
        <v/>
      </c>
      <c r="N30" s="62" t="str">
        <f>IF(VLOOKUP(N7,'Work DB'!$C:$BH,'Daily Report'!$A$30,FALSE)=0,"",VLOOKUP(N7,'Work DB'!$C:$BH,'Daily Report'!$A$30,FALSE))</f>
        <v/>
      </c>
      <c r="O30" s="62" t="str">
        <f>IF(VLOOKUP(O7,'Work DB'!$C:$BH,'Daily Report'!$A$30,FALSE)=0,"",VLOOKUP(O7,'Work DB'!$C:$BH,'Daily Report'!$A$30,FALSE))</f>
        <v/>
      </c>
      <c r="P30" s="62" t="str">
        <f>IF(VLOOKUP(P7,'Work DB'!$C:$BH,'Daily Report'!$A$30,FALSE)=0,"",VLOOKUP(P7,'Work DB'!$C:$BH,'Daily Report'!$A$30,FALSE))</f>
        <v/>
      </c>
      <c r="Q30" s="62" t="str">
        <f>IF(VLOOKUP(Q7,'Work DB'!$C:$BH,'Daily Report'!$A$30,FALSE)=0,"",VLOOKUP(Q7,'Work DB'!$C:$BH,'Daily Report'!$A$30,FALSE))</f>
        <v/>
      </c>
      <c r="R30" s="62" t="str">
        <f>IF(VLOOKUP(R7,'Work DB'!$C:$BH,'Daily Report'!$A$30,FALSE)=0,"",VLOOKUP(R7,'Work DB'!$C:$BH,'Daily Report'!$A$30,FALSE))</f>
        <v/>
      </c>
      <c r="S30" s="62" t="str">
        <f>IF(VLOOKUP(S7,'Work DB'!$C:$BH,'Daily Report'!$A$30,FALSE)=0,"",VLOOKUP(S7,'Work DB'!$C:$BH,'Daily Report'!$A$30,FALSE))</f>
        <v/>
      </c>
      <c r="T30" s="62" t="str">
        <f>IF(VLOOKUP(T7,'Work DB'!$C:$BH,'Daily Report'!$A$30,FALSE)=0,"",VLOOKUP(T7,'Work DB'!$C:$BH,'Daily Report'!$A$30,FALSE))</f>
        <v/>
      </c>
      <c r="U30" s="62" t="str">
        <f>IF(VLOOKUP(U7,'Work DB'!$C:$BH,'Daily Report'!$A$30,FALSE)=0,"",VLOOKUP(U7,'Work DB'!$C:$BH,'Daily Report'!$A$30,FALSE))</f>
        <v/>
      </c>
      <c r="V30" s="62" t="str">
        <f>IF(VLOOKUP(V7,'Work DB'!$C:$BH,'Daily Report'!$A$30,FALSE)=0,"",VLOOKUP(V7,'Work DB'!$C:$BH,'Daily Report'!$A$30,FALSE))</f>
        <v/>
      </c>
      <c r="W30" s="62" t="str">
        <f>IF(VLOOKUP(W7,'Work DB'!$C:$BH,'Daily Report'!$A$30,FALSE)=0,"",VLOOKUP(W7,'Work DB'!$C:$BH,'Daily Report'!$A$30,FALSE))</f>
        <v/>
      </c>
      <c r="X30" s="62" t="str">
        <f>IF(VLOOKUP(X7,'Work DB'!$C:$BH,'Daily Report'!$A$30,FALSE)=0,"",VLOOKUP(X7,'Work DB'!$C:$BH,'Daily Report'!$A$30,FALSE))</f>
        <v/>
      </c>
      <c r="Y30" s="62" t="str">
        <f>IF(VLOOKUP(Y7,'Work DB'!$C:$BH,'Daily Report'!$A$30,FALSE)=0,"",VLOOKUP(Y7,'Work DB'!$C:$BH,'Daily Report'!$A$30,FALSE))</f>
        <v/>
      </c>
      <c r="Z30" s="62" t="str">
        <f>IF(VLOOKUP(Z7,'Work DB'!$C:$BH,'Daily Report'!$A$30,FALSE)=0,"",VLOOKUP(Z7,'Work DB'!$C:$BH,'Daily Report'!$A$30,FALSE))</f>
        <v/>
      </c>
      <c r="AA30" s="62" t="str">
        <f>IF(VLOOKUP(AA7,'Work DB'!$C:$BH,'Daily Report'!$A$30,FALSE)=0,"",VLOOKUP(AA7,'Work DB'!$C:$BH,'Daily Report'!$A$30,FALSE))</f>
        <v/>
      </c>
      <c r="AB30" s="62" t="str">
        <f>IF(VLOOKUP(AB7,'Work DB'!$C:$BH,'Daily Report'!$A$30,FALSE)=0,"",VLOOKUP(AB7,'Work DB'!$C:$BH,'Daily Report'!$A$30,FALSE))</f>
        <v/>
      </c>
      <c r="AC30" s="62" t="str">
        <f>IF(VLOOKUP(AC7,'Work DB'!$C:$BH,'Daily Report'!$A$30,FALSE)=0,"",VLOOKUP(AC7,'Work DB'!$C:$BH,'Daily Report'!$A$30,FALSE))</f>
        <v/>
      </c>
      <c r="AD30" s="62" t="str">
        <f>IF(VLOOKUP(AD7,'Work DB'!$C:$BH,'Daily Report'!$A$30,FALSE)=0,"",VLOOKUP(AD7,'Work DB'!$C:$BH,'Daily Report'!$A$30,FALSE))</f>
        <v/>
      </c>
      <c r="AE30" s="62" t="str">
        <f>IF(VLOOKUP(AE7,'Work DB'!$C:$BH,'Daily Report'!$A$30,FALSE)=0,"",VLOOKUP(AE7,'Work DB'!$C:$BH,'Daily Report'!$A$30,FALSE))</f>
        <v/>
      </c>
      <c r="AF30" s="62" t="str">
        <f>IF(VLOOKUP(AF7,'Work DB'!$C:$BH,'Daily Report'!$A$30,FALSE)=0,"",VLOOKUP(AF7,'Work DB'!$C:$BH,'Daily Report'!$A$30,FALSE))</f>
        <v/>
      </c>
      <c r="AG30" s="62" t="str">
        <f>IF(VLOOKUP(AG7,'Work DB'!$C:$BH,'Daily Report'!$A$30,FALSE)=0,"",VLOOKUP(AG7,'Work DB'!$C:$BH,'Daily Report'!$A$30,FALSE))</f>
        <v/>
      </c>
      <c r="AH30" s="62" t="str">
        <f>IF(VLOOKUP(AH7,'Work DB'!$C:$BH,'Daily Report'!$A$30,FALSE)=0,"",VLOOKUP(AH7,'Work DB'!$C:$BH,'Daily Report'!$A$30,FALSE))</f>
        <v/>
      </c>
      <c r="AI30" s="63" t="str">
        <f>IF(VLOOKUP(AI7,'Work DB'!$C:$BH,'Daily Report'!$A$30,FALSE)=0,"",VLOOKUP(AI7,'Work DB'!$C:$BH,'Daily Report'!$A$30,FALSE))</f>
        <v/>
      </c>
      <c r="AJ30" s="926">
        <f t="shared" si="12"/>
        <v>0</v>
      </c>
      <c r="AK30" s="793"/>
      <c r="AL30" s="793">
        <f>HLOOKUP(A30,'Work DB'!$1:$2,2,FALSE)</f>
        <v>0</v>
      </c>
      <c r="AM30" s="793"/>
      <c r="AN30" s="842"/>
      <c r="AO30" s="843"/>
      <c r="AP30" s="897"/>
      <c r="AQ30" s="898"/>
      <c r="AR30" s="299">
        <f t="shared" si="5"/>
        <v>0</v>
      </c>
      <c r="AT30" s="78">
        <f>AL30</f>
        <v>0</v>
      </c>
    </row>
    <row r="31" spans="1:46" s="1" customFormat="1" ht="51" hidden="1" x14ac:dyDescent="0.75">
      <c r="A31" s="87">
        <f>'Work DB'!V1</f>
        <v>20</v>
      </c>
      <c r="B31" s="917"/>
      <c r="C31" s="790"/>
      <c r="D31" s="790"/>
      <c r="E31" s="62" t="str">
        <f>IF(VLOOKUP(E7,'Work DB'!$C:$BH,'Daily Report'!$A$31,FALSE)=0,"",VLOOKUP(E7,'Work DB'!$C:$BH,'Daily Report'!$A$31,FALSE))</f>
        <v/>
      </c>
      <c r="F31" s="62" t="str">
        <f>IF(VLOOKUP(F7,'Work DB'!$C:$BH,'Daily Report'!$A$31,FALSE)=0,"",VLOOKUP(F7,'Work DB'!$C:$BH,'Daily Report'!$A$31,FALSE))</f>
        <v/>
      </c>
      <c r="G31" s="62" t="str">
        <f>IF(VLOOKUP(G7,'Work DB'!$C:$BH,'Daily Report'!$A$31,FALSE)=0,"",VLOOKUP(G7,'Work DB'!$C:$BH,'Daily Report'!$A$31,FALSE))</f>
        <v/>
      </c>
      <c r="H31" s="62" t="str">
        <f>IF(VLOOKUP(H7,'Work DB'!$C:$BH,'Daily Report'!$A$31,FALSE)=0,"",VLOOKUP(H7,'Work DB'!$C:$BH,'Daily Report'!$A$31,FALSE))</f>
        <v/>
      </c>
      <c r="I31" s="62" t="str">
        <f>IF(VLOOKUP(I7,'Work DB'!$C:$BH,'Daily Report'!$A$31,FALSE)=0,"",VLOOKUP(I7,'Work DB'!$C:$BH,'Daily Report'!$A$31,FALSE))</f>
        <v/>
      </c>
      <c r="J31" s="62" t="str">
        <f>IF(VLOOKUP(J7,'Work DB'!$C:$BH,'Daily Report'!$A$31,FALSE)=0,"",VLOOKUP(J7,'Work DB'!$C:$BH,'Daily Report'!$A$31,FALSE))</f>
        <v/>
      </c>
      <c r="K31" s="62" t="str">
        <f>IF(VLOOKUP(K7,'Work DB'!$C:$BH,'Daily Report'!$A$31,FALSE)=0,"",VLOOKUP(K7,'Work DB'!$C:$BH,'Daily Report'!$A$31,FALSE))</f>
        <v/>
      </c>
      <c r="L31" s="62" t="str">
        <f>IF(VLOOKUP(L7,'Work DB'!$C:$BH,'Daily Report'!$A$31,FALSE)=0,"",VLOOKUP(L7,'Work DB'!$C:$BH,'Daily Report'!$A$31,FALSE))</f>
        <v/>
      </c>
      <c r="M31" s="62" t="str">
        <f>IF(VLOOKUP(M7,'Work DB'!$C:$BH,'Daily Report'!$A$31,FALSE)=0,"",VLOOKUP(M7,'Work DB'!$C:$BH,'Daily Report'!$A$31,FALSE))</f>
        <v/>
      </c>
      <c r="N31" s="62" t="str">
        <f>IF(VLOOKUP(N7,'Work DB'!$C:$BH,'Daily Report'!$A$31,FALSE)=0,"",VLOOKUP(N7,'Work DB'!$C:$BH,'Daily Report'!$A$31,FALSE))</f>
        <v/>
      </c>
      <c r="O31" s="62" t="str">
        <f>IF(VLOOKUP(O7,'Work DB'!$C:$BH,'Daily Report'!$A$31,FALSE)=0,"",VLOOKUP(O7,'Work DB'!$C:$BH,'Daily Report'!$A$31,FALSE))</f>
        <v/>
      </c>
      <c r="P31" s="62" t="str">
        <f>IF(VLOOKUP(P7,'Work DB'!$C:$BH,'Daily Report'!$A$31,FALSE)=0,"",VLOOKUP(P7,'Work DB'!$C:$BH,'Daily Report'!$A$31,FALSE))</f>
        <v/>
      </c>
      <c r="Q31" s="62" t="str">
        <f>IF(VLOOKUP(Q7,'Work DB'!$C:$BH,'Daily Report'!$A$31,FALSE)=0,"",VLOOKUP(Q7,'Work DB'!$C:$BH,'Daily Report'!$A$31,FALSE))</f>
        <v/>
      </c>
      <c r="R31" s="62" t="str">
        <f>IF(VLOOKUP(R7,'Work DB'!$C:$BH,'Daily Report'!$A$31,FALSE)=0,"",VLOOKUP(R7,'Work DB'!$C:$BH,'Daily Report'!$A$31,FALSE))</f>
        <v/>
      </c>
      <c r="S31" s="62" t="str">
        <f>IF(VLOOKUP(S7,'Work DB'!$C:$BH,'Daily Report'!$A$31,FALSE)=0,"",VLOOKUP(S7,'Work DB'!$C:$BH,'Daily Report'!$A$31,FALSE))</f>
        <v/>
      </c>
      <c r="T31" s="62" t="str">
        <f>IF(VLOOKUP(T7,'Work DB'!$C:$BH,'Daily Report'!$A$31,FALSE)=0,"",VLOOKUP(T7,'Work DB'!$C:$BH,'Daily Report'!$A$31,FALSE))</f>
        <v/>
      </c>
      <c r="U31" s="62" t="str">
        <f>IF(VLOOKUP(U7,'Work DB'!$C:$BH,'Daily Report'!$A$31,FALSE)=0,"",VLOOKUP(U7,'Work DB'!$C:$BH,'Daily Report'!$A$31,FALSE))</f>
        <v/>
      </c>
      <c r="V31" s="62" t="str">
        <f>IF(VLOOKUP(V7,'Work DB'!$C:$BH,'Daily Report'!$A$31,FALSE)=0,"",VLOOKUP(V7,'Work DB'!$C:$BH,'Daily Report'!$A$31,FALSE))</f>
        <v/>
      </c>
      <c r="W31" s="62" t="str">
        <f>IF(VLOOKUP(W7,'Work DB'!$C:$BH,'Daily Report'!$A$31,FALSE)=0,"",VLOOKUP(W7,'Work DB'!$C:$BH,'Daily Report'!$A$31,FALSE))</f>
        <v/>
      </c>
      <c r="X31" s="62" t="str">
        <f>IF(VLOOKUP(X7,'Work DB'!$C:$BH,'Daily Report'!$A$31,FALSE)=0,"",VLOOKUP(X7,'Work DB'!$C:$BH,'Daily Report'!$A$31,FALSE))</f>
        <v/>
      </c>
      <c r="Y31" s="62" t="str">
        <f>IF(VLOOKUP(Y7,'Work DB'!$C:$BH,'Daily Report'!$A$31,FALSE)=0,"",VLOOKUP(Y7,'Work DB'!$C:$BH,'Daily Report'!$A$31,FALSE))</f>
        <v/>
      </c>
      <c r="Z31" s="62" t="str">
        <f>IF(VLOOKUP(Z7,'Work DB'!$C:$BH,'Daily Report'!$A$31,FALSE)=0,"",VLOOKUP(Z7,'Work DB'!$C:$BH,'Daily Report'!$A$31,FALSE))</f>
        <v/>
      </c>
      <c r="AA31" s="62" t="str">
        <f>IF(VLOOKUP(AA7,'Work DB'!$C:$BH,'Daily Report'!$A$31,FALSE)=0,"",VLOOKUP(AA7,'Work DB'!$C:$BH,'Daily Report'!$A$31,FALSE))</f>
        <v/>
      </c>
      <c r="AB31" s="62" t="str">
        <f>IF(VLOOKUP(AB7,'Work DB'!$C:$BH,'Daily Report'!$A$31,FALSE)=0,"",VLOOKUP(AB7,'Work DB'!$C:$BH,'Daily Report'!$A$31,FALSE))</f>
        <v/>
      </c>
      <c r="AC31" s="62" t="str">
        <f>IF(VLOOKUP(AC7,'Work DB'!$C:$BH,'Daily Report'!$A$31,FALSE)=0,"",VLOOKUP(AC7,'Work DB'!$C:$BH,'Daily Report'!$A$31,FALSE))</f>
        <v/>
      </c>
      <c r="AD31" s="62" t="str">
        <f>IF(VLOOKUP(AD7,'Work DB'!$C:$BH,'Daily Report'!$A$31,FALSE)=0,"",VLOOKUP(AD7,'Work DB'!$C:$BH,'Daily Report'!$A$31,FALSE))</f>
        <v/>
      </c>
      <c r="AE31" s="62" t="str">
        <f>IF(VLOOKUP(AE7,'Work DB'!$C:$BH,'Daily Report'!$A$31,FALSE)=0,"",VLOOKUP(AE7,'Work DB'!$C:$BH,'Daily Report'!$A$31,FALSE))</f>
        <v/>
      </c>
      <c r="AF31" s="62" t="str">
        <f>IF(VLOOKUP(AF7,'Work DB'!$C:$BH,'Daily Report'!$A$31,FALSE)=0,"",VLOOKUP(AF7,'Work DB'!$C:$BH,'Daily Report'!$A$31,FALSE))</f>
        <v/>
      </c>
      <c r="AG31" s="62" t="str">
        <f>IF(VLOOKUP(AG7,'Work DB'!$C:$BH,'Daily Report'!$A$31,FALSE)=0,"",VLOOKUP(AG7,'Work DB'!$C:$BH,'Daily Report'!$A$31,FALSE))</f>
        <v/>
      </c>
      <c r="AH31" s="62" t="str">
        <f>IF(VLOOKUP(AH7,'Work DB'!$C:$BH,'Daily Report'!$A$31,FALSE)=0,"",VLOOKUP(AH7,'Work DB'!$C:$BH,'Daily Report'!$A$31,FALSE))</f>
        <v/>
      </c>
      <c r="AI31" s="63" t="str">
        <f>IF(VLOOKUP(AI7,'Work DB'!$C:$BH,'Daily Report'!$A$31,FALSE)=0,"",VLOOKUP(AI7,'Work DB'!$C:$BH,'Daily Report'!$A$31,FALSE))</f>
        <v/>
      </c>
      <c r="AJ31" s="926">
        <f t="shared" si="12"/>
        <v>0</v>
      </c>
      <c r="AK31" s="793"/>
      <c r="AL31" s="793">
        <f>HLOOKUP(A31,'Work DB'!$1:$2,2,FALSE)</f>
        <v>0</v>
      </c>
      <c r="AM31" s="793"/>
      <c r="AN31" s="842"/>
      <c r="AO31" s="843"/>
      <c r="AP31" s="897"/>
      <c r="AQ31" s="898"/>
      <c r="AR31" s="299">
        <f t="shared" si="5"/>
        <v>0</v>
      </c>
      <c r="AT31" s="78">
        <f>AL31</f>
        <v>0</v>
      </c>
    </row>
    <row r="32" spans="1:46" s="1" customFormat="1" ht="51" hidden="1" x14ac:dyDescent="0.75">
      <c r="A32" s="87">
        <f>'Work DB'!W1</f>
        <v>21</v>
      </c>
      <c r="B32" s="917"/>
      <c r="C32" s="790"/>
      <c r="D32" s="790"/>
      <c r="E32" s="62" t="str">
        <f>IF(VLOOKUP(E7,'Work DB'!$C:$BH,'Daily Report'!$A$32,FALSE)=0,"",VLOOKUP(E7,'Work DB'!$C:$BH,'Daily Report'!$A$32,FALSE))</f>
        <v/>
      </c>
      <c r="F32" s="62" t="str">
        <f>IF(VLOOKUP(F7,'Work DB'!$C:$BH,'Daily Report'!$A$32,FALSE)=0,"",VLOOKUP(F7,'Work DB'!$C:$BH,'Daily Report'!$A$32,FALSE))</f>
        <v/>
      </c>
      <c r="G32" s="62" t="str">
        <f>IF(VLOOKUP(G7,'Work DB'!$C:$BH,'Daily Report'!$A$32,FALSE)=0,"",VLOOKUP(G7,'Work DB'!$C:$BH,'Daily Report'!$A$32,FALSE))</f>
        <v/>
      </c>
      <c r="H32" s="62" t="str">
        <f>IF(VLOOKUP(H7,'Work DB'!$C:$BH,'Daily Report'!$A$32,FALSE)=0,"",VLOOKUP(H7,'Work DB'!$C:$BH,'Daily Report'!$A$32,FALSE))</f>
        <v/>
      </c>
      <c r="I32" s="62" t="str">
        <f>IF(VLOOKUP(I7,'Work DB'!$C:$BH,'Daily Report'!$A$32,FALSE)=0,"",VLOOKUP(I7,'Work DB'!$C:$BH,'Daily Report'!$A$32,FALSE))</f>
        <v/>
      </c>
      <c r="J32" s="62" t="str">
        <f>IF(VLOOKUP(J7,'Work DB'!$C:$BH,'Daily Report'!$A$32,FALSE)=0,"",VLOOKUP(J7,'Work DB'!$C:$BH,'Daily Report'!$A$32,FALSE))</f>
        <v/>
      </c>
      <c r="K32" s="62" t="str">
        <f>IF(VLOOKUP(K7,'Work DB'!$C:$BH,'Daily Report'!$A$32,FALSE)=0,"",VLOOKUP(K7,'Work DB'!$C:$BH,'Daily Report'!$A$32,FALSE))</f>
        <v/>
      </c>
      <c r="L32" s="62" t="str">
        <f>IF(VLOOKUP(L7,'Work DB'!$C:$BH,'Daily Report'!$A$32,FALSE)=0,"",VLOOKUP(L7,'Work DB'!$C:$BH,'Daily Report'!$A$32,FALSE))</f>
        <v/>
      </c>
      <c r="M32" s="62" t="str">
        <f>IF(VLOOKUP(M7,'Work DB'!$C:$BH,'Daily Report'!$A$32,FALSE)=0,"",VLOOKUP(M7,'Work DB'!$C:$BH,'Daily Report'!$A$32,FALSE))</f>
        <v/>
      </c>
      <c r="N32" s="62" t="str">
        <f>IF(VLOOKUP(N7,'Work DB'!$C:$BH,'Daily Report'!$A$32,FALSE)=0,"",VLOOKUP(N7,'Work DB'!$C:$BH,'Daily Report'!$A$32,FALSE))</f>
        <v/>
      </c>
      <c r="O32" s="62" t="str">
        <f>IF(VLOOKUP(O7,'Work DB'!$C:$BH,'Daily Report'!$A$32,FALSE)=0,"",VLOOKUP(O7,'Work DB'!$C:$BH,'Daily Report'!$A$32,FALSE))</f>
        <v/>
      </c>
      <c r="P32" s="62" t="str">
        <f>IF(VLOOKUP(P7,'Work DB'!$C:$BH,'Daily Report'!$A$32,FALSE)=0,"",VLOOKUP(P7,'Work DB'!$C:$BH,'Daily Report'!$A$32,FALSE))</f>
        <v/>
      </c>
      <c r="Q32" s="62" t="str">
        <f>IF(VLOOKUP(Q7,'Work DB'!$C:$BH,'Daily Report'!$A$32,FALSE)=0,"",VLOOKUP(Q7,'Work DB'!$C:$BH,'Daily Report'!$A$32,FALSE))</f>
        <v/>
      </c>
      <c r="R32" s="62" t="str">
        <f>IF(VLOOKUP(R7,'Work DB'!$C:$BH,'Daily Report'!$A$32,FALSE)=0,"",VLOOKUP(R7,'Work DB'!$C:$BH,'Daily Report'!$A$32,FALSE))</f>
        <v/>
      </c>
      <c r="S32" s="62" t="str">
        <f>IF(VLOOKUP(S7,'Work DB'!$C:$BH,'Daily Report'!$A$32,FALSE)=0,"",VLOOKUP(S7,'Work DB'!$C:$BH,'Daily Report'!$A$32,FALSE))</f>
        <v/>
      </c>
      <c r="T32" s="62" t="str">
        <f>IF(VLOOKUP(T7,'Work DB'!$C:$BH,'Daily Report'!$A$32,FALSE)=0,"",VLOOKUP(T7,'Work DB'!$C:$BH,'Daily Report'!$A$32,FALSE))</f>
        <v/>
      </c>
      <c r="U32" s="62" t="str">
        <f>IF(VLOOKUP(U7,'Work DB'!$C:$BH,'Daily Report'!$A$32,FALSE)=0,"",VLOOKUP(U7,'Work DB'!$C:$BH,'Daily Report'!$A$32,FALSE))</f>
        <v/>
      </c>
      <c r="V32" s="62" t="str">
        <f>IF(VLOOKUP(V7,'Work DB'!$C:$BH,'Daily Report'!$A$32,FALSE)=0,"",VLOOKUP(V7,'Work DB'!$C:$BH,'Daily Report'!$A$32,FALSE))</f>
        <v/>
      </c>
      <c r="W32" s="62" t="str">
        <f>IF(VLOOKUP(W7,'Work DB'!$C:$BH,'Daily Report'!$A$32,FALSE)=0,"",VLOOKUP(W7,'Work DB'!$C:$BH,'Daily Report'!$A$32,FALSE))</f>
        <v/>
      </c>
      <c r="X32" s="62" t="str">
        <f>IF(VLOOKUP(X7,'Work DB'!$C:$BH,'Daily Report'!$A$32,FALSE)=0,"",VLOOKUP(X7,'Work DB'!$C:$BH,'Daily Report'!$A$32,FALSE))</f>
        <v/>
      </c>
      <c r="Y32" s="62" t="str">
        <f>IF(VLOOKUP(Y7,'Work DB'!$C:$BH,'Daily Report'!$A$32,FALSE)=0,"",VLOOKUP(Y7,'Work DB'!$C:$BH,'Daily Report'!$A$32,FALSE))</f>
        <v/>
      </c>
      <c r="Z32" s="62" t="str">
        <f>IF(VLOOKUP(Z7,'Work DB'!$C:$BH,'Daily Report'!$A$32,FALSE)=0,"",VLOOKUP(Z7,'Work DB'!$C:$BH,'Daily Report'!$A$32,FALSE))</f>
        <v/>
      </c>
      <c r="AA32" s="62" t="str">
        <f>IF(VLOOKUP(AA7,'Work DB'!$C:$BH,'Daily Report'!$A$32,FALSE)=0,"",VLOOKUP(AA7,'Work DB'!$C:$BH,'Daily Report'!$A$32,FALSE))</f>
        <v/>
      </c>
      <c r="AB32" s="62" t="str">
        <f>IF(VLOOKUP(AB7,'Work DB'!$C:$BH,'Daily Report'!$A$32,FALSE)=0,"",VLOOKUP(AB7,'Work DB'!$C:$BH,'Daily Report'!$A$32,FALSE))</f>
        <v/>
      </c>
      <c r="AC32" s="62" t="str">
        <f>IF(VLOOKUP(AC7,'Work DB'!$C:$BH,'Daily Report'!$A$32,FALSE)=0,"",VLOOKUP(AC7,'Work DB'!$C:$BH,'Daily Report'!$A$32,FALSE))</f>
        <v/>
      </c>
      <c r="AD32" s="62" t="str">
        <f>IF(VLOOKUP(AD7,'Work DB'!$C:$BH,'Daily Report'!$A$32,FALSE)=0,"",VLOOKUP(AD7,'Work DB'!$C:$BH,'Daily Report'!$A$32,FALSE))</f>
        <v/>
      </c>
      <c r="AE32" s="62" t="str">
        <f>IF(VLOOKUP(AE7,'Work DB'!$C:$BH,'Daily Report'!$A$32,FALSE)=0,"",VLOOKUP(AE7,'Work DB'!$C:$BH,'Daily Report'!$A$32,FALSE))</f>
        <v/>
      </c>
      <c r="AF32" s="62" t="str">
        <f>IF(VLOOKUP(AF7,'Work DB'!$C:$BH,'Daily Report'!$A$32,FALSE)=0,"",VLOOKUP(AF7,'Work DB'!$C:$BH,'Daily Report'!$A$32,FALSE))</f>
        <v/>
      </c>
      <c r="AG32" s="62" t="str">
        <f>IF(VLOOKUP(AG7,'Work DB'!$C:$BH,'Daily Report'!$A$32,FALSE)=0,"",VLOOKUP(AG7,'Work DB'!$C:$BH,'Daily Report'!$A$32,FALSE))</f>
        <v/>
      </c>
      <c r="AH32" s="62" t="str">
        <f>IF(VLOOKUP(AH7,'Work DB'!$C:$BH,'Daily Report'!$A$32,FALSE)=0,"",VLOOKUP(AH7,'Work DB'!$C:$BH,'Daily Report'!$A$32,FALSE))</f>
        <v/>
      </c>
      <c r="AI32" s="63" t="str">
        <f>IF(VLOOKUP(AI7,'Work DB'!$C:$BH,'Daily Report'!$A$32,FALSE)=0,"",VLOOKUP(AI7,'Work DB'!$C:$BH,'Daily Report'!$A$32,FALSE))</f>
        <v/>
      </c>
      <c r="AJ32" s="926">
        <f t="shared" si="12"/>
        <v>0</v>
      </c>
      <c r="AK32" s="793"/>
      <c r="AL32" s="793">
        <f>HLOOKUP(A32,'Work DB'!$1:$2,2,FALSE)</f>
        <v>0</v>
      </c>
      <c r="AM32" s="793"/>
      <c r="AN32" s="842"/>
      <c r="AO32" s="843"/>
      <c r="AP32" s="897"/>
      <c r="AQ32" s="898"/>
      <c r="AR32" s="299">
        <f t="shared" si="5"/>
        <v>0</v>
      </c>
      <c r="AT32" s="78">
        <f>AL32</f>
        <v>0</v>
      </c>
    </row>
    <row r="33" spans="1:46" s="1" customFormat="1" ht="51.75" hidden="1" thickBot="1" x14ac:dyDescent="0.8">
      <c r="A33" s="87">
        <f>'Work DB'!Y1</f>
        <v>23</v>
      </c>
      <c r="B33" s="917"/>
      <c r="C33" s="809"/>
      <c r="D33" s="809"/>
      <c r="E33" s="64" t="str">
        <f>IF(VLOOKUP(E7,'Work DB'!$C:$BH,'Daily Report'!$A$33,FALSE)=0,"",VLOOKUP(E7,'Work DB'!$C:$BH,'Daily Report'!$A$33,FALSE))</f>
        <v/>
      </c>
      <c r="F33" s="64" t="str">
        <f>IF(VLOOKUP(F7,'Work DB'!$C:$BH,'Daily Report'!$A$33,FALSE)=0,"",VLOOKUP(F7,'Work DB'!$C:$BH,'Daily Report'!$A$33,FALSE))</f>
        <v/>
      </c>
      <c r="G33" s="64" t="str">
        <f>IF(VLOOKUP(G7,'Work DB'!$C:$BH,'Daily Report'!$A$33,FALSE)=0,"",VLOOKUP(G7,'Work DB'!$C:$BH,'Daily Report'!$A$33,FALSE))</f>
        <v/>
      </c>
      <c r="H33" s="64" t="str">
        <f>IF(VLOOKUP(H7,'Work DB'!$C:$BH,'Daily Report'!$A$33,FALSE)=0,"",VLOOKUP(H7,'Work DB'!$C:$BH,'Daily Report'!$A$33,FALSE))</f>
        <v/>
      </c>
      <c r="I33" s="64" t="str">
        <f>IF(VLOOKUP(I7,'Work DB'!$C:$BH,'Daily Report'!$A$33,FALSE)=0,"",VLOOKUP(I7,'Work DB'!$C:$BH,'Daily Report'!$A$33,FALSE))</f>
        <v/>
      </c>
      <c r="J33" s="64" t="str">
        <f>IF(VLOOKUP(J7,'Work DB'!$C:$BH,'Daily Report'!$A$33,FALSE)=0,"",VLOOKUP(J7,'Work DB'!$C:$BH,'Daily Report'!$A$33,FALSE))</f>
        <v/>
      </c>
      <c r="K33" s="64" t="str">
        <f>IF(VLOOKUP(K7,'Work DB'!$C:$BH,'Daily Report'!$A$33,FALSE)=0,"",VLOOKUP(K7,'Work DB'!$C:$BH,'Daily Report'!$A$33,FALSE))</f>
        <v/>
      </c>
      <c r="L33" s="64" t="str">
        <f>IF(VLOOKUP(L7,'Work DB'!$C:$BH,'Daily Report'!$A$33,FALSE)=0,"",VLOOKUP(L7,'Work DB'!$C:$BH,'Daily Report'!$A$33,FALSE))</f>
        <v/>
      </c>
      <c r="M33" s="64" t="str">
        <f>IF(VLOOKUP(M7,'Work DB'!$C:$BH,'Daily Report'!$A$33,FALSE)=0,"",VLOOKUP(M7,'Work DB'!$C:$BH,'Daily Report'!$A$33,FALSE))</f>
        <v/>
      </c>
      <c r="N33" s="64" t="str">
        <f>IF(VLOOKUP(N7,'Work DB'!$C:$BH,'Daily Report'!$A$33,FALSE)=0,"",VLOOKUP(N7,'Work DB'!$C:$BH,'Daily Report'!$A$33,FALSE))</f>
        <v/>
      </c>
      <c r="O33" s="64" t="str">
        <f>IF(VLOOKUP(O7,'Work DB'!$C:$BH,'Daily Report'!$A$33,FALSE)=0,"",VLOOKUP(O7,'Work DB'!$C:$BH,'Daily Report'!$A$33,FALSE))</f>
        <v/>
      </c>
      <c r="P33" s="64" t="str">
        <f>IF(VLOOKUP(P7,'Work DB'!$C:$BH,'Daily Report'!$A$33,FALSE)=0,"",VLOOKUP(P7,'Work DB'!$C:$BH,'Daily Report'!$A$33,FALSE))</f>
        <v/>
      </c>
      <c r="Q33" s="64" t="str">
        <f>IF(VLOOKUP(Q7,'Work DB'!$C:$BH,'Daily Report'!$A$33,FALSE)=0,"",VLOOKUP(Q7,'Work DB'!$C:$BH,'Daily Report'!$A$33,FALSE))</f>
        <v/>
      </c>
      <c r="R33" s="64" t="str">
        <f>IF(VLOOKUP(R7,'Work DB'!$C:$BH,'Daily Report'!$A$33,FALSE)=0,"",VLOOKUP(R7,'Work DB'!$C:$BH,'Daily Report'!$A$33,FALSE))</f>
        <v/>
      </c>
      <c r="S33" s="64" t="str">
        <f>IF(VLOOKUP(S7,'Work DB'!$C:$BH,'Daily Report'!$A$33,FALSE)=0,"",VLOOKUP(S7,'Work DB'!$C:$BH,'Daily Report'!$A$33,FALSE))</f>
        <v/>
      </c>
      <c r="T33" s="64" t="str">
        <f>IF(VLOOKUP(T7,'Work DB'!$C:$BH,'Daily Report'!$A$33,FALSE)=0,"",VLOOKUP(T7,'Work DB'!$C:$BH,'Daily Report'!$A$33,FALSE))</f>
        <v/>
      </c>
      <c r="U33" s="64" t="str">
        <f>IF(VLOOKUP(U7,'Work DB'!$C:$BH,'Daily Report'!$A$33,FALSE)=0,"",VLOOKUP(U7,'Work DB'!$C:$BH,'Daily Report'!$A$33,FALSE))</f>
        <v/>
      </c>
      <c r="V33" s="64" t="str">
        <f>IF(VLOOKUP(V7,'Work DB'!$C:$BH,'Daily Report'!$A$33,FALSE)=0,"",VLOOKUP(V7,'Work DB'!$C:$BH,'Daily Report'!$A$33,FALSE))</f>
        <v/>
      </c>
      <c r="W33" s="64" t="str">
        <f>IF(VLOOKUP(W7,'Work DB'!$C:$BH,'Daily Report'!$A$33,FALSE)=0,"",VLOOKUP(W7,'Work DB'!$C:$BH,'Daily Report'!$A$33,FALSE))</f>
        <v/>
      </c>
      <c r="X33" s="64" t="str">
        <f>IF(VLOOKUP(X7,'Work DB'!$C:$BH,'Daily Report'!$A$33,FALSE)=0,"",VLOOKUP(X7,'Work DB'!$C:$BH,'Daily Report'!$A$33,FALSE))</f>
        <v/>
      </c>
      <c r="Y33" s="64" t="str">
        <f>IF(VLOOKUP(Y7,'Work DB'!$C:$BH,'Daily Report'!$A$33,FALSE)=0,"",VLOOKUP(Y7,'Work DB'!$C:$BH,'Daily Report'!$A$33,FALSE))</f>
        <v/>
      </c>
      <c r="Z33" s="64" t="str">
        <f>IF(VLOOKUP(Z7,'Work DB'!$C:$BH,'Daily Report'!$A$33,FALSE)=0,"",VLOOKUP(Z7,'Work DB'!$C:$BH,'Daily Report'!$A$33,FALSE))</f>
        <v/>
      </c>
      <c r="AA33" s="64" t="str">
        <f>IF(VLOOKUP(AA7,'Work DB'!$C:$BH,'Daily Report'!$A$33,FALSE)=0,"",VLOOKUP(AA7,'Work DB'!$C:$BH,'Daily Report'!$A$33,FALSE))</f>
        <v/>
      </c>
      <c r="AB33" s="64" t="str">
        <f>IF(VLOOKUP(AB7,'Work DB'!$C:$BH,'Daily Report'!$A$33,FALSE)=0,"",VLOOKUP(AB7,'Work DB'!$C:$BH,'Daily Report'!$A$33,FALSE))</f>
        <v/>
      </c>
      <c r="AC33" s="64" t="str">
        <f>IF(VLOOKUP(AC7,'Work DB'!$C:$BH,'Daily Report'!$A$33,FALSE)=0,"",VLOOKUP(AC7,'Work DB'!$C:$BH,'Daily Report'!$A$33,FALSE))</f>
        <v/>
      </c>
      <c r="AD33" s="64" t="str">
        <f>IF(VLOOKUP(AD7,'Work DB'!$C:$BH,'Daily Report'!$A$33,FALSE)=0,"",VLOOKUP(AD7,'Work DB'!$C:$BH,'Daily Report'!$A$33,FALSE))</f>
        <v/>
      </c>
      <c r="AE33" s="64" t="str">
        <f>IF(VLOOKUP(AE7,'Work DB'!$C:$BH,'Daily Report'!$A$33,FALSE)=0,"",VLOOKUP(AE7,'Work DB'!$C:$BH,'Daily Report'!$A$33,FALSE))</f>
        <v/>
      </c>
      <c r="AF33" s="64" t="str">
        <f>IF(VLOOKUP(AF7,'Work DB'!$C:$BH,'Daily Report'!$A$33,FALSE)=0,"",VLOOKUP(AF7,'Work DB'!$C:$BH,'Daily Report'!$A$33,FALSE))</f>
        <v/>
      </c>
      <c r="AG33" s="64" t="str">
        <f>IF(VLOOKUP(AG7,'Work DB'!$C:$BH,'Daily Report'!$A$33,FALSE)=0,"",VLOOKUP(AG7,'Work DB'!$C:$BH,'Daily Report'!$A$33,FALSE))</f>
        <v/>
      </c>
      <c r="AH33" s="64" t="str">
        <f>IF(VLOOKUP(AH7,'Work DB'!$C:$BH,'Daily Report'!$A$33,FALSE)=0,"",VLOOKUP(AH7,'Work DB'!$C:$BH,'Daily Report'!$A$33,FALSE))</f>
        <v/>
      </c>
      <c r="AI33" s="65" t="str">
        <f>IF(VLOOKUP(AI7,'Work DB'!$C:$BH,'Daily Report'!$A$33,FALSE)=0,"",VLOOKUP(AI7,'Work DB'!$C:$BH,'Daily Report'!$A$33,FALSE))</f>
        <v/>
      </c>
      <c r="AJ33" s="929">
        <f t="shared" si="12"/>
        <v>0</v>
      </c>
      <c r="AK33" s="894"/>
      <c r="AL33" s="894">
        <f>HLOOKUP(A33,'Work DB'!$1:$2,2,FALSE)</f>
        <v>0</v>
      </c>
      <c r="AM33" s="894"/>
      <c r="AN33" s="842"/>
      <c r="AO33" s="843"/>
      <c r="AP33" s="897"/>
      <c r="AQ33" s="898"/>
      <c r="AR33" s="299">
        <f t="shared" si="5"/>
        <v>0</v>
      </c>
      <c r="AT33" s="78">
        <v>1</v>
      </c>
    </row>
    <row r="34" spans="1:46" s="1" customFormat="1" ht="62.25" thickTop="1" x14ac:dyDescent="0.75">
      <c r="A34" s="6"/>
      <c r="B34" s="917"/>
      <c r="C34" s="848" t="s">
        <v>4</v>
      </c>
      <c r="D34" s="848"/>
      <c r="E34" s="37">
        <f t="shared" ref="E34:AI34" si="13">IF(1*SUM(E28:E33)&gt;0,1*SUM(E28:E33),"")</f>
        <v>3641.8375000000001</v>
      </c>
      <c r="F34" s="37">
        <f t="shared" si="13"/>
        <v>3277.4349999999999</v>
      </c>
      <c r="G34" s="37">
        <f t="shared" si="13"/>
        <v>3073.5499999999997</v>
      </c>
      <c r="H34" s="37">
        <f t="shared" si="13"/>
        <v>2889.4825000000001</v>
      </c>
      <c r="I34" s="37">
        <f t="shared" si="13"/>
        <v>3021</v>
      </c>
      <c r="J34" s="37">
        <f t="shared" si="13"/>
        <v>661</v>
      </c>
      <c r="K34" s="37">
        <f t="shared" si="13"/>
        <v>2447.21</v>
      </c>
      <c r="L34" s="37">
        <f t="shared" si="13"/>
        <v>3306.5349999999999</v>
      </c>
      <c r="M34" s="37">
        <f t="shared" si="13"/>
        <v>3064.4850000000001</v>
      </c>
      <c r="N34" s="37">
        <f t="shared" si="13"/>
        <v>3105.1325000000002</v>
      </c>
      <c r="O34" s="37">
        <f t="shared" si="13"/>
        <v>4134.2649999999994</v>
      </c>
      <c r="P34" s="37">
        <f t="shared" si="13"/>
        <v>3176.645</v>
      </c>
      <c r="Q34" s="37">
        <f t="shared" si="13"/>
        <v>2267.4324999999999</v>
      </c>
      <c r="R34" s="37">
        <f t="shared" si="13"/>
        <v>3140.5225</v>
      </c>
      <c r="S34" s="37">
        <f t="shared" si="13"/>
        <v>3157.2624999999998</v>
      </c>
      <c r="T34" s="37">
        <f t="shared" si="13"/>
        <v>3350.5299999999997</v>
      </c>
      <c r="U34" s="37">
        <f t="shared" si="13"/>
        <v>2810.2725</v>
      </c>
      <c r="V34" s="37">
        <f t="shared" si="13"/>
        <v>3147.1774999999998</v>
      </c>
      <c r="W34" s="37">
        <f t="shared" si="13"/>
        <v>3203.5949999999998</v>
      </c>
      <c r="X34" s="37">
        <f t="shared" si="13"/>
        <v>280</v>
      </c>
      <c r="Y34" s="37">
        <f t="shared" si="13"/>
        <v>3016.2849999999999</v>
      </c>
      <c r="Z34" s="37">
        <f t="shared" si="13"/>
        <v>3012.7049999999999</v>
      </c>
      <c r="AA34" s="37">
        <f t="shared" si="13"/>
        <v>2776.0974999999999</v>
      </c>
      <c r="AB34" s="37">
        <f t="shared" si="13"/>
        <v>2707.7</v>
      </c>
      <c r="AC34" s="37" t="str">
        <f t="shared" si="13"/>
        <v/>
      </c>
      <c r="AD34" s="37" t="str">
        <f t="shared" si="13"/>
        <v/>
      </c>
      <c r="AE34" s="37" t="str">
        <f t="shared" si="13"/>
        <v/>
      </c>
      <c r="AF34" s="37" t="str">
        <f t="shared" si="13"/>
        <v/>
      </c>
      <c r="AG34" s="37" t="str">
        <f t="shared" si="13"/>
        <v/>
      </c>
      <c r="AH34" s="37" t="str">
        <f t="shared" si="13"/>
        <v/>
      </c>
      <c r="AI34" s="71" t="str">
        <f t="shared" si="13"/>
        <v/>
      </c>
      <c r="AJ34" s="933">
        <f>SUM(AJ28:AK33)</f>
        <v>68668.157500000001</v>
      </c>
      <c r="AK34" s="850"/>
      <c r="AL34" s="850">
        <f>SUM(AL28:AM33)</f>
        <v>381356.03500000003</v>
      </c>
      <c r="AM34" s="850"/>
      <c r="AN34" s="842"/>
      <c r="AO34" s="843"/>
      <c r="AP34" s="897"/>
      <c r="AQ34" s="898"/>
      <c r="AR34" s="299">
        <f t="shared" si="5"/>
        <v>68668.157500000001</v>
      </c>
      <c r="AT34" s="78">
        <v>1</v>
      </c>
    </row>
    <row r="35" spans="1:46" s="1" customFormat="1" ht="81.75" thickBot="1" x14ac:dyDescent="0.8">
      <c r="A35" s="51"/>
      <c r="B35" s="918"/>
      <c r="C35" s="922" t="s">
        <v>33</v>
      </c>
      <c r="D35" s="922"/>
      <c r="E35" s="72">
        <f>IF(1*SUM(E28:E33)&lt;=0,"",AVERAGEIFS($E$34:E34,$E$34:E34,"&gt;"&amp;0))</f>
        <v>3641.8375000000001</v>
      </c>
      <c r="F35" s="72">
        <f>IF(1*SUM(F28:F33)&lt;=0,"",AVERAGEIFS($E$34:F34,$E$34:F34,"&gt;"&amp;0))</f>
        <v>3459.63625</v>
      </c>
      <c r="G35" s="72">
        <f>IF(1*SUM(G28:G33)&lt;=0,"",AVERAGEIFS($E$34:G34,$E$34:G34,"&gt;"&amp;0))</f>
        <v>3330.9408333333336</v>
      </c>
      <c r="H35" s="72">
        <f>IF(1*SUM(H28:H33)&lt;=0,"",AVERAGEIFS($E$34:H34,$E$34:H34,"&gt;"&amp;0))</f>
        <v>3220.5762500000001</v>
      </c>
      <c r="I35" s="72">
        <f>IF(1*SUM(I28:I33)&lt;=0,"",AVERAGEIFS($E$34:I34,$E$34:I34,"&gt;"&amp;0))</f>
        <v>3180.6610000000001</v>
      </c>
      <c r="J35" s="72">
        <f>IF(1*SUM(J28:J33)&lt;=0,"",AVERAGEIFS($E$34:J34,$E$34:J34,"&gt;"&amp;0))</f>
        <v>2760.7175000000002</v>
      </c>
      <c r="K35" s="72">
        <f>IF(1*SUM(K28:K33)&lt;=0,"",AVERAGEIFS($E$34:K34,$E$34:K34,"&gt;"&amp;0))</f>
        <v>2715.9307142857142</v>
      </c>
      <c r="L35" s="72">
        <f>IF(1*SUM(L28:L33)&lt;=0,"",AVERAGEIFS($E$34:L34,$E$34:L34,"&gt;"&amp;0))</f>
        <v>2789.7562499999999</v>
      </c>
      <c r="M35" s="72">
        <f>IF(1*SUM(M28:M33)&lt;=0,"",AVERAGEIFS($E$34:M34,$E$34:M34,"&gt;"&amp;0))</f>
        <v>2820.2816666666668</v>
      </c>
      <c r="N35" s="72">
        <f>IF(1*SUM(N28:N33)&lt;=0,"",AVERAGEIFS($E$34:N34,$E$34:N34,"&gt;"&amp;0))</f>
        <v>2848.7667499999998</v>
      </c>
      <c r="O35" s="72">
        <f>IF(1*SUM(O28:O33)&lt;=0,"",AVERAGEIFS($E$34:O34,$E$34:O34,"&gt;"&amp;0))</f>
        <v>2965.6302272727271</v>
      </c>
      <c r="P35" s="72">
        <f>IF(1*SUM(P28:P33)&lt;=0,"",AVERAGEIFS($E$34:P34,$E$34:P34,"&gt;"&amp;0))</f>
        <v>2983.2147916666668</v>
      </c>
      <c r="Q35" s="72">
        <f>IF(1*SUM(Q28:Q33)&lt;=0,"",AVERAGEIFS($E$34:Q34,$E$34:Q34,"&gt;"&amp;0))</f>
        <v>2928.1546153846157</v>
      </c>
      <c r="R35" s="72">
        <f>IF(1*SUM(R28:R33)&lt;=0,"",AVERAGEIFS($E$34:R34,$E$34:R34,"&gt;"&amp;0))</f>
        <v>2943.32375</v>
      </c>
      <c r="S35" s="72">
        <f>IF(1*SUM(S28:S33)&lt;=0,"",AVERAGEIFS($E$34:S34,$E$34:S34,"&gt;"&amp;0))</f>
        <v>2957.5863333333332</v>
      </c>
      <c r="T35" s="72">
        <f>IF(1*SUM(T28:T33)&lt;=0,"",AVERAGEIFS($E$34:T34,$E$34:T34,"&gt;"&amp;0))</f>
        <v>2982.1453124999998</v>
      </c>
      <c r="U35" s="72">
        <f>IF(1*SUM(U28:U33)&lt;=0,"",AVERAGEIFS($E$34:U34,$E$34:U34,"&gt;"&amp;0))</f>
        <v>2972.0351470588234</v>
      </c>
      <c r="V35" s="72">
        <f>IF(1*SUM(V28:V33)&lt;=0,"",AVERAGEIFS($E$34:V34,$E$34:V34,"&gt;"&amp;0))</f>
        <v>2981.7652777777776</v>
      </c>
      <c r="W35" s="72">
        <f>IF(1*SUM(W28:W33)&lt;=0,"",AVERAGEIFS($E$34:W34,$E$34:W34,"&gt;"&amp;0))</f>
        <v>2993.4405263157892</v>
      </c>
      <c r="X35" s="72">
        <f>IF(1*SUM(X28:X33)&lt;=0,"",AVERAGEIFS($E$34:X34,$E$34:X34,"&gt;"&amp;0))</f>
        <v>2857.7684999999997</v>
      </c>
      <c r="Y35" s="72">
        <f>IF(1*SUM(Y28:Y33)&lt;=0,"",AVERAGEIFS($E$34:Y34,$E$34:Y34,"&gt;"&amp;0))</f>
        <v>2865.3169047619049</v>
      </c>
      <c r="Z35" s="72">
        <f>IF(1*SUM(Z28:Z33)&lt;=0,"",AVERAGEIFS($E$34:Z34,$E$34:Z34,"&gt;"&amp;0))</f>
        <v>2872.0163636363636</v>
      </c>
      <c r="AA35" s="72">
        <f>IF(1*SUM(AA28:AA33)&lt;=0,"",AVERAGEIFS($E$34:AA34,$E$34:AA34,"&gt;"&amp;0))</f>
        <v>2867.8459782608697</v>
      </c>
      <c r="AB35" s="72">
        <f>IF(1*SUM(AB28:AB33)&lt;=0,"",AVERAGEIFS($E$34:AB34,$E$34:AB34,"&gt;"&amp;0))</f>
        <v>2861.1732291666667</v>
      </c>
      <c r="AC35" s="72" t="str">
        <f>IF(1*SUM(AC28:AC33)&lt;=0,"",AVERAGEIFS($E$34:AC34,$E$34:AC34,"&gt;"&amp;0))</f>
        <v/>
      </c>
      <c r="AD35" s="72" t="str">
        <f>IF(1*SUM(AD28:AD33)&lt;=0,"",AVERAGEIFS($E$34:AD34,$E$34:AD34,"&gt;"&amp;0))</f>
        <v/>
      </c>
      <c r="AE35" s="72" t="str">
        <f>IF(1*SUM(AE28:AE33)&lt;=0,"",AVERAGEIFS($E$34:AE34,$E$34:AE34,"&gt;"&amp;0))</f>
        <v/>
      </c>
      <c r="AF35" s="72" t="str">
        <f>IF(1*SUM(AF28:AF33)&lt;=0,"",AVERAGEIFS($E$34:AF34,$E$34:AF34,"&gt;"&amp;0))</f>
        <v/>
      </c>
      <c r="AG35" s="72" t="str">
        <f>IF(1*SUM(AG28:AG33)&lt;=0,"",AVERAGEIFS($E$34:AG34,$E$34:AG34,"&gt;"&amp;0))</f>
        <v/>
      </c>
      <c r="AH35" s="72" t="str">
        <f>IF(1*SUM(AH28:AH33)&lt;=0,"",AVERAGEIFS($E$34:AH34,$E$34:AH34,"&gt;"&amp;0))</f>
        <v/>
      </c>
      <c r="AI35" s="73" t="str">
        <f>IF(1*SUM(AI28:AI33)&lt;=0,"",AVERAGEIFS($E$34:AI34,$E$34:AI34,"&gt;"&amp;0))</f>
        <v/>
      </c>
      <c r="AJ35" s="925">
        <f>IF(AJ34=0,0,(AVERAGEIFS($E$34:AI34,$E$34:AI34,"&gt;"&amp;0)))</f>
        <v>2861.1732291666667</v>
      </c>
      <c r="AK35" s="924"/>
      <c r="AL35" s="923"/>
      <c r="AM35" s="924"/>
      <c r="AN35" s="844"/>
      <c r="AO35" s="845"/>
      <c r="AP35" s="899"/>
      <c r="AQ35" s="900"/>
      <c r="AR35" s="299">
        <f t="shared" si="5"/>
        <v>2861.1732291666667</v>
      </c>
      <c r="AT35" s="3">
        <v>1</v>
      </c>
    </row>
    <row r="36" spans="1:46" s="45" customFormat="1" ht="9.75" customHeight="1" thickBot="1" x14ac:dyDescent="0.8">
      <c r="A36" s="38"/>
      <c r="B36" s="39"/>
      <c r="C36" s="40"/>
      <c r="D36" s="40"/>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2"/>
      <c r="AK36" s="43"/>
      <c r="AL36" s="38"/>
      <c r="AM36" s="38"/>
      <c r="AN36" s="44"/>
      <c r="AO36" s="44"/>
      <c r="AR36" s="299">
        <f t="shared" si="5"/>
        <v>0</v>
      </c>
      <c r="AT36" s="38">
        <v>1</v>
      </c>
    </row>
    <row r="37" spans="1:46" s="1" customFormat="1" ht="51.75" thickBot="1" x14ac:dyDescent="0.8">
      <c r="A37" s="87">
        <f>'Work DB'!Z1</f>
        <v>24</v>
      </c>
      <c r="B37" s="913" t="s">
        <v>464</v>
      </c>
      <c r="C37" s="914"/>
      <c r="D37" s="915"/>
      <c r="E37" s="357" t="str">
        <f>IF(VLOOKUP(E7,'Work DB'!$C:$BH,'Daily Report'!$A$37,FALSE)=0,"",VLOOKUP(E7,'Work DB'!$C:$BH,'Daily Report'!$A$37,FALSE))</f>
        <v/>
      </c>
      <c r="F37" s="357">
        <f>IF(VLOOKUP(F7,'Work DB'!$C:$BH,'Daily Report'!$A$37,FALSE)=0,"",VLOOKUP(F7,'Work DB'!$C:$BH,'Daily Report'!$A$37,FALSE))</f>
        <v>30763</v>
      </c>
      <c r="G37" s="357" t="str">
        <f>IF(VLOOKUP(G7,'Work DB'!$C:$BH,'Daily Report'!$A$37,FALSE)=0,"",VLOOKUP(G7,'Work DB'!$C:$BH,'Daily Report'!$A$37,FALSE))</f>
        <v/>
      </c>
      <c r="H37" s="357" t="str">
        <f>IF(VLOOKUP(H7,'Work DB'!$C:$BH,'Daily Report'!$A$37,FALSE)=0,"",VLOOKUP(H7,'Work DB'!$C:$BH,'Daily Report'!$A$37,FALSE))</f>
        <v/>
      </c>
      <c r="I37" s="357" t="str">
        <f>IF(VLOOKUP(I7,'Work DB'!$C:$BH,'Daily Report'!$A$37,FALSE)=0,"",VLOOKUP(I7,'Work DB'!$C:$BH,'Daily Report'!$A$37,FALSE))</f>
        <v/>
      </c>
      <c r="J37" s="357" t="str">
        <f>IF(VLOOKUP(J7,'Work DB'!$C:$BH,'Daily Report'!$A$37,FALSE)=0,"",VLOOKUP(J7,'Work DB'!$C:$BH,'Daily Report'!$A$37,FALSE))</f>
        <v/>
      </c>
      <c r="K37" s="357" t="str">
        <f>IF(VLOOKUP(K7,'Work DB'!$C:$BH,'Daily Report'!$A$37,FALSE)=0,"",VLOOKUP(K7,'Work DB'!$C:$BH,'Daily Report'!$A$37,FALSE))</f>
        <v/>
      </c>
      <c r="L37" s="357" t="str">
        <f>IF(VLOOKUP(L7,'Work DB'!$C:$BH,'Daily Report'!$A$37,FALSE)=0,"",VLOOKUP(L7,'Work DB'!$C:$BH,'Daily Report'!$A$37,FALSE))</f>
        <v/>
      </c>
      <c r="M37" s="357" t="str">
        <f>IF(VLOOKUP(M7,'Work DB'!$C:$BH,'Daily Report'!$A$37,FALSE)=0,"",VLOOKUP(M7,'Work DB'!$C:$BH,'Daily Report'!$A$37,FALSE))</f>
        <v/>
      </c>
      <c r="N37" s="357" t="str">
        <f>IF(VLOOKUP(N7,'Work DB'!$C:$BH,'Daily Report'!$A$37,FALSE)=0,"",VLOOKUP(N7,'Work DB'!$C:$BH,'Daily Report'!$A$37,FALSE))</f>
        <v/>
      </c>
      <c r="O37" s="357" t="str">
        <f>IF(VLOOKUP(O7,'Work DB'!$C:$BH,'Daily Report'!$A$37,FALSE)=0,"",VLOOKUP(O7,'Work DB'!$C:$BH,'Daily Report'!$A$37,FALSE))</f>
        <v/>
      </c>
      <c r="P37" s="357" t="str">
        <f>IF(VLOOKUP(P7,'Work DB'!$C:$BH,'Daily Report'!$A$37,FALSE)=0,"",VLOOKUP(P7,'Work DB'!$C:$BH,'Daily Report'!$A$37,FALSE))</f>
        <v/>
      </c>
      <c r="Q37" s="357" t="str">
        <f>IF(VLOOKUP(Q7,'Work DB'!$C:$BH,'Daily Report'!$A$37,FALSE)=0,"",VLOOKUP(Q7,'Work DB'!$C:$BH,'Daily Report'!$A$37,FALSE))</f>
        <v/>
      </c>
      <c r="R37" s="357" t="str">
        <f>IF(VLOOKUP(R7,'Work DB'!$C:$BH,'Daily Report'!$A$37,FALSE)=0,"",VLOOKUP(R7,'Work DB'!$C:$BH,'Daily Report'!$A$37,FALSE))</f>
        <v/>
      </c>
      <c r="S37" s="357" t="str">
        <f>IF(VLOOKUP(S7,'Work DB'!$C:$BH,'Daily Report'!$A$37,FALSE)=0,"",VLOOKUP(S7,'Work DB'!$C:$BH,'Daily Report'!$A$37,FALSE))</f>
        <v/>
      </c>
      <c r="T37" s="357" t="str">
        <f>IF(VLOOKUP(T7,'Work DB'!$C:$BH,'Daily Report'!$A$37,FALSE)=0,"",VLOOKUP(T7,'Work DB'!$C:$BH,'Daily Report'!$A$37,FALSE))</f>
        <v/>
      </c>
      <c r="U37" s="357" t="str">
        <f>IF(VLOOKUP(U7,'Work DB'!$C:$BH,'Daily Report'!$A$37,FALSE)=0,"",VLOOKUP(U7,'Work DB'!$C:$BH,'Daily Report'!$A$37,FALSE))</f>
        <v/>
      </c>
      <c r="V37" s="357" t="str">
        <f>IF(VLOOKUP(V7,'Work DB'!$C:$BH,'Daily Report'!$A$37,FALSE)=0,"",VLOOKUP(V7,'Work DB'!$C:$BH,'Daily Report'!$A$37,FALSE))</f>
        <v/>
      </c>
      <c r="W37" s="357" t="str">
        <f>IF(VLOOKUP(W7,'Work DB'!$C:$BH,'Daily Report'!$A$37,FALSE)=0,"",VLOOKUP(W7,'Work DB'!$C:$BH,'Daily Report'!$A$37,FALSE))</f>
        <v/>
      </c>
      <c r="X37" s="357" t="str">
        <f>IF(VLOOKUP(X7,'Work DB'!$C:$BH,'Daily Report'!$A$37,FALSE)=0,"",VLOOKUP(X7,'Work DB'!$C:$BH,'Daily Report'!$A$37,FALSE))</f>
        <v/>
      </c>
      <c r="Y37" s="357" t="str">
        <f>IF(VLOOKUP(Y7,'Work DB'!$C:$BH,'Daily Report'!$A$37,FALSE)=0,"",VLOOKUP(Y7,'Work DB'!$C:$BH,'Daily Report'!$A$37,FALSE))</f>
        <v/>
      </c>
      <c r="Z37" s="357" t="str">
        <f>IF(VLOOKUP(Z7,'Work DB'!$C:$BH,'Daily Report'!$A$37,FALSE)=0,"",VLOOKUP(Z7,'Work DB'!$C:$BH,'Daily Report'!$A$37,FALSE))</f>
        <v/>
      </c>
      <c r="AA37" s="357" t="str">
        <f>IF(VLOOKUP(AA7,'Work DB'!$C:$BH,'Daily Report'!$A$37,FALSE)=0,"",VLOOKUP(AA7,'Work DB'!$C:$BH,'Daily Report'!$A$37,FALSE))</f>
        <v/>
      </c>
      <c r="AB37" s="357" t="str">
        <f>IF(VLOOKUP(AB7,'Work DB'!$C:$BH,'Daily Report'!$A$37,FALSE)=0,"",VLOOKUP(AB7,'Work DB'!$C:$BH,'Daily Report'!$A$37,FALSE))</f>
        <v/>
      </c>
      <c r="AC37" s="357" t="str">
        <f>IF(VLOOKUP(AC7,'Work DB'!$C:$BH,'Daily Report'!$A$37,FALSE)=0,"",VLOOKUP(AC7,'Work DB'!$C:$BH,'Daily Report'!$A$37,FALSE))</f>
        <v/>
      </c>
      <c r="AD37" s="357" t="str">
        <f>IF(VLOOKUP(AD7,'Work DB'!$C:$BH,'Daily Report'!$A$37,FALSE)=0,"",VLOOKUP(AD7,'Work DB'!$C:$BH,'Daily Report'!$A$37,FALSE))</f>
        <v/>
      </c>
      <c r="AE37" s="357" t="str">
        <f>IF(VLOOKUP(AE7,'Work DB'!$C:$BH,'Daily Report'!$A$37,FALSE)=0,"",VLOOKUP(AE7,'Work DB'!$C:$BH,'Daily Report'!$A$37,FALSE))</f>
        <v/>
      </c>
      <c r="AF37" s="357" t="str">
        <f>IF(VLOOKUP(AF7,'Work DB'!$C:$BH,'Daily Report'!$A$37,FALSE)=0,"",VLOOKUP(AF7,'Work DB'!$C:$BH,'Daily Report'!$A$37,FALSE))</f>
        <v/>
      </c>
      <c r="AG37" s="357" t="str">
        <f>IF(VLOOKUP(AG7,'Work DB'!$C:$BH,'Daily Report'!$A$37,FALSE)=0,"",VLOOKUP(AG7,'Work DB'!$C:$BH,'Daily Report'!$A$37,FALSE))</f>
        <v/>
      </c>
      <c r="AH37" s="357" t="str">
        <f>IF(VLOOKUP(AH7,'Work DB'!$C:$BH,'Daily Report'!$A$37,FALSE)=0,"",VLOOKUP(AH7,'Work DB'!$C:$BH,'Daily Report'!$A$37,FALSE))</f>
        <v/>
      </c>
      <c r="AI37" s="359" t="str">
        <f>IF(VLOOKUP(AI7,'Work DB'!$C:$BH,'Daily Report'!$A$37,FALSE)=0,"",VLOOKUP(AI7,'Work DB'!$C:$BH,'Daily Report'!$A$37,FALSE))</f>
        <v/>
      </c>
      <c r="AJ37" s="905">
        <f>1*SUM(E37:AI37)</f>
        <v>30763</v>
      </c>
      <c r="AK37" s="906"/>
      <c r="AL37" s="907">
        <f>HLOOKUP(A37,'Work DB'!$1:$2,2,FALSE)</f>
        <v>256947</v>
      </c>
      <c r="AM37" s="907"/>
      <c r="AN37" s="908">
        <v>1042908</v>
      </c>
      <c r="AO37" s="908"/>
      <c r="AP37" s="909">
        <f>AL37/AN37</f>
        <v>0.24637551922125442</v>
      </c>
      <c r="AQ37" s="910"/>
      <c r="AR37" s="299">
        <f>AJ37</f>
        <v>30763</v>
      </c>
      <c r="AT37" s="78">
        <v>1</v>
      </c>
    </row>
    <row r="38" spans="1:46" s="45" customFormat="1" ht="9.75" customHeight="1" thickBot="1" x14ac:dyDescent="0.8">
      <c r="A38" s="38"/>
      <c r="B38" s="39"/>
      <c r="C38" s="40"/>
      <c r="D38" s="40"/>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2"/>
      <c r="AK38" s="43"/>
      <c r="AL38" s="38"/>
      <c r="AM38" s="38"/>
      <c r="AN38" s="44"/>
      <c r="AO38" s="44"/>
      <c r="AR38" s="299"/>
      <c r="AT38" s="38"/>
    </row>
    <row r="39" spans="1:46" s="1" customFormat="1" ht="51" x14ac:dyDescent="0.75">
      <c r="A39" s="87">
        <f>'Work DB'!AA1</f>
        <v>25</v>
      </c>
      <c r="B39" s="766" t="s">
        <v>212</v>
      </c>
      <c r="C39" s="784" t="s">
        <v>1</v>
      </c>
      <c r="D39" s="784"/>
      <c r="E39" s="60">
        <f>IF(VLOOKUP(E7,'Work DB'!$C:$BH,'Daily Report'!$A$39,FALSE)=0,"",VLOOKUP(E7,'Work DB'!$C:$BH,'Daily Report'!$A$39,FALSE))</f>
        <v>59.000000000000007</v>
      </c>
      <c r="F39" s="60">
        <f>IF(VLOOKUP(F7,'Work DB'!$C:$BH,'Daily Report'!$A$39,FALSE)=0,"",VLOOKUP(F7,'Work DB'!$C:$BH,'Daily Report'!$A$39,FALSE))</f>
        <v>82.6</v>
      </c>
      <c r="G39" s="60">
        <f>IF(VLOOKUP(G7,'Work DB'!$C:$BH,'Daily Report'!$A$39,FALSE)=0,"",VLOOKUP(G7,'Work DB'!$C:$BH,'Daily Report'!$A$39,FALSE))</f>
        <v>82.6</v>
      </c>
      <c r="H39" s="60">
        <f>IF(VLOOKUP(H7,'Work DB'!$C:$BH,'Daily Report'!$A$39,FALSE)=0,"",VLOOKUP(H7,'Work DB'!$C:$BH,'Daily Report'!$A$39,FALSE))</f>
        <v>59.000000000000007</v>
      </c>
      <c r="I39" s="60">
        <f>IF(VLOOKUP(I7,'Work DB'!$C:$BH,'Daily Report'!$A$39,FALSE)=0,"",VLOOKUP(I7,'Work DB'!$C:$BH,'Daily Report'!$A$39,FALSE))</f>
        <v>35</v>
      </c>
      <c r="J39" s="60" t="str">
        <f>IF(VLOOKUP(J7,'Work DB'!$C:$BH,'Daily Report'!$A$39,FALSE)=0,"",VLOOKUP(J7,'Work DB'!$C:$BH,'Daily Report'!$A$39,FALSE))</f>
        <v/>
      </c>
      <c r="K39" s="60">
        <f>IF(VLOOKUP(K7,'Work DB'!$C:$BH,'Daily Report'!$A$39,FALSE)=0,"",VLOOKUP(K7,'Work DB'!$C:$BH,'Daily Report'!$A$39,FALSE))</f>
        <v>82.600000000000009</v>
      </c>
      <c r="L39" s="60">
        <f>IF(VLOOKUP(L7,'Work DB'!$C:$BH,'Daily Report'!$A$39,FALSE)=0,"",VLOOKUP(L7,'Work DB'!$C:$BH,'Daily Report'!$A$39,FALSE))</f>
        <v>59.000000000000007</v>
      </c>
      <c r="M39" s="60">
        <f>IF(VLOOKUP(M7,'Work DB'!$C:$BH,'Daily Report'!$A$39,FALSE)=0,"",VLOOKUP(M7,'Work DB'!$C:$BH,'Daily Report'!$A$39,FALSE))</f>
        <v>59</v>
      </c>
      <c r="N39" s="60">
        <f>IF(VLOOKUP(N7,'Work DB'!$C:$BH,'Daily Report'!$A$39,FALSE)=0,"",VLOOKUP(N7,'Work DB'!$C:$BH,'Daily Report'!$A$39,FALSE))</f>
        <v>82.600000000000009</v>
      </c>
      <c r="O39" s="60">
        <f>IF(VLOOKUP(O7,'Work DB'!$C:$BH,'Daily Report'!$A$39,FALSE)=0,"",VLOOKUP(O7,'Work DB'!$C:$BH,'Daily Report'!$A$39,FALSE))</f>
        <v>94.4</v>
      </c>
      <c r="P39" s="60">
        <f>IF(VLOOKUP(P7,'Work DB'!$C:$BH,'Daily Report'!$A$39,FALSE)=0,"",VLOOKUP(P7,'Work DB'!$C:$BH,'Daily Report'!$A$39,FALSE))</f>
        <v>82.6</v>
      </c>
      <c r="Q39" s="60">
        <f>IF(VLOOKUP(Q7,'Work DB'!$C:$BH,'Daily Report'!$A$39,FALSE)=0,"",VLOOKUP(Q7,'Work DB'!$C:$BH,'Daily Report'!$A$39,FALSE))</f>
        <v>106.2</v>
      </c>
      <c r="R39" s="60">
        <f>IF(VLOOKUP(R7,'Work DB'!$C:$BH,'Daily Report'!$A$39,FALSE)=0,"",VLOOKUP(R7,'Work DB'!$C:$BH,'Daily Report'!$A$39,FALSE))</f>
        <v>70.800000000000011</v>
      </c>
      <c r="S39" s="60">
        <f>IF(VLOOKUP(S7,'Work DB'!$C:$BH,'Daily Report'!$A$39,FALSE)=0,"",VLOOKUP(S7,'Work DB'!$C:$BH,'Daily Report'!$A$39,FALSE))</f>
        <v>82.600000000000009</v>
      </c>
      <c r="T39" s="60">
        <f>IF(VLOOKUP(T7,'Work DB'!$C:$BH,'Daily Report'!$A$39,FALSE)=0,"",VLOOKUP(T7,'Work DB'!$C:$BH,'Daily Report'!$A$39,FALSE))</f>
        <v>82.6</v>
      </c>
      <c r="U39" s="60">
        <f>IF(VLOOKUP(U7,'Work DB'!$C:$BH,'Daily Report'!$A$39,FALSE)=0,"",VLOOKUP(U7,'Work DB'!$C:$BH,'Daily Report'!$A$39,FALSE))</f>
        <v>82.6</v>
      </c>
      <c r="V39" s="60">
        <f>IF(VLOOKUP(V7,'Work DB'!$C:$BH,'Daily Report'!$A$39,FALSE)=0,"",VLOOKUP(V7,'Work DB'!$C:$BH,'Daily Report'!$A$39,FALSE))</f>
        <v>23.6</v>
      </c>
      <c r="W39" s="60">
        <f>IF(VLOOKUP(W7,'Work DB'!$C:$BH,'Daily Report'!$A$39,FALSE)=0,"",VLOOKUP(W7,'Work DB'!$C:$BH,'Daily Report'!$A$39,FALSE))</f>
        <v>47.2</v>
      </c>
      <c r="X39" s="60" t="str">
        <f>IF(VLOOKUP(X7,'Work DB'!$C:$BH,'Daily Report'!$A$39,FALSE)=0,"",VLOOKUP(X7,'Work DB'!$C:$BH,'Daily Report'!$A$39,FALSE))</f>
        <v/>
      </c>
      <c r="Y39" s="60">
        <f>IF(VLOOKUP(Y7,'Work DB'!$C:$BH,'Daily Report'!$A$39,FALSE)=0,"",VLOOKUP(Y7,'Work DB'!$C:$BH,'Daily Report'!$A$39,FALSE))</f>
        <v>59.000000000000007</v>
      </c>
      <c r="Z39" s="60">
        <f>IF(VLOOKUP(Z7,'Work DB'!$C:$BH,'Daily Report'!$A$39,FALSE)=0,"",VLOOKUP(Z7,'Work DB'!$C:$BH,'Daily Report'!$A$39,FALSE))</f>
        <v>35.400000000000006</v>
      </c>
      <c r="AA39" s="60">
        <f>IF(VLOOKUP(AA7,'Work DB'!$C:$BH,'Daily Report'!$A$39,FALSE)=0,"",VLOOKUP(AA7,'Work DB'!$C:$BH,'Daily Report'!$A$39,FALSE))</f>
        <v>47.2</v>
      </c>
      <c r="AB39" s="60">
        <f>IF(VLOOKUP(AB7,'Work DB'!$C:$BH,'Daily Report'!$A$39,FALSE)=0,"",VLOOKUP(AB7,'Work DB'!$C:$BH,'Daily Report'!$A$39,FALSE))</f>
        <v>35.400000000000006</v>
      </c>
      <c r="AC39" s="60" t="str">
        <f>IF(VLOOKUP(AC7,'Work DB'!$C:$BH,'Daily Report'!$A$39,FALSE)=0,"",VLOOKUP(AC7,'Work DB'!$C:$BH,'Daily Report'!$A$39,FALSE))</f>
        <v/>
      </c>
      <c r="AD39" s="60" t="str">
        <f>IF(VLOOKUP(AD7,'Work DB'!$C:$BH,'Daily Report'!$A$39,FALSE)=0,"",VLOOKUP(AD7,'Work DB'!$C:$BH,'Daily Report'!$A$39,FALSE))</f>
        <v/>
      </c>
      <c r="AE39" s="60" t="str">
        <f>IF(VLOOKUP(AE7,'Work DB'!$C:$BH,'Daily Report'!$A$39,FALSE)=0,"",VLOOKUP(AE7,'Work DB'!$C:$BH,'Daily Report'!$A$39,FALSE))</f>
        <v/>
      </c>
      <c r="AF39" s="60" t="str">
        <f>IF(VLOOKUP(AF7,'Work DB'!$C:$BH,'Daily Report'!$A$39,FALSE)=0,"",VLOOKUP(AF7,'Work DB'!$C:$BH,'Daily Report'!$A$39,FALSE))</f>
        <v/>
      </c>
      <c r="AG39" s="60" t="str">
        <f>IF(VLOOKUP(AG7,'Work DB'!$C:$BH,'Daily Report'!$A$39,FALSE)=0,"",VLOOKUP(AG7,'Work DB'!$C:$BH,'Daily Report'!$A$39,FALSE))</f>
        <v/>
      </c>
      <c r="AH39" s="60" t="str">
        <f>IF(VLOOKUP(AH7,'Work DB'!$C:$BH,'Daily Report'!$A$39,FALSE)=0,"",VLOOKUP(AH7,'Work DB'!$C:$BH,'Daily Report'!$A$39,FALSE))</f>
        <v/>
      </c>
      <c r="AI39" s="67" t="str">
        <f>IF(VLOOKUP(AI7,'Work DB'!$C:$BH,'Daily Report'!$A$39,FALSE)=0,"",VLOOKUP(AI7,'Work DB'!$C:$BH,'Daily Report'!$A$39,FALSE))</f>
        <v/>
      </c>
      <c r="AJ39" s="832">
        <f t="shared" ref="AJ39:AJ45" si="14">SUM(E39:AI39)</f>
        <v>1451</v>
      </c>
      <c r="AK39" s="761"/>
      <c r="AL39" s="762">
        <f>HLOOKUP(A39,'Work DB'!$1:$2,2,FALSE)</f>
        <v>9180.0000000000018</v>
      </c>
      <c r="AM39" s="762"/>
      <c r="AN39" s="840">
        <f>AN28*0.12</f>
        <v>264021.95999999996</v>
      </c>
      <c r="AO39" s="841"/>
      <c r="AP39" s="895">
        <f>AL46/AN39</f>
        <v>0.11932302903894813</v>
      </c>
      <c r="AQ39" s="896"/>
      <c r="AR39" s="299">
        <f t="shared" si="5"/>
        <v>1451</v>
      </c>
      <c r="AT39" s="78">
        <f t="shared" ref="AT39:AT44" si="15">AL39</f>
        <v>9180.0000000000018</v>
      </c>
    </row>
    <row r="40" spans="1:46" s="1" customFormat="1" ht="51" x14ac:dyDescent="0.75">
      <c r="A40" s="87">
        <f>'Work DB'!AB1</f>
        <v>26</v>
      </c>
      <c r="B40" s="767"/>
      <c r="C40" s="790" t="s">
        <v>8</v>
      </c>
      <c r="D40" s="790"/>
      <c r="E40" s="62" t="str">
        <f>IF(VLOOKUP(E7,'Work DB'!$C:$BH,'Daily Report'!$A$40,FALSE)=0,"",VLOOKUP(E7,'Work DB'!$C:$BH,'Daily Report'!$A$40,FALSE))</f>
        <v/>
      </c>
      <c r="F40" s="62">
        <f>IF(VLOOKUP(F7,'Work DB'!$C:$BH,'Daily Report'!$A$40,FALSE)=0,"",VLOOKUP(F7,'Work DB'!$C:$BH,'Daily Report'!$A$40,FALSE))</f>
        <v>58</v>
      </c>
      <c r="G40" s="62">
        <f>IF(VLOOKUP(G7,'Work DB'!$C:$BH,'Daily Report'!$A$40,FALSE)=0,"",VLOOKUP(G7,'Work DB'!$C:$BH,'Daily Report'!$A$40,FALSE))</f>
        <v>46.4</v>
      </c>
      <c r="H40" s="62" t="str">
        <f>IF(VLOOKUP(H7,'Work DB'!$C:$BH,'Daily Report'!$A$40,FALSE)=0,"",VLOOKUP(H7,'Work DB'!$C:$BH,'Daily Report'!$A$40,FALSE))</f>
        <v/>
      </c>
      <c r="I40" s="62" t="str">
        <f>IF(VLOOKUP(I7,'Work DB'!$C:$BH,'Daily Report'!$A$40,FALSE)=0,"",VLOOKUP(I7,'Work DB'!$C:$BH,'Daily Report'!$A$40,FALSE))</f>
        <v/>
      </c>
      <c r="J40" s="62" t="str">
        <f>IF(VLOOKUP(J7,'Work DB'!$C:$BH,'Daily Report'!$A$40,FALSE)=0,"",VLOOKUP(J7,'Work DB'!$C:$BH,'Daily Report'!$A$40,FALSE))</f>
        <v/>
      </c>
      <c r="K40" s="62">
        <f>IF(VLOOKUP(K7,'Work DB'!$C:$BH,'Daily Report'!$A$40,FALSE)=0,"",VLOOKUP(K7,'Work DB'!$C:$BH,'Daily Report'!$A$40,FALSE))</f>
        <v>46.4</v>
      </c>
      <c r="L40" s="62">
        <f>IF(VLOOKUP(L7,'Work DB'!$C:$BH,'Daily Report'!$A$40,FALSE)=0,"",VLOOKUP(L7,'Work DB'!$C:$BH,'Daily Report'!$A$40,FALSE))</f>
        <v>58</v>
      </c>
      <c r="M40" s="62">
        <f>IF(VLOOKUP(M7,'Work DB'!$C:$BH,'Daily Report'!$A$40,FALSE)=0,"",VLOOKUP(M7,'Work DB'!$C:$BH,'Daily Report'!$A$40,FALSE))</f>
        <v>23.2</v>
      </c>
      <c r="N40" s="62">
        <f>IF(VLOOKUP(N7,'Work DB'!$C:$BH,'Daily Report'!$A$40,FALSE)=0,"",VLOOKUP(N7,'Work DB'!$C:$BH,'Daily Report'!$A$40,FALSE))</f>
        <v>46.4</v>
      </c>
      <c r="O40" s="62">
        <f>IF(VLOOKUP(O7,'Work DB'!$C:$BH,'Daily Report'!$A$40,FALSE)=0,"",VLOOKUP(O7,'Work DB'!$C:$BH,'Daily Report'!$A$40,FALSE))</f>
        <v>46.4</v>
      </c>
      <c r="P40" s="62">
        <f>IF(VLOOKUP(P7,'Work DB'!$C:$BH,'Daily Report'!$A$40,FALSE)=0,"",VLOOKUP(P7,'Work DB'!$C:$BH,'Daily Report'!$A$40,FALSE))</f>
        <v>69.599999999999994</v>
      </c>
      <c r="Q40" s="62">
        <f>IF(VLOOKUP(Q7,'Work DB'!$C:$BH,'Daily Report'!$A$40,FALSE)=0,"",VLOOKUP(Q7,'Work DB'!$C:$BH,'Daily Report'!$A$40,FALSE))</f>
        <v>23.2</v>
      </c>
      <c r="R40" s="62">
        <f>IF(VLOOKUP(R7,'Work DB'!$C:$BH,'Daily Report'!$A$40,FALSE)=0,"",VLOOKUP(R7,'Work DB'!$C:$BH,'Daily Report'!$A$40,FALSE))</f>
        <v>46.4</v>
      </c>
      <c r="S40" s="62" t="str">
        <f>IF(VLOOKUP(S7,'Work DB'!$C:$BH,'Daily Report'!$A$40,FALSE)=0,"",VLOOKUP(S7,'Work DB'!$C:$BH,'Daily Report'!$A$40,FALSE))</f>
        <v/>
      </c>
      <c r="T40" s="62">
        <f>IF(VLOOKUP(T7,'Work DB'!$C:$BH,'Daily Report'!$A$40,FALSE)=0,"",VLOOKUP(T7,'Work DB'!$C:$BH,'Daily Report'!$A$40,FALSE))</f>
        <v>81.2</v>
      </c>
      <c r="U40" s="62">
        <f>IF(VLOOKUP(U7,'Work DB'!$C:$BH,'Daily Report'!$A$40,FALSE)=0,"",VLOOKUP(U7,'Work DB'!$C:$BH,'Daily Report'!$A$40,FALSE))</f>
        <v>81.2</v>
      </c>
      <c r="V40" s="62">
        <f>IF(VLOOKUP(V7,'Work DB'!$C:$BH,'Daily Report'!$A$40,FALSE)=0,"",VLOOKUP(V7,'Work DB'!$C:$BH,'Daily Report'!$A$40,FALSE))</f>
        <v>11.6</v>
      </c>
      <c r="W40" s="62">
        <f>IF(VLOOKUP(W7,'Work DB'!$C:$BH,'Daily Report'!$A$40,FALSE)=0,"",VLOOKUP(W7,'Work DB'!$C:$BH,'Daily Report'!$A$40,FALSE))</f>
        <v>58</v>
      </c>
      <c r="X40" s="62" t="str">
        <f>IF(VLOOKUP(X7,'Work DB'!$C:$BH,'Daily Report'!$A$40,FALSE)=0,"",VLOOKUP(X7,'Work DB'!$C:$BH,'Daily Report'!$A$40,FALSE))</f>
        <v/>
      </c>
      <c r="Y40" s="62" t="str">
        <f>IF(VLOOKUP(Y7,'Work DB'!$C:$BH,'Daily Report'!$A$40,FALSE)=0,"",VLOOKUP(Y7,'Work DB'!$C:$BH,'Daily Report'!$A$40,FALSE))</f>
        <v/>
      </c>
      <c r="Z40" s="62" t="str">
        <f>IF(VLOOKUP(Z7,'Work DB'!$C:$BH,'Daily Report'!$A$40,FALSE)=0,"",VLOOKUP(Z7,'Work DB'!$C:$BH,'Daily Report'!$A$40,FALSE))</f>
        <v/>
      </c>
      <c r="AA40" s="62" t="str">
        <f>IF(VLOOKUP(AA7,'Work DB'!$C:$BH,'Daily Report'!$A$40,FALSE)=0,"",VLOOKUP(AA7,'Work DB'!$C:$BH,'Daily Report'!$A$40,FALSE))</f>
        <v/>
      </c>
      <c r="AB40" s="62" t="str">
        <f>IF(VLOOKUP(AB7,'Work DB'!$C:$BH,'Daily Report'!$A$40,FALSE)=0,"",VLOOKUP(AB7,'Work DB'!$C:$BH,'Daily Report'!$A$40,FALSE))</f>
        <v/>
      </c>
      <c r="AC40" s="62" t="str">
        <f>IF(VLOOKUP(AC7,'Work DB'!$C:$BH,'Daily Report'!$A$40,FALSE)=0,"",VLOOKUP(AC7,'Work DB'!$C:$BH,'Daily Report'!$A$40,FALSE))</f>
        <v/>
      </c>
      <c r="AD40" s="62" t="str">
        <f>IF(VLOOKUP(AD7,'Work DB'!$C:$BH,'Daily Report'!$A$40,FALSE)=0,"",VLOOKUP(AD7,'Work DB'!$C:$BH,'Daily Report'!$A$40,FALSE))</f>
        <v/>
      </c>
      <c r="AE40" s="62" t="str">
        <f>IF(VLOOKUP(AE7,'Work DB'!$C:$BH,'Daily Report'!$A$40,FALSE)=0,"",VLOOKUP(AE7,'Work DB'!$C:$BH,'Daily Report'!$A$40,FALSE))</f>
        <v/>
      </c>
      <c r="AF40" s="62" t="str">
        <f>IF(VLOOKUP(AF7,'Work DB'!$C:$BH,'Daily Report'!$A$40,FALSE)=0,"",VLOOKUP(AF7,'Work DB'!$C:$BH,'Daily Report'!$A$40,FALSE))</f>
        <v/>
      </c>
      <c r="AG40" s="62" t="str">
        <f>IF(VLOOKUP(AG7,'Work DB'!$C:$BH,'Daily Report'!$A$40,FALSE)=0,"",VLOOKUP(AG7,'Work DB'!$C:$BH,'Daily Report'!$A$40,FALSE))</f>
        <v/>
      </c>
      <c r="AH40" s="62" t="str">
        <f>IF(VLOOKUP(AH7,'Work DB'!$C:$BH,'Daily Report'!$A$40,FALSE)=0,"",VLOOKUP(AH7,'Work DB'!$C:$BH,'Daily Report'!$A$40,FALSE))</f>
        <v/>
      </c>
      <c r="AI40" s="68" t="str">
        <f>IF(VLOOKUP(AI7,'Work DB'!$C:$BH,'Daily Report'!$A$40,FALSE)=0,"",VLOOKUP(AI7,'Work DB'!$C:$BH,'Daily Report'!$A$40,FALSE))</f>
        <v/>
      </c>
      <c r="AJ40" s="818">
        <f t="shared" si="14"/>
        <v>696</v>
      </c>
      <c r="AK40" s="819"/>
      <c r="AL40" s="827">
        <f>HLOOKUP(A40,'Work DB'!$1:$2,2,FALSE)</f>
        <v>5869.5999999999967</v>
      </c>
      <c r="AM40" s="827"/>
      <c r="AN40" s="842"/>
      <c r="AO40" s="843"/>
      <c r="AP40" s="897"/>
      <c r="AQ40" s="898"/>
      <c r="AR40" s="299">
        <f t="shared" si="5"/>
        <v>696</v>
      </c>
      <c r="AT40" s="78">
        <f t="shared" si="15"/>
        <v>5869.5999999999967</v>
      </c>
    </row>
    <row r="41" spans="1:46" s="1" customFormat="1" ht="51" x14ac:dyDescent="0.75">
      <c r="A41" s="87">
        <f>'Work DB'!AC1</f>
        <v>27</v>
      </c>
      <c r="B41" s="767"/>
      <c r="C41" s="790" t="s">
        <v>7</v>
      </c>
      <c r="D41" s="790"/>
      <c r="E41" s="62">
        <f>IF(VLOOKUP(E7,'Work DB'!$C:$BH,'Daily Report'!$A$41,FALSE)=0,"",VLOOKUP(E7,'Work DB'!$C:$BH,'Daily Report'!$A$41,FALSE))</f>
        <v>40</v>
      </c>
      <c r="F41" s="62">
        <f>IF(VLOOKUP(F7,'Work DB'!$C:$BH,'Daily Report'!$A$41,FALSE)=0,"",VLOOKUP(F7,'Work DB'!$C:$BH,'Daily Report'!$A$41,FALSE))</f>
        <v>80</v>
      </c>
      <c r="G41" s="62">
        <f>IF(VLOOKUP(G7,'Work DB'!$C:$BH,'Daily Report'!$A$41,FALSE)=0,"",VLOOKUP(G7,'Work DB'!$C:$BH,'Daily Report'!$A$41,FALSE))</f>
        <v>70</v>
      </c>
      <c r="H41" s="62">
        <f>IF(VLOOKUP(H7,'Work DB'!$C:$BH,'Daily Report'!$A$41,FALSE)=0,"",VLOOKUP(H7,'Work DB'!$C:$BH,'Daily Report'!$A$41,FALSE))</f>
        <v>80</v>
      </c>
      <c r="I41" s="62">
        <f>IF(VLOOKUP(I7,'Work DB'!$C:$BH,'Daily Report'!$A$41,FALSE)=0,"",VLOOKUP(I7,'Work DB'!$C:$BH,'Daily Report'!$A$41,FALSE))</f>
        <v>90</v>
      </c>
      <c r="J41" s="62">
        <f>IF(VLOOKUP(J7,'Work DB'!$C:$BH,'Daily Report'!$A$41,FALSE)=0,"",VLOOKUP(J7,'Work DB'!$C:$BH,'Daily Report'!$A$41,FALSE))</f>
        <v>100</v>
      </c>
      <c r="K41" s="62" t="str">
        <f>IF(VLOOKUP(K7,'Work DB'!$C:$BH,'Daily Report'!$A$41,FALSE)=0,"",VLOOKUP(K7,'Work DB'!$C:$BH,'Daily Report'!$A$41,FALSE))</f>
        <v/>
      </c>
      <c r="L41" s="62">
        <f>IF(VLOOKUP(L7,'Work DB'!$C:$BH,'Daily Report'!$A$41,FALSE)=0,"",VLOOKUP(L7,'Work DB'!$C:$BH,'Daily Report'!$A$41,FALSE))</f>
        <v>60</v>
      </c>
      <c r="M41" s="62">
        <f>IF(VLOOKUP(M7,'Work DB'!$C:$BH,'Daily Report'!$A$41,FALSE)=0,"",VLOOKUP(M7,'Work DB'!$C:$BH,'Daily Report'!$A$41,FALSE))</f>
        <v>80</v>
      </c>
      <c r="N41" s="62">
        <f>IF(VLOOKUP(N7,'Work DB'!$C:$BH,'Daily Report'!$A$41,FALSE)=0,"",VLOOKUP(N7,'Work DB'!$C:$BH,'Daily Report'!$A$41,FALSE))</f>
        <v>80</v>
      </c>
      <c r="O41" s="62">
        <f>IF(VLOOKUP(O7,'Work DB'!$C:$BH,'Daily Report'!$A$41,FALSE)=0,"",VLOOKUP(O7,'Work DB'!$C:$BH,'Daily Report'!$A$41,FALSE))</f>
        <v>70</v>
      </c>
      <c r="P41" s="62">
        <f>IF(VLOOKUP(P7,'Work DB'!$C:$BH,'Daily Report'!$A$41,FALSE)=0,"",VLOOKUP(P7,'Work DB'!$C:$BH,'Daily Report'!$A$41,FALSE))</f>
        <v>100</v>
      </c>
      <c r="Q41" s="62">
        <f>IF(VLOOKUP(Q7,'Work DB'!$C:$BH,'Daily Report'!$A$41,FALSE)=0,"",VLOOKUP(Q7,'Work DB'!$C:$BH,'Daily Report'!$A$41,FALSE))</f>
        <v>110</v>
      </c>
      <c r="R41" s="62">
        <f>IF(VLOOKUP(R7,'Work DB'!$C:$BH,'Daily Report'!$A$41,FALSE)=0,"",VLOOKUP(R7,'Work DB'!$C:$BH,'Daily Report'!$A$41,FALSE))</f>
        <v>100</v>
      </c>
      <c r="S41" s="62">
        <f>IF(VLOOKUP(S7,'Work DB'!$C:$BH,'Daily Report'!$A$41,FALSE)=0,"",VLOOKUP(S7,'Work DB'!$C:$BH,'Daily Report'!$A$41,FALSE))</f>
        <v>40</v>
      </c>
      <c r="T41" s="62">
        <f>IF(VLOOKUP(T7,'Work DB'!$C:$BH,'Daily Report'!$A$41,FALSE)=0,"",VLOOKUP(T7,'Work DB'!$C:$BH,'Daily Report'!$A$41,FALSE))</f>
        <v>100</v>
      </c>
      <c r="U41" s="62">
        <f>IF(VLOOKUP(U7,'Work DB'!$C:$BH,'Daily Report'!$A$41,FALSE)=0,"",VLOOKUP(U7,'Work DB'!$C:$BH,'Daily Report'!$A$41,FALSE))</f>
        <v>100</v>
      </c>
      <c r="V41" s="62">
        <f>IF(VLOOKUP(V7,'Work DB'!$C:$BH,'Daily Report'!$A$41,FALSE)=0,"",VLOOKUP(V7,'Work DB'!$C:$BH,'Daily Report'!$A$41,FALSE))</f>
        <v>60</v>
      </c>
      <c r="W41" s="62">
        <f>IF(VLOOKUP(W7,'Work DB'!$C:$BH,'Daily Report'!$A$41,FALSE)=0,"",VLOOKUP(W7,'Work DB'!$C:$BH,'Daily Report'!$A$41,FALSE))</f>
        <v>50</v>
      </c>
      <c r="X41" s="62" t="str">
        <f>IF(VLOOKUP(X7,'Work DB'!$C:$BH,'Daily Report'!$A$41,FALSE)=0,"",VLOOKUP(X7,'Work DB'!$C:$BH,'Daily Report'!$A$41,FALSE))</f>
        <v/>
      </c>
      <c r="Y41" s="62">
        <f>IF(VLOOKUP(Y7,'Work DB'!$C:$BH,'Daily Report'!$A$41,FALSE)=0,"",VLOOKUP(Y7,'Work DB'!$C:$BH,'Daily Report'!$A$41,FALSE))</f>
        <v>30</v>
      </c>
      <c r="Z41" s="62">
        <f>IF(VLOOKUP(Z7,'Work DB'!$C:$BH,'Daily Report'!$A$41,FALSE)=0,"",VLOOKUP(Z7,'Work DB'!$C:$BH,'Daily Report'!$A$41,FALSE))</f>
        <v>50</v>
      </c>
      <c r="AA41" s="62">
        <f>IF(VLOOKUP(AA7,'Work DB'!$C:$BH,'Daily Report'!$A$41,FALSE)=0,"",VLOOKUP(AA7,'Work DB'!$C:$BH,'Daily Report'!$A$41,FALSE))</f>
        <v>60</v>
      </c>
      <c r="AB41" s="62">
        <f>IF(VLOOKUP(AB7,'Work DB'!$C:$BH,'Daily Report'!$A$41,FALSE)=0,"",VLOOKUP(AB7,'Work DB'!$C:$BH,'Daily Report'!$A$41,FALSE))</f>
        <v>124.8</v>
      </c>
      <c r="AC41" s="62" t="str">
        <f>IF(VLOOKUP(AC7,'Work DB'!$C:$BH,'Daily Report'!$A$41,FALSE)=0,"",VLOOKUP(AC7,'Work DB'!$C:$BH,'Daily Report'!$A$41,FALSE))</f>
        <v/>
      </c>
      <c r="AD41" s="62" t="str">
        <f>IF(VLOOKUP(AD7,'Work DB'!$C:$BH,'Daily Report'!$A$41,FALSE)=0,"",VLOOKUP(AD7,'Work DB'!$C:$BH,'Daily Report'!$A$41,FALSE))</f>
        <v/>
      </c>
      <c r="AE41" s="62" t="str">
        <f>IF(VLOOKUP(AE7,'Work DB'!$C:$BH,'Daily Report'!$A$41,FALSE)=0,"",VLOOKUP(AE7,'Work DB'!$C:$BH,'Daily Report'!$A$41,FALSE))</f>
        <v/>
      </c>
      <c r="AF41" s="62" t="str">
        <f>IF(VLOOKUP(AF7,'Work DB'!$C:$BH,'Daily Report'!$A$41,FALSE)=0,"",VLOOKUP(AF7,'Work DB'!$C:$BH,'Daily Report'!$A$41,FALSE))</f>
        <v/>
      </c>
      <c r="AG41" s="62" t="str">
        <f>IF(VLOOKUP(AG7,'Work DB'!$C:$BH,'Daily Report'!$A$41,FALSE)=0,"",VLOOKUP(AG7,'Work DB'!$C:$BH,'Daily Report'!$A$41,FALSE))</f>
        <v/>
      </c>
      <c r="AH41" s="62" t="str">
        <f>IF(VLOOKUP(AH7,'Work DB'!$C:$BH,'Daily Report'!$A$41,FALSE)=0,"",VLOOKUP(AH7,'Work DB'!$C:$BH,'Daily Report'!$A$41,FALSE))</f>
        <v/>
      </c>
      <c r="AI41" s="68" t="str">
        <f>IF(VLOOKUP(AI7,'Work DB'!$C:$BH,'Daily Report'!$A$41,FALSE)=0,"",VLOOKUP(AI7,'Work DB'!$C:$BH,'Daily Report'!$A$41,FALSE))</f>
        <v/>
      </c>
      <c r="AJ41" s="818">
        <f t="shared" si="14"/>
        <v>1674.8</v>
      </c>
      <c r="AK41" s="819"/>
      <c r="AL41" s="827">
        <f>HLOOKUP(A41,'Work DB'!$1:$2,2,FALSE)</f>
        <v>8886.7999999999993</v>
      </c>
      <c r="AM41" s="827"/>
      <c r="AN41" s="842"/>
      <c r="AO41" s="843"/>
      <c r="AP41" s="897"/>
      <c r="AQ41" s="898"/>
      <c r="AR41" s="299">
        <f t="shared" si="5"/>
        <v>1674.8</v>
      </c>
      <c r="AT41" s="78">
        <f t="shared" si="15"/>
        <v>8886.7999999999993</v>
      </c>
    </row>
    <row r="42" spans="1:46" s="1" customFormat="1" ht="51" x14ac:dyDescent="0.75">
      <c r="A42" s="87">
        <f>'Work DB'!AD1</f>
        <v>28</v>
      </c>
      <c r="B42" s="767"/>
      <c r="C42" s="790" t="s">
        <v>389</v>
      </c>
      <c r="D42" s="790"/>
      <c r="E42" s="62">
        <f>IF(VLOOKUP(E7,'Work DB'!$C:$BH,'Daily Report'!$A$42,FALSE)=0,"",VLOOKUP(E7,'Work DB'!$C:$BH,'Daily Report'!$A$42,FALSE))</f>
        <v>30</v>
      </c>
      <c r="F42" s="62">
        <f>IF(VLOOKUP(F7,'Work DB'!$C:$BH,'Daily Report'!$A$42,FALSE)=0,"",VLOOKUP(F7,'Work DB'!$C:$BH,'Daily Report'!$A$42,FALSE))</f>
        <v>40</v>
      </c>
      <c r="G42" s="62">
        <f>IF(VLOOKUP(G7,'Work DB'!$C:$BH,'Daily Report'!$A$42,FALSE)=0,"",VLOOKUP(G7,'Work DB'!$C:$BH,'Daily Report'!$A$42,FALSE))</f>
        <v>50</v>
      </c>
      <c r="H42" s="62">
        <f>IF(VLOOKUP(H7,'Work DB'!$C:$BH,'Daily Report'!$A$42,FALSE)=0,"",VLOOKUP(H7,'Work DB'!$C:$BH,'Daily Report'!$A$42,FALSE))</f>
        <v>40</v>
      </c>
      <c r="I42" s="62">
        <f>IF(VLOOKUP(I7,'Work DB'!$C:$BH,'Daily Report'!$A$42,FALSE)=0,"",VLOOKUP(I7,'Work DB'!$C:$BH,'Daily Report'!$A$42,FALSE))</f>
        <v>30</v>
      </c>
      <c r="J42" s="62" t="str">
        <f>IF(VLOOKUP(J7,'Work DB'!$C:$BH,'Daily Report'!$A$42,FALSE)=0,"",VLOOKUP(J7,'Work DB'!$C:$BH,'Daily Report'!$A$42,FALSE))</f>
        <v/>
      </c>
      <c r="K42" s="62">
        <f>IF(VLOOKUP(K7,'Work DB'!$C:$BH,'Daily Report'!$A$42,FALSE)=0,"",VLOOKUP(K7,'Work DB'!$C:$BH,'Daily Report'!$A$42,FALSE))</f>
        <v>40</v>
      </c>
      <c r="L42" s="62">
        <f>IF(VLOOKUP(L7,'Work DB'!$C:$BH,'Daily Report'!$A$42,FALSE)=0,"",VLOOKUP(L7,'Work DB'!$C:$BH,'Daily Report'!$A$42,FALSE))</f>
        <v>40</v>
      </c>
      <c r="M42" s="62">
        <f>IF(VLOOKUP(M7,'Work DB'!$C:$BH,'Daily Report'!$A$42,FALSE)=0,"",VLOOKUP(M7,'Work DB'!$C:$BH,'Daily Report'!$A$42,FALSE))</f>
        <v>30</v>
      </c>
      <c r="N42" s="62">
        <f>IF(VLOOKUP(N7,'Work DB'!$C:$BH,'Daily Report'!$A$42,FALSE)=0,"",VLOOKUP(N7,'Work DB'!$C:$BH,'Daily Report'!$A$42,FALSE))</f>
        <v>40</v>
      </c>
      <c r="O42" s="62">
        <f>IF(VLOOKUP(O7,'Work DB'!$C:$BH,'Daily Report'!$A$42,FALSE)=0,"",VLOOKUP(O7,'Work DB'!$C:$BH,'Daily Report'!$A$42,FALSE))</f>
        <v>40</v>
      </c>
      <c r="P42" s="62">
        <f>IF(VLOOKUP(P7,'Work DB'!$C:$BH,'Daily Report'!$A$42,FALSE)=0,"",VLOOKUP(P7,'Work DB'!$C:$BH,'Daily Report'!$A$42,FALSE))</f>
        <v>40</v>
      </c>
      <c r="Q42" s="62" t="str">
        <f>IF(VLOOKUP(Q7,'Work DB'!$C:$BH,'Daily Report'!$A$42,FALSE)=0,"",VLOOKUP(Q7,'Work DB'!$C:$BH,'Daily Report'!$A$42,FALSE))</f>
        <v/>
      </c>
      <c r="R42" s="62">
        <f>IF(VLOOKUP(R7,'Work DB'!$C:$BH,'Daily Report'!$A$42,FALSE)=0,"",VLOOKUP(R7,'Work DB'!$C:$BH,'Daily Report'!$A$42,FALSE))</f>
        <v>40</v>
      </c>
      <c r="S42" s="62" t="str">
        <f>IF(VLOOKUP(S7,'Work DB'!$C:$BH,'Daily Report'!$A$42,FALSE)=0,"",VLOOKUP(S7,'Work DB'!$C:$BH,'Daily Report'!$A$42,FALSE))</f>
        <v/>
      </c>
      <c r="T42" s="62">
        <f>IF(VLOOKUP(T7,'Work DB'!$C:$BH,'Daily Report'!$A$42,FALSE)=0,"",VLOOKUP(T7,'Work DB'!$C:$BH,'Daily Report'!$A$42,FALSE))</f>
        <v>50</v>
      </c>
      <c r="U42" s="62">
        <f>IF(VLOOKUP(U7,'Work DB'!$C:$BH,'Daily Report'!$A$42,FALSE)=0,"",VLOOKUP(U7,'Work DB'!$C:$BH,'Daily Report'!$A$42,FALSE))</f>
        <v>50</v>
      </c>
      <c r="V42" s="62">
        <f>IF(VLOOKUP(V7,'Work DB'!$C:$BH,'Daily Report'!$A$42,FALSE)=0,"",VLOOKUP(V7,'Work DB'!$C:$BH,'Daily Report'!$A$42,FALSE))</f>
        <v>50</v>
      </c>
      <c r="W42" s="62">
        <f>IF(VLOOKUP(W7,'Work DB'!$C:$BH,'Daily Report'!$A$42,FALSE)=0,"",VLOOKUP(W7,'Work DB'!$C:$BH,'Daily Report'!$A$42,FALSE))</f>
        <v>30</v>
      </c>
      <c r="X42" s="62" t="str">
        <f>IF(VLOOKUP(X7,'Work DB'!$C:$BH,'Daily Report'!$A$42,FALSE)=0,"",VLOOKUP(X7,'Work DB'!$C:$BH,'Daily Report'!$A$42,FALSE))</f>
        <v/>
      </c>
      <c r="Y42" s="62">
        <f>IF(VLOOKUP(Y7,'Work DB'!$C:$BH,'Daily Report'!$A$42,FALSE)=0,"",VLOOKUP(Y7,'Work DB'!$C:$BH,'Daily Report'!$A$42,FALSE))</f>
        <v>40</v>
      </c>
      <c r="Z42" s="62">
        <f>IF(VLOOKUP(Z7,'Work DB'!$C:$BH,'Daily Report'!$A$42,FALSE)=0,"",VLOOKUP(Z7,'Work DB'!$C:$BH,'Daily Report'!$A$42,FALSE))</f>
        <v>30</v>
      </c>
      <c r="AA42" s="62">
        <f>IF(VLOOKUP(AA7,'Work DB'!$C:$BH,'Daily Report'!$A$42,FALSE)=0,"",VLOOKUP(AA7,'Work DB'!$C:$BH,'Daily Report'!$A$42,FALSE))</f>
        <v>30</v>
      </c>
      <c r="AB42" s="62" t="str">
        <f>IF(VLOOKUP(AB7,'Work DB'!$C:$BH,'Daily Report'!$A$42,FALSE)=0,"",VLOOKUP(AB7,'Work DB'!$C:$BH,'Daily Report'!$A$42,FALSE))</f>
        <v/>
      </c>
      <c r="AC42" s="62" t="str">
        <f>IF(VLOOKUP(AC7,'Work DB'!$C:$BH,'Daily Report'!$A$42,FALSE)=0,"",VLOOKUP(AC7,'Work DB'!$C:$BH,'Daily Report'!$A$42,FALSE))</f>
        <v/>
      </c>
      <c r="AD42" s="62" t="str">
        <f>IF(VLOOKUP(AD7,'Work DB'!$C:$BH,'Daily Report'!$A$42,FALSE)=0,"",VLOOKUP(AD7,'Work DB'!$C:$BH,'Daily Report'!$A$42,FALSE))</f>
        <v/>
      </c>
      <c r="AE42" s="62" t="str">
        <f>IF(VLOOKUP(AE7,'Work DB'!$C:$BH,'Daily Report'!$A$42,FALSE)=0,"",VLOOKUP(AE7,'Work DB'!$C:$BH,'Daily Report'!$A$42,FALSE))</f>
        <v/>
      </c>
      <c r="AF42" s="62" t="str">
        <f>IF(VLOOKUP(AF7,'Work DB'!$C:$BH,'Daily Report'!$A$42,FALSE)=0,"",VLOOKUP(AF7,'Work DB'!$C:$BH,'Daily Report'!$A$42,FALSE))</f>
        <v/>
      </c>
      <c r="AG42" s="62" t="str">
        <f>IF(VLOOKUP(AG7,'Work DB'!$C:$BH,'Daily Report'!$A$42,FALSE)=0,"",VLOOKUP(AG7,'Work DB'!$C:$BH,'Daily Report'!$A$42,FALSE))</f>
        <v/>
      </c>
      <c r="AH42" s="62" t="str">
        <f>IF(VLOOKUP(AH7,'Work DB'!$C:$BH,'Daily Report'!$A$42,FALSE)=0,"",VLOOKUP(AH7,'Work DB'!$C:$BH,'Daily Report'!$A$42,FALSE))</f>
        <v/>
      </c>
      <c r="AI42" s="68" t="str">
        <f>IF(VLOOKUP(AI7,'Work DB'!$C:$BH,'Daily Report'!$A$42,FALSE)=0,"",VLOOKUP(AI7,'Work DB'!$C:$BH,'Daily Report'!$A$42,FALSE))</f>
        <v/>
      </c>
      <c r="AJ42" s="818">
        <f t="shared" si="14"/>
        <v>740</v>
      </c>
      <c r="AK42" s="819"/>
      <c r="AL42" s="827">
        <f>HLOOKUP(A42,'Work DB'!$1:$2,2,FALSE)</f>
        <v>4830</v>
      </c>
      <c r="AM42" s="827"/>
      <c r="AN42" s="842"/>
      <c r="AO42" s="843"/>
      <c r="AP42" s="897"/>
      <c r="AQ42" s="898"/>
      <c r="AR42" s="299">
        <f t="shared" si="5"/>
        <v>740</v>
      </c>
      <c r="AT42" s="78">
        <f t="shared" si="15"/>
        <v>4830</v>
      </c>
    </row>
    <row r="43" spans="1:46" s="1" customFormat="1" ht="51" x14ac:dyDescent="0.75">
      <c r="A43" s="87">
        <f>'Work DB'!AE1</f>
        <v>29</v>
      </c>
      <c r="B43" s="767"/>
      <c r="C43" s="790" t="s">
        <v>65</v>
      </c>
      <c r="D43" s="790"/>
      <c r="E43" s="62" t="str">
        <f>IF(VLOOKUP(E7,'Work DB'!$C:$BH,'Daily Report'!$A$43,FALSE)=0,"",VLOOKUP(E7,'Work DB'!$C:$BH,'Daily Report'!$A$43,FALSE))</f>
        <v/>
      </c>
      <c r="F43" s="62" t="str">
        <f>IF(VLOOKUP(F7,'Work DB'!$C:$BH,'Daily Report'!$A$43,FALSE)=0,"",VLOOKUP(F7,'Work DB'!$C:$BH,'Daily Report'!$A$43,FALSE))</f>
        <v/>
      </c>
      <c r="G43" s="62" t="str">
        <f>IF(VLOOKUP(G7,'Work DB'!$C:$BH,'Daily Report'!$A$43,FALSE)=0,"",VLOOKUP(G7,'Work DB'!$C:$BH,'Daily Report'!$A$43,FALSE))</f>
        <v/>
      </c>
      <c r="H43" s="62" t="str">
        <f>IF(VLOOKUP(H7,'Work DB'!$C:$BH,'Daily Report'!$A$43,FALSE)=0,"",VLOOKUP(H7,'Work DB'!$C:$BH,'Daily Report'!$A$43,FALSE))</f>
        <v/>
      </c>
      <c r="I43" s="62" t="str">
        <f>IF(VLOOKUP(I7,'Work DB'!$C:$BH,'Daily Report'!$A$43,FALSE)=0,"",VLOOKUP(I7,'Work DB'!$C:$BH,'Daily Report'!$A$43,FALSE))</f>
        <v/>
      </c>
      <c r="J43" s="62" t="str">
        <f>IF(VLOOKUP(J7,'Work DB'!$C:$BH,'Daily Report'!$A$43,FALSE)=0,"",VLOOKUP(J7,'Work DB'!$C:$BH,'Daily Report'!$A$43,FALSE))</f>
        <v/>
      </c>
      <c r="K43" s="62" t="str">
        <f>IF(VLOOKUP(K7,'Work DB'!$C:$BH,'Daily Report'!$A$43,FALSE)=0,"",VLOOKUP(K7,'Work DB'!$C:$BH,'Daily Report'!$A$43,FALSE))</f>
        <v/>
      </c>
      <c r="L43" s="62" t="str">
        <f>IF(VLOOKUP(L7,'Work DB'!$C:$BH,'Daily Report'!$A$43,FALSE)=0,"",VLOOKUP(L7,'Work DB'!$C:$BH,'Daily Report'!$A$43,FALSE))</f>
        <v/>
      </c>
      <c r="M43" s="62" t="str">
        <f>IF(VLOOKUP(M7,'Work DB'!$C:$BH,'Daily Report'!$A$43,FALSE)=0,"",VLOOKUP(M7,'Work DB'!$C:$BH,'Daily Report'!$A$43,FALSE))</f>
        <v/>
      </c>
      <c r="N43" s="62" t="str">
        <f>IF(VLOOKUP(N7,'Work DB'!$C:$BH,'Daily Report'!$A$43,FALSE)=0,"",VLOOKUP(N7,'Work DB'!$C:$BH,'Daily Report'!$A$43,FALSE))</f>
        <v/>
      </c>
      <c r="O43" s="62" t="str">
        <f>IF(VLOOKUP(O7,'Work DB'!$C:$BH,'Daily Report'!$A$43,FALSE)=0,"",VLOOKUP(O7,'Work DB'!$C:$BH,'Daily Report'!$A$43,FALSE))</f>
        <v/>
      </c>
      <c r="P43" s="62" t="str">
        <f>IF(VLOOKUP(P7,'Work DB'!$C:$BH,'Daily Report'!$A$43,FALSE)=0,"",VLOOKUP(P7,'Work DB'!$C:$BH,'Daily Report'!$A$43,FALSE))</f>
        <v/>
      </c>
      <c r="Q43" s="62" t="str">
        <f>IF(VLOOKUP(Q7,'Work DB'!$C:$BH,'Daily Report'!$A$43,FALSE)=0,"",VLOOKUP(Q7,'Work DB'!$C:$BH,'Daily Report'!$A$43,FALSE))</f>
        <v/>
      </c>
      <c r="R43" s="62" t="str">
        <f>IF(VLOOKUP(R7,'Work DB'!$C:$BH,'Daily Report'!$A$43,FALSE)=0,"",VLOOKUP(R7,'Work DB'!$C:$BH,'Daily Report'!$A$43,FALSE))</f>
        <v/>
      </c>
      <c r="S43" s="62" t="str">
        <f>IF(VLOOKUP(S7,'Work DB'!$C:$BH,'Daily Report'!$A$43,FALSE)=0,"",VLOOKUP(S7,'Work DB'!$C:$BH,'Daily Report'!$A$43,FALSE))</f>
        <v/>
      </c>
      <c r="T43" s="62" t="str">
        <f>IF(VLOOKUP(T7,'Work DB'!$C:$BH,'Daily Report'!$A$43,FALSE)=0,"",VLOOKUP(T7,'Work DB'!$C:$BH,'Daily Report'!$A$43,FALSE))</f>
        <v/>
      </c>
      <c r="U43" s="62" t="str">
        <f>IF(VLOOKUP(U7,'Work DB'!$C:$BH,'Daily Report'!$A$43,FALSE)=0,"",VLOOKUP(U7,'Work DB'!$C:$BH,'Daily Report'!$A$43,FALSE))</f>
        <v/>
      </c>
      <c r="V43" s="62" t="str">
        <f>IF(VLOOKUP(V7,'Work DB'!$C:$BH,'Daily Report'!$A$43,FALSE)=0,"",VLOOKUP(V7,'Work DB'!$C:$BH,'Daily Report'!$A$43,FALSE))</f>
        <v/>
      </c>
      <c r="W43" s="62" t="str">
        <f>IF(VLOOKUP(W7,'Work DB'!$C:$BH,'Daily Report'!$A$43,FALSE)=0,"",VLOOKUP(W7,'Work DB'!$C:$BH,'Daily Report'!$A$43,FALSE))</f>
        <v/>
      </c>
      <c r="X43" s="62" t="str">
        <f>IF(VLOOKUP(X7,'Work DB'!$C:$BH,'Daily Report'!$A$43,FALSE)=0,"",VLOOKUP(X7,'Work DB'!$C:$BH,'Daily Report'!$A$43,FALSE))</f>
        <v/>
      </c>
      <c r="Y43" s="62" t="str">
        <f>IF(VLOOKUP(Y7,'Work DB'!$C:$BH,'Daily Report'!$A$43,FALSE)=0,"",VLOOKUP(Y7,'Work DB'!$C:$BH,'Daily Report'!$A$43,FALSE))</f>
        <v/>
      </c>
      <c r="Z43" s="62" t="str">
        <f>IF(VLOOKUP(Z7,'Work DB'!$C:$BH,'Daily Report'!$A$43,FALSE)=0,"",VLOOKUP(Z7,'Work DB'!$C:$BH,'Daily Report'!$A$43,FALSE))</f>
        <v/>
      </c>
      <c r="AA43" s="62" t="str">
        <f>IF(VLOOKUP(AA7,'Work DB'!$C:$BH,'Daily Report'!$A$43,FALSE)=0,"",VLOOKUP(AA7,'Work DB'!$C:$BH,'Daily Report'!$A$43,FALSE))</f>
        <v/>
      </c>
      <c r="AB43" s="62" t="str">
        <f>IF(VLOOKUP(AB7,'Work DB'!$C:$BH,'Daily Report'!$A$43,FALSE)=0,"",VLOOKUP(AB7,'Work DB'!$C:$BH,'Daily Report'!$A$43,FALSE))</f>
        <v/>
      </c>
      <c r="AC43" s="62" t="str">
        <f>IF(VLOOKUP(AC7,'Work DB'!$C:$BH,'Daily Report'!$A$43,FALSE)=0,"",VLOOKUP(AC7,'Work DB'!$C:$BH,'Daily Report'!$A$43,FALSE))</f>
        <v/>
      </c>
      <c r="AD43" s="62" t="str">
        <f>IF(VLOOKUP(AD7,'Work DB'!$C:$BH,'Daily Report'!$A$43,FALSE)=0,"",VLOOKUP(AD7,'Work DB'!$C:$BH,'Daily Report'!$A$43,FALSE))</f>
        <v/>
      </c>
      <c r="AE43" s="62" t="str">
        <f>IF(VLOOKUP(AE7,'Work DB'!$C:$BH,'Daily Report'!$A$43,FALSE)=0,"",VLOOKUP(AE7,'Work DB'!$C:$BH,'Daily Report'!$A$43,FALSE))</f>
        <v/>
      </c>
      <c r="AF43" s="62" t="str">
        <f>IF(VLOOKUP(AF7,'Work DB'!$C:$BH,'Daily Report'!$A$43,FALSE)=0,"",VLOOKUP(AF7,'Work DB'!$C:$BH,'Daily Report'!$A$43,FALSE))</f>
        <v/>
      </c>
      <c r="AG43" s="62" t="str">
        <f>IF(VLOOKUP(AG7,'Work DB'!$C:$BH,'Daily Report'!$A$43,FALSE)=0,"",VLOOKUP(AG7,'Work DB'!$C:$BH,'Daily Report'!$A$43,FALSE))</f>
        <v/>
      </c>
      <c r="AH43" s="62" t="str">
        <f>IF(VLOOKUP(AH7,'Work DB'!$C:$BH,'Daily Report'!$A$43,FALSE)=0,"",VLOOKUP(AH7,'Work DB'!$C:$BH,'Daily Report'!$A$43,FALSE))</f>
        <v/>
      </c>
      <c r="AI43" s="68" t="str">
        <f>IF(VLOOKUP(AI7,'Work DB'!$C:$BH,'Daily Report'!$A$43,FALSE)=0,"",VLOOKUP(AI7,'Work DB'!$C:$BH,'Daily Report'!$A$43,FALSE))</f>
        <v/>
      </c>
      <c r="AJ43" s="818">
        <f t="shared" si="14"/>
        <v>0</v>
      </c>
      <c r="AK43" s="819"/>
      <c r="AL43" s="827">
        <f>HLOOKUP(A43,'Work DB'!$1:$2,2,FALSE)</f>
        <v>579.5</v>
      </c>
      <c r="AM43" s="827"/>
      <c r="AN43" s="842"/>
      <c r="AO43" s="843"/>
      <c r="AP43" s="897"/>
      <c r="AQ43" s="898"/>
      <c r="AR43" s="299">
        <f t="shared" si="5"/>
        <v>0</v>
      </c>
      <c r="AT43" s="78">
        <f t="shared" si="15"/>
        <v>579.5</v>
      </c>
    </row>
    <row r="44" spans="1:46" s="1" customFormat="1" ht="51.75" thickBot="1" x14ac:dyDescent="0.8">
      <c r="A44" s="87">
        <f>'Work DB'!AF1</f>
        <v>30</v>
      </c>
      <c r="B44" s="767"/>
      <c r="C44" s="790" t="s">
        <v>63</v>
      </c>
      <c r="D44" s="790"/>
      <c r="E44" s="62">
        <f>IF(VLOOKUP(E7,'Work DB'!$C:$BH,'Daily Report'!$A$44,FALSE)=0,"",VLOOKUP(E7,'Work DB'!$C:$BH,'Daily Report'!$A$44,FALSE))</f>
        <v>39</v>
      </c>
      <c r="F44" s="62">
        <f>IF(VLOOKUP(F7,'Work DB'!$C:$BH,'Daily Report'!$A$44,FALSE)=0,"",VLOOKUP(F7,'Work DB'!$C:$BH,'Daily Report'!$A$44,FALSE))</f>
        <v>52</v>
      </c>
      <c r="G44" s="62">
        <f>IF(VLOOKUP(G7,'Work DB'!$C:$BH,'Daily Report'!$A$44,FALSE)=0,"",VLOOKUP(G7,'Work DB'!$C:$BH,'Daily Report'!$A$44,FALSE))</f>
        <v>52</v>
      </c>
      <c r="H44" s="62">
        <f>IF(VLOOKUP(H7,'Work DB'!$C:$BH,'Daily Report'!$A$44,FALSE)=0,"",VLOOKUP(H7,'Work DB'!$C:$BH,'Daily Report'!$A$44,FALSE))</f>
        <v>26</v>
      </c>
      <c r="I44" s="62">
        <f>IF(VLOOKUP(I7,'Work DB'!$C:$BH,'Daily Report'!$A$44,FALSE)=0,"",VLOOKUP(I7,'Work DB'!$C:$BH,'Daily Report'!$A$44,FALSE))</f>
        <v>52</v>
      </c>
      <c r="J44" s="62" t="str">
        <f>IF(VLOOKUP(J7,'Work DB'!$C:$BH,'Daily Report'!$A$44,FALSE)=0,"",VLOOKUP(J7,'Work DB'!$C:$BH,'Daily Report'!$A$44,FALSE))</f>
        <v/>
      </c>
      <c r="K44" s="62">
        <f>IF(VLOOKUP(K7,'Work DB'!$C:$BH,'Daily Report'!$A$44,FALSE)=0,"",VLOOKUP(K7,'Work DB'!$C:$BH,'Daily Report'!$A$44,FALSE))</f>
        <v>52</v>
      </c>
      <c r="L44" s="62">
        <f>IF(VLOOKUP(L7,'Work DB'!$C:$BH,'Daily Report'!$A$44,FALSE)=0,"",VLOOKUP(L7,'Work DB'!$C:$BH,'Daily Report'!$A$44,FALSE))</f>
        <v>52</v>
      </c>
      <c r="M44" s="62">
        <f>IF(VLOOKUP(M7,'Work DB'!$C:$BH,'Daily Report'!$A$44,FALSE)=0,"",VLOOKUP(M7,'Work DB'!$C:$BH,'Daily Report'!$A$44,FALSE))</f>
        <v>52</v>
      </c>
      <c r="N44" s="62">
        <f>IF(VLOOKUP(N7,'Work DB'!$C:$BH,'Daily Report'!$A$44,FALSE)=0,"",VLOOKUP(N7,'Work DB'!$C:$BH,'Daily Report'!$A$44,FALSE))</f>
        <v>52</v>
      </c>
      <c r="O44" s="62">
        <f>IF(VLOOKUP(O7,'Work DB'!$C:$BH,'Daily Report'!$A$44,FALSE)=0,"",VLOOKUP(O7,'Work DB'!$C:$BH,'Daily Report'!$A$44,FALSE))</f>
        <v>52</v>
      </c>
      <c r="P44" s="62" t="str">
        <f>IF(VLOOKUP(P7,'Work DB'!$C:$BH,'Daily Report'!$A$44,FALSE)=0,"",VLOOKUP(P7,'Work DB'!$C:$BH,'Daily Report'!$A$44,FALSE))</f>
        <v/>
      </c>
      <c r="Q44" s="62" t="str">
        <f>IF(VLOOKUP(Q7,'Work DB'!$C:$BH,'Daily Report'!$A$44,FALSE)=0,"",VLOOKUP(Q7,'Work DB'!$C:$BH,'Daily Report'!$A$44,FALSE))</f>
        <v/>
      </c>
      <c r="R44" s="62">
        <f>IF(VLOOKUP(R7,'Work DB'!$C:$BH,'Daily Report'!$A$44,FALSE)=0,"",VLOOKUP(R7,'Work DB'!$C:$BH,'Daily Report'!$A$44,FALSE))</f>
        <v>52</v>
      </c>
      <c r="S44" s="62" t="str">
        <f>IF(VLOOKUP(S7,'Work DB'!$C:$BH,'Daily Report'!$A$44,FALSE)=0,"",VLOOKUP(S7,'Work DB'!$C:$BH,'Daily Report'!$A$44,FALSE))</f>
        <v/>
      </c>
      <c r="T44" s="62">
        <f>IF(VLOOKUP(T7,'Work DB'!$C:$BH,'Daily Report'!$A$44,FALSE)=0,"",VLOOKUP(T7,'Work DB'!$C:$BH,'Daily Report'!$A$44,FALSE))</f>
        <v>52</v>
      </c>
      <c r="U44" s="62">
        <f>IF(VLOOKUP(U7,'Work DB'!$C:$BH,'Daily Report'!$A$44,FALSE)=0,"",VLOOKUP(U7,'Work DB'!$C:$BH,'Daily Report'!$A$44,FALSE))</f>
        <v>52</v>
      </c>
      <c r="V44" s="62">
        <f>IF(VLOOKUP(V7,'Work DB'!$C:$BH,'Daily Report'!$A$44,FALSE)=0,"",VLOOKUP(V7,'Work DB'!$C:$BH,'Daily Report'!$A$44,FALSE))</f>
        <v>52</v>
      </c>
      <c r="W44" s="62">
        <f>IF(VLOOKUP(W7,'Work DB'!$C:$BH,'Daily Report'!$A$44,FALSE)=0,"",VLOOKUP(W7,'Work DB'!$C:$BH,'Daily Report'!$A$44,FALSE))</f>
        <v>39</v>
      </c>
      <c r="X44" s="62" t="str">
        <f>IF(VLOOKUP(X7,'Work DB'!$C:$BH,'Daily Report'!$A$44,FALSE)=0,"",VLOOKUP(X7,'Work DB'!$C:$BH,'Daily Report'!$A$44,FALSE))</f>
        <v/>
      </c>
      <c r="Y44" s="62">
        <f>IF(VLOOKUP(Y7,'Work DB'!$C:$BH,'Daily Report'!$A$44,FALSE)=0,"",VLOOKUP(Y7,'Work DB'!$C:$BH,'Daily Report'!$A$44,FALSE))</f>
        <v>39</v>
      </c>
      <c r="Z44" s="62">
        <f>IF(VLOOKUP(Z7,'Work DB'!$C:$BH,'Daily Report'!$A$44,FALSE)=0,"",VLOOKUP(Z7,'Work DB'!$C:$BH,'Daily Report'!$A$44,FALSE))</f>
        <v>26</v>
      </c>
      <c r="AA44" s="62">
        <f>IF(VLOOKUP(AA7,'Work DB'!$C:$BH,'Daily Report'!$A$44,FALSE)=0,"",VLOOKUP(AA7,'Work DB'!$C:$BH,'Daily Report'!$A$44,FALSE))</f>
        <v>52</v>
      </c>
      <c r="AB44" s="62">
        <f>IF(VLOOKUP(AB7,'Work DB'!$C:$BH,'Daily Report'!$A$44,FALSE)=0,"",VLOOKUP(AB7,'Work DB'!$C:$BH,'Daily Report'!$A$44,FALSE))</f>
        <v>52</v>
      </c>
      <c r="AC44" s="62" t="str">
        <f>IF(VLOOKUP(AC7,'Work DB'!$C:$BH,'Daily Report'!$A$44,FALSE)=0,"",VLOOKUP(AC7,'Work DB'!$C:$BH,'Daily Report'!$A$44,FALSE))</f>
        <v/>
      </c>
      <c r="AD44" s="62" t="str">
        <f>IF(VLOOKUP(AD7,'Work DB'!$C:$BH,'Daily Report'!$A$44,FALSE)=0,"",VLOOKUP(AD7,'Work DB'!$C:$BH,'Daily Report'!$A$44,FALSE))</f>
        <v/>
      </c>
      <c r="AE44" s="62" t="str">
        <f>IF(VLOOKUP(AE7,'Work DB'!$C:$BH,'Daily Report'!$A$44,FALSE)=0,"",VLOOKUP(AE7,'Work DB'!$C:$BH,'Daily Report'!$A$44,FALSE))</f>
        <v/>
      </c>
      <c r="AF44" s="62" t="str">
        <f>IF(VLOOKUP(AF7,'Work DB'!$C:$BH,'Daily Report'!$A$44,FALSE)=0,"",VLOOKUP(AF7,'Work DB'!$C:$BH,'Daily Report'!$A$44,FALSE))</f>
        <v/>
      </c>
      <c r="AG44" s="62" t="str">
        <f>IF(VLOOKUP(AG7,'Work DB'!$C:$BH,'Daily Report'!$A$44,FALSE)=0,"",VLOOKUP(AG7,'Work DB'!$C:$BH,'Daily Report'!$A$44,FALSE))</f>
        <v/>
      </c>
      <c r="AH44" s="62" t="str">
        <f>IF(VLOOKUP(AH7,'Work DB'!$C:$BH,'Daily Report'!$A$44,FALSE)=0,"",VLOOKUP(AH7,'Work DB'!$C:$BH,'Daily Report'!$A$44,FALSE))</f>
        <v/>
      </c>
      <c r="AI44" s="68" t="str">
        <f>IF(VLOOKUP(AI7,'Work DB'!$C:$BH,'Daily Report'!$A$44,FALSE)=0,"",VLOOKUP(AI7,'Work DB'!$C:$BH,'Daily Report'!$A$44,FALSE))</f>
        <v/>
      </c>
      <c r="AJ44" s="818">
        <f t="shared" si="14"/>
        <v>897</v>
      </c>
      <c r="AK44" s="819"/>
      <c r="AL44" s="827">
        <f>HLOOKUP(A44,'Work DB'!$1:$2,2,FALSE)</f>
        <v>2158</v>
      </c>
      <c r="AM44" s="827"/>
      <c r="AN44" s="842"/>
      <c r="AO44" s="843"/>
      <c r="AP44" s="897"/>
      <c r="AQ44" s="898"/>
      <c r="AR44" s="299">
        <f t="shared" si="5"/>
        <v>897</v>
      </c>
      <c r="AT44" s="78">
        <f t="shared" si="15"/>
        <v>2158</v>
      </c>
    </row>
    <row r="45" spans="1:46" s="1" customFormat="1" ht="51.75" hidden="1" thickBot="1" x14ac:dyDescent="0.8">
      <c r="A45" s="87">
        <f>'Work DB'!AG1</f>
        <v>31</v>
      </c>
      <c r="B45" s="767"/>
      <c r="C45" s="809"/>
      <c r="D45" s="809"/>
      <c r="E45" s="64" t="str">
        <f>IF(VLOOKUP(E7,'Work DB'!$C:$BH,'Daily Report'!$A$45,FALSE)=0,"",VLOOKUP(E7,'Work DB'!$C:$BH,'Daily Report'!$A$45,FALSE))</f>
        <v/>
      </c>
      <c r="F45" s="64" t="str">
        <f>IF(VLOOKUP(F7,'Work DB'!$C:$BH,'Daily Report'!$A$45,FALSE)=0,"",VLOOKUP(F7,'Work DB'!$C:$BH,'Daily Report'!$A$45,FALSE))</f>
        <v/>
      </c>
      <c r="G45" s="64" t="str">
        <f>IF(VLOOKUP(G7,'Work DB'!$C:$BH,'Daily Report'!$A$45,FALSE)=0,"",VLOOKUP(G7,'Work DB'!$C:$BH,'Daily Report'!$A$45,FALSE))</f>
        <v/>
      </c>
      <c r="H45" s="64" t="str">
        <f>IF(VLOOKUP(H7,'Work DB'!$C:$BH,'Daily Report'!$A$45,FALSE)=0,"",VLOOKUP(H7,'Work DB'!$C:$BH,'Daily Report'!$A$45,FALSE))</f>
        <v/>
      </c>
      <c r="I45" s="64" t="str">
        <f>IF(VLOOKUP(I7,'Work DB'!$C:$BH,'Daily Report'!$A$45,FALSE)=0,"",VLOOKUP(I7,'Work DB'!$C:$BH,'Daily Report'!$A$45,FALSE))</f>
        <v/>
      </c>
      <c r="J45" s="64" t="str">
        <f>IF(VLOOKUP(J7,'Work DB'!$C:$BH,'Daily Report'!$A$45,FALSE)=0,"",VLOOKUP(J7,'Work DB'!$C:$BH,'Daily Report'!$A$45,FALSE))</f>
        <v/>
      </c>
      <c r="K45" s="64" t="str">
        <f>IF(VLOOKUP(K7,'Work DB'!$C:$BH,'Daily Report'!$A$45,FALSE)=0,"",VLOOKUP(K7,'Work DB'!$C:$BH,'Daily Report'!$A$45,FALSE))</f>
        <v/>
      </c>
      <c r="L45" s="64" t="str">
        <f>IF(VLOOKUP(L7,'Work DB'!$C:$BH,'Daily Report'!$A$45,FALSE)=0,"",VLOOKUP(L7,'Work DB'!$C:$BH,'Daily Report'!$A$45,FALSE))</f>
        <v/>
      </c>
      <c r="M45" s="64" t="str">
        <f>IF(VLOOKUP(M7,'Work DB'!$C:$BH,'Daily Report'!$A$45,FALSE)=0,"",VLOOKUP(M7,'Work DB'!$C:$BH,'Daily Report'!$A$45,FALSE))</f>
        <v/>
      </c>
      <c r="N45" s="64" t="str">
        <f>IF(VLOOKUP(N7,'Work DB'!$C:$BH,'Daily Report'!$A$45,FALSE)=0,"",VLOOKUP(N7,'Work DB'!$C:$BH,'Daily Report'!$A$45,FALSE))</f>
        <v/>
      </c>
      <c r="O45" s="64" t="str">
        <f>IF(VLOOKUP(O7,'Work DB'!$C:$BH,'Daily Report'!$A$45,FALSE)=0,"",VLOOKUP(O7,'Work DB'!$C:$BH,'Daily Report'!$A$45,FALSE))</f>
        <v/>
      </c>
      <c r="P45" s="64" t="str">
        <f>IF(VLOOKUP(P7,'Work DB'!$C:$BH,'Daily Report'!$A$45,FALSE)=0,"",VLOOKUP(P7,'Work DB'!$C:$BH,'Daily Report'!$A$45,FALSE))</f>
        <v/>
      </c>
      <c r="Q45" s="64" t="str">
        <f>IF(VLOOKUP(Q7,'Work DB'!$C:$BH,'Daily Report'!$A$45,FALSE)=0,"",VLOOKUP(Q7,'Work DB'!$C:$BH,'Daily Report'!$A$45,FALSE))</f>
        <v/>
      </c>
      <c r="R45" s="64" t="str">
        <f>IF(VLOOKUP(R7,'Work DB'!$C:$BH,'Daily Report'!$A$45,FALSE)=0,"",VLOOKUP(R7,'Work DB'!$C:$BH,'Daily Report'!$A$45,FALSE))</f>
        <v/>
      </c>
      <c r="S45" s="64" t="str">
        <f>IF(VLOOKUP(S7,'Work DB'!$C:$BH,'Daily Report'!$A$45,FALSE)=0,"",VLOOKUP(S7,'Work DB'!$C:$BH,'Daily Report'!$A$45,FALSE))</f>
        <v/>
      </c>
      <c r="T45" s="64" t="str">
        <f>IF(VLOOKUP(T7,'Work DB'!$C:$BH,'Daily Report'!$A$45,FALSE)=0,"",VLOOKUP(T7,'Work DB'!$C:$BH,'Daily Report'!$A$45,FALSE))</f>
        <v/>
      </c>
      <c r="U45" s="64" t="str">
        <f>IF(VLOOKUP(U7,'Work DB'!$C:$BH,'Daily Report'!$A$45,FALSE)=0,"",VLOOKUP(U7,'Work DB'!$C:$BH,'Daily Report'!$A$45,FALSE))</f>
        <v/>
      </c>
      <c r="V45" s="64" t="str">
        <f>IF(VLOOKUP(V7,'Work DB'!$C:$BH,'Daily Report'!$A$45,FALSE)=0,"",VLOOKUP(V7,'Work DB'!$C:$BH,'Daily Report'!$A$45,FALSE))</f>
        <v/>
      </c>
      <c r="W45" s="64" t="str">
        <f>IF(VLOOKUP(W7,'Work DB'!$C:$BH,'Daily Report'!$A$45,FALSE)=0,"",VLOOKUP(W7,'Work DB'!$C:$BH,'Daily Report'!$A$45,FALSE))</f>
        <v/>
      </c>
      <c r="X45" s="64" t="str">
        <f>IF(VLOOKUP(X7,'Work DB'!$C:$BH,'Daily Report'!$A$45,FALSE)=0,"",VLOOKUP(X7,'Work DB'!$C:$BH,'Daily Report'!$A$45,FALSE))</f>
        <v/>
      </c>
      <c r="Y45" s="64" t="str">
        <f>IF(VLOOKUP(Y7,'Work DB'!$C:$BH,'Daily Report'!$A$45,FALSE)=0,"",VLOOKUP(Y7,'Work DB'!$C:$BH,'Daily Report'!$A$45,FALSE))</f>
        <v/>
      </c>
      <c r="Z45" s="64" t="str">
        <f>IF(VLOOKUP(Z7,'Work DB'!$C:$BH,'Daily Report'!$A$45,FALSE)=0,"",VLOOKUP(Z7,'Work DB'!$C:$BH,'Daily Report'!$A$45,FALSE))</f>
        <v/>
      </c>
      <c r="AA45" s="64" t="str">
        <f>IF(VLOOKUP(AA7,'Work DB'!$C:$BH,'Daily Report'!$A$45,FALSE)=0,"",VLOOKUP(AA7,'Work DB'!$C:$BH,'Daily Report'!$A$45,FALSE))</f>
        <v/>
      </c>
      <c r="AB45" s="64" t="str">
        <f>IF(VLOOKUP(AB7,'Work DB'!$C:$BH,'Daily Report'!$A$45,FALSE)=0,"",VLOOKUP(AB7,'Work DB'!$C:$BH,'Daily Report'!$A$45,FALSE))</f>
        <v/>
      </c>
      <c r="AC45" s="64" t="str">
        <f>IF(VLOOKUP(AC7,'Work DB'!$C:$BH,'Daily Report'!$A$45,FALSE)=0,"",VLOOKUP(AC7,'Work DB'!$C:$BH,'Daily Report'!$A$45,FALSE))</f>
        <v/>
      </c>
      <c r="AD45" s="64" t="str">
        <f>IF(VLOOKUP(AD7,'Work DB'!$C:$BH,'Daily Report'!$A$45,FALSE)=0,"",VLOOKUP(AD7,'Work DB'!$C:$BH,'Daily Report'!$A$45,FALSE))</f>
        <v/>
      </c>
      <c r="AE45" s="64" t="str">
        <f>IF(VLOOKUP(AE7,'Work DB'!$C:$BH,'Daily Report'!$A$45,FALSE)=0,"",VLOOKUP(AE7,'Work DB'!$C:$BH,'Daily Report'!$A$45,FALSE))</f>
        <v/>
      </c>
      <c r="AF45" s="64" t="str">
        <f>IF(VLOOKUP(AF7,'Work DB'!$C:$BH,'Daily Report'!$A$45,FALSE)=0,"",VLOOKUP(AF7,'Work DB'!$C:$BH,'Daily Report'!$A$45,FALSE))</f>
        <v/>
      </c>
      <c r="AG45" s="64" t="str">
        <f>IF(VLOOKUP(AG7,'Work DB'!$C:$BH,'Daily Report'!$A$45,FALSE)=0,"",VLOOKUP(AG7,'Work DB'!$C:$BH,'Daily Report'!$A$45,FALSE))</f>
        <v/>
      </c>
      <c r="AH45" s="64" t="str">
        <f>IF(VLOOKUP(AH7,'Work DB'!$C:$BH,'Daily Report'!$A$45,FALSE)=0,"",VLOOKUP(AH7,'Work DB'!$C:$BH,'Daily Report'!$A$45,FALSE))</f>
        <v/>
      </c>
      <c r="AI45" s="69" t="str">
        <f>IF(VLOOKUP(AI7,'Work DB'!$C:$BH,'Daily Report'!$A$45,FALSE)=0,"",VLOOKUP(AI7,'Work DB'!$C:$BH,'Daily Report'!$A$45,FALSE))</f>
        <v/>
      </c>
      <c r="AJ45" s="861">
        <f t="shared" si="14"/>
        <v>0</v>
      </c>
      <c r="AK45" s="862"/>
      <c r="AL45" s="863">
        <f>HLOOKUP(A45,'Work DB'!$1:$2,2,FALSE)</f>
        <v>0</v>
      </c>
      <c r="AM45" s="863"/>
      <c r="AN45" s="842"/>
      <c r="AO45" s="843"/>
      <c r="AP45" s="897"/>
      <c r="AQ45" s="898"/>
      <c r="AR45" s="299">
        <f t="shared" si="5"/>
        <v>0</v>
      </c>
      <c r="AT45" s="78">
        <v>1</v>
      </c>
    </row>
    <row r="46" spans="1:46" s="1" customFormat="1" ht="63" thickTop="1" thickBot="1" x14ac:dyDescent="0.8">
      <c r="A46" s="6"/>
      <c r="B46" s="768"/>
      <c r="C46" s="795" t="s">
        <v>4</v>
      </c>
      <c r="D46" s="795"/>
      <c r="E46" s="27">
        <f>IF(1*SUM(E39:E45)&gt;0,1*SUM(E39:E45),"")</f>
        <v>168</v>
      </c>
      <c r="F46" s="27">
        <f t="shared" ref="F46:AI46" si="16">IF(1*SUM(F39:F45)&gt;0,1*SUM(F39:F45),"")</f>
        <v>312.60000000000002</v>
      </c>
      <c r="G46" s="27">
        <f t="shared" si="16"/>
        <v>301</v>
      </c>
      <c r="H46" s="27">
        <f t="shared" si="16"/>
        <v>205</v>
      </c>
      <c r="I46" s="27">
        <f t="shared" si="16"/>
        <v>207</v>
      </c>
      <c r="J46" s="27">
        <f t="shared" si="16"/>
        <v>100</v>
      </c>
      <c r="K46" s="27">
        <f t="shared" si="16"/>
        <v>221</v>
      </c>
      <c r="L46" s="27">
        <f t="shared" si="16"/>
        <v>269</v>
      </c>
      <c r="M46" s="27">
        <f t="shared" si="16"/>
        <v>244.2</v>
      </c>
      <c r="N46" s="27">
        <f t="shared" si="16"/>
        <v>301</v>
      </c>
      <c r="O46" s="27">
        <f t="shared" si="16"/>
        <v>302.8</v>
      </c>
      <c r="P46" s="27">
        <f t="shared" si="16"/>
        <v>292.2</v>
      </c>
      <c r="Q46" s="27">
        <f t="shared" si="16"/>
        <v>239.4</v>
      </c>
      <c r="R46" s="27">
        <f t="shared" si="16"/>
        <v>309.20000000000005</v>
      </c>
      <c r="S46" s="27">
        <f t="shared" si="16"/>
        <v>122.60000000000001</v>
      </c>
      <c r="T46" s="27">
        <f t="shared" si="16"/>
        <v>365.8</v>
      </c>
      <c r="U46" s="27">
        <f t="shared" si="16"/>
        <v>365.8</v>
      </c>
      <c r="V46" s="27">
        <f t="shared" si="16"/>
        <v>197.2</v>
      </c>
      <c r="W46" s="27">
        <f t="shared" si="16"/>
        <v>224.2</v>
      </c>
      <c r="X46" s="27" t="str">
        <f t="shared" si="16"/>
        <v/>
      </c>
      <c r="Y46" s="27">
        <f t="shared" si="16"/>
        <v>168</v>
      </c>
      <c r="Z46" s="27">
        <f t="shared" si="16"/>
        <v>141.4</v>
      </c>
      <c r="AA46" s="27">
        <f t="shared" si="16"/>
        <v>189.2</v>
      </c>
      <c r="AB46" s="27">
        <f t="shared" si="16"/>
        <v>212.2</v>
      </c>
      <c r="AC46" s="27" t="str">
        <f t="shared" si="16"/>
        <v/>
      </c>
      <c r="AD46" s="27" t="str">
        <f t="shared" si="16"/>
        <v/>
      </c>
      <c r="AE46" s="27" t="str">
        <f t="shared" si="16"/>
        <v/>
      </c>
      <c r="AF46" s="27" t="str">
        <f t="shared" si="16"/>
        <v/>
      </c>
      <c r="AG46" s="27" t="str">
        <f t="shared" si="16"/>
        <v/>
      </c>
      <c r="AH46" s="27" t="str">
        <f t="shared" si="16"/>
        <v/>
      </c>
      <c r="AI46" s="70" t="str">
        <f t="shared" si="16"/>
        <v/>
      </c>
      <c r="AJ46" s="901">
        <f>SUM(AJ39:AK45)</f>
        <v>5458.8</v>
      </c>
      <c r="AK46" s="902"/>
      <c r="AL46" s="903">
        <f>SUM(AL39:AM45)</f>
        <v>31503.899999999998</v>
      </c>
      <c r="AM46" s="903"/>
      <c r="AN46" s="844"/>
      <c r="AO46" s="845"/>
      <c r="AP46" s="899"/>
      <c r="AQ46" s="900"/>
      <c r="AR46" s="299">
        <f t="shared" si="5"/>
        <v>5458.8</v>
      </c>
      <c r="AT46" s="78">
        <v>1</v>
      </c>
    </row>
    <row r="47" spans="1:46" s="45" customFormat="1" ht="12.75" customHeight="1" thickBot="1" x14ac:dyDescent="0.8">
      <c r="A47" s="38"/>
      <c r="B47" s="39"/>
      <c r="C47" s="40"/>
      <c r="D47" s="40"/>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2"/>
      <c r="AK47" s="43"/>
      <c r="AL47" s="38"/>
      <c r="AM47" s="38"/>
      <c r="AN47" s="44"/>
      <c r="AO47" s="44"/>
      <c r="AR47" s="299">
        <f t="shared" si="5"/>
        <v>0</v>
      </c>
      <c r="AT47" s="38">
        <f>1</f>
        <v>1</v>
      </c>
    </row>
    <row r="48" spans="1:46" s="45" customFormat="1" ht="49.5" customHeight="1" x14ac:dyDescent="0.75">
      <c r="A48" s="38">
        <f>'Work DB'!AH1</f>
        <v>32</v>
      </c>
      <c r="B48" s="919" t="s">
        <v>10</v>
      </c>
      <c r="C48" s="784" t="s">
        <v>253</v>
      </c>
      <c r="D48" s="784"/>
      <c r="E48" s="60">
        <f>IF(VLOOKUP(E7,'Work DB'!$C:$BH,'Daily Report'!$A$48,FALSE)=0,"",VLOOKUP(E7,'Work DB'!$C:$BH,'Daily Report'!$A$48,FALSE))</f>
        <v>39.900000000000006</v>
      </c>
      <c r="F48" s="60">
        <f>IF(VLOOKUP(F7,'Work DB'!$C:$BH,'Daily Report'!$A$48,FALSE)=0,"",VLOOKUP(F7,'Work DB'!$C:$BH,'Daily Report'!$A$48,FALSE))</f>
        <v>197.4</v>
      </c>
      <c r="G48" s="60" t="str">
        <f>IF(VLOOKUP(G7,'Work DB'!$C:$BH,'Daily Report'!$A$48,FALSE)=0,"",VLOOKUP(G7,'Work DB'!$C:$BH,'Daily Report'!$A$48,FALSE))</f>
        <v/>
      </c>
      <c r="H48" s="60">
        <f>IF(VLOOKUP(H7,'Work DB'!$C:$BH,'Daily Report'!$A$48,FALSE)=0,"",VLOOKUP(H7,'Work DB'!$C:$BH,'Daily Report'!$A$48,FALSE))</f>
        <v>152.95000000000002</v>
      </c>
      <c r="I48" s="60" t="str">
        <f>IF(VLOOKUP(I7,'Work DB'!$C:$BH,'Daily Report'!$A$48,FALSE)=0,"",VLOOKUP(I7,'Work DB'!$C:$BH,'Daily Report'!$A$48,FALSE))</f>
        <v/>
      </c>
      <c r="J48" s="60" t="str">
        <f>IF(VLOOKUP(J7,'Work DB'!$C:$BH,'Daily Report'!$A$48,FALSE)=0,"",VLOOKUP(J7,'Work DB'!$C:$BH,'Daily Report'!$A$48,FALSE))</f>
        <v/>
      </c>
      <c r="K48" s="60">
        <f>IF(VLOOKUP(K7,'Work DB'!$C:$BH,'Daily Report'!$A$48,FALSE)=0,"",VLOOKUP(K7,'Work DB'!$C:$BH,'Daily Report'!$A$48,FALSE))</f>
        <v>159.60000000000002</v>
      </c>
      <c r="L48" s="60" t="str">
        <f>IF(VLOOKUP(L7,'Work DB'!$C:$BH,'Daily Report'!$A$48,FALSE)=0,"",VLOOKUP(L7,'Work DB'!$C:$BH,'Daily Report'!$A$48,FALSE))</f>
        <v/>
      </c>
      <c r="M48" s="60">
        <f>IF(VLOOKUP(M7,'Work DB'!$C:$BH,'Daily Report'!$A$48,FALSE)=0,"",VLOOKUP(M7,'Work DB'!$C:$BH,'Daily Report'!$A$48,FALSE))</f>
        <v>159.60000000000002</v>
      </c>
      <c r="N48" s="60" t="str">
        <f>IF(VLOOKUP(N7,'Work DB'!$C:$BH,'Daily Report'!$A$48,FALSE)=0,"",VLOOKUP(N7,'Work DB'!$C:$BH,'Daily Report'!$A$48,FALSE))</f>
        <v/>
      </c>
      <c r="O48" s="60" t="str">
        <f>IF(VLOOKUP(O7,'Work DB'!$C:$BH,'Daily Report'!$A$48,FALSE)=0,"",VLOOKUP(O7,'Work DB'!$C:$BH,'Daily Report'!$A$48,FALSE))</f>
        <v/>
      </c>
      <c r="P48" s="60">
        <f>IF(VLOOKUP(P7,'Work DB'!$C:$BH,'Daily Report'!$A$48,FALSE)=0,"",VLOOKUP(P7,'Work DB'!$C:$BH,'Daily Report'!$A$48,FALSE))</f>
        <v>126.35000000000001</v>
      </c>
      <c r="Q48" s="60">
        <f>IF(VLOOKUP(Q7,'Work DB'!$C:$BH,'Daily Report'!$A$48,FALSE)=0,"",VLOOKUP(Q7,'Work DB'!$C:$BH,'Daily Report'!$A$48,FALSE))</f>
        <v>119.7</v>
      </c>
      <c r="R48" s="60" t="str">
        <f>IF(VLOOKUP(R7,'Work DB'!$C:$BH,'Daily Report'!$A$48,FALSE)=0,"",VLOOKUP(R7,'Work DB'!$C:$BH,'Daily Report'!$A$48,FALSE))</f>
        <v/>
      </c>
      <c r="S48" s="60">
        <f>IF(VLOOKUP(S7,'Work DB'!$C:$BH,'Daily Report'!$A$48,FALSE)=0,"",VLOOKUP(S7,'Work DB'!$C:$BH,'Daily Report'!$A$48,FALSE))</f>
        <v>53.2</v>
      </c>
      <c r="T48" s="60" t="str">
        <f>IF(VLOOKUP(T7,'Work DB'!$C:$BH,'Daily Report'!$A$48,FALSE)=0,"",VLOOKUP(T7,'Work DB'!$C:$BH,'Daily Report'!$A$48,FALSE))</f>
        <v/>
      </c>
      <c r="U48" s="60">
        <f>IF(VLOOKUP(U7,'Work DB'!$C:$BH,'Daily Report'!$A$48,FALSE)=0,"",VLOOKUP(U7,'Work DB'!$C:$BH,'Daily Report'!$A$48,FALSE))</f>
        <v>99.75</v>
      </c>
      <c r="V48" s="60">
        <f>IF(VLOOKUP(V7,'Work DB'!$C:$BH,'Daily Report'!$A$48,FALSE)=0,"",VLOOKUP(V7,'Work DB'!$C:$BH,'Daily Report'!$A$48,FALSE))</f>
        <v>53.2</v>
      </c>
      <c r="W48" s="60">
        <f>IF(VLOOKUP(W7,'Work DB'!$C:$BH,'Daily Report'!$A$48,FALSE)=0,"",VLOOKUP(W7,'Work DB'!$C:$BH,'Daily Report'!$A$48,FALSE))</f>
        <v>73.150000000000006</v>
      </c>
      <c r="X48" s="60" t="str">
        <f>IF(VLOOKUP(X7,'Work DB'!$C:$BH,'Daily Report'!$A$48,FALSE)=0,"",VLOOKUP(X7,'Work DB'!$C:$BH,'Daily Report'!$A$48,FALSE))</f>
        <v/>
      </c>
      <c r="Y48" s="60" t="str">
        <f>IF(VLOOKUP(Y7,'Work DB'!$C:$BH,'Daily Report'!$A$48,FALSE)=0,"",VLOOKUP(Y7,'Work DB'!$C:$BH,'Daily Report'!$A$48,FALSE))</f>
        <v/>
      </c>
      <c r="Z48" s="60" t="str">
        <f>IF(VLOOKUP(Z7,'Work DB'!$C:$BH,'Daily Report'!$A$48,FALSE)=0,"",VLOOKUP(Z7,'Work DB'!$C:$BH,'Daily Report'!$A$48,FALSE))</f>
        <v/>
      </c>
      <c r="AA48" s="60" t="str">
        <f>IF(VLOOKUP(AA7,'Work DB'!$C:$BH,'Daily Report'!$A$48,FALSE)=0,"",VLOOKUP(AA7,'Work DB'!$C:$BH,'Daily Report'!$A$48,FALSE))</f>
        <v/>
      </c>
      <c r="AB48" s="60">
        <f>IF(VLOOKUP(AB7,'Work DB'!$C:$BH,'Daily Report'!$A$48,FALSE)=0,"",VLOOKUP(AB7,'Work DB'!$C:$BH,'Daily Report'!$A$48,FALSE))</f>
        <v>86.45</v>
      </c>
      <c r="AC48" s="60" t="str">
        <f>IF(VLOOKUP(AC7,'Work DB'!$C:$BH,'Daily Report'!$A$48,FALSE)=0,"",VLOOKUP(AC7,'Work DB'!$C:$BH,'Daily Report'!$A$48,FALSE))</f>
        <v/>
      </c>
      <c r="AD48" s="60" t="str">
        <f>IF(VLOOKUP(AD7,'Work DB'!$C:$BH,'Daily Report'!$A$48,FALSE)=0,"",VLOOKUP(AD7,'Work DB'!$C:$BH,'Daily Report'!$A$48,FALSE))</f>
        <v/>
      </c>
      <c r="AE48" s="60" t="str">
        <f>IF(VLOOKUP(AE7,'Work DB'!$C:$BH,'Daily Report'!$A$48,FALSE)=0,"",VLOOKUP(AE7,'Work DB'!$C:$BH,'Daily Report'!$A$48,FALSE))</f>
        <v/>
      </c>
      <c r="AF48" s="60" t="str">
        <f>IF(VLOOKUP(AF7,'Work DB'!$C:$BH,'Daily Report'!$A$48,FALSE)=0,"",VLOOKUP(AF7,'Work DB'!$C:$BH,'Daily Report'!$A$48,FALSE))</f>
        <v/>
      </c>
      <c r="AG48" s="60" t="str">
        <f>IF(VLOOKUP(AG7,'Work DB'!$C:$BH,'Daily Report'!$A$48,FALSE)=0,"",VLOOKUP(AG7,'Work DB'!$C:$BH,'Daily Report'!$A$48,FALSE))</f>
        <v/>
      </c>
      <c r="AH48" s="60" t="str">
        <f>IF(VLOOKUP(AH7,'Work DB'!$C:$BH,'Daily Report'!$A$48,FALSE)=0,"",VLOOKUP(AH7,'Work DB'!$C:$BH,'Daily Report'!$A$48,FALSE))</f>
        <v/>
      </c>
      <c r="AI48" s="67" t="str">
        <f>IF(VLOOKUP(AI7,'Work DB'!$C:$BH,'Daily Report'!$A$48,FALSE)=0,"",VLOOKUP(AI7,'Work DB'!$C:$BH,'Daily Report'!$A$48,FALSE))</f>
        <v/>
      </c>
      <c r="AJ48" s="921">
        <f>SUM(E48:AI48)</f>
        <v>1321.2500000000005</v>
      </c>
      <c r="AK48" s="761"/>
      <c r="AL48" s="762">
        <f>HLOOKUP(A48,'Work DB'!$1:$2,2,FALSE)</f>
        <v>4021.1499999999992</v>
      </c>
      <c r="AM48" s="762"/>
      <c r="AN48" s="763">
        <v>22850</v>
      </c>
      <c r="AO48" s="763"/>
      <c r="AP48" s="764">
        <f>AL48/AN48</f>
        <v>0.175980306345733</v>
      </c>
      <c r="AQ48" s="765"/>
      <c r="AR48" s="299">
        <f t="shared" si="5"/>
        <v>1321.2500000000005</v>
      </c>
      <c r="AT48" s="38"/>
    </row>
    <row r="49" spans="1:46" s="1" customFormat="1" ht="51" customHeight="1" x14ac:dyDescent="0.75">
      <c r="A49" s="87">
        <f>'Work DB'!AI1</f>
        <v>33</v>
      </c>
      <c r="B49" s="813"/>
      <c r="C49" s="828" t="s">
        <v>11</v>
      </c>
      <c r="D49" s="828"/>
      <c r="E49" s="433">
        <f>IF(VLOOKUP(E7,'Work DB'!$C:$BH,'Daily Report'!$A$49,FALSE)=0,"",VLOOKUP(E7,'Work DB'!$C:$BH,'Daily Report'!$A$49,FALSE))</f>
        <v>37</v>
      </c>
      <c r="F49" s="433">
        <f>IF(VLOOKUP(F7,'Work DB'!$C:$BH,'Daily Report'!$A$49,FALSE)=0,"",VLOOKUP(F7,'Work DB'!$C:$BH,'Daily Report'!$A$49,FALSE))</f>
        <v>37</v>
      </c>
      <c r="G49" s="433">
        <f>IF(VLOOKUP(G7,'Work DB'!$C:$BH,'Daily Report'!$A$49,FALSE)=0,"",VLOOKUP(G7,'Work DB'!$C:$BH,'Daily Report'!$A$49,FALSE))</f>
        <v>63</v>
      </c>
      <c r="H49" s="433">
        <f>IF(VLOOKUP(H7,'Work DB'!$C:$BH,'Daily Report'!$A$49,FALSE)=0,"",VLOOKUP(H7,'Work DB'!$C:$BH,'Daily Report'!$A$49,FALSE))</f>
        <v>10</v>
      </c>
      <c r="I49" s="433">
        <f>IF(VLOOKUP(I7,'Work DB'!$C:$BH,'Daily Report'!$A$49,FALSE)=0,"",VLOOKUP(I7,'Work DB'!$C:$BH,'Daily Report'!$A$49,FALSE))</f>
        <v>56</v>
      </c>
      <c r="J49" s="433" t="str">
        <f>IF(VLOOKUP(J7,'Work DB'!$C:$BH,'Daily Report'!$A$49,FALSE)=0,"",VLOOKUP(J7,'Work DB'!$C:$BH,'Daily Report'!$A$49,FALSE))</f>
        <v/>
      </c>
      <c r="K49" s="433">
        <f>IF(VLOOKUP(K7,'Work DB'!$C:$BH,'Daily Report'!$A$49,FALSE)=0,"",VLOOKUP(K7,'Work DB'!$C:$BH,'Daily Report'!$A$49,FALSE))</f>
        <v>150</v>
      </c>
      <c r="L49" s="433">
        <f>IF(VLOOKUP(L7,'Work DB'!$C:$BH,'Daily Report'!$A$49,FALSE)=0,"",VLOOKUP(L7,'Work DB'!$C:$BH,'Daily Report'!$A$49,FALSE))</f>
        <v>60</v>
      </c>
      <c r="M49" s="433">
        <f>IF(VLOOKUP(M7,'Work DB'!$C:$BH,'Daily Report'!$A$49,FALSE)=0,"",VLOOKUP(M7,'Work DB'!$C:$BH,'Daily Report'!$A$49,FALSE))</f>
        <v>30</v>
      </c>
      <c r="N49" s="433">
        <f>IF(VLOOKUP(N7,'Work DB'!$C:$BH,'Daily Report'!$A$49,FALSE)=0,"",VLOOKUP(N7,'Work DB'!$C:$BH,'Daily Report'!$A$49,FALSE))</f>
        <v>40</v>
      </c>
      <c r="O49" s="433">
        <f>IF(VLOOKUP(O7,'Work DB'!$C:$BH,'Daily Report'!$A$49,FALSE)=0,"",VLOOKUP(O7,'Work DB'!$C:$BH,'Daily Report'!$A$49,FALSE))</f>
        <v>34</v>
      </c>
      <c r="P49" s="433">
        <f>IF(VLOOKUP(P7,'Work DB'!$C:$BH,'Daily Report'!$A$49,FALSE)=0,"",VLOOKUP(P7,'Work DB'!$C:$BH,'Daily Report'!$A$49,FALSE))</f>
        <v>60</v>
      </c>
      <c r="Q49" s="433">
        <f>IF(VLOOKUP(Q7,'Work DB'!$C:$BH,'Daily Report'!$A$49,FALSE)=0,"",VLOOKUP(Q7,'Work DB'!$C:$BH,'Daily Report'!$A$49,FALSE))</f>
        <v>60</v>
      </c>
      <c r="R49" s="433">
        <f>IF(VLOOKUP(R7,'Work DB'!$C:$BH,'Daily Report'!$A$49,FALSE)=0,"",VLOOKUP(R7,'Work DB'!$C:$BH,'Daily Report'!$A$49,FALSE))</f>
        <v>107</v>
      </c>
      <c r="S49" s="433">
        <f>IF(VLOOKUP(S7,'Work DB'!$C:$BH,'Daily Report'!$A$49,FALSE)=0,"",VLOOKUP(S7,'Work DB'!$C:$BH,'Daily Report'!$A$49,FALSE))</f>
        <v>47</v>
      </c>
      <c r="T49" s="433" t="str">
        <f>IF(VLOOKUP(T7,'Work DB'!$C:$BH,'Daily Report'!$A$49,FALSE)=0,"",VLOOKUP(T7,'Work DB'!$C:$BH,'Daily Report'!$A$49,FALSE))</f>
        <v/>
      </c>
      <c r="U49" s="433">
        <f>IF(VLOOKUP(U7,'Work DB'!$C:$BH,'Daily Report'!$A$49,FALSE)=0,"",VLOOKUP(U7,'Work DB'!$C:$BH,'Daily Report'!$A$49,FALSE))</f>
        <v>20</v>
      </c>
      <c r="V49" s="433">
        <f>IF(VLOOKUP(V7,'Work DB'!$C:$BH,'Daily Report'!$A$49,FALSE)=0,"",VLOOKUP(V7,'Work DB'!$C:$BH,'Daily Report'!$A$49,FALSE))</f>
        <v>20</v>
      </c>
      <c r="W49" s="433">
        <f>IF(VLOOKUP(W7,'Work DB'!$C:$BH,'Daily Report'!$A$49,FALSE)=0,"",VLOOKUP(W7,'Work DB'!$C:$BH,'Daily Report'!$A$49,FALSE))</f>
        <v>81</v>
      </c>
      <c r="X49" s="433">
        <f>IF(VLOOKUP(X7,'Work DB'!$C:$BH,'Daily Report'!$A$49,FALSE)=0,"",VLOOKUP(X7,'Work DB'!$C:$BH,'Daily Report'!$A$49,FALSE))</f>
        <v>15</v>
      </c>
      <c r="Y49" s="433" t="str">
        <f>IF(VLOOKUP(Y7,'Work DB'!$C:$BH,'Daily Report'!$A$49,FALSE)=0,"",VLOOKUP(Y7,'Work DB'!$C:$BH,'Daily Report'!$A$49,FALSE))</f>
        <v/>
      </c>
      <c r="Z49" s="433" t="str">
        <f>IF(VLOOKUP(Z7,'Work DB'!$C:$BH,'Daily Report'!$A$49,FALSE)=0,"",VLOOKUP(Z7,'Work DB'!$C:$BH,'Daily Report'!$A$49,FALSE))</f>
        <v/>
      </c>
      <c r="AA49" s="433" t="str">
        <f>IF(VLOOKUP(AA7,'Work DB'!$C:$BH,'Daily Report'!$A$49,FALSE)=0,"",VLOOKUP(AA7,'Work DB'!$C:$BH,'Daily Report'!$A$49,FALSE))</f>
        <v/>
      </c>
      <c r="AB49" s="433" t="str">
        <f>IF(VLOOKUP(AB7,'Work DB'!$C:$BH,'Daily Report'!$A$49,FALSE)=0,"",VLOOKUP(AB7,'Work DB'!$C:$BH,'Daily Report'!$A$49,FALSE))</f>
        <v/>
      </c>
      <c r="AC49" s="433" t="str">
        <f>IF(VLOOKUP(AC7,'Work DB'!$C:$BH,'Daily Report'!$A$49,FALSE)=0,"",VLOOKUP(AC7,'Work DB'!$C:$BH,'Daily Report'!$A$49,FALSE))</f>
        <v/>
      </c>
      <c r="AD49" s="433" t="str">
        <f>IF(VLOOKUP(AD7,'Work DB'!$C:$BH,'Daily Report'!$A$49,FALSE)=0,"",VLOOKUP(AD7,'Work DB'!$C:$BH,'Daily Report'!$A$49,FALSE))</f>
        <v/>
      </c>
      <c r="AE49" s="433" t="str">
        <f>IF(VLOOKUP(AE7,'Work DB'!$C:$BH,'Daily Report'!$A$49,FALSE)=0,"",VLOOKUP(AE7,'Work DB'!$C:$BH,'Daily Report'!$A$49,FALSE))</f>
        <v/>
      </c>
      <c r="AF49" s="433" t="str">
        <f>IF(VLOOKUP(AF7,'Work DB'!$C:$BH,'Daily Report'!$A$49,FALSE)=0,"",VLOOKUP(AF7,'Work DB'!$C:$BH,'Daily Report'!$A$49,FALSE))</f>
        <v/>
      </c>
      <c r="AG49" s="433" t="str">
        <f>IF(VLOOKUP(AG7,'Work DB'!$C:$BH,'Daily Report'!$A$49,FALSE)=0,"",VLOOKUP(AG7,'Work DB'!$C:$BH,'Daily Report'!$A$49,FALSE))</f>
        <v/>
      </c>
      <c r="AH49" s="433" t="str">
        <f>IF(VLOOKUP(AH7,'Work DB'!$C:$BH,'Daily Report'!$A$49,FALSE)=0,"",VLOOKUP(AH7,'Work DB'!$C:$BH,'Daily Report'!$A$49,FALSE))</f>
        <v/>
      </c>
      <c r="AI49" s="435" t="str">
        <f>IF(VLOOKUP(AI7,'Work DB'!$C:$BH,'Daily Report'!$A$49,FALSE)=0,"",VLOOKUP(AI7,'Work DB'!$C:$BH,'Daily Report'!$A$49,FALSE))</f>
        <v/>
      </c>
      <c r="AJ49" s="829">
        <f>SUM(E49:AI49)</f>
        <v>927</v>
      </c>
      <c r="AK49" s="830"/>
      <c r="AL49" s="831">
        <f>HLOOKUP(A49,'Work DB'!$1:$2,2,FALSE)</f>
        <v>3313</v>
      </c>
      <c r="AM49" s="831"/>
      <c r="AN49" s="835">
        <v>93822</v>
      </c>
      <c r="AO49" s="835"/>
      <c r="AP49" s="911">
        <f>AL49/AN49</f>
        <v>3.5311547398264802E-2</v>
      </c>
      <c r="AQ49" s="912"/>
      <c r="AR49" s="299">
        <f t="shared" si="5"/>
        <v>927</v>
      </c>
      <c r="AT49" s="78">
        <v>1</v>
      </c>
    </row>
    <row r="50" spans="1:46" s="1" customFormat="1" ht="51" x14ac:dyDescent="0.75">
      <c r="A50" s="87">
        <f>'Work DB'!AJ1</f>
        <v>34</v>
      </c>
      <c r="B50" s="813"/>
      <c r="C50" s="790" t="s">
        <v>12</v>
      </c>
      <c r="D50" s="790"/>
      <c r="E50" s="62" t="str">
        <f>IF(VLOOKUP(E7,'Work DB'!$C:$BH,'Daily Report'!$A$50,FALSE)=0,"",VLOOKUP(E7,'Work DB'!$C:$BH,'Daily Report'!$A$50,FALSE))</f>
        <v/>
      </c>
      <c r="F50" s="62" t="str">
        <f>IF(VLOOKUP(F7,'Work DB'!$C:$BH,'Daily Report'!$A$50,FALSE)=0,"",VLOOKUP(F7,'Work DB'!$C:$BH,'Daily Report'!$A$50,FALSE))</f>
        <v/>
      </c>
      <c r="G50" s="62" t="str">
        <f>IF(VLOOKUP(G7,'Work DB'!$C:$BH,'Daily Report'!$A$50,FALSE)=0,"",VLOOKUP(G7,'Work DB'!$C:$BH,'Daily Report'!$A$50,FALSE))</f>
        <v/>
      </c>
      <c r="H50" s="62" t="str">
        <f>IF(VLOOKUP(H7,'Work DB'!$C:$BH,'Daily Report'!$A$50,FALSE)=0,"",VLOOKUP(H7,'Work DB'!$C:$BH,'Daily Report'!$A$50,FALSE))</f>
        <v/>
      </c>
      <c r="I50" s="62" t="str">
        <f>IF(VLOOKUP(I7,'Work DB'!$C:$BH,'Daily Report'!$A$50,FALSE)=0,"",VLOOKUP(I7,'Work DB'!$C:$BH,'Daily Report'!$A$50,FALSE))</f>
        <v/>
      </c>
      <c r="J50" s="62" t="str">
        <f>IF(VLOOKUP(J7,'Work DB'!$C:$BH,'Daily Report'!$A$50,FALSE)=0,"",VLOOKUP(J7,'Work DB'!$C:$BH,'Daily Report'!$A$50,FALSE))</f>
        <v/>
      </c>
      <c r="K50" s="62" t="str">
        <f>IF(VLOOKUP(K7,'Work DB'!$C:$BH,'Daily Report'!$A$50,FALSE)=0,"",VLOOKUP(K7,'Work DB'!$C:$BH,'Daily Report'!$A$50,FALSE))</f>
        <v/>
      </c>
      <c r="L50" s="62" t="str">
        <f>IF(VLOOKUP(L7,'Work DB'!$C:$BH,'Daily Report'!$A$50,FALSE)=0,"",VLOOKUP(L7,'Work DB'!$C:$BH,'Daily Report'!$A$50,FALSE))</f>
        <v/>
      </c>
      <c r="M50" s="62" t="str">
        <f>IF(VLOOKUP(M7,'Work DB'!$C:$BH,'Daily Report'!$A$50,FALSE)=0,"",VLOOKUP(M7,'Work DB'!$C:$BH,'Daily Report'!$A$50,FALSE))</f>
        <v/>
      </c>
      <c r="N50" s="62" t="str">
        <f>IF(VLOOKUP(N7,'Work DB'!$C:$BH,'Daily Report'!$A$50,FALSE)=0,"",VLOOKUP(N7,'Work DB'!$C:$BH,'Daily Report'!$A$50,FALSE))</f>
        <v/>
      </c>
      <c r="O50" s="62" t="str">
        <f>IF(VLOOKUP(O7,'Work DB'!$C:$BH,'Daily Report'!$A$50,FALSE)=0,"",VLOOKUP(O7,'Work DB'!$C:$BH,'Daily Report'!$A$50,FALSE))</f>
        <v/>
      </c>
      <c r="P50" s="62" t="str">
        <f>IF(VLOOKUP(P7,'Work DB'!$C:$BH,'Daily Report'!$A$50,FALSE)=0,"",VLOOKUP(P7,'Work DB'!$C:$BH,'Daily Report'!$A$50,FALSE))</f>
        <v/>
      </c>
      <c r="Q50" s="62" t="str">
        <f>IF(VLOOKUP(Q7,'Work DB'!$C:$BH,'Daily Report'!$A$50,FALSE)=0,"",VLOOKUP(Q7,'Work DB'!$C:$BH,'Daily Report'!$A$50,FALSE))</f>
        <v/>
      </c>
      <c r="R50" s="62" t="str">
        <f>IF(VLOOKUP(R7,'Work DB'!$C:$BH,'Daily Report'!$A$50,FALSE)=0,"",VLOOKUP(R7,'Work DB'!$C:$BH,'Daily Report'!$A$50,FALSE))</f>
        <v/>
      </c>
      <c r="S50" s="62" t="str">
        <f>IF(VLOOKUP(S7,'Work DB'!$C:$BH,'Daily Report'!$A$50,FALSE)=0,"",VLOOKUP(S7,'Work DB'!$C:$BH,'Daily Report'!$A$50,FALSE))</f>
        <v/>
      </c>
      <c r="T50" s="62" t="str">
        <f>IF(VLOOKUP(T7,'Work DB'!$C:$BH,'Daily Report'!$A$50,FALSE)=0,"",VLOOKUP(T7,'Work DB'!$C:$BH,'Daily Report'!$A$50,FALSE))</f>
        <v/>
      </c>
      <c r="U50" s="62" t="str">
        <f>IF(VLOOKUP(U7,'Work DB'!$C:$BH,'Daily Report'!$A$50,FALSE)=0,"",VLOOKUP(U7,'Work DB'!$C:$BH,'Daily Report'!$A$50,FALSE))</f>
        <v/>
      </c>
      <c r="V50" s="62" t="str">
        <f>IF(VLOOKUP(V7,'Work DB'!$C:$BH,'Daily Report'!$A$50,FALSE)=0,"",VLOOKUP(V7,'Work DB'!$C:$BH,'Daily Report'!$A$50,FALSE))</f>
        <v/>
      </c>
      <c r="W50" s="62" t="str">
        <f>IF(VLOOKUP(W7,'Work DB'!$C:$BH,'Daily Report'!$A$50,FALSE)=0,"",VLOOKUP(W7,'Work DB'!$C:$BH,'Daily Report'!$A$50,FALSE))</f>
        <v/>
      </c>
      <c r="X50" s="62" t="str">
        <f>IF(VLOOKUP(X7,'Work DB'!$C:$BH,'Daily Report'!$A$50,FALSE)=0,"",VLOOKUP(X7,'Work DB'!$C:$BH,'Daily Report'!$A$50,FALSE))</f>
        <v/>
      </c>
      <c r="Y50" s="62" t="str">
        <f>IF(VLOOKUP(Y7,'Work DB'!$C:$BH,'Daily Report'!$A$50,FALSE)=0,"",VLOOKUP(Y7,'Work DB'!$C:$BH,'Daily Report'!$A$50,FALSE))</f>
        <v/>
      </c>
      <c r="Z50" s="62" t="str">
        <f>IF(VLOOKUP(Z7,'Work DB'!$C:$BH,'Daily Report'!$A$50,FALSE)=0,"",VLOOKUP(Z7,'Work DB'!$C:$BH,'Daily Report'!$A$50,FALSE))</f>
        <v/>
      </c>
      <c r="AA50" s="62" t="str">
        <f>IF(VLOOKUP(AA7,'Work DB'!$C:$BH,'Daily Report'!$A$50,FALSE)=0,"",VLOOKUP(AA7,'Work DB'!$C:$BH,'Daily Report'!$A$50,FALSE))</f>
        <v/>
      </c>
      <c r="AB50" s="62" t="str">
        <f>IF(VLOOKUP(AB7,'Work DB'!$C:$BH,'Daily Report'!$A$50,FALSE)=0,"",VLOOKUP(AB7,'Work DB'!$C:$BH,'Daily Report'!$A$50,FALSE))</f>
        <v/>
      </c>
      <c r="AC50" s="62" t="str">
        <f>IF(VLOOKUP(AC7,'Work DB'!$C:$BH,'Daily Report'!$A$50,FALSE)=0,"",VLOOKUP(AC7,'Work DB'!$C:$BH,'Daily Report'!$A$50,FALSE))</f>
        <v/>
      </c>
      <c r="AD50" s="62" t="str">
        <f>IF(VLOOKUP(AD7,'Work DB'!$C:$BH,'Daily Report'!$A$50,FALSE)=0,"",VLOOKUP(AD7,'Work DB'!$C:$BH,'Daily Report'!$A$50,FALSE))</f>
        <v/>
      </c>
      <c r="AE50" s="62" t="str">
        <f>IF(VLOOKUP(AE7,'Work DB'!$C:$BH,'Daily Report'!$A$50,FALSE)=0,"",VLOOKUP(AE7,'Work DB'!$C:$BH,'Daily Report'!$A$50,FALSE))</f>
        <v/>
      </c>
      <c r="AF50" s="62" t="str">
        <f>IF(VLOOKUP(AF7,'Work DB'!$C:$BH,'Daily Report'!$A$50,FALSE)=0,"",VLOOKUP(AF7,'Work DB'!$C:$BH,'Daily Report'!$A$50,FALSE))</f>
        <v/>
      </c>
      <c r="AG50" s="62" t="str">
        <f>IF(VLOOKUP(AG7,'Work DB'!$C:$BH,'Daily Report'!$A$50,FALSE)=0,"",VLOOKUP(AG7,'Work DB'!$C:$BH,'Daily Report'!$A$50,FALSE))</f>
        <v/>
      </c>
      <c r="AH50" s="62" t="str">
        <f>IF(VLOOKUP(AH7,'Work DB'!$C:$BH,'Daily Report'!$A$50,FALSE)=0,"",VLOOKUP(AH7,'Work DB'!$C:$BH,'Daily Report'!$A$50,FALSE))</f>
        <v/>
      </c>
      <c r="AI50" s="68" t="str">
        <f>IF(VLOOKUP(AI7,'Work DB'!$C:$BH,'Daily Report'!$A$50,FALSE)=0,"",VLOOKUP(AI7,'Work DB'!$C:$BH,'Daily Report'!$A$50,FALSE))</f>
        <v/>
      </c>
      <c r="AJ50" s="818">
        <f>SUM(E50:AI50)</f>
        <v>0</v>
      </c>
      <c r="AK50" s="819"/>
      <c r="AL50" s="827">
        <f>HLOOKUP(A50,'Work DB'!$1:$2,2,FALSE)</f>
        <v>0</v>
      </c>
      <c r="AM50" s="827"/>
      <c r="AN50" s="787">
        <v>2056</v>
      </c>
      <c r="AO50" s="787"/>
      <c r="AP50" s="825">
        <f>AL50/AN50</f>
        <v>0</v>
      </c>
      <c r="AQ50" s="826"/>
      <c r="AR50" s="299">
        <f t="shared" si="5"/>
        <v>0</v>
      </c>
      <c r="AT50" s="3">
        <v>1</v>
      </c>
    </row>
    <row r="51" spans="1:46" s="1" customFormat="1" ht="51.75" thickBot="1" x14ac:dyDescent="0.8">
      <c r="A51" s="87">
        <f>'Work DB'!AK1</f>
        <v>35</v>
      </c>
      <c r="B51" s="920"/>
      <c r="C51" s="820" t="s">
        <v>10</v>
      </c>
      <c r="D51" s="820"/>
      <c r="E51" s="74">
        <f>IF(VLOOKUP(E7,'Work DB'!$C:$BH,'Daily Report'!$A$51,FALSE)=0,"",VLOOKUP(E7,'Work DB'!$C:$BH,'Daily Report'!$A$51,FALSE))</f>
        <v>57</v>
      </c>
      <c r="F51" s="74">
        <f>IF(VLOOKUP(F7,'Work DB'!$C:$BH,'Daily Report'!$A$51,FALSE)=0,"",VLOOKUP(F7,'Work DB'!$C:$BH,'Daily Report'!$A$51,FALSE))</f>
        <v>69</v>
      </c>
      <c r="G51" s="74">
        <f>IF(VLOOKUP(G7,'Work DB'!$C:$BH,'Daily Report'!$A$51,FALSE)=0,"",VLOOKUP(G7,'Work DB'!$C:$BH,'Daily Report'!$A$51,FALSE))</f>
        <v>56</v>
      </c>
      <c r="H51" s="74">
        <f>IF(VLOOKUP(H7,'Work DB'!$C:$BH,'Daily Report'!$A$51,FALSE)=0,"",VLOOKUP(H7,'Work DB'!$C:$BH,'Daily Report'!$A$51,FALSE))</f>
        <v>73</v>
      </c>
      <c r="I51" s="74">
        <f>IF(VLOOKUP(I7,'Work DB'!$C:$BH,'Daily Report'!$A$51,FALSE)=0,"",VLOOKUP(I7,'Work DB'!$C:$BH,'Daily Report'!$A$51,FALSE))</f>
        <v>81</v>
      </c>
      <c r="J51" s="74" t="str">
        <f>IF(VLOOKUP(J7,'Work DB'!$C:$BH,'Daily Report'!$A$51,FALSE)=0,"",VLOOKUP(J7,'Work DB'!$C:$BH,'Daily Report'!$A$51,FALSE))</f>
        <v/>
      </c>
      <c r="K51" s="74">
        <f>IF(VLOOKUP(K7,'Work DB'!$C:$BH,'Daily Report'!$A$51,FALSE)=0,"",VLOOKUP(K7,'Work DB'!$C:$BH,'Daily Report'!$A$51,FALSE))</f>
        <v>62</v>
      </c>
      <c r="L51" s="74">
        <f>IF(VLOOKUP(L7,'Work DB'!$C:$BH,'Daily Report'!$A$51,FALSE)=0,"",VLOOKUP(L7,'Work DB'!$C:$BH,'Daily Report'!$A$51,FALSE))</f>
        <v>57</v>
      </c>
      <c r="M51" s="74">
        <f>IF(VLOOKUP(M7,'Work DB'!$C:$BH,'Daily Report'!$A$51,FALSE)=0,"",VLOOKUP(M7,'Work DB'!$C:$BH,'Daily Report'!$A$51,FALSE))</f>
        <v>100</v>
      </c>
      <c r="N51" s="74">
        <f>IF(VLOOKUP(N7,'Work DB'!$C:$BH,'Daily Report'!$A$51,FALSE)=0,"",VLOOKUP(N7,'Work DB'!$C:$BH,'Daily Report'!$A$51,FALSE))</f>
        <v>51</v>
      </c>
      <c r="O51" s="74" t="str">
        <f>IF(VLOOKUP(O7,'Work DB'!$C:$BH,'Daily Report'!$A$51,FALSE)=0,"",VLOOKUP(O7,'Work DB'!$C:$BH,'Daily Report'!$A$51,FALSE))</f>
        <v/>
      </c>
      <c r="P51" s="74">
        <f>IF(VLOOKUP(P7,'Work DB'!$C:$BH,'Daily Report'!$A$51,FALSE)=0,"",VLOOKUP(P7,'Work DB'!$C:$BH,'Daily Report'!$A$51,FALSE))</f>
        <v>72</v>
      </c>
      <c r="Q51" s="74">
        <f>IF(VLOOKUP(Q7,'Work DB'!$C:$BH,'Daily Report'!$A$51,FALSE)=0,"",VLOOKUP(Q7,'Work DB'!$C:$BH,'Daily Report'!$A$51,FALSE))</f>
        <v>67</v>
      </c>
      <c r="R51" s="74">
        <f>IF(VLOOKUP(R7,'Work DB'!$C:$BH,'Daily Report'!$A$51,FALSE)=0,"",VLOOKUP(R7,'Work DB'!$C:$BH,'Daily Report'!$A$51,FALSE))</f>
        <v>42</v>
      </c>
      <c r="S51" s="74">
        <f>IF(VLOOKUP(S7,'Work DB'!$C:$BH,'Daily Report'!$A$51,FALSE)=0,"",VLOOKUP(S7,'Work DB'!$C:$BH,'Daily Report'!$A$51,FALSE))</f>
        <v>65</v>
      </c>
      <c r="T51" s="74">
        <f>IF(VLOOKUP(T7,'Work DB'!$C:$BH,'Daily Report'!$A$51,FALSE)=0,"",VLOOKUP(T7,'Work DB'!$C:$BH,'Daily Report'!$A$51,FALSE))</f>
        <v>59</v>
      </c>
      <c r="U51" s="74">
        <f>IF(VLOOKUP(U7,'Work DB'!$C:$BH,'Daily Report'!$A$51,FALSE)=0,"",VLOOKUP(U7,'Work DB'!$C:$BH,'Daily Report'!$A$51,FALSE))</f>
        <v>46</v>
      </c>
      <c r="V51" s="74">
        <f>IF(VLOOKUP(V7,'Work DB'!$C:$BH,'Daily Report'!$A$51,FALSE)=0,"",VLOOKUP(V7,'Work DB'!$C:$BH,'Daily Report'!$A$51,FALSE))</f>
        <v>47</v>
      </c>
      <c r="W51" s="74">
        <f>IF(VLOOKUP(W7,'Work DB'!$C:$BH,'Daily Report'!$A$51,FALSE)=0,"",VLOOKUP(W7,'Work DB'!$C:$BH,'Daily Report'!$A$51,FALSE))</f>
        <v>67</v>
      </c>
      <c r="X51" s="74" t="str">
        <f>IF(VLOOKUP(X7,'Work DB'!$C:$BH,'Daily Report'!$A$51,FALSE)=0,"",VLOOKUP(X7,'Work DB'!$C:$BH,'Daily Report'!$A$51,FALSE))</f>
        <v/>
      </c>
      <c r="Y51" s="74" t="str">
        <f>IF(VLOOKUP(Y7,'Work DB'!$C:$BH,'Daily Report'!$A$51,FALSE)=0,"",VLOOKUP(Y7,'Work DB'!$C:$BH,'Daily Report'!$A$51,FALSE))</f>
        <v/>
      </c>
      <c r="Z51" s="74" t="str">
        <f>IF(VLOOKUP(Z7,'Work DB'!$C:$BH,'Daily Report'!$A$51,FALSE)=0,"",VLOOKUP(Z7,'Work DB'!$C:$BH,'Daily Report'!$A$51,FALSE))</f>
        <v/>
      </c>
      <c r="AA51" s="74" t="str">
        <f>IF(VLOOKUP(AA7,'Work DB'!$C:$BH,'Daily Report'!$A$51,FALSE)=0,"",VLOOKUP(AA7,'Work DB'!$C:$BH,'Daily Report'!$A$51,FALSE))</f>
        <v/>
      </c>
      <c r="AB51" s="74" t="str">
        <f>IF(VLOOKUP(AB7,'Work DB'!$C:$BH,'Daily Report'!$A$51,FALSE)=0,"",VLOOKUP(AB7,'Work DB'!$C:$BH,'Daily Report'!$A$51,FALSE))</f>
        <v/>
      </c>
      <c r="AC51" s="74" t="str">
        <f>IF(VLOOKUP(AC7,'Work DB'!$C:$BH,'Daily Report'!$A$51,FALSE)=0,"",VLOOKUP(AC7,'Work DB'!$C:$BH,'Daily Report'!$A$51,FALSE))</f>
        <v/>
      </c>
      <c r="AD51" s="74" t="str">
        <f>IF(VLOOKUP(AD7,'Work DB'!$C:$BH,'Daily Report'!$A$51,FALSE)=0,"",VLOOKUP(AD7,'Work DB'!$C:$BH,'Daily Report'!$A$51,FALSE))</f>
        <v/>
      </c>
      <c r="AE51" s="74" t="str">
        <f>IF(VLOOKUP(AE7,'Work DB'!$C:$BH,'Daily Report'!$A$51,FALSE)=0,"",VLOOKUP(AE7,'Work DB'!$C:$BH,'Daily Report'!$A$51,FALSE))</f>
        <v/>
      </c>
      <c r="AF51" s="74" t="str">
        <f>IF(VLOOKUP(AF7,'Work DB'!$C:$BH,'Daily Report'!$A$51,FALSE)=0,"",VLOOKUP(AF7,'Work DB'!$C:$BH,'Daily Report'!$A$51,FALSE))</f>
        <v/>
      </c>
      <c r="AG51" s="74" t="str">
        <f>IF(VLOOKUP(AG7,'Work DB'!$C:$BH,'Daily Report'!$A$51,FALSE)=0,"",VLOOKUP(AG7,'Work DB'!$C:$BH,'Daily Report'!$A$51,FALSE))</f>
        <v/>
      </c>
      <c r="AH51" s="74" t="str">
        <f>IF(VLOOKUP(AH7,'Work DB'!$C:$BH,'Daily Report'!$A$51,FALSE)=0,"",VLOOKUP(AH7,'Work DB'!$C:$BH,'Daily Report'!$A$51,FALSE))</f>
        <v/>
      </c>
      <c r="AI51" s="75" t="str">
        <f>IF(VLOOKUP(AI7,'Work DB'!$C:$BH,'Daily Report'!$A$51,FALSE)=0,"",VLOOKUP(AI7,'Work DB'!$C:$BH,'Daily Report'!$A$51,FALSE))</f>
        <v/>
      </c>
      <c r="AJ51" s="838">
        <f>SUM(E51:AI51)</f>
        <v>1071</v>
      </c>
      <c r="AK51" s="839"/>
      <c r="AL51" s="821">
        <f>HLOOKUP(A51,'Work DB'!$1:$2,2,FALSE)</f>
        <v>3772</v>
      </c>
      <c r="AM51" s="821"/>
      <c r="AN51" s="789">
        <v>55259</v>
      </c>
      <c r="AO51" s="789"/>
      <c r="AP51" s="822">
        <f>AL51/AN51</f>
        <v>6.826037387574875E-2</v>
      </c>
      <c r="AQ51" s="823"/>
      <c r="AR51" s="299">
        <f t="shared" si="5"/>
        <v>1071</v>
      </c>
      <c r="AT51" s="3">
        <v>1</v>
      </c>
    </row>
    <row r="52" spans="1:46" s="45" customFormat="1" ht="9.75" customHeight="1" thickBot="1" x14ac:dyDescent="0.8">
      <c r="A52" s="38"/>
      <c r="B52" s="39"/>
      <c r="C52" s="40"/>
      <c r="D52" s="40"/>
      <c r="E52" s="41"/>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2"/>
      <c r="AK52" s="43"/>
      <c r="AL52" s="38"/>
      <c r="AM52" s="38"/>
      <c r="AN52" s="44"/>
      <c r="AO52" s="44"/>
      <c r="AR52" s="299">
        <f t="shared" si="5"/>
        <v>0</v>
      </c>
      <c r="AT52" s="38">
        <v>1</v>
      </c>
    </row>
    <row r="53" spans="1:46" s="7" customFormat="1" ht="51" x14ac:dyDescent="0.75">
      <c r="A53" s="87">
        <f>'Work DB'!AL1</f>
        <v>36</v>
      </c>
      <c r="B53" s="766" t="s">
        <v>25</v>
      </c>
      <c r="C53" s="784" t="s">
        <v>26</v>
      </c>
      <c r="D53" s="784"/>
      <c r="E53" s="60" t="str">
        <f>IF(VLOOKUP(E7,'Work DB'!$C:$BH,'Daily Report'!$A$53,FALSE)=0,"",VLOOKUP(E7,'Work DB'!$C:$BH,'Daily Report'!$A$53,FALSE))</f>
        <v/>
      </c>
      <c r="F53" s="60" t="str">
        <f>IF(VLOOKUP(F7,'Work DB'!$C:$BH,'Daily Report'!$A$53,FALSE)=0,"",VLOOKUP(F7,'Work DB'!$C:$BH,'Daily Report'!$A$53,FALSE))</f>
        <v/>
      </c>
      <c r="G53" s="60" t="str">
        <f>IF(VLOOKUP(G7,'Work DB'!$C:$BH,'Daily Report'!$A$53,FALSE)=0,"",VLOOKUP(G7,'Work DB'!$C:$BH,'Daily Report'!$A$53,FALSE))</f>
        <v/>
      </c>
      <c r="H53" s="60" t="str">
        <f>IF(VLOOKUP(H7,'Work DB'!$C:$BH,'Daily Report'!$A$53,FALSE)=0,"",VLOOKUP(H7,'Work DB'!$C:$BH,'Daily Report'!$A$53,FALSE))</f>
        <v/>
      </c>
      <c r="I53" s="60" t="str">
        <f>IF(VLOOKUP(I7,'Work DB'!$C:$BH,'Daily Report'!$A$53,FALSE)=0,"",VLOOKUP(I7,'Work DB'!$C:$BH,'Daily Report'!$A$53,FALSE))</f>
        <v/>
      </c>
      <c r="J53" s="60" t="str">
        <f>IF(VLOOKUP(J7,'Work DB'!$C:$BH,'Daily Report'!$A$53,FALSE)=0,"",VLOOKUP(J7,'Work DB'!$C:$BH,'Daily Report'!$A$53,FALSE))</f>
        <v/>
      </c>
      <c r="K53" s="60" t="str">
        <f>IF(VLOOKUP(K7,'Work DB'!$C:$BH,'Daily Report'!$A$53,FALSE)=0,"",VLOOKUP(K7,'Work DB'!$C:$BH,'Daily Report'!$A$53,FALSE))</f>
        <v/>
      </c>
      <c r="L53" s="60" t="str">
        <f>IF(VLOOKUP(L7,'Work DB'!$C:$BH,'Daily Report'!$A$53,FALSE)=0,"",VLOOKUP(L7,'Work DB'!$C:$BH,'Daily Report'!$A$53,FALSE))</f>
        <v/>
      </c>
      <c r="M53" s="60" t="str">
        <f>IF(VLOOKUP(M7,'Work DB'!$C:$BH,'Daily Report'!$A$53,FALSE)=0,"",VLOOKUP(M7,'Work DB'!$C:$BH,'Daily Report'!$A$53,FALSE))</f>
        <v/>
      </c>
      <c r="N53" s="60" t="str">
        <f>IF(VLOOKUP(N7,'Work DB'!$C:$BH,'Daily Report'!$A$53,FALSE)=0,"",VLOOKUP(N7,'Work DB'!$C:$BH,'Daily Report'!$A$53,FALSE))</f>
        <v/>
      </c>
      <c r="O53" s="60" t="str">
        <f>IF(VLOOKUP(O7,'Work DB'!$C:$BH,'Daily Report'!$A$53,FALSE)=0,"",VLOOKUP(O7,'Work DB'!$C:$BH,'Daily Report'!$A$53,FALSE))</f>
        <v/>
      </c>
      <c r="P53" s="60" t="str">
        <f>IF(VLOOKUP(P7,'Work DB'!$C:$BH,'Daily Report'!$A$53,FALSE)=0,"",VLOOKUP(P7,'Work DB'!$C:$BH,'Daily Report'!$A$53,FALSE))</f>
        <v/>
      </c>
      <c r="Q53" s="60" t="str">
        <f>IF(VLOOKUP(Q7,'Work DB'!$C:$BH,'Daily Report'!$A$53,FALSE)=0,"",VLOOKUP(Q7,'Work DB'!$C:$BH,'Daily Report'!$A$53,FALSE))</f>
        <v/>
      </c>
      <c r="R53" s="60" t="str">
        <f>IF(VLOOKUP(R7,'Work DB'!$C:$BH,'Daily Report'!$A$53,FALSE)=0,"",VLOOKUP(R7,'Work DB'!$C:$BH,'Daily Report'!$A$53,FALSE))</f>
        <v/>
      </c>
      <c r="S53" s="60" t="str">
        <f>IF(VLOOKUP(S7,'Work DB'!$C:$BH,'Daily Report'!$A$53,FALSE)=0,"",VLOOKUP(S7,'Work DB'!$C:$BH,'Daily Report'!$A$53,FALSE))</f>
        <v/>
      </c>
      <c r="T53" s="60" t="str">
        <f>IF(VLOOKUP(T7,'Work DB'!$C:$BH,'Daily Report'!$A$53,FALSE)=0,"",VLOOKUP(T7,'Work DB'!$C:$BH,'Daily Report'!$A$53,FALSE))</f>
        <v/>
      </c>
      <c r="U53" s="60" t="str">
        <f>IF(VLOOKUP(U7,'Work DB'!$C:$BH,'Daily Report'!$A$53,FALSE)=0,"",VLOOKUP(U7,'Work DB'!$C:$BH,'Daily Report'!$A$53,FALSE))</f>
        <v/>
      </c>
      <c r="V53" s="60" t="str">
        <f>IF(VLOOKUP(V7,'Work DB'!$C:$BH,'Daily Report'!$A$53,FALSE)=0,"",VLOOKUP(V7,'Work DB'!$C:$BH,'Daily Report'!$A$53,FALSE))</f>
        <v/>
      </c>
      <c r="W53" s="60" t="str">
        <f>IF(VLOOKUP(W7,'Work DB'!$C:$BH,'Daily Report'!$A$53,FALSE)=0,"",VLOOKUP(W7,'Work DB'!$C:$BH,'Daily Report'!$A$53,FALSE))</f>
        <v/>
      </c>
      <c r="X53" s="60" t="str">
        <f>IF(VLOOKUP(X7,'Work DB'!$C:$BH,'Daily Report'!$A$53,FALSE)=0,"",VLOOKUP(X7,'Work DB'!$C:$BH,'Daily Report'!$A$53,FALSE))</f>
        <v/>
      </c>
      <c r="Y53" s="60" t="str">
        <f>IF(VLOOKUP(Y7,'Work DB'!$C:$BH,'Daily Report'!$A$53,FALSE)=0,"",VLOOKUP(Y7,'Work DB'!$C:$BH,'Daily Report'!$A$53,FALSE))</f>
        <v/>
      </c>
      <c r="Z53" s="60" t="str">
        <f>IF(VLOOKUP(Z7,'Work DB'!$C:$BH,'Daily Report'!$A$53,FALSE)=0,"",VLOOKUP(Z7,'Work DB'!$C:$BH,'Daily Report'!$A$53,FALSE))</f>
        <v/>
      </c>
      <c r="AA53" s="60" t="str">
        <f>IF(VLOOKUP(AA7,'Work DB'!$C:$BH,'Daily Report'!$A$53,FALSE)=0,"",VLOOKUP(AA7,'Work DB'!$C:$BH,'Daily Report'!$A$53,FALSE))</f>
        <v/>
      </c>
      <c r="AB53" s="60" t="str">
        <f>IF(VLOOKUP(AB7,'Work DB'!$C:$BH,'Daily Report'!$A$53,FALSE)=0,"",VLOOKUP(AB7,'Work DB'!$C:$BH,'Daily Report'!$A$53,FALSE))</f>
        <v/>
      </c>
      <c r="AC53" s="60" t="str">
        <f>IF(VLOOKUP(AC7,'Work DB'!$C:$BH,'Daily Report'!$A$53,FALSE)=0,"",VLOOKUP(AC7,'Work DB'!$C:$BH,'Daily Report'!$A$53,FALSE))</f>
        <v/>
      </c>
      <c r="AD53" s="60" t="str">
        <f>IF(VLOOKUP(AD7,'Work DB'!$C:$BH,'Daily Report'!$A$53,FALSE)=0,"",VLOOKUP(AD7,'Work DB'!$C:$BH,'Daily Report'!$A$53,FALSE))</f>
        <v/>
      </c>
      <c r="AE53" s="60" t="str">
        <f>IF(VLOOKUP(AE7,'Work DB'!$C:$BH,'Daily Report'!$A$53,FALSE)=0,"",VLOOKUP(AE7,'Work DB'!$C:$BH,'Daily Report'!$A$53,FALSE))</f>
        <v/>
      </c>
      <c r="AF53" s="60" t="str">
        <f>IF(VLOOKUP(AF7,'Work DB'!$C:$BH,'Daily Report'!$A$53,FALSE)=0,"",VLOOKUP(AF7,'Work DB'!$C:$BH,'Daily Report'!$A$53,FALSE))</f>
        <v/>
      </c>
      <c r="AG53" s="60" t="str">
        <f>IF(VLOOKUP(AG7,'Work DB'!$C:$BH,'Daily Report'!$A$53,FALSE)=0,"",VLOOKUP(AG7,'Work DB'!$C:$BH,'Daily Report'!$A$53,FALSE))</f>
        <v/>
      </c>
      <c r="AH53" s="60" t="str">
        <f>IF(VLOOKUP(AH7,'Work DB'!$C:$BH,'Daily Report'!$A$53,FALSE)=0,"",VLOOKUP(AH7,'Work DB'!$C:$BH,'Daily Report'!$A$53,FALSE))</f>
        <v/>
      </c>
      <c r="AI53" s="67" t="str">
        <f>IF(VLOOKUP(AI7,'Work DB'!$C:$BH,'Daily Report'!$A$53,FALSE)=0,"",VLOOKUP(AI7,'Work DB'!$C:$BH,'Daily Report'!$A$53,FALSE))</f>
        <v/>
      </c>
      <c r="AJ53" s="832">
        <f>SUM(E53:AI53)</f>
        <v>0</v>
      </c>
      <c r="AK53" s="761"/>
      <c r="AL53" s="762">
        <f>HLOOKUP(A53,'Work DB'!$1:$2,2,FALSE)</f>
        <v>0</v>
      </c>
      <c r="AM53" s="762"/>
      <c r="AN53" s="833">
        <v>325.8</v>
      </c>
      <c r="AO53" s="833"/>
      <c r="AP53" s="764">
        <f>AL53/AN53</f>
        <v>0</v>
      </c>
      <c r="AQ53" s="765"/>
      <c r="AR53" s="299">
        <f t="shared" si="5"/>
        <v>0</v>
      </c>
      <c r="AT53" s="8">
        <v>1</v>
      </c>
    </row>
    <row r="54" spans="1:46" s="7" customFormat="1" ht="51" x14ac:dyDescent="0.75">
      <c r="A54" s="87">
        <f>'Work DB'!AM1</f>
        <v>37</v>
      </c>
      <c r="B54" s="767"/>
      <c r="C54" s="790" t="s">
        <v>27</v>
      </c>
      <c r="D54" s="790"/>
      <c r="E54" s="62" t="str">
        <f>IF(VLOOKUP(E7,'Work DB'!$C:$BH,'Daily Report'!$A$54,FALSE)=0,"",VLOOKUP(E7,'Work DB'!$C:$BH,'Daily Report'!$A$54,FALSE))</f>
        <v/>
      </c>
      <c r="F54" s="62" t="str">
        <f>IF(VLOOKUP(F7,'Work DB'!$C:$BH,'Daily Report'!$A$54,FALSE)=0,"",VLOOKUP(F7,'Work DB'!$C:$BH,'Daily Report'!$A$54,FALSE))</f>
        <v/>
      </c>
      <c r="G54" s="62" t="str">
        <f>IF(VLOOKUP(G7,'Work DB'!$C:$BH,'Daily Report'!$A$54,FALSE)=0,"",VLOOKUP(G7,'Work DB'!$C:$BH,'Daily Report'!$A$54,FALSE))</f>
        <v/>
      </c>
      <c r="H54" s="62" t="str">
        <f>IF(VLOOKUP(H7,'Work DB'!$C:$BH,'Daily Report'!$A$54,FALSE)=0,"",VLOOKUP(H7,'Work DB'!$C:$BH,'Daily Report'!$A$54,FALSE))</f>
        <v/>
      </c>
      <c r="I54" s="62" t="str">
        <f>IF(VLOOKUP(I7,'Work DB'!$C:$BH,'Daily Report'!$A$54,FALSE)=0,"",VLOOKUP(I7,'Work DB'!$C:$BH,'Daily Report'!$A$54,FALSE))</f>
        <v/>
      </c>
      <c r="J54" s="62" t="str">
        <f>IF(VLOOKUP(J7,'Work DB'!$C:$BH,'Daily Report'!$A$54,FALSE)=0,"",VLOOKUP(J7,'Work DB'!$C:$BH,'Daily Report'!$A$54,FALSE))</f>
        <v/>
      </c>
      <c r="K54" s="62" t="str">
        <f>IF(VLOOKUP(K7,'Work DB'!$C:$BH,'Daily Report'!$A$54,FALSE)=0,"",VLOOKUP(K7,'Work DB'!$C:$BH,'Daily Report'!$A$54,FALSE))</f>
        <v/>
      </c>
      <c r="L54" s="62" t="str">
        <f>IF(VLOOKUP(L7,'Work DB'!$C:$BH,'Daily Report'!$A$54,FALSE)=0,"",VLOOKUP(L7,'Work DB'!$C:$BH,'Daily Report'!$A$54,FALSE))</f>
        <v/>
      </c>
      <c r="M54" s="62" t="str">
        <f>IF(VLOOKUP(M7,'Work DB'!$C:$BH,'Daily Report'!$A$54,FALSE)=0,"",VLOOKUP(M7,'Work DB'!$C:$BH,'Daily Report'!$A$54,FALSE))</f>
        <v/>
      </c>
      <c r="N54" s="62" t="str">
        <f>IF(VLOOKUP(N7,'Work DB'!$C:$BH,'Daily Report'!$A$54,FALSE)=0,"",VLOOKUP(N7,'Work DB'!$C:$BH,'Daily Report'!$A$54,FALSE))</f>
        <v/>
      </c>
      <c r="O54" s="62" t="str">
        <f>IF(VLOOKUP(O7,'Work DB'!$C:$BH,'Daily Report'!$A$54,FALSE)=0,"",VLOOKUP(O7,'Work DB'!$C:$BH,'Daily Report'!$A$54,FALSE))</f>
        <v/>
      </c>
      <c r="P54" s="62" t="str">
        <f>IF(VLOOKUP(P7,'Work DB'!$C:$BH,'Daily Report'!$A$54,FALSE)=0,"",VLOOKUP(P7,'Work DB'!$C:$BH,'Daily Report'!$A$54,FALSE))</f>
        <v/>
      </c>
      <c r="Q54" s="62" t="str">
        <f>IF(VLOOKUP(Q7,'Work DB'!$C:$BH,'Daily Report'!$A$54,FALSE)=0,"",VLOOKUP(Q7,'Work DB'!$C:$BH,'Daily Report'!$A$54,FALSE))</f>
        <v/>
      </c>
      <c r="R54" s="62" t="str">
        <f>IF(VLOOKUP(R7,'Work DB'!$C:$BH,'Daily Report'!$A$54,FALSE)=0,"",VLOOKUP(R7,'Work DB'!$C:$BH,'Daily Report'!$A$54,FALSE))</f>
        <v/>
      </c>
      <c r="S54" s="62" t="str">
        <f>IF(VLOOKUP(S7,'Work DB'!$C:$BH,'Daily Report'!$A$54,FALSE)=0,"",VLOOKUP(S7,'Work DB'!$C:$BH,'Daily Report'!$A$54,FALSE))</f>
        <v/>
      </c>
      <c r="T54" s="62" t="str">
        <f>IF(VLOOKUP(T7,'Work DB'!$C:$BH,'Daily Report'!$A$54,FALSE)=0,"",VLOOKUP(T7,'Work DB'!$C:$BH,'Daily Report'!$A$54,FALSE))</f>
        <v/>
      </c>
      <c r="U54" s="62" t="str">
        <f>IF(VLOOKUP(U7,'Work DB'!$C:$BH,'Daily Report'!$A$54,FALSE)=0,"",VLOOKUP(U7,'Work DB'!$C:$BH,'Daily Report'!$A$54,FALSE))</f>
        <v/>
      </c>
      <c r="V54" s="62" t="str">
        <f>IF(VLOOKUP(V7,'Work DB'!$C:$BH,'Daily Report'!$A$54,FALSE)=0,"",VLOOKUP(V7,'Work DB'!$C:$BH,'Daily Report'!$A$54,FALSE))</f>
        <v/>
      </c>
      <c r="W54" s="62" t="str">
        <f>IF(VLOOKUP(W7,'Work DB'!$C:$BH,'Daily Report'!$A$54,FALSE)=0,"",VLOOKUP(W7,'Work DB'!$C:$BH,'Daily Report'!$A$54,FALSE))</f>
        <v/>
      </c>
      <c r="X54" s="62" t="str">
        <f>IF(VLOOKUP(X7,'Work DB'!$C:$BH,'Daily Report'!$A$54,FALSE)=0,"",VLOOKUP(X7,'Work DB'!$C:$BH,'Daily Report'!$A$54,FALSE))</f>
        <v/>
      </c>
      <c r="Y54" s="62" t="str">
        <f>IF(VLOOKUP(Y7,'Work DB'!$C:$BH,'Daily Report'!$A$54,FALSE)=0,"",VLOOKUP(Y7,'Work DB'!$C:$BH,'Daily Report'!$A$54,FALSE))</f>
        <v/>
      </c>
      <c r="Z54" s="62" t="str">
        <f>IF(VLOOKUP(Z7,'Work DB'!$C:$BH,'Daily Report'!$A$54,FALSE)=0,"",VLOOKUP(Z7,'Work DB'!$C:$BH,'Daily Report'!$A$54,FALSE))</f>
        <v/>
      </c>
      <c r="AA54" s="62" t="str">
        <f>IF(VLOOKUP(AA7,'Work DB'!$C:$BH,'Daily Report'!$A$54,FALSE)=0,"",VLOOKUP(AA7,'Work DB'!$C:$BH,'Daily Report'!$A$54,FALSE))</f>
        <v/>
      </c>
      <c r="AB54" s="62" t="str">
        <f>IF(VLOOKUP(AB7,'Work DB'!$C:$BH,'Daily Report'!$A$54,FALSE)=0,"",VLOOKUP(AB7,'Work DB'!$C:$BH,'Daily Report'!$A$54,FALSE))</f>
        <v/>
      </c>
      <c r="AC54" s="62" t="str">
        <f>IF(VLOOKUP(AC7,'Work DB'!$C:$BH,'Daily Report'!$A$54,FALSE)=0,"",VLOOKUP(AC7,'Work DB'!$C:$BH,'Daily Report'!$A$54,FALSE))</f>
        <v/>
      </c>
      <c r="AD54" s="62" t="str">
        <f>IF(VLOOKUP(AD7,'Work DB'!$C:$BH,'Daily Report'!$A$54,FALSE)=0,"",VLOOKUP(AD7,'Work DB'!$C:$BH,'Daily Report'!$A$54,FALSE))</f>
        <v/>
      </c>
      <c r="AE54" s="62" t="str">
        <f>IF(VLOOKUP(AE7,'Work DB'!$C:$BH,'Daily Report'!$A$54,FALSE)=0,"",VLOOKUP(AE7,'Work DB'!$C:$BH,'Daily Report'!$A$54,FALSE))</f>
        <v/>
      </c>
      <c r="AF54" s="62" t="str">
        <f>IF(VLOOKUP(AF7,'Work DB'!$C:$BH,'Daily Report'!$A$54,FALSE)=0,"",VLOOKUP(AF7,'Work DB'!$C:$BH,'Daily Report'!$A$54,FALSE))</f>
        <v/>
      </c>
      <c r="AG54" s="62" t="str">
        <f>IF(VLOOKUP(AG7,'Work DB'!$C:$BH,'Daily Report'!$A$54,FALSE)=0,"",VLOOKUP(AG7,'Work DB'!$C:$BH,'Daily Report'!$A$54,FALSE))</f>
        <v/>
      </c>
      <c r="AH54" s="62" t="str">
        <f>IF(VLOOKUP(AH7,'Work DB'!$C:$BH,'Daily Report'!$A$54,FALSE)=0,"",VLOOKUP(AH7,'Work DB'!$C:$BH,'Daily Report'!$A$54,FALSE))</f>
        <v/>
      </c>
      <c r="AI54" s="68" t="str">
        <f>IF(VLOOKUP(AI7,'Work DB'!$C:$BH,'Daily Report'!$A$54,FALSE)=0,"",VLOOKUP(AI7,'Work DB'!$C:$BH,'Daily Report'!$A$54,FALSE))</f>
        <v/>
      </c>
      <c r="AJ54" s="818">
        <f>SUM(E54:AI54)</f>
        <v>0</v>
      </c>
      <c r="AK54" s="819"/>
      <c r="AL54" s="827">
        <f>HLOOKUP(A54,'Work DB'!$1:$2,2,FALSE)</f>
        <v>0</v>
      </c>
      <c r="AM54" s="827"/>
      <c r="AN54" s="834">
        <v>178.4</v>
      </c>
      <c r="AO54" s="834"/>
      <c r="AP54" s="825">
        <f>AL54/AN54</f>
        <v>0</v>
      </c>
      <c r="AQ54" s="826"/>
      <c r="AR54" s="299">
        <f t="shared" si="5"/>
        <v>0</v>
      </c>
      <c r="AT54" s="8">
        <v>1</v>
      </c>
    </row>
    <row r="55" spans="1:46" s="7" customFormat="1" ht="51.75" thickBot="1" x14ac:dyDescent="0.8">
      <c r="A55" s="87">
        <f>'Work DB'!AN1</f>
        <v>38</v>
      </c>
      <c r="B55" s="768"/>
      <c r="C55" s="820" t="s">
        <v>28</v>
      </c>
      <c r="D55" s="820"/>
      <c r="E55" s="74" t="str">
        <f>IF(VLOOKUP(E7,'Work DB'!$C:$BH,'Daily Report'!$A$55,FALSE)=0,"",VLOOKUP(E7,'Work DB'!$C:$BH,'Daily Report'!$A$55,FALSE))</f>
        <v/>
      </c>
      <c r="F55" s="74" t="str">
        <f>IF(VLOOKUP(F7,'Work DB'!$C:$BH,'Daily Report'!$A$55,FALSE)=0,"",VLOOKUP(F7,'Work DB'!$C:$BH,'Daily Report'!$A$55,FALSE))</f>
        <v/>
      </c>
      <c r="G55" s="74" t="str">
        <f>IF(VLOOKUP(G7,'Work DB'!$C:$BH,'Daily Report'!$A$55,FALSE)=0,"",VLOOKUP(G7,'Work DB'!$C:$BH,'Daily Report'!$A$55,FALSE))</f>
        <v/>
      </c>
      <c r="H55" s="74" t="str">
        <f>IF(VLOOKUP(H7,'Work DB'!$C:$BH,'Daily Report'!$A$55,FALSE)=0,"",VLOOKUP(H7,'Work DB'!$C:$BH,'Daily Report'!$A$55,FALSE))</f>
        <v/>
      </c>
      <c r="I55" s="74" t="str">
        <f>IF(VLOOKUP(I7,'Work DB'!$C:$BH,'Daily Report'!$A$55,FALSE)=0,"",VLOOKUP(I7,'Work DB'!$C:$BH,'Daily Report'!$A$55,FALSE))</f>
        <v/>
      </c>
      <c r="J55" s="74" t="str">
        <f>IF(VLOOKUP(J7,'Work DB'!$C:$BH,'Daily Report'!$A$55,FALSE)=0,"",VLOOKUP(J7,'Work DB'!$C:$BH,'Daily Report'!$A$55,FALSE))</f>
        <v/>
      </c>
      <c r="K55" s="74" t="str">
        <f>IF(VLOOKUP(K7,'Work DB'!$C:$BH,'Daily Report'!$A$55,FALSE)=0,"",VLOOKUP(K7,'Work DB'!$C:$BH,'Daily Report'!$A$55,FALSE))</f>
        <v/>
      </c>
      <c r="L55" s="74" t="str">
        <f>IF(VLOOKUP(L7,'Work DB'!$C:$BH,'Daily Report'!$A$55,FALSE)=0,"",VLOOKUP(L7,'Work DB'!$C:$BH,'Daily Report'!$A$55,FALSE))</f>
        <v/>
      </c>
      <c r="M55" s="74" t="str">
        <f>IF(VLOOKUP(M7,'Work DB'!$C:$BH,'Daily Report'!$A$55,FALSE)=0,"",VLOOKUP(M7,'Work DB'!$C:$BH,'Daily Report'!$A$55,FALSE))</f>
        <v/>
      </c>
      <c r="N55" s="74" t="str">
        <f>IF(VLOOKUP(N7,'Work DB'!$C:$BH,'Daily Report'!$A$55,FALSE)=0,"",VLOOKUP(N7,'Work DB'!$C:$BH,'Daily Report'!$A$55,FALSE))</f>
        <v/>
      </c>
      <c r="O55" s="74" t="str">
        <f>IF(VLOOKUP(O7,'Work DB'!$C:$BH,'Daily Report'!$A$55,FALSE)=0,"",VLOOKUP(O7,'Work DB'!$C:$BH,'Daily Report'!$A$55,FALSE))</f>
        <v/>
      </c>
      <c r="P55" s="74" t="str">
        <f>IF(VLOOKUP(P7,'Work DB'!$C:$BH,'Daily Report'!$A$55,FALSE)=0,"",VLOOKUP(P7,'Work DB'!$C:$BH,'Daily Report'!$A$55,FALSE))</f>
        <v/>
      </c>
      <c r="Q55" s="74" t="str">
        <f>IF(VLOOKUP(Q7,'Work DB'!$C:$BH,'Daily Report'!$A$55,FALSE)=0,"",VLOOKUP(Q7,'Work DB'!$C:$BH,'Daily Report'!$A$55,FALSE))</f>
        <v/>
      </c>
      <c r="R55" s="74" t="str">
        <f>IF(VLOOKUP(R7,'Work DB'!$C:$BH,'Daily Report'!$A$55,FALSE)=0,"",VLOOKUP(R7,'Work DB'!$C:$BH,'Daily Report'!$A$55,FALSE))</f>
        <v/>
      </c>
      <c r="S55" s="74" t="str">
        <f>IF(VLOOKUP(S7,'Work DB'!$C:$BH,'Daily Report'!$A$55,FALSE)=0,"",VLOOKUP(S7,'Work DB'!$C:$BH,'Daily Report'!$A$55,FALSE))</f>
        <v/>
      </c>
      <c r="T55" s="74" t="str">
        <f>IF(VLOOKUP(T7,'Work DB'!$C:$BH,'Daily Report'!$A$55,FALSE)=0,"",VLOOKUP(T7,'Work DB'!$C:$BH,'Daily Report'!$A$55,FALSE))</f>
        <v/>
      </c>
      <c r="U55" s="74" t="str">
        <f>IF(VLOOKUP(U7,'Work DB'!$C:$BH,'Daily Report'!$A$55,FALSE)=0,"",VLOOKUP(U7,'Work DB'!$C:$BH,'Daily Report'!$A$55,FALSE))</f>
        <v/>
      </c>
      <c r="V55" s="74" t="str">
        <f>IF(VLOOKUP(V7,'Work DB'!$C:$BH,'Daily Report'!$A$55,FALSE)=0,"",VLOOKUP(V7,'Work DB'!$C:$BH,'Daily Report'!$A$55,FALSE))</f>
        <v/>
      </c>
      <c r="W55" s="74" t="str">
        <f>IF(VLOOKUP(W7,'Work DB'!$C:$BH,'Daily Report'!$A$55,FALSE)=0,"",VLOOKUP(W7,'Work DB'!$C:$BH,'Daily Report'!$A$55,FALSE))</f>
        <v/>
      </c>
      <c r="X55" s="74" t="str">
        <f>IF(VLOOKUP(X7,'Work DB'!$C:$BH,'Daily Report'!$A$55,FALSE)=0,"",VLOOKUP(X7,'Work DB'!$C:$BH,'Daily Report'!$A$55,FALSE))</f>
        <v/>
      </c>
      <c r="Y55" s="74" t="str">
        <f>IF(VLOOKUP(Y7,'Work DB'!$C:$BH,'Daily Report'!$A$55,FALSE)=0,"",VLOOKUP(Y7,'Work DB'!$C:$BH,'Daily Report'!$A$55,FALSE))</f>
        <v/>
      </c>
      <c r="Z55" s="74" t="str">
        <f>IF(VLOOKUP(Z7,'Work DB'!$C:$BH,'Daily Report'!$A$55,FALSE)=0,"",VLOOKUP(Z7,'Work DB'!$C:$BH,'Daily Report'!$A$55,FALSE))</f>
        <v/>
      </c>
      <c r="AA55" s="74" t="str">
        <f>IF(VLOOKUP(AA7,'Work DB'!$C:$BH,'Daily Report'!$A$55,FALSE)=0,"",VLOOKUP(AA7,'Work DB'!$C:$BH,'Daily Report'!$A$55,FALSE))</f>
        <v/>
      </c>
      <c r="AB55" s="74" t="str">
        <f>IF(VLOOKUP(AB7,'Work DB'!$C:$BH,'Daily Report'!$A$55,FALSE)=0,"",VLOOKUP(AB7,'Work DB'!$C:$BH,'Daily Report'!$A$55,FALSE))</f>
        <v/>
      </c>
      <c r="AC55" s="74" t="str">
        <f>IF(VLOOKUP(AC7,'Work DB'!$C:$BH,'Daily Report'!$A$55,FALSE)=0,"",VLOOKUP(AC7,'Work DB'!$C:$BH,'Daily Report'!$A$55,FALSE))</f>
        <v/>
      </c>
      <c r="AD55" s="74" t="str">
        <f>IF(VLOOKUP(AD7,'Work DB'!$C:$BH,'Daily Report'!$A$55,FALSE)=0,"",VLOOKUP(AD7,'Work DB'!$C:$BH,'Daily Report'!$A$55,FALSE))</f>
        <v/>
      </c>
      <c r="AE55" s="74" t="str">
        <f>IF(VLOOKUP(AE7,'Work DB'!$C:$BH,'Daily Report'!$A$55,FALSE)=0,"",VLOOKUP(AE7,'Work DB'!$C:$BH,'Daily Report'!$A$55,FALSE))</f>
        <v/>
      </c>
      <c r="AF55" s="74" t="str">
        <f>IF(VLOOKUP(AF7,'Work DB'!$C:$BH,'Daily Report'!$A$55,FALSE)=0,"",VLOOKUP(AF7,'Work DB'!$C:$BH,'Daily Report'!$A$55,FALSE))</f>
        <v/>
      </c>
      <c r="AG55" s="74" t="str">
        <f>IF(VLOOKUP(AG7,'Work DB'!$C:$BH,'Daily Report'!$A$55,FALSE)=0,"",VLOOKUP(AG7,'Work DB'!$C:$BH,'Daily Report'!$A$55,FALSE))</f>
        <v/>
      </c>
      <c r="AH55" s="74" t="str">
        <f>IF(VLOOKUP(AH7,'Work DB'!$C:$BH,'Daily Report'!$A$55,FALSE)=0,"",VLOOKUP(AH7,'Work DB'!$C:$BH,'Daily Report'!$A$55,FALSE))</f>
        <v/>
      </c>
      <c r="AI55" s="75" t="str">
        <f>IF(VLOOKUP(AI7,'Work DB'!$C:$BH,'Daily Report'!$A$55,FALSE)=0,"",VLOOKUP(AI7,'Work DB'!$C:$BH,'Daily Report'!$A$55,FALSE))</f>
        <v/>
      </c>
      <c r="AJ55" s="838">
        <f>SUM(E55:AI55)</f>
        <v>0</v>
      </c>
      <c r="AK55" s="839"/>
      <c r="AL55" s="821">
        <f>HLOOKUP(A55,'Work DB'!$1:$2,2,FALSE)</f>
        <v>0</v>
      </c>
      <c r="AM55" s="821"/>
      <c r="AN55" s="824">
        <v>79.2</v>
      </c>
      <c r="AO55" s="824"/>
      <c r="AP55" s="822">
        <f>AL55/AN55</f>
        <v>0</v>
      </c>
      <c r="AQ55" s="823"/>
      <c r="AR55" s="299">
        <f t="shared" si="5"/>
        <v>0</v>
      </c>
      <c r="AT55" s="8">
        <v>1</v>
      </c>
    </row>
    <row r="56" spans="1:46" s="45" customFormat="1" ht="12.75" customHeight="1" thickBot="1" x14ac:dyDescent="0.8">
      <c r="A56" s="38"/>
      <c r="B56" s="39"/>
      <c r="C56" s="40"/>
      <c r="D56" s="40"/>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2"/>
      <c r="AK56" s="43"/>
      <c r="AL56" s="38"/>
      <c r="AM56" s="38"/>
      <c r="AN56" s="44"/>
      <c r="AO56" s="44"/>
      <c r="AR56" s="299">
        <f t="shared" si="5"/>
        <v>0</v>
      </c>
      <c r="AT56" s="38">
        <v>1</v>
      </c>
    </row>
    <row r="57" spans="1:46" s="1" customFormat="1" ht="47.25" customHeight="1" x14ac:dyDescent="0.75">
      <c r="A57" s="87">
        <f>'Work DB'!AO1</f>
        <v>39</v>
      </c>
      <c r="B57" s="766" t="s">
        <v>17</v>
      </c>
      <c r="C57" s="784" t="s">
        <v>1</v>
      </c>
      <c r="D57" s="784"/>
      <c r="E57" s="60">
        <f>IF(VLOOKUP(E7,'Work DB'!$C:$BH,'Daily Report'!$A$57,FALSE)=0,"",VLOOKUP(E7,'Work DB'!$C:$BH,'Daily Report'!$A$57,FALSE))</f>
        <v>86</v>
      </c>
      <c r="F57" s="60">
        <f>IF(VLOOKUP(F7,'Work DB'!$C:$BH,'Daily Report'!$A$57,FALSE)=0,"",VLOOKUP(F7,'Work DB'!$C:$BH,'Daily Report'!$A$57,FALSE))</f>
        <v>89</v>
      </c>
      <c r="G57" s="60">
        <f>IF(VLOOKUP(G7,'Work DB'!$C:$BH,'Daily Report'!$A$57,FALSE)=0,"",VLOOKUP(G7,'Work DB'!$C:$BH,'Daily Report'!$A$57,FALSE))</f>
        <v>86</v>
      </c>
      <c r="H57" s="60">
        <f>IF(VLOOKUP(H7,'Work DB'!$C:$BH,'Daily Report'!$A$57,FALSE)=0,"",VLOOKUP(H7,'Work DB'!$C:$BH,'Daily Report'!$A$57,FALSE))</f>
        <v>86</v>
      </c>
      <c r="I57" s="60">
        <f>IF(VLOOKUP(I7,'Work DB'!$C:$BH,'Daily Report'!$A$57,FALSE)=0,"",VLOOKUP(I7,'Work DB'!$C:$BH,'Daily Report'!$A$57,FALSE))</f>
        <v>87</v>
      </c>
      <c r="J57" s="60">
        <f>IF(VLOOKUP(J7,'Work DB'!$C:$BH,'Daily Report'!$A$57,FALSE)=0,"",VLOOKUP(J7,'Work DB'!$C:$BH,'Daily Report'!$A$57,FALSE))</f>
        <v>35</v>
      </c>
      <c r="K57" s="60">
        <f>IF(VLOOKUP(K7,'Work DB'!$C:$BH,'Daily Report'!$A$57,FALSE)=0,"",VLOOKUP(K7,'Work DB'!$C:$BH,'Daily Report'!$A$57,FALSE))</f>
        <v>88</v>
      </c>
      <c r="L57" s="60">
        <f>IF(VLOOKUP(L7,'Work DB'!$C:$BH,'Daily Report'!$A$57,FALSE)=0,"",VLOOKUP(L7,'Work DB'!$C:$BH,'Daily Report'!$A$57,FALSE))</f>
        <v>82</v>
      </c>
      <c r="M57" s="60">
        <f>IF(VLOOKUP(M7,'Work DB'!$C:$BH,'Daily Report'!$A$57,FALSE)=0,"",VLOOKUP(M7,'Work DB'!$C:$BH,'Daily Report'!$A$57,FALSE))</f>
        <v>83</v>
      </c>
      <c r="N57" s="60">
        <f>IF(VLOOKUP(N7,'Work DB'!$C:$BH,'Daily Report'!$A$57,FALSE)=0,"",VLOOKUP(N7,'Work DB'!$C:$BH,'Daily Report'!$A$57,FALSE))</f>
        <v>84</v>
      </c>
      <c r="O57" s="60">
        <f>IF(VLOOKUP(O7,'Work DB'!$C:$BH,'Daily Report'!$A$57,FALSE)=0,"",VLOOKUP(O7,'Work DB'!$C:$BH,'Daily Report'!$A$57,FALSE))</f>
        <v>82</v>
      </c>
      <c r="P57" s="60">
        <f>IF(VLOOKUP(P7,'Work DB'!$C:$BH,'Daily Report'!$A$57,FALSE)=0,"",VLOOKUP(P7,'Work DB'!$C:$BH,'Daily Report'!$A$57,FALSE))</f>
        <v>81</v>
      </c>
      <c r="Q57" s="60">
        <f>IF(VLOOKUP(Q7,'Work DB'!$C:$BH,'Daily Report'!$A$57,FALSE)=0,"",VLOOKUP(Q7,'Work DB'!$C:$BH,'Daily Report'!$A$57,FALSE))</f>
        <v>78</v>
      </c>
      <c r="R57" s="60">
        <f>IF(VLOOKUP(R7,'Work DB'!$C:$BH,'Daily Report'!$A$57,FALSE)=0,"",VLOOKUP(R7,'Work DB'!$C:$BH,'Daily Report'!$A$57,FALSE))</f>
        <v>84</v>
      </c>
      <c r="S57" s="60">
        <f>IF(VLOOKUP(S7,'Work DB'!$C:$BH,'Daily Report'!$A$57,FALSE)=0,"",VLOOKUP(S7,'Work DB'!$C:$BH,'Daily Report'!$A$57,FALSE))</f>
        <v>85</v>
      </c>
      <c r="T57" s="60">
        <f>IF(VLOOKUP(T7,'Work DB'!$C:$BH,'Daily Report'!$A$57,FALSE)=0,"",VLOOKUP(T7,'Work DB'!$C:$BH,'Daily Report'!$A$57,FALSE))</f>
        <v>86</v>
      </c>
      <c r="U57" s="60">
        <f>IF(VLOOKUP(U7,'Work DB'!$C:$BH,'Daily Report'!$A$57,FALSE)=0,"",VLOOKUP(U7,'Work DB'!$C:$BH,'Daily Report'!$A$57,FALSE))</f>
        <v>85</v>
      </c>
      <c r="V57" s="60">
        <f>IF(VLOOKUP(V7,'Work DB'!$C:$BH,'Daily Report'!$A$57,FALSE)=0,"",VLOOKUP(V7,'Work DB'!$C:$BH,'Daily Report'!$A$57,FALSE))</f>
        <v>82</v>
      </c>
      <c r="W57" s="60">
        <f>IF(VLOOKUP(W7,'Work DB'!$C:$BH,'Daily Report'!$A$57,FALSE)=0,"",VLOOKUP(W7,'Work DB'!$C:$BH,'Daily Report'!$A$57,FALSE))</f>
        <v>79</v>
      </c>
      <c r="X57" s="60">
        <f>IF(VLOOKUP(X7,'Work DB'!$C:$BH,'Daily Report'!$A$57,FALSE)=0,"",VLOOKUP(X7,'Work DB'!$C:$BH,'Daily Report'!$A$57,FALSE))</f>
        <v>21</v>
      </c>
      <c r="Y57" s="60">
        <f>IF(VLOOKUP(Y7,'Work DB'!$C:$BH,'Daily Report'!$A$57,FALSE)=0,"",VLOOKUP(Y7,'Work DB'!$C:$BH,'Daily Report'!$A$57,FALSE))</f>
        <v>83</v>
      </c>
      <c r="Z57" s="60">
        <f>IF(VLOOKUP(Z7,'Work DB'!$C:$BH,'Daily Report'!$A$57,FALSE)=0,"",VLOOKUP(Z7,'Work DB'!$C:$BH,'Daily Report'!$A$57,FALSE))</f>
        <v>84</v>
      </c>
      <c r="AA57" s="60">
        <f>IF(VLOOKUP(AA7,'Work DB'!$C:$BH,'Daily Report'!$A$57,FALSE)=0,"",VLOOKUP(AA7,'Work DB'!$C:$BH,'Daily Report'!$A$57,FALSE))</f>
        <v>87</v>
      </c>
      <c r="AB57" s="60">
        <f>IF(VLOOKUP(AB7,'Work DB'!$C:$BH,'Daily Report'!$A$57,FALSE)=0,"",VLOOKUP(AB7,'Work DB'!$C:$BH,'Daily Report'!$A$57,FALSE))</f>
        <v>85</v>
      </c>
      <c r="AC57" s="60" t="str">
        <f>IF(VLOOKUP(AC7,'Work DB'!$C:$BH,'Daily Report'!$A$57,FALSE)=0,"",VLOOKUP(AC7,'Work DB'!$C:$BH,'Daily Report'!$A$57,FALSE))</f>
        <v/>
      </c>
      <c r="AD57" s="60" t="str">
        <f>IF(VLOOKUP(AD7,'Work DB'!$C:$BH,'Daily Report'!$A$57,FALSE)=0,"",VLOOKUP(AD7,'Work DB'!$C:$BH,'Daily Report'!$A$57,FALSE))</f>
        <v/>
      </c>
      <c r="AE57" s="60" t="str">
        <f>IF(VLOOKUP(AE7,'Work DB'!$C:$BH,'Daily Report'!$A$57,FALSE)=0,"",VLOOKUP(AE7,'Work DB'!$C:$BH,'Daily Report'!$A$57,FALSE))</f>
        <v/>
      </c>
      <c r="AF57" s="60" t="str">
        <f>IF(VLOOKUP(AF7,'Work DB'!$C:$BH,'Daily Report'!$A$57,FALSE)=0,"",VLOOKUP(AF7,'Work DB'!$C:$BH,'Daily Report'!$A$57,FALSE))</f>
        <v/>
      </c>
      <c r="AG57" s="60" t="str">
        <f>IF(VLOOKUP(AG7,'Work DB'!$C:$BH,'Daily Report'!$A$57,FALSE)=0,"",VLOOKUP(AG7,'Work DB'!$C:$BH,'Daily Report'!$A$57,FALSE))</f>
        <v/>
      </c>
      <c r="AH57" s="60" t="str">
        <f>IF(VLOOKUP(AH7,'Work DB'!$C:$BH,'Daily Report'!$A$57,FALSE)=0,"",VLOOKUP(AH7,'Work DB'!$C:$BH,'Daily Report'!$A$57,FALSE))</f>
        <v/>
      </c>
      <c r="AI57" s="61" t="str">
        <f>IF(VLOOKUP(AI7,'Work DB'!$C:$BH,'Daily Report'!$A$57,FALSE)=0,"",VLOOKUP(AI7,'Work DB'!$C:$BH,'Daily Report'!$A$57,FALSE))</f>
        <v/>
      </c>
      <c r="AJ57" s="946">
        <f>SUM(E57:AI57)</f>
        <v>1908</v>
      </c>
      <c r="AK57" s="762"/>
      <c r="AL57" s="762">
        <f>HLOOKUP(A57,'Work DB'!$1:$2,2,FALSE)</f>
        <v>12085</v>
      </c>
      <c r="AM57" s="762"/>
      <c r="AN57" s="864"/>
      <c r="AO57" s="865"/>
      <c r="AP57" s="865"/>
      <c r="AQ57" s="866"/>
      <c r="AR57" s="299">
        <f t="shared" si="5"/>
        <v>1908</v>
      </c>
      <c r="AT57" s="3">
        <v>1</v>
      </c>
    </row>
    <row r="58" spans="1:46" s="1" customFormat="1" ht="51.75" thickBot="1" x14ac:dyDescent="0.8">
      <c r="A58" s="87">
        <f>'Work DB'!AP1</f>
        <v>40</v>
      </c>
      <c r="B58" s="767"/>
      <c r="C58" s="809" t="s">
        <v>18</v>
      </c>
      <c r="D58" s="809"/>
      <c r="E58" s="64">
        <f>IF(VLOOKUP(E7,'Work DB'!$C:$BH,'Daily Report'!$A$58,FALSE)=0,"",VLOOKUP(E7,'Work DB'!$C:$BH,'Daily Report'!$A$58,FALSE))</f>
        <v>91</v>
      </c>
      <c r="F58" s="64">
        <f>IF(VLOOKUP(F7,'Work DB'!$C:$BH,'Daily Report'!$A$58,FALSE)=0,"",VLOOKUP(F7,'Work DB'!$C:$BH,'Daily Report'!$A$58,FALSE))</f>
        <v>86</v>
      </c>
      <c r="G58" s="64">
        <f>IF(VLOOKUP(G7,'Work DB'!$C:$BH,'Daily Report'!$A$58,FALSE)=0,"",VLOOKUP(G7,'Work DB'!$C:$BH,'Daily Report'!$A$58,FALSE))</f>
        <v>89</v>
      </c>
      <c r="H58" s="64">
        <f>IF(VLOOKUP(H7,'Work DB'!$C:$BH,'Daily Report'!$A$58,FALSE)=0,"",VLOOKUP(H7,'Work DB'!$C:$BH,'Daily Report'!$A$58,FALSE))</f>
        <v>87</v>
      </c>
      <c r="I58" s="64">
        <f>IF(VLOOKUP(I7,'Work DB'!$C:$BH,'Daily Report'!$A$58,FALSE)=0,"",VLOOKUP(I7,'Work DB'!$C:$BH,'Daily Report'!$A$58,FALSE))</f>
        <v>88</v>
      </c>
      <c r="J58" s="64">
        <f>IF(VLOOKUP(J7,'Work DB'!$C:$BH,'Daily Report'!$A$58,FALSE)=0,"",VLOOKUP(J7,'Work DB'!$C:$BH,'Daily Report'!$A$58,FALSE))</f>
        <v>36</v>
      </c>
      <c r="K58" s="64">
        <f>IF(VLOOKUP(K7,'Work DB'!$C:$BH,'Daily Report'!$A$58,FALSE)=0,"",VLOOKUP(K7,'Work DB'!$C:$BH,'Daily Report'!$A$58,FALSE))</f>
        <v>88</v>
      </c>
      <c r="L58" s="64">
        <f>IF(VLOOKUP(L7,'Work DB'!$C:$BH,'Daily Report'!$A$58,FALSE)=0,"",VLOOKUP(L7,'Work DB'!$C:$BH,'Daily Report'!$A$58,FALSE))</f>
        <v>90</v>
      </c>
      <c r="M58" s="64">
        <f>IF(VLOOKUP(M7,'Work DB'!$C:$BH,'Daily Report'!$A$58,FALSE)=0,"",VLOOKUP(M7,'Work DB'!$C:$BH,'Daily Report'!$A$58,FALSE))</f>
        <v>89</v>
      </c>
      <c r="N58" s="64">
        <f>IF(VLOOKUP(N7,'Work DB'!$C:$BH,'Daily Report'!$A$58,FALSE)=0,"",VLOOKUP(N7,'Work DB'!$C:$BH,'Daily Report'!$A$58,FALSE))</f>
        <v>87</v>
      </c>
      <c r="O58" s="64">
        <f>IF(VLOOKUP(O7,'Work DB'!$C:$BH,'Daily Report'!$A$58,FALSE)=0,"",VLOOKUP(O7,'Work DB'!$C:$BH,'Daily Report'!$A$58,FALSE))</f>
        <v>89</v>
      </c>
      <c r="P58" s="64">
        <f>IF(VLOOKUP(P7,'Work DB'!$C:$BH,'Daily Report'!$A$58,FALSE)=0,"",VLOOKUP(P7,'Work DB'!$C:$BH,'Daily Report'!$A$58,FALSE))</f>
        <v>87</v>
      </c>
      <c r="Q58" s="64">
        <f>IF(VLOOKUP(Q7,'Work DB'!$C:$BH,'Daily Report'!$A$58,FALSE)=0,"",VLOOKUP(Q7,'Work DB'!$C:$BH,'Daily Report'!$A$58,FALSE))</f>
        <v>67</v>
      </c>
      <c r="R58" s="64">
        <f>IF(VLOOKUP(R7,'Work DB'!$C:$BH,'Daily Report'!$A$58,FALSE)=0,"",VLOOKUP(R7,'Work DB'!$C:$BH,'Daily Report'!$A$58,FALSE))</f>
        <v>82</v>
      </c>
      <c r="S58" s="64">
        <f>IF(VLOOKUP(S7,'Work DB'!$C:$BH,'Daily Report'!$A$58,FALSE)=0,"",VLOOKUP(S7,'Work DB'!$C:$BH,'Daily Report'!$A$58,FALSE))</f>
        <v>93</v>
      </c>
      <c r="T58" s="64">
        <f>IF(VLOOKUP(T7,'Work DB'!$C:$BH,'Daily Report'!$A$58,FALSE)=0,"",VLOOKUP(T7,'Work DB'!$C:$BH,'Daily Report'!$A$58,FALSE))</f>
        <v>90</v>
      </c>
      <c r="U58" s="64">
        <f>IF(VLOOKUP(U7,'Work DB'!$C:$BH,'Daily Report'!$A$58,FALSE)=0,"",VLOOKUP(U7,'Work DB'!$C:$BH,'Daily Report'!$A$58,FALSE))</f>
        <v>88</v>
      </c>
      <c r="V58" s="64">
        <f>IF(VLOOKUP(V7,'Work DB'!$C:$BH,'Daily Report'!$A$58,FALSE)=0,"",VLOOKUP(V7,'Work DB'!$C:$BH,'Daily Report'!$A$58,FALSE))</f>
        <v>87</v>
      </c>
      <c r="W58" s="64">
        <f>IF(VLOOKUP(W7,'Work DB'!$C:$BH,'Daily Report'!$A$58,FALSE)=0,"",VLOOKUP(W7,'Work DB'!$C:$BH,'Daily Report'!$A$58,FALSE))</f>
        <v>74</v>
      </c>
      <c r="X58" s="64">
        <f>IF(VLOOKUP(X7,'Work DB'!$C:$BH,'Daily Report'!$A$58,FALSE)=0,"",VLOOKUP(X7,'Work DB'!$C:$BH,'Daily Report'!$A$58,FALSE))</f>
        <v>31</v>
      </c>
      <c r="Y58" s="64">
        <f>IF(VLOOKUP(Y7,'Work DB'!$C:$BH,'Daily Report'!$A$58,FALSE)=0,"",VLOOKUP(Y7,'Work DB'!$C:$BH,'Daily Report'!$A$58,FALSE))</f>
        <v>76</v>
      </c>
      <c r="Z58" s="64">
        <f>IF(VLOOKUP(Z7,'Work DB'!$C:$BH,'Daily Report'!$A$58,FALSE)=0,"",VLOOKUP(Z7,'Work DB'!$C:$BH,'Daily Report'!$A$58,FALSE))</f>
        <v>70</v>
      </c>
      <c r="AA58" s="64">
        <f>IF(VLOOKUP(AA7,'Work DB'!$C:$BH,'Daily Report'!$A$58,FALSE)=0,"",VLOOKUP(AA7,'Work DB'!$C:$BH,'Daily Report'!$A$58,FALSE))</f>
        <v>56</v>
      </c>
      <c r="AB58" s="64">
        <f>IF(VLOOKUP(AB7,'Work DB'!$C:$BH,'Daily Report'!$A$58,FALSE)=0,"",VLOOKUP(AB7,'Work DB'!$C:$BH,'Daily Report'!$A$58,FALSE))</f>
        <v>69</v>
      </c>
      <c r="AC58" s="64" t="str">
        <f>IF(VLOOKUP(AC7,'Work DB'!$C:$BH,'Daily Report'!$A$58,FALSE)=0,"",VLOOKUP(AC7,'Work DB'!$C:$BH,'Daily Report'!$A$58,FALSE))</f>
        <v/>
      </c>
      <c r="AD58" s="64" t="str">
        <f>IF(VLOOKUP(AD7,'Work DB'!$C:$BH,'Daily Report'!$A$58,FALSE)=0,"",VLOOKUP(AD7,'Work DB'!$C:$BH,'Daily Report'!$A$58,FALSE))</f>
        <v/>
      </c>
      <c r="AE58" s="64" t="str">
        <f>IF(VLOOKUP(AE7,'Work DB'!$C:$BH,'Daily Report'!$A$58,FALSE)=0,"",VLOOKUP(AE7,'Work DB'!$C:$BH,'Daily Report'!$A$58,FALSE))</f>
        <v/>
      </c>
      <c r="AF58" s="64" t="str">
        <f>IF(VLOOKUP(AF7,'Work DB'!$C:$BH,'Daily Report'!$A$58,FALSE)=0,"",VLOOKUP(AF7,'Work DB'!$C:$BH,'Daily Report'!$A$58,FALSE))</f>
        <v/>
      </c>
      <c r="AG58" s="64" t="str">
        <f>IF(VLOOKUP(AG7,'Work DB'!$C:$BH,'Daily Report'!$A$58,FALSE)=0,"",VLOOKUP(AG7,'Work DB'!$C:$BH,'Daily Report'!$A$58,FALSE))</f>
        <v/>
      </c>
      <c r="AH58" s="64" t="str">
        <f>IF(VLOOKUP(AH7,'Work DB'!$C:$BH,'Daily Report'!$A$58,FALSE)=0,"",VLOOKUP(AH7,'Work DB'!$C:$BH,'Daily Report'!$A$58,FALSE))</f>
        <v/>
      </c>
      <c r="AI58" s="65" t="str">
        <f>IF(VLOOKUP(AI7,'Work DB'!$C:$BH,'Daily Report'!$A$58,FALSE)=0,"",VLOOKUP(AI7,'Work DB'!$C:$BH,'Daily Report'!$A$58,FALSE))</f>
        <v/>
      </c>
      <c r="AJ58" s="948">
        <f>SUM(E58:AI58)</f>
        <v>1890</v>
      </c>
      <c r="AK58" s="863"/>
      <c r="AL58" s="863">
        <f>HLOOKUP(A58,'Work DB'!$1:$2,2,FALSE)</f>
        <v>8630</v>
      </c>
      <c r="AM58" s="863"/>
      <c r="AN58" s="867"/>
      <c r="AO58" s="868"/>
      <c r="AP58" s="868"/>
      <c r="AQ58" s="869"/>
      <c r="AR58" s="299">
        <f t="shared" si="5"/>
        <v>1890</v>
      </c>
      <c r="AT58" s="3">
        <v>1</v>
      </c>
    </row>
    <row r="59" spans="1:46" s="1" customFormat="1" ht="62.25" thickTop="1" x14ac:dyDescent="0.75">
      <c r="A59" s="6"/>
      <c r="B59" s="767"/>
      <c r="C59" s="848" t="s">
        <v>4</v>
      </c>
      <c r="D59" s="848"/>
      <c r="E59" s="76">
        <f>IF(1*SUM(E57:E58)&gt;0,1*SUM(E57:E58),"")</f>
        <v>177</v>
      </c>
      <c r="F59" s="76">
        <f t="shared" ref="F59:AI59" si="17">IF(1*SUM(F57:F58)&gt;0,1*SUM(F57:F58),"")</f>
        <v>175</v>
      </c>
      <c r="G59" s="76">
        <f t="shared" si="17"/>
        <v>175</v>
      </c>
      <c r="H59" s="76">
        <f t="shared" si="17"/>
        <v>173</v>
      </c>
      <c r="I59" s="76">
        <f t="shared" si="17"/>
        <v>175</v>
      </c>
      <c r="J59" s="76">
        <f t="shared" si="17"/>
        <v>71</v>
      </c>
      <c r="K59" s="76">
        <f t="shared" si="17"/>
        <v>176</v>
      </c>
      <c r="L59" s="76">
        <f t="shared" si="17"/>
        <v>172</v>
      </c>
      <c r="M59" s="76">
        <f t="shared" si="17"/>
        <v>172</v>
      </c>
      <c r="N59" s="76">
        <f t="shared" si="17"/>
        <v>171</v>
      </c>
      <c r="O59" s="76">
        <f t="shared" si="17"/>
        <v>171</v>
      </c>
      <c r="P59" s="76">
        <f t="shared" si="17"/>
        <v>168</v>
      </c>
      <c r="Q59" s="76">
        <f t="shared" si="17"/>
        <v>145</v>
      </c>
      <c r="R59" s="76">
        <f t="shared" si="17"/>
        <v>166</v>
      </c>
      <c r="S59" s="76">
        <f t="shared" si="17"/>
        <v>178</v>
      </c>
      <c r="T59" s="76">
        <f t="shared" si="17"/>
        <v>176</v>
      </c>
      <c r="U59" s="76">
        <f t="shared" si="17"/>
        <v>173</v>
      </c>
      <c r="V59" s="76">
        <f t="shared" si="17"/>
        <v>169</v>
      </c>
      <c r="W59" s="76">
        <f t="shared" si="17"/>
        <v>153</v>
      </c>
      <c r="X59" s="76">
        <f t="shared" si="17"/>
        <v>52</v>
      </c>
      <c r="Y59" s="76">
        <f t="shared" si="17"/>
        <v>159</v>
      </c>
      <c r="Z59" s="76">
        <f t="shared" si="17"/>
        <v>154</v>
      </c>
      <c r="AA59" s="76">
        <f t="shared" si="17"/>
        <v>143</v>
      </c>
      <c r="AB59" s="76">
        <f t="shared" si="17"/>
        <v>154</v>
      </c>
      <c r="AC59" s="76" t="str">
        <f t="shared" si="17"/>
        <v/>
      </c>
      <c r="AD59" s="76" t="str">
        <f t="shared" si="17"/>
        <v/>
      </c>
      <c r="AE59" s="76" t="str">
        <f t="shared" si="17"/>
        <v/>
      </c>
      <c r="AF59" s="76" t="str">
        <f t="shared" si="17"/>
        <v/>
      </c>
      <c r="AG59" s="76" t="str">
        <f t="shared" si="17"/>
        <v/>
      </c>
      <c r="AH59" s="76" t="str">
        <f t="shared" si="17"/>
        <v/>
      </c>
      <c r="AI59" s="88" t="str">
        <f t="shared" si="17"/>
        <v/>
      </c>
      <c r="AJ59" s="945">
        <f>SUM(E59:AI59)</f>
        <v>3798</v>
      </c>
      <c r="AK59" s="837"/>
      <c r="AL59" s="837">
        <f>SUM(AL57:AM58)</f>
        <v>20715</v>
      </c>
      <c r="AM59" s="837"/>
      <c r="AN59" s="867"/>
      <c r="AO59" s="868"/>
      <c r="AP59" s="868"/>
      <c r="AQ59" s="869"/>
      <c r="AR59" s="299">
        <f t="shared" si="5"/>
        <v>3798</v>
      </c>
      <c r="AT59" s="3">
        <v>1</v>
      </c>
    </row>
    <row r="60" spans="1:46" s="1" customFormat="1" ht="51" x14ac:dyDescent="0.75">
      <c r="A60" s="87">
        <f>'Work DB'!AR1</f>
        <v>42</v>
      </c>
      <c r="B60" s="891"/>
      <c r="C60" s="874" t="s">
        <v>61</v>
      </c>
      <c r="D60" s="806"/>
      <c r="E60" s="90">
        <f>IF(VLOOKUP(E7,'Work DB'!$C:$BH,'Daily Report'!$A$60,FALSE)=0,"",VLOOKUP(E7,'Work DB'!$C:$BH,'Daily Report'!$A$60,FALSE))</f>
        <v>13</v>
      </c>
      <c r="F60" s="90">
        <f>IF(VLOOKUP(F7,'Work DB'!$C:$BH,'Daily Report'!$A$60,FALSE)=0,"",VLOOKUP(F7,'Work DB'!$C:$BH,'Daily Report'!$A$60,FALSE))</f>
        <v>13</v>
      </c>
      <c r="G60" s="90">
        <f>IF(VLOOKUP(G7,'Work DB'!$C:$BH,'Daily Report'!$A$60,FALSE)=0,"",VLOOKUP(G7,'Work DB'!$C:$BH,'Daily Report'!$A$60,FALSE))</f>
        <v>13</v>
      </c>
      <c r="H60" s="90">
        <f>IF(VLOOKUP(H7,'Work DB'!$C:$BH,'Daily Report'!$A$60,FALSE)=0,"",VLOOKUP(H7,'Work DB'!$C:$BH,'Daily Report'!$A$60,FALSE))</f>
        <v>13</v>
      </c>
      <c r="I60" s="90">
        <f>IF(VLOOKUP(I7,'Work DB'!$C:$BH,'Daily Report'!$A$60,FALSE)=0,"",VLOOKUP(I7,'Work DB'!$C:$BH,'Daily Report'!$A$60,FALSE))</f>
        <v>13</v>
      </c>
      <c r="J60" s="90" t="str">
        <f>IF(VLOOKUP(J7,'Work DB'!$C:$BH,'Daily Report'!$A$60,FALSE)=0,"",VLOOKUP(J7,'Work DB'!$C:$BH,'Daily Report'!$A$60,FALSE))</f>
        <v/>
      </c>
      <c r="K60" s="90">
        <f>IF(VLOOKUP(K7,'Work DB'!$C:$BH,'Daily Report'!$A$60,FALSE)=0,"",VLOOKUP(K7,'Work DB'!$C:$BH,'Daily Report'!$A$60,FALSE))</f>
        <v>13</v>
      </c>
      <c r="L60" s="90">
        <f>IF(VLOOKUP(L7,'Work DB'!$C:$BH,'Daily Report'!$A$60,FALSE)=0,"",VLOOKUP(L7,'Work DB'!$C:$BH,'Daily Report'!$A$60,FALSE))</f>
        <v>13</v>
      </c>
      <c r="M60" s="90">
        <f>IF(VLOOKUP(M7,'Work DB'!$C:$BH,'Daily Report'!$A$60,FALSE)=0,"",VLOOKUP(M7,'Work DB'!$C:$BH,'Daily Report'!$A$60,FALSE))</f>
        <v>13</v>
      </c>
      <c r="N60" s="90">
        <f>IF(VLOOKUP(N7,'Work DB'!$C:$BH,'Daily Report'!$A$60,FALSE)=0,"",VLOOKUP(N7,'Work DB'!$C:$BH,'Daily Report'!$A$60,FALSE))</f>
        <v>13</v>
      </c>
      <c r="O60" s="90">
        <f>IF(VLOOKUP(O7,'Work DB'!$C:$BH,'Daily Report'!$A$60,FALSE)=0,"",VLOOKUP(O7,'Work DB'!$C:$BH,'Daily Report'!$A$60,FALSE))</f>
        <v>13</v>
      </c>
      <c r="P60" s="90">
        <f>IF(VLOOKUP(P7,'Work DB'!$C:$BH,'Daily Report'!$A$60,FALSE)=0,"",VLOOKUP(P7,'Work DB'!$C:$BH,'Daily Report'!$A$60,FALSE))</f>
        <v>13</v>
      </c>
      <c r="Q60" s="90">
        <f>IF(VLOOKUP(Q7,'Work DB'!$C:$BH,'Daily Report'!$A$60,FALSE)=0,"",VLOOKUP(Q7,'Work DB'!$C:$BH,'Daily Report'!$A$60,FALSE))</f>
        <v>13</v>
      </c>
      <c r="R60" s="90">
        <f>IF(VLOOKUP(R7,'Work DB'!$C:$BH,'Daily Report'!$A$60,FALSE)=0,"",VLOOKUP(R7,'Work DB'!$C:$BH,'Daily Report'!$A$60,FALSE))</f>
        <v>13</v>
      </c>
      <c r="S60" s="90">
        <f>IF(VLOOKUP(S7,'Work DB'!$C:$BH,'Daily Report'!$A$60,FALSE)=0,"",VLOOKUP(S7,'Work DB'!$C:$BH,'Daily Report'!$A$60,FALSE))</f>
        <v>13</v>
      </c>
      <c r="T60" s="90">
        <f>IF(VLOOKUP(T7,'Work DB'!$C:$BH,'Daily Report'!$A$60,FALSE)=0,"",VLOOKUP(T7,'Work DB'!$C:$BH,'Daily Report'!$A$60,FALSE))</f>
        <v>13</v>
      </c>
      <c r="U60" s="90">
        <f>IF(VLOOKUP(U7,'Work DB'!$C:$BH,'Daily Report'!$A$60,FALSE)=0,"",VLOOKUP(U7,'Work DB'!$C:$BH,'Daily Report'!$A$60,FALSE))</f>
        <v>13</v>
      </c>
      <c r="V60" s="90">
        <f>IF(VLOOKUP(V7,'Work DB'!$C:$BH,'Daily Report'!$A$60,FALSE)=0,"",VLOOKUP(V7,'Work DB'!$C:$BH,'Daily Report'!$A$60,FALSE))</f>
        <v>13</v>
      </c>
      <c r="W60" s="90">
        <f>IF(VLOOKUP(W7,'Work DB'!$C:$BH,'Daily Report'!$A$60,FALSE)=0,"",VLOOKUP(W7,'Work DB'!$C:$BH,'Daily Report'!$A$60,FALSE))</f>
        <v>13</v>
      </c>
      <c r="X60" s="90" t="str">
        <f>IF(VLOOKUP(X7,'Work DB'!$C:$BH,'Daily Report'!$A$60,FALSE)=0,"",VLOOKUP(X7,'Work DB'!$C:$BH,'Daily Report'!$A$60,FALSE))</f>
        <v/>
      </c>
      <c r="Y60" s="90">
        <f>IF(VLOOKUP(Y7,'Work DB'!$C:$BH,'Daily Report'!$A$60,FALSE)=0,"",VLOOKUP(Y7,'Work DB'!$C:$BH,'Daily Report'!$A$60,FALSE))</f>
        <v>13</v>
      </c>
      <c r="Z60" s="90">
        <f>IF(VLOOKUP(Z7,'Work DB'!$C:$BH,'Daily Report'!$A$60,FALSE)=0,"",VLOOKUP(Z7,'Work DB'!$C:$BH,'Daily Report'!$A$60,FALSE))</f>
        <v>13</v>
      </c>
      <c r="AA60" s="90">
        <f>IF(VLOOKUP(AA7,'Work DB'!$C:$BH,'Daily Report'!$A$60,FALSE)=0,"",VLOOKUP(AA7,'Work DB'!$C:$BH,'Daily Report'!$A$60,FALSE))</f>
        <v>13</v>
      </c>
      <c r="AB60" s="90">
        <f>IF(VLOOKUP(AB7,'Work DB'!$C:$BH,'Daily Report'!$A$60,FALSE)=0,"",VLOOKUP(AB7,'Work DB'!$C:$BH,'Daily Report'!$A$60,FALSE))</f>
        <v>13</v>
      </c>
      <c r="AC60" s="90" t="str">
        <f>IF(VLOOKUP(AC7,'Work DB'!$C:$BH,'Daily Report'!$A$60,FALSE)=0,"",VLOOKUP(AC7,'Work DB'!$C:$BH,'Daily Report'!$A$60,FALSE))</f>
        <v/>
      </c>
      <c r="AD60" s="90" t="str">
        <f>IF(VLOOKUP(AD7,'Work DB'!$C:$BH,'Daily Report'!$A$60,FALSE)=0,"",VLOOKUP(AD7,'Work DB'!$C:$BH,'Daily Report'!$A$60,FALSE))</f>
        <v/>
      </c>
      <c r="AE60" s="90" t="str">
        <f>IF(VLOOKUP(AE7,'Work DB'!$C:$BH,'Daily Report'!$A$60,FALSE)=0,"",VLOOKUP(AE7,'Work DB'!$C:$BH,'Daily Report'!$A$60,FALSE))</f>
        <v/>
      </c>
      <c r="AF60" s="90" t="str">
        <f>IF(VLOOKUP(AF7,'Work DB'!$C:$BH,'Daily Report'!$A$60,FALSE)=0,"",VLOOKUP(AF7,'Work DB'!$C:$BH,'Daily Report'!$A$60,FALSE))</f>
        <v/>
      </c>
      <c r="AG60" s="90" t="str">
        <f>IF(VLOOKUP(AG7,'Work DB'!$C:$BH,'Daily Report'!$A$60,FALSE)=0,"",VLOOKUP(AG7,'Work DB'!$C:$BH,'Daily Report'!$A$60,FALSE))</f>
        <v/>
      </c>
      <c r="AH60" s="90" t="str">
        <f>IF(VLOOKUP(AH7,'Work DB'!$C:$BH,'Daily Report'!$A$60,FALSE)=0,"",VLOOKUP(AH7,'Work DB'!$C:$BH,'Daily Report'!$A$60,FALSE))</f>
        <v/>
      </c>
      <c r="AI60" s="91" t="str">
        <f>IF(VLOOKUP(AI7,'Work DB'!$C:$BH,'Daily Report'!$A$60,FALSE)=0,"",VLOOKUP(AI7,'Work DB'!$C:$BH,'Daily Report'!$A$60,FALSE))</f>
        <v/>
      </c>
      <c r="AJ60" s="947">
        <f>SUM(E60:AI60)</f>
        <v>286</v>
      </c>
      <c r="AK60" s="819"/>
      <c r="AL60" s="855">
        <f>HLOOKUP(A60,'Work DB'!$1:$2,2,FALSE)</f>
        <v>2033</v>
      </c>
      <c r="AM60" s="819"/>
      <c r="AN60" s="867"/>
      <c r="AO60" s="868"/>
      <c r="AP60" s="868"/>
      <c r="AQ60" s="869"/>
      <c r="AR60" s="299">
        <f t="shared" si="5"/>
        <v>286</v>
      </c>
      <c r="AT60" s="3"/>
    </row>
    <row r="61" spans="1:46" s="1" customFormat="1" ht="51.75" thickBot="1" x14ac:dyDescent="0.8">
      <c r="A61" s="87">
        <f>'Work DB'!AQ1</f>
        <v>41</v>
      </c>
      <c r="B61" s="768"/>
      <c r="C61" s="820" t="s">
        <v>59</v>
      </c>
      <c r="D61" s="820"/>
      <c r="E61" s="74">
        <f>IF(VLOOKUP(E7,'Work DB'!$C:$BH,'Daily Report'!$A$61,FALSE)=0,"",VLOOKUP(E7,'Work DB'!$C:$BH,'Daily Report'!$A$61,FALSE))</f>
        <v>178</v>
      </c>
      <c r="F61" s="74">
        <f>IF(VLOOKUP(F7,'Work DB'!$C:$BH,'Daily Report'!$A$61,FALSE)=0,"",VLOOKUP(F7,'Work DB'!$C:$BH,'Daily Report'!$A$61,FALSE))</f>
        <v>178</v>
      </c>
      <c r="G61" s="74">
        <f>IF(VLOOKUP(G7,'Work DB'!$C:$BH,'Daily Report'!$A$61,FALSE)=0,"",VLOOKUP(G7,'Work DB'!$C:$BH,'Daily Report'!$A$61,FALSE))</f>
        <v>173</v>
      </c>
      <c r="H61" s="74">
        <f>IF(VLOOKUP(H7,'Work DB'!$C:$BH,'Daily Report'!$A$61,FALSE)=0,"",VLOOKUP(H7,'Work DB'!$C:$BH,'Daily Report'!$A$61,FALSE))</f>
        <v>172</v>
      </c>
      <c r="I61" s="74">
        <f>IF(VLOOKUP(I7,'Work DB'!$C:$BH,'Daily Report'!$A$61,FALSE)=0,"",VLOOKUP(I7,'Work DB'!$C:$BH,'Daily Report'!$A$61,FALSE))</f>
        <v>178</v>
      </c>
      <c r="J61" s="74">
        <f>IF(VLOOKUP(J7,'Work DB'!$C:$BH,'Daily Report'!$A$61,FALSE)=0,"",VLOOKUP(J7,'Work DB'!$C:$BH,'Daily Report'!$A$61,FALSE))</f>
        <v>56</v>
      </c>
      <c r="K61" s="74">
        <f>IF(VLOOKUP(K7,'Work DB'!$C:$BH,'Daily Report'!$A$61,FALSE)=0,"",VLOOKUP(K7,'Work DB'!$C:$BH,'Daily Report'!$A$61,FALSE))</f>
        <v>181</v>
      </c>
      <c r="L61" s="74">
        <f>IF(VLOOKUP(L7,'Work DB'!$C:$BH,'Daily Report'!$A$61,FALSE)=0,"",VLOOKUP(L7,'Work DB'!$C:$BH,'Daily Report'!$A$61,FALSE))</f>
        <v>180</v>
      </c>
      <c r="M61" s="74">
        <f>IF(VLOOKUP(M7,'Work DB'!$C:$BH,'Daily Report'!$A$61,FALSE)=0,"",VLOOKUP(M7,'Work DB'!$C:$BH,'Daily Report'!$A$61,FALSE))</f>
        <v>178</v>
      </c>
      <c r="N61" s="74">
        <f>IF(VLOOKUP(N7,'Work DB'!$C:$BH,'Daily Report'!$A$61,FALSE)=0,"",VLOOKUP(N7,'Work DB'!$C:$BH,'Daily Report'!$A$61,FALSE))</f>
        <v>175</v>
      </c>
      <c r="O61" s="74">
        <f>IF(VLOOKUP(O7,'Work DB'!$C:$BH,'Daily Report'!$A$61,FALSE)=0,"",VLOOKUP(O7,'Work DB'!$C:$BH,'Daily Report'!$A$61,FALSE))</f>
        <v>175</v>
      </c>
      <c r="P61" s="74">
        <f>IF(VLOOKUP(P7,'Work DB'!$C:$BH,'Daily Report'!$A$61,FALSE)=0,"",VLOOKUP(P7,'Work DB'!$C:$BH,'Daily Report'!$A$61,FALSE))</f>
        <v>172</v>
      </c>
      <c r="Q61" s="74">
        <f>IF(VLOOKUP(Q7,'Work DB'!$C:$BH,'Daily Report'!$A$61,FALSE)=0,"",VLOOKUP(Q7,'Work DB'!$C:$BH,'Daily Report'!$A$61,FALSE))</f>
        <v>150</v>
      </c>
      <c r="R61" s="74">
        <f>IF(VLOOKUP(R7,'Work DB'!$C:$BH,'Daily Report'!$A$61,FALSE)=0,"",VLOOKUP(R7,'Work DB'!$C:$BH,'Daily Report'!$A$61,FALSE))</f>
        <v>168</v>
      </c>
      <c r="S61" s="74">
        <f>IF(VLOOKUP(S7,'Work DB'!$C:$BH,'Daily Report'!$A$61,FALSE)=0,"",VLOOKUP(S7,'Work DB'!$C:$BH,'Daily Report'!$A$61,FALSE))</f>
        <v>182</v>
      </c>
      <c r="T61" s="74">
        <f>IF(VLOOKUP(T7,'Work DB'!$C:$BH,'Daily Report'!$A$61,FALSE)=0,"",VLOOKUP(T7,'Work DB'!$C:$BH,'Daily Report'!$A$61,FALSE))</f>
        <v>178</v>
      </c>
      <c r="U61" s="74">
        <f>IF(VLOOKUP(U7,'Work DB'!$C:$BH,'Daily Report'!$A$61,FALSE)=0,"",VLOOKUP(U7,'Work DB'!$C:$BH,'Daily Report'!$A$61,FALSE))</f>
        <v>177</v>
      </c>
      <c r="V61" s="74">
        <f>IF(VLOOKUP(V7,'Work DB'!$C:$BH,'Daily Report'!$A$61,FALSE)=0,"",VLOOKUP(V7,'Work DB'!$C:$BH,'Daily Report'!$A$61,FALSE))</f>
        <v>171</v>
      </c>
      <c r="W61" s="74">
        <f>IF(VLOOKUP(W7,'Work DB'!$C:$BH,'Daily Report'!$A$61,FALSE)=0,"",VLOOKUP(W7,'Work DB'!$C:$BH,'Daily Report'!$A$61,FALSE))</f>
        <v>157</v>
      </c>
      <c r="X61" s="74">
        <f>IF(VLOOKUP(X7,'Work DB'!$C:$BH,'Daily Report'!$A$61,FALSE)=0,"",VLOOKUP(X7,'Work DB'!$C:$BH,'Daily Report'!$A$61,FALSE))</f>
        <v>53</v>
      </c>
      <c r="Y61" s="74">
        <f>IF(VLOOKUP(Y7,'Work DB'!$C:$BH,'Daily Report'!$A$61,FALSE)=0,"",VLOOKUP(Y7,'Work DB'!$C:$BH,'Daily Report'!$A$61,FALSE))</f>
        <v>164</v>
      </c>
      <c r="Z61" s="74">
        <f>IF(VLOOKUP(Z7,'Work DB'!$C:$BH,'Daily Report'!$A$61,FALSE)=0,"",VLOOKUP(Z7,'Work DB'!$C:$BH,'Daily Report'!$A$61,FALSE))</f>
        <v>158</v>
      </c>
      <c r="AA61" s="74">
        <f>IF(VLOOKUP(AA7,'Work DB'!$C:$BH,'Daily Report'!$A$61,FALSE)=0,"",VLOOKUP(AA7,'Work DB'!$C:$BH,'Daily Report'!$A$61,FALSE))</f>
        <v>156</v>
      </c>
      <c r="AB61" s="74">
        <f>IF(VLOOKUP(AB7,'Work DB'!$C:$BH,'Daily Report'!$A$61,FALSE)=0,"",VLOOKUP(AB7,'Work DB'!$C:$BH,'Daily Report'!$A$61,FALSE))</f>
        <v>159</v>
      </c>
      <c r="AC61" s="74" t="str">
        <f>IF(VLOOKUP(AC7,'Work DB'!$C:$BH,'Daily Report'!$A$61,FALSE)=0,"",VLOOKUP(AC7,'Work DB'!$C:$BH,'Daily Report'!$A$61,FALSE))</f>
        <v/>
      </c>
      <c r="AD61" s="74" t="str">
        <f>IF(VLOOKUP(AD7,'Work DB'!$C:$BH,'Daily Report'!$A$61,FALSE)=0,"",VLOOKUP(AD7,'Work DB'!$C:$BH,'Daily Report'!$A$61,FALSE))</f>
        <v/>
      </c>
      <c r="AE61" s="74" t="str">
        <f>IF(VLOOKUP(AE7,'Work DB'!$C:$BH,'Daily Report'!$A$61,FALSE)=0,"",VLOOKUP(AE7,'Work DB'!$C:$BH,'Daily Report'!$A$61,FALSE))</f>
        <v/>
      </c>
      <c r="AF61" s="74" t="str">
        <f>IF(VLOOKUP(AF7,'Work DB'!$C:$BH,'Daily Report'!$A$61,FALSE)=0,"",VLOOKUP(AF7,'Work DB'!$C:$BH,'Daily Report'!$A$61,FALSE))</f>
        <v/>
      </c>
      <c r="AG61" s="74" t="str">
        <f>IF(VLOOKUP(AG7,'Work DB'!$C:$BH,'Daily Report'!$A$61,FALSE)=0,"",VLOOKUP(AG7,'Work DB'!$C:$BH,'Daily Report'!$A$61,FALSE))</f>
        <v/>
      </c>
      <c r="AH61" s="74" t="str">
        <f>IF(VLOOKUP(AH7,'Work DB'!$C:$BH,'Daily Report'!$A$61,FALSE)=0,"",VLOOKUP(AH7,'Work DB'!$C:$BH,'Daily Report'!$A$61,FALSE))</f>
        <v/>
      </c>
      <c r="AI61" s="89" t="str">
        <f>IF(VLOOKUP(AI7,'Work DB'!$C:$BH,'Daily Report'!$A$61,FALSE)=0,"",VLOOKUP(AI7,'Work DB'!$C:$BH,'Daily Report'!$A$61,FALSE))</f>
        <v/>
      </c>
      <c r="AJ61" s="949">
        <f>SUM(E61:AI61)</f>
        <v>3869</v>
      </c>
      <c r="AK61" s="839"/>
      <c r="AL61" s="875">
        <f>HLOOKUP(A61,'Work DB'!$1:$2,2,FALSE)</f>
        <v>21155</v>
      </c>
      <c r="AM61" s="839"/>
      <c r="AN61" s="870"/>
      <c r="AO61" s="871"/>
      <c r="AP61" s="871"/>
      <c r="AQ61" s="872"/>
      <c r="AR61" s="299">
        <f t="shared" si="5"/>
        <v>3869</v>
      </c>
      <c r="AT61" s="3"/>
    </row>
    <row r="62" spans="1:46" s="45" customFormat="1" ht="12.75" customHeight="1" thickBot="1" x14ac:dyDescent="0.8">
      <c r="A62" s="38"/>
      <c r="B62" s="39"/>
      <c r="C62" s="40"/>
      <c r="D62" s="40"/>
      <c r="E62" s="41"/>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2"/>
      <c r="AK62" s="43"/>
      <c r="AL62" s="38"/>
      <c r="AM62" s="38"/>
      <c r="AN62" s="44"/>
      <c r="AO62" s="44"/>
      <c r="AR62" s="299">
        <f t="shared" si="5"/>
        <v>0</v>
      </c>
      <c r="AT62" s="38">
        <v>1</v>
      </c>
    </row>
    <row r="63" spans="1:46" s="1" customFormat="1" ht="51" x14ac:dyDescent="0.75">
      <c r="A63" s="87">
        <f>'Work DB'!AS1</f>
        <v>43</v>
      </c>
      <c r="B63" s="766" t="s">
        <v>358</v>
      </c>
      <c r="C63" s="784" t="s">
        <v>1</v>
      </c>
      <c r="D63" s="784"/>
      <c r="E63" s="60">
        <f>IF(VLOOKUP(E7,'Work DB'!$C:$BH,'Daily Report'!$A$63,FALSE)=0,"",VLOOKUP(E7,'Work DB'!$C:$BH,'Daily Report'!$A$63,FALSE))</f>
        <v>17</v>
      </c>
      <c r="F63" s="60">
        <f>IF(VLOOKUP(F7,'Work DB'!$C:$BH,'Daily Report'!$A$63,FALSE)=0,"",VLOOKUP(F7,'Work DB'!$C:$BH,'Daily Report'!$A$63,FALSE))</f>
        <v>16</v>
      </c>
      <c r="G63" s="60">
        <f>IF(VLOOKUP(G7,'Work DB'!$C:$BH,'Daily Report'!$A$63,FALSE)=0,"",VLOOKUP(G7,'Work DB'!$C:$BH,'Daily Report'!$A$63,FALSE))</f>
        <v>16</v>
      </c>
      <c r="H63" s="60">
        <f>IF(VLOOKUP(H7,'Work DB'!$C:$BH,'Daily Report'!$A$63,FALSE)=0,"",VLOOKUP(H7,'Work DB'!$C:$BH,'Daily Report'!$A$63,FALSE))</f>
        <v>16</v>
      </c>
      <c r="I63" s="60">
        <f>IF(VLOOKUP(I7,'Work DB'!$C:$BH,'Daily Report'!$A$63,FALSE)=0,"",VLOOKUP(I7,'Work DB'!$C:$BH,'Daily Report'!$A$63,FALSE))</f>
        <v>16</v>
      </c>
      <c r="J63" s="60" t="str">
        <f>IF(VLOOKUP(J7,'Work DB'!$C:$BH,'Daily Report'!$A$63,FALSE)=0,"",VLOOKUP(J7,'Work DB'!$C:$BH,'Daily Report'!$A$63,FALSE))</f>
        <v/>
      </c>
      <c r="K63" s="60">
        <f>IF(VLOOKUP(K7,'Work DB'!$C:$BH,'Daily Report'!$A$63,FALSE)=0,"",VLOOKUP(K7,'Work DB'!$C:$BH,'Daily Report'!$A$63,FALSE))</f>
        <v>12</v>
      </c>
      <c r="L63" s="60">
        <f>IF(VLOOKUP(L7,'Work DB'!$C:$BH,'Daily Report'!$A$63,FALSE)=0,"",VLOOKUP(L7,'Work DB'!$C:$BH,'Daily Report'!$A$63,FALSE))</f>
        <v>14</v>
      </c>
      <c r="M63" s="60">
        <f>IF(VLOOKUP(M7,'Work DB'!$C:$BH,'Daily Report'!$A$63,FALSE)=0,"",VLOOKUP(M7,'Work DB'!$C:$BH,'Daily Report'!$A$63,FALSE))</f>
        <v>14</v>
      </c>
      <c r="N63" s="60">
        <f>IF(VLOOKUP(N7,'Work DB'!$C:$BH,'Daily Report'!$A$63,FALSE)=0,"",VLOOKUP(N7,'Work DB'!$C:$BH,'Daily Report'!$A$63,FALSE))</f>
        <v>13</v>
      </c>
      <c r="O63" s="60">
        <f>IF(VLOOKUP(O7,'Work DB'!$C:$BH,'Daily Report'!$A$63,FALSE)=0,"",VLOOKUP(O7,'Work DB'!$C:$BH,'Daily Report'!$A$63,FALSE))</f>
        <v>10</v>
      </c>
      <c r="P63" s="60">
        <f>IF(VLOOKUP(P7,'Work DB'!$C:$BH,'Daily Report'!$A$63,FALSE)=0,"",VLOOKUP(P7,'Work DB'!$C:$BH,'Daily Report'!$A$63,FALSE))</f>
        <v>15</v>
      </c>
      <c r="Q63" s="60">
        <f>IF(VLOOKUP(Q7,'Work DB'!$C:$BH,'Daily Report'!$A$63,FALSE)=0,"",VLOOKUP(Q7,'Work DB'!$C:$BH,'Daily Report'!$A$63,FALSE))</f>
        <v>15</v>
      </c>
      <c r="R63" s="60">
        <f>IF(VLOOKUP(R7,'Work DB'!$C:$BH,'Daily Report'!$A$63,FALSE)=0,"",VLOOKUP(R7,'Work DB'!$C:$BH,'Daily Report'!$A$63,FALSE))</f>
        <v>15</v>
      </c>
      <c r="S63" s="60">
        <f>IF(VLOOKUP(S7,'Work DB'!$C:$BH,'Daily Report'!$A$63,FALSE)=0,"",VLOOKUP(S7,'Work DB'!$C:$BH,'Daily Report'!$A$63,FALSE))</f>
        <v>15</v>
      </c>
      <c r="T63" s="60">
        <f>IF(VLOOKUP(T7,'Work DB'!$C:$BH,'Daily Report'!$A$63,FALSE)=0,"",VLOOKUP(T7,'Work DB'!$C:$BH,'Daily Report'!$A$63,FALSE))</f>
        <v>15</v>
      </c>
      <c r="U63" s="60">
        <f>IF(VLOOKUP(U7,'Work DB'!$C:$BH,'Daily Report'!$A$63,FALSE)=0,"",VLOOKUP(U7,'Work DB'!$C:$BH,'Daily Report'!$A$63,FALSE))</f>
        <v>16</v>
      </c>
      <c r="V63" s="60">
        <f>IF(VLOOKUP(V7,'Work DB'!$C:$BH,'Daily Report'!$A$63,FALSE)=0,"",VLOOKUP(V7,'Work DB'!$C:$BH,'Daily Report'!$A$63,FALSE))</f>
        <v>15</v>
      </c>
      <c r="W63" s="60">
        <f>IF(VLOOKUP(W7,'Work DB'!$C:$BH,'Daily Report'!$A$63,FALSE)=0,"",VLOOKUP(W7,'Work DB'!$C:$BH,'Daily Report'!$A$63,FALSE))</f>
        <v>14</v>
      </c>
      <c r="X63" s="60" t="str">
        <f>IF(VLOOKUP(X7,'Work DB'!$C:$BH,'Daily Report'!$A$63,FALSE)=0,"",VLOOKUP(X7,'Work DB'!$C:$BH,'Daily Report'!$A$63,FALSE))</f>
        <v/>
      </c>
      <c r="Y63" s="60">
        <f>IF(VLOOKUP(Y7,'Work DB'!$C:$BH,'Daily Report'!$A$63,FALSE)=0,"",VLOOKUP(Y7,'Work DB'!$C:$BH,'Daily Report'!$A$63,FALSE))</f>
        <v>10</v>
      </c>
      <c r="Z63" s="60">
        <f>IF(VLOOKUP(Z7,'Work DB'!$C:$BH,'Daily Report'!$A$63,FALSE)=0,"",VLOOKUP(Z7,'Work DB'!$C:$BH,'Daily Report'!$A$63,FALSE))</f>
        <v>10</v>
      </c>
      <c r="AA63" s="60">
        <f>IF(VLOOKUP(AA7,'Work DB'!$C:$BH,'Daily Report'!$A$63,FALSE)=0,"",VLOOKUP(AA7,'Work DB'!$C:$BH,'Daily Report'!$A$63,FALSE))</f>
        <v>9</v>
      </c>
      <c r="AB63" s="60">
        <f>IF(VLOOKUP(AB7,'Work DB'!$C:$BH,'Daily Report'!$A$63,FALSE)=0,"",VLOOKUP(AB7,'Work DB'!$C:$BH,'Daily Report'!$A$63,FALSE))</f>
        <v>9</v>
      </c>
      <c r="AC63" s="60" t="str">
        <f>IF(VLOOKUP(AC7,'Work DB'!$C:$BH,'Daily Report'!$A$63,FALSE)=0,"",VLOOKUP(AC7,'Work DB'!$C:$BH,'Daily Report'!$A$63,FALSE))</f>
        <v/>
      </c>
      <c r="AD63" s="60" t="str">
        <f>IF(VLOOKUP(AD7,'Work DB'!$C:$BH,'Daily Report'!$A$63,FALSE)=0,"",VLOOKUP(AD7,'Work DB'!$C:$BH,'Daily Report'!$A$63,FALSE))</f>
        <v/>
      </c>
      <c r="AE63" s="60" t="str">
        <f>IF(VLOOKUP(AE7,'Work DB'!$C:$BH,'Daily Report'!$A$63,FALSE)=0,"",VLOOKUP(AE7,'Work DB'!$C:$BH,'Daily Report'!$A$63,FALSE))</f>
        <v/>
      </c>
      <c r="AF63" s="60" t="str">
        <f>IF(VLOOKUP(AF7,'Work DB'!$C:$BH,'Daily Report'!$A$63,FALSE)=0,"",VLOOKUP(AF7,'Work DB'!$C:$BH,'Daily Report'!$A$63,FALSE))</f>
        <v/>
      </c>
      <c r="AG63" s="60" t="str">
        <f>IF(VLOOKUP(AG7,'Work DB'!$C:$BH,'Daily Report'!$A$63,FALSE)=0,"",VLOOKUP(AG7,'Work DB'!$C:$BH,'Daily Report'!$A$63,FALSE))</f>
        <v/>
      </c>
      <c r="AH63" s="60" t="str">
        <f>IF(VLOOKUP(AH7,'Work DB'!$C:$BH,'Daily Report'!$A$63,FALSE)=0,"",VLOOKUP(AH7,'Work DB'!$C:$BH,'Daily Report'!$A$63,FALSE))</f>
        <v/>
      </c>
      <c r="AI63" s="67" t="str">
        <f>IF(VLOOKUP(AI7,'Work DB'!$C:$BH,'Daily Report'!$A$63,FALSE)=0,"",VLOOKUP(AI7,'Work DB'!$C:$BH,'Daily Report'!$A$63,FALSE))</f>
        <v/>
      </c>
      <c r="AJ63" s="832">
        <f>SUM(E63:AI63)</f>
        <v>302</v>
      </c>
      <c r="AK63" s="761"/>
      <c r="AL63" s="762">
        <f>HLOOKUP(A63,'Work DB'!$1:$2,2,FALSE)</f>
        <v>1994</v>
      </c>
      <c r="AM63" s="762"/>
      <c r="AN63" s="864"/>
      <c r="AO63" s="865"/>
      <c r="AP63" s="865"/>
      <c r="AQ63" s="866"/>
      <c r="AR63" s="299">
        <f t="shared" si="5"/>
        <v>302</v>
      </c>
      <c r="AT63" s="3">
        <v>1</v>
      </c>
    </row>
    <row r="64" spans="1:46" s="1" customFormat="1" ht="51.75" thickBot="1" x14ac:dyDescent="0.8">
      <c r="A64" s="87">
        <f>'Work DB'!AT1</f>
        <v>44</v>
      </c>
      <c r="B64" s="767"/>
      <c r="C64" s="809" t="s">
        <v>18</v>
      </c>
      <c r="D64" s="809"/>
      <c r="E64" s="64">
        <f>IF(VLOOKUP(E7,'Work DB'!$C:$BH,'Daily Report'!$A$64,FALSE)=0,"",VLOOKUP(E7,'Work DB'!$C:$BH,'Daily Report'!$A$64,FALSE))</f>
        <v>39</v>
      </c>
      <c r="F64" s="64">
        <f>IF(VLOOKUP(F7,'Work DB'!$C:$BH,'Daily Report'!$A$64,FALSE)=0,"",VLOOKUP(F7,'Work DB'!$C:$BH,'Daily Report'!$A$64,FALSE))</f>
        <v>38</v>
      </c>
      <c r="G64" s="64">
        <f>IF(VLOOKUP(G7,'Work DB'!$C:$BH,'Daily Report'!$A$64,FALSE)=0,"",VLOOKUP(G7,'Work DB'!$C:$BH,'Daily Report'!$A$64,FALSE))</f>
        <v>41</v>
      </c>
      <c r="H64" s="64">
        <f>IF(VLOOKUP(H7,'Work DB'!$C:$BH,'Daily Report'!$A$64,FALSE)=0,"",VLOOKUP(H7,'Work DB'!$C:$BH,'Daily Report'!$A$64,FALSE))</f>
        <v>42</v>
      </c>
      <c r="I64" s="64">
        <f>IF(VLOOKUP(I7,'Work DB'!$C:$BH,'Daily Report'!$A$64,FALSE)=0,"",VLOOKUP(I7,'Work DB'!$C:$BH,'Daily Report'!$A$64,FALSE))</f>
        <v>36</v>
      </c>
      <c r="J64" s="64">
        <f>IF(VLOOKUP(J7,'Work DB'!$C:$BH,'Daily Report'!$A$64,FALSE)=0,"",VLOOKUP(J7,'Work DB'!$C:$BH,'Daily Report'!$A$64,FALSE))</f>
        <v>8</v>
      </c>
      <c r="K64" s="64">
        <f>IF(VLOOKUP(K7,'Work DB'!$C:$BH,'Daily Report'!$A$64,FALSE)=0,"",VLOOKUP(K7,'Work DB'!$C:$BH,'Daily Report'!$A$64,FALSE))</f>
        <v>32</v>
      </c>
      <c r="L64" s="64">
        <f>IF(VLOOKUP(L7,'Work DB'!$C:$BH,'Daily Report'!$A$64,FALSE)=0,"",VLOOKUP(L7,'Work DB'!$C:$BH,'Daily Report'!$A$64,FALSE))</f>
        <v>36</v>
      </c>
      <c r="M64" s="64">
        <f>IF(VLOOKUP(M7,'Work DB'!$C:$BH,'Daily Report'!$A$64,FALSE)=0,"",VLOOKUP(M7,'Work DB'!$C:$BH,'Daily Report'!$A$64,FALSE))</f>
        <v>38</v>
      </c>
      <c r="N64" s="64">
        <f>IF(VLOOKUP(N7,'Work DB'!$C:$BH,'Daily Report'!$A$64,FALSE)=0,"",VLOOKUP(N7,'Work DB'!$C:$BH,'Daily Report'!$A$64,FALSE))</f>
        <v>36</v>
      </c>
      <c r="O64" s="64">
        <f>IF(VLOOKUP(O7,'Work DB'!$C:$BH,'Daily Report'!$A$64,FALSE)=0,"",VLOOKUP(O7,'Work DB'!$C:$BH,'Daily Report'!$A$64,FALSE))</f>
        <v>41</v>
      </c>
      <c r="P64" s="64">
        <f>IF(VLOOKUP(P7,'Work DB'!$C:$BH,'Daily Report'!$A$64,FALSE)=0,"",VLOOKUP(P7,'Work DB'!$C:$BH,'Daily Report'!$A$64,FALSE))</f>
        <v>37</v>
      </c>
      <c r="Q64" s="64">
        <f>IF(VLOOKUP(Q7,'Work DB'!$C:$BH,'Daily Report'!$A$64,FALSE)=0,"",VLOOKUP(Q7,'Work DB'!$C:$BH,'Daily Report'!$A$64,FALSE))</f>
        <v>26</v>
      </c>
      <c r="R64" s="64">
        <f>IF(VLOOKUP(R7,'Work DB'!$C:$BH,'Daily Report'!$A$64,FALSE)=0,"",VLOOKUP(R7,'Work DB'!$C:$BH,'Daily Report'!$A$64,FALSE))</f>
        <v>39</v>
      </c>
      <c r="S64" s="64">
        <f>IF(VLOOKUP(S7,'Work DB'!$C:$BH,'Daily Report'!$A$64,FALSE)=0,"",VLOOKUP(S7,'Work DB'!$C:$BH,'Daily Report'!$A$64,FALSE))</f>
        <v>37</v>
      </c>
      <c r="T64" s="64">
        <f>IF(VLOOKUP(T7,'Work DB'!$C:$BH,'Daily Report'!$A$64,FALSE)=0,"",VLOOKUP(T7,'Work DB'!$C:$BH,'Daily Report'!$A$64,FALSE))</f>
        <v>31</v>
      </c>
      <c r="U64" s="64">
        <f>IF(VLOOKUP(U7,'Work DB'!$C:$BH,'Daily Report'!$A$64,FALSE)=0,"",VLOOKUP(U7,'Work DB'!$C:$BH,'Daily Report'!$A$64,FALSE))</f>
        <v>38</v>
      </c>
      <c r="V64" s="64">
        <f>IF(VLOOKUP(V7,'Work DB'!$C:$BH,'Daily Report'!$A$64,FALSE)=0,"",VLOOKUP(V7,'Work DB'!$C:$BH,'Daily Report'!$A$64,FALSE))</f>
        <v>42</v>
      </c>
      <c r="W64" s="64">
        <f>IF(VLOOKUP(W7,'Work DB'!$C:$BH,'Daily Report'!$A$64,FALSE)=0,"",VLOOKUP(W7,'Work DB'!$C:$BH,'Daily Report'!$A$64,FALSE))</f>
        <v>40</v>
      </c>
      <c r="X64" s="64">
        <f>IF(VLOOKUP(X7,'Work DB'!$C:$BH,'Daily Report'!$A$64,FALSE)=0,"",VLOOKUP(X7,'Work DB'!$C:$BH,'Daily Report'!$A$64,FALSE))</f>
        <v>8</v>
      </c>
      <c r="Y64" s="64">
        <f>IF(VLOOKUP(Y7,'Work DB'!$C:$BH,'Daily Report'!$A$64,FALSE)=0,"",VLOOKUP(Y7,'Work DB'!$C:$BH,'Daily Report'!$A$64,FALSE))</f>
        <v>38</v>
      </c>
      <c r="Z64" s="64">
        <f>IF(VLOOKUP(Z7,'Work DB'!$C:$BH,'Daily Report'!$A$64,FALSE)=0,"",VLOOKUP(Z7,'Work DB'!$C:$BH,'Daily Report'!$A$64,FALSE))</f>
        <v>38</v>
      </c>
      <c r="AA64" s="64">
        <f>IF(VLOOKUP(AA7,'Work DB'!$C:$BH,'Daily Report'!$A$64,FALSE)=0,"",VLOOKUP(AA7,'Work DB'!$C:$BH,'Daily Report'!$A$64,FALSE))</f>
        <v>40</v>
      </c>
      <c r="AB64" s="64">
        <f>IF(VLOOKUP(AB7,'Work DB'!$C:$BH,'Daily Report'!$A$64,FALSE)=0,"",VLOOKUP(AB7,'Work DB'!$C:$BH,'Daily Report'!$A$64,FALSE))</f>
        <v>40</v>
      </c>
      <c r="AC64" s="64" t="str">
        <f>IF(VLOOKUP(AC7,'Work DB'!$C:$BH,'Daily Report'!$A$64,FALSE)=0,"",VLOOKUP(AC7,'Work DB'!$C:$BH,'Daily Report'!$A$64,FALSE))</f>
        <v/>
      </c>
      <c r="AD64" s="64" t="str">
        <f>IF(VLOOKUP(AD7,'Work DB'!$C:$BH,'Daily Report'!$A$64,FALSE)=0,"",VLOOKUP(AD7,'Work DB'!$C:$BH,'Daily Report'!$A$64,FALSE))</f>
        <v/>
      </c>
      <c r="AE64" s="64" t="str">
        <f>IF(VLOOKUP(AE7,'Work DB'!$C:$BH,'Daily Report'!$A$64,FALSE)=0,"",VLOOKUP(AE7,'Work DB'!$C:$BH,'Daily Report'!$A$64,FALSE))</f>
        <v/>
      </c>
      <c r="AF64" s="64" t="str">
        <f>IF(VLOOKUP(AF7,'Work DB'!$C:$BH,'Daily Report'!$A$64,FALSE)=0,"",VLOOKUP(AF7,'Work DB'!$C:$BH,'Daily Report'!$A$64,FALSE))</f>
        <v/>
      </c>
      <c r="AG64" s="64" t="str">
        <f>IF(VLOOKUP(AG7,'Work DB'!$C:$BH,'Daily Report'!$A$64,FALSE)=0,"",VLOOKUP(AG7,'Work DB'!$C:$BH,'Daily Report'!$A$64,FALSE))</f>
        <v/>
      </c>
      <c r="AH64" s="64" t="str">
        <f>IF(VLOOKUP(AH7,'Work DB'!$C:$BH,'Daily Report'!$A$64,FALSE)=0,"",VLOOKUP(AH7,'Work DB'!$C:$BH,'Daily Report'!$A$64,FALSE))</f>
        <v/>
      </c>
      <c r="AI64" s="69" t="str">
        <f>IF(VLOOKUP(AI7,'Work DB'!$C:$BH,'Daily Report'!$A$64,FALSE)=0,"",VLOOKUP(AI7,'Work DB'!$C:$BH,'Daily Report'!$A$64,FALSE))</f>
        <v/>
      </c>
      <c r="AJ64" s="861">
        <f>SUM(E64:AI64)</f>
        <v>841</v>
      </c>
      <c r="AK64" s="862"/>
      <c r="AL64" s="863">
        <f>HLOOKUP(A64,'Work DB'!$1:$2,2,FALSE)</f>
        <v>3992</v>
      </c>
      <c r="AM64" s="863"/>
      <c r="AN64" s="867"/>
      <c r="AO64" s="868"/>
      <c r="AP64" s="868"/>
      <c r="AQ64" s="869"/>
      <c r="AR64" s="299">
        <f t="shared" si="5"/>
        <v>841</v>
      </c>
      <c r="AT64" s="3">
        <v>1</v>
      </c>
    </row>
    <row r="65" spans="1:46" s="1" customFormat="1" ht="47.25" thickTop="1" x14ac:dyDescent="0.75">
      <c r="A65" s="3"/>
      <c r="B65" s="767"/>
      <c r="C65" s="848" t="s">
        <v>4</v>
      </c>
      <c r="D65" s="848"/>
      <c r="E65" s="76">
        <f>IF(1*SUM(E63:E64)&gt;0,1*SUM(E63:E64),"")</f>
        <v>56</v>
      </c>
      <c r="F65" s="76">
        <f t="shared" ref="F65:AI65" si="18">IF(1*SUM(F63:F64)&gt;0,1*SUM(F63:F64),"")</f>
        <v>54</v>
      </c>
      <c r="G65" s="76">
        <f t="shared" si="18"/>
        <v>57</v>
      </c>
      <c r="H65" s="76">
        <f t="shared" si="18"/>
        <v>58</v>
      </c>
      <c r="I65" s="76">
        <f t="shared" si="18"/>
        <v>52</v>
      </c>
      <c r="J65" s="76">
        <f t="shared" si="18"/>
        <v>8</v>
      </c>
      <c r="K65" s="76">
        <f t="shared" si="18"/>
        <v>44</v>
      </c>
      <c r="L65" s="76">
        <f t="shared" si="18"/>
        <v>50</v>
      </c>
      <c r="M65" s="76">
        <f t="shared" si="18"/>
        <v>52</v>
      </c>
      <c r="N65" s="76">
        <f t="shared" si="18"/>
        <v>49</v>
      </c>
      <c r="O65" s="76">
        <f t="shared" si="18"/>
        <v>51</v>
      </c>
      <c r="P65" s="76">
        <f t="shared" si="18"/>
        <v>52</v>
      </c>
      <c r="Q65" s="76">
        <f t="shared" si="18"/>
        <v>41</v>
      </c>
      <c r="R65" s="76">
        <f t="shared" si="18"/>
        <v>54</v>
      </c>
      <c r="S65" s="76">
        <f t="shared" si="18"/>
        <v>52</v>
      </c>
      <c r="T65" s="76">
        <f t="shared" si="18"/>
        <v>46</v>
      </c>
      <c r="U65" s="76">
        <f t="shared" si="18"/>
        <v>54</v>
      </c>
      <c r="V65" s="76">
        <f t="shared" si="18"/>
        <v>57</v>
      </c>
      <c r="W65" s="76">
        <f t="shared" si="18"/>
        <v>54</v>
      </c>
      <c r="X65" s="76">
        <f t="shared" si="18"/>
        <v>8</v>
      </c>
      <c r="Y65" s="76">
        <f t="shared" si="18"/>
        <v>48</v>
      </c>
      <c r="Z65" s="76">
        <f t="shared" si="18"/>
        <v>48</v>
      </c>
      <c r="AA65" s="76">
        <f t="shared" si="18"/>
        <v>49</v>
      </c>
      <c r="AB65" s="76">
        <f t="shared" si="18"/>
        <v>49</v>
      </c>
      <c r="AC65" s="76" t="str">
        <f t="shared" si="18"/>
        <v/>
      </c>
      <c r="AD65" s="76" t="str">
        <f t="shared" si="18"/>
        <v/>
      </c>
      <c r="AE65" s="76" t="str">
        <f t="shared" si="18"/>
        <v/>
      </c>
      <c r="AF65" s="76" t="str">
        <f t="shared" si="18"/>
        <v/>
      </c>
      <c r="AG65" s="76" t="str">
        <f t="shared" si="18"/>
        <v/>
      </c>
      <c r="AH65" s="76" t="str">
        <f t="shared" si="18"/>
        <v/>
      </c>
      <c r="AI65" s="77" t="str">
        <f t="shared" si="18"/>
        <v/>
      </c>
      <c r="AJ65" s="892">
        <f>SUM(E65:AI65)</f>
        <v>1143</v>
      </c>
      <c r="AK65" s="893"/>
      <c r="AL65" s="837">
        <f>SUM(AL63:AM64)</f>
        <v>5986</v>
      </c>
      <c r="AM65" s="837"/>
      <c r="AN65" s="867"/>
      <c r="AO65" s="868"/>
      <c r="AP65" s="868"/>
      <c r="AQ65" s="869"/>
      <c r="AR65" s="299">
        <f t="shared" si="5"/>
        <v>1143</v>
      </c>
      <c r="AT65" s="3">
        <v>1</v>
      </c>
    </row>
    <row r="66" spans="1:46" s="1" customFormat="1" ht="51.75" thickBot="1" x14ac:dyDescent="0.8">
      <c r="A66" s="87">
        <f>'Work DB'!AU1</f>
        <v>45</v>
      </c>
      <c r="B66" s="768"/>
      <c r="C66" s="820" t="s">
        <v>20</v>
      </c>
      <c r="D66" s="820"/>
      <c r="E66" s="74">
        <f>IF(VLOOKUP(E7,'Work DB'!$C:$BH,'Daily Report'!$A$66,FALSE)=0,"",VLOOKUP(E7,'Work DB'!$C:$BH,'Daily Report'!$A$66,FALSE))</f>
        <v>4788</v>
      </c>
      <c r="F66" s="74">
        <f>IF(VLOOKUP(F7,'Work DB'!$C:$BH,'Daily Report'!$A$66,FALSE)=0,"",VLOOKUP(F7,'Work DB'!$C:$BH,'Daily Report'!$A$66,FALSE))</f>
        <v>4879</v>
      </c>
      <c r="G66" s="74">
        <f>IF(VLOOKUP(G7,'Work DB'!$C:$BH,'Daily Report'!$A$66,FALSE)=0,"",VLOOKUP(G7,'Work DB'!$C:$BH,'Daily Report'!$A$66,FALSE))</f>
        <v>4693</v>
      </c>
      <c r="H66" s="74">
        <f>IF(VLOOKUP(H7,'Work DB'!$C:$BH,'Daily Report'!$A$66,FALSE)=0,"",VLOOKUP(H7,'Work DB'!$C:$BH,'Daily Report'!$A$66,FALSE))</f>
        <v>4532</v>
      </c>
      <c r="I66" s="74">
        <f>IF(VLOOKUP(I7,'Work DB'!$C:$BH,'Daily Report'!$A$66,FALSE)=0,"",VLOOKUP(I7,'Work DB'!$C:$BH,'Daily Report'!$A$66,FALSE))</f>
        <v>4789</v>
      </c>
      <c r="J66" s="74" t="str">
        <f>IF(VLOOKUP(J7,'Work DB'!$C:$BH,'Daily Report'!$A$66,FALSE)=0,"",VLOOKUP(J7,'Work DB'!$C:$BH,'Daily Report'!$A$66,FALSE))</f>
        <v/>
      </c>
      <c r="K66" s="74">
        <f>IF(VLOOKUP(K7,'Work DB'!$C:$BH,'Daily Report'!$A$66,FALSE)=0,"",VLOOKUP(K7,'Work DB'!$C:$BH,'Daily Report'!$A$66,FALSE))</f>
        <v>5963</v>
      </c>
      <c r="L66" s="74">
        <f>IF(VLOOKUP(L7,'Work DB'!$C:$BH,'Daily Report'!$A$66,FALSE)=0,"",VLOOKUP(L7,'Work DB'!$C:$BH,'Daily Report'!$A$66,FALSE))</f>
        <v>5535</v>
      </c>
      <c r="M66" s="74">
        <f>IF(VLOOKUP(M7,'Work DB'!$C:$BH,'Daily Report'!$A$66,FALSE)=0,"",VLOOKUP(M7,'Work DB'!$C:$BH,'Daily Report'!$A$66,FALSE))</f>
        <v>3767</v>
      </c>
      <c r="N66" s="74">
        <f>IF(VLOOKUP(N7,'Work DB'!$C:$BH,'Daily Report'!$A$66,FALSE)=0,"",VLOOKUP(N7,'Work DB'!$C:$BH,'Daily Report'!$A$66,FALSE))</f>
        <v>4659</v>
      </c>
      <c r="O66" s="74">
        <f>IF(VLOOKUP(O7,'Work DB'!$C:$BH,'Daily Report'!$A$66,FALSE)=0,"",VLOOKUP(O7,'Work DB'!$C:$BH,'Daily Report'!$A$66,FALSE))</f>
        <v>6566</v>
      </c>
      <c r="P66" s="74">
        <f>IF(VLOOKUP(P7,'Work DB'!$C:$BH,'Daily Report'!$A$66,FALSE)=0,"",VLOOKUP(P7,'Work DB'!$C:$BH,'Daily Report'!$A$66,FALSE))</f>
        <v>4835</v>
      </c>
      <c r="Q66" s="74">
        <f>IF(VLOOKUP(Q7,'Work DB'!$C:$BH,'Daily Report'!$A$66,FALSE)=0,"",VLOOKUP(Q7,'Work DB'!$C:$BH,'Daily Report'!$A$66,FALSE))</f>
        <v>295</v>
      </c>
      <c r="R66" s="74">
        <f>IF(VLOOKUP(R7,'Work DB'!$C:$BH,'Daily Report'!$A$66,FALSE)=0,"",VLOOKUP(R7,'Work DB'!$C:$BH,'Daily Report'!$A$66,FALSE))</f>
        <v>6771</v>
      </c>
      <c r="S66" s="74">
        <f>IF(VLOOKUP(S7,'Work DB'!$C:$BH,'Daily Report'!$A$66,FALSE)=0,"",VLOOKUP(S7,'Work DB'!$C:$BH,'Daily Report'!$A$66,FALSE))</f>
        <v>4204</v>
      </c>
      <c r="T66" s="74">
        <f>IF(VLOOKUP(T7,'Work DB'!$C:$BH,'Daily Report'!$A$66,FALSE)=0,"",VLOOKUP(T7,'Work DB'!$C:$BH,'Daily Report'!$A$66,FALSE))</f>
        <v>5320</v>
      </c>
      <c r="U66" s="74">
        <f>IF(VLOOKUP(U7,'Work DB'!$C:$BH,'Daily Report'!$A$66,FALSE)=0,"",VLOOKUP(U7,'Work DB'!$C:$BH,'Daily Report'!$A$66,FALSE))</f>
        <v>3704</v>
      </c>
      <c r="V66" s="74">
        <f>IF(VLOOKUP(V7,'Work DB'!$C:$BH,'Daily Report'!$A$66,FALSE)=0,"",VLOOKUP(V7,'Work DB'!$C:$BH,'Daily Report'!$A$66,FALSE))</f>
        <v>5309</v>
      </c>
      <c r="W66" s="74">
        <f>IF(VLOOKUP(W7,'Work DB'!$C:$BH,'Daily Report'!$A$66,FALSE)=0,"",VLOOKUP(W7,'Work DB'!$C:$BH,'Daily Report'!$A$66,FALSE))</f>
        <v>5523</v>
      </c>
      <c r="X66" s="74" t="str">
        <f>IF(VLOOKUP(X7,'Work DB'!$C:$BH,'Daily Report'!$A$66,FALSE)=0,"",VLOOKUP(X7,'Work DB'!$C:$BH,'Daily Report'!$A$66,FALSE))</f>
        <v/>
      </c>
      <c r="Y66" s="74">
        <f>IF(VLOOKUP(Y7,'Work DB'!$C:$BH,'Daily Report'!$A$66,FALSE)=0,"",VLOOKUP(Y7,'Work DB'!$C:$BH,'Daily Report'!$A$66,FALSE))</f>
        <v>3997</v>
      </c>
      <c r="Z66" s="74">
        <f>IF(VLOOKUP(Z7,'Work DB'!$C:$BH,'Daily Report'!$A$66,FALSE)=0,"",VLOOKUP(Z7,'Work DB'!$C:$BH,'Daily Report'!$A$66,FALSE))</f>
        <v>3692</v>
      </c>
      <c r="AA66" s="74">
        <f>IF(VLOOKUP(AA7,'Work DB'!$C:$BH,'Daily Report'!$A$66,FALSE)=0,"",VLOOKUP(AA7,'Work DB'!$C:$BH,'Daily Report'!$A$66,FALSE))</f>
        <v>3339</v>
      </c>
      <c r="AB66" s="74">
        <f>IF(VLOOKUP(AB7,'Work DB'!$C:$BH,'Daily Report'!$A$66,FALSE)=0,"",VLOOKUP(AB7,'Work DB'!$C:$BH,'Daily Report'!$A$66,FALSE))</f>
        <v>3759</v>
      </c>
      <c r="AC66" s="74" t="str">
        <f>IF(VLOOKUP(AC7,'Work DB'!$C:$BH,'Daily Report'!$A$66,FALSE)=0,"",VLOOKUP(AC7,'Work DB'!$C:$BH,'Daily Report'!$A$66,FALSE))</f>
        <v/>
      </c>
      <c r="AD66" s="74" t="str">
        <f>IF(VLOOKUP(AD7,'Work DB'!$C:$BH,'Daily Report'!$A$66,FALSE)=0,"",VLOOKUP(AD7,'Work DB'!$C:$BH,'Daily Report'!$A$66,FALSE))</f>
        <v/>
      </c>
      <c r="AE66" s="74" t="str">
        <f>IF(VLOOKUP(AE7,'Work DB'!$C:$BH,'Daily Report'!$A$66,FALSE)=0,"",VLOOKUP(AE7,'Work DB'!$C:$BH,'Daily Report'!$A$66,FALSE))</f>
        <v/>
      </c>
      <c r="AF66" s="74" t="str">
        <f>IF(VLOOKUP(AF7,'Work DB'!$C:$BH,'Daily Report'!$A$66,FALSE)=0,"",VLOOKUP(AF7,'Work DB'!$C:$BH,'Daily Report'!$A$66,FALSE))</f>
        <v/>
      </c>
      <c r="AG66" s="74" t="str">
        <f>IF(VLOOKUP(AG7,'Work DB'!$C:$BH,'Daily Report'!$A$66,FALSE)=0,"",VLOOKUP(AG7,'Work DB'!$C:$BH,'Daily Report'!$A$66,FALSE))</f>
        <v/>
      </c>
      <c r="AH66" s="74" t="str">
        <f>IF(VLOOKUP(AH7,'Work DB'!$C:$BH,'Daily Report'!$A$66,FALSE)=0,"",VLOOKUP(AH7,'Work DB'!$C:$BH,'Daily Report'!$A$66,FALSE))</f>
        <v/>
      </c>
      <c r="AI66" s="75" t="str">
        <f>IF(VLOOKUP(AI7,'Work DB'!$C:$BH,'Daily Report'!$A$66,FALSE)=0,"",VLOOKUP(AI7,'Work DB'!$C:$BH,'Daily Report'!$A$66,FALSE))</f>
        <v/>
      </c>
      <c r="AJ66" s="838">
        <f>SUM(E66:AI66)</f>
        <v>100919</v>
      </c>
      <c r="AK66" s="839"/>
      <c r="AL66" s="821">
        <f>HLOOKUP(A66,'Work DB'!$1:$2,2,FALSE)</f>
        <v>542189</v>
      </c>
      <c r="AM66" s="821"/>
      <c r="AN66" s="870"/>
      <c r="AO66" s="871"/>
      <c r="AP66" s="871"/>
      <c r="AQ66" s="872"/>
      <c r="AR66" s="299">
        <f t="shared" si="5"/>
        <v>100919</v>
      </c>
      <c r="AT66" s="3">
        <v>1</v>
      </c>
    </row>
    <row r="67" spans="1:46" s="45" customFormat="1" ht="15.75" thickBot="1" x14ac:dyDescent="0.45">
      <c r="A67" s="38"/>
      <c r="B67" s="39"/>
      <c r="C67" s="40"/>
      <c r="D67" s="40"/>
      <c r="E67" s="41"/>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2"/>
      <c r="AK67" s="43"/>
      <c r="AL67" s="38"/>
      <c r="AM67" s="38"/>
      <c r="AN67" s="44"/>
      <c r="AO67" s="44"/>
      <c r="AT67" s="38">
        <v>1</v>
      </c>
    </row>
    <row r="68" spans="1:46" s="1" customFormat="1" ht="47.25" customHeight="1" x14ac:dyDescent="0.75">
      <c r="A68" s="87">
        <f>'Work DB'!AV1</f>
        <v>46</v>
      </c>
      <c r="B68" s="766" t="s">
        <v>21</v>
      </c>
      <c r="C68" s="758" t="s">
        <v>22</v>
      </c>
      <c r="D68" s="759"/>
      <c r="E68" s="60">
        <f>IF(VLOOKUP(E7,'Work DB'!$C:$BH,'Daily Report'!$A$68,FALSE)=0,"",VLOOKUP(E7,'Work DB'!$C:$BH,'Daily Report'!$A$68,FALSE))</f>
        <v>17903</v>
      </c>
      <c r="F68" s="60">
        <f>IF(VLOOKUP(F7,'Work DB'!$C:$BH,'Daily Report'!$A$68,FALSE)=0,"",VLOOKUP(F7,'Work DB'!$C:$BH,'Daily Report'!$A$68,FALSE))</f>
        <v>13024</v>
      </c>
      <c r="G68" s="60">
        <f>IF(VLOOKUP(G7,'Work DB'!$C:$BH,'Daily Report'!$A$68,FALSE)=0,"",VLOOKUP(G7,'Work DB'!$C:$BH,'Daily Report'!$A$68,FALSE))</f>
        <v>8331</v>
      </c>
      <c r="H68" s="60">
        <f>IF(VLOOKUP(H7,'Work DB'!$C:$BH,'Daily Report'!$A$68,FALSE)=0,"",VLOOKUP(H7,'Work DB'!$C:$BH,'Daily Report'!$A$68,FALSE))</f>
        <v>41799</v>
      </c>
      <c r="I68" s="60">
        <f>IF(VLOOKUP(I7,'Work DB'!$C:$BH,'Daily Report'!$A$68,FALSE)=0,"",VLOOKUP(I7,'Work DB'!$C:$BH,'Daily Report'!$A$68,FALSE))</f>
        <v>50510</v>
      </c>
      <c r="J68" s="60">
        <f>IF(VLOOKUP(J7,'Work DB'!$C:$BH,'Daily Report'!$A$68,FALSE)=0,"",VLOOKUP(J7,'Work DB'!$C:$BH,'Daily Report'!$A$68,FALSE))</f>
        <v>50510</v>
      </c>
      <c r="K68" s="60">
        <f>IF(VLOOKUP(K7,'Work DB'!$C:$BH,'Daily Report'!$A$68,FALSE)=0,"",VLOOKUP(K7,'Work DB'!$C:$BH,'Daily Report'!$A$68,FALSE))</f>
        <v>63547</v>
      </c>
      <c r="L68" s="60">
        <f>IF(VLOOKUP(L7,'Work DB'!$C:$BH,'Daily Report'!$A$68,FALSE)=0,"",VLOOKUP(L7,'Work DB'!$C:$BH,'Daily Report'!$A$68,FALSE))</f>
        <v>58012</v>
      </c>
      <c r="M68" s="60">
        <f>IF(VLOOKUP(M7,'Work DB'!$C:$BH,'Daily Report'!$A$68,FALSE)=0,"",VLOOKUP(M7,'Work DB'!$C:$BH,'Daily Report'!$A$68,FALSE))</f>
        <v>54245</v>
      </c>
      <c r="N68" s="60">
        <f>IF(VLOOKUP(N7,'Work DB'!$C:$BH,'Daily Report'!$A$68,FALSE)=0,"",VLOOKUP(N7,'Work DB'!$C:$BH,'Daily Report'!$A$68,FALSE))</f>
        <v>49586</v>
      </c>
      <c r="O68" s="60">
        <f>IF(VLOOKUP(O7,'Work DB'!$C:$BH,'Daily Report'!$A$68,FALSE)=0,"",VLOOKUP(O7,'Work DB'!$C:$BH,'Daily Report'!$A$68,FALSE))</f>
        <v>43020</v>
      </c>
      <c r="P68" s="60">
        <f>IF(VLOOKUP(P7,'Work DB'!$C:$BH,'Daily Report'!$A$68,FALSE)=0,"",VLOOKUP(P7,'Work DB'!$C:$BH,'Daily Report'!$A$68,FALSE))</f>
        <v>38185</v>
      </c>
      <c r="Q68" s="60">
        <f>IF(VLOOKUP(Q7,'Work DB'!$C:$BH,'Daily Report'!$A$68,FALSE)=0,"",VLOOKUP(Q7,'Work DB'!$C:$BH,'Daily Report'!$A$68,FALSE))</f>
        <v>37890</v>
      </c>
      <c r="R68" s="60">
        <f>IF(VLOOKUP(R7,'Work DB'!$C:$BH,'Daily Report'!$A$68,FALSE)=0,"",VLOOKUP(R7,'Work DB'!$C:$BH,'Daily Report'!$A$68,FALSE))</f>
        <v>50119</v>
      </c>
      <c r="S68" s="60">
        <f>IF(VLOOKUP(S7,'Work DB'!$C:$BH,'Daily Report'!$A$68,FALSE)=0,"",VLOOKUP(S7,'Work DB'!$C:$BH,'Daily Report'!$A$68,FALSE))</f>
        <v>45915</v>
      </c>
      <c r="T68" s="60">
        <f>IF(VLOOKUP(T7,'Work DB'!$C:$BH,'Daily Report'!$A$68,FALSE)=0,"",VLOOKUP(T7,'Work DB'!$C:$BH,'Daily Report'!$A$68,FALSE))</f>
        <v>40595</v>
      </c>
      <c r="U68" s="60">
        <f>IF(VLOOKUP(U7,'Work DB'!$C:$BH,'Daily Report'!$A$68,FALSE)=0,"",VLOOKUP(U7,'Work DB'!$C:$BH,'Daily Report'!$A$68,FALSE))</f>
        <v>36891</v>
      </c>
      <c r="V68" s="60">
        <f>IF(VLOOKUP(V7,'Work DB'!$C:$BH,'Daily Report'!$A$68,FALSE)=0,"",VLOOKUP(V7,'Work DB'!$C:$BH,'Daily Report'!$A$68,FALSE))</f>
        <v>31582</v>
      </c>
      <c r="W68" s="60">
        <f>IF(VLOOKUP(W7,'Work DB'!$C:$BH,'Daily Report'!$A$68,FALSE)=0,"",VLOOKUP(W7,'Work DB'!$C:$BH,'Daily Report'!$A$68,FALSE))</f>
        <v>26059</v>
      </c>
      <c r="X68" s="60">
        <f>IF(VLOOKUP(X7,'Work DB'!$C:$BH,'Daily Report'!$A$68,FALSE)=0,"",VLOOKUP(X7,'Work DB'!$C:$BH,'Daily Report'!$A$68,FALSE))</f>
        <v>26059</v>
      </c>
      <c r="Y68" s="60">
        <f>IF(VLOOKUP(Y7,'Work DB'!$C:$BH,'Daily Report'!$A$68,FALSE)=0,"",VLOOKUP(Y7,'Work DB'!$C:$BH,'Daily Report'!$A$68,FALSE))</f>
        <v>22062</v>
      </c>
      <c r="Z68" s="60">
        <f>IF(VLOOKUP(Z7,'Work DB'!$C:$BH,'Daily Report'!$A$68,FALSE)=0,"",VLOOKUP(Z7,'Work DB'!$C:$BH,'Daily Report'!$A$68,FALSE))</f>
        <v>18370</v>
      </c>
      <c r="AA68" s="60">
        <f>IF(VLOOKUP(AA7,'Work DB'!$C:$BH,'Daily Report'!$A$68,FALSE)=0,"",VLOOKUP(AA7,'Work DB'!$C:$BH,'Daily Report'!$A$68,FALSE))</f>
        <v>15031</v>
      </c>
      <c r="AB68" s="60">
        <f>IF(VLOOKUP(AB7,'Work DB'!$C:$BH,'Daily Report'!$A$68,FALSE)=0,"",VLOOKUP(AB7,'Work DB'!$C:$BH,'Daily Report'!$A$68,FALSE))</f>
        <v>11272</v>
      </c>
      <c r="AC68" s="60" t="str">
        <f>IF(VLOOKUP(AC7,'Work DB'!$C:$BH,'Daily Report'!$A$68,FALSE)=0,"",VLOOKUP(AC7,'Work DB'!$C:$BH,'Daily Report'!$A$68,FALSE))</f>
        <v/>
      </c>
      <c r="AD68" s="60" t="str">
        <f>IF(VLOOKUP(AD7,'Work DB'!$C:$BH,'Daily Report'!$A$68,FALSE)=0,"",VLOOKUP(AD7,'Work DB'!$C:$BH,'Daily Report'!$A$68,FALSE))</f>
        <v/>
      </c>
      <c r="AE68" s="60" t="str">
        <f>IF(VLOOKUP(AE7,'Work DB'!$C:$BH,'Daily Report'!$A$68,FALSE)=0,"",VLOOKUP(AE7,'Work DB'!$C:$BH,'Daily Report'!$A$68,FALSE))</f>
        <v/>
      </c>
      <c r="AF68" s="60" t="str">
        <f>IF(VLOOKUP(AF7,'Work DB'!$C:$BH,'Daily Report'!$A$68,FALSE)=0,"",VLOOKUP(AF7,'Work DB'!$C:$BH,'Daily Report'!$A$68,FALSE))</f>
        <v/>
      </c>
      <c r="AG68" s="60" t="str">
        <f>IF(VLOOKUP(AG7,'Work DB'!$C:$BH,'Daily Report'!$A$68,FALSE)=0,"",VLOOKUP(AG7,'Work DB'!$C:$BH,'Daily Report'!$A$68,FALSE))</f>
        <v/>
      </c>
      <c r="AH68" s="60" t="str">
        <f>IF(VLOOKUP(AH7,'Work DB'!$C:$BH,'Daily Report'!$A$68,FALSE)=0,"",VLOOKUP(AH7,'Work DB'!$C:$BH,'Daily Report'!$A$68,FALSE))</f>
        <v/>
      </c>
      <c r="AI68" s="67" t="str">
        <f>IF(VLOOKUP(AI7,'Work DB'!$C:$BH,'Daily Report'!$A$68,FALSE)=0,"",VLOOKUP(AI7,'Work DB'!$C:$BH,'Daily Report'!$A$68,FALSE))</f>
        <v/>
      </c>
      <c r="AJ68" s="941" t="s">
        <v>32</v>
      </c>
      <c r="AK68" s="941"/>
      <c r="AL68" s="941"/>
      <c r="AM68" s="941"/>
      <c r="AN68" s="941"/>
      <c r="AO68" s="941"/>
      <c r="AP68" s="941"/>
      <c r="AQ68" s="942"/>
      <c r="AT68" s="3">
        <v>1</v>
      </c>
    </row>
    <row r="69" spans="1:46" s="1" customFormat="1" ht="51" x14ac:dyDescent="0.75">
      <c r="A69" s="87">
        <f>'Work DB'!AW1</f>
        <v>47</v>
      </c>
      <c r="B69" s="767"/>
      <c r="C69" s="874" t="s">
        <v>23</v>
      </c>
      <c r="D69" s="806"/>
      <c r="E69" s="62">
        <f>IF(VLOOKUP(E7,'Work DB'!$C:$BH,'Daily Report'!$A$69,FALSE)=0,"",VLOOKUP(E7,'Work DB'!$C:$BH,'Daily Report'!$A$69,FALSE))</f>
        <v>45.540000000000035</v>
      </c>
      <c r="F69" s="62">
        <f>IF(VLOOKUP(F7,'Work DB'!$C:$BH,'Daily Report'!$A$69,FALSE)=0,"",VLOOKUP(F7,'Work DB'!$C:$BH,'Daily Report'!$A$69,FALSE))</f>
        <v>22.770000000000035</v>
      </c>
      <c r="G69" s="62">
        <f>IF(VLOOKUP(G7,'Work DB'!$C:$BH,'Daily Report'!$A$69,FALSE)=0,"",VLOOKUP(G7,'Work DB'!$C:$BH,'Daily Report'!$A$69,FALSE))</f>
        <v>62.290000000000035</v>
      </c>
      <c r="H69" s="62">
        <f>IF(VLOOKUP(H7,'Work DB'!$C:$BH,'Daily Report'!$A$69,FALSE)=0,"",VLOOKUP(H7,'Work DB'!$C:$BH,'Daily Report'!$A$69,FALSE))</f>
        <v>65.200000000000031</v>
      </c>
      <c r="I69" s="62">
        <f>IF(VLOOKUP(I7,'Work DB'!$C:$BH,'Daily Report'!$A$69,FALSE)=0,"",VLOOKUP(I7,'Work DB'!$C:$BH,'Daily Report'!$A$69,FALSE))</f>
        <v>63.470000000000027</v>
      </c>
      <c r="J69" s="62">
        <f>IF(VLOOKUP(J7,'Work DB'!$C:$BH,'Daily Report'!$A$69,FALSE)=0,"",VLOOKUP(J7,'Work DB'!$C:$BH,'Daily Report'!$A$69,FALSE))</f>
        <v>63.470000000000027</v>
      </c>
      <c r="K69" s="62">
        <f>IF(VLOOKUP(K7,'Work DB'!$C:$BH,'Daily Report'!$A$69,FALSE)=0,"",VLOOKUP(K7,'Work DB'!$C:$BH,'Daily Report'!$A$69,FALSE))</f>
        <v>43.010000000000026</v>
      </c>
      <c r="L69" s="62">
        <f>IF(VLOOKUP(L7,'Work DB'!$C:$BH,'Daily Report'!$A$69,FALSE)=0,"",VLOOKUP(L7,'Work DB'!$C:$BH,'Daily Report'!$A$69,FALSE))</f>
        <v>50.200000000000024</v>
      </c>
      <c r="M69" s="62">
        <f>IF(VLOOKUP(M7,'Work DB'!$C:$BH,'Daily Report'!$A$69,FALSE)=0,"",VLOOKUP(M7,'Work DB'!$C:$BH,'Daily Report'!$A$69,FALSE))</f>
        <v>45.200000000000024</v>
      </c>
      <c r="N69" s="62">
        <f>IF(VLOOKUP(N7,'Work DB'!$C:$BH,'Daily Report'!$A$69,FALSE)=0,"",VLOOKUP(N7,'Work DB'!$C:$BH,'Daily Report'!$A$69,FALSE))</f>
        <v>56.370000000000019</v>
      </c>
      <c r="O69" s="62">
        <f>IF(VLOOKUP(O7,'Work DB'!$C:$BH,'Daily Report'!$A$69,FALSE)=0,"",VLOOKUP(O7,'Work DB'!$C:$BH,'Daily Report'!$A$69,FALSE))</f>
        <v>86.370000000000019</v>
      </c>
      <c r="P69" s="62">
        <f>IF(VLOOKUP(P7,'Work DB'!$C:$BH,'Daily Report'!$A$69,FALSE)=0,"",VLOOKUP(P7,'Work DB'!$C:$BH,'Daily Report'!$A$69,FALSE))</f>
        <v>118.61000000000001</v>
      </c>
      <c r="Q69" s="62">
        <f>IF(VLOOKUP(Q7,'Work DB'!$C:$BH,'Daily Report'!$A$69,FALSE)=0,"",VLOOKUP(Q7,'Work DB'!$C:$BH,'Daily Report'!$A$69,FALSE))</f>
        <v>96.500000000000014</v>
      </c>
      <c r="R69" s="62">
        <f>IF(VLOOKUP(R7,'Work DB'!$C:$BH,'Daily Report'!$A$69,FALSE)=0,"",VLOOKUP(R7,'Work DB'!$C:$BH,'Daily Report'!$A$69,FALSE))</f>
        <v>106.64000000000001</v>
      </c>
      <c r="S69" s="62">
        <f>IF(VLOOKUP(S7,'Work DB'!$C:$BH,'Daily Report'!$A$69,FALSE)=0,"",VLOOKUP(S7,'Work DB'!$C:$BH,'Daily Report'!$A$69,FALSE))</f>
        <v>85.190000000000012</v>
      </c>
      <c r="T69" s="62">
        <f>IF(VLOOKUP(T7,'Work DB'!$C:$BH,'Daily Report'!$A$69,FALSE)=0,"",VLOOKUP(T7,'Work DB'!$C:$BH,'Daily Report'!$A$69,FALSE))</f>
        <v>65.720000000000013</v>
      </c>
      <c r="U69" s="62">
        <f>IF(VLOOKUP(U7,'Work DB'!$C:$BH,'Daily Report'!$A$69,FALSE)=0,"",VLOOKUP(U7,'Work DB'!$C:$BH,'Daily Report'!$A$69,FALSE))</f>
        <v>50.540000000000013</v>
      </c>
      <c r="V69" s="62">
        <f>IF(VLOOKUP(V7,'Work DB'!$C:$BH,'Daily Report'!$A$69,FALSE)=0,"",VLOOKUP(V7,'Work DB'!$C:$BH,'Daily Report'!$A$69,FALSE))</f>
        <v>35.030000000000015</v>
      </c>
      <c r="W69" s="62">
        <f>IF(VLOOKUP(W7,'Work DB'!$C:$BH,'Daily Report'!$A$69,FALSE)=0,"",VLOOKUP(W7,'Work DB'!$C:$BH,'Daily Report'!$A$69,FALSE))</f>
        <v>12.920000000000016</v>
      </c>
      <c r="X69" s="62">
        <f>IF(VLOOKUP(X7,'Work DB'!$C:$BH,'Daily Report'!$A$69,FALSE)=0,"",VLOOKUP(X7,'Work DB'!$C:$BH,'Daily Report'!$A$69,FALSE))</f>
        <v>12.920000000000016</v>
      </c>
      <c r="Y69" s="62">
        <f>IF(VLOOKUP(Y7,'Work DB'!$C:$BH,'Daily Report'!$A$69,FALSE)=0,"",VLOOKUP(Y7,'Work DB'!$C:$BH,'Daily Report'!$A$69,FALSE))</f>
        <v>12.920000000000016</v>
      </c>
      <c r="Z69" s="62">
        <f>IF(VLOOKUP(Z7,'Work DB'!$C:$BH,'Daily Report'!$A$69,FALSE)=0,"",VLOOKUP(Z7,'Work DB'!$C:$BH,'Daily Report'!$A$69,FALSE))</f>
        <v>12.920000000000016</v>
      </c>
      <c r="AA69" s="62">
        <f>IF(VLOOKUP(AA7,'Work DB'!$C:$BH,'Daily Report'!$A$69,FALSE)=0,"",VLOOKUP(AA7,'Work DB'!$C:$BH,'Daily Report'!$A$69,FALSE))</f>
        <v>12.920000000000016</v>
      </c>
      <c r="AB69" s="62">
        <f>IF(VLOOKUP(AB7,'Work DB'!$C:$BH,'Daily Report'!$A$69,FALSE)=0,"",VLOOKUP(AB7,'Work DB'!$C:$BH,'Daily Report'!$A$69,FALSE))</f>
        <v>12.920000000000016</v>
      </c>
      <c r="AC69" s="62" t="str">
        <f>IF(VLOOKUP(AC7,'Work DB'!$C:$BH,'Daily Report'!$A$69,FALSE)=0,"",VLOOKUP(AC7,'Work DB'!$C:$BH,'Daily Report'!$A$69,FALSE))</f>
        <v/>
      </c>
      <c r="AD69" s="62" t="str">
        <f>IF(VLOOKUP(AD7,'Work DB'!$C:$BH,'Daily Report'!$A$69,FALSE)=0,"",VLOOKUP(AD7,'Work DB'!$C:$BH,'Daily Report'!$A$69,FALSE))</f>
        <v/>
      </c>
      <c r="AE69" s="62" t="str">
        <f>IF(VLOOKUP(AE7,'Work DB'!$C:$BH,'Daily Report'!$A$69,FALSE)=0,"",VLOOKUP(AE7,'Work DB'!$C:$BH,'Daily Report'!$A$69,FALSE))</f>
        <v/>
      </c>
      <c r="AF69" s="62" t="str">
        <f>IF(VLOOKUP(AF7,'Work DB'!$C:$BH,'Daily Report'!$A$69,FALSE)=0,"",VLOOKUP(AF7,'Work DB'!$C:$BH,'Daily Report'!$A$69,FALSE))</f>
        <v/>
      </c>
      <c r="AG69" s="62" t="str">
        <f>IF(VLOOKUP(AG7,'Work DB'!$C:$BH,'Daily Report'!$A$69,FALSE)=0,"",VLOOKUP(AG7,'Work DB'!$C:$BH,'Daily Report'!$A$69,FALSE))</f>
        <v/>
      </c>
      <c r="AH69" s="62" t="str">
        <f>IF(VLOOKUP(AH7,'Work DB'!$C:$BH,'Daily Report'!$A$69,FALSE)=0,"",VLOOKUP(AH7,'Work DB'!$C:$BH,'Daily Report'!$A$69,FALSE))</f>
        <v/>
      </c>
      <c r="AI69" s="68" t="str">
        <f>IF(VLOOKUP(AI7,'Work DB'!$C:$BH,'Daily Report'!$A$69,FALSE)=0,"",VLOOKUP(AI7,'Work DB'!$C:$BH,'Daily Report'!$A$69,FALSE))</f>
        <v/>
      </c>
      <c r="AJ69" s="936"/>
      <c r="AK69" s="937"/>
      <c r="AL69" s="937"/>
      <c r="AM69" s="937"/>
      <c r="AN69" s="937"/>
      <c r="AO69" s="937"/>
      <c r="AP69" s="937"/>
      <c r="AQ69" s="938"/>
      <c r="AT69" s="3">
        <v>1</v>
      </c>
    </row>
    <row r="70" spans="1:46" s="1" customFormat="1" ht="51" x14ac:dyDescent="0.75">
      <c r="A70" s="87">
        <f>'Work DB'!AX1</f>
        <v>48</v>
      </c>
      <c r="B70" s="767"/>
      <c r="C70" s="874" t="s">
        <v>24</v>
      </c>
      <c r="D70" s="806"/>
      <c r="E70" s="62" t="str">
        <f>IF(VLOOKUP(E7,'Work DB'!$C:$BH,'Daily Report'!$A$70,FALSE)=0,"",VLOOKUP(E7,'Work DB'!$C:$BH,'Daily Report'!$A$70,FALSE))</f>
        <v/>
      </c>
      <c r="F70" s="62">
        <f>IF(VLOOKUP(F7,'Work DB'!$C:$BH,'Daily Report'!$A$70,FALSE)=0,"",VLOOKUP(F7,'Work DB'!$C:$BH,'Daily Report'!$A$70,FALSE))</f>
        <v>9622</v>
      </c>
      <c r="G70" s="62">
        <f>IF(VLOOKUP(G7,'Work DB'!$C:$BH,'Daily Report'!$A$70,FALSE)=0,"",VLOOKUP(G7,'Work DB'!$C:$BH,'Daily Report'!$A$70,FALSE))</f>
        <v>9622</v>
      </c>
      <c r="H70" s="62">
        <f>IF(VLOOKUP(H7,'Work DB'!$C:$BH,'Daily Report'!$A$70,FALSE)=0,"",VLOOKUP(H7,'Work DB'!$C:$BH,'Daily Report'!$A$70,FALSE))</f>
        <v>9622</v>
      </c>
      <c r="I70" s="62">
        <f>IF(VLOOKUP(I7,'Work DB'!$C:$BH,'Daily Report'!$A$70,FALSE)=0,"",VLOOKUP(I7,'Work DB'!$C:$BH,'Daily Report'!$A$70,FALSE))</f>
        <v>9622</v>
      </c>
      <c r="J70" s="62">
        <f>IF(VLOOKUP(J7,'Work DB'!$C:$BH,'Daily Report'!$A$70,FALSE)=0,"",VLOOKUP(J7,'Work DB'!$C:$BH,'Daily Report'!$A$70,FALSE))</f>
        <v>9622</v>
      </c>
      <c r="K70" s="62">
        <f>IF(VLOOKUP(K7,'Work DB'!$C:$BH,'Daily Report'!$A$70,FALSE)=0,"",VLOOKUP(K7,'Work DB'!$C:$BH,'Daily Report'!$A$70,FALSE))</f>
        <v>9622</v>
      </c>
      <c r="L70" s="62">
        <f>IF(VLOOKUP(L7,'Work DB'!$C:$BH,'Daily Report'!$A$70,FALSE)=0,"",VLOOKUP(L7,'Work DB'!$C:$BH,'Daily Report'!$A$70,FALSE))</f>
        <v>9622</v>
      </c>
      <c r="M70" s="62">
        <f>IF(VLOOKUP(M7,'Work DB'!$C:$BH,'Daily Report'!$A$70,FALSE)=0,"",VLOOKUP(M7,'Work DB'!$C:$BH,'Daily Report'!$A$70,FALSE))</f>
        <v>9622</v>
      </c>
      <c r="N70" s="62">
        <f>IF(VLOOKUP(N7,'Work DB'!$C:$BH,'Daily Report'!$A$70,FALSE)=0,"",VLOOKUP(N7,'Work DB'!$C:$BH,'Daily Report'!$A$70,FALSE))</f>
        <v>9622</v>
      </c>
      <c r="O70" s="62">
        <f>IF(VLOOKUP(O7,'Work DB'!$C:$BH,'Daily Report'!$A$70,FALSE)=0,"",VLOOKUP(O7,'Work DB'!$C:$BH,'Daily Report'!$A$70,FALSE))</f>
        <v>9622</v>
      </c>
      <c r="P70" s="62">
        <f>IF(VLOOKUP(P7,'Work DB'!$C:$BH,'Daily Report'!$A$70,FALSE)=0,"",VLOOKUP(P7,'Work DB'!$C:$BH,'Daily Report'!$A$70,FALSE))</f>
        <v>9622</v>
      </c>
      <c r="Q70" s="62">
        <f>IF(VLOOKUP(Q7,'Work DB'!$C:$BH,'Daily Report'!$A$70,FALSE)=0,"",VLOOKUP(Q7,'Work DB'!$C:$BH,'Daily Report'!$A$70,FALSE))</f>
        <v>9622</v>
      </c>
      <c r="R70" s="62">
        <f>IF(VLOOKUP(R7,'Work DB'!$C:$BH,'Daily Report'!$A$70,FALSE)=0,"",VLOOKUP(R7,'Work DB'!$C:$BH,'Daily Report'!$A$70,FALSE))</f>
        <v>9622</v>
      </c>
      <c r="S70" s="62">
        <f>IF(VLOOKUP(S7,'Work DB'!$C:$BH,'Daily Report'!$A$70,FALSE)=0,"",VLOOKUP(S7,'Work DB'!$C:$BH,'Daily Report'!$A$70,FALSE))</f>
        <v>9622</v>
      </c>
      <c r="T70" s="62">
        <f>IF(VLOOKUP(T7,'Work DB'!$C:$BH,'Daily Report'!$A$70,FALSE)=0,"",VLOOKUP(T7,'Work DB'!$C:$BH,'Daily Report'!$A$70,FALSE))</f>
        <v>9622</v>
      </c>
      <c r="U70" s="62">
        <f>IF(VLOOKUP(U7,'Work DB'!$C:$BH,'Daily Report'!$A$70,FALSE)=0,"",VLOOKUP(U7,'Work DB'!$C:$BH,'Daily Report'!$A$70,FALSE))</f>
        <v>9622</v>
      </c>
      <c r="V70" s="62">
        <f>IF(VLOOKUP(V7,'Work DB'!$C:$BH,'Daily Report'!$A$70,FALSE)=0,"",VLOOKUP(V7,'Work DB'!$C:$BH,'Daily Report'!$A$70,FALSE))</f>
        <v>9622</v>
      </c>
      <c r="W70" s="62">
        <f>IF(VLOOKUP(W7,'Work DB'!$C:$BH,'Daily Report'!$A$70,FALSE)=0,"",VLOOKUP(W7,'Work DB'!$C:$BH,'Daily Report'!$A$70,FALSE))</f>
        <v>9622</v>
      </c>
      <c r="X70" s="62">
        <f>IF(VLOOKUP(X7,'Work DB'!$C:$BH,'Daily Report'!$A$70,FALSE)=0,"",VLOOKUP(X7,'Work DB'!$C:$BH,'Daily Report'!$A$70,FALSE))</f>
        <v>9622</v>
      </c>
      <c r="Y70" s="62">
        <f>IF(VLOOKUP(Y7,'Work DB'!$C:$BH,'Daily Report'!$A$70,FALSE)=0,"",VLOOKUP(Y7,'Work DB'!$C:$BH,'Daily Report'!$A$70,FALSE))</f>
        <v>9622</v>
      </c>
      <c r="Z70" s="62">
        <f>IF(VLOOKUP(Z7,'Work DB'!$C:$BH,'Daily Report'!$A$70,FALSE)=0,"",VLOOKUP(Z7,'Work DB'!$C:$BH,'Daily Report'!$A$70,FALSE))</f>
        <v>9622</v>
      </c>
      <c r="AA70" s="62">
        <f>IF(VLOOKUP(AA7,'Work DB'!$C:$BH,'Daily Report'!$A$70,FALSE)=0,"",VLOOKUP(AA7,'Work DB'!$C:$BH,'Daily Report'!$A$70,FALSE))</f>
        <v>9622</v>
      </c>
      <c r="AB70" s="62">
        <f>IF(VLOOKUP(AB7,'Work DB'!$C:$BH,'Daily Report'!$A$70,FALSE)=0,"",VLOOKUP(AB7,'Work DB'!$C:$BH,'Daily Report'!$A$70,FALSE))</f>
        <v>9622</v>
      </c>
      <c r="AC70" s="62" t="str">
        <f>IF(VLOOKUP(AC7,'Work DB'!$C:$BH,'Daily Report'!$A$70,FALSE)=0,"",VLOOKUP(AC7,'Work DB'!$C:$BH,'Daily Report'!$A$70,FALSE))</f>
        <v/>
      </c>
      <c r="AD70" s="62" t="str">
        <f>IF(VLOOKUP(AD7,'Work DB'!$C:$BH,'Daily Report'!$A$70,FALSE)=0,"",VLOOKUP(AD7,'Work DB'!$C:$BH,'Daily Report'!$A$70,FALSE))</f>
        <v/>
      </c>
      <c r="AE70" s="62" t="str">
        <f>IF(VLOOKUP(AE7,'Work DB'!$C:$BH,'Daily Report'!$A$70,FALSE)=0,"",VLOOKUP(AE7,'Work DB'!$C:$BH,'Daily Report'!$A$70,FALSE))</f>
        <v/>
      </c>
      <c r="AF70" s="62" t="str">
        <f>IF(VLOOKUP(AF7,'Work DB'!$C:$BH,'Daily Report'!$A$70,FALSE)=0,"",VLOOKUP(AF7,'Work DB'!$C:$BH,'Daily Report'!$A$70,FALSE))</f>
        <v/>
      </c>
      <c r="AG70" s="62" t="str">
        <f>IF(VLOOKUP(AG7,'Work DB'!$C:$BH,'Daily Report'!$A$70,FALSE)=0,"",VLOOKUP(AG7,'Work DB'!$C:$BH,'Daily Report'!$A$70,FALSE))</f>
        <v/>
      </c>
      <c r="AH70" s="62" t="str">
        <f>IF(VLOOKUP(AH7,'Work DB'!$C:$BH,'Daily Report'!$A$70,FALSE)=0,"",VLOOKUP(AH7,'Work DB'!$C:$BH,'Daily Report'!$A$70,FALSE))</f>
        <v/>
      </c>
      <c r="AI70" s="68" t="str">
        <f>IF(VLOOKUP(AI7,'Work DB'!$C:$BH,'Daily Report'!$A$70,FALSE)=0,"",VLOOKUP(AI7,'Work DB'!$C:$BH,'Daily Report'!$A$70,FALSE))</f>
        <v/>
      </c>
      <c r="AJ70" s="937"/>
      <c r="AK70" s="937"/>
      <c r="AL70" s="937"/>
      <c r="AM70" s="937"/>
      <c r="AN70" s="937"/>
      <c r="AO70" s="937"/>
      <c r="AP70" s="937"/>
      <c r="AQ70" s="938"/>
      <c r="AT70" s="3">
        <v>1</v>
      </c>
    </row>
    <row r="71" spans="1:46" s="1" customFormat="1" ht="51" x14ac:dyDescent="0.75">
      <c r="A71" s="87">
        <f>'Work DB'!AY1</f>
        <v>49</v>
      </c>
      <c r="B71" s="767"/>
      <c r="C71" s="874" t="s">
        <v>372</v>
      </c>
      <c r="D71" s="806"/>
      <c r="E71" s="62">
        <f>IF(VLOOKUP(E7,'Work DB'!$C:$BH,'Daily Report'!$A$71,FALSE)=0,"",VLOOKUP(E7,'Work DB'!$C:$BH,'Daily Report'!$A$71,FALSE))</f>
        <v>233.30315928282184</v>
      </c>
      <c r="F71" s="62">
        <f>IF(VLOOKUP(F7,'Work DB'!$C:$BH,'Daily Report'!$A$71,FALSE)=0,"",VLOOKUP(F7,'Work DB'!$C:$BH,'Daily Report'!$A$71,FALSE))</f>
        <v>216.6250276899936</v>
      </c>
      <c r="G71" s="62">
        <f>IF(VLOOKUP(G7,'Work DB'!$C:$BH,'Daily Report'!$A$71,FALSE)=0,"",VLOOKUP(G7,'Work DB'!$C:$BH,'Daily Report'!$A$71,FALSE))</f>
        <v>202.81637741309368</v>
      </c>
      <c r="H71" s="62">
        <f>IF(VLOOKUP(H7,'Work DB'!$C:$BH,'Daily Report'!$A$71,FALSE)=0,"",VLOOKUP(H7,'Work DB'!$C:$BH,'Daily Report'!$A$71,FALSE))</f>
        <v>242.93251363896275</v>
      </c>
      <c r="I71" s="62">
        <f>IF(VLOOKUP(I7,'Work DB'!$C:$BH,'Daily Report'!$A$71,FALSE)=0,"",VLOOKUP(I7,'Work DB'!$C:$BH,'Daily Report'!$A$71,FALSE))</f>
        <v>223.66328850257312</v>
      </c>
      <c r="J71" s="62">
        <f>IF(VLOOKUP(J7,'Work DB'!$C:$BH,'Daily Report'!$A$71,FALSE)=0,"",VLOOKUP(J7,'Work DB'!$C:$BH,'Daily Report'!$A$71,FALSE))</f>
        <v>223.66328850257312</v>
      </c>
      <c r="K71" s="62">
        <f>IF(VLOOKUP(K7,'Work DB'!$C:$BH,'Daily Report'!$A$71,FALSE)=0,"",VLOOKUP(K7,'Work DB'!$C:$BH,'Daily Report'!$A$71,FALSE))</f>
        <v>208.53685561754739</v>
      </c>
      <c r="L71" s="62">
        <f>IF(VLOOKUP(L7,'Work DB'!$C:$BH,'Daily Report'!$A$71,FALSE)=0,"",VLOOKUP(L7,'Work DB'!$C:$BH,'Daily Report'!$A$71,FALSE))</f>
        <v>194.60118706137192</v>
      </c>
      <c r="M71" s="62">
        <f>IF(VLOOKUP(M7,'Work DB'!$C:$BH,'Daily Report'!$A$71,FALSE)=0,"",VLOOKUP(M7,'Work DB'!$C:$BH,'Daily Report'!$A$71,FALSE))</f>
        <v>171.86517519075821</v>
      </c>
      <c r="N71" s="62">
        <f>IF(VLOOKUP(N7,'Work DB'!$C:$BH,'Daily Report'!$A$71,FALSE)=0,"",VLOOKUP(N7,'Work DB'!$C:$BH,'Daily Report'!$A$71,FALSE))</f>
        <v>171.00782343885064</v>
      </c>
      <c r="O71" s="62">
        <f>IF(VLOOKUP(O7,'Work DB'!$C:$BH,'Daily Report'!$A$71,FALSE)=0,"",VLOOKUP(O7,'Work DB'!$C:$BH,'Daily Report'!$A$71,FALSE))</f>
        <v>171.00782343885064</v>
      </c>
      <c r="P71" s="62">
        <f>IF(VLOOKUP(P7,'Work DB'!$C:$BH,'Daily Report'!$A$71,FALSE)=0,"",VLOOKUP(P7,'Work DB'!$C:$BH,'Daily Report'!$A$71,FALSE))</f>
        <v>188.72154520446213</v>
      </c>
      <c r="Q71" s="62">
        <f>IF(VLOOKUP(Q7,'Work DB'!$C:$BH,'Daily Report'!$A$71,FALSE)=0,"",VLOOKUP(Q7,'Work DB'!$C:$BH,'Daily Report'!$A$71,FALSE))</f>
        <v>172.90502975241751</v>
      </c>
      <c r="R71" s="62">
        <f>IF(VLOOKUP(R7,'Work DB'!$C:$BH,'Daily Report'!$A$71,FALSE)=0,"",VLOOKUP(R7,'Work DB'!$C:$BH,'Daily Report'!$A$71,FALSE))</f>
        <v>276.15510507331868</v>
      </c>
      <c r="S71" s="62">
        <f>IF(VLOOKUP(S7,'Work DB'!$C:$BH,'Daily Report'!$A$71,FALSE)=0,"",VLOOKUP(S7,'Work DB'!$C:$BH,'Daily Report'!$A$71,FALSE))</f>
        <v>292.95510507331869</v>
      </c>
      <c r="T71" s="62">
        <f>IF(VLOOKUP(T7,'Work DB'!$C:$BH,'Daily Report'!$A$71,FALSE)=0,"",VLOOKUP(T7,'Work DB'!$C:$BH,'Daily Report'!$A$71,FALSE))</f>
        <v>311.8151050733187</v>
      </c>
      <c r="U71" s="62">
        <f>IF(VLOOKUP(U7,'Work DB'!$C:$BH,'Daily Report'!$A$71,FALSE)=0,"",VLOOKUP(U7,'Work DB'!$C:$BH,'Daily Report'!$A$71,FALSE))</f>
        <v>301.65510507331868</v>
      </c>
      <c r="V71" s="62">
        <f>IF(VLOOKUP(V7,'Work DB'!$C:$BH,'Daily Report'!$A$71,FALSE)=0,"",VLOOKUP(V7,'Work DB'!$C:$BH,'Daily Report'!$A$71,FALSE))</f>
        <v>293.03510507331868</v>
      </c>
      <c r="W71" s="62">
        <f>IF(VLOOKUP(W7,'Work DB'!$C:$BH,'Daily Report'!$A$71,FALSE)=0,"",VLOOKUP(W7,'Work DB'!$C:$BH,'Daily Report'!$A$71,FALSE))</f>
        <v>294.21510507331868</v>
      </c>
      <c r="X71" s="62">
        <f>IF(VLOOKUP(X7,'Work DB'!$C:$BH,'Daily Report'!$A$71,FALSE)=0,"",VLOOKUP(X7,'Work DB'!$C:$BH,'Daily Report'!$A$71,FALSE))</f>
        <v>294.21510507331868</v>
      </c>
      <c r="Y71" s="62">
        <f>IF(VLOOKUP(Y7,'Work DB'!$C:$BH,'Daily Report'!$A$71,FALSE)=0,"",VLOOKUP(Y7,'Work DB'!$C:$BH,'Daily Report'!$A$71,FALSE))</f>
        <v>366.21510507331868</v>
      </c>
      <c r="Z71" s="62">
        <f>IF(VLOOKUP(Z7,'Work DB'!$C:$BH,'Daily Report'!$A$71,FALSE)=0,"",VLOOKUP(Z7,'Work DB'!$C:$BH,'Daily Report'!$A$71,FALSE))</f>
        <v>366.21510507331868</v>
      </c>
      <c r="AA71" s="62">
        <f>IF(VLOOKUP(AA7,'Work DB'!$C:$BH,'Daily Report'!$A$71,FALSE)=0,"",VLOOKUP(AA7,'Work DB'!$C:$BH,'Daily Report'!$A$71,FALSE))</f>
        <v>366.21510507331868</v>
      </c>
      <c r="AB71" s="62">
        <f>IF(VLOOKUP(AB7,'Work DB'!$C:$BH,'Daily Report'!$A$71,FALSE)=0,"",VLOOKUP(AB7,'Work DB'!$C:$BH,'Daily Report'!$A$71,FALSE))</f>
        <v>366.21510507331868</v>
      </c>
      <c r="AC71" s="62" t="str">
        <f>IF(VLOOKUP(AC7,'Work DB'!$C:$BH,'Daily Report'!$A$71,FALSE)=0,"",VLOOKUP(AC7,'Work DB'!$C:$BH,'Daily Report'!$A$71,FALSE))</f>
        <v/>
      </c>
      <c r="AD71" s="62" t="str">
        <f>IF(VLOOKUP(AD7,'Work DB'!$C:$BH,'Daily Report'!$A$71,FALSE)=0,"",VLOOKUP(AD7,'Work DB'!$C:$BH,'Daily Report'!$A$71,FALSE))</f>
        <v/>
      </c>
      <c r="AE71" s="62" t="str">
        <f>IF(VLOOKUP(AE7,'Work DB'!$C:$BH,'Daily Report'!$A$71,FALSE)=0,"",VLOOKUP(AE7,'Work DB'!$C:$BH,'Daily Report'!$A$71,FALSE))</f>
        <v/>
      </c>
      <c r="AF71" s="62" t="str">
        <f>IF(VLOOKUP(AF7,'Work DB'!$C:$BH,'Daily Report'!$A$71,FALSE)=0,"",VLOOKUP(AF7,'Work DB'!$C:$BH,'Daily Report'!$A$71,FALSE))</f>
        <v/>
      </c>
      <c r="AG71" s="62" t="str">
        <f>IF(VLOOKUP(AG7,'Work DB'!$C:$BH,'Daily Report'!$A$71,FALSE)=0,"",VLOOKUP(AG7,'Work DB'!$C:$BH,'Daily Report'!$A$71,FALSE))</f>
        <v/>
      </c>
      <c r="AH71" s="62" t="str">
        <f>IF(VLOOKUP(AH7,'Work DB'!$C:$BH,'Daily Report'!$A$71,FALSE)=0,"",VLOOKUP(AH7,'Work DB'!$C:$BH,'Daily Report'!$A$71,FALSE))</f>
        <v/>
      </c>
      <c r="AI71" s="68" t="str">
        <f>IF(VLOOKUP(AI7,'Work DB'!$C:$BH,'Daily Report'!$A$71,FALSE)=0,"",VLOOKUP(AI7,'Work DB'!$C:$BH,'Daily Report'!$A$71,FALSE))</f>
        <v/>
      </c>
      <c r="AJ71" s="937"/>
      <c r="AK71" s="937"/>
      <c r="AL71" s="937"/>
      <c r="AM71" s="937"/>
      <c r="AN71" s="937"/>
      <c r="AO71" s="937"/>
      <c r="AP71" s="937"/>
      <c r="AQ71" s="938"/>
      <c r="AT71" s="3">
        <v>1</v>
      </c>
    </row>
    <row r="72" spans="1:46" s="1" customFormat="1" ht="51" x14ac:dyDescent="0.75">
      <c r="A72" s="87">
        <f>'Work DB'!AZ1</f>
        <v>50</v>
      </c>
      <c r="B72" s="767"/>
      <c r="C72" s="874" t="s">
        <v>371</v>
      </c>
      <c r="D72" s="806"/>
      <c r="E72" s="62">
        <f>IF(VLOOKUP(E7,'Work DB'!$C:$BH,'Daily Report'!$A$72,FALSE)=0,"",VLOOKUP(E7,'Work DB'!$C:$BH,'Daily Report'!$A$72,FALSE))</f>
        <v>155.28750898926427</v>
      </c>
      <c r="F72" s="62">
        <f>IF(VLOOKUP(F7,'Work DB'!$C:$BH,'Daily Report'!$A$72,FALSE)=0,"",VLOOKUP(F7,'Work DB'!$C:$BH,'Daily Report'!$A$72,FALSE))</f>
        <v>140.07263389937162</v>
      </c>
      <c r="G72" s="62">
        <f>IF(VLOOKUP(G7,'Work DB'!$C:$BH,'Daily Report'!$A$72,FALSE)=0,"",VLOOKUP(G7,'Work DB'!$C:$BH,'Daily Report'!$A$72,FALSE))</f>
        <v>127.58390756037792</v>
      </c>
      <c r="H72" s="62">
        <f>IF(VLOOKUP(H7,'Work DB'!$C:$BH,'Daily Report'!$A$72,FALSE)=0,"",VLOOKUP(H7,'Work DB'!$C:$BH,'Daily Report'!$A$72,FALSE))</f>
        <v>169.17506848477416</v>
      </c>
      <c r="I72" s="62">
        <f>IF(VLOOKUP(I7,'Work DB'!$C:$BH,'Daily Report'!$A$72,FALSE)=0,"",VLOOKUP(I7,'Work DB'!$C:$BH,'Daily Report'!$A$72,FALSE))</f>
        <v>157.17741779992642</v>
      </c>
      <c r="J72" s="62">
        <f>IF(VLOOKUP(J7,'Work DB'!$C:$BH,'Daily Report'!$A$72,FALSE)=0,"",VLOOKUP(J7,'Work DB'!$C:$BH,'Daily Report'!$A$72,FALSE))</f>
        <v>157.17741779992642</v>
      </c>
      <c r="K72" s="62">
        <f>IF(VLOOKUP(K7,'Work DB'!$C:$BH,'Daily Report'!$A$72,FALSE)=0,"",VLOOKUP(K7,'Work DB'!$C:$BH,'Daily Report'!$A$72,FALSE))</f>
        <v>143.32964362192715</v>
      </c>
      <c r="L72" s="62">
        <f>IF(VLOOKUP(L7,'Work DB'!$C:$BH,'Daily Report'!$A$72,FALSE)=0,"",VLOOKUP(L7,'Work DB'!$C:$BH,'Daily Report'!$A$72,FALSE))</f>
        <v>165.00294718570788</v>
      </c>
      <c r="M72" s="62">
        <f>IF(VLOOKUP(M7,'Work DB'!$C:$BH,'Daily Report'!$A$72,FALSE)=0,"",VLOOKUP(M7,'Work DB'!$C:$BH,'Daily Report'!$A$72,FALSE))</f>
        <v>143.5529177138508</v>
      </c>
      <c r="N72" s="62">
        <f>IF(VLOOKUP(N7,'Work DB'!$C:$BH,'Daily Report'!$A$72,FALSE)=0,"",VLOOKUP(N7,'Work DB'!$C:$BH,'Daily Report'!$A$72,FALSE))</f>
        <v>143.48358853671232</v>
      </c>
      <c r="O72" s="62">
        <f>IF(VLOOKUP(O7,'Work DB'!$C:$BH,'Daily Report'!$A$72,FALSE)=0,"",VLOOKUP(O7,'Work DB'!$C:$BH,'Daily Report'!$A$72,FALSE))</f>
        <v>143.48358853671232</v>
      </c>
      <c r="P72" s="62">
        <f>IF(VLOOKUP(P7,'Work DB'!$C:$BH,'Daily Report'!$A$72,FALSE)=0,"",VLOOKUP(P7,'Work DB'!$C:$BH,'Daily Report'!$A$72,FALSE))</f>
        <v>156.45325265134517</v>
      </c>
      <c r="Q72" s="62">
        <f>IF(VLOOKUP(Q7,'Work DB'!$C:$BH,'Daily Report'!$A$72,FALSE)=0,"",VLOOKUP(Q7,'Work DB'!$C:$BH,'Daily Report'!$A$72,FALSE))</f>
        <v>141.62272012483172</v>
      </c>
      <c r="R72" s="62">
        <f>IF(VLOOKUP(R7,'Work DB'!$C:$BH,'Daily Report'!$A$72,FALSE)=0,"",VLOOKUP(R7,'Work DB'!$C:$BH,'Daily Report'!$A$72,FALSE))</f>
        <v>224.21383797009176</v>
      </c>
      <c r="S72" s="62">
        <f>IF(VLOOKUP(S7,'Work DB'!$C:$BH,'Daily Report'!$A$72,FALSE)=0,"",VLOOKUP(S7,'Work DB'!$C:$BH,'Daily Report'!$A$72,FALSE))</f>
        <v>284.54883797009177</v>
      </c>
      <c r="T72" s="62">
        <f>IF(VLOOKUP(T7,'Work DB'!$C:$BH,'Daily Report'!$A$72,FALSE)=0,"",VLOOKUP(T7,'Work DB'!$C:$BH,'Daily Report'!$A$72,FALSE))</f>
        <v>264.42983797009174</v>
      </c>
      <c r="U72" s="62">
        <f>IF(VLOOKUP(U7,'Work DB'!$C:$BH,'Daily Report'!$A$72,FALSE)=0,"",VLOOKUP(U7,'Work DB'!$C:$BH,'Daily Report'!$A$72,FALSE))</f>
        <v>273.7438379700917</v>
      </c>
      <c r="V72" s="62">
        <f>IF(VLOOKUP(V7,'Work DB'!$C:$BH,'Daily Report'!$A$72,FALSE)=0,"",VLOOKUP(V7,'Work DB'!$C:$BH,'Daily Report'!$A$72,FALSE))</f>
        <v>257.71683797009172</v>
      </c>
      <c r="W72" s="62">
        <f>IF(VLOOKUP(W7,'Work DB'!$C:$BH,'Daily Report'!$A$72,FALSE)=0,"",VLOOKUP(W7,'Work DB'!$C:$BH,'Daily Report'!$A$72,FALSE))</f>
        <v>271.86983797009168</v>
      </c>
      <c r="X72" s="62">
        <f>IF(VLOOKUP(X7,'Work DB'!$C:$BH,'Daily Report'!$A$72,FALSE)=0,"",VLOOKUP(X7,'Work DB'!$C:$BH,'Daily Report'!$A$72,FALSE))</f>
        <v>271.86983797009168</v>
      </c>
      <c r="Y72" s="62">
        <f>IF(VLOOKUP(Y7,'Work DB'!$C:$BH,'Daily Report'!$A$72,FALSE)=0,"",VLOOKUP(Y7,'Work DB'!$C:$BH,'Daily Report'!$A$72,FALSE))</f>
        <v>283.86983797009168</v>
      </c>
      <c r="Z72" s="62">
        <f>IF(VLOOKUP(Z7,'Work DB'!$C:$BH,'Daily Report'!$A$72,FALSE)=0,"",VLOOKUP(Z7,'Work DB'!$C:$BH,'Daily Report'!$A$72,FALSE))</f>
        <v>283.86983797009168</v>
      </c>
      <c r="AA72" s="62">
        <f>IF(VLOOKUP(AA7,'Work DB'!$C:$BH,'Daily Report'!$A$72,FALSE)=0,"",VLOOKUP(AA7,'Work DB'!$C:$BH,'Daily Report'!$A$72,FALSE))</f>
        <v>283.86983797009168</v>
      </c>
      <c r="AB72" s="62">
        <f>IF(VLOOKUP(AB7,'Work DB'!$C:$BH,'Daily Report'!$A$72,FALSE)=0,"",VLOOKUP(AB7,'Work DB'!$C:$BH,'Daily Report'!$A$72,FALSE))</f>
        <v>283.86983797009168</v>
      </c>
      <c r="AC72" s="62" t="str">
        <f>IF(VLOOKUP(AC7,'Work DB'!$C:$BH,'Daily Report'!$A$72,FALSE)=0,"",VLOOKUP(AC7,'Work DB'!$C:$BH,'Daily Report'!$A$72,FALSE))</f>
        <v/>
      </c>
      <c r="AD72" s="62" t="str">
        <f>IF(VLOOKUP(AD7,'Work DB'!$C:$BH,'Daily Report'!$A$72,FALSE)=0,"",VLOOKUP(AD7,'Work DB'!$C:$BH,'Daily Report'!$A$72,FALSE))</f>
        <v/>
      </c>
      <c r="AE72" s="62" t="str">
        <f>IF(VLOOKUP(AE7,'Work DB'!$C:$BH,'Daily Report'!$A$72,FALSE)=0,"",VLOOKUP(AE7,'Work DB'!$C:$BH,'Daily Report'!$A$72,FALSE))</f>
        <v/>
      </c>
      <c r="AF72" s="62" t="str">
        <f>IF(VLOOKUP(AF7,'Work DB'!$C:$BH,'Daily Report'!$A$72,FALSE)=0,"",VLOOKUP(AF7,'Work DB'!$C:$BH,'Daily Report'!$A$72,FALSE))</f>
        <v/>
      </c>
      <c r="AG72" s="62" t="str">
        <f>IF(VLOOKUP(AG7,'Work DB'!$C:$BH,'Daily Report'!$A$72,FALSE)=0,"",VLOOKUP(AG7,'Work DB'!$C:$BH,'Daily Report'!$A$72,FALSE))</f>
        <v/>
      </c>
      <c r="AH72" s="62" t="str">
        <f>IF(VLOOKUP(AH7,'Work DB'!$C:$BH,'Daily Report'!$A$72,FALSE)=0,"",VLOOKUP(AH7,'Work DB'!$C:$BH,'Daily Report'!$A$72,FALSE))</f>
        <v/>
      </c>
      <c r="AI72" s="68" t="str">
        <f>IF(VLOOKUP(AI7,'Work DB'!$C:$BH,'Daily Report'!$A$72,FALSE)=0,"",VLOOKUP(AI7,'Work DB'!$C:$BH,'Daily Report'!$A$72,FALSE))</f>
        <v/>
      </c>
      <c r="AJ72" s="937"/>
      <c r="AK72" s="937"/>
      <c r="AL72" s="937"/>
      <c r="AM72" s="937"/>
      <c r="AN72" s="937"/>
      <c r="AO72" s="937"/>
      <c r="AP72" s="937"/>
      <c r="AQ72" s="938"/>
      <c r="AT72" s="3">
        <v>1</v>
      </c>
    </row>
    <row r="73" spans="1:46" s="1" customFormat="1" ht="51.75" thickBot="1" x14ac:dyDescent="0.8">
      <c r="A73" s="87">
        <f>'Work DB'!BA1</f>
        <v>51</v>
      </c>
      <c r="B73" s="768"/>
      <c r="C73" s="943" t="s">
        <v>448</v>
      </c>
      <c r="D73" s="944"/>
      <c r="E73" s="74">
        <f>IF(VLOOKUP(E7,'Work DB'!$C:$BH,'Daily Report'!$A$73,FALSE)=0,"",VLOOKUP(E7,'Work DB'!$C:$BH,'Daily Report'!$A$73,FALSE))</f>
        <v>149.18549999999988</v>
      </c>
      <c r="F73" s="74">
        <f>IF(VLOOKUP(F7,'Work DB'!$C:$BH,'Daily Report'!$A$73,FALSE)=0,"",VLOOKUP(F7,'Work DB'!$C:$BH,'Daily Report'!$A$73,FALSE))</f>
        <v>125.80499999999986</v>
      </c>
      <c r="G73" s="74">
        <f>IF(VLOOKUP(G7,'Work DB'!$C:$BH,'Daily Report'!$A$73,FALSE)=0,"",VLOOKUP(G7,'Work DB'!$C:$BH,'Daily Report'!$A$73,FALSE))</f>
        <v>202.03299999999987</v>
      </c>
      <c r="H73" s="74">
        <f>IF(VLOOKUP(H7,'Work DB'!$C:$BH,'Daily Report'!$A$73,FALSE)=0,"",VLOOKUP(H7,'Work DB'!$C:$BH,'Daily Report'!$A$73,FALSE))</f>
        <v>160.09449999999987</v>
      </c>
      <c r="I73" s="74">
        <f>IF(VLOOKUP(I7,'Work DB'!$C:$BH,'Daily Report'!$A$73,FALSE)=0,"",VLOOKUP(I7,'Work DB'!$C:$BH,'Daily Report'!$A$73,FALSE))</f>
        <v>216.53999999999985</v>
      </c>
      <c r="J73" s="74">
        <f>IF(VLOOKUP(J7,'Work DB'!$C:$BH,'Daily Report'!$A$73,FALSE)=0,"",VLOOKUP(J7,'Work DB'!$C:$BH,'Daily Report'!$A$73,FALSE))</f>
        <v>216.53999999999985</v>
      </c>
      <c r="K73" s="74">
        <f>IF(VLOOKUP(K7,'Work DB'!$C:$BH,'Daily Report'!$A$73,FALSE)=0,"",VLOOKUP(K7,'Work DB'!$C:$BH,'Daily Report'!$A$73,FALSE))</f>
        <v>256.80099999999982</v>
      </c>
      <c r="L73" s="74">
        <f>IF(VLOOKUP(L7,'Work DB'!$C:$BH,'Daily Report'!$A$73,FALSE)=0,"",VLOOKUP(L7,'Work DB'!$C:$BH,'Daily Report'!$A$73,FALSE))</f>
        <v>278.25449999999984</v>
      </c>
      <c r="M73" s="74">
        <f>IF(VLOOKUP(M7,'Work DB'!$C:$BH,'Daily Report'!$A$73,FALSE)=0,"",VLOOKUP(M7,'Work DB'!$C:$BH,'Daily Report'!$A$73,FALSE))</f>
        <v>220.80449999999985</v>
      </c>
      <c r="N73" s="74">
        <f>IF(VLOOKUP(N7,'Work DB'!$C:$BH,'Daily Report'!$A$73,FALSE)=0,"",VLOOKUP(N7,'Work DB'!$C:$BH,'Daily Report'!$A$73,FALSE))</f>
        <v>261.96499999999986</v>
      </c>
      <c r="O73" s="74">
        <f>IF(VLOOKUP(O7,'Work DB'!$C:$BH,'Daily Report'!$A$73,FALSE)=0,"",VLOOKUP(O7,'Work DB'!$C:$BH,'Daily Report'!$A$73,FALSE))</f>
        <v>261.96499999999986</v>
      </c>
      <c r="P73" s="74">
        <f>IF(VLOOKUP(P7,'Work DB'!$C:$BH,'Daily Report'!$A$73,FALSE)=0,"",VLOOKUP(P7,'Work DB'!$C:$BH,'Daily Report'!$A$73,FALSE))</f>
        <v>242.28099999999986</v>
      </c>
      <c r="Q73" s="74">
        <f>IF(VLOOKUP(Q7,'Work DB'!$C:$BH,'Daily Report'!$A$73,FALSE)=0,"",VLOOKUP(Q7,'Work DB'!$C:$BH,'Daily Report'!$A$73,FALSE))</f>
        <v>203.78949999999986</v>
      </c>
      <c r="R73" s="74">
        <f>IF(VLOOKUP(R7,'Work DB'!$C:$BH,'Daily Report'!$A$73,FALSE)=0,"",VLOOKUP(R7,'Work DB'!$C:$BH,'Daily Report'!$A$73,FALSE))</f>
        <v>440.46089999999975</v>
      </c>
      <c r="S73" s="74">
        <f>IF(VLOOKUP(S7,'Work DB'!$C:$BH,'Daily Report'!$A$73,FALSE)=0,"",VLOOKUP(S7,'Work DB'!$C:$BH,'Daily Report'!$A$73,FALSE))</f>
        <v>370.19589999999977</v>
      </c>
      <c r="T73" s="74">
        <f>IF(VLOOKUP(T7,'Work DB'!$C:$BH,'Daily Report'!$A$73,FALSE)=0,"",VLOOKUP(T7,'Work DB'!$C:$BH,'Daily Report'!$A$73,FALSE))</f>
        <v>384.81689999999981</v>
      </c>
      <c r="U73" s="74">
        <f>IF(VLOOKUP(U7,'Work DB'!$C:$BH,'Daily Report'!$A$73,FALSE)=0,"",VLOOKUP(U7,'Work DB'!$C:$BH,'Daily Report'!$A$73,FALSE))</f>
        <v>443.09089999999981</v>
      </c>
      <c r="V73" s="74">
        <f>IF(VLOOKUP(V7,'Work DB'!$C:$BH,'Daily Report'!$A$73,FALSE)=0,"",VLOOKUP(V7,'Work DB'!$C:$BH,'Daily Report'!$A$73,FALSE))</f>
        <v>518.28389999999979</v>
      </c>
      <c r="W73" s="74">
        <f>IF(VLOOKUP(W7,'Work DB'!$C:$BH,'Daily Report'!$A$73,FALSE)=0,"",VLOOKUP(W7,'Work DB'!$C:$BH,'Daily Report'!$A$73,FALSE))</f>
        <v>520.85689999999977</v>
      </c>
      <c r="X73" s="74">
        <f>IF(VLOOKUP(X7,'Work DB'!$C:$BH,'Daily Report'!$A$73,FALSE)=0,"",VLOOKUP(X7,'Work DB'!$C:$BH,'Daily Report'!$A$73,FALSE))</f>
        <v>520.85689999999977</v>
      </c>
      <c r="Y73" s="74">
        <f>IF(VLOOKUP(Y7,'Work DB'!$C:$BH,'Daily Report'!$A$73,FALSE)=0,"",VLOOKUP(Y7,'Work DB'!$C:$BH,'Daily Report'!$A$73,FALSE))</f>
        <v>591.85689999999977</v>
      </c>
      <c r="Z73" s="74">
        <f>IF(VLOOKUP(Z7,'Work DB'!$C:$BH,'Daily Report'!$A$73,FALSE)=0,"",VLOOKUP(Z7,'Work DB'!$C:$BH,'Daily Report'!$A$73,FALSE))</f>
        <v>706.85689999999977</v>
      </c>
      <c r="AA73" s="74">
        <f>IF(VLOOKUP(AA7,'Work DB'!$C:$BH,'Daily Report'!$A$73,FALSE)=0,"",VLOOKUP(AA7,'Work DB'!$C:$BH,'Daily Report'!$A$73,FALSE))</f>
        <v>706.85689999999977</v>
      </c>
      <c r="AB73" s="74">
        <f>IF(VLOOKUP(AB7,'Work DB'!$C:$BH,'Daily Report'!$A$73,FALSE)=0,"",VLOOKUP(AB7,'Work DB'!$C:$BH,'Daily Report'!$A$73,FALSE))</f>
        <v>706.85689999999977</v>
      </c>
      <c r="AC73" s="74" t="str">
        <f>IF(VLOOKUP(AC7,'Work DB'!$C:$BH,'Daily Report'!$A$73,FALSE)=0,"",VLOOKUP(AC7,'Work DB'!$C:$BH,'Daily Report'!$A$73,FALSE))</f>
        <v/>
      </c>
      <c r="AD73" s="74" t="str">
        <f>IF(VLOOKUP(AD7,'Work DB'!$C:$BH,'Daily Report'!$A$73,FALSE)=0,"",VLOOKUP(AD7,'Work DB'!$C:$BH,'Daily Report'!$A$73,FALSE))</f>
        <v/>
      </c>
      <c r="AE73" s="74" t="str">
        <f>IF(VLOOKUP(AE7,'Work DB'!$C:$BH,'Daily Report'!$A$73,FALSE)=0,"",VLOOKUP(AE7,'Work DB'!$C:$BH,'Daily Report'!$A$73,FALSE))</f>
        <v/>
      </c>
      <c r="AF73" s="74" t="str">
        <f>IF(VLOOKUP(AF7,'Work DB'!$C:$BH,'Daily Report'!$A$73,FALSE)=0,"",VLOOKUP(AF7,'Work DB'!$C:$BH,'Daily Report'!$A$73,FALSE))</f>
        <v/>
      </c>
      <c r="AG73" s="74" t="str">
        <f>IF(VLOOKUP(AG7,'Work DB'!$C:$BH,'Daily Report'!$A$73,FALSE)=0,"",VLOOKUP(AG7,'Work DB'!$C:$BH,'Daily Report'!$A$73,FALSE))</f>
        <v/>
      </c>
      <c r="AH73" s="74" t="str">
        <f>IF(VLOOKUP(AH7,'Work DB'!$C:$BH,'Daily Report'!$A$73,FALSE)=0,"",VLOOKUP(AH7,'Work DB'!$C:$BH,'Daily Report'!$A$73,FALSE))</f>
        <v/>
      </c>
      <c r="AI73" s="75" t="str">
        <f>IF(VLOOKUP(AI7,'Work DB'!$C:$BH,'Daily Report'!$A$73,FALSE)=0,"",VLOOKUP(AI7,'Work DB'!$C:$BH,'Daily Report'!$A$73,FALSE))</f>
        <v/>
      </c>
      <c r="AJ73" s="939"/>
      <c r="AK73" s="939"/>
      <c r="AL73" s="939"/>
      <c r="AM73" s="939"/>
      <c r="AN73" s="939"/>
      <c r="AO73" s="939"/>
      <c r="AP73" s="939"/>
      <c r="AQ73" s="940"/>
      <c r="AT73" s="3">
        <v>1</v>
      </c>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row r="91" spans="1:46" s="1" customFormat="1" ht="27" x14ac:dyDescent="0.75">
      <c r="A91" s="3"/>
      <c r="C91" s="10"/>
      <c r="D91" s="10"/>
      <c r="AT91" s="3"/>
    </row>
    <row r="92" spans="1:46" s="1" customFormat="1" ht="27" x14ac:dyDescent="0.75">
      <c r="A92" s="3"/>
      <c r="C92" s="10"/>
      <c r="D92" s="10"/>
      <c r="AT92" s="3"/>
    </row>
    <row r="93" spans="1:46" s="1" customFormat="1" ht="27" x14ac:dyDescent="0.75">
      <c r="A93" s="3"/>
      <c r="C93" s="10"/>
      <c r="D93" s="10"/>
      <c r="AT93" s="3"/>
    </row>
  </sheetData>
  <autoFilter ref="AT8:AT73" xr:uid="{4649FDDA-53D2-4846-AA07-E6F2842A8B4A}"/>
  <mergeCells count="204">
    <mergeCell ref="G5:I5"/>
    <mergeCell ref="B5:F5"/>
    <mergeCell ref="G6:I6"/>
    <mergeCell ref="C57:D57"/>
    <mergeCell ref="C58:D58"/>
    <mergeCell ref="AL49:AM49"/>
    <mergeCell ref="AL50:AM50"/>
    <mergeCell ref="AL51:AM51"/>
    <mergeCell ref="B57:B61"/>
    <mergeCell ref="B28:B35"/>
    <mergeCell ref="P5:AE5"/>
    <mergeCell ref="B6:F6"/>
    <mergeCell ref="AJ40:AK40"/>
    <mergeCell ref="C45:D45"/>
    <mergeCell ref="C46:D46"/>
    <mergeCell ref="AJ43:AK43"/>
    <mergeCell ref="C61:D61"/>
    <mergeCell ref="AL46:AM46"/>
    <mergeCell ref="AJ50:AK50"/>
    <mergeCell ref="AJ12:AK12"/>
    <mergeCell ref="AL12:AM12"/>
    <mergeCell ref="C13:D13"/>
    <mergeCell ref="AJ13:AK13"/>
    <mergeCell ref="AL13:AM13"/>
    <mergeCell ref="AP53:AQ53"/>
    <mergeCell ref="AL58:AM58"/>
    <mergeCell ref="AN54:AO54"/>
    <mergeCell ref="AP54:AQ54"/>
    <mergeCell ref="AP51:AQ51"/>
    <mergeCell ref="AL57:AM57"/>
    <mergeCell ref="AP50:AQ50"/>
    <mergeCell ref="AJ53:AK53"/>
    <mergeCell ref="AL53:AM53"/>
    <mergeCell ref="AJ54:AK54"/>
    <mergeCell ref="AL54:AM54"/>
    <mergeCell ref="AJ55:AK55"/>
    <mergeCell ref="AL55:AM55"/>
    <mergeCell ref="AN57:AQ61"/>
    <mergeCell ref="AP55:AQ55"/>
    <mergeCell ref="C65:D65"/>
    <mergeCell ref="C59:D59"/>
    <mergeCell ref="C50:D50"/>
    <mergeCell ref="AJ51:AK51"/>
    <mergeCell ref="AJ59:AK59"/>
    <mergeCell ref="AN50:AO50"/>
    <mergeCell ref="AN51:AO51"/>
    <mergeCell ref="AJ57:AK57"/>
    <mergeCell ref="AJ60:AK60"/>
    <mergeCell ref="AN53:AO53"/>
    <mergeCell ref="C54:D54"/>
    <mergeCell ref="C55:D55"/>
    <mergeCell ref="C63:D63"/>
    <mergeCell ref="C64:D64"/>
    <mergeCell ref="AL61:AM61"/>
    <mergeCell ref="C60:D60"/>
    <mergeCell ref="AJ58:AK58"/>
    <mergeCell ref="AL59:AM59"/>
    <mergeCell ref="AN55:AO55"/>
    <mergeCell ref="AL60:AM60"/>
    <mergeCell ref="AJ61:AK61"/>
    <mergeCell ref="B7:D7"/>
    <mergeCell ref="AL43:AM43"/>
    <mergeCell ref="AJ46:AK46"/>
    <mergeCell ref="C9:D9"/>
    <mergeCell ref="C66:D66"/>
    <mergeCell ref="AJ63:AK63"/>
    <mergeCell ref="B68:B73"/>
    <mergeCell ref="AJ69:AQ73"/>
    <mergeCell ref="AJ68:AQ68"/>
    <mergeCell ref="C73:D73"/>
    <mergeCell ref="AL65:AM65"/>
    <mergeCell ref="B63:B66"/>
    <mergeCell ref="AJ66:AK66"/>
    <mergeCell ref="AJ65:AK65"/>
    <mergeCell ref="AJ64:AK64"/>
    <mergeCell ref="C70:D70"/>
    <mergeCell ref="C71:D71"/>
    <mergeCell ref="C72:D72"/>
    <mergeCell ref="C68:D68"/>
    <mergeCell ref="C69:D69"/>
    <mergeCell ref="AL66:AM66"/>
    <mergeCell ref="AN63:AQ66"/>
    <mergeCell ref="AL63:AM63"/>
    <mergeCell ref="AL64:AM64"/>
    <mergeCell ref="P6:AE6"/>
    <mergeCell ref="AL28:AM28"/>
    <mergeCell ref="AJ28:AK28"/>
    <mergeCell ref="AJ16:AK16"/>
    <mergeCell ref="AL16:AM16"/>
    <mergeCell ref="AJ14:AK14"/>
    <mergeCell ref="AL14:AM14"/>
    <mergeCell ref="AL9:AM9"/>
    <mergeCell ref="AJ10:AK10"/>
    <mergeCell ref="AL10:AM10"/>
    <mergeCell ref="AJ7:AK7"/>
    <mergeCell ref="AL7:AM7"/>
    <mergeCell ref="AJ19:AK19"/>
    <mergeCell ref="AL19:AM19"/>
    <mergeCell ref="AJ20:AK20"/>
    <mergeCell ref="AL20:AM20"/>
    <mergeCell ref="AL24:AM24"/>
    <mergeCell ref="AJ21:AK21"/>
    <mergeCell ref="AL21:AM21"/>
    <mergeCell ref="AL25:AM25"/>
    <mergeCell ref="B53:B55"/>
    <mergeCell ref="C53:D53"/>
    <mergeCell ref="AP7:AQ7"/>
    <mergeCell ref="AP9:AQ16"/>
    <mergeCell ref="AP18:AQ26"/>
    <mergeCell ref="AJ49:AK49"/>
    <mergeCell ref="AP39:AQ46"/>
    <mergeCell ref="AP28:AQ35"/>
    <mergeCell ref="AJ39:AK39"/>
    <mergeCell ref="AL39:AM39"/>
    <mergeCell ref="AJ34:AK34"/>
    <mergeCell ref="AL34:AM34"/>
    <mergeCell ref="AJ33:AK33"/>
    <mergeCell ref="AN18:AO26"/>
    <mergeCell ref="AJ41:AK41"/>
    <mergeCell ref="AJ42:AK42"/>
    <mergeCell ref="AL45:AM45"/>
    <mergeCell ref="AJ45:AK45"/>
    <mergeCell ref="AL44:AM44"/>
    <mergeCell ref="AJ44:AK44"/>
    <mergeCell ref="AL40:AM40"/>
    <mergeCell ref="AP49:AQ49"/>
    <mergeCell ref="AJ24:AK24"/>
    <mergeCell ref="AL30:AM30"/>
    <mergeCell ref="AN7:AO7"/>
    <mergeCell ref="AJ9:AK9"/>
    <mergeCell ref="AL33:AM33"/>
    <mergeCell ref="AJ29:AK29"/>
    <mergeCell ref="AL29:AM29"/>
    <mergeCell ref="B9:B16"/>
    <mergeCell ref="AN9:AO16"/>
    <mergeCell ref="AJ18:AK18"/>
    <mergeCell ref="AL18:AM18"/>
    <mergeCell ref="C12:D12"/>
    <mergeCell ref="C19:D19"/>
    <mergeCell ref="C20:D20"/>
    <mergeCell ref="C23:D23"/>
    <mergeCell ref="C24:D24"/>
    <mergeCell ref="C26:D26"/>
    <mergeCell ref="C21:D21"/>
    <mergeCell ref="AJ23:AK23"/>
    <mergeCell ref="AL23:AM23"/>
    <mergeCell ref="AJ26:AK26"/>
    <mergeCell ref="AL26:AM26"/>
    <mergeCell ref="AL11:AM11"/>
    <mergeCell ref="AJ22:AK22"/>
    <mergeCell ref="AL22:AM22"/>
    <mergeCell ref="C18:D18"/>
    <mergeCell ref="AN37:AO37"/>
    <mergeCell ref="B37:D37"/>
    <mergeCell ref="AN39:AO46"/>
    <mergeCell ref="C22:D22"/>
    <mergeCell ref="AJ30:AK30"/>
    <mergeCell ref="AN48:AO48"/>
    <mergeCell ref="B39:B46"/>
    <mergeCell ref="C48:D48"/>
    <mergeCell ref="AJ31:AK31"/>
    <mergeCell ref="AJ32:AK32"/>
    <mergeCell ref="B18:B26"/>
    <mergeCell ref="AL32:AM32"/>
    <mergeCell ref="AJ25:AK25"/>
    <mergeCell ref="C29:D29"/>
    <mergeCell ref="C33:D33"/>
    <mergeCell ref="C41:D41"/>
    <mergeCell ref="C42:D42"/>
    <mergeCell ref="C10:D10"/>
    <mergeCell ref="C14:D14"/>
    <mergeCell ref="C16:D16"/>
    <mergeCell ref="C11:D11"/>
    <mergeCell ref="AL35:AM35"/>
    <mergeCell ref="AJ35:AK35"/>
    <mergeCell ref="AJ11:AK11"/>
    <mergeCell ref="C25:D25"/>
    <mergeCell ref="C15:D15"/>
    <mergeCell ref="AJ15:AK15"/>
    <mergeCell ref="AL15:AM15"/>
    <mergeCell ref="AP48:AQ48"/>
    <mergeCell ref="B48:B51"/>
    <mergeCell ref="AP37:AQ37"/>
    <mergeCell ref="C51:D51"/>
    <mergeCell ref="AJ48:AK48"/>
    <mergeCell ref="AL48:AM48"/>
    <mergeCell ref="C35:D35"/>
    <mergeCell ref="C43:D43"/>
    <mergeCell ref="AN28:AO35"/>
    <mergeCell ref="AL41:AM41"/>
    <mergeCell ref="AL42:AM42"/>
    <mergeCell ref="C34:D34"/>
    <mergeCell ref="C39:D39"/>
    <mergeCell ref="C40:D40"/>
    <mergeCell ref="C44:D44"/>
    <mergeCell ref="C28:D28"/>
    <mergeCell ref="AL31:AM31"/>
    <mergeCell ref="C30:D30"/>
    <mergeCell ref="C31:D31"/>
    <mergeCell ref="C32:D32"/>
    <mergeCell ref="C49:D49"/>
    <mergeCell ref="AN49:AO49"/>
    <mergeCell ref="AJ37:AK37"/>
    <mergeCell ref="AL37:AM37"/>
  </mergeCells>
  <conditionalFormatting sqref="E7:AI7 E28:AI35 E49:AI51 E57:AI61 E63:AI66 E18:AI26 E9:AI16">
    <cfRule type="expression" dxfId="28" priority="12">
      <formula>E$7=ROUNDDOWN(NOW(),0)-1</formula>
    </cfRule>
  </conditionalFormatting>
  <conditionalFormatting sqref="E37:AI37">
    <cfRule type="expression" dxfId="27" priority="3">
      <formula>E$7=ROUNDDOWN(NOW(),0)-1</formula>
    </cfRule>
  </conditionalFormatting>
  <conditionalFormatting sqref="E39:AI46">
    <cfRule type="expression" dxfId="26" priority="14">
      <formula>E$7=ROUNDDOWN(NOW(),0)-1</formula>
    </cfRule>
  </conditionalFormatting>
  <conditionalFormatting sqref="E53:AI55">
    <cfRule type="expression" dxfId="25" priority="9">
      <formula>E$7=ROUNDDOWN(NOW(),0)-1</formula>
    </cfRule>
  </conditionalFormatting>
  <conditionalFormatting sqref="E68:AI73">
    <cfRule type="expression" dxfId="24" priority="8">
      <formula>E$7=ROUNDDOWN(NOW(),0)-1</formula>
    </cfRule>
  </conditionalFormatting>
  <conditionalFormatting sqref="E48:AI48">
    <cfRule type="expression" dxfId="23" priority="2">
      <formula>E$7=ROUNDDOWN(NOW(),0)-1</formula>
    </cfRule>
  </conditionalFormatting>
  <conditionalFormatting sqref="AJ26 AL26">
    <cfRule type="expression" dxfId="22" priority="1">
      <formula>AJ$7=ROUNDDOWN(NOW(),0)-1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pageSetUpPr fitToPage="1"/>
  </sheetPr>
  <dimension ref="B1:O24"/>
  <sheetViews>
    <sheetView rightToLeft="1" view="pageBreakPreview" zoomScale="55" zoomScaleNormal="100" zoomScaleSheetLayoutView="55" workbookViewId="0">
      <selection activeCell="C13" sqref="C13"/>
    </sheetView>
  </sheetViews>
  <sheetFormatPr defaultRowHeight="15" x14ac:dyDescent="0.25"/>
  <cols>
    <col min="2" max="2" width="17.140625" customWidth="1"/>
    <col min="3" max="3" width="18.140625" customWidth="1"/>
    <col min="4" max="4" width="14.85546875" customWidth="1"/>
    <col min="5" max="10" width="16.7109375" customWidth="1"/>
    <col min="11" max="11" width="12.5703125" customWidth="1"/>
    <col min="12" max="14" width="17.140625" customWidth="1"/>
  </cols>
  <sheetData>
    <row r="1" spans="2:14" ht="20.100000000000001" customHeight="1" x14ac:dyDescent="0.25"/>
    <row r="2" spans="2:14" ht="15" customHeight="1" x14ac:dyDescent="0.25">
      <c r="B2" s="952" t="s">
        <v>323</v>
      </c>
      <c r="C2" s="952"/>
      <c r="D2" s="952"/>
      <c r="E2" s="952"/>
      <c r="F2" s="952"/>
      <c r="G2" s="952"/>
      <c r="H2" s="952"/>
      <c r="I2" s="952"/>
      <c r="J2" s="952"/>
      <c r="K2" s="952"/>
      <c r="L2" s="952"/>
      <c r="M2" s="952"/>
      <c r="N2" s="327"/>
    </row>
    <row r="3" spans="2:14" ht="111.75" customHeight="1" x14ac:dyDescent="0.25">
      <c r="B3" s="953"/>
      <c r="C3" s="953"/>
      <c r="D3" s="953"/>
      <c r="E3" s="953"/>
      <c r="F3" s="953"/>
      <c r="G3" s="953"/>
      <c r="H3" s="953"/>
      <c r="I3" s="953"/>
      <c r="J3" s="953"/>
      <c r="K3" s="953"/>
      <c r="L3" s="953"/>
      <c r="M3" s="953"/>
      <c r="N3" s="327"/>
    </row>
    <row r="4" spans="2:14" ht="192" customHeight="1" x14ac:dyDescent="0.25">
      <c r="B4" s="282" t="s">
        <v>74</v>
      </c>
      <c r="C4" s="412">
        <f ca="1">D4-1</f>
        <v>45572</v>
      </c>
      <c r="D4" s="412">
        <f t="shared" ref="D4:J4" ca="1" si="0">E4-1</f>
        <v>45573</v>
      </c>
      <c r="E4" s="412">
        <f t="shared" ca="1" si="0"/>
        <v>45574</v>
      </c>
      <c r="F4" s="412">
        <f t="shared" ca="1" si="0"/>
        <v>45575</v>
      </c>
      <c r="G4" s="412">
        <f t="shared" ca="1" si="0"/>
        <v>45576</v>
      </c>
      <c r="H4" s="412">
        <f t="shared" ca="1" si="0"/>
        <v>45577</v>
      </c>
      <c r="I4" s="412">
        <f t="shared" ca="1" si="0"/>
        <v>45578</v>
      </c>
      <c r="J4" s="412">
        <f t="shared" ca="1" si="0"/>
        <v>45579</v>
      </c>
      <c r="K4" s="412">
        <f ca="1">L4-1</f>
        <v>45580</v>
      </c>
      <c r="L4" s="412">
        <f ca="1">TODAY()-1</f>
        <v>45581</v>
      </c>
      <c r="M4" s="332" t="s">
        <v>445</v>
      </c>
      <c r="N4" s="328"/>
    </row>
    <row r="5" spans="2:14" ht="57.75" customHeight="1" x14ac:dyDescent="0.25">
      <c r="B5" s="281" t="s">
        <v>340</v>
      </c>
      <c r="C5" s="280">
        <f ca="1">HLOOKUP(C$4,'Daily Report (2)'!$E$8:$N$77,17-7,FALSE)</f>
        <v>1406.6799999999998</v>
      </c>
      <c r="D5" s="280">
        <f ca="1">HLOOKUP(D$4,'Daily Report (2)'!$E$8:$N$77,17-7,FALSE)</f>
        <v>1114.5225</v>
      </c>
      <c r="E5" s="280">
        <f ca="1">HLOOKUP(E$4,'Daily Report (2)'!$E$8:$N$77,17-7,FALSE)</f>
        <v>1407.4275</v>
      </c>
      <c r="F5" s="280">
        <f ca="1">HLOOKUP(F$4,'Daily Report (2)'!$E$8:$N$77,17-7,FALSE)</f>
        <v>1364.2449999999999</v>
      </c>
      <c r="G5" s="280" t="str">
        <f ca="1">HLOOKUP(G$4,'Daily Report (2)'!$E$8:$N$77,17-7,FALSE)</f>
        <v/>
      </c>
      <c r="H5" s="280">
        <f ca="1">HLOOKUP(H$4,'Daily Report (2)'!$E$8:$N$77,17-7,FALSE)</f>
        <v>1501.7849999999999</v>
      </c>
      <c r="I5" s="280">
        <f ca="1">HLOOKUP(I$4,'Daily Report (2)'!$E$8:$N$77,17-7,FALSE)</f>
        <v>1525.7049999999999</v>
      </c>
      <c r="J5" s="280">
        <f ca="1">HLOOKUP(J$4,'Daily Report (2)'!$E$8:$N$77,17-7,FALSE)</f>
        <v>1500.3475000000001</v>
      </c>
      <c r="K5" s="280">
        <f ca="1">HLOOKUP(K$4,'Daily Report (2)'!$E$8:$N$77,17-7,FALSE)</f>
        <v>1484.65</v>
      </c>
      <c r="L5" s="280" t="str">
        <f ca="1">HLOOKUP(L$4,'Daily Report (2)'!$E$8:$N$77,17-7,FALSE)</f>
        <v/>
      </c>
      <c r="M5" s="331">
        <f ca="1">SUM(C5:L5)</f>
        <v>11305.362499999999</v>
      </c>
      <c r="N5" s="329"/>
    </row>
    <row r="6" spans="2:14" ht="61.5" customHeight="1" x14ac:dyDescent="0.25">
      <c r="B6" s="281" t="s">
        <v>444</v>
      </c>
      <c r="C6" s="280">
        <f ca="1">HLOOKUP(C$4,'Daily Report (2)'!$E$8:$N$77,35-7,FALSE)</f>
        <v>3350.5299999999997</v>
      </c>
      <c r="D6" s="280">
        <f ca="1">HLOOKUP(D$4,'Daily Report (2)'!$E$8:$N$77,35-7,FALSE)</f>
        <v>2810.2725</v>
      </c>
      <c r="E6" s="280">
        <f ca="1">HLOOKUP(E$4,'Daily Report (2)'!$E$8:$N$77,35-7,FALSE)</f>
        <v>3147.1774999999998</v>
      </c>
      <c r="F6" s="280">
        <f ca="1">HLOOKUP(F$4,'Daily Report (2)'!$E$8:$N$77,35-7,FALSE)</f>
        <v>3203.5949999999998</v>
      </c>
      <c r="G6" s="280">
        <f ca="1">HLOOKUP(G$4,'Daily Report (2)'!$E$8:$N$77,35-7,FALSE)</f>
        <v>280</v>
      </c>
      <c r="H6" s="280">
        <f ca="1">HLOOKUP(H$4,'Daily Report (2)'!$E$8:$N$77,35-7,FALSE)</f>
        <v>3016.2849999999999</v>
      </c>
      <c r="I6" s="280">
        <f ca="1">HLOOKUP(I$4,'Daily Report (2)'!$E$8:$N$77,35-7,FALSE)</f>
        <v>3012.7049999999999</v>
      </c>
      <c r="J6" s="280">
        <f ca="1">HLOOKUP(J$4,'Daily Report (2)'!$E$8:$N$77,35-7,FALSE)</f>
        <v>2776.0974999999999</v>
      </c>
      <c r="K6" s="280">
        <f ca="1">HLOOKUP(K$4,'Daily Report (2)'!$E$8:$N$77,35-7,FALSE)</f>
        <v>2707.7</v>
      </c>
      <c r="L6" s="280" t="str">
        <f ca="1">HLOOKUP(L$4,'Daily Report (2)'!$E$8:$N$77,35-7,FALSE)</f>
        <v/>
      </c>
      <c r="M6" s="331">
        <f ca="1">SUM(C6:L6)</f>
        <v>24304.362499999999</v>
      </c>
      <c r="N6" s="329"/>
    </row>
    <row r="7" spans="2:14" ht="54" hidden="1" x14ac:dyDescent="0.25">
      <c r="B7" s="281" t="s">
        <v>324</v>
      </c>
      <c r="C7" s="280">
        <f ca="1">HLOOKUP(C$4,'Daily Report (2)'!$E$8:$N$77,9,FALSE)</f>
        <v>205.2175</v>
      </c>
      <c r="D7" s="280">
        <f t="shared" ref="D7:K7" ca="1" si="1">D6*0.12</f>
        <v>337.23269999999997</v>
      </c>
      <c r="E7" s="280">
        <f t="shared" ca="1" si="1"/>
        <v>377.66129999999998</v>
      </c>
      <c r="F7" s="280">
        <f t="shared" ca="1" si="1"/>
        <v>384.43139999999994</v>
      </c>
      <c r="G7" s="280">
        <f t="shared" ca="1" si="1"/>
        <v>33.6</v>
      </c>
      <c r="H7" s="280">
        <f t="shared" ca="1" si="1"/>
        <v>361.95419999999996</v>
      </c>
      <c r="I7" s="280">
        <f t="shared" ca="1" si="1"/>
        <v>361.52459999999996</v>
      </c>
      <c r="J7" s="280">
        <f t="shared" ca="1" si="1"/>
        <v>333.13169999999997</v>
      </c>
      <c r="K7" s="280">
        <f t="shared" ca="1" si="1"/>
        <v>324.92399999999998</v>
      </c>
      <c r="L7" s="256"/>
      <c r="M7" s="331">
        <f t="shared" ref="M7:M13" ca="1" si="2">SUM(C7:L7)</f>
        <v>2719.6773999999996</v>
      </c>
      <c r="N7" s="185"/>
    </row>
    <row r="8" spans="2:14" ht="55.5" customHeight="1" x14ac:dyDescent="0.25">
      <c r="B8" s="281" t="s">
        <v>443</v>
      </c>
      <c r="C8" s="280">
        <f ca="1">HLOOKUP(C$4,'Daily Report (2)'!$E$8:$N$77,48-7,FALSE)</f>
        <v>417.8</v>
      </c>
      <c r="D8" s="280">
        <f ca="1">HLOOKUP(D$4,'Daily Report (2)'!$E$8:$N$77,48-7,FALSE)</f>
        <v>417.8</v>
      </c>
      <c r="E8" s="280">
        <f ca="1">HLOOKUP(E$4,'Daily Report (2)'!$E$8:$N$77,48-7,FALSE)</f>
        <v>249.2</v>
      </c>
      <c r="F8" s="280">
        <f ca="1">HLOOKUP(F$4,'Daily Report (2)'!$E$8:$N$77,48-7,FALSE)</f>
        <v>263.2</v>
      </c>
      <c r="G8" s="280" t="str">
        <f ca="1">HLOOKUP(G$4,'Daily Report (2)'!$E$8:$N$77,48-7,FALSE)</f>
        <v/>
      </c>
      <c r="H8" s="280">
        <f ca="1">HLOOKUP(H$4,'Daily Report (2)'!$E$8:$N$77,48-7,FALSE)</f>
        <v>207</v>
      </c>
      <c r="I8" s="280">
        <f ca="1">HLOOKUP(I$4,'Daily Report (2)'!$E$8:$N$77,48-7,FALSE)</f>
        <v>167.4</v>
      </c>
      <c r="J8" s="280">
        <f ca="1">HLOOKUP(J$4,'Daily Report (2)'!$E$8:$N$77,48-7,FALSE)</f>
        <v>241.2</v>
      </c>
      <c r="K8" s="280">
        <f ca="1">HLOOKUP(K$4,'Daily Report (2)'!$E$8:$N$77,48-7,FALSE)</f>
        <v>264.2</v>
      </c>
      <c r="L8" s="280" t="str">
        <f ca="1">HLOOKUP(L$4,'Daily Report (2)'!$E$8:$N$77,48-7,FALSE)</f>
        <v/>
      </c>
      <c r="M8" s="331">
        <f t="shared" ca="1" si="2"/>
        <v>2227.8000000000002</v>
      </c>
      <c r="N8" s="329"/>
    </row>
    <row r="9" spans="2:14" ht="54" customHeight="1" x14ac:dyDescent="0.25">
      <c r="B9" s="281" t="s">
        <v>339</v>
      </c>
      <c r="C9" s="307">
        <f ca="1">HLOOKUP(C$4,'Daily Report (2)'!$E$8:$N$77,68-7,FALSE)</f>
        <v>5320</v>
      </c>
      <c r="D9" s="307">
        <f ca="1">HLOOKUP(D$4,'Daily Report (2)'!$E$8:$N$77,68-7,FALSE)</f>
        <v>3704</v>
      </c>
      <c r="E9" s="307">
        <f ca="1">HLOOKUP(E$4,'Daily Report (2)'!$E$8:$N$77,68-7,FALSE)</f>
        <v>5309</v>
      </c>
      <c r="F9" s="307">
        <f ca="1">HLOOKUP(F$4,'Daily Report (2)'!$E$8:$N$77,68-7,FALSE)</f>
        <v>5523</v>
      </c>
      <c r="G9" s="307" t="str">
        <f ca="1">HLOOKUP(G$4,'Daily Report (2)'!$E$8:$N$77,68-7,FALSE)</f>
        <v/>
      </c>
      <c r="H9" s="307">
        <f ca="1">HLOOKUP(H$4,'Daily Report (2)'!$E$8:$N$77,68-7,FALSE)</f>
        <v>3997</v>
      </c>
      <c r="I9" s="307">
        <f ca="1">HLOOKUP(I$4,'Daily Report (2)'!$E$8:$N$77,68-7,FALSE)</f>
        <v>3692</v>
      </c>
      <c r="J9" s="307">
        <f ca="1">HLOOKUP(J$4,'Daily Report (2)'!$E$8:$N$77,68-7,FALSE)</f>
        <v>3339</v>
      </c>
      <c r="K9" s="307">
        <f ca="1">HLOOKUP(K$4,'Daily Report (2)'!$E$8:$N$77,68-7,FALSE)</f>
        <v>3759</v>
      </c>
      <c r="L9" s="307" t="str">
        <f ca="1">HLOOKUP(L$4,'Daily Report (2)'!$E$8:$N$77,68-7,FALSE)</f>
        <v/>
      </c>
      <c r="M9" s="331">
        <f t="shared" ca="1" si="2"/>
        <v>34643</v>
      </c>
      <c r="N9" s="330"/>
    </row>
    <row r="10" spans="2:14" ht="60.75" customHeight="1" x14ac:dyDescent="0.25">
      <c r="B10" s="281" t="s">
        <v>440</v>
      </c>
      <c r="C10" s="307">
        <f ca="1">HLOOKUP(C$4,'Daily Report (2)'!$E$8:$N$77,67-7,FALSE)</f>
        <v>46</v>
      </c>
      <c r="D10" s="307">
        <f ca="1">HLOOKUP(D$4,'Daily Report (2)'!$E$8:$N$77,67-7,FALSE)</f>
        <v>54</v>
      </c>
      <c r="E10" s="307">
        <f ca="1">HLOOKUP(E$4,'Daily Report (2)'!$E$8:$N$77,67-7,FALSE)</f>
        <v>57</v>
      </c>
      <c r="F10" s="307">
        <f ca="1">HLOOKUP(F$4,'Daily Report (2)'!$E$8:$N$77,67-7,FALSE)</f>
        <v>54</v>
      </c>
      <c r="G10" s="307">
        <f ca="1">HLOOKUP(G$4,'Daily Report (2)'!$E$8:$N$77,67-7,FALSE)</f>
        <v>8</v>
      </c>
      <c r="H10" s="307">
        <f ca="1">HLOOKUP(H$4,'Daily Report (2)'!$E$8:$N$77,67-7,FALSE)</f>
        <v>48</v>
      </c>
      <c r="I10" s="307">
        <f ca="1">HLOOKUP(I$4,'Daily Report (2)'!$E$8:$N$77,67-7,FALSE)</f>
        <v>48</v>
      </c>
      <c r="J10" s="307">
        <f ca="1">HLOOKUP(J$4,'Daily Report (2)'!$E$8:$N$77,67-7,FALSE)</f>
        <v>49</v>
      </c>
      <c r="K10" s="307">
        <f ca="1">HLOOKUP(K$4,'Daily Report (2)'!$E$8:$N$77,67-7,FALSE)</f>
        <v>49</v>
      </c>
      <c r="L10" s="307" t="str">
        <f ca="1">HLOOKUP(L$4,'Daily Report (2)'!$E$8:$N$77,67-7,FALSE)</f>
        <v/>
      </c>
      <c r="M10" s="331">
        <f t="shared" ca="1" si="2"/>
        <v>413</v>
      </c>
      <c r="N10" s="330"/>
    </row>
    <row r="11" spans="2:14" ht="60.75" customHeight="1" x14ac:dyDescent="0.25">
      <c r="B11" s="281" t="s">
        <v>441</v>
      </c>
      <c r="C11" s="307" t="str">
        <f ca="1">HLOOKUP(C$4,'Daily Report (2)'!$E$8:$N$77,51-7,FALSE)</f>
        <v/>
      </c>
      <c r="D11" s="307">
        <f ca="1">HLOOKUP(D$4,'Daily Report (2)'!$E$8:$N$77,51-7,FALSE)</f>
        <v>20</v>
      </c>
      <c r="E11" s="307">
        <f ca="1">HLOOKUP(E$4,'Daily Report (2)'!$E$8:$N$77,51-7,FALSE)</f>
        <v>20</v>
      </c>
      <c r="F11" s="307">
        <f ca="1">HLOOKUP(F$4,'Daily Report (2)'!$E$8:$N$77,51-7,FALSE)</f>
        <v>81</v>
      </c>
      <c r="G11" s="307">
        <f ca="1">HLOOKUP(G$4,'Daily Report (2)'!$E$8:$N$77,51-7,FALSE)</f>
        <v>15</v>
      </c>
      <c r="H11" s="307" t="str">
        <f ca="1">HLOOKUP(H$4,'Daily Report (2)'!$E$8:$N$77,51-7,FALSE)</f>
        <v/>
      </c>
      <c r="I11" s="307" t="str">
        <f ca="1">HLOOKUP(I$4,'Daily Report (2)'!$E$8:$N$77,51-7,FALSE)</f>
        <v/>
      </c>
      <c r="J11" s="307" t="str">
        <f ca="1">HLOOKUP(J$4,'Daily Report (2)'!$E$8:$N$77,51-7,FALSE)</f>
        <v/>
      </c>
      <c r="K11" s="307" t="str">
        <f ca="1">HLOOKUP(K$4,'Daily Report (2)'!$E$8:$N$77,51-7,FALSE)</f>
        <v/>
      </c>
      <c r="L11" s="307" t="str">
        <f ca="1">HLOOKUP(L$4,'Daily Report (2)'!$E$8:$N$77,51-7,FALSE)</f>
        <v/>
      </c>
      <c r="M11" s="331">
        <f t="shared" ca="1" si="2"/>
        <v>136</v>
      </c>
      <c r="N11" s="330"/>
    </row>
    <row r="12" spans="2:14" ht="58.5" customHeight="1" x14ac:dyDescent="0.25">
      <c r="B12" s="281" t="s">
        <v>442</v>
      </c>
      <c r="C12" s="307">
        <f ca="1">HLOOKUP(C$4,'Daily Report (2)'!$E$8:$N$77,53-7,FALSE)</f>
        <v>59</v>
      </c>
      <c r="D12" s="307">
        <f ca="1">HLOOKUP(D$4,'Daily Report (2)'!$E$8:$N$77,53-7,FALSE)</f>
        <v>46</v>
      </c>
      <c r="E12" s="307">
        <f ca="1">HLOOKUP(E$4,'Daily Report (2)'!$E$8:$N$77,53-7,FALSE)</f>
        <v>47</v>
      </c>
      <c r="F12" s="307">
        <f ca="1">HLOOKUP(F$4,'Daily Report (2)'!$E$8:$N$77,53-7,FALSE)</f>
        <v>67</v>
      </c>
      <c r="G12" s="307" t="str">
        <f ca="1">HLOOKUP(G$4,'Daily Report (2)'!$E$8:$N$77,53-7,FALSE)</f>
        <v/>
      </c>
      <c r="H12" s="307" t="str">
        <f ca="1">HLOOKUP(H$4,'Daily Report (2)'!$E$8:$N$77,53-7,FALSE)</f>
        <v/>
      </c>
      <c r="I12" s="307" t="str">
        <f ca="1">HLOOKUP(I$4,'Daily Report (2)'!$E$8:$N$77,53-7,FALSE)</f>
        <v/>
      </c>
      <c r="J12" s="307" t="str">
        <f ca="1">HLOOKUP(J$4,'Daily Report (2)'!$E$8:$N$77,53-7,FALSE)</f>
        <v/>
      </c>
      <c r="K12" s="307" t="str">
        <f ca="1">HLOOKUP(K$4,'Daily Report (2)'!$E$8:$N$77,53-7,FALSE)</f>
        <v/>
      </c>
      <c r="L12" s="307" t="str">
        <f ca="1">HLOOKUP(L$4,'Daily Report (2)'!$E$8:$N$77,53-7,FALSE)</f>
        <v/>
      </c>
      <c r="M12" s="331">
        <f t="shared" ca="1" si="2"/>
        <v>219</v>
      </c>
      <c r="N12" s="330"/>
    </row>
    <row r="13" spans="2:14" ht="60" customHeight="1" x14ac:dyDescent="0.25">
      <c r="B13" s="281" t="s">
        <v>17</v>
      </c>
      <c r="C13" s="307">
        <f ca="1">HLOOKUP(C$4,'Daily Report (2)'!$E$8:$N$77,61-7,FALSE)</f>
        <v>176</v>
      </c>
      <c r="D13" s="307">
        <f ca="1">HLOOKUP(D$4,'Daily Report (2)'!$E$8:$N$77,61-7,FALSE)</f>
        <v>173</v>
      </c>
      <c r="E13" s="307">
        <f ca="1">HLOOKUP(E$4,'Daily Report (2)'!$E$8:$N$77,61-7,FALSE)</f>
        <v>169</v>
      </c>
      <c r="F13" s="307">
        <f ca="1">HLOOKUP(F$4,'Daily Report (2)'!$E$8:$N$77,61-7,FALSE)</f>
        <v>153</v>
      </c>
      <c r="G13" s="307">
        <f ca="1">HLOOKUP(G$4,'Daily Report (2)'!$E$8:$N$77,61-7,FALSE)</f>
        <v>52</v>
      </c>
      <c r="H13" s="307">
        <f ca="1">HLOOKUP(H$4,'Daily Report (2)'!$E$8:$N$77,61-7,FALSE)</f>
        <v>159</v>
      </c>
      <c r="I13" s="307">
        <f ca="1">HLOOKUP(I$4,'Daily Report (2)'!$E$8:$N$77,61-7,FALSE)</f>
        <v>154</v>
      </c>
      <c r="J13" s="307">
        <f ca="1">HLOOKUP(J$4,'Daily Report (2)'!$E$8:$N$77,61-7,FALSE)</f>
        <v>143</v>
      </c>
      <c r="K13" s="307">
        <f ca="1">HLOOKUP(K$4,'Daily Report (2)'!$E$8:$N$77,61-7,FALSE)</f>
        <v>154</v>
      </c>
      <c r="L13" s="307" t="str">
        <f ca="1">HLOOKUP(L$4,'Daily Report (2)'!$E$8:$N$77,61-7,FALSE)</f>
        <v/>
      </c>
      <c r="M13" s="331">
        <f t="shared" ca="1" si="2"/>
        <v>1333</v>
      </c>
      <c r="N13" s="330"/>
    </row>
    <row r="14" spans="2:14" ht="35.25" customHeight="1" x14ac:dyDescent="0.25">
      <c r="B14" s="954"/>
      <c r="C14" s="954"/>
      <c r="D14" s="954"/>
      <c r="E14" s="954"/>
      <c r="F14" s="954"/>
      <c r="G14" s="954"/>
      <c r="H14" s="954"/>
      <c r="I14" s="954"/>
      <c r="J14" s="954"/>
      <c r="K14" s="954"/>
      <c r="L14" s="333"/>
      <c r="M14" s="333"/>
    </row>
    <row r="15" spans="2:14" ht="30" customHeight="1" x14ac:dyDescent="0.25">
      <c r="B15" s="955"/>
      <c r="C15" s="955"/>
      <c r="D15" s="955"/>
      <c r="E15" s="955"/>
      <c r="F15" s="955"/>
      <c r="G15" s="955"/>
      <c r="H15" s="955"/>
      <c r="I15" s="955"/>
      <c r="J15" s="955"/>
      <c r="K15" s="955"/>
      <c r="L15" s="955"/>
      <c r="M15" s="955"/>
    </row>
    <row r="16" spans="2:14" ht="31.5" customHeight="1" x14ac:dyDescent="0.25">
      <c r="B16" s="955"/>
      <c r="C16" s="955"/>
      <c r="D16" s="955"/>
      <c r="E16" s="955"/>
      <c r="F16" s="955"/>
      <c r="G16" s="955"/>
      <c r="H16" s="955"/>
      <c r="I16" s="955"/>
      <c r="J16" s="955"/>
      <c r="K16" s="955"/>
      <c r="L16" s="955"/>
      <c r="M16" s="955"/>
    </row>
    <row r="17" spans="2:15" x14ac:dyDescent="0.25">
      <c r="B17" s="298"/>
      <c r="C17" s="298"/>
      <c r="D17" s="298"/>
      <c r="E17" s="298"/>
      <c r="F17" s="298"/>
      <c r="G17" s="298"/>
      <c r="H17" s="298"/>
      <c r="I17" s="298"/>
      <c r="J17" s="298"/>
      <c r="K17" s="298"/>
      <c r="L17" s="298"/>
      <c r="M17" s="298"/>
    </row>
    <row r="24" spans="2:15" x14ac:dyDescent="0.25">
      <c r="H24">
        <v>1376.45</v>
      </c>
      <c r="I24">
        <v>1249.335</v>
      </c>
      <c r="J24">
        <v>1098.4325000000001</v>
      </c>
      <c r="K24">
        <v>1488.9518750000002</v>
      </c>
      <c r="L24">
        <v>1794.9929999999999</v>
      </c>
      <c r="O24">
        <v>2239.9653125</v>
      </c>
    </row>
  </sheetData>
  <mergeCells count="4">
    <mergeCell ref="B2:M3"/>
    <mergeCell ref="B14:K14"/>
    <mergeCell ref="B15:M15"/>
    <mergeCell ref="B16:M16"/>
  </mergeCells>
  <conditionalFormatting sqref="N9:N13 C9:L13">
    <cfRule type="expression" priority="1">
      <formula>($C$9:$L$9)/10</formula>
    </cfRule>
  </conditionalFormatting>
  <printOptions horizontalCentered="1"/>
  <pageMargins left="0" right="0" top="0" bottom="0.5" header="0" footer="0"/>
  <pageSetup paperSize="9" scale="71" orientation="landscape" r:id="rId1"/>
  <colBreaks count="1" manualBreakCount="1">
    <brk id="12" min="1" max="12"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zoomScale="70" zoomScaleNormal="70" zoomScaleSheetLayoutView="70" workbookViewId="0">
      <pane ySplit="5" topLeftCell="A6" activePane="bottomLeft" state="frozen"/>
      <selection pane="bottomLeft" activeCell="G6" sqref="G6"/>
    </sheetView>
  </sheetViews>
  <sheetFormatPr defaultRowHeight="15" x14ac:dyDescent="0.25"/>
  <cols>
    <col min="1" max="1" width="5.42578125" customWidth="1"/>
    <col min="3" max="4" width="15.5703125" customWidth="1"/>
    <col min="5" max="13" width="15.7109375" customWidth="1"/>
    <col min="14" max="19" width="15.5703125" customWidth="1"/>
    <col min="20" max="21" width="15.7109375" hidden="1" customWidth="1"/>
    <col min="22" max="31" width="15.5703125" hidden="1"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956" t="s">
        <v>249</v>
      </c>
      <c r="C2" s="956"/>
      <c r="D2" s="956"/>
      <c r="E2" s="956"/>
      <c r="F2" s="956"/>
      <c r="G2" s="956"/>
      <c r="H2" s="956"/>
      <c r="I2" s="956"/>
      <c r="J2" s="956"/>
      <c r="K2" s="956"/>
      <c r="L2" s="956"/>
      <c r="M2" s="956"/>
      <c r="N2" s="956"/>
      <c r="O2" s="956"/>
      <c r="P2" s="250"/>
      <c r="Q2" s="250"/>
      <c r="R2" s="250"/>
      <c r="S2" s="250"/>
      <c r="T2" s="250"/>
      <c r="U2" s="250"/>
      <c r="V2" s="250"/>
      <c r="W2" s="250"/>
      <c r="X2" s="250"/>
      <c r="Y2" s="250"/>
      <c r="Z2" s="250"/>
      <c r="AA2" s="250"/>
      <c r="AB2" s="250"/>
      <c r="AC2" s="250"/>
      <c r="AD2" s="250"/>
      <c r="AE2" s="250"/>
    </row>
    <row r="3" spans="1:44" ht="36" x14ac:dyDescent="0.25">
      <c r="B3" s="959" t="s">
        <v>73</v>
      </c>
      <c r="C3" s="961" t="s">
        <v>187</v>
      </c>
      <c r="D3" s="961" t="s">
        <v>216</v>
      </c>
      <c r="E3" s="963" t="s">
        <v>222</v>
      </c>
      <c r="F3" s="957" t="s">
        <v>239</v>
      </c>
      <c r="G3" s="958"/>
      <c r="H3" s="957" t="s">
        <v>240</v>
      </c>
      <c r="I3" s="958"/>
      <c r="J3" s="957" t="s">
        <v>241</v>
      </c>
      <c r="K3" s="958"/>
      <c r="L3" s="957" t="s">
        <v>236</v>
      </c>
      <c r="M3" s="958"/>
      <c r="N3" s="957" t="s">
        <v>238</v>
      </c>
      <c r="O3" s="958"/>
      <c r="P3" s="957" t="s">
        <v>242</v>
      </c>
      <c r="Q3" s="958"/>
      <c r="R3" s="957" t="s">
        <v>243</v>
      </c>
      <c r="S3" s="958"/>
      <c r="T3" s="957" t="s">
        <v>244</v>
      </c>
      <c r="U3" s="958"/>
      <c r="V3" s="957" t="s">
        <v>245</v>
      </c>
      <c r="W3" s="958"/>
      <c r="X3" s="957" t="s">
        <v>246</v>
      </c>
      <c r="Y3" s="958"/>
      <c r="Z3" s="957" t="s">
        <v>247</v>
      </c>
      <c r="AA3" s="958"/>
      <c r="AB3" s="957" t="s">
        <v>248</v>
      </c>
      <c r="AC3" s="958"/>
      <c r="AD3" s="957" t="s">
        <v>239</v>
      </c>
      <c r="AE3" s="958"/>
      <c r="AM3" s="965" t="s">
        <v>338</v>
      </c>
      <c r="AN3" s="965"/>
      <c r="AO3" s="965"/>
      <c r="AP3" s="965"/>
      <c r="AQ3" s="965"/>
      <c r="AR3" s="965"/>
    </row>
    <row r="4" spans="1:44" s="213" customFormat="1" ht="24.75" x14ac:dyDescent="0.3">
      <c r="B4" s="960"/>
      <c r="C4" s="962"/>
      <c r="D4" s="962"/>
      <c r="E4" s="964"/>
      <c r="F4" s="211">
        <v>45342</v>
      </c>
      <c r="G4" s="212">
        <v>45370</v>
      </c>
      <c r="H4" s="251">
        <v>45371</v>
      </c>
      <c r="I4" s="252">
        <v>45401</v>
      </c>
      <c r="J4" s="251">
        <v>45402</v>
      </c>
      <c r="K4" s="252">
        <v>45432</v>
      </c>
      <c r="L4" s="251">
        <v>45433</v>
      </c>
      <c r="M4" s="252">
        <v>45463</v>
      </c>
      <c r="N4" s="251">
        <v>45464</v>
      </c>
      <c r="O4" s="252">
        <v>45494</v>
      </c>
      <c r="P4" s="211">
        <v>45495</v>
      </c>
      <c r="Q4" s="212">
        <v>45525</v>
      </c>
      <c r="R4" s="211">
        <v>45526</v>
      </c>
      <c r="S4" s="212">
        <v>45556</v>
      </c>
      <c r="T4" s="211">
        <v>45557</v>
      </c>
      <c r="U4" s="212">
        <v>45586</v>
      </c>
      <c r="V4" s="211">
        <v>45587</v>
      </c>
      <c r="W4" s="212">
        <v>45616</v>
      </c>
      <c r="X4" s="211">
        <v>45617</v>
      </c>
      <c r="Y4" s="212">
        <v>45646</v>
      </c>
      <c r="Z4" s="211">
        <v>45647</v>
      </c>
      <c r="AA4" s="212">
        <v>45676</v>
      </c>
      <c r="AB4" s="211">
        <v>45677</v>
      </c>
      <c r="AC4" s="212">
        <v>45706</v>
      </c>
      <c r="AD4" s="211">
        <v>45707</v>
      </c>
      <c r="AE4" s="212">
        <v>45736</v>
      </c>
      <c r="AM4" s="965"/>
      <c r="AN4" s="965"/>
      <c r="AO4" s="965"/>
      <c r="AP4" s="965"/>
      <c r="AQ4" s="965"/>
      <c r="AR4" s="965"/>
    </row>
    <row r="5" spans="1:44" ht="25.5" x14ac:dyDescent="0.25">
      <c r="B5" s="960"/>
      <c r="C5" s="962"/>
      <c r="D5" s="962"/>
      <c r="E5" s="964"/>
      <c r="F5" s="208" t="s">
        <v>80</v>
      </c>
      <c r="G5" s="209" t="s">
        <v>237</v>
      </c>
      <c r="H5" s="208" t="s">
        <v>80</v>
      </c>
      <c r="I5" s="209" t="s">
        <v>237</v>
      </c>
      <c r="J5" s="208" t="s">
        <v>80</v>
      </c>
      <c r="K5" s="209" t="s">
        <v>237</v>
      </c>
      <c r="L5" s="208" t="s">
        <v>80</v>
      </c>
      <c r="M5" s="209" t="s">
        <v>237</v>
      </c>
      <c r="N5" s="208" t="s">
        <v>80</v>
      </c>
      <c r="O5" s="209" t="s">
        <v>237</v>
      </c>
      <c r="P5" s="208" t="s">
        <v>80</v>
      </c>
      <c r="Q5" s="209" t="s">
        <v>237</v>
      </c>
      <c r="R5" s="208" t="s">
        <v>80</v>
      </c>
      <c r="S5" s="209" t="s">
        <v>237</v>
      </c>
      <c r="T5" s="208" t="s">
        <v>80</v>
      </c>
      <c r="U5" s="209" t="s">
        <v>237</v>
      </c>
      <c r="V5" s="208" t="s">
        <v>80</v>
      </c>
      <c r="W5" s="209" t="s">
        <v>237</v>
      </c>
      <c r="X5" s="208" t="s">
        <v>80</v>
      </c>
      <c r="Y5" s="209" t="s">
        <v>237</v>
      </c>
      <c r="Z5" s="208" t="s">
        <v>80</v>
      </c>
      <c r="AA5" s="209" t="s">
        <v>237</v>
      </c>
      <c r="AB5" s="208" t="s">
        <v>80</v>
      </c>
      <c r="AC5" s="209" t="s">
        <v>237</v>
      </c>
      <c r="AD5" s="208" t="s">
        <v>80</v>
      </c>
      <c r="AE5" s="209" t="s">
        <v>237</v>
      </c>
      <c r="AM5" s="965"/>
      <c r="AN5" s="965"/>
      <c r="AO5" s="965"/>
      <c r="AP5" s="965"/>
      <c r="AQ5" s="965"/>
      <c r="AR5" s="965"/>
    </row>
    <row r="6" spans="1:44" ht="28.5" x14ac:dyDescent="0.45">
      <c r="A6" s="143"/>
      <c r="B6" s="200">
        <v>1</v>
      </c>
      <c r="C6" s="156" t="s">
        <v>91</v>
      </c>
      <c r="D6" s="196" t="str">
        <f>VLOOKUP(C6,'Transport-DB'!V:Z,3,FALSE)</f>
        <v>شرکتی</v>
      </c>
      <c r="E6" s="210" t="str">
        <f>VLOOKUP(C6,'Transport-DB'!V:Z,2,FALSE)</f>
        <v>کامیون کمپرسی</v>
      </c>
      <c r="F6" s="197">
        <f>SUMIFS('Transport-DB'!$J:$J,'Transport-DB'!$D:$D,"="&amp;'Backfill Report'!C6,'Transport-DB'!$C:$C,"&gt;="&amp;'Backfill Report'!$F$4,'Transport-DB'!C:C,"&lt;="&amp;'Backfill Report'!$G$4)</f>
        <v>160</v>
      </c>
      <c r="G6" s="158">
        <f>SUMIFS('Transport-DB'!Q:Q,'Transport-DB'!$D:$D,"="&amp;'Backfill Report'!C6,'Transport-DB'!$C:$C,"&gt;="&amp;'Backfill Report'!$F$4,'Transport-DB'!C:C,"&lt;="&amp;'Backfill Report'!$G$4)+SUMIFS('Transport-DB'!R:R,'Transport-DB'!$D:$D,"="&amp;'Backfill Report'!C6,'Transport-DB'!$C:$C,"&gt;="&amp;'Backfill Report'!$F$4,'Transport-DB'!C:C,"&lt;="&amp;'Backfill Report'!$G$4)+SUMIFS('Transport-DB'!S:S,'Transport-DB'!$D:$D,"="&amp;'Backfill Report'!C6,'Transport-DB'!$C:$C,"&gt;="&amp;'Backfill Report'!$F$4,'Transport-DB'!C:C,"&lt;="&amp;'Backfill Report'!$G$4)</f>
        <v>1064</v>
      </c>
      <c r="H6" s="197">
        <f>SUMIFS('Transport-DB'!$J:$J,'Transport-DB'!$D:$D,"="&amp;'Backfill Report'!C6,'Transport-DB'!$C:$C,"&gt;="&amp;'Backfill Report'!$H$4,'Transport-DB'!C:C,"&lt;="&amp;'Backfill Report'!$I$4)</f>
        <v>506</v>
      </c>
      <c r="I6" s="158">
        <f>SUMIFS('Transport-DB'!Q:Q,'Transport-DB'!$D:$D,"="&amp;'Backfill Report'!C6,'Transport-DB'!$C:$C,"&gt;="&amp;'Backfill Report'!$H$4,'Transport-DB'!C:C,"&lt;="&amp;'Backfill Report'!$I$4)+SUMIFS('Transport-DB'!R:R,'Transport-DB'!$D:$D,"="&amp;'Backfill Report'!C6,'Transport-DB'!$C:$C,"&gt;="&amp;'Backfill Report'!$H$4,'Transport-DB'!C:C,"&lt;="&amp;'Backfill Report'!$I$4)+SUMIFS('Transport-DB'!S:S,'Transport-DB'!$D:$D,"="&amp;'Backfill Report'!C6,'Transport-DB'!$C:$C,"&gt;="&amp;'Backfill Report'!$H$4,'Transport-DB'!C:C,"&lt;="&amp;'Backfill Report'!$I$4)</f>
        <v>3364.8999999999996</v>
      </c>
      <c r="J6" s="197">
        <f>SUMIFS('Transport-DB'!$J:$J,'Transport-DB'!$D:$D,"="&amp;'Backfill Report'!C6,'Transport-DB'!$C:$C,"&gt;="&amp;'Backfill Report'!$J$4,'Transport-DB'!C:C,"&lt;="&amp;'Backfill Report'!$K$4)</f>
        <v>729</v>
      </c>
      <c r="K6" s="158">
        <f>SUMIFS('Transport-DB'!Q:Q,'Transport-DB'!$D:$D,"="&amp;'Backfill Report'!C6,'Transport-DB'!$C:$C,"&gt;="&amp;'Backfill Report'!$J$4,'Transport-DB'!C:C,"&lt;="&amp;'Backfill Report'!$K$4)+SUMIFS('Transport-DB'!R:R,'Transport-DB'!$D:$D,"="&amp;'Backfill Report'!C6,'Transport-DB'!$C:$C,"&gt;="&amp;'Backfill Report'!$J$4,'Transport-DB'!C:C,"&lt;="&amp;'Backfill Report'!$K$4)+SUMIFS('Transport-DB'!S:S,'Transport-DB'!$D:$D,"="&amp;'Backfill Report'!C6,'Transport-DB'!$C:$C,"&gt;="&amp;'Backfill Report'!$J$4,'Transport-DB'!C:C,"&lt;="&amp;'Backfill Report'!$K$4)</f>
        <v>4847.8500000000004</v>
      </c>
      <c r="L6" s="197">
        <f>SUMIFS('Transport-DB'!$J:$J,'Transport-DB'!$D:$D,"="&amp;'Backfill Report'!C6,'Transport-DB'!$C:$C,"&gt;="&amp;'Backfill Report'!$L$4,'Transport-DB'!C:C,"&lt;="&amp;'Backfill Report'!$M$4)</f>
        <v>611</v>
      </c>
      <c r="M6" s="158">
        <f>SUMIFS('Transport-DB'!Q:Q,'Transport-DB'!$D:$D,"="&amp;'Backfill Report'!C6,'Transport-DB'!$C:$C,"&gt;="&amp;'Backfill Report'!$L$4,'Transport-DB'!C:C,"&lt;="&amp;'Backfill Report'!$M$4)+SUMIFS('Transport-DB'!R:R,'Transport-DB'!$D:$D,"="&amp;'Backfill Report'!C6,'Transport-DB'!$C:$C,"&gt;="&amp;'Backfill Report'!$L$4,'Transport-DB'!C:C,"&lt;="&amp;'Backfill Report'!$M$4)+SUMIFS('Transport-DB'!S:S,'Transport-DB'!$D:$D,"="&amp;'Backfill Report'!C6,'Transport-DB'!$C:$C,"&gt;="&amp;'Backfill Report'!$L$4,'Transport-DB'!C:C,"&lt;="&amp;'Backfill Report'!$M$4)</f>
        <v>1575.7175000000002</v>
      </c>
      <c r="N6" s="197">
        <f>SUMIFS('Transport-DB'!$J:$J,'Transport-DB'!$D:$D,"="&amp;'Backfill Report'!C6,'Transport-DB'!$C:$C,"&gt;="&amp;'Backfill Report'!$N$4,'Transport-DB'!C:C,"&lt;="&amp;'Backfill Report'!$O$4)</f>
        <v>597</v>
      </c>
      <c r="O6" s="158">
        <f>SUMIFS('Transport-DB'!Q:Q,'Transport-DB'!$D:$D,"="&amp;'Backfill Report'!C6,'Transport-DB'!$C:$C,"&gt;="&amp;'Backfill Report'!$N$4,'Transport-DB'!C:C,"&lt;="&amp;'Backfill Report'!$O$4)+SUMIFS('Transport-DB'!R:R,'Transport-DB'!$D:$D,"="&amp;'Backfill Report'!C6,'Transport-DB'!$C:$C,"&gt;="&amp;'Backfill Report'!$N$4,'Transport-DB'!C:C,"&lt;="&amp;'Backfill Report'!$O$4)+SUMIFS('Transport-DB'!S:S,'Transport-DB'!$D:$D,"="&amp;'Backfill Report'!C6,'Transport-DB'!$C:$C,"&gt;="&amp;'Backfill Report'!$N$4,'Transport-DB'!C:C,"&lt;="&amp;'Backfill Report'!$O$4)</f>
        <v>2296.91</v>
      </c>
      <c r="P6" s="197">
        <f>SUMIFS('Transport-DB'!$J:$J,'Transport-DB'!$D:$D,"="&amp;'Backfill Report'!C6,'Transport-DB'!$C:$C,"&gt;="&amp;'Backfill Report'!$P$4,'Transport-DB'!C:C,"&lt;="&amp;'Backfill Report'!$Q$4)</f>
        <v>740</v>
      </c>
      <c r="Q6" s="158">
        <f>SUMIFS('Transport-DB'!Q:Q,'Transport-DB'!$D:$D,"="&amp;'Backfill Report'!C6,'Transport-DB'!$C:$C,"&gt;="&amp;'Backfill Report'!$P$4,'Transport-DB'!C:C,"&lt;="&amp;'Backfill Report'!$Q$4)+SUMIFS('Transport-DB'!R:R,'Transport-DB'!$D:$D,"="&amp;'Backfill Report'!C6,'Transport-DB'!$C:$C,"&gt;="&amp;'Backfill Report'!$P$4,'Transport-DB'!C:C,"&lt;="&amp;'Backfill Report'!$Q$4)+SUMIFS('Transport-DB'!S:S,'Transport-DB'!$D:$D,"="&amp;'Backfill Report'!C6,'Transport-DB'!$C:$C,"&gt;="&amp;'Backfill Report'!$P$4,'Transport-DB'!C:C,"&lt;="&amp;'Backfill Report'!$Q$4)</f>
        <v>3760.2425000000003</v>
      </c>
      <c r="R6" s="197">
        <f>SUMIFS('Transport-DB'!$J:$J,'Transport-DB'!$D:$D,"="&amp;'Backfill Report'!C6,'Transport-DB'!$C:$C,"&gt;="&amp;'Backfill Report'!$R$4,'Transport-DB'!C:C,"&lt;="&amp;'Backfill Report'!$S$4)</f>
        <v>429</v>
      </c>
      <c r="S6" s="158">
        <f>SUMIFS('Transport-DB'!Q:Q,'Transport-DB'!$D:$D,"="&amp;'Backfill Report'!C6,'Transport-DB'!$C:$C,"&gt;="&amp;'Backfill Report'!$R$4,'Transport-DB'!C:C,"&lt;="&amp;'Backfill Report'!$S$4)+SUMIFS('Transport-DB'!R:R,'Transport-DB'!$D:$D,"="&amp;'Backfill Report'!C6,'Transport-DB'!$C:$C,"&gt;="&amp;'Backfill Report'!$R$4,'Transport-DB'!C:C,"&lt;="&amp;'Backfill Report'!$S$4)+SUMIFS('Transport-DB'!S:S,'Transport-DB'!$D:$D,"="&amp;'Backfill Report'!C6,'Transport-DB'!$C:$C,"&gt;="&amp;'Backfill Report'!$R$4,'Transport-DB'!C:C,"&lt;="&amp;'Backfill Report'!$S$4)</f>
        <v>2852.5175000000008</v>
      </c>
      <c r="T6" s="197">
        <f>SUMIFS('Transport-DB'!$J:$J,'Transport-DB'!$D:$D,"="&amp;'Backfill Report'!C6,'Transport-DB'!$C:$C,"&gt;="&amp;'Backfill Report'!$T$4,'Transport-DB'!C:C,"&lt;="&amp;'Backfill Report'!$U$4)</f>
        <v>440</v>
      </c>
      <c r="U6" s="158">
        <f>SUMIFS('Transport-DB'!Q:Q,'Transport-DB'!$D:$D,"="&amp;'Backfill Report'!C6,'Transport-DB'!$C:$C,"&gt;="&amp;'Backfill Report'!$T$4,'Transport-DB'!C:C,"&lt;="&amp;'Backfill Report'!$U$4)+SUMIFS('Transport-DB'!R:R,'Transport-DB'!$D:$D,"="&amp;'Backfill Report'!C6,'Transport-DB'!$C:$C,"&gt;="&amp;'Backfill Report'!$T$4,'Transport-DB'!C:C,"&lt;="&amp;'Backfill Report'!$U$4)+SUMIFS('Transport-DB'!S:S,'Transport-DB'!$D:$D,"="&amp;'Backfill Report'!C6,'Transport-DB'!$C:$C,"&gt;="&amp;'Backfill Report'!$T$4,'Transport-DB'!C:C,"&lt;="&amp;'Backfill Report'!$U$4)</f>
        <v>1407.14</v>
      </c>
      <c r="V6" s="197">
        <f>SUMIFS('Transport-DB'!$J:$J,'Transport-DB'!$D:$D,"="&amp;'Backfill Report'!C6,'Transport-DB'!$C:$C,"&gt;="&amp;'Backfill Report'!$V$4,'Transport-DB'!C:C,"&lt;="&amp;'Backfill Report'!$W$4)</f>
        <v>0</v>
      </c>
      <c r="W6" s="158">
        <f>SUMIFS('Transport-DB'!Q:Q,'Transport-DB'!$D:$D,"="&amp;'Backfill Report'!C6,'Transport-DB'!$C:$C,"&gt;="&amp;'Backfill Report'!$V$4,'Transport-DB'!C:C,"&lt;="&amp;'Backfill Report'!$W$4)+SUMIFS('Transport-DB'!R:R,'Transport-DB'!$D:$D,"="&amp;'Backfill Report'!C6,'Transport-DB'!$C:$C,"&gt;="&amp;'Backfill Report'!$V$4,'Transport-DB'!C:C,"&lt;="&amp;'Backfill Report'!$W$4)+SUMIFS('Transport-DB'!S:S,'Transport-DB'!$D:$D,"="&amp;'Backfill Report'!C6,'Transport-DB'!$C:$C,"&gt;="&amp;'Backfill Report'!$V$4,'Transport-DB'!C:C,"&lt;="&amp;'Backfill Report'!$W$4)</f>
        <v>0</v>
      </c>
      <c r="X6" s="197">
        <f>SUMIFS('Transport-DB'!$J:$J,'Transport-DB'!$D:$D,"="&amp;'Backfill Report'!C6,'Transport-DB'!$C:$C,"&gt;="&amp;'Backfill Report'!$X$4,'Transport-DB'!C:C,"&lt;="&amp;'Backfill Report'!$Y$4)</f>
        <v>0</v>
      </c>
      <c r="Y6" s="158">
        <f>SUMIFS('Transport-DB'!Q:Q,'Transport-DB'!$D:$D,"="&amp;'Backfill Report'!C6,'Transport-DB'!$C:$C,"&gt;="&amp;'Backfill Report'!$X$4,'Transport-DB'!C:C,"&lt;="&amp;'Backfill Report'!$Y$4)+SUMIFS('Transport-DB'!R:R,'Transport-DB'!$D:$D,"="&amp;'Backfill Report'!C6,'Transport-DB'!$C:$C,"&gt;="&amp;'Backfill Report'!$X$4,'Transport-DB'!C:C,"&lt;="&amp;'Backfill Report'!$Y$4)+SUMIFS('Transport-DB'!S:S,'Transport-DB'!$D:$D,"="&amp;'Backfill Report'!C6,'Transport-DB'!$C:$C,"&gt;="&amp;'Backfill Report'!$X$4,'Transport-DB'!C:C,"&lt;="&amp;'Backfill Report'!$Y$4)</f>
        <v>0</v>
      </c>
      <c r="Z6" s="197">
        <f>SUMIFS('Transport-DB'!$J:$J,'Transport-DB'!$D:$D,"="&amp;'Backfill Report'!C6,'Transport-DB'!$C:$C,"&gt;="&amp;'Backfill Report'!$Z$4,'Transport-DB'!C:C,"&lt;="&amp;'Backfill Report'!$AA$4)</f>
        <v>0</v>
      </c>
      <c r="AA6" s="158">
        <f>SUMIFS('Transport-DB'!Q:Q,'Transport-DB'!$D:$D,"="&amp;'Backfill Report'!C6,'Transport-DB'!$C:$C,"&gt;="&amp;'Backfill Report'!$Z$4,'Transport-DB'!C:C,"&lt;="&amp;'Backfill Report'!$AA$4)+SUMIFS('Transport-DB'!R:R,'Transport-DB'!$D:$D,"="&amp;'Backfill Report'!C6,'Transport-DB'!$C:$C,"&gt;="&amp;'Backfill Report'!$Z$4,'Transport-DB'!C:C,"&lt;="&amp;'Backfill Report'!$AA$4)+SUMIFS('Transport-DB'!S:S,'Transport-DB'!$D:$D,"="&amp;'Backfill Report'!C6,'Transport-DB'!$C:$C,"&gt;="&amp;'Backfill Report'!$Z$4,'Transport-DB'!C:C,"&lt;="&amp;'Backfill Report'!$AA$4)</f>
        <v>0</v>
      </c>
      <c r="AB6" s="197">
        <f>SUMIFS('Transport-DB'!$J:$J,'Transport-DB'!$D:$D,"="&amp;'Backfill Report'!C6,'Transport-DB'!$C:$C,"&gt;="&amp;'Backfill Report'!$AB$4,'Transport-DB'!C:C,"&lt;="&amp;'Backfill Report'!$AC$4)</f>
        <v>0</v>
      </c>
      <c r="AC6" s="158">
        <f>SUMIFS('Transport-DB'!Q:Q,'Transport-DB'!$D:$D,"="&amp;'Backfill Report'!C6,'Transport-DB'!$C:$C,"&gt;="&amp;'Backfill Report'!$AB$4,'Transport-DB'!C:C,"&lt;="&amp;'Backfill Report'!$AC$4)+SUMIFS('Transport-DB'!R:R,'Transport-DB'!$D:$D,"="&amp;'Backfill Report'!C6,'Transport-DB'!$C:$C,"&gt;="&amp;'Backfill Report'!$AB$4,'Transport-DB'!C:C,"&lt;="&amp;'Backfill Report'!$AC$4)+SUMIFS('Transport-DB'!S:S,'Transport-DB'!$D:$D,"="&amp;'Backfill Report'!C6,'Transport-DB'!$C:$C,"&gt;="&amp;'Backfill Report'!$AB$4,'Transport-DB'!C:C,"&lt;="&amp;'Backfill Report'!$AC$4)</f>
        <v>0</v>
      </c>
      <c r="AD6" s="197">
        <f>SUMIFS('Transport-DB'!$J:$J,'Transport-DB'!$D:$D,"="&amp;'Backfill Report'!C6,'Transport-DB'!$C:$C,"&gt;="&amp;'Backfill Report'!$AD$4,'Transport-DB'!C:C,"&lt;="&amp;'Backfill Report'!$AE$4)</f>
        <v>0</v>
      </c>
      <c r="AE6" s="158">
        <f>SUMIFS('Transport-DB'!Q:Q,'Transport-DB'!$D:$D,"="&amp;'Backfill Report'!C6,'Transport-DB'!$C:$C,"&gt;="&amp;'Backfill Report'!$AD$4,'Transport-DB'!C:C,"&lt;="&amp;'Backfill Report'!$AE$4)+SUMIFS('Transport-DB'!R:R,'Transport-DB'!$D:$D,"="&amp;'Backfill Report'!C6,'Transport-DB'!$C:$C,"&gt;="&amp;'Backfill Report'!$AD$4,'Transport-DB'!C:C,"&lt;="&amp;'Backfill Report'!$AE$4)+SUMIFS('Transport-DB'!S:S,'Transport-DB'!$D:$D,"="&amp;'Backfill Report'!C6,'Transport-DB'!$C:$C,"&gt;="&amp;'Backfill Report'!$AD$4,'Transport-DB'!C:C,"&lt;="&amp;'Backfill Report'!$AE$4)</f>
        <v>0</v>
      </c>
      <c r="AM6" s="966" t="s">
        <v>73</v>
      </c>
      <c r="AN6" s="966" t="s">
        <v>187</v>
      </c>
      <c r="AO6" s="966" t="s">
        <v>216</v>
      </c>
      <c r="AP6" s="966" t="s">
        <v>222</v>
      </c>
      <c r="AQ6" s="966" t="s">
        <v>238</v>
      </c>
      <c r="AR6" s="966"/>
    </row>
    <row r="7" spans="1:44" ht="28.5" x14ac:dyDescent="0.45">
      <c r="A7" s="143"/>
      <c r="B7" s="200">
        <v>2</v>
      </c>
      <c r="C7" s="156" t="s">
        <v>94</v>
      </c>
      <c r="D7" s="196" t="str">
        <f>VLOOKUP(C7,'Transport-DB'!V:Z,3,FALSE)</f>
        <v>شرکتی</v>
      </c>
      <c r="E7" s="210" t="str">
        <f>VLOOKUP(C7,'Transport-DB'!V:Z,2,FALSE)</f>
        <v>کامیون کمپرسی</v>
      </c>
      <c r="F7" s="197">
        <f>SUMIFS('Transport-DB'!$J:$J,'Transport-DB'!$D:$D,"="&amp;'Backfill Report'!C7,'Transport-DB'!$C:$C,"&gt;="&amp;'Backfill Report'!$F$4,'Transport-DB'!C:C,"&lt;="&amp;'Backfill Report'!$G$4)</f>
        <v>160</v>
      </c>
      <c r="G7" s="158">
        <f>SUMIFS('Transport-DB'!Q:Q,'Transport-DB'!$D:$D,"="&amp;'Backfill Report'!C7,'Transport-DB'!$C:$C,"&gt;="&amp;'Backfill Report'!$F$4,'Transport-DB'!C:C,"&lt;="&amp;'Backfill Report'!$G$4)+SUMIFS('Transport-DB'!R:R,'Transport-DB'!$D:$D,"="&amp;'Backfill Report'!C7,'Transport-DB'!$C:$C,"&gt;="&amp;'Backfill Report'!$F$4,'Transport-DB'!C:C,"&lt;="&amp;'Backfill Report'!$G$4)+SUMIFS('Transport-DB'!S:S,'Transport-DB'!$D:$D,"="&amp;'Backfill Report'!C7,'Transport-DB'!$C:$C,"&gt;="&amp;'Backfill Report'!$F$4,'Transport-DB'!C:C,"&lt;="&amp;'Backfill Report'!$G$4)</f>
        <v>1064</v>
      </c>
      <c r="H7" s="197">
        <f>SUMIFS('Transport-DB'!$J:$J,'Transport-DB'!$D:$D,"="&amp;'Backfill Report'!C7,'Transport-DB'!$C:$C,"&gt;="&amp;'Backfill Report'!$H$4,'Transport-DB'!C:C,"&lt;="&amp;'Backfill Report'!$I$4)</f>
        <v>559</v>
      </c>
      <c r="I7" s="158">
        <f>SUMIFS('Transport-DB'!Q:Q,'Transport-DB'!$D:$D,"="&amp;'Backfill Report'!C7,'Transport-DB'!$C:$C,"&gt;="&amp;'Backfill Report'!$H$4,'Transport-DB'!C:C,"&lt;="&amp;'Backfill Report'!$I$4)+SUMIFS('Transport-DB'!R:R,'Transport-DB'!$D:$D,"="&amp;'Backfill Report'!C7,'Transport-DB'!$C:$C,"&gt;="&amp;'Backfill Report'!$H$4,'Transport-DB'!C:C,"&lt;="&amp;'Backfill Report'!$I$4)+SUMIFS('Transport-DB'!S:S,'Transport-DB'!$D:$D,"="&amp;'Backfill Report'!C7,'Transport-DB'!$C:$C,"&gt;="&amp;'Backfill Report'!$H$4,'Transport-DB'!C:C,"&lt;="&amp;'Backfill Report'!$I$4)</f>
        <v>3717.3499999999995</v>
      </c>
      <c r="J7" s="197">
        <f>SUMIFS('Transport-DB'!$J:$J,'Transport-DB'!$D:$D,"="&amp;'Backfill Report'!C7,'Transport-DB'!$C:$C,"&gt;="&amp;'Backfill Report'!$J$4,'Transport-DB'!C:C,"&lt;="&amp;'Backfill Report'!$K$4)</f>
        <v>666</v>
      </c>
      <c r="K7" s="158">
        <f>SUMIFS('Transport-DB'!Q:Q,'Transport-DB'!$D:$D,"="&amp;'Backfill Report'!C7,'Transport-DB'!$C:$C,"&gt;="&amp;'Backfill Report'!$J$4,'Transport-DB'!C:C,"&lt;="&amp;'Backfill Report'!$K$4)+SUMIFS('Transport-DB'!R:R,'Transport-DB'!$D:$D,"="&amp;'Backfill Report'!C7,'Transport-DB'!$C:$C,"&gt;="&amp;'Backfill Report'!$J$4,'Transport-DB'!C:C,"&lt;="&amp;'Backfill Report'!$K$4)+SUMIFS('Transport-DB'!S:S,'Transport-DB'!$D:$D,"="&amp;'Backfill Report'!C7,'Transport-DB'!$C:$C,"&gt;="&amp;'Backfill Report'!$J$4,'Transport-DB'!C:C,"&lt;="&amp;'Backfill Report'!$K$4)</f>
        <v>4428.8999999999996</v>
      </c>
      <c r="L7" s="197">
        <f>SUMIFS('Transport-DB'!J:J,'Transport-DB'!D:D,"="&amp;'Backfill Report'!C7,'Transport-DB'!C:C,"&gt;="&amp;'Backfill Report'!$L$4,'Transport-DB'!C:C,"&lt;="&amp;'Backfill Report'!$M$4)</f>
        <v>383</v>
      </c>
      <c r="M7" s="158">
        <f>SUMIFS('Transport-DB'!Q:Q,'Transport-DB'!$D:$D,"="&amp;'Backfill Report'!C7,'Transport-DB'!$C:$C,"&gt;="&amp;'Backfill Report'!$L$4,'Transport-DB'!C:C,"&lt;="&amp;'Backfill Report'!$M$4)+SUMIFS('Transport-DB'!R:R,'Transport-DB'!$D:$D,"="&amp;'Backfill Report'!C7,'Transport-DB'!$C:$C,"&gt;="&amp;'Backfill Report'!$L$4,'Transport-DB'!C:C,"&lt;="&amp;'Backfill Report'!$M$4)+SUMIFS('Transport-DB'!S:S,'Transport-DB'!$D:$D,"="&amp;'Backfill Report'!C7,'Transport-DB'!$C:$C,"&gt;="&amp;'Backfill Report'!$L$4,'Transport-DB'!C:C,"&lt;="&amp;'Backfill Report'!$M$4)</f>
        <v>2262.9950000000003</v>
      </c>
      <c r="N7" s="197">
        <f>SUMIFS('Transport-DB'!$J:$J,'Transport-DB'!$D:$D,"="&amp;'Backfill Report'!C7,'Transport-DB'!$C:$C,"&gt;="&amp;'Backfill Report'!$N$4,'Transport-DB'!C:C,"&lt;="&amp;'Backfill Report'!$O$4)</f>
        <v>358</v>
      </c>
      <c r="O7" s="158">
        <f>SUMIFS('Transport-DB'!Q:Q,'Transport-DB'!$D:$D,"="&amp;'Backfill Report'!C7,'Transport-DB'!$C:$C,"&gt;="&amp;'Backfill Report'!$N$4,'Transport-DB'!C:C,"&lt;="&amp;'Backfill Report'!$O$4)+SUMIFS('Transport-DB'!R:R,'Transport-DB'!$D:$D,"="&amp;'Backfill Report'!C7,'Transport-DB'!$C:$C,"&gt;="&amp;'Backfill Report'!$N$4,'Transport-DB'!C:C,"&lt;="&amp;'Backfill Report'!$O$4)+SUMIFS('Transport-DB'!S:S,'Transport-DB'!$D:$D,"="&amp;'Backfill Report'!C7,'Transport-DB'!$C:$C,"&gt;="&amp;'Backfill Report'!$N$4,'Transport-DB'!C:C,"&lt;="&amp;'Backfill Report'!$O$4)</f>
        <v>1934.4849999999999</v>
      </c>
      <c r="P7" s="197">
        <f>SUMIFS('Transport-DB'!$J:$J,'Transport-DB'!$D:$D,"="&amp;'Backfill Report'!C7,'Transport-DB'!$C:$C,"&gt;="&amp;'Backfill Report'!$P$4,'Transport-DB'!C:C,"&lt;="&amp;'Backfill Report'!$Q$4)</f>
        <v>246</v>
      </c>
      <c r="Q7" s="158">
        <f>SUMIFS('Transport-DB'!Q:Q,'Transport-DB'!$D:$D,"="&amp;'Backfill Report'!C7,'Transport-DB'!$C:$C,"&gt;="&amp;'Backfill Report'!$P$4,'Transport-DB'!C:C,"&lt;="&amp;'Backfill Report'!$Q$4)+SUMIFS('Transport-DB'!R:R,'Transport-DB'!$D:$D,"="&amp;'Backfill Report'!C7,'Transport-DB'!$C:$C,"&gt;="&amp;'Backfill Report'!$P$4,'Transport-DB'!C:C,"&lt;="&amp;'Backfill Report'!$Q$4)+SUMIFS('Transport-DB'!S:S,'Transport-DB'!$D:$D,"="&amp;'Backfill Report'!C7,'Transport-DB'!$C:$C,"&gt;="&amp;'Backfill Report'!$P$4,'Transport-DB'!C:C,"&lt;="&amp;'Backfill Report'!$Q$4)</f>
        <v>1291.4299999999998</v>
      </c>
      <c r="R7" s="197">
        <f>SUMIFS('Transport-DB'!$J:$J,'Transport-DB'!$D:$D,"="&amp;'Backfill Report'!C7,'Transport-DB'!$C:$C,"&gt;="&amp;'Backfill Report'!$R$4,'Transport-DB'!C:C,"&lt;="&amp;'Backfill Report'!$S$4)</f>
        <v>350</v>
      </c>
      <c r="S7" s="158">
        <f>SUMIFS('Transport-DB'!Q:Q,'Transport-DB'!$D:$D,"="&amp;'Backfill Report'!C7,'Transport-DB'!$C:$C,"&gt;="&amp;'Backfill Report'!$R$4,'Transport-DB'!C:C,"&lt;="&amp;'Backfill Report'!$S$4)+SUMIFS('Transport-DB'!R:R,'Transport-DB'!$D:$D,"="&amp;'Backfill Report'!C7,'Transport-DB'!$C:$C,"&gt;="&amp;'Backfill Report'!$R$4,'Transport-DB'!C:C,"&lt;="&amp;'Backfill Report'!$S$4)+SUMIFS('Transport-DB'!S:S,'Transport-DB'!$D:$D,"="&amp;'Backfill Report'!C7,'Transport-DB'!$C:$C,"&gt;="&amp;'Backfill Report'!$R$4,'Transport-DB'!C:C,"&lt;="&amp;'Backfill Report'!$S$4)</f>
        <v>2523.6749999999997</v>
      </c>
      <c r="T7" s="197">
        <f>SUMIFS('Transport-DB'!$J:$J,'Transport-DB'!$D:$D,"="&amp;'Backfill Report'!C7,'Transport-DB'!$C:$C,"&gt;="&amp;'Backfill Report'!$T$4,'Transport-DB'!C:C,"&lt;="&amp;'Backfill Report'!$U$4)</f>
        <v>446</v>
      </c>
      <c r="U7" s="158">
        <f>SUMIFS('Transport-DB'!Q:Q,'Transport-DB'!$D:$D,"="&amp;'Backfill Report'!C7,'Transport-DB'!$C:$C,"&gt;="&amp;'Backfill Report'!$T$4,'Transport-DB'!C:C,"&lt;="&amp;'Backfill Report'!$U$4)+SUMIFS('Transport-DB'!R:R,'Transport-DB'!$D:$D,"="&amp;'Backfill Report'!C7,'Transport-DB'!$C:$C,"&gt;="&amp;'Backfill Report'!$T$4,'Transport-DB'!C:C,"&lt;="&amp;'Backfill Report'!$U$4)+SUMIFS('Transport-DB'!S:S,'Transport-DB'!$D:$D,"="&amp;'Backfill Report'!C7,'Transport-DB'!$C:$C,"&gt;="&amp;'Backfill Report'!$T$4,'Transport-DB'!C:C,"&lt;="&amp;'Backfill Report'!$U$4)</f>
        <v>3326.6625000000004</v>
      </c>
      <c r="V7" s="197">
        <f>SUMIFS('Transport-DB'!$J:$J,'Transport-DB'!$D:$D,"="&amp;'Backfill Report'!C7,'Transport-DB'!$C:$C,"&gt;="&amp;'Backfill Report'!$V$4,'Transport-DB'!C:C,"&lt;="&amp;'Backfill Report'!$W$4)</f>
        <v>0</v>
      </c>
      <c r="W7" s="158">
        <f>SUMIFS('Transport-DB'!Q:Q,'Transport-DB'!$D:$D,"="&amp;'Backfill Report'!C7,'Transport-DB'!$C:$C,"&gt;="&amp;'Backfill Report'!$V$4,'Transport-DB'!C:C,"&lt;="&amp;'Backfill Report'!$W$4)+SUMIFS('Transport-DB'!R:R,'Transport-DB'!$D:$D,"="&amp;'Backfill Report'!C7,'Transport-DB'!$C:$C,"&gt;="&amp;'Backfill Report'!$V$4,'Transport-DB'!C:C,"&lt;="&amp;'Backfill Report'!$W$4)+SUMIFS('Transport-DB'!S:S,'Transport-DB'!$D:$D,"="&amp;'Backfill Report'!C7,'Transport-DB'!$C:$C,"&gt;="&amp;'Backfill Report'!$V$4,'Transport-DB'!C:C,"&lt;="&amp;'Backfill Report'!$W$4)</f>
        <v>0</v>
      </c>
      <c r="X7" s="197">
        <f>SUMIFS('Transport-DB'!$J:$J,'Transport-DB'!$D:$D,"="&amp;'Backfill Report'!C7,'Transport-DB'!$C:$C,"&gt;="&amp;'Backfill Report'!$X$4,'Transport-DB'!C:C,"&lt;="&amp;'Backfill Report'!$Y$4)</f>
        <v>0</v>
      </c>
      <c r="Y7" s="158">
        <f>SUMIFS('Transport-DB'!Q:Q,'Transport-DB'!$D:$D,"="&amp;'Backfill Report'!C7,'Transport-DB'!$C:$C,"&gt;="&amp;'Backfill Report'!$X$4,'Transport-DB'!C:C,"&lt;="&amp;'Backfill Report'!$Y$4)+SUMIFS('Transport-DB'!R:R,'Transport-DB'!$D:$D,"="&amp;'Backfill Report'!C7,'Transport-DB'!$C:$C,"&gt;="&amp;'Backfill Report'!$X$4,'Transport-DB'!C:C,"&lt;="&amp;'Backfill Report'!$Y$4)+SUMIFS('Transport-DB'!S:S,'Transport-DB'!$D:$D,"="&amp;'Backfill Report'!C7,'Transport-DB'!$C:$C,"&gt;="&amp;'Backfill Report'!$X$4,'Transport-DB'!C:C,"&lt;="&amp;'Backfill Report'!$Y$4)</f>
        <v>0</v>
      </c>
      <c r="Z7" s="197">
        <f>SUMIFS('Transport-DB'!$J:$J,'Transport-DB'!$D:$D,"="&amp;'Backfill Report'!C7,'Transport-DB'!$C:$C,"&gt;="&amp;'Backfill Report'!$Z$4,'Transport-DB'!C:C,"&lt;="&amp;'Backfill Report'!$AA$4)</f>
        <v>0</v>
      </c>
      <c r="AA7" s="158">
        <f>SUMIFS('Transport-DB'!Q:Q,'Transport-DB'!$D:$D,"="&amp;'Backfill Report'!C7,'Transport-DB'!$C:$C,"&gt;="&amp;'Backfill Report'!$Z$4,'Transport-DB'!C:C,"&lt;="&amp;'Backfill Report'!$AA$4)+SUMIFS('Transport-DB'!R:R,'Transport-DB'!$D:$D,"="&amp;'Backfill Report'!C7,'Transport-DB'!$C:$C,"&gt;="&amp;'Backfill Report'!$Z$4,'Transport-DB'!C:C,"&lt;="&amp;'Backfill Report'!$AA$4)+SUMIFS('Transport-DB'!S:S,'Transport-DB'!$D:$D,"="&amp;'Backfill Report'!C7,'Transport-DB'!$C:$C,"&gt;="&amp;'Backfill Report'!$Z$4,'Transport-DB'!C:C,"&lt;="&amp;'Backfill Report'!$AA$4)</f>
        <v>0</v>
      </c>
      <c r="AB7" s="197">
        <f>SUMIFS('Transport-DB'!$J:$J,'Transport-DB'!$D:$D,"="&amp;'Backfill Report'!C7,'Transport-DB'!$C:$C,"&gt;="&amp;'Backfill Report'!$AB$4,'Transport-DB'!C:C,"&lt;="&amp;'Backfill Report'!$AC$4)</f>
        <v>0</v>
      </c>
      <c r="AC7" s="158">
        <f>SUMIFS('Transport-DB'!Q:Q,'Transport-DB'!$D:$D,"="&amp;'Backfill Report'!C7,'Transport-DB'!$C:$C,"&gt;="&amp;'Backfill Report'!$AB$4,'Transport-DB'!C:C,"&lt;="&amp;'Backfill Report'!$AC$4)+SUMIFS('Transport-DB'!R:R,'Transport-DB'!$D:$D,"="&amp;'Backfill Report'!C7,'Transport-DB'!$C:$C,"&gt;="&amp;'Backfill Report'!$AB$4,'Transport-DB'!C:C,"&lt;="&amp;'Backfill Report'!$AC$4)+SUMIFS('Transport-DB'!S:S,'Transport-DB'!$D:$D,"="&amp;'Backfill Report'!C7,'Transport-DB'!$C:$C,"&gt;="&amp;'Backfill Report'!$AB$4,'Transport-DB'!C:C,"&lt;="&amp;'Backfill Report'!$AC$4)</f>
        <v>0</v>
      </c>
      <c r="AD7" s="197">
        <f>SUMIFS('Transport-DB'!$J:$J,'Transport-DB'!$D:$D,"="&amp;'Backfill Report'!C7,'Transport-DB'!$C:$C,"&gt;="&amp;'Backfill Report'!$AD$4,'Transport-DB'!C:C,"&lt;="&amp;'Backfill Report'!$AE$4)</f>
        <v>0</v>
      </c>
      <c r="AE7" s="158">
        <f>SUMIFS('Transport-DB'!Q:Q,'Transport-DB'!$D:$D,"="&amp;'Backfill Report'!C7,'Transport-DB'!$C:$C,"&gt;="&amp;'Backfill Report'!$AD$4,'Transport-DB'!C:C,"&lt;="&amp;'Backfill Report'!$AE$4)+SUMIFS('Transport-DB'!R:R,'Transport-DB'!$D:$D,"="&amp;'Backfill Report'!C7,'Transport-DB'!$C:$C,"&gt;="&amp;'Backfill Report'!$AD$4,'Transport-DB'!C:C,"&lt;="&amp;'Backfill Report'!$AE$4)+SUMIFS('Transport-DB'!S:S,'Transport-DB'!$D:$D,"="&amp;'Backfill Report'!C7,'Transport-DB'!$C:$C,"&gt;="&amp;'Backfill Report'!$AD$4,'Transport-DB'!C:C,"&lt;="&amp;'Backfill Report'!$AE$4)</f>
        <v>0</v>
      </c>
      <c r="AM7" s="966"/>
      <c r="AN7" s="966"/>
      <c r="AO7" s="966"/>
      <c r="AP7" s="966"/>
      <c r="AQ7" s="286">
        <v>45464</v>
      </c>
      <c r="AR7" s="286">
        <v>45494</v>
      </c>
    </row>
    <row r="8" spans="1:44" ht="28.5" x14ac:dyDescent="0.45">
      <c r="A8" s="143"/>
      <c r="B8" s="200">
        <v>3</v>
      </c>
      <c r="C8" s="156" t="s">
        <v>117</v>
      </c>
      <c r="D8" s="196" t="str">
        <f>VLOOKUP(C8,'Transport-DB'!V:Z,3,FALSE)</f>
        <v>شرکتی</v>
      </c>
      <c r="E8" s="210" t="str">
        <f>VLOOKUP(C8,'Transport-DB'!V:Z,2,FALSE)</f>
        <v>کامیون کمپرسی</v>
      </c>
      <c r="F8" s="197">
        <f>SUMIFS('Transport-DB'!$J:$J,'Transport-DB'!$D:$D,"="&amp;'Backfill Report'!C8,'Transport-DB'!$C:$C,"&gt;="&amp;'Backfill Report'!$F$4,'Transport-DB'!C:C,"&lt;="&amp;'Backfill Report'!$G$4)</f>
        <v>92</v>
      </c>
      <c r="G8" s="158">
        <f>SUMIFS('Transport-DB'!Q:Q,'Transport-DB'!$D:$D,"="&amp;'Backfill Report'!C8,'Transport-DB'!$C:$C,"&gt;="&amp;'Backfill Report'!$F$4,'Transport-DB'!C:C,"&lt;="&amp;'Backfill Report'!$G$4)+SUMIFS('Transport-DB'!R:R,'Transport-DB'!$D:$D,"="&amp;'Backfill Report'!C8,'Transport-DB'!$C:$C,"&gt;="&amp;'Backfill Report'!$F$4,'Transport-DB'!C:C,"&lt;="&amp;'Backfill Report'!$G$4)+SUMIFS('Transport-DB'!S:S,'Transport-DB'!$D:$D,"="&amp;'Backfill Report'!C8,'Transport-DB'!$C:$C,"&gt;="&amp;'Backfill Report'!$F$4,'Transport-DB'!C:C,"&lt;="&amp;'Backfill Report'!$G$4)</f>
        <v>611.80000000000007</v>
      </c>
      <c r="H8" s="197">
        <f>SUMIFS('Transport-DB'!$J:$J,'Transport-DB'!$D:$D,"="&amp;'Backfill Report'!C8,'Transport-DB'!$C:$C,"&gt;="&amp;'Backfill Report'!$H$4,'Transport-DB'!C:C,"&lt;="&amp;'Backfill Report'!$I$4)</f>
        <v>522</v>
      </c>
      <c r="I8" s="158">
        <f>SUMIFS('Transport-DB'!Q:Q,'Transport-DB'!$D:$D,"="&amp;'Backfill Report'!C8,'Transport-DB'!$C:$C,"&gt;="&amp;'Backfill Report'!$H$4,'Transport-DB'!C:C,"&lt;="&amp;'Backfill Report'!$I$4)+SUMIFS('Transport-DB'!R:R,'Transport-DB'!$D:$D,"="&amp;'Backfill Report'!C8,'Transport-DB'!$C:$C,"&gt;="&amp;'Backfill Report'!$H$4,'Transport-DB'!C:C,"&lt;="&amp;'Backfill Report'!$I$4)+SUMIFS('Transport-DB'!S:S,'Transport-DB'!$D:$D,"="&amp;'Backfill Report'!C8,'Transport-DB'!$C:$C,"&gt;="&amp;'Backfill Report'!$H$4,'Transport-DB'!C:C,"&lt;="&amp;'Backfill Report'!$I$4)</f>
        <v>3471.2999999999997</v>
      </c>
      <c r="J8" s="197">
        <f>SUMIFS('Transport-DB'!$J:$J,'Transport-DB'!$D:$D,"="&amp;'Backfill Report'!C8,'Transport-DB'!$C:$C,"&gt;="&amp;'Backfill Report'!$J$4,'Transport-DB'!C:C,"&lt;="&amp;'Backfill Report'!$K$4)</f>
        <v>820</v>
      </c>
      <c r="K8" s="158">
        <f>SUMIFS('Transport-DB'!Q:Q,'Transport-DB'!$D:$D,"="&amp;'Backfill Report'!C8,'Transport-DB'!$C:$C,"&gt;="&amp;'Backfill Report'!$J$4,'Transport-DB'!C:C,"&lt;="&amp;'Backfill Report'!$K$4)+SUMIFS('Transport-DB'!R:R,'Transport-DB'!$D:$D,"="&amp;'Backfill Report'!C8,'Transport-DB'!$C:$C,"&gt;="&amp;'Backfill Report'!$J$4,'Transport-DB'!C:C,"&lt;="&amp;'Backfill Report'!$K$4)+SUMIFS('Transport-DB'!S:S,'Transport-DB'!$D:$D,"="&amp;'Backfill Report'!C8,'Transport-DB'!$C:$C,"&gt;="&amp;'Backfill Report'!$J$4,'Transport-DB'!C:C,"&lt;="&amp;'Backfill Report'!$K$4)</f>
        <v>5453</v>
      </c>
      <c r="L8" s="197">
        <f>SUMIFS('Transport-DB'!J:J,'Transport-DB'!D:D,"="&amp;'Backfill Report'!C8,'Transport-DB'!C:C,"&gt;="&amp;'Backfill Report'!$L$4,'Transport-DB'!C:C,"&lt;="&amp;'Backfill Report'!$M$4)</f>
        <v>820</v>
      </c>
      <c r="M8" s="158">
        <f>SUMIFS('Transport-DB'!Q:Q,'Transport-DB'!$D:$D,"="&amp;'Backfill Report'!C8,'Transport-DB'!$C:$C,"&gt;="&amp;'Backfill Report'!$L$4,'Transport-DB'!C:C,"&lt;="&amp;'Backfill Report'!$M$4)+SUMIFS('Transport-DB'!R:R,'Transport-DB'!$D:$D,"="&amp;'Backfill Report'!C8,'Transport-DB'!$C:$C,"&gt;="&amp;'Backfill Report'!$L$4,'Transport-DB'!C:C,"&lt;="&amp;'Backfill Report'!$M$4)+SUMIFS('Transport-DB'!S:S,'Transport-DB'!$D:$D,"="&amp;'Backfill Report'!C8,'Transport-DB'!$C:$C,"&gt;="&amp;'Backfill Report'!$L$4,'Transport-DB'!C:C,"&lt;="&amp;'Backfill Report'!$M$4)</f>
        <v>4846.5200000000004</v>
      </c>
      <c r="N8" s="197">
        <f>SUMIFS('Transport-DB'!$J:$J,'Transport-DB'!$D:$D,"="&amp;'Backfill Report'!C8,'Transport-DB'!$C:$C,"&gt;="&amp;'Backfill Report'!$N$4,'Transport-DB'!C:C,"&lt;="&amp;'Backfill Report'!$O$4)</f>
        <v>438</v>
      </c>
      <c r="O8" s="158">
        <f>SUMIFS('Transport-DB'!Q:Q,'Transport-DB'!$D:$D,"="&amp;'Backfill Report'!C8,'Transport-DB'!$C:$C,"&gt;="&amp;'Backfill Report'!$N$4,'Transport-DB'!C:C,"&lt;="&amp;'Backfill Report'!$O$4)+SUMIFS('Transport-DB'!R:R,'Transport-DB'!$D:$D,"="&amp;'Backfill Report'!C8,'Transport-DB'!$C:$C,"&gt;="&amp;'Backfill Report'!$N$4,'Transport-DB'!C:C,"&lt;="&amp;'Backfill Report'!$O$4)+SUMIFS('Transport-DB'!S:S,'Transport-DB'!$D:$D,"="&amp;'Backfill Report'!C8,'Transport-DB'!$C:$C,"&gt;="&amp;'Backfill Report'!$N$4,'Transport-DB'!C:C,"&lt;="&amp;'Backfill Report'!$O$4)</f>
        <v>1272.81</v>
      </c>
      <c r="P8" s="197">
        <f>SUMIFS('Transport-DB'!$J:$J,'Transport-DB'!$D:$D,"="&amp;'Backfill Report'!C8,'Transport-DB'!$C:$C,"&gt;="&amp;'Backfill Report'!$P$4,'Transport-DB'!C:C,"&lt;="&amp;'Backfill Report'!$Q$4)</f>
        <v>294</v>
      </c>
      <c r="Q8" s="158">
        <f>SUMIFS('Transport-DB'!Q:Q,'Transport-DB'!$D:$D,"="&amp;'Backfill Report'!C8,'Transport-DB'!$C:$C,"&gt;="&amp;'Backfill Report'!$P$4,'Transport-DB'!C:C,"&lt;="&amp;'Backfill Report'!$Q$4)+SUMIFS('Transport-DB'!R:R,'Transport-DB'!$D:$D,"="&amp;'Backfill Report'!C8,'Transport-DB'!$C:$C,"&gt;="&amp;'Backfill Report'!$P$4,'Transport-DB'!C:C,"&lt;="&amp;'Backfill Report'!$Q$4)+SUMIFS('Transport-DB'!S:S,'Transport-DB'!$D:$D,"="&amp;'Backfill Report'!C8,'Transport-DB'!$C:$C,"&gt;="&amp;'Backfill Report'!$P$4,'Transport-DB'!C:C,"&lt;="&amp;'Backfill Report'!$Q$4)</f>
        <v>1208.6374999999998</v>
      </c>
      <c r="R8" s="197">
        <f>SUMIFS('Transport-DB'!$J:$J,'Transport-DB'!$D:$D,"="&amp;'Backfill Report'!C8,'Transport-DB'!$C:$C,"&gt;="&amp;'Backfill Report'!$R$4,'Transport-DB'!C:C,"&lt;="&amp;'Backfill Report'!$S$4)</f>
        <v>540</v>
      </c>
      <c r="S8" s="158">
        <f>SUMIFS('Transport-DB'!Q:Q,'Transport-DB'!$D:$D,"="&amp;'Backfill Report'!C8,'Transport-DB'!$C:$C,"&gt;="&amp;'Backfill Report'!$R$4,'Transport-DB'!C:C,"&lt;="&amp;'Backfill Report'!$S$4)+SUMIFS('Transport-DB'!R:R,'Transport-DB'!$D:$D,"="&amp;'Backfill Report'!C8,'Transport-DB'!$C:$C,"&gt;="&amp;'Backfill Report'!$R$4,'Transport-DB'!C:C,"&lt;="&amp;'Backfill Report'!$S$4)+SUMIFS('Transport-DB'!S:S,'Transport-DB'!$D:$D,"="&amp;'Backfill Report'!C8,'Transport-DB'!$C:$C,"&gt;="&amp;'Backfill Report'!$R$4,'Transport-DB'!C:C,"&lt;="&amp;'Backfill Report'!$S$4)</f>
        <v>3479.6125000000002</v>
      </c>
      <c r="T8" s="197">
        <f>SUMIFS('Transport-DB'!$J:$J,'Transport-DB'!$D:$D,"="&amp;'Backfill Report'!C8,'Transport-DB'!$C:$C,"&gt;="&amp;'Backfill Report'!$T$4,'Transport-DB'!C:C,"&lt;="&amp;'Backfill Report'!$U$4)</f>
        <v>408</v>
      </c>
      <c r="U8" s="158">
        <f>SUMIFS('Transport-DB'!Q:Q,'Transport-DB'!$D:$D,"="&amp;'Backfill Report'!C8,'Transport-DB'!$C:$C,"&gt;="&amp;'Backfill Report'!$T$4,'Transport-DB'!C:C,"&lt;="&amp;'Backfill Report'!$U$4)+SUMIFS('Transport-DB'!R:R,'Transport-DB'!$D:$D,"="&amp;'Backfill Report'!C8,'Transport-DB'!$C:$C,"&gt;="&amp;'Backfill Report'!$T$4,'Transport-DB'!C:C,"&lt;="&amp;'Backfill Report'!$U$4)+SUMIFS('Transport-DB'!S:S,'Transport-DB'!$D:$D,"="&amp;'Backfill Report'!C8,'Transport-DB'!$C:$C,"&gt;="&amp;'Backfill Report'!$T$4,'Transport-DB'!C:C,"&lt;="&amp;'Backfill Report'!$U$4)</f>
        <v>2462.4950000000003</v>
      </c>
      <c r="V8" s="197">
        <f>SUMIFS('Transport-DB'!$J:$J,'Transport-DB'!$D:$D,"="&amp;'Backfill Report'!C8,'Transport-DB'!$C:$C,"&gt;="&amp;'Backfill Report'!$V$4,'Transport-DB'!C:C,"&lt;="&amp;'Backfill Report'!$W$4)</f>
        <v>0</v>
      </c>
      <c r="W8" s="158">
        <f>SUMIFS('Transport-DB'!Q:Q,'Transport-DB'!$D:$D,"="&amp;'Backfill Report'!C8,'Transport-DB'!$C:$C,"&gt;="&amp;'Backfill Report'!$V$4,'Transport-DB'!C:C,"&lt;="&amp;'Backfill Report'!$W$4)+SUMIFS('Transport-DB'!R:R,'Transport-DB'!$D:$D,"="&amp;'Backfill Report'!C8,'Transport-DB'!$C:$C,"&gt;="&amp;'Backfill Report'!$V$4,'Transport-DB'!C:C,"&lt;="&amp;'Backfill Report'!$W$4)+SUMIFS('Transport-DB'!S:S,'Transport-DB'!$D:$D,"="&amp;'Backfill Report'!C8,'Transport-DB'!$C:$C,"&gt;="&amp;'Backfill Report'!$V$4,'Transport-DB'!C:C,"&lt;="&amp;'Backfill Report'!$W$4)</f>
        <v>0</v>
      </c>
      <c r="X8" s="197">
        <f>SUMIFS('Transport-DB'!$J:$J,'Transport-DB'!$D:$D,"="&amp;'Backfill Report'!C8,'Transport-DB'!$C:$C,"&gt;="&amp;'Backfill Report'!$X$4,'Transport-DB'!C:C,"&lt;="&amp;'Backfill Report'!$Y$4)</f>
        <v>0</v>
      </c>
      <c r="Y8" s="158">
        <f>SUMIFS('Transport-DB'!Q:Q,'Transport-DB'!$D:$D,"="&amp;'Backfill Report'!C8,'Transport-DB'!$C:$C,"&gt;="&amp;'Backfill Report'!$X$4,'Transport-DB'!C:C,"&lt;="&amp;'Backfill Report'!$Y$4)+SUMIFS('Transport-DB'!R:R,'Transport-DB'!$D:$D,"="&amp;'Backfill Report'!C8,'Transport-DB'!$C:$C,"&gt;="&amp;'Backfill Report'!$X$4,'Transport-DB'!C:C,"&lt;="&amp;'Backfill Report'!$Y$4)+SUMIFS('Transport-DB'!S:S,'Transport-DB'!$D:$D,"="&amp;'Backfill Report'!C8,'Transport-DB'!$C:$C,"&gt;="&amp;'Backfill Report'!$X$4,'Transport-DB'!C:C,"&lt;="&amp;'Backfill Report'!$Y$4)</f>
        <v>0</v>
      </c>
      <c r="Z8" s="197">
        <f>SUMIFS('Transport-DB'!$J:$J,'Transport-DB'!$D:$D,"="&amp;'Backfill Report'!C8,'Transport-DB'!$C:$C,"&gt;="&amp;'Backfill Report'!$Z$4,'Transport-DB'!C:C,"&lt;="&amp;'Backfill Report'!$AA$4)</f>
        <v>0</v>
      </c>
      <c r="AA8" s="158">
        <f>SUMIFS('Transport-DB'!Q:Q,'Transport-DB'!$D:$D,"="&amp;'Backfill Report'!C8,'Transport-DB'!$C:$C,"&gt;="&amp;'Backfill Report'!$Z$4,'Transport-DB'!C:C,"&lt;="&amp;'Backfill Report'!$AA$4)+SUMIFS('Transport-DB'!R:R,'Transport-DB'!$D:$D,"="&amp;'Backfill Report'!C8,'Transport-DB'!$C:$C,"&gt;="&amp;'Backfill Report'!$Z$4,'Transport-DB'!C:C,"&lt;="&amp;'Backfill Report'!$AA$4)+SUMIFS('Transport-DB'!S:S,'Transport-DB'!$D:$D,"="&amp;'Backfill Report'!C8,'Transport-DB'!$C:$C,"&gt;="&amp;'Backfill Report'!$Z$4,'Transport-DB'!C:C,"&lt;="&amp;'Backfill Report'!$AA$4)</f>
        <v>0</v>
      </c>
      <c r="AB8" s="197">
        <f>SUMIFS('Transport-DB'!$J:$J,'Transport-DB'!$D:$D,"="&amp;'Backfill Report'!C8,'Transport-DB'!$C:$C,"&gt;="&amp;'Backfill Report'!$AB$4,'Transport-DB'!C:C,"&lt;="&amp;'Backfill Report'!$AC$4)</f>
        <v>0</v>
      </c>
      <c r="AC8" s="158">
        <f>SUMIFS('Transport-DB'!Q:Q,'Transport-DB'!$D:$D,"="&amp;'Backfill Report'!C8,'Transport-DB'!$C:$C,"&gt;="&amp;'Backfill Report'!$AB$4,'Transport-DB'!C:C,"&lt;="&amp;'Backfill Report'!$AC$4)+SUMIFS('Transport-DB'!R:R,'Transport-DB'!$D:$D,"="&amp;'Backfill Report'!C8,'Transport-DB'!$C:$C,"&gt;="&amp;'Backfill Report'!$AB$4,'Transport-DB'!C:C,"&lt;="&amp;'Backfill Report'!$AC$4)+SUMIFS('Transport-DB'!S:S,'Transport-DB'!$D:$D,"="&amp;'Backfill Report'!C8,'Transport-DB'!$C:$C,"&gt;="&amp;'Backfill Report'!$AB$4,'Transport-DB'!C:C,"&lt;="&amp;'Backfill Report'!$AC$4)</f>
        <v>0</v>
      </c>
      <c r="AD8" s="197">
        <f>SUMIFS('Transport-DB'!$J:$J,'Transport-DB'!$D:$D,"="&amp;'Backfill Report'!C8,'Transport-DB'!$C:$C,"&gt;="&amp;'Backfill Report'!$AD$4,'Transport-DB'!C:C,"&lt;="&amp;'Backfill Report'!$AE$4)</f>
        <v>0</v>
      </c>
      <c r="AE8" s="158">
        <f>SUMIFS('Transport-DB'!Q:Q,'Transport-DB'!$D:$D,"="&amp;'Backfill Report'!C8,'Transport-DB'!$C:$C,"&gt;="&amp;'Backfill Report'!$AD$4,'Transport-DB'!C:C,"&lt;="&amp;'Backfill Report'!$AE$4)+SUMIFS('Transport-DB'!R:R,'Transport-DB'!$D:$D,"="&amp;'Backfill Report'!C8,'Transport-DB'!$C:$C,"&gt;="&amp;'Backfill Report'!$AD$4,'Transport-DB'!C:C,"&lt;="&amp;'Backfill Report'!$AE$4)+SUMIFS('Transport-DB'!S:S,'Transport-DB'!$D:$D,"="&amp;'Backfill Report'!C8,'Transport-DB'!$C:$C,"&gt;="&amp;'Backfill Report'!$AD$4,'Transport-DB'!C:C,"&lt;="&amp;'Backfill Report'!$AE$4)</f>
        <v>0</v>
      </c>
      <c r="AM8" s="966"/>
      <c r="AN8" s="966"/>
      <c r="AO8" s="966"/>
      <c r="AP8" s="966"/>
      <c r="AQ8" s="107" t="s">
        <v>80</v>
      </c>
      <c r="AR8" s="107" t="s">
        <v>237</v>
      </c>
    </row>
    <row r="9" spans="1:44" ht="28.5" hidden="1" x14ac:dyDescent="0.45">
      <c r="A9" s="143"/>
      <c r="B9" s="200">
        <v>4</v>
      </c>
      <c r="C9" s="156" t="s">
        <v>130</v>
      </c>
      <c r="D9" s="196" t="str">
        <f>VLOOKUP(C9,'Transport-DB'!V:Z,3,FALSE)</f>
        <v>شرکتی</v>
      </c>
      <c r="E9" s="210" t="str">
        <f>VLOOKUP(C9,'Transport-DB'!V:Z,2,FALSE)</f>
        <v>تانکر آب</v>
      </c>
      <c r="F9" s="197">
        <f>SUMIFS('Transport-DB'!$J:$J,'Transport-DB'!$D:$D,"="&amp;'Backfill Report'!C9,'Transport-DB'!$C:$C,"&gt;="&amp;'Backfill Report'!$F$4,'Transport-DB'!C:C,"&lt;="&amp;'Backfill Report'!$G$4)</f>
        <v>0</v>
      </c>
      <c r="G9" s="158">
        <f>SUMIFS('Transport-DB'!Q:Q,'Transport-DB'!$D:$D,"="&amp;'Backfill Report'!C9,'Transport-DB'!$C:$C,"&gt;="&amp;'Backfill Report'!$F$4,'Transport-DB'!C:C,"&lt;="&amp;'Backfill Report'!$G$4)+SUMIFS('Transport-DB'!R:R,'Transport-DB'!$D:$D,"="&amp;'Backfill Report'!C9,'Transport-DB'!$C:$C,"&gt;="&amp;'Backfill Report'!$F$4,'Transport-DB'!C:C,"&lt;="&amp;'Backfill Report'!$G$4)+SUMIFS('Transport-DB'!S:S,'Transport-DB'!$D:$D,"="&amp;'Backfill Report'!C9,'Transport-DB'!$C:$C,"&gt;="&amp;'Backfill Report'!$F$4,'Transport-DB'!C:C,"&lt;="&amp;'Backfill Report'!$G$4)</f>
        <v>0</v>
      </c>
      <c r="H9" s="197">
        <f>SUMIFS('Transport-DB'!$J:$J,'Transport-DB'!$D:$D,"="&amp;'Backfill Report'!C9,'Transport-DB'!$C:$C,"&gt;="&amp;'Backfill Report'!$H$4,'Transport-DB'!C:C,"&lt;="&amp;'Backfill Report'!$I$4)</f>
        <v>0</v>
      </c>
      <c r="I9" s="158">
        <f>SUMIFS('Transport-DB'!Q:Q,'Transport-DB'!$D:$D,"="&amp;'Backfill Report'!C9,'Transport-DB'!$C:$C,"&gt;="&amp;'Backfill Report'!$H$4,'Transport-DB'!C:C,"&lt;="&amp;'Backfill Report'!$I$4)+SUMIFS('Transport-DB'!R:R,'Transport-DB'!$D:$D,"="&amp;'Backfill Report'!C9,'Transport-DB'!$C:$C,"&gt;="&amp;'Backfill Report'!$H$4,'Transport-DB'!C:C,"&lt;="&amp;'Backfill Report'!$I$4)+SUMIFS('Transport-DB'!S:S,'Transport-DB'!$D:$D,"="&amp;'Backfill Report'!C9,'Transport-DB'!$C:$C,"&gt;="&amp;'Backfill Report'!$H$4,'Transport-DB'!C:C,"&lt;="&amp;'Backfill Report'!$I$4)</f>
        <v>0</v>
      </c>
      <c r="J9" s="197">
        <f>SUMIFS('Transport-DB'!$J:$J,'Transport-DB'!$D:$D,"="&amp;'Backfill Report'!C9,'Transport-DB'!$C:$C,"&gt;="&amp;'Backfill Report'!$J$4,'Transport-DB'!C:C,"&lt;="&amp;'Backfill Report'!$K$4)</f>
        <v>28</v>
      </c>
      <c r="K9" s="158">
        <f>SUMIFS('Transport-DB'!Q:Q,'Transport-DB'!$D:$D,"="&amp;'Backfill Report'!C9,'Transport-DB'!$C:$C,"&gt;="&amp;'Backfill Report'!$J$4,'Transport-DB'!C:C,"&lt;="&amp;'Backfill Report'!$K$4)+SUMIFS('Transport-DB'!R:R,'Transport-DB'!$D:$D,"="&amp;'Backfill Report'!C9,'Transport-DB'!$C:$C,"&gt;="&amp;'Backfill Report'!$J$4,'Transport-DB'!C:C,"&lt;="&amp;'Backfill Report'!$K$4)+SUMIFS('Transport-DB'!S:S,'Transport-DB'!$D:$D,"="&amp;'Backfill Report'!C9,'Transport-DB'!$C:$C,"&gt;="&amp;'Backfill Report'!$J$4,'Transport-DB'!C:C,"&lt;="&amp;'Backfill Report'!$K$4)</f>
        <v>330.40000000000003</v>
      </c>
      <c r="L9" s="197">
        <f>SUMIFS('Transport-DB'!J:J,'Transport-DB'!D:D,"="&amp;'Backfill Report'!C9,'Transport-DB'!C:C,"&gt;="&amp;'Backfill Report'!$L$4,'Transport-DB'!C:C,"&lt;="&amp;'Backfill Report'!$M$4)</f>
        <v>33</v>
      </c>
      <c r="M9" s="158">
        <f>SUMIFS('Transport-DB'!Q:Q,'Transport-DB'!$D:$D,"="&amp;'Backfill Report'!C9,'Transport-DB'!$C:$C,"&gt;="&amp;'Backfill Report'!$L$4,'Transport-DB'!C:C,"&lt;="&amp;'Backfill Report'!$M$4)+SUMIFS('Transport-DB'!R:R,'Transport-DB'!$D:$D,"="&amp;'Backfill Report'!C9,'Transport-DB'!$C:$C,"&gt;="&amp;'Backfill Report'!$L$4,'Transport-DB'!C:C,"&lt;="&amp;'Backfill Report'!$M$4)+SUMIFS('Transport-DB'!S:S,'Transport-DB'!$D:$D,"="&amp;'Backfill Report'!C9,'Transport-DB'!$C:$C,"&gt;="&amp;'Backfill Report'!$L$4,'Transport-DB'!C:C,"&lt;="&amp;'Backfill Report'!$M$4)</f>
        <v>389.40000000000003</v>
      </c>
      <c r="N9" s="197">
        <f>SUMIFS('Transport-DB'!$J:$J,'Transport-DB'!$D:$D,"="&amp;'Backfill Report'!C9,'Transport-DB'!$C:$C,"&gt;="&amp;'Backfill Report'!$N$4,'Transport-DB'!C:C,"&lt;="&amp;'Backfill Report'!$O$4)</f>
        <v>83</v>
      </c>
      <c r="O9" s="158">
        <f>SUMIFS('Transport-DB'!Q:Q,'Transport-DB'!$D:$D,"="&amp;'Backfill Report'!C9,'Transport-DB'!$C:$C,"&gt;="&amp;'Backfill Report'!$N$4,'Transport-DB'!C:C,"&lt;="&amp;'Backfill Report'!$O$4)+SUMIFS('Transport-DB'!R:R,'Transport-DB'!$D:$D,"="&amp;'Backfill Report'!C9,'Transport-DB'!$C:$C,"&gt;="&amp;'Backfill Report'!$N$4,'Transport-DB'!C:C,"&lt;="&amp;'Backfill Report'!$O$4)+SUMIFS('Transport-DB'!S:S,'Transport-DB'!$D:$D,"="&amp;'Backfill Report'!C9,'Transport-DB'!$C:$C,"&gt;="&amp;'Backfill Report'!$N$4,'Transport-DB'!C:C,"&lt;="&amp;'Backfill Report'!$O$4)</f>
        <v>979.40000000000009</v>
      </c>
      <c r="P9" s="197">
        <f>SUMIFS('Transport-DB'!$J:$J,'Transport-DB'!$D:$D,"="&amp;'Backfill Report'!C9,'Transport-DB'!$C:$C,"&gt;="&amp;'Backfill Report'!$P$4,'Transport-DB'!C:C,"&lt;="&amp;'Backfill Report'!$Q$4)</f>
        <v>84</v>
      </c>
      <c r="Q9" s="158">
        <f>SUMIFS('Transport-DB'!Q:Q,'Transport-DB'!$D:$D,"="&amp;'Backfill Report'!C9,'Transport-DB'!$C:$C,"&gt;="&amp;'Backfill Report'!$P$4,'Transport-DB'!C:C,"&lt;="&amp;'Backfill Report'!$Q$4)+SUMIFS('Transport-DB'!R:R,'Transport-DB'!$D:$D,"="&amp;'Backfill Report'!C9,'Transport-DB'!$C:$C,"&gt;="&amp;'Backfill Report'!$P$4,'Transport-DB'!C:C,"&lt;="&amp;'Backfill Report'!$Q$4)+SUMIFS('Transport-DB'!S:S,'Transport-DB'!$D:$D,"="&amp;'Backfill Report'!C9,'Transport-DB'!$C:$C,"&gt;="&amp;'Backfill Report'!$P$4,'Transport-DB'!C:C,"&lt;="&amp;'Backfill Report'!$Q$4)</f>
        <v>991.2</v>
      </c>
      <c r="R9" s="197">
        <f>SUMIFS('Transport-DB'!$J:$J,'Transport-DB'!$D:$D,"="&amp;'Backfill Report'!C9,'Transport-DB'!$C:$C,"&gt;="&amp;'Backfill Report'!$R$4,'Transport-DB'!C:C,"&lt;="&amp;'Backfill Report'!$S$4)</f>
        <v>82</v>
      </c>
      <c r="S9" s="158">
        <f>SUMIFS('Transport-DB'!Q:Q,'Transport-DB'!$D:$D,"="&amp;'Backfill Report'!C9,'Transport-DB'!$C:$C,"&gt;="&amp;'Backfill Report'!$R$4,'Transport-DB'!C:C,"&lt;="&amp;'Backfill Report'!$S$4)+SUMIFS('Transport-DB'!R:R,'Transport-DB'!$D:$D,"="&amp;'Backfill Report'!C9,'Transport-DB'!$C:$C,"&gt;="&amp;'Backfill Report'!$R$4,'Transport-DB'!C:C,"&lt;="&amp;'Backfill Report'!$S$4)+SUMIFS('Transport-DB'!S:S,'Transport-DB'!$D:$D,"="&amp;'Backfill Report'!C9,'Transport-DB'!$C:$C,"&gt;="&amp;'Backfill Report'!$R$4,'Transport-DB'!C:C,"&lt;="&amp;'Backfill Report'!$S$4)</f>
        <v>967.60000000000014</v>
      </c>
      <c r="T9" s="197">
        <f>SUMIFS('Transport-DB'!$J:$J,'Transport-DB'!$D:$D,"="&amp;'Backfill Report'!C9,'Transport-DB'!$C:$C,"&gt;="&amp;'Backfill Report'!$T$4,'Transport-DB'!C:C,"&lt;="&amp;'Backfill Report'!$U$4)</f>
        <v>43</v>
      </c>
      <c r="U9" s="158">
        <f>SUMIFS('Transport-DB'!Q:Q,'Transport-DB'!$D:$D,"="&amp;'Backfill Report'!C9,'Transport-DB'!$C:$C,"&gt;="&amp;'Backfill Report'!$T$4,'Transport-DB'!C:C,"&lt;="&amp;'Backfill Report'!$U$4)+SUMIFS('Transport-DB'!R:R,'Transport-DB'!$D:$D,"="&amp;'Backfill Report'!C9,'Transport-DB'!$C:$C,"&gt;="&amp;'Backfill Report'!$T$4,'Transport-DB'!C:C,"&lt;="&amp;'Backfill Report'!$U$4)+SUMIFS('Transport-DB'!S:S,'Transport-DB'!$D:$D,"="&amp;'Backfill Report'!C9,'Transport-DB'!$C:$C,"&gt;="&amp;'Backfill Report'!$T$4,'Transport-DB'!C:C,"&lt;="&amp;'Backfill Report'!$U$4)</f>
        <v>507.40000000000009</v>
      </c>
      <c r="V9" s="197">
        <f>SUMIFS('Transport-DB'!$J:$J,'Transport-DB'!$D:$D,"="&amp;'Backfill Report'!C9,'Transport-DB'!$C:$C,"&gt;="&amp;'Backfill Report'!$V$4,'Transport-DB'!C:C,"&lt;="&amp;'Backfill Report'!$W$4)</f>
        <v>0</v>
      </c>
      <c r="W9" s="158">
        <f>SUMIFS('Transport-DB'!Q:Q,'Transport-DB'!$D:$D,"="&amp;'Backfill Report'!C9,'Transport-DB'!$C:$C,"&gt;="&amp;'Backfill Report'!$V$4,'Transport-DB'!C:C,"&lt;="&amp;'Backfill Report'!$W$4)+SUMIFS('Transport-DB'!R:R,'Transport-DB'!$D:$D,"="&amp;'Backfill Report'!C9,'Transport-DB'!$C:$C,"&gt;="&amp;'Backfill Report'!$V$4,'Transport-DB'!C:C,"&lt;="&amp;'Backfill Report'!$W$4)+SUMIFS('Transport-DB'!S:S,'Transport-DB'!$D:$D,"="&amp;'Backfill Report'!C9,'Transport-DB'!$C:$C,"&gt;="&amp;'Backfill Report'!$V$4,'Transport-DB'!C:C,"&lt;="&amp;'Backfill Report'!$W$4)</f>
        <v>0</v>
      </c>
      <c r="X9" s="197">
        <f>SUMIFS('Transport-DB'!$J:$J,'Transport-DB'!$D:$D,"="&amp;'Backfill Report'!C9,'Transport-DB'!$C:$C,"&gt;="&amp;'Backfill Report'!$X$4,'Transport-DB'!C:C,"&lt;="&amp;'Backfill Report'!$Y$4)</f>
        <v>0</v>
      </c>
      <c r="Y9" s="158">
        <f>SUMIFS('Transport-DB'!Q:Q,'Transport-DB'!$D:$D,"="&amp;'Backfill Report'!C9,'Transport-DB'!$C:$C,"&gt;="&amp;'Backfill Report'!$X$4,'Transport-DB'!C:C,"&lt;="&amp;'Backfill Report'!$Y$4)+SUMIFS('Transport-DB'!R:R,'Transport-DB'!$D:$D,"="&amp;'Backfill Report'!C9,'Transport-DB'!$C:$C,"&gt;="&amp;'Backfill Report'!$X$4,'Transport-DB'!C:C,"&lt;="&amp;'Backfill Report'!$Y$4)+SUMIFS('Transport-DB'!S:S,'Transport-DB'!$D:$D,"="&amp;'Backfill Report'!C9,'Transport-DB'!$C:$C,"&gt;="&amp;'Backfill Report'!$X$4,'Transport-DB'!C:C,"&lt;="&amp;'Backfill Report'!$Y$4)</f>
        <v>0</v>
      </c>
      <c r="Z9" s="197">
        <f>SUMIFS('Transport-DB'!$J:$J,'Transport-DB'!$D:$D,"="&amp;'Backfill Report'!C9,'Transport-DB'!$C:$C,"&gt;="&amp;'Backfill Report'!$Z$4,'Transport-DB'!C:C,"&lt;="&amp;'Backfill Report'!$AA$4)</f>
        <v>0</v>
      </c>
      <c r="AA9" s="158">
        <f>SUMIFS('Transport-DB'!Q:Q,'Transport-DB'!$D:$D,"="&amp;'Backfill Report'!C9,'Transport-DB'!$C:$C,"&gt;="&amp;'Backfill Report'!$Z$4,'Transport-DB'!C:C,"&lt;="&amp;'Backfill Report'!$AA$4)+SUMIFS('Transport-DB'!R:R,'Transport-DB'!$D:$D,"="&amp;'Backfill Report'!C9,'Transport-DB'!$C:$C,"&gt;="&amp;'Backfill Report'!$Z$4,'Transport-DB'!C:C,"&lt;="&amp;'Backfill Report'!$AA$4)+SUMIFS('Transport-DB'!S:S,'Transport-DB'!$D:$D,"="&amp;'Backfill Report'!C9,'Transport-DB'!$C:$C,"&gt;="&amp;'Backfill Report'!$Z$4,'Transport-DB'!C:C,"&lt;="&amp;'Backfill Report'!$AA$4)</f>
        <v>0</v>
      </c>
      <c r="AB9" s="197">
        <f>SUMIFS('Transport-DB'!$J:$J,'Transport-DB'!$D:$D,"="&amp;'Backfill Report'!C9,'Transport-DB'!$C:$C,"&gt;="&amp;'Backfill Report'!$AB$4,'Transport-DB'!C:C,"&lt;="&amp;'Backfill Report'!$AC$4)</f>
        <v>0</v>
      </c>
      <c r="AC9" s="158">
        <f>SUMIFS('Transport-DB'!Q:Q,'Transport-DB'!$D:$D,"="&amp;'Backfill Report'!C9,'Transport-DB'!$C:$C,"&gt;="&amp;'Backfill Report'!$AB$4,'Transport-DB'!C:C,"&lt;="&amp;'Backfill Report'!$AC$4)+SUMIFS('Transport-DB'!R:R,'Transport-DB'!$D:$D,"="&amp;'Backfill Report'!C9,'Transport-DB'!$C:$C,"&gt;="&amp;'Backfill Report'!$AB$4,'Transport-DB'!C:C,"&lt;="&amp;'Backfill Report'!$AC$4)+SUMIFS('Transport-DB'!S:S,'Transport-DB'!$D:$D,"="&amp;'Backfill Report'!C9,'Transport-DB'!$C:$C,"&gt;="&amp;'Backfill Report'!$AB$4,'Transport-DB'!C:C,"&lt;="&amp;'Backfill Report'!$AC$4)</f>
        <v>0</v>
      </c>
      <c r="AD9" s="197">
        <f>SUMIFS('Transport-DB'!$J:$J,'Transport-DB'!$D:$D,"="&amp;'Backfill Report'!C9,'Transport-DB'!$C:$C,"&gt;="&amp;'Backfill Report'!$AD$4,'Transport-DB'!C:C,"&lt;="&amp;'Backfill Report'!$AE$4)</f>
        <v>0</v>
      </c>
      <c r="AE9" s="158">
        <f>SUMIFS('Transport-DB'!Q:Q,'Transport-DB'!$D:$D,"="&amp;'Backfill Report'!C9,'Transport-DB'!$C:$C,"&gt;="&amp;'Backfill Report'!$AD$4,'Transport-DB'!C:C,"&lt;="&amp;'Backfill Report'!$AE$4)+SUMIFS('Transport-DB'!R:R,'Transport-DB'!$D:$D,"="&amp;'Backfill Report'!C9,'Transport-DB'!$C:$C,"&gt;="&amp;'Backfill Report'!$AD$4,'Transport-DB'!C:C,"&lt;="&amp;'Backfill Report'!$AE$4)+SUMIFS('Transport-DB'!S:S,'Transport-DB'!$D:$D,"="&amp;'Backfill Report'!C9,'Transport-DB'!$C:$C,"&gt;="&amp;'Backfill Report'!$AD$4,'Transport-DB'!C:C,"&lt;="&amp;'Backfill Report'!$AE$4)</f>
        <v>0</v>
      </c>
      <c r="AI9" s="217" t="s">
        <v>141</v>
      </c>
      <c r="AM9" s="107">
        <v>1</v>
      </c>
      <c r="AN9" s="107" t="s">
        <v>91</v>
      </c>
      <c r="AO9" s="107" t="s">
        <v>1</v>
      </c>
      <c r="AP9" s="107" t="s">
        <v>92</v>
      </c>
      <c r="AQ9" s="107">
        <v>513</v>
      </c>
      <c r="AR9" s="107">
        <v>1715.7</v>
      </c>
    </row>
    <row r="10" spans="1:44" ht="28.5" hidden="1" x14ac:dyDescent="0.45">
      <c r="A10" s="143"/>
      <c r="B10" s="200">
        <v>5</v>
      </c>
      <c r="C10" s="156" t="s">
        <v>96</v>
      </c>
      <c r="D10" s="196" t="str">
        <f>VLOOKUP(C10,'Transport-DB'!V:Z,3,FALSE)</f>
        <v>شرکتی</v>
      </c>
      <c r="E10" s="210" t="str">
        <f>VLOOKUP(C10,'Transport-DB'!V:Z,2,FALSE)</f>
        <v>تانکر آب</v>
      </c>
      <c r="F10" s="197">
        <f>SUMIFS('Transport-DB'!$J:$J,'Transport-DB'!$D:$D,"="&amp;'Backfill Report'!C10,'Transport-DB'!$C:$C,"&gt;="&amp;'Backfill Report'!$F$4,'Transport-DB'!C:C,"&lt;="&amp;'Backfill Report'!$G$4)</f>
        <v>0</v>
      </c>
      <c r="G10" s="158">
        <f>SUMIFS('Transport-DB'!Q:Q,'Transport-DB'!$D:$D,"="&amp;'Backfill Report'!C10,'Transport-DB'!$C:$C,"&gt;="&amp;'Backfill Report'!$F$4,'Transport-DB'!C:C,"&lt;="&amp;'Backfill Report'!$G$4)+SUMIFS('Transport-DB'!R:R,'Transport-DB'!$D:$D,"="&amp;'Backfill Report'!C10,'Transport-DB'!$C:$C,"&gt;="&amp;'Backfill Report'!$F$4,'Transport-DB'!C:C,"&lt;="&amp;'Backfill Report'!$G$4)+SUMIFS('Transport-DB'!S:S,'Transport-DB'!$D:$D,"="&amp;'Backfill Report'!C10,'Transport-DB'!$C:$C,"&gt;="&amp;'Backfill Report'!$F$4,'Transport-DB'!C:C,"&lt;="&amp;'Backfill Report'!$G$4)</f>
        <v>0</v>
      </c>
      <c r="H10" s="197">
        <f>SUMIFS('Transport-DB'!$J:$J,'Transport-DB'!$D:$D,"="&amp;'Backfill Report'!C10,'Transport-DB'!$C:$C,"&gt;="&amp;'Backfill Report'!$H$4,'Transport-DB'!C:C,"&lt;="&amp;'Backfill Report'!$I$4)</f>
        <v>0</v>
      </c>
      <c r="I10" s="158">
        <f>SUMIFS('Transport-DB'!Q:Q,'Transport-DB'!$D:$D,"="&amp;'Backfill Report'!C10,'Transport-DB'!$C:$C,"&gt;="&amp;'Backfill Report'!$H$4,'Transport-DB'!C:C,"&lt;="&amp;'Backfill Report'!$I$4)+SUMIFS('Transport-DB'!R:R,'Transport-DB'!$D:$D,"="&amp;'Backfill Report'!C10,'Transport-DB'!$C:$C,"&gt;="&amp;'Backfill Report'!$H$4,'Transport-DB'!C:C,"&lt;="&amp;'Backfill Report'!$I$4)+SUMIFS('Transport-DB'!S:S,'Transport-DB'!$D:$D,"="&amp;'Backfill Report'!C10,'Transport-DB'!$C:$C,"&gt;="&amp;'Backfill Report'!$H$4,'Transport-DB'!C:C,"&lt;="&amp;'Backfill Report'!$I$4)</f>
        <v>0</v>
      </c>
      <c r="J10" s="197">
        <f>SUMIFS('Transport-DB'!$J:$J,'Transport-DB'!$D:$D,"="&amp;'Backfill Report'!C10,'Transport-DB'!$C:$C,"&gt;="&amp;'Backfill Report'!$J$4,'Transport-DB'!C:C,"&lt;="&amp;'Backfill Report'!$K$4)</f>
        <v>29</v>
      </c>
      <c r="K10" s="158">
        <f>SUMIFS('Transport-DB'!Q:Q,'Transport-DB'!$D:$D,"="&amp;'Backfill Report'!C10,'Transport-DB'!$C:$C,"&gt;="&amp;'Backfill Report'!$J$4,'Transport-DB'!C:C,"&lt;="&amp;'Backfill Report'!$K$4)+SUMIFS('Transport-DB'!R:R,'Transport-DB'!$D:$D,"="&amp;'Backfill Report'!C10,'Transport-DB'!$C:$C,"&gt;="&amp;'Backfill Report'!$J$4,'Transport-DB'!C:C,"&lt;="&amp;'Backfill Report'!$K$4)+SUMIFS('Transport-DB'!S:S,'Transport-DB'!$D:$D,"="&amp;'Backfill Report'!C10,'Transport-DB'!$C:$C,"&gt;="&amp;'Backfill Report'!$J$4,'Transport-DB'!C:C,"&lt;="&amp;'Backfill Report'!$K$4)</f>
        <v>342.20000000000005</v>
      </c>
      <c r="L10" s="197">
        <f>SUMIFS('Transport-DB'!J:J,'Transport-DB'!D:D,"="&amp;'Backfill Report'!C10,'Transport-DB'!C:C,"&gt;="&amp;'Backfill Report'!$L$4,'Transport-DB'!C:C,"&lt;="&amp;'Backfill Report'!$M$4)</f>
        <v>78</v>
      </c>
      <c r="M10" s="158">
        <f>SUMIFS('Transport-DB'!Q:Q,'Transport-DB'!$D:$D,"="&amp;'Backfill Report'!C10,'Transport-DB'!$C:$C,"&gt;="&amp;'Backfill Report'!$L$4,'Transport-DB'!C:C,"&lt;="&amp;'Backfill Report'!$M$4)+SUMIFS('Transport-DB'!R:R,'Transport-DB'!$D:$D,"="&amp;'Backfill Report'!C10,'Transport-DB'!$C:$C,"&gt;="&amp;'Backfill Report'!$L$4,'Transport-DB'!C:C,"&lt;="&amp;'Backfill Report'!$M$4)+SUMIFS('Transport-DB'!S:S,'Transport-DB'!$D:$D,"="&amp;'Backfill Report'!C10,'Transport-DB'!$C:$C,"&gt;="&amp;'Backfill Report'!$L$4,'Transport-DB'!C:C,"&lt;="&amp;'Backfill Report'!$M$4)</f>
        <v>920.39999999999986</v>
      </c>
      <c r="N10" s="197">
        <f>SUMIFS('Transport-DB'!$J:$J,'Transport-DB'!$D:$D,"="&amp;'Backfill Report'!C10,'Transport-DB'!$C:$C,"&gt;="&amp;'Backfill Report'!$N$4,'Transport-DB'!C:C,"&lt;="&amp;'Backfill Report'!$O$4)</f>
        <v>63</v>
      </c>
      <c r="O10" s="158">
        <f>SUMIFS('Transport-DB'!Q:Q,'Transport-DB'!$D:$D,"="&amp;'Backfill Report'!C10,'Transport-DB'!$C:$C,"&gt;="&amp;'Backfill Report'!$N$4,'Transport-DB'!C:C,"&lt;="&amp;'Backfill Report'!$O$4)+SUMIFS('Transport-DB'!R:R,'Transport-DB'!$D:$D,"="&amp;'Backfill Report'!C10,'Transport-DB'!$C:$C,"&gt;="&amp;'Backfill Report'!$N$4,'Transport-DB'!C:C,"&lt;="&amp;'Backfill Report'!$O$4)+SUMIFS('Transport-DB'!S:S,'Transport-DB'!$D:$D,"="&amp;'Backfill Report'!C10,'Transport-DB'!$C:$C,"&gt;="&amp;'Backfill Report'!$N$4,'Transport-DB'!C:C,"&lt;="&amp;'Backfill Report'!$O$4)</f>
        <v>743.4</v>
      </c>
      <c r="P10" s="197">
        <f>SUMIFS('Transport-DB'!$J:$J,'Transport-DB'!$D:$D,"="&amp;'Backfill Report'!C10,'Transport-DB'!$C:$C,"&gt;="&amp;'Backfill Report'!$P$4,'Transport-DB'!C:C,"&lt;="&amp;'Backfill Report'!$Q$4)</f>
        <v>75</v>
      </c>
      <c r="Q10" s="158">
        <f>SUMIFS('Transport-DB'!Q:Q,'Transport-DB'!$D:$D,"="&amp;'Backfill Report'!C10,'Transport-DB'!$C:$C,"&gt;="&amp;'Backfill Report'!$P$4,'Transport-DB'!C:C,"&lt;="&amp;'Backfill Report'!$Q$4)+SUMIFS('Transport-DB'!R:R,'Transport-DB'!$D:$D,"="&amp;'Backfill Report'!C10,'Transport-DB'!$C:$C,"&gt;="&amp;'Backfill Report'!$P$4,'Transport-DB'!C:C,"&lt;="&amp;'Backfill Report'!$Q$4)+SUMIFS('Transport-DB'!S:S,'Transport-DB'!$D:$D,"="&amp;'Backfill Report'!C10,'Transport-DB'!$C:$C,"&gt;="&amp;'Backfill Report'!$P$4,'Transport-DB'!C:C,"&lt;="&amp;'Backfill Report'!$Q$4)</f>
        <v>885.00000000000011</v>
      </c>
      <c r="R10" s="197">
        <f>SUMIFS('Transport-DB'!$J:$J,'Transport-DB'!$D:$D,"="&amp;'Backfill Report'!C10,'Transport-DB'!$C:$C,"&gt;="&amp;'Backfill Report'!$R$4,'Transport-DB'!C:C,"&lt;="&amp;'Backfill Report'!$S$4)</f>
        <v>100</v>
      </c>
      <c r="S10" s="158">
        <f>SUMIFS('Transport-DB'!Q:Q,'Transport-DB'!$D:$D,"="&amp;'Backfill Report'!C10,'Transport-DB'!$C:$C,"&gt;="&amp;'Backfill Report'!$R$4,'Transport-DB'!C:C,"&lt;="&amp;'Backfill Report'!$S$4)+SUMIFS('Transport-DB'!R:R,'Transport-DB'!$D:$D,"="&amp;'Backfill Report'!C10,'Transport-DB'!$C:$C,"&gt;="&amp;'Backfill Report'!$R$4,'Transport-DB'!C:C,"&lt;="&amp;'Backfill Report'!$S$4)+SUMIFS('Transport-DB'!S:S,'Transport-DB'!$D:$D,"="&amp;'Backfill Report'!C10,'Transport-DB'!$C:$C,"&gt;="&amp;'Backfill Report'!$R$4,'Transport-DB'!C:C,"&lt;="&amp;'Backfill Report'!$S$4)</f>
        <v>1180.0000000000007</v>
      </c>
      <c r="T10" s="197">
        <f>SUMIFS('Transport-DB'!$J:$J,'Transport-DB'!$D:$D,"="&amp;'Backfill Report'!C10,'Transport-DB'!$C:$C,"&gt;="&amp;'Backfill Report'!$T$4,'Transport-DB'!C:C,"&lt;="&amp;'Backfill Report'!$U$4)</f>
        <v>77</v>
      </c>
      <c r="U10" s="158">
        <f>SUMIFS('Transport-DB'!Q:Q,'Transport-DB'!$D:$D,"="&amp;'Backfill Report'!C10,'Transport-DB'!$C:$C,"&gt;="&amp;'Backfill Report'!$T$4,'Transport-DB'!C:C,"&lt;="&amp;'Backfill Report'!$U$4)+SUMIFS('Transport-DB'!R:R,'Transport-DB'!$D:$D,"="&amp;'Backfill Report'!C10,'Transport-DB'!$C:$C,"&gt;="&amp;'Backfill Report'!$T$4,'Transport-DB'!C:C,"&lt;="&amp;'Backfill Report'!$U$4)+SUMIFS('Transport-DB'!S:S,'Transport-DB'!$D:$D,"="&amp;'Backfill Report'!C10,'Transport-DB'!$C:$C,"&gt;="&amp;'Backfill Report'!$T$4,'Transport-DB'!C:C,"&lt;="&amp;'Backfill Report'!$U$4)</f>
        <v>908.60000000000014</v>
      </c>
      <c r="V10" s="197">
        <f>SUMIFS('Transport-DB'!$J:$J,'Transport-DB'!$D:$D,"="&amp;'Backfill Report'!C10,'Transport-DB'!$C:$C,"&gt;="&amp;'Backfill Report'!$V$4,'Transport-DB'!C:C,"&lt;="&amp;'Backfill Report'!$W$4)</f>
        <v>0</v>
      </c>
      <c r="W10" s="158">
        <f>SUMIFS('Transport-DB'!Q:Q,'Transport-DB'!$D:$D,"="&amp;'Backfill Report'!C10,'Transport-DB'!$C:$C,"&gt;="&amp;'Backfill Report'!$V$4,'Transport-DB'!C:C,"&lt;="&amp;'Backfill Report'!$W$4)+SUMIFS('Transport-DB'!R:R,'Transport-DB'!$D:$D,"="&amp;'Backfill Report'!C10,'Transport-DB'!$C:$C,"&gt;="&amp;'Backfill Report'!$V$4,'Transport-DB'!C:C,"&lt;="&amp;'Backfill Report'!$W$4)+SUMIFS('Transport-DB'!S:S,'Transport-DB'!$D:$D,"="&amp;'Backfill Report'!C10,'Transport-DB'!$C:$C,"&gt;="&amp;'Backfill Report'!$V$4,'Transport-DB'!C:C,"&lt;="&amp;'Backfill Report'!$W$4)</f>
        <v>0</v>
      </c>
      <c r="X10" s="197">
        <f>SUMIFS('Transport-DB'!$J:$J,'Transport-DB'!$D:$D,"="&amp;'Backfill Report'!C10,'Transport-DB'!$C:$C,"&gt;="&amp;'Backfill Report'!$X$4,'Transport-DB'!C:C,"&lt;="&amp;'Backfill Report'!$Y$4)</f>
        <v>0</v>
      </c>
      <c r="Y10" s="158">
        <f>SUMIFS('Transport-DB'!Q:Q,'Transport-DB'!$D:$D,"="&amp;'Backfill Report'!C10,'Transport-DB'!$C:$C,"&gt;="&amp;'Backfill Report'!$X$4,'Transport-DB'!C:C,"&lt;="&amp;'Backfill Report'!$Y$4)+SUMIFS('Transport-DB'!R:R,'Transport-DB'!$D:$D,"="&amp;'Backfill Report'!C10,'Transport-DB'!$C:$C,"&gt;="&amp;'Backfill Report'!$X$4,'Transport-DB'!C:C,"&lt;="&amp;'Backfill Report'!$Y$4)+SUMIFS('Transport-DB'!S:S,'Transport-DB'!$D:$D,"="&amp;'Backfill Report'!C10,'Transport-DB'!$C:$C,"&gt;="&amp;'Backfill Report'!$X$4,'Transport-DB'!C:C,"&lt;="&amp;'Backfill Report'!$Y$4)</f>
        <v>0</v>
      </c>
      <c r="Z10" s="197">
        <f>SUMIFS('Transport-DB'!$J:$J,'Transport-DB'!$D:$D,"="&amp;'Backfill Report'!C10,'Transport-DB'!$C:$C,"&gt;="&amp;'Backfill Report'!$Z$4,'Transport-DB'!C:C,"&lt;="&amp;'Backfill Report'!$AA$4)</f>
        <v>0</v>
      </c>
      <c r="AA10" s="158">
        <f>SUMIFS('Transport-DB'!Q:Q,'Transport-DB'!$D:$D,"="&amp;'Backfill Report'!C10,'Transport-DB'!$C:$C,"&gt;="&amp;'Backfill Report'!$Z$4,'Transport-DB'!C:C,"&lt;="&amp;'Backfill Report'!$AA$4)+SUMIFS('Transport-DB'!R:R,'Transport-DB'!$D:$D,"="&amp;'Backfill Report'!C10,'Transport-DB'!$C:$C,"&gt;="&amp;'Backfill Report'!$Z$4,'Transport-DB'!C:C,"&lt;="&amp;'Backfill Report'!$AA$4)+SUMIFS('Transport-DB'!S:S,'Transport-DB'!$D:$D,"="&amp;'Backfill Report'!C10,'Transport-DB'!$C:$C,"&gt;="&amp;'Backfill Report'!$Z$4,'Transport-DB'!C:C,"&lt;="&amp;'Backfill Report'!$AA$4)</f>
        <v>0</v>
      </c>
      <c r="AB10" s="197">
        <f>SUMIFS('Transport-DB'!$J:$J,'Transport-DB'!$D:$D,"="&amp;'Backfill Report'!C10,'Transport-DB'!$C:$C,"&gt;="&amp;'Backfill Report'!$AB$4,'Transport-DB'!C:C,"&lt;="&amp;'Backfill Report'!$AC$4)</f>
        <v>0</v>
      </c>
      <c r="AC10" s="158">
        <f>SUMIFS('Transport-DB'!Q:Q,'Transport-DB'!$D:$D,"="&amp;'Backfill Report'!C10,'Transport-DB'!$C:$C,"&gt;="&amp;'Backfill Report'!$AB$4,'Transport-DB'!C:C,"&lt;="&amp;'Backfill Report'!$AC$4)+SUMIFS('Transport-DB'!R:R,'Transport-DB'!$D:$D,"="&amp;'Backfill Report'!C10,'Transport-DB'!$C:$C,"&gt;="&amp;'Backfill Report'!$AB$4,'Transport-DB'!C:C,"&lt;="&amp;'Backfill Report'!$AC$4)+SUMIFS('Transport-DB'!S:S,'Transport-DB'!$D:$D,"="&amp;'Backfill Report'!C10,'Transport-DB'!$C:$C,"&gt;="&amp;'Backfill Report'!$AB$4,'Transport-DB'!C:C,"&lt;="&amp;'Backfill Report'!$AC$4)</f>
        <v>0</v>
      </c>
      <c r="AD10" s="197">
        <f>SUMIFS('Transport-DB'!$J:$J,'Transport-DB'!$D:$D,"="&amp;'Backfill Report'!C10,'Transport-DB'!$C:$C,"&gt;="&amp;'Backfill Report'!$AD$4,'Transport-DB'!C:C,"&lt;="&amp;'Backfill Report'!$AE$4)</f>
        <v>0</v>
      </c>
      <c r="AE10" s="158">
        <f>SUMIFS('Transport-DB'!Q:Q,'Transport-DB'!$D:$D,"="&amp;'Backfill Report'!C10,'Transport-DB'!$C:$C,"&gt;="&amp;'Backfill Report'!$AD$4,'Transport-DB'!C:C,"&lt;="&amp;'Backfill Report'!$AE$4)+SUMIFS('Transport-DB'!R:R,'Transport-DB'!$D:$D,"="&amp;'Backfill Report'!C10,'Transport-DB'!$C:$C,"&gt;="&amp;'Backfill Report'!$AD$4,'Transport-DB'!C:C,"&lt;="&amp;'Backfill Report'!$AE$4)+SUMIFS('Transport-DB'!S:S,'Transport-DB'!$D:$D,"="&amp;'Backfill Report'!C10,'Transport-DB'!$C:$C,"&gt;="&amp;'Backfill Report'!$AD$4,'Transport-DB'!C:C,"&lt;="&amp;'Backfill Report'!$AE$4)</f>
        <v>0</v>
      </c>
      <c r="AI10" s="217" t="s">
        <v>142</v>
      </c>
      <c r="AM10" s="107">
        <v>2</v>
      </c>
      <c r="AN10" s="107" t="s">
        <v>94</v>
      </c>
      <c r="AO10" s="107" t="s">
        <v>1</v>
      </c>
      <c r="AP10" s="107" t="s">
        <v>92</v>
      </c>
      <c r="AQ10" s="107">
        <v>310</v>
      </c>
      <c r="AR10" s="107">
        <v>1574.3875</v>
      </c>
    </row>
    <row r="11" spans="1:44" ht="28.5" x14ac:dyDescent="0.45">
      <c r="A11" s="143"/>
      <c r="B11" s="200">
        <v>6</v>
      </c>
      <c r="C11" s="156" t="s">
        <v>141</v>
      </c>
      <c r="D11" s="196" t="str">
        <f>VLOOKUP(C11,'Transport-DB'!V:Z,3,FALSE)</f>
        <v>انصاری</v>
      </c>
      <c r="E11" s="210" t="str">
        <f>VLOOKUP(C11,'Transport-DB'!V:Z,2,FALSE)</f>
        <v>کامیون کمپرسی</v>
      </c>
      <c r="F11" s="197">
        <f>SUMIFS('Transport-DB'!$J:$J,'Transport-DB'!$D:$D,"="&amp;'Backfill Report'!C11,'Transport-DB'!$C:$C,"&gt;="&amp;'Backfill Report'!$F$4,'Transport-DB'!C:C,"&lt;="&amp;'Backfill Report'!$G$4)</f>
        <v>0</v>
      </c>
      <c r="G11" s="158">
        <f>SUMIFS('Transport-DB'!Q:Q,'Transport-DB'!$D:$D,"="&amp;'Backfill Report'!C11,'Transport-DB'!$C:$C,"&gt;="&amp;'Backfill Report'!$F$4,'Transport-DB'!C:C,"&lt;="&amp;'Backfill Report'!$G$4)+SUMIFS('Transport-DB'!R:R,'Transport-DB'!$D:$D,"="&amp;'Backfill Report'!C11,'Transport-DB'!$C:$C,"&gt;="&amp;'Backfill Report'!$F$4,'Transport-DB'!C:C,"&lt;="&amp;'Backfill Report'!$G$4)+SUMIFS('Transport-DB'!S:S,'Transport-DB'!$D:$D,"="&amp;'Backfill Report'!C11,'Transport-DB'!$C:$C,"&gt;="&amp;'Backfill Report'!$F$4,'Transport-DB'!C:C,"&lt;="&amp;'Backfill Report'!$G$4)</f>
        <v>0</v>
      </c>
      <c r="H11" s="197">
        <f>SUMIFS('Transport-DB'!$J:$J,'Transport-DB'!$D:$D,"="&amp;'Backfill Report'!C11,'Transport-DB'!$C:$C,"&gt;="&amp;'Backfill Report'!$H$4,'Transport-DB'!C:C,"&lt;="&amp;'Backfill Report'!$I$4)</f>
        <v>0</v>
      </c>
      <c r="I11" s="158">
        <f>SUMIFS('Transport-DB'!Q:Q,'Transport-DB'!$D:$D,"="&amp;'Backfill Report'!C11,'Transport-DB'!$C:$C,"&gt;="&amp;'Backfill Report'!$H$4,'Transport-DB'!C:C,"&lt;="&amp;'Backfill Report'!$I$4)+SUMIFS('Transport-DB'!R:R,'Transport-DB'!$D:$D,"="&amp;'Backfill Report'!C11,'Transport-DB'!$C:$C,"&gt;="&amp;'Backfill Report'!$H$4,'Transport-DB'!C:C,"&lt;="&amp;'Backfill Report'!$I$4)+SUMIFS('Transport-DB'!S:S,'Transport-DB'!$D:$D,"="&amp;'Backfill Report'!C11,'Transport-DB'!$C:$C,"&gt;="&amp;'Backfill Report'!$H$4,'Transport-DB'!C:C,"&lt;="&amp;'Backfill Report'!$I$4)</f>
        <v>0</v>
      </c>
      <c r="J11" s="197">
        <f>SUMIFS('Transport-DB'!$J:$J,'Transport-DB'!$D:$D,"="&amp;'Backfill Report'!C11,'Transport-DB'!$C:$C,"&gt;="&amp;'Backfill Report'!$J$4,'Transport-DB'!C:C,"&lt;="&amp;'Backfill Report'!$K$4)</f>
        <v>0</v>
      </c>
      <c r="K11" s="158">
        <f>SUMIFS('Transport-DB'!Q:Q,'Transport-DB'!$D:$D,"="&amp;'Backfill Report'!C11,'Transport-DB'!$C:$C,"&gt;="&amp;'Backfill Report'!$J$4,'Transport-DB'!C:C,"&lt;="&amp;'Backfill Report'!$K$4)+SUMIFS('Transport-DB'!R:R,'Transport-DB'!$D:$D,"="&amp;'Backfill Report'!C11,'Transport-DB'!$C:$C,"&gt;="&amp;'Backfill Report'!$J$4,'Transport-DB'!C:C,"&lt;="&amp;'Backfill Report'!$K$4)+SUMIFS('Transport-DB'!S:S,'Transport-DB'!$D:$D,"="&amp;'Backfill Report'!C11,'Transport-DB'!$C:$C,"&gt;="&amp;'Backfill Report'!$J$4,'Transport-DB'!C:C,"&lt;="&amp;'Backfill Report'!$K$4)</f>
        <v>0</v>
      </c>
      <c r="L11" s="197">
        <f>SUMIFS('Transport-DB'!J:J,'Transport-DB'!D:D,"="&amp;'Backfill Report'!C11,'Transport-DB'!C:C,"&gt;="&amp;'Backfill Report'!$L$4,'Transport-DB'!C:C,"&lt;="&amp;'Backfill Report'!$M$4)</f>
        <v>807</v>
      </c>
      <c r="M11" s="158">
        <f>SUMIFS('Transport-DB'!Q:Q,'Transport-DB'!$D:$D,"="&amp;'Backfill Report'!C11,'Transport-DB'!$C:$C,"&gt;="&amp;'Backfill Report'!$L$4,'Transport-DB'!C:C,"&lt;="&amp;'Backfill Report'!$M$4)+SUMIFS('Transport-DB'!R:R,'Transport-DB'!$D:$D,"="&amp;'Backfill Report'!C11,'Transport-DB'!$C:$C,"&gt;="&amp;'Backfill Report'!$L$4,'Transport-DB'!C:C,"&lt;="&amp;'Backfill Report'!$M$4)+SUMIFS('Transport-DB'!S:S,'Transport-DB'!$D:$D,"="&amp;'Backfill Report'!C11,'Transport-DB'!$C:$C,"&gt;="&amp;'Backfill Report'!$L$4,'Transport-DB'!C:C,"&lt;="&amp;'Backfill Report'!$M$4)</f>
        <v>5649</v>
      </c>
      <c r="N11" s="197">
        <f>SUMIFS('Transport-DB'!$J:$J,'Transport-DB'!$D:$D,"="&amp;'Backfill Report'!C11,'Transport-DB'!$C:$C,"&gt;="&amp;'Backfill Report'!$N$4,'Transport-DB'!C:C,"&lt;="&amp;'Backfill Report'!$O$4)</f>
        <v>488</v>
      </c>
      <c r="O11" s="158">
        <f>SUMIFS('Transport-DB'!Q:Q,'Transport-DB'!$D:$D,"="&amp;'Backfill Report'!C11,'Transport-DB'!$C:$C,"&gt;="&amp;'Backfill Report'!$N$4,'Transport-DB'!C:C,"&lt;="&amp;'Backfill Report'!$O$4)+SUMIFS('Transport-DB'!R:R,'Transport-DB'!$D:$D,"="&amp;'Backfill Report'!C11,'Transport-DB'!$C:$C,"&gt;="&amp;'Backfill Report'!$N$4,'Transport-DB'!C:C,"&lt;="&amp;'Backfill Report'!$O$4)+SUMIFS('Transport-DB'!S:S,'Transport-DB'!$D:$D,"="&amp;'Backfill Report'!C11,'Transport-DB'!$C:$C,"&gt;="&amp;'Backfill Report'!$N$4,'Transport-DB'!C:C,"&lt;="&amp;'Backfill Report'!$O$4)</f>
        <v>3416</v>
      </c>
      <c r="P11" s="197">
        <f>SUMIFS('Transport-DB'!$J:$J,'Transport-DB'!$D:$D,"="&amp;'Backfill Report'!C11,'Transport-DB'!$C:$C,"&gt;="&amp;'Backfill Report'!$P$4,'Transport-DB'!C:C,"&lt;="&amp;'Backfill Report'!$Q$4)</f>
        <v>468</v>
      </c>
      <c r="Q11" s="158">
        <f>SUMIFS('Transport-DB'!Q:Q,'Transport-DB'!$D:$D,"="&amp;'Backfill Report'!C11,'Transport-DB'!$C:$C,"&gt;="&amp;'Backfill Report'!$P$4,'Transport-DB'!C:C,"&lt;="&amp;'Backfill Report'!$Q$4)+SUMIFS('Transport-DB'!R:R,'Transport-DB'!$D:$D,"="&amp;'Backfill Report'!C11,'Transport-DB'!$C:$C,"&gt;="&amp;'Backfill Report'!$P$4,'Transport-DB'!C:C,"&lt;="&amp;'Backfill Report'!$Q$4)+SUMIFS('Transport-DB'!S:S,'Transport-DB'!$D:$D,"="&amp;'Backfill Report'!C11,'Transport-DB'!$C:$C,"&gt;="&amp;'Backfill Report'!$P$4,'Transport-DB'!C:C,"&lt;="&amp;'Backfill Report'!$Q$4)</f>
        <v>3484.95</v>
      </c>
      <c r="R11" s="197">
        <f>SUMIFS('Transport-DB'!$J:$J,'Transport-DB'!$D:$D,"="&amp;'Backfill Report'!C11,'Transport-DB'!$C:$C,"&gt;="&amp;'Backfill Report'!$R$4,'Transport-DB'!C:C,"&lt;="&amp;'Backfill Report'!$S$4)</f>
        <v>718</v>
      </c>
      <c r="S11" s="158">
        <f>SUMIFS('Transport-DB'!Q:Q,'Transport-DB'!$D:$D,"="&amp;'Backfill Report'!C11,'Transport-DB'!$C:$C,"&gt;="&amp;'Backfill Report'!$R$4,'Transport-DB'!C:C,"&lt;="&amp;'Backfill Report'!$S$4)+SUMIFS('Transport-DB'!R:R,'Transport-DB'!$D:$D,"="&amp;'Backfill Report'!C11,'Transport-DB'!$C:$C,"&gt;="&amp;'Backfill Report'!$R$4,'Transport-DB'!C:C,"&lt;="&amp;'Backfill Report'!$S$4)+SUMIFS('Transport-DB'!S:S,'Transport-DB'!$D:$D,"="&amp;'Backfill Report'!C11,'Transport-DB'!$C:$C,"&gt;="&amp;'Backfill Report'!$R$4,'Transport-DB'!C:C,"&lt;="&amp;'Backfill Report'!$S$4)</f>
        <v>5083.75</v>
      </c>
      <c r="T11" s="197">
        <f>SUMIFS('Transport-DB'!$J:$J,'Transport-DB'!$D:$D,"="&amp;'Backfill Report'!C11,'Transport-DB'!$C:$C,"&gt;="&amp;'Backfill Report'!$T$4,'Transport-DB'!C:C,"&lt;="&amp;'Backfill Report'!$U$4)</f>
        <v>685</v>
      </c>
      <c r="U11" s="158">
        <f>SUMIFS('Transport-DB'!Q:Q,'Transport-DB'!$D:$D,"="&amp;'Backfill Report'!C11,'Transport-DB'!$C:$C,"&gt;="&amp;'Backfill Report'!$T$4,'Transport-DB'!C:C,"&lt;="&amp;'Backfill Report'!$U$4)+SUMIFS('Transport-DB'!R:R,'Transport-DB'!$D:$D,"="&amp;'Backfill Report'!C11,'Transport-DB'!$C:$C,"&gt;="&amp;'Backfill Report'!$T$4,'Transport-DB'!C:C,"&lt;="&amp;'Backfill Report'!$U$4)+SUMIFS('Transport-DB'!S:S,'Transport-DB'!$D:$D,"="&amp;'Backfill Report'!C11,'Transport-DB'!$C:$C,"&gt;="&amp;'Backfill Report'!$T$4,'Transport-DB'!C:C,"&lt;="&amp;'Backfill Report'!$U$4)</f>
        <v>4837</v>
      </c>
      <c r="V11" s="197">
        <f>SUMIFS('Transport-DB'!$J:$J,'Transport-DB'!$D:$D,"="&amp;'Backfill Report'!C11,'Transport-DB'!$C:$C,"&gt;="&amp;'Backfill Report'!$V$4,'Transport-DB'!C:C,"&lt;="&amp;'Backfill Report'!$W$4)</f>
        <v>0</v>
      </c>
      <c r="W11" s="158">
        <f>SUMIFS('Transport-DB'!Q:Q,'Transport-DB'!$D:$D,"="&amp;'Backfill Report'!C11,'Transport-DB'!$C:$C,"&gt;="&amp;'Backfill Report'!$V$4,'Transport-DB'!C:C,"&lt;="&amp;'Backfill Report'!$W$4)+SUMIFS('Transport-DB'!R:R,'Transport-DB'!$D:$D,"="&amp;'Backfill Report'!C11,'Transport-DB'!$C:$C,"&gt;="&amp;'Backfill Report'!$V$4,'Transport-DB'!C:C,"&lt;="&amp;'Backfill Report'!$W$4)+SUMIFS('Transport-DB'!S:S,'Transport-DB'!$D:$D,"="&amp;'Backfill Report'!C11,'Transport-DB'!$C:$C,"&gt;="&amp;'Backfill Report'!$V$4,'Transport-DB'!C:C,"&lt;="&amp;'Backfill Report'!$W$4)</f>
        <v>0</v>
      </c>
      <c r="X11" s="197">
        <f>SUMIFS('Transport-DB'!$J:$J,'Transport-DB'!$D:$D,"="&amp;'Backfill Report'!C11,'Transport-DB'!$C:$C,"&gt;="&amp;'Backfill Report'!$X$4,'Transport-DB'!C:C,"&lt;="&amp;'Backfill Report'!$Y$4)</f>
        <v>0</v>
      </c>
      <c r="Y11" s="158">
        <f>SUMIFS('Transport-DB'!Q:Q,'Transport-DB'!$D:$D,"="&amp;'Backfill Report'!C11,'Transport-DB'!$C:$C,"&gt;="&amp;'Backfill Report'!$X$4,'Transport-DB'!C:C,"&lt;="&amp;'Backfill Report'!$Y$4)+SUMIFS('Transport-DB'!R:R,'Transport-DB'!$D:$D,"="&amp;'Backfill Report'!C11,'Transport-DB'!$C:$C,"&gt;="&amp;'Backfill Report'!$X$4,'Transport-DB'!C:C,"&lt;="&amp;'Backfill Report'!$Y$4)+SUMIFS('Transport-DB'!S:S,'Transport-DB'!$D:$D,"="&amp;'Backfill Report'!C11,'Transport-DB'!$C:$C,"&gt;="&amp;'Backfill Report'!$X$4,'Transport-DB'!C:C,"&lt;="&amp;'Backfill Report'!$Y$4)</f>
        <v>0</v>
      </c>
      <c r="Z11" s="197">
        <f>SUMIFS('Transport-DB'!$J:$J,'Transport-DB'!$D:$D,"="&amp;'Backfill Report'!C11,'Transport-DB'!$C:$C,"&gt;="&amp;'Backfill Report'!$Z$4,'Transport-DB'!C:C,"&lt;="&amp;'Backfill Report'!$AA$4)</f>
        <v>0</v>
      </c>
      <c r="AA11" s="158">
        <f>SUMIFS('Transport-DB'!Q:Q,'Transport-DB'!$D:$D,"="&amp;'Backfill Report'!C11,'Transport-DB'!$C:$C,"&gt;="&amp;'Backfill Report'!$Z$4,'Transport-DB'!C:C,"&lt;="&amp;'Backfill Report'!$AA$4)+SUMIFS('Transport-DB'!R:R,'Transport-DB'!$D:$D,"="&amp;'Backfill Report'!C11,'Transport-DB'!$C:$C,"&gt;="&amp;'Backfill Report'!$Z$4,'Transport-DB'!C:C,"&lt;="&amp;'Backfill Report'!$AA$4)+SUMIFS('Transport-DB'!S:S,'Transport-DB'!$D:$D,"="&amp;'Backfill Report'!C11,'Transport-DB'!$C:$C,"&gt;="&amp;'Backfill Report'!$Z$4,'Transport-DB'!C:C,"&lt;="&amp;'Backfill Report'!$AA$4)</f>
        <v>0</v>
      </c>
      <c r="AB11" s="197">
        <f>SUMIFS('Transport-DB'!$J:$J,'Transport-DB'!$D:$D,"="&amp;'Backfill Report'!C11,'Transport-DB'!$C:$C,"&gt;="&amp;'Backfill Report'!$AB$4,'Transport-DB'!C:C,"&lt;="&amp;'Backfill Report'!$AC$4)</f>
        <v>0</v>
      </c>
      <c r="AC11" s="158">
        <f>SUMIFS('Transport-DB'!Q:Q,'Transport-DB'!$D:$D,"="&amp;'Backfill Report'!C11,'Transport-DB'!$C:$C,"&gt;="&amp;'Backfill Report'!$AB$4,'Transport-DB'!C:C,"&lt;="&amp;'Backfill Report'!$AC$4)+SUMIFS('Transport-DB'!R:R,'Transport-DB'!$D:$D,"="&amp;'Backfill Report'!C11,'Transport-DB'!$C:$C,"&gt;="&amp;'Backfill Report'!$AB$4,'Transport-DB'!C:C,"&lt;="&amp;'Backfill Report'!$AC$4)+SUMIFS('Transport-DB'!S:S,'Transport-DB'!$D:$D,"="&amp;'Backfill Report'!C11,'Transport-DB'!$C:$C,"&gt;="&amp;'Backfill Report'!$AB$4,'Transport-DB'!C:C,"&lt;="&amp;'Backfill Report'!$AC$4)</f>
        <v>0</v>
      </c>
      <c r="AD11" s="197">
        <f>SUMIFS('Transport-DB'!$J:$J,'Transport-DB'!$D:$D,"="&amp;'Backfill Report'!C11,'Transport-DB'!$C:$C,"&gt;="&amp;'Backfill Report'!$AD$4,'Transport-DB'!C:C,"&lt;="&amp;'Backfill Report'!$AE$4)</f>
        <v>0</v>
      </c>
      <c r="AE11" s="158">
        <f>SUMIFS('Transport-DB'!Q:Q,'Transport-DB'!$D:$D,"="&amp;'Backfill Report'!C11,'Transport-DB'!$C:$C,"&gt;="&amp;'Backfill Report'!$AD$4,'Transport-DB'!C:C,"&lt;="&amp;'Backfill Report'!$AE$4)+SUMIFS('Transport-DB'!R:R,'Transport-DB'!$D:$D,"="&amp;'Backfill Report'!C11,'Transport-DB'!$C:$C,"&gt;="&amp;'Backfill Report'!$AD$4,'Transport-DB'!C:C,"&lt;="&amp;'Backfill Report'!$AE$4)+SUMIFS('Transport-DB'!S:S,'Transport-DB'!$D:$D,"="&amp;'Backfill Report'!C11,'Transport-DB'!$C:$C,"&gt;="&amp;'Backfill Report'!$AD$4,'Transport-DB'!C:C,"&lt;="&amp;'Backfill Report'!$AE$4)</f>
        <v>0</v>
      </c>
      <c r="AI11" s="217" t="s">
        <v>143</v>
      </c>
      <c r="AM11" s="257">
        <v>1</v>
      </c>
      <c r="AN11" s="156" t="s">
        <v>91</v>
      </c>
      <c r="AO11" s="196" t="s">
        <v>1</v>
      </c>
      <c r="AP11" s="296" t="s">
        <v>92</v>
      </c>
      <c r="AQ11" s="4">
        <v>513</v>
      </c>
      <c r="AR11" s="107">
        <v>1715.7</v>
      </c>
    </row>
    <row r="12" spans="1:44" ht="28.5" x14ac:dyDescent="0.45">
      <c r="A12" s="143"/>
      <c r="B12" s="200">
        <v>7</v>
      </c>
      <c r="C12" s="156" t="s">
        <v>142</v>
      </c>
      <c r="D12" s="196" t="str">
        <f>VLOOKUP(C12,'Transport-DB'!V:Z,3,FALSE)</f>
        <v>انصاری</v>
      </c>
      <c r="E12" s="210" t="str">
        <f>VLOOKUP(C12,'Transport-DB'!V:Z,2,FALSE)</f>
        <v>کامیون کمپرسی</v>
      </c>
      <c r="F12" s="197">
        <f>SUMIFS('Transport-DB'!$J:$J,'Transport-DB'!$D:$D,"="&amp;'Backfill Report'!C12,'Transport-DB'!$C:$C,"&gt;="&amp;'Backfill Report'!$F$4,'Transport-DB'!C:C,"&lt;="&amp;'Backfill Report'!$G$4)</f>
        <v>0</v>
      </c>
      <c r="G12" s="158">
        <f>SUMIFS('Transport-DB'!Q:Q,'Transport-DB'!$D:$D,"="&amp;'Backfill Report'!C12,'Transport-DB'!$C:$C,"&gt;="&amp;'Backfill Report'!$F$4,'Transport-DB'!C:C,"&lt;="&amp;'Backfill Report'!$G$4)+SUMIFS('Transport-DB'!R:R,'Transport-DB'!$D:$D,"="&amp;'Backfill Report'!C12,'Transport-DB'!$C:$C,"&gt;="&amp;'Backfill Report'!$F$4,'Transport-DB'!C:C,"&lt;="&amp;'Backfill Report'!$G$4)+SUMIFS('Transport-DB'!S:S,'Transport-DB'!$D:$D,"="&amp;'Backfill Report'!C12,'Transport-DB'!$C:$C,"&gt;="&amp;'Backfill Report'!$F$4,'Transport-DB'!C:C,"&lt;="&amp;'Backfill Report'!$G$4)</f>
        <v>0</v>
      </c>
      <c r="H12" s="197">
        <f>SUMIFS('Transport-DB'!$J:$J,'Transport-DB'!$D:$D,"="&amp;'Backfill Report'!C12,'Transport-DB'!$C:$C,"&gt;="&amp;'Backfill Report'!$H$4,'Transport-DB'!C:C,"&lt;="&amp;'Backfill Report'!$I$4)</f>
        <v>0</v>
      </c>
      <c r="I12" s="158">
        <f>SUMIFS('Transport-DB'!Q:Q,'Transport-DB'!$D:$D,"="&amp;'Backfill Report'!C12,'Transport-DB'!$C:$C,"&gt;="&amp;'Backfill Report'!$H$4,'Transport-DB'!C:C,"&lt;="&amp;'Backfill Report'!$I$4)+SUMIFS('Transport-DB'!R:R,'Transport-DB'!$D:$D,"="&amp;'Backfill Report'!C12,'Transport-DB'!$C:$C,"&gt;="&amp;'Backfill Report'!$H$4,'Transport-DB'!C:C,"&lt;="&amp;'Backfill Report'!$I$4)+SUMIFS('Transport-DB'!S:S,'Transport-DB'!$D:$D,"="&amp;'Backfill Report'!C12,'Transport-DB'!$C:$C,"&gt;="&amp;'Backfill Report'!$H$4,'Transport-DB'!C:C,"&lt;="&amp;'Backfill Report'!$I$4)</f>
        <v>0</v>
      </c>
      <c r="J12" s="197">
        <f>SUMIFS('Transport-DB'!$J:$J,'Transport-DB'!$D:$D,"="&amp;'Backfill Report'!C12,'Transport-DB'!$C:$C,"&gt;="&amp;'Backfill Report'!$J$4,'Transport-DB'!C:C,"&lt;="&amp;'Backfill Report'!$K$4)</f>
        <v>0</v>
      </c>
      <c r="K12" s="158">
        <f>SUMIFS('Transport-DB'!Q:Q,'Transport-DB'!$D:$D,"="&amp;'Backfill Report'!C12,'Transport-DB'!$C:$C,"&gt;="&amp;'Backfill Report'!$J$4,'Transport-DB'!C:C,"&lt;="&amp;'Backfill Report'!$K$4)+SUMIFS('Transport-DB'!R:R,'Transport-DB'!$D:$D,"="&amp;'Backfill Report'!C12,'Transport-DB'!$C:$C,"&gt;="&amp;'Backfill Report'!$J$4,'Transport-DB'!C:C,"&lt;="&amp;'Backfill Report'!$K$4)+SUMIFS('Transport-DB'!S:S,'Transport-DB'!$D:$D,"="&amp;'Backfill Report'!C12,'Transport-DB'!$C:$C,"&gt;="&amp;'Backfill Report'!$J$4,'Transport-DB'!C:C,"&lt;="&amp;'Backfill Report'!$K$4)</f>
        <v>0</v>
      </c>
      <c r="L12" s="197">
        <f>SUMIFS('Transport-DB'!J:J,'Transport-DB'!D:D,"="&amp;'Backfill Report'!C12,'Transport-DB'!C:C,"&gt;="&amp;'Backfill Report'!$L$4,'Transport-DB'!C:C,"&lt;="&amp;'Backfill Report'!$M$4)</f>
        <v>817</v>
      </c>
      <c r="M12" s="158">
        <f>SUMIFS('Transport-DB'!Q:Q,'Transport-DB'!$D:$D,"="&amp;'Backfill Report'!C12,'Transport-DB'!$C:$C,"&gt;="&amp;'Backfill Report'!$L$4,'Transport-DB'!C:C,"&lt;="&amp;'Backfill Report'!$M$4)+SUMIFS('Transport-DB'!R:R,'Transport-DB'!$D:$D,"="&amp;'Backfill Report'!C12,'Transport-DB'!$C:$C,"&gt;="&amp;'Backfill Report'!$L$4,'Transport-DB'!C:C,"&lt;="&amp;'Backfill Report'!$M$4)+SUMIFS('Transport-DB'!S:S,'Transport-DB'!$D:$D,"="&amp;'Backfill Report'!C12,'Transport-DB'!$C:$C,"&gt;="&amp;'Backfill Report'!$L$4,'Transport-DB'!C:C,"&lt;="&amp;'Backfill Report'!$M$4)</f>
        <v>5719</v>
      </c>
      <c r="N12" s="197">
        <f>SUMIFS('Transport-DB'!$J:$J,'Transport-DB'!$D:$D,"="&amp;'Backfill Report'!C12,'Transport-DB'!$C:$C,"&gt;="&amp;'Backfill Report'!$N$4,'Transport-DB'!C:C,"&lt;="&amp;'Backfill Report'!$O$4)</f>
        <v>479</v>
      </c>
      <c r="O12" s="158">
        <f>SUMIFS('Transport-DB'!Q:Q,'Transport-DB'!$D:$D,"="&amp;'Backfill Report'!C12,'Transport-DB'!$C:$C,"&gt;="&amp;'Backfill Report'!$N$4,'Transport-DB'!C:C,"&lt;="&amp;'Backfill Report'!$O$4)+SUMIFS('Transport-DB'!R:R,'Transport-DB'!$D:$D,"="&amp;'Backfill Report'!C12,'Transport-DB'!$C:$C,"&gt;="&amp;'Backfill Report'!$N$4,'Transport-DB'!C:C,"&lt;="&amp;'Backfill Report'!$O$4)+SUMIFS('Transport-DB'!S:S,'Transport-DB'!$D:$D,"="&amp;'Backfill Report'!C12,'Transport-DB'!$C:$C,"&gt;="&amp;'Backfill Report'!$N$4,'Transport-DB'!C:C,"&lt;="&amp;'Backfill Report'!$O$4)</f>
        <v>3353</v>
      </c>
      <c r="P12" s="197">
        <f>SUMIFS('Transport-DB'!$J:$J,'Transport-DB'!$D:$D,"="&amp;'Backfill Report'!C12,'Transport-DB'!$C:$C,"&gt;="&amp;'Backfill Report'!$P$4,'Transport-DB'!C:C,"&lt;="&amp;'Backfill Report'!$Q$4)</f>
        <v>406</v>
      </c>
      <c r="Q12" s="158">
        <f>SUMIFS('Transport-DB'!Q:Q,'Transport-DB'!$D:$D,"="&amp;'Backfill Report'!C12,'Transport-DB'!$C:$C,"&gt;="&amp;'Backfill Report'!$P$4,'Transport-DB'!C:C,"&lt;="&amp;'Backfill Report'!$Q$4)+SUMIFS('Transport-DB'!R:R,'Transport-DB'!$D:$D,"="&amp;'Backfill Report'!C12,'Transport-DB'!$C:$C,"&gt;="&amp;'Backfill Report'!$P$4,'Transport-DB'!C:C,"&lt;="&amp;'Backfill Report'!$Q$4)+SUMIFS('Transport-DB'!S:S,'Transport-DB'!$D:$D,"="&amp;'Backfill Report'!C12,'Transport-DB'!$C:$C,"&gt;="&amp;'Backfill Report'!$P$4,'Transport-DB'!C:C,"&lt;="&amp;'Backfill Report'!$Q$4)</f>
        <v>2977.45</v>
      </c>
      <c r="R12" s="197">
        <f>SUMIFS('Transport-DB'!$J:$J,'Transport-DB'!$D:$D,"="&amp;'Backfill Report'!C12,'Transport-DB'!$C:$C,"&gt;="&amp;'Backfill Report'!$R$4,'Transport-DB'!C:C,"&lt;="&amp;'Backfill Report'!$S$4)</f>
        <v>651</v>
      </c>
      <c r="S12" s="158">
        <f>SUMIFS('Transport-DB'!Q:Q,'Transport-DB'!$D:$D,"="&amp;'Backfill Report'!C12,'Transport-DB'!$C:$C,"&gt;="&amp;'Backfill Report'!$R$4,'Transport-DB'!C:C,"&lt;="&amp;'Backfill Report'!$S$4)+SUMIFS('Transport-DB'!R:R,'Transport-DB'!$D:$D,"="&amp;'Backfill Report'!C12,'Transport-DB'!$C:$C,"&gt;="&amp;'Backfill Report'!$R$4,'Transport-DB'!C:C,"&lt;="&amp;'Backfill Report'!$S$4)+SUMIFS('Transport-DB'!S:S,'Transport-DB'!$D:$D,"="&amp;'Backfill Report'!C12,'Transport-DB'!$C:$C,"&gt;="&amp;'Backfill Report'!$R$4,'Transport-DB'!C:C,"&lt;="&amp;'Backfill Report'!$S$4)</f>
        <v>4717.6499999999996</v>
      </c>
      <c r="T12" s="197">
        <f>SUMIFS('Transport-DB'!$J:$J,'Transport-DB'!$D:$D,"="&amp;'Backfill Report'!C12,'Transport-DB'!$C:$C,"&gt;="&amp;'Backfill Report'!$T$4,'Transport-DB'!C:C,"&lt;="&amp;'Backfill Report'!$U$4)</f>
        <v>592</v>
      </c>
      <c r="U12" s="158">
        <f>SUMIFS('Transport-DB'!Q:Q,'Transport-DB'!$D:$D,"="&amp;'Backfill Report'!C12,'Transport-DB'!$C:$C,"&gt;="&amp;'Backfill Report'!$T$4,'Transport-DB'!C:C,"&lt;="&amp;'Backfill Report'!$U$4)+SUMIFS('Transport-DB'!R:R,'Transport-DB'!$D:$D,"="&amp;'Backfill Report'!C12,'Transport-DB'!$C:$C,"&gt;="&amp;'Backfill Report'!$T$4,'Transport-DB'!C:C,"&lt;="&amp;'Backfill Report'!$U$4)+SUMIFS('Transport-DB'!S:S,'Transport-DB'!$D:$D,"="&amp;'Backfill Report'!C12,'Transport-DB'!$C:$C,"&gt;="&amp;'Backfill Report'!$T$4,'Transport-DB'!C:C,"&lt;="&amp;'Backfill Report'!$U$4)</f>
        <v>4186</v>
      </c>
      <c r="V12" s="197">
        <f>SUMIFS('Transport-DB'!$J:$J,'Transport-DB'!$D:$D,"="&amp;'Backfill Report'!C12,'Transport-DB'!$C:$C,"&gt;="&amp;'Backfill Report'!$V$4,'Transport-DB'!C:C,"&lt;="&amp;'Backfill Report'!$W$4)</f>
        <v>0</v>
      </c>
      <c r="W12" s="158">
        <f>SUMIFS('Transport-DB'!Q:Q,'Transport-DB'!$D:$D,"="&amp;'Backfill Report'!C12,'Transport-DB'!$C:$C,"&gt;="&amp;'Backfill Report'!$V$4,'Transport-DB'!C:C,"&lt;="&amp;'Backfill Report'!$W$4)+SUMIFS('Transport-DB'!R:R,'Transport-DB'!$D:$D,"="&amp;'Backfill Report'!C12,'Transport-DB'!$C:$C,"&gt;="&amp;'Backfill Report'!$V$4,'Transport-DB'!C:C,"&lt;="&amp;'Backfill Report'!$W$4)+SUMIFS('Transport-DB'!S:S,'Transport-DB'!$D:$D,"="&amp;'Backfill Report'!C12,'Transport-DB'!$C:$C,"&gt;="&amp;'Backfill Report'!$V$4,'Transport-DB'!C:C,"&lt;="&amp;'Backfill Report'!$W$4)</f>
        <v>0</v>
      </c>
      <c r="X12" s="197">
        <f>SUMIFS('Transport-DB'!$J:$J,'Transport-DB'!$D:$D,"="&amp;'Backfill Report'!C12,'Transport-DB'!$C:$C,"&gt;="&amp;'Backfill Report'!$X$4,'Transport-DB'!C:C,"&lt;="&amp;'Backfill Report'!$Y$4)</f>
        <v>0</v>
      </c>
      <c r="Y12" s="158">
        <f>SUMIFS('Transport-DB'!Q:Q,'Transport-DB'!$D:$D,"="&amp;'Backfill Report'!C12,'Transport-DB'!$C:$C,"&gt;="&amp;'Backfill Report'!$X$4,'Transport-DB'!C:C,"&lt;="&amp;'Backfill Report'!$Y$4)+SUMIFS('Transport-DB'!R:R,'Transport-DB'!$D:$D,"="&amp;'Backfill Report'!C12,'Transport-DB'!$C:$C,"&gt;="&amp;'Backfill Report'!$X$4,'Transport-DB'!C:C,"&lt;="&amp;'Backfill Report'!$Y$4)+SUMIFS('Transport-DB'!S:S,'Transport-DB'!$D:$D,"="&amp;'Backfill Report'!C12,'Transport-DB'!$C:$C,"&gt;="&amp;'Backfill Report'!$X$4,'Transport-DB'!C:C,"&lt;="&amp;'Backfill Report'!$Y$4)</f>
        <v>0</v>
      </c>
      <c r="Z12" s="197">
        <f>SUMIFS('Transport-DB'!$J:$J,'Transport-DB'!$D:$D,"="&amp;'Backfill Report'!C12,'Transport-DB'!$C:$C,"&gt;="&amp;'Backfill Report'!$Z$4,'Transport-DB'!C:C,"&lt;="&amp;'Backfill Report'!$AA$4)</f>
        <v>0</v>
      </c>
      <c r="AA12" s="158">
        <f>SUMIFS('Transport-DB'!Q:Q,'Transport-DB'!$D:$D,"="&amp;'Backfill Report'!C12,'Transport-DB'!$C:$C,"&gt;="&amp;'Backfill Report'!$Z$4,'Transport-DB'!C:C,"&lt;="&amp;'Backfill Report'!$AA$4)+SUMIFS('Transport-DB'!R:R,'Transport-DB'!$D:$D,"="&amp;'Backfill Report'!C12,'Transport-DB'!$C:$C,"&gt;="&amp;'Backfill Report'!$Z$4,'Transport-DB'!C:C,"&lt;="&amp;'Backfill Report'!$AA$4)+SUMIFS('Transport-DB'!S:S,'Transport-DB'!$D:$D,"="&amp;'Backfill Report'!C12,'Transport-DB'!$C:$C,"&gt;="&amp;'Backfill Report'!$Z$4,'Transport-DB'!C:C,"&lt;="&amp;'Backfill Report'!$AA$4)</f>
        <v>0</v>
      </c>
      <c r="AB12" s="197">
        <f>SUMIFS('Transport-DB'!$J:$J,'Transport-DB'!$D:$D,"="&amp;'Backfill Report'!C12,'Transport-DB'!$C:$C,"&gt;="&amp;'Backfill Report'!$AB$4,'Transport-DB'!C:C,"&lt;="&amp;'Backfill Report'!$AC$4)</f>
        <v>0</v>
      </c>
      <c r="AC12" s="158">
        <f>SUMIFS('Transport-DB'!Q:Q,'Transport-DB'!$D:$D,"="&amp;'Backfill Report'!C12,'Transport-DB'!$C:$C,"&gt;="&amp;'Backfill Report'!$AB$4,'Transport-DB'!C:C,"&lt;="&amp;'Backfill Report'!$AC$4)+SUMIFS('Transport-DB'!R:R,'Transport-DB'!$D:$D,"="&amp;'Backfill Report'!C12,'Transport-DB'!$C:$C,"&gt;="&amp;'Backfill Report'!$AB$4,'Transport-DB'!C:C,"&lt;="&amp;'Backfill Report'!$AC$4)+SUMIFS('Transport-DB'!S:S,'Transport-DB'!$D:$D,"="&amp;'Backfill Report'!C12,'Transport-DB'!$C:$C,"&gt;="&amp;'Backfill Report'!$AB$4,'Transport-DB'!C:C,"&lt;="&amp;'Backfill Report'!$AC$4)</f>
        <v>0</v>
      </c>
      <c r="AD12" s="197">
        <f>SUMIFS('Transport-DB'!$J:$J,'Transport-DB'!$D:$D,"="&amp;'Backfill Report'!C12,'Transport-DB'!$C:$C,"&gt;="&amp;'Backfill Report'!$AD$4,'Transport-DB'!C:C,"&lt;="&amp;'Backfill Report'!$AE$4)</f>
        <v>0</v>
      </c>
      <c r="AE12" s="158">
        <f>SUMIFS('Transport-DB'!Q:Q,'Transport-DB'!$D:$D,"="&amp;'Backfill Report'!C12,'Transport-DB'!$C:$C,"&gt;="&amp;'Backfill Report'!$AD$4,'Transport-DB'!C:C,"&lt;="&amp;'Backfill Report'!$AE$4)+SUMIFS('Transport-DB'!R:R,'Transport-DB'!$D:$D,"="&amp;'Backfill Report'!C12,'Transport-DB'!$C:$C,"&gt;="&amp;'Backfill Report'!$AD$4,'Transport-DB'!C:C,"&lt;="&amp;'Backfill Report'!$AE$4)+SUMIFS('Transport-DB'!S:S,'Transport-DB'!$D:$D,"="&amp;'Backfill Report'!C12,'Transport-DB'!$C:$C,"&gt;="&amp;'Backfill Report'!$AD$4,'Transport-DB'!C:C,"&lt;="&amp;'Backfill Report'!$AE$4)</f>
        <v>0</v>
      </c>
      <c r="AM12" s="257">
        <v>2</v>
      </c>
      <c r="AN12" s="156" t="s">
        <v>94</v>
      </c>
      <c r="AO12" s="196" t="s">
        <v>1</v>
      </c>
      <c r="AP12" s="296" t="s">
        <v>92</v>
      </c>
      <c r="AQ12" s="4">
        <v>310</v>
      </c>
      <c r="AR12" s="107">
        <v>1574.3875</v>
      </c>
    </row>
    <row r="13" spans="1:44" ht="28.5" x14ac:dyDescent="0.45">
      <c r="A13" s="143"/>
      <c r="B13" s="200">
        <v>8</v>
      </c>
      <c r="C13" s="156" t="s">
        <v>143</v>
      </c>
      <c r="D13" s="196" t="str">
        <f>VLOOKUP(C13,'Transport-DB'!V:Z,3,FALSE)</f>
        <v>انصاری</v>
      </c>
      <c r="E13" s="210" t="str">
        <f>VLOOKUP(C13,'Transport-DB'!V:Z,2,FALSE)</f>
        <v>کامیون کمپرسی</v>
      </c>
      <c r="F13" s="197">
        <f>SUMIFS('Transport-DB'!$J:$J,'Transport-DB'!$D:$D,"="&amp;'Backfill Report'!C13,'Transport-DB'!$C:$C,"&gt;="&amp;'Backfill Report'!$F$4,'Transport-DB'!C:C,"&lt;="&amp;'Backfill Report'!$G$4)</f>
        <v>0</v>
      </c>
      <c r="G13" s="158">
        <f>SUMIFS('Transport-DB'!Q:Q,'Transport-DB'!$D:$D,"="&amp;'Backfill Report'!C13,'Transport-DB'!$C:$C,"&gt;="&amp;'Backfill Report'!$F$4,'Transport-DB'!C:C,"&lt;="&amp;'Backfill Report'!$G$4)+SUMIFS('Transport-DB'!R:R,'Transport-DB'!$D:$D,"="&amp;'Backfill Report'!C13,'Transport-DB'!$C:$C,"&gt;="&amp;'Backfill Report'!$F$4,'Transport-DB'!C:C,"&lt;="&amp;'Backfill Report'!$G$4)+SUMIFS('Transport-DB'!S:S,'Transport-DB'!$D:$D,"="&amp;'Backfill Report'!C13,'Transport-DB'!$C:$C,"&gt;="&amp;'Backfill Report'!$F$4,'Transport-DB'!C:C,"&lt;="&amp;'Backfill Report'!$G$4)</f>
        <v>0</v>
      </c>
      <c r="H13" s="197">
        <f>SUMIFS('Transport-DB'!$J:$J,'Transport-DB'!$D:$D,"="&amp;'Backfill Report'!C13,'Transport-DB'!$C:$C,"&gt;="&amp;'Backfill Report'!$H$4,'Transport-DB'!C:C,"&lt;="&amp;'Backfill Report'!$I$4)</f>
        <v>0</v>
      </c>
      <c r="I13" s="158">
        <f>SUMIFS('Transport-DB'!Q:Q,'Transport-DB'!$D:$D,"="&amp;'Backfill Report'!C13,'Transport-DB'!$C:$C,"&gt;="&amp;'Backfill Report'!$H$4,'Transport-DB'!C:C,"&lt;="&amp;'Backfill Report'!$I$4)+SUMIFS('Transport-DB'!R:R,'Transport-DB'!$D:$D,"="&amp;'Backfill Report'!C13,'Transport-DB'!$C:$C,"&gt;="&amp;'Backfill Report'!$H$4,'Transport-DB'!C:C,"&lt;="&amp;'Backfill Report'!$I$4)+SUMIFS('Transport-DB'!S:S,'Transport-DB'!$D:$D,"="&amp;'Backfill Report'!C13,'Transport-DB'!$C:$C,"&gt;="&amp;'Backfill Report'!$H$4,'Transport-DB'!C:C,"&lt;="&amp;'Backfill Report'!$I$4)</f>
        <v>0</v>
      </c>
      <c r="J13" s="197">
        <f>SUMIFS('Transport-DB'!$J:$J,'Transport-DB'!$D:$D,"="&amp;'Backfill Report'!C13,'Transport-DB'!$C:$C,"&gt;="&amp;'Backfill Report'!$J$4,'Transport-DB'!C:C,"&lt;="&amp;'Backfill Report'!$K$4)</f>
        <v>0</v>
      </c>
      <c r="K13" s="158">
        <f>SUMIFS('Transport-DB'!Q:Q,'Transport-DB'!$D:$D,"="&amp;'Backfill Report'!C13,'Transport-DB'!$C:$C,"&gt;="&amp;'Backfill Report'!$J$4,'Transport-DB'!C:C,"&lt;="&amp;'Backfill Report'!$K$4)+SUMIFS('Transport-DB'!R:R,'Transport-DB'!$D:$D,"="&amp;'Backfill Report'!C13,'Transport-DB'!$C:$C,"&gt;="&amp;'Backfill Report'!$J$4,'Transport-DB'!C:C,"&lt;="&amp;'Backfill Report'!$K$4)+SUMIFS('Transport-DB'!S:S,'Transport-DB'!$D:$D,"="&amp;'Backfill Report'!C13,'Transport-DB'!$C:$C,"&gt;="&amp;'Backfill Report'!$J$4,'Transport-DB'!C:C,"&lt;="&amp;'Backfill Report'!$K$4)</f>
        <v>0</v>
      </c>
      <c r="L13" s="197">
        <f>SUMIFS('Transport-DB'!J:J,'Transport-DB'!D:D,"="&amp;'Backfill Report'!C13,'Transport-DB'!C:C,"&gt;="&amp;'Backfill Report'!$L$4,'Transport-DB'!C:C,"&lt;="&amp;'Backfill Report'!$M$4)</f>
        <v>838</v>
      </c>
      <c r="M13" s="158">
        <f>SUMIFS('Transport-DB'!Q:Q,'Transport-DB'!$D:$D,"="&amp;'Backfill Report'!C13,'Transport-DB'!$C:$C,"&gt;="&amp;'Backfill Report'!$L$4,'Transport-DB'!C:C,"&lt;="&amp;'Backfill Report'!$M$4)+SUMIFS('Transport-DB'!R:R,'Transport-DB'!$D:$D,"="&amp;'Backfill Report'!C13,'Transport-DB'!$C:$C,"&gt;="&amp;'Backfill Report'!$L$4,'Transport-DB'!C:C,"&lt;="&amp;'Backfill Report'!$M$4)+SUMIFS('Transport-DB'!S:S,'Transport-DB'!$D:$D,"="&amp;'Backfill Report'!C13,'Transport-DB'!$C:$C,"&gt;="&amp;'Backfill Report'!$L$4,'Transport-DB'!C:C,"&lt;="&amp;'Backfill Report'!$M$4)</f>
        <v>5866</v>
      </c>
      <c r="N13" s="197">
        <f>SUMIFS('Transport-DB'!$J:$J,'Transport-DB'!$D:$D,"="&amp;'Backfill Report'!C13,'Transport-DB'!$C:$C,"&gt;="&amp;'Backfill Report'!$N$4,'Transport-DB'!C:C,"&lt;="&amp;'Backfill Report'!$O$4)</f>
        <v>439</v>
      </c>
      <c r="O13" s="158">
        <f>SUMIFS('Transport-DB'!Q:Q,'Transport-DB'!$D:$D,"="&amp;'Backfill Report'!C13,'Transport-DB'!$C:$C,"&gt;="&amp;'Backfill Report'!$N$4,'Transport-DB'!C:C,"&lt;="&amp;'Backfill Report'!$O$4)+SUMIFS('Transport-DB'!R:R,'Transport-DB'!$D:$D,"="&amp;'Backfill Report'!C13,'Transport-DB'!$C:$C,"&gt;="&amp;'Backfill Report'!$N$4,'Transport-DB'!C:C,"&lt;="&amp;'Backfill Report'!$O$4)+SUMIFS('Transport-DB'!S:S,'Transport-DB'!$D:$D,"="&amp;'Backfill Report'!C13,'Transport-DB'!$C:$C,"&gt;="&amp;'Backfill Report'!$N$4,'Transport-DB'!C:C,"&lt;="&amp;'Backfill Report'!$O$4)</f>
        <v>3073</v>
      </c>
      <c r="P13" s="197">
        <f>SUMIFS('Transport-DB'!$J:$J,'Transport-DB'!$D:$D,"="&amp;'Backfill Report'!C13,'Transport-DB'!$C:$C,"&gt;="&amp;'Backfill Report'!$P$4,'Transport-DB'!C:C,"&lt;="&amp;'Backfill Report'!$Q$4)</f>
        <v>475</v>
      </c>
      <c r="Q13" s="158">
        <f>SUMIFS('Transport-DB'!Q:Q,'Transport-DB'!$D:$D,"="&amp;'Backfill Report'!C13,'Transport-DB'!$C:$C,"&gt;="&amp;'Backfill Report'!$P$4,'Transport-DB'!C:C,"&lt;="&amp;'Backfill Report'!$Q$4)+SUMIFS('Transport-DB'!R:R,'Transport-DB'!$D:$D,"="&amp;'Backfill Report'!C13,'Transport-DB'!$C:$C,"&gt;="&amp;'Backfill Report'!$P$4,'Transport-DB'!C:C,"&lt;="&amp;'Backfill Report'!$Q$4)+SUMIFS('Transport-DB'!S:S,'Transport-DB'!$D:$D,"="&amp;'Backfill Report'!C13,'Transport-DB'!$C:$C,"&gt;="&amp;'Backfill Report'!$P$4,'Transport-DB'!C:C,"&lt;="&amp;'Backfill Report'!$Q$4)</f>
        <v>3575.95</v>
      </c>
      <c r="R13" s="197">
        <f>SUMIFS('Transport-DB'!$J:$J,'Transport-DB'!$D:$D,"="&amp;'Backfill Report'!C13,'Transport-DB'!$C:$C,"&gt;="&amp;'Backfill Report'!$R$4,'Transport-DB'!C:C,"&lt;="&amp;'Backfill Report'!$S$4)</f>
        <v>729</v>
      </c>
      <c r="S13" s="158">
        <f>SUMIFS('Transport-DB'!Q:Q,'Transport-DB'!$D:$D,"="&amp;'Backfill Report'!C13,'Transport-DB'!$C:$C,"&gt;="&amp;'Backfill Report'!$R$4,'Transport-DB'!C:C,"&lt;="&amp;'Backfill Report'!$S$4)+SUMIFS('Transport-DB'!R:R,'Transport-DB'!$D:$D,"="&amp;'Backfill Report'!C13,'Transport-DB'!$C:$C,"&gt;="&amp;'Backfill Report'!$R$4,'Transport-DB'!C:C,"&lt;="&amp;'Backfill Report'!$S$4)+SUMIFS('Transport-DB'!S:S,'Transport-DB'!$D:$D,"="&amp;'Backfill Report'!C13,'Transport-DB'!$C:$C,"&gt;="&amp;'Backfill Report'!$R$4,'Transport-DB'!C:C,"&lt;="&amp;'Backfill Report'!$S$4)</f>
        <v>5401.2000000000007</v>
      </c>
      <c r="T13" s="197">
        <f>SUMIFS('Transport-DB'!$J:$J,'Transport-DB'!$D:$D,"="&amp;'Backfill Report'!C13,'Transport-DB'!$C:$C,"&gt;="&amp;'Backfill Report'!$T$4,'Transport-DB'!C:C,"&lt;="&amp;'Backfill Report'!$U$4)</f>
        <v>100</v>
      </c>
      <c r="U13" s="158">
        <f>SUMIFS('Transport-DB'!Q:Q,'Transport-DB'!$D:$D,"="&amp;'Backfill Report'!C13,'Transport-DB'!$C:$C,"&gt;="&amp;'Backfill Report'!$T$4,'Transport-DB'!C:C,"&lt;="&amp;'Backfill Report'!$U$4)+SUMIFS('Transport-DB'!R:R,'Transport-DB'!$D:$D,"="&amp;'Backfill Report'!C13,'Transport-DB'!$C:$C,"&gt;="&amp;'Backfill Report'!$T$4,'Transport-DB'!C:C,"&lt;="&amp;'Backfill Report'!$U$4)+SUMIFS('Transport-DB'!S:S,'Transport-DB'!$D:$D,"="&amp;'Backfill Report'!C13,'Transport-DB'!$C:$C,"&gt;="&amp;'Backfill Report'!$T$4,'Transport-DB'!C:C,"&lt;="&amp;'Backfill Report'!$U$4)</f>
        <v>700</v>
      </c>
      <c r="V13" s="197">
        <f>SUMIFS('Transport-DB'!$J:$J,'Transport-DB'!$D:$D,"="&amp;'Backfill Report'!C13,'Transport-DB'!$C:$C,"&gt;="&amp;'Backfill Report'!$V$4,'Transport-DB'!C:C,"&lt;="&amp;'Backfill Report'!$W$4)</f>
        <v>0</v>
      </c>
      <c r="W13" s="158">
        <f>SUMIFS('Transport-DB'!Q:Q,'Transport-DB'!$D:$D,"="&amp;'Backfill Report'!C13,'Transport-DB'!$C:$C,"&gt;="&amp;'Backfill Report'!$V$4,'Transport-DB'!C:C,"&lt;="&amp;'Backfill Report'!$W$4)+SUMIFS('Transport-DB'!R:R,'Transport-DB'!$D:$D,"="&amp;'Backfill Report'!C13,'Transport-DB'!$C:$C,"&gt;="&amp;'Backfill Report'!$V$4,'Transport-DB'!C:C,"&lt;="&amp;'Backfill Report'!$W$4)+SUMIFS('Transport-DB'!S:S,'Transport-DB'!$D:$D,"="&amp;'Backfill Report'!C13,'Transport-DB'!$C:$C,"&gt;="&amp;'Backfill Report'!$V$4,'Transport-DB'!C:C,"&lt;="&amp;'Backfill Report'!$W$4)</f>
        <v>0</v>
      </c>
      <c r="X13" s="197">
        <f>SUMIFS('Transport-DB'!$J:$J,'Transport-DB'!$D:$D,"="&amp;'Backfill Report'!C13,'Transport-DB'!$C:$C,"&gt;="&amp;'Backfill Report'!$X$4,'Transport-DB'!C:C,"&lt;="&amp;'Backfill Report'!$Y$4)</f>
        <v>0</v>
      </c>
      <c r="Y13" s="158">
        <f>SUMIFS('Transport-DB'!Q:Q,'Transport-DB'!$D:$D,"="&amp;'Backfill Report'!C13,'Transport-DB'!$C:$C,"&gt;="&amp;'Backfill Report'!$X$4,'Transport-DB'!C:C,"&lt;="&amp;'Backfill Report'!$Y$4)+SUMIFS('Transport-DB'!R:R,'Transport-DB'!$D:$D,"="&amp;'Backfill Report'!C13,'Transport-DB'!$C:$C,"&gt;="&amp;'Backfill Report'!$X$4,'Transport-DB'!C:C,"&lt;="&amp;'Backfill Report'!$Y$4)+SUMIFS('Transport-DB'!S:S,'Transport-DB'!$D:$D,"="&amp;'Backfill Report'!C13,'Transport-DB'!$C:$C,"&gt;="&amp;'Backfill Report'!$X$4,'Transport-DB'!C:C,"&lt;="&amp;'Backfill Report'!$Y$4)</f>
        <v>0</v>
      </c>
      <c r="Z13" s="197">
        <f>SUMIFS('Transport-DB'!$J:$J,'Transport-DB'!$D:$D,"="&amp;'Backfill Report'!C13,'Transport-DB'!$C:$C,"&gt;="&amp;'Backfill Report'!$Z$4,'Transport-DB'!C:C,"&lt;="&amp;'Backfill Report'!$AA$4)</f>
        <v>0</v>
      </c>
      <c r="AA13" s="158">
        <f>SUMIFS('Transport-DB'!Q:Q,'Transport-DB'!$D:$D,"="&amp;'Backfill Report'!C13,'Transport-DB'!$C:$C,"&gt;="&amp;'Backfill Report'!$Z$4,'Transport-DB'!C:C,"&lt;="&amp;'Backfill Report'!$AA$4)+SUMIFS('Transport-DB'!R:R,'Transport-DB'!$D:$D,"="&amp;'Backfill Report'!C13,'Transport-DB'!$C:$C,"&gt;="&amp;'Backfill Report'!$Z$4,'Transport-DB'!C:C,"&lt;="&amp;'Backfill Report'!$AA$4)+SUMIFS('Transport-DB'!S:S,'Transport-DB'!$D:$D,"="&amp;'Backfill Report'!C13,'Transport-DB'!$C:$C,"&gt;="&amp;'Backfill Report'!$Z$4,'Transport-DB'!C:C,"&lt;="&amp;'Backfill Report'!$AA$4)</f>
        <v>0</v>
      </c>
      <c r="AB13" s="197">
        <f>SUMIFS('Transport-DB'!$J:$J,'Transport-DB'!$D:$D,"="&amp;'Backfill Report'!C13,'Transport-DB'!$C:$C,"&gt;="&amp;'Backfill Report'!$AB$4,'Transport-DB'!C:C,"&lt;="&amp;'Backfill Report'!$AC$4)</f>
        <v>0</v>
      </c>
      <c r="AC13" s="158">
        <f>SUMIFS('Transport-DB'!Q:Q,'Transport-DB'!$D:$D,"="&amp;'Backfill Report'!C13,'Transport-DB'!$C:$C,"&gt;="&amp;'Backfill Report'!$AB$4,'Transport-DB'!C:C,"&lt;="&amp;'Backfill Report'!$AC$4)+SUMIFS('Transport-DB'!R:R,'Transport-DB'!$D:$D,"="&amp;'Backfill Report'!C13,'Transport-DB'!$C:$C,"&gt;="&amp;'Backfill Report'!$AB$4,'Transport-DB'!C:C,"&lt;="&amp;'Backfill Report'!$AC$4)+SUMIFS('Transport-DB'!S:S,'Transport-DB'!$D:$D,"="&amp;'Backfill Report'!C13,'Transport-DB'!$C:$C,"&gt;="&amp;'Backfill Report'!$AB$4,'Transport-DB'!C:C,"&lt;="&amp;'Backfill Report'!$AC$4)</f>
        <v>0</v>
      </c>
      <c r="AD13" s="197">
        <f>SUMIFS('Transport-DB'!$J:$J,'Transport-DB'!$D:$D,"="&amp;'Backfill Report'!C13,'Transport-DB'!$C:$C,"&gt;="&amp;'Backfill Report'!$AD$4,'Transport-DB'!C:C,"&lt;="&amp;'Backfill Report'!$AE$4)</f>
        <v>0</v>
      </c>
      <c r="AE13" s="158">
        <f>SUMIFS('Transport-DB'!Q:Q,'Transport-DB'!$D:$D,"="&amp;'Backfill Report'!C13,'Transport-DB'!$C:$C,"&gt;="&amp;'Backfill Report'!$AD$4,'Transport-DB'!C:C,"&lt;="&amp;'Backfill Report'!$AE$4)+SUMIFS('Transport-DB'!R:R,'Transport-DB'!$D:$D,"="&amp;'Backfill Report'!C13,'Transport-DB'!$C:$C,"&gt;="&amp;'Backfill Report'!$AD$4,'Transport-DB'!C:C,"&lt;="&amp;'Backfill Report'!$AE$4)+SUMIFS('Transport-DB'!S:S,'Transport-DB'!$D:$D,"="&amp;'Backfill Report'!C13,'Transport-DB'!$C:$C,"&gt;="&amp;'Backfill Report'!$AD$4,'Transport-DB'!C:C,"&lt;="&amp;'Backfill Report'!$AE$4)</f>
        <v>0</v>
      </c>
      <c r="AM13" s="107">
        <v>3</v>
      </c>
      <c r="AN13" s="4" t="s">
        <v>117</v>
      </c>
      <c r="AO13" s="107" t="s">
        <v>1</v>
      </c>
      <c r="AP13" s="107" t="s">
        <v>92</v>
      </c>
      <c r="AQ13" s="107">
        <v>348</v>
      </c>
      <c r="AR13" s="107">
        <v>722.19</v>
      </c>
    </row>
    <row r="14" spans="1:44" ht="28.5" x14ac:dyDescent="0.45">
      <c r="A14" s="143"/>
      <c r="B14" s="200">
        <v>9</v>
      </c>
      <c r="C14" s="156" t="s">
        <v>267</v>
      </c>
      <c r="D14" s="196" t="str">
        <f>VLOOKUP(C14,'Transport-DB'!V:Z,3,FALSE)</f>
        <v>انصاری</v>
      </c>
      <c r="E14" s="210" t="str">
        <f>VLOOKUP(C14,'Transport-DB'!V:Z,2,FALSE)</f>
        <v>کامیون کمپرسی</v>
      </c>
      <c r="F14" s="197">
        <f>SUMIFS('Transport-DB'!$J:$J,'Transport-DB'!$D:$D,"="&amp;'Backfill Report'!C14,'Transport-DB'!$C:$C,"&gt;="&amp;'Backfill Report'!$F$4,'Transport-DB'!C:C,"&lt;="&amp;'Backfill Report'!$G$4)</f>
        <v>0</v>
      </c>
      <c r="G14" s="158">
        <f>SUMIFS('Transport-DB'!Q:Q,'Transport-DB'!$D:$D,"="&amp;'Backfill Report'!C14,'Transport-DB'!$C:$C,"&gt;="&amp;'Backfill Report'!$F$4,'Transport-DB'!C:C,"&lt;="&amp;'Backfill Report'!$G$4)+SUMIFS('Transport-DB'!R:R,'Transport-DB'!$D:$D,"="&amp;'Backfill Report'!C14,'Transport-DB'!$C:$C,"&gt;="&amp;'Backfill Report'!$F$4,'Transport-DB'!C:C,"&lt;="&amp;'Backfill Report'!$G$4)+SUMIFS('Transport-DB'!S:S,'Transport-DB'!$D:$D,"="&amp;'Backfill Report'!C14,'Transport-DB'!$C:$C,"&gt;="&amp;'Backfill Report'!$F$4,'Transport-DB'!C:C,"&lt;="&amp;'Backfill Report'!$G$4)</f>
        <v>0</v>
      </c>
      <c r="H14" s="197">
        <f>SUMIFS('Transport-DB'!$J:$J,'Transport-DB'!$D:$D,"="&amp;'Backfill Report'!C14,'Transport-DB'!$C:$C,"&gt;="&amp;'Backfill Report'!$H$4,'Transport-DB'!C:C,"&lt;="&amp;'Backfill Report'!$I$4)</f>
        <v>0</v>
      </c>
      <c r="I14" s="158">
        <f>SUMIFS('Transport-DB'!Q:Q,'Transport-DB'!$D:$D,"="&amp;'Backfill Report'!C14,'Transport-DB'!$C:$C,"&gt;="&amp;'Backfill Report'!$H$4,'Transport-DB'!C:C,"&lt;="&amp;'Backfill Report'!$I$4)+SUMIFS('Transport-DB'!R:R,'Transport-DB'!$D:$D,"="&amp;'Backfill Report'!C14,'Transport-DB'!$C:$C,"&gt;="&amp;'Backfill Report'!$H$4,'Transport-DB'!C:C,"&lt;="&amp;'Backfill Report'!$I$4)+SUMIFS('Transport-DB'!S:S,'Transport-DB'!$D:$D,"="&amp;'Backfill Report'!C14,'Transport-DB'!$C:$C,"&gt;="&amp;'Backfill Report'!$H$4,'Transport-DB'!C:C,"&lt;="&amp;'Backfill Report'!$I$4)</f>
        <v>0</v>
      </c>
      <c r="J14" s="197">
        <f>SUMIFS('Transport-DB'!$J:$J,'Transport-DB'!$D:$D,"="&amp;'Backfill Report'!C14,'Transport-DB'!$C:$C,"&gt;="&amp;'Backfill Report'!$J$4,'Transport-DB'!C:C,"&lt;="&amp;'Backfill Report'!$K$4)</f>
        <v>0</v>
      </c>
      <c r="K14" s="158">
        <f>SUMIFS('Transport-DB'!Q:Q,'Transport-DB'!$D:$D,"="&amp;'Backfill Report'!C14,'Transport-DB'!$C:$C,"&gt;="&amp;'Backfill Report'!$J$4,'Transport-DB'!C:C,"&lt;="&amp;'Backfill Report'!$K$4)+SUMIFS('Transport-DB'!R:R,'Transport-DB'!$D:$D,"="&amp;'Backfill Report'!C14,'Transport-DB'!$C:$C,"&gt;="&amp;'Backfill Report'!$J$4,'Transport-DB'!C:C,"&lt;="&amp;'Backfill Report'!$K$4)+SUMIFS('Transport-DB'!S:S,'Transport-DB'!$D:$D,"="&amp;'Backfill Report'!C14,'Transport-DB'!$C:$C,"&gt;="&amp;'Backfill Report'!$J$4,'Transport-DB'!C:C,"&lt;="&amp;'Backfill Report'!$K$4)</f>
        <v>0</v>
      </c>
      <c r="L14" s="197">
        <f>SUMIFS('Transport-DB'!J:J,'Transport-DB'!D:D,"="&amp;'Backfill Report'!C14,'Transport-DB'!C:C,"&gt;="&amp;'Backfill Report'!$L$4,'Transport-DB'!C:C,"&lt;="&amp;'Backfill Report'!$M$4)</f>
        <v>0</v>
      </c>
      <c r="M14" s="158">
        <f>SUMIFS('Transport-DB'!Q:Q,'Transport-DB'!$D:$D,"="&amp;'Backfill Report'!C14,'Transport-DB'!$C:$C,"&gt;="&amp;'Backfill Report'!$L$4,'Transport-DB'!C:C,"&lt;="&amp;'Backfill Report'!$M$4)+SUMIFS('Transport-DB'!R:R,'Transport-DB'!$D:$D,"="&amp;'Backfill Report'!C14,'Transport-DB'!$C:$C,"&gt;="&amp;'Backfill Report'!$L$4,'Transport-DB'!C:C,"&lt;="&amp;'Backfill Report'!$M$4)+SUMIFS('Transport-DB'!S:S,'Transport-DB'!$D:$D,"="&amp;'Backfill Report'!C14,'Transport-DB'!$C:$C,"&gt;="&amp;'Backfill Report'!$L$4,'Transport-DB'!C:C,"&lt;="&amp;'Backfill Report'!$M$4)</f>
        <v>0</v>
      </c>
      <c r="N14" s="197">
        <f>SUMIFS('Transport-DB'!$J:$J,'Transport-DB'!$D:$D,"="&amp;'Backfill Report'!C14,'Transport-DB'!$C:$C,"&gt;="&amp;'Backfill Report'!$N$4,'Transport-DB'!C:C,"&lt;="&amp;'Backfill Report'!$O$4)</f>
        <v>422</v>
      </c>
      <c r="O14" s="158">
        <f>SUMIFS('Transport-DB'!Q:Q,'Transport-DB'!$D:$D,"="&amp;'Backfill Report'!C14,'Transport-DB'!$C:$C,"&gt;="&amp;'Backfill Report'!$N$4,'Transport-DB'!C:C,"&lt;="&amp;'Backfill Report'!$O$4)+SUMIFS('Transport-DB'!R:R,'Transport-DB'!$D:$D,"="&amp;'Backfill Report'!C14,'Transport-DB'!$C:$C,"&gt;="&amp;'Backfill Report'!$N$4,'Transport-DB'!C:C,"&lt;="&amp;'Backfill Report'!$O$4)+SUMIFS('Transport-DB'!S:S,'Transport-DB'!$D:$D,"="&amp;'Backfill Report'!C14,'Transport-DB'!$C:$C,"&gt;="&amp;'Backfill Report'!$N$4,'Transport-DB'!C:C,"&lt;="&amp;'Backfill Report'!$O$4)</f>
        <v>2954</v>
      </c>
      <c r="P14" s="197">
        <f>SUMIFS('Transport-DB'!$J:$J,'Transport-DB'!$D:$D,"="&amp;'Backfill Report'!C14,'Transport-DB'!$C:$C,"&gt;="&amp;'Backfill Report'!$P$4,'Transport-DB'!C:C,"&lt;="&amp;'Backfill Report'!$Q$4)</f>
        <v>708</v>
      </c>
      <c r="Q14" s="158">
        <f>SUMIFS('Transport-DB'!Q:Q,'Transport-DB'!$D:$D,"="&amp;'Backfill Report'!C14,'Transport-DB'!$C:$C,"&gt;="&amp;'Backfill Report'!$P$4,'Transport-DB'!C:C,"&lt;="&amp;'Backfill Report'!$Q$4)+SUMIFS('Transport-DB'!R:R,'Transport-DB'!$D:$D,"="&amp;'Backfill Report'!C14,'Transport-DB'!$C:$C,"&gt;="&amp;'Backfill Report'!$P$4,'Transport-DB'!C:C,"&lt;="&amp;'Backfill Report'!$Q$4)+SUMIFS('Transport-DB'!S:S,'Transport-DB'!$D:$D,"="&amp;'Backfill Report'!C14,'Transport-DB'!$C:$C,"&gt;="&amp;'Backfill Report'!$P$4,'Transport-DB'!C:C,"&lt;="&amp;'Backfill Report'!$Q$4)</f>
        <v>5013.75</v>
      </c>
      <c r="R14" s="197">
        <f>SUMIFS('Transport-DB'!$J:$J,'Transport-DB'!$D:$D,"="&amp;'Backfill Report'!C14,'Transport-DB'!$C:$C,"&gt;="&amp;'Backfill Report'!$R$4,'Transport-DB'!C:C,"&lt;="&amp;'Backfill Report'!$S$4)</f>
        <v>70</v>
      </c>
      <c r="S14" s="158">
        <f>SUMIFS('Transport-DB'!Q:Q,'Transport-DB'!$D:$D,"="&amp;'Backfill Report'!C14,'Transport-DB'!$C:$C,"&gt;="&amp;'Backfill Report'!$R$4,'Transport-DB'!C:C,"&lt;="&amp;'Backfill Report'!$S$4)+SUMIFS('Transport-DB'!R:R,'Transport-DB'!$D:$D,"="&amp;'Backfill Report'!C14,'Transport-DB'!$C:$C,"&gt;="&amp;'Backfill Report'!$R$4,'Transport-DB'!C:C,"&lt;="&amp;'Backfill Report'!$S$4)+SUMIFS('Transport-DB'!S:S,'Transport-DB'!$D:$D,"="&amp;'Backfill Report'!C14,'Transport-DB'!$C:$C,"&gt;="&amp;'Backfill Report'!$R$4,'Transport-DB'!C:C,"&lt;="&amp;'Backfill Report'!$S$4)</f>
        <v>490</v>
      </c>
      <c r="T14" s="197">
        <f>SUMIFS('Transport-DB'!$J:$J,'Transport-DB'!$D:$D,"="&amp;'Backfill Report'!C14,'Transport-DB'!$C:$C,"&gt;="&amp;'Backfill Report'!$T$4,'Transport-DB'!C:C,"&lt;="&amp;'Backfill Report'!$U$4)</f>
        <v>496</v>
      </c>
      <c r="U14" s="158">
        <f>SUMIFS('Transport-DB'!Q:Q,'Transport-DB'!$D:$D,"="&amp;'Backfill Report'!C14,'Transport-DB'!$C:$C,"&gt;="&amp;'Backfill Report'!$T$4,'Transport-DB'!C:C,"&lt;="&amp;'Backfill Report'!$U$4)+SUMIFS('Transport-DB'!R:R,'Transport-DB'!$D:$D,"="&amp;'Backfill Report'!C14,'Transport-DB'!$C:$C,"&gt;="&amp;'Backfill Report'!$T$4,'Transport-DB'!C:C,"&lt;="&amp;'Backfill Report'!$U$4)+SUMIFS('Transport-DB'!S:S,'Transport-DB'!$D:$D,"="&amp;'Backfill Report'!C14,'Transport-DB'!$C:$C,"&gt;="&amp;'Backfill Report'!$T$4,'Transport-DB'!C:C,"&lt;="&amp;'Backfill Report'!$U$4)</f>
        <v>3503.5</v>
      </c>
      <c r="V14" s="197">
        <f>SUMIFS('Transport-DB'!$J:$J,'Transport-DB'!$D:$D,"="&amp;'Backfill Report'!C14,'Transport-DB'!$C:$C,"&gt;="&amp;'Backfill Report'!$V$4,'Transport-DB'!C:C,"&lt;="&amp;'Backfill Report'!$W$4)</f>
        <v>0</v>
      </c>
      <c r="W14" s="158">
        <f>SUMIFS('Transport-DB'!Q:Q,'Transport-DB'!$D:$D,"="&amp;'Backfill Report'!C14,'Transport-DB'!$C:$C,"&gt;="&amp;'Backfill Report'!$V$4,'Transport-DB'!C:C,"&lt;="&amp;'Backfill Report'!$W$4)+SUMIFS('Transport-DB'!R:R,'Transport-DB'!$D:$D,"="&amp;'Backfill Report'!C14,'Transport-DB'!$C:$C,"&gt;="&amp;'Backfill Report'!$V$4,'Transport-DB'!C:C,"&lt;="&amp;'Backfill Report'!$W$4)+SUMIFS('Transport-DB'!S:S,'Transport-DB'!$D:$D,"="&amp;'Backfill Report'!C14,'Transport-DB'!$C:$C,"&gt;="&amp;'Backfill Report'!$V$4,'Transport-DB'!C:C,"&lt;="&amp;'Backfill Report'!$W$4)</f>
        <v>0</v>
      </c>
      <c r="X14" s="197">
        <f>SUMIFS('Transport-DB'!$J:$J,'Transport-DB'!$D:$D,"="&amp;'Backfill Report'!C14,'Transport-DB'!$C:$C,"&gt;="&amp;'Backfill Report'!$X$4,'Transport-DB'!C:C,"&lt;="&amp;'Backfill Report'!$Y$4)</f>
        <v>0</v>
      </c>
      <c r="Y14" s="158">
        <f>SUMIFS('Transport-DB'!Q:Q,'Transport-DB'!$D:$D,"="&amp;'Backfill Report'!C14,'Transport-DB'!$C:$C,"&gt;="&amp;'Backfill Report'!$X$4,'Transport-DB'!C:C,"&lt;="&amp;'Backfill Report'!$Y$4)+SUMIFS('Transport-DB'!R:R,'Transport-DB'!$D:$D,"="&amp;'Backfill Report'!C14,'Transport-DB'!$C:$C,"&gt;="&amp;'Backfill Report'!$X$4,'Transport-DB'!C:C,"&lt;="&amp;'Backfill Report'!$Y$4)+SUMIFS('Transport-DB'!S:S,'Transport-DB'!$D:$D,"="&amp;'Backfill Report'!C14,'Transport-DB'!$C:$C,"&gt;="&amp;'Backfill Report'!$X$4,'Transport-DB'!C:C,"&lt;="&amp;'Backfill Report'!$Y$4)</f>
        <v>0</v>
      </c>
      <c r="Z14" s="197">
        <f>SUMIFS('Transport-DB'!$J:$J,'Transport-DB'!$D:$D,"="&amp;'Backfill Report'!C14,'Transport-DB'!$C:$C,"&gt;="&amp;'Backfill Report'!$Z$4,'Transport-DB'!C:C,"&lt;="&amp;'Backfill Report'!$AA$4)</f>
        <v>0</v>
      </c>
      <c r="AA14" s="158">
        <f>SUMIFS('Transport-DB'!Q:Q,'Transport-DB'!$D:$D,"="&amp;'Backfill Report'!C14,'Transport-DB'!$C:$C,"&gt;="&amp;'Backfill Report'!$Z$4,'Transport-DB'!C:C,"&lt;="&amp;'Backfill Report'!$AA$4)+SUMIFS('Transport-DB'!R:R,'Transport-DB'!$D:$D,"="&amp;'Backfill Report'!C14,'Transport-DB'!$C:$C,"&gt;="&amp;'Backfill Report'!$Z$4,'Transport-DB'!C:C,"&lt;="&amp;'Backfill Report'!$AA$4)+SUMIFS('Transport-DB'!S:S,'Transport-DB'!$D:$D,"="&amp;'Backfill Report'!C14,'Transport-DB'!$C:$C,"&gt;="&amp;'Backfill Report'!$Z$4,'Transport-DB'!C:C,"&lt;="&amp;'Backfill Report'!$AA$4)</f>
        <v>0</v>
      </c>
      <c r="AB14" s="197">
        <f>SUMIFS('Transport-DB'!$J:$J,'Transport-DB'!$D:$D,"="&amp;'Backfill Report'!C14,'Transport-DB'!$C:$C,"&gt;="&amp;'Backfill Report'!$AB$4,'Transport-DB'!C:C,"&lt;="&amp;'Backfill Report'!$AC$4)</f>
        <v>0</v>
      </c>
      <c r="AC14" s="158">
        <f>SUMIFS('Transport-DB'!Q:Q,'Transport-DB'!$D:$D,"="&amp;'Backfill Report'!C14,'Transport-DB'!$C:$C,"&gt;="&amp;'Backfill Report'!$AB$4,'Transport-DB'!C:C,"&lt;="&amp;'Backfill Report'!$AC$4)+SUMIFS('Transport-DB'!R:R,'Transport-DB'!$D:$D,"="&amp;'Backfill Report'!C14,'Transport-DB'!$C:$C,"&gt;="&amp;'Backfill Report'!$AB$4,'Transport-DB'!C:C,"&lt;="&amp;'Backfill Report'!$AC$4)+SUMIFS('Transport-DB'!S:S,'Transport-DB'!$D:$D,"="&amp;'Backfill Report'!C14,'Transport-DB'!$C:$C,"&gt;="&amp;'Backfill Report'!$AB$4,'Transport-DB'!C:C,"&lt;="&amp;'Backfill Report'!$AC$4)</f>
        <v>0</v>
      </c>
      <c r="AD14" s="197">
        <f>SUMIFS('Transport-DB'!$J:$J,'Transport-DB'!$D:$D,"="&amp;'Backfill Report'!C14,'Transport-DB'!$C:$C,"&gt;="&amp;'Backfill Report'!$AD$4,'Transport-DB'!C:C,"&lt;="&amp;'Backfill Report'!$AE$4)</f>
        <v>0</v>
      </c>
      <c r="AE14" s="158">
        <f>SUMIFS('Transport-DB'!Q:Q,'Transport-DB'!$D:$D,"="&amp;'Backfill Report'!C14,'Transport-DB'!$C:$C,"&gt;="&amp;'Backfill Report'!$AD$4,'Transport-DB'!C:C,"&lt;="&amp;'Backfill Report'!$AE$4)+SUMIFS('Transport-DB'!R:R,'Transport-DB'!$D:$D,"="&amp;'Backfill Report'!C14,'Transport-DB'!$C:$C,"&gt;="&amp;'Backfill Report'!$AD$4,'Transport-DB'!C:C,"&lt;="&amp;'Backfill Report'!$AE$4)+SUMIFS('Transport-DB'!S:S,'Transport-DB'!$D:$D,"="&amp;'Backfill Report'!C14,'Transport-DB'!$C:$C,"&gt;="&amp;'Backfill Report'!$AD$4,'Transport-DB'!C:C,"&lt;="&amp;'Backfill Report'!$AE$4)</f>
        <v>0</v>
      </c>
      <c r="AI14" s="226" t="s">
        <v>160</v>
      </c>
      <c r="AM14" s="107">
        <v>4</v>
      </c>
      <c r="AN14" s="4" t="s">
        <v>130</v>
      </c>
      <c r="AO14" s="107" t="s">
        <v>1</v>
      </c>
      <c r="AP14" s="107" t="s">
        <v>161</v>
      </c>
      <c r="AQ14" s="107">
        <v>71</v>
      </c>
      <c r="AR14" s="107">
        <v>837.8</v>
      </c>
    </row>
    <row r="15" spans="1:44" ht="28.5" x14ac:dyDescent="0.45">
      <c r="A15" s="143"/>
      <c r="B15" s="200">
        <v>10</v>
      </c>
      <c r="C15" s="156" t="s">
        <v>266</v>
      </c>
      <c r="D15" s="196" t="str">
        <f>VLOOKUP(C15,'Transport-DB'!V:Z,3,FALSE)</f>
        <v>انصاری</v>
      </c>
      <c r="E15" s="210" t="str">
        <f>VLOOKUP(C15,'Transport-DB'!V:Z,2,FALSE)</f>
        <v>کامیون کمپرسی</v>
      </c>
      <c r="F15" s="197">
        <f>SUMIFS('Transport-DB'!$J:$J,'Transport-DB'!$D:$D,"="&amp;'Backfill Report'!C15,'Transport-DB'!$C:$C,"&gt;="&amp;'Backfill Report'!$F$4,'Transport-DB'!C:C,"&lt;="&amp;'Backfill Report'!$G$4)</f>
        <v>0</v>
      </c>
      <c r="G15" s="158">
        <f>SUMIFS('Transport-DB'!Q:Q,'Transport-DB'!$D:$D,"="&amp;'Backfill Report'!C15,'Transport-DB'!$C:$C,"&gt;="&amp;'Backfill Report'!$F$4,'Transport-DB'!C:C,"&lt;="&amp;'Backfill Report'!$G$4)+SUMIFS('Transport-DB'!R:R,'Transport-DB'!$D:$D,"="&amp;'Backfill Report'!C15,'Transport-DB'!$C:$C,"&gt;="&amp;'Backfill Report'!$F$4,'Transport-DB'!C:C,"&lt;="&amp;'Backfill Report'!$G$4)+SUMIFS('Transport-DB'!S:S,'Transport-DB'!$D:$D,"="&amp;'Backfill Report'!C15,'Transport-DB'!$C:$C,"&gt;="&amp;'Backfill Report'!$F$4,'Transport-DB'!C:C,"&lt;="&amp;'Backfill Report'!$G$4)</f>
        <v>0</v>
      </c>
      <c r="H15" s="197">
        <f>SUMIFS('Transport-DB'!$J:$J,'Transport-DB'!$D:$D,"="&amp;'Backfill Report'!C15,'Transport-DB'!$C:$C,"&gt;="&amp;'Backfill Report'!$H$4,'Transport-DB'!C:C,"&lt;="&amp;'Backfill Report'!$I$4)</f>
        <v>0</v>
      </c>
      <c r="I15" s="158">
        <f>SUMIFS('Transport-DB'!Q:Q,'Transport-DB'!$D:$D,"="&amp;'Backfill Report'!C15,'Transport-DB'!$C:$C,"&gt;="&amp;'Backfill Report'!$H$4,'Transport-DB'!C:C,"&lt;="&amp;'Backfill Report'!$I$4)+SUMIFS('Transport-DB'!R:R,'Transport-DB'!$D:$D,"="&amp;'Backfill Report'!C15,'Transport-DB'!$C:$C,"&gt;="&amp;'Backfill Report'!$H$4,'Transport-DB'!C:C,"&lt;="&amp;'Backfill Report'!$I$4)+SUMIFS('Transport-DB'!S:S,'Transport-DB'!$D:$D,"="&amp;'Backfill Report'!C15,'Transport-DB'!$C:$C,"&gt;="&amp;'Backfill Report'!$H$4,'Transport-DB'!C:C,"&lt;="&amp;'Backfill Report'!$I$4)</f>
        <v>0</v>
      </c>
      <c r="J15" s="197">
        <f>SUMIFS('Transport-DB'!$J:$J,'Transport-DB'!$D:$D,"="&amp;'Backfill Report'!C15,'Transport-DB'!$C:$C,"&gt;="&amp;'Backfill Report'!$J$4,'Transport-DB'!C:C,"&lt;="&amp;'Backfill Report'!$K$4)</f>
        <v>0</v>
      </c>
      <c r="K15" s="158">
        <f>SUMIFS('Transport-DB'!Q:Q,'Transport-DB'!$D:$D,"="&amp;'Backfill Report'!C15,'Transport-DB'!$C:$C,"&gt;="&amp;'Backfill Report'!$J$4,'Transport-DB'!C:C,"&lt;="&amp;'Backfill Report'!$K$4)+SUMIFS('Transport-DB'!R:R,'Transport-DB'!$D:$D,"="&amp;'Backfill Report'!C15,'Transport-DB'!$C:$C,"&gt;="&amp;'Backfill Report'!$J$4,'Transport-DB'!C:C,"&lt;="&amp;'Backfill Report'!$K$4)+SUMIFS('Transport-DB'!S:S,'Transport-DB'!$D:$D,"="&amp;'Backfill Report'!C15,'Transport-DB'!$C:$C,"&gt;="&amp;'Backfill Report'!$J$4,'Transport-DB'!C:C,"&lt;="&amp;'Backfill Report'!$K$4)</f>
        <v>0</v>
      </c>
      <c r="L15" s="197">
        <f>SUMIFS('Transport-DB'!J:J,'Transport-DB'!D:D,"="&amp;'Backfill Report'!C15,'Transport-DB'!C:C,"&gt;="&amp;'Backfill Report'!$L$4,'Transport-DB'!C:C,"&lt;="&amp;'Backfill Report'!$M$4)</f>
        <v>0</v>
      </c>
      <c r="M15" s="158">
        <f>SUMIFS('Transport-DB'!Q:Q,'Transport-DB'!$D:$D,"="&amp;'Backfill Report'!C15,'Transport-DB'!$C:$C,"&gt;="&amp;'Backfill Report'!$L$4,'Transport-DB'!C:C,"&lt;="&amp;'Backfill Report'!$M$4)+SUMIFS('Transport-DB'!R:R,'Transport-DB'!$D:$D,"="&amp;'Backfill Report'!C15,'Transport-DB'!$C:$C,"&gt;="&amp;'Backfill Report'!$L$4,'Transport-DB'!C:C,"&lt;="&amp;'Backfill Report'!$M$4)+SUMIFS('Transport-DB'!S:S,'Transport-DB'!$D:$D,"="&amp;'Backfill Report'!C15,'Transport-DB'!$C:$C,"&gt;="&amp;'Backfill Report'!$L$4,'Transport-DB'!C:C,"&lt;="&amp;'Backfill Report'!$M$4)</f>
        <v>0</v>
      </c>
      <c r="N15" s="197">
        <f>SUMIFS('Transport-DB'!$J:$J,'Transport-DB'!$D:$D,"="&amp;'Backfill Report'!C15,'Transport-DB'!$C:$C,"&gt;="&amp;'Backfill Report'!$N$4,'Transport-DB'!C:C,"&lt;="&amp;'Backfill Report'!$O$4)</f>
        <v>386</v>
      </c>
      <c r="O15" s="158">
        <f>SUMIFS('Transport-DB'!Q:Q,'Transport-DB'!$D:$D,"="&amp;'Backfill Report'!C15,'Transport-DB'!$C:$C,"&gt;="&amp;'Backfill Report'!$N$4,'Transport-DB'!C:C,"&lt;="&amp;'Backfill Report'!$O$4)+SUMIFS('Transport-DB'!R:R,'Transport-DB'!$D:$D,"="&amp;'Backfill Report'!C15,'Transport-DB'!$C:$C,"&gt;="&amp;'Backfill Report'!$N$4,'Transport-DB'!C:C,"&lt;="&amp;'Backfill Report'!$O$4)+SUMIFS('Transport-DB'!S:S,'Transport-DB'!$D:$D,"="&amp;'Backfill Report'!C15,'Transport-DB'!$C:$C,"&gt;="&amp;'Backfill Report'!$N$4,'Transport-DB'!C:C,"&lt;="&amp;'Backfill Report'!$O$4)</f>
        <v>2702</v>
      </c>
      <c r="P15" s="197">
        <f>SUMIFS('Transport-DB'!$J:$J,'Transport-DB'!$D:$D,"="&amp;'Backfill Report'!C15,'Transport-DB'!$C:$C,"&gt;="&amp;'Backfill Report'!$P$4,'Transport-DB'!C:C,"&lt;="&amp;'Backfill Report'!$Q$4)</f>
        <v>738</v>
      </c>
      <c r="Q15" s="158">
        <f>SUMIFS('Transport-DB'!Q:Q,'Transport-DB'!$D:$D,"="&amp;'Backfill Report'!C15,'Transport-DB'!$C:$C,"&gt;="&amp;'Backfill Report'!$P$4,'Transport-DB'!C:C,"&lt;="&amp;'Backfill Report'!$Q$4)+SUMIFS('Transport-DB'!R:R,'Transport-DB'!$D:$D,"="&amp;'Backfill Report'!C15,'Transport-DB'!$C:$C,"&gt;="&amp;'Backfill Report'!$P$4,'Transport-DB'!C:C,"&lt;="&amp;'Backfill Report'!$Q$4)+SUMIFS('Transport-DB'!S:S,'Transport-DB'!$D:$D,"="&amp;'Backfill Report'!C15,'Transport-DB'!$C:$C,"&gt;="&amp;'Backfill Report'!$P$4,'Transport-DB'!C:C,"&lt;="&amp;'Backfill Report'!$Q$4)</f>
        <v>5265.75</v>
      </c>
      <c r="R15" s="197">
        <f>SUMIFS('Transport-DB'!$J:$J,'Transport-DB'!$D:$D,"="&amp;'Backfill Report'!C15,'Transport-DB'!$C:$C,"&gt;="&amp;'Backfill Report'!$R$4,'Transport-DB'!C:C,"&lt;="&amp;'Backfill Report'!$S$4)</f>
        <v>664</v>
      </c>
      <c r="S15" s="158">
        <f>SUMIFS('Transport-DB'!Q:Q,'Transport-DB'!$D:$D,"="&amp;'Backfill Report'!C15,'Transport-DB'!$C:$C,"&gt;="&amp;'Backfill Report'!$R$4,'Transport-DB'!C:C,"&lt;="&amp;'Backfill Report'!$S$4)+SUMIFS('Transport-DB'!R:R,'Transport-DB'!$D:$D,"="&amp;'Backfill Report'!C15,'Transport-DB'!$C:$C,"&gt;="&amp;'Backfill Report'!$R$4,'Transport-DB'!C:C,"&lt;="&amp;'Backfill Report'!$S$4)+SUMIFS('Transport-DB'!S:S,'Transport-DB'!$D:$D,"="&amp;'Backfill Report'!C15,'Transport-DB'!$C:$C,"&gt;="&amp;'Backfill Report'!$R$4,'Transport-DB'!C:C,"&lt;="&amp;'Backfill Report'!$S$4)</f>
        <v>4370.45</v>
      </c>
      <c r="T15" s="197">
        <f>SUMIFS('Transport-DB'!$J:$J,'Transport-DB'!$D:$D,"="&amp;'Backfill Report'!C15,'Transport-DB'!$C:$C,"&gt;="&amp;'Backfill Report'!$T$4,'Transport-DB'!C:C,"&lt;="&amp;'Backfill Report'!$U$4)</f>
        <v>652</v>
      </c>
      <c r="U15" s="158">
        <f>SUMIFS('Transport-DB'!Q:Q,'Transport-DB'!$D:$D,"="&amp;'Backfill Report'!C15,'Transport-DB'!$C:$C,"&gt;="&amp;'Backfill Report'!$T$4,'Transport-DB'!C:C,"&lt;="&amp;'Backfill Report'!$U$4)+SUMIFS('Transport-DB'!R:R,'Transport-DB'!$D:$D,"="&amp;'Backfill Report'!C15,'Transport-DB'!$C:$C,"&gt;="&amp;'Backfill Report'!$T$4,'Transport-DB'!C:C,"&lt;="&amp;'Backfill Report'!$U$4)+SUMIFS('Transport-DB'!S:S,'Transport-DB'!$D:$D,"="&amp;'Backfill Report'!C15,'Transport-DB'!$C:$C,"&gt;="&amp;'Backfill Report'!$T$4,'Transport-DB'!C:C,"&lt;="&amp;'Backfill Report'!$U$4)</f>
        <v>4595.5</v>
      </c>
      <c r="V15" s="197">
        <f>SUMIFS('Transport-DB'!$J:$J,'Transport-DB'!$D:$D,"="&amp;'Backfill Report'!C15,'Transport-DB'!$C:$C,"&gt;="&amp;'Backfill Report'!$V$4,'Transport-DB'!C:C,"&lt;="&amp;'Backfill Report'!$W$4)</f>
        <v>0</v>
      </c>
      <c r="W15" s="158">
        <f>SUMIFS('Transport-DB'!Q:Q,'Transport-DB'!$D:$D,"="&amp;'Backfill Report'!C15,'Transport-DB'!$C:$C,"&gt;="&amp;'Backfill Report'!$V$4,'Transport-DB'!C:C,"&lt;="&amp;'Backfill Report'!$W$4)+SUMIFS('Transport-DB'!R:R,'Transport-DB'!$D:$D,"="&amp;'Backfill Report'!C15,'Transport-DB'!$C:$C,"&gt;="&amp;'Backfill Report'!$V$4,'Transport-DB'!C:C,"&lt;="&amp;'Backfill Report'!$W$4)+SUMIFS('Transport-DB'!S:S,'Transport-DB'!$D:$D,"="&amp;'Backfill Report'!C15,'Transport-DB'!$C:$C,"&gt;="&amp;'Backfill Report'!$V$4,'Transport-DB'!C:C,"&lt;="&amp;'Backfill Report'!$W$4)</f>
        <v>0</v>
      </c>
      <c r="X15" s="197">
        <f>SUMIFS('Transport-DB'!$J:$J,'Transport-DB'!$D:$D,"="&amp;'Backfill Report'!C15,'Transport-DB'!$C:$C,"&gt;="&amp;'Backfill Report'!$X$4,'Transport-DB'!C:C,"&lt;="&amp;'Backfill Report'!$Y$4)</f>
        <v>0</v>
      </c>
      <c r="Y15" s="158">
        <f>SUMIFS('Transport-DB'!Q:Q,'Transport-DB'!$D:$D,"="&amp;'Backfill Report'!C15,'Transport-DB'!$C:$C,"&gt;="&amp;'Backfill Report'!$X$4,'Transport-DB'!C:C,"&lt;="&amp;'Backfill Report'!$Y$4)+SUMIFS('Transport-DB'!R:R,'Transport-DB'!$D:$D,"="&amp;'Backfill Report'!C15,'Transport-DB'!$C:$C,"&gt;="&amp;'Backfill Report'!$X$4,'Transport-DB'!C:C,"&lt;="&amp;'Backfill Report'!$Y$4)+SUMIFS('Transport-DB'!S:S,'Transport-DB'!$D:$D,"="&amp;'Backfill Report'!C15,'Transport-DB'!$C:$C,"&gt;="&amp;'Backfill Report'!$X$4,'Transport-DB'!C:C,"&lt;="&amp;'Backfill Report'!$Y$4)</f>
        <v>0</v>
      </c>
      <c r="Z15" s="197">
        <f>SUMIFS('Transport-DB'!$J:$J,'Transport-DB'!$D:$D,"="&amp;'Backfill Report'!C15,'Transport-DB'!$C:$C,"&gt;="&amp;'Backfill Report'!$Z$4,'Transport-DB'!C:C,"&lt;="&amp;'Backfill Report'!$AA$4)</f>
        <v>0</v>
      </c>
      <c r="AA15" s="158">
        <f>SUMIFS('Transport-DB'!Q:Q,'Transport-DB'!$D:$D,"="&amp;'Backfill Report'!C15,'Transport-DB'!$C:$C,"&gt;="&amp;'Backfill Report'!$Z$4,'Transport-DB'!C:C,"&lt;="&amp;'Backfill Report'!$AA$4)+SUMIFS('Transport-DB'!R:R,'Transport-DB'!$D:$D,"="&amp;'Backfill Report'!C15,'Transport-DB'!$C:$C,"&gt;="&amp;'Backfill Report'!$Z$4,'Transport-DB'!C:C,"&lt;="&amp;'Backfill Report'!$AA$4)+SUMIFS('Transport-DB'!S:S,'Transport-DB'!$D:$D,"="&amp;'Backfill Report'!C15,'Transport-DB'!$C:$C,"&gt;="&amp;'Backfill Report'!$Z$4,'Transport-DB'!C:C,"&lt;="&amp;'Backfill Report'!$AA$4)</f>
        <v>0</v>
      </c>
      <c r="AB15" s="197">
        <f>SUMIFS('Transport-DB'!$J:$J,'Transport-DB'!$D:$D,"="&amp;'Backfill Report'!C15,'Transport-DB'!$C:$C,"&gt;="&amp;'Backfill Report'!$AB$4,'Transport-DB'!C:C,"&lt;="&amp;'Backfill Report'!$AC$4)</f>
        <v>0</v>
      </c>
      <c r="AC15" s="158">
        <f>SUMIFS('Transport-DB'!Q:Q,'Transport-DB'!$D:$D,"="&amp;'Backfill Report'!C15,'Transport-DB'!$C:$C,"&gt;="&amp;'Backfill Report'!$AB$4,'Transport-DB'!C:C,"&lt;="&amp;'Backfill Report'!$AC$4)+SUMIFS('Transport-DB'!R:R,'Transport-DB'!$D:$D,"="&amp;'Backfill Report'!C15,'Transport-DB'!$C:$C,"&gt;="&amp;'Backfill Report'!$AB$4,'Transport-DB'!C:C,"&lt;="&amp;'Backfill Report'!$AC$4)+SUMIFS('Transport-DB'!S:S,'Transport-DB'!$D:$D,"="&amp;'Backfill Report'!C15,'Transport-DB'!$C:$C,"&gt;="&amp;'Backfill Report'!$AB$4,'Transport-DB'!C:C,"&lt;="&amp;'Backfill Report'!$AC$4)</f>
        <v>0</v>
      </c>
      <c r="AD15" s="197">
        <f>SUMIFS('Transport-DB'!$J:$J,'Transport-DB'!$D:$D,"="&amp;'Backfill Report'!C15,'Transport-DB'!$C:$C,"&gt;="&amp;'Backfill Report'!$AD$4,'Transport-DB'!C:C,"&lt;="&amp;'Backfill Report'!$AE$4)</f>
        <v>0</v>
      </c>
      <c r="AE15" s="158">
        <f>SUMIFS('Transport-DB'!Q:Q,'Transport-DB'!$D:$D,"="&amp;'Backfill Report'!C15,'Transport-DB'!$C:$C,"&gt;="&amp;'Backfill Report'!$AD$4,'Transport-DB'!C:C,"&lt;="&amp;'Backfill Report'!$AE$4)+SUMIFS('Transport-DB'!R:R,'Transport-DB'!$D:$D,"="&amp;'Backfill Report'!C15,'Transport-DB'!$C:$C,"&gt;="&amp;'Backfill Report'!$AD$4,'Transport-DB'!C:C,"&lt;="&amp;'Backfill Report'!$AE$4)+SUMIFS('Transport-DB'!S:S,'Transport-DB'!$D:$D,"="&amp;'Backfill Report'!C15,'Transport-DB'!$C:$C,"&gt;="&amp;'Backfill Report'!$AD$4,'Transport-DB'!C:C,"&lt;="&amp;'Backfill Report'!$AE$4)</f>
        <v>0</v>
      </c>
      <c r="AI15" s="226" t="s">
        <v>260</v>
      </c>
      <c r="AM15" s="107">
        <v>5</v>
      </c>
      <c r="AN15" s="4" t="s">
        <v>96</v>
      </c>
      <c r="AO15" s="107" t="s">
        <v>1</v>
      </c>
      <c r="AP15" s="107" t="s">
        <v>161</v>
      </c>
      <c r="AQ15" s="107">
        <v>51</v>
      </c>
      <c r="AR15" s="107">
        <v>601.79999999999995</v>
      </c>
    </row>
    <row r="16" spans="1:44" ht="28.5" x14ac:dyDescent="0.45">
      <c r="A16" s="143"/>
      <c r="B16" s="200">
        <v>11</v>
      </c>
      <c r="C16" s="156" t="s">
        <v>258</v>
      </c>
      <c r="D16" s="196" t="str">
        <f>VLOOKUP(C16,'Transport-DB'!V:Z,3,FALSE)</f>
        <v>انصاری</v>
      </c>
      <c r="E16" s="210" t="str">
        <f>VLOOKUP(C16,'Transport-DB'!V:Z,2,FALSE)</f>
        <v>کامیون کمپرسی</v>
      </c>
      <c r="F16" s="197">
        <f>SUMIFS('Transport-DB'!$J:$J,'Transport-DB'!$D:$D,"="&amp;'Backfill Report'!C16,'Transport-DB'!$C:$C,"&gt;="&amp;'Backfill Report'!$F$4,'Transport-DB'!C:C,"&lt;="&amp;'Backfill Report'!$G$4)</f>
        <v>0</v>
      </c>
      <c r="G16" s="158">
        <f>SUMIFS('Transport-DB'!Q:Q,'Transport-DB'!$D:$D,"="&amp;'Backfill Report'!C16,'Transport-DB'!$C:$C,"&gt;="&amp;'Backfill Report'!$F$4,'Transport-DB'!C:C,"&lt;="&amp;'Backfill Report'!$G$4)+SUMIFS('Transport-DB'!R:R,'Transport-DB'!$D:$D,"="&amp;'Backfill Report'!C16,'Transport-DB'!$C:$C,"&gt;="&amp;'Backfill Report'!$F$4,'Transport-DB'!C:C,"&lt;="&amp;'Backfill Report'!$G$4)+SUMIFS('Transport-DB'!S:S,'Transport-DB'!$D:$D,"="&amp;'Backfill Report'!C16,'Transport-DB'!$C:$C,"&gt;="&amp;'Backfill Report'!$F$4,'Transport-DB'!C:C,"&lt;="&amp;'Backfill Report'!$G$4)</f>
        <v>0</v>
      </c>
      <c r="H16" s="197">
        <f>SUMIFS('Transport-DB'!$J:$J,'Transport-DB'!$D:$D,"="&amp;'Backfill Report'!C16,'Transport-DB'!$C:$C,"&gt;="&amp;'Backfill Report'!$H$4,'Transport-DB'!C:C,"&lt;="&amp;'Backfill Report'!$I$4)</f>
        <v>0</v>
      </c>
      <c r="I16" s="158">
        <f>SUMIFS('Transport-DB'!Q:Q,'Transport-DB'!$D:$D,"="&amp;'Backfill Report'!C16,'Transport-DB'!$C:$C,"&gt;="&amp;'Backfill Report'!$H$4,'Transport-DB'!C:C,"&lt;="&amp;'Backfill Report'!$I$4)+SUMIFS('Transport-DB'!R:R,'Transport-DB'!$D:$D,"="&amp;'Backfill Report'!C16,'Transport-DB'!$C:$C,"&gt;="&amp;'Backfill Report'!$H$4,'Transport-DB'!C:C,"&lt;="&amp;'Backfill Report'!$I$4)+SUMIFS('Transport-DB'!S:S,'Transport-DB'!$D:$D,"="&amp;'Backfill Report'!C16,'Transport-DB'!$C:$C,"&gt;="&amp;'Backfill Report'!$H$4,'Transport-DB'!C:C,"&lt;="&amp;'Backfill Report'!$I$4)</f>
        <v>0</v>
      </c>
      <c r="J16" s="197">
        <f>SUMIFS('Transport-DB'!$J:$J,'Transport-DB'!$D:$D,"="&amp;'Backfill Report'!C16,'Transport-DB'!$C:$C,"&gt;="&amp;'Backfill Report'!$J$4,'Transport-DB'!C:C,"&lt;="&amp;'Backfill Report'!$K$4)</f>
        <v>0</v>
      </c>
      <c r="K16" s="158">
        <f>SUMIFS('Transport-DB'!Q:Q,'Transport-DB'!$D:$D,"="&amp;'Backfill Report'!C16,'Transport-DB'!$C:$C,"&gt;="&amp;'Backfill Report'!$J$4,'Transport-DB'!C:C,"&lt;="&amp;'Backfill Report'!$K$4)+SUMIFS('Transport-DB'!R:R,'Transport-DB'!$D:$D,"="&amp;'Backfill Report'!C16,'Transport-DB'!$C:$C,"&gt;="&amp;'Backfill Report'!$J$4,'Transport-DB'!C:C,"&lt;="&amp;'Backfill Report'!$K$4)+SUMIFS('Transport-DB'!S:S,'Transport-DB'!$D:$D,"="&amp;'Backfill Report'!C16,'Transport-DB'!$C:$C,"&gt;="&amp;'Backfill Report'!$J$4,'Transport-DB'!C:C,"&lt;="&amp;'Backfill Report'!$K$4)</f>
        <v>0</v>
      </c>
      <c r="L16" s="197">
        <f>SUMIFS('Transport-DB'!J:J,'Transport-DB'!D:D,"="&amp;'Backfill Report'!C16,'Transport-DB'!C:C,"&gt;="&amp;'Backfill Report'!$L$4,'Transport-DB'!C:C,"&lt;="&amp;'Backfill Report'!$M$4)</f>
        <v>0</v>
      </c>
      <c r="M16" s="158">
        <f>SUMIFS('Transport-DB'!Q:Q,'Transport-DB'!$D:$D,"="&amp;'Backfill Report'!C16,'Transport-DB'!$C:$C,"&gt;="&amp;'Backfill Report'!$L$4,'Transport-DB'!C:C,"&lt;="&amp;'Backfill Report'!$M$4)+SUMIFS('Transport-DB'!R:R,'Transport-DB'!$D:$D,"="&amp;'Backfill Report'!C16,'Transport-DB'!$C:$C,"&gt;="&amp;'Backfill Report'!$L$4,'Transport-DB'!C:C,"&lt;="&amp;'Backfill Report'!$M$4)+SUMIFS('Transport-DB'!S:S,'Transport-DB'!$D:$D,"="&amp;'Backfill Report'!C16,'Transport-DB'!$C:$C,"&gt;="&amp;'Backfill Report'!$L$4,'Transport-DB'!C:C,"&lt;="&amp;'Backfill Report'!$M$4)</f>
        <v>0</v>
      </c>
      <c r="N16" s="197">
        <f>SUMIFS('Transport-DB'!$J:$J,'Transport-DB'!$D:$D,"="&amp;'Backfill Report'!C16,'Transport-DB'!$C:$C,"&gt;="&amp;'Backfill Report'!$N$4,'Transport-DB'!C:C,"&lt;="&amp;'Backfill Report'!$O$4)</f>
        <v>388</v>
      </c>
      <c r="O16" s="158">
        <f>SUMIFS('Transport-DB'!Q:Q,'Transport-DB'!$D:$D,"="&amp;'Backfill Report'!C16,'Transport-DB'!$C:$C,"&gt;="&amp;'Backfill Report'!$N$4,'Transport-DB'!C:C,"&lt;="&amp;'Backfill Report'!$O$4)+SUMIFS('Transport-DB'!R:R,'Transport-DB'!$D:$D,"="&amp;'Backfill Report'!C16,'Transport-DB'!$C:$C,"&gt;="&amp;'Backfill Report'!$N$4,'Transport-DB'!C:C,"&lt;="&amp;'Backfill Report'!$O$4)+SUMIFS('Transport-DB'!S:S,'Transport-DB'!$D:$D,"="&amp;'Backfill Report'!C16,'Transport-DB'!$C:$C,"&gt;="&amp;'Backfill Report'!$N$4,'Transport-DB'!C:C,"&lt;="&amp;'Backfill Report'!$O$4)</f>
        <v>2716</v>
      </c>
      <c r="P16" s="197">
        <f>SUMIFS('Transport-DB'!$J:$J,'Transport-DB'!$D:$D,"="&amp;'Backfill Report'!C16,'Transport-DB'!$C:$C,"&gt;="&amp;'Backfill Report'!$P$4,'Transport-DB'!C:C,"&lt;="&amp;'Backfill Report'!$Q$4)</f>
        <v>737</v>
      </c>
      <c r="Q16" s="158">
        <f>SUMIFS('Transport-DB'!Q:Q,'Transport-DB'!$D:$D,"="&amp;'Backfill Report'!C16,'Transport-DB'!$C:$C,"&gt;="&amp;'Backfill Report'!$P$4,'Transport-DB'!C:C,"&lt;="&amp;'Backfill Report'!$Q$4)+SUMIFS('Transport-DB'!R:R,'Transport-DB'!$D:$D,"="&amp;'Backfill Report'!C16,'Transport-DB'!$C:$C,"&gt;="&amp;'Backfill Report'!$P$4,'Transport-DB'!C:C,"&lt;="&amp;'Backfill Report'!$Q$4)+SUMIFS('Transport-DB'!S:S,'Transport-DB'!$D:$D,"="&amp;'Backfill Report'!C16,'Transport-DB'!$C:$C,"&gt;="&amp;'Backfill Report'!$P$4,'Transport-DB'!C:C,"&lt;="&amp;'Backfill Report'!$Q$4)</f>
        <v>5260.85</v>
      </c>
      <c r="R16" s="197">
        <f>SUMIFS('Transport-DB'!$J:$J,'Transport-DB'!$D:$D,"="&amp;'Backfill Report'!C16,'Transport-DB'!$C:$C,"&gt;="&amp;'Backfill Report'!$R$4,'Transport-DB'!C:C,"&lt;="&amp;'Backfill Report'!$S$4)</f>
        <v>601</v>
      </c>
      <c r="S16" s="158">
        <f>SUMIFS('Transport-DB'!Q:Q,'Transport-DB'!$D:$D,"="&amp;'Backfill Report'!C16,'Transport-DB'!$C:$C,"&gt;="&amp;'Backfill Report'!$R$4,'Transport-DB'!C:C,"&lt;="&amp;'Backfill Report'!$S$4)+SUMIFS('Transport-DB'!R:R,'Transport-DB'!$D:$D,"="&amp;'Backfill Report'!C16,'Transport-DB'!$C:$C,"&gt;="&amp;'Backfill Report'!$R$4,'Transport-DB'!C:C,"&lt;="&amp;'Backfill Report'!$S$4)+SUMIFS('Transport-DB'!S:S,'Transport-DB'!$D:$D,"="&amp;'Backfill Report'!C16,'Transport-DB'!$C:$C,"&gt;="&amp;'Backfill Report'!$R$4,'Transport-DB'!C:C,"&lt;="&amp;'Backfill Report'!$S$4)</f>
        <v>4300.45</v>
      </c>
      <c r="T16" s="197">
        <f>SUMIFS('Transport-DB'!$J:$J,'Transport-DB'!$D:$D,"="&amp;'Backfill Report'!C16,'Transport-DB'!$C:$C,"&gt;="&amp;'Backfill Report'!$T$4,'Transport-DB'!C:C,"&lt;="&amp;'Backfill Report'!$U$4)</f>
        <v>677</v>
      </c>
      <c r="U16" s="158">
        <f>SUMIFS('Transport-DB'!Q:Q,'Transport-DB'!$D:$D,"="&amp;'Backfill Report'!C16,'Transport-DB'!$C:$C,"&gt;="&amp;'Backfill Report'!$T$4,'Transport-DB'!C:C,"&lt;="&amp;'Backfill Report'!$U$4)+SUMIFS('Transport-DB'!R:R,'Transport-DB'!$D:$D,"="&amp;'Backfill Report'!C16,'Transport-DB'!$C:$C,"&gt;="&amp;'Backfill Report'!$T$4,'Transport-DB'!C:C,"&lt;="&amp;'Backfill Report'!$U$4)+SUMIFS('Transport-DB'!S:S,'Transport-DB'!$D:$D,"="&amp;'Backfill Report'!C16,'Transport-DB'!$C:$C,"&gt;="&amp;'Backfill Report'!$T$4,'Transport-DB'!C:C,"&lt;="&amp;'Backfill Report'!$U$4)</f>
        <v>4770.5</v>
      </c>
      <c r="V16" s="197">
        <f>SUMIFS('Transport-DB'!$J:$J,'Transport-DB'!$D:$D,"="&amp;'Backfill Report'!C16,'Transport-DB'!$C:$C,"&gt;="&amp;'Backfill Report'!$V$4,'Transport-DB'!C:C,"&lt;="&amp;'Backfill Report'!$W$4)</f>
        <v>0</v>
      </c>
      <c r="W16" s="158">
        <f>SUMIFS('Transport-DB'!Q:Q,'Transport-DB'!$D:$D,"="&amp;'Backfill Report'!C16,'Transport-DB'!$C:$C,"&gt;="&amp;'Backfill Report'!$V$4,'Transport-DB'!C:C,"&lt;="&amp;'Backfill Report'!$W$4)+SUMIFS('Transport-DB'!R:R,'Transport-DB'!$D:$D,"="&amp;'Backfill Report'!C16,'Transport-DB'!$C:$C,"&gt;="&amp;'Backfill Report'!$V$4,'Transport-DB'!C:C,"&lt;="&amp;'Backfill Report'!$W$4)+SUMIFS('Transport-DB'!S:S,'Transport-DB'!$D:$D,"="&amp;'Backfill Report'!C16,'Transport-DB'!$C:$C,"&gt;="&amp;'Backfill Report'!$V$4,'Transport-DB'!C:C,"&lt;="&amp;'Backfill Report'!$W$4)</f>
        <v>0</v>
      </c>
      <c r="X16" s="197">
        <f>SUMIFS('Transport-DB'!$J:$J,'Transport-DB'!$D:$D,"="&amp;'Backfill Report'!C16,'Transport-DB'!$C:$C,"&gt;="&amp;'Backfill Report'!$X$4,'Transport-DB'!C:C,"&lt;="&amp;'Backfill Report'!$Y$4)</f>
        <v>0</v>
      </c>
      <c r="Y16" s="158">
        <f>SUMIFS('Transport-DB'!Q:Q,'Transport-DB'!$D:$D,"="&amp;'Backfill Report'!C16,'Transport-DB'!$C:$C,"&gt;="&amp;'Backfill Report'!$X$4,'Transport-DB'!C:C,"&lt;="&amp;'Backfill Report'!$Y$4)+SUMIFS('Transport-DB'!R:R,'Transport-DB'!$D:$D,"="&amp;'Backfill Report'!C16,'Transport-DB'!$C:$C,"&gt;="&amp;'Backfill Report'!$X$4,'Transport-DB'!C:C,"&lt;="&amp;'Backfill Report'!$Y$4)+SUMIFS('Transport-DB'!S:S,'Transport-DB'!$D:$D,"="&amp;'Backfill Report'!C16,'Transport-DB'!$C:$C,"&gt;="&amp;'Backfill Report'!$X$4,'Transport-DB'!C:C,"&lt;="&amp;'Backfill Report'!$Y$4)</f>
        <v>0</v>
      </c>
      <c r="Z16" s="197">
        <f>SUMIFS('Transport-DB'!$J:$J,'Transport-DB'!$D:$D,"="&amp;'Backfill Report'!C16,'Transport-DB'!$C:$C,"&gt;="&amp;'Backfill Report'!$Z$4,'Transport-DB'!C:C,"&lt;="&amp;'Backfill Report'!$AA$4)</f>
        <v>0</v>
      </c>
      <c r="AA16" s="158">
        <f>SUMIFS('Transport-DB'!Q:Q,'Transport-DB'!$D:$D,"="&amp;'Backfill Report'!C16,'Transport-DB'!$C:$C,"&gt;="&amp;'Backfill Report'!$Z$4,'Transport-DB'!C:C,"&lt;="&amp;'Backfill Report'!$AA$4)+SUMIFS('Transport-DB'!R:R,'Transport-DB'!$D:$D,"="&amp;'Backfill Report'!C16,'Transport-DB'!$C:$C,"&gt;="&amp;'Backfill Report'!$Z$4,'Transport-DB'!C:C,"&lt;="&amp;'Backfill Report'!$AA$4)+SUMIFS('Transport-DB'!S:S,'Transport-DB'!$D:$D,"="&amp;'Backfill Report'!C16,'Transport-DB'!$C:$C,"&gt;="&amp;'Backfill Report'!$Z$4,'Transport-DB'!C:C,"&lt;="&amp;'Backfill Report'!$AA$4)</f>
        <v>0</v>
      </c>
      <c r="AB16" s="197">
        <f>SUMIFS('Transport-DB'!$J:$J,'Transport-DB'!$D:$D,"="&amp;'Backfill Report'!C16,'Transport-DB'!$C:$C,"&gt;="&amp;'Backfill Report'!$AB$4,'Transport-DB'!C:C,"&lt;="&amp;'Backfill Report'!$AC$4)</f>
        <v>0</v>
      </c>
      <c r="AC16" s="158">
        <f>SUMIFS('Transport-DB'!Q:Q,'Transport-DB'!$D:$D,"="&amp;'Backfill Report'!C16,'Transport-DB'!$C:$C,"&gt;="&amp;'Backfill Report'!$AB$4,'Transport-DB'!C:C,"&lt;="&amp;'Backfill Report'!$AC$4)+SUMIFS('Transport-DB'!R:R,'Transport-DB'!$D:$D,"="&amp;'Backfill Report'!C16,'Transport-DB'!$C:$C,"&gt;="&amp;'Backfill Report'!$AB$4,'Transport-DB'!C:C,"&lt;="&amp;'Backfill Report'!$AC$4)+SUMIFS('Transport-DB'!S:S,'Transport-DB'!$D:$D,"="&amp;'Backfill Report'!C16,'Transport-DB'!$C:$C,"&gt;="&amp;'Backfill Report'!$AB$4,'Transport-DB'!C:C,"&lt;="&amp;'Backfill Report'!$AC$4)</f>
        <v>0</v>
      </c>
      <c r="AD16" s="197">
        <f>SUMIFS('Transport-DB'!$J:$J,'Transport-DB'!$D:$D,"="&amp;'Backfill Report'!C16,'Transport-DB'!$C:$C,"&gt;="&amp;'Backfill Report'!$AD$4,'Transport-DB'!C:C,"&lt;="&amp;'Backfill Report'!$AE$4)</f>
        <v>0</v>
      </c>
      <c r="AE16" s="158">
        <f>SUMIFS('Transport-DB'!Q:Q,'Transport-DB'!$D:$D,"="&amp;'Backfill Report'!C16,'Transport-DB'!$C:$C,"&gt;="&amp;'Backfill Report'!$AD$4,'Transport-DB'!C:C,"&lt;="&amp;'Backfill Report'!$AE$4)+SUMIFS('Transport-DB'!R:R,'Transport-DB'!$D:$D,"="&amp;'Backfill Report'!C16,'Transport-DB'!$C:$C,"&gt;="&amp;'Backfill Report'!$AD$4,'Transport-DB'!C:C,"&lt;="&amp;'Backfill Report'!$AE$4)+SUMIFS('Transport-DB'!S:S,'Transport-DB'!$D:$D,"="&amp;'Backfill Report'!C16,'Transport-DB'!$C:$C,"&gt;="&amp;'Backfill Report'!$AD$4,'Transport-DB'!C:C,"&lt;="&amp;'Backfill Report'!$AE$4)</f>
        <v>0</v>
      </c>
      <c r="AI16" s="226" t="s">
        <v>173</v>
      </c>
      <c r="AM16" s="107">
        <v>6</v>
      </c>
      <c r="AN16" s="4" t="s">
        <v>141</v>
      </c>
      <c r="AO16" s="107" t="s">
        <v>2</v>
      </c>
      <c r="AP16" s="107" t="s">
        <v>92</v>
      </c>
      <c r="AQ16" s="107">
        <v>427</v>
      </c>
      <c r="AR16" s="107">
        <v>2989</v>
      </c>
    </row>
    <row r="17" spans="1:44" ht="28.5" x14ac:dyDescent="0.45">
      <c r="A17" s="143"/>
      <c r="B17" s="200">
        <v>12</v>
      </c>
      <c r="C17" s="156" t="s">
        <v>150</v>
      </c>
      <c r="D17" s="196" t="str">
        <f>VLOOKUP(C17,'Transport-DB'!V:Z,3,FALSE)</f>
        <v>میرزایی</v>
      </c>
      <c r="E17" s="210" t="str">
        <f>VLOOKUP(C17,'Transport-DB'!V:Z,2,FALSE)</f>
        <v>کامیون کمپرسی</v>
      </c>
      <c r="F17" s="197">
        <f>SUMIFS('Transport-DB'!$J:$J,'Transport-DB'!$D:$D,"="&amp;'Backfill Report'!C17,'Transport-DB'!$C:$C,"&gt;="&amp;'Backfill Report'!$F$4,'Transport-DB'!C:C,"&lt;="&amp;'Backfill Report'!$G$4)</f>
        <v>0</v>
      </c>
      <c r="G17" s="158">
        <f>SUMIFS('Transport-DB'!Q:Q,'Transport-DB'!$D:$D,"="&amp;'Backfill Report'!C17,'Transport-DB'!$C:$C,"&gt;="&amp;'Backfill Report'!$F$4,'Transport-DB'!C:C,"&lt;="&amp;'Backfill Report'!$G$4)+SUMIFS('Transport-DB'!R:R,'Transport-DB'!$D:$D,"="&amp;'Backfill Report'!C17,'Transport-DB'!$C:$C,"&gt;="&amp;'Backfill Report'!$F$4,'Transport-DB'!C:C,"&lt;="&amp;'Backfill Report'!$G$4)+SUMIFS('Transport-DB'!S:S,'Transport-DB'!$D:$D,"="&amp;'Backfill Report'!C17,'Transport-DB'!$C:$C,"&gt;="&amp;'Backfill Report'!$F$4,'Transport-DB'!C:C,"&lt;="&amp;'Backfill Report'!$G$4)</f>
        <v>0</v>
      </c>
      <c r="H17" s="197">
        <f>SUMIFS('Transport-DB'!$J:$J,'Transport-DB'!$D:$D,"="&amp;'Backfill Report'!C17,'Transport-DB'!$C:$C,"&gt;="&amp;'Backfill Report'!$H$4,'Transport-DB'!C:C,"&lt;="&amp;'Backfill Report'!$I$4)</f>
        <v>262</v>
      </c>
      <c r="I17" s="158">
        <f>SUMIFS('Transport-DB'!Q:Q,'Transport-DB'!$D:$D,"="&amp;'Backfill Report'!C17,'Transport-DB'!$C:$C,"&gt;="&amp;'Backfill Report'!$H$4,'Transport-DB'!C:C,"&lt;="&amp;'Backfill Report'!$I$4)+SUMIFS('Transport-DB'!R:R,'Transport-DB'!$D:$D,"="&amp;'Backfill Report'!C17,'Transport-DB'!$C:$C,"&gt;="&amp;'Backfill Report'!$H$4,'Transport-DB'!C:C,"&lt;="&amp;'Backfill Report'!$I$4)+SUMIFS('Transport-DB'!S:S,'Transport-DB'!$D:$D,"="&amp;'Backfill Report'!C17,'Transport-DB'!$C:$C,"&gt;="&amp;'Backfill Report'!$H$4,'Transport-DB'!C:C,"&lt;="&amp;'Backfill Report'!$I$4)</f>
        <v>1087.3</v>
      </c>
      <c r="J17" s="197">
        <f>SUMIFS('Transport-DB'!$J:$J,'Transport-DB'!$D:$D,"="&amp;'Backfill Report'!C17,'Transport-DB'!$C:$C,"&gt;="&amp;'Backfill Report'!$J$4,'Transport-DB'!C:C,"&lt;="&amp;'Backfill Report'!$K$4)</f>
        <v>793</v>
      </c>
      <c r="K17" s="158">
        <f>SUMIFS('Transport-DB'!Q:Q,'Transport-DB'!$D:$D,"="&amp;'Backfill Report'!C17,'Transport-DB'!$C:$C,"&gt;="&amp;'Backfill Report'!$J$4,'Transport-DB'!C:C,"&lt;="&amp;'Backfill Report'!$K$4)+SUMIFS('Transport-DB'!R:R,'Transport-DB'!$D:$D,"="&amp;'Backfill Report'!C17,'Transport-DB'!$C:$C,"&gt;="&amp;'Backfill Report'!$J$4,'Transport-DB'!C:C,"&lt;="&amp;'Backfill Report'!$K$4)+SUMIFS('Transport-DB'!S:S,'Transport-DB'!$D:$D,"="&amp;'Backfill Report'!C17,'Transport-DB'!$C:$C,"&gt;="&amp;'Backfill Report'!$J$4,'Transport-DB'!C:C,"&lt;="&amp;'Backfill Report'!$K$4)</f>
        <v>3290.9500000000003</v>
      </c>
      <c r="L17" s="197">
        <f>SUMIFS('Transport-DB'!J:J,'Transport-DB'!D:D,"="&amp;'Backfill Report'!C17,'Transport-DB'!C:C,"&gt;="&amp;'Backfill Report'!$L$4,'Transport-DB'!C:C,"&lt;="&amp;'Backfill Report'!$M$4)</f>
        <v>873</v>
      </c>
      <c r="M17" s="158">
        <f>SUMIFS('Transport-DB'!Q:Q,'Transport-DB'!$D:$D,"="&amp;'Backfill Report'!C17,'Transport-DB'!$C:$C,"&gt;="&amp;'Backfill Report'!$L$4,'Transport-DB'!C:C,"&lt;="&amp;'Backfill Report'!$M$4)+SUMIFS('Transport-DB'!R:R,'Transport-DB'!$D:$D,"="&amp;'Backfill Report'!C17,'Transport-DB'!$C:$C,"&gt;="&amp;'Backfill Report'!$L$4,'Transport-DB'!C:C,"&lt;="&amp;'Backfill Report'!$M$4)+SUMIFS('Transport-DB'!S:S,'Transport-DB'!$D:$D,"="&amp;'Backfill Report'!C17,'Transport-DB'!$C:$C,"&gt;="&amp;'Backfill Report'!$L$4,'Transport-DB'!C:C,"&lt;="&amp;'Backfill Report'!$M$4)</f>
        <v>3863.8575000000005</v>
      </c>
      <c r="N17" s="197">
        <f>SUMIFS('Transport-DB'!$J:$J,'Transport-DB'!$D:$D,"="&amp;'Backfill Report'!C17,'Transport-DB'!$C:$C,"&gt;="&amp;'Backfill Report'!$N$4,'Transport-DB'!C:C,"&lt;="&amp;'Backfill Report'!$O$4)</f>
        <v>588</v>
      </c>
      <c r="O17" s="158">
        <f>SUMIFS('Transport-DB'!Q:Q,'Transport-DB'!$D:$D,"="&amp;'Backfill Report'!C17,'Transport-DB'!$C:$C,"&gt;="&amp;'Backfill Report'!$N$4,'Transport-DB'!C:C,"&lt;="&amp;'Backfill Report'!$O$4)+SUMIFS('Transport-DB'!R:R,'Transport-DB'!$D:$D,"="&amp;'Backfill Report'!C17,'Transport-DB'!$C:$C,"&gt;="&amp;'Backfill Report'!$N$4,'Transport-DB'!C:C,"&lt;="&amp;'Backfill Report'!$O$4)+SUMIFS('Transport-DB'!S:S,'Transport-DB'!$D:$D,"="&amp;'Backfill Report'!C17,'Transport-DB'!$C:$C,"&gt;="&amp;'Backfill Report'!$N$4,'Transport-DB'!C:C,"&lt;="&amp;'Backfill Report'!$O$4)</f>
        <v>2806.2299999999991</v>
      </c>
      <c r="P17" s="197">
        <f>SUMIFS('Transport-DB'!$J:$J,'Transport-DB'!$D:$D,"="&amp;'Backfill Report'!C17,'Transport-DB'!$C:$C,"&gt;="&amp;'Backfill Report'!$P$4,'Transport-DB'!C:C,"&lt;="&amp;'Backfill Report'!$Q$4)</f>
        <v>743</v>
      </c>
      <c r="Q17" s="158">
        <f>SUMIFS('Transport-DB'!Q:Q,'Transport-DB'!$D:$D,"="&amp;'Backfill Report'!C17,'Transport-DB'!$C:$C,"&gt;="&amp;'Backfill Report'!$P$4,'Transport-DB'!C:C,"&lt;="&amp;'Backfill Report'!$Q$4)+SUMIFS('Transport-DB'!R:R,'Transport-DB'!$D:$D,"="&amp;'Backfill Report'!C17,'Transport-DB'!$C:$C,"&gt;="&amp;'Backfill Report'!$P$4,'Transport-DB'!C:C,"&lt;="&amp;'Backfill Report'!$Q$4)+SUMIFS('Transport-DB'!S:S,'Transport-DB'!$D:$D,"="&amp;'Backfill Report'!C17,'Transport-DB'!$C:$C,"&gt;="&amp;'Backfill Report'!$P$4,'Transport-DB'!C:C,"&lt;="&amp;'Backfill Report'!$Q$4)</f>
        <v>3545.9674999999993</v>
      </c>
      <c r="R17" s="197">
        <f>SUMIFS('Transport-DB'!$J:$J,'Transport-DB'!$D:$D,"="&amp;'Backfill Report'!C17,'Transport-DB'!$C:$C,"&gt;="&amp;'Backfill Report'!$R$4,'Transport-DB'!C:C,"&lt;="&amp;'Backfill Report'!$S$4)</f>
        <v>525</v>
      </c>
      <c r="S17" s="158">
        <f>SUMIFS('Transport-DB'!Q:Q,'Transport-DB'!$D:$D,"="&amp;'Backfill Report'!C17,'Transport-DB'!$C:$C,"&gt;="&amp;'Backfill Report'!$R$4,'Transport-DB'!C:C,"&lt;="&amp;'Backfill Report'!$S$4)+SUMIFS('Transport-DB'!R:R,'Transport-DB'!$D:$D,"="&amp;'Backfill Report'!C17,'Transport-DB'!$C:$C,"&gt;="&amp;'Backfill Report'!$R$4,'Transport-DB'!C:C,"&lt;="&amp;'Backfill Report'!$S$4)+SUMIFS('Transport-DB'!S:S,'Transport-DB'!$D:$D,"="&amp;'Backfill Report'!C17,'Transport-DB'!$C:$C,"&gt;="&amp;'Backfill Report'!$R$4,'Transport-DB'!C:C,"&lt;="&amp;'Backfill Report'!$S$4)</f>
        <v>2505.5624999999995</v>
      </c>
      <c r="T17" s="197">
        <f>SUMIFS('Transport-DB'!$J:$J,'Transport-DB'!$D:$D,"="&amp;'Backfill Report'!C17,'Transport-DB'!$C:$C,"&gt;="&amp;'Backfill Report'!$T$4,'Transport-DB'!C:C,"&lt;="&amp;'Backfill Report'!$U$4)</f>
        <v>358</v>
      </c>
      <c r="U17" s="158">
        <f>SUMIFS('Transport-DB'!Q:Q,'Transport-DB'!$D:$D,"="&amp;'Backfill Report'!C17,'Transport-DB'!$C:$C,"&gt;="&amp;'Backfill Report'!$T$4,'Transport-DB'!C:C,"&lt;="&amp;'Backfill Report'!$U$4)+SUMIFS('Transport-DB'!R:R,'Transport-DB'!$D:$D,"="&amp;'Backfill Report'!C17,'Transport-DB'!$C:$C,"&gt;="&amp;'Backfill Report'!$T$4,'Transport-DB'!C:C,"&lt;="&amp;'Backfill Report'!$U$4)+SUMIFS('Transport-DB'!S:S,'Transport-DB'!$D:$D,"="&amp;'Backfill Report'!C17,'Transport-DB'!$C:$C,"&gt;="&amp;'Backfill Report'!$T$4,'Transport-DB'!C:C,"&lt;="&amp;'Backfill Report'!$U$4)</f>
        <v>1708.5550000000003</v>
      </c>
      <c r="V17" s="197">
        <f>SUMIFS('Transport-DB'!$J:$J,'Transport-DB'!$D:$D,"="&amp;'Backfill Report'!C17,'Transport-DB'!$C:$C,"&gt;="&amp;'Backfill Report'!$V$4,'Transport-DB'!C:C,"&lt;="&amp;'Backfill Report'!$W$4)</f>
        <v>0</v>
      </c>
      <c r="W17" s="158">
        <f>SUMIFS('Transport-DB'!Q:Q,'Transport-DB'!$D:$D,"="&amp;'Backfill Report'!C17,'Transport-DB'!$C:$C,"&gt;="&amp;'Backfill Report'!$V$4,'Transport-DB'!C:C,"&lt;="&amp;'Backfill Report'!$W$4)+SUMIFS('Transport-DB'!R:R,'Transport-DB'!$D:$D,"="&amp;'Backfill Report'!C17,'Transport-DB'!$C:$C,"&gt;="&amp;'Backfill Report'!$V$4,'Transport-DB'!C:C,"&lt;="&amp;'Backfill Report'!$W$4)+SUMIFS('Transport-DB'!S:S,'Transport-DB'!$D:$D,"="&amp;'Backfill Report'!C17,'Transport-DB'!$C:$C,"&gt;="&amp;'Backfill Report'!$V$4,'Transport-DB'!C:C,"&lt;="&amp;'Backfill Report'!$W$4)</f>
        <v>0</v>
      </c>
      <c r="X17" s="197">
        <f>SUMIFS('Transport-DB'!$J:$J,'Transport-DB'!$D:$D,"="&amp;'Backfill Report'!C17,'Transport-DB'!$C:$C,"&gt;="&amp;'Backfill Report'!$X$4,'Transport-DB'!C:C,"&lt;="&amp;'Backfill Report'!$Y$4)</f>
        <v>0</v>
      </c>
      <c r="Y17" s="158">
        <f>SUMIFS('Transport-DB'!Q:Q,'Transport-DB'!$D:$D,"="&amp;'Backfill Report'!C17,'Transport-DB'!$C:$C,"&gt;="&amp;'Backfill Report'!$X$4,'Transport-DB'!C:C,"&lt;="&amp;'Backfill Report'!$Y$4)+SUMIFS('Transport-DB'!R:R,'Transport-DB'!$D:$D,"="&amp;'Backfill Report'!C17,'Transport-DB'!$C:$C,"&gt;="&amp;'Backfill Report'!$X$4,'Transport-DB'!C:C,"&lt;="&amp;'Backfill Report'!$Y$4)+SUMIFS('Transport-DB'!S:S,'Transport-DB'!$D:$D,"="&amp;'Backfill Report'!C17,'Transport-DB'!$C:$C,"&gt;="&amp;'Backfill Report'!$X$4,'Transport-DB'!C:C,"&lt;="&amp;'Backfill Report'!$Y$4)</f>
        <v>0</v>
      </c>
      <c r="Z17" s="197">
        <f>SUMIFS('Transport-DB'!$J:$J,'Transport-DB'!$D:$D,"="&amp;'Backfill Report'!C17,'Transport-DB'!$C:$C,"&gt;="&amp;'Backfill Report'!$Z$4,'Transport-DB'!C:C,"&lt;="&amp;'Backfill Report'!$AA$4)</f>
        <v>0</v>
      </c>
      <c r="AA17" s="158">
        <f>SUMIFS('Transport-DB'!Q:Q,'Transport-DB'!$D:$D,"="&amp;'Backfill Report'!C17,'Transport-DB'!$C:$C,"&gt;="&amp;'Backfill Report'!$Z$4,'Transport-DB'!C:C,"&lt;="&amp;'Backfill Report'!$AA$4)+SUMIFS('Transport-DB'!R:R,'Transport-DB'!$D:$D,"="&amp;'Backfill Report'!C17,'Transport-DB'!$C:$C,"&gt;="&amp;'Backfill Report'!$Z$4,'Transport-DB'!C:C,"&lt;="&amp;'Backfill Report'!$AA$4)+SUMIFS('Transport-DB'!S:S,'Transport-DB'!$D:$D,"="&amp;'Backfill Report'!C17,'Transport-DB'!$C:$C,"&gt;="&amp;'Backfill Report'!$Z$4,'Transport-DB'!C:C,"&lt;="&amp;'Backfill Report'!$AA$4)</f>
        <v>0</v>
      </c>
      <c r="AB17" s="197">
        <f>SUMIFS('Transport-DB'!$J:$J,'Transport-DB'!$D:$D,"="&amp;'Backfill Report'!C17,'Transport-DB'!$C:$C,"&gt;="&amp;'Backfill Report'!$AB$4,'Transport-DB'!C:C,"&lt;="&amp;'Backfill Report'!$AC$4)</f>
        <v>0</v>
      </c>
      <c r="AC17" s="158">
        <f>SUMIFS('Transport-DB'!Q:Q,'Transport-DB'!$D:$D,"="&amp;'Backfill Report'!C17,'Transport-DB'!$C:$C,"&gt;="&amp;'Backfill Report'!$AB$4,'Transport-DB'!C:C,"&lt;="&amp;'Backfill Report'!$AC$4)+SUMIFS('Transport-DB'!R:R,'Transport-DB'!$D:$D,"="&amp;'Backfill Report'!C17,'Transport-DB'!$C:$C,"&gt;="&amp;'Backfill Report'!$AB$4,'Transport-DB'!C:C,"&lt;="&amp;'Backfill Report'!$AC$4)+SUMIFS('Transport-DB'!S:S,'Transport-DB'!$D:$D,"="&amp;'Backfill Report'!C17,'Transport-DB'!$C:$C,"&gt;="&amp;'Backfill Report'!$AB$4,'Transport-DB'!C:C,"&lt;="&amp;'Backfill Report'!$AC$4)</f>
        <v>0</v>
      </c>
      <c r="AD17" s="197">
        <f>SUMIFS('Transport-DB'!$J:$J,'Transport-DB'!$D:$D,"="&amp;'Backfill Report'!C17,'Transport-DB'!$C:$C,"&gt;="&amp;'Backfill Report'!$AD$4,'Transport-DB'!C:C,"&lt;="&amp;'Backfill Report'!$AE$4)</f>
        <v>0</v>
      </c>
      <c r="AE17" s="158">
        <f>SUMIFS('Transport-DB'!Q:Q,'Transport-DB'!$D:$D,"="&amp;'Backfill Report'!C17,'Transport-DB'!$C:$C,"&gt;="&amp;'Backfill Report'!$AD$4,'Transport-DB'!C:C,"&lt;="&amp;'Backfill Report'!$AE$4)+SUMIFS('Transport-DB'!R:R,'Transport-DB'!$D:$D,"="&amp;'Backfill Report'!C17,'Transport-DB'!$C:$C,"&gt;="&amp;'Backfill Report'!$AD$4,'Transport-DB'!C:C,"&lt;="&amp;'Backfill Report'!$AE$4)+SUMIFS('Transport-DB'!S:S,'Transport-DB'!$D:$D,"="&amp;'Backfill Report'!C17,'Transport-DB'!$C:$C,"&gt;="&amp;'Backfill Report'!$AD$4,'Transport-DB'!C:C,"&lt;="&amp;'Backfill Report'!$AE$4)</f>
        <v>0</v>
      </c>
      <c r="AI17" s="226" t="s">
        <v>179</v>
      </c>
      <c r="AM17" s="107">
        <v>7</v>
      </c>
      <c r="AN17" s="4" t="s">
        <v>142</v>
      </c>
      <c r="AO17" s="107" t="s">
        <v>2</v>
      </c>
      <c r="AP17" s="107" t="s">
        <v>92</v>
      </c>
      <c r="AQ17" s="107">
        <v>417</v>
      </c>
      <c r="AR17" s="107">
        <v>2919</v>
      </c>
    </row>
    <row r="18" spans="1:44" ht="28.5" x14ac:dyDescent="0.45">
      <c r="A18" s="143"/>
      <c r="B18" s="200">
        <v>13</v>
      </c>
      <c r="C18" s="156" t="s">
        <v>152</v>
      </c>
      <c r="D18" s="196" t="str">
        <f>VLOOKUP(C18,'Transport-DB'!V:Z,3,FALSE)</f>
        <v>میرزایی</v>
      </c>
      <c r="E18" s="210" t="str">
        <f>VLOOKUP(C18,'Transport-DB'!V:Z,2,FALSE)</f>
        <v>کامیون کمپرسی</v>
      </c>
      <c r="F18" s="197">
        <f>SUMIFS('Transport-DB'!$J:$J,'Transport-DB'!$D:$D,"="&amp;'Backfill Report'!C18,'Transport-DB'!$C:$C,"&gt;="&amp;'Backfill Report'!$F$4,'Transport-DB'!C:C,"&lt;="&amp;'Backfill Report'!$G$4)</f>
        <v>0</v>
      </c>
      <c r="G18" s="158">
        <f>SUMIFS('Transport-DB'!Q:Q,'Transport-DB'!$D:$D,"="&amp;'Backfill Report'!C18,'Transport-DB'!$C:$C,"&gt;="&amp;'Backfill Report'!$F$4,'Transport-DB'!C:C,"&lt;="&amp;'Backfill Report'!$G$4)+SUMIFS('Transport-DB'!R:R,'Transport-DB'!$D:$D,"="&amp;'Backfill Report'!C18,'Transport-DB'!$C:$C,"&gt;="&amp;'Backfill Report'!$F$4,'Transport-DB'!C:C,"&lt;="&amp;'Backfill Report'!$G$4)+SUMIFS('Transport-DB'!S:S,'Transport-DB'!$D:$D,"="&amp;'Backfill Report'!C18,'Transport-DB'!$C:$C,"&gt;="&amp;'Backfill Report'!$F$4,'Transport-DB'!C:C,"&lt;="&amp;'Backfill Report'!$G$4)</f>
        <v>0</v>
      </c>
      <c r="H18" s="197">
        <f>SUMIFS('Transport-DB'!$J:$J,'Transport-DB'!$D:$D,"="&amp;'Backfill Report'!C18,'Transport-DB'!$C:$C,"&gt;="&amp;'Backfill Report'!$H$4,'Transport-DB'!C:C,"&lt;="&amp;'Backfill Report'!$I$4)</f>
        <v>302</v>
      </c>
      <c r="I18" s="158">
        <f>SUMIFS('Transport-DB'!Q:Q,'Transport-DB'!$D:$D,"="&amp;'Backfill Report'!C18,'Transport-DB'!$C:$C,"&gt;="&amp;'Backfill Report'!$H$4,'Transport-DB'!C:C,"&lt;="&amp;'Backfill Report'!$I$4)+SUMIFS('Transport-DB'!R:R,'Transport-DB'!$D:$D,"="&amp;'Backfill Report'!C18,'Transport-DB'!$C:$C,"&gt;="&amp;'Backfill Report'!$H$4,'Transport-DB'!C:C,"&lt;="&amp;'Backfill Report'!$I$4)+SUMIFS('Transport-DB'!S:S,'Transport-DB'!$D:$D,"="&amp;'Backfill Report'!C18,'Transport-DB'!$C:$C,"&gt;="&amp;'Backfill Report'!$H$4,'Transport-DB'!C:C,"&lt;="&amp;'Backfill Report'!$I$4)</f>
        <v>1253.2999999999997</v>
      </c>
      <c r="J18" s="197">
        <f>SUMIFS('Transport-DB'!$J:$J,'Transport-DB'!$D:$D,"="&amp;'Backfill Report'!C18,'Transport-DB'!$C:$C,"&gt;="&amp;'Backfill Report'!$J$4,'Transport-DB'!C:C,"&lt;="&amp;'Backfill Report'!$K$4)</f>
        <v>602</v>
      </c>
      <c r="K18" s="158">
        <f>SUMIFS('Transport-DB'!Q:Q,'Transport-DB'!$D:$D,"="&amp;'Backfill Report'!C18,'Transport-DB'!$C:$C,"&gt;="&amp;'Backfill Report'!$J$4,'Transport-DB'!C:C,"&lt;="&amp;'Backfill Report'!$K$4)+SUMIFS('Transport-DB'!R:R,'Transport-DB'!$D:$D,"="&amp;'Backfill Report'!C18,'Transport-DB'!$C:$C,"&gt;="&amp;'Backfill Report'!$J$4,'Transport-DB'!C:C,"&lt;="&amp;'Backfill Report'!$K$4)+SUMIFS('Transport-DB'!S:S,'Transport-DB'!$D:$D,"="&amp;'Backfill Report'!C18,'Transport-DB'!$C:$C,"&gt;="&amp;'Backfill Report'!$J$4,'Transport-DB'!C:C,"&lt;="&amp;'Backfill Report'!$K$4)</f>
        <v>2498.3000000000002</v>
      </c>
      <c r="L18" s="197">
        <f>SUMIFS('Transport-DB'!J:J,'Transport-DB'!D:D,"="&amp;'Backfill Report'!C18,'Transport-DB'!C:C,"&gt;="&amp;'Backfill Report'!$L$4,'Transport-DB'!C:C,"&lt;="&amp;'Backfill Report'!$M$4)</f>
        <v>866</v>
      </c>
      <c r="M18" s="158">
        <f>SUMIFS('Transport-DB'!Q:Q,'Transport-DB'!$D:$D,"="&amp;'Backfill Report'!C18,'Transport-DB'!$C:$C,"&gt;="&amp;'Backfill Report'!$L$4,'Transport-DB'!C:C,"&lt;="&amp;'Backfill Report'!$M$4)+SUMIFS('Transport-DB'!R:R,'Transport-DB'!$D:$D,"="&amp;'Backfill Report'!C18,'Transport-DB'!$C:$C,"&gt;="&amp;'Backfill Report'!$L$4,'Transport-DB'!C:C,"&lt;="&amp;'Backfill Report'!$M$4)+SUMIFS('Transport-DB'!S:S,'Transport-DB'!$D:$D,"="&amp;'Backfill Report'!C18,'Transport-DB'!$C:$C,"&gt;="&amp;'Backfill Report'!$L$4,'Transport-DB'!C:C,"&lt;="&amp;'Backfill Report'!$M$4)</f>
        <v>3800.57</v>
      </c>
      <c r="N18" s="197">
        <f>SUMIFS('Transport-DB'!$J:$J,'Transport-DB'!$D:$D,"="&amp;'Backfill Report'!C18,'Transport-DB'!$C:$C,"&gt;="&amp;'Backfill Report'!$N$4,'Transport-DB'!C:C,"&lt;="&amp;'Backfill Report'!$O$4)</f>
        <v>595</v>
      </c>
      <c r="O18" s="158">
        <f>SUMIFS('Transport-DB'!Q:Q,'Transport-DB'!$D:$D,"="&amp;'Backfill Report'!C18,'Transport-DB'!$C:$C,"&gt;="&amp;'Backfill Report'!$N$4,'Transport-DB'!C:C,"&lt;="&amp;'Backfill Report'!$O$4)+SUMIFS('Transport-DB'!R:R,'Transport-DB'!$D:$D,"="&amp;'Backfill Report'!C18,'Transport-DB'!$C:$C,"&gt;="&amp;'Backfill Report'!$N$4,'Transport-DB'!C:C,"&lt;="&amp;'Backfill Report'!$O$4)+SUMIFS('Transport-DB'!S:S,'Transport-DB'!$D:$D,"="&amp;'Backfill Report'!C18,'Transport-DB'!$C:$C,"&gt;="&amp;'Backfill Report'!$N$4,'Transport-DB'!C:C,"&lt;="&amp;'Backfill Report'!$O$4)</f>
        <v>2839.6374999999994</v>
      </c>
      <c r="P18" s="197">
        <f>SUMIFS('Transport-DB'!$J:$J,'Transport-DB'!$D:$D,"="&amp;'Backfill Report'!C18,'Transport-DB'!$C:$C,"&gt;="&amp;'Backfill Report'!$P$4,'Transport-DB'!C:C,"&lt;="&amp;'Backfill Report'!$Q$4)</f>
        <v>760</v>
      </c>
      <c r="Q18" s="158">
        <f>SUMIFS('Transport-DB'!Q:Q,'Transport-DB'!$D:$D,"="&amp;'Backfill Report'!C18,'Transport-DB'!$C:$C,"&gt;="&amp;'Backfill Report'!$P$4,'Transport-DB'!C:C,"&lt;="&amp;'Backfill Report'!$Q$4)+SUMIFS('Transport-DB'!R:R,'Transport-DB'!$D:$D,"="&amp;'Backfill Report'!C18,'Transport-DB'!$C:$C,"&gt;="&amp;'Backfill Report'!$P$4,'Transport-DB'!C:C,"&lt;="&amp;'Backfill Report'!$Q$4)+SUMIFS('Transport-DB'!S:S,'Transport-DB'!$D:$D,"="&amp;'Backfill Report'!C18,'Transport-DB'!$C:$C,"&gt;="&amp;'Backfill Report'!$P$4,'Transport-DB'!C:C,"&lt;="&amp;'Backfill Report'!$Q$4)</f>
        <v>3627.1000000000004</v>
      </c>
      <c r="R18" s="197">
        <f>SUMIFS('Transport-DB'!$J:$J,'Transport-DB'!$D:$D,"="&amp;'Backfill Report'!C18,'Transport-DB'!$C:$C,"&gt;="&amp;'Backfill Report'!$R$4,'Transport-DB'!C:C,"&lt;="&amp;'Backfill Report'!$S$4)</f>
        <v>611</v>
      </c>
      <c r="S18" s="158">
        <f>SUMIFS('Transport-DB'!Q:Q,'Transport-DB'!$D:$D,"="&amp;'Backfill Report'!C18,'Transport-DB'!$C:$C,"&gt;="&amp;'Backfill Report'!$R$4,'Transport-DB'!C:C,"&lt;="&amp;'Backfill Report'!$S$4)+SUMIFS('Transport-DB'!R:R,'Transport-DB'!$D:$D,"="&amp;'Backfill Report'!C18,'Transport-DB'!$C:$C,"&gt;="&amp;'Backfill Report'!$R$4,'Transport-DB'!C:C,"&lt;="&amp;'Backfill Report'!$S$4)+SUMIFS('Transport-DB'!S:S,'Transport-DB'!$D:$D,"="&amp;'Backfill Report'!C18,'Transport-DB'!$C:$C,"&gt;="&amp;'Backfill Report'!$R$4,'Transport-DB'!C:C,"&lt;="&amp;'Backfill Report'!$S$4)</f>
        <v>2748.9599999999996</v>
      </c>
      <c r="T18" s="197">
        <f>SUMIFS('Transport-DB'!$J:$J,'Transport-DB'!$D:$D,"="&amp;'Backfill Report'!C18,'Transport-DB'!$C:$C,"&gt;="&amp;'Backfill Report'!$T$4,'Transport-DB'!C:C,"&lt;="&amp;'Backfill Report'!$U$4)</f>
        <v>413</v>
      </c>
      <c r="U18" s="158">
        <f>SUMIFS('Transport-DB'!Q:Q,'Transport-DB'!$D:$D,"="&amp;'Backfill Report'!C18,'Transport-DB'!$C:$C,"&gt;="&amp;'Backfill Report'!$T$4,'Transport-DB'!C:C,"&lt;="&amp;'Backfill Report'!$U$4)+SUMIFS('Transport-DB'!R:R,'Transport-DB'!$D:$D,"="&amp;'Backfill Report'!C18,'Transport-DB'!$C:$C,"&gt;="&amp;'Backfill Report'!$T$4,'Transport-DB'!C:C,"&lt;="&amp;'Backfill Report'!$U$4)+SUMIFS('Transport-DB'!S:S,'Transport-DB'!$D:$D,"="&amp;'Backfill Report'!C18,'Transport-DB'!$C:$C,"&gt;="&amp;'Backfill Report'!$T$4,'Transport-DB'!C:C,"&lt;="&amp;'Backfill Report'!$U$4)</f>
        <v>1971.0425</v>
      </c>
      <c r="V18" s="197">
        <f>SUMIFS('Transport-DB'!$J:$J,'Transport-DB'!$D:$D,"="&amp;'Backfill Report'!C18,'Transport-DB'!$C:$C,"&gt;="&amp;'Backfill Report'!$V$4,'Transport-DB'!C:C,"&lt;="&amp;'Backfill Report'!$W$4)</f>
        <v>0</v>
      </c>
      <c r="W18" s="158">
        <f>SUMIFS('Transport-DB'!Q:Q,'Transport-DB'!$D:$D,"="&amp;'Backfill Report'!C18,'Transport-DB'!$C:$C,"&gt;="&amp;'Backfill Report'!$V$4,'Transport-DB'!C:C,"&lt;="&amp;'Backfill Report'!$W$4)+SUMIFS('Transport-DB'!R:R,'Transport-DB'!$D:$D,"="&amp;'Backfill Report'!C18,'Transport-DB'!$C:$C,"&gt;="&amp;'Backfill Report'!$V$4,'Transport-DB'!C:C,"&lt;="&amp;'Backfill Report'!$W$4)+SUMIFS('Transport-DB'!S:S,'Transport-DB'!$D:$D,"="&amp;'Backfill Report'!C18,'Transport-DB'!$C:$C,"&gt;="&amp;'Backfill Report'!$V$4,'Transport-DB'!C:C,"&lt;="&amp;'Backfill Report'!$W$4)</f>
        <v>0</v>
      </c>
      <c r="X18" s="197">
        <f>SUMIFS('Transport-DB'!$J:$J,'Transport-DB'!$D:$D,"="&amp;'Backfill Report'!C18,'Transport-DB'!$C:$C,"&gt;="&amp;'Backfill Report'!$X$4,'Transport-DB'!C:C,"&lt;="&amp;'Backfill Report'!$Y$4)</f>
        <v>0</v>
      </c>
      <c r="Y18" s="158">
        <f>SUMIFS('Transport-DB'!Q:Q,'Transport-DB'!$D:$D,"="&amp;'Backfill Report'!C18,'Transport-DB'!$C:$C,"&gt;="&amp;'Backfill Report'!$X$4,'Transport-DB'!C:C,"&lt;="&amp;'Backfill Report'!$Y$4)+SUMIFS('Transport-DB'!R:R,'Transport-DB'!$D:$D,"="&amp;'Backfill Report'!C18,'Transport-DB'!$C:$C,"&gt;="&amp;'Backfill Report'!$X$4,'Transport-DB'!C:C,"&lt;="&amp;'Backfill Report'!$Y$4)+SUMIFS('Transport-DB'!S:S,'Transport-DB'!$D:$D,"="&amp;'Backfill Report'!C18,'Transport-DB'!$C:$C,"&gt;="&amp;'Backfill Report'!$X$4,'Transport-DB'!C:C,"&lt;="&amp;'Backfill Report'!$Y$4)</f>
        <v>0</v>
      </c>
      <c r="Z18" s="197">
        <f>SUMIFS('Transport-DB'!$J:$J,'Transport-DB'!$D:$D,"="&amp;'Backfill Report'!C18,'Transport-DB'!$C:$C,"&gt;="&amp;'Backfill Report'!$Z$4,'Transport-DB'!C:C,"&lt;="&amp;'Backfill Report'!$AA$4)</f>
        <v>0</v>
      </c>
      <c r="AA18" s="158">
        <f>SUMIFS('Transport-DB'!Q:Q,'Transport-DB'!$D:$D,"="&amp;'Backfill Report'!C18,'Transport-DB'!$C:$C,"&gt;="&amp;'Backfill Report'!$Z$4,'Transport-DB'!C:C,"&lt;="&amp;'Backfill Report'!$AA$4)+SUMIFS('Transport-DB'!R:R,'Transport-DB'!$D:$D,"="&amp;'Backfill Report'!C18,'Transport-DB'!$C:$C,"&gt;="&amp;'Backfill Report'!$Z$4,'Transport-DB'!C:C,"&lt;="&amp;'Backfill Report'!$AA$4)+SUMIFS('Transport-DB'!S:S,'Transport-DB'!$D:$D,"="&amp;'Backfill Report'!C18,'Transport-DB'!$C:$C,"&gt;="&amp;'Backfill Report'!$Z$4,'Transport-DB'!C:C,"&lt;="&amp;'Backfill Report'!$AA$4)</f>
        <v>0</v>
      </c>
      <c r="AB18" s="197">
        <f>SUMIFS('Transport-DB'!$J:$J,'Transport-DB'!$D:$D,"="&amp;'Backfill Report'!C18,'Transport-DB'!$C:$C,"&gt;="&amp;'Backfill Report'!$AB$4,'Transport-DB'!C:C,"&lt;="&amp;'Backfill Report'!$AC$4)</f>
        <v>0</v>
      </c>
      <c r="AC18" s="158">
        <f>SUMIFS('Transport-DB'!Q:Q,'Transport-DB'!$D:$D,"="&amp;'Backfill Report'!C18,'Transport-DB'!$C:$C,"&gt;="&amp;'Backfill Report'!$AB$4,'Transport-DB'!C:C,"&lt;="&amp;'Backfill Report'!$AC$4)+SUMIFS('Transport-DB'!R:R,'Transport-DB'!$D:$D,"="&amp;'Backfill Report'!C18,'Transport-DB'!$C:$C,"&gt;="&amp;'Backfill Report'!$AB$4,'Transport-DB'!C:C,"&lt;="&amp;'Backfill Report'!$AC$4)+SUMIFS('Transport-DB'!S:S,'Transport-DB'!$D:$D,"="&amp;'Backfill Report'!C18,'Transport-DB'!$C:$C,"&gt;="&amp;'Backfill Report'!$AB$4,'Transport-DB'!C:C,"&lt;="&amp;'Backfill Report'!$AC$4)</f>
        <v>0</v>
      </c>
      <c r="AD18" s="197">
        <f>SUMIFS('Transport-DB'!$J:$J,'Transport-DB'!$D:$D,"="&amp;'Backfill Report'!C18,'Transport-DB'!$C:$C,"&gt;="&amp;'Backfill Report'!$AD$4,'Transport-DB'!C:C,"&lt;="&amp;'Backfill Report'!$AE$4)</f>
        <v>0</v>
      </c>
      <c r="AE18" s="158">
        <f>SUMIFS('Transport-DB'!Q:Q,'Transport-DB'!$D:$D,"="&amp;'Backfill Report'!C18,'Transport-DB'!$C:$C,"&gt;="&amp;'Backfill Report'!$AD$4,'Transport-DB'!C:C,"&lt;="&amp;'Backfill Report'!$AE$4)+SUMIFS('Transport-DB'!R:R,'Transport-DB'!$D:$D,"="&amp;'Backfill Report'!C18,'Transport-DB'!$C:$C,"&gt;="&amp;'Backfill Report'!$AD$4,'Transport-DB'!C:C,"&lt;="&amp;'Backfill Report'!$AE$4)+SUMIFS('Transport-DB'!S:S,'Transport-DB'!$D:$D,"="&amp;'Backfill Report'!C18,'Transport-DB'!$C:$C,"&gt;="&amp;'Backfill Report'!$AD$4,'Transport-DB'!C:C,"&lt;="&amp;'Backfill Report'!$AE$4)</f>
        <v>0</v>
      </c>
      <c r="AM18" s="107">
        <v>8</v>
      </c>
      <c r="AN18" s="4" t="s">
        <v>143</v>
      </c>
      <c r="AO18" s="107" t="s">
        <v>2</v>
      </c>
      <c r="AP18" s="107" t="s">
        <v>92</v>
      </c>
      <c r="AQ18" s="107">
        <v>387</v>
      </c>
      <c r="AR18" s="107">
        <v>2709</v>
      </c>
    </row>
    <row r="19" spans="1:44" ht="28.5" x14ac:dyDescent="0.45">
      <c r="A19" s="143"/>
      <c r="B19" s="200">
        <v>14</v>
      </c>
      <c r="C19" s="156" t="s">
        <v>153</v>
      </c>
      <c r="D19" s="196" t="str">
        <f>VLOOKUP(C19,'Transport-DB'!V:Z,3,FALSE)</f>
        <v>میرزایی</v>
      </c>
      <c r="E19" s="210" t="str">
        <f>VLOOKUP(C19,'Transport-DB'!V:Z,2,FALSE)</f>
        <v>کامیون کمپرسی</v>
      </c>
      <c r="F19" s="197">
        <f>SUMIFS('Transport-DB'!$J:$J,'Transport-DB'!$D:$D,"="&amp;'Backfill Report'!C19,'Transport-DB'!$C:$C,"&gt;="&amp;'Backfill Report'!$F$4,'Transport-DB'!C:C,"&lt;="&amp;'Backfill Report'!$G$4)</f>
        <v>0</v>
      </c>
      <c r="G19" s="158">
        <f>SUMIFS('Transport-DB'!Q:Q,'Transport-DB'!$D:$D,"="&amp;'Backfill Report'!C19,'Transport-DB'!$C:$C,"&gt;="&amp;'Backfill Report'!$F$4,'Transport-DB'!C:C,"&lt;="&amp;'Backfill Report'!$G$4)+SUMIFS('Transport-DB'!R:R,'Transport-DB'!$D:$D,"="&amp;'Backfill Report'!C19,'Transport-DB'!$C:$C,"&gt;="&amp;'Backfill Report'!$F$4,'Transport-DB'!C:C,"&lt;="&amp;'Backfill Report'!$G$4)+SUMIFS('Transport-DB'!S:S,'Transport-DB'!$D:$D,"="&amp;'Backfill Report'!C19,'Transport-DB'!$C:$C,"&gt;="&amp;'Backfill Report'!$F$4,'Transport-DB'!C:C,"&lt;="&amp;'Backfill Report'!$G$4)</f>
        <v>0</v>
      </c>
      <c r="H19" s="197">
        <f>SUMIFS('Transport-DB'!$J:$J,'Transport-DB'!$D:$D,"="&amp;'Backfill Report'!C19,'Transport-DB'!$C:$C,"&gt;="&amp;'Backfill Report'!$H$4,'Transport-DB'!C:C,"&lt;="&amp;'Backfill Report'!$I$4)</f>
        <v>328</v>
      </c>
      <c r="I19" s="158">
        <f>SUMIFS('Transport-DB'!Q:Q,'Transport-DB'!$D:$D,"="&amp;'Backfill Report'!C19,'Transport-DB'!$C:$C,"&gt;="&amp;'Backfill Report'!$H$4,'Transport-DB'!C:C,"&lt;="&amp;'Backfill Report'!$I$4)+SUMIFS('Transport-DB'!R:R,'Transport-DB'!$D:$D,"="&amp;'Backfill Report'!C19,'Transport-DB'!$C:$C,"&gt;="&amp;'Backfill Report'!$H$4,'Transport-DB'!C:C,"&lt;="&amp;'Backfill Report'!$I$4)+SUMIFS('Transport-DB'!S:S,'Transport-DB'!$D:$D,"="&amp;'Backfill Report'!C19,'Transport-DB'!$C:$C,"&gt;="&amp;'Backfill Report'!$H$4,'Transport-DB'!C:C,"&lt;="&amp;'Backfill Report'!$I$4)</f>
        <v>2181.1999999999998</v>
      </c>
      <c r="J19" s="197">
        <f>SUMIFS('Transport-DB'!$J:$J,'Transport-DB'!$D:$D,"="&amp;'Backfill Report'!C19,'Transport-DB'!$C:$C,"&gt;="&amp;'Backfill Report'!$J$4,'Transport-DB'!C:C,"&lt;="&amp;'Backfill Report'!$K$4)</f>
        <v>751</v>
      </c>
      <c r="K19" s="158">
        <f>SUMIFS('Transport-DB'!Q:Q,'Transport-DB'!$D:$D,"="&amp;'Backfill Report'!C19,'Transport-DB'!$C:$C,"&gt;="&amp;'Backfill Report'!$J$4,'Transport-DB'!C:C,"&lt;="&amp;'Backfill Report'!$K$4)+SUMIFS('Transport-DB'!R:R,'Transport-DB'!$D:$D,"="&amp;'Backfill Report'!C19,'Transport-DB'!$C:$C,"&gt;="&amp;'Backfill Report'!$J$4,'Transport-DB'!C:C,"&lt;="&amp;'Backfill Report'!$K$4)+SUMIFS('Transport-DB'!S:S,'Transport-DB'!$D:$D,"="&amp;'Backfill Report'!C19,'Transport-DB'!$C:$C,"&gt;="&amp;'Backfill Report'!$J$4,'Transport-DB'!C:C,"&lt;="&amp;'Backfill Report'!$K$4)</f>
        <v>4994.1500000000005</v>
      </c>
      <c r="L19" s="197">
        <f>SUMIFS('Transport-DB'!J:J,'Transport-DB'!D:D,"="&amp;'Backfill Report'!C19,'Transport-DB'!C:C,"&gt;="&amp;'Backfill Report'!$L$4,'Transport-DB'!C:C,"&lt;="&amp;'Backfill Report'!$M$4)</f>
        <v>595</v>
      </c>
      <c r="M19" s="158">
        <f>SUMIFS('Transport-DB'!Q:Q,'Transport-DB'!$D:$D,"="&amp;'Backfill Report'!C19,'Transport-DB'!$C:$C,"&gt;="&amp;'Backfill Report'!$L$4,'Transport-DB'!C:C,"&lt;="&amp;'Backfill Report'!$M$4)+SUMIFS('Transport-DB'!R:R,'Transport-DB'!$D:$D,"="&amp;'Backfill Report'!C19,'Transport-DB'!$C:$C,"&gt;="&amp;'Backfill Report'!$L$4,'Transport-DB'!C:C,"&lt;="&amp;'Backfill Report'!$M$4)+SUMIFS('Transport-DB'!S:S,'Transport-DB'!$D:$D,"="&amp;'Backfill Report'!C19,'Transport-DB'!$C:$C,"&gt;="&amp;'Backfill Report'!$L$4,'Transport-DB'!C:C,"&lt;="&amp;'Backfill Report'!$M$4)</f>
        <v>4090.4149999999995</v>
      </c>
      <c r="N19" s="197">
        <f>SUMIFS('Transport-DB'!$J:$J,'Transport-DB'!$D:$D,"="&amp;'Backfill Report'!C19,'Transport-DB'!$C:$C,"&gt;="&amp;'Backfill Report'!$N$4,'Transport-DB'!C:C,"&lt;="&amp;'Backfill Report'!$O$4)</f>
        <v>547</v>
      </c>
      <c r="O19" s="158">
        <f>SUMIFS('Transport-DB'!Q:Q,'Transport-DB'!$D:$D,"="&amp;'Backfill Report'!C19,'Transport-DB'!$C:$C,"&gt;="&amp;'Backfill Report'!$N$4,'Transport-DB'!C:C,"&lt;="&amp;'Backfill Report'!$O$4)+SUMIFS('Transport-DB'!R:R,'Transport-DB'!$D:$D,"="&amp;'Backfill Report'!C19,'Transport-DB'!$C:$C,"&gt;="&amp;'Backfill Report'!$N$4,'Transport-DB'!C:C,"&lt;="&amp;'Backfill Report'!$O$4)+SUMIFS('Transport-DB'!S:S,'Transport-DB'!$D:$D,"="&amp;'Backfill Report'!C19,'Transport-DB'!$C:$C,"&gt;="&amp;'Backfill Report'!$N$4,'Transport-DB'!C:C,"&lt;="&amp;'Backfill Report'!$O$4)</f>
        <v>4183.1824999999999</v>
      </c>
      <c r="P19" s="197">
        <f>SUMIFS('Transport-DB'!$J:$J,'Transport-DB'!$D:$D,"="&amp;'Backfill Report'!C19,'Transport-DB'!$C:$C,"&gt;="&amp;'Backfill Report'!$P$4,'Transport-DB'!C:C,"&lt;="&amp;'Backfill Report'!$Q$4)</f>
        <v>226</v>
      </c>
      <c r="Q19" s="158">
        <f>SUMIFS('Transport-DB'!Q:Q,'Transport-DB'!$D:$D,"="&amp;'Backfill Report'!C19,'Transport-DB'!$C:$C,"&gt;="&amp;'Backfill Report'!$P$4,'Transport-DB'!C:C,"&lt;="&amp;'Backfill Report'!$Q$4)+SUMIFS('Transport-DB'!R:R,'Transport-DB'!$D:$D,"="&amp;'Backfill Report'!C19,'Transport-DB'!$C:$C,"&gt;="&amp;'Backfill Report'!$P$4,'Transport-DB'!C:C,"&lt;="&amp;'Backfill Report'!$Q$4)+SUMIFS('Transport-DB'!S:S,'Transport-DB'!$D:$D,"="&amp;'Backfill Report'!C19,'Transport-DB'!$C:$C,"&gt;="&amp;'Backfill Report'!$P$4,'Transport-DB'!C:C,"&lt;="&amp;'Backfill Report'!$Q$4)</f>
        <v>1728.3349999999998</v>
      </c>
      <c r="R19" s="197">
        <f>SUMIFS('Transport-DB'!$J:$J,'Transport-DB'!$D:$D,"="&amp;'Backfill Report'!C19,'Transport-DB'!$C:$C,"&gt;="&amp;'Backfill Report'!$R$4,'Transport-DB'!C:C,"&lt;="&amp;'Backfill Report'!$S$4)</f>
        <v>0</v>
      </c>
      <c r="S19" s="158">
        <f>SUMIFS('Transport-DB'!Q:Q,'Transport-DB'!$D:$D,"="&amp;'Backfill Report'!C19,'Transport-DB'!$C:$C,"&gt;="&amp;'Backfill Report'!$R$4,'Transport-DB'!C:C,"&lt;="&amp;'Backfill Report'!$S$4)+SUMIFS('Transport-DB'!R:R,'Transport-DB'!$D:$D,"="&amp;'Backfill Report'!C19,'Transport-DB'!$C:$C,"&gt;="&amp;'Backfill Report'!$R$4,'Transport-DB'!C:C,"&lt;="&amp;'Backfill Report'!$S$4)+SUMIFS('Transport-DB'!S:S,'Transport-DB'!$D:$D,"="&amp;'Backfill Report'!C19,'Transport-DB'!$C:$C,"&gt;="&amp;'Backfill Report'!$R$4,'Transport-DB'!C:C,"&lt;="&amp;'Backfill Report'!$S$4)</f>
        <v>0</v>
      </c>
      <c r="T19" s="197">
        <f>SUMIFS('Transport-DB'!$J:$J,'Transport-DB'!$D:$D,"="&amp;'Backfill Report'!C19,'Transport-DB'!$C:$C,"&gt;="&amp;'Backfill Report'!$T$4,'Transport-DB'!C:C,"&lt;="&amp;'Backfill Report'!$U$4)</f>
        <v>0</v>
      </c>
      <c r="U19" s="158">
        <f>SUMIFS('Transport-DB'!Q:Q,'Transport-DB'!$D:$D,"="&amp;'Backfill Report'!C19,'Transport-DB'!$C:$C,"&gt;="&amp;'Backfill Report'!$T$4,'Transport-DB'!C:C,"&lt;="&amp;'Backfill Report'!$U$4)+SUMIFS('Transport-DB'!R:R,'Transport-DB'!$D:$D,"="&amp;'Backfill Report'!C19,'Transport-DB'!$C:$C,"&gt;="&amp;'Backfill Report'!$T$4,'Transport-DB'!C:C,"&lt;="&amp;'Backfill Report'!$U$4)+SUMIFS('Transport-DB'!S:S,'Transport-DB'!$D:$D,"="&amp;'Backfill Report'!C19,'Transport-DB'!$C:$C,"&gt;="&amp;'Backfill Report'!$T$4,'Transport-DB'!C:C,"&lt;="&amp;'Backfill Report'!$U$4)</f>
        <v>0</v>
      </c>
      <c r="V19" s="197">
        <f>SUMIFS('Transport-DB'!$J:$J,'Transport-DB'!$D:$D,"="&amp;'Backfill Report'!C19,'Transport-DB'!$C:$C,"&gt;="&amp;'Backfill Report'!$V$4,'Transport-DB'!C:C,"&lt;="&amp;'Backfill Report'!$W$4)</f>
        <v>0</v>
      </c>
      <c r="W19" s="158">
        <f>SUMIFS('Transport-DB'!Q:Q,'Transport-DB'!$D:$D,"="&amp;'Backfill Report'!C19,'Transport-DB'!$C:$C,"&gt;="&amp;'Backfill Report'!$V$4,'Transport-DB'!C:C,"&lt;="&amp;'Backfill Report'!$W$4)+SUMIFS('Transport-DB'!R:R,'Transport-DB'!$D:$D,"="&amp;'Backfill Report'!C19,'Transport-DB'!$C:$C,"&gt;="&amp;'Backfill Report'!$V$4,'Transport-DB'!C:C,"&lt;="&amp;'Backfill Report'!$W$4)+SUMIFS('Transport-DB'!S:S,'Transport-DB'!$D:$D,"="&amp;'Backfill Report'!C19,'Transport-DB'!$C:$C,"&gt;="&amp;'Backfill Report'!$V$4,'Transport-DB'!C:C,"&lt;="&amp;'Backfill Report'!$W$4)</f>
        <v>0</v>
      </c>
      <c r="X19" s="197">
        <f>SUMIFS('Transport-DB'!$J:$J,'Transport-DB'!$D:$D,"="&amp;'Backfill Report'!C19,'Transport-DB'!$C:$C,"&gt;="&amp;'Backfill Report'!$X$4,'Transport-DB'!C:C,"&lt;="&amp;'Backfill Report'!$Y$4)</f>
        <v>0</v>
      </c>
      <c r="Y19" s="158">
        <f>SUMIFS('Transport-DB'!Q:Q,'Transport-DB'!$D:$D,"="&amp;'Backfill Report'!C19,'Transport-DB'!$C:$C,"&gt;="&amp;'Backfill Report'!$X$4,'Transport-DB'!C:C,"&lt;="&amp;'Backfill Report'!$Y$4)+SUMIFS('Transport-DB'!R:R,'Transport-DB'!$D:$D,"="&amp;'Backfill Report'!C19,'Transport-DB'!$C:$C,"&gt;="&amp;'Backfill Report'!$X$4,'Transport-DB'!C:C,"&lt;="&amp;'Backfill Report'!$Y$4)+SUMIFS('Transport-DB'!S:S,'Transport-DB'!$D:$D,"="&amp;'Backfill Report'!C19,'Transport-DB'!$C:$C,"&gt;="&amp;'Backfill Report'!$X$4,'Transport-DB'!C:C,"&lt;="&amp;'Backfill Report'!$Y$4)</f>
        <v>0</v>
      </c>
      <c r="Z19" s="197">
        <f>SUMIFS('Transport-DB'!$J:$J,'Transport-DB'!$D:$D,"="&amp;'Backfill Report'!C19,'Transport-DB'!$C:$C,"&gt;="&amp;'Backfill Report'!$Z$4,'Transport-DB'!C:C,"&lt;="&amp;'Backfill Report'!$AA$4)</f>
        <v>0</v>
      </c>
      <c r="AA19" s="158">
        <f>SUMIFS('Transport-DB'!Q:Q,'Transport-DB'!$D:$D,"="&amp;'Backfill Report'!C19,'Transport-DB'!$C:$C,"&gt;="&amp;'Backfill Report'!$Z$4,'Transport-DB'!C:C,"&lt;="&amp;'Backfill Report'!$AA$4)+SUMIFS('Transport-DB'!R:R,'Transport-DB'!$D:$D,"="&amp;'Backfill Report'!C19,'Transport-DB'!$C:$C,"&gt;="&amp;'Backfill Report'!$Z$4,'Transport-DB'!C:C,"&lt;="&amp;'Backfill Report'!$AA$4)+SUMIFS('Transport-DB'!S:S,'Transport-DB'!$D:$D,"="&amp;'Backfill Report'!C19,'Transport-DB'!$C:$C,"&gt;="&amp;'Backfill Report'!$Z$4,'Transport-DB'!C:C,"&lt;="&amp;'Backfill Report'!$AA$4)</f>
        <v>0</v>
      </c>
      <c r="AB19" s="197">
        <f>SUMIFS('Transport-DB'!$J:$J,'Transport-DB'!$D:$D,"="&amp;'Backfill Report'!C19,'Transport-DB'!$C:$C,"&gt;="&amp;'Backfill Report'!$AB$4,'Transport-DB'!C:C,"&lt;="&amp;'Backfill Report'!$AC$4)</f>
        <v>0</v>
      </c>
      <c r="AC19" s="158">
        <f>SUMIFS('Transport-DB'!Q:Q,'Transport-DB'!$D:$D,"="&amp;'Backfill Report'!C19,'Transport-DB'!$C:$C,"&gt;="&amp;'Backfill Report'!$AB$4,'Transport-DB'!C:C,"&lt;="&amp;'Backfill Report'!$AC$4)+SUMIFS('Transport-DB'!R:R,'Transport-DB'!$D:$D,"="&amp;'Backfill Report'!C19,'Transport-DB'!$C:$C,"&gt;="&amp;'Backfill Report'!$AB$4,'Transport-DB'!C:C,"&lt;="&amp;'Backfill Report'!$AC$4)+SUMIFS('Transport-DB'!S:S,'Transport-DB'!$D:$D,"="&amp;'Backfill Report'!C19,'Transport-DB'!$C:$C,"&gt;="&amp;'Backfill Report'!$AB$4,'Transport-DB'!C:C,"&lt;="&amp;'Backfill Report'!$AC$4)</f>
        <v>0</v>
      </c>
      <c r="AD19" s="197">
        <f>SUMIFS('Transport-DB'!$J:$J,'Transport-DB'!$D:$D,"="&amp;'Backfill Report'!C19,'Transport-DB'!$C:$C,"&gt;="&amp;'Backfill Report'!$AD$4,'Transport-DB'!C:C,"&lt;="&amp;'Backfill Report'!$AE$4)</f>
        <v>0</v>
      </c>
      <c r="AE19" s="158">
        <f>SUMIFS('Transport-DB'!Q:Q,'Transport-DB'!$D:$D,"="&amp;'Backfill Report'!C19,'Transport-DB'!$C:$C,"&gt;="&amp;'Backfill Report'!$AD$4,'Transport-DB'!C:C,"&lt;="&amp;'Backfill Report'!$AE$4)+SUMIFS('Transport-DB'!R:R,'Transport-DB'!$D:$D,"="&amp;'Backfill Report'!C19,'Transport-DB'!$C:$C,"&gt;="&amp;'Backfill Report'!$AD$4,'Transport-DB'!C:C,"&lt;="&amp;'Backfill Report'!$AE$4)+SUMIFS('Transport-DB'!S:S,'Transport-DB'!$D:$D,"="&amp;'Backfill Report'!C19,'Transport-DB'!$C:$C,"&gt;="&amp;'Backfill Report'!$AD$4,'Transport-DB'!C:C,"&lt;="&amp;'Backfill Report'!$AE$4)</f>
        <v>0</v>
      </c>
      <c r="AM19" s="107">
        <v>9</v>
      </c>
      <c r="AN19" s="4" t="s">
        <v>267</v>
      </c>
      <c r="AO19" s="107" t="s">
        <v>2</v>
      </c>
      <c r="AP19" s="107" t="s">
        <v>92</v>
      </c>
      <c r="AQ19" s="107">
        <v>348</v>
      </c>
      <c r="AR19" s="107">
        <v>2436</v>
      </c>
    </row>
    <row r="20" spans="1:44" ht="28.5" x14ac:dyDescent="0.45">
      <c r="A20" s="143"/>
      <c r="B20" s="200">
        <v>15</v>
      </c>
      <c r="C20" s="156" t="s">
        <v>156</v>
      </c>
      <c r="D20" s="196" t="str">
        <f>VLOOKUP(C20,'Transport-DB'!V:Z,3,FALSE)</f>
        <v>صداقت</v>
      </c>
      <c r="E20" s="210" t="str">
        <f>VLOOKUP(C20,'Transport-DB'!V:Z,2,FALSE)</f>
        <v>کامیون کمپرسی</v>
      </c>
      <c r="F20" s="197">
        <f>SUMIFS('Transport-DB'!$J:$J,'Transport-DB'!$D:$D,"="&amp;'Backfill Report'!C20,'Transport-DB'!$C:$C,"&gt;="&amp;'Backfill Report'!$F$4,'Transport-DB'!C:C,"&lt;="&amp;'Backfill Report'!$G$4)</f>
        <v>0</v>
      </c>
      <c r="G20" s="158">
        <f>SUMIFS('Transport-DB'!Q:Q,'Transport-DB'!$D:$D,"="&amp;'Backfill Report'!C20,'Transport-DB'!$C:$C,"&gt;="&amp;'Backfill Report'!$F$4,'Transport-DB'!C:C,"&lt;="&amp;'Backfill Report'!$G$4)+SUMIFS('Transport-DB'!R:R,'Transport-DB'!$D:$D,"="&amp;'Backfill Report'!C20,'Transport-DB'!$C:$C,"&gt;="&amp;'Backfill Report'!$F$4,'Transport-DB'!C:C,"&lt;="&amp;'Backfill Report'!$G$4)+SUMIFS('Transport-DB'!S:S,'Transport-DB'!$D:$D,"="&amp;'Backfill Report'!C20,'Transport-DB'!$C:$C,"&gt;="&amp;'Backfill Report'!$F$4,'Transport-DB'!C:C,"&lt;="&amp;'Backfill Report'!$G$4)</f>
        <v>0</v>
      </c>
      <c r="H20" s="197">
        <f>SUMIFS('Transport-DB'!$J:$J,'Transport-DB'!$D:$D,"="&amp;'Backfill Report'!C20,'Transport-DB'!$C:$C,"&gt;="&amp;'Backfill Report'!$H$4,'Transport-DB'!C:C,"&lt;="&amp;'Backfill Report'!$I$4)</f>
        <v>0</v>
      </c>
      <c r="I20" s="158">
        <f>SUMIFS('Transport-DB'!Q:Q,'Transport-DB'!$D:$D,"="&amp;'Backfill Report'!C20,'Transport-DB'!$C:$C,"&gt;="&amp;'Backfill Report'!$H$4,'Transport-DB'!C:C,"&lt;="&amp;'Backfill Report'!$I$4)+SUMIFS('Transport-DB'!R:R,'Transport-DB'!$D:$D,"="&amp;'Backfill Report'!C20,'Transport-DB'!$C:$C,"&gt;="&amp;'Backfill Report'!$H$4,'Transport-DB'!C:C,"&lt;="&amp;'Backfill Report'!$I$4)+SUMIFS('Transport-DB'!S:S,'Transport-DB'!$D:$D,"="&amp;'Backfill Report'!C20,'Transport-DB'!$C:$C,"&gt;="&amp;'Backfill Report'!$H$4,'Transport-DB'!C:C,"&lt;="&amp;'Backfill Report'!$I$4)</f>
        <v>0</v>
      </c>
      <c r="J20" s="197">
        <f>SUMIFS('Transport-DB'!$J:$J,'Transport-DB'!$D:$D,"="&amp;'Backfill Report'!C20,'Transport-DB'!$C:$C,"&gt;="&amp;'Backfill Report'!$J$4,'Transport-DB'!C:C,"&lt;="&amp;'Backfill Report'!$K$4)</f>
        <v>0</v>
      </c>
      <c r="K20" s="158">
        <f>SUMIFS('Transport-DB'!Q:Q,'Transport-DB'!$D:$D,"="&amp;'Backfill Report'!C20,'Transport-DB'!$C:$C,"&gt;="&amp;'Backfill Report'!$J$4,'Transport-DB'!C:C,"&lt;="&amp;'Backfill Report'!$K$4)+SUMIFS('Transport-DB'!R:R,'Transport-DB'!$D:$D,"="&amp;'Backfill Report'!C20,'Transport-DB'!$C:$C,"&gt;="&amp;'Backfill Report'!$J$4,'Transport-DB'!C:C,"&lt;="&amp;'Backfill Report'!$K$4)+SUMIFS('Transport-DB'!S:S,'Transport-DB'!$D:$D,"="&amp;'Backfill Report'!C20,'Transport-DB'!$C:$C,"&gt;="&amp;'Backfill Report'!$J$4,'Transport-DB'!C:C,"&lt;="&amp;'Backfill Report'!$K$4)</f>
        <v>0</v>
      </c>
      <c r="L20" s="197">
        <f>SUMIFS('Transport-DB'!J:J,'Transport-DB'!D:D,"="&amp;'Backfill Report'!C20,'Transport-DB'!C:C,"&gt;="&amp;'Backfill Report'!$L$4,'Transport-DB'!C:C,"&lt;="&amp;'Backfill Report'!$M$4)</f>
        <v>1218</v>
      </c>
      <c r="M20" s="158">
        <f>SUMIFS('Transport-DB'!Q:Q,'Transport-DB'!$D:$D,"="&amp;'Backfill Report'!C20,'Transport-DB'!$C:$C,"&gt;="&amp;'Backfill Report'!$L$4,'Transport-DB'!C:C,"&lt;="&amp;'Backfill Report'!$M$4)+SUMIFS('Transport-DB'!R:R,'Transport-DB'!$D:$D,"="&amp;'Backfill Report'!C20,'Transport-DB'!$C:$C,"&gt;="&amp;'Backfill Report'!$L$4,'Transport-DB'!C:C,"&lt;="&amp;'Backfill Report'!$M$4)+SUMIFS('Transport-DB'!S:S,'Transport-DB'!$D:$D,"="&amp;'Backfill Report'!C20,'Transport-DB'!$C:$C,"&gt;="&amp;'Backfill Report'!$L$4,'Transport-DB'!C:C,"&lt;="&amp;'Backfill Report'!$M$4)</f>
        <v>5628.6450000000004</v>
      </c>
      <c r="N20" s="197">
        <f>SUMIFS('Transport-DB'!$J:$J,'Transport-DB'!$D:$D,"="&amp;'Backfill Report'!C20,'Transport-DB'!$C:$C,"&gt;="&amp;'Backfill Report'!$N$4,'Transport-DB'!C:C,"&lt;="&amp;'Backfill Report'!$O$4)</f>
        <v>1008</v>
      </c>
      <c r="O20" s="158">
        <f>SUMIFS('Transport-DB'!Q:Q,'Transport-DB'!$D:$D,"="&amp;'Backfill Report'!C20,'Transport-DB'!$C:$C,"&gt;="&amp;'Backfill Report'!$N$4,'Transport-DB'!C:C,"&lt;="&amp;'Backfill Report'!$O$4)+SUMIFS('Transport-DB'!R:R,'Transport-DB'!$D:$D,"="&amp;'Backfill Report'!C20,'Transport-DB'!$C:$C,"&gt;="&amp;'Backfill Report'!$N$4,'Transport-DB'!C:C,"&lt;="&amp;'Backfill Report'!$O$4)+SUMIFS('Transport-DB'!S:S,'Transport-DB'!$D:$D,"="&amp;'Backfill Report'!C20,'Transport-DB'!$C:$C,"&gt;="&amp;'Backfill Report'!$N$4,'Transport-DB'!C:C,"&lt;="&amp;'Backfill Report'!$O$4)</f>
        <v>4275.33</v>
      </c>
      <c r="P20" s="197">
        <f>SUMIFS('Transport-DB'!$J:$J,'Transport-DB'!$D:$D,"="&amp;'Backfill Report'!C20,'Transport-DB'!$C:$C,"&gt;="&amp;'Backfill Report'!$P$4,'Transport-DB'!C:C,"&lt;="&amp;'Backfill Report'!$Q$4)</f>
        <v>880</v>
      </c>
      <c r="Q20" s="158">
        <f>SUMIFS('Transport-DB'!Q:Q,'Transport-DB'!$D:$D,"="&amp;'Backfill Report'!C20,'Transport-DB'!$C:$C,"&gt;="&amp;'Backfill Report'!$P$4,'Transport-DB'!C:C,"&lt;="&amp;'Backfill Report'!$Q$4)+SUMIFS('Transport-DB'!R:R,'Transport-DB'!$D:$D,"="&amp;'Backfill Report'!C20,'Transport-DB'!$C:$C,"&gt;="&amp;'Backfill Report'!$P$4,'Transport-DB'!C:C,"&lt;="&amp;'Backfill Report'!$Q$4)+SUMIFS('Transport-DB'!S:S,'Transport-DB'!$D:$D,"="&amp;'Backfill Report'!C20,'Transport-DB'!$C:$C,"&gt;="&amp;'Backfill Report'!$P$4,'Transport-DB'!C:C,"&lt;="&amp;'Backfill Report'!$Q$4)</f>
        <v>3985.0375000000004</v>
      </c>
      <c r="R20" s="197">
        <f>SUMIFS('Transport-DB'!$J:$J,'Transport-DB'!$D:$D,"="&amp;'Backfill Report'!C20,'Transport-DB'!$C:$C,"&gt;="&amp;'Backfill Report'!$R$4,'Transport-DB'!C:C,"&lt;="&amp;'Backfill Report'!$S$4)</f>
        <v>808</v>
      </c>
      <c r="S20" s="158">
        <f>SUMIFS('Transport-DB'!Q:Q,'Transport-DB'!$D:$D,"="&amp;'Backfill Report'!C20,'Transport-DB'!$C:$C,"&gt;="&amp;'Backfill Report'!$R$4,'Transport-DB'!C:C,"&lt;="&amp;'Backfill Report'!$S$4)+SUMIFS('Transport-DB'!R:R,'Transport-DB'!$D:$D,"="&amp;'Backfill Report'!C20,'Transport-DB'!$C:$C,"&gt;="&amp;'Backfill Report'!$R$4,'Transport-DB'!C:C,"&lt;="&amp;'Backfill Report'!$S$4)+SUMIFS('Transport-DB'!S:S,'Transport-DB'!$D:$D,"="&amp;'Backfill Report'!C20,'Transport-DB'!$C:$C,"&gt;="&amp;'Backfill Report'!$R$4,'Transport-DB'!C:C,"&lt;="&amp;'Backfill Report'!$S$4)</f>
        <v>3856.1799999999994</v>
      </c>
      <c r="T20" s="197">
        <f>SUMIFS('Transport-DB'!$J:$J,'Transport-DB'!$D:$D,"="&amp;'Backfill Report'!C20,'Transport-DB'!$C:$C,"&gt;="&amp;'Backfill Report'!$T$4,'Transport-DB'!C:C,"&lt;="&amp;'Backfill Report'!$U$4)</f>
        <v>781</v>
      </c>
      <c r="U20" s="158">
        <f>SUMIFS('Transport-DB'!Q:Q,'Transport-DB'!$D:$D,"="&amp;'Backfill Report'!C20,'Transport-DB'!$C:$C,"&gt;="&amp;'Backfill Report'!$T$4,'Transport-DB'!C:C,"&lt;="&amp;'Backfill Report'!$U$4)+SUMIFS('Transport-DB'!R:R,'Transport-DB'!$D:$D,"="&amp;'Backfill Report'!C20,'Transport-DB'!$C:$C,"&gt;="&amp;'Backfill Report'!$T$4,'Transport-DB'!C:C,"&lt;="&amp;'Backfill Report'!$U$4)+SUMIFS('Transport-DB'!S:S,'Transport-DB'!$D:$D,"="&amp;'Backfill Report'!C20,'Transport-DB'!$C:$C,"&gt;="&amp;'Backfill Report'!$T$4,'Transport-DB'!C:C,"&lt;="&amp;'Backfill Report'!$U$4)</f>
        <v>3727.3224999999998</v>
      </c>
      <c r="V20" s="197">
        <f>SUMIFS('Transport-DB'!$J:$J,'Transport-DB'!$D:$D,"="&amp;'Backfill Report'!C20,'Transport-DB'!$C:$C,"&gt;="&amp;'Backfill Report'!$V$4,'Transport-DB'!C:C,"&lt;="&amp;'Backfill Report'!$W$4)</f>
        <v>0</v>
      </c>
      <c r="W20" s="158">
        <f>SUMIFS('Transport-DB'!Q:Q,'Transport-DB'!$D:$D,"="&amp;'Backfill Report'!C20,'Transport-DB'!$C:$C,"&gt;="&amp;'Backfill Report'!$V$4,'Transport-DB'!C:C,"&lt;="&amp;'Backfill Report'!$W$4)+SUMIFS('Transport-DB'!R:R,'Transport-DB'!$D:$D,"="&amp;'Backfill Report'!C20,'Transport-DB'!$C:$C,"&gt;="&amp;'Backfill Report'!$V$4,'Transport-DB'!C:C,"&lt;="&amp;'Backfill Report'!$W$4)+SUMIFS('Transport-DB'!S:S,'Transport-DB'!$D:$D,"="&amp;'Backfill Report'!C20,'Transport-DB'!$C:$C,"&gt;="&amp;'Backfill Report'!$V$4,'Transport-DB'!C:C,"&lt;="&amp;'Backfill Report'!$W$4)</f>
        <v>0</v>
      </c>
      <c r="X20" s="197">
        <f>SUMIFS('Transport-DB'!$J:$J,'Transport-DB'!$D:$D,"="&amp;'Backfill Report'!C20,'Transport-DB'!$C:$C,"&gt;="&amp;'Backfill Report'!$X$4,'Transport-DB'!C:C,"&lt;="&amp;'Backfill Report'!$Y$4)</f>
        <v>0</v>
      </c>
      <c r="Y20" s="158">
        <f>SUMIFS('Transport-DB'!Q:Q,'Transport-DB'!$D:$D,"="&amp;'Backfill Report'!C20,'Transport-DB'!$C:$C,"&gt;="&amp;'Backfill Report'!$X$4,'Transport-DB'!C:C,"&lt;="&amp;'Backfill Report'!$Y$4)+SUMIFS('Transport-DB'!R:R,'Transport-DB'!$D:$D,"="&amp;'Backfill Report'!C20,'Transport-DB'!$C:$C,"&gt;="&amp;'Backfill Report'!$X$4,'Transport-DB'!C:C,"&lt;="&amp;'Backfill Report'!$Y$4)+SUMIFS('Transport-DB'!S:S,'Transport-DB'!$D:$D,"="&amp;'Backfill Report'!C20,'Transport-DB'!$C:$C,"&gt;="&amp;'Backfill Report'!$X$4,'Transport-DB'!C:C,"&lt;="&amp;'Backfill Report'!$Y$4)</f>
        <v>0</v>
      </c>
      <c r="Z20" s="197">
        <f>SUMIFS('Transport-DB'!$J:$J,'Transport-DB'!$D:$D,"="&amp;'Backfill Report'!C20,'Transport-DB'!$C:$C,"&gt;="&amp;'Backfill Report'!$Z$4,'Transport-DB'!C:C,"&lt;="&amp;'Backfill Report'!$AA$4)</f>
        <v>0</v>
      </c>
      <c r="AA20" s="158">
        <f>SUMIFS('Transport-DB'!Q:Q,'Transport-DB'!$D:$D,"="&amp;'Backfill Report'!C20,'Transport-DB'!$C:$C,"&gt;="&amp;'Backfill Report'!$Z$4,'Transport-DB'!C:C,"&lt;="&amp;'Backfill Report'!$AA$4)+SUMIFS('Transport-DB'!R:R,'Transport-DB'!$D:$D,"="&amp;'Backfill Report'!C20,'Transport-DB'!$C:$C,"&gt;="&amp;'Backfill Report'!$Z$4,'Transport-DB'!C:C,"&lt;="&amp;'Backfill Report'!$AA$4)+SUMIFS('Transport-DB'!S:S,'Transport-DB'!$D:$D,"="&amp;'Backfill Report'!C20,'Transport-DB'!$C:$C,"&gt;="&amp;'Backfill Report'!$Z$4,'Transport-DB'!C:C,"&lt;="&amp;'Backfill Report'!$AA$4)</f>
        <v>0</v>
      </c>
      <c r="AB20" s="197">
        <f>SUMIFS('Transport-DB'!$J:$J,'Transport-DB'!$D:$D,"="&amp;'Backfill Report'!C20,'Transport-DB'!$C:$C,"&gt;="&amp;'Backfill Report'!$AB$4,'Transport-DB'!C:C,"&lt;="&amp;'Backfill Report'!$AC$4)</f>
        <v>0</v>
      </c>
      <c r="AC20" s="158">
        <f>SUMIFS('Transport-DB'!Q:Q,'Transport-DB'!$D:$D,"="&amp;'Backfill Report'!C20,'Transport-DB'!$C:$C,"&gt;="&amp;'Backfill Report'!$AB$4,'Transport-DB'!C:C,"&lt;="&amp;'Backfill Report'!$AC$4)+SUMIFS('Transport-DB'!R:R,'Transport-DB'!$D:$D,"="&amp;'Backfill Report'!C20,'Transport-DB'!$C:$C,"&gt;="&amp;'Backfill Report'!$AB$4,'Transport-DB'!C:C,"&lt;="&amp;'Backfill Report'!$AC$4)+SUMIFS('Transport-DB'!S:S,'Transport-DB'!$D:$D,"="&amp;'Backfill Report'!C20,'Transport-DB'!$C:$C,"&gt;="&amp;'Backfill Report'!$AB$4,'Transport-DB'!C:C,"&lt;="&amp;'Backfill Report'!$AC$4)</f>
        <v>0</v>
      </c>
      <c r="AD20" s="197">
        <f>SUMIFS('Transport-DB'!$J:$J,'Transport-DB'!$D:$D,"="&amp;'Backfill Report'!C20,'Transport-DB'!$C:$C,"&gt;="&amp;'Backfill Report'!$AD$4,'Transport-DB'!C:C,"&lt;="&amp;'Backfill Report'!$AE$4)</f>
        <v>0</v>
      </c>
      <c r="AE20" s="158">
        <f>SUMIFS('Transport-DB'!Q:Q,'Transport-DB'!$D:$D,"="&amp;'Backfill Report'!C20,'Transport-DB'!$C:$C,"&gt;="&amp;'Backfill Report'!$AD$4,'Transport-DB'!C:C,"&lt;="&amp;'Backfill Report'!$AE$4)+SUMIFS('Transport-DB'!R:R,'Transport-DB'!$D:$D,"="&amp;'Backfill Report'!C20,'Transport-DB'!$C:$C,"&gt;="&amp;'Backfill Report'!$AD$4,'Transport-DB'!C:C,"&lt;="&amp;'Backfill Report'!$AE$4)+SUMIFS('Transport-DB'!S:S,'Transport-DB'!$D:$D,"="&amp;'Backfill Report'!C20,'Transport-DB'!$C:$C,"&gt;="&amp;'Backfill Report'!$AD$4,'Transport-DB'!C:C,"&lt;="&amp;'Backfill Report'!$AE$4)</f>
        <v>0</v>
      </c>
      <c r="AM20" s="107">
        <v>10</v>
      </c>
      <c r="AN20" s="4" t="s">
        <v>266</v>
      </c>
      <c r="AO20" s="107" t="s">
        <v>2</v>
      </c>
      <c r="AP20" s="107" t="s">
        <v>92</v>
      </c>
      <c r="AQ20" s="107">
        <v>353</v>
      </c>
      <c r="AR20" s="107">
        <v>2471</v>
      </c>
    </row>
    <row r="21" spans="1:44" ht="28.5" x14ac:dyDescent="0.45">
      <c r="A21" s="143"/>
      <c r="B21" s="200">
        <v>16</v>
      </c>
      <c r="C21" s="156" t="s">
        <v>157</v>
      </c>
      <c r="D21" s="196" t="str">
        <f>VLOOKUP(C21,'Transport-DB'!V:Z,3,FALSE)</f>
        <v>صداقت</v>
      </c>
      <c r="E21" s="210" t="str">
        <f>VLOOKUP(C21,'Transport-DB'!V:Z,2,FALSE)</f>
        <v>کامیون کمپرسی</v>
      </c>
      <c r="F21" s="197">
        <f>SUMIFS('Transport-DB'!$J:$J,'Transport-DB'!$D:$D,"="&amp;'Backfill Report'!C21,'Transport-DB'!$C:$C,"&gt;="&amp;'Backfill Report'!$F$4,'Transport-DB'!C:C,"&lt;="&amp;'Backfill Report'!$G$4)</f>
        <v>0</v>
      </c>
      <c r="G21" s="158">
        <f>SUMIFS('Transport-DB'!Q:Q,'Transport-DB'!$D:$D,"="&amp;'Backfill Report'!C21,'Transport-DB'!$C:$C,"&gt;="&amp;'Backfill Report'!$F$4,'Transport-DB'!C:C,"&lt;="&amp;'Backfill Report'!$G$4)+SUMIFS('Transport-DB'!R:R,'Transport-DB'!$D:$D,"="&amp;'Backfill Report'!C21,'Transport-DB'!$C:$C,"&gt;="&amp;'Backfill Report'!$F$4,'Transport-DB'!C:C,"&lt;="&amp;'Backfill Report'!$G$4)+SUMIFS('Transport-DB'!S:S,'Transport-DB'!$D:$D,"="&amp;'Backfill Report'!C21,'Transport-DB'!$C:$C,"&gt;="&amp;'Backfill Report'!$F$4,'Transport-DB'!C:C,"&lt;="&amp;'Backfill Report'!$G$4)</f>
        <v>0</v>
      </c>
      <c r="H21" s="197">
        <f>SUMIFS('Transport-DB'!$J:$J,'Transport-DB'!$D:$D,"="&amp;'Backfill Report'!C21,'Transport-DB'!$C:$C,"&gt;="&amp;'Backfill Report'!$H$4,'Transport-DB'!C:C,"&lt;="&amp;'Backfill Report'!$I$4)</f>
        <v>0</v>
      </c>
      <c r="I21" s="158">
        <f>SUMIFS('Transport-DB'!Q:Q,'Transport-DB'!$D:$D,"="&amp;'Backfill Report'!C21,'Transport-DB'!$C:$C,"&gt;="&amp;'Backfill Report'!$H$4,'Transport-DB'!C:C,"&lt;="&amp;'Backfill Report'!$I$4)+SUMIFS('Transport-DB'!R:R,'Transport-DB'!$D:$D,"="&amp;'Backfill Report'!C21,'Transport-DB'!$C:$C,"&gt;="&amp;'Backfill Report'!$H$4,'Transport-DB'!C:C,"&lt;="&amp;'Backfill Report'!$I$4)+SUMIFS('Transport-DB'!S:S,'Transport-DB'!$D:$D,"="&amp;'Backfill Report'!C21,'Transport-DB'!$C:$C,"&gt;="&amp;'Backfill Report'!$H$4,'Transport-DB'!C:C,"&lt;="&amp;'Backfill Report'!$I$4)</f>
        <v>0</v>
      </c>
      <c r="J21" s="197">
        <f>SUMIFS('Transport-DB'!$J:$J,'Transport-DB'!$D:$D,"="&amp;'Backfill Report'!C21,'Transport-DB'!$C:$C,"&gt;="&amp;'Backfill Report'!$J$4,'Transport-DB'!C:C,"&lt;="&amp;'Backfill Report'!$K$4)</f>
        <v>0</v>
      </c>
      <c r="K21" s="158">
        <f>SUMIFS('Transport-DB'!Q:Q,'Transport-DB'!$D:$D,"="&amp;'Backfill Report'!C21,'Transport-DB'!$C:$C,"&gt;="&amp;'Backfill Report'!$J$4,'Transport-DB'!C:C,"&lt;="&amp;'Backfill Report'!$K$4)+SUMIFS('Transport-DB'!R:R,'Transport-DB'!$D:$D,"="&amp;'Backfill Report'!C21,'Transport-DB'!$C:$C,"&gt;="&amp;'Backfill Report'!$J$4,'Transport-DB'!C:C,"&lt;="&amp;'Backfill Report'!$K$4)+SUMIFS('Transport-DB'!S:S,'Transport-DB'!$D:$D,"="&amp;'Backfill Report'!C21,'Transport-DB'!$C:$C,"&gt;="&amp;'Backfill Report'!$J$4,'Transport-DB'!C:C,"&lt;="&amp;'Backfill Report'!$K$4)</f>
        <v>0</v>
      </c>
      <c r="L21" s="197">
        <f>SUMIFS('Transport-DB'!J:J,'Transport-DB'!D:D,"="&amp;'Backfill Report'!C21,'Transport-DB'!C:C,"&gt;="&amp;'Backfill Report'!$L$4,'Transport-DB'!C:C,"&lt;="&amp;'Backfill Report'!$M$4)</f>
        <v>678</v>
      </c>
      <c r="M21" s="158">
        <f>SUMIFS('Transport-DB'!Q:Q,'Transport-DB'!$D:$D,"="&amp;'Backfill Report'!C21,'Transport-DB'!$C:$C,"&gt;="&amp;'Backfill Report'!$L$4,'Transport-DB'!C:C,"&lt;="&amp;'Backfill Report'!$M$4)+SUMIFS('Transport-DB'!R:R,'Transport-DB'!$D:$D,"="&amp;'Backfill Report'!C21,'Transport-DB'!$C:$C,"&gt;="&amp;'Backfill Report'!$L$4,'Transport-DB'!C:C,"&lt;="&amp;'Backfill Report'!$M$4)+SUMIFS('Transport-DB'!S:S,'Transport-DB'!$D:$D,"="&amp;'Backfill Report'!C21,'Transport-DB'!$C:$C,"&gt;="&amp;'Backfill Report'!$L$4,'Transport-DB'!C:C,"&lt;="&amp;'Backfill Report'!$M$4)</f>
        <v>3098.1824999999999</v>
      </c>
      <c r="N21" s="197">
        <f>SUMIFS('Transport-DB'!$J:$J,'Transport-DB'!$D:$D,"="&amp;'Backfill Report'!C21,'Transport-DB'!$C:$C,"&gt;="&amp;'Backfill Report'!$N$4,'Transport-DB'!C:C,"&lt;="&amp;'Backfill Report'!$O$4)</f>
        <v>1006</v>
      </c>
      <c r="O21" s="158">
        <f>SUMIFS('Transport-DB'!Q:Q,'Transport-DB'!$D:$D,"="&amp;'Backfill Report'!C21,'Transport-DB'!$C:$C,"&gt;="&amp;'Backfill Report'!$N$4,'Transport-DB'!C:C,"&lt;="&amp;'Backfill Report'!$O$4)+SUMIFS('Transport-DB'!R:R,'Transport-DB'!$D:$D,"="&amp;'Backfill Report'!C21,'Transport-DB'!$C:$C,"&gt;="&amp;'Backfill Report'!$N$4,'Transport-DB'!C:C,"&lt;="&amp;'Backfill Report'!$O$4)+SUMIFS('Transport-DB'!S:S,'Transport-DB'!$D:$D,"="&amp;'Backfill Report'!C21,'Transport-DB'!$C:$C,"&gt;="&amp;'Backfill Report'!$N$4,'Transport-DB'!C:C,"&lt;="&amp;'Backfill Report'!$O$4)</f>
        <v>4272.6325000000006</v>
      </c>
      <c r="P21" s="197">
        <f>SUMIFS('Transport-DB'!$J:$J,'Transport-DB'!$D:$D,"="&amp;'Backfill Report'!C21,'Transport-DB'!$C:$C,"&gt;="&amp;'Backfill Report'!$P$4,'Transport-DB'!C:C,"&lt;="&amp;'Backfill Report'!$Q$4)</f>
        <v>680</v>
      </c>
      <c r="Q21" s="158">
        <f>SUMIFS('Transport-DB'!Q:Q,'Transport-DB'!$D:$D,"="&amp;'Backfill Report'!C21,'Transport-DB'!$C:$C,"&gt;="&amp;'Backfill Report'!$P$4,'Transport-DB'!C:C,"&lt;="&amp;'Backfill Report'!$Q$4)+SUMIFS('Transport-DB'!R:R,'Transport-DB'!$D:$D,"="&amp;'Backfill Report'!C21,'Transport-DB'!$C:$C,"&gt;="&amp;'Backfill Report'!$P$4,'Transport-DB'!C:C,"&lt;="&amp;'Backfill Report'!$Q$4)+SUMIFS('Transport-DB'!S:S,'Transport-DB'!$D:$D,"="&amp;'Backfill Report'!C21,'Transport-DB'!$C:$C,"&gt;="&amp;'Backfill Report'!$P$4,'Transport-DB'!C:C,"&lt;="&amp;'Backfill Report'!$Q$4)</f>
        <v>3107.105</v>
      </c>
      <c r="R21" s="197">
        <f>SUMIFS('Transport-DB'!$J:$J,'Transport-DB'!$D:$D,"="&amp;'Backfill Report'!C21,'Transport-DB'!$C:$C,"&gt;="&amp;'Backfill Report'!$R$4,'Transport-DB'!C:C,"&lt;="&amp;'Backfill Report'!$S$4)</f>
        <v>738</v>
      </c>
      <c r="S21" s="158">
        <f>SUMIFS('Transport-DB'!Q:Q,'Transport-DB'!$D:$D,"="&amp;'Backfill Report'!C21,'Transport-DB'!$C:$C,"&gt;="&amp;'Backfill Report'!$R$4,'Transport-DB'!C:C,"&lt;="&amp;'Backfill Report'!$S$4)+SUMIFS('Transport-DB'!R:R,'Transport-DB'!$D:$D,"="&amp;'Backfill Report'!C21,'Transport-DB'!$C:$C,"&gt;="&amp;'Backfill Report'!$R$4,'Transport-DB'!C:C,"&lt;="&amp;'Backfill Report'!$S$4)+SUMIFS('Transport-DB'!S:S,'Transport-DB'!$D:$D,"="&amp;'Backfill Report'!C21,'Transport-DB'!$C:$C,"&gt;="&amp;'Backfill Report'!$R$4,'Transport-DB'!C:C,"&lt;="&amp;'Backfill Report'!$S$4)</f>
        <v>3522.105</v>
      </c>
      <c r="T21" s="197">
        <f>SUMIFS('Transport-DB'!$J:$J,'Transport-DB'!$D:$D,"="&amp;'Backfill Report'!C21,'Transport-DB'!$C:$C,"&gt;="&amp;'Backfill Report'!$T$4,'Transport-DB'!C:C,"&lt;="&amp;'Backfill Report'!$U$4)</f>
        <v>764</v>
      </c>
      <c r="U21" s="158">
        <f>SUMIFS('Transport-DB'!Q:Q,'Transport-DB'!$D:$D,"="&amp;'Backfill Report'!C21,'Transport-DB'!$C:$C,"&gt;="&amp;'Backfill Report'!$T$4,'Transport-DB'!C:C,"&lt;="&amp;'Backfill Report'!$U$4)+SUMIFS('Transport-DB'!R:R,'Transport-DB'!$D:$D,"="&amp;'Backfill Report'!C21,'Transport-DB'!$C:$C,"&gt;="&amp;'Backfill Report'!$T$4,'Transport-DB'!C:C,"&lt;="&amp;'Backfill Report'!$U$4)+SUMIFS('Transport-DB'!S:S,'Transport-DB'!$D:$D,"="&amp;'Backfill Report'!C21,'Transport-DB'!$C:$C,"&gt;="&amp;'Backfill Report'!$T$4,'Transport-DB'!C:C,"&lt;="&amp;'Backfill Report'!$U$4)</f>
        <v>3646.1899999999996</v>
      </c>
      <c r="V21" s="197">
        <f>SUMIFS('Transport-DB'!$J:$J,'Transport-DB'!$D:$D,"="&amp;'Backfill Report'!C21,'Transport-DB'!$C:$C,"&gt;="&amp;'Backfill Report'!$V$4,'Transport-DB'!C:C,"&lt;="&amp;'Backfill Report'!$W$4)</f>
        <v>0</v>
      </c>
      <c r="W21" s="158">
        <f>SUMIFS('Transport-DB'!Q:Q,'Transport-DB'!$D:$D,"="&amp;'Backfill Report'!C21,'Transport-DB'!$C:$C,"&gt;="&amp;'Backfill Report'!$V$4,'Transport-DB'!C:C,"&lt;="&amp;'Backfill Report'!$W$4)+SUMIFS('Transport-DB'!R:R,'Transport-DB'!$D:$D,"="&amp;'Backfill Report'!C21,'Transport-DB'!$C:$C,"&gt;="&amp;'Backfill Report'!$V$4,'Transport-DB'!C:C,"&lt;="&amp;'Backfill Report'!$W$4)+SUMIFS('Transport-DB'!S:S,'Transport-DB'!$D:$D,"="&amp;'Backfill Report'!C21,'Transport-DB'!$C:$C,"&gt;="&amp;'Backfill Report'!$V$4,'Transport-DB'!C:C,"&lt;="&amp;'Backfill Report'!$W$4)</f>
        <v>0</v>
      </c>
      <c r="X21" s="197">
        <f>SUMIFS('Transport-DB'!$J:$J,'Transport-DB'!$D:$D,"="&amp;'Backfill Report'!C21,'Transport-DB'!$C:$C,"&gt;="&amp;'Backfill Report'!$X$4,'Transport-DB'!C:C,"&lt;="&amp;'Backfill Report'!$Y$4)</f>
        <v>0</v>
      </c>
      <c r="Y21" s="158">
        <f>SUMIFS('Transport-DB'!Q:Q,'Transport-DB'!$D:$D,"="&amp;'Backfill Report'!C21,'Transport-DB'!$C:$C,"&gt;="&amp;'Backfill Report'!$X$4,'Transport-DB'!C:C,"&lt;="&amp;'Backfill Report'!$Y$4)+SUMIFS('Transport-DB'!R:R,'Transport-DB'!$D:$D,"="&amp;'Backfill Report'!C21,'Transport-DB'!$C:$C,"&gt;="&amp;'Backfill Report'!$X$4,'Transport-DB'!C:C,"&lt;="&amp;'Backfill Report'!$Y$4)+SUMIFS('Transport-DB'!S:S,'Transport-DB'!$D:$D,"="&amp;'Backfill Report'!C21,'Transport-DB'!$C:$C,"&gt;="&amp;'Backfill Report'!$X$4,'Transport-DB'!C:C,"&lt;="&amp;'Backfill Report'!$Y$4)</f>
        <v>0</v>
      </c>
      <c r="Z21" s="197">
        <f>SUMIFS('Transport-DB'!$J:$J,'Transport-DB'!$D:$D,"="&amp;'Backfill Report'!C21,'Transport-DB'!$C:$C,"&gt;="&amp;'Backfill Report'!$Z$4,'Transport-DB'!C:C,"&lt;="&amp;'Backfill Report'!$AA$4)</f>
        <v>0</v>
      </c>
      <c r="AA21" s="158">
        <f>SUMIFS('Transport-DB'!Q:Q,'Transport-DB'!$D:$D,"="&amp;'Backfill Report'!C21,'Transport-DB'!$C:$C,"&gt;="&amp;'Backfill Report'!$Z$4,'Transport-DB'!C:C,"&lt;="&amp;'Backfill Report'!$AA$4)+SUMIFS('Transport-DB'!R:R,'Transport-DB'!$D:$D,"="&amp;'Backfill Report'!C21,'Transport-DB'!$C:$C,"&gt;="&amp;'Backfill Report'!$Z$4,'Transport-DB'!C:C,"&lt;="&amp;'Backfill Report'!$AA$4)+SUMIFS('Transport-DB'!S:S,'Transport-DB'!$D:$D,"="&amp;'Backfill Report'!C21,'Transport-DB'!$C:$C,"&gt;="&amp;'Backfill Report'!$Z$4,'Transport-DB'!C:C,"&lt;="&amp;'Backfill Report'!$AA$4)</f>
        <v>0</v>
      </c>
      <c r="AB21" s="197">
        <f>SUMIFS('Transport-DB'!$J:$J,'Transport-DB'!$D:$D,"="&amp;'Backfill Report'!C21,'Transport-DB'!$C:$C,"&gt;="&amp;'Backfill Report'!$AB$4,'Transport-DB'!C:C,"&lt;="&amp;'Backfill Report'!$AC$4)</f>
        <v>0</v>
      </c>
      <c r="AC21" s="158">
        <f>SUMIFS('Transport-DB'!Q:Q,'Transport-DB'!$D:$D,"="&amp;'Backfill Report'!C21,'Transport-DB'!$C:$C,"&gt;="&amp;'Backfill Report'!$AB$4,'Transport-DB'!C:C,"&lt;="&amp;'Backfill Report'!$AC$4)+SUMIFS('Transport-DB'!R:R,'Transport-DB'!$D:$D,"="&amp;'Backfill Report'!C21,'Transport-DB'!$C:$C,"&gt;="&amp;'Backfill Report'!$AB$4,'Transport-DB'!C:C,"&lt;="&amp;'Backfill Report'!$AC$4)+SUMIFS('Transport-DB'!S:S,'Transport-DB'!$D:$D,"="&amp;'Backfill Report'!C21,'Transport-DB'!$C:$C,"&gt;="&amp;'Backfill Report'!$AB$4,'Transport-DB'!C:C,"&lt;="&amp;'Backfill Report'!$AC$4)</f>
        <v>0</v>
      </c>
      <c r="AD21" s="197">
        <f>SUMIFS('Transport-DB'!$J:$J,'Transport-DB'!$D:$D,"="&amp;'Backfill Report'!C21,'Transport-DB'!$C:$C,"&gt;="&amp;'Backfill Report'!$AD$4,'Transport-DB'!C:C,"&lt;="&amp;'Backfill Report'!$AE$4)</f>
        <v>0</v>
      </c>
      <c r="AE21" s="158">
        <f>SUMIFS('Transport-DB'!Q:Q,'Transport-DB'!$D:$D,"="&amp;'Backfill Report'!C21,'Transport-DB'!$C:$C,"&gt;="&amp;'Backfill Report'!$AD$4,'Transport-DB'!C:C,"&lt;="&amp;'Backfill Report'!$AE$4)+SUMIFS('Transport-DB'!R:R,'Transport-DB'!$D:$D,"="&amp;'Backfill Report'!C21,'Transport-DB'!$C:$C,"&gt;="&amp;'Backfill Report'!$AD$4,'Transport-DB'!C:C,"&lt;="&amp;'Backfill Report'!$AE$4)+SUMIFS('Transport-DB'!S:S,'Transport-DB'!$D:$D,"="&amp;'Backfill Report'!C21,'Transport-DB'!$C:$C,"&gt;="&amp;'Backfill Report'!$AD$4,'Transport-DB'!C:C,"&lt;="&amp;'Backfill Report'!$AE$4)</f>
        <v>0</v>
      </c>
      <c r="AM21" s="107">
        <v>11</v>
      </c>
      <c r="AN21" s="4" t="s">
        <v>258</v>
      </c>
      <c r="AO21" s="107" t="s">
        <v>2</v>
      </c>
      <c r="AP21" s="107" t="s">
        <v>92</v>
      </c>
      <c r="AQ21" s="107">
        <v>315</v>
      </c>
      <c r="AR21" s="107">
        <v>2205</v>
      </c>
    </row>
    <row r="22" spans="1:44" ht="28.5" x14ac:dyDescent="0.45">
      <c r="A22" s="143"/>
      <c r="B22" s="200">
        <v>17</v>
      </c>
      <c r="C22" s="156" t="s">
        <v>302</v>
      </c>
      <c r="D22" s="196" t="str">
        <f>VLOOKUP(C22,'Transport-DB'!V:Z,3,FALSE)</f>
        <v>صداقت</v>
      </c>
      <c r="E22" s="210" t="str">
        <f>VLOOKUP(C22,'Transport-DB'!V:Z,2,FALSE)</f>
        <v>کامیون کمپرسی</v>
      </c>
      <c r="F22" s="197">
        <f>SUMIFS('Transport-DB'!$J:$J,'Transport-DB'!$D:$D,"="&amp;'Backfill Report'!C22,'Transport-DB'!$C:$C,"&gt;="&amp;'Backfill Report'!$F$4,'Transport-DB'!C:C,"&lt;="&amp;'Backfill Report'!$G$4)</f>
        <v>0</v>
      </c>
      <c r="G22" s="158">
        <f>SUMIFS('Transport-DB'!Q:Q,'Transport-DB'!$D:$D,"="&amp;'Backfill Report'!C22,'Transport-DB'!$C:$C,"&gt;="&amp;'Backfill Report'!$F$4,'Transport-DB'!C:C,"&lt;="&amp;'Backfill Report'!$G$4)+SUMIFS('Transport-DB'!R:R,'Transport-DB'!$D:$D,"="&amp;'Backfill Report'!C22,'Transport-DB'!$C:$C,"&gt;="&amp;'Backfill Report'!$F$4,'Transport-DB'!C:C,"&lt;="&amp;'Backfill Report'!$G$4)+SUMIFS('Transport-DB'!S:S,'Transport-DB'!$D:$D,"="&amp;'Backfill Report'!C22,'Transport-DB'!$C:$C,"&gt;="&amp;'Backfill Report'!$F$4,'Transport-DB'!C:C,"&lt;="&amp;'Backfill Report'!$G$4)</f>
        <v>0</v>
      </c>
      <c r="H22" s="197">
        <f>SUMIFS('Transport-DB'!$J:$J,'Transport-DB'!$D:$D,"="&amp;'Backfill Report'!C22,'Transport-DB'!$C:$C,"&gt;="&amp;'Backfill Report'!$H$4,'Transport-DB'!C:C,"&lt;="&amp;'Backfill Report'!$I$4)</f>
        <v>0</v>
      </c>
      <c r="I22" s="158">
        <f>SUMIFS('Transport-DB'!Q:Q,'Transport-DB'!$D:$D,"="&amp;'Backfill Report'!C22,'Transport-DB'!$C:$C,"&gt;="&amp;'Backfill Report'!$H$4,'Transport-DB'!C:C,"&lt;="&amp;'Backfill Report'!$I$4)+SUMIFS('Transport-DB'!R:R,'Transport-DB'!$D:$D,"="&amp;'Backfill Report'!C22,'Transport-DB'!$C:$C,"&gt;="&amp;'Backfill Report'!$H$4,'Transport-DB'!C:C,"&lt;="&amp;'Backfill Report'!$I$4)+SUMIFS('Transport-DB'!S:S,'Transport-DB'!$D:$D,"="&amp;'Backfill Report'!C22,'Transport-DB'!$C:$C,"&gt;="&amp;'Backfill Report'!$H$4,'Transport-DB'!C:C,"&lt;="&amp;'Backfill Report'!$I$4)</f>
        <v>0</v>
      </c>
      <c r="J22" s="197">
        <f>SUMIFS('Transport-DB'!$J:$J,'Transport-DB'!$D:$D,"="&amp;'Backfill Report'!C22,'Transport-DB'!$C:$C,"&gt;="&amp;'Backfill Report'!$J$4,'Transport-DB'!C:C,"&lt;="&amp;'Backfill Report'!$K$4)</f>
        <v>0</v>
      </c>
      <c r="K22" s="158">
        <f>SUMIFS('Transport-DB'!Q:Q,'Transport-DB'!$D:$D,"="&amp;'Backfill Report'!C22,'Transport-DB'!$C:$C,"&gt;="&amp;'Backfill Report'!$J$4,'Transport-DB'!C:C,"&lt;="&amp;'Backfill Report'!$K$4)+SUMIFS('Transport-DB'!R:R,'Transport-DB'!$D:$D,"="&amp;'Backfill Report'!C22,'Transport-DB'!$C:$C,"&gt;="&amp;'Backfill Report'!$J$4,'Transport-DB'!C:C,"&lt;="&amp;'Backfill Report'!$K$4)+SUMIFS('Transport-DB'!S:S,'Transport-DB'!$D:$D,"="&amp;'Backfill Report'!C22,'Transport-DB'!$C:$C,"&gt;="&amp;'Backfill Report'!$J$4,'Transport-DB'!C:C,"&lt;="&amp;'Backfill Report'!$K$4)</f>
        <v>0</v>
      </c>
      <c r="L22" s="197">
        <f>SUMIFS('Transport-DB'!J:J,'Transport-DB'!D:D,"="&amp;'Backfill Report'!C22,'Transport-DB'!C:C,"&gt;="&amp;'Backfill Report'!$L$4,'Transport-DB'!C:C,"&lt;="&amp;'Backfill Report'!$M$4)</f>
        <v>0</v>
      </c>
      <c r="M22" s="158">
        <f>SUMIFS('Transport-DB'!Q:Q,'Transport-DB'!$D:$D,"="&amp;'Backfill Report'!C22,'Transport-DB'!$C:$C,"&gt;="&amp;'Backfill Report'!$L$4,'Transport-DB'!C:C,"&lt;="&amp;'Backfill Report'!$M$4)+SUMIFS('Transport-DB'!R:R,'Transport-DB'!$D:$D,"="&amp;'Backfill Report'!C22,'Transport-DB'!$C:$C,"&gt;="&amp;'Backfill Report'!$L$4,'Transport-DB'!C:C,"&lt;="&amp;'Backfill Report'!$M$4)+SUMIFS('Transport-DB'!S:S,'Transport-DB'!$D:$D,"="&amp;'Backfill Report'!C22,'Transport-DB'!$C:$C,"&gt;="&amp;'Backfill Report'!$L$4,'Transport-DB'!C:C,"&lt;="&amp;'Backfill Report'!$M$4)</f>
        <v>0</v>
      </c>
      <c r="N22" s="197">
        <f>SUMIFS('Transport-DB'!$J:$J,'Transport-DB'!$D:$D,"="&amp;'Backfill Report'!C22,'Transport-DB'!$C:$C,"&gt;="&amp;'Backfill Report'!$N$4,'Transport-DB'!C:C,"&lt;="&amp;'Backfill Report'!$O$4)</f>
        <v>388</v>
      </c>
      <c r="O22" s="158">
        <f>SUMIFS('Transport-DB'!Q:Q,'Transport-DB'!$D:$D,"="&amp;'Backfill Report'!C22,'Transport-DB'!$C:$C,"&gt;="&amp;'Backfill Report'!$N$4,'Transport-DB'!C:C,"&lt;="&amp;'Backfill Report'!$O$4)+SUMIFS('Transport-DB'!R:R,'Transport-DB'!$D:$D,"="&amp;'Backfill Report'!C22,'Transport-DB'!$C:$C,"&gt;="&amp;'Backfill Report'!$N$4,'Transport-DB'!C:C,"&lt;="&amp;'Backfill Report'!$O$4)+SUMIFS('Transport-DB'!S:S,'Transport-DB'!$D:$D,"="&amp;'Backfill Report'!C22,'Transport-DB'!$C:$C,"&gt;="&amp;'Backfill Report'!$N$4,'Transport-DB'!C:C,"&lt;="&amp;'Backfill Report'!$O$4)</f>
        <v>1610.2000000000003</v>
      </c>
      <c r="P22" s="197">
        <f>SUMIFS('Transport-DB'!$J:$J,'Transport-DB'!$D:$D,"="&amp;'Backfill Report'!C22,'Transport-DB'!$C:$C,"&gt;="&amp;'Backfill Report'!$P$4,'Transport-DB'!C:C,"&lt;="&amp;'Backfill Report'!$Q$4)</f>
        <v>272</v>
      </c>
      <c r="Q22" s="158">
        <f>SUMIFS('Transport-DB'!Q:Q,'Transport-DB'!$D:$D,"="&amp;'Backfill Report'!C22,'Transport-DB'!$C:$C,"&gt;="&amp;'Backfill Report'!$P$4,'Transport-DB'!C:C,"&lt;="&amp;'Backfill Report'!$Q$4)+SUMIFS('Transport-DB'!R:R,'Transport-DB'!$D:$D,"="&amp;'Backfill Report'!C22,'Transport-DB'!$C:$C,"&gt;="&amp;'Backfill Report'!$P$4,'Transport-DB'!C:C,"&lt;="&amp;'Backfill Report'!$Q$4)+SUMIFS('Transport-DB'!S:S,'Transport-DB'!$D:$D,"="&amp;'Backfill Report'!C22,'Transport-DB'!$C:$C,"&gt;="&amp;'Backfill Report'!$P$4,'Transport-DB'!C:C,"&lt;="&amp;'Backfill Report'!$Q$4)</f>
        <v>1215.95</v>
      </c>
      <c r="R22" s="197">
        <f>SUMIFS('Transport-DB'!$J:$J,'Transport-DB'!$D:$D,"="&amp;'Backfill Report'!C22,'Transport-DB'!$C:$C,"&gt;="&amp;'Backfill Report'!$R$4,'Transport-DB'!C:C,"&lt;="&amp;'Backfill Report'!$S$4)</f>
        <v>28</v>
      </c>
      <c r="S22" s="158">
        <f>SUMIFS('Transport-DB'!Q:Q,'Transport-DB'!$D:$D,"="&amp;'Backfill Report'!C22,'Transport-DB'!$C:$C,"&gt;="&amp;'Backfill Report'!$R$4,'Transport-DB'!C:C,"&lt;="&amp;'Backfill Report'!$S$4)+SUMIFS('Transport-DB'!R:R,'Transport-DB'!$D:$D,"="&amp;'Backfill Report'!C22,'Transport-DB'!$C:$C,"&gt;="&amp;'Backfill Report'!$R$4,'Transport-DB'!C:C,"&lt;="&amp;'Backfill Report'!$S$4)+SUMIFS('Transport-DB'!S:S,'Transport-DB'!$D:$D,"="&amp;'Backfill Report'!C22,'Transport-DB'!$C:$C,"&gt;="&amp;'Backfill Report'!$R$4,'Transport-DB'!C:C,"&lt;="&amp;'Backfill Report'!$S$4)</f>
        <v>133.63000000000002</v>
      </c>
      <c r="T22" s="197"/>
      <c r="U22" s="158"/>
      <c r="V22" s="197"/>
      <c r="W22" s="158"/>
      <c r="X22" s="197"/>
      <c r="Y22" s="158"/>
      <c r="Z22" s="197"/>
      <c r="AA22" s="158"/>
      <c r="AB22" s="197"/>
      <c r="AC22" s="158"/>
      <c r="AD22" s="197"/>
      <c r="AE22" s="158"/>
      <c r="AM22" s="107">
        <v>12</v>
      </c>
      <c r="AN22" s="4" t="s">
        <v>150</v>
      </c>
      <c r="AO22" s="107" t="s">
        <v>63</v>
      </c>
      <c r="AP22" s="107" t="s">
        <v>92</v>
      </c>
      <c r="AQ22" s="107">
        <v>508</v>
      </c>
      <c r="AR22" s="107">
        <v>2424.4299999999994</v>
      </c>
    </row>
    <row r="23" spans="1:44" ht="28.5" hidden="1" x14ac:dyDescent="0.45">
      <c r="A23" s="143"/>
      <c r="B23" s="200">
        <v>18</v>
      </c>
      <c r="C23" s="156" t="s">
        <v>160</v>
      </c>
      <c r="D23" s="196" t="str">
        <f>VLOOKUP(C23,'Transport-DB'!V:Z,3,FALSE)</f>
        <v>جواد رضاپور</v>
      </c>
      <c r="E23" s="210" t="str">
        <f>VLOOKUP(C23,'Transport-DB'!V:Z,2,FALSE)</f>
        <v>تانکر آب</v>
      </c>
      <c r="F23" s="197">
        <f>SUMIFS('Transport-DB'!$J:$J,'Transport-DB'!$D:$D,"="&amp;'Backfill Report'!C23,'Transport-DB'!$C:$C,"&gt;="&amp;'Backfill Report'!$F$4,'Transport-DB'!C:C,"&lt;="&amp;'Backfill Report'!$G$4)</f>
        <v>0</v>
      </c>
      <c r="G23" s="158">
        <f>SUMIFS('Transport-DB'!Q:Q,'Transport-DB'!$D:$D,"="&amp;'Backfill Report'!C23,'Transport-DB'!$C:$C,"&gt;="&amp;'Backfill Report'!$F$4,'Transport-DB'!C:C,"&lt;="&amp;'Backfill Report'!$G$4)+SUMIFS('Transport-DB'!R:R,'Transport-DB'!$D:$D,"="&amp;'Backfill Report'!C23,'Transport-DB'!$C:$C,"&gt;="&amp;'Backfill Report'!$F$4,'Transport-DB'!C:C,"&lt;="&amp;'Backfill Report'!$G$4)+SUMIFS('Transport-DB'!S:S,'Transport-DB'!$D:$D,"="&amp;'Backfill Report'!C23,'Transport-DB'!$C:$C,"&gt;="&amp;'Backfill Report'!$F$4,'Transport-DB'!C:C,"&lt;="&amp;'Backfill Report'!$G$4)</f>
        <v>0</v>
      </c>
      <c r="H23" s="197">
        <f>SUMIFS('Transport-DB'!$J:$J,'Transport-DB'!$D:$D,"="&amp;'Backfill Report'!C23,'Transport-DB'!$C:$C,"&gt;="&amp;'Backfill Report'!$H$4,'Transport-DB'!C:C,"&lt;="&amp;'Backfill Report'!$I$4)</f>
        <v>0</v>
      </c>
      <c r="I23" s="158">
        <f>SUMIFS('Transport-DB'!Q:Q,'Transport-DB'!$D:$D,"="&amp;'Backfill Report'!C23,'Transport-DB'!$C:$C,"&gt;="&amp;'Backfill Report'!$H$4,'Transport-DB'!C:C,"&lt;="&amp;'Backfill Report'!$I$4)+SUMIFS('Transport-DB'!R:R,'Transport-DB'!$D:$D,"="&amp;'Backfill Report'!C23,'Transport-DB'!$C:$C,"&gt;="&amp;'Backfill Report'!$H$4,'Transport-DB'!C:C,"&lt;="&amp;'Backfill Report'!$I$4)+SUMIFS('Transport-DB'!S:S,'Transport-DB'!$D:$D,"="&amp;'Backfill Report'!C23,'Transport-DB'!$C:$C,"&gt;="&amp;'Backfill Report'!$H$4,'Transport-DB'!C:C,"&lt;="&amp;'Backfill Report'!$I$4)</f>
        <v>0</v>
      </c>
      <c r="J23" s="197">
        <f>SUMIFS('Transport-DB'!$J:$J,'Transport-DB'!$D:$D,"="&amp;'Backfill Report'!C23,'Transport-DB'!$C:$C,"&gt;="&amp;'Backfill Report'!$J$4,'Transport-DB'!C:C,"&lt;="&amp;'Backfill Report'!$K$4)</f>
        <v>0</v>
      </c>
      <c r="K23" s="158">
        <f>SUMIFS('Transport-DB'!Q:Q,'Transport-DB'!$D:$D,"="&amp;'Backfill Report'!C23,'Transport-DB'!$C:$C,"&gt;="&amp;'Backfill Report'!$J$4,'Transport-DB'!C:C,"&lt;="&amp;'Backfill Report'!$K$4)+SUMIFS('Transport-DB'!R:R,'Transport-DB'!$D:$D,"="&amp;'Backfill Report'!C23,'Transport-DB'!$C:$C,"&gt;="&amp;'Backfill Report'!$J$4,'Transport-DB'!C:C,"&lt;="&amp;'Backfill Report'!$K$4)+SUMIFS('Transport-DB'!S:S,'Transport-DB'!$D:$D,"="&amp;'Backfill Report'!C23,'Transport-DB'!$C:$C,"&gt;="&amp;'Backfill Report'!$J$4,'Transport-DB'!C:C,"&lt;="&amp;'Backfill Report'!$K$4)</f>
        <v>0</v>
      </c>
      <c r="L23" s="197">
        <f>SUMIFS('Transport-DB'!J:J,'Transport-DB'!D:D,"="&amp;'Backfill Report'!C23,'Transport-DB'!C:C,"&gt;="&amp;'Backfill Report'!$L$4,'Transport-DB'!C:C,"&lt;="&amp;'Backfill Report'!$M$4)</f>
        <v>92</v>
      </c>
      <c r="M23" s="158">
        <f>SUMIFS('Transport-DB'!Q:Q,'Transport-DB'!$D:$D,"="&amp;'Backfill Report'!C23,'Transport-DB'!$C:$C,"&gt;="&amp;'Backfill Report'!$L$4,'Transport-DB'!C:C,"&lt;="&amp;'Backfill Report'!$M$4)+SUMIFS('Transport-DB'!R:R,'Transport-DB'!$D:$D,"="&amp;'Backfill Report'!C23,'Transport-DB'!$C:$C,"&gt;="&amp;'Backfill Report'!$L$4,'Transport-DB'!C:C,"&lt;="&amp;'Backfill Report'!$M$4)+SUMIFS('Transport-DB'!S:S,'Transport-DB'!$D:$D,"="&amp;'Backfill Report'!C23,'Transport-DB'!$C:$C,"&gt;="&amp;'Backfill Report'!$L$4,'Transport-DB'!C:C,"&lt;="&amp;'Backfill Report'!$M$4)</f>
        <v>920</v>
      </c>
      <c r="N23" s="197">
        <f>SUMIFS('Transport-DB'!$J:$J,'Transport-DB'!$D:$D,"="&amp;'Backfill Report'!C23,'Transport-DB'!$C:$C,"&gt;="&amp;'Backfill Report'!$N$4,'Transport-DB'!C:C,"&lt;="&amp;'Backfill Report'!$O$4)</f>
        <v>95</v>
      </c>
      <c r="O23" s="158">
        <f>SUMIFS('Transport-DB'!Q:Q,'Transport-DB'!$D:$D,"="&amp;'Backfill Report'!C23,'Transport-DB'!$C:$C,"&gt;="&amp;'Backfill Report'!$N$4,'Transport-DB'!C:C,"&lt;="&amp;'Backfill Report'!$O$4)+SUMIFS('Transport-DB'!R:R,'Transport-DB'!$D:$D,"="&amp;'Backfill Report'!C23,'Transport-DB'!$C:$C,"&gt;="&amp;'Backfill Report'!$N$4,'Transport-DB'!C:C,"&lt;="&amp;'Backfill Report'!$O$4)+SUMIFS('Transport-DB'!S:S,'Transport-DB'!$D:$D,"="&amp;'Backfill Report'!C23,'Transport-DB'!$C:$C,"&gt;="&amp;'Backfill Report'!$N$4,'Transport-DB'!C:C,"&lt;="&amp;'Backfill Report'!$O$4)</f>
        <v>950</v>
      </c>
      <c r="P23" s="197">
        <f>SUMIFS('Transport-DB'!$J:$J,'Transport-DB'!$D:$D,"="&amp;'Backfill Report'!C23,'Transport-DB'!$C:$C,"&gt;="&amp;'Backfill Report'!$P$4,'Transport-DB'!C:C,"&lt;="&amp;'Backfill Report'!$Q$4)</f>
        <v>64</v>
      </c>
      <c r="Q23" s="158">
        <f>SUMIFS('Transport-DB'!Q:Q,'Transport-DB'!$D:$D,"="&amp;'Backfill Report'!C23,'Transport-DB'!$C:$C,"&gt;="&amp;'Backfill Report'!$P$4,'Transport-DB'!C:C,"&lt;="&amp;'Backfill Report'!$Q$4)+SUMIFS('Transport-DB'!R:R,'Transport-DB'!$D:$D,"="&amp;'Backfill Report'!C23,'Transport-DB'!$C:$C,"&gt;="&amp;'Backfill Report'!$P$4,'Transport-DB'!C:C,"&lt;="&amp;'Backfill Report'!$Q$4)+SUMIFS('Transport-DB'!S:S,'Transport-DB'!$D:$D,"="&amp;'Backfill Report'!C23,'Transport-DB'!$C:$C,"&gt;="&amp;'Backfill Report'!$P$4,'Transport-DB'!C:C,"&lt;="&amp;'Backfill Report'!$Q$4)</f>
        <v>640</v>
      </c>
      <c r="R23" s="197">
        <f>SUMIFS('Transport-DB'!$J:$J,'Transport-DB'!$D:$D,"="&amp;'Backfill Report'!C23,'Transport-DB'!$C:$C,"&gt;="&amp;'Backfill Report'!$R$4,'Transport-DB'!C:C,"&lt;="&amp;'Backfill Report'!$S$4)</f>
        <v>0</v>
      </c>
      <c r="S23" s="158">
        <f>SUMIFS('Transport-DB'!Q:Q,'Transport-DB'!$D:$D,"="&amp;'Backfill Report'!C23,'Transport-DB'!$C:$C,"&gt;="&amp;'Backfill Report'!$R$4,'Transport-DB'!C:C,"&lt;="&amp;'Backfill Report'!$S$4)+SUMIFS('Transport-DB'!R:R,'Transport-DB'!$D:$D,"="&amp;'Backfill Report'!C23,'Transport-DB'!$C:$C,"&gt;="&amp;'Backfill Report'!$R$4,'Transport-DB'!C:C,"&lt;="&amp;'Backfill Report'!$S$4)+SUMIFS('Transport-DB'!S:S,'Transport-DB'!$D:$D,"="&amp;'Backfill Report'!C23,'Transport-DB'!$C:$C,"&gt;="&amp;'Backfill Report'!$R$4,'Transport-DB'!C:C,"&lt;="&amp;'Backfill Report'!$S$4)</f>
        <v>0</v>
      </c>
      <c r="T23" s="197">
        <f>SUMIFS('Transport-DB'!$J:$J,'Transport-DB'!$D:$D,"="&amp;'Backfill Report'!C23,'Transport-DB'!$C:$C,"&gt;="&amp;'Backfill Report'!$T$4,'Transport-DB'!C:C,"&lt;="&amp;'Backfill Report'!$U$4)</f>
        <v>0</v>
      </c>
      <c r="U23" s="158">
        <f>SUMIFS('Transport-DB'!Q:Q,'Transport-DB'!$D:$D,"="&amp;'Backfill Report'!C23,'Transport-DB'!$C:$C,"&gt;="&amp;'Backfill Report'!$T$4,'Transport-DB'!C:C,"&lt;="&amp;'Backfill Report'!$U$4)+SUMIFS('Transport-DB'!R:R,'Transport-DB'!$D:$D,"="&amp;'Backfill Report'!C23,'Transport-DB'!$C:$C,"&gt;="&amp;'Backfill Report'!$T$4,'Transport-DB'!C:C,"&lt;="&amp;'Backfill Report'!$U$4)+SUMIFS('Transport-DB'!S:S,'Transport-DB'!$D:$D,"="&amp;'Backfill Report'!C23,'Transport-DB'!$C:$C,"&gt;="&amp;'Backfill Report'!$T$4,'Transport-DB'!C:C,"&lt;="&amp;'Backfill Report'!$U$4)</f>
        <v>0</v>
      </c>
      <c r="V23" s="197">
        <f>SUMIFS('Transport-DB'!$J:$J,'Transport-DB'!$D:$D,"="&amp;'Backfill Report'!C23,'Transport-DB'!$C:$C,"&gt;="&amp;'Backfill Report'!$V$4,'Transport-DB'!C:C,"&lt;="&amp;'Backfill Report'!$W$4)</f>
        <v>0</v>
      </c>
      <c r="W23" s="158">
        <f>SUMIFS('Transport-DB'!Q:Q,'Transport-DB'!$D:$D,"="&amp;'Backfill Report'!C23,'Transport-DB'!$C:$C,"&gt;="&amp;'Backfill Report'!$V$4,'Transport-DB'!C:C,"&lt;="&amp;'Backfill Report'!$W$4)+SUMIFS('Transport-DB'!R:R,'Transport-DB'!$D:$D,"="&amp;'Backfill Report'!C23,'Transport-DB'!$C:$C,"&gt;="&amp;'Backfill Report'!$V$4,'Transport-DB'!C:C,"&lt;="&amp;'Backfill Report'!$W$4)+SUMIFS('Transport-DB'!S:S,'Transport-DB'!$D:$D,"="&amp;'Backfill Report'!C23,'Transport-DB'!$C:$C,"&gt;="&amp;'Backfill Report'!$V$4,'Transport-DB'!C:C,"&lt;="&amp;'Backfill Report'!$W$4)</f>
        <v>0</v>
      </c>
      <c r="X23" s="197">
        <f>SUMIFS('Transport-DB'!$J:$J,'Transport-DB'!$D:$D,"="&amp;'Backfill Report'!C23,'Transport-DB'!$C:$C,"&gt;="&amp;'Backfill Report'!$X$4,'Transport-DB'!C:C,"&lt;="&amp;'Backfill Report'!$Y$4)</f>
        <v>0</v>
      </c>
      <c r="Y23" s="158">
        <f>SUMIFS('Transport-DB'!Q:Q,'Transport-DB'!$D:$D,"="&amp;'Backfill Report'!C23,'Transport-DB'!$C:$C,"&gt;="&amp;'Backfill Report'!$X$4,'Transport-DB'!C:C,"&lt;="&amp;'Backfill Report'!$Y$4)+SUMIFS('Transport-DB'!R:R,'Transport-DB'!$D:$D,"="&amp;'Backfill Report'!C23,'Transport-DB'!$C:$C,"&gt;="&amp;'Backfill Report'!$X$4,'Transport-DB'!C:C,"&lt;="&amp;'Backfill Report'!$Y$4)+SUMIFS('Transport-DB'!S:S,'Transport-DB'!$D:$D,"="&amp;'Backfill Report'!C23,'Transport-DB'!$C:$C,"&gt;="&amp;'Backfill Report'!$X$4,'Transport-DB'!C:C,"&lt;="&amp;'Backfill Report'!$Y$4)</f>
        <v>0</v>
      </c>
      <c r="Z23" s="197">
        <f>SUMIFS('Transport-DB'!$J:$J,'Transport-DB'!$D:$D,"="&amp;'Backfill Report'!C23,'Transport-DB'!$C:$C,"&gt;="&amp;'Backfill Report'!$Z$4,'Transport-DB'!C:C,"&lt;="&amp;'Backfill Report'!$AA$4)</f>
        <v>0</v>
      </c>
      <c r="AA23" s="158">
        <f>SUMIFS('Transport-DB'!Q:Q,'Transport-DB'!$D:$D,"="&amp;'Backfill Report'!C23,'Transport-DB'!$C:$C,"&gt;="&amp;'Backfill Report'!$Z$4,'Transport-DB'!C:C,"&lt;="&amp;'Backfill Report'!$AA$4)+SUMIFS('Transport-DB'!R:R,'Transport-DB'!$D:$D,"="&amp;'Backfill Report'!C23,'Transport-DB'!$C:$C,"&gt;="&amp;'Backfill Report'!$Z$4,'Transport-DB'!C:C,"&lt;="&amp;'Backfill Report'!$AA$4)+SUMIFS('Transport-DB'!S:S,'Transport-DB'!$D:$D,"="&amp;'Backfill Report'!C23,'Transport-DB'!$C:$C,"&gt;="&amp;'Backfill Report'!$Z$4,'Transport-DB'!C:C,"&lt;="&amp;'Backfill Report'!$AA$4)</f>
        <v>0</v>
      </c>
      <c r="AB23" s="197">
        <f>SUMIFS('Transport-DB'!$J:$J,'Transport-DB'!$D:$D,"="&amp;'Backfill Report'!C23,'Transport-DB'!$C:$C,"&gt;="&amp;'Backfill Report'!$AB$4,'Transport-DB'!C:C,"&lt;="&amp;'Backfill Report'!$AC$4)</f>
        <v>0</v>
      </c>
      <c r="AC23" s="158">
        <f>SUMIFS('Transport-DB'!Q:Q,'Transport-DB'!$D:$D,"="&amp;'Backfill Report'!C23,'Transport-DB'!$C:$C,"&gt;="&amp;'Backfill Report'!$AB$4,'Transport-DB'!C:C,"&lt;="&amp;'Backfill Report'!$AC$4)+SUMIFS('Transport-DB'!R:R,'Transport-DB'!$D:$D,"="&amp;'Backfill Report'!C23,'Transport-DB'!$C:$C,"&gt;="&amp;'Backfill Report'!$AB$4,'Transport-DB'!C:C,"&lt;="&amp;'Backfill Report'!$AC$4)+SUMIFS('Transport-DB'!S:S,'Transport-DB'!$D:$D,"="&amp;'Backfill Report'!C23,'Transport-DB'!$C:$C,"&gt;="&amp;'Backfill Report'!$AB$4,'Transport-DB'!C:C,"&lt;="&amp;'Backfill Report'!$AC$4)</f>
        <v>0</v>
      </c>
      <c r="AD23" s="197">
        <f>SUMIFS('Transport-DB'!$J:$J,'Transport-DB'!$D:$D,"="&amp;'Backfill Report'!C23,'Transport-DB'!$C:$C,"&gt;="&amp;'Backfill Report'!$AD$4,'Transport-DB'!C:C,"&lt;="&amp;'Backfill Report'!$AE$4)</f>
        <v>0</v>
      </c>
      <c r="AE23" s="158">
        <f>SUMIFS('Transport-DB'!Q:Q,'Transport-DB'!$D:$D,"="&amp;'Backfill Report'!C23,'Transport-DB'!$C:$C,"&gt;="&amp;'Backfill Report'!$AD$4,'Transport-DB'!C:C,"&lt;="&amp;'Backfill Report'!$AE$4)+SUMIFS('Transport-DB'!R:R,'Transport-DB'!$D:$D,"="&amp;'Backfill Report'!C23,'Transport-DB'!$C:$C,"&gt;="&amp;'Backfill Report'!$AD$4,'Transport-DB'!C:C,"&lt;="&amp;'Backfill Report'!$AE$4)+SUMIFS('Transport-DB'!S:S,'Transport-DB'!$D:$D,"="&amp;'Backfill Report'!C23,'Transport-DB'!$C:$C,"&gt;="&amp;'Backfill Report'!$AD$4,'Transport-DB'!C:C,"&lt;="&amp;'Backfill Report'!$AE$4)</f>
        <v>0</v>
      </c>
      <c r="AM23" s="107">
        <v>13</v>
      </c>
      <c r="AN23" s="4" t="s">
        <v>152</v>
      </c>
      <c r="AO23" s="107" t="s">
        <v>63</v>
      </c>
      <c r="AP23" s="107" t="s">
        <v>92</v>
      </c>
      <c r="AQ23" s="107">
        <v>530</v>
      </c>
      <c r="AR23" s="107">
        <v>2529.4249999999993</v>
      </c>
    </row>
    <row r="24" spans="1:44" ht="28.5" hidden="1" x14ac:dyDescent="0.45">
      <c r="A24" s="143"/>
      <c r="B24" s="200">
        <v>19</v>
      </c>
      <c r="C24" s="156" t="s">
        <v>173</v>
      </c>
      <c r="D24" s="196" t="str">
        <f>VLOOKUP(C24,'Transport-DB'!V:Z,3,FALSE)</f>
        <v>محمدپور</v>
      </c>
      <c r="E24" s="210" t="str">
        <f>VLOOKUP(C24,'Transport-DB'!V:Z,2,FALSE)</f>
        <v>تانکر آب</v>
      </c>
      <c r="F24" s="197">
        <f>SUMIFS('Transport-DB'!$J:$J,'Transport-DB'!$D:$D,"="&amp;'Backfill Report'!C24,'Transport-DB'!$C:$C,"&gt;="&amp;'Backfill Report'!$F$4,'Transport-DB'!C:C,"&lt;="&amp;'Backfill Report'!$G$4)</f>
        <v>0</v>
      </c>
      <c r="G24" s="158">
        <f>SUMIFS('Transport-DB'!Q:Q,'Transport-DB'!$D:$D,"="&amp;'Backfill Report'!C24,'Transport-DB'!$C:$C,"&gt;="&amp;'Backfill Report'!$F$4,'Transport-DB'!C:C,"&lt;="&amp;'Backfill Report'!$G$4)+SUMIFS('Transport-DB'!R:R,'Transport-DB'!$D:$D,"="&amp;'Backfill Report'!C24,'Transport-DB'!$C:$C,"&gt;="&amp;'Backfill Report'!$F$4,'Transport-DB'!C:C,"&lt;="&amp;'Backfill Report'!$G$4)+SUMIFS('Transport-DB'!S:S,'Transport-DB'!$D:$D,"="&amp;'Backfill Report'!C24,'Transport-DB'!$C:$C,"&gt;="&amp;'Backfill Report'!$F$4,'Transport-DB'!C:C,"&lt;="&amp;'Backfill Report'!$G$4)</f>
        <v>0</v>
      </c>
      <c r="H24" s="197">
        <f>SUMIFS('Transport-DB'!$J:$J,'Transport-DB'!$D:$D,"="&amp;'Backfill Report'!C24,'Transport-DB'!$C:$C,"&gt;="&amp;'Backfill Report'!$H$4,'Transport-DB'!C:C,"&lt;="&amp;'Backfill Report'!$I$4)</f>
        <v>0</v>
      </c>
      <c r="I24" s="158">
        <f>SUMIFS('Transport-DB'!Q:Q,'Transport-DB'!$D:$D,"="&amp;'Backfill Report'!C24,'Transport-DB'!$C:$C,"&gt;="&amp;'Backfill Report'!$H$4,'Transport-DB'!C:C,"&lt;="&amp;'Backfill Report'!$I$4)+SUMIFS('Transport-DB'!R:R,'Transport-DB'!$D:$D,"="&amp;'Backfill Report'!C24,'Transport-DB'!$C:$C,"&gt;="&amp;'Backfill Report'!$H$4,'Transport-DB'!C:C,"&lt;="&amp;'Backfill Report'!$I$4)+SUMIFS('Transport-DB'!S:S,'Transport-DB'!$D:$D,"="&amp;'Backfill Report'!C24,'Transport-DB'!$C:$C,"&gt;="&amp;'Backfill Report'!$H$4,'Transport-DB'!C:C,"&lt;="&amp;'Backfill Report'!$I$4)</f>
        <v>0</v>
      </c>
      <c r="J24" s="197">
        <f>SUMIFS('Transport-DB'!$J:$J,'Transport-DB'!$D:$D,"="&amp;'Backfill Report'!C24,'Transport-DB'!$C:$C,"&gt;="&amp;'Backfill Report'!$J$4,'Transport-DB'!C:C,"&lt;="&amp;'Backfill Report'!$K$4)</f>
        <v>0</v>
      </c>
      <c r="K24" s="158">
        <f>SUMIFS('Transport-DB'!Q:Q,'Transport-DB'!$D:$D,"="&amp;'Backfill Report'!C24,'Transport-DB'!$C:$C,"&gt;="&amp;'Backfill Report'!$J$4,'Transport-DB'!C:C,"&lt;="&amp;'Backfill Report'!$K$4)+SUMIFS('Transport-DB'!R:R,'Transport-DB'!$D:$D,"="&amp;'Backfill Report'!C24,'Transport-DB'!$C:$C,"&gt;="&amp;'Backfill Report'!$J$4,'Transport-DB'!C:C,"&lt;="&amp;'Backfill Report'!$K$4)+SUMIFS('Transport-DB'!S:S,'Transport-DB'!$D:$D,"="&amp;'Backfill Report'!C24,'Transport-DB'!$C:$C,"&gt;="&amp;'Backfill Report'!$J$4,'Transport-DB'!C:C,"&lt;="&amp;'Backfill Report'!$K$4)</f>
        <v>0</v>
      </c>
      <c r="L24" s="197">
        <f>SUMIFS('Transport-DB'!J:J,'Transport-DB'!D:D,"="&amp;'Backfill Report'!C24,'Transport-DB'!C:C,"&gt;="&amp;'Backfill Report'!$L$4,'Transport-DB'!C:C,"&lt;="&amp;'Backfill Report'!$M$4)</f>
        <v>67</v>
      </c>
      <c r="M24" s="158">
        <f>SUMIFS('Transport-DB'!Q:Q,'Transport-DB'!$D:$D,"="&amp;'Backfill Report'!C24,'Transport-DB'!$C:$C,"&gt;="&amp;'Backfill Report'!$L$4,'Transport-DB'!C:C,"&lt;="&amp;'Backfill Report'!$M$4)+SUMIFS('Transport-DB'!R:R,'Transport-DB'!$D:$D,"="&amp;'Backfill Report'!C24,'Transport-DB'!$C:$C,"&gt;="&amp;'Backfill Report'!$L$4,'Transport-DB'!C:C,"&lt;="&amp;'Backfill Report'!$M$4)+SUMIFS('Transport-DB'!S:S,'Transport-DB'!$D:$D,"="&amp;'Backfill Report'!C24,'Transport-DB'!$C:$C,"&gt;="&amp;'Backfill Report'!$L$4,'Transport-DB'!C:C,"&lt;="&amp;'Backfill Report'!$M$4)</f>
        <v>750.4</v>
      </c>
      <c r="N24" s="197">
        <f>SUMIFS('Transport-DB'!$J:$J,'Transport-DB'!$D:$D,"="&amp;'Backfill Report'!C24,'Transport-DB'!$C:$C,"&gt;="&amp;'Backfill Report'!$N$4,'Transport-DB'!C:C,"&lt;="&amp;'Backfill Report'!$O$4)</f>
        <v>134</v>
      </c>
      <c r="O24" s="158">
        <f>SUMIFS('Transport-DB'!Q:Q,'Transport-DB'!$D:$D,"="&amp;'Backfill Report'!C24,'Transport-DB'!$C:$C,"&gt;="&amp;'Backfill Report'!$N$4,'Transport-DB'!C:C,"&lt;="&amp;'Backfill Report'!$O$4)+SUMIFS('Transport-DB'!R:R,'Transport-DB'!$D:$D,"="&amp;'Backfill Report'!C24,'Transport-DB'!$C:$C,"&gt;="&amp;'Backfill Report'!$N$4,'Transport-DB'!C:C,"&lt;="&amp;'Backfill Report'!$O$4)+SUMIFS('Transport-DB'!S:S,'Transport-DB'!$D:$D,"="&amp;'Backfill Report'!C24,'Transport-DB'!$C:$C,"&gt;="&amp;'Backfill Report'!$N$4,'Transport-DB'!C:C,"&lt;="&amp;'Backfill Report'!$O$4)</f>
        <v>1500.7999999999997</v>
      </c>
      <c r="P24" s="197">
        <f>SUMIFS('Transport-DB'!$J:$J,'Transport-DB'!$D:$D,"="&amp;'Backfill Report'!C24,'Transport-DB'!$C:$C,"&gt;="&amp;'Backfill Report'!$P$4,'Transport-DB'!C:C,"&lt;="&amp;'Backfill Report'!$Q$4)</f>
        <v>128</v>
      </c>
      <c r="Q24" s="158">
        <f>SUMIFS('Transport-DB'!Q:Q,'Transport-DB'!$D:$D,"="&amp;'Backfill Report'!C24,'Transport-DB'!$C:$C,"&gt;="&amp;'Backfill Report'!$P$4,'Transport-DB'!C:C,"&lt;="&amp;'Backfill Report'!$Q$4)+SUMIFS('Transport-DB'!R:R,'Transport-DB'!$D:$D,"="&amp;'Backfill Report'!C24,'Transport-DB'!$C:$C,"&gt;="&amp;'Backfill Report'!$P$4,'Transport-DB'!C:C,"&lt;="&amp;'Backfill Report'!$Q$4)+SUMIFS('Transport-DB'!S:S,'Transport-DB'!$D:$D,"="&amp;'Backfill Report'!C24,'Transport-DB'!$C:$C,"&gt;="&amp;'Backfill Report'!$P$4,'Transport-DB'!C:C,"&lt;="&amp;'Backfill Report'!$Q$4)</f>
        <v>1433.6</v>
      </c>
      <c r="R24" s="197">
        <f>SUMIFS('Transport-DB'!$J:$J,'Transport-DB'!$D:$D,"="&amp;'Backfill Report'!C24,'Transport-DB'!$C:$C,"&gt;="&amp;'Backfill Report'!$R$4,'Transport-DB'!C:C,"&lt;="&amp;'Backfill Report'!$S$4)</f>
        <v>106</v>
      </c>
      <c r="S24" s="158">
        <f>SUMIFS('Transport-DB'!Q:Q,'Transport-DB'!$D:$D,"="&amp;'Backfill Report'!C24,'Transport-DB'!$C:$C,"&gt;="&amp;'Backfill Report'!$R$4,'Transport-DB'!C:C,"&lt;="&amp;'Backfill Report'!$S$4)+SUMIFS('Transport-DB'!R:R,'Transport-DB'!$D:$D,"="&amp;'Backfill Report'!C24,'Transport-DB'!$C:$C,"&gt;="&amp;'Backfill Report'!$R$4,'Transport-DB'!C:C,"&lt;="&amp;'Backfill Report'!$S$4)+SUMIFS('Transport-DB'!S:S,'Transport-DB'!$D:$D,"="&amp;'Backfill Report'!C24,'Transport-DB'!$C:$C,"&gt;="&amp;'Backfill Report'!$R$4,'Transport-DB'!C:C,"&lt;="&amp;'Backfill Report'!$S$4)</f>
        <v>1187.2</v>
      </c>
      <c r="T24" s="197">
        <f>SUMIFS('Transport-DB'!$J:$J,'Transport-DB'!$D:$D,"="&amp;'Backfill Report'!C24,'Transport-DB'!$C:$C,"&gt;="&amp;'Backfill Report'!$T$4,'Transport-DB'!C:C,"&lt;="&amp;'Backfill Report'!$U$4)</f>
        <v>4</v>
      </c>
      <c r="U24" s="158">
        <f>SUMIFS('Transport-DB'!Q:Q,'Transport-DB'!$D:$D,"="&amp;'Backfill Report'!C24,'Transport-DB'!$C:$C,"&gt;="&amp;'Backfill Report'!$T$4,'Transport-DB'!C:C,"&lt;="&amp;'Backfill Report'!$U$4)+SUMIFS('Transport-DB'!R:R,'Transport-DB'!$D:$D,"="&amp;'Backfill Report'!C24,'Transport-DB'!$C:$C,"&gt;="&amp;'Backfill Report'!$T$4,'Transport-DB'!C:C,"&lt;="&amp;'Backfill Report'!$U$4)+SUMIFS('Transport-DB'!S:S,'Transport-DB'!$D:$D,"="&amp;'Backfill Report'!C24,'Transport-DB'!$C:$C,"&gt;="&amp;'Backfill Report'!$T$4,'Transport-DB'!C:C,"&lt;="&amp;'Backfill Report'!$U$4)</f>
        <v>44.8</v>
      </c>
      <c r="V24" s="197">
        <f>SUMIFS('Transport-DB'!$J:$J,'Transport-DB'!$D:$D,"="&amp;'Backfill Report'!C24,'Transport-DB'!$C:$C,"&gt;="&amp;'Backfill Report'!$V$4,'Transport-DB'!C:C,"&lt;="&amp;'Backfill Report'!$W$4)</f>
        <v>0</v>
      </c>
      <c r="W24" s="158">
        <f>SUMIFS('Transport-DB'!Q:Q,'Transport-DB'!$D:$D,"="&amp;'Backfill Report'!C24,'Transport-DB'!$C:$C,"&gt;="&amp;'Backfill Report'!$V$4,'Transport-DB'!C:C,"&lt;="&amp;'Backfill Report'!$W$4)+SUMIFS('Transport-DB'!R:R,'Transport-DB'!$D:$D,"="&amp;'Backfill Report'!C24,'Transport-DB'!$C:$C,"&gt;="&amp;'Backfill Report'!$V$4,'Transport-DB'!C:C,"&lt;="&amp;'Backfill Report'!$W$4)+SUMIFS('Transport-DB'!S:S,'Transport-DB'!$D:$D,"="&amp;'Backfill Report'!C24,'Transport-DB'!$C:$C,"&gt;="&amp;'Backfill Report'!$V$4,'Transport-DB'!C:C,"&lt;="&amp;'Backfill Report'!$W$4)</f>
        <v>0</v>
      </c>
      <c r="X24" s="197">
        <f>SUMIFS('Transport-DB'!$J:$J,'Transport-DB'!$D:$D,"="&amp;'Backfill Report'!C24,'Transport-DB'!$C:$C,"&gt;="&amp;'Backfill Report'!$X$4,'Transport-DB'!C:C,"&lt;="&amp;'Backfill Report'!$Y$4)</f>
        <v>0</v>
      </c>
      <c r="Y24" s="158">
        <f>SUMIFS('Transport-DB'!Q:Q,'Transport-DB'!$D:$D,"="&amp;'Backfill Report'!C24,'Transport-DB'!$C:$C,"&gt;="&amp;'Backfill Report'!$X$4,'Transport-DB'!C:C,"&lt;="&amp;'Backfill Report'!$Y$4)+SUMIFS('Transport-DB'!R:R,'Transport-DB'!$D:$D,"="&amp;'Backfill Report'!C24,'Transport-DB'!$C:$C,"&gt;="&amp;'Backfill Report'!$X$4,'Transport-DB'!C:C,"&lt;="&amp;'Backfill Report'!$Y$4)+SUMIFS('Transport-DB'!S:S,'Transport-DB'!$D:$D,"="&amp;'Backfill Report'!C24,'Transport-DB'!$C:$C,"&gt;="&amp;'Backfill Report'!$X$4,'Transport-DB'!C:C,"&lt;="&amp;'Backfill Report'!$Y$4)</f>
        <v>0</v>
      </c>
      <c r="Z24" s="197">
        <f>SUMIFS('Transport-DB'!$J:$J,'Transport-DB'!$D:$D,"="&amp;'Backfill Report'!C24,'Transport-DB'!$C:$C,"&gt;="&amp;'Backfill Report'!$Z$4,'Transport-DB'!C:C,"&lt;="&amp;'Backfill Report'!$AA$4)</f>
        <v>0</v>
      </c>
      <c r="AA24" s="158">
        <f>SUMIFS('Transport-DB'!Q:Q,'Transport-DB'!$D:$D,"="&amp;'Backfill Report'!C24,'Transport-DB'!$C:$C,"&gt;="&amp;'Backfill Report'!$Z$4,'Transport-DB'!C:C,"&lt;="&amp;'Backfill Report'!$AA$4)+SUMIFS('Transport-DB'!R:R,'Transport-DB'!$D:$D,"="&amp;'Backfill Report'!C24,'Transport-DB'!$C:$C,"&gt;="&amp;'Backfill Report'!$Z$4,'Transport-DB'!C:C,"&lt;="&amp;'Backfill Report'!$AA$4)+SUMIFS('Transport-DB'!S:S,'Transport-DB'!$D:$D,"="&amp;'Backfill Report'!C24,'Transport-DB'!$C:$C,"&gt;="&amp;'Backfill Report'!$Z$4,'Transport-DB'!C:C,"&lt;="&amp;'Backfill Report'!$AA$4)</f>
        <v>0</v>
      </c>
      <c r="AB24" s="197">
        <f>SUMIFS('Transport-DB'!$J:$J,'Transport-DB'!$D:$D,"="&amp;'Backfill Report'!C24,'Transport-DB'!$C:$C,"&gt;="&amp;'Backfill Report'!$AB$4,'Transport-DB'!C:C,"&lt;="&amp;'Backfill Report'!$AC$4)</f>
        <v>0</v>
      </c>
      <c r="AC24" s="158">
        <f>SUMIFS('Transport-DB'!Q:Q,'Transport-DB'!$D:$D,"="&amp;'Backfill Report'!C24,'Transport-DB'!$C:$C,"&gt;="&amp;'Backfill Report'!$AB$4,'Transport-DB'!C:C,"&lt;="&amp;'Backfill Report'!$AC$4)+SUMIFS('Transport-DB'!R:R,'Transport-DB'!$D:$D,"="&amp;'Backfill Report'!C24,'Transport-DB'!$C:$C,"&gt;="&amp;'Backfill Report'!$AB$4,'Transport-DB'!C:C,"&lt;="&amp;'Backfill Report'!$AC$4)+SUMIFS('Transport-DB'!S:S,'Transport-DB'!$D:$D,"="&amp;'Backfill Report'!C24,'Transport-DB'!$C:$C,"&gt;="&amp;'Backfill Report'!$AB$4,'Transport-DB'!C:C,"&lt;="&amp;'Backfill Report'!$AC$4)</f>
        <v>0</v>
      </c>
      <c r="AD24" s="197">
        <f>SUMIFS('Transport-DB'!$J:$J,'Transport-DB'!$D:$D,"="&amp;'Backfill Report'!C24,'Transport-DB'!$C:$C,"&gt;="&amp;'Backfill Report'!$AD$4,'Transport-DB'!C:C,"&lt;="&amp;'Backfill Report'!$AE$4)</f>
        <v>0</v>
      </c>
      <c r="AE24" s="158">
        <f>SUMIFS('Transport-DB'!Q:Q,'Transport-DB'!$D:$D,"="&amp;'Backfill Report'!C24,'Transport-DB'!$C:$C,"&gt;="&amp;'Backfill Report'!$AD$4,'Transport-DB'!C:C,"&lt;="&amp;'Backfill Report'!$AE$4)+SUMIFS('Transport-DB'!R:R,'Transport-DB'!$D:$D,"="&amp;'Backfill Report'!C24,'Transport-DB'!$C:$C,"&gt;="&amp;'Backfill Report'!$AD$4,'Transport-DB'!C:C,"&lt;="&amp;'Backfill Report'!$AE$4)+SUMIFS('Transport-DB'!S:S,'Transport-DB'!$D:$D,"="&amp;'Backfill Report'!C24,'Transport-DB'!$C:$C,"&gt;="&amp;'Backfill Report'!$AD$4,'Transport-DB'!C:C,"&lt;="&amp;'Backfill Report'!$AE$4)</f>
        <v>0</v>
      </c>
      <c r="AM24" s="107">
        <v>14</v>
      </c>
      <c r="AN24" s="4" t="s">
        <v>153</v>
      </c>
      <c r="AO24" s="107" t="s">
        <v>63</v>
      </c>
      <c r="AP24" s="107" t="s">
        <v>92</v>
      </c>
      <c r="AQ24" s="107">
        <v>531</v>
      </c>
      <c r="AR24" s="107">
        <v>4060.8225000000002</v>
      </c>
    </row>
    <row r="25" spans="1:44" ht="28.5" x14ac:dyDescent="0.45">
      <c r="A25" s="143"/>
      <c r="B25" s="200">
        <v>20</v>
      </c>
      <c r="C25" s="156" t="s">
        <v>177</v>
      </c>
      <c r="D25" s="196" t="str">
        <f>VLOOKUP(C25,'Transport-DB'!V:Z,3,FALSE)</f>
        <v>محمدپور</v>
      </c>
      <c r="E25" s="210" t="str">
        <f>VLOOKUP(C25,'Transport-DB'!V:Z,2,FALSE)</f>
        <v>کمپرسی جفت</v>
      </c>
      <c r="F25" s="197">
        <f>SUMIFS('Transport-DB'!$J:$J,'Transport-DB'!$D:$D,"="&amp;'Backfill Report'!C25,'Transport-DB'!$C:$C,"&gt;="&amp;'Backfill Report'!$F$4,'Transport-DB'!C:C,"&lt;="&amp;'Backfill Report'!$G$4)</f>
        <v>0</v>
      </c>
      <c r="G25" s="158">
        <f>SUMIFS('Transport-DB'!Q:Q,'Transport-DB'!$D:$D,"="&amp;'Backfill Report'!C25,'Transport-DB'!$C:$C,"&gt;="&amp;'Backfill Report'!$F$4,'Transport-DB'!C:C,"&lt;="&amp;'Backfill Report'!$G$4)+SUMIFS('Transport-DB'!R:R,'Transport-DB'!$D:$D,"="&amp;'Backfill Report'!C25,'Transport-DB'!$C:$C,"&gt;="&amp;'Backfill Report'!$F$4,'Transport-DB'!C:C,"&lt;="&amp;'Backfill Report'!$G$4)+SUMIFS('Transport-DB'!S:S,'Transport-DB'!$D:$D,"="&amp;'Backfill Report'!C25,'Transport-DB'!$C:$C,"&gt;="&amp;'Backfill Report'!$F$4,'Transport-DB'!C:C,"&lt;="&amp;'Backfill Report'!$G$4)</f>
        <v>0</v>
      </c>
      <c r="H25" s="197">
        <f>SUMIFS('Transport-DB'!$J:$J,'Transport-DB'!$D:$D,"="&amp;'Backfill Report'!C25,'Transport-DB'!$C:$C,"&gt;="&amp;'Backfill Report'!$H$4,'Transport-DB'!C:C,"&lt;="&amp;'Backfill Report'!$I$4)</f>
        <v>0</v>
      </c>
      <c r="I25" s="158">
        <f>SUMIFS('Transport-DB'!Q:Q,'Transport-DB'!$D:$D,"="&amp;'Backfill Report'!C25,'Transport-DB'!$C:$C,"&gt;="&amp;'Backfill Report'!$H$4,'Transport-DB'!C:C,"&lt;="&amp;'Backfill Report'!$I$4)+SUMIFS('Transport-DB'!R:R,'Transport-DB'!$D:$D,"="&amp;'Backfill Report'!C25,'Transport-DB'!$C:$C,"&gt;="&amp;'Backfill Report'!$H$4,'Transport-DB'!C:C,"&lt;="&amp;'Backfill Report'!$I$4)+SUMIFS('Transport-DB'!S:S,'Transport-DB'!$D:$D,"="&amp;'Backfill Report'!C25,'Transport-DB'!$C:$C,"&gt;="&amp;'Backfill Report'!$H$4,'Transport-DB'!C:C,"&lt;="&amp;'Backfill Report'!$I$4)</f>
        <v>0</v>
      </c>
      <c r="J25" s="197">
        <f>SUMIFS('Transport-DB'!$J:$J,'Transport-DB'!$D:$D,"="&amp;'Backfill Report'!C25,'Transport-DB'!$C:$C,"&gt;="&amp;'Backfill Report'!$J$4,'Transport-DB'!C:C,"&lt;="&amp;'Backfill Report'!$K$4)</f>
        <v>0</v>
      </c>
      <c r="K25" s="158">
        <f>SUMIFS('Transport-DB'!Q:Q,'Transport-DB'!$D:$D,"="&amp;'Backfill Report'!C25,'Transport-DB'!$C:$C,"&gt;="&amp;'Backfill Report'!$J$4,'Transport-DB'!C:C,"&lt;="&amp;'Backfill Report'!$K$4)+SUMIFS('Transport-DB'!R:R,'Transport-DB'!$D:$D,"="&amp;'Backfill Report'!C25,'Transport-DB'!$C:$C,"&gt;="&amp;'Backfill Report'!$J$4,'Transport-DB'!C:C,"&lt;="&amp;'Backfill Report'!$K$4)+SUMIFS('Transport-DB'!S:S,'Transport-DB'!$D:$D,"="&amp;'Backfill Report'!C25,'Transport-DB'!$C:$C,"&gt;="&amp;'Backfill Report'!$J$4,'Transport-DB'!C:C,"&lt;="&amp;'Backfill Report'!$K$4)</f>
        <v>0</v>
      </c>
      <c r="L25" s="197">
        <f>SUMIFS('Transport-DB'!J:J,'Transport-DB'!D:D,"="&amp;'Backfill Report'!C25,'Transport-DB'!C:C,"&gt;="&amp;'Backfill Report'!$L$4,'Transport-DB'!C:C,"&lt;="&amp;'Backfill Report'!$M$4)</f>
        <v>21</v>
      </c>
      <c r="M25" s="158">
        <f>SUMIFS('Transport-DB'!Q:Q,'Transport-DB'!$D:$D,"="&amp;'Backfill Report'!C25,'Transport-DB'!$C:$C,"&gt;="&amp;'Backfill Report'!$L$4,'Transport-DB'!C:C,"&lt;="&amp;'Backfill Report'!$M$4)+SUMIFS('Transport-DB'!R:R,'Transport-DB'!$D:$D,"="&amp;'Backfill Report'!C25,'Transport-DB'!$C:$C,"&gt;="&amp;'Backfill Report'!$L$4,'Transport-DB'!C:C,"&lt;="&amp;'Backfill Report'!$M$4)+SUMIFS('Transport-DB'!S:S,'Transport-DB'!$D:$D,"="&amp;'Backfill Report'!C25,'Transport-DB'!$C:$C,"&gt;="&amp;'Backfill Report'!$L$4,'Transport-DB'!C:C,"&lt;="&amp;'Backfill Report'!$M$4)</f>
        <v>147</v>
      </c>
      <c r="N25" s="197">
        <f>SUMIFS('Transport-DB'!$J:$J,'Transport-DB'!$D:$D,"="&amp;'Backfill Report'!C25,'Transport-DB'!$C:$C,"&gt;="&amp;'Backfill Report'!$N$4,'Transport-DB'!C:C,"&lt;="&amp;'Backfill Report'!$O$4)</f>
        <v>785</v>
      </c>
      <c r="O25" s="158">
        <f>SUMIFS('Transport-DB'!Q:Q,'Transport-DB'!$D:$D,"="&amp;'Backfill Report'!C25,'Transport-DB'!$C:$C,"&gt;="&amp;'Backfill Report'!$N$4,'Transport-DB'!C:C,"&lt;="&amp;'Backfill Report'!$O$4)+SUMIFS('Transport-DB'!R:R,'Transport-DB'!$D:$D,"="&amp;'Backfill Report'!C25,'Transport-DB'!$C:$C,"&gt;="&amp;'Backfill Report'!$N$4,'Transport-DB'!C:C,"&lt;="&amp;'Backfill Report'!$O$4)+SUMIFS('Transport-DB'!S:S,'Transport-DB'!$D:$D,"="&amp;'Backfill Report'!C25,'Transport-DB'!$C:$C,"&gt;="&amp;'Backfill Report'!$N$4,'Transport-DB'!C:C,"&lt;="&amp;'Backfill Report'!$O$4)</f>
        <v>5495</v>
      </c>
      <c r="P25" s="197">
        <f>SUMIFS('Transport-DB'!$J:$J,'Transport-DB'!$D:$D,"="&amp;'Backfill Report'!C25,'Transport-DB'!$C:$C,"&gt;="&amp;'Backfill Report'!$P$4,'Transport-DB'!C:C,"&lt;="&amp;'Backfill Report'!$Q$4)</f>
        <v>970</v>
      </c>
      <c r="Q25" s="158">
        <f>SUMIFS('Transport-DB'!Q:Q,'Transport-DB'!$D:$D,"="&amp;'Backfill Report'!C25,'Transport-DB'!$C:$C,"&gt;="&amp;'Backfill Report'!$P$4,'Transport-DB'!C:C,"&lt;="&amp;'Backfill Report'!$Q$4)+SUMIFS('Transport-DB'!R:R,'Transport-DB'!$D:$D,"="&amp;'Backfill Report'!C25,'Transport-DB'!$C:$C,"&gt;="&amp;'Backfill Report'!$P$4,'Transport-DB'!C:C,"&lt;="&amp;'Backfill Report'!$Q$4)+SUMIFS('Transport-DB'!S:S,'Transport-DB'!$D:$D,"="&amp;'Backfill Report'!C25,'Transport-DB'!$C:$C,"&gt;="&amp;'Backfill Report'!$P$4,'Transport-DB'!C:C,"&lt;="&amp;'Backfill Report'!$Q$4)</f>
        <v>6790</v>
      </c>
      <c r="R25" s="197">
        <f>SUMIFS('Transport-DB'!$J:$J,'Transport-DB'!$D:$D,"="&amp;'Backfill Report'!C25,'Transport-DB'!$C:$C,"&gt;="&amp;'Backfill Report'!$R$4,'Transport-DB'!C:C,"&lt;="&amp;'Backfill Report'!$S$4)</f>
        <v>969</v>
      </c>
      <c r="S25" s="158">
        <f>SUMIFS('Transport-DB'!Q:Q,'Transport-DB'!$D:$D,"="&amp;'Backfill Report'!C25,'Transport-DB'!$C:$C,"&gt;="&amp;'Backfill Report'!$R$4,'Transport-DB'!C:C,"&lt;="&amp;'Backfill Report'!$S$4)+SUMIFS('Transport-DB'!R:R,'Transport-DB'!$D:$D,"="&amp;'Backfill Report'!C25,'Transport-DB'!$C:$C,"&gt;="&amp;'Backfill Report'!$R$4,'Transport-DB'!C:C,"&lt;="&amp;'Backfill Report'!$S$4)+SUMIFS('Transport-DB'!S:S,'Transport-DB'!$D:$D,"="&amp;'Backfill Report'!C25,'Transport-DB'!$C:$C,"&gt;="&amp;'Backfill Report'!$R$4,'Transport-DB'!C:C,"&lt;="&amp;'Backfill Report'!$S$4)</f>
        <v>6783</v>
      </c>
      <c r="T25" s="197">
        <f>SUMIFS('Transport-DB'!$J:$J,'Transport-DB'!$D:$D,"="&amp;'Backfill Report'!C25,'Transport-DB'!$C:$C,"&gt;="&amp;'Backfill Report'!$T$4,'Transport-DB'!C:C,"&lt;="&amp;'Backfill Report'!$U$4)</f>
        <v>195</v>
      </c>
      <c r="U25" s="158">
        <f>SUMIFS('Transport-DB'!Q:Q,'Transport-DB'!$D:$D,"="&amp;'Backfill Report'!C25,'Transport-DB'!$C:$C,"&gt;="&amp;'Backfill Report'!$T$4,'Transport-DB'!C:C,"&lt;="&amp;'Backfill Report'!$U$4)+SUMIFS('Transport-DB'!R:R,'Transport-DB'!$D:$D,"="&amp;'Backfill Report'!C25,'Transport-DB'!$C:$C,"&gt;="&amp;'Backfill Report'!$T$4,'Transport-DB'!C:C,"&lt;="&amp;'Backfill Report'!$U$4)+SUMIFS('Transport-DB'!S:S,'Transport-DB'!$D:$D,"="&amp;'Backfill Report'!C25,'Transport-DB'!$C:$C,"&gt;="&amp;'Backfill Report'!$T$4,'Transport-DB'!C:C,"&lt;="&amp;'Backfill Report'!$U$4)</f>
        <v>1365</v>
      </c>
      <c r="V25" s="197">
        <f>SUMIFS('Transport-DB'!$J:$J,'Transport-DB'!$D:$D,"="&amp;'Backfill Report'!C25,'Transport-DB'!$C:$C,"&gt;="&amp;'Backfill Report'!$V$4,'Transport-DB'!C:C,"&lt;="&amp;'Backfill Report'!$W$4)</f>
        <v>0</v>
      </c>
      <c r="W25" s="158">
        <f>SUMIFS('Transport-DB'!Q:Q,'Transport-DB'!$D:$D,"="&amp;'Backfill Report'!C25,'Transport-DB'!$C:$C,"&gt;="&amp;'Backfill Report'!$V$4,'Transport-DB'!C:C,"&lt;="&amp;'Backfill Report'!$W$4)+SUMIFS('Transport-DB'!R:R,'Transport-DB'!$D:$D,"="&amp;'Backfill Report'!C25,'Transport-DB'!$C:$C,"&gt;="&amp;'Backfill Report'!$V$4,'Transport-DB'!C:C,"&lt;="&amp;'Backfill Report'!$W$4)+SUMIFS('Transport-DB'!S:S,'Transport-DB'!$D:$D,"="&amp;'Backfill Report'!C25,'Transport-DB'!$C:$C,"&gt;="&amp;'Backfill Report'!$V$4,'Transport-DB'!C:C,"&lt;="&amp;'Backfill Report'!$W$4)</f>
        <v>0</v>
      </c>
      <c r="X25" s="197">
        <f>SUMIFS('Transport-DB'!$J:$J,'Transport-DB'!$D:$D,"="&amp;'Backfill Report'!C25,'Transport-DB'!$C:$C,"&gt;="&amp;'Backfill Report'!$X$4,'Transport-DB'!C:C,"&lt;="&amp;'Backfill Report'!$Y$4)</f>
        <v>0</v>
      </c>
      <c r="Y25" s="158">
        <f>SUMIFS('Transport-DB'!Q:Q,'Transport-DB'!$D:$D,"="&amp;'Backfill Report'!C25,'Transport-DB'!$C:$C,"&gt;="&amp;'Backfill Report'!$X$4,'Transport-DB'!C:C,"&lt;="&amp;'Backfill Report'!$Y$4)+SUMIFS('Transport-DB'!R:R,'Transport-DB'!$D:$D,"="&amp;'Backfill Report'!C25,'Transport-DB'!$C:$C,"&gt;="&amp;'Backfill Report'!$X$4,'Transport-DB'!C:C,"&lt;="&amp;'Backfill Report'!$Y$4)+SUMIFS('Transport-DB'!S:S,'Transport-DB'!$D:$D,"="&amp;'Backfill Report'!C25,'Transport-DB'!$C:$C,"&gt;="&amp;'Backfill Report'!$X$4,'Transport-DB'!C:C,"&lt;="&amp;'Backfill Report'!$Y$4)</f>
        <v>0</v>
      </c>
      <c r="Z25" s="197">
        <f>SUMIFS('Transport-DB'!$J:$J,'Transport-DB'!$D:$D,"="&amp;'Backfill Report'!C25,'Transport-DB'!$C:$C,"&gt;="&amp;'Backfill Report'!$Z$4,'Transport-DB'!C:C,"&lt;="&amp;'Backfill Report'!$AA$4)</f>
        <v>0</v>
      </c>
      <c r="AA25" s="158">
        <f>SUMIFS('Transport-DB'!Q:Q,'Transport-DB'!$D:$D,"="&amp;'Backfill Report'!C25,'Transport-DB'!$C:$C,"&gt;="&amp;'Backfill Report'!$Z$4,'Transport-DB'!C:C,"&lt;="&amp;'Backfill Report'!$AA$4)+SUMIFS('Transport-DB'!R:R,'Transport-DB'!$D:$D,"="&amp;'Backfill Report'!C25,'Transport-DB'!$C:$C,"&gt;="&amp;'Backfill Report'!$Z$4,'Transport-DB'!C:C,"&lt;="&amp;'Backfill Report'!$AA$4)+SUMIFS('Transport-DB'!S:S,'Transport-DB'!$D:$D,"="&amp;'Backfill Report'!C25,'Transport-DB'!$C:$C,"&gt;="&amp;'Backfill Report'!$Z$4,'Transport-DB'!C:C,"&lt;="&amp;'Backfill Report'!$AA$4)</f>
        <v>0</v>
      </c>
      <c r="AB25" s="197">
        <f>SUMIFS('Transport-DB'!$J:$J,'Transport-DB'!$D:$D,"="&amp;'Backfill Report'!C25,'Transport-DB'!$C:$C,"&gt;="&amp;'Backfill Report'!$AB$4,'Transport-DB'!C:C,"&lt;="&amp;'Backfill Report'!$AC$4)</f>
        <v>0</v>
      </c>
      <c r="AC25" s="158">
        <f>SUMIFS('Transport-DB'!Q:Q,'Transport-DB'!$D:$D,"="&amp;'Backfill Report'!C25,'Transport-DB'!$C:$C,"&gt;="&amp;'Backfill Report'!$AB$4,'Transport-DB'!C:C,"&lt;="&amp;'Backfill Report'!$AC$4)+SUMIFS('Transport-DB'!R:R,'Transport-DB'!$D:$D,"="&amp;'Backfill Report'!C25,'Transport-DB'!$C:$C,"&gt;="&amp;'Backfill Report'!$AB$4,'Transport-DB'!C:C,"&lt;="&amp;'Backfill Report'!$AC$4)+SUMIFS('Transport-DB'!S:S,'Transport-DB'!$D:$D,"="&amp;'Backfill Report'!C25,'Transport-DB'!$C:$C,"&gt;="&amp;'Backfill Report'!$AB$4,'Transport-DB'!C:C,"&lt;="&amp;'Backfill Report'!$AC$4)</f>
        <v>0</v>
      </c>
      <c r="AD25" s="197">
        <f>SUMIFS('Transport-DB'!$J:$J,'Transport-DB'!$D:$D,"="&amp;'Backfill Report'!C25,'Transport-DB'!$C:$C,"&gt;="&amp;'Backfill Report'!$AD$4,'Transport-DB'!C:C,"&lt;="&amp;'Backfill Report'!$AE$4)</f>
        <v>0</v>
      </c>
      <c r="AE25" s="158">
        <f>SUMIFS('Transport-DB'!Q:Q,'Transport-DB'!$D:$D,"="&amp;'Backfill Report'!C25,'Transport-DB'!$C:$C,"&gt;="&amp;'Backfill Report'!$AD$4,'Transport-DB'!C:C,"&lt;="&amp;'Backfill Report'!$AE$4)+SUMIFS('Transport-DB'!R:R,'Transport-DB'!$D:$D,"="&amp;'Backfill Report'!C25,'Transport-DB'!$C:$C,"&gt;="&amp;'Backfill Report'!$AD$4,'Transport-DB'!C:C,"&lt;="&amp;'Backfill Report'!$AE$4)+SUMIFS('Transport-DB'!S:S,'Transport-DB'!$D:$D,"="&amp;'Backfill Report'!C25,'Transport-DB'!$C:$C,"&gt;="&amp;'Backfill Report'!$AD$4,'Transport-DB'!C:C,"&lt;="&amp;'Backfill Report'!$AE$4)</f>
        <v>0</v>
      </c>
      <c r="AM25" s="107">
        <v>15</v>
      </c>
      <c r="AN25" s="4" t="s">
        <v>156</v>
      </c>
      <c r="AO25" s="107" t="s">
        <v>62</v>
      </c>
      <c r="AP25" s="107" t="s">
        <v>92</v>
      </c>
      <c r="AQ25" s="107">
        <v>887</v>
      </c>
      <c r="AR25" s="107">
        <v>3773.1800000000003</v>
      </c>
    </row>
    <row r="26" spans="1:44" ht="28.5" x14ac:dyDescent="0.45">
      <c r="A26" s="143"/>
      <c r="B26" s="200">
        <v>21</v>
      </c>
      <c r="C26" s="156" t="s">
        <v>270</v>
      </c>
      <c r="D26" s="196" t="str">
        <f>VLOOKUP(C26,'Transport-DB'!V:Z,3,FALSE)</f>
        <v>محمدپور</v>
      </c>
      <c r="E26" s="210" t="str">
        <f>VLOOKUP(C26,'Transport-DB'!V:Z,2,FALSE)</f>
        <v>کمپرسی جفت</v>
      </c>
      <c r="F26" s="197">
        <f>SUMIFS('Transport-DB'!$J:$J,'Transport-DB'!$D:$D,"="&amp;'Backfill Report'!C26,'Transport-DB'!$C:$C,"&gt;="&amp;'Backfill Report'!$F$4,'Transport-DB'!C:C,"&lt;="&amp;'Backfill Report'!$G$4)</f>
        <v>0</v>
      </c>
      <c r="G26" s="158">
        <f>SUMIFS('Transport-DB'!Q:Q,'Transport-DB'!$D:$D,"="&amp;'Backfill Report'!C26,'Transport-DB'!$C:$C,"&gt;="&amp;'Backfill Report'!$F$4,'Transport-DB'!C:C,"&lt;="&amp;'Backfill Report'!$G$4)+SUMIFS('Transport-DB'!R:R,'Transport-DB'!$D:$D,"="&amp;'Backfill Report'!C26,'Transport-DB'!$C:$C,"&gt;="&amp;'Backfill Report'!$F$4,'Transport-DB'!C:C,"&lt;="&amp;'Backfill Report'!$G$4)+SUMIFS('Transport-DB'!S:S,'Transport-DB'!$D:$D,"="&amp;'Backfill Report'!C26,'Transport-DB'!$C:$C,"&gt;="&amp;'Backfill Report'!$F$4,'Transport-DB'!C:C,"&lt;="&amp;'Backfill Report'!$G$4)</f>
        <v>0</v>
      </c>
      <c r="H26" s="197">
        <f>SUMIFS('Transport-DB'!$J:$J,'Transport-DB'!$D:$D,"="&amp;'Backfill Report'!C26,'Transport-DB'!$C:$C,"&gt;="&amp;'Backfill Report'!$H$4,'Transport-DB'!C:C,"&lt;="&amp;'Backfill Report'!$I$4)</f>
        <v>0</v>
      </c>
      <c r="I26" s="158">
        <f>SUMIFS('Transport-DB'!Q:Q,'Transport-DB'!$D:$D,"="&amp;'Backfill Report'!C26,'Transport-DB'!$C:$C,"&gt;="&amp;'Backfill Report'!$H$4,'Transport-DB'!C:C,"&lt;="&amp;'Backfill Report'!$I$4)+SUMIFS('Transport-DB'!R:R,'Transport-DB'!$D:$D,"="&amp;'Backfill Report'!C26,'Transport-DB'!$C:$C,"&gt;="&amp;'Backfill Report'!$H$4,'Transport-DB'!C:C,"&lt;="&amp;'Backfill Report'!$I$4)+SUMIFS('Transport-DB'!S:S,'Transport-DB'!$D:$D,"="&amp;'Backfill Report'!C26,'Transport-DB'!$C:$C,"&gt;="&amp;'Backfill Report'!$H$4,'Transport-DB'!C:C,"&lt;="&amp;'Backfill Report'!$I$4)</f>
        <v>0</v>
      </c>
      <c r="J26" s="197">
        <f>SUMIFS('Transport-DB'!$J:$J,'Transport-DB'!$D:$D,"="&amp;'Backfill Report'!C26,'Transport-DB'!$C:$C,"&gt;="&amp;'Backfill Report'!$J$4,'Transport-DB'!C:C,"&lt;="&amp;'Backfill Report'!$K$4)</f>
        <v>0</v>
      </c>
      <c r="K26" s="158">
        <f>SUMIFS('Transport-DB'!Q:Q,'Transport-DB'!$D:$D,"="&amp;'Backfill Report'!C26,'Transport-DB'!$C:$C,"&gt;="&amp;'Backfill Report'!$J$4,'Transport-DB'!C:C,"&lt;="&amp;'Backfill Report'!$K$4)+SUMIFS('Transport-DB'!R:R,'Transport-DB'!$D:$D,"="&amp;'Backfill Report'!C26,'Transport-DB'!$C:$C,"&gt;="&amp;'Backfill Report'!$J$4,'Transport-DB'!C:C,"&lt;="&amp;'Backfill Report'!$K$4)+SUMIFS('Transport-DB'!S:S,'Transport-DB'!$D:$D,"="&amp;'Backfill Report'!C26,'Transport-DB'!$C:$C,"&gt;="&amp;'Backfill Report'!$J$4,'Transport-DB'!C:C,"&lt;="&amp;'Backfill Report'!$K$4)</f>
        <v>0</v>
      </c>
      <c r="L26" s="197">
        <f>SUMIFS('Transport-DB'!J:J,'Transport-DB'!D:D,"="&amp;'Backfill Report'!C26,'Transport-DB'!C:C,"&gt;="&amp;'Backfill Report'!$L$4,'Transport-DB'!C:C,"&lt;="&amp;'Backfill Report'!$M$4)</f>
        <v>0</v>
      </c>
      <c r="M26" s="158">
        <f>SUMIFS('Transport-DB'!Q:Q,'Transport-DB'!$D:$D,"="&amp;'Backfill Report'!C26,'Transport-DB'!$C:$C,"&gt;="&amp;'Backfill Report'!$L$4,'Transport-DB'!C:C,"&lt;="&amp;'Backfill Report'!$M$4)+SUMIFS('Transport-DB'!R:R,'Transport-DB'!$D:$D,"="&amp;'Backfill Report'!C26,'Transport-DB'!$C:$C,"&gt;="&amp;'Backfill Report'!$L$4,'Transport-DB'!C:C,"&lt;="&amp;'Backfill Report'!$M$4)+SUMIFS('Transport-DB'!S:S,'Transport-DB'!$D:$D,"="&amp;'Backfill Report'!C26,'Transport-DB'!$C:$C,"&gt;="&amp;'Backfill Report'!$L$4,'Transport-DB'!C:C,"&lt;="&amp;'Backfill Report'!$M$4)</f>
        <v>0</v>
      </c>
      <c r="N26" s="197">
        <f>SUMIFS('Transport-DB'!$J:$J,'Transport-DB'!$D:$D,"="&amp;'Backfill Report'!C26,'Transport-DB'!$C:$C,"&gt;="&amp;'Backfill Report'!$N$4,'Transport-DB'!C:C,"&lt;="&amp;'Backfill Report'!$O$4)</f>
        <v>658</v>
      </c>
      <c r="O26" s="158">
        <f>SUMIFS('Transport-DB'!Q:Q,'Transport-DB'!$D:$D,"="&amp;'Backfill Report'!C26,'Transport-DB'!$C:$C,"&gt;="&amp;'Backfill Report'!$N$4,'Transport-DB'!C:C,"&lt;="&amp;'Backfill Report'!$O$4)+SUMIFS('Transport-DB'!R:R,'Transport-DB'!$D:$D,"="&amp;'Backfill Report'!C26,'Transport-DB'!$C:$C,"&gt;="&amp;'Backfill Report'!$N$4,'Transport-DB'!C:C,"&lt;="&amp;'Backfill Report'!$O$4)+SUMIFS('Transport-DB'!S:S,'Transport-DB'!$D:$D,"="&amp;'Backfill Report'!C26,'Transport-DB'!$C:$C,"&gt;="&amp;'Backfill Report'!$N$4,'Transport-DB'!C:C,"&lt;="&amp;'Backfill Report'!$O$4)</f>
        <v>4606</v>
      </c>
      <c r="P26" s="197">
        <f>SUMIFS('Transport-DB'!$J:$J,'Transport-DB'!$D:$D,"="&amp;'Backfill Report'!C26,'Transport-DB'!$C:$C,"&gt;="&amp;'Backfill Report'!$P$4,'Transport-DB'!C:C,"&lt;="&amp;'Backfill Report'!$Q$4)</f>
        <v>62</v>
      </c>
      <c r="Q26" s="158">
        <f>SUMIFS('Transport-DB'!Q:Q,'Transport-DB'!$D:$D,"="&amp;'Backfill Report'!C26,'Transport-DB'!$C:$C,"&gt;="&amp;'Backfill Report'!$P$4,'Transport-DB'!C:C,"&lt;="&amp;'Backfill Report'!$Q$4)+SUMIFS('Transport-DB'!R:R,'Transport-DB'!$D:$D,"="&amp;'Backfill Report'!C26,'Transport-DB'!$C:$C,"&gt;="&amp;'Backfill Report'!$P$4,'Transport-DB'!C:C,"&lt;="&amp;'Backfill Report'!$Q$4)+SUMIFS('Transport-DB'!S:S,'Transport-DB'!$D:$D,"="&amp;'Backfill Report'!C26,'Transport-DB'!$C:$C,"&gt;="&amp;'Backfill Report'!$P$4,'Transport-DB'!C:C,"&lt;="&amp;'Backfill Report'!$Q$4)</f>
        <v>434</v>
      </c>
      <c r="R26" s="197">
        <f>SUMIFS('Transport-DB'!$J:$J,'Transport-DB'!$D:$D,"="&amp;'Backfill Report'!C26,'Transport-DB'!$C:$C,"&gt;="&amp;'Backfill Report'!$R$4,'Transport-DB'!C:C,"&lt;="&amp;'Backfill Report'!$S$4)</f>
        <v>0</v>
      </c>
      <c r="S26" s="158">
        <f>SUMIFS('Transport-DB'!Q:Q,'Transport-DB'!$D:$D,"="&amp;'Backfill Report'!C26,'Transport-DB'!$C:$C,"&gt;="&amp;'Backfill Report'!$R$4,'Transport-DB'!C:C,"&lt;="&amp;'Backfill Report'!$S$4)+SUMIFS('Transport-DB'!R:R,'Transport-DB'!$D:$D,"="&amp;'Backfill Report'!C26,'Transport-DB'!$C:$C,"&gt;="&amp;'Backfill Report'!$R$4,'Transport-DB'!C:C,"&lt;="&amp;'Backfill Report'!$S$4)+SUMIFS('Transport-DB'!S:S,'Transport-DB'!$D:$D,"="&amp;'Backfill Report'!C26,'Transport-DB'!$C:$C,"&gt;="&amp;'Backfill Report'!$R$4,'Transport-DB'!C:C,"&lt;="&amp;'Backfill Report'!$S$4)</f>
        <v>0</v>
      </c>
      <c r="T26" s="197">
        <f>SUMIFS('Transport-DB'!$J:$J,'Transport-DB'!$D:$D,"="&amp;'Backfill Report'!C26,'Transport-DB'!$C:$C,"&gt;="&amp;'Backfill Report'!$T$4,'Transport-DB'!C:C,"&lt;="&amp;'Backfill Report'!$U$4)</f>
        <v>0</v>
      </c>
      <c r="U26" s="158">
        <f>SUMIFS('Transport-DB'!Q:Q,'Transport-DB'!$D:$D,"="&amp;'Backfill Report'!C26,'Transport-DB'!$C:$C,"&gt;="&amp;'Backfill Report'!$T$4,'Transport-DB'!C:C,"&lt;="&amp;'Backfill Report'!$U$4)+SUMIFS('Transport-DB'!R:R,'Transport-DB'!$D:$D,"="&amp;'Backfill Report'!C26,'Transport-DB'!$C:$C,"&gt;="&amp;'Backfill Report'!$T$4,'Transport-DB'!C:C,"&lt;="&amp;'Backfill Report'!$U$4)+SUMIFS('Transport-DB'!S:S,'Transport-DB'!$D:$D,"="&amp;'Backfill Report'!C26,'Transport-DB'!$C:$C,"&gt;="&amp;'Backfill Report'!$T$4,'Transport-DB'!C:C,"&lt;="&amp;'Backfill Report'!$U$4)</f>
        <v>0</v>
      </c>
      <c r="V26" s="197">
        <f>SUMIFS('Transport-DB'!$J:$J,'Transport-DB'!$D:$D,"="&amp;'Backfill Report'!C26,'Transport-DB'!$C:$C,"&gt;="&amp;'Backfill Report'!$V$4,'Transport-DB'!C:C,"&lt;="&amp;'Backfill Report'!$W$4)</f>
        <v>0</v>
      </c>
      <c r="W26" s="158">
        <f>SUMIFS('Transport-DB'!Q:Q,'Transport-DB'!$D:$D,"="&amp;'Backfill Report'!C26,'Transport-DB'!$C:$C,"&gt;="&amp;'Backfill Report'!$V$4,'Transport-DB'!C:C,"&lt;="&amp;'Backfill Report'!$W$4)+SUMIFS('Transport-DB'!R:R,'Transport-DB'!$D:$D,"="&amp;'Backfill Report'!C26,'Transport-DB'!$C:$C,"&gt;="&amp;'Backfill Report'!$V$4,'Transport-DB'!C:C,"&lt;="&amp;'Backfill Report'!$W$4)+SUMIFS('Transport-DB'!S:S,'Transport-DB'!$D:$D,"="&amp;'Backfill Report'!C26,'Transport-DB'!$C:$C,"&gt;="&amp;'Backfill Report'!$V$4,'Transport-DB'!C:C,"&lt;="&amp;'Backfill Report'!$W$4)</f>
        <v>0</v>
      </c>
      <c r="X26" s="197">
        <f>SUMIFS('Transport-DB'!$J:$J,'Transport-DB'!$D:$D,"="&amp;'Backfill Report'!C26,'Transport-DB'!$C:$C,"&gt;="&amp;'Backfill Report'!$X$4,'Transport-DB'!C:C,"&lt;="&amp;'Backfill Report'!$Y$4)</f>
        <v>0</v>
      </c>
      <c r="Y26" s="158">
        <f>SUMIFS('Transport-DB'!Q:Q,'Transport-DB'!$D:$D,"="&amp;'Backfill Report'!C26,'Transport-DB'!$C:$C,"&gt;="&amp;'Backfill Report'!$X$4,'Transport-DB'!C:C,"&lt;="&amp;'Backfill Report'!$Y$4)+SUMIFS('Transport-DB'!R:R,'Transport-DB'!$D:$D,"="&amp;'Backfill Report'!C26,'Transport-DB'!$C:$C,"&gt;="&amp;'Backfill Report'!$X$4,'Transport-DB'!C:C,"&lt;="&amp;'Backfill Report'!$Y$4)+SUMIFS('Transport-DB'!S:S,'Transport-DB'!$D:$D,"="&amp;'Backfill Report'!C26,'Transport-DB'!$C:$C,"&gt;="&amp;'Backfill Report'!$X$4,'Transport-DB'!C:C,"&lt;="&amp;'Backfill Report'!$Y$4)</f>
        <v>0</v>
      </c>
      <c r="Z26" s="197">
        <f>SUMIFS('Transport-DB'!$J:$J,'Transport-DB'!$D:$D,"="&amp;'Backfill Report'!C26,'Transport-DB'!$C:$C,"&gt;="&amp;'Backfill Report'!$Z$4,'Transport-DB'!C:C,"&lt;="&amp;'Backfill Report'!$AA$4)</f>
        <v>0</v>
      </c>
      <c r="AA26" s="158">
        <f>SUMIFS('Transport-DB'!Q:Q,'Transport-DB'!$D:$D,"="&amp;'Backfill Report'!C26,'Transport-DB'!$C:$C,"&gt;="&amp;'Backfill Report'!$Z$4,'Transport-DB'!C:C,"&lt;="&amp;'Backfill Report'!$AA$4)+SUMIFS('Transport-DB'!R:R,'Transport-DB'!$D:$D,"="&amp;'Backfill Report'!C26,'Transport-DB'!$C:$C,"&gt;="&amp;'Backfill Report'!$Z$4,'Transport-DB'!C:C,"&lt;="&amp;'Backfill Report'!$AA$4)+SUMIFS('Transport-DB'!S:S,'Transport-DB'!$D:$D,"="&amp;'Backfill Report'!C26,'Transport-DB'!$C:$C,"&gt;="&amp;'Backfill Report'!$Z$4,'Transport-DB'!C:C,"&lt;="&amp;'Backfill Report'!$AA$4)</f>
        <v>0</v>
      </c>
      <c r="AB26" s="197">
        <f>SUMIFS('Transport-DB'!$J:$J,'Transport-DB'!$D:$D,"="&amp;'Backfill Report'!C26,'Transport-DB'!$C:$C,"&gt;="&amp;'Backfill Report'!$AB$4,'Transport-DB'!C:C,"&lt;="&amp;'Backfill Report'!$AC$4)</f>
        <v>0</v>
      </c>
      <c r="AC26" s="158">
        <f>SUMIFS('Transport-DB'!Q:Q,'Transport-DB'!$D:$D,"="&amp;'Backfill Report'!C26,'Transport-DB'!$C:$C,"&gt;="&amp;'Backfill Report'!$AB$4,'Transport-DB'!C:C,"&lt;="&amp;'Backfill Report'!$AC$4)+SUMIFS('Transport-DB'!R:R,'Transport-DB'!$D:$D,"="&amp;'Backfill Report'!C26,'Transport-DB'!$C:$C,"&gt;="&amp;'Backfill Report'!$AB$4,'Transport-DB'!C:C,"&lt;="&amp;'Backfill Report'!$AC$4)+SUMIFS('Transport-DB'!S:S,'Transport-DB'!$D:$D,"="&amp;'Backfill Report'!C26,'Transport-DB'!$C:$C,"&gt;="&amp;'Backfill Report'!$AB$4,'Transport-DB'!C:C,"&lt;="&amp;'Backfill Report'!$AC$4)</f>
        <v>0</v>
      </c>
      <c r="AD26" s="197">
        <f>SUMIFS('Transport-DB'!$J:$J,'Transport-DB'!$D:$D,"="&amp;'Backfill Report'!C26,'Transport-DB'!$C:$C,"&gt;="&amp;'Backfill Report'!$AD$4,'Transport-DB'!C:C,"&lt;="&amp;'Backfill Report'!$AE$4)</f>
        <v>0</v>
      </c>
      <c r="AE26" s="158">
        <f>SUMIFS('Transport-DB'!Q:Q,'Transport-DB'!$D:$D,"="&amp;'Backfill Report'!C26,'Transport-DB'!$C:$C,"&gt;="&amp;'Backfill Report'!$AD$4,'Transport-DB'!C:C,"&lt;="&amp;'Backfill Report'!$AE$4)+SUMIFS('Transport-DB'!R:R,'Transport-DB'!$D:$D,"="&amp;'Backfill Report'!C26,'Transport-DB'!$C:$C,"&gt;="&amp;'Backfill Report'!$AD$4,'Transport-DB'!C:C,"&lt;="&amp;'Backfill Report'!$AE$4)+SUMIFS('Transport-DB'!S:S,'Transport-DB'!$D:$D,"="&amp;'Backfill Report'!C26,'Transport-DB'!$C:$C,"&gt;="&amp;'Backfill Report'!$AD$4,'Transport-DB'!C:C,"&lt;="&amp;'Backfill Report'!$AE$4)</f>
        <v>0</v>
      </c>
      <c r="AM26" s="107">
        <v>16</v>
      </c>
      <c r="AN26" s="4" t="s">
        <v>157</v>
      </c>
      <c r="AO26" s="107" t="s">
        <v>62</v>
      </c>
      <c r="AP26" s="107" t="s">
        <v>92</v>
      </c>
      <c r="AQ26" s="107">
        <v>875</v>
      </c>
      <c r="AR26" s="107">
        <v>3728.982500000001</v>
      </c>
    </row>
    <row r="27" spans="1:44" ht="28.5" x14ac:dyDescent="0.45">
      <c r="A27" s="143"/>
      <c r="B27" s="200">
        <v>22</v>
      </c>
      <c r="C27" s="156" t="s">
        <v>268</v>
      </c>
      <c r="D27" s="196" t="str">
        <f>VLOOKUP(C27,'Transport-DB'!V:Z,3,FALSE)</f>
        <v>محمدپور</v>
      </c>
      <c r="E27" s="210" t="str">
        <f>VLOOKUP(C27,'Transport-DB'!V:Z,2,FALSE)</f>
        <v>کمپرسی تک</v>
      </c>
      <c r="F27" s="197">
        <f>SUMIFS('Transport-DB'!$J:$J,'Transport-DB'!$D:$D,"="&amp;'Backfill Report'!C27,'Transport-DB'!$C:$C,"&gt;="&amp;'Backfill Report'!$F$4,'Transport-DB'!C:C,"&lt;="&amp;'Backfill Report'!$G$4)</f>
        <v>0</v>
      </c>
      <c r="G27" s="158">
        <f>SUMIFS('Transport-DB'!Q:Q,'Transport-DB'!$D:$D,"="&amp;'Backfill Report'!C27,'Transport-DB'!$C:$C,"&gt;="&amp;'Backfill Report'!$F$4,'Transport-DB'!C:C,"&lt;="&amp;'Backfill Report'!$G$4)+SUMIFS('Transport-DB'!R:R,'Transport-DB'!$D:$D,"="&amp;'Backfill Report'!C27,'Transport-DB'!$C:$C,"&gt;="&amp;'Backfill Report'!$F$4,'Transport-DB'!C:C,"&lt;="&amp;'Backfill Report'!$G$4)+SUMIFS('Transport-DB'!S:S,'Transport-DB'!$D:$D,"="&amp;'Backfill Report'!C27,'Transport-DB'!$C:$C,"&gt;="&amp;'Backfill Report'!$F$4,'Transport-DB'!C:C,"&lt;="&amp;'Backfill Report'!$G$4)</f>
        <v>0</v>
      </c>
      <c r="H27" s="197">
        <f>SUMIFS('Transport-DB'!$J:$J,'Transport-DB'!$D:$D,"="&amp;'Backfill Report'!C27,'Transport-DB'!$C:$C,"&gt;="&amp;'Backfill Report'!$H$4,'Transport-DB'!C:C,"&lt;="&amp;'Backfill Report'!$I$4)</f>
        <v>0</v>
      </c>
      <c r="I27" s="158">
        <f>SUMIFS('Transport-DB'!Q:Q,'Transport-DB'!$D:$D,"="&amp;'Backfill Report'!C27,'Transport-DB'!$C:$C,"&gt;="&amp;'Backfill Report'!$H$4,'Transport-DB'!C:C,"&lt;="&amp;'Backfill Report'!$I$4)+SUMIFS('Transport-DB'!R:R,'Transport-DB'!$D:$D,"="&amp;'Backfill Report'!C27,'Transport-DB'!$C:$C,"&gt;="&amp;'Backfill Report'!$H$4,'Transport-DB'!C:C,"&lt;="&amp;'Backfill Report'!$I$4)+SUMIFS('Transport-DB'!S:S,'Transport-DB'!$D:$D,"="&amp;'Backfill Report'!C27,'Transport-DB'!$C:$C,"&gt;="&amp;'Backfill Report'!$H$4,'Transport-DB'!C:C,"&lt;="&amp;'Backfill Report'!$I$4)</f>
        <v>0</v>
      </c>
      <c r="J27" s="197">
        <f>SUMIFS('Transport-DB'!$J:$J,'Transport-DB'!$D:$D,"="&amp;'Backfill Report'!C27,'Transport-DB'!$C:$C,"&gt;="&amp;'Backfill Report'!$J$4,'Transport-DB'!C:C,"&lt;="&amp;'Backfill Report'!$K$4)</f>
        <v>0</v>
      </c>
      <c r="K27" s="158">
        <f>SUMIFS('Transport-DB'!Q:Q,'Transport-DB'!$D:$D,"="&amp;'Backfill Report'!C27,'Transport-DB'!$C:$C,"&gt;="&amp;'Backfill Report'!$J$4,'Transport-DB'!C:C,"&lt;="&amp;'Backfill Report'!$K$4)+SUMIFS('Transport-DB'!R:R,'Transport-DB'!$D:$D,"="&amp;'Backfill Report'!C27,'Transport-DB'!$C:$C,"&gt;="&amp;'Backfill Report'!$J$4,'Transport-DB'!C:C,"&lt;="&amp;'Backfill Report'!$K$4)+SUMIFS('Transport-DB'!S:S,'Transport-DB'!$D:$D,"="&amp;'Backfill Report'!C27,'Transport-DB'!$C:$C,"&gt;="&amp;'Backfill Report'!$J$4,'Transport-DB'!C:C,"&lt;="&amp;'Backfill Report'!$K$4)</f>
        <v>0</v>
      </c>
      <c r="L27" s="197">
        <f>SUMIFS('Transport-DB'!J:J,'Transport-DB'!D:D,"="&amp;'Backfill Report'!C27,'Transport-DB'!C:C,"&gt;="&amp;'Backfill Report'!$L$4,'Transport-DB'!C:C,"&lt;="&amp;'Backfill Report'!$M$4)</f>
        <v>0</v>
      </c>
      <c r="M27" s="158">
        <f>SUMIFS('Transport-DB'!Q:Q,'Transport-DB'!$D:$D,"="&amp;'Backfill Report'!C27,'Transport-DB'!$C:$C,"&gt;="&amp;'Backfill Report'!$L$4,'Transport-DB'!C:C,"&lt;="&amp;'Backfill Report'!$M$4)+SUMIFS('Transport-DB'!R:R,'Transport-DB'!$D:$D,"="&amp;'Backfill Report'!C27,'Transport-DB'!$C:$C,"&gt;="&amp;'Backfill Report'!$L$4,'Transport-DB'!C:C,"&lt;="&amp;'Backfill Report'!$M$4)+SUMIFS('Transport-DB'!S:S,'Transport-DB'!$D:$D,"="&amp;'Backfill Report'!C27,'Transport-DB'!$C:$C,"&gt;="&amp;'Backfill Report'!$L$4,'Transport-DB'!C:C,"&lt;="&amp;'Backfill Report'!$M$4)</f>
        <v>0</v>
      </c>
      <c r="N27" s="197">
        <f>SUMIFS('Transport-DB'!$J:$J,'Transport-DB'!$D:$D,"="&amp;'Backfill Report'!C27,'Transport-DB'!$C:$C,"&gt;="&amp;'Backfill Report'!$N$4,'Transport-DB'!C:C,"&lt;="&amp;'Backfill Report'!$O$4)</f>
        <v>654</v>
      </c>
      <c r="O27" s="158">
        <f>SUMIFS('Transport-DB'!Q:Q,'Transport-DB'!$D:$D,"="&amp;'Backfill Report'!C27,'Transport-DB'!$C:$C,"&gt;="&amp;'Backfill Report'!$N$4,'Transport-DB'!C:C,"&lt;="&amp;'Backfill Report'!$O$4)+SUMIFS('Transport-DB'!R:R,'Transport-DB'!$D:$D,"="&amp;'Backfill Report'!C27,'Transport-DB'!$C:$C,"&gt;="&amp;'Backfill Report'!$N$4,'Transport-DB'!C:C,"&lt;="&amp;'Backfill Report'!$O$4)+SUMIFS('Transport-DB'!S:S,'Transport-DB'!$D:$D,"="&amp;'Backfill Report'!C27,'Transport-DB'!$C:$C,"&gt;="&amp;'Backfill Report'!$N$4,'Transport-DB'!C:C,"&lt;="&amp;'Backfill Report'!$O$4)</f>
        <v>3270</v>
      </c>
      <c r="P27" s="197">
        <f>SUMIFS('Transport-DB'!$J:$J,'Transport-DB'!$D:$D,"="&amp;'Backfill Report'!C27,'Transport-DB'!$C:$C,"&gt;="&amp;'Backfill Report'!$P$4,'Transport-DB'!C:C,"&lt;="&amp;'Backfill Report'!$Q$4)</f>
        <v>715</v>
      </c>
      <c r="Q27" s="158">
        <f>SUMIFS('Transport-DB'!Q:Q,'Transport-DB'!$D:$D,"="&amp;'Backfill Report'!C27,'Transport-DB'!$C:$C,"&gt;="&amp;'Backfill Report'!$P$4,'Transport-DB'!C:C,"&lt;="&amp;'Backfill Report'!$Q$4)+SUMIFS('Transport-DB'!R:R,'Transport-DB'!$D:$D,"="&amp;'Backfill Report'!C27,'Transport-DB'!$C:$C,"&gt;="&amp;'Backfill Report'!$P$4,'Transport-DB'!C:C,"&lt;="&amp;'Backfill Report'!$Q$4)+SUMIFS('Transport-DB'!S:S,'Transport-DB'!$D:$D,"="&amp;'Backfill Report'!C27,'Transport-DB'!$C:$C,"&gt;="&amp;'Backfill Report'!$P$4,'Transport-DB'!C:C,"&lt;="&amp;'Backfill Report'!$Q$4)</f>
        <v>3560</v>
      </c>
      <c r="R27" s="197">
        <f>SUMIFS('Transport-DB'!$J:$J,'Transport-DB'!$D:$D,"="&amp;'Backfill Report'!C27,'Transport-DB'!$C:$C,"&gt;="&amp;'Backfill Report'!$R$4,'Transport-DB'!C:C,"&lt;="&amp;'Backfill Report'!$S$4)</f>
        <v>1006</v>
      </c>
      <c r="S27" s="158">
        <f>SUMIFS('Transport-DB'!Q:Q,'Transport-DB'!$D:$D,"="&amp;'Backfill Report'!C27,'Transport-DB'!$C:$C,"&gt;="&amp;'Backfill Report'!$R$4,'Transport-DB'!C:C,"&lt;="&amp;'Backfill Report'!$S$4)+SUMIFS('Transport-DB'!R:R,'Transport-DB'!$D:$D,"="&amp;'Backfill Report'!C27,'Transport-DB'!$C:$C,"&gt;="&amp;'Backfill Report'!$R$4,'Transport-DB'!C:C,"&lt;="&amp;'Backfill Report'!$S$4)+SUMIFS('Transport-DB'!S:S,'Transport-DB'!$D:$D,"="&amp;'Backfill Report'!C27,'Transport-DB'!$C:$C,"&gt;="&amp;'Backfill Report'!$R$4,'Transport-DB'!C:C,"&lt;="&amp;'Backfill Report'!$S$4)</f>
        <v>5030</v>
      </c>
      <c r="T27" s="197">
        <f>SUMIFS('Transport-DB'!$J:$J,'Transport-DB'!$D:$D,"="&amp;'Backfill Report'!C27,'Transport-DB'!$C:$C,"&gt;="&amp;'Backfill Report'!$T$4,'Transport-DB'!C:C,"&lt;="&amp;'Backfill Report'!$U$4)</f>
        <v>210</v>
      </c>
      <c r="U27" s="158">
        <f>SUMIFS('Transport-DB'!Q:Q,'Transport-DB'!$D:$D,"="&amp;'Backfill Report'!C27,'Transport-DB'!$C:$C,"&gt;="&amp;'Backfill Report'!$T$4,'Transport-DB'!C:C,"&lt;="&amp;'Backfill Report'!$U$4)+SUMIFS('Transport-DB'!R:R,'Transport-DB'!$D:$D,"="&amp;'Backfill Report'!C27,'Transport-DB'!$C:$C,"&gt;="&amp;'Backfill Report'!$T$4,'Transport-DB'!C:C,"&lt;="&amp;'Backfill Report'!$U$4)+SUMIFS('Transport-DB'!S:S,'Transport-DB'!$D:$D,"="&amp;'Backfill Report'!C27,'Transport-DB'!$C:$C,"&gt;="&amp;'Backfill Report'!$T$4,'Transport-DB'!C:C,"&lt;="&amp;'Backfill Report'!$U$4)</f>
        <v>1050</v>
      </c>
      <c r="V27" s="197">
        <f>SUMIFS('Transport-DB'!$J:$J,'Transport-DB'!$D:$D,"="&amp;'Backfill Report'!C27,'Transport-DB'!$C:$C,"&gt;="&amp;'Backfill Report'!$V$4,'Transport-DB'!C:C,"&lt;="&amp;'Backfill Report'!$W$4)</f>
        <v>0</v>
      </c>
      <c r="W27" s="158">
        <f>SUMIFS('Transport-DB'!Q:Q,'Transport-DB'!$D:$D,"="&amp;'Backfill Report'!C27,'Transport-DB'!$C:$C,"&gt;="&amp;'Backfill Report'!$V$4,'Transport-DB'!C:C,"&lt;="&amp;'Backfill Report'!$W$4)+SUMIFS('Transport-DB'!R:R,'Transport-DB'!$D:$D,"="&amp;'Backfill Report'!C27,'Transport-DB'!$C:$C,"&gt;="&amp;'Backfill Report'!$V$4,'Transport-DB'!C:C,"&lt;="&amp;'Backfill Report'!$W$4)+SUMIFS('Transport-DB'!S:S,'Transport-DB'!$D:$D,"="&amp;'Backfill Report'!C27,'Transport-DB'!$C:$C,"&gt;="&amp;'Backfill Report'!$V$4,'Transport-DB'!C:C,"&lt;="&amp;'Backfill Report'!$W$4)</f>
        <v>0</v>
      </c>
      <c r="X27" s="197">
        <f>SUMIFS('Transport-DB'!$J:$J,'Transport-DB'!$D:$D,"="&amp;'Backfill Report'!C27,'Transport-DB'!$C:$C,"&gt;="&amp;'Backfill Report'!$X$4,'Transport-DB'!C:C,"&lt;="&amp;'Backfill Report'!$Y$4)</f>
        <v>0</v>
      </c>
      <c r="Y27" s="158">
        <f>SUMIFS('Transport-DB'!Q:Q,'Transport-DB'!$D:$D,"="&amp;'Backfill Report'!C27,'Transport-DB'!$C:$C,"&gt;="&amp;'Backfill Report'!$X$4,'Transport-DB'!C:C,"&lt;="&amp;'Backfill Report'!$Y$4)+SUMIFS('Transport-DB'!R:R,'Transport-DB'!$D:$D,"="&amp;'Backfill Report'!C27,'Transport-DB'!$C:$C,"&gt;="&amp;'Backfill Report'!$X$4,'Transport-DB'!C:C,"&lt;="&amp;'Backfill Report'!$Y$4)+SUMIFS('Transport-DB'!S:S,'Transport-DB'!$D:$D,"="&amp;'Backfill Report'!C27,'Transport-DB'!$C:$C,"&gt;="&amp;'Backfill Report'!$X$4,'Transport-DB'!C:C,"&lt;="&amp;'Backfill Report'!$Y$4)</f>
        <v>0</v>
      </c>
      <c r="Z27" s="197">
        <f>SUMIFS('Transport-DB'!$J:$J,'Transport-DB'!$D:$D,"="&amp;'Backfill Report'!C27,'Transport-DB'!$C:$C,"&gt;="&amp;'Backfill Report'!$Z$4,'Transport-DB'!C:C,"&lt;="&amp;'Backfill Report'!$AA$4)</f>
        <v>0</v>
      </c>
      <c r="AA27" s="158">
        <f>SUMIFS('Transport-DB'!Q:Q,'Transport-DB'!$D:$D,"="&amp;'Backfill Report'!C27,'Transport-DB'!$C:$C,"&gt;="&amp;'Backfill Report'!$Z$4,'Transport-DB'!C:C,"&lt;="&amp;'Backfill Report'!$AA$4)+SUMIFS('Transport-DB'!R:R,'Transport-DB'!$D:$D,"="&amp;'Backfill Report'!C27,'Transport-DB'!$C:$C,"&gt;="&amp;'Backfill Report'!$Z$4,'Transport-DB'!C:C,"&lt;="&amp;'Backfill Report'!$AA$4)+SUMIFS('Transport-DB'!S:S,'Transport-DB'!$D:$D,"="&amp;'Backfill Report'!C27,'Transport-DB'!$C:$C,"&gt;="&amp;'Backfill Report'!$Z$4,'Transport-DB'!C:C,"&lt;="&amp;'Backfill Report'!$AA$4)</f>
        <v>0</v>
      </c>
      <c r="AB27" s="197">
        <f>SUMIFS('Transport-DB'!$J:$J,'Transport-DB'!$D:$D,"="&amp;'Backfill Report'!C27,'Transport-DB'!$C:$C,"&gt;="&amp;'Backfill Report'!$AB$4,'Transport-DB'!C:C,"&lt;="&amp;'Backfill Report'!$AC$4)</f>
        <v>0</v>
      </c>
      <c r="AC27" s="158">
        <f>SUMIFS('Transport-DB'!Q:Q,'Transport-DB'!$D:$D,"="&amp;'Backfill Report'!C27,'Transport-DB'!$C:$C,"&gt;="&amp;'Backfill Report'!$AB$4,'Transport-DB'!C:C,"&lt;="&amp;'Backfill Report'!$AC$4)+SUMIFS('Transport-DB'!R:R,'Transport-DB'!$D:$D,"="&amp;'Backfill Report'!C27,'Transport-DB'!$C:$C,"&gt;="&amp;'Backfill Report'!$AB$4,'Transport-DB'!C:C,"&lt;="&amp;'Backfill Report'!$AC$4)+SUMIFS('Transport-DB'!S:S,'Transport-DB'!$D:$D,"="&amp;'Backfill Report'!C27,'Transport-DB'!$C:$C,"&gt;="&amp;'Backfill Report'!$AB$4,'Transport-DB'!C:C,"&lt;="&amp;'Backfill Report'!$AC$4)</f>
        <v>0</v>
      </c>
      <c r="AD27" s="197">
        <f>SUMIFS('Transport-DB'!$J:$J,'Transport-DB'!$D:$D,"="&amp;'Backfill Report'!C27,'Transport-DB'!$C:$C,"&gt;="&amp;'Backfill Report'!$AD$4,'Transport-DB'!C:C,"&lt;="&amp;'Backfill Report'!$AE$4)</f>
        <v>0</v>
      </c>
      <c r="AE27" s="158">
        <f>SUMIFS('Transport-DB'!Q:Q,'Transport-DB'!$D:$D,"="&amp;'Backfill Report'!C27,'Transport-DB'!$C:$C,"&gt;="&amp;'Backfill Report'!$AD$4,'Transport-DB'!C:C,"&lt;="&amp;'Backfill Report'!$AE$4)+SUMIFS('Transport-DB'!R:R,'Transport-DB'!$D:$D,"="&amp;'Backfill Report'!C27,'Transport-DB'!$C:$C,"&gt;="&amp;'Backfill Report'!$AD$4,'Transport-DB'!C:C,"&lt;="&amp;'Backfill Report'!$AE$4)+SUMIFS('Transport-DB'!S:S,'Transport-DB'!$D:$D,"="&amp;'Backfill Report'!C27,'Transport-DB'!$C:$C,"&gt;="&amp;'Backfill Report'!$AD$4,'Transport-DB'!C:C,"&lt;="&amp;'Backfill Report'!$AE$4)</f>
        <v>0</v>
      </c>
      <c r="AM27" s="107">
        <v>17</v>
      </c>
      <c r="AN27" s="4" t="s">
        <v>302</v>
      </c>
      <c r="AO27" s="107" t="s">
        <v>62</v>
      </c>
      <c r="AP27" s="107" t="s">
        <v>92</v>
      </c>
      <c r="AQ27" s="107">
        <v>300</v>
      </c>
      <c r="AR27" s="107">
        <v>1245.0000000000002</v>
      </c>
    </row>
    <row r="28" spans="1:44" ht="28.5" hidden="1" x14ac:dyDescent="0.45">
      <c r="A28" s="143"/>
      <c r="B28" s="200">
        <v>23</v>
      </c>
      <c r="C28" s="156" t="s">
        <v>268</v>
      </c>
      <c r="D28" s="196" t="str">
        <f>VLOOKUP(C28,'Transport-DB'!V:Z,3,FALSE)</f>
        <v>محمدپور</v>
      </c>
      <c r="E28" s="210" t="str">
        <f>VLOOKUP(C28,'Transport-DB'!V:Z,2,FALSE)</f>
        <v>کمپرسی تک</v>
      </c>
      <c r="F28" s="197">
        <f>SUMIFS('Transport-DB'!$J:$J,'Transport-DB'!$D:$D,"="&amp;'Backfill Report'!C28,'Transport-DB'!$C:$C,"&gt;="&amp;'Backfill Report'!$F$4,'Transport-DB'!C:C,"&lt;="&amp;'Backfill Report'!$G$4)</f>
        <v>0</v>
      </c>
      <c r="G28" s="158">
        <f>SUMIFS('Transport-DB'!Q:Q,'Transport-DB'!$D:$D,"="&amp;'Backfill Report'!C28,'Transport-DB'!$C:$C,"&gt;="&amp;'Backfill Report'!$F$4,'Transport-DB'!C:C,"&lt;="&amp;'Backfill Report'!$G$4)+SUMIFS('Transport-DB'!R:R,'Transport-DB'!$D:$D,"="&amp;'Backfill Report'!C28,'Transport-DB'!$C:$C,"&gt;="&amp;'Backfill Report'!$F$4,'Transport-DB'!C:C,"&lt;="&amp;'Backfill Report'!$G$4)+SUMIFS('Transport-DB'!S:S,'Transport-DB'!$D:$D,"="&amp;'Backfill Report'!C28,'Transport-DB'!$C:$C,"&gt;="&amp;'Backfill Report'!$F$4,'Transport-DB'!C:C,"&lt;="&amp;'Backfill Report'!$G$4)</f>
        <v>0</v>
      </c>
      <c r="H28" s="197">
        <f>SUMIFS('Transport-DB'!$J:$J,'Transport-DB'!$D:$D,"="&amp;'Backfill Report'!C28,'Transport-DB'!$C:$C,"&gt;="&amp;'Backfill Report'!$H$4,'Transport-DB'!C:C,"&lt;="&amp;'Backfill Report'!$I$4)</f>
        <v>0</v>
      </c>
      <c r="I28" s="158">
        <f>SUMIFS('Transport-DB'!Q:Q,'Transport-DB'!$D:$D,"="&amp;'Backfill Report'!C28,'Transport-DB'!$C:$C,"&gt;="&amp;'Backfill Report'!$H$4,'Transport-DB'!C:C,"&lt;="&amp;'Backfill Report'!$I$4)+SUMIFS('Transport-DB'!R:R,'Transport-DB'!$D:$D,"="&amp;'Backfill Report'!C28,'Transport-DB'!$C:$C,"&gt;="&amp;'Backfill Report'!$H$4,'Transport-DB'!C:C,"&lt;="&amp;'Backfill Report'!$I$4)+SUMIFS('Transport-DB'!S:S,'Transport-DB'!$D:$D,"="&amp;'Backfill Report'!C28,'Transport-DB'!$C:$C,"&gt;="&amp;'Backfill Report'!$H$4,'Transport-DB'!C:C,"&lt;="&amp;'Backfill Report'!$I$4)</f>
        <v>0</v>
      </c>
      <c r="J28" s="197">
        <f>SUMIFS('Transport-DB'!$J:$J,'Transport-DB'!$D:$D,"="&amp;'Backfill Report'!C28,'Transport-DB'!$C:$C,"&gt;="&amp;'Backfill Report'!$J$4,'Transport-DB'!C:C,"&lt;="&amp;'Backfill Report'!$K$4)</f>
        <v>0</v>
      </c>
      <c r="K28" s="158">
        <f>SUMIFS('Transport-DB'!Q:Q,'Transport-DB'!$D:$D,"="&amp;'Backfill Report'!C28,'Transport-DB'!$C:$C,"&gt;="&amp;'Backfill Report'!$J$4,'Transport-DB'!C:C,"&lt;="&amp;'Backfill Report'!$K$4)+SUMIFS('Transport-DB'!R:R,'Transport-DB'!$D:$D,"="&amp;'Backfill Report'!C28,'Transport-DB'!$C:$C,"&gt;="&amp;'Backfill Report'!$J$4,'Transport-DB'!C:C,"&lt;="&amp;'Backfill Report'!$K$4)+SUMIFS('Transport-DB'!S:S,'Transport-DB'!$D:$D,"="&amp;'Backfill Report'!C28,'Transport-DB'!$C:$C,"&gt;="&amp;'Backfill Report'!$J$4,'Transport-DB'!C:C,"&lt;="&amp;'Backfill Report'!$K$4)</f>
        <v>0</v>
      </c>
      <c r="L28" s="197">
        <f>SUMIFS('Transport-DB'!J:J,'Transport-DB'!D:D,"="&amp;'Backfill Report'!C28,'Transport-DB'!C:C,"&gt;="&amp;'Backfill Report'!$L$4,'Transport-DB'!C:C,"&lt;="&amp;'Backfill Report'!$M$4)</f>
        <v>0</v>
      </c>
      <c r="M28" s="158">
        <f>SUMIFS('Transport-DB'!Q:Q,'Transport-DB'!$D:$D,"="&amp;'Backfill Report'!C28,'Transport-DB'!$C:$C,"&gt;="&amp;'Backfill Report'!$L$4,'Transport-DB'!C:C,"&lt;="&amp;'Backfill Report'!$M$4)+SUMIFS('Transport-DB'!R:R,'Transport-DB'!$D:$D,"="&amp;'Backfill Report'!C28,'Transport-DB'!$C:$C,"&gt;="&amp;'Backfill Report'!$L$4,'Transport-DB'!C:C,"&lt;="&amp;'Backfill Report'!$M$4)+SUMIFS('Transport-DB'!S:S,'Transport-DB'!$D:$D,"="&amp;'Backfill Report'!C28,'Transport-DB'!$C:$C,"&gt;="&amp;'Backfill Report'!$L$4,'Transport-DB'!C:C,"&lt;="&amp;'Backfill Report'!$M$4)</f>
        <v>0</v>
      </c>
      <c r="N28" s="197">
        <f>SUMIFS('Transport-DB'!$J:$J,'Transport-DB'!$D:$D,"="&amp;'Backfill Report'!C28,'Transport-DB'!$C:$C,"&gt;="&amp;'Backfill Report'!$N$4,'Transport-DB'!C:C,"&lt;="&amp;'Backfill Report'!$O$4)</f>
        <v>654</v>
      </c>
      <c r="O28" s="158">
        <f>SUMIFS('Transport-DB'!Q:Q,'Transport-DB'!$D:$D,"="&amp;'Backfill Report'!C28,'Transport-DB'!$C:$C,"&gt;="&amp;'Backfill Report'!$N$4,'Transport-DB'!C:C,"&lt;="&amp;'Backfill Report'!$O$4)+SUMIFS('Transport-DB'!R:R,'Transport-DB'!$D:$D,"="&amp;'Backfill Report'!C28,'Transport-DB'!$C:$C,"&gt;="&amp;'Backfill Report'!$N$4,'Transport-DB'!C:C,"&lt;="&amp;'Backfill Report'!$O$4)+SUMIFS('Transport-DB'!S:S,'Transport-DB'!$D:$D,"="&amp;'Backfill Report'!C28,'Transport-DB'!$C:$C,"&gt;="&amp;'Backfill Report'!$N$4,'Transport-DB'!C:C,"&lt;="&amp;'Backfill Report'!$O$4)</f>
        <v>3270</v>
      </c>
      <c r="P28" s="197">
        <f>SUMIFS('Transport-DB'!$J:$J,'Transport-DB'!$D:$D,"="&amp;'Backfill Report'!C28,'Transport-DB'!$C:$C,"&gt;="&amp;'Backfill Report'!$P$4,'Transport-DB'!C:C,"&lt;="&amp;'Backfill Report'!$Q$4)</f>
        <v>715</v>
      </c>
      <c r="Q28" s="158">
        <f>SUMIFS('Transport-DB'!Q:Q,'Transport-DB'!$D:$D,"="&amp;'Backfill Report'!C28,'Transport-DB'!$C:$C,"&gt;="&amp;'Backfill Report'!$P$4,'Transport-DB'!C:C,"&lt;="&amp;'Backfill Report'!$Q$4)+SUMIFS('Transport-DB'!R:R,'Transport-DB'!$D:$D,"="&amp;'Backfill Report'!C28,'Transport-DB'!$C:$C,"&gt;="&amp;'Backfill Report'!$P$4,'Transport-DB'!C:C,"&lt;="&amp;'Backfill Report'!$Q$4)+SUMIFS('Transport-DB'!S:S,'Transport-DB'!$D:$D,"="&amp;'Backfill Report'!C28,'Transport-DB'!$C:$C,"&gt;="&amp;'Backfill Report'!$P$4,'Transport-DB'!C:C,"&lt;="&amp;'Backfill Report'!$Q$4)</f>
        <v>3560</v>
      </c>
      <c r="R28" s="197">
        <f>SUMIFS('Transport-DB'!$J:$J,'Transport-DB'!$D:$D,"="&amp;'Backfill Report'!C28,'Transport-DB'!$C:$C,"&gt;="&amp;'Backfill Report'!$R$4,'Transport-DB'!C:C,"&lt;="&amp;'Backfill Report'!$S$4)</f>
        <v>1006</v>
      </c>
      <c r="S28" s="158">
        <f>SUMIFS('Transport-DB'!Q:Q,'Transport-DB'!$D:$D,"="&amp;'Backfill Report'!C28,'Transport-DB'!$C:$C,"&gt;="&amp;'Backfill Report'!$R$4,'Transport-DB'!C:C,"&lt;="&amp;'Backfill Report'!$S$4)+SUMIFS('Transport-DB'!R:R,'Transport-DB'!$D:$D,"="&amp;'Backfill Report'!C28,'Transport-DB'!$C:$C,"&gt;="&amp;'Backfill Report'!$R$4,'Transport-DB'!C:C,"&lt;="&amp;'Backfill Report'!$S$4)+SUMIFS('Transport-DB'!S:S,'Transport-DB'!$D:$D,"="&amp;'Backfill Report'!C28,'Transport-DB'!$C:$C,"&gt;="&amp;'Backfill Report'!$R$4,'Transport-DB'!C:C,"&lt;="&amp;'Backfill Report'!$S$4)</f>
        <v>5030</v>
      </c>
      <c r="T28" s="197">
        <f>SUMIFS('Transport-DB'!$J:$J,'Transport-DB'!$D:$D,"="&amp;'Backfill Report'!C28,'Transport-DB'!$C:$C,"&gt;="&amp;'Backfill Report'!$T$4,'Transport-DB'!C:C,"&lt;="&amp;'Backfill Report'!$U$4)</f>
        <v>210</v>
      </c>
      <c r="U28" s="158">
        <f>SUMIFS('Transport-DB'!Q:Q,'Transport-DB'!$D:$D,"="&amp;'Backfill Report'!C28,'Transport-DB'!$C:$C,"&gt;="&amp;'Backfill Report'!$T$4,'Transport-DB'!C:C,"&lt;="&amp;'Backfill Report'!$U$4)+SUMIFS('Transport-DB'!R:R,'Transport-DB'!$D:$D,"="&amp;'Backfill Report'!C28,'Transport-DB'!$C:$C,"&gt;="&amp;'Backfill Report'!$T$4,'Transport-DB'!C:C,"&lt;="&amp;'Backfill Report'!$U$4)+SUMIFS('Transport-DB'!S:S,'Transport-DB'!$D:$D,"="&amp;'Backfill Report'!C28,'Transport-DB'!$C:$C,"&gt;="&amp;'Backfill Report'!$T$4,'Transport-DB'!C:C,"&lt;="&amp;'Backfill Report'!$U$4)</f>
        <v>1050</v>
      </c>
      <c r="V28" s="197">
        <f>SUMIFS('Transport-DB'!$J:$J,'Transport-DB'!$D:$D,"="&amp;'Backfill Report'!C28,'Transport-DB'!$C:$C,"&gt;="&amp;'Backfill Report'!$V$4,'Transport-DB'!C:C,"&lt;="&amp;'Backfill Report'!$W$4)</f>
        <v>0</v>
      </c>
      <c r="W28" s="158">
        <f>SUMIFS('Transport-DB'!Q:Q,'Transport-DB'!$D:$D,"="&amp;'Backfill Report'!C28,'Transport-DB'!$C:$C,"&gt;="&amp;'Backfill Report'!$V$4,'Transport-DB'!C:C,"&lt;="&amp;'Backfill Report'!$W$4)+SUMIFS('Transport-DB'!R:R,'Transport-DB'!$D:$D,"="&amp;'Backfill Report'!C28,'Transport-DB'!$C:$C,"&gt;="&amp;'Backfill Report'!$V$4,'Transport-DB'!C:C,"&lt;="&amp;'Backfill Report'!$W$4)+SUMIFS('Transport-DB'!S:S,'Transport-DB'!$D:$D,"="&amp;'Backfill Report'!C28,'Transport-DB'!$C:$C,"&gt;="&amp;'Backfill Report'!$V$4,'Transport-DB'!C:C,"&lt;="&amp;'Backfill Report'!$W$4)</f>
        <v>0</v>
      </c>
      <c r="X28" s="197">
        <f>SUMIFS('Transport-DB'!$J:$J,'Transport-DB'!$D:$D,"="&amp;'Backfill Report'!C28,'Transport-DB'!$C:$C,"&gt;="&amp;'Backfill Report'!$X$4,'Transport-DB'!C:C,"&lt;="&amp;'Backfill Report'!$Y$4)</f>
        <v>0</v>
      </c>
      <c r="Y28" s="158">
        <f>SUMIFS('Transport-DB'!Q:Q,'Transport-DB'!$D:$D,"="&amp;'Backfill Report'!C28,'Transport-DB'!$C:$C,"&gt;="&amp;'Backfill Report'!$X$4,'Transport-DB'!C:C,"&lt;="&amp;'Backfill Report'!$Y$4)+SUMIFS('Transport-DB'!R:R,'Transport-DB'!$D:$D,"="&amp;'Backfill Report'!C28,'Transport-DB'!$C:$C,"&gt;="&amp;'Backfill Report'!$X$4,'Transport-DB'!C:C,"&lt;="&amp;'Backfill Report'!$Y$4)+SUMIFS('Transport-DB'!S:S,'Transport-DB'!$D:$D,"="&amp;'Backfill Report'!C28,'Transport-DB'!$C:$C,"&gt;="&amp;'Backfill Report'!$X$4,'Transport-DB'!C:C,"&lt;="&amp;'Backfill Report'!$Y$4)</f>
        <v>0</v>
      </c>
      <c r="Z28" s="197">
        <f>SUMIFS('Transport-DB'!$J:$J,'Transport-DB'!$D:$D,"="&amp;'Backfill Report'!C28,'Transport-DB'!$C:$C,"&gt;="&amp;'Backfill Report'!$Z$4,'Transport-DB'!C:C,"&lt;="&amp;'Backfill Report'!$AA$4)</f>
        <v>0</v>
      </c>
      <c r="AA28" s="158">
        <f>SUMIFS('Transport-DB'!Q:Q,'Transport-DB'!$D:$D,"="&amp;'Backfill Report'!C28,'Transport-DB'!$C:$C,"&gt;="&amp;'Backfill Report'!$Z$4,'Transport-DB'!C:C,"&lt;="&amp;'Backfill Report'!$AA$4)+SUMIFS('Transport-DB'!R:R,'Transport-DB'!$D:$D,"="&amp;'Backfill Report'!C28,'Transport-DB'!$C:$C,"&gt;="&amp;'Backfill Report'!$Z$4,'Transport-DB'!C:C,"&lt;="&amp;'Backfill Report'!$AA$4)+SUMIFS('Transport-DB'!S:S,'Transport-DB'!$D:$D,"="&amp;'Backfill Report'!C28,'Transport-DB'!$C:$C,"&gt;="&amp;'Backfill Report'!$Z$4,'Transport-DB'!C:C,"&lt;="&amp;'Backfill Report'!$AA$4)</f>
        <v>0</v>
      </c>
      <c r="AB28" s="197">
        <f>SUMIFS('Transport-DB'!$J:$J,'Transport-DB'!$D:$D,"="&amp;'Backfill Report'!C28,'Transport-DB'!$C:$C,"&gt;="&amp;'Backfill Report'!$AB$4,'Transport-DB'!C:C,"&lt;="&amp;'Backfill Report'!$AC$4)</f>
        <v>0</v>
      </c>
      <c r="AC28" s="158">
        <f>SUMIFS('Transport-DB'!Q:Q,'Transport-DB'!$D:$D,"="&amp;'Backfill Report'!C28,'Transport-DB'!$C:$C,"&gt;="&amp;'Backfill Report'!$AB$4,'Transport-DB'!C:C,"&lt;="&amp;'Backfill Report'!$AC$4)+SUMIFS('Transport-DB'!R:R,'Transport-DB'!$D:$D,"="&amp;'Backfill Report'!C28,'Transport-DB'!$C:$C,"&gt;="&amp;'Backfill Report'!$AB$4,'Transport-DB'!C:C,"&lt;="&amp;'Backfill Report'!$AC$4)+SUMIFS('Transport-DB'!S:S,'Transport-DB'!$D:$D,"="&amp;'Backfill Report'!C28,'Transport-DB'!$C:$C,"&gt;="&amp;'Backfill Report'!$AB$4,'Transport-DB'!C:C,"&lt;="&amp;'Backfill Report'!$AC$4)</f>
        <v>0</v>
      </c>
      <c r="AD28" s="197">
        <f>SUMIFS('Transport-DB'!$J:$J,'Transport-DB'!$D:$D,"="&amp;'Backfill Report'!C28,'Transport-DB'!$C:$C,"&gt;="&amp;'Backfill Report'!$AD$4,'Transport-DB'!C:C,"&lt;="&amp;'Backfill Report'!$AE$4)</f>
        <v>0</v>
      </c>
      <c r="AE28" s="158">
        <f>SUMIFS('Transport-DB'!Q:Q,'Transport-DB'!$D:$D,"="&amp;'Backfill Report'!C28,'Transport-DB'!$C:$C,"&gt;="&amp;'Backfill Report'!$AD$4,'Transport-DB'!C:C,"&lt;="&amp;'Backfill Report'!$AE$4)+SUMIFS('Transport-DB'!R:R,'Transport-DB'!$D:$D,"="&amp;'Backfill Report'!C28,'Transport-DB'!$C:$C,"&gt;="&amp;'Backfill Report'!$AD$4,'Transport-DB'!C:C,"&lt;="&amp;'Backfill Report'!$AE$4)+SUMIFS('Transport-DB'!S:S,'Transport-DB'!$D:$D,"="&amp;'Backfill Report'!C28,'Transport-DB'!$C:$C,"&gt;="&amp;'Backfill Report'!$AD$4,'Transport-DB'!C:C,"&lt;="&amp;'Backfill Report'!$AE$4)</f>
        <v>0</v>
      </c>
      <c r="AM28" s="107">
        <v>18</v>
      </c>
      <c r="AN28" s="4" t="s">
        <v>160</v>
      </c>
      <c r="AO28" s="107" t="s">
        <v>64</v>
      </c>
      <c r="AP28" s="107" t="s">
        <v>161</v>
      </c>
      <c r="AQ28" s="107">
        <v>85</v>
      </c>
      <c r="AR28" s="107">
        <v>850</v>
      </c>
    </row>
    <row r="29" spans="1:44" ht="28.5" hidden="1" x14ac:dyDescent="0.45">
      <c r="A29" s="143"/>
      <c r="B29" s="200">
        <v>24</v>
      </c>
      <c r="C29" s="156" t="s">
        <v>268</v>
      </c>
      <c r="D29" s="196" t="str">
        <f>VLOOKUP(C29,'Transport-DB'!V:Z,3,FALSE)</f>
        <v>محمدپور</v>
      </c>
      <c r="E29" s="210" t="str">
        <f>VLOOKUP(C29,'Transport-DB'!V:Z,2,FALSE)</f>
        <v>کمپرسی تک</v>
      </c>
      <c r="F29" s="197">
        <f>SUMIFS('Transport-DB'!$J:$J,'Transport-DB'!$D:$D,"="&amp;'Backfill Report'!C29,'Transport-DB'!$C:$C,"&gt;="&amp;'Backfill Report'!$F$4,'Transport-DB'!C:C,"&lt;="&amp;'Backfill Report'!$G$4)</f>
        <v>0</v>
      </c>
      <c r="G29" s="158">
        <f>SUMIFS('Transport-DB'!Q:Q,'Transport-DB'!$D:$D,"="&amp;'Backfill Report'!C29,'Transport-DB'!$C:$C,"&gt;="&amp;'Backfill Report'!$F$4,'Transport-DB'!C:C,"&lt;="&amp;'Backfill Report'!$G$4)+SUMIFS('Transport-DB'!R:R,'Transport-DB'!$D:$D,"="&amp;'Backfill Report'!C29,'Transport-DB'!$C:$C,"&gt;="&amp;'Backfill Report'!$F$4,'Transport-DB'!C:C,"&lt;="&amp;'Backfill Report'!$G$4)+SUMIFS('Transport-DB'!S:S,'Transport-DB'!$D:$D,"="&amp;'Backfill Report'!C29,'Transport-DB'!$C:$C,"&gt;="&amp;'Backfill Report'!$F$4,'Transport-DB'!C:C,"&lt;="&amp;'Backfill Report'!$G$4)</f>
        <v>0</v>
      </c>
      <c r="H29" s="197">
        <f>SUMIFS('Transport-DB'!$J:$J,'Transport-DB'!$D:$D,"="&amp;'Backfill Report'!C29,'Transport-DB'!$C:$C,"&gt;="&amp;'Backfill Report'!$H$4,'Transport-DB'!C:C,"&lt;="&amp;'Backfill Report'!$I$4)</f>
        <v>0</v>
      </c>
      <c r="I29" s="158">
        <f>SUMIFS('Transport-DB'!Q:Q,'Transport-DB'!$D:$D,"="&amp;'Backfill Report'!C29,'Transport-DB'!$C:$C,"&gt;="&amp;'Backfill Report'!$H$4,'Transport-DB'!C:C,"&lt;="&amp;'Backfill Report'!$I$4)+SUMIFS('Transport-DB'!R:R,'Transport-DB'!$D:$D,"="&amp;'Backfill Report'!C29,'Transport-DB'!$C:$C,"&gt;="&amp;'Backfill Report'!$H$4,'Transport-DB'!C:C,"&lt;="&amp;'Backfill Report'!$I$4)+SUMIFS('Transport-DB'!S:S,'Transport-DB'!$D:$D,"="&amp;'Backfill Report'!C29,'Transport-DB'!$C:$C,"&gt;="&amp;'Backfill Report'!$H$4,'Transport-DB'!C:C,"&lt;="&amp;'Backfill Report'!$I$4)</f>
        <v>0</v>
      </c>
      <c r="J29" s="197">
        <f>SUMIFS('Transport-DB'!$J:$J,'Transport-DB'!$D:$D,"="&amp;'Backfill Report'!C29,'Transport-DB'!$C:$C,"&gt;="&amp;'Backfill Report'!$J$4,'Transport-DB'!C:C,"&lt;="&amp;'Backfill Report'!$K$4)</f>
        <v>0</v>
      </c>
      <c r="K29" s="158">
        <f>SUMIFS('Transport-DB'!Q:Q,'Transport-DB'!$D:$D,"="&amp;'Backfill Report'!C29,'Transport-DB'!$C:$C,"&gt;="&amp;'Backfill Report'!$J$4,'Transport-DB'!C:C,"&lt;="&amp;'Backfill Report'!$K$4)+SUMIFS('Transport-DB'!R:R,'Transport-DB'!$D:$D,"="&amp;'Backfill Report'!C29,'Transport-DB'!$C:$C,"&gt;="&amp;'Backfill Report'!$J$4,'Transport-DB'!C:C,"&lt;="&amp;'Backfill Report'!$K$4)+SUMIFS('Transport-DB'!S:S,'Transport-DB'!$D:$D,"="&amp;'Backfill Report'!C29,'Transport-DB'!$C:$C,"&gt;="&amp;'Backfill Report'!$J$4,'Transport-DB'!C:C,"&lt;="&amp;'Backfill Report'!$K$4)</f>
        <v>0</v>
      </c>
      <c r="L29" s="197">
        <f>SUMIFS('Transport-DB'!J:J,'Transport-DB'!D:D,"="&amp;'Backfill Report'!C29,'Transport-DB'!C:C,"&gt;="&amp;'Backfill Report'!$L$4,'Transport-DB'!C:C,"&lt;="&amp;'Backfill Report'!$M$4)</f>
        <v>0</v>
      </c>
      <c r="M29" s="158">
        <f>SUMIFS('Transport-DB'!Q:Q,'Transport-DB'!$D:$D,"="&amp;'Backfill Report'!C29,'Transport-DB'!$C:$C,"&gt;="&amp;'Backfill Report'!$L$4,'Transport-DB'!C:C,"&lt;="&amp;'Backfill Report'!$M$4)+SUMIFS('Transport-DB'!R:R,'Transport-DB'!$D:$D,"="&amp;'Backfill Report'!C29,'Transport-DB'!$C:$C,"&gt;="&amp;'Backfill Report'!$L$4,'Transport-DB'!C:C,"&lt;="&amp;'Backfill Report'!$M$4)+SUMIFS('Transport-DB'!S:S,'Transport-DB'!$D:$D,"="&amp;'Backfill Report'!C29,'Transport-DB'!$C:$C,"&gt;="&amp;'Backfill Report'!$L$4,'Transport-DB'!C:C,"&lt;="&amp;'Backfill Report'!$M$4)</f>
        <v>0</v>
      </c>
      <c r="N29" s="197">
        <f>SUMIFS('Transport-DB'!$J:$J,'Transport-DB'!$D:$D,"="&amp;'Backfill Report'!C29,'Transport-DB'!$C:$C,"&gt;="&amp;'Backfill Report'!$N$4,'Transport-DB'!C:C,"&lt;="&amp;'Backfill Report'!$O$4)</f>
        <v>654</v>
      </c>
      <c r="O29" s="158">
        <f>SUMIFS('Transport-DB'!Q:Q,'Transport-DB'!$D:$D,"="&amp;'Backfill Report'!C29,'Transport-DB'!$C:$C,"&gt;="&amp;'Backfill Report'!$N$4,'Transport-DB'!C:C,"&lt;="&amp;'Backfill Report'!$O$4)+SUMIFS('Transport-DB'!R:R,'Transport-DB'!$D:$D,"="&amp;'Backfill Report'!C29,'Transport-DB'!$C:$C,"&gt;="&amp;'Backfill Report'!$N$4,'Transport-DB'!C:C,"&lt;="&amp;'Backfill Report'!$O$4)+SUMIFS('Transport-DB'!S:S,'Transport-DB'!$D:$D,"="&amp;'Backfill Report'!C29,'Transport-DB'!$C:$C,"&gt;="&amp;'Backfill Report'!$N$4,'Transport-DB'!C:C,"&lt;="&amp;'Backfill Report'!$O$4)</f>
        <v>3270</v>
      </c>
      <c r="P29" s="197">
        <f>SUMIFS('Transport-DB'!$J:$J,'Transport-DB'!$D:$D,"="&amp;'Backfill Report'!C29,'Transport-DB'!$C:$C,"&gt;="&amp;'Backfill Report'!$P$4,'Transport-DB'!C:C,"&lt;="&amp;'Backfill Report'!$Q$4)</f>
        <v>715</v>
      </c>
      <c r="Q29" s="158">
        <f>SUMIFS('Transport-DB'!Q:Q,'Transport-DB'!$D:$D,"="&amp;'Backfill Report'!C29,'Transport-DB'!$C:$C,"&gt;="&amp;'Backfill Report'!$P$4,'Transport-DB'!C:C,"&lt;="&amp;'Backfill Report'!$Q$4)+SUMIFS('Transport-DB'!R:R,'Transport-DB'!$D:$D,"="&amp;'Backfill Report'!C29,'Transport-DB'!$C:$C,"&gt;="&amp;'Backfill Report'!$P$4,'Transport-DB'!C:C,"&lt;="&amp;'Backfill Report'!$Q$4)+SUMIFS('Transport-DB'!S:S,'Transport-DB'!$D:$D,"="&amp;'Backfill Report'!C29,'Transport-DB'!$C:$C,"&gt;="&amp;'Backfill Report'!$P$4,'Transport-DB'!C:C,"&lt;="&amp;'Backfill Report'!$Q$4)</f>
        <v>3560</v>
      </c>
      <c r="R29" s="197">
        <f>SUMIFS('Transport-DB'!$J:$J,'Transport-DB'!$D:$D,"="&amp;'Backfill Report'!C29,'Transport-DB'!$C:$C,"&gt;="&amp;'Backfill Report'!$R$4,'Transport-DB'!C:C,"&lt;="&amp;'Backfill Report'!$S$4)</f>
        <v>1006</v>
      </c>
      <c r="S29" s="158">
        <f>SUMIFS('Transport-DB'!Q:Q,'Transport-DB'!$D:$D,"="&amp;'Backfill Report'!C29,'Transport-DB'!$C:$C,"&gt;="&amp;'Backfill Report'!$R$4,'Transport-DB'!C:C,"&lt;="&amp;'Backfill Report'!$S$4)+SUMIFS('Transport-DB'!R:R,'Transport-DB'!$D:$D,"="&amp;'Backfill Report'!C29,'Transport-DB'!$C:$C,"&gt;="&amp;'Backfill Report'!$R$4,'Transport-DB'!C:C,"&lt;="&amp;'Backfill Report'!$S$4)+SUMIFS('Transport-DB'!S:S,'Transport-DB'!$D:$D,"="&amp;'Backfill Report'!C29,'Transport-DB'!$C:$C,"&gt;="&amp;'Backfill Report'!$R$4,'Transport-DB'!C:C,"&lt;="&amp;'Backfill Report'!$S$4)</f>
        <v>5030</v>
      </c>
      <c r="T29" s="197">
        <f>SUMIFS('Transport-DB'!$J:$J,'Transport-DB'!$D:$D,"="&amp;'Backfill Report'!C29,'Transport-DB'!$C:$C,"&gt;="&amp;'Backfill Report'!$T$4,'Transport-DB'!C:C,"&lt;="&amp;'Backfill Report'!$U$4)</f>
        <v>210</v>
      </c>
      <c r="U29" s="158">
        <f>SUMIFS('Transport-DB'!Q:Q,'Transport-DB'!$D:$D,"="&amp;'Backfill Report'!C29,'Transport-DB'!$C:$C,"&gt;="&amp;'Backfill Report'!$T$4,'Transport-DB'!C:C,"&lt;="&amp;'Backfill Report'!$U$4)+SUMIFS('Transport-DB'!R:R,'Transport-DB'!$D:$D,"="&amp;'Backfill Report'!C29,'Transport-DB'!$C:$C,"&gt;="&amp;'Backfill Report'!$T$4,'Transport-DB'!C:C,"&lt;="&amp;'Backfill Report'!$U$4)+SUMIFS('Transport-DB'!S:S,'Transport-DB'!$D:$D,"="&amp;'Backfill Report'!C29,'Transport-DB'!$C:$C,"&gt;="&amp;'Backfill Report'!$T$4,'Transport-DB'!C:C,"&lt;="&amp;'Backfill Report'!$U$4)</f>
        <v>1050</v>
      </c>
      <c r="V29" s="197">
        <f>SUMIFS('Transport-DB'!$J:$J,'Transport-DB'!$D:$D,"="&amp;'Backfill Report'!C29,'Transport-DB'!$C:$C,"&gt;="&amp;'Backfill Report'!$V$4,'Transport-DB'!C:C,"&lt;="&amp;'Backfill Report'!$W$4)</f>
        <v>0</v>
      </c>
      <c r="W29" s="158">
        <f>SUMIFS('Transport-DB'!Q:Q,'Transport-DB'!$D:$D,"="&amp;'Backfill Report'!C29,'Transport-DB'!$C:$C,"&gt;="&amp;'Backfill Report'!$V$4,'Transport-DB'!C:C,"&lt;="&amp;'Backfill Report'!$W$4)+SUMIFS('Transport-DB'!R:R,'Transport-DB'!$D:$D,"="&amp;'Backfill Report'!C29,'Transport-DB'!$C:$C,"&gt;="&amp;'Backfill Report'!$V$4,'Transport-DB'!C:C,"&lt;="&amp;'Backfill Report'!$W$4)+SUMIFS('Transport-DB'!S:S,'Transport-DB'!$D:$D,"="&amp;'Backfill Report'!C29,'Transport-DB'!$C:$C,"&gt;="&amp;'Backfill Report'!$V$4,'Transport-DB'!C:C,"&lt;="&amp;'Backfill Report'!$W$4)</f>
        <v>0</v>
      </c>
      <c r="X29" s="197">
        <f>SUMIFS('Transport-DB'!$J:$J,'Transport-DB'!$D:$D,"="&amp;'Backfill Report'!C29,'Transport-DB'!$C:$C,"&gt;="&amp;'Backfill Report'!$X$4,'Transport-DB'!C:C,"&lt;="&amp;'Backfill Report'!$Y$4)</f>
        <v>0</v>
      </c>
      <c r="Y29" s="158">
        <f>SUMIFS('Transport-DB'!Q:Q,'Transport-DB'!$D:$D,"="&amp;'Backfill Report'!C29,'Transport-DB'!$C:$C,"&gt;="&amp;'Backfill Report'!$X$4,'Transport-DB'!C:C,"&lt;="&amp;'Backfill Report'!$Y$4)+SUMIFS('Transport-DB'!R:R,'Transport-DB'!$D:$D,"="&amp;'Backfill Report'!C29,'Transport-DB'!$C:$C,"&gt;="&amp;'Backfill Report'!$X$4,'Transport-DB'!C:C,"&lt;="&amp;'Backfill Report'!$Y$4)+SUMIFS('Transport-DB'!S:S,'Transport-DB'!$D:$D,"="&amp;'Backfill Report'!C29,'Transport-DB'!$C:$C,"&gt;="&amp;'Backfill Report'!$X$4,'Transport-DB'!C:C,"&lt;="&amp;'Backfill Report'!$Y$4)</f>
        <v>0</v>
      </c>
      <c r="Z29" s="197">
        <f>SUMIFS('Transport-DB'!$J:$J,'Transport-DB'!$D:$D,"="&amp;'Backfill Report'!C29,'Transport-DB'!$C:$C,"&gt;="&amp;'Backfill Report'!$Z$4,'Transport-DB'!C:C,"&lt;="&amp;'Backfill Report'!$AA$4)</f>
        <v>0</v>
      </c>
      <c r="AA29" s="158">
        <f>SUMIFS('Transport-DB'!Q:Q,'Transport-DB'!$D:$D,"="&amp;'Backfill Report'!C29,'Transport-DB'!$C:$C,"&gt;="&amp;'Backfill Report'!$Z$4,'Transport-DB'!C:C,"&lt;="&amp;'Backfill Report'!$AA$4)+SUMIFS('Transport-DB'!R:R,'Transport-DB'!$D:$D,"="&amp;'Backfill Report'!C29,'Transport-DB'!$C:$C,"&gt;="&amp;'Backfill Report'!$Z$4,'Transport-DB'!C:C,"&lt;="&amp;'Backfill Report'!$AA$4)+SUMIFS('Transport-DB'!S:S,'Transport-DB'!$D:$D,"="&amp;'Backfill Report'!C29,'Transport-DB'!$C:$C,"&gt;="&amp;'Backfill Report'!$Z$4,'Transport-DB'!C:C,"&lt;="&amp;'Backfill Report'!$AA$4)</f>
        <v>0</v>
      </c>
      <c r="AB29" s="197">
        <f>SUMIFS('Transport-DB'!$J:$J,'Transport-DB'!$D:$D,"="&amp;'Backfill Report'!C29,'Transport-DB'!$C:$C,"&gt;="&amp;'Backfill Report'!$AB$4,'Transport-DB'!C:C,"&lt;="&amp;'Backfill Report'!$AC$4)</f>
        <v>0</v>
      </c>
      <c r="AC29" s="158">
        <f>SUMIFS('Transport-DB'!Q:Q,'Transport-DB'!$D:$D,"="&amp;'Backfill Report'!C29,'Transport-DB'!$C:$C,"&gt;="&amp;'Backfill Report'!$AB$4,'Transport-DB'!C:C,"&lt;="&amp;'Backfill Report'!$AC$4)+SUMIFS('Transport-DB'!R:R,'Transport-DB'!$D:$D,"="&amp;'Backfill Report'!C29,'Transport-DB'!$C:$C,"&gt;="&amp;'Backfill Report'!$AB$4,'Transport-DB'!C:C,"&lt;="&amp;'Backfill Report'!$AC$4)+SUMIFS('Transport-DB'!S:S,'Transport-DB'!$D:$D,"="&amp;'Backfill Report'!C29,'Transport-DB'!$C:$C,"&gt;="&amp;'Backfill Report'!$AB$4,'Transport-DB'!C:C,"&lt;="&amp;'Backfill Report'!$AC$4)</f>
        <v>0</v>
      </c>
      <c r="AD29" s="197">
        <f>SUMIFS('Transport-DB'!$J:$J,'Transport-DB'!$D:$D,"="&amp;'Backfill Report'!C29,'Transport-DB'!$C:$C,"&gt;="&amp;'Backfill Report'!$AD$4,'Transport-DB'!C:C,"&lt;="&amp;'Backfill Report'!$AE$4)</f>
        <v>0</v>
      </c>
      <c r="AE29" s="158">
        <f>SUMIFS('Transport-DB'!Q:Q,'Transport-DB'!$D:$D,"="&amp;'Backfill Report'!C29,'Transport-DB'!$C:$C,"&gt;="&amp;'Backfill Report'!$AD$4,'Transport-DB'!C:C,"&lt;="&amp;'Backfill Report'!$AE$4)+SUMIFS('Transport-DB'!R:R,'Transport-DB'!$D:$D,"="&amp;'Backfill Report'!C29,'Transport-DB'!$C:$C,"&gt;="&amp;'Backfill Report'!$AD$4,'Transport-DB'!C:C,"&lt;="&amp;'Backfill Report'!$AE$4)+SUMIFS('Transport-DB'!S:S,'Transport-DB'!$D:$D,"="&amp;'Backfill Report'!C29,'Transport-DB'!$C:$C,"&gt;="&amp;'Backfill Report'!$AD$4,'Transport-DB'!C:C,"&lt;="&amp;'Backfill Report'!$AE$4)</f>
        <v>0</v>
      </c>
      <c r="AM29" s="107">
        <v>19</v>
      </c>
      <c r="AN29" s="4" t="s">
        <v>173</v>
      </c>
      <c r="AO29" s="107" t="s">
        <v>7</v>
      </c>
      <c r="AP29" s="107" t="s">
        <v>161</v>
      </c>
      <c r="AQ29" s="107">
        <v>133</v>
      </c>
      <c r="AR29" s="107">
        <v>1489.5999999999997</v>
      </c>
    </row>
    <row r="30" spans="1:44" ht="28.5" x14ac:dyDescent="0.45">
      <c r="A30" s="143"/>
      <c r="B30" s="200">
        <v>25</v>
      </c>
      <c r="C30" s="156" t="s">
        <v>284</v>
      </c>
      <c r="D30" s="196" t="str">
        <f>VLOOKUP(C30,'Transport-DB'!V:Z,3,FALSE)</f>
        <v>محمدپور</v>
      </c>
      <c r="E30" s="210" t="str">
        <f>VLOOKUP(C30,'Transport-DB'!V:Z,2,FALSE)</f>
        <v>کمپرسی جفت</v>
      </c>
      <c r="F30" s="197">
        <f>SUMIFS('Transport-DB'!$J:$J,'Transport-DB'!$D:$D,"="&amp;'Backfill Report'!C30,'Transport-DB'!$C:$C,"&gt;="&amp;'Backfill Report'!$F$4,'Transport-DB'!C:C,"&lt;="&amp;'Backfill Report'!$G$4)</f>
        <v>0</v>
      </c>
      <c r="G30" s="158">
        <f>SUMIFS('Transport-DB'!Q:Q,'Transport-DB'!$D:$D,"="&amp;'Backfill Report'!C30,'Transport-DB'!$C:$C,"&gt;="&amp;'Backfill Report'!$F$4,'Transport-DB'!C:C,"&lt;="&amp;'Backfill Report'!$G$4)+SUMIFS('Transport-DB'!R:R,'Transport-DB'!$D:$D,"="&amp;'Backfill Report'!C30,'Transport-DB'!$C:$C,"&gt;="&amp;'Backfill Report'!$F$4,'Transport-DB'!C:C,"&lt;="&amp;'Backfill Report'!$G$4)+SUMIFS('Transport-DB'!S:S,'Transport-DB'!$D:$D,"="&amp;'Backfill Report'!C30,'Transport-DB'!$C:$C,"&gt;="&amp;'Backfill Report'!$F$4,'Transport-DB'!C:C,"&lt;="&amp;'Backfill Report'!$G$4)</f>
        <v>0</v>
      </c>
      <c r="H30" s="197">
        <f>SUMIFS('Transport-DB'!$J:$J,'Transport-DB'!$D:$D,"="&amp;'Backfill Report'!C30,'Transport-DB'!$C:$C,"&gt;="&amp;'Backfill Report'!$H$4,'Transport-DB'!C:C,"&lt;="&amp;'Backfill Report'!$I$4)</f>
        <v>0</v>
      </c>
      <c r="I30" s="158">
        <f>SUMIFS('Transport-DB'!Q:Q,'Transport-DB'!$D:$D,"="&amp;'Backfill Report'!C30,'Transport-DB'!$C:$C,"&gt;="&amp;'Backfill Report'!$H$4,'Transport-DB'!C:C,"&lt;="&amp;'Backfill Report'!$I$4)+SUMIFS('Transport-DB'!R:R,'Transport-DB'!$D:$D,"="&amp;'Backfill Report'!C30,'Transport-DB'!$C:$C,"&gt;="&amp;'Backfill Report'!$H$4,'Transport-DB'!C:C,"&lt;="&amp;'Backfill Report'!$I$4)+SUMIFS('Transport-DB'!S:S,'Transport-DB'!$D:$D,"="&amp;'Backfill Report'!C30,'Transport-DB'!$C:$C,"&gt;="&amp;'Backfill Report'!$H$4,'Transport-DB'!C:C,"&lt;="&amp;'Backfill Report'!$I$4)</f>
        <v>0</v>
      </c>
      <c r="J30" s="197">
        <f>SUMIFS('Transport-DB'!$J:$J,'Transport-DB'!$D:$D,"="&amp;'Backfill Report'!C30,'Transport-DB'!$C:$C,"&gt;="&amp;'Backfill Report'!$J$4,'Transport-DB'!C:C,"&lt;="&amp;'Backfill Report'!$K$4)</f>
        <v>0</v>
      </c>
      <c r="K30" s="158">
        <f>SUMIFS('Transport-DB'!Q:Q,'Transport-DB'!$D:$D,"="&amp;'Backfill Report'!C30,'Transport-DB'!$C:$C,"&gt;="&amp;'Backfill Report'!$J$4,'Transport-DB'!C:C,"&lt;="&amp;'Backfill Report'!$K$4)+SUMIFS('Transport-DB'!R:R,'Transport-DB'!$D:$D,"="&amp;'Backfill Report'!C30,'Transport-DB'!$C:$C,"&gt;="&amp;'Backfill Report'!$J$4,'Transport-DB'!C:C,"&lt;="&amp;'Backfill Report'!$K$4)+SUMIFS('Transport-DB'!S:S,'Transport-DB'!$D:$D,"="&amp;'Backfill Report'!C30,'Transport-DB'!$C:$C,"&gt;="&amp;'Backfill Report'!$J$4,'Transport-DB'!C:C,"&lt;="&amp;'Backfill Report'!$K$4)</f>
        <v>0</v>
      </c>
      <c r="L30" s="197">
        <f>SUMIFS('Transport-DB'!J:J,'Transport-DB'!D:D,"="&amp;'Backfill Report'!C30,'Transport-DB'!C:C,"&gt;="&amp;'Backfill Report'!$L$4,'Transport-DB'!C:C,"&lt;="&amp;'Backfill Report'!$M$4)</f>
        <v>0</v>
      </c>
      <c r="M30" s="158">
        <f>SUMIFS('Transport-DB'!Q:Q,'Transport-DB'!$D:$D,"="&amp;'Backfill Report'!C30,'Transport-DB'!$C:$C,"&gt;="&amp;'Backfill Report'!$L$4,'Transport-DB'!C:C,"&lt;="&amp;'Backfill Report'!$M$4)+SUMIFS('Transport-DB'!R:R,'Transport-DB'!$D:$D,"="&amp;'Backfill Report'!C30,'Transport-DB'!$C:$C,"&gt;="&amp;'Backfill Report'!$L$4,'Transport-DB'!C:C,"&lt;="&amp;'Backfill Report'!$M$4)+SUMIFS('Transport-DB'!S:S,'Transport-DB'!$D:$D,"="&amp;'Backfill Report'!C30,'Transport-DB'!$C:$C,"&gt;="&amp;'Backfill Report'!$L$4,'Transport-DB'!C:C,"&lt;="&amp;'Backfill Report'!$M$4)</f>
        <v>0</v>
      </c>
      <c r="N30" s="197">
        <f>SUMIFS('Transport-DB'!$J:$J,'Transport-DB'!$D:$D,"="&amp;'Backfill Report'!C30,'Transport-DB'!$C:$C,"&gt;="&amp;'Backfill Report'!$N$4,'Transport-DB'!C:C,"&lt;="&amp;'Backfill Report'!$O$4)</f>
        <v>652</v>
      </c>
      <c r="O30" s="158">
        <f>SUMIFS('Transport-DB'!Q:Q,'Transport-DB'!$D:$D,"="&amp;'Backfill Report'!C30,'Transport-DB'!$C:$C,"&gt;="&amp;'Backfill Report'!$N$4,'Transport-DB'!C:C,"&lt;="&amp;'Backfill Report'!$O$4)+SUMIFS('Transport-DB'!R:R,'Transport-DB'!$D:$D,"="&amp;'Backfill Report'!C30,'Transport-DB'!$C:$C,"&gt;="&amp;'Backfill Report'!$N$4,'Transport-DB'!C:C,"&lt;="&amp;'Backfill Report'!$O$4)+SUMIFS('Transport-DB'!S:S,'Transport-DB'!$D:$D,"="&amp;'Backfill Report'!C30,'Transport-DB'!$C:$C,"&gt;="&amp;'Backfill Report'!$N$4,'Transport-DB'!C:C,"&lt;="&amp;'Backfill Report'!$O$4)</f>
        <v>4564</v>
      </c>
      <c r="P30" s="197">
        <f>SUMIFS('Transport-DB'!$J:$J,'Transport-DB'!$D:$D,"="&amp;'Backfill Report'!C30,'Transport-DB'!$C:$C,"&gt;="&amp;'Backfill Report'!$P$4,'Transport-DB'!C:C,"&lt;="&amp;'Backfill Report'!$Q$4)</f>
        <v>1236</v>
      </c>
      <c r="Q30" s="158">
        <f>SUMIFS('Transport-DB'!Q:Q,'Transport-DB'!$D:$D,"="&amp;'Backfill Report'!C30,'Transport-DB'!$C:$C,"&gt;="&amp;'Backfill Report'!$P$4,'Transport-DB'!C:C,"&lt;="&amp;'Backfill Report'!$Q$4)+SUMIFS('Transport-DB'!R:R,'Transport-DB'!$D:$D,"="&amp;'Backfill Report'!C30,'Transport-DB'!$C:$C,"&gt;="&amp;'Backfill Report'!$P$4,'Transport-DB'!C:C,"&lt;="&amp;'Backfill Report'!$Q$4)+SUMIFS('Transport-DB'!S:S,'Transport-DB'!$D:$D,"="&amp;'Backfill Report'!C30,'Transport-DB'!$C:$C,"&gt;="&amp;'Backfill Report'!$P$4,'Transport-DB'!C:C,"&lt;="&amp;'Backfill Report'!$Q$4)</f>
        <v>8652</v>
      </c>
      <c r="R30" s="197">
        <f>SUMIFS('Transport-DB'!$J:$J,'Transport-DB'!$D:$D,"="&amp;'Backfill Report'!C30,'Transport-DB'!$C:$C,"&gt;="&amp;'Backfill Report'!$R$4,'Transport-DB'!C:C,"&lt;="&amp;'Backfill Report'!$S$4)</f>
        <v>1239</v>
      </c>
      <c r="S30" s="158">
        <f>SUMIFS('Transport-DB'!Q:Q,'Transport-DB'!$D:$D,"="&amp;'Backfill Report'!C30,'Transport-DB'!$C:$C,"&gt;="&amp;'Backfill Report'!$R$4,'Transport-DB'!C:C,"&lt;="&amp;'Backfill Report'!$S$4)+SUMIFS('Transport-DB'!R:R,'Transport-DB'!$D:$D,"="&amp;'Backfill Report'!C30,'Transport-DB'!$C:$C,"&gt;="&amp;'Backfill Report'!$R$4,'Transport-DB'!C:C,"&lt;="&amp;'Backfill Report'!$S$4)+SUMIFS('Transport-DB'!S:S,'Transport-DB'!$D:$D,"="&amp;'Backfill Report'!C30,'Transport-DB'!$C:$C,"&gt;="&amp;'Backfill Report'!$R$4,'Transport-DB'!C:C,"&lt;="&amp;'Backfill Report'!$S$4)</f>
        <v>8673</v>
      </c>
      <c r="T30" s="197">
        <f>SUMIFS('Transport-DB'!$J:$J,'Transport-DB'!$D:$D,"="&amp;'Backfill Report'!C30,'Transport-DB'!$C:$C,"&gt;="&amp;'Backfill Report'!$T$4,'Transport-DB'!C:C,"&lt;="&amp;'Backfill Report'!$U$4)</f>
        <v>1011</v>
      </c>
      <c r="U30" s="158">
        <f>SUMIFS('Transport-DB'!Q:Q,'Transport-DB'!$D:$D,"="&amp;'Backfill Report'!C30,'Transport-DB'!$C:$C,"&gt;="&amp;'Backfill Report'!$T$4,'Transport-DB'!C:C,"&lt;="&amp;'Backfill Report'!$U$4)+SUMIFS('Transport-DB'!R:R,'Transport-DB'!$D:$D,"="&amp;'Backfill Report'!C30,'Transport-DB'!$C:$C,"&gt;="&amp;'Backfill Report'!$T$4,'Transport-DB'!C:C,"&lt;="&amp;'Backfill Report'!$U$4)+SUMIFS('Transport-DB'!S:S,'Transport-DB'!$D:$D,"="&amp;'Backfill Report'!C30,'Transport-DB'!$C:$C,"&gt;="&amp;'Backfill Report'!$T$4,'Transport-DB'!C:C,"&lt;="&amp;'Backfill Report'!$U$4)</f>
        <v>7077</v>
      </c>
      <c r="V30" s="197">
        <f>SUMIFS('Transport-DB'!$J:$J,'Transport-DB'!$D:$D,"="&amp;'Backfill Report'!C30,'Transport-DB'!$C:$C,"&gt;="&amp;'Backfill Report'!$V$4,'Transport-DB'!C:C,"&lt;="&amp;'Backfill Report'!$W$4)</f>
        <v>0</v>
      </c>
      <c r="W30" s="158">
        <f>SUMIFS('Transport-DB'!Q:Q,'Transport-DB'!$D:$D,"="&amp;'Backfill Report'!C30,'Transport-DB'!$C:$C,"&gt;="&amp;'Backfill Report'!$V$4,'Transport-DB'!C:C,"&lt;="&amp;'Backfill Report'!$W$4)+SUMIFS('Transport-DB'!R:R,'Transport-DB'!$D:$D,"="&amp;'Backfill Report'!C30,'Transport-DB'!$C:$C,"&gt;="&amp;'Backfill Report'!$V$4,'Transport-DB'!C:C,"&lt;="&amp;'Backfill Report'!$W$4)+SUMIFS('Transport-DB'!S:S,'Transport-DB'!$D:$D,"="&amp;'Backfill Report'!C30,'Transport-DB'!$C:$C,"&gt;="&amp;'Backfill Report'!$V$4,'Transport-DB'!C:C,"&lt;="&amp;'Backfill Report'!$W$4)</f>
        <v>0</v>
      </c>
      <c r="X30" s="197">
        <f>SUMIFS('Transport-DB'!$J:$J,'Transport-DB'!$D:$D,"="&amp;'Backfill Report'!C30,'Transport-DB'!$C:$C,"&gt;="&amp;'Backfill Report'!$X$4,'Transport-DB'!C:C,"&lt;="&amp;'Backfill Report'!$Y$4)</f>
        <v>0</v>
      </c>
      <c r="Y30" s="158">
        <f>SUMIFS('Transport-DB'!Q:Q,'Transport-DB'!$D:$D,"="&amp;'Backfill Report'!C30,'Transport-DB'!$C:$C,"&gt;="&amp;'Backfill Report'!$X$4,'Transport-DB'!C:C,"&lt;="&amp;'Backfill Report'!$Y$4)+SUMIFS('Transport-DB'!R:R,'Transport-DB'!$D:$D,"="&amp;'Backfill Report'!C30,'Transport-DB'!$C:$C,"&gt;="&amp;'Backfill Report'!$X$4,'Transport-DB'!C:C,"&lt;="&amp;'Backfill Report'!$Y$4)+SUMIFS('Transport-DB'!S:S,'Transport-DB'!$D:$D,"="&amp;'Backfill Report'!C30,'Transport-DB'!$C:$C,"&gt;="&amp;'Backfill Report'!$X$4,'Transport-DB'!C:C,"&lt;="&amp;'Backfill Report'!$Y$4)</f>
        <v>0</v>
      </c>
      <c r="Z30" s="197">
        <f>SUMIFS('Transport-DB'!$J:$J,'Transport-DB'!$D:$D,"="&amp;'Backfill Report'!C30,'Transport-DB'!$C:$C,"&gt;="&amp;'Backfill Report'!$Z$4,'Transport-DB'!C:C,"&lt;="&amp;'Backfill Report'!$AA$4)</f>
        <v>0</v>
      </c>
      <c r="AA30" s="158">
        <f>SUMIFS('Transport-DB'!Q:Q,'Transport-DB'!$D:$D,"="&amp;'Backfill Report'!C30,'Transport-DB'!$C:$C,"&gt;="&amp;'Backfill Report'!$Z$4,'Transport-DB'!C:C,"&lt;="&amp;'Backfill Report'!$AA$4)+SUMIFS('Transport-DB'!R:R,'Transport-DB'!$D:$D,"="&amp;'Backfill Report'!C30,'Transport-DB'!$C:$C,"&gt;="&amp;'Backfill Report'!$Z$4,'Transport-DB'!C:C,"&lt;="&amp;'Backfill Report'!$AA$4)+SUMIFS('Transport-DB'!S:S,'Transport-DB'!$D:$D,"="&amp;'Backfill Report'!C30,'Transport-DB'!$C:$C,"&gt;="&amp;'Backfill Report'!$Z$4,'Transport-DB'!C:C,"&lt;="&amp;'Backfill Report'!$AA$4)</f>
        <v>0</v>
      </c>
      <c r="AB30" s="197">
        <f>SUMIFS('Transport-DB'!$J:$J,'Transport-DB'!$D:$D,"="&amp;'Backfill Report'!C30,'Transport-DB'!$C:$C,"&gt;="&amp;'Backfill Report'!$AB$4,'Transport-DB'!C:C,"&lt;="&amp;'Backfill Report'!$AC$4)</f>
        <v>0</v>
      </c>
      <c r="AC30" s="158">
        <f>SUMIFS('Transport-DB'!Q:Q,'Transport-DB'!$D:$D,"="&amp;'Backfill Report'!C30,'Transport-DB'!$C:$C,"&gt;="&amp;'Backfill Report'!$AB$4,'Transport-DB'!C:C,"&lt;="&amp;'Backfill Report'!$AC$4)+SUMIFS('Transport-DB'!R:R,'Transport-DB'!$D:$D,"="&amp;'Backfill Report'!C30,'Transport-DB'!$C:$C,"&gt;="&amp;'Backfill Report'!$AB$4,'Transport-DB'!C:C,"&lt;="&amp;'Backfill Report'!$AC$4)+SUMIFS('Transport-DB'!S:S,'Transport-DB'!$D:$D,"="&amp;'Backfill Report'!C30,'Transport-DB'!$C:$C,"&gt;="&amp;'Backfill Report'!$AB$4,'Transport-DB'!C:C,"&lt;="&amp;'Backfill Report'!$AC$4)</f>
        <v>0</v>
      </c>
      <c r="AD30" s="197">
        <f>SUMIFS('Transport-DB'!$J:$J,'Transport-DB'!$D:$D,"="&amp;'Backfill Report'!C30,'Transport-DB'!$C:$C,"&gt;="&amp;'Backfill Report'!$AD$4,'Transport-DB'!C:C,"&lt;="&amp;'Backfill Report'!$AE$4)</f>
        <v>0</v>
      </c>
      <c r="AE30" s="158">
        <f>SUMIFS('Transport-DB'!Q:Q,'Transport-DB'!$D:$D,"="&amp;'Backfill Report'!C30,'Transport-DB'!$C:$C,"&gt;="&amp;'Backfill Report'!$AD$4,'Transport-DB'!C:C,"&lt;="&amp;'Backfill Report'!$AE$4)+SUMIFS('Transport-DB'!R:R,'Transport-DB'!$D:$D,"="&amp;'Backfill Report'!C30,'Transport-DB'!$C:$C,"&gt;="&amp;'Backfill Report'!$AD$4,'Transport-DB'!C:C,"&lt;="&amp;'Backfill Report'!$AE$4)+SUMIFS('Transport-DB'!S:S,'Transport-DB'!$D:$D,"="&amp;'Backfill Report'!C30,'Transport-DB'!$C:$C,"&gt;="&amp;'Backfill Report'!$AD$4,'Transport-DB'!C:C,"&lt;="&amp;'Backfill Report'!$AE$4)</f>
        <v>0</v>
      </c>
      <c r="AM30" s="107">
        <v>20</v>
      </c>
      <c r="AN30" s="4" t="s">
        <v>177</v>
      </c>
      <c r="AO30" s="107" t="s">
        <v>7</v>
      </c>
      <c r="AP30" s="107" t="s">
        <v>178</v>
      </c>
      <c r="AQ30" s="107">
        <v>679</v>
      </c>
      <c r="AR30" s="107">
        <v>4753</v>
      </c>
    </row>
    <row r="31" spans="1:44" ht="28.5" x14ac:dyDescent="0.45">
      <c r="A31" s="143"/>
      <c r="B31" s="200">
        <v>26</v>
      </c>
      <c r="C31" s="156" t="s">
        <v>96</v>
      </c>
      <c r="D31" s="196" t="str">
        <f>VLOOKUP(C31,'Transport-DB'!V:Z,3,FALSE)</f>
        <v>شرکتی</v>
      </c>
      <c r="E31" s="210" t="str">
        <f>VLOOKUP(C31,'Transport-DB'!V:Z,2,FALSE)</f>
        <v>تانکر آب</v>
      </c>
      <c r="F31" s="197">
        <f>SUMIFS('Transport-DB'!$J:$J,'Transport-DB'!$D:$D,"="&amp;'Backfill Report'!#REF!,'Transport-DB'!$C:$C,"&gt;="&amp;'Backfill Report'!$F$4,'Transport-DB'!C:C,"&lt;="&amp;'Backfill Report'!$G$4)</f>
        <v>0</v>
      </c>
      <c r="G31" s="158">
        <f>SUMIFS('Transport-DB'!Q:Q,'Transport-DB'!$D:$D,"="&amp;'Backfill Report'!#REF!,'Transport-DB'!$C:$C,"&gt;="&amp;'Backfill Report'!$F$4,'Transport-DB'!C:C,"&lt;="&amp;'Backfill Report'!$G$4)+SUMIFS('Transport-DB'!R:R,'Transport-DB'!$D:$D,"="&amp;'Backfill Report'!#REF!,'Transport-DB'!$C:$C,"&gt;="&amp;'Backfill Report'!$F$4,'Transport-DB'!C:C,"&lt;="&amp;'Backfill Report'!$G$4)+SUMIFS('Transport-DB'!S:S,'Transport-DB'!$D:$D,"="&amp;'Backfill Report'!#REF!,'Transport-DB'!$C:$C,"&gt;="&amp;'Backfill Report'!$F$4,'Transport-DB'!C:C,"&lt;="&amp;'Backfill Report'!$G$4)</f>
        <v>0</v>
      </c>
      <c r="H31" s="197">
        <f>SUMIFS('Transport-DB'!$J:$J,'Transport-DB'!$D:$D,"="&amp;'Backfill Report'!#REF!,'Transport-DB'!$C:$C,"&gt;="&amp;'Backfill Report'!$H$4,'Transport-DB'!C:C,"&lt;="&amp;'Backfill Report'!$I$4)</f>
        <v>0</v>
      </c>
      <c r="I31" s="158">
        <f>SUMIFS('Transport-DB'!Q:Q,'Transport-DB'!$D:$D,"="&amp;'Backfill Report'!#REF!,'Transport-DB'!$C:$C,"&gt;="&amp;'Backfill Report'!$H$4,'Transport-DB'!C:C,"&lt;="&amp;'Backfill Report'!$I$4)+SUMIFS('Transport-DB'!R:R,'Transport-DB'!$D:$D,"="&amp;'Backfill Report'!#REF!,'Transport-DB'!$C:$C,"&gt;="&amp;'Backfill Report'!$H$4,'Transport-DB'!C:C,"&lt;="&amp;'Backfill Report'!$I$4)+SUMIFS('Transport-DB'!S:S,'Transport-DB'!$D:$D,"="&amp;'Backfill Report'!#REF!,'Transport-DB'!$C:$C,"&gt;="&amp;'Backfill Report'!$H$4,'Transport-DB'!C:C,"&lt;="&amp;'Backfill Report'!$I$4)</f>
        <v>0</v>
      </c>
      <c r="J31" s="197">
        <f>SUMIFS('Transport-DB'!$J:$J,'Transport-DB'!$D:$D,"="&amp;'Backfill Report'!#REF!,'Transport-DB'!$C:$C,"&gt;="&amp;'Backfill Report'!$J$4,'Transport-DB'!C:C,"&lt;="&amp;'Backfill Report'!$K$4)</f>
        <v>0</v>
      </c>
      <c r="K31" s="158">
        <f>SUMIFS('Transport-DB'!Q:Q,'Transport-DB'!$D:$D,"="&amp;'Backfill Report'!#REF!,'Transport-DB'!$C:$C,"&gt;="&amp;'Backfill Report'!$J$4,'Transport-DB'!C:C,"&lt;="&amp;'Backfill Report'!$K$4)+SUMIFS('Transport-DB'!R:R,'Transport-DB'!$D:$D,"="&amp;'Backfill Report'!#REF!,'Transport-DB'!$C:$C,"&gt;="&amp;'Backfill Report'!$J$4,'Transport-DB'!C:C,"&lt;="&amp;'Backfill Report'!$K$4)+SUMIFS('Transport-DB'!S:S,'Transport-DB'!$D:$D,"="&amp;'Backfill Report'!#REF!,'Transport-DB'!$C:$C,"&gt;="&amp;'Backfill Report'!$J$4,'Transport-DB'!C:C,"&lt;="&amp;'Backfill Report'!$K$4)</f>
        <v>0</v>
      </c>
      <c r="L31" s="197">
        <f>SUMIFS('Transport-DB'!J:J,'Transport-DB'!D:D,"="&amp;'Backfill Report'!#REF!,'Transport-DB'!C:C,"&gt;="&amp;'Backfill Report'!$L$4,'Transport-DB'!C:C,"&lt;="&amp;'Backfill Report'!$M$4)</f>
        <v>0</v>
      </c>
      <c r="M31" s="158">
        <f>SUMIFS('Transport-DB'!Q:Q,'Transport-DB'!$D:$D,"="&amp;'Backfill Report'!#REF!,'Transport-DB'!$C:$C,"&gt;="&amp;'Backfill Report'!$L$4,'Transport-DB'!C:C,"&lt;="&amp;'Backfill Report'!$M$4)+SUMIFS('Transport-DB'!R:R,'Transport-DB'!$D:$D,"="&amp;'Backfill Report'!#REF!,'Transport-DB'!$C:$C,"&gt;="&amp;'Backfill Report'!$L$4,'Transport-DB'!C:C,"&lt;="&amp;'Backfill Report'!$M$4)+SUMIFS('Transport-DB'!S:S,'Transport-DB'!$D:$D,"="&amp;'Backfill Report'!#REF!,'Transport-DB'!$C:$C,"&gt;="&amp;'Backfill Report'!$L$4,'Transport-DB'!C:C,"&lt;="&amp;'Backfill Report'!$M$4)</f>
        <v>0</v>
      </c>
      <c r="N31" s="197">
        <f>SUMIFS('Transport-DB'!$J:$J,'Transport-DB'!$D:$D,"="&amp;'Backfill Report'!C31,'Transport-DB'!$C:$C,"&gt;="&amp;'Backfill Report'!$N$4,'Transport-DB'!C:C,"&lt;="&amp;'Backfill Report'!$O$4)</f>
        <v>63</v>
      </c>
      <c r="O31" s="158">
        <f>SUMIFS('Transport-DB'!Q:Q,'Transport-DB'!$D:$D,"="&amp;'Backfill Report'!C31,'Transport-DB'!$C:$C,"&gt;="&amp;'Backfill Report'!$N$4,'Transport-DB'!C:C,"&lt;="&amp;'Backfill Report'!$O$4)+SUMIFS('Transport-DB'!R:R,'Transport-DB'!$D:$D,"="&amp;'Backfill Report'!C31,'Transport-DB'!$C:$C,"&gt;="&amp;'Backfill Report'!$N$4,'Transport-DB'!C:C,"&lt;="&amp;'Backfill Report'!$O$4)+SUMIFS('Transport-DB'!S:S,'Transport-DB'!$D:$D,"="&amp;'Backfill Report'!C31,'Transport-DB'!$C:$C,"&gt;="&amp;'Backfill Report'!$N$4,'Transport-DB'!C:C,"&lt;="&amp;'Backfill Report'!$O$4)</f>
        <v>743.4</v>
      </c>
      <c r="P31" s="197">
        <f>SUMIFS('Transport-DB'!$J:$J,'Transport-DB'!$D:$D,"="&amp;'Backfill Report'!#REF!,'Transport-DB'!$C:$C,"&gt;="&amp;'Backfill Report'!$P$4,'Transport-DB'!C:C,"&lt;="&amp;'Backfill Report'!$Q$4)</f>
        <v>0</v>
      </c>
      <c r="Q31" s="158">
        <f>SUMIFS('Transport-DB'!Q:Q,'Transport-DB'!$D:$D,"="&amp;'Backfill Report'!#REF!,'Transport-DB'!$C:$C,"&gt;="&amp;'Backfill Report'!$P$4,'Transport-DB'!C:C,"&lt;="&amp;'Backfill Report'!$Q$4)+SUMIFS('Transport-DB'!R:R,'Transport-DB'!$D:$D,"="&amp;'Backfill Report'!#REF!,'Transport-DB'!$C:$C,"&gt;="&amp;'Backfill Report'!$P$4,'Transport-DB'!C:C,"&lt;="&amp;'Backfill Report'!$Q$4)+SUMIFS('Transport-DB'!S:S,'Transport-DB'!$D:$D,"="&amp;'Backfill Report'!#REF!,'Transport-DB'!$C:$C,"&gt;="&amp;'Backfill Report'!$P$4,'Transport-DB'!C:C,"&lt;="&amp;'Backfill Report'!$Q$4)</f>
        <v>0</v>
      </c>
      <c r="R31" s="197">
        <f>SUMIFS('Transport-DB'!$J:$J,'Transport-DB'!$D:$D,"="&amp;'Backfill Report'!#REF!,'Transport-DB'!$C:$C,"&gt;="&amp;'Backfill Report'!$R$4,'Transport-DB'!C:C,"&lt;="&amp;'Backfill Report'!$S$4)</f>
        <v>0</v>
      </c>
      <c r="S31" s="158">
        <f>SUMIFS('Transport-DB'!Q:Q,'Transport-DB'!$D:$D,"="&amp;'Backfill Report'!#REF!,'Transport-DB'!$C:$C,"&gt;="&amp;'Backfill Report'!$R$4,'Transport-DB'!C:C,"&lt;="&amp;'Backfill Report'!$S$4)+SUMIFS('Transport-DB'!R:R,'Transport-DB'!$D:$D,"="&amp;'Backfill Report'!#REF!,'Transport-DB'!$C:$C,"&gt;="&amp;'Backfill Report'!$R$4,'Transport-DB'!C:C,"&lt;="&amp;'Backfill Report'!$S$4)+SUMIFS('Transport-DB'!S:S,'Transport-DB'!$D:$D,"="&amp;'Backfill Report'!#REF!,'Transport-DB'!$C:$C,"&gt;="&amp;'Backfill Report'!$R$4,'Transport-DB'!C:C,"&lt;="&amp;'Backfill Report'!$S$4)</f>
        <v>0</v>
      </c>
      <c r="T31" s="197">
        <f>SUMIFS('Transport-DB'!$J:$J,'Transport-DB'!$D:$D,"="&amp;'Backfill Report'!#REF!,'Transport-DB'!$C:$C,"&gt;="&amp;'Backfill Report'!$T$4,'Transport-DB'!C:C,"&lt;="&amp;'Backfill Report'!$U$4)</f>
        <v>0</v>
      </c>
      <c r="U31" s="158">
        <f>SUMIFS('Transport-DB'!Q:Q,'Transport-DB'!$D:$D,"="&amp;'Backfill Report'!#REF!,'Transport-DB'!$C:$C,"&gt;="&amp;'Backfill Report'!$T$4,'Transport-DB'!C:C,"&lt;="&amp;'Backfill Report'!$U$4)+SUMIFS('Transport-DB'!R:R,'Transport-DB'!$D:$D,"="&amp;'Backfill Report'!#REF!,'Transport-DB'!$C:$C,"&gt;="&amp;'Backfill Report'!$T$4,'Transport-DB'!C:C,"&lt;="&amp;'Backfill Report'!$U$4)+SUMIFS('Transport-DB'!S:S,'Transport-DB'!$D:$D,"="&amp;'Backfill Report'!#REF!,'Transport-DB'!$C:$C,"&gt;="&amp;'Backfill Report'!$T$4,'Transport-DB'!C:C,"&lt;="&amp;'Backfill Report'!$U$4)</f>
        <v>0</v>
      </c>
      <c r="V31" s="197">
        <f>SUMIFS('Transport-DB'!$J:$J,'Transport-DB'!$D:$D,"="&amp;'Backfill Report'!#REF!,'Transport-DB'!$C:$C,"&gt;="&amp;'Backfill Report'!$V$4,'Transport-DB'!C:C,"&lt;="&amp;'Backfill Report'!$W$4)</f>
        <v>0</v>
      </c>
      <c r="W31" s="158">
        <f>SUMIFS('Transport-DB'!Q:Q,'Transport-DB'!$D:$D,"="&amp;'Backfill Report'!#REF!,'Transport-DB'!$C:$C,"&gt;="&amp;'Backfill Report'!$V$4,'Transport-DB'!C:C,"&lt;="&amp;'Backfill Report'!$W$4)+SUMIFS('Transport-DB'!R:R,'Transport-DB'!$D:$D,"="&amp;'Backfill Report'!#REF!,'Transport-DB'!$C:$C,"&gt;="&amp;'Backfill Report'!$V$4,'Transport-DB'!C:C,"&lt;="&amp;'Backfill Report'!$W$4)+SUMIFS('Transport-DB'!S:S,'Transport-DB'!$D:$D,"="&amp;'Backfill Report'!#REF!,'Transport-DB'!$C:$C,"&gt;="&amp;'Backfill Report'!$V$4,'Transport-DB'!C:C,"&lt;="&amp;'Backfill Report'!$W$4)</f>
        <v>0</v>
      </c>
      <c r="X31" s="197">
        <f>SUMIFS('Transport-DB'!$J:$J,'Transport-DB'!$D:$D,"="&amp;'Backfill Report'!#REF!,'Transport-DB'!$C:$C,"&gt;="&amp;'Backfill Report'!$X$4,'Transport-DB'!C:C,"&lt;="&amp;'Backfill Report'!$Y$4)</f>
        <v>0</v>
      </c>
      <c r="Y31" s="158">
        <f>SUMIFS('Transport-DB'!Q:Q,'Transport-DB'!$D:$D,"="&amp;'Backfill Report'!#REF!,'Transport-DB'!$C:$C,"&gt;="&amp;'Backfill Report'!$X$4,'Transport-DB'!C:C,"&lt;="&amp;'Backfill Report'!$Y$4)+SUMIFS('Transport-DB'!R:R,'Transport-DB'!$D:$D,"="&amp;'Backfill Report'!#REF!,'Transport-DB'!$C:$C,"&gt;="&amp;'Backfill Report'!$X$4,'Transport-DB'!C:C,"&lt;="&amp;'Backfill Report'!$Y$4)+SUMIFS('Transport-DB'!S:S,'Transport-DB'!$D:$D,"="&amp;'Backfill Report'!#REF!,'Transport-DB'!$C:$C,"&gt;="&amp;'Backfill Report'!$X$4,'Transport-DB'!C:C,"&lt;="&amp;'Backfill Report'!$Y$4)</f>
        <v>0</v>
      </c>
      <c r="Z31" s="197">
        <f>SUMIFS('Transport-DB'!$J:$J,'Transport-DB'!$D:$D,"="&amp;'Backfill Report'!#REF!,'Transport-DB'!$C:$C,"&gt;="&amp;'Backfill Report'!$Z$4,'Transport-DB'!C:C,"&lt;="&amp;'Backfill Report'!$AA$4)</f>
        <v>0</v>
      </c>
      <c r="AA31" s="158">
        <f>SUMIFS('Transport-DB'!Q:Q,'Transport-DB'!$D:$D,"="&amp;'Backfill Report'!#REF!,'Transport-DB'!$C:$C,"&gt;="&amp;'Backfill Report'!$Z$4,'Transport-DB'!C:C,"&lt;="&amp;'Backfill Report'!$AA$4)+SUMIFS('Transport-DB'!R:R,'Transport-DB'!$D:$D,"="&amp;'Backfill Report'!#REF!,'Transport-DB'!$C:$C,"&gt;="&amp;'Backfill Report'!$Z$4,'Transport-DB'!C:C,"&lt;="&amp;'Backfill Report'!$AA$4)+SUMIFS('Transport-DB'!S:S,'Transport-DB'!$D:$D,"="&amp;'Backfill Report'!#REF!,'Transport-DB'!$C:$C,"&gt;="&amp;'Backfill Report'!$Z$4,'Transport-DB'!C:C,"&lt;="&amp;'Backfill Report'!$AA$4)</f>
        <v>0</v>
      </c>
      <c r="AB31" s="197">
        <f>SUMIFS('Transport-DB'!$J:$J,'Transport-DB'!$D:$D,"="&amp;'Backfill Report'!#REF!,'Transport-DB'!$C:$C,"&gt;="&amp;'Backfill Report'!$AB$4,'Transport-DB'!C:C,"&lt;="&amp;'Backfill Report'!$AC$4)</f>
        <v>0</v>
      </c>
      <c r="AC31" s="158">
        <f>SUMIFS('Transport-DB'!Q:Q,'Transport-DB'!$D:$D,"="&amp;'Backfill Report'!#REF!,'Transport-DB'!$C:$C,"&gt;="&amp;'Backfill Report'!$AB$4,'Transport-DB'!C:C,"&lt;="&amp;'Backfill Report'!$AC$4)+SUMIFS('Transport-DB'!R:R,'Transport-DB'!$D:$D,"="&amp;'Backfill Report'!#REF!,'Transport-DB'!$C:$C,"&gt;="&amp;'Backfill Report'!$AB$4,'Transport-DB'!C:C,"&lt;="&amp;'Backfill Report'!$AC$4)+SUMIFS('Transport-DB'!S:S,'Transport-DB'!$D:$D,"="&amp;'Backfill Report'!#REF!,'Transport-DB'!$C:$C,"&gt;="&amp;'Backfill Report'!$AB$4,'Transport-DB'!C:C,"&lt;="&amp;'Backfill Report'!$AC$4)</f>
        <v>0</v>
      </c>
      <c r="AD31" s="197">
        <f>SUMIFS('Transport-DB'!$J:$J,'Transport-DB'!$D:$D,"="&amp;'Backfill Report'!#REF!,'Transport-DB'!$C:$C,"&gt;="&amp;'Backfill Report'!$AD$4,'Transport-DB'!C:C,"&lt;="&amp;'Backfill Report'!$AE$4)</f>
        <v>0</v>
      </c>
      <c r="AE31" s="158">
        <f>SUMIFS('Transport-DB'!Q:Q,'Transport-DB'!$D:$D,"="&amp;'Backfill Report'!#REF!,'Transport-DB'!$C:$C,"&gt;="&amp;'Backfill Report'!$AD$4,'Transport-DB'!C:C,"&lt;="&amp;'Backfill Report'!$AE$4)+SUMIFS('Transport-DB'!R:R,'Transport-DB'!$D:$D,"="&amp;'Backfill Report'!#REF!,'Transport-DB'!$C:$C,"&gt;="&amp;'Backfill Report'!$AD$4,'Transport-DB'!C:C,"&lt;="&amp;'Backfill Report'!$AE$4)+SUMIFS('Transport-DB'!S:S,'Transport-DB'!$D:$D,"="&amp;'Backfill Report'!#REF!,'Transport-DB'!$C:$C,"&gt;="&amp;'Backfill Report'!$AD$4,'Transport-DB'!C:C,"&lt;="&amp;'Backfill Report'!$AE$4)</f>
        <v>0</v>
      </c>
      <c r="AM31" s="107">
        <v>21</v>
      </c>
      <c r="AN31" s="4" t="s">
        <v>270</v>
      </c>
      <c r="AO31" s="107" t="s">
        <v>7</v>
      </c>
      <c r="AP31" s="107" t="s">
        <v>178</v>
      </c>
      <c r="AQ31" s="107">
        <v>643</v>
      </c>
      <c r="AR31" s="107">
        <v>4501</v>
      </c>
    </row>
    <row r="32" spans="1:44" ht="28.5" x14ac:dyDescent="0.45">
      <c r="A32" s="143"/>
      <c r="B32" s="200">
        <v>27</v>
      </c>
      <c r="C32" s="156" t="s">
        <v>130</v>
      </c>
      <c r="D32" s="196" t="str">
        <f>VLOOKUP(C32,'Transport-DB'!V:Z,3,FALSE)</f>
        <v>شرکتی</v>
      </c>
      <c r="E32" s="210" t="str">
        <f>VLOOKUP(C32,'Transport-DB'!V:Z,2,FALSE)</f>
        <v>تانکر آب</v>
      </c>
      <c r="F32" s="197">
        <f>SUMIFS('Transport-DB'!$J:$J,'Transport-DB'!$D:$D,"="&amp;'Backfill Report'!C32,'Transport-DB'!$C:$C,"&gt;="&amp;'Backfill Report'!$F$4,'Transport-DB'!C:C,"&lt;="&amp;'Backfill Report'!$G$4)</f>
        <v>0</v>
      </c>
      <c r="G32" s="158">
        <f>SUMIFS('Transport-DB'!Q:Q,'Transport-DB'!$D:$D,"="&amp;'Backfill Report'!C32,'Transport-DB'!$C:$C,"&gt;="&amp;'Backfill Report'!$F$4,'Transport-DB'!C:C,"&lt;="&amp;'Backfill Report'!$G$4)+SUMIFS('Transport-DB'!R:R,'Transport-DB'!$D:$D,"="&amp;'Backfill Report'!C32,'Transport-DB'!$C:$C,"&gt;="&amp;'Backfill Report'!$F$4,'Transport-DB'!C:C,"&lt;="&amp;'Backfill Report'!$G$4)+SUMIFS('Transport-DB'!S:S,'Transport-DB'!$D:$D,"="&amp;'Backfill Report'!C32,'Transport-DB'!$C:$C,"&gt;="&amp;'Backfill Report'!$F$4,'Transport-DB'!C:C,"&lt;="&amp;'Backfill Report'!$G$4)</f>
        <v>0</v>
      </c>
      <c r="H32" s="197">
        <f>SUMIFS('Transport-DB'!$J:$J,'Transport-DB'!$D:$D,"="&amp;'Backfill Report'!C32,'Transport-DB'!$C:$C,"&gt;="&amp;'Backfill Report'!$H$4,'Transport-DB'!C:C,"&lt;="&amp;'Backfill Report'!$I$4)</f>
        <v>0</v>
      </c>
      <c r="I32" s="158">
        <f>SUMIFS('Transport-DB'!Q:Q,'Transport-DB'!$D:$D,"="&amp;'Backfill Report'!C32,'Transport-DB'!$C:$C,"&gt;="&amp;'Backfill Report'!$H$4,'Transport-DB'!C:C,"&lt;="&amp;'Backfill Report'!$I$4)+SUMIFS('Transport-DB'!R:R,'Transport-DB'!$D:$D,"="&amp;'Backfill Report'!C32,'Transport-DB'!$C:$C,"&gt;="&amp;'Backfill Report'!$H$4,'Transport-DB'!C:C,"&lt;="&amp;'Backfill Report'!$I$4)+SUMIFS('Transport-DB'!S:S,'Transport-DB'!$D:$D,"="&amp;'Backfill Report'!C32,'Transport-DB'!$C:$C,"&gt;="&amp;'Backfill Report'!$H$4,'Transport-DB'!C:C,"&lt;="&amp;'Backfill Report'!$I$4)</f>
        <v>0</v>
      </c>
      <c r="J32" s="197">
        <f>SUMIFS('Transport-DB'!$J:$J,'Transport-DB'!$D:$D,"="&amp;'Backfill Report'!C32,'Transport-DB'!$C:$C,"&gt;="&amp;'Backfill Report'!$J$4,'Transport-DB'!C:C,"&lt;="&amp;'Backfill Report'!$K$4)</f>
        <v>28</v>
      </c>
      <c r="K32" s="158">
        <f>SUMIFS('Transport-DB'!Q:Q,'Transport-DB'!$D:$D,"="&amp;'Backfill Report'!C32,'Transport-DB'!$C:$C,"&gt;="&amp;'Backfill Report'!$J$4,'Transport-DB'!C:C,"&lt;="&amp;'Backfill Report'!$K$4)+SUMIFS('Transport-DB'!R:R,'Transport-DB'!$D:$D,"="&amp;'Backfill Report'!C32,'Transport-DB'!$C:$C,"&gt;="&amp;'Backfill Report'!$J$4,'Transport-DB'!C:C,"&lt;="&amp;'Backfill Report'!$K$4)+SUMIFS('Transport-DB'!S:S,'Transport-DB'!$D:$D,"="&amp;'Backfill Report'!C32,'Transport-DB'!$C:$C,"&gt;="&amp;'Backfill Report'!$J$4,'Transport-DB'!C:C,"&lt;="&amp;'Backfill Report'!$K$4)</f>
        <v>330.40000000000003</v>
      </c>
      <c r="L32" s="197">
        <f>SUMIFS('Transport-DB'!J:J,'Transport-DB'!D:D,"="&amp;'Backfill Report'!C32,'Transport-DB'!C:C,"&gt;="&amp;'Backfill Report'!$L$4,'Transport-DB'!C:C,"&lt;="&amp;'Backfill Report'!$M$4)</f>
        <v>33</v>
      </c>
      <c r="M32" s="158">
        <f>SUMIFS('Transport-DB'!Q:Q,'Transport-DB'!$D:$D,"="&amp;'Backfill Report'!C32,'Transport-DB'!$C:$C,"&gt;="&amp;'Backfill Report'!$L$4,'Transport-DB'!C:C,"&lt;="&amp;'Backfill Report'!$M$4)+SUMIFS('Transport-DB'!R:R,'Transport-DB'!$D:$D,"="&amp;'Backfill Report'!C32,'Transport-DB'!$C:$C,"&gt;="&amp;'Backfill Report'!$L$4,'Transport-DB'!C:C,"&lt;="&amp;'Backfill Report'!$M$4)+SUMIFS('Transport-DB'!S:S,'Transport-DB'!$D:$D,"="&amp;'Backfill Report'!C32,'Transport-DB'!$C:$C,"&gt;="&amp;'Backfill Report'!$L$4,'Transport-DB'!C:C,"&lt;="&amp;'Backfill Report'!$M$4)</f>
        <v>389.40000000000003</v>
      </c>
      <c r="N32" s="197">
        <f>SUMIFS('Transport-DB'!$J:$J,'Transport-DB'!$D:$D,"="&amp;'Backfill Report'!C32,'Transport-DB'!$C:$C,"&gt;="&amp;'Backfill Report'!$N$4,'Transport-DB'!C:C,"&lt;="&amp;'Backfill Report'!$O$4)</f>
        <v>83</v>
      </c>
      <c r="O32" s="158">
        <f>SUMIFS('Transport-DB'!Q:Q,'Transport-DB'!$D:$D,"="&amp;'Backfill Report'!C32,'Transport-DB'!$C:$C,"&gt;="&amp;'Backfill Report'!$N$4,'Transport-DB'!C:C,"&lt;="&amp;'Backfill Report'!$O$4)+SUMIFS('Transport-DB'!R:R,'Transport-DB'!$D:$D,"="&amp;'Backfill Report'!C32,'Transport-DB'!$C:$C,"&gt;="&amp;'Backfill Report'!$N$4,'Transport-DB'!C:C,"&lt;="&amp;'Backfill Report'!$O$4)+SUMIFS('Transport-DB'!S:S,'Transport-DB'!$D:$D,"="&amp;'Backfill Report'!C32,'Transport-DB'!$C:$C,"&gt;="&amp;'Backfill Report'!$N$4,'Transport-DB'!C:C,"&lt;="&amp;'Backfill Report'!$O$4)</f>
        <v>979.40000000000009</v>
      </c>
      <c r="P32" s="197">
        <f>SUMIFS('Transport-DB'!$J:$J,'Transport-DB'!$D:$D,"="&amp;'Backfill Report'!C32,'Transport-DB'!$C:$C,"&gt;="&amp;'Backfill Report'!$P$4,'Transport-DB'!C:C,"&lt;="&amp;'Backfill Report'!$Q$4)</f>
        <v>84</v>
      </c>
      <c r="Q32" s="158">
        <f>SUMIFS('Transport-DB'!Q:Q,'Transport-DB'!$D:$D,"="&amp;'Backfill Report'!C32,'Transport-DB'!$C:$C,"&gt;="&amp;'Backfill Report'!$P$4,'Transport-DB'!C:C,"&lt;="&amp;'Backfill Report'!$Q$4)+SUMIFS('Transport-DB'!R:R,'Transport-DB'!$D:$D,"="&amp;'Backfill Report'!C32,'Transport-DB'!$C:$C,"&gt;="&amp;'Backfill Report'!$P$4,'Transport-DB'!C:C,"&lt;="&amp;'Backfill Report'!$Q$4)+SUMIFS('Transport-DB'!S:S,'Transport-DB'!$D:$D,"="&amp;'Backfill Report'!C32,'Transport-DB'!$C:$C,"&gt;="&amp;'Backfill Report'!$P$4,'Transport-DB'!C:C,"&lt;="&amp;'Backfill Report'!$Q$4)</f>
        <v>991.2</v>
      </c>
      <c r="R32" s="197">
        <f>SUMIFS('Transport-DB'!$J:$J,'Transport-DB'!$D:$D,"="&amp;'Backfill Report'!C32,'Transport-DB'!$C:$C,"&gt;="&amp;'Backfill Report'!$R$4,'Transport-DB'!C:C,"&lt;="&amp;'Backfill Report'!$S$4)</f>
        <v>82</v>
      </c>
      <c r="S32" s="158">
        <f>SUMIFS('Transport-DB'!Q:Q,'Transport-DB'!$D:$D,"="&amp;'Backfill Report'!C32,'Transport-DB'!$C:$C,"&gt;="&amp;'Backfill Report'!$R$4,'Transport-DB'!C:C,"&lt;="&amp;'Backfill Report'!$S$4)+SUMIFS('Transport-DB'!R:R,'Transport-DB'!$D:$D,"="&amp;'Backfill Report'!C32,'Transport-DB'!$C:$C,"&gt;="&amp;'Backfill Report'!$R$4,'Transport-DB'!C:C,"&lt;="&amp;'Backfill Report'!$S$4)+SUMIFS('Transport-DB'!S:S,'Transport-DB'!$D:$D,"="&amp;'Backfill Report'!C32,'Transport-DB'!$C:$C,"&gt;="&amp;'Backfill Report'!$R$4,'Transport-DB'!C:C,"&lt;="&amp;'Backfill Report'!$S$4)</f>
        <v>967.60000000000014</v>
      </c>
      <c r="T32" s="197">
        <f>SUMIFS('Transport-DB'!$J:$J,'Transport-DB'!$D:$D,"="&amp;'Backfill Report'!C32,'Transport-DB'!$C:$C,"&gt;="&amp;'Backfill Report'!$T$4,'Transport-DB'!C:C,"&lt;="&amp;'Backfill Report'!$U$4)</f>
        <v>43</v>
      </c>
      <c r="U32" s="158">
        <f>SUMIFS('Transport-DB'!Q:Q,'Transport-DB'!$D:$D,"="&amp;'Backfill Report'!C32,'Transport-DB'!$C:$C,"&gt;="&amp;'Backfill Report'!$T$4,'Transport-DB'!C:C,"&lt;="&amp;'Backfill Report'!$U$4)+SUMIFS('Transport-DB'!R:R,'Transport-DB'!$D:$D,"="&amp;'Backfill Report'!C32,'Transport-DB'!$C:$C,"&gt;="&amp;'Backfill Report'!$T$4,'Transport-DB'!C:C,"&lt;="&amp;'Backfill Report'!$U$4)+SUMIFS('Transport-DB'!S:S,'Transport-DB'!$D:$D,"="&amp;'Backfill Report'!C32,'Transport-DB'!$C:$C,"&gt;="&amp;'Backfill Report'!$T$4,'Transport-DB'!C:C,"&lt;="&amp;'Backfill Report'!$U$4)</f>
        <v>507.40000000000009</v>
      </c>
      <c r="V32" s="197">
        <f>SUMIFS('Transport-DB'!$J:$J,'Transport-DB'!$D:$D,"="&amp;'Backfill Report'!C32,'Transport-DB'!$C:$C,"&gt;="&amp;'Backfill Report'!$V$4,'Transport-DB'!C:C,"&lt;="&amp;'Backfill Report'!$W$4)</f>
        <v>0</v>
      </c>
      <c r="W32" s="158">
        <f>SUMIFS('Transport-DB'!Q:Q,'Transport-DB'!$D:$D,"="&amp;'Backfill Report'!C32,'Transport-DB'!$C:$C,"&gt;="&amp;'Backfill Report'!$V$4,'Transport-DB'!C:C,"&lt;="&amp;'Backfill Report'!$W$4)+SUMIFS('Transport-DB'!R:R,'Transport-DB'!$D:$D,"="&amp;'Backfill Report'!C32,'Transport-DB'!$C:$C,"&gt;="&amp;'Backfill Report'!$V$4,'Transport-DB'!C:C,"&lt;="&amp;'Backfill Report'!$W$4)+SUMIFS('Transport-DB'!S:S,'Transport-DB'!$D:$D,"="&amp;'Backfill Report'!C32,'Transport-DB'!$C:$C,"&gt;="&amp;'Backfill Report'!$V$4,'Transport-DB'!C:C,"&lt;="&amp;'Backfill Report'!$W$4)</f>
        <v>0</v>
      </c>
      <c r="X32" s="197">
        <f>SUMIFS('Transport-DB'!$J:$J,'Transport-DB'!$D:$D,"="&amp;'Backfill Report'!C32,'Transport-DB'!$C:$C,"&gt;="&amp;'Backfill Report'!$X$4,'Transport-DB'!C:C,"&lt;="&amp;'Backfill Report'!$Y$4)</f>
        <v>0</v>
      </c>
      <c r="Y32" s="158">
        <f>SUMIFS('Transport-DB'!Q:Q,'Transport-DB'!$D:$D,"="&amp;'Backfill Report'!C32,'Transport-DB'!$C:$C,"&gt;="&amp;'Backfill Report'!$X$4,'Transport-DB'!C:C,"&lt;="&amp;'Backfill Report'!$Y$4)+SUMIFS('Transport-DB'!R:R,'Transport-DB'!$D:$D,"="&amp;'Backfill Report'!C32,'Transport-DB'!$C:$C,"&gt;="&amp;'Backfill Report'!$X$4,'Transport-DB'!C:C,"&lt;="&amp;'Backfill Report'!$Y$4)+SUMIFS('Transport-DB'!S:S,'Transport-DB'!$D:$D,"="&amp;'Backfill Report'!C32,'Transport-DB'!$C:$C,"&gt;="&amp;'Backfill Report'!$X$4,'Transport-DB'!C:C,"&lt;="&amp;'Backfill Report'!$Y$4)</f>
        <v>0</v>
      </c>
      <c r="Z32" s="197">
        <f>SUMIFS('Transport-DB'!$J:$J,'Transport-DB'!$D:$D,"="&amp;'Backfill Report'!C32,'Transport-DB'!$C:$C,"&gt;="&amp;'Backfill Report'!$Z$4,'Transport-DB'!C:C,"&lt;="&amp;'Backfill Report'!$AA$4)</f>
        <v>0</v>
      </c>
      <c r="AA32" s="158">
        <f>SUMIFS('Transport-DB'!Q:Q,'Transport-DB'!$D:$D,"="&amp;'Backfill Report'!C32,'Transport-DB'!$C:$C,"&gt;="&amp;'Backfill Report'!$Z$4,'Transport-DB'!C:C,"&lt;="&amp;'Backfill Report'!$AA$4)+SUMIFS('Transport-DB'!R:R,'Transport-DB'!$D:$D,"="&amp;'Backfill Report'!C32,'Transport-DB'!$C:$C,"&gt;="&amp;'Backfill Report'!$Z$4,'Transport-DB'!C:C,"&lt;="&amp;'Backfill Report'!$AA$4)+SUMIFS('Transport-DB'!S:S,'Transport-DB'!$D:$D,"="&amp;'Backfill Report'!C32,'Transport-DB'!$C:$C,"&gt;="&amp;'Backfill Report'!$Z$4,'Transport-DB'!C:C,"&lt;="&amp;'Backfill Report'!$AA$4)</f>
        <v>0</v>
      </c>
      <c r="AB32" s="197">
        <f>SUMIFS('Transport-DB'!$J:$J,'Transport-DB'!$D:$D,"="&amp;'Backfill Report'!C32,'Transport-DB'!$C:$C,"&gt;="&amp;'Backfill Report'!$AB$4,'Transport-DB'!C:C,"&lt;="&amp;'Backfill Report'!$AC$4)</f>
        <v>0</v>
      </c>
      <c r="AC32" s="158">
        <f>SUMIFS('Transport-DB'!Q:Q,'Transport-DB'!$D:$D,"="&amp;'Backfill Report'!C32,'Transport-DB'!$C:$C,"&gt;="&amp;'Backfill Report'!$AB$4,'Transport-DB'!C:C,"&lt;="&amp;'Backfill Report'!$AC$4)+SUMIFS('Transport-DB'!R:R,'Transport-DB'!$D:$D,"="&amp;'Backfill Report'!C32,'Transport-DB'!$C:$C,"&gt;="&amp;'Backfill Report'!$AB$4,'Transport-DB'!C:C,"&lt;="&amp;'Backfill Report'!$AC$4)+SUMIFS('Transport-DB'!S:S,'Transport-DB'!$D:$D,"="&amp;'Backfill Report'!C32,'Transport-DB'!$C:$C,"&gt;="&amp;'Backfill Report'!$AB$4,'Transport-DB'!C:C,"&lt;="&amp;'Backfill Report'!$AC$4)</f>
        <v>0</v>
      </c>
      <c r="AD32" s="197">
        <f>SUMIFS('Transport-DB'!$J:$J,'Transport-DB'!$D:$D,"="&amp;'Backfill Report'!C32,'Transport-DB'!$C:$C,"&gt;="&amp;'Backfill Report'!$AD$4,'Transport-DB'!C:C,"&lt;="&amp;'Backfill Report'!$AE$4)</f>
        <v>0</v>
      </c>
      <c r="AE32" s="158">
        <f>SUMIFS('Transport-DB'!Q:Q,'Transport-DB'!$D:$D,"="&amp;'Backfill Report'!C32,'Transport-DB'!$C:$C,"&gt;="&amp;'Backfill Report'!$AD$4,'Transport-DB'!C:C,"&lt;="&amp;'Backfill Report'!$AE$4)+SUMIFS('Transport-DB'!R:R,'Transport-DB'!$D:$D,"="&amp;'Backfill Report'!C32,'Transport-DB'!$C:$C,"&gt;="&amp;'Backfill Report'!$AD$4,'Transport-DB'!C:C,"&lt;="&amp;'Backfill Report'!$AE$4)+SUMIFS('Transport-DB'!S:S,'Transport-DB'!$D:$D,"="&amp;'Backfill Report'!C32,'Transport-DB'!$C:$C,"&gt;="&amp;'Backfill Report'!$AD$4,'Transport-DB'!C:C,"&lt;="&amp;'Backfill Report'!$AE$4)</f>
        <v>0</v>
      </c>
      <c r="AJ32" s="226" t="s">
        <v>130</v>
      </c>
      <c r="AM32" s="107">
        <v>22</v>
      </c>
      <c r="AN32" s="4" t="s">
        <v>268</v>
      </c>
      <c r="AO32" s="107" t="s">
        <v>7</v>
      </c>
      <c r="AP32" s="107" t="s">
        <v>276</v>
      </c>
      <c r="AQ32" s="107">
        <v>551</v>
      </c>
      <c r="AR32" s="107">
        <v>2755</v>
      </c>
    </row>
    <row r="33" spans="1:44" ht="28.5" x14ac:dyDescent="0.45">
      <c r="A33" s="143"/>
      <c r="B33" s="200">
        <v>28</v>
      </c>
      <c r="C33" s="156" t="s">
        <v>160</v>
      </c>
      <c r="D33" s="196" t="str">
        <f>VLOOKUP(C33,'Transport-DB'!V:Z,3,FALSE)</f>
        <v>جواد رضاپور</v>
      </c>
      <c r="E33" s="210" t="str">
        <f>VLOOKUP(C33,'Transport-DB'!V:Z,2,FALSE)</f>
        <v>تانکر آب</v>
      </c>
      <c r="F33" s="197"/>
      <c r="G33" s="158"/>
      <c r="H33" s="197"/>
      <c r="I33" s="158"/>
      <c r="J33" s="197"/>
      <c r="K33" s="158"/>
      <c r="L33" s="197"/>
      <c r="M33" s="158"/>
      <c r="N33" s="197">
        <f>SUMIFS('Transport-DB'!$J:$J,'Transport-DB'!$D:$D,"="&amp;'Backfill Report'!C33,'Transport-DB'!$C:$C,"&gt;="&amp;'Backfill Report'!$N$4,'Transport-DB'!C:C,"&lt;="&amp;'Backfill Report'!$O$4)</f>
        <v>95</v>
      </c>
      <c r="O33" s="158">
        <f>SUMIFS('Transport-DB'!Q:Q,'Transport-DB'!$D:$D,"="&amp;'Backfill Report'!C33,'Transport-DB'!$C:$C,"&gt;="&amp;'Backfill Report'!$N$4,'Transport-DB'!C:C,"&lt;="&amp;'Backfill Report'!$O$4)+SUMIFS('Transport-DB'!R:R,'Transport-DB'!$D:$D,"="&amp;'Backfill Report'!C33,'Transport-DB'!$C:$C,"&gt;="&amp;'Backfill Report'!$N$4,'Transport-DB'!C:C,"&lt;="&amp;'Backfill Report'!$O$4)+SUMIFS('Transport-DB'!S:S,'Transport-DB'!$D:$D,"="&amp;'Backfill Report'!C33,'Transport-DB'!$C:$C,"&gt;="&amp;'Backfill Report'!$N$4,'Transport-DB'!C:C,"&lt;="&amp;'Backfill Report'!$O$4)</f>
        <v>950</v>
      </c>
      <c r="P33" s="197">
        <f>SUMIFS('Transport-DB'!$J:$J,'Transport-DB'!$D:$D,"="&amp;'Backfill Report'!C33,'Transport-DB'!$C:$C,"&gt;="&amp;'Backfill Report'!$P$4,'Transport-DB'!C:C,"&lt;="&amp;'Backfill Report'!$Q$4)</f>
        <v>64</v>
      </c>
      <c r="Q33" s="158">
        <f>SUMIFS('Transport-DB'!Q:Q,'Transport-DB'!$D:$D,"="&amp;'Backfill Report'!C33,'Transport-DB'!$C:$C,"&gt;="&amp;'Backfill Report'!$P$4,'Transport-DB'!C:C,"&lt;="&amp;'Backfill Report'!$Q$4)+SUMIFS('Transport-DB'!R:R,'Transport-DB'!$D:$D,"="&amp;'Backfill Report'!C33,'Transport-DB'!$C:$C,"&gt;="&amp;'Backfill Report'!$P$4,'Transport-DB'!C:C,"&lt;="&amp;'Backfill Report'!$Q$4)+SUMIFS('Transport-DB'!S:S,'Transport-DB'!$D:$D,"="&amp;'Backfill Report'!C33,'Transport-DB'!$C:$C,"&gt;="&amp;'Backfill Report'!$P$4,'Transport-DB'!C:C,"&lt;="&amp;'Backfill Report'!$Q$4)</f>
        <v>640</v>
      </c>
      <c r="R33" s="197">
        <f>SUMIFS('Transport-DB'!$J:$J,'Transport-DB'!$D:$D,"="&amp;'Backfill Report'!C33,'Transport-DB'!$C:$C,"&gt;="&amp;'Backfill Report'!$R$4,'Transport-DB'!C:C,"&lt;="&amp;'Backfill Report'!$S$4)</f>
        <v>0</v>
      </c>
      <c r="S33" s="158">
        <f>SUMIFS('Transport-DB'!Q:Q,'Transport-DB'!$D:$D,"="&amp;'Backfill Report'!C33,'Transport-DB'!$C:$C,"&gt;="&amp;'Backfill Report'!$R$4,'Transport-DB'!C:C,"&lt;="&amp;'Backfill Report'!$S$4)+SUMIFS('Transport-DB'!R:R,'Transport-DB'!$D:$D,"="&amp;'Backfill Report'!C33,'Transport-DB'!$C:$C,"&gt;="&amp;'Backfill Report'!$R$4,'Transport-DB'!C:C,"&lt;="&amp;'Backfill Report'!$S$4)+SUMIFS('Transport-DB'!S:S,'Transport-DB'!$D:$D,"="&amp;'Backfill Report'!C33,'Transport-DB'!$C:$C,"&gt;="&amp;'Backfill Report'!$R$4,'Transport-DB'!C:C,"&lt;="&amp;'Backfill Report'!$S$4)</f>
        <v>0</v>
      </c>
      <c r="T33" s="197"/>
      <c r="U33" s="158"/>
      <c r="V33" s="197"/>
      <c r="W33" s="158"/>
      <c r="X33" s="197"/>
      <c r="Y33" s="158"/>
      <c r="Z33" s="197"/>
      <c r="AA33" s="158"/>
      <c r="AB33" s="197"/>
      <c r="AC33" s="158"/>
      <c r="AD33" s="197"/>
      <c r="AE33" s="158"/>
      <c r="AJ33" s="297"/>
      <c r="AM33" s="12"/>
      <c r="AN33" s="2"/>
      <c r="AO33" s="12"/>
      <c r="AP33" s="12"/>
      <c r="AQ33" s="12"/>
      <c r="AR33" s="12"/>
    </row>
    <row r="34" spans="1:44" ht="28.5" x14ac:dyDescent="0.45">
      <c r="A34" s="143"/>
      <c r="B34" s="200">
        <v>29</v>
      </c>
      <c r="C34" s="156" t="s">
        <v>260</v>
      </c>
      <c r="D34" s="196" t="str">
        <f>VLOOKUP(C34,'Transport-DB'!V:Z,3,FALSE)</f>
        <v>محمدپور</v>
      </c>
      <c r="E34" s="210" t="str">
        <f>VLOOKUP(C34,'Transport-DB'!V:Z,2,FALSE)</f>
        <v>تانکر آب</v>
      </c>
      <c r="F34" s="197"/>
      <c r="G34" s="158"/>
      <c r="H34" s="197"/>
      <c r="I34" s="158"/>
      <c r="J34" s="197"/>
      <c r="K34" s="158"/>
      <c r="L34" s="197"/>
      <c r="M34" s="158"/>
      <c r="N34" s="197">
        <f>SUMIFS('Transport-DB'!$J:$J,'Transport-DB'!$D:$D,"="&amp;'Backfill Report'!C34,'Transport-DB'!$C:$C,"&gt;="&amp;'Backfill Report'!$N$4,'Transport-DB'!C:C,"&lt;="&amp;'Backfill Report'!$O$4)</f>
        <v>52</v>
      </c>
      <c r="O34" s="158">
        <f>SUMIFS('Transport-DB'!Q:Q,'Transport-DB'!$D:$D,"="&amp;'Backfill Report'!C34,'Transport-DB'!$C:$C,"&gt;="&amp;'Backfill Report'!$N$4,'Transport-DB'!C:C,"&lt;="&amp;'Backfill Report'!$O$4)+SUMIFS('Transport-DB'!R:R,'Transport-DB'!$D:$D,"="&amp;'Backfill Report'!C34,'Transport-DB'!$C:$C,"&gt;="&amp;'Backfill Report'!$N$4,'Transport-DB'!C:C,"&lt;="&amp;'Backfill Report'!$O$4)+SUMIFS('Transport-DB'!S:S,'Transport-DB'!$D:$D,"="&amp;'Backfill Report'!C34,'Transport-DB'!$C:$C,"&gt;="&amp;'Backfill Report'!$N$4,'Transport-DB'!C:C,"&lt;="&amp;'Backfill Report'!$O$4)</f>
        <v>520</v>
      </c>
      <c r="P34" s="197">
        <f>SUMIFS('Transport-DB'!$J:$J,'Transport-DB'!$D:$D,"="&amp;'Backfill Report'!C34,'Transport-DB'!$C:$C,"&gt;="&amp;'Backfill Report'!$P$4,'Transport-DB'!C:C,"&lt;="&amp;'Backfill Report'!$Q$4)</f>
        <v>102</v>
      </c>
      <c r="Q34" s="158">
        <f>SUMIFS('Transport-DB'!Q:Q,'Transport-DB'!$D:$D,"="&amp;'Backfill Report'!C34,'Transport-DB'!$C:$C,"&gt;="&amp;'Backfill Report'!$P$4,'Transport-DB'!C:C,"&lt;="&amp;'Backfill Report'!$Q$4)+SUMIFS('Transport-DB'!R:R,'Transport-DB'!$D:$D,"="&amp;'Backfill Report'!C34,'Transport-DB'!$C:$C,"&gt;="&amp;'Backfill Report'!$P$4,'Transport-DB'!C:C,"&lt;="&amp;'Backfill Report'!$Q$4)+SUMIFS('Transport-DB'!S:S,'Transport-DB'!$D:$D,"="&amp;'Backfill Report'!C34,'Transport-DB'!$C:$C,"&gt;="&amp;'Backfill Report'!$P$4,'Transport-DB'!C:C,"&lt;="&amp;'Backfill Report'!$Q$4)</f>
        <v>890</v>
      </c>
      <c r="R34" s="197">
        <f>SUMIFS('Transport-DB'!$J:$J,'Transport-DB'!$D:$D,"="&amp;'Backfill Report'!C34,'Transport-DB'!$C:$C,"&gt;="&amp;'Backfill Report'!$R$4,'Transport-DB'!C:C,"&lt;="&amp;'Backfill Report'!$S$4)</f>
        <v>101</v>
      </c>
      <c r="S34" s="158">
        <f>SUMIFS('Transport-DB'!Q:Q,'Transport-DB'!$D:$D,"="&amp;'Backfill Report'!C34,'Transport-DB'!$C:$C,"&gt;="&amp;'Backfill Report'!$R$4,'Transport-DB'!C:C,"&lt;="&amp;'Backfill Report'!$S$4)+SUMIFS('Transport-DB'!R:R,'Transport-DB'!$D:$D,"="&amp;'Backfill Report'!C34,'Transport-DB'!$C:$C,"&gt;="&amp;'Backfill Report'!$R$4,'Transport-DB'!C:C,"&lt;="&amp;'Backfill Report'!$S$4)+SUMIFS('Transport-DB'!S:S,'Transport-DB'!$D:$D,"="&amp;'Backfill Report'!C34,'Transport-DB'!$C:$C,"&gt;="&amp;'Backfill Report'!$R$4,'Transport-DB'!C:C,"&lt;="&amp;'Backfill Report'!$S$4)</f>
        <v>1010</v>
      </c>
      <c r="T34" s="197"/>
      <c r="U34" s="158"/>
      <c r="V34" s="197"/>
      <c r="W34" s="158"/>
      <c r="X34" s="197"/>
      <c r="Y34" s="158"/>
      <c r="Z34" s="197"/>
      <c r="AA34" s="158"/>
      <c r="AB34" s="197"/>
      <c r="AC34" s="158"/>
      <c r="AD34" s="197"/>
      <c r="AE34" s="158"/>
      <c r="AJ34" s="297"/>
      <c r="AM34" s="12"/>
      <c r="AN34" s="2"/>
      <c r="AO34" s="12"/>
      <c r="AP34" s="12"/>
      <c r="AQ34" s="12"/>
      <c r="AR34" s="12"/>
    </row>
    <row r="35" spans="1:44" ht="28.5" x14ac:dyDescent="0.45">
      <c r="A35" s="143"/>
      <c r="B35" s="200">
        <v>30</v>
      </c>
      <c r="C35" s="156" t="s">
        <v>173</v>
      </c>
      <c r="D35" s="196" t="str">
        <f>VLOOKUP(C35,'Transport-DB'!V:Z,3,FALSE)</f>
        <v>محمدپور</v>
      </c>
      <c r="E35" s="210" t="str">
        <f>VLOOKUP(C35,'Transport-DB'!V:Z,2,FALSE)</f>
        <v>تانکر آب</v>
      </c>
      <c r="F35" s="197">
        <f>SUMIFS('Transport-DB'!$J:$J,'Transport-DB'!$D:$D,"="&amp;'Backfill Report'!C35,'Transport-DB'!$C:$C,"&gt;="&amp;'Backfill Report'!$F$4,'Transport-DB'!C:C,"&lt;="&amp;'Backfill Report'!$G$4)</f>
        <v>0</v>
      </c>
      <c r="G35" s="158">
        <f>SUMIFS('Transport-DB'!Q:Q,'Transport-DB'!$D:$D,"="&amp;'Backfill Report'!C35,'Transport-DB'!$C:$C,"&gt;="&amp;'Backfill Report'!$F$4,'Transport-DB'!C:C,"&lt;="&amp;'Backfill Report'!$G$4)+SUMIFS('Transport-DB'!R:R,'Transport-DB'!$D:$D,"="&amp;'Backfill Report'!C35,'Transport-DB'!$C:$C,"&gt;="&amp;'Backfill Report'!$F$4,'Transport-DB'!C:C,"&lt;="&amp;'Backfill Report'!$G$4)+SUMIFS('Transport-DB'!S:S,'Transport-DB'!$D:$D,"="&amp;'Backfill Report'!C35,'Transport-DB'!$C:$C,"&gt;="&amp;'Backfill Report'!$F$4,'Transport-DB'!C:C,"&lt;="&amp;'Backfill Report'!$G$4)</f>
        <v>0</v>
      </c>
      <c r="H35" s="197">
        <f>SUMIFS('Transport-DB'!$J:$J,'Transport-DB'!$D:$D,"="&amp;'Backfill Report'!C35,'Transport-DB'!$C:$C,"&gt;="&amp;'Backfill Report'!$H$4,'Transport-DB'!C:C,"&lt;="&amp;'Backfill Report'!$I$4)</f>
        <v>0</v>
      </c>
      <c r="I35" s="158">
        <f>SUMIFS('Transport-DB'!Q:Q,'Transport-DB'!$D:$D,"="&amp;'Backfill Report'!C35,'Transport-DB'!$C:$C,"&gt;="&amp;'Backfill Report'!$H$4,'Transport-DB'!C:C,"&lt;="&amp;'Backfill Report'!$I$4)+SUMIFS('Transport-DB'!R:R,'Transport-DB'!$D:$D,"="&amp;'Backfill Report'!C35,'Transport-DB'!$C:$C,"&gt;="&amp;'Backfill Report'!$H$4,'Transport-DB'!C:C,"&lt;="&amp;'Backfill Report'!$I$4)+SUMIFS('Transport-DB'!S:S,'Transport-DB'!$D:$D,"="&amp;'Backfill Report'!C35,'Transport-DB'!$C:$C,"&gt;="&amp;'Backfill Report'!$H$4,'Transport-DB'!C:C,"&lt;="&amp;'Backfill Report'!$I$4)</f>
        <v>0</v>
      </c>
      <c r="J35" s="197">
        <f>SUMIFS('Transport-DB'!$J:$J,'Transport-DB'!$D:$D,"="&amp;'Backfill Report'!C35,'Transport-DB'!$C:$C,"&gt;="&amp;'Backfill Report'!$J$4,'Transport-DB'!C:C,"&lt;="&amp;'Backfill Report'!$K$4)</f>
        <v>0</v>
      </c>
      <c r="K35" s="158">
        <f>SUMIFS('Transport-DB'!Q:Q,'Transport-DB'!$D:$D,"="&amp;'Backfill Report'!C35,'Transport-DB'!$C:$C,"&gt;="&amp;'Backfill Report'!$J$4,'Transport-DB'!C:C,"&lt;="&amp;'Backfill Report'!$K$4)+SUMIFS('Transport-DB'!R:R,'Transport-DB'!$D:$D,"="&amp;'Backfill Report'!C35,'Transport-DB'!$C:$C,"&gt;="&amp;'Backfill Report'!$J$4,'Transport-DB'!C:C,"&lt;="&amp;'Backfill Report'!$K$4)+SUMIFS('Transport-DB'!S:S,'Transport-DB'!$D:$D,"="&amp;'Backfill Report'!C35,'Transport-DB'!$C:$C,"&gt;="&amp;'Backfill Report'!$J$4,'Transport-DB'!C:C,"&lt;="&amp;'Backfill Report'!$K$4)</f>
        <v>0</v>
      </c>
      <c r="L35" s="197">
        <f>SUMIFS('Transport-DB'!J:J,'Transport-DB'!D:D,"="&amp;'Backfill Report'!C35,'Transport-DB'!C:C,"&gt;="&amp;'Backfill Report'!$L$4,'Transport-DB'!C:C,"&lt;="&amp;'Backfill Report'!$M$4)</f>
        <v>67</v>
      </c>
      <c r="M35" s="158">
        <f>SUMIFS('Transport-DB'!Q:Q,'Transport-DB'!$D:$D,"="&amp;'Backfill Report'!C35,'Transport-DB'!$C:$C,"&gt;="&amp;'Backfill Report'!$L$4,'Transport-DB'!C:C,"&lt;="&amp;'Backfill Report'!$M$4)+SUMIFS('Transport-DB'!R:R,'Transport-DB'!$D:$D,"="&amp;'Backfill Report'!C35,'Transport-DB'!$C:$C,"&gt;="&amp;'Backfill Report'!$L$4,'Transport-DB'!C:C,"&lt;="&amp;'Backfill Report'!$M$4)+SUMIFS('Transport-DB'!S:S,'Transport-DB'!$D:$D,"="&amp;'Backfill Report'!C35,'Transport-DB'!$C:$C,"&gt;="&amp;'Backfill Report'!$L$4,'Transport-DB'!C:C,"&lt;="&amp;'Backfill Report'!$M$4)</f>
        <v>750.4</v>
      </c>
      <c r="N35" s="197">
        <f>SUMIFS('Transport-DB'!$J:$J,'Transport-DB'!$D:$D,"="&amp;'Backfill Report'!C35,'Transport-DB'!$C:$C,"&gt;="&amp;'Backfill Report'!$N$4,'Transport-DB'!C:C,"&lt;="&amp;'Backfill Report'!$O$4)</f>
        <v>134</v>
      </c>
      <c r="O35" s="158">
        <f>SUMIFS('Transport-DB'!Q:Q,'Transport-DB'!$D:$D,"="&amp;'Backfill Report'!C35,'Transport-DB'!$C:$C,"&gt;="&amp;'Backfill Report'!$N$4,'Transport-DB'!C:C,"&lt;="&amp;'Backfill Report'!$O$4)+SUMIFS('Transport-DB'!R:R,'Transport-DB'!$D:$D,"="&amp;'Backfill Report'!C35,'Transport-DB'!$C:$C,"&gt;="&amp;'Backfill Report'!$N$4,'Transport-DB'!C:C,"&lt;="&amp;'Backfill Report'!$O$4)+SUMIFS('Transport-DB'!S:S,'Transport-DB'!$D:$D,"="&amp;'Backfill Report'!C35,'Transport-DB'!$C:$C,"&gt;="&amp;'Backfill Report'!$N$4,'Transport-DB'!C:C,"&lt;="&amp;'Backfill Report'!$O$4)</f>
        <v>1500.7999999999997</v>
      </c>
      <c r="P35" s="197">
        <f>SUMIFS('Transport-DB'!$J:$J,'Transport-DB'!$D:$D,"="&amp;'Backfill Report'!C35,'Transport-DB'!$C:$C,"&gt;="&amp;'Backfill Report'!$P$4,'Transport-DB'!C:C,"&lt;="&amp;'Backfill Report'!$Q$4)</f>
        <v>128</v>
      </c>
      <c r="Q35" s="158">
        <f>SUMIFS('Transport-DB'!Q:Q,'Transport-DB'!$D:$D,"="&amp;'Backfill Report'!C35,'Transport-DB'!$C:$C,"&gt;="&amp;'Backfill Report'!$P$4,'Transport-DB'!C:C,"&lt;="&amp;'Backfill Report'!$Q$4)+SUMIFS('Transport-DB'!R:R,'Transport-DB'!$D:$D,"="&amp;'Backfill Report'!C35,'Transport-DB'!$C:$C,"&gt;="&amp;'Backfill Report'!$P$4,'Transport-DB'!C:C,"&lt;="&amp;'Backfill Report'!$Q$4)+SUMIFS('Transport-DB'!S:S,'Transport-DB'!$D:$D,"="&amp;'Backfill Report'!C35,'Transport-DB'!$C:$C,"&gt;="&amp;'Backfill Report'!$P$4,'Transport-DB'!C:C,"&lt;="&amp;'Backfill Report'!$Q$4)</f>
        <v>1433.6</v>
      </c>
      <c r="R35" s="197">
        <f>SUMIFS('Transport-DB'!$J:$J,'Transport-DB'!$D:$D,"="&amp;'Backfill Report'!C35,'Transport-DB'!$C:$C,"&gt;="&amp;'Backfill Report'!$R$4,'Transport-DB'!C:C,"&lt;="&amp;'Backfill Report'!$S$4)</f>
        <v>106</v>
      </c>
      <c r="S35" s="158">
        <f>SUMIFS('Transport-DB'!Q:Q,'Transport-DB'!$D:$D,"="&amp;'Backfill Report'!C35,'Transport-DB'!$C:$C,"&gt;="&amp;'Backfill Report'!$R$4,'Transport-DB'!C:C,"&lt;="&amp;'Backfill Report'!$S$4)+SUMIFS('Transport-DB'!R:R,'Transport-DB'!$D:$D,"="&amp;'Backfill Report'!C35,'Transport-DB'!$C:$C,"&gt;="&amp;'Backfill Report'!$R$4,'Transport-DB'!C:C,"&lt;="&amp;'Backfill Report'!$S$4)+SUMIFS('Transport-DB'!S:S,'Transport-DB'!$D:$D,"="&amp;'Backfill Report'!C35,'Transport-DB'!$C:$C,"&gt;="&amp;'Backfill Report'!$R$4,'Transport-DB'!C:C,"&lt;="&amp;'Backfill Report'!$S$4)</f>
        <v>1187.2</v>
      </c>
      <c r="T35" s="197">
        <f>SUMIFS('Transport-DB'!$J:$J,'Transport-DB'!$D:$D,"="&amp;'Backfill Report'!C35,'Transport-DB'!$C:$C,"&gt;="&amp;'Backfill Report'!$T$4,'Transport-DB'!C:C,"&lt;="&amp;'Backfill Report'!$U$4)</f>
        <v>4</v>
      </c>
      <c r="U35" s="158">
        <f>SUMIFS('Transport-DB'!Q:Q,'Transport-DB'!$D:$D,"="&amp;'Backfill Report'!C35,'Transport-DB'!$C:$C,"&gt;="&amp;'Backfill Report'!$T$4,'Transport-DB'!C:C,"&lt;="&amp;'Backfill Report'!$U$4)+SUMIFS('Transport-DB'!R:R,'Transport-DB'!$D:$D,"="&amp;'Backfill Report'!C35,'Transport-DB'!$C:$C,"&gt;="&amp;'Backfill Report'!$T$4,'Transport-DB'!C:C,"&lt;="&amp;'Backfill Report'!$U$4)+SUMIFS('Transport-DB'!S:S,'Transport-DB'!$D:$D,"="&amp;'Backfill Report'!C35,'Transport-DB'!$C:$C,"&gt;="&amp;'Backfill Report'!$T$4,'Transport-DB'!C:C,"&lt;="&amp;'Backfill Report'!$U$4)</f>
        <v>44.8</v>
      </c>
      <c r="V35" s="197">
        <f>SUMIFS('Transport-DB'!$J:$J,'Transport-DB'!$D:$D,"="&amp;'Backfill Report'!C35,'Transport-DB'!$C:$C,"&gt;="&amp;'Backfill Report'!$V$4,'Transport-DB'!C:C,"&lt;="&amp;'Backfill Report'!$W$4)</f>
        <v>0</v>
      </c>
      <c r="W35" s="158">
        <f>SUMIFS('Transport-DB'!Q:Q,'Transport-DB'!$D:$D,"="&amp;'Backfill Report'!C35,'Transport-DB'!$C:$C,"&gt;="&amp;'Backfill Report'!$V$4,'Transport-DB'!C:C,"&lt;="&amp;'Backfill Report'!$W$4)+SUMIFS('Transport-DB'!R:R,'Transport-DB'!$D:$D,"="&amp;'Backfill Report'!C35,'Transport-DB'!$C:$C,"&gt;="&amp;'Backfill Report'!$V$4,'Transport-DB'!C:C,"&lt;="&amp;'Backfill Report'!$W$4)+SUMIFS('Transport-DB'!S:S,'Transport-DB'!$D:$D,"="&amp;'Backfill Report'!C35,'Transport-DB'!$C:$C,"&gt;="&amp;'Backfill Report'!$V$4,'Transport-DB'!C:C,"&lt;="&amp;'Backfill Report'!$W$4)</f>
        <v>0</v>
      </c>
      <c r="X35" s="197">
        <f>SUMIFS('Transport-DB'!$J:$J,'Transport-DB'!$D:$D,"="&amp;'Backfill Report'!C35,'Transport-DB'!$C:$C,"&gt;="&amp;'Backfill Report'!$X$4,'Transport-DB'!C:C,"&lt;="&amp;'Backfill Report'!$Y$4)</f>
        <v>0</v>
      </c>
      <c r="Y35" s="158">
        <f>SUMIFS('Transport-DB'!Q:Q,'Transport-DB'!$D:$D,"="&amp;'Backfill Report'!C35,'Transport-DB'!$C:$C,"&gt;="&amp;'Backfill Report'!$X$4,'Transport-DB'!C:C,"&lt;="&amp;'Backfill Report'!$Y$4)+SUMIFS('Transport-DB'!R:R,'Transport-DB'!$D:$D,"="&amp;'Backfill Report'!C35,'Transport-DB'!$C:$C,"&gt;="&amp;'Backfill Report'!$X$4,'Transport-DB'!C:C,"&lt;="&amp;'Backfill Report'!$Y$4)+SUMIFS('Transport-DB'!S:S,'Transport-DB'!$D:$D,"="&amp;'Backfill Report'!C35,'Transport-DB'!$C:$C,"&gt;="&amp;'Backfill Report'!$X$4,'Transport-DB'!C:C,"&lt;="&amp;'Backfill Report'!$Y$4)</f>
        <v>0</v>
      </c>
      <c r="Z35" s="197">
        <f>SUMIFS('Transport-DB'!$J:$J,'Transport-DB'!$D:$D,"="&amp;'Backfill Report'!C35,'Transport-DB'!$C:$C,"&gt;="&amp;'Backfill Report'!$Z$4,'Transport-DB'!C:C,"&lt;="&amp;'Backfill Report'!$AA$4)</f>
        <v>0</v>
      </c>
      <c r="AA35" s="158">
        <f>SUMIFS('Transport-DB'!Q:Q,'Transport-DB'!$D:$D,"="&amp;'Backfill Report'!C35,'Transport-DB'!$C:$C,"&gt;="&amp;'Backfill Report'!$Z$4,'Transport-DB'!C:C,"&lt;="&amp;'Backfill Report'!$AA$4)+SUMIFS('Transport-DB'!R:R,'Transport-DB'!$D:$D,"="&amp;'Backfill Report'!C35,'Transport-DB'!$C:$C,"&gt;="&amp;'Backfill Report'!$Z$4,'Transport-DB'!C:C,"&lt;="&amp;'Backfill Report'!$AA$4)+SUMIFS('Transport-DB'!S:S,'Transport-DB'!$D:$D,"="&amp;'Backfill Report'!C35,'Transport-DB'!$C:$C,"&gt;="&amp;'Backfill Report'!$Z$4,'Transport-DB'!C:C,"&lt;="&amp;'Backfill Report'!$AA$4)</f>
        <v>0</v>
      </c>
      <c r="AB35" s="197">
        <f>SUMIFS('Transport-DB'!$J:$J,'Transport-DB'!$D:$D,"="&amp;'Backfill Report'!C35,'Transport-DB'!$C:$C,"&gt;="&amp;'Backfill Report'!$AB$4,'Transport-DB'!C:C,"&lt;="&amp;'Backfill Report'!$AC$4)</f>
        <v>0</v>
      </c>
      <c r="AC35" s="158">
        <f>SUMIFS('Transport-DB'!Q:Q,'Transport-DB'!$D:$D,"="&amp;'Backfill Report'!C35,'Transport-DB'!$C:$C,"&gt;="&amp;'Backfill Report'!$AB$4,'Transport-DB'!C:C,"&lt;="&amp;'Backfill Report'!$AC$4)+SUMIFS('Transport-DB'!R:R,'Transport-DB'!$D:$D,"="&amp;'Backfill Report'!C35,'Transport-DB'!$C:$C,"&gt;="&amp;'Backfill Report'!$AB$4,'Transport-DB'!C:C,"&lt;="&amp;'Backfill Report'!$AC$4)+SUMIFS('Transport-DB'!S:S,'Transport-DB'!$D:$D,"="&amp;'Backfill Report'!C35,'Transport-DB'!$C:$C,"&gt;="&amp;'Backfill Report'!$AB$4,'Transport-DB'!C:C,"&lt;="&amp;'Backfill Report'!$AC$4)</f>
        <v>0</v>
      </c>
      <c r="AD35" s="197">
        <f>SUMIFS('Transport-DB'!$J:$J,'Transport-DB'!$D:$D,"="&amp;'Backfill Report'!C35,'Transport-DB'!$C:$C,"&gt;="&amp;'Backfill Report'!$AD$4,'Transport-DB'!C:C,"&lt;="&amp;'Backfill Report'!$AE$4)</f>
        <v>0</v>
      </c>
      <c r="AE35" s="158">
        <f>SUMIFS('Transport-DB'!Q:Q,'Transport-DB'!$D:$D,"="&amp;'Backfill Report'!C35,'Transport-DB'!$C:$C,"&gt;="&amp;'Backfill Report'!$AD$4,'Transport-DB'!C:C,"&lt;="&amp;'Backfill Report'!$AE$4)+SUMIFS('Transport-DB'!R:R,'Transport-DB'!$D:$D,"="&amp;'Backfill Report'!C35,'Transport-DB'!$C:$C,"&gt;="&amp;'Backfill Report'!$AD$4,'Transport-DB'!C:C,"&lt;="&amp;'Backfill Report'!$AE$4)+SUMIFS('Transport-DB'!S:S,'Transport-DB'!$D:$D,"="&amp;'Backfill Report'!C35,'Transport-DB'!$C:$C,"&gt;="&amp;'Backfill Report'!$AD$4,'Transport-DB'!C:C,"&lt;="&amp;'Backfill Report'!$AE$4)</f>
        <v>0</v>
      </c>
    </row>
    <row r="36" spans="1:44" ht="29.25" thickBot="1" x14ac:dyDescent="0.5">
      <c r="A36" s="143"/>
      <c r="B36" s="200">
        <v>31</v>
      </c>
      <c r="C36" s="156" t="s">
        <v>179</v>
      </c>
      <c r="D36" s="196" t="str">
        <f>VLOOKUP(C36,'Transport-DB'!V:Z,3,FALSE)</f>
        <v>گلپایگانی</v>
      </c>
      <c r="E36" s="210" t="str">
        <f>VLOOKUP(C36,'Transport-DB'!V:Z,2,FALSE)</f>
        <v>تانکر آب</v>
      </c>
      <c r="F36" s="198">
        <f>SUMIFS('Transport-DB'!$J:$J,'Transport-DB'!$D:$D,"="&amp;'Backfill Report'!C36,'Transport-DB'!$C:$C,"&gt;="&amp;'Backfill Report'!$F$4,'Transport-DB'!C:C,"&lt;="&amp;'Backfill Report'!$G$4)</f>
        <v>0</v>
      </c>
      <c r="G36" s="199">
        <f>SUMIFS('Transport-DB'!Q:Q,'Transport-DB'!$D:$D,"="&amp;'Backfill Report'!C36,'Transport-DB'!$C:$C,"&gt;="&amp;'Backfill Report'!$F$4,'Transport-DB'!C:C,"&lt;="&amp;'Backfill Report'!$G$4)+SUMIFS('Transport-DB'!R:R,'Transport-DB'!$D:$D,"="&amp;'Backfill Report'!C36,'Transport-DB'!$C:$C,"&gt;="&amp;'Backfill Report'!$F$4,'Transport-DB'!C:C,"&lt;="&amp;'Backfill Report'!$G$4)+SUMIFS('Transport-DB'!S:S,'Transport-DB'!$D:$D,"="&amp;'Backfill Report'!C36,'Transport-DB'!$C:$C,"&gt;="&amp;'Backfill Report'!$F$4,'Transport-DB'!C:C,"&lt;="&amp;'Backfill Report'!$G$4)</f>
        <v>0</v>
      </c>
      <c r="H36" s="198">
        <f>SUMIFS('Transport-DB'!$J:$J,'Transport-DB'!$D:$D,"="&amp;'Backfill Report'!C36,'Transport-DB'!$C:$C,"&gt;="&amp;'Backfill Report'!$H$4,'Transport-DB'!C:C,"&lt;="&amp;'Backfill Report'!$I$4)</f>
        <v>0</v>
      </c>
      <c r="I36" s="199">
        <f>SUMIFS('Transport-DB'!Q:Q,'Transport-DB'!$D:$D,"="&amp;'Backfill Report'!C36,'Transport-DB'!$C:$C,"&gt;="&amp;'Backfill Report'!$H$4,'Transport-DB'!C:C,"&lt;="&amp;'Backfill Report'!$I$4)+SUMIFS('Transport-DB'!R:R,'Transport-DB'!$D:$D,"="&amp;'Backfill Report'!C36,'Transport-DB'!$C:$C,"&gt;="&amp;'Backfill Report'!$H$4,'Transport-DB'!C:C,"&lt;="&amp;'Backfill Report'!$I$4)+SUMIFS('Transport-DB'!S:S,'Transport-DB'!$D:$D,"="&amp;'Backfill Report'!C36,'Transport-DB'!$C:$C,"&gt;="&amp;'Backfill Report'!$H$4,'Transport-DB'!C:C,"&lt;="&amp;'Backfill Report'!$I$4)</f>
        <v>0</v>
      </c>
      <c r="J36" s="198">
        <f>SUMIFS('Transport-DB'!$J:$J,'Transport-DB'!$D:$D,"="&amp;'Backfill Report'!C36,'Transport-DB'!$C:$C,"&gt;="&amp;'Backfill Report'!$J$4,'Transport-DB'!C:C,"&lt;="&amp;'Backfill Report'!$K$4)</f>
        <v>0</v>
      </c>
      <c r="K36" s="199">
        <f>SUMIFS('Transport-DB'!Q:Q,'Transport-DB'!$D:$D,"="&amp;'Backfill Report'!C36,'Transport-DB'!$C:$C,"&gt;="&amp;'Backfill Report'!$J$4,'Transport-DB'!C:C,"&lt;="&amp;'Backfill Report'!$K$4)+SUMIFS('Transport-DB'!R:R,'Transport-DB'!$D:$D,"="&amp;'Backfill Report'!C36,'Transport-DB'!$C:$C,"&gt;="&amp;'Backfill Report'!$J$4,'Transport-DB'!C:C,"&lt;="&amp;'Backfill Report'!$K$4)+SUMIFS('Transport-DB'!S:S,'Transport-DB'!$D:$D,"="&amp;'Backfill Report'!C36,'Transport-DB'!$C:$C,"&gt;="&amp;'Backfill Report'!$J$4,'Transport-DB'!C:C,"&lt;="&amp;'Backfill Report'!$K$4)</f>
        <v>0</v>
      </c>
      <c r="L36" s="198">
        <f>SUMIFS('Transport-DB'!J:J,'Transport-DB'!D:D,"="&amp;'Backfill Report'!C36,'Transport-DB'!C:C,"&gt;="&amp;'Backfill Report'!$L$4,'Transport-DB'!C:C,"&lt;="&amp;'Backfill Report'!$M$4)</f>
        <v>84</v>
      </c>
      <c r="M36" s="199">
        <f>SUMIFS('Transport-DB'!Q:Q,'Transport-DB'!$D:$D,"="&amp;'Backfill Report'!C36,'Transport-DB'!$C:$C,"&gt;="&amp;'Backfill Report'!$L$4,'Transport-DB'!C:C,"&lt;="&amp;'Backfill Report'!$M$4)+SUMIFS('Transport-DB'!R:R,'Transport-DB'!$D:$D,"="&amp;'Backfill Report'!C36,'Transport-DB'!$C:$C,"&gt;="&amp;'Backfill Report'!$L$4,'Transport-DB'!C:C,"&lt;="&amp;'Backfill Report'!$M$4)+SUMIFS('Transport-DB'!S:S,'Transport-DB'!$D:$D,"="&amp;'Backfill Report'!C36,'Transport-DB'!$C:$C,"&gt;="&amp;'Backfill Report'!$L$4,'Transport-DB'!C:C,"&lt;="&amp;'Backfill Report'!$M$4)</f>
        <v>974.39999999999986</v>
      </c>
      <c r="N36" s="198">
        <f>SUMIFS('Transport-DB'!$J:$J,'Transport-DB'!$D:$D,"="&amp;'Backfill Report'!C36,'Transport-DB'!$C:$C,"&gt;="&amp;'Backfill Report'!$N$4,'Transport-DB'!C:C,"&lt;="&amp;'Backfill Report'!$O$4)</f>
        <v>122</v>
      </c>
      <c r="O36" s="199">
        <f>SUMIFS('Transport-DB'!Q:Q,'Transport-DB'!$D:$D,"="&amp;'Backfill Report'!C36,'Transport-DB'!$C:$C,"&gt;="&amp;'Backfill Report'!$N$4,'Transport-DB'!C:C,"&lt;="&amp;'Backfill Report'!$O$4)+SUMIFS('Transport-DB'!R:R,'Transport-DB'!$D:$D,"="&amp;'Backfill Report'!C36,'Transport-DB'!$C:$C,"&gt;="&amp;'Backfill Report'!$N$4,'Transport-DB'!C:C,"&lt;="&amp;'Backfill Report'!$O$4)+SUMIFS('Transport-DB'!S:S,'Transport-DB'!$D:$D,"="&amp;'Backfill Report'!C36,'Transport-DB'!$C:$C,"&gt;="&amp;'Backfill Report'!$N$4,'Transport-DB'!C:C,"&lt;="&amp;'Backfill Report'!$O$4)</f>
        <v>1415.1999999999998</v>
      </c>
      <c r="P36" s="198">
        <f>SUMIFS('Transport-DB'!$J:$J,'Transport-DB'!$D:$D,"="&amp;'Backfill Report'!C36,'Transport-DB'!$C:$C,"&gt;="&amp;'Backfill Report'!$P$4,'Transport-DB'!C:C,"&lt;="&amp;'Backfill Report'!$Q$4)</f>
        <v>128</v>
      </c>
      <c r="Q36" s="199">
        <f>SUMIFS('Transport-DB'!Q:Q,'Transport-DB'!$D:$D,"="&amp;'Backfill Report'!C36,'Transport-DB'!$C:$C,"&gt;="&amp;'Backfill Report'!$P$4,'Transport-DB'!C:C,"&lt;="&amp;'Backfill Report'!$Q$4)+SUMIFS('Transport-DB'!R:R,'Transport-DB'!$D:$D,"="&amp;'Backfill Report'!C36,'Transport-DB'!$C:$C,"&gt;="&amp;'Backfill Report'!$P$4,'Transport-DB'!C:C,"&lt;="&amp;'Backfill Report'!$Q$4)+SUMIFS('Transport-DB'!S:S,'Transport-DB'!$D:$D,"="&amp;'Backfill Report'!C36,'Transport-DB'!$C:$C,"&gt;="&amp;'Backfill Report'!$P$4,'Transport-DB'!C:C,"&lt;="&amp;'Backfill Report'!$Q$4)</f>
        <v>1484.7999999999997</v>
      </c>
      <c r="R36" s="198">
        <f>SUMIFS('Transport-DB'!$J:$J,'Transport-DB'!$D:$D,"="&amp;'Backfill Report'!C36,'Transport-DB'!$C:$C,"&gt;="&amp;'Backfill Report'!$R$4,'Transport-DB'!C:C,"&lt;="&amp;'Backfill Report'!$S$4)</f>
        <v>112</v>
      </c>
      <c r="S36" s="199">
        <f>SUMIFS('Transport-DB'!Q:Q,'Transport-DB'!$D:$D,"="&amp;'Backfill Report'!C36,'Transport-DB'!$C:$C,"&gt;="&amp;'Backfill Report'!$R$4,'Transport-DB'!C:C,"&lt;="&amp;'Backfill Report'!$S$4)+SUMIFS('Transport-DB'!R:R,'Transport-DB'!$D:$D,"="&amp;'Backfill Report'!C36,'Transport-DB'!$C:$C,"&gt;="&amp;'Backfill Report'!$R$4,'Transport-DB'!C:C,"&lt;="&amp;'Backfill Report'!$S$4)+SUMIFS('Transport-DB'!S:S,'Transport-DB'!$D:$D,"="&amp;'Backfill Report'!C36,'Transport-DB'!$C:$C,"&gt;="&amp;'Backfill Report'!$R$4,'Transport-DB'!C:C,"&lt;="&amp;'Backfill Report'!$S$4)</f>
        <v>1299.2</v>
      </c>
      <c r="T36" s="198">
        <f>SUMIFS('Transport-DB'!$J:$J,'Transport-DB'!$D:$D,"="&amp;'Backfill Report'!C36,'Transport-DB'!$C:$C,"&gt;="&amp;'Backfill Report'!$T$4,'Transport-DB'!C:C,"&lt;="&amp;'Backfill Report'!$U$4)</f>
        <v>88</v>
      </c>
      <c r="U36" s="199">
        <f>SUMIFS('Transport-DB'!Q:Q,'Transport-DB'!$D:$D,"="&amp;'Backfill Report'!C36,'Transport-DB'!$C:$C,"&gt;="&amp;'Backfill Report'!$T$4,'Transport-DB'!C:C,"&lt;="&amp;'Backfill Report'!$U$4)+SUMIFS('Transport-DB'!R:R,'Transport-DB'!$D:$D,"="&amp;'Backfill Report'!C36,'Transport-DB'!$C:$C,"&gt;="&amp;'Backfill Report'!$T$4,'Transport-DB'!C:C,"&lt;="&amp;'Backfill Report'!$U$4)+SUMIFS('Transport-DB'!S:S,'Transport-DB'!$D:$D,"="&amp;'Backfill Report'!C36,'Transport-DB'!$C:$C,"&gt;="&amp;'Backfill Report'!$T$4,'Transport-DB'!C:C,"&lt;="&amp;'Backfill Report'!$U$4)</f>
        <v>1016.16</v>
      </c>
      <c r="V36" s="198">
        <f>SUMIFS('Transport-DB'!$J:$J,'Transport-DB'!$D:$D,"="&amp;'Backfill Report'!C36,'Transport-DB'!$C:$C,"&gt;="&amp;'Backfill Report'!$V$4,'Transport-DB'!C:C,"&lt;="&amp;'Backfill Report'!$W$4)</f>
        <v>0</v>
      </c>
      <c r="W36" s="199">
        <f>SUMIFS('Transport-DB'!Q:Q,'Transport-DB'!$D:$D,"="&amp;'Backfill Report'!C36,'Transport-DB'!$C:$C,"&gt;="&amp;'Backfill Report'!$V$4,'Transport-DB'!C:C,"&lt;="&amp;'Backfill Report'!$W$4)+SUMIFS('Transport-DB'!R:R,'Transport-DB'!$D:$D,"="&amp;'Backfill Report'!C36,'Transport-DB'!$C:$C,"&gt;="&amp;'Backfill Report'!$V$4,'Transport-DB'!C:C,"&lt;="&amp;'Backfill Report'!$W$4)+SUMIFS('Transport-DB'!S:S,'Transport-DB'!$D:$D,"="&amp;'Backfill Report'!C36,'Transport-DB'!$C:$C,"&gt;="&amp;'Backfill Report'!$V$4,'Transport-DB'!C:C,"&lt;="&amp;'Backfill Report'!$W$4)</f>
        <v>0</v>
      </c>
      <c r="X36" s="198">
        <f>SUMIFS('Transport-DB'!$J:$J,'Transport-DB'!$D:$D,"="&amp;'Backfill Report'!C36,'Transport-DB'!$C:$C,"&gt;="&amp;'Backfill Report'!$X$4,'Transport-DB'!C:C,"&lt;="&amp;'Backfill Report'!$Y$4)</f>
        <v>0</v>
      </c>
      <c r="Y36" s="199">
        <f>SUMIFS('Transport-DB'!Q:Q,'Transport-DB'!$D:$D,"="&amp;'Backfill Report'!C36,'Transport-DB'!$C:$C,"&gt;="&amp;'Backfill Report'!$X$4,'Transport-DB'!C:C,"&lt;="&amp;'Backfill Report'!$Y$4)+SUMIFS('Transport-DB'!R:R,'Transport-DB'!$D:$D,"="&amp;'Backfill Report'!C36,'Transport-DB'!$C:$C,"&gt;="&amp;'Backfill Report'!$X$4,'Transport-DB'!C:C,"&lt;="&amp;'Backfill Report'!$Y$4)+SUMIFS('Transport-DB'!S:S,'Transport-DB'!$D:$D,"="&amp;'Backfill Report'!C36,'Transport-DB'!$C:$C,"&gt;="&amp;'Backfill Report'!$X$4,'Transport-DB'!C:C,"&lt;="&amp;'Backfill Report'!$Y$4)</f>
        <v>0</v>
      </c>
      <c r="Z36" s="198">
        <f>SUMIFS('Transport-DB'!$J:$J,'Transport-DB'!$D:$D,"="&amp;'Backfill Report'!C36,'Transport-DB'!$C:$C,"&gt;="&amp;'Backfill Report'!$Z$4,'Transport-DB'!C:C,"&lt;="&amp;'Backfill Report'!$AA$4)</f>
        <v>0</v>
      </c>
      <c r="AA36" s="199">
        <f>SUMIFS('Transport-DB'!Q:Q,'Transport-DB'!$D:$D,"="&amp;'Backfill Report'!C36,'Transport-DB'!$C:$C,"&gt;="&amp;'Backfill Report'!$Z$4,'Transport-DB'!C:C,"&lt;="&amp;'Backfill Report'!$AA$4)+SUMIFS('Transport-DB'!R:R,'Transport-DB'!$D:$D,"="&amp;'Backfill Report'!C36,'Transport-DB'!$C:$C,"&gt;="&amp;'Backfill Report'!$Z$4,'Transport-DB'!C:C,"&lt;="&amp;'Backfill Report'!$AA$4)+SUMIFS('Transport-DB'!S:S,'Transport-DB'!$D:$D,"="&amp;'Backfill Report'!C36,'Transport-DB'!$C:$C,"&gt;="&amp;'Backfill Report'!$Z$4,'Transport-DB'!C:C,"&lt;="&amp;'Backfill Report'!$AA$4)</f>
        <v>0</v>
      </c>
      <c r="AB36" s="198">
        <f>SUMIFS('Transport-DB'!$J:$J,'Transport-DB'!$D:$D,"="&amp;'Backfill Report'!C36,'Transport-DB'!$C:$C,"&gt;="&amp;'Backfill Report'!$AB$4,'Transport-DB'!C:C,"&lt;="&amp;'Backfill Report'!$AC$4)</f>
        <v>0</v>
      </c>
      <c r="AC36" s="199">
        <f>SUMIFS('Transport-DB'!Q:Q,'Transport-DB'!$D:$D,"="&amp;'Backfill Report'!C36,'Transport-DB'!$C:$C,"&gt;="&amp;'Backfill Report'!$AB$4,'Transport-DB'!C:C,"&lt;="&amp;'Backfill Report'!$AC$4)+SUMIFS('Transport-DB'!R:R,'Transport-DB'!$D:$D,"="&amp;'Backfill Report'!C36,'Transport-DB'!$C:$C,"&gt;="&amp;'Backfill Report'!$AB$4,'Transport-DB'!C:C,"&lt;="&amp;'Backfill Report'!$AC$4)+SUMIFS('Transport-DB'!S:S,'Transport-DB'!$D:$D,"="&amp;'Backfill Report'!C36,'Transport-DB'!$C:$C,"&gt;="&amp;'Backfill Report'!$AB$4,'Transport-DB'!C:C,"&lt;="&amp;'Backfill Report'!$AC$4)</f>
        <v>0</v>
      </c>
      <c r="AD36" s="198">
        <f>SUMIFS('Transport-DB'!$J:$J,'Transport-DB'!$D:$D,"="&amp;'Backfill Report'!C36,'Transport-DB'!$C:$C,"&gt;="&amp;'Backfill Report'!$AD$4,'Transport-DB'!C:C,"&lt;="&amp;'Backfill Report'!$AE$4)</f>
        <v>0</v>
      </c>
      <c r="AE36" s="199">
        <f>SUMIFS('Transport-DB'!Q:Q,'Transport-DB'!$D:$D,"="&amp;'Backfill Report'!C36,'Transport-DB'!$C:$C,"&gt;="&amp;'Backfill Report'!$AD$4,'Transport-DB'!C:C,"&lt;="&amp;'Backfill Report'!$AE$4)+SUMIFS('Transport-DB'!R:R,'Transport-DB'!$D:$D,"="&amp;'Backfill Report'!C36,'Transport-DB'!$C:$C,"&gt;="&amp;'Backfill Report'!$AD$4,'Transport-DB'!C:C,"&lt;="&amp;'Backfill Report'!$AE$4)+SUMIFS('Transport-DB'!S:S,'Transport-DB'!$D:$D,"="&amp;'Backfill Report'!C36,'Transport-DB'!$C:$C,"&gt;="&amp;'Backfill Report'!$AD$4,'Transport-DB'!C:C,"&lt;="&amp;'Backfill Report'!$AE$4)</f>
        <v>0</v>
      </c>
    </row>
  </sheetData>
  <mergeCells count="24">
    <mergeCell ref="AB3:AC3"/>
    <mergeCell ref="AD3:AE3"/>
    <mergeCell ref="AM3:AR5"/>
    <mergeCell ref="AM6:AM8"/>
    <mergeCell ref="AN6:AN8"/>
    <mergeCell ref="AO6:AO8"/>
    <mergeCell ref="AP6:AP8"/>
    <mergeCell ref="AQ6:AR6"/>
    <mergeCell ref="B2:O2"/>
    <mergeCell ref="X3:Y3"/>
    <mergeCell ref="Z3:AA3"/>
    <mergeCell ref="B3:B5"/>
    <mergeCell ref="P3:Q3"/>
    <mergeCell ref="R3:S3"/>
    <mergeCell ref="T3:U3"/>
    <mergeCell ref="V3:W3"/>
    <mergeCell ref="D3:D5"/>
    <mergeCell ref="C3:C5"/>
    <mergeCell ref="N3:O3"/>
    <mergeCell ref="L3:M3"/>
    <mergeCell ref="E3:E5"/>
    <mergeCell ref="J3:K3"/>
    <mergeCell ref="H3:I3"/>
    <mergeCell ref="F3:G3"/>
  </mergeCells>
  <conditionalFormatting sqref="C6:AE32">
    <cfRule type="expression" dxfId="21" priority="14">
      <formula>ROUNDDOWN(NOW(),0)-1=$O6</formula>
    </cfRule>
  </conditionalFormatting>
  <conditionalFormatting sqref="C33:AE36">
    <cfRule type="expression" dxfId="20" priority="1">
      <formula>ROUNDDOWN(NOW(),0)-1=$O33</formula>
    </cfRule>
  </conditionalFormatting>
  <conditionalFormatting sqref="F4:AE4">
    <cfRule type="expression" dxfId="19" priority="26">
      <formula>ROUNDDOWN(NOW(),0)-1=$O4</formula>
    </cfRule>
  </conditionalFormatting>
  <conditionalFormatting sqref="AI14:AI17">
    <cfRule type="colorScale" priority="6">
      <colorScale>
        <cfvo type="min"/>
        <cfvo type="max"/>
        <color rgb="FFFF7128"/>
        <color rgb="FFFFEF9C"/>
      </colorScale>
    </cfRule>
    <cfRule type="colorScale" priority="7">
      <colorScale>
        <cfvo type="min"/>
        <cfvo type="max"/>
        <color rgb="FFFF7128"/>
        <color rgb="FFFFEF9C"/>
      </colorScale>
    </cfRule>
  </conditionalFormatting>
  <conditionalFormatting sqref="AJ32:AJ34 C31">
    <cfRule type="colorScale" priority="10">
      <colorScale>
        <cfvo type="min"/>
        <cfvo type="max"/>
        <color rgb="FFFF7128"/>
        <color rgb="FFFFEF9C"/>
      </colorScale>
    </cfRule>
  </conditionalFormatting>
  <conditionalFormatting sqref="AN11:AP12">
    <cfRule type="expression" dxfId="18" priority="11">
      <formula>ROUNDDOWN(NOW(),0)-1=$O11</formula>
    </cfRule>
  </conditionalFormatting>
  <printOptions horizontalCentered="1"/>
  <pageMargins left="0" right="0.2" top="0.5" bottom="0" header="0" footer="0"/>
  <pageSetup paperSize="11" scale="64"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dimension ref="C2:L76"/>
  <sheetViews>
    <sheetView rightToLeft="1" tabSelected="1" view="pageBreakPreview" topLeftCell="A13" zoomScaleNormal="100" zoomScaleSheetLayoutView="100" workbookViewId="0">
      <selection activeCell="C15" sqref="C15"/>
    </sheetView>
  </sheetViews>
  <sheetFormatPr defaultColWidth="9.140625" defaultRowHeight="19.5" x14ac:dyDescent="0.25"/>
  <cols>
    <col min="1" max="1" width="9.140625" style="2"/>
    <col min="2" max="2" width="6.7109375" style="2" customWidth="1"/>
    <col min="3" max="3" width="17" style="2" customWidth="1"/>
    <col min="4" max="4" width="20.5703125" style="2" customWidth="1"/>
    <col min="5" max="6" width="17.28515625" style="12" hidden="1" customWidth="1"/>
    <col min="7" max="7" width="17.42578125" style="12" hidden="1" customWidth="1"/>
    <col min="8" max="8" width="20.28515625" style="12" hidden="1" customWidth="1"/>
    <col min="9" max="9" width="28.5703125" style="12" customWidth="1"/>
    <col min="10" max="10" width="17.28515625" style="2" customWidth="1"/>
    <col min="11" max="11" width="17.140625" style="2" customWidth="1"/>
    <col min="12" max="12" width="17.140625" style="2" hidden="1" customWidth="1"/>
    <col min="13" max="16384" width="9.140625" style="2"/>
  </cols>
  <sheetData>
    <row r="2" spans="3:12" ht="19.5" customHeight="1" x14ac:dyDescent="0.25">
      <c r="C2" s="969" t="s">
        <v>186</v>
      </c>
      <c r="D2" s="969"/>
      <c r="E2" s="969"/>
      <c r="F2" s="969"/>
      <c r="G2" s="969"/>
      <c r="H2" s="969"/>
      <c r="I2" s="969"/>
      <c r="J2" s="969"/>
      <c r="K2" s="969"/>
      <c r="L2" s="687"/>
    </row>
    <row r="3" spans="3:12" ht="25.5" customHeight="1" x14ac:dyDescent="0.25">
      <c r="C3" s="969"/>
      <c r="D3" s="969"/>
      <c r="E3" s="969"/>
      <c r="F3" s="969"/>
      <c r="G3" s="969"/>
      <c r="H3" s="969"/>
      <c r="I3" s="969"/>
      <c r="J3" s="969"/>
      <c r="K3" s="969"/>
      <c r="L3" s="687"/>
    </row>
    <row r="4" spans="3:12" x14ac:dyDescent="0.25">
      <c r="C4" s="701" t="s">
        <v>187</v>
      </c>
      <c r="D4" s="701" t="s">
        <v>277</v>
      </c>
      <c r="E4" s="258">
        <v>45370</v>
      </c>
      <c r="F4" s="258">
        <f t="shared" ref="F4:K4" si="0">E4+31</f>
        <v>45401</v>
      </c>
      <c r="G4" s="258">
        <f t="shared" si="0"/>
        <v>45432</v>
      </c>
      <c r="H4" s="258">
        <f t="shared" si="0"/>
        <v>45463</v>
      </c>
      <c r="I4" s="258">
        <f t="shared" si="0"/>
        <v>45494</v>
      </c>
      <c r="J4" s="258">
        <f t="shared" si="0"/>
        <v>45525</v>
      </c>
      <c r="K4" s="258">
        <f t="shared" si="0"/>
        <v>45556</v>
      </c>
      <c r="L4" s="258">
        <f>K4+30</f>
        <v>45586</v>
      </c>
    </row>
    <row r="5" spans="3:12" x14ac:dyDescent="0.25">
      <c r="C5" s="701"/>
      <c r="D5" s="701"/>
      <c r="E5" s="688" t="s">
        <v>188</v>
      </c>
      <c r="F5" s="688" t="s">
        <v>189</v>
      </c>
      <c r="G5" s="688" t="s">
        <v>46</v>
      </c>
      <c r="H5" s="688" t="s">
        <v>47</v>
      </c>
      <c r="I5" s="688" t="s">
        <v>48</v>
      </c>
      <c r="J5" s="688" t="s">
        <v>49</v>
      </c>
      <c r="K5" s="688" t="s">
        <v>50</v>
      </c>
      <c r="L5" s="688" t="s">
        <v>51</v>
      </c>
    </row>
    <row r="6" spans="3:12" x14ac:dyDescent="0.25">
      <c r="C6" s="701"/>
      <c r="D6" s="701"/>
      <c r="E6" s="688" t="s">
        <v>190</v>
      </c>
      <c r="F6" s="688" t="s">
        <v>190</v>
      </c>
      <c r="G6" s="688" t="s">
        <v>190</v>
      </c>
      <c r="H6" s="688" t="s">
        <v>190</v>
      </c>
      <c r="I6" s="688" t="s">
        <v>190</v>
      </c>
      <c r="J6" s="688" t="s">
        <v>190</v>
      </c>
      <c r="K6" s="688" t="s">
        <v>190</v>
      </c>
      <c r="L6" s="688" t="s">
        <v>190</v>
      </c>
    </row>
    <row r="7" spans="3:12" x14ac:dyDescent="0.25">
      <c r="C7" s="132" t="s">
        <v>127</v>
      </c>
      <c r="D7" s="688" t="str">
        <f>VLOOKUP(C7,'Gas-DB'!Y:AA,2,FALSE)</f>
        <v>بلدوزر</v>
      </c>
      <c r="E7" s="138">
        <f>SUMIFS('Gas-DB'!G:G,'Gas-DB'!D:D,"="&amp;'Machinary GasOil Report'!C7,'Gas-DB'!C:C,"&lt;="&amp;'Machinary GasOil Report'!$E$4)</f>
        <v>0</v>
      </c>
      <c r="F7" s="688">
        <f>SUMIFS('Gas-DB'!G:G,'Gas-DB'!D:D,"="&amp;'Machinary GasOil Report'!C7,'Gas-DB'!C:C,"&lt;="&amp;'Machinary GasOil Report'!$F$4,'Gas-DB'!C:C,"&gt;"&amp;$E$4)</f>
        <v>583</v>
      </c>
      <c r="G7" s="688">
        <f>SUMIFS('Gas-DB'!G:G,'Gas-DB'!D:D,"="&amp;'Machinary GasOil Report'!C7,'Gas-DB'!C:C,"&lt;="&amp;'Machinary GasOil Report'!$G$4,'Gas-DB'!C:C,"&gt;"&amp;$F$4)</f>
        <v>5689</v>
      </c>
      <c r="H7" s="688">
        <f>SUMIFS('Gas-DB'!G:G,'Gas-DB'!D:D,"="&amp;'Machinary GasOil Report'!C7,'Gas-DB'!C:C,"&lt;="&amp;'Machinary GasOil Report'!$H$4,'Gas-DB'!C:C,"&gt;"&amp;$G$4)</f>
        <v>4177</v>
      </c>
      <c r="I7" s="688">
        <f>SUMIFS('Gas-DB'!G:G,'Gas-DB'!D:D,"="&amp;'Machinary GasOil Report'!C7,'Gas-DB'!C:C,"&lt;="&amp;'Machinary GasOil Report'!$I$4,'Gas-DB'!C:C,"&gt;"&amp;$H$4)</f>
        <v>4839</v>
      </c>
      <c r="J7" s="688">
        <f>SUMIFS('Gas-DB'!G:G,'Gas-DB'!D:D,"="&amp;'Machinary GasOil Report'!C7,'Gas-DB'!C:C,"&lt;="&amp;'Machinary GasOil Report'!$J$4,'Gas-DB'!C:C,"&gt;"&amp;$I$4)</f>
        <v>6682</v>
      </c>
      <c r="K7" s="688">
        <f>SUMIFS('Gas-DB'!G:G,'Gas-DB'!D:D,"="&amp;'Machinary GasOil Report'!C7,'Gas-DB'!C:C,"&lt;="&amp;'Machinary GasOil Report'!$K$4,'Gas-DB'!C:C,"&gt;"&amp;$J$4)</f>
        <v>3220</v>
      </c>
      <c r="L7" s="688">
        <f>SUMIFS('Gas-DB'!G:G,'Gas-DB'!D:D,"="&amp;'Machinary GasOil Report'!C7,'Gas-DB'!C:C,"&lt;="&amp;'Machinary GasOil Report'!$L$4,'Gas-DB'!C:C,"&gt;"&amp;$K$4)</f>
        <v>2610</v>
      </c>
    </row>
    <row r="8" spans="3:12" x14ac:dyDescent="0.25">
      <c r="C8" s="132" t="s">
        <v>297</v>
      </c>
      <c r="D8" s="688" t="str">
        <f>VLOOKUP(C8,'Gas-DB'!Y:AA,2,FALSE)</f>
        <v>بلدوزر</v>
      </c>
      <c r="E8" s="138">
        <f>SUMIFS('Gas-DB'!G:G,'Gas-DB'!D:D,"="&amp;'Machinary GasOil Report'!C8,'Gas-DB'!C:C,"&lt;="&amp;'Machinary GasOil Report'!$E$4)</f>
        <v>0</v>
      </c>
      <c r="F8" s="688">
        <f>SUMIFS('Gas-DB'!G:G,'Gas-DB'!D:D,"="&amp;'Machinary GasOil Report'!C8,'Gas-DB'!C:C,"&lt;="&amp;'Machinary GasOil Report'!$F$4,'Gas-DB'!C:C,"&gt;"&amp;$E$4)</f>
        <v>0</v>
      </c>
      <c r="G8" s="688">
        <f>SUMIFS('Gas-DB'!G:G,'Gas-DB'!D:D,"="&amp;'Machinary GasOil Report'!C8,'Gas-DB'!C:C,"&lt;="&amp;'Machinary GasOil Report'!$G$4,'Gas-DB'!C:C,"&gt;"&amp;$F$4)</f>
        <v>0</v>
      </c>
      <c r="H8" s="688">
        <f>SUMIFS('Gas-DB'!G:G,'Gas-DB'!D:D,"="&amp;'Machinary GasOil Report'!C8,'Gas-DB'!C:C,"&lt;="&amp;'Machinary GasOil Report'!$H$4,'Gas-DB'!C:C,"&gt;"&amp;$G$4)</f>
        <v>0</v>
      </c>
      <c r="I8" s="688">
        <f>SUMIFS('Gas-DB'!G:G,'Gas-DB'!D:D,"="&amp;'Machinary GasOil Report'!C8,'Gas-DB'!C:C,"&lt;="&amp;'Machinary GasOil Report'!$I$4,'Gas-DB'!C:C,"&gt;"&amp;$H$4)</f>
        <v>476</v>
      </c>
      <c r="J8" s="688">
        <f>SUMIFS('Gas-DB'!G:G,'Gas-DB'!D:D,"="&amp;'Machinary GasOil Report'!C8,'Gas-DB'!C:C,"&lt;="&amp;'Machinary GasOil Report'!$J$4,'Gas-DB'!C:C,"&gt;"&amp;$I$4)</f>
        <v>3082</v>
      </c>
      <c r="K8" s="688">
        <f>SUMIFS('Gas-DB'!G:G,'Gas-DB'!D:D,"="&amp;'Machinary GasOil Report'!C8,'Gas-DB'!C:C,"&lt;="&amp;'Machinary GasOil Report'!$K$4,'Gas-DB'!C:C,"&gt;"&amp;$J$4)</f>
        <v>4344</v>
      </c>
      <c r="L8" s="688">
        <f>SUMIFS('Gas-DB'!G:G,'Gas-DB'!D:D,"="&amp;'Machinary GasOil Report'!C8,'Gas-DB'!C:C,"&lt;="&amp;'Machinary GasOil Report'!$L$4,'Gas-DB'!C:C,"&gt;"&amp;$K$4)</f>
        <v>2546</v>
      </c>
    </row>
    <row r="9" spans="3:12" x14ac:dyDescent="0.25">
      <c r="C9" s="132" t="s">
        <v>88</v>
      </c>
      <c r="D9" s="688" t="str">
        <f>VLOOKUP(C9,'Gas-DB'!Y:AA,2,FALSE)</f>
        <v>گریدر  ۱۶g</v>
      </c>
      <c r="E9" s="138">
        <f>SUMIFS('Gas-DB'!G:G,'Gas-DB'!D:D,"="&amp;'Machinary GasOil Report'!C9,'Gas-DB'!C:C,"&lt;="&amp;'Machinary GasOil Report'!$E$4)</f>
        <v>1198</v>
      </c>
      <c r="F9" s="688">
        <f>SUMIFS('Gas-DB'!G:G,'Gas-DB'!D:D,"="&amp;'Machinary GasOil Report'!C9,'Gas-DB'!C:C,"&lt;="&amp;'Machinary GasOil Report'!$F$4,'Gas-DB'!C:C,"&gt;"&amp;$E$4)</f>
        <v>2132</v>
      </c>
      <c r="G9" s="688">
        <f>SUMIFS('Gas-DB'!G:G,'Gas-DB'!D:D,"="&amp;'Machinary GasOil Report'!C9,'Gas-DB'!C:C,"&lt;="&amp;'Machinary GasOil Report'!$G$4,'Gas-DB'!C:C,"&gt;"&amp;$F$4)</f>
        <v>1933</v>
      </c>
      <c r="H9" s="688">
        <f>SUMIFS('Gas-DB'!G:G,'Gas-DB'!D:D,"="&amp;'Machinary GasOil Report'!C9,'Gas-DB'!C:C,"&lt;="&amp;'Machinary GasOil Report'!$H$4,'Gas-DB'!C:C,"&gt;"&amp;$G$4)</f>
        <v>2784</v>
      </c>
      <c r="I9" s="688">
        <f>SUMIFS('Gas-DB'!G:G,'Gas-DB'!D:D,"="&amp;'Machinary GasOil Report'!C9,'Gas-DB'!C:C,"&lt;="&amp;'Machinary GasOil Report'!$I$4,'Gas-DB'!C:C,"&gt;"&amp;$H$4)</f>
        <v>3301</v>
      </c>
      <c r="J9" s="688">
        <f>SUMIFS('Gas-DB'!G:G,'Gas-DB'!D:D,"="&amp;'Machinary GasOil Report'!C9,'Gas-DB'!C:C,"&lt;="&amp;'Machinary GasOil Report'!$J$4,'Gas-DB'!C:C,"&gt;"&amp;$I$4)</f>
        <v>4230</v>
      </c>
      <c r="K9" s="688">
        <f>SUMIFS('Gas-DB'!G:G,'Gas-DB'!D:D,"="&amp;'Machinary GasOil Report'!C9,'Gas-DB'!C:C,"&lt;="&amp;'Machinary GasOil Report'!$K$4,'Gas-DB'!C:C,"&gt;"&amp;$J$4)</f>
        <v>1870</v>
      </c>
      <c r="L9" s="688">
        <f>SUMIFS('Gas-DB'!G:G,'Gas-DB'!D:D,"="&amp;'Machinary GasOil Report'!C9,'Gas-DB'!C:C,"&lt;="&amp;'Machinary GasOil Report'!$L$4,'Gas-DB'!C:C,"&gt;"&amp;$K$4)</f>
        <v>587</v>
      </c>
    </row>
    <row r="10" spans="3:12" x14ac:dyDescent="0.25">
      <c r="C10" s="132" t="s">
        <v>301</v>
      </c>
      <c r="D10" s="688" t="str">
        <f>VLOOKUP(C10,'Gas-DB'!Y:AA,2,FALSE)</f>
        <v>گریدر  ۱۶g</v>
      </c>
      <c r="E10" s="138">
        <f>SUMIFS('Gas-DB'!G:G,'Gas-DB'!D:D,"="&amp;'Machinary GasOil Report'!C10,'Gas-DB'!C:C,"&lt;="&amp;'Machinary GasOil Report'!$E$4)</f>
        <v>0</v>
      </c>
      <c r="F10" s="688">
        <f>SUMIFS('Gas-DB'!G:G,'Gas-DB'!D:D,"="&amp;'Machinary GasOil Report'!C10,'Gas-DB'!C:C,"&lt;="&amp;'Machinary GasOil Report'!$F$4,'Gas-DB'!C:C,"&gt;"&amp;$E$4)</f>
        <v>0</v>
      </c>
      <c r="G10" s="688">
        <f>SUMIFS('Gas-DB'!G:G,'Gas-DB'!D:D,"="&amp;'Machinary GasOil Report'!C10,'Gas-DB'!C:C,"&lt;="&amp;'Machinary GasOil Report'!$G$4,'Gas-DB'!C:C,"&gt;"&amp;$F$4)</f>
        <v>0</v>
      </c>
      <c r="H10" s="688">
        <f>SUMIFS('Gas-DB'!G:G,'Gas-DB'!D:D,"="&amp;'Machinary GasOil Report'!C10,'Gas-DB'!C:C,"&lt;="&amp;'Machinary GasOil Report'!$H$4,'Gas-DB'!C:C,"&gt;"&amp;$G$4)</f>
        <v>0</v>
      </c>
      <c r="I10" s="688">
        <f>SUMIFS('Gas-DB'!G:G,'Gas-DB'!D:D,"="&amp;'Machinary GasOil Report'!C10,'Gas-DB'!C:C,"&lt;="&amp;'Machinary GasOil Report'!$I$4,'Gas-DB'!C:C,"&gt;"&amp;$H$4)</f>
        <v>208</v>
      </c>
      <c r="J10" s="688">
        <f>SUMIFS('Gas-DB'!G:G,'Gas-DB'!D:D,"="&amp;'Machinary GasOil Report'!C10,'Gas-DB'!C:C,"&lt;="&amp;'Machinary GasOil Report'!$J$4,'Gas-DB'!C:C,"&gt;"&amp;$I$4)</f>
        <v>1551</v>
      </c>
      <c r="K10" s="688">
        <f>SUMIFS('Gas-DB'!G:G,'Gas-DB'!D:D,"="&amp;'Machinary GasOil Report'!C10,'Gas-DB'!C:C,"&lt;="&amp;'Machinary GasOil Report'!$K$4,'Gas-DB'!C:C,"&gt;"&amp;$J$4)</f>
        <v>1606</v>
      </c>
      <c r="L10" s="688">
        <f>SUMIFS('Gas-DB'!G:G,'Gas-DB'!D:D,"="&amp;'Machinary GasOil Report'!C10,'Gas-DB'!C:C,"&lt;="&amp;'Machinary GasOil Report'!$L$4,'Gas-DB'!C:C,"&gt;"&amp;$K$4)</f>
        <v>1053</v>
      </c>
    </row>
    <row r="11" spans="3:12" x14ac:dyDescent="0.25">
      <c r="C11" s="132" t="s">
        <v>120</v>
      </c>
      <c r="D11" s="688" t="str">
        <f>VLOOKUP(C11,'Gas-DB'!Y:AA,2,FALSE)</f>
        <v>میکسراتکو</v>
      </c>
      <c r="E11" s="138">
        <f>SUMIFS('Gas-DB'!G:G,'Gas-DB'!D:D,"="&amp;'Machinary GasOil Report'!C11,'Gas-DB'!C:C,"&lt;="&amp;'Machinary GasOil Report'!$E$4)</f>
        <v>186</v>
      </c>
      <c r="F11" s="688">
        <f>SUMIFS('Gas-DB'!G:G,'Gas-DB'!D:D,"="&amp;'Machinary GasOil Report'!C11,'Gas-DB'!C:C,"&lt;="&amp;'Machinary GasOil Report'!$F$4,'Gas-DB'!C:C,"&gt;"&amp;$E$4)</f>
        <v>0</v>
      </c>
      <c r="G11" s="688">
        <f>SUMIFS('Gas-DB'!G:G,'Gas-DB'!D:D,"="&amp;'Machinary GasOil Report'!C11,'Gas-DB'!C:C,"&lt;="&amp;'Machinary GasOil Report'!$G$4,'Gas-DB'!C:C,"&gt;"&amp;$F$4)</f>
        <v>96</v>
      </c>
      <c r="H11" s="688">
        <f>SUMIFS('Gas-DB'!G:G,'Gas-DB'!D:D,"="&amp;'Machinary GasOil Report'!C11,'Gas-DB'!C:C,"&lt;="&amp;'Machinary GasOil Report'!$H$4,'Gas-DB'!C:C,"&gt;"&amp;$G$4)</f>
        <v>0</v>
      </c>
      <c r="I11" s="688">
        <f>SUMIFS('Gas-DB'!G:G,'Gas-DB'!D:D,"="&amp;'Machinary GasOil Report'!C11,'Gas-DB'!C:C,"&lt;="&amp;'Machinary GasOil Report'!$I$4,'Gas-DB'!C:C,"&gt;"&amp;$H$4)</f>
        <v>354</v>
      </c>
      <c r="J11" s="688">
        <f>SUMIFS('Gas-DB'!G:G,'Gas-DB'!D:D,"="&amp;'Machinary GasOil Report'!C11,'Gas-DB'!C:C,"&lt;="&amp;'Machinary GasOil Report'!$J$4,'Gas-DB'!C:C,"&gt;"&amp;$I$4)</f>
        <v>1355</v>
      </c>
      <c r="K11" s="688">
        <f>SUMIFS('Gas-DB'!G:G,'Gas-DB'!D:D,"="&amp;'Machinary GasOil Report'!C11,'Gas-DB'!C:C,"&lt;="&amp;'Machinary GasOil Report'!$K$4,'Gas-DB'!C:C,"&gt;"&amp;$J$4)</f>
        <v>1531</v>
      </c>
      <c r="L11" s="688">
        <f>SUMIFS('Gas-DB'!G:G,'Gas-DB'!D:D,"="&amp;'Machinary GasOil Report'!C11,'Gas-DB'!C:C,"&lt;="&amp;'Machinary GasOil Report'!$L$4,'Gas-DB'!C:C,"&gt;"&amp;$K$4)</f>
        <v>976</v>
      </c>
    </row>
    <row r="12" spans="3:12" x14ac:dyDescent="0.25">
      <c r="C12" s="132" t="s">
        <v>122</v>
      </c>
      <c r="D12" s="688" t="str">
        <f>VLOOKUP(C12,'Gas-DB'!Y:AA,2,FALSE)</f>
        <v>میکسر امیکو</v>
      </c>
      <c r="E12" s="138">
        <f>SUMIFS('Gas-DB'!G:G,'Gas-DB'!D:D,"="&amp;'Machinary GasOil Report'!C12,'Gas-DB'!C:C,"&lt;="&amp;'Machinary GasOil Report'!$E$4)</f>
        <v>136</v>
      </c>
      <c r="F12" s="688">
        <f>SUMIFS('Gas-DB'!G:G,'Gas-DB'!D:D,"="&amp;'Machinary GasOil Report'!C12,'Gas-DB'!C:C,"&lt;="&amp;'Machinary GasOil Report'!$F$4,'Gas-DB'!C:C,"&gt;"&amp;$E$4)</f>
        <v>0</v>
      </c>
      <c r="G12" s="688">
        <f>SUMIFS('Gas-DB'!G:G,'Gas-DB'!D:D,"="&amp;'Machinary GasOil Report'!C12,'Gas-DB'!C:C,"&lt;="&amp;'Machinary GasOil Report'!$G$4,'Gas-DB'!C:C,"&gt;"&amp;$F$4)</f>
        <v>0</v>
      </c>
      <c r="H12" s="688">
        <f>SUMIFS('Gas-DB'!G:G,'Gas-DB'!D:D,"="&amp;'Machinary GasOil Report'!C12,'Gas-DB'!C:C,"&lt;="&amp;'Machinary GasOil Report'!$H$4,'Gas-DB'!C:C,"&gt;"&amp;$G$4)</f>
        <v>85</v>
      </c>
      <c r="I12" s="688">
        <f>SUMIFS('Gas-DB'!G:G,'Gas-DB'!D:D,"="&amp;'Machinary GasOil Report'!C12,'Gas-DB'!C:C,"&lt;="&amp;'Machinary GasOil Report'!$I$4,'Gas-DB'!C:C,"&gt;"&amp;$H$4)</f>
        <v>325</v>
      </c>
      <c r="J12" s="688">
        <f>SUMIFS('Gas-DB'!G:G,'Gas-DB'!D:D,"="&amp;'Machinary GasOil Report'!C12,'Gas-DB'!C:C,"&lt;="&amp;'Machinary GasOil Report'!$J$4,'Gas-DB'!C:C,"&gt;"&amp;$I$4)</f>
        <v>627</v>
      </c>
      <c r="K12" s="688">
        <f>SUMIFS('Gas-DB'!G:G,'Gas-DB'!D:D,"="&amp;'Machinary GasOil Report'!C12,'Gas-DB'!C:C,"&lt;="&amp;'Machinary GasOil Report'!$K$4,'Gas-DB'!C:C,"&gt;"&amp;$J$4)</f>
        <v>1379</v>
      </c>
      <c r="L12" s="688">
        <f>SUMIFS('Gas-DB'!G:G,'Gas-DB'!D:D,"="&amp;'Machinary GasOil Report'!C12,'Gas-DB'!C:C,"&lt;="&amp;'Machinary GasOil Report'!$L$4,'Gas-DB'!C:C,"&gt;"&amp;$K$4)</f>
        <v>953</v>
      </c>
    </row>
    <row r="13" spans="3:12" x14ac:dyDescent="0.25">
      <c r="C13" s="132" t="s">
        <v>356</v>
      </c>
      <c r="D13" s="688" t="str">
        <f>VLOOKUP(C13,'Gas-DB'!Y:AA,2,FALSE)</f>
        <v>میکسر اتکو</v>
      </c>
      <c r="E13" s="138">
        <f>SUMIFS('Gas-DB'!G:G,'Gas-DB'!D:D,"="&amp;'Machinary GasOil Report'!C13,'Gas-DB'!C:C,"&lt;="&amp;'Machinary GasOil Report'!$E$4)</f>
        <v>0</v>
      </c>
      <c r="F13" s="688">
        <f>SUMIFS('Gas-DB'!G:G,'Gas-DB'!D:D,"="&amp;'Machinary GasOil Report'!C13,'Gas-DB'!C:C,"&lt;="&amp;'Machinary GasOil Report'!$F$4,'Gas-DB'!C:C,"&gt;"&amp;$E$4)</f>
        <v>0</v>
      </c>
      <c r="G13" s="688">
        <f>SUMIFS('Gas-DB'!G:G,'Gas-DB'!D:D,"="&amp;'Machinary GasOil Report'!C13,'Gas-DB'!C:C,"&lt;="&amp;'Machinary GasOil Report'!$G$4,'Gas-DB'!C:C,"&gt;"&amp;$F$4)</f>
        <v>0</v>
      </c>
      <c r="H13" s="688">
        <f>SUMIFS('Gas-DB'!G:G,'Gas-DB'!D:D,"="&amp;'Machinary GasOil Report'!C13,'Gas-DB'!C:C,"&lt;="&amp;'Machinary GasOil Report'!$H$4,'Gas-DB'!C:C,"&gt;"&amp;$G$4)</f>
        <v>0</v>
      </c>
      <c r="I13" s="688">
        <f>SUMIFS('Gas-DB'!G:G,'Gas-DB'!D:D,"="&amp;'Machinary GasOil Report'!C13,'Gas-DB'!C:C,"&lt;="&amp;'Machinary GasOil Report'!$I$4,'Gas-DB'!C:C,"&gt;"&amp;$H$4)</f>
        <v>168</v>
      </c>
      <c r="J13" s="688">
        <f>SUMIFS('Gas-DB'!G:G,'Gas-DB'!D:D,"="&amp;'Machinary GasOil Report'!C13,'Gas-DB'!C:C,"&lt;="&amp;'Machinary GasOil Report'!$J$4,'Gas-DB'!C:C,"&gt;"&amp;$I$4)</f>
        <v>1226</v>
      </c>
      <c r="K13" s="688">
        <f>SUMIFS('Gas-DB'!G:G,'Gas-DB'!D:D,"="&amp;'Machinary GasOil Report'!C13,'Gas-DB'!C:C,"&lt;="&amp;'Machinary GasOil Report'!$K$4,'Gas-DB'!C:C,"&gt;"&amp;$J$4)</f>
        <v>2082</v>
      </c>
      <c r="L13" s="688">
        <f>SUMIFS('Gas-DB'!G:G,'Gas-DB'!D:D,"="&amp;'Machinary GasOil Report'!C13,'Gas-DB'!C:C,"&lt;="&amp;'Machinary GasOil Report'!$L$4,'Gas-DB'!C:C,"&gt;"&amp;$K$4)</f>
        <v>779</v>
      </c>
    </row>
    <row r="14" spans="3:12" x14ac:dyDescent="0.25">
      <c r="C14" s="132" t="s">
        <v>119</v>
      </c>
      <c r="D14" s="688" t="str">
        <f>VLOOKUP(C14,'Gas-DB'!Y:AA,2,FALSE)</f>
        <v>غلطک</v>
      </c>
      <c r="E14" s="138">
        <f>SUMIFS('Gas-DB'!G:G,'Gas-DB'!D:D,"="&amp;'Machinary GasOil Report'!C14,'Gas-DB'!C:C,"&lt;="&amp;'Machinary GasOil Report'!$E$4)</f>
        <v>113</v>
      </c>
      <c r="F14" s="688">
        <f>SUMIFS('Gas-DB'!G:G,'Gas-DB'!D:D,"="&amp;'Machinary GasOil Report'!C14,'Gas-DB'!C:C,"&lt;="&amp;'Machinary GasOil Report'!$F$4,'Gas-DB'!C:C,"&gt;"&amp;$E$4)</f>
        <v>269</v>
      </c>
      <c r="G14" s="688">
        <f>SUMIFS('Gas-DB'!G:G,'Gas-DB'!D:D,"="&amp;'Machinary GasOil Report'!C14,'Gas-DB'!C:C,"&lt;="&amp;'Machinary GasOil Report'!$G$4,'Gas-DB'!C:C,"&gt;"&amp;$F$4)</f>
        <v>126</v>
      </c>
      <c r="H14" s="688">
        <f>SUMIFS('Gas-DB'!G:G,'Gas-DB'!D:D,"="&amp;'Machinary GasOil Report'!C14,'Gas-DB'!C:C,"&lt;="&amp;'Machinary GasOil Report'!$H$4,'Gas-DB'!C:C,"&gt;"&amp;$G$4)</f>
        <v>407</v>
      </c>
      <c r="I14" s="688">
        <f>SUMIFS('Gas-DB'!G:G,'Gas-DB'!D:D,"="&amp;'Machinary GasOil Report'!C14,'Gas-DB'!C:C,"&lt;="&amp;'Machinary GasOil Report'!$I$4,'Gas-DB'!C:C,"&gt;"&amp;$H$4)</f>
        <v>866</v>
      </c>
      <c r="J14" s="688">
        <f>SUMIFS('Gas-DB'!G:G,'Gas-DB'!D:D,"="&amp;'Machinary GasOil Report'!C14,'Gas-DB'!C:C,"&lt;="&amp;'Machinary GasOil Report'!$J$4,'Gas-DB'!C:C,"&gt;"&amp;$I$4)</f>
        <v>624</v>
      </c>
      <c r="K14" s="688">
        <f>SUMIFS('Gas-DB'!G:G,'Gas-DB'!D:D,"="&amp;'Machinary GasOil Report'!C14,'Gas-DB'!C:C,"&lt;="&amp;'Machinary GasOil Report'!$K$4,'Gas-DB'!C:C,"&gt;"&amp;$J$4)</f>
        <v>191</v>
      </c>
      <c r="L14" s="688">
        <f>SUMIFS('Gas-DB'!G:G,'Gas-DB'!D:D,"="&amp;'Machinary GasOil Report'!C14,'Gas-DB'!C:C,"&lt;="&amp;'Machinary GasOil Report'!$L$4,'Gas-DB'!C:C,"&gt;"&amp;$K$4)</f>
        <v>170</v>
      </c>
    </row>
    <row r="15" spans="3:12" x14ac:dyDescent="0.25">
      <c r="C15" s="132" t="s">
        <v>110</v>
      </c>
      <c r="D15" s="688" t="str">
        <f>VLOOKUP(C15,'Gas-DB'!Y:AA,2,FALSE)</f>
        <v>غلطک</v>
      </c>
      <c r="E15" s="138">
        <f>SUMIFS('Gas-DB'!G:G,'Gas-DB'!D:D,"="&amp;'Machinary GasOil Report'!C15,'Gas-DB'!C:C,"&lt;="&amp;'Machinary GasOil Report'!$E$4)</f>
        <v>164</v>
      </c>
      <c r="F15" s="688">
        <f>SUMIFS('Gas-DB'!G:G,'Gas-DB'!D:D,"="&amp;'Machinary GasOil Report'!C15,'Gas-DB'!C:C,"&lt;="&amp;'Machinary GasOil Report'!$F$4,'Gas-DB'!C:C,"&gt;"&amp;$E$4)</f>
        <v>664</v>
      </c>
      <c r="G15" s="688">
        <f>SUMIFS('Gas-DB'!G:G,'Gas-DB'!D:D,"="&amp;'Machinary GasOil Report'!C15,'Gas-DB'!C:C,"&lt;="&amp;'Machinary GasOil Report'!$G$4,'Gas-DB'!C:C,"&gt;"&amp;$F$4)</f>
        <v>911</v>
      </c>
      <c r="H15" s="688">
        <f>SUMIFS('Gas-DB'!G:G,'Gas-DB'!D:D,"="&amp;'Machinary GasOil Report'!C15,'Gas-DB'!C:C,"&lt;="&amp;'Machinary GasOil Report'!$H$4,'Gas-DB'!C:C,"&gt;"&amp;$G$4)</f>
        <v>863</v>
      </c>
      <c r="I15" s="688">
        <f>SUMIFS('Gas-DB'!G:G,'Gas-DB'!D:D,"="&amp;'Machinary GasOil Report'!C15,'Gas-DB'!C:C,"&lt;="&amp;'Machinary GasOil Report'!$I$4,'Gas-DB'!C:C,"&gt;"&amp;$H$4)</f>
        <v>524</v>
      </c>
      <c r="J15" s="688">
        <f>SUMIFS('Gas-DB'!G:G,'Gas-DB'!D:D,"="&amp;'Machinary GasOil Report'!C15,'Gas-DB'!C:C,"&lt;="&amp;'Machinary GasOil Report'!$J$4,'Gas-DB'!C:C,"&gt;"&amp;$I$4)</f>
        <v>18</v>
      </c>
      <c r="K15" s="688">
        <f>SUMIFS('Gas-DB'!G:G,'Gas-DB'!D:D,"="&amp;'Machinary GasOil Report'!C15,'Gas-DB'!C:C,"&lt;="&amp;'Machinary GasOil Report'!$K$4,'Gas-DB'!C:C,"&gt;"&amp;$J$4)</f>
        <v>742</v>
      </c>
      <c r="L15" s="688">
        <f>SUMIFS('Gas-DB'!G:G,'Gas-DB'!D:D,"="&amp;'Machinary GasOil Report'!C15,'Gas-DB'!C:C,"&lt;="&amp;'Machinary GasOil Report'!$L$4,'Gas-DB'!C:C,"&gt;"&amp;$K$4)</f>
        <v>267</v>
      </c>
    </row>
    <row r="16" spans="3:12" x14ac:dyDescent="0.25">
      <c r="C16" s="132" t="s">
        <v>107</v>
      </c>
      <c r="D16" s="688" t="str">
        <f>VLOOKUP(C16,'Gas-DB'!Y:AA,2,FALSE)</f>
        <v>غلطک</v>
      </c>
      <c r="E16" s="138">
        <f>SUMIFS('Gas-DB'!G:G,'Gas-DB'!D:D,"="&amp;'Machinary GasOil Report'!C16,'Gas-DB'!C:C,"&lt;="&amp;'Machinary GasOil Report'!$E$4)</f>
        <v>131</v>
      </c>
      <c r="F16" s="688">
        <f>SUMIFS('Gas-DB'!G:G,'Gas-DB'!D:D,"="&amp;'Machinary GasOil Report'!C16,'Gas-DB'!C:C,"&lt;="&amp;'Machinary GasOil Report'!$F$4,'Gas-DB'!C:C,"&gt;"&amp;$E$4)</f>
        <v>478</v>
      </c>
      <c r="G16" s="688">
        <f>SUMIFS('Gas-DB'!G:G,'Gas-DB'!D:D,"="&amp;'Machinary GasOil Report'!C16,'Gas-DB'!C:C,"&lt;="&amp;'Machinary GasOil Report'!$G$4,'Gas-DB'!C:C,"&gt;"&amp;$F$4)</f>
        <v>195</v>
      </c>
      <c r="H16" s="688">
        <f>SUMIFS('Gas-DB'!G:G,'Gas-DB'!D:D,"="&amp;'Machinary GasOil Report'!C16,'Gas-DB'!C:C,"&lt;="&amp;'Machinary GasOil Report'!$H$4,'Gas-DB'!C:C,"&gt;"&amp;$G$4)</f>
        <v>906</v>
      </c>
      <c r="I16" s="688">
        <f>SUMIFS('Gas-DB'!G:G,'Gas-DB'!D:D,"="&amp;'Machinary GasOil Report'!C16,'Gas-DB'!C:C,"&lt;="&amp;'Machinary GasOil Report'!$I$4,'Gas-DB'!C:C,"&gt;"&amp;$H$4)</f>
        <v>1155</v>
      </c>
      <c r="J16" s="688">
        <f>SUMIFS('Gas-DB'!G:G,'Gas-DB'!D:D,"="&amp;'Machinary GasOil Report'!C16,'Gas-DB'!C:C,"&lt;="&amp;'Machinary GasOil Report'!$J$4,'Gas-DB'!C:C,"&gt;"&amp;$I$4)</f>
        <v>611</v>
      </c>
      <c r="K16" s="688">
        <f>SUMIFS('Gas-DB'!G:G,'Gas-DB'!D:D,"="&amp;'Machinary GasOil Report'!C16,'Gas-DB'!C:C,"&lt;="&amp;'Machinary GasOil Report'!$K$4,'Gas-DB'!C:C,"&gt;"&amp;$J$4)</f>
        <v>751</v>
      </c>
      <c r="L16" s="688">
        <f>SUMIFS('Gas-DB'!G:G,'Gas-DB'!D:D,"="&amp;'Machinary GasOil Report'!C16,'Gas-DB'!C:C,"&lt;="&amp;'Machinary GasOil Report'!$L$4,'Gas-DB'!C:C,"&gt;"&amp;$K$4)</f>
        <v>442</v>
      </c>
    </row>
    <row r="17" spans="3:12" x14ac:dyDescent="0.25">
      <c r="C17" s="132" t="s">
        <v>285</v>
      </c>
      <c r="D17" s="688" t="str">
        <f>VLOOKUP(C17,'Gas-DB'!Y:AA,2,FALSE)</f>
        <v>غلطک</v>
      </c>
      <c r="E17" s="138">
        <f>SUMIFS('Gas-DB'!G:G,'Gas-DB'!D:D,"="&amp;'Machinary GasOil Report'!C17,'Gas-DB'!C:C,"&lt;="&amp;'Machinary GasOil Report'!$E$4)</f>
        <v>0</v>
      </c>
      <c r="F17" s="688">
        <f>SUMIFS('Gas-DB'!G:G,'Gas-DB'!D:D,"="&amp;'Machinary GasOil Report'!C17,'Gas-DB'!C:C,"&lt;="&amp;'Machinary GasOil Report'!$F$4,'Gas-DB'!C:C,"&gt;"&amp;$E$4)</f>
        <v>0</v>
      </c>
      <c r="G17" s="688">
        <f>SUMIFS('Gas-DB'!G:G,'Gas-DB'!D:D,"="&amp;'Machinary GasOil Report'!C17,'Gas-DB'!C:C,"&lt;="&amp;'Machinary GasOil Report'!$G$4,'Gas-DB'!C:C,"&gt;"&amp;$F$4)</f>
        <v>0</v>
      </c>
      <c r="H17" s="688">
        <f>SUMIFS('Gas-DB'!G:G,'Gas-DB'!D:D,"="&amp;'Machinary GasOil Report'!C17,'Gas-DB'!C:C,"&lt;="&amp;'Machinary GasOil Report'!$H$4,'Gas-DB'!C:C,"&gt;"&amp;$G$4)</f>
        <v>0</v>
      </c>
      <c r="I17" s="688">
        <f>SUMIFS('Gas-DB'!G:G,'Gas-DB'!D:D,"="&amp;'Machinary GasOil Report'!C17,'Gas-DB'!C:C,"&lt;="&amp;'Machinary GasOil Report'!$I$4,'Gas-DB'!C:C,"&gt;"&amp;$H$4)</f>
        <v>855</v>
      </c>
      <c r="J17" s="688">
        <f>SUMIFS('Gas-DB'!G:G,'Gas-DB'!D:D,"="&amp;'Machinary GasOil Report'!C17,'Gas-DB'!C:C,"&lt;="&amp;'Machinary GasOil Report'!$J$4,'Gas-DB'!C:C,"&gt;"&amp;$I$4)</f>
        <v>1350</v>
      </c>
      <c r="K17" s="688">
        <f>SUMIFS('Gas-DB'!G:G,'Gas-DB'!D:D,"="&amp;'Machinary GasOil Report'!C17,'Gas-DB'!C:C,"&lt;="&amp;'Machinary GasOil Report'!$K$4,'Gas-DB'!C:C,"&gt;"&amp;$J$4)</f>
        <v>925</v>
      </c>
      <c r="L17" s="688">
        <f>SUMIFS('Gas-DB'!G:G,'Gas-DB'!D:D,"="&amp;'Machinary GasOil Report'!C17,'Gas-DB'!C:C,"&lt;="&amp;'Machinary GasOil Report'!$L$4,'Gas-DB'!C:C,"&gt;"&amp;$K$4)</f>
        <v>735</v>
      </c>
    </row>
    <row r="18" spans="3:12" x14ac:dyDescent="0.25">
      <c r="C18" s="132" t="s">
        <v>380</v>
      </c>
      <c r="D18" s="688" t="str">
        <f>VLOOKUP(C18,'Gas-DB'!Y:AA,2,FALSE)</f>
        <v>غلطک</v>
      </c>
      <c r="E18" s="138">
        <f>SUMIFS('Gas-DB'!G:G,'Gas-DB'!D:D,"="&amp;'Machinary GasOil Report'!C18,'Gas-DB'!C:C,"&lt;="&amp;'Machinary GasOil Report'!$E$4)</f>
        <v>0</v>
      </c>
      <c r="F18" s="688">
        <f>SUMIFS('Gas-DB'!G:G,'Gas-DB'!D:D,"="&amp;'Machinary GasOil Report'!C18,'Gas-DB'!C:C,"&lt;="&amp;'Machinary GasOil Report'!$F$4,'Gas-DB'!C:C,"&gt;"&amp;$E$4)</f>
        <v>0</v>
      </c>
      <c r="G18" s="688">
        <f>SUMIFS('Gas-DB'!G:G,'Gas-DB'!D:D,"="&amp;'Machinary GasOil Report'!C18,'Gas-DB'!C:C,"&lt;="&amp;'Machinary GasOil Report'!$G$4,'Gas-DB'!C:C,"&gt;"&amp;$F$4)</f>
        <v>0</v>
      </c>
      <c r="H18" s="688">
        <f>SUMIFS('Gas-DB'!G:G,'Gas-DB'!D:D,"="&amp;'Machinary GasOil Report'!C18,'Gas-DB'!C:C,"&lt;="&amp;'Machinary GasOil Report'!$H$4,'Gas-DB'!C:C,"&gt;"&amp;$G$4)</f>
        <v>0</v>
      </c>
      <c r="I18" s="688">
        <f>SUMIFS('Gas-DB'!G:G,'Gas-DB'!D:D,"="&amp;'Machinary GasOil Report'!C18,'Gas-DB'!C:C,"&lt;="&amp;'Machinary GasOil Report'!$I$4,'Gas-DB'!C:C,"&gt;"&amp;$H$4)</f>
        <v>0</v>
      </c>
      <c r="J18" s="688">
        <f>SUMIFS('Gas-DB'!G:G,'Gas-DB'!D:D,"="&amp;'Machinary GasOil Report'!C18,'Gas-DB'!C:C,"&lt;="&amp;'Machinary GasOil Report'!$J$4,'Gas-DB'!C:C,"&gt;"&amp;$I$4)</f>
        <v>811</v>
      </c>
      <c r="K18" s="688">
        <f>SUMIFS('Gas-DB'!G:G,'Gas-DB'!D:D,"="&amp;'Machinary GasOil Report'!C18,'Gas-DB'!C:C,"&lt;="&amp;'Machinary GasOil Report'!$K$4,'Gas-DB'!C:C,"&gt;"&amp;$J$4)</f>
        <v>654</v>
      </c>
      <c r="L18" s="688">
        <f>SUMIFS('Gas-DB'!G:G,'Gas-DB'!D:D,"="&amp;'Machinary GasOil Report'!C18,'Gas-DB'!C:C,"&lt;="&amp;'Machinary GasOil Report'!$L$4,'Gas-DB'!C:C,"&gt;"&amp;$K$4)</f>
        <v>167</v>
      </c>
    </row>
    <row r="19" spans="3:12" x14ac:dyDescent="0.25">
      <c r="C19" s="132" t="s">
        <v>381</v>
      </c>
      <c r="D19" s="688" t="str">
        <f>VLOOKUP(C19,'Gas-DB'!Y:AA,2,FALSE)</f>
        <v>غلطک</v>
      </c>
      <c r="E19" s="138">
        <f>SUMIFS('Gas-DB'!G:G,'Gas-DB'!D:D,"="&amp;'Machinary GasOil Report'!C19,'Gas-DB'!C:C,"&lt;="&amp;'Machinary GasOil Report'!$E$4)</f>
        <v>0</v>
      </c>
      <c r="F19" s="688">
        <f>SUMIFS('Gas-DB'!G:G,'Gas-DB'!D:D,"="&amp;'Machinary GasOil Report'!C19,'Gas-DB'!C:C,"&lt;="&amp;'Machinary GasOil Report'!$F$4,'Gas-DB'!C:C,"&gt;"&amp;$E$4)</f>
        <v>0</v>
      </c>
      <c r="G19" s="688">
        <f>SUMIFS('Gas-DB'!G:G,'Gas-DB'!D:D,"="&amp;'Machinary GasOil Report'!C19,'Gas-DB'!C:C,"&lt;="&amp;'Machinary GasOil Report'!$G$4,'Gas-DB'!C:C,"&gt;"&amp;$F$4)</f>
        <v>0</v>
      </c>
      <c r="H19" s="688">
        <f>SUMIFS('Gas-DB'!G:G,'Gas-DB'!D:D,"="&amp;'Machinary GasOil Report'!C19,'Gas-DB'!C:C,"&lt;="&amp;'Machinary GasOil Report'!$H$4,'Gas-DB'!C:C,"&gt;"&amp;$G$4)</f>
        <v>0</v>
      </c>
      <c r="I19" s="688">
        <f>SUMIFS('Gas-DB'!G:G,'Gas-DB'!D:D,"="&amp;'Machinary GasOil Report'!C19,'Gas-DB'!C:C,"&lt;="&amp;'Machinary GasOil Report'!$I$4,'Gas-DB'!C:C,"&gt;"&amp;$H$4)</f>
        <v>0</v>
      </c>
      <c r="J19" s="688">
        <f>SUMIFS('Gas-DB'!G:G,'Gas-DB'!D:D,"="&amp;'Machinary GasOil Report'!C19,'Gas-DB'!C:C,"&lt;="&amp;'Machinary GasOil Report'!$J$4,'Gas-DB'!C:C,"&gt;"&amp;$I$4)</f>
        <v>1107</v>
      </c>
      <c r="K19" s="688">
        <f>SUMIFS('Gas-DB'!G:G,'Gas-DB'!D:D,"="&amp;'Machinary GasOil Report'!C19,'Gas-DB'!C:C,"&lt;="&amp;'Machinary GasOil Report'!$K$4,'Gas-DB'!C:C,"&gt;"&amp;$J$4)</f>
        <v>1160</v>
      </c>
      <c r="L19" s="688">
        <f>SUMIFS('Gas-DB'!G:G,'Gas-DB'!D:D,"="&amp;'Machinary GasOil Report'!C19,'Gas-DB'!C:C,"&lt;="&amp;'Machinary GasOil Report'!$L$4,'Gas-DB'!C:C,"&gt;"&amp;$K$4)</f>
        <v>498</v>
      </c>
    </row>
    <row r="20" spans="3:12" x14ac:dyDescent="0.25">
      <c r="C20" s="132" t="s">
        <v>91</v>
      </c>
      <c r="D20" s="688" t="str">
        <f>VLOOKUP(C20,'Gas-DB'!Y:AA,2,FALSE)</f>
        <v>کامیون کمپرسی</v>
      </c>
      <c r="E20" s="138">
        <f>SUMIFS('Gas-DB'!G:G,'Gas-DB'!D:D,"="&amp;'Machinary GasOil Report'!C20,'Gas-DB'!C:C,"&lt;="&amp;'Machinary GasOil Report'!$E$4)</f>
        <v>608</v>
      </c>
      <c r="F20" s="688">
        <f>SUMIFS('Gas-DB'!G:G,'Gas-DB'!D:D,"="&amp;'Machinary GasOil Report'!C20,'Gas-DB'!C:C,"&lt;="&amp;'Machinary GasOil Report'!$F$4,'Gas-DB'!C:C,"&gt;"&amp;$E$4)</f>
        <v>576</v>
      </c>
      <c r="G20" s="688">
        <f>SUMIFS('Gas-DB'!G:G,'Gas-DB'!D:D,"="&amp;'Machinary GasOil Report'!C20,'Gas-DB'!C:C,"&lt;="&amp;'Machinary GasOil Report'!$G$4,'Gas-DB'!C:C,"&gt;"&amp;$F$4)</f>
        <v>1020</v>
      </c>
      <c r="H20" s="688">
        <f>SUMIFS('Gas-DB'!G:G,'Gas-DB'!D:D,"="&amp;'Machinary GasOil Report'!C20,'Gas-DB'!C:C,"&lt;="&amp;'Machinary GasOil Report'!$H$4,'Gas-DB'!C:C,"&gt;"&amp;$G$4)</f>
        <v>1226</v>
      </c>
      <c r="I20" s="688">
        <f>SUMIFS('Gas-DB'!G:G,'Gas-DB'!D:D,"="&amp;'Machinary GasOil Report'!C20,'Gas-DB'!C:C,"&lt;="&amp;'Machinary GasOil Report'!$I$4,'Gas-DB'!C:C,"&gt;"&amp;$H$4)</f>
        <v>872</v>
      </c>
      <c r="J20" s="688">
        <f>SUMIFS('Gas-DB'!G:G,'Gas-DB'!D:D,"="&amp;'Machinary GasOil Report'!C20,'Gas-DB'!C:C,"&lt;="&amp;'Machinary GasOil Report'!$J$4,'Gas-DB'!C:C,"&gt;"&amp;$I$4)</f>
        <v>1281</v>
      </c>
      <c r="K20" s="688">
        <f>SUMIFS('Gas-DB'!G:G,'Gas-DB'!D:D,"="&amp;'Machinary GasOil Report'!C20,'Gas-DB'!C:C,"&lt;="&amp;'Machinary GasOil Report'!$K$4,'Gas-DB'!C:C,"&gt;"&amp;$J$4)</f>
        <v>1239</v>
      </c>
      <c r="L20" s="688">
        <f>SUMIFS('Gas-DB'!G:G,'Gas-DB'!D:D,"="&amp;'Machinary GasOil Report'!C20,'Gas-DB'!C:C,"&lt;="&amp;'Machinary GasOil Report'!$L$4,'Gas-DB'!C:C,"&gt;"&amp;$K$4)</f>
        <v>472</v>
      </c>
    </row>
    <row r="21" spans="3:12" x14ac:dyDescent="0.25">
      <c r="C21" s="132" t="s">
        <v>94</v>
      </c>
      <c r="D21" s="688" t="str">
        <f>VLOOKUP(C21,'Gas-DB'!Y:AA,2,FALSE)</f>
        <v>کامیون کمپرسی</v>
      </c>
      <c r="E21" s="138">
        <f>SUMIFS('Gas-DB'!G:G,'Gas-DB'!D:D,"="&amp;'Machinary GasOil Report'!C21,'Gas-DB'!C:C,"&lt;="&amp;'Machinary GasOil Report'!$E$4)</f>
        <v>435</v>
      </c>
      <c r="F21" s="688">
        <f>SUMIFS('Gas-DB'!G:G,'Gas-DB'!D:D,"="&amp;'Machinary GasOil Report'!C21,'Gas-DB'!C:C,"&lt;="&amp;'Machinary GasOil Report'!$F$4,'Gas-DB'!C:C,"&gt;"&amp;$E$4)</f>
        <v>805</v>
      </c>
      <c r="G21" s="688">
        <f>SUMIFS('Gas-DB'!G:G,'Gas-DB'!D:D,"="&amp;'Machinary GasOil Report'!C21,'Gas-DB'!C:C,"&lt;="&amp;'Machinary GasOil Report'!$G$4,'Gas-DB'!C:C,"&gt;"&amp;$F$4)</f>
        <v>1371</v>
      </c>
      <c r="H21" s="688">
        <f>SUMIFS('Gas-DB'!G:G,'Gas-DB'!D:D,"="&amp;'Machinary GasOil Report'!C21,'Gas-DB'!C:C,"&lt;="&amp;'Machinary GasOil Report'!$H$4,'Gas-DB'!C:C,"&gt;"&amp;$G$4)</f>
        <v>191</v>
      </c>
      <c r="I21" s="688">
        <f>SUMIFS('Gas-DB'!G:G,'Gas-DB'!D:D,"="&amp;'Machinary GasOil Report'!C21,'Gas-DB'!C:C,"&lt;="&amp;'Machinary GasOil Report'!$I$4,'Gas-DB'!C:C,"&gt;"&amp;$H$4)</f>
        <v>1288</v>
      </c>
      <c r="J21" s="688">
        <f>SUMIFS('Gas-DB'!G:G,'Gas-DB'!D:D,"="&amp;'Machinary GasOil Report'!C21,'Gas-DB'!C:C,"&lt;="&amp;'Machinary GasOil Report'!$J$4,'Gas-DB'!C:C,"&gt;"&amp;$I$4)</f>
        <v>1195</v>
      </c>
      <c r="K21" s="688">
        <f>SUMIFS('Gas-DB'!G:G,'Gas-DB'!D:D,"="&amp;'Machinary GasOil Report'!C21,'Gas-DB'!C:C,"&lt;="&amp;'Machinary GasOil Report'!$K$4,'Gas-DB'!C:C,"&gt;"&amp;$J$4)</f>
        <v>1081</v>
      </c>
      <c r="L21" s="688">
        <f>SUMIFS('Gas-DB'!G:G,'Gas-DB'!D:D,"="&amp;'Machinary GasOil Report'!C21,'Gas-DB'!C:C,"&lt;="&amp;'Machinary GasOil Report'!$L$4,'Gas-DB'!C:C,"&gt;"&amp;$K$4)</f>
        <v>979</v>
      </c>
    </row>
    <row r="22" spans="3:12" x14ac:dyDescent="0.25">
      <c r="C22" s="132" t="s">
        <v>117</v>
      </c>
      <c r="D22" s="688" t="str">
        <f>VLOOKUP(C22,'Gas-DB'!Y:AA,2,FALSE)</f>
        <v>کامیون کمپرسی</v>
      </c>
      <c r="E22" s="138">
        <f>SUMIFS('Gas-DB'!G:G,'Gas-DB'!D:D,"="&amp;'Machinary GasOil Report'!C22,'Gas-DB'!C:C,"&lt;="&amp;'Machinary GasOil Report'!$E$4)</f>
        <v>290</v>
      </c>
      <c r="F22" s="688">
        <f>SUMIFS('Gas-DB'!G:G,'Gas-DB'!D:D,"="&amp;'Machinary GasOil Report'!C22,'Gas-DB'!C:C,"&lt;="&amp;'Machinary GasOil Report'!$F$4,'Gas-DB'!C:C,"&gt;"&amp;$E$4)</f>
        <v>643</v>
      </c>
      <c r="G22" s="688">
        <f>SUMIFS('Gas-DB'!G:G,'Gas-DB'!D:D,"="&amp;'Machinary GasOil Report'!C22,'Gas-DB'!C:C,"&lt;="&amp;'Machinary GasOil Report'!$G$4,'Gas-DB'!C:C,"&gt;"&amp;$F$4)</f>
        <v>1287</v>
      </c>
      <c r="H22" s="688">
        <f>SUMIFS('Gas-DB'!G:G,'Gas-DB'!D:D,"="&amp;'Machinary GasOil Report'!C22,'Gas-DB'!C:C,"&lt;="&amp;'Machinary GasOil Report'!$H$4,'Gas-DB'!C:C,"&gt;"&amp;$G$4)</f>
        <v>1143</v>
      </c>
      <c r="I22" s="688">
        <f>SUMIFS('Gas-DB'!G:G,'Gas-DB'!D:D,"="&amp;'Machinary GasOil Report'!C22,'Gas-DB'!C:C,"&lt;="&amp;'Machinary GasOil Report'!$I$4,'Gas-DB'!C:C,"&gt;"&amp;$H$4)</f>
        <v>624</v>
      </c>
      <c r="J22" s="688">
        <f>SUMIFS('Gas-DB'!G:G,'Gas-DB'!D:D,"="&amp;'Machinary GasOil Report'!C22,'Gas-DB'!C:C,"&lt;="&amp;'Machinary GasOil Report'!$J$4,'Gas-DB'!C:C,"&gt;"&amp;$I$4)</f>
        <v>808</v>
      </c>
      <c r="K22" s="688">
        <f>SUMIFS('Gas-DB'!G:G,'Gas-DB'!D:D,"="&amp;'Machinary GasOil Report'!C22,'Gas-DB'!C:C,"&lt;="&amp;'Machinary GasOil Report'!$K$4,'Gas-DB'!C:C,"&gt;"&amp;$J$4)</f>
        <v>1399</v>
      </c>
      <c r="L22" s="688">
        <f>SUMIFS('Gas-DB'!G:G,'Gas-DB'!D:D,"="&amp;'Machinary GasOil Report'!C22,'Gas-DB'!C:C,"&lt;="&amp;'Machinary GasOil Report'!$L$4,'Gas-DB'!C:C,"&gt;"&amp;$K$4)</f>
        <v>769</v>
      </c>
    </row>
    <row r="23" spans="3:12" x14ac:dyDescent="0.25">
      <c r="C23" s="132" t="s">
        <v>130</v>
      </c>
      <c r="D23" s="688" t="str">
        <f>VLOOKUP(C23,'Gas-DB'!Y:AA,2,FALSE)</f>
        <v>تانکر ابپاش بنز</v>
      </c>
      <c r="E23" s="138">
        <f>SUMIFS('Gas-DB'!G:G,'Gas-DB'!D:D,"="&amp;'Machinary GasOil Report'!C23,'Gas-DB'!C:C,"&lt;="&amp;'Machinary GasOil Report'!$E$4)</f>
        <v>0</v>
      </c>
      <c r="F23" s="688">
        <f>SUMIFS('Gas-DB'!G:G,'Gas-DB'!D:D,"="&amp;'Machinary GasOil Report'!C23,'Gas-DB'!C:C,"&lt;="&amp;'Machinary GasOil Report'!$F$4,'Gas-DB'!C:C,"&gt;"&amp;$E$4)</f>
        <v>0</v>
      </c>
      <c r="G23" s="688">
        <f>SUMIFS('Gas-DB'!G:G,'Gas-DB'!D:D,"="&amp;'Machinary GasOil Report'!C23,'Gas-DB'!C:C,"&lt;="&amp;'Machinary GasOil Report'!$G$4,'Gas-DB'!C:C,"&gt;"&amp;$F$4)</f>
        <v>0</v>
      </c>
      <c r="H23" s="688">
        <f>SUMIFS('Gas-DB'!G:G,'Gas-DB'!D:D,"="&amp;'Machinary GasOil Report'!C23,'Gas-DB'!C:C,"&lt;="&amp;'Machinary GasOil Report'!$H$4,'Gas-DB'!C:C,"&gt;"&amp;$G$4)</f>
        <v>721</v>
      </c>
      <c r="I23" s="688">
        <f>SUMIFS('Gas-DB'!G:G,'Gas-DB'!D:D,"="&amp;'Machinary GasOil Report'!C23,'Gas-DB'!C:C,"&lt;="&amp;'Machinary GasOil Report'!$I$4,'Gas-DB'!C:C,"&gt;"&amp;$H$4)</f>
        <v>1299</v>
      </c>
      <c r="J23" s="688">
        <f>SUMIFS('Gas-DB'!G:G,'Gas-DB'!D:D,"="&amp;'Machinary GasOil Report'!C23,'Gas-DB'!C:C,"&lt;="&amp;'Machinary GasOil Report'!$J$4,'Gas-DB'!C:C,"&gt;"&amp;$I$4)</f>
        <v>1270</v>
      </c>
      <c r="K23" s="688">
        <f>SUMIFS('Gas-DB'!G:G,'Gas-DB'!D:D,"="&amp;'Machinary GasOil Report'!C23,'Gas-DB'!C:C,"&lt;="&amp;'Machinary GasOil Report'!$K$4,'Gas-DB'!C:C,"&gt;"&amp;$J$4)</f>
        <v>1091</v>
      </c>
      <c r="L23" s="688">
        <f>SUMIFS('Gas-DB'!G:G,'Gas-DB'!D:D,"="&amp;'Machinary GasOil Report'!C23,'Gas-DB'!C:C,"&lt;="&amp;'Machinary GasOil Report'!$L$4,'Gas-DB'!C:C,"&gt;"&amp;$K$4)</f>
        <v>774</v>
      </c>
    </row>
    <row r="24" spans="3:12" x14ac:dyDescent="0.25">
      <c r="C24" s="132" t="s">
        <v>96</v>
      </c>
      <c r="D24" s="688" t="str">
        <f>VLOOKUP(C24,'Gas-DB'!Y:AA,2,FALSE)</f>
        <v>تانکر ابپاش بنز</v>
      </c>
      <c r="E24" s="138">
        <f>SUMIFS('Gas-DB'!G:G,'Gas-DB'!D:D,"="&amp;'Machinary GasOil Report'!C24,'Gas-DB'!C:C,"&lt;="&amp;'Machinary GasOil Report'!$E$4)</f>
        <v>179</v>
      </c>
      <c r="F24" s="688">
        <f>SUMIFS('Gas-DB'!G:G,'Gas-DB'!D:D,"="&amp;'Machinary GasOil Report'!C24,'Gas-DB'!C:C,"&lt;="&amp;'Machinary GasOil Report'!$F$4,'Gas-DB'!C:C,"&gt;"&amp;$E$4)</f>
        <v>103</v>
      </c>
      <c r="G24" s="688">
        <f>SUMIFS('Gas-DB'!G:G,'Gas-DB'!D:D,"="&amp;'Machinary GasOil Report'!C24,'Gas-DB'!C:C,"&lt;="&amp;'Machinary GasOil Report'!$G$4,'Gas-DB'!C:C,"&gt;"&amp;$F$4)</f>
        <v>920</v>
      </c>
      <c r="H24" s="688">
        <f>SUMIFS('Gas-DB'!G:G,'Gas-DB'!D:D,"="&amp;'Machinary GasOil Report'!C24,'Gas-DB'!C:C,"&lt;="&amp;'Machinary GasOil Report'!$H$4,'Gas-DB'!C:C,"&gt;"&amp;$G$4)</f>
        <v>911</v>
      </c>
      <c r="I24" s="688">
        <f>SUMIFS('Gas-DB'!G:G,'Gas-DB'!D:D,"="&amp;'Machinary GasOil Report'!C24,'Gas-DB'!C:C,"&lt;="&amp;'Machinary GasOil Report'!$I$4,'Gas-DB'!C:C,"&gt;"&amp;$H$4)</f>
        <v>1040</v>
      </c>
      <c r="J24" s="688">
        <f>SUMIFS('Gas-DB'!G:G,'Gas-DB'!D:D,"="&amp;'Machinary GasOil Report'!C24,'Gas-DB'!C:C,"&lt;="&amp;'Machinary GasOil Report'!$J$4,'Gas-DB'!C:C,"&gt;"&amp;$I$4)</f>
        <v>1477</v>
      </c>
      <c r="K24" s="688">
        <f>SUMIFS('Gas-DB'!G:G,'Gas-DB'!D:D,"="&amp;'Machinary GasOil Report'!C24,'Gas-DB'!C:C,"&lt;="&amp;'Machinary GasOil Report'!$K$4,'Gas-DB'!C:C,"&gt;"&amp;$J$4)</f>
        <v>1586</v>
      </c>
      <c r="L24" s="688">
        <f>SUMIFS('Gas-DB'!G:G,'Gas-DB'!D:D,"="&amp;'Machinary GasOil Report'!C24,'Gas-DB'!C:C,"&lt;="&amp;'Machinary GasOil Report'!$L$4,'Gas-DB'!C:C,"&gt;"&amp;$K$4)</f>
        <v>882</v>
      </c>
    </row>
    <row r="25" spans="3:12" x14ac:dyDescent="0.25">
      <c r="C25" s="132" t="s">
        <v>114</v>
      </c>
      <c r="D25" s="688" t="str">
        <f>VLOOKUP(C25,'Gas-DB'!Y:AA,2,FALSE)</f>
        <v>تانکر سوخت بنز</v>
      </c>
      <c r="E25" s="138">
        <f>SUMIFS('Gas-DB'!G:G,'Gas-DB'!D:D,"="&amp;'Machinary GasOil Report'!C25,'Gas-DB'!C:C,"&lt;="&amp;'Machinary GasOil Report'!$E$4)</f>
        <v>235</v>
      </c>
      <c r="F25" s="688">
        <f>SUMIFS('Gas-DB'!G:G,'Gas-DB'!D:D,"="&amp;'Machinary GasOil Report'!C25,'Gas-DB'!C:C,"&lt;="&amp;'Machinary GasOil Report'!$F$4,'Gas-DB'!C:C,"&gt;"&amp;$E$4)</f>
        <v>100</v>
      </c>
      <c r="G25" s="688">
        <f>SUMIFS('Gas-DB'!G:G,'Gas-DB'!D:D,"="&amp;'Machinary GasOil Report'!C25,'Gas-DB'!C:C,"&lt;="&amp;'Machinary GasOil Report'!$G$4,'Gas-DB'!C:C,"&gt;"&amp;$F$4)</f>
        <v>307</v>
      </c>
      <c r="H25" s="688">
        <f>SUMIFS('Gas-DB'!G:G,'Gas-DB'!D:D,"="&amp;'Machinary GasOil Report'!C25,'Gas-DB'!C:C,"&lt;="&amp;'Machinary GasOil Report'!$H$4,'Gas-DB'!C:C,"&gt;"&amp;$G$4)</f>
        <v>465</v>
      </c>
      <c r="I25" s="688">
        <f>SUMIFS('Gas-DB'!G:G,'Gas-DB'!D:D,"="&amp;'Machinary GasOil Report'!C25,'Gas-DB'!C:C,"&lt;="&amp;'Machinary GasOil Report'!$I$4,'Gas-DB'!C:C,"&gt;"&amp;$H$4)</f>
        <v>915</v>
      </c>
      <c r="J25" s="688">
        <f>SUMIFS('Gas-DB'!G:G,'Gas-DB'!D:D,"="&amp;'Machinary GasOil Report'!C25,'Gas-DB'!C:C,"&lt;="&amp;'Machinary GasOil Report'!$J$4,'Gas-DB'!C:C,"&gt;"&amp;$I$4)</f>
        <v>851</v>
      </c>
      <c r="K25" s="688">
        <f>SUMIFS('Gas-DB'!G:G,'Gas-DB'!D:D,"="&amp;'Machinary GasOil Report'!C25,'Gas-DB'!C:C,"&lt;="&amp;'Machinary GasOil Report'!$K$4,'Gas-DB'!C:C,"&gt;"&amp;$J$4)</f>
        <v>679</v>
      </c>
      <c r="L25" s="688">
        <f>SUMIFS('Gas-DB'!G:G,'Gas-DB'!D:D,"="&amp;'Machinary GasOil Report'!C25,'Gas-DB'!C:C,"&lt;="&amp;'Machinary GasOil Report'!$L$4,'Gas-DB'!C:C,"&gt;"&amp;$K$4)</f>
        <v>332</v>
      </c>
    </row>
    <row r="26" spans="3:12" x14ac:dyDescent="0.25">
      <c r="C26" s="132" t="s">
        <v>399</v>
      </c>
      <c r="D26" s="688" t="str">
        <f>VLOOKUP(C26,'Gas-DB'!Y:AA,2,FALSE)</f>
        <v xml:space="preserve"> لودر</v>
      </c>
      <c r="E26" s="138">
        <f>SUMIFS('Gas-DB'!G:G,'Gas-DB'!D:D,"="&amp;'Machinary GasOil Report'!C26,'Gas-DB'!C:C,"&lt;="&amp;'Machinary GasOil Report'!$E$4)</f>
        <v>0</v>
      </c>
      <c r="F26" s="688">
        <f>SUMIFS('Gas-DB'!G:G,'Gas-DB'!D:D,"="&amp;'Machinary GasOil Report'!C26,'Gas-DB'!C:C,"&lt;="&amp;'Machinary GasOil Report'!$F$4,'Gas-DB'!C:C,"&gt;"&amp;$E$4)</f>
        <v>0</v>
      </c>
      <c r="G26" s="688">
        <f>SUMIFS('Gas-DB'!G:G,'Gas-DB'!D:D,"="&amp;'Machinary GasOil Report'!C26,'Gas-DB'!C:C,"&lt;="&amp;'Machinary GasOil Report'!$G$4,'Gas-DB'!C:C,"&gt;"&amp;$F$4)</f>
        <v>0</v>
      </c>
      <c r="H26" s="688">
        <f>SUMIFS('Gas-DB'!G:G,'Gas-DB'!D:D,"="&amp;'Machinary GasOil Report'!C26,'Gas-DB'!C:C,"&lt;="&amp;'Machinary GasOil Report'!$H$4,'Gas-DB'!C:C,"&gt;"&amp;$G$4)</f>
        <v>0</v>
      </c>
      <c r="I26" s="688">
        <f>SUMIFS('Gas-DB'!G:G,'Gas-DB'!D:D,"="&amp;'Machinary GasOil Report'!C26,'Gas-DB'!C:C,"&lt;="&amp;'Machinary GasOil Report'!$I$4,'Gas-DB'!C:C,"&gt;"&amp;$H$4)</f>
        <v>0</v>
      </c>
      <c r="J26" s="688">
        <f>SUMIFS('Gas-DB'!G:G,'Gas-DB'!D:D,"="&amp;'Machinary GasOil Report'!C26,'Gas-DB'!C:C,"&lt;="&amp;'Machinary GasOil Report'!$J$4,'Gas-DB'!C:C,"&gt;"&amp;$I$4)</f>
        <v>1815</v>
      </c>
      <c r="K26" s="688">
        <f>SUMIFS('Gas-DB'!G:G,'Gas-DB'!D:D,"="&amp;'Machinary GasOil Report'!C26,'Gas-DB'!C:C,"&lt;="&amp;'Machinary GasOil Report'!$K$4,'Gas-DB'!C:C,"&gt;"&amp;$J$4)</f>
        <v>884</v>
      </c>
      <c r="L26" s="688">
        <f>SUMIFS('Gas-DB'!G:G,'Gas-DB'!D:D,"="&amp;'Machinary GasOil Report'!C26,'Gas-DB'!C:C,"&lt;="&amp;'Machinary GasOil Report'!$L$4,'Gas-DB'!C:C,"&gt;"&amp;$K$4)</f>
        <v>797</v>
      </c>
    </row>
    <row r="27" spans="3:12" x14ac:dyDescent="0.25">
      <c r="C27" s="132" t="s">
        <v>158</v>
      </c>
      <c r="D27" s="688" t="str">
        <f>VLOOKUP(C27,'Gas-DB'!Y:AA,2,FALSE)</f>
        <v>بیل مکانیکی</v>
      </c>
      <c r="E27" s="138">
        <f>SUMIFS('Gas-DB'!G:G,'Gas-DB'!D:D,"="&amp;'Machinary GasOil Report'!C27,'Gas-DB'!C:C,"&lt;="&amp;'Machinary GasOil Report'!$E$4)</f>
        <v>0</v>
      </c>
      <c r="F27" s="688">
        <f>SUMIFS('Gas-DB'!G:G,'Gas-DB'!D:D,"="&amp;'Machinary GasOil Report'!C27,'Gas-DB'!C:C,"&lt;="&amp;'Machinary GasOil Report'!$F$4,'Gas-DB'!C:C,"&gt;"&amp;$E$4)</f>
        <v>0</v>
      </c>
      <c r="G27" s="688">
        <f>SUMIFS('Gas-DB'!G:G,'Gas-DB'!D:D,"="&amp;'Machinary GasOil Report'!C27,'Gas-DB'!C:C,"&lt;="&amp;'Machinary GasOil Report'!$G$4,'Gas-DB'!C:C,"&gt;"&amp;$F$4)</f>
        <v>2501</v>
      </c>
      <c r="H27" s="688">
        <f>SUMIFS('Gas-DB'!G:G,'Gas-DB'!D:D,"="&amp;'Machinary GasOil Report'!C27,'Gas-DB'!C:C,"&lt;="&amp;'Machinary GasOil Report'!$H$4,'Gas-DB'!C:C,"&gt;"&amp;$G$4)</f>
        <v>1690</v>
      </c>
      <c r="I27" s="688">
        <f>SUMIFS('Gas-DB'!G:G,'Gas-DB'!D:D,"="&amp;'Machinary GasOil Report'!C27,'Gas-DB'!C:C,"&lt;="&amp;'Machinary GasOil Report'!$I$4,'Gas-DB'!C:C,"&gt;"&amp;$H$4)</f>
        <v>1742</v>
      </c>
      <c r="J27" s="688">
        <f>SUMIFS('Gas-DB'!G:G,'Gas-DB'!D:D,"="&amp;'Machinary GasOil Report'!C27,'Gas-DB'!C:C,"&lt;="&amp;'Machinary GasOil Report'!$J$4,'Gas-DB'!C:C,"&gt;"&amp;$I$4)</f>
        <v>2039</v>
      </c>
      <c r="K27" s="688">
        <f>SUMIFS('Gas-DB'!G:G,'Gas-DB'!D:D,"="&amp;'Machinary GasOil Report'!C27,'Gas-DB'!C:C,"&lt;="&amp;'Machinary GasOil Report'!$K$4,'Gas-DB'!C:C,"&gt;"&amp;$J$4)</f>
        <v>1809</v>
      </c>
      <c r="L27" s="688">
        <f>SUMIFS('Gas-DB'!G:G,'Gas-DB'!D:D,"="&amp;'Machinary GasOil Report'!C27,'Gas-DB'!C:C,"&lt;="&amp;'Machinary GasOil Report'!$L$4,'Gas-DB'!C:C,"&gt;"&amp;$K$4)</f>
        <v>551</v>
      </c>
    </row>
    <row r="28" spans="3:12" x14ac:dyDescent="0.25">
      <c r="C28" s="132" t="s">
        <v>144</v>
      </c>
      <c r="D28" s="688" t="str">
        <f>VLOOKUP(C28,'Gas-DB'!Y:AA,2,FALSE)</f>
        <v>بلدوزر D85</v>
      </c>
      <c r="E28" s="138">
        <f>SUMIFS('Gas-DB'!G:G,'Gas-DB'!D:D,"="&amp;'Machinary GasOil Report'!C28,'Gas-DB'!C:C,"&lt;="&amp;'Machinary GasOil Report'!$E$4)</f>
        <v>0</v>
      </c>
      <c r="F28" s="688">
        <f>SUMIFS('Gas-DB'!G:G,'Gas-DB'!D:D,"="&amp;'Machinary GasOil Report'!C28,'Gas-DB'!C:C,"&lt;="&amp;'Machinary GasOil Report'!$F$4,'Gas-DB'!C:C,"&gt;"&amp;$E$4)</f>
        <v>0</v>
      </c>
      <c r="G28" s="688">
        <f>SUMIFS('Gas-DB'!G:G,'Gas-DB'!D:D,"="&amp;'Machinary GasOil Report'!C28,'Gas-DB'!C:C,"&lt;="&amp;'Machinary GasOil Report'!$G$4,'Gas-DB'!C:C,"&gt;"&amp;$F$4)</f>
        <v>0</v>
      </c>
      <c r="H28" s="688">
        <f>SUMIFS('Gas-DB'!G:G,'Gas-DB'!D:D,"="&amp;'Machinary GasOil Report'!C28,'Gas-DB'!C:C,"&lt;="&amp;'Machinary GasOil Report'!$H$4,'Gas-DB'!C:C,"&gt;"&amp;$G$4)</f>
        <v>1911</v>
      </c>
      <c r="I28" s="688">
        <f>SUMIFS('Gas-DB'!G:G,'Gas-DB'!D:D,"="&amp;'Machinary GasOil Report'!C28,'Gas-DB'!C:C,"&lt;="&amp;'Machinary GasOil Report'!$I$4,'Gas-DB'!C:C,"&gt;"&amp;$H$4)</f>
        <v>3442</v>
      </c>
      <c r="J28" s="688">
        <f>SUMIFS('Gas-DB'!G:G,'Gas-DB'!D:D,"="&amp;'Machinary GasOil Report'!C28,'Gas-DB'!C:C,"&lt;="&amp;'Machinary GasOil Report'!$J$4,'Gas-DB'!C:C,"&gt;"&amp;$I$4)</f>
        <v>2856</v>
      </c>
      <c r="K28" s="688">
        <f>SUMIFS('Gas-DB'!G:G,'Gas-DB'!D:D,"="&amp;'Machinary GasOil Report'!C28,'Gas-DB'!C:C,"&lt;="&amp;'Machinary GasOil Report'!$K$4,'Gas-DB'!C:C,"&gt;"&amp;$J$4)</f>
        <v>2517</v>
      </c>
      <c r="L28" s="688">
        <f>SUMIFS('Gas-DB'!G:G,'Gas-DB'!D:D,"="&amp;'Machinary GasOil Report'!C28,'Gas-DB'!C:C,"&lt;="&amp;'Machinary GasOil Report'!$L$4,'Gas-DB'!C:C,"&gt;"&amp;$K$4)</f>
        <v>1307</v>
      </c>
    </row>
    <row r="29" spans="3:12" x14ac:dyDescent="0.25">
      <c r="C29" s="132" t="s">
        <v>146</v>
      </c>
      <c r="D29" s="688" t="str">
        <f>VLOOKUP(C29,'Gas-DB'!Y:AA,2,FALSE)</f>
        <v>بلدوزر D85</v>
      </c>
      <c r="E29" s="138">
        <f>SUMIFS('Gas-DB'!G:G,'Gas-DB'!D:D,"="&amp;'Machinary GasOil Report'!C29,'Gas-DB'!C:C,"&lt;="&amp;'Machinary GasOil Report'!$E$4)</f>
        <v>0</v>
      </c>
      <c r="F29" s="688">
        <f>SUMIFS('Gas-DB'!G:G,'Gas-DB'!D:D,"="&amp;'Machinary GasOil Report'!C29,'Gas-DB'!C:C,"&lt;="&amp;'Machinary GasOil Report'!$F$4,'Gas-DB'!C:C,"&gt;"&amp;$E$4)</f>
        <v>0</v>
      </c>
      <c r="G29" s="688">
        <f>SUMIFS('Gas-DB'!G:G,'Gas-DB'!D:D,"="&amp;'Machinary GasOil Report'!C29,'Gas-DB'!C:C,"&lt;="&amp;'Machinary GasOil Report'!$G$4,'Gas-DB'!C:C,"&gt;"&amp;$F$4)</f>
        <v>1314</v>
      </c>
      <c r="H29" s="688">
        <f>SUMIFS('Gas-DB'!G:G,'Gas-DB'!D:D,"="&amp;'Machinary GasOil Report'!C29,'Gas-DB'!C:C,"&lt;="&amp;'Machinary GasOil Report'!$H$4,'Gas-DB'!C:C,"&gt;"&amp;$G$4)</f>
        <v>2909</v>
      </c>
      <c r="I29" s="688">
        <f>SUMIFS('Gas-DB'!G:G,'Gas-DB'!D:D,"="&amp;'Machinary GasOil Report'!C29,'Gas-DB'!C:C,"&lt;="&amp;'Machinary GasOil Report'!$I$4,'Gas-DB'!C:C,"&gt;"&amp;$H$4)</f>
        <v>2925</v>
      </c>
      <c r="J29" s="688">
        <f>SUMIFS('Gas-DB'!G:G,'Gas-DB'!D:D,"="&amp;'Machinary GasOil Report'!C29,'Gas-DB'!C:C,"&lt;="&amp;'Machinary GasOil Report'!$J$4,'Gas-DB'!C:C,"&gt;"&amp;$I$4)</f>
        <v>2585</v>
      </c>
      <c r="K29" s="688">
        <f>SUMIFS('Gas-DB'!G:G,'Gas-DB'!D:D,"="&amp;'Machinary GasOil Report'!C29,'Gas-DB'!C:C,"&lt;="&amp;'Machinary GasOil Report'!$K$4,'Gas-DB'!C:C,"&gt;"&amp;$J$4)</f>
        <v>2339</v>
      </c>
      <c r="L29" s="688">
        <f>SUMIFS('Gas-DB'!G:G,'Gas-DB'!D:D,"="&amp;'Machinary GasOil Report'!C29,'Gas-DB'!C:C,"&lt;="&amp;'Machinary GasOil Report'!$L$4,'Gas-DB'!C:C,"&gt;"&amp;$K$4)</f>
        <v>1508</v>
      </c>
    </row>
    <row r="30" spans="3:12" x14ac:dyDescent="0.25">
      <c r="C30" s="132" t="s">
        <v>147</v>
      </c>
      <c r="D30" s="688" t="str">
        <f>VLOOKUP(C30,'Gas-DB'!Y:AA,2,FALSE)</f>
        <v>بلدوزر کاترپیلار D8</v>
      </c>
      <c r="E30" s="138">
        <f>SUMIFS('Gas-DB'!G:G,'Gas-DB'!D:D,"="&amp;'Machinary GasOil Report'!C30,'Gas-DB'!C:C,"&lt;="&amp;'Machinary GasOil Report'!$E$4)</f>
        <v>0</v>
      </c>
      <c r="F30" s="688">
        <f>SUMIFS('Gas-DB'!G:G,'Gas-DB'!D:D,"="&amp;'Machinary GasOil Report'!C30,'Gas-DB'!C:C,"&lt;="&amp;'Machinary GasOil Report'!$F$4,'Gas-DB'!C:C,"&gt;"&amp;$E$4)</f>
        <v>0</v>
      </c>
      <c r="G30" s="688">
        <f>SUMIFS('Gas-DB'!G:G,'Gas-DB'!D:D,"="&amp;'Machinary GasOil Report'!C30,'Gas-DB'!C:C,"&lt;="&amp;'Machinary GasOil Report'!$G$4,'Gas-DB'!C:C,"&gt;"&amp;$F$4)</f>
        <v>0</v>
      </c>
      <c r="H30" s="688">
        <f>SUMIFS('Gas-DB'!G:G,'Gas-DB'!D:D,"="&amp;'Machinary GasOil Report'!C30,'Gas-DB'!C:C,"&lt;="&amp;'Machinary GasOil Report'!$H$4,'Gas-DB'!C:C,"&gt;"&amp;$G$4)</f>
        <v>3335</v>
      </c>
      <c r="I30" s="688">
        <f>SUMIFS('Gas-DB'!G:G,'Gas-DB'!D:D,"="&amp;'Machinary GasOil Report'!C30,'Gas-DB'!C:C,"&lt;="&amp;'Machinary GasOil Report'!$I$4,'Gas-DB'!C:C,"&gt;"&amp;$H$4)</f>
        <v>4581</v>
      </c>
      <c r="J30" s="688">
        <f>SUMIFS('Gas-DB'!G:G,'Gas-DB'!D:D,"="&amp;'Machinary GasOil Report'!C30,'Gas-DB'!C:C,"&lt;="&amp;'Machinary GasOil Report'!$J$4,'Gas-DB'!C:C,"&gt;"&amp;$I$4)</f>
        <v>5580</v>
      </c>
      <c r="K30" s="688">
        <f>SUMIFS('Gas-DB'!G:G,'Gas-DB'!D:D,"="&amp;'Machinary GasOil Report'!C30,'Gas-DB'!C:C,"&lt;="&amp;'Machinary GasOil Report'!$K$4,'Gas-DB'!C:C,"&gt;"&amp;$J$4)</f>
        <v>5200</v>
      </c>
      <c r="L30" s="688">
        <f>SUMIFS('Gas-DB'!G:G,'Gas-DB'!D:D,"="&amp;'Machinary GasOil Report'!C30,'Gas-DB'!C:C,"&lt;="&amp;'Machinary GasOil Report'!$L$4,'Gas-DB'!C:C,"&gt;"&amp;$K$4)</f>
        <v>3114</v>
      </c>
    </row>
    <row r="31" spans="3:12" x14ac:dyDescent="0.25">
      <c r="C31" s="132" t="s">
        <v>162</v>
      </c>
      <c r="D31" s="688" t="str">
        <f>VLOOKUP(C31,'Gas-DB'!Y:AA,2,FALSE)</f>
        <v>بیل مکانیکی</v>
      </c>
      <c r="E31" s="138">
        <f>SUMIFS('Gas-DB'!G:G,'Gas-DB'!D:D,"="&amp;'Machinary GasOil Report'!C31,'Gas-DB'!C:C,"&lt;="&amp;'Machinary GasOil Report'!$E$4)</f>
        <v>0</v>
      </c>
      <c r="F31" s="688">
        <f>SUMIFS('Gas-DB'!G:G,'Gas-DB'!D:D,"="&amp;'Machinary GasOil Report'!C31,'Gas-DB'!C:C,"&lt;="&amp;'Machinary GasOil Report'!$F$4,'Gas-DB'!C:C,"&gt;"&amp;$E$4)</f>
        <v>0</v>
      </c>
      <c r="G31" s="688">
        <f>SUMIFS('Gas-DB'!G:G,'Gas-DB'!D:D,"="&amp;'Machinary GasOil Report'!C31,'Gas-DB'!C:C,"&lt;="&amp;'Machinary GasOil Report'!$G$4,'Gas-DB'!C:C,"&gt;"&amp;$F$4)</f>
        <v>0</v>
      </c>
      <c r="H31" s="688">
        <f>SUMIFS('Gas-DB'!G:G,'Gas-DB'!D:D,"="&amp;'Machinary GasOil Report'!C31,'Gas-DB'!C:C,"&lt;="&amp;'Machinary GasOil Report'!$H$4,'Gas-DB'!C:C,"&gt;"&amp;$G$4)</f>
        <v>1903</v>
      </c>
      <c r="I31" s="688">
        <f>SUMIFS('Gas-DB'!G:G,'Gas-DB'!D:D,"="&amp;'Machinary GasOil Report'!C31,'Gas-DB'!C:C,"&lt;="&amp;'Machinary GasOil Report'!$I$4,'Gas-DB'!C:C,"&gt;"&amp;$H$4)</f>
        <v>2773</v>
      </c>
      <c r="J31" s="688">
        <f>SUMIFS('Gas-DB'!G:G,'Gas-DB'!D:D,"="&amp;'Machinary GasOil Report'!C31,'Gas-DB'!C:C,"&lt;="&amp;'Machinary GasOil Report'!$J$4,'Gas-DB'!C:C,"&gt;"&amp;$I$4)</f>
        <v>2569</v>
      </c>
      <c r="K31" s="688">
        <f>SUMIFS('Gas-DB'!G:G,'Gas-DB'!D:D,"="&amp;'Machinary GasOil Report'!C31,'Gas-DB'!C:C,"&lt;="&amp;'Machinary GasOil Report'!$K$4,'Gas-DB'!C:C,"&gt;"&amp;$J$4)</f>
        <v>2340</v>
      </c>
      <c r="L31" s="688">
        <f>SUMIFS('Gas-DB'!G:G,'Gas-DB'!D:D,"="&amp;'Machinary GasOil Report'!C31,'Gas-DB'!C:C,"&lt;="&amp;'Machinary GasOil Report'!$L$4,'Gas-DB'!C:C,"&gt;"&amp;$K$4)</f>
        <v>1557</v>
      </c>
    </row>
    <row r="32" spans="3:12" x14ac:dyDescent="0.25">
      <c r="C32" s="132" t="s">
        <v>160</v>
      </c>
      <c r="D32" s="688" t="str">
        <f>VLOOKUP(C32,'Gas-DB'!Y:AA,2,FALSE)</f>
        <v>تانکر آب</v>
      </c>
      <c r="E32" s="138">
        <f>SUMIFS('Gas-DB'!G:G,'Gas-DB'!D:D,"="&amp;'Machinary GasOil Report'!C32,'Gas-DB'!C:C,"&lt;="&amp;'Machinary GasOil Report'!$E$4)</f>
        <v>0</v>
      </c>
      <c r="F32" s="688">
        <f>SUMIFS('Gas-DB'!G:G,'Gas-DB'!D:D,"="&amp;'Machinary GasOil Report'!C32,'Gas-DB'!C:C,"&lt;="&amp;'Machinary GasOil Report'!$F$4,'Gas-DB'!C:C,"&gt;"&amp;$E$4)</f>
        <v>0</v>
      </c>
      <c r="G32" s="688">
        <f>SUMIFS('Gas-DB'!G:G,'Gas-DB'!D:D,"="&amp;'Machinary GasOil Report'!C32,'Gas-DB'!C:C,"&lt;="&amp;'Machinary GasOil Report'!$G$4,'Gas-DB'!C:C,"&gt;"&amp;$F$4)</f>
        <v>0</v>
      </c>
      <c r="H32" s="688">
        <f>SUMIFS('Gas-DB'!G:G,'Gas-DB'!D:D,"="&amp;'Machinary GasOil Report'!C32,'Gas-DB'!C:C,"&lt;="&amp;'Machinary GasOil Report'!$H$4,'Gas-DB'!C:C,"&gt;"&amp;$G$4)</f>
        <v>1370</v>
      </c>
      <c r="I32" s="688">
        <f>SUMIFS('Gas-DB'!G:G,'Gas-DB'!D:D,"="&amp;'Machinary GasOil Report'!C32,'Gas-DB'!C:C,"&lt;="&amp;'Machinary GasOil Report'!$I$4,'Gas-DB'!C:C,"&gt;"&amp;$H$4)</f>
        <v>1402</v>
      </c>
      <c r="J32" s="688">
        <f>SUMIFS('Gas-DB'!G:G,'Gas-DB'!D:D,"="&amp;'Machinary GasOil Report'!C32,'Gas-DB'!C:C,"&lt;="&amp;'Machinary GasOil Report'!$J$4,'Gas-DB'!C:C,"&gt;"&amp;$I$4)</f>
        <v>1210</v>
      </c>
      <c r="K32" s="688">
        <f>SUMIFS('Gas-DB'!G:G,'Gas-DB'!D:D,"="&amp;'Machinary GasOil Report'!C32,'Gas-DB'!C:C,"&lt;="&amp;'Machinary GasOil Report'!$K$4,'Gas-DB'!C:C,"&gt;"&amp;$J$4)</f>
        <v>0</v>
      </c>
      <c r="L32" s="688">
        <f>SUMIFS('Gas-DB'!G:G,'Gas-DB'!D:D,"="&amp;'Machinary GasOil Report'!C32,'Gas-DB'!C:C,"&lt;="&amp;'Machinary GasOil Report'!$L$4,'Gas-DB'!C:C,"&gt;"&amp;$K$4)</f>
        <v>0</v>
      </c>
    </row>
    <row r="33" spans="3:12" x14ac:dyDescent="0.25">
      <c r="C33" s="132" t="s">
        <v>398</v>
      </c>
      <c r="D33" s="688" t="str">
        <f>VLOOKUP(C33,'Gas-DB'!Y:AA,2,FALSE)</f>
        <v>بلدوزر</v>
      </c>
      <c r="E33" s="138">
        <f>SUMIFS('Gas-DB'!G:G,'Gas-DB'!D:D,"="&amp;'Machinary GasOil Report'!C33,'Gas-DB'!C:C,"&lt;="&amp;'Machinary GasOil Report'!$E$4)</f>
        <v>0</v>
      </c>
      <c r="F33" s="688">
        <f>SUMIFS('Gas-DB'!G:G,'Gas-DB'!D:D,"="&amp;'Machinary GasOil Report'!C33,'Gas-DB'!C:C,"&lt;="&amp;'Machinary GasOil Report'!$F$4,'Gas-DB'!C:C,"&gt;"&amp;$E$4)</f>
        <v>0</v>
      </c>
      <c r="G33" s="688">
        <f>SUMIFS('Gas-DB'!G:G,'Gas-DB'!D:D,"="&amp;'Machinary GasOil Report'!C33,'Gas-DB'!C:C,"&lt;="&amp;'Machinary GasOil Report'!$G$4,'Gas-DB'!C:C,"&gt;"&amp;$F$4)</f>
        <v>0</v>
      </c>
      <c r="H33" s="688">
        <f>SUMIFS('Gas-DB'!G:G,'Gas-DB'!D:D,"="&amp;'Machinary GasOil Report'!C33,'Gas-DB'!C:C,"&lt;="&amp;'Machinary GasOil Report'!$H$4,'Gas-DB'!C:C,"&gt;"&amp;$G$4)</f>
        <v>0</v>
      </c>
      <c r="I33" s="688">
        <f>SUMIFS('Gas-DB'!G:G,'Gas-DB'!D:D,"="&amp;'Machinary GasOil Report'!C33,'Gas-DB'!C:C,"&lt;="&amp;'Machinary GasOil Report'!$I$4,'Gas-DB'!C:C,"&gt;"&amp;$H$4)</f>
        <v>0</v>
      </c>
      <c r="J33" s="688">
        <f>SUMIFS('Gas-DB'!G:G,'Gas-DB'!D:D,"="&amp;'Machinary GasOil Report'!C33,'Gas-DB'!C:C,"&lt;="&amp;'Machinary GasOil Report'!$J$4,'Gas-DB'!C:C,"&gt;"&amp;$I$4)</f>
        <v>3007</v>
      </c>
      <c r="K33" s="688">
        <f>SUMIFS('Gas-DB'!G:G,'Gas-DB'!D:D,"="&amp;'Machinary GasOil Report'!C33,'Gas-DB'!C:C,"&lt;="&amp;'Machinary GasOil Report'!$K$4,'Gas-DB'!C:C,"&gt;"&amp;$J$4)</f>
        <v>2535</v>
      </c>
      <c r="L33" s="688">
        <f>SUMIFS('Gas-DB'!G:G,'Gas-DB'!D:D,"="&amp;'Machinary GasOil Report'!C33,'Gas-DB'!C:C,"&lt;="&amp;'Machinary GasOil Report'!$L$4,'Gas-DB'!C:C,"&gt;"&amp;$K$4)</f>
        <v>1169</v>
      </c>
    </row>
    <row r="34" spans="3:12" x14ac:dyDescent="0.25">
      <c r="C34" s="132" t="s">
        <v>149</v>
      </c>
      <c r="D34" s="688" t="str">
        <f>VLOOKUP(C34,'Gas-DB'!Y:AA,2,FALSE)</f>
        <v>لودر ZL50</v>
      </c>
      <c r="E34" s="138">
        <f>SUMIFS('Gas-DB'!G:G,'Gas-DB'!D:D,"="&amp;'Machinary GasOil Report'!C34,'Gas-DB'!C:C,"&lt;="&amp;'Machinary GasOil Report'!$E$4)</f>
        <v>0</v>
      </c>
      <c r="F34" s="688">
        <f>SUMIFS('Gas-DB'!G:G,'Gas-DB'!D:D,"="&amp;'Machinary GasOil Report'!C34,'Gas-DB'!C:C,"&lt;="&amp;'Machinary GasOil Report'!$F$4,'Gas-DB'!C:C,"&gt;"&amp;$E$4)</f>
        <v>1011</v>
      </c>
      <c r="G34" s="688">
        <f>SUMIFS('Gas-DB'!G:G,'Gas-DB'!D:D,"="&amp;'Machinary GasOil Report'!C34,'Gas-DB'!C:C,"&lt;="&amp;'Machinary GasOil Report'!$G$4,'Gas-DB'!C:C,"&gt;"&amp;$F$4)</f>
        <v>1852</v>
      </c>
      <c r="H34" s="688">
        <f>SUMIFS('Gas-DB'!G:G,'Gas-DB'!D:D,"="&amp;'Machinary GasOil Report'!C34,'Gas-DB'!C:C,"&lt;="&amp;'Machinary GasOil Report'!$H$4,'Gas-DB'!C:C,"&gt;"&amp;$G$4)</f>
        <v>1515</v>
      </c>
      <c r="I34" s="688">
        <f>SUMIFS('Gas-DB'!G:G,'Gas-DB'!D:D,"="&amp;'Machinary GasOil Report'!C34,'Gas-DB'!C:C,"&lt;="&amp;'Machinary GasOil Report'!$I$4,'Gas-DB'!C:C,"&gt;"&amp;$H$4)</f>
        <v>1207</v>
      </c>
      <c r="J34" s="688">
        <f>SUMIFS('Gas-DB'!G:G,'Gas-DB'!D:D,"="&amp;'Machinary GasOil Report'!C34,'Gas-DB'!C:C,"&lt;="&amp;'Machinary GasOil Report'!$J$4,'Gas-DB'!C:C,"&gt;"&amp;$I$4)</f>
        <v>1678</v>
      </c>
      <c r="K34" s="688">
        <f>SUMIFS('Gas-DB'!G:G,'Gas-DB'!D:D,"="&amp;'Machinary GasOil Report'!C34,'Gas-DB'!C:C,"&lt;="&amp;'Machinary GasOil Report'!$K$4,'Gas-DB'!C:C,"&gt;"&amp;$J$4)</f>
        <v>1297</v>
      </c>
      <c r="L34" s="688">
        <f>SUMIFS('Gas-DB'!G:G,'Gas-DB'!D:D,"="&amp;'Machinary GasOil Report'!C34,'Gas-DB'!C:C,"&lt;="&amp;'Machinary GasOil Report'!$L$4,'Gas-DB'!C:C,"&gt;"&amp;$K$4)</f>
        <v>797</v>
      </c>
    </row>
    <row r="35" spans="3:12" x14ac:dyDescent="0.25">
      <c r="C35" s="132" t="s">
        <v>150</v>
      </c>
      <c r="D35" s="688" t="str">
        <f>VLOOKUP(C35,'Gas-DB'!Y:AA,2,FALSE)</f>
        <v>کامیون کمپرسی</v>
      </c>
      <c r="E35" s="138">
        <f>SUMIFS('Gas-DB'!G:G,'Gas-DB'!D:D,"="&amp;'Machinary GasOil Report'!C35,'Gas-DB'!C:C,"&lt;="&amp;'Machinary GasOil Report'!$E$4)</f>
        <v>0</v>
      </c>
      <c r="F35" s="688">
        <f>SUMIFS('Gas-DB'!G:G,'Gas-DB'!D:D,"="&amp;'Machinary GasOil Report'!C35,'Gas-DB'!C:C,"&lt;="&amp;'Machinary GasOil Report'!$F$4,'Gas-DB'!C:C,"&gt;"&amp;$E$4)</f>
        <v>169</v>
      </c>
      <c r="G35" s="688">
        <f>SUMIFS('Gas-DB'!G:G,'Gas-DB'!D:D,"="&amp;'Machinary GasOil Report'!C35,'Gas-DB'!C:C,"&lt;="&amp;'Machinary GasOil Report'!$G$4,'Gas-DB'!C:C,"&gt;"&amp;$F$4)</f>
        <v>948</v>
      </c>
      <c r="H35" s="688">
        <f>SUMIFS('Gas-DB'!G:G,'Gas-DB'!D:D,"="&amp;'Machinary GasOil Report'!C35,'Gas-DB'!C:C,"&lt;="&amp;'Machinary GasOil Report'!$H$4,'Gas-DB'!C:C,"&gt;"&amp;$G$4)</f>
        <v>881</v>
      </c>
      <c r="I35" s="688">
        <f>SUMIFS('Gas-DB'!G:G,'Gas-DB'!D:D,"="&amp;'Machinary GasOil Report'!C35,'Gas-DB'!C:C,"&lt;="&amp;'Machinary GasOil Report'!$I$4,'Gas-DB'!C:C,"&gt;"&amp;$H$4)</f>
        <v>837</v>
      </c>
      <c r="J35" s="688">
        <f>SUMIFS('Gas-DB'!G:G,'Gas-DB'!D:D,"="&amp;'Machinary GasOil Report'!C35,'Gas-DB'!C:C,"&lt;="&amp;'Machinary GasOil Report'!$J$4,'Gas-DB'!C:C,"&gt;"&amp;$I$4)</f>
        <v>1278</v>
      </c>
      <c r="K35" s="688">
        <f>SUMIFS('Gas-DB'!G:G,'Gas-DB'!D:D,"="&amp;'Machinary GasOil Report'!C35,'Gas-DB'!C:C,"&lt;="&amp;'Machinary GasOil Report'!$K$4,'Gas-DB'!C:C,"&gt;"&amp;$J$4)</f>
        <v>1083</v>
      </c>
      <c r="L35" s="688">
        <f>SUMIFS('Gas-DB'!G:G,'Gas-DB'!D:D,"="&amp;'Machinary GasOil Report'!C35,'Gas-DB'!C:C,"&lt;="&amp;'Machinary GasOil Report'!$L$4,'Gas-DB'!C:C,"&gt;"&amp;$K$4)</f>
        <v>430</v>
      </c>
    </row>
    <row r="36" spans="3:12" x14ac:dyDescent="0.25">
      <c r="C36" s="132" t="s">
        <v>152</v>
      </c>
      <c r="D36" s="688" t="str">
        <f>VLOOKUP(C36,'Gas-DB'!Y:AA,2,FALSE)</f>
        <v>کامیون کمپرسی</v>
      </c>
      <c r="E36" s="138">
        <f>SUMIFS('Gas-DB'!G:G,'Gas-DB'!D:D,"="&amp;'Machinary GasOil Report'!C36,'Gas-DB'!C:C,"&lt;="&amp;'Machinary GasOil Report'!$E$4)</f>
        <v>0</v>
      </c>
      <c r="F36" s="688">
        <f>SUMIFS('Gas-DB'!G:G,'Gas-DB'!D:D,"="&amp;'Machinary GasOil Report'!C36,'Gas-DB'!C:C,"&lt;="&amp;'Machinary GasOil Report'!$F$4,'Gas-DB'!C:C,"&gt;"&amp;$E$4)</f>
        <v>261</v>
      </c>
      <c r="G36" s="688">
        <f>SUMIFS('Gas-DB'!G:G,'Gas-DB'!D:D,"="&amp;'Machinary GasOil Report'!C36,'Gas-DB'!C:C,"&lt;="&amp;'Machinary GasOil Report'!$G$4,'Gas-DB'!C:C,"&gt;"&amp;$F$4)</f>
        <v>1133</v>
      </c>
      <c r="H36" s="688">
        <f>SUMIFS('Gas-DB'!G:G,'Gas-DB'!D:D,"="&amp;'Machinary GasOil Report'!C36,'Gas-DB'!C:C,"&lt;="&amp;'Machinary GasOil Report'!$H$4,'Gas-DB'!C:C,"&gt;"&amp;$G$4)</f>
        <v>809</v>
      </c>
      <c r="I36" s="688">
        <f>SUMIFS('Gas-DB'!G:G,'Gas-DB'!D:D,"="&amp;'Machinary GasOil Report'!C36,'Gas-DB'!C:C,"&lt;="&amp;'Machinary GasOil Report'!$I$4,'Gas-DB'!C:C,"&gt;"&amp;$H$4)</f>
        <v>864</v>
      </c>
      <c r="J36" s="688">
        <f>SUMIFS('Gas-DB'!G:G,'Gas-DB'!D:D,"="&amp;'Machinary GasOil Report'!C36,'Gas-DB'!C:C,"&lt;="&amp;'Machinary GasOil Report'!$J$4,'Gas-DB'!C:C,"&gt;"&amp;$I$4)</f>
        <v>1170</v>
      </c>
      <c r="K36" s="688">
        <f>SUMIFS('Gas-DB'!G:G,'Gas-DB'!D:D,"="&amp;'Machinary GasOil Report'!C36,'Gas-DB'!C:C,"&lt;="&amp;'Machinary GasOil Report'!$K$4,'Gas-DB'!C:C,"&gt;"&amp;$J$4)</f>
        <v>1130</v>
      </c>
      <c r="L36" s="688">
        <f>SUMIFS('Gas-DB'!G:G,'Gas-DB'!D:D,"="&amp;'Machinary GasOil Report'!C36,'Gas-DB'!C:C,"&lt;="&amp;'Machinary GasOil Report'!$L$4,'Gas-DB'!C:C,"&gt;"&amp;$K$4)</f>
        <v>616</v>
      </c>
    </row>
    <row r="37" spans="3:12" x14ac:dyDescent="0.25">
      <c r="C37" s="132" t="s">
        <v>153</v>
      </c>
      <c r="D37" s="688" t="str">
        <f>VLOOKUP(C37,'Gas-DB'!Y:AA,2,FALSE)</f>
        <v>کامیون کمپرسی</v>
      </c>
      <c r="E37" s="138">
        <f>SUMIFS('Gas-DB'!G:G,'Gas-DB'!D:D,"="&amp;'Machinary GasOil Report'!C37,'Gas-DB'!C:C,"&lt;="&amp;'Machinary GasOil Report'!$E$4)</f>
        <v>0</v>
      </c>
      <c r="F37" s="688">
        <f>SUMIFS('Gas-DB'!G:G,'Gas-DB'!D:D,"="&amp;'Machinary GasOil Report'!C37,'Gas-DB'!C:C,"&lt;="&amp;'Machinary GasOil Report'!$F$4,'Gas-DB'!C:C,"&gt;"&amp;$E$4)</f>
        <v>178</v>
      </c>
      <c r="G37" s="688">
        <f>SUMIFS('Gas-DB'!G:G,'Gas-DB'!D:D,"="&amp;'Machinary GasOil Report'!C37,'Gas-DB'!C:C,"&lt;="&amp;'Machinary GasOil Report'!$G$4,'Gas-DB'!C:C,"&gt;"&amp;$F$4)</f>
        <v>1660</v>
      </c>
      <c r="H37" s="688">
        <f>SUMIFS('Gas-DB'!G:G,'Gas-DB'!D:D,"="&amp;'Machinary GasOil Report'!C37,'Gas-DB'!C:C,"&lt;="&amp;'Machinary GasOil Report'!$H$4,'Gas-DB'!C:C,"&gt;"&amp;$G$4)</f>
        <v>996</v>
      </c>
      <c r="I37" s="688">
        <f>SUMIFS('Gas-DB'!G:G,'Gas-DB'!D:D,"="&amp;'Machinary GasOil Report'!C37,'Gas-DB'!C:C,"&lt;="&amp;'Machinary GasOil Report'!$I$4,'Gas-DB'!C:C,"&gt;"&amp;$H$4)</f>
        <v>954</v>
      </c>
      <c r="J37" s="688">
        <f>SUMIFS('Gas-DB'!G:G,'Gas-DB'!D:D,"="&amp;'Machinary GasOil Report'!C37,'Gas-DB'!C:C,"&lt;="&amp;'Machinary GasOil Report'!$J$4,'Gas-DB'!C:C,"&gt;"&amp;$I$4)</f>
        <v>611</v>
      </c>
      <c r="K37" s="688">
        <f>SUMIFS('Gas-DB'!G:G,'Gas-DB'!D:D,"="&amp;'Machinary GasOil Report'!C37,'Gas-DB'!C:C,"&lt;="&amp;'Machinary GasOil Report'!$K$4,'Gas-DB'!C:C,"&gt;"&amp;$J$4)</f>
        <v>1230</v>
      </c>
      <c r="L37" s="688">
        <f>SUMIFS('Gas-DB'!G:G,'Gas-DB'!D:D,"="&amp;'Machinary GasOil Report'!C37,'Gas-DB'!C:C,"&lt;="&amp;'Machinary GasOil Report'!$L$4,'Gas-DB'!C:C,"&gt;"&amp;$K$4)</f>
        <v>677</v>
      </c>
    </row>
    <row r="38" spans="3:12" x14ac:dyDescent="0.25">
      <c r="C38" s="132" t="s">
        <v>137</v>
      </c>
      <c r="D38" s="688" t="str">
        <f>VLOOKUP(C38,'Gas-DB'!Y:AA,2,FALSE)</f>
        <v>بیل مکانیکی</v>
      </c>
      <c r="E38" s="138">
        <f>SUMIFS('Gas-DB'!G:G,'Gas-DB'!D:D,"="&amp;'Machinary GasOil Report'!C38,'Gas-DB'!C:C,"&lt;="&amp;'Machinary GasOil Report'!$E$4)</f>
        <v>0</v>
      </c>
      <c r="F38" s="688">
        <f>SUMIFS('Gas-DB'!G:G,'Gas-DB'!D:D,"="&amp;'Machinary GasOil Report'!C38,'Gas-DB'!C:C,"&lt;="&amp;'Machinary GasOil Report'!$F$4,'Gas-DB'!C:C,"&gt;"&amp;$E$4)</f>
        <v>0</v>
      </c>
      <c r="G38" s="688">
        <f>SUMIFS('Gas-DB'!G:G,'Gas-DB'!D:D,"="&amp;'Machinary GasOil Report'!C38,'Gas-DB'!C:C,"&lt;="&amp;'Machinary GasOil Report'!$G$4,'Gas-DB'!C:C,"&gt;"&amp;$F$4)</f>
        <v>0</v>
      </c>
      <c r="H38" s="688">
        <f>SUMIFS('Gas-DB'!G:G,'Gas-DB'!D:D,"="&amp;'Machinary GasOil Report'!C38,'Gas-DB'!C:C,"&lt;="&amp;'Machinary GasOil Report'!$H$4,'Gas-DB'!C:C,"&gt;"&amp;$G$4)</f>
        <v>5485</v>
      </c>
      <c r="I38" s="688">
        <f>SUMIFS('Gas-DB'!G:G,'Gas-DB'!D:D,"="&amp;'Machinary GasOil Report'!C38,'Gas-DB'!C:C,"&lt;="&amp;'Machinary GasOil Report'!$I$4,'Gas-DB'!C:C,"&gt;"&amp;$H$4)</f>
        <v>936</v>
      </c>
      <c r="J38" s="688">
        <f>SUMIFS('Gas-DB'!G:G,'Gas-DB'!D:D,"="&amp;'Machinary GasOil Report'!C38,'Gas-DB'!C:C,"&lt;="&amp;'Machinary GasOil Report'!$J$4,'Gas-DB'!C:C,"&gt;"&amp;$I$4)</f>
        <v>4083</v>
      </c>
      <c r="K38" s="688">
        <f>SUMIFS('Gas-DB'!G:G,'Gas-DB'!D:D,"="&amp;'Machinary GasOil Report'!C38,'Gas-DB'!C:C,"&lt;="&amp;'Machinary GasOil Report'!$K$4,'Gas-DB'!C:C,"&gt;"&amp;$J$4)</f>
        <v>4112</v>
      </c>
      <c r="L38" s="688">
        <f>SUMIFS('Gas-DB'!G:G,'Gas-DB'!D:D,"="&amp;'Machinary GasOil Report'!C38,'Gas-DB'!C:C,"&lt;="&amp;'Machinary GasOil Report'!$L$4,'Gas-DB'!C:C,"&gt;"&amp;$K$4)</f>
        <v>4066</v>
      </c>
    </row>
    <row r="39" spans="3:12" x14ac:dyDescent="0.25">
      <c r="C39" s="132" t="s">
        <v>139</v>
      </c>
      <c r="D39" s="688" t="str">
        <f>VLOOKUP(C39,'Gas-DB'!Y:AA,2,FALSE)</f>
        <v>بیل مکانیکی</v>
      </c>
      <c r="E39" s="138">
        <f>SUMIFS('Gas-DB'!G:G,'Gas-DB'!D:D,"="&amp;'Machinary GasOil Report'!C39,'Gas-DB'!C:C,"&lt;="&amp;'Machinary GasOil Report'!$E$4)</f>
        <v>0</v>
      </c>
      <c r="F39" s="688">
        <f>SUMIFS('Gas-DB'!G:G,'Gas-DB'!D:D,"="&amp;'Machinary GasOil Report'!C39,'Gas-DB'!C:C,"&lt;="&amp;'Machinary GasOil Report'!$F$4,'Gas-DB'!C:C,"&gt;"&amp;$E$4)</f>
        <v>0</v>
      </c>
      <c r="G39" s="688">
        <f>SUMIFS('Gas-DB'!G:G,'Gas-DB'!D:D,"="&amp;'Machinary GasOil Report'!C39,'Gas-DB'!C:C,"&lt;="&amp;'Machinary GasOil Report'!$G$4,'Gas-DB'!C:C,"&gt;"&amp;$F$4)</f>
        <v>0</v>
      </c>
      <c r="H39" s="688">
        <f>SUMIFS('Gas-DB'!G:G,'Gas-DB'!D:D,"="&amp;'Machinary GasOil Report'!C39,'Gas-DB'!C:C,"&lt;="&amp;'Machinary GasOil Report'!$H$4,'Gas-DB'!C:C,"&gt;"&amp;$G$4)</f>
        <v>130</v>
      </c>
      <c r="I39" s="688">
        <f>SUMIFS('Gas-DB'!G:G,'Gas-DB'!D:D,"="&amp;'Machinary GasOil Report'!C39,'Gas-DB'!C:C,"&lt;="&amp;'Machinary GasOil Report'!$I$4,'Gas-DB'!C:C,"&gt;"&amp;$H$4)</f>
        <v>6218</v>
      </c>
      <c r="J39" s="688">
        <f>SUMIFS('Gas-DB'!G:G,'Gas-DB'!D:D,"="&amp;'Machinary GasOil Report'!C39,'Gas-DB'!C:C,"&lt;="&amp;'Machinary GasOil Report'!$J$4,'Gas-DB'!C:C,"&gt;"&amp;$I$4)</f>
        <v>7054</v>
      </c>
      <c r="K39" s="688">
        <f>SUMIFS('Gas-DB'!G:G,'Gas-DB'!D:D,"="&amp;'Machinary GasOil Report'!C39,'Gas-DB'!C:C,"&lt;="&amp;'Machinary GasOil Report'!$K$4,'Gas-DB'!C:C,"&gt;"&amp;$J$4)</f>
        <v>5870</v>
      </c>
      <c r="L39" s="688">
        <f>SUMIFS('Gas-DB'!G:G,'Gas-DB'!D:D,"="&amp;'Machinary GasOil Report'!C39,'Gas-DB'!C:C,"&lt;="&amp;'Machinary GasOil Report'!$L$4,'Gas-DB'!C:C,"&gt;"&amp;$K$4)</f>
        <v>3765</v>
      </c>
    </row>
    <row r="40" spans="3:12" x14ac:dyDescent="0.25">
      <c r="C40" s="132" t="s">
        <v>141</v>
      </c>
      <c r="D40" s="688" t="str">
        <f>VLOOKUP(C40,'Gas-DB'!Y:AA,2,FALSE)</f>
        <v>کامیون کمپرسی</v>
      </c>
      <c r="E40" s="138">
        <f>SUMIFS('Gas-DB'!G:G,'Gas-DB'!D:D,"="&amp;'Machinary GasOil Report'!C40,'Gas-DB'!C:C,"&lt;="&amp;'Machinary GasOil Report'!$E$4)</f>
        <v>0</v>
      </c>
      <c r="F40" s="688">
        <f>SUMIFS('Gas-DB'!G:G,'Gas-DB'!D:D,"="&amp;'Machinary GasOil Report'!C40,'Gas-DB'!C:C,"&lt;="&amp;'Machinary GasOil Report'!$F$4,'Gas-DB'!C:C,"&gt;"&amp;$E$4)</f>
        <v>0</v>
      </c>
      <c r="G40" s="688">
        <f>SUMIFS('Gas-DB'!G:G,'Gas-DB'!D:D,"="&amp;'Machinary GasOil Report'!C40,'Gas-DB'!C:C,"&lt;="&amp;'Machinary GasOil Report'!$G$4,'Gas-DB'!C:C,"&gt;"&amp;$F$4)</f>
        <v>0</v>
      </c>
      <c r="H40" s="688">
        <f>SUMIFS('Gas-DB'!G:G,'Gas-DB'!D:D,"="&amp;'Machinary GasOil Report'!C40,'Gas-DB'!C:C,"&lt;="&amp;'Machinary GasOil Report'!$H$4,'Gas-DB'!C:C,"&gt;"&amp;$G$4)</f>
        <v>754</v>
      </c>
      <c r="I40" s="688">
        <f>SUMIFS('Gas-DB'!G:G,'Gas-DB'!D:D,"="&amp;'Machinary GasOil Report'!C40,'Gas-DB'!C:C,"&lt;="&amp;'Machinary GasOil Report'!$I$4,'Gas-DB'!C:C,"&gt;"&amp;$H$4)</f>
        <v>767</v>
      </c>
      <c r="J40" s="688">
        <f>SUMIFS('Gas-DB'!G:G,'Gas-DB'!D:D,"="&amp;'Machinary GasOil Report'!C40,'Gas-DB'!C:C,"&lt;="&amp;'Machinary GasOil Report'!$J$4,'Gas-DB'!C:C,"&gt;"&amp;$I$4)</f>
        <v>1319</v>
      </c>
      <c r="K40" s="688">
        <f>SUMIFS('Gas-DB'!G:G,'Gas-DB'!D:D,"="&amp;'Machinary GasOil Report'!C40,'Gas-DB'!C:C,"&lt;="&amp;'Machinary GasOil Report'!$K$4,'Gas-DB'!C:C,"&gt;"&amp;$J$4)</f>
        <v>1724</v>
      </c>
      <c r="L40" s="688">
        <f>SUMIFS('Gas-DB'!G:G,'Gas-DB'!D:D,"="&amp;'Machinary GasOil Report'!C40,'Gas-DB'!C:C,"&lt;="&amp;'Machinary GasOil Report'!$L$4,'Gas-DB'!C:C,"&gt;"&amp;$K$4)</f>
        <v>2091</v>
      </c>
    </row>
    <row r="41" spans="3:12" x14ac:dyDescent="0.25">
      <c r="C41" s="132" t="s">
        <v>142</v>
      </c>
      <c r="D41" s="688" t="str">
        <f>VLOOKUP(C41,'Gas-DB'!Y:AA,2,FALSE)</f>
        <v>کامیون کمپرسی</v>
      </c>
      <c r="E41" s="138">
        <f>SUMIFS('Gas-DB'!G:G,'Gas-DB'!D:D,"="&amp;'Machinary GasOil Report'!C41,'Gas-DB'!C:C,"&lt;="&amp;'Machinary GasOil Report'!$E$4)</f>
        <v>0</v>
      </c>
      <c r="F41" s="688">
        <f>SUMIFS('Gas-DB'!G:G,'Gas-DB'!D:D,"="&amp;'Machinary GasOil Report'!C41,'Gas-DB'!C:C,"&lt;="&amp;'Machinary GasOil Report'!$F$4,'Gas-DB'!C:C,"&gt;"&amp;$E$4)</f>
        <v>0</v>
      </c>
      <c r="G41" s="688">
        <f>SUMIFS('Gas-DB'!G:G,'Gas-DB'!D:D,"="&amp;'Machinary GasOil Report'!C41,'Gas-DB'!C:C,"&lt;="&amp;'Machinary GasOil Report'!$G$4,'Gas-DB'!C:C,"&gt;"&amp;$F$4)</f>
        <v>0</v>
      </c>
      <c r="H41" s="688">
        <f>SUMIFS('Gas-DB'!G:G,'Gas-DB'!D:D,"="&amp;'Machinary GasOil Report'!C41,'Gas-DB'!C:C,"&lt;="&amp;'Machinary GasOil Report'!$H$4,'Gas-DB'!C:C,"&gt;"&amp;$G$4)</f>
        <v>672</v>
      </c>
      <c r="I41" s="688">
        <f>SUMIFS('Gas-DB'!G:G,'Gas-DB'!D:D,"="&amp;'Machinary GasOil Report'!C41,'Gas-DB'!C:C,"&lt;="&amp;'Machinary GasOil Report'!$I$4,'Gas-DB'!C:C,"&gt;"&amp;$H$4)</f>
        <v>431</v>
      </c>
      <c r="J41" s="688">
        <f>SUMIFS('Gas-DB'!G:G,'Gas-DB'!D:D,"="&amp;'Machinary GasOil Report'!C41,'Gas-DB'!C:C,"&lt;="&amp;'Machinary GasOil Report'!$J$4,'Gas-DB'!C:C,"&gt;"&amp;$I$4)</f>
        <v>1304</v>
      </c>
      <c r="K41" s="688">
        <f>SUMIFS('Gas-DB'!G:G,'Gas-DB'!D:D,"="&amp;'Machinary GasOil Report'!C41,'Gas-DB'!C:C,"&lt;="&amp;'Machinary GasOil Report'!$K$4,'Gas-DB'!C:C,"&gt;"&amp;$J$4)</f>
        <v>871</v>
      </c>
      <c r="L41" s="688">
        <f>SUMIFS('Gas-DB'!G:G,'Gas-DB'!D:D,"="&amp;'Machinary GasOil Report'!C41,'Gas-DB'!C:C,"&lt;="&amp;'Machinary GasOil Report'!$L$4,'Gas-DB'!C:C,"&gt;"&amp;$K$4)</f>
        <v>1022</v>
      </c>
    </row>
    <row r="42" spans="3:12" x14ac:dyDescent="0.25">
      <c r="C42" s="132" t="s">
        <v>143</v>
      </c>
      <c r="D42" s="688" t="str">
        <f>VLOOKUP(C42,'Gas-DB'!Y:AA,2,FALSE)</f>
        <v>کامیون کمپرسی</v>
      </c>
      <c r="E42" s="138">
        <f>SUMIFS('Gas-DB'!G:G,'Gas-DB'!D:D,"="&amp;'Machinary GasOil Report'!C42,'Gas-DB'!C:C,"&lt;="&amp;'Machinary GasOil Report'!$E$4)</f>
        <v>0</v>
      </c>
      <c r="F42" s="688">
        <f>SUMIFS('Gas-DB'!G:G,'Gas-DB'!D:D,"="&amp;'Machinary GasOil Report'!C42,'Gas-DB'!C:C,"&lt;="&amp;'Machinary GasOil Report'!$F$4,'Gas-DB'!C:C,"&gt;"&amp;$E$4)</f>
        <v>0</v>
      </c>
      <c r="G42" s="688">
        <f>SUMIFS('Gas-DB'!G:G,'Gas-DB'!D:D,"="&amp;'Machinary GasOil Report'!C42,'Gas-DB'!C:C,"&lt;="&amp;'Machinary GasOil Report'!$G$4,'Gas-DB'!C:C,"&gt;"&amp;$F$4)</f>
        <v>0</v>
      </c>
      <c r="H42" s="688">
        <f>SUMIFS('Gas-DB'!G:G,'Gas-DB'!D:D,"="&amp;'Machinary GasOil Report'!C42,'Gas-DB'!C:C,"&lt;="&amp;'Machinary GasOil Report'!$H$4,'Gas-DB'!C:C,"&gt;"&amp;$G$4)</f>
        <v>803</v>
      </c>
      <c r="I42" s="688">
        <f>SUMIFS('Gas-DB'!G:G,'Gas-DB'!D:D,"="&amp;'Machinary GasOil Report'!C42,'Gas-DB'!C:C,"&lt;="&amp;'Machinary GasOil Report'!$I$4,'Gas-DB'!C:C,"&gt;"&amp;$H$4)</f>
        <v>1551</v>
      </c>
      <c r="J42" s="688">
        <f>SUMIFS('Gas-DB'!G:G,'Gas-DB'!D:D,"="&amp;'Machinary GasOil Report'!C42,'Gas-DB'!C:C,"&lt;="&amp;'Machinary GasOil Report'!$J$4,'Gas-DB'!C:C,"&gt;"&amp;$I$4)</f>
        <v>1088</v>
      </c>
      <c r="K42" s="688">
        <f>SUMIFS('Gas-DB'!G:G,'Gas-DB'!D:D,"="&amp;'Machinary GasOil Report'!C42,'Gas-DB'!C:C,"&lt;="&amp;'Machinary GasOil Report'!$K$4,'Gas-DB'!C:C,"&gt;"&amp;$J$4)</f>
        <v>1251</v>
      </c>
      <c r="L42" s="688">
        <f>SUMIFS('Gas-DB'!G:G,'Gas-DB'!D:D,"="&amp;'Machinary GasOil Report'!C42,'Gas-DB'!C:C,"&lt;="&amp;'Machinary GasOil Report'!$L$4,'Gas-DB'!C:C,"&gt;"&amp;$K$4)</f>
        <v>0</v>
      </c>
    </row>
    <row r="43" spans="3:12" x14ac:dyDescent="0.25">
      <c r="C43" s="132" t="s">
        <v>136</v>
      </c>
      <c r="D43" s="688" t="str">
        <f>VLOOKUP(C43,'Gas-DB'!Y:AA,2,FALSE)</f>
        <v>بلدوزر</v>
      </c>
      <c r="E43" s="138">
        <f>SUMIFS('Gas-DB'!G:G,'Gas-DB'!D:D,"="&amp;'Machinary GasOil Report'!C43,'Gas-DB'!C:C,"&lt;="&amp;'Machinary GasOil Report'!$E$4)</f>
        <v>0</v>
      </c>
      <c r="F43" s="688">
        <f>SUMIFS('Gas-DB'!G:G,'Gas-DB'!D:D,"="&amp;'Machinary GasOil Report'!C43,'Gas-DB'!C:C,"&lt;="&amp;'Machinary GasOil Report'!$F$4,'Gas-DB'!C:C,"&gt;"&amp;$E$4)</f>
        <v>0</v>
      </c>
      <c r="G43" s="688">
        <f>SUMIFS('Gas-DB'!G:G,'Gas-DB'!D:D,"="&amp;'Machinary GasOil Report'!C43,'Gas-DB'!C:C,"&lt;="&amp;'Machinary GasOil Report'!$G$4,'Gas-DB'!C:C,"&gt;"&amp;$F$4)</f>
        <v>0</v>
      </c>
      <c r="H43" s="688">
        <f>SUMIFS('Gas-DB'!G:G,'Gas-DB'!D:D,"="&amp;'Machinary GasOil Report'!C43,'Gas-DB'!C:C,"&lt;="&amp;'Machinary GasOil Report'!$H$4,'Gas-DB'!C:C,"&gt;"&amp;$G$4)</f>
        <v>1789</v>
      </c>
      <c r="I43" s="688">
        <f>SUMIFS('Gas-DB'!G:G,'Gas-DB'!D:D,"="&amp;'Machinary GasOil Report'!C43,'Gas-DB'!C:C,"&lt;="&amp;'Machinary GasOil Report'!$I$4,'Gas-DB'!C:C,"&gt;"&amp;$H$4)</f>
        <v>1189</v>
      </c>
      <c r="J43" s="688">
        <f>SUMIFS('Gas-DB'!G:G,'Gas-DB'!D:D,"="&amp;'Machinary GasOil Report'!C43,'Gas-DB'!C:C,"&lt;="&amp;'Machinary GasOil Report'!$J$4,'Gas-DB'!C:C,"&gt;"&amp;$I$4)</f>
        <v>0</v>
      </c>
      <c r="K43" s="688">
        <f>SUMIFS('Gas-DB'!G:G,'Gas-DB'!D:D,"="&amp;'Machinary GasOil Report'!C43,'Gas-DB'!C:C,"&lt;="&amp;'Machinary GasOil Report'!$K$4,'Gas-DB'!C:C,"&gt;"&amp;$J$4)</f>
        <v>2215</v>
      </c>
      <c r="L43" s="688">
        <f>SUMIFS('Gas-DB'!G:G,'Gas-DB'!D:D,"="&amp;'Machinary GasOil Report'!C43,'Gas-DB'!C:C,"&lt;="&amp;'Machinary GasOil Report'!$L$4,'Gas-DB'!C:C,"&gt;"&amp;$K$4)</f>
        <v>4290</v>
      </c>
    </row>
    <row r="44" spans="3:12" x14ac:dyDescent="0.25">
      <c r="C44" s="132" t="s">
        <v>286</v>
      </c>
      <c r="D44" s="688" t="str">
        <f>VLOOKUP(C44,'Gas-DB'!Y:AA,2,FALSE)</f>
        <v>بلدوزر</v>
      </c>
      <c r="E44" s="138">
        <f>SUMIFS('Gas-DB'!G:G,'Gas-DB'!D:D,"="&amp;'Machinary GasOil Report'!C44,'Gas-DB'!C:C,"&lt;="&amp;'Machinary GasOil Report'!$E$4)</f>
        <v>0</v>
      </c>
      <c r="F44" s="688">
        <f>SUMIFS('Gas-DB'!G:G,'Gas-DB'!D:D,"="&amp;'Machinary GasOil Report'!C44,'Gas-DB'!C:C,"&lt;="&amp;'Machinary GasOil Report'!$F$4,'Gas-DB'!C:C,"&gt;"&amp;$E$4)</f>
        <v>0</v>
      </c>
      <c r="G44" s="688">
        <f>SUMIFS('Gas-DB'!G:G,'Gas-DB'!D:D,"="&amp;'Machinary GasOil Report'!C44,'Gas-DB'!C:C,"&lt;="&amp;'Machinary GasOil Report'!$G$4,'Gas-DB'!C:C,"&gt;"&amp;$F$4)</f>
        <v>0</v>
      </c>
      <c r="H44" s="688">
        <f>SUMIFS('Gas-DB'!G:G,'Gas-DB'!D:D,"="&amp;'Machinary GasOil Report'!C44,'Gas-DB'!C:C,"&lt;="&amp;'Machinary GasOil Report'!$H$4,'Gas-DB'!C:C,"&gt;"&amp;$G$4)</f>
        <v>0</v>
      </c>
      <c r="I44" s="688">
        <f>SUMIFS('Gas-DB'!G:G,'Gas-DB'!D:D,"="&amp;'Machinary GasOil Report'!C44,'Gas-DB'!C:C,"&lt;="&amp;'Machinary GasOil Report'!$I$4,'Gas-DB'!C:C,"&gt;"&amp;$H$4)</f>
        <v>3559</v>
      </c>
      <c r="J44" s="688">
        <f>SUMIFS('Gas-DB'!G:G,'Gas-DB'!D:D,"="&amp;'Machinary GasOil Report'!C44,'Gas-DB'!C:C,"&lt;="&amp;'Machinary GasOil Report'!$J$4,'Gas-DB'!C:C,"&gt;"&amp;$I$4)</f>
        <v>2840</v>
      </c>
      <c r="K44" s="688">
        <f>SUMIFS('Gas-DB'!G:G,'Gas-DB'!D:D,"="&amp;'Machinary GasOil Report'!C44,'Gas-DB'!C:C,"&lt;="&amp;'Machinary GasOil Report'!$K$4,'Gas-DB'!C:C,"&gt;"&amp;$J$4)</f>
        <v>223</v>
      </c>
      <c r="L44" s="688">
        <f>SUMIFS('Gas-DB'!G:G,'Gas-DB'!D:D,"="&amp;'Machinary GasOil Report'!C44,'Gas-DB'!C:C,"&lt;="&amp;'Machinary GasOil Report'!$L$4,'Gas-DB'!C:C,"&gt;"&amp;$K$4)</f>
        <v>0</v>
      </c>
    </row>
    <row r="45" spans="3:12" x14ac:dyDescent="0.25">
      <c r="C45" s="132" t="s">
        <v>155</v>
      </c>
      <c r="D45" s="688" t="str">
        <f>VLOOKUP(C45,'Gas-DB'!Y:AA,2,FALSE)</f>
        <v>لودر</v>
      </c>
      <c r="E45" s="138">
        <f>SUMIFS('Gas-DB'!G:G,'Gas-DB'!D:D,"="&amp;'Machinary GasOil Report'!C45,'Gas-DB'!C:C,"&lt;="&amp;'Machinary GasOil Report'!$E$4)</f>
        <v>0</v>
      </c>
      <c r="F45" s="688">
        <f>SUMIFS('Gas-DB'!G:G,'Gas-DB'!D:D,"="&amp;'Machinary GasOil Report'!C45,'Gas-DB'!C:C,"&lt;="&amp;'Machinary GasOil Report'!$F$4,'Gas-DB'!C:C,"&gt;"&amp;$E$4)</f>
        <v>0</v>
      </c>
      <c r="G45" s="688">
        <f>SUMIFS('Gas-DB'!G:G,'Gas-DB'!D:D,"="&amp;'Machinary GasOil Report'!C45,'Gas-DB'!C:C,"&lt;="&amp;'Machinary GasOil Report'!$G$4,'Gas-DB'!C:C,"&gt;"&amp;$F$4)</f>
        <v>0</v>
      </c>
      <c r="H45" s="688">
        <f>SUMIFS('Gas-DB'!G:G,'Gas-DB'!D:D,"="&amp;'Machinary GasOil Report'!C45,'Gas-DB'!C:C,"&lt;="&amp;'Machinary GasOil Report'!$H$4,'Gas-DB'!C:C,"&gt;"&amp;$G$4)</f>
        <v>1448</v>
      </c>
      <c r="I45" s="688">
        <f>SUMIFS('Gas-DB'!G:G,'Gas-DB'!D:D,"="&amp;'Machinary GasOil Report'!C45,'Gas-DB'!C:C,"&lt;="&amp;'Machinary GasOil Report'!$I$4,'Gas-DB'!C:C,"&gt;"&amp;$H$4)</f>
        <v>2136</v>
      </c>
      <c r="J45" s="688">
        <f>SUMIFS('Gas-DB'!G:G,'Gas-DB'!D:D,"="&amp;'Machinary GasOil Report'!C45,'Gas-DB'!C:C,"&lt;="&amp;'Machinary GasOil Report'!$J$4,'Gas-DB'!C:C,"&gt;"&amp;$I$4)</f>
        <v>1869</v>
      </c>
      <c r="K45" s="688">
        <f>SUMIFS('Gas-DB'!G:G,'Gas-DB'!D:D,"="&amp;'Machinary GasOil Report'!C45,'Gas-DB'!C:C,"&lt;="&amp;'Machinary GasOil Report'!$K$4,'Gas-DB'!C:C,"&gt;"&amp;$J$4)</f>
        <v>1584</v>
      </c>
      <c r="L45" s="688">
        <f>SUMIFS('Gas-DB'!G:G,'Gas-DB'!D:D,"="&amp;'Machinary GasOil Report'!C45,'Gas-DB'!C:C,"&lt;="&amp;'Machinary GasOil Report'!$L$4,'Gas-DB'!C:C,"&gt;"&amp;$K$4)</f>
        <v>974</v>
      </c>
    </row>
    <row r="46" spans="3:12" x14ac:dyDescent="0.25">
      <c r="C46" s="132" t="s">
        <v>156</v>
      </c>
      <c r="D46" s="688" t="str">
        <f>VLOOKUP(C46,'Gas-DB'!Y:AA,2,FALSE)</f>
        <v>کامیون کمپرسی</v>
      </c>
      <c r="E46" s="138">
        <f>SUMIFS('Gas-DB'!G:G,'Gas-DB'!D:D,"="&amp;'Machinary GasOil Report'!C46,'Gas-DB'!C:C,"&lt;="&amp;'Machinary GasOil Report'!$E$4)</f>
        <v>0</v>
      </c>
      <c r="F46" s="688">
        <f>SUMIFS('Gas-DB'!G:G,'Gas-DB'!D:D,"="&amp;'Machinary GasOil Report'!C46,'Gas-DB'!C:C,"&lt;="&amp;'Machinary GasOil Report'!$F$4,'Gas-DB'!C:C,"&gt;"&amp;$E$4)</f>
        <v>0</v>
      </c>
      <c r="G46" s="688">
        <f>SUMIFS('Gas-DB'!G:G,'Gas-DB'!D:D,"="&amp;'Machinary GasOil Report'!C46,'Gas-DB'!C:C,"&lt;="&amp;'Machinary GasOil Report'!$G$4,'Gas-DB'!C:C,"&gt;"&amp;$F$4)</f>
        <v>0</v>
      </c>
      <c r="H46" s="688">
        <f>SUMIFS('Gas-DB'!G:G,'Gas-DB'!D:D,"="&amp;'Machinary GasOil Report'!C46,'Gas-DB'!C:C,"&lt;="&amp;'Machinary GasOil Report'!$H$4,'Gas-DB'!C:C,"&gt;"&amp;$G$4)</f>
        <v>1122</v>
      </c>
      <c r="I46" s="688">
        <f>SUMIFS('Gas-DB'!G:G,'Gas-DB'!D:D,"="&amp;'Machinary GasOil Report'!C46,'Gas-DB'!C:C,"&lt;="&amp;'Machinary GasOil Report'!$I$4,'Gas-DB'!C:C,"&gt;"&amp;$H$4)</f>
        <v>1523</v>
      </c>
      <c r="J46" s="688">
        <f>SUMIFS('Gas-DB'!G:G,'Gas-DB'!D:D,"="&amp;'Machinary GasOil Report'!C46,'Gas-DB'!C:C,"&lt;="&amp;'Machinary GasOil Report'!$J$4,'Gas-DB'!C:C,"&gt;"&amp;$I$4)</f>
        <v>1422</v>
      </c>
      <c r="K46" s="688">
        <f>SUMIFS('Gas-DB'!G:G,'Gas-DB'!D:D,"="&amp;'Machinary GasOil Report'!C46,'Gas-DB'!C:C,"&lt;="&amp;'Machinary GasOil Report'!$K$4,'Gas-DB'!C:C,"&gt;"&amp;$J$4)</f>
        <v>1301</v>
      </c>
      <c r="L46" s="688">
        <f>SUMIFS('Gas-DB'!G:G,'Gas-DB'!D:D,"="&amp;'Machinary GasOil Report'!C46,'Gas-DB'!C:C,"&lt;="&amp;'Machinary GasOil Report'!$L$4,'Gas-DB'!C:C,"&gt;"&amp;$K$4)</f>
        <v>813</v>
      </c>
    </row>
    <row r="47" spans="3:12" x14ac:dyDescent="0.25">
      <c r="C47" s="132" t="s">
        <v>157</v>
      </c>
      <c r="D47" s="688" t="str">
        <f>VLOOKUP(C47,'Gas-DB'!Y:AA,2,FALSE)</f>
        <v>کامیون کمپرسی</v>
      </c>
      <c r="E47" s="138">
        <f>SUMIFS('Gas-DB'!G:G,'Gas-DB'!D:D,"="&amp;'Machinary GasOil Report'!C47,'Gas-DB'!C:C,"&lt;="&amp;'Machinary GasOil Report'!$E$4)</f>
        <v>0</v>
      </c>
      <c r="F47" s="688">
        <f>SUMIFS('Gas-DB'!G:G,'Gas-DB'!D:D,"="&amp;'Machinary GasOil Report'!C47,'Gas-DB'!C:C,"&lt;="&amp;'Machinary GasOil Report'!$F$4,'Gas-DB'!C:C,"&gt;"&amp;$E$4)</f>
        <v>0</v>
      </c>
      <c r="G47" s="688">
        <f>SUMIFS('Gas-DB'!G:G,'Gas-DB'!D:D,"="&amp;'Machinary GasOil Report'!C47,'Gas-DB'!C:C,"&lt;="&amp;'Machinary GasOil Report'!$G$4,'Gas-DB'!C:C,"&gt;"&amp;$F$4)</f>
        <v>0</v>
      </c>
      <c r="H47" s="688">
        <f>SUMIFS('Gas-DB'!G:G,'Gas-DB'!D:D,"="&amp;'Machinary GasOil Report'!C47,'Gas-DB'!C:C,"&lt;="&amp;'Machinary GasOil Report'!$H$4,'Gas-DB'!C:C,"&gt;"&amp;$G$4)</f>
        <v>916</v>
      </c>
      <c r="I47" s="688">
        <f>SUMIFS('Gas-DB'!G:G,'Gas-DB'!D:D,"="&amp;'Machinary GasOil Report'!C47,'Gas-DB'!C:C,"&lt;="&amp;'Machinary GasOil Report'!$I$4,'Gas-DB'!C:C,"&gt;"&amp;$H$4)</f>
        <v>1203</v>
      </c>
      <c r="J47" s="688">
        <f>SUMIFS('Gas-DB'!G:G,'Gas-DB'!D:D,"="&amp;'Machinary GasOil Report'!C47,'Gas-DB'!C:C,"&lt;="&amp;'Machinary GasOil Report'!$J$4,'Gas-DB'!C:C,"&gt;"&amp;$I$4)</f>
        <v>1227</v>
      </c>
      <c r="K47" s="688">
        <f>SUMIFS('Gas-DB'!G:G,'Gas-DB'!D:D,"="&amp;'Machinary GasOil Report'!C47,'Gas-DB'!C:C,"&lt;="&amp;'Machinary GasOil Report'!$K$4,'Gas-DB'!C:C,"&gt;"&amp;$J$4)</f>
        <v>900</v>
      </c>
      <c r="L47" s="688">
        <f>SUMIFS('Gas-DB'!G:G,'Gas-DB'!D:D,"="&amp;'Machinary GasOil Report'!C47,'Gas-DB'!C:C,"&lt;="&amp;'Machinary GasOil Report'!$L$4,'Gas-DB'!C:C,"&gt;"&amp;$K$4)</f>
        <v>888</v>
      </c>
    </row>
    <row r="48" spans="3:12" x14ac:dyDescent="0.25">
      <c r="C48" s="132" t="s">
        <v>302</v>
      </c>
      <c r="D48" s="688" t="str">
        <f>VLOOKUP(C48,'Gas-DB'!Y:AA,2,FALSE)</f>
        <v>کامیون کمپرسی</v>
      </c>
      <c r="E48" s="138">
        <f>SUMIFS('Gas-DB'!G:G,'Gas-DB'!D:D,"="&amp;'Machinary GasOil Report'!C48,'Gas-DB'!C:C,"&lt;="&amp;'Machinary GasOil Report'!$E$4)</f>
        <v>0</v>
      </c>
      <c r="F48" s="688">
        <f>SUMIFS('Gas-DB'!G:G,'Gas-DB'!D:D,"="&amp;'Machinary GasOil Report'!C48,'Gas-DB'!C:C,"&lt;="&amp;'Machinary GasOil Report'!$F$4,'Gas-DB'!C:C,"&gt;"&amp;$E$4)</f>
        <v>0</v>
      </c>
      <c r="G48" s="688">
        <f>SUMIFS('Gas-DB'!G:G,'Gas-DB'!D:D,"="&amp;'Machinary GasOil Report'!C48,'Gas-DB'!C:C,"&lt;="&amp;'Machinary GasOil Report'!$G$4,'Gas-DB'!C:C,"&gt;"&amp;$F$4)</f>
        <v>0</v>
      </c>
      <c r="H48" s="688">
        <f>SUMIFS('Gas-DB'!G:G,'Gas-DB'!D:D,"="&amp;'Machinary GasOil Report'!C48,'Gas-DB'!C:C,"&lt;="&amp;'Machinary GasOil Report'!$H$4,'Gas-DB'!C:C,"&gt;"&amp;$G$4)</f>
        <v>0</v>
      </c>
      <c r="I48" s="688">
        <f>SUMIFS('Gas-DB'!G:G,'Gas-DB'!D:D,"="&amp;'Machinary GasOil Report'!C48,'Gas-DB'!C:C,"&lt;="&amp;'Machinary GasOil Report'!$I$4,'Gas-DB'!C:C,"&gt;"&amp;$H$4)</f>
        <v>583</v>
      </c>
      <c r="J48" s="688">
        <f>SUMIFS('Gas-DB'!G:G,'Gas-DB'!D:D,"="&amp;'Machinary GasOil Report'!C48,'Gas-DB'!C:C,"&lt;="&amp;'Machinary GasOil Report'!$J$4,'Gas-DB'!C:C,"&gt;"&amp;$I$4)</f>
        <v>267</v>
      </c>
      <c r="K48" s="688">
        <f>SUMIFS('Gas-DB'!G:G,'Gas-DB'!D:D,"="&amp;'Machinary GasOil Report'!C48,'Gas-DB'!C:C,"&lt;="&amp;'Machinary GasOil Report'!$K$4,'Gas-DB'!C:C,"&gt;"&amp;$J$4)</f>
        <v>0</v>
      </c>
      <c r="L48" s="688">
        <f>SUMIFS('Gas-DB'!G:G,'Gas-DB'!D:D,"="&amp;'Machinary GasOil Report'!C48,'Gas-DB'!C:C,"&lt;="&amp;'Machinary GasOil Report'!$L$4,'Gas-DB'!C:C,"&gt;"&amp;$K$4)</f>
        <v>0</v>
      </c>
    </row>
    <row r="49" spans="3:12" x14ac:dyDescent="0.25">
      <c r="C49" s="132" t="s">
        <v>266</v>
      </c>
      <c r="D49" s="688" t="str">
        <f>VLOOKUP(C49,'Gas-DB'!Y:AA,2,FALSE)</f>
        <v>کامیون کمپرسی</v>
      </c>
      <c r="E49" s="138">
        <f>SUMIFS('Gas-DB'!G:G,'Gas-DB'!D:D,"="&amp;'Machinary GasOil Report'!C49,'Gas-DB'!C:C,"&lt;="&amp;'Machinary GasOil Report'!$E$4)</f>
        <v>0</v>
      </c>
      <c r="F49" s="688">
        <f>SUMIFS('Gas-DB'!G:G,'Gas-DB'!D:D,"="&amp;'Machinary GasOil Report'!C49,'Gas-DB'!C:C,"&lt;="&amp;'Machinary GasOil Report'!$F$4,'Gas-DB'!C:C,"&gt;"&amp;$E$4)</f>
        <v>0</v>
      </c>
      <c r="G49" s="688">
        <f>SUMIFS('Gas-DB'!G:G,'Gas-DB'!D:D,"="&amp;'Machinary GasOil Report'!C49,'Gas-DB'!C:C,"&lt;="&amp;'Machinary GasOil Report'!$G$4,'Gas-DB'!C:C,"&gt;"&amp;$F$4)</f>
        <v>0</v>
      </c>
      <c r="H49" s="688">
        <f>SUMIFS('Gas-DB'!G:G,'Gas-DB'!D:D,"="&amp;'Machinary GasOil Report'!C49,'Gas-DB'!C:C,"&lt;="&amp;'Machinary GasOil Report'!$H$4,'Gas-DB'!C:C,"&gt;"&amp;$G$4)</f>
        <v>0</v>
      </c>
      <c r="I49" s="688">
        <f>SUMIFS('Gas-DB'!G:G,'Gas-DB'!D:D,"="&amp;'Machinary GasOil Report'!C49,'Gas-DB'!C:C,"&lt;="&amp;'Machinary GasOil Report'!$I$4,'Gas-DB'!C:C,"&gt;"&amp;$H$4)</f>
        <v>676</v>
      </c>
      <c r="J49" s="688">
        <f>SUMIFS('Gas-DB'!G:G,'Gas-DB'!D:D,"="&amp;'Machinary GasOil Report'!C49,'Gas-DB'!C:C,"&lt;="&amp;'Machinary GasOil Report'!$J$4,'Gas-DB'!C:C,"&gt;"&amp;$I$4)</f>
        <v>1460</v>
      </c>
      <c r="K49" s="688">
        <f>SUMIFS('Gas-DB'!G:G,'Gas-DB'!D:D,"="&amp;'Machinary GasOil Report'!C49,'Gas-DB'!C:C,"&lt;="&amp;'Machinary GasOil Report'!$K$4,'Gas-DB'!C:C,"&gt;"&amp;$J$4)</f>
        <v>1324</v>
      </c>
      <c r="L49" s="688">
        <f>SUMIFS('Gas-DB'!G:G,'Gas-DB'!D:D,"="&amp;'Machinary GasOil Report'!C49,'Gas-DB'!C:C,"&lt;="&amp;'Machinary GasOil Report'!$L$4,'Gas-DB'!C:C,"&gt;"&amp;$K$4)</f>
        <v>861</v>
      </c>
    </row>
    <row r="50" spans="3:12" x14ac:dyDescent="0.25">
      <c r="C50" s="132" t="s">
        <v>267</v>
      </c>
      <c r="D50" s="688" t="str">
        <f>VLOOKUP(C50,'Gas-DB'!Y:AA,2,FALSE)</f>
        <v>کامیون کمپرسی</v>
      </c>
      <c r="E50" s="138">
        <f>SUMIFS('Gas-DB'!G:G,'Gas-DB'!D:D,"="&amp;'Machinary GasOil Report'!C50,'Gas-DB'!C:C,"&lt;="&amp;'Machinary GasOil Report'!$E$4)</f>
        <v>0</v>
      </c>
      <c r="F50" s="688">
        <f>SUMIFS('Gas-DB'!G:G,'Gas-DB'!D:D,"="&amp;'Machinary GasOil Report'!C50,'Gas-DB'!C:C,"&lt;="&amp;'Machinary GasOil Report'!$F$4,'Gas-DB'!C:C,"&gt;"&amp;$E$4)</f>
        <v>0</v>
      </c>
      <c r="G50" s="688">
        <f>SUMIFS('Gas-DB'!G:G,'Gas-DB'!D:D,"="&amp;'Machinary GasOil Report'!C50,'Gas-DB'!C:C,"&lt;="&amp;'Machinary GasOil Report'!$G$4,'Gas-DB'!C:C,"&gt;"&amp;$F$4)</f>
        <v>0</v>
      </c>
      <c r="H50" s="688">
        <f>SUMIFS('Gas-DB'!G:G,'Gas-DB'!D:D,"="&amp;'Machinary GasOil Report'!C50,'Gas-DB'!C:C,"&lt;="&amp;'Machinary GasOil Report'!$H$4,'Gas-DB'!C:C,"&gt;"&amp;$G$4)</f>
        <v>0</v>
      </c>
      <c r="I50" s="688">
        <f>SUMIFS('Gas-DB'!G:G,'Gas-DB'!D:D,"="&amp;'Machinary GasOil Report'!C50,'Gas-DB'!C:C,"&lt;="&amp;'Machinary GasOil Report'!$I$4,'Gas-DB'!C:C,"&gt;"&amp;$H$4)</f>
        <v>659</v>
      </c>
      <c r="J50" s="688">
        <f>SUMIFS('Gas-DB'!G:G,'Gas-DB'!D:D,"="&amp;'Machinary GasOil Report'!C50,'Gas-DB'!C:C,"&lt;="&amp;'Machinary GasOil Report'!$J$4,'Gas-DB'!C:C,"&gt;"&amp;$I$4)</f>
        <v>1313</v>
      </c>
      <c r="K50" s="688">
        <f>SUMIFS('Gas-DB'!G:G,'Gas-DB'!D:D,"="&amp;'Machinary GasOil Report'!C50,'Gas-DB'!C:C,"&lt;="&amp;'Machinary GasOil Report'!$K$4,'Gas-DB'!C:C,"&gt;"&amp;$J$4)</f>
        <v>0</v>
      </c>
      <c r="L50" s="688">
        <f>SUMIFS('Gas-DB'!G:G,'Gas-DB'!D:D,"="&amp;'Machinary GasOil Report'!C50,'Gas-DB'!C:C,"&lt;="&amp;'Machinary GasOil Report'!$L$4,'Gas-DB'!C:C,"&gt;"&amp;$K$4)</f>
        <v>711</v>
      </c>
    </row>
    <row r="51" spans="3:12" x14ac:dyDescent="0.25">
      <c r="C51" s="132" t="s">
        <v>258</v>
      </c>
      <c r="D51" s="688" t="str">
        <f>VLOOKUP(C51,'Gas-DB'!Y:AA,2,FALSE)</f>
        <v>کامیون کمپرسی</v>
      </c>
      <c r="E51" s="138">
        <f>SUMIFS('Gas-DB'!G:G,'Gas-DB'!D:D,"="&amp;'Machinary GasOil Report'!C51,'Gas-DB'!C:C,"&lt;="&amp;'Machinary GasOil Report'!$E$4)</f>
        <v>0</v>
      </c>
      <c r="F51" s="688">
        <f>SUMIFS('Gas-DB'!G:G,'Gas-DB'!D:D,"="&amp;'Machinary GasOil Report'!C51,'Gas-DB'!C:C,"&lt;="&amp;'Machinary GasOil Report'!$F$4,'Gas-DB'!C:C,"&gt;"&amp;$E$4)</f>
        <v>0</v>
      </c>
      <c r="G51" s="688">
        <f>SUMIFS('Gas-DB'!G:G,'Gas-DB'!D:D,"="&amp;'Machinary GasOil Report'!C51,'Gas-DB'!C:C,"&lt;="&amp;'Machinary GasOil Report'!$G$4,'Gas-DB'!C:C,"&gt;"&amp;$F$4)</f>
        <v>0</v>
      </c>
      <c r="H51" s="688">
        <f>SUMIFS('Gas-DB'!G:G,'Gas-DB'!D:D,"="&amp;'Machinary GasOil Report'!C51,'Gas-DB'!C:C,"&lt;="&amp;'Machinary GasOil Report'!$H$4,'Gas-DB'!C:C,"&gt;"&amp;$G$4)</f>
        <v>0</v>
      </c>
      <c r="I51" s="688">
        <f>SUMIFS('Gas-DB'!G:G,'Gas-DB'!D:D,"="&amp;'Machinary GasOil Report'!C51,'Gas-DB'!C:C,"&lt;="&amp;'Machinary GasOil Report'!$I$4,'Gas-DB'!C:C,"&gt;"&amp;$H$4)</f>
        <v>664</v>
      </c>
      <c r="J51" s="688">
        <f>SUMIFS('Gas-DB'!G:G,'Gas-DB'!D:D,"="&amp;'Machinary GasOil Report'!C51,'Gas-DB'!C:C,"&lt;="&amp;'Machinary GasOil Report'!$J$4,'Gas-DB'!C:C,"&gt;"&amp;$I$4)</f>
        <v>1801</v>
      </c>
      <c r="K51" s="688">
        <f>SUMIFS('Gas-DB'!G:G,'Gas-DB'!D:D,"="&amp;'Machinary GasOil Report'!C51,'Gas-DB'!C:C,"&lt;="&amp;'Machinary GasOil Report'!$K$4,'Gas-DB'!C:C,"&gt;"&amp;$J$4)</f>
        <v>1528</v>
      </c>
      <c r="L51" s="688">
        <f>SUMIFS('Gas-DB'!G:G,'Gas-DB'!D:D,"="&amp;'Machinary GasOil Report'!C51,'Gas-DB'!C:C,"&lt;="&amp;'Machinary GasOil Report'!$L$4,'Gas-DB'!C:C,"&gt;"&amp;$K$4)</f>
        <v>968</v>
      </c>
    </row>
    <row r="52" spans="3:12" x14ac:dyDescent="0.25">
      <c r="C52" s="132" t="s">
        <v>179</v>
      </c>
      <c r="D52" s="688" t="str">
        <f>VLOOKUP(C52,'Gas-DB'!Y:AA,2,FALSE)</f>
        <v>تانکر آب</v>
      </c>
      <c r="E52" s="138">
        <f>SUMIFS('Gas-DB'!G:G,'Gas-DB'!D:D,"="&amp;'Machinary GasOil Report'!C52,'Gas-DB'!C:C,"&lt;="&amp;'Machinary GasOil Report'!$E$4)</f>
        <v>0</v>
      </c>
      <c r="F52" s="688">
        <f>SUMIFS('Gas-DB'!G:G,'Gas-DB'!D:D,"="&amp;'Machinary GasOil Report'!C52,'Gas-DB'!C:C,"&lt;="&amp;'Machinary GasOil Report'!$F$4,'Gas-DB'!C:C,"&gt;"&amp;$E$4)</f>
        <v>0</v>
      </c>
      <c r="G52" s="688">
        <f>SUMIFS('Gas-DB'!G:G,'Gas-DB'!D:D,"="&amp;'Machinary GasOil Report'!C52,'Gas-DB'!C:C,"&lt;="&amp;'Machinary GasOil Report'!$G$4,'Gas-DB'!C:C,"&gt;"&amp;$F$4)</f>
        <v>0</v>
      </c>
      <c r="H52" s="688">
        <f>SUMIFS('Gas-DB'!G:G,'Gas-DB'!D:D,"="&amp;'Machinary GasOil Report'!C52,'Gas-DB'!C:C,"&lt;="&amp;'Machinary GasOil Report'!$H$4,'Gas-DB'!C:C,"&gt;"&amp;$G$4)</f>
        <v>1168</v>
      </c>
      <c r="I52" s="688">
        <f>SUMIFS('Gas-DB'!G:G,'Gas-DB'!D:D,"="&amp;'Machinary GasOil Report'!C52,'Gas-DB'!C:C,"&lt;="&amp;'Machinary GasOil Report'!$I$4,'Gas-DB'!C:C,"&gt;"&amp;$H$4)</f>
        <v>1973</v>
      </c>
      <c r="J52" s="688">
        <f>SUMIFS('Gas-DB'!G:G,'Gas-DB'!D:D,"="&amp;'Machinary GasOil Report'!C52,'Gas-DB'!C:C,"&lt;="&amp;'Machinary GasOil Report'!$J$4,'Gas-DB'!C:C,"&gt;"&amp;$I$4)</f>
        <v>2085</v>
      </c>
      <c r="K52" s="688">
        <f>SUMIFS('Gas-DB'!G:G,'Gas-DB'!D:D,"="&amp;'Machinary GasOil Report'!C52,'Gas-DB'!C:C,"&lt;="&amp;'Machinary GasOil Report'!$K$4,'Gas-DB'!C:C,"&gt;"&amp;$J$4)</f>
        <v>1733</v>
      </c>
      <c r="L52" s="688">
        <f>SUMIFS('Gas-DB'!G:G,'Gas-DB'!D:D,"="&amp;'Machinary GasOil Report'!C52,'Gas-DB'!C:C,"&lt;="&amp;'Machinary GasOil Report'!$L$4,'Gas-DB'!C:C,"&gt;"&amp;$K$4)</f>
        <v>671</v>
      </c>
    </row>
    <row r="53" spans="3:12" x14ac:dyDescent="0.25">
      <c r="C53" s="132" t="s">
        <v>328</v>
      </c>
      <c r="D53" s="688" t="e">
        <f>VLOOKUP(C53,'Gas-DB'!Y:AA,2,FALSE)</f>
        <v>#N/A</v>
      </c>
      <c r="E53" s="138">
        <f>SUMIFS('Gas-DB'!G:G,'Gas-DB'!D:D,"="&amp;'Machinary GasOil Report'!C53,'Gas-DB'!C:C,"&lt;="&amp;'Machinary GasOil Report'!$E$4)</f>
        <v>0</v>
      </c>
      <c r="F53" s="688">
        <f>SUMIFS('Gas-DB'!G:G,'Gas-DB'!D:D,"="&amp;'Machinary GasOil Report'!C53,'Gas-DB'!C:C,"&lt;="&amp;'Machinary GasOil Report'!$F$4,'Gas-DB'!C:C,"&gt;"&amp;$E$4)</f>
        <v>0</v>
      </c>
      <c r="G53" s="688">
        <f>SUMIFS('Gas-DB'!G:G,'Gas-DB'!D:D,"="&amp;'Machinary GasOil Report'!C53,'Gas-DB'!C:C,"&lt;="&amp;'Machinary GasOil Report'!$G$4,'Gas-DB'!C:C,"&gt;"&amp;$F$4)</f>
        <v>0</v>
      </c>
      <c r="H53" s="688">
        <f>SUMIFS('Gas-DB'!G:G,'Gas-DB'!D:D,"="&amp;'Machinary GasOil Report'!C53,'Gas-DB'!C:C,"&lt;="&amp;'Machinary GasOil Report'!$H$4,'Gas-DB'!C:C,"&gt;"&amp;$G$4)</f>
        <v>0</v>
      </c>
      <c r="I53" s="688">
        <f>SUMIFS('Gas-DB'!G:G,'Gas-DB'!D:D,"="&amp;'Machinary GasOil Report'!C53,'Gas-DB'!C:C,"&lt;="&amp;'Machinary GasOil Report'!$I$4,'Gas-DB'!C:C,"&gt;"&amp;$H$4)</f>
        <v>126</v>
      </c>
      <c r="J53" s="688">
        <f>SUMIFS('Gas-DB'!G:G,'Gas-DB'!D:D,"="&amp;'Machinary GasOil Report'!C53,'Gas-DB'!C:C,"&lt;="&amp;'Machinary GasOil Report'!$J$4,'Gas-DB'!C:C,"&gt;"&amp;$I$4)</f>
        <v>0</v>
      </c>
      <c r="K53" s="688">
        <f>SUMIFS('Gas-DB'!G:G,'Gas-DB'!D:D,"="&amp;'Machinary GasOil Report'!C53,'Gas-DB'!C:C,"&lt;="&amp;'Machinary GasOil Report'!$K$4,'Gas-DB'!C:C,"&gt;"&amp;$J$4)</f>
        <v>0</v>
      </c>
      <c r="L53" s="688">
        <f>SUMIFS('Gas-DB'!G:G,'Gas-DB'!D:D,"="&amp;'Machinary GasOil Report'!C53,'Gas-DB'!C:C,"&lt;="&amp;'Machinary GasOil Report'!$L$4,'Gas-DB'!C:C,"&gt;"&amp;$K$4)</f>
        <v>0</v>
      </c>
    </row>
    <row r="54" spans="3:12" x14ac:dyDescent="0.25">
      <c r="C54" s="132" t="s">
        <v>164</v>
      </c>
      <c r="D54" s="688" t="str">
        <f>VLOOKUP(C54,'Gas-DB'!Y:AA,2,FALSE)</f>
        <v>گریدر 14G</v>
      </c>
      <c r="E54" s="138">
        <f>SUMIFS('Gas-DB'!G:G,'Gas-DB'!D:D,"="&amp;'Machinary GasOil Report'!C54,'Gas-DB'!C:C,"&lt;="&amp;'Machinary GasOil Report'!$E$4)</f>
        <v>0</v>
      </c>
      <c r="F54" s="688">
        <f>SUMIFS('Gas-DB'!G:G,'Gas-DB'!D:D,"="&amp;'Machinary GasOil Report'!C54,'Gas-DB'!C:C,"&lt;="&amp;'Machinary GasOil Report'!$F$4,'Gas-DB'!C:C,"&gt;"&amp;$E$4)</f>
        <v>0</v>
      </c>
      <c r="G54" s="688">
        <f>SUMIFS('Gas-DB'!G:G,'Gas-DB'!D:D,"="&amp;'Machinary GasOil Report'!C54,'Gas-DB'!C:C,"&lt;="&amp;'Machinary GasOil Report'!$G$4,'Gas-DB'!C:C,"&gt;"&amp;$F$4)</f>
        <v>0</v>
      </c>
      <c r="H54" s="688">
        <f>SUMIFS('Gas-DB'!G:G,'Gas-DB'!D:D,"="&amp;'Machinary GasOil Report'!C54,'Gas-DB'!C:C,"&lt;="&amp;'Machinary GasOil Report'!$H$4,'Gas-DB'!C:C,"&gt;"&amp;$G$4)</f>
        <v>1882</v>
      </c>
      <c r="I54" s="688">
        <f>SUMIFS('Gas-DB'!G:G,'Gas-DB'!D:D,"="&amp;'Machinary GasOil Report'!C54,'Gas-DB'!C:C,"&lt;="&amp;'Machinary GasOil Report'!$I$4,'Gas-DB'!C:C,"&gt;"&amp;$H$4)</f>
        <v>3275</v>
      </c>
      <c r="J54" s="688">
        <f>SUMIFS('Gas-DB'!G:G,'Gas-DB'!D:D,"="&amp;'Machinary GasOil Report'!C54,'Gas-DB'!C:C,"&lt;="&amp;'Machinary GasOil Report'!$J$4,'Gas-DB'!C:C,"&gt;"&amp;$I$4)</f>
        <v>3130</v>
      </c>
      <c r="K54" s="688">
        <f>SUMIFS('Gas-DB'!G:G,'Gas-DB'!D:D,"="&amp;'Machinary GasOil Report'!C54,'Gas-DB'!C:C,"&lt;="&amp;'Machinary GasOil Report'!$K$4,'Gas-DB'!C:C,"&gt;"&amp;$J$4)</f>
        <v>3629</v>
      </c>
      <c r="L54" s="688">
        <f>SUMIFS('Gas-DB'!G:G,'Gas-DB'!D:D,"="&amp;'Machinary GasOil Report'!C54,'Gas-DB'!C:C,"&lt;="&amp;'Machinary GasOil Report'!$L$4,'Gas-DB'!C:C,"&gt;"&amp;$K$4)</f>
        <v>1802</v>
      </c>
    </row>
    <row r="55" spans="3:12" x14ac:dyDescent="0.25">
      <c r="C55" s="132" t="s">
        <v>168</v>
      </c>
      <c r="D55" s="688" t="str">
        <f>VLOOKUP(C55,'Gas-DB'!Y:AA,2,FALSE)</f>
        <v>غلطک کششی</v>
      </c>
      <c r="E55" s="138">
        <f>SUMIFS('Gas-DB'!G:G,'Gas-DB'!D:D,"="&amp;'Machinary GasOil Report'!C55,'Gas-DB'!C:C,"&lt;="&amp;'Machinary GasOil Report'!$E$4)</f>
        <v>0</v>
      </c>
      <c r="F55" s="688">
        <f>SUMIFS('Gas-DB'!G:G,'Gas-DB'!D:D,"="&amp;'Machinary GasOil Report'!C55,'Gas-DB'!C:C,"&lt;="&amp;'Machinary GasOil Report'!$F$4,'Gas-DB'!C:C,"&gt;"&amp;$E$4)</f>
        <v>0</v>
      </c>
      <c r="G55" s="688">
        <f>SUMIFS('Gas-DB'!G:G,'Gas-DB'!D:D,"="&amp;'Machinary GasOil Report'!C55,'Gas-DB'!C:C,"&lt;="&amp;'Machinary GasOil Report'!$G$4,'Gas-DB'!C:C,"&gt;"&amp;$F$4)</f>
        <v>0</v>
      </c>
      <c r="H55" s="688">
        <f>SUMIFS('Gas-DB'!G:G,'Gas-DB'!D:D,"="&amp;'Machinary GasOil Report'!C55,'Gas-DB'!C:C,"&lt;="&amp;'Machinary GasOil Report'!$H$4,'Gas-DB'!C:C,"&gt;"&amp;$G$4)</f>
        <v>396</v>
      </c>
      <c r="I55" s="688">
        <f>SUMIFS('Gas-DB'!G:G,'Gas-DB'!D:D,"="&amp;'Machinary GasOil Report'!C55,'Gas-DB'!C:C,"&lt;="&amp;'Machinary GasOil Report'!$I$4,'Gas-DB'!C:C,"&gt;"&amp;$H$4)</f>
        <v>1070</v>
      </c>
      <c r="J55" s="688">
        <f>SUMIFS('Gas-DB'!G:G,'Gas-DB'!D:D,"="&amp;'Machinary GasOil Report'!C55,'Gas-DB'!C:C,"&lt;="&amp;'Machinary GasOil Report'!$J$4,'Gas-DB'!C:C,"&gt;"&amp;$I$4)</f>
        <v>1013</v>
      </c>
      <c r="K55" s="688">
        <f>SUMIFS('Gas-DB'!G:G,'Gas-DB'!D:D,"="&amp;'Machinary GasOil Report'!C55,'Gas-DB'!C:C,"&lt;="&amp;'Machinary GasOil Report'!$K$4,'Gas-DB'!C:C,"&gt;"&amp;$J$4)</f>
        <v>1037</v>
      </c>
      <c r="L55" s="688">
        <f>SUMIFS('Gas-DB'!G:G,'Gas-DB'!D:D,"="&amp;'Machinary GasOil Report'!C55,'Gas-DB'!C:C,"&lt;="&amp;'Machinary GasOil Report'!$L$4,'Gas-DB'!C:C,"&gt;"&amp;$K$4)</f>
        <v>478</v>
      </c>
    </row>
    <row r="56" spans="3:12" x14ac:dyDescent="0.25">
      <c r="C56" s="132" t="s">
        <v>171</v>
      </c>
      <c r="D56" s="688" t="str">
        <f>VLOOKUP(C56,'Gas-DB'!Y:AA,2,FALSE)</f>
        <v>غلطک کششی</v>
      </c>
      <c r="E56" s="138">
        <f>SUMIFS('Gas-DB'!G:G,'Gas-DB'!D:D,"="&amp;'Machinary GasOil Report'!C56,'Gas-DB'!C:C,"&lt;="&amp;'Machinary GasOil Report'!$E$4)</f>
        <v>0</v>
      </c>
      <c r="F56" s="688">
        <f>SUMIFS('Gas-DB'!G:G,'Gas-DB'!D:D,"="&amp;'Machinary GasOil Report'!C56,'Gas-DB'!C:C,"&lt;="&amp;'Machinary GasOil Report'!$F$4,'Gas-DB'!C:C,"&gt;"&amp;$E$4)</f>
        <v>0</v>
      </c>
      <c r="G56" s="688">
        <f>SUMIFS('Gas-DB'!G:G,'Gas-DB'!D:D,"="&amp;'Machinary GasOil Report'!C56,'Gas-DB'!C:C,"&lt;="&amp;'Machinary GasOil Report'!$G$4,'Gas-DB'!C:C,"&gt;"&amp;$F$4)</f>
        <v>0</v>
      </c>
      <c r="H56" s="688">
        <f>SUMIFS('Gas-DB'!G:G,'Gas-DB'!D:D,"="&amp;'Machinary GasOil Report'!C56,'Gas-DB'!C:C,"&lt;="&amp;'Machinary GasOil Report'!$H$4,'Gas-DB'!C:C,"&gt;"&amp;$G$4)</f>
        <v>342</v>
      </c>
      <c r="I56" s="688">
        <f>SUMIFS('Gas-DB'!G:G,'Gas-DB'!D:D,"="&amp;'Machinary GasOil Report'!C56,'Gas-DB'!C:C,"&lt;="&amp;'Machinary GasOil Report'!$I$4,'Gas-DB'!C:C,"&gt;"&amp;$H$4)</f>
        <v>1233</v>
      </c>
      <c r="J56" s="688">
        <f>SUMIFS('Gas-DB'!G:G,'Gas-DB'!D:D,"="&amp;'Machinary GasOil Report'!C56,'Gas-DB'!C:C,"&lt;="&amp;'Machinary GasOil Report'!$J$4,'Gas-DB'!C:C,"&gt;"&amp;$I$4)</f>
        <v>891</v>
      </c>
      <c r="K56" s="688">
        <f>SUMIFS('Gas-DB'!G:G,'Gas-DB'!D:D,"="&amp;'Machinary GasOil Report'!C56,'Gas-DB'!C:C,"&lt;="&amp;'Machinary GasOil Report'!$K$4,'Gas-DB'!C:C,"&gt;"&amp;$J$4)</f>
        <v>924</v>
      </c>
      <c r="L56" s="688">
        <f>SUMIFS('Gas-DB'!G:G,'Gas-DB'!D:D,"="&amp;'Machinary GasOil Report'!C56,'Gas-DB'!C:C,"&lt;="&amp;'Machinary GasOil Report'!$L$4,'Gas-DB'!C:C,"&gt;"&amp;$K$4)</f>
        <v>425</v>
      </c>
    </row>
    <row r="57" spans="3:12" x14ac:dyDescent="0.25">
      <c r="C57" s="132" t="s">
        <v>172</v>
      </c>
      <c r="D57" s="688" t="str">
        <f>VLOOKUP(C57,'Gas-DB'!Y:AA,2,FALSE)</f>
        <v>لودر</v>
      </c>
      <c r="E57" s="138">
        <f>SUMIFS('Gas-DB'!G:G,'Gas-DB'!D:D,"="&amp;'Machinary GasOil Report'!C57,'Gas-DB'!C:C,"&lt;="&amp;'Machinary GasOil Report'!$E$4)</f>
        <v>0</v>
      </c>
      <c r="F57" s="688">
        <f>SUMIFS('Gas-DB'!G:G,'Gas-DB'!D:D,"="&amp;'Machinary GasOil Report'!C57,'Gas-DB'!C:C,"&lt;="&amp;'Machinary GasOil Report'!$F$4,'Gas-DB'!C:C,"&gt;"&amp;$E$4)</f>
        <v>0</v>
      </c>
      <c r="G57" s="688">
        <f>SUMIFS('Gas-DB'!G:G,'Gas-DB'!D:D,"="&amp;'Machinary GasOil Report'!C57,'Gas-DB'!C:C,"&lt;="&amp;'Machinary GasOil Report'!$G$4,'Gas-DB'!C:C,"&gt;"&amp;$F$4)</f>
        <v>0</v>
      </c>
      <c r="H57" s="688">
        <f>SUMIFS('Gas-DB'!G:G,'Gas-DB'!D:D,"="&amp;'Machinary GasOil Report'!C57,'Gas-DB'!C:C,"&lt;="&amp;'Machinary GasOil Report'!$H$4,'Gas-DB'!C:C,"&gt;"&amp;$G$4)</f>
        <v>144</v>
      </c>
      <c r="I57" s="688">
        <f>SUMIFS('Gas-DB'!G:G,'Gas-DB'!D:D,"="&amp;'Machinary GasOil Report'!C57,'Gas-DB'!C:C,"&lt;="&amp;'Machinary GasOil Report'!$I$4,'Gas-DB'!C:C,"&gt;"&amp;$H$4)</f>
        <v>3486</v>
      </c>
      <c r="J57" s="688">
        <f>SUMIFS('Gas-DB'!G:G,'Gas-DB'!D:D,"="&amp;'Machinary GasOil Report'!C57,'Gas-DB'!C:C,"&lt;="&amp;'Machinary GasOil Report'!$J$4,'Gas-DB'!C:C,"&gt;"&amp;$I$4)</f>
        <v>2781</v>
      </c>
      <c r="K57" s="688">
        <f>SUMIFS('Gas-DB'!G:G,'Gas-DB'!D:D,"="&amp;'Machinary GasOil Report'!C57,'Gas-DB'!C:C,"&lt;="&amp;'Machinary GasOil Report'!$K$4,'Gas-DB'!C:C,"&gt;"&amp;$J$4)</f>
        <v>2509</v>
      </c>
      <c r="L57" s="688">
        <f>SUMIFS('Gas-DB'!G:G,'Gas-DB'!D:D,"="&amp;'Machinary GasOil Report'!C57,'Gas-DB'!C:C,"&lt;="&amp;'Machinary GasOil Report'!$L$4,'Gas-DB'!C:C,"&gt;"&amp;$K$4)</f>
        <v>1522</v>
      </c>
    </row>
    <row r="58" spans="3:12" x14ac:dyDescent="0.25">
      <c r="C58" s="132" t="s">
        <v>173</v>
      </c>
      <c r="D58" s="688" t="str">
        <f>VLOOKUP(C58,'Gas-DB'!Y:AA,2,FALSE)</f>
        <v>تانکر آب</v>
      </c>
      <c r="E58" s="138">
        <f>SUMIFS('Gas-DB'!G:G,'Gas-DB'!D:D,"="&amp;'Machinary GasOil Report'!C58,'Gas-DB'!C:C,"&lt;="&amp;'Machinary GasOil Report'!$E$4)</f>
        <v>0</v>
      </c>
      <c r="F58" s="688">
        <f>SUMIFS('Gas-DB'!G:G,'Gas-DB'!D:D,"="&amp;'Machinary GasOil Report'!C58,'Gas-DB'!C:C,"&lt;="&amp;'Machinary GasOil Report'!$F$4,'Gas-DB'!C:C,"&gt;"&amp;$E$4)</f>
        <v>0</v>
      </c>
      <c r="G58" s="688">
        <f>SUMIFS('Gas-DB'!G:G,'Gas-DB'!D:D,"="&amp;'Machinary GasOil Report'!C58,'Gas-DB'!C:C,"&lt;="&amp;'Machinary GasOil Report'!$G$4,'Gas-DB'!C:C,"&gt;"&amp;$F$4)</f>
        <v>0</v>
      </c>
      <c r="H58" s="688">
        <f>SUMIFS('Gas-DB'!G:G,'Gas-DB'!D:D,"="&amp;'Machinary GasOil Report'!C58,'Gas-DB'!C:C,"&lt;="&amp;'Machinary GasOil Report'!$H$4,'Gas-DB'!C:C,"&gt;"&amp;$G$4)</f>
        <v>282</v>
      </c>
      <c r="I58" s="688">
        <f>SUMIFS('Gas-DB'!G:G,'Gas-DB'!D:D,"="&amp;'Machinary GasOil Report'!C58,'Gas-DB'!C:C,"&lt;="&amp;'Machinary GasOil Report'!$I$4,'Gas-DB'!C:C,"&gt;"&amp;$H$4)</f>
        <v>850</v>
      </c>
      <c r="J58" s="688">
        <f>SUMIFS('Gas-DB'!G:G,'Gas-DB'!D:D,"="&amp;'Machinary GasOil Report'!C58,'Gas-DB'!C:C,"&lt;="&amp;'Machinary GasOil Report'!$J$4,'Gas-DB'!C:C,"&gt;"&amp;$I$4)</f>
        <v>266</v>
      </c>
      <c r="K58" s="688">
        <f>SUMIFS('Gas-DB'!G:G,'Gas-DB'!D:D,"="&amp;'Machinary GasOil Report'!C58,'Gas-DB'!C:C,"&lt;="&amp;'Machinary GasOil Report'!$K$4,'Gas-DB'!C:C,"&gt;"&amp;$J$4)</f>
        <v>460</v>
      </c>
      <c r="L58" s="688">
        <f>SUMIFS('Gas-DB'!G:G,'Gas-DB'!D:D,"="&amp;'Machinary GasOil Report'!C58,'Gas-DB'!C:C,"&lt;="&amp;'Machinary GasOil Report'!$L$4,'Gas-DB'!C:C,"&gt;"&amp;$K$4)</f>
        <v>0</v>
      </c>
    </row>
    <row r="59" spans="3:12" x14ac:dyDescent="0.25">
      <c r="C59" s="132" t="s">
        <v>174</v>
      </c>
      <c r="D59" s="688" t="str">
        <f>VLOOKUP(C59,'Gas-DB'!Y:AA,2,FALSE)</f>
        <v>غلطک پاچه بزی</v>
      </c>
      <c r="E59" s="138">
        <f>SUMIFS('Gas-DB'!G:G,'Gas-DB'!D:D,"="&amp;'Machinary GasOil Report'!C59,'Gas-DB'!C:C,"&lt;="&amp;'Machinary GasOil Report'!$E$4)</f>
        <v>0</v>
      </c>
      <c r="F59" s="688">
        <f>SUMIFS('Gas-DB'!G:G,'Gas-DB'!D:D,"="&amp;'Machinary GasOil Report'!C59,'Gas-DB'!C:C,"&lt;="&amp;'Machinary GasOil Report'!$F$4,'Gas-DB'!C:C,"&gt;"&amp;$E$4)</f>
        <v>0</v>
      </c>
      <c r="G59" s="688">
        <f>SUMIFS('Gas-DB'!G:G,'Gas-DB'!D:D,"="&amp;'Machinary GasOil Report'!C59,'Gas-DB'!C:C,"&lt;="&amp;'Machinary GasOil Report'!$G$4,'Gas-DB'!C:C,"&gt;"&amp;$F$4)</f>
        <v>0</v>
      </c>
      <c r="H59" s="688">
        <f>SUMIFS('Gas-DB'!G:G,'Gas-DB'!D:D,"="&amp;'Machinary GasOil Report'!C59,'Gas-DB'!C:C,"&lt;="&amp;'Machinary GasOil Report'!$H$4,'Gas-DB'!C:C,"&gt;"&amp;$G$4)</f>
        <v>102</v>
      </c>
      <c r="I59" s="688">
        <f>SUMIFS('Gas-DB'!G:G,'Gas-DB'!D:D,"="&amp;'Machinary GasOil Report'!C59,'Gas-DB'!C:C,"&lt;="&amp;'Machinary GasOil Report'!$I$4,'Gas-DB'!C:C,"&gt;"&amp;$H$4)</f>
        <v>706</v>
      </c>
      <c r="J59" s="688">
        <f>SUMIFS('Gas-DB'!G:G,'Gas-DB'!D:D,"="&amp;'Machinary GasOil Report'!C59,'Gas-DB'!C:C,"&lt;="&amp;'Machinary GasOil Report'!$J$4,'Gas-DB'!C:C,"&gt;"&amp;$I$4)</f>
        <v>206</v>
      </c>
      <c r="K59" s="688">
        <f>SUMIFS('Gas-DB'!G:G,'Gas-DB'!D:D,"="&amp;'Machinary GasOil Report'!C59,'Gas-DB'!C:C,"&lt;="&amp;'Machinary GasOil Report'!$K$4,'Gas-DB'!C:C,"&gt;"&amp;$J$4)</f>
        <v>124</v>
      </c>
      <c r="L59" s="688">
        <f>SUMIFS('Gas-DB'!G:G,'Gas-DB'!D:D,"="&amp;'Machinary GasOil Report'!C59,'Gas-DB'!C:C,"&lt;="&amp;'Machinary GasOil Report'!$L$4,'Gas-DB'!C:C,"&gt;"&amp;$K$4)</f>
        <v>0</v>
      </c>
    </row>
    <row r="60" spans="3:12" x14ac:dyDescent="0.25">
      <c r="C60" s="132" t="s">
        <v>176</v>
      </c>
      <c r="D60" s="688" t="str">
        <f>VLOOKUP(C60,'Gas-DB'!Y:AA,2,FALSE)</f>
        <v>بلدوزر</v>
      </c>
      <c r="E60" s="138">
        <f>SUMIFS('Gas-DB'!G:G,'Gas-DB'!D:D,"="&amp;'Machinary GasOil Report'!C60,'Gas-DB'!C:C,"&lt;="&amp;'Machinary GasOil Report'!$E$4)</f>
        <v>0</v>
      </c>
      <c r="F60" s="688">
        <f>SUMIFS('Gas-DB'!G:G,'Gas-DB'!D:D,"="&amp;'Machinary GasOil Report'!C60,'Gas-DB'!C:C,"&lt;="&amp;'Machinary GasOil Report'!$F$4,'Gas-DB'!C:C,"&gt;"&amp;$E$4)</f>
        <v>0</v>
      </c>
      <c r="G60" s="688">
        <f>SUMIFS('Gas-DB'!G:G,'Gas-DB'!D:D,"="&amp;'Machinary GasOil Report'!C60,'Gas-DB'!C:C,"&lt;="&amp;'Machinary GasOil Report'!$G$4,'Gas-DB'!C:C,"&gt;"&amp;$F$4)</f>
        <v>0</v>
      </c>
      <c r="H60" s="688">
        <f>SUMIFS('Gas-DB'!G:G,'Gas-DB'!D:D,"="&amp;'Machinary GasOil Report'!C60,'Gas-DB'!C:C,"&lt;="&amp;'Machinary GasOil Report'!$H$4,'Gas-DB'!C:C,"&gt;"&amp;$G$4)</f>
        <v>476</v>
      </c>
      <c r="I60" s="688">
        <f>SUMIFS('Gas-DB'!G:G,'Gas-DB'!D:D,"="&amp;'Machinary GasOil Report'!C60,'Gas-DB'!C:C,"&lt;="&amp;'Machinary GasOil Report'!$I$4,'Gas-DB'!C:C,"&gt;"&amp;$H$4)</f>
        <v>1502</v>
      </c>
      <c r="J60" s="688">
        <f>SUMIFS('Gas-DB'!G:G,'Gas-DB'!D:D,"="&amp;'Machinary GasOil Report'!C60,'Gas-DB'!C:C,"&lt;="&amp;'Machinary GasOil Report'!$J$4,'Gas-DB'!C:C,"&gt;"&amp;$I$4)</f>
        <v>7533</v>
      </c>
      <c r="K60" s="688">
        <f>SUMIFS('Gas-DB'!G:G,'Gas-DB'!D:D,"="&amp;'Machinary GasOil Report'!C60,'Gas-DB'!C:C,"&lt;="&amp;'Machinary GasOil Report'!$K$4,'Gas-DB'!C:C,"&gt;"&amp;$J$4)</f>
        <v>5292</v>
      </c>
      <c r="L60" s="688">
        <f>SUMIFS('Gas-DB'!G:G,'Gas-DB'!D:D,"="&amp;'Machinary GasOil Report'!C60,'Gas-DB'!C:C,"&lt;="&amp;'Machinary GasOil Report'!$L$4,'Gas-DB'!C:C,"&gt;"&amp;$K$4)</f>
        <v>3832</v>
      </c>
    </row>
    <row r="61" spans="3:12" x14ac:dyDescent="0.25">
      <c r="C61" s="132" t="s">
        <v>177</v>
      </c>
      <c r="D61" s="688" t="str">
        <f>VLOOKUP(C61,'Gas-DB'!Y:AA,2,FALSE)</f>
        <v>کمپرسی جفت</v>
      </c>
      <c r="E61" s="138">
        <f>SUMIFS('Gas-DB'!G:G,'Gas-DB'!D:D,"="&amp;'Machinary GasOil Report'!C61,'Gas-DB'!C:C,"&lt;="&amp;'Machinary GasOil Report'!$E$4)</f>
        <v>0</v>
      </c>
      <c r="F61" s="688">
        <f>SUMIFS('Gas-DB'!G:G,'Gas-DB'!D:D,"="&amp;'Machinary GasOil Report'!C61,'Gas-DB'!C:C,"&lt;="&amp;'Machinary GasOil Report'!$F$4,'Gas-DB'!C:C,"&gt;"&amp;$E$4)</f>
        <v>0</v>
      </c>
      <c r="G61" s="688">
        <f>SUMIFS('Gas-DB'!G:G,'Gas-DB'!D:D,"="&amp;'Machinary GasOil Report'!C61,'Gas-DB'!C:C,"&lt;="&amp;'Machinary GasOil Report'!$G$4,'Gas-DB'!C:C,"&gt;"&amp;$F$4)</f>
        <v>0</v>
      </c>
      <c r="H61" s="688">
        <f>SUMIFS('Gas-DB'!G:G,'Gas-DB'!D:D,"="&amp;'Machinary GasOil Report'!C61,'Gas-DB'!C:C,"&lt;="&amp;'Machinary GasOil Report'!$H$4,'Gas-DB'!C:C,"&gt;"&amp;$G$4)</f>
        <v>0</v>
      </c>
      <c r="I61" s="688">
        <f>SUMIFS('Gas-DB'!G:G,'Gas-DB'!D:D,"="&amp;'Machinary GasOil Report'!C61,'Gas-DB'!C:C,"&lt;="&amp;'Machinary GasOil Report'!$I$4,'Gas-DB'!C:C,"&gt;"&amp;$H$4)</f>
        <v>2484</v>
      </c>
      <c r="J61" s="688">
        <f>SUMIFS('Gas-DB'!G:G,'Gas-DB'!D:D,"="&amp;'Machinary GasOil Report'!C61,'Gas-DB'!C:C,"&lt;="&amp;'Machinary GasOil Report'!$J$4,'Gas-DB'!C:C,"&gt;"&amp;$I$4)</f>
        <v>3207</v>
      </c>
      <c r="K61" s="688">
        <f>SUMIFS('Gas-DB'!G:G,'Gas-DB'!D:D,"="&amp;'Machinary GasOil Report'!C61,'Gas-DB'!C:C,"&lt;="&amp;'Machinary GasOil Report'!$K$4,'Gas-DB'!C:C,"&gt;"&amp;$J$4)</f>
        <v>3182</v>
      </c>
      <c r="L61" s="688">
        <f>SUMIFS('Gas-DB'!G:G,'Gas-DB'!D:D,"="&amp;'Machinary GasOil Report'!C61,'Gas-DB'!C:C,"&lt;="&amp;'Machinary GasOil Report'!$L$4,'Gas-DB'!C:C,"&gt;"&amp;$K$4)</f>
        <v>515</v>
      </c>
    </row>
    <row r="62" spans="3:12" x14ac:dyDescent="0.25">
      <c r="C62" s="132" t="s">
        <v>270</v>
      </c>
      <c r="D62" s="688" t="str">
        <f>VLOOKUP(C62,'Gas-DB'!Y:AA,2,FALSE)</f>
        <v>کمپرسی جفت</v>
      </c>
      <c r="E62" s="138">
        <f>SUMIFS('Gas-DB'!G:G,'Gas-DB'!D:D,"="&amp;'Machinary GasOil Report'!C62,'Gas-DB'!C:C,"&lt;="&amp;'Machinary GasOil Report'!$E$4)</f>
        <v>0</v>
      </c>
      <c r="F62" s="688">
        <f>SUMIFS('Gas-DB'!G:G,'Gas-DB'!D:D,"="&amp;'Machinary GasOil Report'!C62,'Gas-DB'!C:C,"&lt;="&amp;'Machinary GasOil Report'!$F$4,'Gas-DB'!C:C,"&gt;"&amp;$E$4)</f>
        <v>0</v>
      </c>
      <c r="G62" s="688">
        <f>SUMIFS('Gas-DB'!G:G,'Gas-DB'!D:D,"="&amp;'Machinary GasOil Report'!C62,'Gas-DB'!C:C,"&lt;="&amp;'Machinary GasOil Report'!$G$4,'Gas-DB'!C:C,"&gt;"&amp;$F$4)</f>
        <v>0</v>
      </c>
      <c r="H62" s="688">
        <f>SUMIFS('Gas-DB'!G:G,'Gas-DB'!D:D,"="&amp;'Machinary GasOil Report'!C62,'Gas-DB'!C:C,"&lt;="&amp;'Machinary GasOil Report'!$H$4,'Gas-DB'!C:C,"&gt;"&amp;$G$4)</f>
        <v>0</v>
      </c>
      <c r="I62" s="688">
        <f>SUMIFS('Gas-DB'!G:G,'Gas-DB'!D:D,"="&amp;'Machinary GasOil Report'!C62,'Gas-DB'!C:C,"&lt;="&amp;'Machinary GasOil Report'!$I$4,'Gas-DB'!C:C,"&gt;"&amp;$H$4)</f>
        <v>1344</v>
      </c>
      <c r="J62" s="688">
        <f>SUMIFS('Gas-DB'!G:G,'Gas-DB'!D:D,"="&amp;'Machinary GasOil Report'!C62,'Gas-DB'!C:C,"&lt;="&amp;'Machinary GasOil Report'!$J$4,'Gas-DB'!C:C,"&gt;"&amp;$I$4)</f>
        <v>200</v>
      </c>
      <c r="K62" s="688">
        <f>SUMIFS('Gas-DB'!G:G,'Gas-DB'!D:D,"="&amp;'Machinary GasOil Report'!C62,'Gas-DB'!C:C,"&lt;="&amp;'Machinary GasOil Report'!$K$4,'Gas-DB'!C:C,"&gt;"&amp;$J$4)</f>
        <v>0</v>
      </c>
      <c r="L62" s="688">
        <f>SUMIFS('Gas-DB'!G:G,'Gas-DB'!D:D,"="&amp;'Machinary GasOil Report'!C62,'Gas-DB'!C:C,"&lt;="&amp;'Machinary GasOil Report'!$L$4,'Gas-DB'!C:C,"&gt;"&amp;$K$4)</f>
        <v>0</v>
      </c>
    </row>
    <row r="63" spans="3:12" x14ac:dyDescent="0.25">
      <c r="C63" s="132" t="s">
        <v>268</v>
      </c>
      <c r="D63" s="688" t="str">
        <f>VLOOKUP(C63,'Gas-DB'!Y:AA,2,FALSE)</f>
        <v>کمپرسی تک</v>
      </c>
      <c r="E63" s="138">
        <f>SUMIFS('Gas-DB'!G:G,'Gas-DB'!D:D,"="&amp;'Machinary GasOil Report'!C63,'Gas-DB'!C:C,"&lt;="&amp;'Machinary GasOil Report'!$E$4)</f>
        <v>0</v>
      </c>
      <c r="F63" s="688">
        <f>SUMIFS('Gas-DB'!G:G,'Gas-DB'!D:D,"="&amp;'Machinary GasOil Report'!C63,'Gas-DB'!C:C,"&lt;="&amp;'Machinary GasOil Report'!$F$4,'Gas-DB'!C:C,"&gt;"&amp;$E$4)</f>
        <v>0</v>
      </c>
      <c r="G63" s="688">
        <f>SUMIFS('Gas-DB'!G:G,'Gas-DB'!D:D,"="&amp;'Machinary GasOil Report'!C63,'Gas-DB'!C:C,"&lt;="&amp;'Machinary GasOil Report'!$G$4,'Gas-DB'!C:C,"&gt;"&amp;$F$4)</f>
        <v>0</v>
      </c>
      <c r="H63" s="688">
        <f>SUMIFS('Gas-DB'!G:G,'Gas-DB'!D:D,"="&amp;'Machinary GasOil Report'!C63,'Gas-DB'!C:C,"&lt;="&amp;'Machinary GasOil Report'!$H$4,'Gas-DB'!C:C,"&gt;"&amp;$G$4)</f>
        <v>0</v>
      </c>
      <c r="I63" s="688">
        <f>SUMIFS('Gas-DB'!G:G,'Gas-DB'!D:D,"="&amp;'Machinary GasOil Report'!C63,'Gas-DB'!C:C,"&lt;="&amp;'Machinary GasOil Report'!$I$4,'Gas-DB'!C:C,"&gt;"&amp;$H$4)</f>
        <v>2166</v>
      </c>
      <c r="J63" s="688">
        <f>SUMIFS('Gas-DB'!G:G,'Gas-DB'!D:D,"="&amp;'Machinary GasOil Report'!C63,'Gas-DB'!C:C,"&lt;="&amp;'Machinary GasOil Report'!$J$4,'Gas-DB'!C:C,"&gt;"&amp;$I$4)</f>
        <v>1745</v>
      </c>
      <c r="K63" s="688">
        <f>SUMIFS('Gas-DB'!G:G,'Gas-DB'!D:D,"="&amp;'Machinary GasOil Report'!C63,'Gas-DB'!C:C,"&lt;="&amp;'Machinary GasOil Report'!$K$4,'Gas-DB'!C:C,"&gt;"&amp;$J$4)</f>
        <v>2699</v>
      </c>
      <c r="L63" s="688">
        <f>SUMIFS('Gas-DB'!G:G,'Gas-DB'!D:D,"="&amp;'Machinary GasOil Report'!C63,'Gas-DB'!C:C,"&lt;="&amp;'Machinary GasOil Report'!$L$4,'Gas-DB'!C:C,"&gt;"&amp;$K$4)</f>
        <v>478</v>
      </c>
    </row>
    <row r="64" spans="3:12" x14ac:dyDescent="0.25">
      <c r="C64" s="132" t="s">
        <v>260</v>
      </c>
      <c r="D64" s="688" t="str">
        <f>VLOOKUP(C64,'Gas-DB'!Y:AA,2,FALSE)</f>
        <v>تانکر آب</v>
      </c>
      <c r="E64" s="138">
        <f>SUMIFS('Gas-DB'!G:G,'Gas-DB'!D:D,"="&amp;'Machinary GasOil Report'!C64,'Gas-DB'!C:C,"&lt;="&amp;'Machinary GasOil Report'!$E$4)</f>
        <v>0</v>
      </c>
      <c r="F64" s="688">
        <f>SUMIFS('Gas-DB'!G:G,'Gas-DB'!D:D,"="&amp;'Machinary GasOil Report'!C64,'Gas-DB'!C:C,"&lt;="&amp;'Machinary GasOil Report'!$F$4,'Gas-DB'!C:C,"&gt;"&amp;$E$4)</f>
        <v>0</v>
      </c>
      <c r="G64" s="688">
        <f>SUMIFS('Gas-DB'!G:G,'Gas-DB'!D:D,"="&amp;'Machinary GasOil Report'!C64,'Gas-DB'!C:C,"&lt;="&amp;'Machinary GasOil Report'!$G$4,'Gas-DB'!C:C,"&gt;"&amp;$F$4)</f>
        <v>0</v>
      </c>
      <c r="H64" s="688">
        <f>SUMIFS('Gas-DB'!G:G,'Gas-DB'!D:D,"="&amp;'Machinary GasOil Report'!C64,'Gas-DB'!C:C,"&lt;="&amp;'Machinary GasOil Report'!$H$4,'Gas-DB'!C:C,"&gt;"&amp;$G$4)</f>
        <v>0</v>
      </c>
      <c r="I64" s="688">
        <f>SUMIFS('Gas-DB'!G:G,'Gas-DB'!D:D,"="&amp;'Machinary GasOil Report'!C64,'Gas-DB'!C:C,"&lt;="&amp;'Machinary GasOil Report'!$I$4,'Gas-DB'!C:C,"&gt;"&amp;$H$4)</f>
        <v>1148</v>
      </c>
      <c r="J64" s="688">
        <f>SUMIFS('Gas-DB'!G:G,'Gas-DB'!D:D,"="&amp;'Machinary GasOil Report'!C64,'Gas-DB'!C:C,"&lt;="&amp;'Machinary GasOil Report'!$J$4,'Gas-DB'!C:C,"&gt;"&amp;$I$4)</f>
        <v>1550</v>
      </c>
      <c r="K64" s="688">
        <f>SUMIFS('Gas-DB'!G:G,'Gas-DB'!D:D,"="&amp;'Machinary GasOil Report'!C64,'Gas-DB'!C:C,"&lt;="&amp;'Machinary GasOil Report'!$K$4,'Gas-DB'!C:C,"&gt;"&amp;$J$4)</f>
        <v>1906</v>
      </c>
      <c r="L64" s="688">
        <f>SUMIFS('Gas-DB'!G:G,'Gas-DB'!D:D,"="&amp;'Machinary GasOil Report'!C64,'Gas-DB'!C:C,"&lt;="&amp;'Machinary GasOil Report'!$L$4,'Gas-DB'!C:C,"&gt;"&amp;$K$4)</f>
        <v>1022</v>
      </c>
    </row>
    <row r="65" spans="3:12" x14ac:dyDescent="0.25">
      <c r="C65" s="132" t="s">
        <v>284</v>
      </c>
      <c r="D65" s="688" t="str">
        <f>VLOOKUP(C65,'Gas-DB'!Y:AA,2,FALSE)</f>
        <v>کمپرسی جفت</v>
      </c>
      <c r="E65" s="138">
        <f>SUMIFS('Gas-DB'!G:G,'Gas-DB'!D:D,"="&amp;'Machinary GasOil Report'!C65,'Gas-DB'!C:C,"&lt;="&amp;'Machinary GasOil Report'!$E$4)</f>
        <v>0</v>
      </c>
      <c r="F65" s="688">
        <f>SUMIFS('Gas-DB'!G:G,'Gas-DB'!D:D,"="&amp;'Machinary GasOil Report'!C65,'Gas-DB'!C:C,"&lt;="&amp;'Machinary GasOil Report'!$F$4,'Gas-DB'!C:C,"&gt;"&amp;$E$4)</f>
        <v>0</v>
      </c>
      <c r="G65" s="688">
        <f>SUMIFS('Gas-DB'!G:G,'Gas-DB'!D:D,"="&amp;'Machinary GasOil Report'!C65,'Gas-DB'!C:C,"&lt;="&amp;'Machinary GasOil Report'!$G$4,'Gas-DB'!C:C,"&gt;"&amp;$F$4)</f>
        <v>0</v>
      </c>
      <c r="H65" s="688">
        <f>SUMIFS('Gas-DB'!G:G,'Gas-DB'!D:D,"="&amp;'Machinary GasOil Report'!C65,'Gas-DB'!C:C,"&lt;="&amp;'Machinary GasOil Report'!$H$4,'Gas-DB'!C:C,"&gt;"&amp;$G$4)</f>
        <v>0</v>
      </c>
      <c r="I65" s="688">
        <f>SUMIFS('Gas-DB'!G:G,'Gas-DB'!D:D,"="&amp;'Machinary GasOil Report'!C65,'Gas-DB'!C:C,"&lt;="&amp;'Machinary GasOil Report'!$I$4,'Gas-DB'!C:C,"&gt;"&amp;$H$4)</f>
        <v>2182</v>
      </c>
      <c r="J65" s="688">
        <f>SUMIFS('Gas-DB'!G:G,'Gas-DB'!D:D,"="&amp;'Machinary GasOil Report'!C65,'Gas-DB'!C:C,"&lt;="&amp;'Machinary GasOil Report'!$J$4,'Gas-DB'!C:C,"&gt;"&amp;$I$4)</f>
        <v>3313</v>
      </c>
      <c r="K65" s="688">
        <f>SUMIFS('Gas-DB'!G:G,'Gas-DB'!D:D,"="&amp;'Machinary GasOil Report'!C65,'Gas-DB'!C:C,"&lt;="&amp;'Machinary GasOil Report'!$K$4,'Gas-DB'!C:C,"&gt;"&amp;$J$4)</f>
        <v>4093</v>
      </c>
      <c r="L65" s="688">
        <f>SUMIFS('Gas-DB'!G:G,'Gas-DB'!D:D,"="&amp;'Machinary GasOil Report'!C65,'Gas-DB'!C:C,"&lt;="&amp;'Machinary GasOil Report'!$L$4,'Gas-DB'!C:C,"&gt;"&amp;$K$4)</f>
        <v>2206</v>
      </c>
    </row>
    <row r="66" spans="3:12" x14ac:dyDescent="0.25">
      <c r="C66" s="132" t="s">
        <v>359</v>
      </c>
      <c r="D66" s="688" t="str">
        <f>VLOOKUP(C66,'Gas-DB'!Y:AA,2,FALSE)</f>
        <v>کمپرسی جفت</v>
      </c>
      <c r="E66" s="138">
        <f>SUMIFS('Gas-DB'!G:G,'Gas-DB'!D:D,"="&amp;'Machinary GasOil Report'!C66,'Gas-DB'!C:C,"&lt;="&amp;'Machinary GasOil Report'!$E$4)</f>
        <v>0</v>
      </c>
      <c r="F66" s="688">
        <f>SUMIFS('Gas-DB'!G:G,'Gas-DB'!D:D,"="&amp;'Machinary GasOil Report'!C66,'Gas-DB'!C:C,"&lt;="&amp;'Machinary GasOil Report'!$F$4,'Gas-DB'!C:C,"&gt;"&amp;$E$4)</f>
        <v>0</v>
      </c>
      <c r="G66" s="688">
        <f>SUMIFS('Gas-DB'!G:G,'Gas-DB'!D:D,"="&amp;'Machinary GasOil Report'!C66,'Gas-DB'!C:C,"&lt;="&amp;'Machinary GasOil Report'!$G$4,'Gas-DB'!C:C,"&gt;"&amp;$F$4)</f>
        <v>0</v>
      </c>
      <c r="H66" s="688">
        <f>SUMIFS('Gas-DB'!G:G,'Gas-DB'!D:D,"="&amp;'Machinary GasOil Report'!C66,'Gas-DB'!C:C,"&lt;="&amp;'Machinary GasOil Report'!$H$4,'Gas-DB'!C:C,"&gt;"&amp;$G$4)</f>
        <v>0</v>
      </c>
      <c r="I66" s="688">
        <f>SUMIFS('Gas-DB'!G:G,'Gas-DB'!D:D,"="&amp;'Machinary GasOil Report'!C66,'Gas-DB'!C:C,"&lt;="&amp;'Machinary GasOil Report'!$I$4,'Gas-DB'!C:C,"&gt;"&amp;$H$4)</f>
        <v>0</v>
      </c>
      <c r="J66" s="688">
        <f>SUMIFS('Gas-DB'!G:G,'Gas-DB'!D:D,"="&amp;'Machinary GasOil Report'!C66,'Gas-DB'!C:C,"&lt;="&amp;'Machinary GasOil Report'!$J$4,'Gas-DB'!C:C,"&gt;"&amp;$I$4)</f>
        <v>1786</v>
      </c>
      <c r="K66" s="688">
        <f>SUMIFS('Gas-DB'!G:G,'Gas-DB'!D:D,"="&amp;'Machinary GasOil Report'!C66,'Gas-DB'!C:C,"&lt;="&amp;'Machinary GasOil Report'!$K$4,'Gas-DB'!C:C,"&gt;"&amp;$J$4)</f>
        <v>0</v>
      </c>
      <c r="L66" s="688">
        <f>SUMIFS('Gas-DB'!G:G,'Gas-DB'!D:D,"="&amp;'Machinary GasOil Report'!C66,'Gas-DB'!C:C,"&lt;="&amp;'Machinary GasOil Report'!$L$4,'Gas-DB'!C:C,"&gt;"&amp;$K$4)</f>
        <v>0</v>
      </c>
    </row>
    <row r="67" spans="3:12" x14ac:dyDescent="0.25">
      <c r="C67" s="132" t="s">
        <v>361</v>
      </c>
      <c r="D67" s="688" t="str">
        <f>VLOOKUP(C67,'Gas-DB'!Y:AA,2,FALSE)</f>
        <v>لودر</v>
      </c>
      <c r="E67" s="138">
        <f>SUMIFS('Gas-DB'!G:G,'Gas-DB'!D:D,"="&amp;'Machinary GasOil Report'!C67,'Gas-DB'!C:C,"&lt;="&amp;'Machinary GasOil Report'!$E$4)</f>
        <v>0</v>
      </c>
      <c r="F67" s="688">
        <f>SUMIFS('Gas-DB'!G:G,'Gas-DB'!D:D,"="&amp;'Machinary GasOil Report'!C67,'Gas-DB'!C:C,"&lt;="&amp;'Machinary GasOil Report'!$F$4,'Gas-DB'!C:C,"&gt;"&amp;$E$4)</f>
        <v>0</v>
      </c>
      <c r="G67" s="688">
        <f>SUMIFS('Gas-DB'!G:G,'Gas-DB'!D:D,"="&amp;'Machinary GasOil Report'!C67,'Gas-DB'!C:C,"&lt;="&amp;'Machinary GasOil Report'!$G$4,'Gas-DB'!C:C,"&gt;"&amp;$F$4)</f>
        <v>0</v>
      </c>
      <c r="H67" s="688">
        <f>SUMIFS('Gas-DB'!G:G,'Gas-DB'!D:D,"="&amp;'Machinary GasOil Report'!C67,'Gas-DB'!C:C,"&lt;="&amp;'Machinary GasOil Report'!$H$4,'Gas-DB'!C:C,"&gt;"&amp;$G$4)</f>
        <v>0</v>
      </c>
      <c r="I67" s="688">
        <f>SUMIFS('Gas-DB'!G:G,'Gas-DB'!D:D,"="&amp;'Machinary GasOil Report'!C67,'Gas-DB'!C:C,"&lt;="&amp;'Machinary GasOil Report'!$I$4,'Gas-DB'!C:C,"&gt;"&amp;$H$4)</f>
        <v>219</v>
      </c>
      <c r="J67" s="688">
        <f>SUMIFS('Gas-DB'!G:G,'Gas-DB'!D:D,"="&amp;'Machinary GasOil Report'!C67,'Gas-DB'!C:C,"&lt;="&amp;'Machinary GasOil Report'!$J$4,'Gas-DB'!C:C,"&gt;"&amp;$I$4)</f>
        <v>2474</v>
      </c>
      <c r="K67" s="688">
        <f>SUMIFS('Gas-DB'!G:G,'Gas-DB'!D:D,"="&amp;'Machinary GasOil Report'!C67,'Gas-DB'!C:C,"&lt;="&amp;'Machinary GasOil Report'!$K$4,'Gas-DB'!C:C,"&gt;"&amp;$J$4)</f>
        <v>2605</v>
      </c>
      <c r="L67" s="688">
        <f>SUMIFS('Gas-DB'!G:G,'Gas-DB'!D:D,"="&amp;'Machinary GasOil Report'!C67,'Gas-DB'!C:C,"&lt;="&amp;'Machinary GasOil Report'!$L$4,'Gas-DB'!C:C,"&gt;"&amp;$K$4)</f>
        <v>607</v>
      </c>
    </row>
    <row r="68" spans="3:12" x14ac:dyDescent="0.25">
      <c r="C68" s="132" t="s">
        <v>393</v>
      </c>
      <c r="D68" s="688" t="str">
        <f>VLOOKUP(C68,'Gas-DB'!Y:AA,2,FALSE)</f>
        <v xml:space="preserve"> پمپ بتن</v>
      </c>
      <c r="E68" s="138">
        <f>SUMIFS('Gas-DB'!G:G,'Gas-DB'!D:D,"="&amp;'Machinary GasOil Report'!C68,'Gas-DB'!C:C,"&lt;="&amp;'Machinary GasOil Report'!$E$4)</f>
        <v>0</v>
      </c>
      <c r="F68" s="688">
        <f>SUMIFS('Gas-DB'!G:G,'Gas-DB'!D:D,"="&amp;'Machinary GasOil Report'!C68,'Gas-DB'!C:C,"&lt;="&amp;'Machinary GasOil Report'!$F$4,'Gas-DB'!C:C,"&gt;"&amp;$E$4)</f>
        <v>0</v>
      </c>
      <c r="G68" s="688">
        <f>SUMIFS('Gas-DB'!G:G,'Gas-DB'!D:D,"="&amp;'Machinary GasOil Report'!C68,'Gas-DB'!C:C,"&lt;="&amp;'Machinary GasOil Report'!$G$4,'Gas-DB'!C:C,"&gt;"&amp;$F$4)</f>
        <v>0</v>
      </c>
      <c r="H68" s="688">
        <f>SUMIFS('Gas-DB'!G:G,'Gas-DB'!D:D,"="&amp;'Machinary GasOil Report'!C68,'Gas-DB'!C:C,"&lt;="&amp;'Machinary GasOil Report'!$H$4,'Gas-DB'!C:C,"&gt;"&amp;$G$4)</f>
        <v>0</v>
      </c>
      <c r="I68" s="688">
        <f>SUMIFS('Gas-DB'!G:G,'Gas-DB'!D:D,"="&amp;'Machinary GasOil Report'!C68,'Gas-DB'!C:C,"&lt;="&amp;'Machinary GasOil Report'!$I$4,'Gas-DB'!C:C,"&gt;"&amp;$H$4)</f>
        <v>0</v>
      </c>
      <c r="J68" s="688">
        <f>SUMIFS('Gas-DB'!G:G,'Gas-DB'!D:D,"="&amp;'Machinary GasOil Report'!C68,'Gas-DB'!C:C,"&lt;="&amp;'Machinary GasOil Report'!$J$4,'Gas-DB'!C:C,"&gt;"&amp;$I$4)</f>
        <v>625</v>
      </c>
      <c r="K68" s="688">
        <f>SUMIFS('Gas-DB'!G:G,'Gas-DB'!D:D,"="&amp;'Machinary GasOil Report'!C68,'Gas-DB'!C:C,"&lt;="&amp;'Machinary GasOil Report'!$K$4,'Gas-DB'!C:C,"&gt;"&amp;$J$4)</f>
        <v>800</v>
      </c>
      <c r="L68" s="688">
        <f>SUMIFS('Gas-DB'!G:G,'Gas-DB'!D:D,"="&amp;'Machinary GasOil Report'!C68,'Gas-DB'!C:C,"&lt;="&amp;'Machinary GasOil Report'!$L$4,'Gas-DB'!C:C,"&gt;"&amp;$K$4)</f>
        <v>751</v>
      </c>
    </row>
    <row r="69" spans="3:12" x14ac:dyDescent="0.25">
      <c r="C69" s="132" t="s">
        <v>387</v>
      </c>
      <c r="D69" s="688" t="str">
        <f>VLOOKUP(C69,'Gas-DB'!Y:AA,2,FALSE)</f>
        <v>کمپرسی تک</v>
      </c>
      <c r="E69" s="138">
        <f>SUMIFS('Gas-DB'!G:G,'Gas-DB'!D:D,"="&amp;'Machinary GasOil Report'!C69,'Gas-DB'!C:C,"&lt;="&amp;'Machinary GasOil Report'!$E$4)</f>
        <v>0</v>
      </c>
      <c r="F69" s="688">
        <f>SUMIFS('Gas-DB'!G:G,'Gas-DB'!D:D,"="&amp;'Machinary GasOil Report'!C69,'Gas-DB'!C:C,"&lt;="&amp;'Machinary GasOil Report'!$F$4,'Gas-DB'!C:C,"&gt;"&amp;$E$4)</f>
        <v>0</v>
      </c>
      <c r="G69" s="688">
        <f>SUMIFS('Gas-DB'!G:G,'Gas-DB'!D:D,"="&amp;'Machinary GasOil Report'!C69,'Gas-DB'!C:C,"&lt;="&amp;'Machinary GasOil Report'!$G$4,'Gas-DB'!C:C,"&gt;"&amp;$F$4)</f>
        <v>0</v>
      </c>
      <c r="H69" s="688">
        <f>SUMIFS('Gas-DB'!G:G,'Gas-DB'!D:D,"="&amp;'Machinary GasOil Report'!C69,'Gas-DB'!C:C,"&lt;="&amp;'Machinary GasOil Report'!$H$4,'Gas-DB'!C:C,"&gt;"&amp;$G$4)</f>
        <v>0</v>
      </c>
      <c r="I69" s="688">
        <f>SUMIFS('Gas-DB'!G:G,'Gas-DB'!D:D,"="&amp;'Machinary GasOil Report'!C69,'Gas-DB'!C:C,"&lt;="&amp;'Machinary GasOil Report'!$I$4,'Gas-DB'!C:C,"&gt;"&amp;$H$4)</f>
        <v>0</v>
      </c>
      <c r="J69" s="688">
        <f>SUMIFS('Gas-DB'!G:G,'Gas-DB'!D:D,"="&amp;'Machinary GasOil Report'!C69,'Gas-DB'!C:C,"&lt;="&amp;'Machinary GasOil Report'!$J$4,'Gas-DB'!C:C,"&gt;"&amp;$I$4)</f>
        <v>1230</v>
      </c>
      <c r="K69" s="688">
        <f>SUMIFS('Gas-DB'!G:G,'Gas-DB'!D:D,"="&amp;'Machinary GasOil Report'!C69,'Gas-DB'!C:C,"&lt;="&amp;'Machinary GasOil Report'!$K$4,'Gas-DB'!C:C,"&gt;"&amp;$J$4)</f>
        <v>1212</v>
      </c>
      <c r="L69" s="688">
        <f>SUMIFS('Gas-DB'!G:G,'Gas-DB'!D:D,"="&amp;'Machinary GasOil Report'!C69,'Gas-DB'!C:C,"&lt;="&amp;'Machinary GasOil Report'!$L$4,'Gas-DB'!C:C,"&gt;"&amp;$K$4)</f>
        <v>786</v>
      </c>
    </row>
    <row r="70" spans="3:12" x14ac:dyDescent="0.25">
      <c r="C70" s="132" t="s">
        <v>388</v>
      </c>
      <c r="D70" s="688" t="str">
        <f>VLOOKUP(C70,'Gas-DB'!Y:AA,2,FALSE)</f>
        <v>کمپرسی تک</v>
      </c>
      <c r="E70" s="138">
        <f>SUMIFS('Gas-DB'!G:G,'Gas-DB'!D:D,"="&amp;'Machinary GasOil Report'!C70,'Gas-DB'!C:C,"&lt;="&amp;'Machinary GasOil Report'!$E$4)</f>
        <v>0</v>
      </c>
      <c r="F70" s="688">
        <f>SUMIFS('Gas-DB'!G:G,'Gas-DB'!D:D,"="&amp;'Machinary GasOil Report'!C70,'Gas-DB'!C:C,"&lt;="&amp;'Machinary GasOil Report'!$F$4,'Gas-DB'!C:C,"&gt;"&amp;$E$4)</f>
        <v>0</v>
      </c>
      <c r="G70" s="688">
        <f>SUMIFS('Gas-DB'!G:G,'Gas-DB'!D:D,"="&amp;'Machinary GasOil Report'!C70,'Gas-DB'!C:C,"&lt;="&amp;'Machinary GasOil Report'!$G$4,'Gas-DB'!C:C,"&gt;"&amp;$F$4)</f>
        <v>0</v>
      </c>
      <c r="H70" s="688">
        <f>SUMIFS('Gas-DB'!G:G,'Gas-DB'!D:D,"="&amp;'Machinary GasOil Report'!C70,'Gas-DB'!C:C,"&lt;="&amp;'Machinary GasOil Report'!$H$4,'Gas-DB'!C:C,"&gt;"&amp;$G$4)</f>
        <v>0</v>
      </c>
      <c r="I70" s="688">
        <f>SUMIFS('Gas-DB'!G:G,'Gas-DB'!D:D,"="&amp;'Machinary GasOil Report'!C70,'Gas-DB'!C:C,"&lt;="&amp;'Machinary GasOil Report'!$I$4,'Gas-DB'!C:C,"&gt;"&amp;$H$4)</f>
        <v>0</v>
      </c>
      <c r="J70" s="688">
        <f>SUMIFS('Gas-DB'!G:G,'Gas-DB'!D:D,"="&amp;'Machinary GasOil Report'!C70,'Gas-DB'!C:C,"&lt;="&amp;'Machinary GasOil Report'!$J$4,'Gas-DB'!C:C,"&gt;"&amp;$I$4)</f>
        <v>1101</v>
      </c>
      <c r="K70" s="688">
        <f>SUMIFS('Gas-DB'!G:G,'Gas-DB'!D:D,"="&amp;'Machinary GasOil Report'!C70,'Gas-DB'!C:C,"&lt;="&amp;'Machinary GasOil Report'!$K$4,'Gas-DB'!C:C,"&gt;"&amp;$J$4)</f>
        <v>998</v>
      </c>
      <c r="L70" s="688">
        <f>SUMIFS('Gas-DB'!G:G,'Gas-DB'!D:D,"="&amp;'Machinary GasOil Report'!C70,'Gas-DB'!C:C,"&lt;="&amp;'Machinary GasOil Report'!$L$4,'Gas-DB'!C:C,"&gt;"&amp;$K$4)</f>
        <v>1104</v>
      </c>
    </row>
    <row r="71" spans="3:12" ht="24.75" x14ac:dyDescent="0.25">
      <c r="C71" s="970" t="s">
        <v>191</v>
      </c>
      <c r="D71" s="970"/>
      <c r="E71" s="138">
        <f>SUM(E7:E39)</f>
        <v>3675</v>
      </c>
      <c r="F71" s="138">
        <f>SUM(F7:F39)</f>
        <v>7972</v>
      </c>
      <c r="G71" s="138">
        <f>SUM(G7:G39)</f>
        <v>23263</v>
      </c>
      <c r="H71" s="138">
        <f>SUM(H7:H48)</f>
        <v>44317</v>
      </c>
      <c r="I71" s="138">
        <f>SUM(I7:I48)</f>
        <v>59932</v>
      </c>
      <c r="J71" s="138">
        <f>SUM(J7:J48)</f>
        <v>79027</v>
      </c>
      <c r="K71" s="138">
        <f>SUM(K7:K48)</f>
        <v>69945</v>
      </c>
      <c r="L71" s="138">
        <f>SUM(L7:L48)</f>
        <v>46423</v>
      </c>
    </row>
    <row r="72" spans="3:12" ht="24.75" x14ac:dyDescent="0.25">
      <c r="C72" s="127">
        <f>'Daily Gas'!U37</f>
        <v>315800</v>
      </c>
      <c r="D72" s="971" t="s">
        <v>192</v>
      </c>
      <c r="E72" s="971"/>
      <c r="F72" s="971"/>
      <c r="G72" s="971"/>
      <c r="H72" s="971"/>
      <c r="I72" s="688"/>
      <c r="J72" s="687"/>
      <c r="K72" s="687"/>
      <c r="L72" s="687"/>
    </row>
    <row r="73" spans="3:12" ht="24.75" x14ac:dyDescent="0.25">
      <c r="C73" s="127">
        <f>Cal!D6</f>
        <v>46849.525288074088</v>
      </c>
      <c r="D73" s="971" t="s">
        <v>193</v>
      </c>
      <c r="E73" s="971"/>
      <c r="F73" s="971"/>
      <c r="G73" s="971"/>
      <c r="H73" s="971"/>
      <c r="I73" s="688"/>
      <c r="J73" s="687"/>
      <c r="K73" s="687"/>
      <c r="L73" s="687"/>
    </row>
    <row r="74" spans="3:12" x14ac:dyDescent="0.25">
      <c r="C74" s="12"/>
      <c r="D74" s="12"/>
      <c r="I74" s="2"/>
    </row>
    <row r="75" spans="3:12" x14ac:dyDescent="0.25">
      <c r="C75" s="12"/>
      <c r="D75" s="12"/>
      <c r="I75" s="2"/>
    </row>
    <row r="76" spans="3:12" x14ac:dyDescent="0.25">
      <c r="C76" s="12"/>
      <c r="D76" s="12"/>
      <c r="I76" s="2"/>
    </row>
  </sheetData>
  <autoFilter ref="C4:I73" xr:uid="{389AE92C-EAB2-4A9B-B809-5C7D4D1E98B4}"/>
  <mergeCells count="6">
    <mergeCell ref="D72:H72"/>
    <mergeCell ref="D73:H73"/>
    <mergeCell ref="C71:D71"/>
    <mergeCell ref="D4:D6"/>
    <mergeCell ref="C4:C6"/>
    <mergeCell ref="C2:K3"/>
  </mergeCells>
  <phoneticPr fontId="71" type="noConversion"/>
  <printOptions horizontalCentered="1"/>
  <pageMargins left="0" right="0" top="0" bottom="0" header="0" footer="0"/>
  <pageSetup paperSize="9" scale="75"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14" activePane="bottomLeft" state="frozen"/>
      <selection pane="bottomLeft" activeCell="S15" sqref="S15"/>
    </sheetView>
  </sheetViews>
  <sheetFormatPr defaultColWidth="9.140625"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48"/>
      <c r="AO1" s="2"/>
    </row>
    <row r="2" spans="1:41" ht="33" x14ac:dyDescent="0.25">
      <c r="A2" s="149"/>
      <c r="B2" s="757" t="s">
        <v>278</v>
      </c>
      <c r="C2" s="757"/>
      <c r="D2" s="757"/>
      <c r="E2" s="757" t="s">
        <v>278</v>
      </c>
      <c r="F2" s="757"/>
      <c r="G2" s="757"/>
      <c r="H2" s="757" t="s">
        <v>278</v>
      </c>
      <c r="I2" s="757"/>
      <c r="J2" s="757"/>
      <c r="K2" s="757"/>
      <c r="L2" s="757" t="s">
        <v>299</v>
      </c>
      <c r="M2" s="757"/>
      <c r="N2" s="757"/>
      <c r="O2" s="757" t="s">
        <v>299</v>
      </c>
      <c r="P2" s="757"/>
      <c r="Q2" s="757"/>
      <c r="R2" s="757" t="s">
        <v>299</v>
      </c>
      <c r="S2" s="757"/>
      <c r="T2" s="757"/>
      <c r="U2" s="757" t="s">
        <v>299</v>
      </c>
      <c r="V2" s="757"/>
      <c r="W2" s="757"/>
      <c r="X2" s="757" t="s">
        <v>299</v>
      </c>
      <c r="Y2" s="757"/>
      <c r="Z2" s="757"/>
      <c r="AA2" s="757" t="s">
        <v>299</v>
      </c>
      <c r="AB2" s="757"/>
      <c r="AC2" s="757"/>
      <c r="AD2" s="757" t="s">
        <v>299</v>
      </c>
      <c r="AE2" s="757"/>
      <c r="AF2" s="757"/>
      <c r="AG2" s="757" t="s">
        <v>299</v>
      </c>
      <c r="AH2" s="757"/>
      <c r="AI2" s="757"/>
      <c r="AJ2" s="757" t="s">
        <v>299</v>
      </c>
      <c r="AK2" s="757"/>
      <c r="AL2" s="757"/>
      <c r="AM2" s="757" t="s">
        <v>299</v>
      </c>
      <c r="AN2" s="757"/>
      <c r="AO2" s="757"/>
    </row>
    <row r="3" spans="1:41" s="47" customFormat="1" ht="41.25" thickBot="1" x14ac:dyDescent="0.3">
      <c r="B3" s="756" t="s">
        <v>188</v>
      </c>
      <c r="C3" s="756"/>
      <c r="D3" s="756"/>
      <c r="E3" s="756" t="s">
        <v>189</v>
      </c>
      <c r="F3" s="756"/>
      <c r="G3" s="756"/>
      <c r="H3" s="756" t="s">
        <v>34</v>
      </c>
      <c r="I3" s="756"/>
      <c r="J3" s="756"/>
      <c r="K3" s="756"/>
      <c r="L3" s="756" t="s">
        <v>35</v>
      </c>
      <c r="M3" s="756"/>
      <c r="N3" s="756"/>
      <c r="O3" s="756" t="s">
        <v>36</v>
      </c>
      <c r="P3" s="756"/>
      <c r="Q3" s="756"/>
      <c r="R3" s="756" t="s">
        <v>37</v>
      </c>
      <c r="S3" s="756"/>
      <c r="T3" s="756"/>
      <c r="U3" s="756" t="s">
        <v>38</v>
      </c>
      <c r="V3" s="756"/>
      <c r="W3" s="756"/>
      <c r="X3" s="756" t="s">
        <v>39</v>
      </c>
      <c r="Y3" s="756"/>
      <c r="Z3" s="756"/>
      <c r="AA3" s="756" t="s">
        <v>40</v>
      </c>
      <c r="AB3" s="756"/>
      <c r="AC3" s="756"/>
      <c r="AD3" s="756" t="s">
        <v>41</v>
      </c>
      <c r="AE3" s="756"/>
      <c r="AF3" s="756"/>
      <c r="AG3" s="756" t="s">
        <v>42</v>
      </c>
      <c r="AH3" s="756"/>
      <c r="AI3" s="756"/>
      <c r="AJ3" s="756" t="s">
        <v>43</v>
      </c>
      <c r="AK3" s="756"/>
      <c r="AL3" s="756"/>
      <c r="AM3" s="756" t="s">
        <v>44</v>
      </c>
      <c r="AN3" s="756"/>
      <c r="AO3" s="756"/>
    </row>
    <row r="4" spans="1:41" ht="28.5" x14ac:dyDescent="0.25">
      <c r="A4" s="150"/>
      <c r="B4" s="151" t="s">
        <v>74</v>
      </c>
      <c r="C4" s="152" t="s">
        <v>201</v>
      </c>
      <c r="D4" s="153" t="s">
        <v>202</v>
      </c>
      <c r="E4" s="151" t="s">
        <v>74</v>
      </c>
      <c r="F4" s="152" t="s">
        <v>201</v>
      </c>
      <c r="G4" s="153" t="s">
        <v>202</v>
      </c>
      <c r="H4" s="151" t="s">
        <v>74</v>
      </c>
      <c r="I4" s="152" t="s">
        <v>201</v>
      </c>
      <c r="J4" s="153" t="s">
        <v>202</v>
      </c>
      <c r="K4" s="154" t="s">
        <v>203</v>
      </c>
      <c r="L4" s="151" t="s">
        <v>74</v>
      </c>
      <c r="M4" s="152" t="s">
        <v>201</v>
      </c>
      <c r="N4" s="153" t="s">
        <v>202</v>
      </c>
      <c r="O4" s="151" t="s">
        <v>74</v>
      </c>
      <c r="P4" s="152" t="s">
        <v>201</v>
      </c>
      <c r="Q4" s="153" t="s">
        <v>202</v>
      </c>
      <c r="R4" s="151" t="s">
        <v>74</v>
      </c>
      <c r="S4" s="152" t="s">
        <v>201</v>
      </c>
      <c r="T4" s="153" t="s">
        <v>202</v>
      </c>
      <c r="U4" s="151" t="s">
        <v>74</v>
      </c>
      <c r="V4" s="152" t="s">
        <v>201</v>
      </c>
      <c r="W4" s="153" t="s">
        <v>202</v>
      </c>
      <c r="X4" s="151" t="s">
        <v>74</v>
      </c>
      <c r="Y4" s="152" t="s">
        <v>201</v>
      </c>
      <c r="Z4" s="153" t="s">
        <v>202</v>
      </c>
      <c r="AA4" s="151" t="s">
        <v>74</v>
      </c>
      <c r="AB4" s="152" t="s">
        <v>201</v>
      </c>
      <c r="AC4" s="153" t="s">
        <v>202</v>
      </c>
      <c r="AD4" s="151" t="s">
        <v>74</v>
      </c>
      <c r="AE4" s="152" t="s">
        <v>201</v>
      </c>
      <c r="AF4" s="153" t="s">
        <v>202</v>
      </c>
      <c r="AG4" s="151" t="s">
        <v>74</v>
      </c>
      <c r="AH4" s="152" t="s">
        <v>201</v>
      </c>
      <c r="AI4" s="153" t="s">
        <v>202</v>
      </c>
      <c r="AJ4" s="151" t="s">
        <v>74</v>
      </c>
      <c r="AK4" s="152" t="s">
        <v>201</v>
      </c>
      <c r="AL4" s="153" t="s">
        <v>202</v>
      </c>
      <c r="AM4" s="151" t="s">
        <v>74</v>
      </c>
      <c r="AN4" s="153" t="s">
        <v>201</v>
      </c>
      <c r="AO4" s="235" t="s">
        <v>202</v>
      </c>
    </row>
    <row r="5" spans="1:41" ht="28.5" x14ac:dyDescent="0.25">
      <c r="A5" s="150"/>
      <c r="B5" s="155">
        <v>45342</v>
      </c>
      <c r="C5" s="127">
        <f>SUMIFS('Transport-DB'!S$6:S$4996,'Transport-DB'!C$6:C$4996,"="&amp;'Daily Water'!B5)</f>
        <v>0</v>
      </c>
      <c r="D5" s="380">
        <f>COUNTIFS('Transport-DB'!S6:S4996,"="&amp;'Daily Water'!B5,'Transport-DB'!S6:S4996,"&gt;"&amp;0)</f>
        <v>0</v>
      </c>
      <c r="E5" s="155">
        <v>45371</v>
      </c>
      <c r="F5" s="127" t="e">
        <f>SUMIFS('Transport-DB'!V$6:V$3681,'Transport-DB'!F$6:F$4996,"="&amp;'Daily Water'!E5)</f>
        <v>#VALUE!</v>
      </c>
      <c r="G5" s="157">
        <f>COUNTIFS('Gas-DB'!C:C,"="&amp;'Daily Water'!E5,'Gas-DB'!G:G,"&gt;"&amp;0)</f>
        <v>0</v>
      </c>
      <c r="H5" s="155">
        <v>45402</v>
      </c>
      <c r="I5" s="127" t="e">
        <f>SUMIFS('Transport-DB'!Y$6:Y$3681,'Transport-DB'!I$6:I$4996,"="&amp;'Daily Water'!H5)</f>
        <v>#VALUE!</v>
      </c>
      <c r="J5" s="157">
        <f>COUNTIFS('Gas-DB'!$C:$C,"="&amp;H5,'Gas-DB'!$G:$G,"&gt;"&amp;0)</f>
        <v>0</v>
      </c>
      <c r="K5" s="158">
        <f>SUMIFS('Gas-DB'!H:H,'Gas-DB'!C:C,"="&amp;'Daily Water'!H5)</f>
        <v>0</v>
      </c>
      <c r="L5" s="155">
        <v>45433</v>
      </c>
      <c r="M5" s="156">
        <f>SUMIF(Transport_DB[تاریخ],L5,Transport_DB[آب])</f>
        <v>35.400000000000006</v>
      </c>
      <c r="N5" s="157">
        <f>COUNTIFS(Transport_DB[تاریخ],"="&amp;L5,Transport_DB[آب],"&gt;"&amp;0)</f>
        <v>2</v>
      </c>
      <c r="O5" s="155">
        <v>45464</v>
      </c>
      <c r="P5" s="156">
        <f>SUMIF(Transport_DB[تاریخ],O5,Transport_DB[آب])</f>
        <v>255</v>
      </c>
      <c r="Q5" s="157">
        <f>COUNTIFS(Transport_DB[تاریخ],"="&amp;O5,Transport_DB[آب],"&gt;"&amp;0)</f>
        <v>4</v>
      </c>
      <c r="R5" s="155">
        <v>45495</v>
      </c>
      <c r="S5" s="156">
        <f>SUMIF(Transport_DB[تاریخ],R5,Transport_DB[آب])</f>
        <v>163.6</v>
      </c>
      <c r="T5" s="157">
        <f>COUNTIFS(Transport_DB[تاریخ],"="&amp;R5,Transport_DB[آب],"&gt;"&amp;0)</f>
        <v>5</v>
      </c>
      <c r="U5" s="155">
        <v>45526</v>
      </c>
      <c r="V5" s="156">
        <f>SUMIFS('Gas-DB'!G:G,'Gas-DB'!C:C,"="&amp;'Daily Water'!U5)</f>
        <v>5034</v>
      </c>
      <c r="W5" s="157">
        <f>COUNTIFS(Transport_DB[تاریخ],"="&amp;U5,Transport_DB[آب],"&gt;"&amp;0)</f>
        <v>5</v>
      </c>
      <c r="X5" s="155">
        <v>45557</v>
      </c>
      <c r="Y5" s="156">
        <f>SUMIFS('Gas-DB'!G:G,'Gas-DB'!C:C,"="&amp;'Daily Water'!X5)</f>
        <v>4788</v>
      </c>
      <c r="Z5" s="157">
        <f>COUNTIFS('Gas-DB'!C:C,"="&amp;'Daily Water'!X5,'Gas-DB'!G:G,"&gt;"&amp;0)</f>
        <v>25</v>
      </c>
      <c r="AA5" s="155">
        <v>45587</v>
      </c>
      <c r="AB5" s="156">
        <f>SUMIFS('Gas-DB'!G:G,'Gas-DB'!C:C,"="&amp;'Daily Water'!AA5)</f>
        <v>0</v>
      </c>
      <c r="AC5" s="157">
        <f>COUNTIFS('Gas-DB'!C:C,"="&amp;'Daily Water'!AA5,'Gas-DB'!G:G,"&gt;"&amp;0)</f>
        <v>0</v>
      </c>
      <c r="AD5" s="155">
        <v>45617</v>
      </c>
      <c r="AE5" s="156">
        <f>SUMIFS('Gas-DB'!G:G,'Gas-DB'!C:C,"="&amp;'Daily Water'!AD5)</f>
        <v>0</v>
      </c>
      <c r="AF5" s="157">
        <f>COUNTIFS('Gas-DB'!C:C,"="&amp;'Daily Water'!AD5,'Gas-DB'!G:G,"&gt;"&amp;0)</f>
        <v>0</v>
      </c>
      <c r="AG5" s="155">
        <v>45647</v>
      </c>
      <c r="AH5" s="156">
        <f>SUMIFS('Gas-DB'!G:G,'Gas-DB'!C:C,"="&amp;'Daily Water'!AG5)</f>
        <v>0</v>
      </c>
      <c r="AI5" s="157">
        <f>COUNTIFS('Gas-DB'!C:C,"="&amp;'Daily Water'!AG5,'Gas-DB'!G:G,"&gt;"&amp;0)</f>
        <v>0</v>
      </c>
      <c r="AJ5" s="155">
        <v>45677</v>
      </c>
      <c r="AK5" s="156">
        <f>SUMIFS('Gas-DB'!G:G,'Gas-DB'!C:C,"="&amp;'Daily Water'!AJ5)</f>
        <v>0</v>
      </c>
      <c r="AL5" s="157">
        <f>COUNTIFS('Gas-DB'!C:C,"="&amp;'Daily Water'!AJ5,'Gas-DB'!G:G,"&gt;"&amp;0)</f>
        <v>0</v>
      </c>
      <c r="AM5" s="155">
        <v>45707</v>
      </c>
      <c r="AN5" s="157">
        <f>SUMIFS('Gas-DB'!G:G,'Gas-DB'!C:C,"="&amp;'Daily Water'!AM5)</f>
        <v>0</v>
      </c>
      <c r="AO5" s="156">
        <f>COUNTIFS('Gas-DB'!C:C,"="&amp;'Daily Water'!AM5,'Gas-DB'!G:G,"&gt;"&amp;0)</f>
        <v>0</v>
      </c>
    </row>
    <row r="6" spans="1:41" ht="28.5" x14ac:dyDescent="0.25">
      <c r="A6" s="150"/>
      <c r="B6" s="155">
        <v>45343</v>
      </c>
      <c r="C6" s="156">
        <f>SUMIFS('Transport-DB'!S7:S5100,'Transport-DB'!C7:C5100,"="&amp;'Daily Water'!B6)</f>
        <v>0</v>
      </c>
      <c r="D6" s="157">
        <f>COUNTIFS('Transport-DB'!S7:S5100,"="&amp;'Daily Water'!B6,'Transport-DB'!S7:S5100,"&gt;"&amp;0)</f>
        <v>0</v>
      </c>
      <c r="E6" s="155">
        <v>45372</v>
      </c>
      <c r="F6" s="127" t="e">
        <f>SUMIFS('Transport-DB'!V$6:V$3681,'Transport-DB'!F$6:F$4996,"="&amp;'Daily Water'!E6)</f>
        <v>#VALUE!</v>
      </c>
      <c r="G6" s="157">
        <f>COUNTIFS('Gas-DB'!C:C,"="&amp;'Daily Water'!E6,'Gas-DB'!G:G,"&gt;"&amp;0)</f>
        <v>0</v>
      </c>
      <c r="H6" s="155">
        <v>45403</v>
      </c>
      <c r="I6" s="127" t="e">
        <f>SUMIFS('Transport-DB'!Y$6:Y$3681,'Transport-DB'!I$6:I$4996,"="&amp;'Daily Water'!H6)</f>
        <v>#VALUE!</v>
      </c>
      <c r="J6" s="157">
        <f>COUNTIFS('Gas-DB'!$C:$C,"="&amp;H6,'Gas-DB'!$G:$G,"&gt;"&amp;0)</f>
        <v>11</v>
      </c>
      <c r="K6" s="158">
        <f>SUMIFS('Gas-DB'!H:H,'Gas-DB'!C:C,"="&amp;'Daily Water'!H6)</f>
        <v>0</v>
      </c>
      <c r="L6" s="155">
        <v>45434</v>
      </c>
      <c r="M6" s="156">
        <f>SUMIF(Transport_DB[تاریخ],L6,Transport_DB[آب])</f>
        <v>47.2</v>
      </c>
      <c r="N6" s="157">
        <f>COUNTIFS(Transport_DB[تاریخ],"="&amp;L6,Transport_DB[آب],"&gt;"&amp;0)</f>
        <v>2</v>
      </c>
      <c r="O6" s="155">
        <v>45465</v>
      </c>
      <c r="P6" s="156">
        <f>SUMIF(Transport_DB[تاریخ],O6,Transport_DB[آب])</f>
        <v>336.4</v>
      </c>
      <c r="Q6" s="157">
        <f>COUNTIFS(Transport_DB[تاریخ],"="&amp;O6,Transport_DB[آب],"&gt;"&amp;0)</f>
        <v>5</v>
      </c>
      <c r="R6" s="155">
        <v>45496</v>
      </c>
      <c r="S6" s="156">
        <f>SUMIF(Transport_DB[تاریخ],R6,Transport_DB[آب])</f>
        <v>202.6</v>
      </c>
      <c r="T6" s="157">
        <f>COUNTIFS(Transport_DB[تاریخ],"="&amp;R6,Transport_DB[آب],"&gt;"&amp;0)</f>
        <v>5</v>
      </c>
      <c r="U6" s="155">
        <v>45527</v>
      </c>
      <c r="V6" s="156">
        <f>SUMIFS('Gas-DB'!G:G,'Gas-DB'!C:C,"="&amp;'Daily Water'!U6)</f>
        <v>3733</v>
      </c>
      <c r="W6" s="157">
        <f>COUNTIFS('Gas-DB'!C:C,"="&amp;'Daily Water'!U6,'Gas-DB'!G:G,"&gt;"&amp;0)</f>
        <v>20</v>
      </c>
      <c r="X6" s="155">
        <v>45558</v>
      </c>
      <c r="Y6" s="156">
        <f>SUMIFS('Gas-DB'!G:G,'Gas-DB'!C:C,"="&amp;'Daily Water'!X6)</f>
        <v>4879</v>
      </c>
      <c r="Z6" s="157">
        <f>COUNTIFS('Gas-DB'!C:C,"="&amp;'Daily Water'!X6,'Gas-DB'!G:G,"&gt;"&amp;0)</f>
        <v>30</v>
      </c>
      <c r="AA6" s="155">
        <v>45588</v>
      </c>
      <c r="AB6" s="156">
        <f>SUMIFS('Gas-DB'!G:G,'Gas-DB'!C:C,"="&amp;'Daily Water'!AA6)</f>
        <v>0</v>
      </c>
      <c r="AC6" s="157">
        <f>COUNTIFS('Gas-DB'!C:C,"="&amp;'Daily Water'!AA6,'Gas-DB'!G:G,"&gt;"&amp;0)</f>
        <v>0</v>
      </c>
      <c r="AD6" s="155">
        <v>45618</v>
      </c>
      <c r="AE6" s="156">
        <f>SUMIFS('Gas-DB'!G:G,'Gas-DB'!C:C,"="&amp;'Daily Water'!AD6)</f>
        <v>0</v>
      </c>
      <c r="AF6" s="157">
        <f>COUNTIFS('Gas-DB'!C:C,"="&amp;'Daily Water'!AD6,'Gas-DB'!G:G,"&gt;"&amp;0)</f>
        <v>0</v>
      </c>
      <c r="AG6" s="155">
        <v>45648</v>
      </c>
      <c r="AH6" s="156">
        <f>SUMIFS('Gas-DB'!G:G,'Gas-DB'!C:C,"="&amp;'Daily Water'!AG6)</f>
        <v>0</v>
      </c>
      <c r="AI6" s="157">
        <f>COUNTIFS('Gas-DB'!C:C,"="&amp;'Daily Water'!AG6,'Gas-DB'!G:G,"&gt;"&amp;0)</f>
        <v>0</v>
      </c>
      <c r="AJ6" s="155">
        <v>45678</v>
      </c>
      <c r="AK6" s="156">
        <f>SUMIFS('Gas-DB'!G:G,'Gas-DB'!C:C,"="&amp;'Daily Water'!AJ6)</f>
        <v>0</v>
      </c>
      <c r="AL6" s="157">
        <f>COUNTIFS('Gas-DB'!C:C,"="&amp;'Daily Water'!AJ6,'Gas-DB'!G:G,"&gt;"&amp;0)</f>
        <v>0</v>
      </c>
      <c r="AM6" s="155">
        <v>45708</v>
      </c>
      <c r="AN6" s="157">
        <f>SUMIFS('Gas-DB'!G:G,'Gas-DB'!C:C,"="&amp;'Daily Water'!AM6)</f>
        <v>0</v>
      </c>
      <c r="AO6" s="156">
        <f>COUNTIFS('Gas-DB'!C:C,"="&amp;'Daily Water'!AM6,'Gas-DB'!G:G,"&gt;"&amp;0)</f>
        <v>0</v>
      </c>
    </row>
    <row r="7" spans="1:41" ht="28.5" x14ac:dyDescent="0.25">
      <c r="A7" s="150"/>
      <c r="B7" s="155">
        <v>45344</v>
      </c>
      <c r="C7" s="156">
        <f>SUMIFS('Transport-DB'!S8:S5101,'Transport-DB'!C8:C5101,"="&amp;'Daily Water'!B7)</f>
        <v>0</v>
      </c>
      <c r="D7" s="157">
        <f>COUNTIFS('Transport-DB'!S8:S5101,"="&amp;'Daily Water'!B7,'Transport-DB'!S8:S5101,"&gt;"&amp;0)</f>
        <v>0</v>
      </c>
      <c r="E7" s="155">
        <v>45373</v>
      </c>
      <c r="F7" s="127" t="e">
        <f>SUMIFS('Transport-DB'!V$6:V$3681,'Transport-DB'!F$6:F$4996,"="&amp;'Daily Water'!E7)</f>
        <v>#VALUE!</v>
      </c>
      <c r="G7" s="157">
        <f>COUNTIFS('Gas-DB'!C:C,"="&amp;'Daily Water'!E7,'Gas-DB'!G:G,"&gt;"&amp;0)</f>
        <v>0</v>
      </c>
      <c r="H7" s="155">
        <v>45404</v>
      </c>
      <c r="I7" s="127" t="e">
        <f>SUMIFS('Transport-DB'!Y$6:Y$3681,'Transport-DB'!I$6:I$4996,"="&amp;'Daily Water'!H7)</f>
        <v>#VALUE!</v>
      </c>
      <c r="J7" s="157">
        <f>COUNTIFS('Gas-DB'!C:C,"="&amp;'Daily Water'!H7,'Gas-DB'!G:G,"&gt;"&amp;0)</f>
        <v>2</v>
      </c>
      <c r="K7" s="158">
        <f>SUMIFS('Gas-DB'!H:H,'Gas-DB'!C:C,"="&amp;'Daily Water'!H7)</f>
        <v>0</v>
      </c>
      <c r="L7" s="155">
        <v>45435</v>
      </c>
      <c r="M7" s="156">
        <f>SUMIF(Transport_DB[تاریخ],L7,Transport_DB[آب])</f>
        <v>59</v>
      </c>
      <c r="N7" s="157">
        <f>COUNTIFS(Transport_DB[تاریخ],"="&amp;L7,Transport_DB[آب],"&gt;"&amp;0)</f>
        <v>2</v>
      </c>
      <c r="O7" s="155">
        <v>45466</v>
      </c>
      <c r="P7" s="156">
        <f>SUMIF(Transport_DB[تاریخ],O7,Transport_DB[آب])</f>
        <v>270.60000000000002</v>
      </c>
      <c r="Q7" s="157">
        <f>COUNTIFS(Transport_DB[تاریخ],"="&amp;O7,Transport_DB[آب],"&gt;"&amp;0)</f>
        <v>5</v>
      </c>
      <c r="R7" s="155">
        <v>45497</v>
      </c>
      <c r="S7" s="156">
        <f>SUMIF(Transport_DB[تاریخ],R7,Transport_DB[آب])</f>
        <v>269.60000000000002</v>
      </c>
      <c r="T7" s="157">
        <f>COUNTIFS(Transport_DB[تاریخ],"="&amp;R7,Transport_DB[آب],"&gt;"&amp;0)</f>
        <v>5</v>
      </c>
      <c r="U7" s="155">
        <v>45528</v>
      </c>
      <c r="V7" s="156">
        <f>SUMIFS('Gas-DB'!G:G,'Gas-DB'!C:C,"="&amp;'Daily Water'!U7)</f>
        <v>4477</v>
      </c>
      <c r="W7" s="157">
        <f>COUNTIFS('Gas-DB'!C:C,"="&amp;'Daily Water'!U7,'Gas-DB'!G:G,"&gt;"&amp;0)</f>
        <v>23</v>
      </c>
      <c r="X7" s="155">
        <v>45559</v>
      </c>
      <c r="Y7" s="156">
        <f>SUMIFS('Gas-DB'!G:G,'Gas-DB'!C:C,"="&amp;'Daily Water'!X7)</f>
        <v>4693</v>
      </c>
      <c r="Z7" s="157">
        <f>COUNTIFS('Gas-DB'!C:C,"="&amp;'Daily Water'!X7,'Gas-DB'!G:G,"&gt;"&amp;0)</f>
        <v>32</v>
      </c>
      <c r="AA7" s="155">
        <v>45589</v>
      </c>
      <c r="AB7" s="156">
        <f>SUMIFS('Gas-DB'!G:G,'Gas-DB'!C:C,"="&amp;'Daily Water'!AA7)</f>
        <v>0</v>
      </c>
      <c r="AC7" s="157">
        <f>COUNTIFS('Gas-DB'!C:C,"="&amp;'Daily Water'!AA7,'Gas-DB'!G:G,"&gt;"&amp;0)</f>
        <v>0</v>
      </c>
      <c r="AD7" s="155">
        <v>45619</v>
      </c>
      <c r="AE7" s="156">
        <f>SUMIFS('Gas-DB'!G:G,'Gas-DB'!C:C,"="&amp;'Daily Water'!AD7)</f>
        <v>0</v>
      </c>
      <c r="AF7" s="157">
        <f>COUNTIFS('Gas-DB'!C:C,"="&amp;'Daily Water'!AD7,'Gas-DB'!G:G,"&gt;"&amp;0)</f>
        <v>0</v>
      </c>
      <c r="AG7" s="155">
        <v>45649</v>
      </c>
      <c r="AH7" s="156">
        <f>SUMIFS('Gas-DB'!G:G,'Gas-DB'!C:C,"="&amp;'Daily Water'!AG7)</f>
        <v>0</v>
      </c>
      <c r="AI7" s="157">
        <f>COUNTIFS('Gas-DB'!C:C,"="&amp;'Daily Water'!AG7,'Gas-DB'!G:G,"&gt;"&amp;0)</f>
        <v>0</v>
      </c>
      <c r="AJ7" s="155">
        <v>45679</v>
      </c>
      <c r="AK7" s="156">
        <f>SUMIFS('Gas-DB'!G:G,'Gas-DB'!C:C,"="&amp;'Daily Water'!AJ7)</f>
        <v>0</v>
      </c>
      <c r="AL7" s="157">
        <f>COUNTIFS('Gas-DB'!C:C,"="&amp;'Daily Water'!AJ7,'Gas-DB'!G:G,"&gt;"&amp;0)</f>
        <v>0</v>
      </c>
      <c r="AM7" s="155">
        <v>45709</v>
      </c>
      <c r="AN7" s="157">
        <f>SUMIFS('Gas-DB'!G:G,'Gas-DB'!C:C,"="&amp;'Daily Water'!AM7)</f>
        <v>0</v>
      </c>
      <c r="AO7" s="156">
        <f>COUNTIFS('Gas-DB'!C:C,"="&amp;'Daily Water'!AM7,'Gas-DB'!G:G,"&gt;"&amp;0)</f>
        <v>0</v>
      </c>
    </row>
    <row r="8" spans="1:41" ht="28.5" x14ac:dyDescent="0.25">
      <c r="A8" s="150"/>
      <c r="B8" s="155">
        <v>45345</v>
      </c>
      <c r="C8" s="156">
        <f>SUMIFS('Transport-DB'!S9:S5102,'Transport-DB'!C9:C5102,"="&amp;'Daily Water'!B8)</f>
        <v>0</v>
      </c>
      <c r="D8" s="157">
        <f>COUNTIFS('Transport-DB'!S9:S5102,"="&amp;'Daily Water'!B8,'Transport-DB'!S9:S5102,"&gt;"&amp;0)</f>
        <v>0</v>
      </c>
      <c r="E8" s="155">
        <v>45374</v>
      </c>
      <c r="F8" s="127" t="e">
        <f>SUMIFS('Transport-DB'!V$6:V$3681,'Transport-DB'!F$6:F$4996,"="&amp;'Daily Water'!E8)</f>
        <v>#VALUE!</v>
      </c>
      <c r="G8" s="157">
        <f>COUNTIFS('Gas-DB'!C:C,"="&amp;'Daily Water'!E8,'Gas-DB'!G:G,"&gt;"&amp;0)</f>
        <v>0</v>
      </c>
      <c r="H8" s="155">
        <v>45405</v>
      </c>
      <c r="I8" s="127" t="e">
        <f>SUMIFS('Transport-DB'!Y$6:Y$3681,'Transport-DB'!I$6:I$4996,"="&amp;'Daily Water'!H8)</f>
        <v>#VALUE!</v>
      </c>
      <c r="J8" s="157">
        <f>COUNTIFS('Gas-DB'!C:C,"="&amp;'Daily Water'!H8,'Gas-DB'!G:G,"&gt;"&amp;0)</f>
        <v>13</v>
      </c>
      <c r="K8" s="158">
        <f>SUMIFS('Gas-DB'!H:H,'Gas-DB'!C:C,"="&amp;'Daily Water'!H8)</f>
        <v>0</v>
      </c>
      <c r="L8" s="155">
        <v>45436</v>
      </c>
      <c r="M8" s="156">
        <f>SUMIF(Transport_DB[تاریخ],L8,Transport_DB[آب])</f>
        <v>35.400000000000006</v>
      </c>
      <c r="N8" s="157">
        <f>COUNTIFS(Transport_DB[تاریخ],"="&amp;L8,Transport_DB[آب],"&gt;"&amp;0)</f>
        <v>1</v>
      </c>
      <c r="O8" s="155">
        <v>45467</v>
      </c>
      <c r="P8" s="156">
        <f>SUMIF(Transport_DB[تاریخ],O8,Transport_DB[آب])</f>
        <v>218.39999999999998</v>
      </c>
      <c r="Q8" s="157">
        <f>COUNTIFS(Transport_DB[تاریخ],"="&amp;O8,Transport_DB[آب],"&gt;"&amp;0)</f>
        <v>5</v>
      </c>
      <c r="R8" s="155">
        <v>45498</v>
      </c>
      <c r="S8" s="156">
        <f>SUMIF(Transport_DB[تاریخ],R8,Transport_DB[آب])</f>
        <v>210.2</v>
      </c>
      <c r="T8" s="157">
        <f>COUNTIFS(Transport_DB[تاریخ],"="&amp;R8,Transport_DB[آب],"&gt;"&amp;0)</f>
        <v>4</v>
      </c>
      <c r="U8" s="155">
        <v>45529</v>
      </c>
      <c r="V8" s="156">
        <f>SUMIFS('Gas-DB'!G:G,'Gas-DB'!C:C,"="&amp;'Daily Water'!U8)</f>
        <v>0</v>
      </c>
      <c r="W8" s="157">
        <f>COUNTIFS('Gas-DB'!C:C,"="&amp;'Daily Water'!U8,'Gas-DB'!G:G,"&gt;"&amp;0)</f>
        <v>0</v>
      </c>
      <c r="X8" s="155">
        <v>45560</v>
      </c>
      <c r="Y8" s="156">
        <f>SUMIFS('Gas-DB'!G:G,'Gas-DB'!C:C,"="&amp;'Daily Water'!X8)</f>
        <v>4532</v>
      </c>
      <c r="Z8" s="157">
        <f>COUNTIFS('Gas-DB'!C:C,"="&amp;'Daily Water'!X8,'Gas-DB'!G:G,"&gt;"&amp;0)</f>
        <v>27</v>
      </c>
      <c r="AA8" s="155">
        <v>45590</v>
      </c>
      <c r="AB8" s="156">
        <f>SUMIFS('Gas-DB'!G:G,'Gas-DB'!C:C,"="&amp;'Daily Water'!AA8)</f>
        <v>0</v>
      </c>
      <c r="AC8" s="157">
        <f>COUNTIFS('Gas-DB'!C:C,"="&amp;'Daily Water'!AA8,'Gas-DB'!G:G,"&gt;"&amp;0)</f>
        <v>0</v>
      </c>
      <c r="AD8" s="155">
        <v>45620</v>
      </c>
      <c r="AE8" s="156">
        <f>SUMIFS('Gas-DB'!G:G,'Gas-DB'!C:C,"="&amp;'Daily Water'!AD8)</f>
        <v>0</v>
      </c>
      <c r="AF8" s="157">
        <f>COUNTIFS('Gas-DB'!C:C,"="&amp;'Daily Water'!AD8,'Gas-DB'!G:G,"&gt;"&amp;0)</f>
        <v>0</v>
      </c>
      <c r="AG8" s="155">
        <v>45650</v>
      </c>
      <c r="AH8" s="156">
        <f>SUMIFS('Gas-DB'!G:G,'Gas-DB'!C:C,"="&amp;'Daily Water'!AG8)</f>
        <v>0</v>
      </c>
      <c r="AI8" s="157">
        <f>COUNTIFS('Gas-DB'!C:C,"="&amp;'Daily Water'!AG8,'Gas-DB'!G:G,"&gt;"&amp;0)</f>
        <v>0</v>
      </c>
      <c r="AJ8" s="155">
        <v>45680</v>
      </c>
      <c r="AK8" s="156">
        <f>SUMIFS('Gas-DB'!G:G,'Gas-DB'!C:C,"="&amp;'Daily Water'!AJ8)</f>
        <v>0</v>
      </c>
      <c r="AL8" s="157">
        <f>COUNTIFS('Gas-DB'!C:C,"="&amp;'Daily Water'!AJ8,'Gas-DB'!G:G,"&gt;"&amp;0)</f>
        <v>0</v>
      </c>
      <c r="AM8" s="155">
        <v>45710</v>
      </c>
      <c r="AN8" s="157">
        <f>SUMIFS('Gas-DB'!G:G,'Gas-DB'!C:C,"="&amp;'Daily Water'!AM8)</f>
        <v>0</v>
      </c>
      <c r="AO8" s="156">
        <f>COUNTIFS('Gas-DB'!C:C,"="&amp;'Daily Water'!AM8,'Gas-DB'!G:G,"&gt;"&amp;0)</f>
        <v>0</v>
      </c>
    </row>
    <row r="9" spans="1:41" ht="28.5" x14ac:dyDescent="0.25">
      <c r="A9" s="150"/>
      <c r="B9" s="155">
        <v>45346</v>
      </c>
      <c r="C9" s="156">
        <f>SUMIFS('Transport-DB'!S10:S5103,'Transport-DB'!C10:C5103,"="&amp;'Daily Water'!B9)</f>
        <v>0</v>
      </c>
      <c r="D9" s="157">
        <f>COUNTIFS('Transport-DB'!S10:S5103,"="&amp;'Daily Water'!B9,'Transport-DB'!S10:S5103,"&gt;"&amp;0)</f>
        <v>0</v>
      </c>
      <c r="E9" s="155">
        <v>45375</v>
      </c>
      <c r="F9" s="127" t="e">
        <f>SUMIFS('Transport-DB'!V$6:V$3681,'Transport-DB'!F$6:F$4996,"="&amp;'Daily Water'!E9)</f>
        <v>#VALUE!</v>
      </c>
      <c r="G9" s="157">
        <f>COUNTIFS('Gas-DB'!C:C,"="&amp;'Daily Water'!E9,'Gas-DB'!G:G,"&gt;"&amp;0)</f>
        <v>3</v>
      </c>
      <c r="H9" s="155">
        <v>45406</v>
      </c>
      <c r="I9" s="127" t="e">
        <f>SUMIFS('Transport-DB'!Y$6:Y$3681,'Transport-DB'!I$6:I$4996,"="&amp;'Daily Water'!H9)</f>
        <v>#VALUE!</v>
      </c>
      <c r="J9" s="157">
        <f>COUNTIFS('Gas-DB'!C:C,"="&amp;'Daily Water'!H9,'Gas-DB'!G:G,"&gt;"&amp;0)</f>
        <v>0</v>
      </c>
      <c r="K9" s="158">
        <f>SUMIFS('Gas-DB'!H:H,'Gas-DB'!C:C,"="&amp;'Daily Water'!H9)</f>
        <v>0</v>
      </c>
      <c r="L9" s="155">
        <v>45437</v>
      </c>
      <c r="M9" s="156">
        <f>SUMIF(Transport_DB[تاریخ],L9,Transport_DB[آب])</f>
        <v>35.400000000000006</v>
      </c>
      <c r="N9" s="157">
        <f>COUNTIFS(Transport_DB[تاریخ],"="&amp;L9,Transport_DB[آب],"&gt;"&amp;0)</f>
        <v>1</v>
      </c>
      <c r="O9" s="155">
        <v>45468</v>
      </c>
      <c r="P9" s="156">
        <f>SUMIF(Transport_DB[تاریخ],O9,Transport_DB[آب])</f>
        <v>249.2</v>
      </c>
      <c r="Q9" s="157">
        <f>COUNTIFS(Transport_DB[تاریخ],"="&amp;O9,Transport_DB[آب],"&gt;"&amp;0)</f>
        <v>5</v>
      </c>
      <c r="R9" s="155">
        <v>45499</v>
      </c>
      <c r="S9" s="156">
        <f>SUMIF(Transport_DB[تاریخ],R9,Transport_DB[آب])</f>
        <v>70</v>
      </c>
      <c r="T9" s="157">
        <f>COUNTIFS(Transport_DB[تاریخ],"="&amp;R9,Transport_DB[آب],"&gt;"&amp;0)</f>
        <v>1</v>
      </c>
      <c r="U9" s="155">
        <v>45530</v>
      </c>
      <c r="V9" s="156">
        <f>SUMIFS('Gas-DB'!G:G,'Gas-DB'!C:C,"="&amp;'Daily Water'!U9)</f>
        <v>6392</v>
      </c>
      <c r="W9" s="157">
        <f>COUNTIFS('Gas-DB'!C:C,"="&amp;'Daily Water'!U9,'Gas-DB'!G:G,"&gt;"&amp;0)</f>
        <v>32</v>
      </c>
      <c r="X9" s="155">
        <v>45561</v>
      </c>
      <c r="Y9" s="156">
        <f>SUMIFS('Gas-DB'!G:G,'Gas-DB'!C:C,"="&amp;'Daily Water'!X9)</f>
        <v>4789</v>
      </c>
      <c r="Z9" s="157">
        <f>COUNTIFS('Gas-DB'!C:C,"="&amp;'Daily Water'!X9,'Gas-DB'!G:G,"&gt;"&amp;0)</f>
        <v>31</v>
      </c>
      <c r="AA9" s="155">
        <v>45591</v>
      </c>
      <c r="AB9" s="156">
        <f>SUMIFS('Gas-DB'!G:G,'Gas-DB'!C:C,"="&amp;'Daily Water'!AA9)</f>
        <v>0</v>
      </c>
      <c r="AC9" s="157">
        <f>COUNTIFS('Gas-DB'!C:C,"="&amp;'Daily Water'!AA9,'Gas-DB'!G:G,"&gt;"&amp;0)</f>
        <v>0</v>
      </c>
      <c r="AD9" s="155">
        <v>45621</v>
      </c>
      <c r="AE9" s="156">
        <f>SUMIFS('Gas-DB'!G:G,'Gas-DB'!C:C,"="&amp;'Daily Water'!AD9)</f>
        <v>0</v>
      </c>
      <c r="AF9" s="157">
        <f>COUNTIFS('Gas-DB'!C:C,"="&amp;'Daily Water'!AD9,'Gas-DB'!G:G,"&gt;"&amp;0)</f>
        <v>0</v>
      </c>
      <c r="AG9" s="155">
        <v>45651</v>
      </c>
      <c r="AH9" s="156">
        <f>SUMIFS('Gas-DB'!G:G,'Gas-DB'!C:C,"="&amp;'Daily Water'!AG9)</f>
        <v>0</v>
      </c>
      <c r="AI9" s="157">
        <f>COUNTIFS('Gas-DB'!C:C,"="&amp;'Daily Water'!AG9,'Gas-DB'!G:G,"&gt;"&amp;0)</f>
        <v>0</v>
      </c>
      <c r="AJ9" s="155">
        <v>45681</v>
      </c>
      <c r="AK9" s="156">
        <f>SUMIFS('Gas-DB'!G:G,'Gas-DB'!C:C,"="&amp;'Daily Water'!AJ9)</f>
        <v>0</v>
      </c>
      <c r="AL9" s="157">
        <f>COUNTIFS('Gas-DB'!C:C,"="&amp;'Daily Water'!AJ9,'Gas-DB'!G:G,"&gt;"&amp;0)</f>
        <v>0</v>
      </c>
      <c r="AM9" s="155">
        <v>45711</v>
      </c>
      <c r="AN9" s="157">
        <f>SUMIFS('Gas-DB'!G:G,'Gas-DB'!C:C,"="&amp;'Daily Water'!AM9)</f>
        <v>0</v>
      </c>
      <c r="AO9" s="156">
        <f>COUNTIFS('Gas-DB'!C:C,"="&amp;'Daily Water'!AM9,'Gas-DB'!G:G,"&gt;"&amp;0)</f>
        <v>0</v>
      </c>
    </row>
    <row r="10" spans="1:41" ht="28.5" x14ac:dyDescent="0.25">
      <c r="A10" s="150"/>
      <c r="B10" s="155">
        <v>45347</v>
      </c>
      <c r="C10" s="156">
        <f>SUMIFS('Transport-DB'!S11:S5104,'Transport-DB'!C11:C5104,"="&amp;'Daily Water'!B10)</f>
        <v>0</v>
      </c>
      <c r="D10" s="157">
        <f>COUNTIFS('Transport-DB'!S11:S5104,"="&amp;'Daily Water'!B10,'Transport-DB'!S11:S5104,"&gt;"&amp;0)</f>
        <v>0</v>
      </c>
      <c r="E10" s="155">
        <v>45376</v>
      </c>
      <c r="F10" s="127" t="e">
        <f>SUMIFS('Transport-DB'!V$6:V$3681,'Transport-DB'!F$6:F$4996,"="&amp;'Daily Water'!E10)</f>
        <v>#VALUE!</v>
      </c>
      <c r="G10" s="157">
        <f>COUNTIFS('Gas-DB'!C:C,"="&amp;'Daily Water'!E10,'Gas-DB'!G:G,"&gt;"&amp;0)</f>
        <v>7</v>
      </c>
      <c r="H10" s="155">
        <v>45407</v>
      </c>
      <c r="I10" s="127" t="e">
        <f>SUMIFS('Transport-DB'!Y$6:Y$3681,'Transport-DB'!I$6:I$4996,"="&amp;'Daily Water'!H10)</f>
        <v>#VALUE!</v>
      </c>
      <c r="J10" s="157">
        <f>COUNTIFS('Gas-DB'!C:C,"="&amp;'Daily Water'!H10,'Gas-DB'!G:G,"&gt;"&amp;0)</f>
        <v>8</v>
      </c>
      <c r="K10" s="158">
        <f>SUMIFS('Gas-DB'!H:H,'Gas-DB'!C:C,"="&amp;'Daily Water'!H10)</f>
        <v>0</v>
      </c>
      <c r="L10" s="155">
        <v>45438</v>
      </c>
      <c r="M10" s="156">
        <f>SUMIF(Transport_DB[تاریخ],L10,Transport_DB[آب])</f>
        <v>99</v>
      </c>
      <c r="N10" s="157">
        <f>COUNTIFS(Transport_DB[تاریخ],"="&amp;L10,Transport_DB[آب],"&gt;"&amp;0)</f>
        <v>3</v>
      </c>
      <c r="O10" s="155">
        <v>45469</v>
      </c>
      <c r="P10" s="156">
        <f>SUMIF(Transport_DB[تاریخ],O10,Transport_DB[آب])</f>
        <v>245.2</v>
      </c>
      <c r="Q10" s="157">
        <f>COUNTIFS(Transport_DB[تاریخ],"="&amp;O10,Transport_DB[آب],"&gt;"&amp;0)</f>
        <v>4</v>
      </c>
      <c r="R10" s="155">
        <v>45500</v>
      </c>
      <c r="S10" s="156">
        <f>SUMIF(Transport_DB[تاریخ],R10,Transport_DB[آب])</f>
        <v>229</v>
      </c>
      <c r="T10" s="157">
        <f>COUNTIFS(Transport_DB[تاریخ],"="&amp;R10,Transport_DB[آب],"&gt;"&amp;0)</f>
        <v>5</v>
      </c>
      <c r="U10" s="155">
        <v>45531</v>
      </c>
      <c r="V10" s="156">
        <f>SUMIFS('Gas-DB'!G:G,'Gas-DB'!C:C,"="&amp;'Daily Water'!U10)</f>
        <v>3919</v>
      </c>
      <c r="W10" s="157">
        <f>COUNTIFS('Gas-DB'!C:C,"="&amp;'Daily Water'!U10,'Gas-DB'!G:G,"&gt;"&amp;0)</f>
        <v>19</v>
      </c>
      <c r="X10" s="155">
        <v>45562</v>
      </c>
      <c r="Y10" s="156">
        <f>SUMIFS('Gas-DB'!G:G,'Gas-DB'!C:C,"="&amp;'Daily Water'!X10)</f>
        <v>0</v>
      </c>
      <c r="Z10" s="157">
        <f>COUNTIFS('Gas-DB'!C:C,"="&amp;'Daily Water'!X10,'Gas-DB'!G:G,"&gt;"&amp;0)</f>
        <v>0</v>
      </c>
      <c r="AA10" s="155">
        <v>45592</v>
      </c>
      <c r="AB10" s="156">
        <f>SUMIFS('Gas-DB'!G:G,'Gas-DB'!C:C,"="&amp;'Daily Water'!AA10)</f>
        <v>0</v>
      </c>
      <c r="AC10" s="157">
        <f>COUNTIFS('Gas-DB'!C:C,"="&amp;'Daily Water'!AA10,'Gas-DB'!G:G,"&gt;"&amp;0)</f>
        <v>0</v>
      </c>
      <c r="AD10" s="155">
        <v>45622</v>
      </c>
      <c r="AE10" s="156">
        <f>SUMIFS('Gas-DB'!G:G,'Gas-DB'!C:C,"="&amp;'Daily Water'!AD10)</f>
        <v>0</v>
      </c>
      <c r="AF10" s="157">
        <f>COUNTIFS('Gas-DB'!C:C,"="&amp;'Daily Water'!AD10,'Gas-DB'!G:G,"&gt;"&amp;0)</f>
        <v>0</v>
      </c>
      <c r="AG10" s="155">
        <v>45652</v>
      </c>
      <c r="AH10" s="156">
        <f>SUMIFS('Gas-DB'!G:G,'Gas-DB'!C:C,"="&amp;'Daily Water'!AG10)</f>
        <v>0</v>
      </c>
      <c r="AI10" s="157">
        <f>COUNTIFS('Gas-DB'!C:C,"="&amp;'Daily Water'!AG10,'Gas-DB'!G:G,"&gt;"&amp;0)</f>
        <v>0</v>
      </c>
      <c r="AJ10" s="155">
        <v>45682</v>
      </c>
      <c r="AK10" s="156">
        <f>SUMIFS('Gas-DB'!G:G,'Gas-DB'!C:C,"="&amp;'Daily Water'!AJ10)</f>
        <v>0</v>
      </c>
      <c r="AL10" s="157">
        <f>COUNTIFS('Gas-DB'!C:C,"="&amp;'Daily Water'!AJ10,'Gas-DB'!G:G,"&gt;"&amp;0)</f>
        <v>0</v>
      </c>
      <c r="AM10" s="155">
        <v>45712</v>
      </c>
      <c r="AN10" s="157">
        <f>SUMIFS('Gas-DB'!G:G,'Gas-DB'!C:C,"="&amp;'Daily Water'!AM10)</f>
        <v>0</v>
      </c>
      <c r="AO10" s="156">
        <f>COUNTIFS('Gas-DB'!C:C,"="&amp;'Daily Water'!AM10,'Gas-DB'!G:G,"&gt;"&amp;0)</f>
        <v>0</v>
      </c>
    </row>
    <row r="11" spans="1:41" ht="28.5" x14ac:dyDescent="0.25">
      <c r="A11" s="150"/>
      <c r="B11" s="155">
        <v>45348</v>
      </c>
      <c r="C11" s="156">
        <f>SUMIFS('Transport-DB'!S12:S5105,'Transport-DB'!C12:C5105,"="&amp;'Daily Water'!B11)</f>
        <v>0</v>
      </c>
      <c r="D11" s="157">
        <f>COUNTIFS('Transport-DB'!S12:S5105,"="&amp;'Daily Water'!B11,'Transport-DB'!S12:S5105,"&gt;"&amp;0)</f>
        <v>0</v>
      </c>
      <c r="E11" s="155">
        <v>45377</v>
      </c>
      <c r="F11" s="127" t="e">
        <f>SUMIFS('Transport-DB'!V$6:V$3681,'Transport-DB'!F$6:F$4996,"="&amp;'Daily Water'!E11)</f>
        <v>#VALUE!</v>
      </c>
      <c r="G11" s="157">
        <f>COUNTIFS('Gas-DB'!C:C,"="&amp;'Daily Water'!E11,'Gas-DB'!G:G,"&gt;"&amp;0)</f>
        <v>0</v>
      </c>
      <c r="H11" s="155">
        <v>45408</v>
      </c>
      <c r="I11" s="127" t="e">
        <f>SUMIFS('Transport-DB'!Y$6:Y$3681,'Transport-DB'!I$6:I$4996,"="&amp;'Daily Water'!H11)</f>
        <v>#VALUE!</v>
      </c>
      <c r="J11" s="157">
        <f>COUNTIFS('Gas-DB'!C:C,"="&amp;'Daily Water'!H11,'Gas-DB'!G:G,"&gt;"&amp;0)</f>
        <v>0</v>
      </c>
      <c r="K11" s="158">
        <f>SUMIFS('Gas-DB'!H:H,'Gas-DB'!C:C,"="&amp;'Daily Water'!H11)</f>
        <v>0</v>
      </c>
      <c r="L11" s="155">
        <v>45439</v>
      </c>
      <c r="M11" s="156">
        <f>SUMIF(Transport_DB[تاریخ],L11,Transport_DB[آب])</f>
        <v>112.60000000000001</v>
      </c>
      <c r="N11" s="157">
        <f>COUNTIFS(Transport_DB[تاریخ],"="&amp;L11,Transport_DB[آب],"&gt;"&amp;0)</f>
        <v>3</v>
      </c>
      <c r="O11" s="155">
        <v>45470</v>
      </c>
      <c r="P11" s="156">
        <f>SUMIF(Transport_DB[تاریخ],O11,Transport_DB[آب])</f>
        <v>213</v>
      </c>
      <c r="Q11" s="157">
        <f>COUNTIFS(Transport_DB[تاریخ],"="&amp;O11,Transport_DB[آب],"&gt;"&amp;0)</f>
        <v>5</v>
      </c>
      <c r="R11" s="155">
        <v>45501</v>
      </c>
      <c r="S11" s="156">
        <f>SUMIF(Transport_DB[تاریخ],R11,Transport_DB[آب])</f>
        <v>145</v>
      </c>
      <c r="T11" s="157">
        <f>COUNTIFS(Transport_DB[تاریخ],"="&amp;R11,Transport_DB[آب],"&gt;"&amp;0)</f>
        <v>4</v>
      </c>
      <c r="U11" s="155">
        <v>45532</v>
      </c>
      <c r="V11" s="156">
        <f>SUMIFS('Gas-DB'!G:G,'Gas-DB'!C:C,"="&amp;'Daily Water'!U11)</f>
        <v>6612</v>
      </c>
      <c r="W11" s="157">
        <f>COUNTIFS('Gas-DB'!C:C,"="&amp;'Daily Water'!U11,'Gas-DB'!G:G,"&gt;"&amp;0)</f>
        <v>37</v>
      </c>
      <c r="X11" s="155">
        <v>45563</v>
      </c>
      <c r="Y11" s="156">
        <f>SUMIFS('Gas-DB'!G:G,'Gas-DB'!C:C,"="&amp;'Daily Water'!X11)</f>
        <v>0</v>
      </c>
      <c r="Z11" s="157">
        <f>COUNTIFS('Gas-DB'!C:C,"="&amp;'Daily Water'!X11,'Gas-DB'!G:G,"&gt;"&amp;0)</f>
        <v>0</v>
      </c>
      <c r="AA11" s="155">
        <v>45593</v>
      </c>
      <c r="AB11" s="156">
        <f>SUMIFS('Gas-DB'!G:G,'Gas-DB'!C:C,"="&amp;'Daily Water'!AA11)</f>
        <v>0</v>
      </c>
      <c r="AC11" s="157">
        <f>COUNTIFS('Gas-DB'!C:C,"="&amp;'Daily Water'!AA11,'Gas-DB'!G:G,"&gt;"&amp;0)</f>
        <v>0</v>
      </c>
      <c r="AD11" s="155">
        <v>45623</v>
      </c>
      <c r="AE11" s="156">
        <f>SUMIFS('Gas-DB'!G:G,'Gas-DB'!C:C,"="&amp;'Daily Water'!AD11)</f>
        <v>0</v>
      </c>
      <c r="AF11" s="157">
        <f>COUNTIFS('Gas-DB'!C:C,"="&amp;'Daily Water'!AD11,'Gas-DB'!G:G,"&gt;"&amp;0)</f>
        <v>0</v>
      </c>
      <c r="AG11" s="155">
        <v>45653</v>
      </c>
      <c r="AH11" s="156">
        <f>SUMIFS('Gas-DB'!G:G,'Gas-DB'!C:C,"="&amp;'Daily Water'!AG11)</f>
        <v>0</v>
      </c>
      <c r="AI11" s="157">
        <f>COUNTIFS('Gas-DB'!C:C,"="&amp;'Daily Water'!AG11,'Gas-DB'!G:G,"&gt;"&amp;0)</f>
        <v>0</v>
      </c>
      <c r="AJ11" s="155">
        <v>45683</v>
      </c>
      <c r="AK11" s="156">
        <f>SUMIFS('Gas-DB'!G:G,'Gas-DB'!C:C,"="&amp;'Daily Water'!AJ11)</f>
        <v>0</v>
      </c>
      <c r="AL11" s="157">
        <f>COUNTIFS('Gas-DB'!C:C,"="&amp;'Daily Water'!AJ11,'Gas-DB'!G:G,"&gt;"&amp;0)</f>
        <v>0</v>
      </c>
      <c r="AM11" s="155">
        <v>45713</v>
      </c>
      <c r="AN11" s="157">
        <f>SUMIFS('Gas-DB'!G:G,'Gas-DB'!C:C,"="&amp;'Daily Water'!AM11)</f>
        <v>0</v>
      </c>
      <c r="AO11" s="156">
        <f>COUNTIFS('Gas-DB'!C:C,"="&amp;'Daily Water'!AM11,'Gas-DB'!G:G,"&gt;"&amp;0)</f>
        <v>0</v>
      </c>
    </row>
    <row r="12" spans="1:41" ht="28.5" x14ac:dyDescent="0.25">
      <c r="A12" s="150"/>
      <c r="B12" s="155">
        <v>45349</v>
      </c>
      <c r="C12" s="156">
        <f>SUMIFS('Transport-DB'!S13:S5106,'Transport-DB'!C13:C5106,"="&amp;'Daily Water'!B12)</f>
        <v>0</v>
      </c>
      <c r="D12" s="157">
        <f>COUNTIFS('Transport-DB'!S13:S5106,"="&amp;'Daily Water'!B12,'Transport-DB'!S13:S5106,"&gt;"&amp;0)</f>
        <v>0</v>
      </c>
      <c r="E12" s="155">
        <v>45378</v>
      </c>
      <c r="F12" s="127" t="e">
        <f>SUMIFS('Transport-DB'!V$6:V$3681,'Transport-DB'!F$6:F$4996,"="&amp;'Daily Water'!E12)</f>
        <v>#VALUE!</v>
      </c>
      <c r="G12" s="157">
        <f>COUNTIFS('Gas-DB'!C:C,"="&amp;'Daily Water'!E12,'Gas-DB'!G:G,"&gt;"&amp;0)</f>
        <v>7</v>
      </c>
      <c r="H12" s="155">
        <v>45409</v>
      </c>
      <c r="I12" s="127" t="e">
        <f>SUMIFS('Transport-DB'!Y$6:Y$3681,'Transport-DB'!I$6:I$4996,"="&amp;'Daily Water'!H12)</f>
        <v>#VALUE!</v>
      </c>
      <c r="J12" s="157">
        <f>COUNTIFS('Gas-DB'!C:C,"="&amp;'Daily Water'!H12,'Gas-DB'!G:G,"&gt;"&amp;0)</f>
        <v>15</v>
      </c>
      <c r="K12" s="158">
        <f>SUMIFS('Gas-DB'!H:H,'Gas-DB'!C:C,"="&amp;'Daily Water'!H12)</f>
        <v>0</v>
      </c>
      <c r="L12" s="155">
        <v>45440</v>
      </c>
      <c r="M12" s="156">
        <f>SUMIF(Transport_DB[تاریخ],L12,Transport_DB[آب])</f>
        <v>134.4</v>
      </c>
      <c r="N12" s="157">
        <f>COUNTIFS(Transport_DB[تاریخ],"="&amp;L12,Transport_DB[آب],"&gt;"&amp;0)</f>
        <v>3</v>
      </c>
      <c r="O12" s="155">
        <v>45471</v>
      </c>
      <c r="P12" s="156">
        <f>SUMIF(Transport_DB[تاریخ],O12,Transport_DB[آب])</f>
        <v>0</v>
      </c>
      <c r="Q12" s="157">
        <f>COUNTIFS(Transport_DB[تاریخ],"="&amp;O12,Transport_DB[آب],"&gt;"&amp;0)</f>
        <v>0</v>
      </c>
      <c r="R12" s="155">
        <v>45502</v>
      </c>
      <c r="S12" s="156">
        <f>SUMIF(Transport_DB[تاریخ],R12,Transport_DB[آب])</f>
        <v>348.40000000000003</v>
      </c>
      <c r="T12" s="157">
        <f>COUNTIFS(Transport_DB[تاریخ],"="&amp;R12,Transport_DB[آب],"&gt;"&amp;0)</f>
        <v>6</v>
      </c>
      <c r="U12" s="155">
        <v>45533</v>
      </c>
      <c r="V12" s="156">
        <f>SUMIFS('Gas-DB'!G:G,'Gas-DB'!C:C,"="&amp;'Daily Water'!U12)</f>
        <v>4275</v>
      </c>
      <c r="W12" s="157">
        <f>COUNTIFS('Gas-DB'!C:C,"="&amp;'Daily Water'!U12,'Gas-DB'!G:G,"&gt;"&amp;0)</f>
        <v>29</v>
      </c>
      <c r="X12" s="155">
        <v>45564</v>
      </c>
      <c r="Y12" s="156">
        <f>SUMIFS('Gas-DB'!G:G,'Gas-DB'!C:C,"="&amp;'Daily Water'!X12)</f>
        <v>5535</v>
      </c>
      <c r="Z12" s="157">
        <f>COUNTIFS('Gas-DB'!C:C,"="&amp;'Daily Water'!X12,'Gas-DB'!G:G,"&gt;"&amp;0)</f>
        <v>31</v>
      </c>
      <c r="AA12" s="155">
        <v>45594</v>
      </c>
      <c r="AB12" s="156">
        <f>SUMIFS('Gas-DB'!G:G,'Gas-DB'!C:C,"="&amp;'Daily Water'!AA12)</f>
        <v>0</v>
      </c>
      <c r="AC12" s="157">
        <f>COUNTIFS('Gas-DB'!C:C,"="&amp;'Daily Water'!AA12,'Gas-DB'!G:G,"&gt;"&amp;0)</f>
        <v>0</v>
      </c>
      <c r="AD12" s="155">
        <v>45624</v>
      </c>
      <c r="AE12" s="156">
        <f>SUMIFS('Gas-DB'!G:G,'Gas-DB'!C:C,"="&amp;'Daily Water'!AD12)</f>
        <v>0</v>
      </c>
      <c r="AF12" s="157">
        <f>COUNTIFS('Gas-DB'!C:C,"="&amp;'Daily Water'!AD12,'Gas-DB'!G:G,"&gt;"&amp;0)</f>
        <v>0</v>
      </c>
      <c r="AG12" s="155">
        <v>45654</v>
      </c>
      <c r="AH12" s="156">
        <f>SUMIFS('Gas-DB'!G:G,'Gas-DB'!C:C,"="&amp;'Daily Water'!AG12)</f>
        <v>0</v>
      </c>
      <c r="AI12" s="157">
        <f>COUNTIFS('Gas-DB'!C:C,"="&amp;'Daily Water'!AG12,'Gas-DB'!G:G,"&gt;"&amp;0)</f>
        <v>0</v>
      </c>
      <c r="AJ12" s="155">
        <v>45684</v>
      </c>
      <c r="AK12" s="156">
        <f>SUMIFS('Gas-DB'!G:G,'Gas-DB'!C:C,"="&amp;'Daily Water'!AJ12)</f>
        <v>0</v>
      </c>
      <c r="AL12" s="157">
        <f>COUNTIFS('Gas-DB'!C:C,"="&amp;'Daily Water'!AJ12,'Gas-DB'!G:G,"&gt;"&amp;0)</f>
        <v>0</v>
      </c>
      <c r="AM12" s="155">
        <v>45714</v>
      </c>
      <c r="AN12" s="157">
        <f>SUMIFS('Gas-DB'!G:G,'Gas-DB'!C:C,"="&amp;'Daily Water'!AM12)</f>
        <v>0</v>
      </c>
      <c r="AO12" s="156">
        <f>COUNTIFS('Gas-DB'!C:C,"="&amp;'Daily Water'!AM12,'Gas-DB'!G:G,"&gt;"&amp;0)</f>
        <v>0</v>
      </c>
    </row>
    <row r="13" spans="1:41" ht="28.5" x14ac:dyDescent="0.25">
      <c r="A13" s="150"/>
      <c r="B13" s="155">
        <v>45350</v>
      </c>
      <c r="C13" s="156">
        <f>SUMIFS('Transport-DB'!S14:S5107,'Transport-DB'!C14:C5107,"="&amp;'Daily Water'!B13)</f>
        <v>0</v>
      </c>
      <c r="D13" s="157">
        <f>COUNTIFS('Transport-DB'!S14:S5107,"="&amp;'Daily Water'!B13,'Transport-DB'!S14:S5107,"&gt;"&amp;0)</f>
        <v>0</v>
      </c>
      <c r="E13" s="155">
        <v>45379</v>
      </c>
      <c r="F13" s="127" t="e">
        <f>SUMIFS('Transport-DB'!V$6:V$3681,'Transport-DB'!F$6:F$4996,"="&amp;'Daily Water'!E13)</f>
        <v>#VALUE!</v>
      </c>
      <c r="G13" s="157">
        <f>COUNTIFS('Gas-DB'!C:C,"="&amp;'Daily Water'!E13,'Gas-DB'!G:G,"&gt;"&amp;0)</f>
        <v>0</v>
      </c>
      <c r="H13" s="155">
        <v>45410</v>
      </c>
      <c r="I13" s="127" t="e">
        <f>SUMIFS('Transport-DB'!Y$6:Y$3681,'Transport-DB'!I$6:I$4996,"="&amp;'Daily Water'!H13)</f>
        <v>#VALUE!</v>
      </c>
      <c r="J13" s="157">
        <f>COUNTIFS('Gas-DB'!C:C,"="&amp;'Daily Water'!H13,'Gas-DB'!G:G,"&gt;"&amp;0)</f>
        <v>2</v>
      </c>
      <c r="K13" s="158">
        <f>SUMIFS('Gas-DB'!H:H,'Gas-DB'!C:C,"="&amp;'Daily Water'!H13)</f>
        <v>0</v>
      </c>
      <c r="L13" s="155">
        <v>45441</v>
      </c>
      <c r="M13" s="156">
        <f>SUMIF(Transport_DB[تاریخ],L13,Transport_DB[آب])</f>
        <v>148</v>
      </c>
      <c r="N13" s="157">
        <f>COUNTIFS(Transport_DB[تاریخ],"="&amp;L13,Transport_DB[آب],"&gt;"&amp;0)</f>
        <v>3</v>
      </c>
      <c r="O13" s="155">
        <v>45472</v>
      </c>
      <c r="P13" s="156">
        <f>SUMIF(Transport_DB[تاریخ],O13,Transport_DB[آب])</f>
        <v>268.2</v>
      </c>
      <c r="Q13" s="157">
        <f>COUNTIFS(Transport_DB[تاریخ],"="&amp;O13,Transport_DB[آب],"&gt;"&amp;0)</f>
        <v>4</v>
      </c>
      <c r="R13" s="155">
        <v>45503</v>
      </c>
      <c r="S13" s="156">
        <f>SUMIF(Transport_DB[تاریخ],R13,Transport_DB[آب])</f>
        <v>145.60000000000002</v>
      </c>
      <c r="T13" s="157">
        <f>COUNTIFS(Transport_DB[تاریخ],"="&amp;R13,Transport_DB[آب],"&gt;"&amp;0)</f>
        <v>4</v>
      </c>
      <c r="U13" s="155">
        <v>45534</v>
      </c>
      <c r="V13" s="156">
        <f>SUMIFS('Gas-DB'!G:G,'Gas-DB'!C:C,"="&amp;'Daily Water'!U13)</f>
        <v>5229</v>
      </c>
      <c r="W13" s="157">
        <f>COUNTIFS('Gas-DB'!C:C,"="&amp;'Daily Water'!U13,'Gas-DB'!G:G,"&gt;"&amp;0)</f>
        <v>27</v>
      </c>
      <c r="X13" s="155">
        <v>45565</v>
      </c>
      <c r="Y13" s="156">
        <f>SUMIFS('Gas-DB'!G:G,'Gas-DB'!C:C,"="&amp;'Daily Water'!X13)</f>
        <v>0</v>
      </c>
      <c r="Z13" s="157">
        <f>COUNTIFS('Gas-DB'!C:C,"="&amp;'Daily Water'!X13,'Gas-DB'!G:G,"&gt;"&amp;0)</f>
        <v>0</v>
      </c>
      <c r="AA13" s="155">
        <v>45595</v>
      </c>
      <c r="AB13" s="156">
        <f>SUMIFS('Gas-DB'!G:G,'Gas-DB'!C:C,"="&amp;'Daily Water'!AA13)</f>
        <v>0</v>
      </c>
      <c r="AC13" s="157">
        <f>COUNTIFS('Gas-DB'!C:C,"="&amp;'Daily Water'!AA13,'Gas-DB'!G:G,"&gt;"&amp;0)</f>
        <v>0</v>
      </c>
      <c r="AD13" s="155">
        <v>45625</v>
      </c>
      <c r="AE13" s="156">
        <f>SUMIFS('Gas-DB'!G:G,'Gas-DB'!C:C,"="&amp;'Daily Water'!AD13)</f>
        <v>0</v>
      </c>
      <c r="AF13" s="157">
        <f>COUNTIFS('Gas-DB'!C:C,"="&amp;'Daily Water'!AD13,'Gas-DB'!G:G,"&gt;"&amp;0)</f>
        <v>0</v>
      </c>
      <c r="AG13" s="155">
        <v>45655</v>
      </c>
      <c r="AH13" s="156">
        <f>SUMIFS('Gas-DB'!G:G,'Gas-DB'!C:C,"="&amp;'Daily Water'!AG13)</f>
        <v>0</v>
      </c>
      <c r="AI13" s="157">
        <f>COUNTIFS('Gas-DB'!C:C,"="&amp;'Daily Water'!AG13,'Gas-DB'!G:G,"&gt;"&amp;0)</f>
        <v>0</v>
      </c>
      <c r="AJ13" s="155">
        <v>45685</v>
      </c>
      <c r="AK13" s="156">
        <f>SUMIFS('Gas-DB'!G:G,'Gas-DB'!C:C,"="&amp;'Daily Water'!AJ13)</f>
        <v>0</v>
      </c>
      <c r="AL13" s="157">
        <f>COUNTIFS('Gas-DB'!C:C,"="&amp;'Daily Water'!AJ13,'Gas-DB'!G:G,"&gt;"&amp;0)</f>
        <v>0</v>
      </c>
      <c r="AM13" s="155">
        <v>45715</v>
      </c>
      <c r="AN13" s="157">
        <f>SUMIFS('Gas-DB'!G:G,'Gas-DB'!C:C,"="&amp;'Daily Water'!AM13)</f>
        <v>0</v>
      </c>
      <c r="AO13" s="156">
        <f>COUNTIFS('Gas-DB'!C:C,"="&amp;'Daily Water'!AM13,'Gas-DB'!G:G,"&gt;"&amp;0)</f>
        <v>0</v>
      </c>
    </row>
    <row r="14" spans="1:41" ht="28.5" x14ac:dyDescent="0.25">
      <c r="A14" s="150"/>
      <c r="B14" s="155">
        <v>45351</v>
      </c>
      <c r="C14" s="156">
        <f>SUMIFS('Transport-DB'!S15:S5108,'Transport-DB'!C15:C5108,"="&amp;'Daily Water'!B14)</f>
        <v>0</v>
      </c>
      <c r="D14" s="157">
        <f>COUNTIFS('Transport-DB'!S15:S5108,"="&amp;'Daily Water'!B14,'Transport-DB'!S15:S5108,"&gt;"&amp;0)</f>
        <v>0</v>
      </c>
      <c r="E14" s="155">
        <v>45380</v>
      </c>
      <c r="F14" s="127" t="e">
        <f>SUMIFS('Transport-DB'!V$6:V$3681,'Transport-DB'!F$6:F$4996,"="&amp;'Daily Water'!E14)</f>
        <v>#VALUE!</v>
      </c>
      <c r="G14" s="157">
        <f>COUNTIFS('Gas-DB'!C:C,"="&amp;'Daily Water'!E14,'Gas-DB'!G:G,"&gt;"&amp;0)</f>
        <v>5</v>
      </c>
      <c r="H14" s="155">
        <v>45411</v>
      </c>
      <c r="I14" s="127" t="e">
        <f>SUMIFS('Transport-DB'!Y$6:Y$3681,'Transport-DB'!I$6:I$4996,"="&amp;'Daily Water'!H14)</f>
        <v>#VALUE!</v>
      </c>
      <c r="J14" s="157">
        <f>COUNTIFS('Gas-DB'!C:C,"="&amp;'Daily Water'!H14,'Gas-DB'!G:G,"&gt;"&amp;0)</f>
        <v>13</v>
      </c>
      <c r="K14" s="158">
        <f>SUMIFS('Gas-DB'!H:H,'Gas-DB'!C:C,"="&amp;'Daily Water'!H14)</f>
        <v>0</v>
      </c>
      <c r="L14" s="155">
        <v>45442</v>
      </c>
      <c r="M14" s="156">
        <f>SUMIF(Transport_DB[تاریخ],L14,Transport_DB[آب])</f>
        <v>156.80000000000001</v>
      </c>
      <c r="N14" s="157">
        <f>COUNTIFS(Transport_DB[تاریخ],"="&amp;L14,Transport_DB[آب],"&gt;"&amp;0)</f>
        <v>3</v>
      </c>
      <c r="O14" s="155">
        <v>45473</v>
      </c>
      <c r="P14" s="156">
        <f>SUMIF(Transport_DB[تاریخ],O14,Transport_DB[آب])</f>
        <v>239.39999999999998</v>
      </c>
      <c r="Q14" s="157">
        <f>COUNTIFS(Transport_DB[تاریخ],"="&amp;O14,Transport_DB[آب],"&gt;"&amp;0)</f>
        <v>4</v>
      </c>
      <c r="R14" s="155">
        <v>45504</v>
      </c>
      <c r="S14" s="156">
        <f>SUMIF(Transport_DB[تاریخ],R14,Transport_DB[آب])</f>
        <v>198.6</v>
      </c>
      <c r="T14" s="157">
        <f>COUNTIFS(Transport_DB[تاریخ],"="&amp;R14,Transport_DB[آب],"&gt;"&amp;0)</f>
        <v>4</v>
      </c>
      <c r="U14" s="155">
        <v>45535</v>
      </c>
      <c r="V14" s="156">
        <f>SUMIFS('Gas-DB'!G:G,'Gas-DB'!C:C,"="&amp;'Daily Water'!U14)</f>
        <v>2983</v>
      </c>
      <c r="W14" s="157">
        <f>COUNTIFS('Gas-DB'!C:C,"="&amp;'Daily Water'!U14,'Gas-DB'!G:G,"&gt;"&amp;0)</f>
        <v>22</v>
      </c>
      <c r="X14" s="155">
        <v>45566</v>
      </c>
      <c r="Y14" s="156">
        <f>SUMIFS('Gas-DB'!G:G,'Gas-DB'!C:C,"="&amp;'Daily Water'!X14)</f>
        <v>4659</v>
      </c>
      <c r="Z14" s="157">
        <f>COUNTIFS('Gas-DB'!C:C,"="&amp;'Daily Water'!X14,'Gas-DB'!G:G,"&gt;"&amp;0)</f>
        <v>26</v>
      </c>
      <c r="AA14" s="155">
        <v>45596</v>
      </c>
      <c r="AB14" s="156">
        <f>SUMIFS('Gas-DB'!G:G,'Gas-DB'!C:C,"="&amp;'Daily Water'!AA14)</f>
        <v>0</v>
      </c>
      <c r="AC14" s="157">
        <f>COUNTIFS('Gas-DB'!C:C,"="&amp;'Daily Water'!AA14,'Gas-DB'!G:G,"&gt;"&amp;0)</f>
        <v>0</v>
      </c>
      <c r="AD14" s="155">
        <v>45626</v>
      </c>
      <c r="AE14" s="156">
        <f>SUMIFS('Gas-DB'!G:G,'Gas-DB'!C:C,"="&amp;'Daily Water'!AD14)</f>
        <v>0</v>
      </c>
      <c r="AF14" s="157">
        <f>COUNTIFS('Gas-DB'!C:C,"="&amp;'Daily Water'!AD14,'Gas-DB'!G:G,"&gt;"&amp;0)</f>
        <v>0</v>
      </c>
      <c r="AG14" s="155">
        <v>45656</v>
      </c>
      <c r="AH14" s="156">
        <f>SUMIFS('Gas-DB'!G:G,'Gas-DB'!C:C,"="&amp;'Daily Water'!AG14)</f>
        <v>0</v>
      </c>
      <c r="AI14" s="157">
        <f>COUNTIFS('Gas-DB'!C:C,"="&amp;'Daily Water'!AG14,'Gas-DB'!G:G,"&gt;"&amp;0)</f>
        <v>0</v>
      </c>
      <c r="AJ14" s="155">
        <v>45686</v>
      </c>
      <c r="AK14" s="156">
        <f>SUMIFS('Gas-DB'!G:G,'Gas-DB'!C:C,"="&amp;'Daily Water'!AJ14)</f>
        <v>0</v>
      </c>
      <c r="AL14" s="157">
        <f>COUNTIFS('Gas-DB'!C:C,"="&amp;'Daily Water'!AJ14,'Gas-DB'!G:G,"&gt;"&amp;0)</f>
        <v>0</v>
      </c>
      <c r="AM14" s="155">
        <v>45716</v>
      </c>
      <c r="AN14" s="157">
        <f>SUMIFS('Gas-DB'!G:G,'Gas-DB'!C:C,"="&amp;'Daily Water'!AM14)</f>
        <v>0</v>
      </c>
      <c r="AO14" s="156">
        <f>COUNTIFS('Gas-DB'!C:C,"="&amp;'Daily Water'!AM14,'Gas-DB'!G:G,"&gt;"&amp;0)</f>
        <v>0</v>
      </c>
    </row>
    <row r="15" spans="1:41" ht="28.5" x14ac:dyDescent="0.25">
      <c r="A15" s="150"/>
      <c r="B15" s="155">
        <v>45352</v>
      </c>
      <c r="C15" s="156">
        <f>SUMIFS('Transport-DB'!S16:S5109,'Transport-DB'!C16:C5109,"="&amp;'Daily Water'!B15)</f>
        <v>0</v>
      </c>
      <c r="D15" s="157">
        <f>COUNTIFS('Transport-DB'!S16:S5109,"="&amp;'Daily Water'!B15,'Transport-DB'!S16:S5109,"&gt;"&amp;0)</f>
        <v>0</v>
      </c>
      <c r="E15" s="155">
        <v>45381</v>
      </c>
      <c r="F15" s="127" t="e">
        <f>SUMIFS('Transport-DB'!V$6:V$3681,'Transport-DB'!F$6:F$4996,"="&amp;'Daily Water'!E15)</f>
        <v>#VALUE!</v>
      </c>
      <c r="G15" s="157">
        <f>COUNTIFS('Gas-DB'!C:C,"="&amp;'Daily Water'!E15,'Gas-DB'!G:G,"&gt;"&amp;0)</f>
        <v>0</v>
      </c>
      <c r="H15" s="155">
        <v>45412</v>
      </c>
      <c r="I15" s="127" t="e">
        <f>SUMIFS('Transport-DB'!Y$6:Y$3681,'Transport-DB'!I$6:I$4996,"="&amp;'Daily Water'!H15)</f>
        <v>#VALUE!</v>
      </c>
      <c r="J15" s="157">
        <f>COUNTIFS('Gas-DB'!C:C,"="&amp;'Daily Water'!H15,'Gas-DB'!G:G,"&gt;"&amp;0)</f>
        <v>3</v>
      </c>
      <c r="K15" s="158">
        <f>SUMIFS('Gas-DB'!H:H,'Gas-DB'!C:C,"="&amp;'Daily Water'!H15)</f>
        <v>0</v>
      </c>
      <c r="L15" s="155">
        <v>45443</v>
      </c>
      <c r="M15" s="156">
        <f>SUMIF(Transport_DB[تاریخ],L15,Transport_DB[آب])</f>
        <v>35.400000000000006</v>
      </c>
      <c r="N15" s="157">
        <f>COUNTIFS(Transport_DB[تاریخ],"="&amp;L15,Transport_DB[آب],"&gt;"&amp;0)</f>
        <v>1</v>
      </c>
      <c r="O15" s="155">
        <v>45474</v>
      </c>
      <c r="P15" s="156">
        <f>SUMIF(Transport_DB[تاریخ],O15,Transport_DB[آب])</f>
        <v>207.8</v>
      </c>
      <c r="Q15" s="157">
        <f>COUNTIFS(Transport_DB[تاریخ],"="&amp;O15,Transport_DB[آب],"&gt;"&amp;0)</f>
        <v>4</v>
      </c>
      <c r="R15" s="155">
        <v>45505</v>
      </c>
      <c r="S15" s="156">
        <f>SUMIF(Transport_DB[تاریخ],R15,Transport_DB[آب])</f>
        <v>220.39999999999998</v>
      </c>
      <c r="T15" s="157">
        <f>COUNTIFS(Transport_DB[تاریخ],"="&amp;R15,Transport_DB[آب],"&gt;"&amp;0)</f>
        <v>4</v>
      </c>
      <c r="U15" s="155">
        <v>45536</v>
      </c>
      <c r="V15" s="156">
        <f>SUMIFS('Gas-DB'!G:G,'Gas-DB'!C:C,"="&amp;'Daily Water'!U15)</f>
        <v>5534</v>
      </c>
      <c r="W15" s="157">
        <f>COUNTIFS('Gas-DB'!C:C,"="&amp;'Daily Water'!U15,'Gas-DB'!G:G,"&gt;"&amp;0)</f>
        <v>32</v>
      </c>
      <c r="X15" s="155">
        <v>45567</v>
      </c>
      <c r="Y15" s="156">
        <f>SUMIFS('Gas-DB'!G:G,'Gas-DB'!C:C,"="&amp;'Daily Water'!X15)</f>
        <v>6566</v>
      </c>
      <c r="Z15" s="157">
        <f>COUNTIFS('Gas-DB'!C:C,"="&amp;'Daily Water'!X15,'Gas-DB'!G:G,"&gt;"&amp;0)</f>
        <v>37</v>
      </c>
      <c r="AA15" s="155">
        <v>45597</v>
      </c>
      <c r="AB15" s="156">
        <f>SUMIFS('Gas-DB'!G:G,'Gas-DB'!C:C,"="&amp;'Daily Water'!AA15)</f>
        <v>0</v>
      </c>
      <c r="AC15" s="157">
        <f>COUNTIFS('Gas-DB'!C:C,"="&amp;'Daily Water'!AA15,'Gas-DB'!G:G,"&gt;"&amp;0)</f>
        <v>0</v>
      </c>
      <c r="AD15" s="155">
        <v>45627</v>
      </c>
      <c r="AE15" s="156">
        <f>SUMIFS('Gas-DB'!G:G,'Gas-DB'!C:C,"="&amp;'Daily Water'!AD15)</f>
        <v>0</v>
      </c>
      <c r="AF15" s="157">
        <f>COUNTIFS('Gas-DB'!C:C,"="&amp;'Daily Water'!AD15,'Gas-DB'!G:G,"&gt;"&amp;0)</f>
        <v>0</v>
      </c>
      <c r="AG15" s="155">
        <v>45657</v>
      </c>
      <c r="AH15" s="156">
        <f>SUMIFS('Gas-DB'!G:G,'Gas-DB'!C:C,"="&amp;'Daily Water'!AG15)</f>
        <v>0</v>
      </c>
      <c r="AI15" s="157">
        <f>COUNTIFS('Gas-DB'!C:C,"="&amp;'Daily Water'!AG15,'Gas-DB'!G:G,"&gt;"&amp;0)</f>
        <v>0</v>
      </c>
      <c r="AJ15" s="155">
        <v>45687</v>
      </c>
      <c r="AK15" s="156">
        <f>SUMIFS('Gas-DB'!G:G,'Gas-DB'!C:C,"="&amp;'Daily Water'!AJ15)</f>
        <v>0</v>
      </c>
      <c r="AL15" s="157">
        <f>COUNTIFS('Gas-DB'!C:C,"="&amp;'Daily Water'!AJ15,'Gas-DB'!G:G,"&gt;"&amp;0)</f>
        <v>0</v>
      </c>
      <c r="AM15" s="155">
        <v>45717</v>
      </c>
      <c r="AN15" s="157">
        <f>SUMIFS('Gas-DB'!G:G,'Gas-DB'!C:C,"="&amp;'Daily Water'!AM15)</f>
        <v>0</v>
      </c>
      <c r="AO15" s="156">
        <f>COUNTIFS('Gas-DB'!C:C,"="&amp;'Daily Water'!AM15,'Gas-DB'!G:G,"&gt;"&amp;0)</f>
        <v>0</v>
      </c>
    </row>
    <row r="16" spans="1:41" ht="28.5" x14ac:dyDescent="0.25">
      <c r="A16" s="150"/>
      <c r="B16" s="155">
        <v>45353</v>
      </c>
      <c r="C16" s="156">
        <f>SUMIFS('Transport-DB'!S17:S5110,'Transport-DB'!C17:C5110,"="&amp;'Daily Water'!B16)</f>
        <v>0</v>
      </c>
      <c r="D16" s="157">
        <f>COUNTIFS('Transport-DB'!S17:S5110,"="&amp;'Daily Water'!B16,'Transport-DB'!S17:S5110,"&gt;"&amp;0)</f>
        <v>0</v>
      </c>
      <c r="E16" s="155">
        <v>45382</v>
      </c>
      <c r="F16" s="127" t="e">
        <f>SUMIFS('Transport-DB'!V$6:V$3681,'Transport-DB'!F$6:F$4996,"="&amp;'Daily Water'!E16)</f>
        <v>#VALUE!</v>
      </c>
      <c r="G16" s="157">
        <f>COUNTIFS('Gas-DB'!C:C,"="&amp;'Daily Water'!E16,'Gas-DB'!G:G,"&gt;"&amp;0)</f>
        <v>8</v>
      </c>
      <c r="H16" s="155">
        <v>45413</v>
      </c>
      <c r="I16" s="127" t="e">
        <f>SUMIFS('Transport-DB'!Y$6:Y$3681,'Transport-DB'!I$6:I$4996,"="&amp;'Daily Water'!H16)</f>
        <v>#VALUE!</v>
      </c>
      <c r="J16" s="157">
        <f>COUNTIFS('Gas-DB'!C:C,"="&amp;'Daily Water'!H16,'Gas-DB'!G:G,"&gt;"&amp;0)</f>
        <v>9</v>
      </c>
      <c r="K16" s="158">
        <f>SUMIFS('Gas-DB'!H:H,'Gas-DB'!C:C,"="&amp;'Daily Water'!H16)</f>
        <v>0</v>
      </c>
      <c r="L16" s="155">
        <v>45444</v>
      </c>
      <c r="M16" s="156">
        <f>SUMIF(Transport_DB[تاریخ],L16,Transport_DB[آب])</f>
        <v>146.80000000000001</v>
      </c>
      <c r="N16" s="157">
        <f>COUNTIFS(Transport_DB[تاریخ],"="&amp;L16,Transport_DB[آب],"&gt;"&amp;0)</f>
        <v>3</v>
      </c>
      <c r="O16" s="155">
        <v>45475</v>
      </c>
      <c r="P16" s="156">
        <f>SUMIF(Transport_DB[تاریخ],O16,Transport_DB[آب])</f>
        <v>248</v>
      </c>
      <c r="Q16" s="157">
        <f>COUNTIFS(Transport_DB[تاریخ],"="&amp;O16,Transport_DB[آب],"&gt;"&amp;0)</f>
        <v>5</v>
      </c>
      <c r="R16" s="155">
        <v>45506</v>
      </c>
      <c r="S16" s="156">
        <f>SUMIF(Transport_DB[تاریخ],R16,Transport_DB[آب])</f>
        <v>260.40000000000003</v>
      </c>
      <c r="T16" s="157">
        <f>COUNTIFS(Transport_DB[تاریخ],"="&amp;R16,Transport_DB[آب],"&gt;"&amp;0)</f>
        <v>5</v>
      </c>
      <c r="U16" s="155">
        <v>45537</v>
      </c>
      <c r="V16" s="156">
        <f>SUMIFS('Gas-DB'!G:G,'Gas-DB'!C:C,"="&amp;'Daily Water'!U16)</f>
        <v>0</v>
      </c>
      <c r="W16" s="157">
        <f>COUNTIFS('Gas-DB'!C:C,"="&amp;'Daily Water'!U16,'Gas-DB'!G:G,"&gt;"&amp;0)</f>
        <v>0</v>
      </c>
      <c r="X16" s="155">
        <v>45568</v>
      </c>
      <c r="Y16" s="156">
        <f>SUMIFS('Gas-DB'!G:G,'Gas-DB'!C:C,"="&amp;'Daily Water'!X16)</f>
        <v>4835</v>
      </c>
      <c r="Z16" s="157">
        <f>COUNTIFS('Gas-DB'!C:C,"="&amp;'Daily Water'!X16,'Gas-DB'!G:G,"&gt;"&amp;0)</f>
        <v>27</v>
      </c>
      <c r="AA16" s="155">
        <v>45598</v>
      </c>
      <c r="AB16" s="156">
        <f>SUMIFS('Gas-DB'!G:G,'Gas-DB'!C:C,"="&amp;'Daily Water'!AA16)</f>
        <v>0</v>
      </c>
      <c r="AC16" s="157">
        <f>COUNTIFS('Gas-DB'!C:C,"="&amp;'Daily Water'!AA16,'Gas-DB'!G:G,"&gt;"&amp;0)</f>
        <v>0</v>
      </c>
      <c r="AD16" s="155">
        <v>45628</v>
      </c>
      <c r="AE16" s="156">
        <f>SUMIFS('Gas-DB'!G:G,'Gas-DB'!C:C,"="&amp;'Daily Water'!AD16)</f>
        <v>0</v>
      </c>
      <c r="AF16" s="157">
        <f>COUNTIFS('Gas-DB'!C:C,"="&amp;'Daily Water'!AD16,'Gas-DB'!G:G,"&gt;"&amp;0)</f>
        <v>0</v>
      </c>
      <c r="AG16" s="155">
        <v>45658</v>
      </c>
      <c r="AH16" s="156">
        <f>SUMIFS('Gas-DB'!G:G,'Gas-DB'!C:C,"="&amp;'Daily Water'!AG16)</f>
        <v>0</v>
      </c>
      <c r="AI16" s="157">
        <f>COUNTIFS('Gas-DB'!C:C,"="&amp;'Daily Water'!AG16,'Gas-DB'!G:G,"&gt;"&amp;0)</f>
        <v>0</v>
      </c>
      <c r="AJ16" s="155">
        <v>45688</v>
      </c>
      <c r="AK16" s="156">
        <f>SUMIFS('Gas-DB'!G:G,'Gas-DB'!C:C,"="&amp;'Daily Water'!AJ16)</f>
        <v>0</v>
      </c>
      <c r="AL16" s="157">
        <f>COUNTIFS('Gas-DB'!C:C,"="&amp;'Daily Water'!AJ16,'Gas-DB'!G:G,"&gt;"&amp;0)</f>
        <v>0</v>
      </c>
      <c r="AM16" s="155">
        <v>45718</v>
      </c>
      <c r="AN16" s="157">
        <f>SUMIFS('Gas-DB'!G:G,'Gas-DB'!C:C,"="&amp;'Daily Water'!AM16)</f>
        <v>0</v>
      </c>
      <c r="AO16" s="156">
        <f>COUNTIFS('Gas-DB'!C:C,"="&amp;'Daily Water'!AM16,'Gas-DB'!G:G,"&gt;"&amp;0)</f>
        <v>0</v>
      </c>
    </row>
    <row r="17" spans="1:41" ht="28.5" x14ac:dyDescent="0.25">
      <c r="A17" s="150"/>
      <c r="B17" s="155">
        <v>45354</v>
      </c>
      <c r="C17" s="156">
        <f>SUMIFS('Transport-DB'!S18:S5111,'Transport-DB'!C18:C5111,"="&amp;'Daily Water'!B17)</f>
        <v>0</v>
      </c>
      <c r="D17" s="157">
        <f>COUNTIFS('Transport-DB'!S18:S5111,"="&amp;'Daily Water'!B17,'Transport-DB'!S18:S5111,"&gt;"&amp;0)</f>
        <v>0</v>
      </c>
      <c r="E17" s="155">
        <v>45383</v>
      </c>
      <c r="F17" s="127" t="e">
        <f>SUMIFS('Transport-DB'!V$6:V$3681,'Transport-DB'!F$6:F$4996,"="&amp;'Daily Water'!E17)</f>
        <v>#VALUE!</v>
      </c>
      <c r="G17" s="157">
        <f>COUNTIFS('Gas-DB'!C:C,"="&amp;'Daily Water'!E17,'Gas-DB'!G:G,"&gt;"&amp;0)</f>
        <v>0</v>
      </c>
      <c r="H17" s="155">
        <v>45414</v>
      </c>
      <c r="I17" s="127" t="e">
        <f>SUMIFS('Transport-DB'!Y$6:Y$3681,'Transport-DB'!I$6:I$4996,"="&amp;'Daily Water'!H17)</f>
        <v>#VALUE!</v>
      </c>
      <c r="J17" s="157">
        <f>COUNTIFS('Gas-DB'!C:C,"="&amp;'Daily Water'!H17,'Gas-DB'!G:G,"&gt;"&amp;0)</f>
        <v>0</v>
      </c>
      <c r="K17" s="158">
        <f>SUMIFS('Gas-DB'!H:H,'Gas-DB'!C:C,"="&amp;'Daily Water'!H17)</f>
        <v>0</v>
      </c>
      <c r="L17" s="155">
        <v>45445</v>
      </c>
      <c r="M17" s="156">
        <f>SUMIF(Transport_DB[تاریخ],L17,Transport_DB[آب])</f>
        <v>145.19999999999999</v>
      </c>
      <c r="N17" s="157">
        <f>COUNTIFS(Transport_DB[تاریخ],"="&amp;L17,Transport_DB[آب],"&gt;"&amp;0)</f>
        <v>3</v>
      </c>
      <c r="O17" s="155">
        <v>45476</v>
      </c>
      <c r="P17" s="156">
        <f>SUMIF(Transport_DB[تاریخ],O17,Transport_DB[آب])</f>
        <v>270.2</v>
      </c>
      <c r="Q17" s="157">
        <f>COUNTIFS(Transport_DB[تاریخ],"="&amp;O17,Transport_DB[آب],"&gt;"&amp;0)</f>
        <v>5</v>
      </c>
      <c r="R17" s="155">
        <v>45507</v>
      </c>
      <c r="S17" s="156">
        <f>SUMIF(Transport_DB[تاریخ],R17,Transport_DB[آب])</f>
        <v>147.19999999999999</v>
      </c>
      <c r="T17" s="157">
        <f>COUNTIFS(Transport_DB[تاریخ],"="&amp;R17,Transport_DB[آب],"&gt;"&amp;0)</f>
        <v>3</v>
      </c>
      <c r="U17" s="155">
        <v>45538</v>
      </c>
      <c r="V17" s="156">
        <f>SUMIFS('Gas-DB'!G:G,'Gas-DB'!C:C,"="&amp;'Daily Water'!U17)</f>
        <v>2998</v>
      </c>
      <c r="W17" s="157">
        <f>COUNTIFS('Gas-DB'!C:C,"="&amp;'Daily Water'!U17,'Gas-DB'!G:G,"&gt;"&amp;0)</f>
        <v>20</v>
      </c>
      <c r="X17" s="155">
        <v>45569</v>
      </c>
      <c r="Y17" s="156">
        <f>SUMIFS('Gas-DB'!G:G,'Gas-DB'!C:C,"="&amp;'Daily Water'!X17)</f>
        <v>295</v>
      </c>
      <c r="Z17" s="157">
        <f>COUNTIFS('Gas-DB'!C:C,"="&amp;'Daily Water'!X17,'Gas-DB'!G:G,"&gt;"&amp;0)</f>
        <v>4</v>
      </c>
      <c r="AA17" s="155">
        <v>45599</v>
      </c>
      <c r="AB17" s="156">
        <f>SUMIFS('Gas-DB'!G:G,'Gas-DB'!C:C,"="&amp;'Daily Water'!AA17)</f>
        <v>0</v>
      </c>
      <c r="AC17" s="157">
        <f>COUNTIFS('Gas-DB'!C:C,"="&amp;'Daily Water'!AA17,'Gas-DB'!G:G,"&gt;"&amp;0)</f>
        <v>0</v>
      </c>
      <c r="AD17" s="155">
        <v>45629</v>
      </c>
      <c r="AE17" s="156">
        <f>SUMIFS('Gas-DB'!G:G,'Gas-DB'!C:C,"="&amp;'Daily Water'!AD17)</f>
        <v>0</v>
      </c>
      <c r="AF17" s="157">
        <f>COUNTIFS('Gas-DB'!C:C,"="&amp;'Daily Water'!AD17,'Gas-DB'!G:G,"&gt;"&amp;0)</f>
        <v>0</v>
      </c>
      <c r="AG17" s="155">
        <v>45659</v>
      </c>
      <c r="AH17" s="156">
        <f>SUMIFS('Gas-DB'!G:G,'Gas-DB'!C:C,"="&amp;'Daily Water'!AG17)</f>
        <v>0</v>
      </c>
      <c r="AI17" s="157">
        <f>COUNTIFS('Gas-DB'!C:C,"="&amp;'Daily Water'!AG17,'Gas-DB'!G:G,"&gt;"&amp;0)</f>
        <v>0</v>
      </c>
      <c r="AJ17" s="155">
        <v>45689</v>
      </c>
      <c r="AK17" s="156">
        <f>SUMIFS('Gas-DB'!G:G,'Gas-DB'!C:C,"="&amp;'Daily Water'!AJ17)</f>
        <v>0</v>
      </c>
      <c r="AL17" s="157">
        <f>COUNTIFS('Gas-DB'!C:C,"="&amp;'Daily Water'!AJ17,'Gas-DB'!G:G,"&gt;"&amp;0)</f>
        <v>0</v>
      </c>
      <c r="AM17" s="155">
        <v>45719</v>
      </c>
      <c r="AN17" s="157">
        <f>SUMIFS('Gas-DB'!G:G,'Gas-DB'!C:C,"="&amp;'Daily Water'!AM17)</f>
        <v>0</v>
      </c>
      <c r="AO17" s="156">
        <f>COUNTIFS('Gas-DB'!C:C,"="&amp;'Daily Water'!AM17,'Gas-DB'!G:G,"&gt;"&amp;0)</f>
        <v>0</v>
      </c>
    </row>
    <row r="18" spans="1:41" ht="28.5" x14ac:dyDescent="0.25">
      <c r="A18" s="150"/>
      <c r="B18" s="155">
        <v>45355</v>
      </c>
      <c r="C18" s="156">
        <f>SUMIFS('Transport-DB'!S19:S5112,'Transport-DB'!C19:C5112,"="&amp;'Daily Water'!B18)</f>
        <v>0</v>
      </c>
      <c r="D18" s="157">
        <f>COUNTIFS('Transport-DB'!S19:S5112,"="&amp;'Daily Water'!B18,'Transport-DB'!S19:S5112,"&gt;"&amp;0)</f>
        <v>0</v>
      </c>
      <c r="E18" s="155">
        <v>45384</v>
      </c>
      <c r="F18" s="127" t="e">
        <f>SUMIFS('Transport-DB'!V$6:V$3681,'Transport-DB'!F$6:F$4996,"="&amp;'Daily Water'!E18)</f>
        <v>#VALUE!</v>
      </c>
      <c r="G18" s="157">
        <f>COUNTIFS('Gas-DB'!C:C,"="&amp;'Daily Water'!E18,'Gas-DB'!G:G,"&gt;"&amp;0)</f>
        <v>0</v>
      </c>
      <c r="H18" s="155">
        <v>45415</v>
      </c>
      <c r="I18" s="127" t="e">
        <f>SUMIFS('Transport-DB'!Y$6:Y$3681,'Transport-DB'!I$6:I$4996,"="&amp;'Daily Water'!H18)</f>
        <v>#VALUE!</v>
      </c>
      <c r="J18" s="157">
        <f>COUNTIFS('Gas-DB'!C:C,"="&amp;'Daily Water'!H18,'Gas-DB'!G:G,"&gt;"&amp;0)</f>
        <v>0</v>
      </c>
      <c r="K18" s="158">
        <f>SUMIFS('Gas-DB'!H:H,'Gas-DB'!C:C,"="&amp;'Daily Water'!H18)</f>
        <v>0</v>
      </c>
      <c r="L18" s="155">
        <v>45446</v>
      </c>
      <c r="M18" s="156">
        <f>SUMIF(Transport_DB[تاریخ],L18,Transport_DB[آب])</f>
        <v>157.20000000000002</v>
      </c>
      <c r="N18" s="157">
        <f>COUNTIFS(Transport_DB[تاریخ],"="&amp;L18,Transport_DB[آب],"&gt;"&amp;0)</f>
        <v>3</v>
      </c>
      <c r="O18" s="155">
        <v>45477</v>
      </c>
      <c r="P18" s="156">
        <f>SUMIF(Transport_DB[تاریخ],O18,Transport_DB[آب])</f>
        <v>191</v>
      </c>
      <c r="Q18" s="157">
        <f>COUNTIFS(Transport_DB[تاریخ],"="&amp;O18,Transport_DB[آب],"&gt;"&amp;0)</f>
        <v>4</v>
      </c>
      <c r="R18" s="155">
        <v>45508</v>
      </c>
      <c r="S18" s="156">
        <f>SUMIF(Transport_DB[تاریخ],R18,Transport_DB[آب])</f>
        <v>329.4</v>
      </c>
      <c r="T18" s="157">
        <f>COUNTIFS(Transport_DB[تاریخ],"="&amp;R18,Transport_DB[آب],"&gt;"&amp;0)</f>
        <v>6</v>
      </c>
      <c r="U18" s="155">
        <v>45539</v>
      </c>
      <c r="V18" s="156">
        <f>SUMIFS('Gas-DB'!G:G,'Gas-DB'!C:C,"="&amp;'Daily Water'!U18)</f>
        <v>5908</v>
      </c>
      <c r="W18" s="157">
        <f>COUNTIFS('Gas-DB'!C:C,"="&amp;'Daily Water'!U18,'Gas-DB'!G:G,"&gt;"&amp;0)</f>
        <v>34</v>
      </c>
      <c r="X18" s="155">
        <v>45570</v>
      </c>
      <c r="Y18" s="156">
        <f>SUMIFS('Gas-DB'!G:G,'Gas-DB'!C:C,"="&amp;'Daily Water'!X18)</f>
        <v>6771</v>
      </c>
      <c r="Z18" s="157">
        <f>COUNTIFS('Gas-DB'!C:C,"="&amp;'Daily Water'!X18,'Gas-DB'!G:G,"&gt;"&amp;0)</f>
        <v>35</v>
      </c>
      <c r="AA18" s="155">
        <v>45600</v>
      </c>
      <c r="AB18" s="156">
        <f>SUMIFS('Gas-DB'!G:G,'Gas-DB'!C:C,"="&amp;'Daily Water'!AA18)</f>
        <v>0</v>
      </c>
      <c r="AC18" s="157">
        <f>COUNTIFS('Gas-DB'!C:C,"="&amp;'Daily Water'!AA18,'Gas-DB'!G:G,"&gt;"&amp;0)</f>
        <v>0</v>
      </c>
      <c r="AD18" s="155">
        <v>45630</v>
      </c>
      <c r="AE18" s="156">
        <f>SUMIFS('Gas-DB'!G:G,'Gas-DB'!C:C,"="&amp;'Daily Water'!AD18)</f>
        <v>0</v>
      </c>
      <c r="AF18" s="157">
        <f>COUNTIFS('Gas-DB'!C:C,"="&amp;'Daily Water'!AD18,'Gas-DB'!G:G,"&gt;"&amp;0)</f>
        <v>0</v>
      </c>
      <c r="AG18" s="155">
        <v>45660</v>
      </c>
      <c r="AH18" s="156">
        <f>SUMIFS('Gas-DB'!G:G,'Gas-DB'!C:C,"="&amp;'Daily Water'!AG18)</f>
        <v>0</v>
      </c>
      <c r="AI18" s="157">
        <f>COUNTIFS('Gas-DB'!C:C,"="&amp;'Daily Water'!AG18,'Gas-DB'!G:G,"&gt;"&amp;0)</f>
        <v>0</v>
      </c>
      <c r="AJ18" s="155">
        <v>45690</v>
      </c>
      <c r="AK18" s="156">
        <f>SUMIFS('Gas-DB'!G:G,'Gas-DB'!C:C,"="&amp;'Daily Water'!AJ18)</f>
        <v>0</v>
      </c>
      <c r="AL18" s="157">
        <f>COUNTIFS('Gas-DB'!C:C,"="&amp;'Daily Water'!AJ18,'Gas-DB'!G:G,"&gt;"&amp;0)</f>
        <v>0</v>
      </c>
      <c r="AM18" s="155">
        <v>45720</v>
      </c>
      <c r="AN18" s="157">
        <f>SUMIFS('Gas-DB'!G:G,'Gas-DB'!C:C,"="&amp;'Daily Water'!AM18)</f>
        <v>0</v>
      </c>
      <c r="AO18" s="156">
        <f>COUNTIFS('Gas-DB'!C:C,"="&amp;'Daily Water'!AM18,'Gas-DB'!G:G,"&gt;"&amp;0)</f>
        <v>0</v>
      </c>
    </row>
    <row r="19" spans="1:41" ht="28.5" x14ac:dyDescent="0.25">
      <c r="A19" s="150"/>
      <c r="B19" s="155">
        <v>45356</v>
      </c>
      <c r="C19" s="156">
        <f>SUMIFS('Transport-DB'!S20:S5113,'Transport-DB'!C20:C5113,"="&amp;'Daily Water'!B19)</f>
        <v>0</v>
      </c>
      <c r="D19" s="157">
        <f>COUNTIFS('Transport-DB'!S20:S5113,"="&amp;'Daily Water'!B19,'Transport-DB'!S20:S5113,"&gt;"&amp;0)</f>
        <v>0</v>
      </c>
      <c r="E19" s="155">
        <v>45385</v>
      </c>
      <c r="F19" s="127" t="e">
        <f>SUMIFS('Transport-DB'!V$6:V$3681,'Transport-DB'!F$6:F$4996,"="&amp;'Daily Water'!E19)</f>
        <v>#VALUE!</v>
      </c>
      <c r="G19" s="157">
        <f>COUNTIFS('Gas-DB'!C:C,"="&amp;'Daily Water'!E19,'Gas-DB'!G:G,"&gt;"&amp;0)</f>
        <v>5</v>
      </c>
      <c r="H19" s="155">
        <v>45416</v>
      </c>
      <c r="I19" s="127" t="e">
        <f>SUMIFS('Transport-DB'!Y$6:Y$3681,'Transport-DB'!I$6:I$4996,"="&amp;'Daily Water'!H19)</f>
        <v>#VALUE!</v>
      </c>
      <c r="J19" s="157">
        <f>COUNTIFS('Gas-DB'!C:C,"="&amp;'Daily Water'!H19,'Gas-DB'!G:G,"&gt;"&amp;0)</f>
        <v>7</v>
      </c>
      <c r="K19" s="158">
        <f>SUMIFS('Gas-DB'!H:H,'Gas-DB'!C:C,"="&amp;'Daily Water'!H19)</f>
        <v>0</v>
      </c>
      <c r="L19" s="155">
        <v>45447</v>
      </c>
      <c r="M19" s="156">
        <f>SUMIF(Transport_DB[تاریخ],L19,Transport_DB[آب])</f>
        <v>88.600000000000009</v>
      </c>
      <c r="N19" s="157">
        <f>COUNTIFS(Transport_DB[تاریخ],"="&amp;L19,Transport_DB[آب],"&gt;"&amp;0)</f>
        <v>3</v>
      </c>
      <c r="O19" s="155">
        <v>45478</v>
      </c>
      <c r="P19" s="156">
        <f>SUMIF(Transport_DB[تاریخ],O19,Transport_DB[آب])</f>
        <v>230.60000000000002</v>
      </c>
      <c r="Q19" s="157">
        <f>COUNTIFS(Transport_DB[تاریخ],"="&amp;O19,Transport_DB[آب],"&gt;"&amp;0)</f>
        <v>4</v>
      </c>
      <c r="R19" s="155">
        <v>45509</v>
      </c>
      <c r="S19" s="156">
        <f>SUMIF(Transport_DB[تاریخ],R19,Transport_DB[آب])</f>
        <v>262.39999999999998</v>
      </c>
      <c r="T19" s="157">
        <f>COUNTIFS(Transport_DB[تاریخ],"="&amp;R19,Transport_DB[آب],"&gt;"&amp;0)</f>
        <v>5</v>
      </c>
      <c r="U19" s="155">
        <v>45540</v>
      </c>
      <c r="V19" s="156">
        <f>SUMIFS('Gas-DB'!G:G,'Gas-DB'!C:C,"="&amp;'Daily Water'!U19)</f>
        <v>0</v>
      </c>
      <c r="W19" s="157">
        <f>COUNTIFS('Gas-DB'!C:C,"="&amp;'Daily Water'!U19,'Gas-DB'!G:G,"&gt;"&amp;0)</f>
        <v>0</v>
      </c>
      <c r="X19" s="155">
        <v>45571</v>
      </c>
      <c r="Y19" s="156">
        <f>SUMIFS('Gas-DB'!G:G,'Gas-DB'!C:C,"="&amp;'Daily Water'!X19)</f>
        <v>4204</v>
      </c>
      <c r="Z19" s="157">
        <f>COUNTIFS('Gas-DB'!C:C,"="&amp;'Daily Water'!X19,'Gas-DB'!G:G,"&gt;"&amp;0)</f>
        <v>26</v>
      </c>
      <c r="AA19" s="155">
        <v>45601</v>
      </c>
      <c r="AB19" s="156">
        <f>SUMIFS('Gas-DB'!G:G,'Gas-DB'!C:C,"="&amp;'Daily Water'!AA19)</f>
        <v>0</v>
      </c>
      <c r="AC19" s="157">
        <f>COUNTIFS('Gas-DB'!C:C,"="&amp;'Daily Water'!AA19,'Gas-DB'!G:G,"&gt;"&amp;0)</f>
        <v>0</v>
      </c>
      <c r="AD19" s="155">
        <v>45631</v>
      </c>
      <c r="AE19" s="156">
        <f>SUMIFS('Gas-DB'!G:G,'Gas-DB'!C:C,"="&amp;'Daily Water'!AD19)</f>
        <v>0</v>
      </c>
      <c r="AF19" s="157">
        <f>COUNTIFS('Gas-DB'!C:C,"="&amp;'Daily Water'!AD19,'Gas-DB'!G:G,"&gt;"&amp;0)</f>
        <v>0</v>
      </c>
      <c r="AG19" s="155">
        <v>45661</v>
      </c>
      <c r="AH19" s="156">
        <f>SUMIFS('Gas-DB'!G:G,'Gas-DB'!C:C,"="&amp;'Daily Water'!AG19)</f>
        <v>0</v>
      </c>
      <c r="AI19" s="157">
        <f>COUNTIFS('Gas-DB'!C:C,"="&amp;'Daily Water'!AG19,'Gas-DB'!G:G,"&gt;"&amp;0)</f>
        <v>0</v>
      </c>
      <c r="AJ19" s="155">
        <v>45691</v>
      </c>
      <c r="AK19" s="156">
        <f>SUMIFS('Gas-DB'!G:G,'Gas-DB'!C:C,"="&amp;'Daily Water'!AJ19)</f>
        <v>0</v>
      </c>
      <c r="AL19" s="157">
        <f>COUNTIFS('Gas-DB'!C:C,"="&amp;'Daily Water'!AJ19,'Gas-DB'!G:G,"&gt;"&amp;0)</f>
        <v>0</v>
      </c>
      <c r="AM19" s="155">
        <v>45721</v>
      </c>
      <c r="AN19" s="157">
        <f>SUMIFS('Gas-DB'!G:G,'Gas-DB'!C:C,"="&amp;'Daily Water'!AM19)</f>
        <v>0</v>
      </c>
      <c r="AO19" s="156">
        <f>COUNTIFS('Gas-DB'!C:C,"="&amp;'Daily Water'!AM19,'Gas-DB'!G:G,"&gt;"&amp;0)</f>
        <v>0</v>
      </c>
    </row>
    <row r="20" spans="1:41" ht="28.5" x14ac:dyDescent="0.25">
      <c r="A20" s="150"/>
      <c r="B20" s="155">
        <v>45357</v>
      </c>
      <c r="C20" s="156">
        <f>SUMIFS('Transport-DB'!S21:S5114,'Transport-DB'!C21:C5114,"="&amp;'Daily Water'!B20)</f>
        <v>0</v>
      </c>
      <c r="D20" s="157">
        <f>COUNTIFS('Transport-DB'!S21:S5114,"="&amp;'Daily Water'!B20,'Transport-DB'!S21:S5114,"&gt;"&amp;0)</f>
        <v>0</v>
      </c>
      <c r="E20" s="155">
        <v>45386</v>
      </c>
      <c r="F20" s="127" t="e">
        <f>SUMIFS('Transport-DB'!V$6:V$3681,'Transport-DB'!F$6:F$4996,"="&amp;'Daily Water'!E20)</f>
        <v>#VALUE!</v>
      </c>
      <c r="G20" s="157">
        <f>COUNTIFS('Gas-DB'!C:C,"="&amp;'Daily Water'!E20,'Gas-DB'!G:G,"&gt;"&amp;0)</f>
        <v>0</v>
      </c>
      <c r="H20" s="155">
        <v>45417</v>
      </c>
      <c r="I20" s="127" t="e">
        <f>SUMIFS('Transport-DB'!Y$6:Y$3681,'Transport-DB'!I$6:I$4996,"="&amp;'Daily Water'!H20)</f>
        <v>#VALUE!</v>
      </c>
      <c r="J20" s="157">
        <f>COUNTIFS('Gas-DB'!C:C,"="&amp;'Daily Water'!H20,'Gas-DB'!G:G,"&gt;"&amp;0)</f>
        <v>11</v>
      </c>
      <c r="K20" s="158">
        <f>SUMIFS('Gas-DB'!H:H,'Gas-DB'!C:C,"="&amp;'Daily Water'!H20)</f>
        <v>0</v>
      </c>
      <c r="L20" s="155">
        <v>45448</v>
      </c>
      <c r="M20" s="156">
        <f>SUMIF(Transport_DB[تاریخ],L20,Transport_DB[آب])</f>
        <v>280.60000000000002</v>
      </c>
      <c r="N20" s="157">
        <f>COUNTIFS(Transport_DB[تاریخ],"="&amp;L20,Transport_DB[آب],"&gt;"&amp;0)</f>
        <v>4</v>
      </c>
      <c r="O20" s="155">
        <v>45479</v>
      </c>
      <c r="P20" s="156">
        <f>SUMIF(Transport_DB[تاریخ],O20,Transport_DB[آب])</f>
        <v>120.2</v>
      </c>
      <c r="Q20" s="157">
        <f>COUNTIFS(Transport_DB[تاریخ],"="&amp;O20,Transport_DB[آب],"&gt;"&amp;0)</f>
        <v>3</v>
      </c>
      <c r="R20" s="155">
        <v>45510</v>
      </c>
      <c r="S20" s="156">
        <f>SUMIF(Transport_DB[تاریخ],R20,Transport_DB[آب])</f>
        <v>291.10000000000002</v>
      </c>
      <c r="T20" s="157">
        <f>COUNTIFS(Transport_DB[تاریخ],"="&amp;R20,Transport_DB[آب],"&gt;"&amp;0)</f>
        <v>6</v>
      </c>
      <c r="U20" s="155">
        <v>45541</v>
      </c>
      <c r="V20" s="156">
        <f>SUMIFS('Gas-DB'!G:G,'Gas-DB'!C:C,"="&amp;'Daily Water'!U20)</f>
        <v>5910</v>
      </c>
      <c r="W20" s="157">
        <f>COUNTIFS('Gas-DB'!C:C,"="&amp;'Daily Water'!U20,'Gas-DB'!G:G,"&gt;"&amp;0)</f>
        <v>36</v>
      </c>
      <c r="X20" s="155">
        <v>45572</v>
      </c>
      <c r="Y20" s="156">
        <f>SUMIFS('Gas-DB'!G:G,'Gas-DB'!C:C,"="&amp;'Daily Water'!X20)</f>
        <v>5320</v>
      </c>
      <c r="Z20" s="157">
        <f>COUNTIFS('Gas-DB'!C:C,"="&amp;'Daily Water'!X20,'Gas-DB'!G:G,"&gt;"&amp;0)</f>
        <v>30</v>
      </c>
      <c r="AA20" s="155">
        <v>45602</v>
      </c>
      <c r="AB20" s="156">
        <f>SUMIFS('Gas-DB'!G:G,'Gas-DB'!C:C,"="&amp;'Daily Water'!AA20)</f>
        <v>0</v>
      </c>
      <c r="AC20" s="157">
        <f>COUNTIFS('Gas-DB'!C:C,"="&amp;'Daily Water'!AA20,'Gas-DB'!G:G,"&gt;"&amp;0)</f>
        <v>0</v>
      </c>
      <c r="AD20" s="155">
        <v>45632</v>
      </c>
      <c r="AE20" s="156">
        <f>SUMIFS('Gas-DB'!G:G,'Gas-DB'!C:C,"="&amp;'Daily Water'!AD20)</f>
        <v>0</v>
      </c>
      <c r="AF20" s="157">
        <f>COUNTIFS('Gas-DB'!C:C,"="&amp;'Daily Water'!AD20,'Gas-DB'!G:G,"&gt;"&amp;0)</f>
        <v>0</v>
      </c>
      <c r="AG20" s="155">
        <v>45662</v>
      </c>
      <c r="AH20" s="156">
        <f>SUMIFS('Gas-DB'!G:G,'Gas-DB'!C:C,"="&amp;'Daily Water'!AG20)</f>
        <v>0</v>
      </c>
      <c r="AI20" s="157">
        <f>COUNTIFS('Gas-DB'!C:C,"="&amp;'Daily Water'!AG20,'Gas-DB'!G:G,"&gt;"&amp;0)</f>
        <v>0</v>
      </c>
      <c r="AJ20" s="155">
        <v>45692</v>
      </c>
      <c r="AK20" s="156">
        <f>SUMIFS('Gas-DB'!G:G,'Gas-DB'!C:C,"="&amp;'Daily Water'!AJ20)</f>
        <v>0</v>
      </c>
      <c r="AL20" s="157">
        <f>COUNTIFS('Gas-DB'!C:C,"="&amp;'Daily Water'!AJ20,'Gas-DB'!G:G,"&gt;"&amp;0)</f>
        <v>0</v>
      </c>
      <c r="AM20" s="155">
        <v>45722</v>
      </c>
      <c r="AN20" s="157">
        <f>SUMIFS('Gas-DB'!G:G,'Gas-DB'!C:C,"="&amp;'Daily Water'!AM20)</f>
        <v>0</v>
      </c>
      <c r="AO20" s="156">
        <f>COUNTIFS('Gas-DB'!C:C,"="&amp;'Daily Water'!AM20,'Gas-DB'!G:G,"&gt;"&amp;0)</f>
        <v>0</v>
      </c>
    </row>
    <row r="21" spans="1:41" ht="28.5" x14ac:dyDescent="0.25">
      <c r="A21" s="150"/>
      <c r="B21" s="155">
        <v>45358</v>
      </c>
      <c r="C21" s="156">
        <f>SUMIFS('Transport-DB'!S22:S5115,'Transport-DB'!C22:C5115,"="&amp;'Daily Water'!B21)</f>
        <v>0</v>
      </c>
      <c r="D21" s="157">
        <f>COUNTIFS('Transport-DB'!S22:S5115,"="&amp;'Daily Water'!B21,'Transport-DB'!S22:S5115,"&gt;"&amp;0)</f>
        <v>0</v>
      </c>
      <c r="E21" s="155">
        <v>45387</v>
      </c>
      <c r="F21" s="127" t="e">
        <f>SUMIFS('Transport-DB'!V$6:V$3681,'Transport-DB'!F$6:F$4996,"="&amp;'Daily Water'!E21)</f>
        <v>#VALUE!</v>
      </c>
      <c r="G21" s="157">
        <f>COUNTIFS('Gas-DB'!C:C,"="&amp;'Daily Water'!E21,'Gas-DB'!G:G,"&gt;"&amp;0)</f>
        <v>8</v>
      </c>
      <c r="H21" s="155">
        <v>45418</v>
      </c>
      <c r="I21" s="127" t="e">
        <f>SUMIFS('Transport-DB'!Y$6:Y$3681,'Transport-DB'!I$6:I$4996,"="&amp;'Daily Water'!H21)</f>
        <v>#VALUE!</v>
      </c>
      <c r="J21" s="157">
        <f>COUNTIFS('Gas-DB'!C:C,"="&amp;'Daily Water'!H21,'Gas-DB'!G:G,"&gt;"&amp;0)</f>
        <v>2</v>
      </c>
      <c r="K21" s="158">
        <f>SUMIFS('Gas-DB'!H:H,'Gas-DB'!C:C,"="&amp;'Daily Water'!H21)</f>
        <v>0</v>
      </c>
      <c r="L21" s="155">
        <v>45449</v>
      </c>
      <c r="M21" s="156">
        <f>SUMIF(Transport_DB[تاریخ],L21,Transport_DB[آب])</f>
        <v>255.8</v>
      </c>
      <c r="N21" s="157">
        <f>COUNTIFS(Transport_DB[تاریخ],"="&amp;L21,Transport_DB[آب],"&gt;"&amp;0)</f>
        <v>4</v>
      </c>
      <c r="O21" s="155">
        <v>45480</v>
      </c>
      <c r="P21" s="156">
        <f>SUMIF(Transport_DB[تاریخ],O21,Transport_DB[آب])</f>
        <v>130.80000000000001</v>
      </c>
      <c r="Q21" s="157">
        <f>COUNTIFS(Transport_DB[تاریخ],"="&amp;O21,Transport_DB[آب],"&gt;"&amp;0)</f>
        <v>3</v>
      </c>
      <c r="R21" s="155">
        <v>45511</v>
      </c>
      <c r="S21" s="156">
        <f>SUMIF(Transport_DB[تاریخ],R21,Transport_DB[آب])</f>
        <v>282</v>
      </c>
      <c r="T21" s="157">
        <f>COUNTIFS(Transport_DB[تاریخ],"="&amp;R21,Transport_DB[آب],"&gt;"&amp;0)</f>
        <v>5</v>
      </c>
      <c r="U21" s="155">
        <v>45542</v>
      </c>
      <c r="V21" s="156">
        <f>SUMIFS('Gas-DB'!G:G,'Gas-DB'!C:C,"="&amp;'Daily Water'!U21)</f>
        <v>2023</v>
      </c>
      <c r="W21" s="157">
        <f>COUNTIFS('Gas-DB'!C:C,"="&amp;'Daily Water'!U21,'Gas-DB'!G:G,"&gt;"&amp;0)</f>
        <v>14</v>
      </c>
      <c r="X21" s="155">
        <v>45573</v>
      </c>
      <c r="Y21" s="156">
        <f>SUMIFS('Gas-DB'!G:G,'Gas-DB'!C:C,"="&amp;'Daily Water'!X21)</f>
        <v>3704</v>
      </c>
      <c r="Z21" s="157">
        <f>COUNTIFS('Gas-DB'!C:C,"="&amp;'Daily Water'!X21,'Gas-DB'!G:G,"&gt;"&amp;0)</f>
        <v>25</v>
      </c>
      <c r="AA21" s="155">
        <v>45603</v>
      </c>
      <c r="AB21" s="156">
        <f>SUMIFS('Gas-DB'!G:G,'Gas-DB'!C:C,"="&amp;'Daily Water'!AA21)</f>
        <v>0</v>
      </c>
      <c r="AC21" s="157">
        <f>COUNTIFS('Gas-DB'!C:C,"="&amp;'Daily Water'!AA21,'Gas-DB'!G:G,"&gt;"&amp;0)</f>
        <v>0</v>
      </c>
      <c r="AD21" s="155">
        <v>45633</v>
      </c>
      <c r="AE21" s="156">
        <f>SUMIFS('Gas-DB'!G:G,'Gas-DB'!C:C,"="&amp;'Daily Water'!AD21)</f>
        <v>0</v>
      </c>
      <c r="AF21" s="157">
        <f>COUNTIFS('Gas-DB'!C:C,"="&amp;'Daily Water'!AD21,'Gas-DB'!G:G,"&gt;"&amp;0)</f>
        <v>0</v>
      </c>
      <c r="AG21" s="155">
        <v>45663</v>
      </c>
      <c r="AH21" s="156">
        <f>SUMIFS('Gas-DB'!G:G,'Gas-DB'!C:C,"="&amp;'Daily Water'!AG21)</f>
        <v>0</v>
      </c>
      <c r="AI21" s="157">
        <f>COUNTIFS('Gas-DB'!C:C,"="&amp;'Daily Water'!AG21,'Gas-DB'!G:G,"&gt;"&amp;0)</f>
        <v>0</v>
      </c>
      <c r="AJ21" s="155">
        <v>45693</v>
      </c>
      <c r="AK21" s="156">
        <f>SUMIFS('Gas-DB'!G:G,'Gas-DB'!C:C,"="&amp;'Daily Water'!AJ21)</f>
        <v>0</v>
      </c>
      <c r="AL21" s="157">
        <f>COUNTIFS('Gas-DB'!C:C,"="&amp;'Daily Water'!AJ21,'Gas-DB'!G:G,"&gt;"&amp;0)</f>
        <v>0</v>
      </c>
      <c r="AM21" s="155">
        <v>45723</v>
      </c>
      <c r="AN21" s="157">
        <f>SUMIFS('Gas-DB'!G:G,'Gas-DB'!C:C,"="&amp;'Daily Water'!AM21)</f>
        <v>0</v>
      </c>
      <c r="AO21" s="156">
        <f>COUNTIFS('Gas-DB'!C:C,"="&amp;'Daily Water'!AM21,'Gas-DB'!G:G,"&gt;"&amp;0)</f>
        <v>0</v>
      </c>
    </row>
    <row r="22" spans="1:41" ht="28.5" x14ac:dyDescent="0.25">
      <c r="A22" s="150"/>
      <c r="B22" s="155">
        <v>45359</v>
      </c>
      <c r="C22" s="156">
        <f>SUMIFS('Transport-DB'!S23:S5116,'Transport-DB'!C23:C5116,"="&amp;'Daily Water'!B22)</f>
        <v>0</v>
      </c>
      <c r="D22" s="157">
        <f>COUNTIFS('Transport-DB'!S23:S5116,"="&amp;'Daily Water'!B22,'Transport-DB'!S23:S5116,"&gt;"&amp;0)</f>
        <v>0</v>
      </c>
      <c r="E22" s="155">
        <v>45388</v>
      </c>
      <c r="F22" s="127" t="e">
        <f>SUMIFS('Transport-DB'!V$6:V$3681,'Transport-DB'!F$6:F$4996,"="&amp;'Daily Water'!E22)</f>
        <v>#VALUE!</v>
      </c>
      <c r="G22" s="157">
        <f>COUNTIFS('Gas-DB'!C:C,"="&amp;'Daily Water'!E22,'Gas-DB'!G:G,"&gt;"&amp;0)</f>
        <v>0</v>
      </c>
      <c r="H22" s="155">
        <v>45419</v>
      </c>
      <c r="I22" s="127" t="e">
        <f>SUMIFS('Transport-DB'!Y$6:Y$3681,'Transport-DB'!I$6:I$4996,"="&amp;'Daily Water'!H22)</f>
        <v>#VALUE!</v>
      </c>
      <c r="J22" s="157">
        <f>COUNTIFS('Gas-DB'!C:C,"="&amp;'Daily Water'!H22,'Gas-DB'!G:G,"&gt;"&amp;0)</f>
        <v>13</v>
      </c>
      <c r="K22" s="158">
        <f>SUMIFS('Gas-DB'!H:H,'Gas-DB'!C:C,"="&amp;'Daily Water'!H22)</f>
        <v>0</v>
      </c>
      <c r="L22" s="155">
        <v>45450</v>
      </c>
      <c r="M22" s="156">
        <f>SUMIF(Transport_DB[تاریخ],L22,Transport_DB[آب])</f>
        <v>55</v>
      </c>
      <c r="N22" s="157">
        <f>COUNTIFS(Transport_DB[تاریخ],"="&amp;L22,Transport_DB[آب],"&gt;"&amp;0)</f>
        <v>3</v>
      </c>
      <c r="O22" s="155">
        <v>45481</v>
      </c>
      <c r="P22" s="156">
        <f>SUMIF(Transport_DB[تاریخ],O22,Transport_DB[آب])</f>
        <v>201</v>
      </c>
      <c r="Q22" s="157">
        <f>COUNTIFS(Transport_DB[تاریخ],"="&amp;O22,Transport_DB[آب],"&gt;"&amp;0)</f>
        <v>5</v>
      </c>
      <c r="R22" s="155">
        <v>45512</v>
      </c>
      <c r="S22" s="156">
        <f>SUMIF(Transport_DB[تاریخ],R22,Transport_DB[آب])</f>
        <v>207.59999999999997</v>
      </c>
      <c r="T22" s="157">
        <f>COUNTIFS(Transport_DB[تاریخ],"="&amp;R22,Transport_DB[آب],"&gt;"&amp;0)</f>
        <v>4</v>
      </c>
      <c r="U22" s="155">
        <v>45543</v>
      </c>
      <c r="V22" s="156">
        <f>SUMIFS('Gas-DB'!G:G,'Gas-DB'!C:C,"="&amp;'Daily Water'!U22)</f>
        <v>6264</v>
      </c>
      <c r="W22" s="157">
        <f>COUNTIFS('Gas-DB'!C:C,"="&amp;'Daily Water'!U22,'Gas-DB'!G:G,"&gt;"&amp;0)</f>
        <v>36</v>
      </c>
      <c r="X22" s="155">
        <v>45574</v>
      </c>
      <c r="Y22" s="156">
        <f>SUMIFS('Gas-DB'!G:G,'Gas-DB'!C:C,"="&amp;'Daily Water'!X22)</f>
        <v>5309</v>
      </c>
      <c r="Z22" s="157">
        <f>COUNTIFS('Gas-DB'!C:C,"="&amp;'Daily Water'!X22,'Gas-DB'!G:G,"&gt;"&amp;0)</f>
        <v>30</v>
      </c>
      <c r="AA22" s="155">
        <v>45604</v>
      </c>
      <c r="AB22" s="156">
        <f>SUMIFS('Gas-DB'!G:G,'Gas-DB'!C:C,"="&amp;'Daily Water'!AA22)</f>
        <v>0</v>
      </c>
      <c r="AC22" s="157">
        <f>COUNTIFS('Gas-DB'!C:C,"="&amp;'Daily Water'!AA22,'Gas-DB'!G:G,"&gt;"&amp;0)</f>
        <v>0</v>
      </c>
      <c r="AD22" s="155">
        <v>45634</v>
      </c>
      <c r="AE22" s="156">
        <f>SUMIFS('Gas-DB'!G:G,'Gas-DB'!C:C,"="&amp;'Daily Water'!AD22)</f>
        <v>0</v>
      </c>
      <c r="AF22" s="157">
        <f>COUNTIFS('Gas-DB'!C:C,"="&amp;'Daily Water'!AD22,'Gas-DB'!G:G,"&gt;"&amp;0)</f>
        <v>0</v>
      </c>
      <c r="AG22" s="155">
        <v>45664</v>
      </c>
      <c r="AH22" s="156">
        <f>SUMIFS('Gas-DB'!G:G,'Gas-DB'!C:C,"="&amp;'Daily Water'!AG22)</f>
        <v>0</v>
      </c>
      <c r="AI22" s="157">
        <f>COUNTIFS('Gas-DB'!C:C,"="&amp;'Daily Water'!AG22,'Gas-DB'!G:G,"&gt;"&amp;0)</f>
        <v>0</v>
      </c>
      <c r="AJ22" s="155">
        <v>45694</v>
      </c>
      <c r="AK22" s="156">
        <f>SUMIFS('Gas-DB'!G:G,'Gas-DB'!C:C,"="&amp;'Daily Water'!AJ22)</f>
        <v>0</v>
      </c>
      <c r="AL22" s="157">
        <f>COUNTIFS('Gas-DB'!C:C,"="&amp;'Daily Water'!AJ22,'Gas-DB'!G:G,"&gt;"&amp;0)</f>
        <v>0</v>
      </c>
      <c r="AM22" s="155">
        <v>45724</v>
      </c>
      <c r="AN22" s="157">
        <f>SUMIFS('Gas-DB'!G:G,'Gas-DB'!C:C,"="&amp;'Daily Water'!AM22)</f>
        <v>0</v>
      </c>
      <c r="AO22" s="156">
        <f>COUNTIFS('Gas-DB'!C:C,"="&amp;'Daily Water'!AM22,'Gas-DB'!G:G,"&gt;"&amp;0)</f>
        <v>0</v>
      </c>
    </row>
    <row r="23" spans="1:41" ht="28.5" x14ac:dyDescent="0.25">
      <c r="A23" s="150"/>
      <c r="B23" s="155">
        <v>45360</v>
      </c>
      <c r="C23" s="156">
        <f>SUMIFS('Transport-DB'!S24:S5117,'Transport-DB'!C24:C5117,"="&amp;'Daily Water'!B23)</f>
        <v>0</v>
      </c>
      <c r="D23" s="157">
        <f>COUNTIFS('Transport-DB'!S24:S5117,"="&amp;'Daily Water'!B23,'Transport-DB'!S24:S5117,"&gt;"&amp;0)</f>
        <v>0</v>
      </c>
      <c r="E23" s="155">
        <v>45389</v>
      </c>
      <c r="F23" s="127" t="e">
        <f>SUMIFS('Transport-DB'!V$6:V$3681,'Transport-DB'!F$6:F$4996,"="&amp;'Daily Water'!E23)</f>
        <v>#VALUE!</v>
      </c>
      <c r="G23" s="157">
        <f>COUNTIFS('Gas-DB'!C:C,"="&amp;'Daily Water'!E23,'Gas-DB'!G:G,"&gt;"&amp;0)</f>
        <v>6</v>
      </c>
      <c r="H23" s="155">
        <v>45420</v>
      </c>
      <c r="I23" s="127" t="e">
        <f>SUMIFS('Transport-DB'!Y$6:Y$3681,'Transport-DB'!I$6:I$4996,"="&amp;'Daily Water'!H23)</f>
        <v>#VALUE!</v>
      </c>
      <c r="J23" s="157">
        <f>COUNTIFS('Gas-DB'!C:C,"="&amp;'Daily Water'!H23,'Gas-DB'!G:G,"&gt;"&amp;0)</f>
        <v>0</v>
      </c>
      <c r="K23" s="158">
        <f>SUMIFS('Gas-DB'!H:H,'Gas-DB'!C:C,"="&amp;'Daily Water'!H23)</f>
        <v>0</v>
      </c>
      <c r="L23" s="155">
        <v>45451</v>
      </c>
      <c r="M23" s="156">
        <f>SUMIF(Transport_DB[تاریخ],L23,Transport_DB[آب])</f>
        <v>96.4</v>
      </c>
      <c r="N23" s="157">
        <f>COUNTIFS(Transport_DB[تاریخ],"="&amp;L23,Transport_DB[آب],"&gt;"&amp;0)</f>
        <v>2</v>
      </c>
      <c r="O23" s="155">
        <v>45482</v>
      </c>
      <c r="P23" s="156">
        <f>SUMIF(Transport_DB[تاریخ],O23,Transport_DB[آب])</f>
        <v>190.00000000000003</v>
      </c>
      <c r="Q23" s="157">
        <f>COUNTIFS(Transport_DB[تاریخ],"="&amp;O23,Transport_DB[آب],"&gt;"&amp;0)</f>
        <v>5</v>
      </c>
      <c r="R23" s="155">
        <v>45513</v>
      </c>
      <c r="S23" s="156">
        <f>SUMIF(Transport_DB[تاریخ],R23,Transport_DB[آب])</f>
        <v>67.199999999999989</v>
      </c>
      <c r="T23" s="157">
        <f>COUNTIFS(Transport_DB[تاریخ],"="&amp;R23,Transport_DB[آب],"&gt;"&amp;0)</f>
        <v>1</v>
      </c>
      <c r="U23" s="155">
        <v>45544</v>
      </c>
      <c r="V23" s="156">
        <f>SUMIFS('Gas-DB'!G:G,'Gas-DB'!C:C,"="&amp;'Daily Water'!U23)</f>
        <v>4251</v>
      </c>
      <c r="W23" s="157">
        <f>COUNTIFS('Gas-DB'!C:C,"="&amp;'Daily Water'!U23,'Gas-DB'!G:G,"&gt;"&amp;0)</f>
        <v>24</v>
      </c>
      <c r="X23" s="155">
        <v>45575</v>
      </c>
      <c r="Y23" s="156">
        <f>SUMIFS('Gas-DB'!G:G,'Gas-DB'!C:C,"="&amp;'Daily Water'!X23)</f>
        <v>5523</v>
      </c>
      <c r="Z23" s="157">
        <f>COUNTIFS('Gas-DB'!C:C,"="&amp;'Daily Water'!X23,'Gas-DB'!G:G,"&gt;"&amp;0)</f>
        <v>34</v>
      </c>
      <c r="AA23" s="155">
        <v>45605</v>
      </c>
      <c r="AB23" s="156">
        <f>SUMIFS('Gas-DB'!G:G,'Gas-DB'!C:C,"="&amp;'Daily Water'!AA23)</f>
        <v>0</v>
      </c>
      <c r="AC23" s="157">
        <f>COUNTIFS('Gas-DB'!C:C,"="&amp;'Daily Water'!AA23,'Gas-DB'!G:G,"&gt;"&amp;0)</f>
        <v>0</v>
      </c>
      <c r="AD23" s="155">
        <v>45635</v>
      </c>
      <c r="AE23" s="156">
        <f>SUMIFS('Gas-DB'!G:G,'Gas-DB'!C:C,"="&amp;'Daily Water'!AD23)</f>
        <v>0</v>
      </c>
      <c r="AF23" s="157">
        <f>COUNTIFS('Gas-DB'!C:C,"="&amp;'Daily Water'!AD23,'Gas-DB'!G:G,"&gt;"&amp;0)</f>
        <v>0</v>
      </c>
      <c r="AG23" s="155">
        <v>45665</v>
      </c>
      <c r="AH23" s="156">
        <f>SUMIFS('Gas-DB'!G:G,'Gas-DB'!C:C,"="&amp;'Daily Water'!AG23)</f>
        <v>0</v>
      </c>
      <c r="AI23" s="157">
        <f>COUNTIFS('Gas-DB'!C:C,"="&amp;'Daily Water'!AG23,'Gas-DB'!G:G,"&gt;"&amp;0)</f>
        <v>0</v>
      </c>
      <c r="AJ23" s="155">
        <v>45695</v>
      </c>
      <c r="AK23" s="156">
        <f>SUMIFS('Gas-DB'!G:G,'Gas-DB'!C:C,"="&amp;'Daily Water'!AJ23)</f>
        <v>0</v>
      </c>
      <c r="AL23" s="157">
        <f>COUNTIFS('Gas-DB'!C:C,"="&amp;'Daily Water'!AJ23,'Gas-DB'!G:G,"&gt;"&amp;0)</f>
        <v>0</v>
      </c>
      <c r="AM23" s="155">
        <v>45725</v>
      </c>
      <c r="AN23" s="157">
        <f>SUMIFS('Gas-DB'!G:G,'Gas-DB'!C:C,"="&amp;'Daily Water'!AM23)</f>
        <v>0</v>
      </c>
      <c r="AO23" s="156">
        <f>COUNTIFS('Gas-DB'!C:C,"="&amp;'Daily Water'!AM23,'Gas-DB'!G:G,"&gt;"&amp;0)</f>
        <v>0</v>
      </c>
    </row>
    <row r="24" spans="1:41" ht="28.5" x14ac:dyDescent="0.25">
      <c r="A24" s="150"/>
      <c r="B24" s="155">
        <v>45361</v>
      </c>
      <c r="C24" s="156">
        <f>SUMIFS('Transport-DB'!S25:S5118,'Transport-DB'!C25:C5118,"="&amp;'Daily Water'!B24)</f>
        <v>0</v>
      </c>
      <c r="D24" s="157">
        <f>COUNTIFS('Transport-DB'!S25:S5118,"="&amp;'Daily Water'!B24,'Transport-DB'!S25:S5118,"&gt;"&amp;0)</f>
        <v>0</v>
      </c>
      <c r="E24" s="155">
        <v>45390</v>
      </c>
      <c r="F24" s="127" t="e">
        <f>SUMIFS('Transport-DB'!V$6:V$3681,'Transport-DB'!F$6:F$4996,"="&amp;'Daily Water'!E24)</f>
        <v>#VALUE!</v>
      </c>
      <c r="G24" s="157">
        <f>COUNTIFS('Gas-DB'!C:C,"="&amp;'Daily Water'!E24,'Gas-DB'!G:G,"&gt;"&amp;0)</f>
        <v>0</v>
      </c>
      <c r="H24" s="155">
        <v>45421</v>
      </c>
      <c r="I24" s="127" t="e">
        <f>SUMIFS('Transport-DB'!Y$6:Y$3681,'Transport-DB'!I$6:I$4996,"="&amp;'Daily Water'!H24)</f>
        <v>#VALUE!</v>
      </c>
      <c r="J24" s="157">
        <f>COUNTIFS('Gas-DB'!C:C,"="&amp;'Daily Water'!H24,'Gas-DB'!G:G,"&gt;"&amp;0)</f>
        <v>8</v>
      </c>
      <c r="K24" s="158">
        <f>SUMIFS('Gas-DB'!H:H,'Gas-DB'!C:C,"="&amp;'Daily Water'!H24)</f>
        <v>0</v>
      </c>
      <c r="L24" s="155">
        <v>45452</v>
      </c>
      <c r="M24" s="156">
        <f>SUMIF(Transport_DB[تاریخ],L24,Transport_DB[آب])</f>
        <v>41.6</v>
      </c>
      <c r="N24" s="157">
        <f>COUNTIFS(Transport_DB[تاریخ],"="&amp;L24,Transport_DB[آب],"&gt;"&amp;0)</f>
        <v>2</v>
      </c>
      <c r="O24" s="155">
        <v>45483</v>
      </c>
      <c r="P24" s="156">
        <f>SUMIF(Transport_DB[تاریخ],O24,Transport_DB[آب])</f>
        <v>305.8</v>
      </c>
      <c r="Q24" s="157">
        <f>COUNTIFS(Transport_DB[تاریخ],"="&amp;O24,Transport_DB[آب],"&gt;"&amp;0)</f>
        <v>5</v>
      </c>
      <c r="R24" s="155">
        <v>45514</v>
      </c>
      <c r="S24" s="156">
        <f>SUMIF(Transport_DB[تاریخ],R24,Transport_DB[آب])</f>
        <v>281.59999999999997</v>
      </c>
      <c r="T24" s="157">
        <f>COUNTIFS(Transport_DB[تاریخ],"="&amp;R24,Transport_DB[آب],"&gt;"&amp;0)</f>
        <v>5</v>
      </c>
      <c r="U24" s="155">
        <v>45545</v>
      </c>
      <c r="V24" s="156">
        <f>SUMIFS('Gas-DB'!G:G,'Gas-DB'!C:C,"="&amp;'Daily Water'!U24)</f>
        <v>4410</v>
      </c>
      <c r="W24" s="157">
        <f>COUNTIFS('Gas-DB'!C:C,"="&amp;'Daily Water'!U24,'Gas-DB'!G:G,"&gt;"&amp;0)</f>
        <v>27</v>
      </c>
      <c r="X24" s="155">
        <v>45576</v>
      </c>
      <c r="Y24" s="156">
        <f>SUMIFS('Gas-DB'!G:G,'Gas-DB'!C:C,"="&amp;'Daily Water'!X24)</f>
        <v>0</v>
      </c>
      <c r="Z24" s="157">
        <f>COUNTIFS('Gas-DB'!C:C,"="&amp;'Daily Water'!X24,'Gas-DB'!G:G,"&gt;"&amp;0)</f>
        <v>0</v>
      </c>
      <c r="AA24" s="155">
        <v>45606</v>
      </c>
      <c r="AB24" s="156">
        <f>SUMIFS('Gas-DB'!G:G,'Gas-DB'!C:C,"="&amp;'Daily Water'!AA24)</f>
        <v>0</v>
      </c>
      <c r="AC24" s="157">
        <f>COUNTIFS('Gas-DB'!C:C,"="&amp;'Daily Water'!AA24,'Gas-DB'!G:G,"&gt;"&amp;0)</f>
        <v>0</v>
      </c>
      <c r="AD24" s="155">
        <v>45636</v>
      </c>
      <c r="AE24" s="156">
        <f>SUMIFS('Gas-DB'!G:G,'Gas-DB'!C:C,"="&amp;'Daily Water'!AD24)</f>
        <v>0</v>
      </c>
      <c r="AF24" s="157">
        <f>COUNTIFS('Gas-DB'!C:C,"="&amp;'Daily Water'!AD24,'Gas-DB'!G:G,"&gt;"&amp;0)</f>
        <v>0</v>
      </c>
      <c r="AG24" s="155">
        <v>45666</v>
      </c>
      <c r="AH24" s="156">
        <f>SUMIFS('Gas-DB'!G:G,'Gas-DB'!C:C,"="&amp;'Daily Water'!AG24)</f>
        <v>0</v>
      </c>
      <c r="AI24" s="157">
        <f>COUNTIFS('Gas-DB'!C:C,"="&amp;'Daily Water'!AG24,'Gas-DB'!G:G,"&gt;"&amp;0)</f>
        <v>0</v>
      </c>
      <c r="AJ24" s="155">
        <v>45696</v>
      </c>
      <c r="AK24" s="156">
        <f>SUMIFS('Gas-DB'!G:G,'Gas-DB'!C:C,"="&amp;'Daily Water'!AJ24)</f>
        <v>0</v>
      </c>
      <c r="AL24" s="157">
        <f>COUNTIFS('Gas-DB'!C:C,"="&amp;'Daily Water'!AJ24,'Gas-DB'!G:G,"&gt;"&amp;0)</f>
        <v>0</v>
      </c>
      <c r="AM24" s="155">
        <v>45726</v>
      </c>
      <c r="AN24" s="157">
        <f>SUMIFS('Gas-DB'!G:G,'Gas-DB'!C:C,"="&amp;'Daily Water'!AM24)</f>
        <v>0</v>
      </c>
      <c r="AO24" s="156">
        <f>COUNTIFS('Gas-DB'!C:C,"="&amp;'Daily Water'!AM24,'Gas-DB'!G:G,"&gt;"&amp;0)</f>
        <v>0</v>
      </c>
    </row>
    <row r="25" spans="1:41" ht="28.5" x14ac:dyDescent="0.25">
      <c r="A25" s="150"/>
      <c r="B25" s="155">
        <v>45362</v>
      </c>
      <c r="C25" s="156">
        <f>SUMIFS('Transport-DB'!S26:S5119,'Transport-DB'!C26:C5119,"="&amp;'Daily Water'!B25)</f>
        <v>0</v>
      </c>
      <c r="D25" s="157">
        <f>COUNTIFS('Transport-DB'!S26:S5119,"="&amp;'Daily Water'!B25,'Transport-DB'!S26:S5119,"&gt;"&amp;0)</f>
        <v>0</v>
      </c>
      <c r="E25" s="155">
        <v>45391</v>
      </c>
      <c r="F25" s="127" t="e">
        <f>SUMIFS('Transport-DB'!V$6:V$3681,'Transport-DB'!F$6:F$4996,"="&amp;'Daily Water'!E25)</f>
        <v>#VALUE!</v>
      </c>
      <c r="G25" s="157">
        <f>COUNTIFS('Gas-DB'!C:C,"="&amp;'Daily Water'!E25,'Gas-DB'!G:G,"&gt;"&amp;0)</f>
        <v>11</v>
      </c>
      <c r="H25" s="155">
        <v>45422</v>
      </c>
      <c r="I25" s="127" t="e">
        <f>SUMIFS('Transport-DB'!Y$6:Y$3681,'Transport-DB'!I$6:I$4996,"="&amp;'Daily Water'!H25)</f>
        <v>#VALUE!</v>
      </c>
      <c r="J25" s="157">
        <f>COUNTIFS('Gas-DB'!C:C,"="&amp;'Daily Water'!H25,'Gas-DB'!G:G,"&gt;"&amp;0)</f>
        <v>2</v>
      </c>
      <c r="K25" s="158">
        <f>SUMIFS('Gas-DB'!H:H,'Gas-DB'!C:C,"="&amp;'Daily Water'!H25)</f>
        <v>0</v>
      </c>
      <c r="L25" s="155">
        <v>45453</v>
      </c>
      <c r="M25" s="156">
        <f>SUMIF(Transport_DB[تاریخ],L25,Transport_DB[آب])</f>
        <v>187.9</v>
      </c>
      <c r="N25" s="157">
        <f>COUNTIFS(Transport_DB[تاریخ],"="&amp;L25,Transport_DB[آب],"&gt;"&amp;0)</f>
        <v>3</v>
      </c>
      <c r="O25" s="155">
        <v>45484</v>
      </c>
      <c r="P25" s="156">
        <f>SUMIF(Transport_DB[تاریخ],O25,Transport_DB[آب])</f>
        <v>175.6</v>
      </c>
      <c r="Q25" s="157">
        <f>COUNTIFS(Transport_DB[تاریخ],"="&amp;O25,Transport_DB[آب],"&gt;"&amp;0)</f>
        <v>5</v>
      </c>
      <c r="R25" s="155">
        <v>45515</v>
      </c>
      <c r="S25" s="156">
        <f>SUMIF(Transport_DB[تاریخ],R25,Transport_DB[آب])</f>
        <v>321.89999999999998</v>
      </c>
      <c r="T25" s="157">
        <f>COUNTIFS(Transport_DB[تاریخ],"="&amp;R25,Transport_DB[آب],"&gt;"&amp;0)</f>
        <v>5</v>
      </c>
      <c r="U25" s="155">
        <v>45546</v>
      </c>
      <c r="V25" s="156">
        <f>SUMIFS('Gas-DB'!G:G,'Gas-DB'!C:C,"="&amp;'Daily Water'!U25)</f>
        <v>3702</v>
      </c>
      <c r="W25" s="157">
        <f>COUNTIFS('Gas-DB'!C:C,"="&amp;'Daily Water'!U25,'Gas-DB'!G:G,"&gt;"&amp;0)</f>
        <v>26</v>
      </c>
      <c r="X25" s="155">
        <v>45577</v>
      </c>
      <c r="Y25" s="156">
        <f>SUMIFS('Gas-DB'!G:G,'Gas-DB'!C:C,"="&amp;'Daily Water'!X25)</f>
        <v>3997</v>
      </c>
      <c r="Z25" s="157">
        <f>COUNTIFS('Gas-DB'!C:C,"="&amp;'Daily Water'!X25,'Gas-DB'!G:G,"&gt;"&amp;0)</f>
        <v>28</v>
      </c>
      <c r="AA25" s="155">
        <v>45607</v>
      </c>
      <c r="AB25" s="156">
        <f>SUMIFS('Gas-DB'!G:G,'Gas-DB'!C:C,"="&amp;'Daily Water'!AA25)</f>
        <v>0</v>
      </c>
      <c r="AC25" s="157">
        <f>COUNTIFS('Gas-DB'!C:C,"="&amp;'Daily Water'!AA25,'Gas-DB'!G:G,"&gt;"&amp;0)</f>
        <v>0</v>
      </c>
      <c r="AD25" s="155">
        <v>45637</v>
      </c>
      <c r="AE25" s="156">
        <f>SUMIFS('Gas-DB'!G:G,'Gas-DB'!C:C,"="&amp;'Daily Water'!AD25)</f>
        <v>0</v>
      </c>
      <c r="AF25" s="157">
        <f>COUNTIFS('Gas-DB'!C:C,"="&amp;'Daily Water'!AD25,'Gas-DB'!G:G,"&gt;"&amp;0)</f>
        <v>0</v>
      </c>
      <c r="AG25" s="155">
        <v>45667</v>
      </c>
      <c r="AH25" s="156">
        <f>SUMIFS('Gas-DB'!G:G,'Gas-DB'!C:C,"="&amp;'Daily Water'!AG25)</f>
        <v>0</v>
      </c>
      <c r="AI25" s="157">
        <f>COUNTIFS('Gas-DB'!C:C,"="&amp;'Daily Water'!AG25,'Gas-DB'!G:G,"&gt;"&amp;0)</f>
        <v>0</v>
      </c>
      <c r="AJ25" s="155">
        <v>45697</v>
      </c>
      <c r="AK25" s="156">
        <f>SUMIFS('Gas-DB'!G:G,'Gas-DB'!C:C,"="&amp;'Daily Water'!AJ25)</f>
        <v>0</v>
      </c>
      <c r="AL25" s="157">
        <f>COUNTIFS('Gas-DB'!C:C,"="&amp;'Daily Water'!AJ25,'Gas-DB'!G:G,"&gt;"&amp;0)</f>
        <v>0</v>
      </c>
      <c r="AM25" s="155">
        <v>45727</v>
      </c>
      <c r="AN25" s="157">
        <f>SUMIFS('Gas-DB'!G:G,'Gas-DB'!C:C,"="&amp;'Daily Water'!AM25)</f>
        <v>0</v>
      </c>
      <c r="AO25" s="156">
        <f>COUNTIFS('Gas-DB'!C:C,"="&amp;'Daily Water'!AM25,'Gas-DB'!G:G,"&gt;"&amp;0)</f>
        <v>0</v>
      </c>
    </row>
    <row r="26" spans="1:41" ht="28.5" x14ac:dyDescent="0.25">
      <c r="A26" s="150"/>
      <c r="B26" s="155">
        <v>45363</v>
      </c>
      <c r="C26" s="156">
        <f>SUMIFS('Transport-DB'!S27:S5120,'Transport-DB'!C27:C5120,"="&amp;'Daily Water'!B26)</f>
        <v>0</v>
      </c>
      <c r="D26" s="157">
        <f>COUNTIFS('Transport-DB'!S27:S5120,"="&amp;'Daily Water'!B26,'Transport-DB'!S27:S5120,"&gt;"&amp;0)</f>
        <v>0</v>
      </c>
      <c r="E26" s="155">
        <v>45392</v>
      </c>
      <c r="F26" s="127" t="e">
        <f>SUMIFS('Transport-DB'!V$6:V$3681,'Transport-DB'!F$6:F$4996,"="&amp;'Daily Water'!E26)</f>
        <v>#VALUE!</v>
      </c>
      <c r="G26" s="157">
        <f>COUNTIFS('Gas-DB'!C:C,"="&amp;'Daily Water'!E26,'Gas-DB'!G:G,"&gt;"&amp;0)</f>
        <v>0</v>
      </c>
      <c r="H26" s="155">
        <v>45423</v>
      </c>
      <c r="I26" s="127" t="e">
        <f>SUMIFS('Transport-DB'!Y$6:Y$3681,'Transport-DB'!I$6:I$4996,"="&amp;'Daily Water'!H26)</f>
        <v>#VALUE!</v>
      </c>
      <c r="J26" s="157">
        <f>COUNTIFS('Gas-DB'!C:C,"="&amp;'Daily Water'!H26,'Gas-DB'!G:G,"&gt;"&amp;0)</f>
        <v>12</v>
      </c>
      <c r="K26" s="158">
        <f>SUMIFS('Gas-DB'!H:H,'Gas-DB'!C:C,"="&amp;'Daily Water'!H26)</f>
        <v>0</v>
      </c>
      <c r="L26" s="155">
        <v>45454</v>
      </c>
      <c r="M26" s="156">
        <f>SUMIF(Transport_DB[تاریخ],L26,Transport_DB[آب])</f>
        <v>119.6</v>
      </c>
      <c r="N26" s="157">
        <f>COUNTIFS(Transport_DB[تاریخ],"="&amp;L26,Transport_DB[آب],"&gt;"&amp;0)</f>
        <v>2</v>
      </c>
      <c r="O26" s="155">
        <v>45485</v>
      </c>
      <c r="P26" s="156">
        <f>SUMIF(Transport_DB[تاریخ],O26,Transport_DB[آب])</f>
        <v>103.80000000000001</v>
      </c>
      <c r="Q26" s="157">
        <f>COUNTIFS(Transport_DB[تاریخ],"="&amp;O26,Transport_DB[آب],"&gt;"&amp;0)</f>
        <v>3</v>
      </c>
      <c r="R26" s="155">
        <v>45516</v>
      </c>
      <c r="S26" s="156">
        <f>SUMIF(Transport_DB[تاریخ],R26,Transport_DB[آب])</f>
        <v>246.20000000000002</v>
      </c>
      <c r="T26" s="157">
        <f>COUNTIFS(Transport_DB[تاریخ],"="&amp;R26,Transport_DB[آب],"&gt;"&amp;0)</f>
        <v>5</v>
      </c>
      <c r="U26" s="155">
        <v>45547</v>
      </c>
      <c r="V26" s="156">
        <f>SUMIFS('Gas-DB'!G:G,'Gas-DB'!C:C,"="&amp;'Daily Water'!U26)</f>
        <v>5324</v>
      </c>
      <c r="W26" s="157">
        <f>COUNTIFS('Gas-DB'!C:C,"="&amp;'Daily Water'!U26,'Gas-DB'!G:G,"&gt;"&amp;0)</f>
        <v>30</v>
      </c>
      <c r="X26" s="155">
        <v>45578</v>
      </c>
      <c r="Y26" s="156">
        <f>SUMIFS('Gas-DB'!G:G,'Gas-DB'!C:C,"="&amp;'Daily Water'!X26)</f>
        <v>0</v>
      </c>
      <c r="Z26" s="157">
        <f>COUNTIFS('Gas-DB'!C:C,"="&amp;'Daily Water'!X26,'Gas-DB'!G:G,"&gt;"&amp;0)</f>
        <v>0</v>
      </c>
      <c r="AA26" s="155">
        <v>45608</v>
      </c>
      <c r="AB26" s="156">
        <f>SUMIFS('Gas-DB'!G:G,'Gas-DB'!C:C,"="&amp;'Daily Water'!AA26)</f>
        <v>0</v>
      </c>
      <c r="AC26" s="157">
        <f>COUNTIFS('Gas-DB'!C:C,"="&amp;'Daily Water'!AA26,'Gas-DB'!G:G,"&gt;"&amp;0)</f>
        <v>0</v>
      </c>
      <c r="AD26" s="155">
        <v>45638</v>
      </c>
      <c r="AE26" s="156">
        <f>SUMIFS('Gas-DB'!G:G,'Gas-DB'!C:C,"="&amp;'Daily Water'!AD26)</f>
        <v>0</v>
      </c>
      <c r="AF26" s="157">
        <f>COUNTIFS('Gas-DB'!C:C,"="&amp;'Daily Water'!AD26,'Gas-DB'!G:G,"&gt;"&amp;0)</f>
        <v>0</v>
      </c>
      <c r="AG26" s="155">
        <v>45668</v>
      </c>
      <c r="AH26" s="156">
        <f>SUMIFS('Gas-DB'!G:G,'Gas-DB'!C:C,"="&amp;'Daily Water'!AG26)</f>
        <v>0</v>
      </c>
      <c r="AI26" s="157">
        <f>COUNTIFS('Gas-DB'!C:C,"="&amp;'Daily Water'!AG26,'Gas-DB'!G:G,"&gt;"&amp;0)</f>
        <v>0</v>
      </c>
      <c r="AJ26" s="155">
        <v>45698</v>
      </c>
      <c r="AK26" s="156">
        <f>SUMIFS('Gas-DB'!G:G,'Gas-DB'!C:C,"="&amp;'Daily Water'!AJ26)</f>
        <v>0</v>
      </c>
      <c r="AL26" s="157">
        <f>COUNTIFS('Gas-DB'!C:C,"="&amp;'Daily Water'!AJ26,'Gas-DB'!G:G,"&gt;"&amp;0)</f>
        <v>0</v>
      </c>
      <c r="AM26" s="155">
        <v>45728</v>
      </c>
      <c r="AN26" s="157">
        <f>SUMIFS('Gas-DB'!G:G,'Gas-DB'!C:C,"="&amp;'Daily Water'!AM26)</f>
        <v>0</v>
      </c>
      <c r="AO26" s="156">
        <f>COUNTIFS('Gas-DB'!C:C,"="&amp;'Daily Water'!AM26,'Gas-DB'!G:G,"&gt;"&amp;0)</f>
        <v>0</v>
      </c>
    </row>
    <row r="27" spans="1:41" ht="28.5" x14ac:dyDescent="0.25">
      <c r="A27" s="150"/>
      <c r="B27" s="155">
        <v>45364</v>
      </c>
      <c r="C27" s="156">
        <f>SUMIFS('Transport-DB'!S28:S5121,'Transport-DB'!C28:C5121,"="&amp;'Daily Water'!B27)</f>
        <v>0</v>
      </c>
      <c r="D27" s="157">
        <f>COUNTIFS('Transport-DB'!S28:S5121,"="&amp;'Daily Water'!B27,'Transport-DB'!S28:S5121,"&gt;"&amp;0)</f>
        <v>0</v>
      </c>
      <c r="E27" s="155">
        <v>45393</v>
      </c>
      <c r="F27" s="127" t="e">
        <f>SUMIFS('Transport-DB'!V$6:V$3681,'Transport-DB'!F$6:F$4996,"="&amp;'Daily Water'!E27)</f>
        <v>#VALUE!</v>
      </c>
      <c r="G27" s="157">
        <f>COUNTIFS('Gas-DB'!C:C,"="&amp;'Daily Water'!E27,'Gas-DB'!G:G,"&gt;"&amp;0)</f>
        <v>0</v>
      </c>
      <c r="H27" s="155">
        <v>45424</v>
      </c>
      <c r="I27" s="127" t="e">
        <f>SUMIFS('Transport-DB'!Y$6:Y$3681,'Transport-DB'!I$6:I$4996,"="&amp;'Daily Water'!H27)</f>
        <v>#VALUE!</v>
      </c>
      <c r="J27" s="157">
        <f>COUNTIFS('Gas-DB'!C:C,"="&amp;'Daily Water'!H27,'Gas-DB'!G:G,"&gt;"&amp;0)</f>
        <v>0</v>
      </c>
      <c r="K27" s="158">
        <f>SUMIFS('Gas-DB'!H:H,'Gas-DB'!C:C,"="&amp;'Daily Water'!H27)</f>
        <v>0</v>
      </c>
      <c r="L27" s="155">
        <v>45455</v>
      </c>
      <c r="M27" s="156">
        <f>SUMIF(Transport_DB[تاریخ],L27,Transport_DB[آب])</f>
        <v>211.4</v>
      </c>
      <c r="N27" s="157">
        <f>COUNTIFS(Transport_DB[تاریخ],"="&amp;L27,Transport_DB[آب],"&gt;"&amp;0)</f>
        <v>4</v>
      </c>
      <c r="O27" s="155">
        <v>45486</v>
      </c>
      <c r="P27" s="156">
        <f>SUMIF(Transport_DB[تاریخ],O27,Transport_DB[آب])</f>
        <v>246.6</v>
      </c>
      <c r="Q27" s="157">
        <f>COUNTIFS(Transport_DB[تاریخ],"="&amp;O27,Transport_DB[آب],"&gt;"&amp;0)</f>
        <v>5</v>
      </c>
      <c r="R27" s="155">
        <v>45517</v>
      </c>
      <c r="S27" s="156">
        <f>SUMIF(Transport_DB[تاریخ],R27,Transport_DB[آب])</f>
        <v>305.20000000000005</v>
      </c>
      <c r="T27" s="157">
        <f>COUNTIFS(Transport_DB[تاریخ],"="&amp;R27,Transport_DB[آب],"&gt;"&amp;0)</f>
        <v>5</v>
      </c>
      <c r="U27" s="155">
        <v>45548</v>
      </c>
      <c r="V27" s="156">
        <f>SUMIFS('Gas-DB'!G:G,'Gas-DB'!C:C,"="&amp;'Daily Water'!U27)</f>
        <v>0</v>
      </c>
      <c r="W27" s="157">
        <f>COUNTIFS('Gas-DB'!C:C,"="&amp;'Daily Water'!U27,'Gas-DB'!G:G,"&gt;"&amp;0)</f>
        <v>0</v>
      </c>
      <c r="X27" s="155">
        <v>45579</v>
      </c>
      <c r="Y27" s="156">
        <f>SUMIFS('Gas-DB'!G:G,'Gas-DB'!C:C,"="&amp;'Daily Water'!X27)</f>
        <v>0</v>
      </c>
      <c r="Z27" s="157">
        <f>COUNTIFS('Gas-DB'!C:C,"="&amp;'Daily Water'!X27,'Gas-DB'!G:G,"&gt;"&amp;0)</f>
        <v>0</v>
      </c>
      <c r="AA27" s="155">
        <v>45609</v>
      </c>
      <c r="AB27" s="156">
        <f>SUMIFS('Gas-DB'!G:G,'Gas-DB'!C:C,"="&amp;'Daily Water'!AA27)</f>
        <v>0</v>
      </c>
      <c r="AC27" s="157">
        <f>COUNTIFS('Gas-DB'!C:C,"="&amp;'Daily Water'!AA27,'Gas-DB'!G:G,"&gt;"&amp;0)</f>
        <v>0</v>
      </c>
      <c r="AD27" s="155">
        <v>45639</v>
      </c>
      <c r="AE27" s="156">
        <f>SUMIFS('Gas-DB'!G:G,'Gas-DB'!C:C,"="&amp;'Daily Water'!AD27)</f>
        <v>0</v>
      </c>
      <c r="AF27" s="157">
        <f>COUNTIFS('Gas-DB'!C:C,"="&amp;'Daily Water'!AD27,'Gas-DB'!G:G,"&gt;"&amp;0)</f>
        <v>0</v>
      </c>
      <c r="AG27" s="155">
        <v>45669</v>
      </c>
      <c r="AH27" s="156">
        <f>SUMIFS('Gas-DB'!G:G,'Gas-DB'!C:C,"="&amp;'Daily Water'!AG27)</f>
        <v>0</v>
      </c>
      <c r="AI27" s="157">
        <f>COUNTIFS('Gas-DB'!C:C,"="&amp;'Daily Water'!AG27,'Gas-DB'!G:G,"&gt;"&amp;0)</f>
        <v>0</v>
      </c>
      <c r="AJ27" s="155">
        <v>45699</v>
      </c>
      <c r="AK27" s="156">
        <f>SUMIFS('Gas-DB'!G:G,'Gas-DB'!C:C,"="&amp;'Daily Water'!AJ27)</f>
        <v>0</v>
      </c>
      <c r="AL27" s="157">
        <f>COUNTIFS('Gas-DB'!C:C,"="&amp;'Daily Water'!AJ27,'Gas-DB'!G:G,"&gt;"&amp;0)</f>
        <v>0</v>
      </c>
      <c r="AM27" s="155">
        <v>45729</v>
      </c>
      <c r="AN27" s="157">
        <f>SUMIFS('Gas-DB'!G:G,'Gas-DB'!C:C,"="&amp;'Daily Water'!AM27)</f>
        <v>0</v>
      </c>
      <c r="AO27" s="156">
        <f>COUNTIFS('Gas-DB'!C:C,"="&amp;'Daily Water'!AM27,'Gas-DB'!G:G,"&gt;"&amp;0)</f>
        <v>0</v>
      </c>
    </row>
    <row r="28" spans="1:41" ht="28.5" x14ac:dyDescent="0.25">
      <c r="A28" s="150"/>
      <c r="B28" s="155">
        <v>45365</v>
      </c>
      <c r="C28" s="156">
        <f>SUMIFS('Transport-DB'!S29:S5122,'Transport-DB'!C29:C5122,"="&amp;'Daily Water'!B28)</f>
        <v>0</v>
      </c>
      <c r="D28" s="157">
        <f>COUNTIFS('Transport-DB'!S29:S5122,"="&amp;'Daily Water'!B28,'Transport-DB'!S29:S5122,"&gt;"&amp;0)</f>
        <v>0</v>
      </c>
      <c r="E28" s="155">
        <v>45394</v>
      </c>
      <c r="F28" s="127" t="e">
        <f>SUMIFS('Transport-DB'!V$6:V$3681,'Transport-DB'!F$6:F$4996,"="&amp;'Daily Water'!E28)</f>
        <v>#VALUE!</v>
      </c>
      <c r="G28" s="157">
        <f>COUNTIFS('Gas-DB'!C:C,"="&amp;'Daily Water'!E28,'Gas-DB'!G:G,"&gt;"&amp;0)</f>
        <v>7</v>
      </c>
      <c r="H28" s="155">
        <v>45425</v>
      </c>
      <c r="I28" s="127" t="e">
        <f>SUMIFS('Transport-DB'!Y$6:Y$3681,'Transport-DB'!I$6:I$4996,"="&amp;'Daily Water'!H28)</f>
        <v>#VALUE!</v>
      </c>
      <c r="J28" s="157">
        <f>COUNTIFS('Gas-DB'!C:C,"="&amp;'Daily Water'!H28,'Gas-DB'!G:G,"&gt;"&amp;0)</f>
        <v>12</v>
      </c>
      <c r="K28" s="158">
        <f>SUMIFS('Gas-DB'!H:H,'Gas-DB'!C:C,"="&amp;'Daily Water'!H28)</f>
        <v>0</v>
      </c>
      <c r="L28" s="155">
        <v>45456</v>
      </c>
      <c r="M28" s="156">
        <f>SUMIF(Transport_DB[تاریخ],L28,Transport_DB[آب])</f>
        <v>247</v>
      </c>
      <c r="N28" s="157">
        <f>COUNTIFS(Transport_DB[تاریخ],"="&amp;L28,Transport_DB[آب],"&gt;"&amp;0)</f>
        <v>4</v>
      </c>
      <c r="O28" s="155">
        <v>45487</v>
      </c>
      <c r="P28" s="156">
        <f>SUMIF(Transport_DB[تاریخ],O28,Transport_DB[آب])</f>
        <v>138.80000000000001</v>
      </c>
      <c r="Q28" s="157">
        <f>COUNTIFS(Transport_DB[تاریخ],"="&amp;O28,Transport_DB[آب],"&gt;"&amp;0)</f>
        <v>4</v>
      </c>
      <c r="R28" s="155">
        <v>45518</v>
      </c>
      <c r="S28" s="156">
        <f>SUMIF(Transport_DB[تاریخ],R28,Transport_DB[آب])</f>
        <v>267.60000000000002</v>
      </c>
      <c r="T28" s="157">
        <f>COUNTIFS(Transport_DB[تاریخ],"="&amp;R28,Transport_DB[آب],"&gt;"&amp;0)</f>
        <v>5</v>
      </c>
      <c r="U28" s="155">
        <v>45549</v>
      </c>
      <c r="V28" s="156">
        <f>SUMIFS('Gas-DB'!G:G,'Gas-DB'!C:C,"="&amp;'Daily Water'!U28)</f>
        <v>4689</v>
      </c>
      <c r="W28" s="157">
        <f>COUNTIFS('Gas-DB'!C:C,"="&amp;'Daily Water'!U28,'Gas-DB'!G:G,"&gt;"&amp;0)</f>
        <v>31</v>
      </c>
      <c r="X28" s="155">
        <v>45580</v>
      </c>
      <c r="Y28" s="156">
        <f>SUMIFS('Gas-DB'!G:G,'Gas-DB'!C:C,"="&amp;'Daily Water'!X28)</f>
        <v>0</v>
      </c>
      <c r="Z28" s="157">
        <f>COUNTIFS('Gas-DB'!C:C,"="&amp;'Daily Water'!X28,'Gas-DB'!G:G,"&gt;"&amp;0)</f>
        <v>0</v>
      </c>
      <c r="AA28" s="155">
        <v>45610</v>
      </c>
      <c r="AB28" s="156">
        <f>SUMIFS('Gas-DB'!G:G,'Gas-DB'!C:C,"="&amp;'Daily Water'!AA28)</f>
        <v>0</v>
      </c>
      <c r="AC28" s="157">
        <f>COUNTIFS('Gas-DB'!C:C,"="&amp;'Daily Water'!AA28,'Gas-DB'!G:G,"&gt;"&amp;0)</f>
        <v>0</v>
      </c>
      <c r="AD28" s="155">
        <v>45640</v>
      </c>
      <c r="AE28" s="156">
        <f>SUMIFS('Gas-DB'!G:G,'Gas-DB'!C:C,"="&amp;'Daily Water'!AD28)</f>
        <v>0</v>
      </c>
      <c r="AF28" s="157">
        <f>COUNTIFS('Gas-DB'!C:C,"="&amp;'Daily Water'!AD28,'Gas-DB'!G:G,"&gt;"&amp;0)</f>
        <v>0</v>
      </c>
      <c r="AG28" s="155">
        <v>45670</v>
      </c>
      <c r="AH28" s="156">
        <f>SUMIFS('Gas-DB'!G:G,'Gas-DB'!C:C,"="&amp;'Daily Water'!AG28)</f>
        <v>0</v>
      </c>
      <c r="AI28" s="157">
        <f>COUNTIFS('Gas-DB'!C:C,"="&amp;'Daily Water'!AG28,'Gas-DB'!G:G,"&gt;"&amp;0)</f>
        <v>0</v>
      </c>
      <c r="AJ28" s="155">
        <v>45700</v>
      </c>
      <c r="AK28" s="156">
        <f>SUMIFS('Gas-DB'!G:G,'Gas-DB'!C:C,"="&amp;'Daily Water'!AJ28)</f>
        <v>0</v>
      </c>
      <c r="AL28" s="157">
        <f>COUNTIFS('Gas-DB'!C:C,"="&amp;'Daily Water'!AJ28,'Gas-DB'!G:G,"&gt;"&amp;0)</f>
        <v>0</v>
      </c>
      <c r="AM28" s="155">
        <v>45730</v>
      </c>
      <c r="AN28" s="157">
        <f>SUMIFS('Gas-DB'!G:G,'Gas-DB'!C:C,"="&amp;'Daily Water'!AM28)</f>
        <v>0</v>
      </c>
      <c r="AO28" s="156">
        <f>COUNTIFS('Gas-DB'!C:C,"="&amp;'Daily Water'!AM28,'Gas-DB'!G:G,"&gt;"&amp;0)</f>
        <v>0</v>
      </c>
    </row>
    <row r="29" spans="1:41" ht="28.5" x14ac:dyDescent="0.25">
      <c r="A29" s="150"/>
      <c r="B29" s="155">
        <v>45366</v>
      </c>
      <c r="C29" s="156">
        <f>SUMIFS('Transport-DB'!S30:S5123,'Transport-DB'!C30:C5123,"="&amp;'Daily Water'!B29)</f>
        <v>0</v>
      </c>
      <c r="D29" s="157">
        <f>COUNTIFS('Transport-DB'!S30:S5123,"="&amp;'Daily Water'!B29,'Transport-DB'!S30:S5123,"&gt;"&amp;0)</f>
        <v>0</v>
      </c>
      <c r="E29" s="155">
        <v>45395</v>
      </c>
      <c r="F29" s="127" t="e">
        <f>SUMIFS('Transport-DB'!V$6:V$3681,'Transport-DB'!F$6:F$4996,"="&amp;'Daily Water'!E29)</f>
        <v>#VALUE!</v>
      </c>
      <c r="G29" s="157">
        <f>COUNTIFS('Gas-DB'!C:C,"="&amp;'Daily Water'!E29,'Gas-DB'!G:G,"&gt;"&amp;0)</f>
        <v>0</v>
      </c>
      <c r="H29" s="155">
        <v>45426</v>
      </c>
      <c r="I29" s="127" t="e">
        <f>SUMIFS('Transport-DB'!Y$6:Y$3681,'Transport-DB'!I$6:I$4996,"="&amp;'Daily Water'!H29)</f>
        <v>#VALUE!</v>
      </c>
      <c r="J29" s="157">
        <f>COUNTIFS('Gas-DB'!C:C,"="&amp;'Daily Water'!H29,'Gas-DB'!G:G,"&gt;"&amp;0)</f>
        <v>0</v>
      </c>
      <c r="K29" s="158">
        <f>SUMIFS('Gas-DB'!H:H,'Gas-DB'!C:C,"="&amp;'Daily Water'!H29)</f>
        <v>0</v>
      </c>
      <c r="L29" s="155">
        <v>45457</v>
      </c>
      <c r="M29" s="156">
        <f>SUMIF(Transport_DB[تاریخ],L29,Transport_DB[آب])</f>
        <v>0</v>
      </c>
      <c r="N29" s="157">
        <f>COUNTIFS(Transport_DB[تاریخ],"="&amp;L29,Transport_DB[آب],"&gt;"&amp;0)</f>
        <v>0</v>
      </c>
      <c r="O29" s="155">
        <v>45488</v>
      </c>
      <c r="P29" s="156">
        <f>SUMIF(Transport_DB[تاریخ],O29,Transport_DB[آب])</f>
        <v>0</v>
      </c>
      <c r="Q29" s="157">
        <f>COUNTIFS(Transport_DB[تاریخ],"="&amp;O29,Transport_DB[آب],"&gt;"&amp;0)</f>
        <v>0</v>
      </c>
      <c r="R29" s="155">
        <v>45519</v>
      </c>
      <c r="S29" s="156">
        <f>SUMIF(Transport_DB[تاریخ],R29,Transport_DB[آب])</f>
        <v>283.79999999999995</v>
      </c>
      <c r="T29" s="157">
        <f>COUNTIFS(Transport_DB[تاریخ],"="&amp;R29,Transport_DB[آب],"&gt;"&amp;0)</f>
        <v>6</v>
      </c>
      <c r="U29" s="155">
        <v>45550</v>
      </c>
      <c r="V29" s="156">
        <f>SUMIFS('Gas-DB'!G:G,'Gas-DB'!C:C,"="&amp;'Daily Water'!U29)</f>
        <v>3889</v>
      </c>
      <c r="W29" s="157">
        <f>COUNTIFS('Gas-DB'!C:C,"="&amp;'Daily Water'!U29,'Gas-DB'!G:G,"&gt;"&amp;0)</f>
        <v>26</v>
      </c>
      <c r="X29" s="155">
        <v>45581</v>
      </c>
      <c r="Y29" s="156">
        <f>SUMIFS('Gas-DB'!G:G,'Gas-DB'!C:C,"="&amp;'Daily Water'!X29)</f>
        <v>0</v>
      </c>
      <c r="Z29" s="157">
        <f>COUNTIFS('Gas-DB'!C:C,"="&amp;'Daily Water'!X29,'Gas-DB'!G:G,"&gt;"&amp;0)</f>
        <v>0</v>
      </c>
      <c r="AA29" s="155">
        <v>45611</v>
      </c>
      <c r="AB29" s="156">
        <f>SUMIFS('Gas-DB'!G:G,'Gas-DB'!C:C,"="&amp;'Daily Water'!AA29)</f>
        <v>0</v>
      </c>
      <c r="AC29" s="157">
        <f>COUNTIFS('Gas-DB'!C:C,"="&amp;'Daily Water'!AA29,'Gas-DB'!G:G,"&gt;"&amp;0)</f>
        <v>0</v>
      </c>
      <c r="AD29" s="155">
        <v>45641</v>
      </c>
      <c r="AE29" s="156">
        <f>SUMIFS('Gas-DB'!G:G,'Gas-DB'!C:C,"="&amp;'Daily Water'!AD29)</f>
        <v>0</v>
      </c>
      <c r="AF29" s="157">
        <f>COUNTIFS('Gas-DB'!C:C,"="&amp;'Daily Water'!AD29,'Gas-DB'!G:G,"&gt;"&amp;0)</f>
        <v>0</v>
      </c>
      <c r="AG29" s="155">
        <v>45671</v>
      </c>
      <c r="AH29" s="156">
        <f>SUMIFS('Gas-DB'!G:G,'Gas-DB'!C:C,"="&amp;'Daily Water'!AG29)</f>
        <v>0</v>
      </c>
      <c r="AI29" s="157">
        <f>COUNTIFS('Gas-DB'!C:C,"="&amp;'Daily Water'!AG29,'Gas-DB'!G:G,"&gt;"&amp;0)</f>
        <v>0</v>
      </c>
      <c r="AJ29" s="155">
        <v>45701</v>
      </c>
      <c r="AK29" s="156">
        <f>SUMIFS('Gas-DB'!G:G,'Gas-DB'!C:C,"="&amp;'Daily Water'!AJ29)</f>
        <v>0</v>
      </c>
      <c r="AL29" s="157">
        <f>COUNTIFS('Gas-DB'!C:C,"="&amp;'Daily Water'!AJ29,'Gas-DB'!G:G,"&gt;"&amp;0)</f>
        <v>0</v>
      </c>
      <c r="AM29" s="155">
        <v>45731</v>
      </c>
      <c r="AN29" s="157">
        <f>SUMIFS('Gas-DB'!G:G,'Gas-DB'!C:C,"="&amp;'Daily Water'!AM29)</f>
        <v>0</v>
      </c>
      <c r="AO29" s="156">
        <f>COUNTIFS('Gas-DB'!C:C,"="&amp;'Daily Water'!AM29,'Gas-DB'!G:G,"&gt;"&amp;0)</f>
        <v>0</v>
      </c>
    </row>
    <row r="30" spans="1:41" ht="28.5" x14ac:dyDescent="0.25">
      <c r="A30" s="150"/>
      <c r="B30" s="155">
        <v>45367</v>
      </c>
      <c r="C30" s="156">
        <f>SUMIFS('Transport-DB'!S31:S5124,'Transport-DB'!C31:C5124,"="&amp;'Daily Water'!B30)</f>
        <v>0</v>
      </c>
      <c r="D30" s="157">
        <f>COUNTIFS('Transport-DB'!S31:S5124,"="&amp;'Daily Water'!B30,'Transport-DB'!S31:S5124,"&gt;"&amp;0)</f>
        <v>0</v>
      </c>
      <c r="E30" s="155">
        <v>45396</v>
      </c>
      <c r="F30" s="127" t="e">
        <f>SUMIFS('Transport-DB'!V$6:V$3681,'Transport-DB'!F$6:F$4996,"="&amp;'Daily Water'!E30)</f>
        <v>#VALUE!</v>
      </c>
      <c r="G30" s="157">
        <f>COUNTIFS('Gas-DB'!C:C,"="&amp;'Daily Water'!E30,'Gas-DB'!G:G,"&gt;"&amp;0)</f>
        <v>10</v>
      </c>
      <c r="H30" s="155">
        <v>45427</v>
      </c>
      <c r="I30" s="127" t="e">
        <f>SUMIFS('Transport-DB'!Y$6:Y$3681,'Transport-DB'!I$6:I$4996,"="&amp;'Daily Water'!H30)</f>
        <v>#VALUE!</v>
      </c>
      <c r="J30" s="157">
        <f>COUNTIFS('Gas-DB'!C:C,"="&amp;'Daily Water'!H30,'Gas-DB'!G:G,"&gt;"&amp;0)</f>
        <v>14</v>
      </c>
      <c r="K30" s="158">
        <f>SUMIFS('Gas-DB'!H:H,'Gas-DB'!C:C,"="&amp;'Daily Water'!H30)</f>
        <v>0</v>
      </c>
      <c r="L30" s="155">
        <v>45458</v>
      </c>
      <c r="M30" s="156">
        <f>SUMIF(Transport_DB[تاریخ],L30,Transport_DB[آب])</f>
        <v>233.39999999999998</v>
      </c>
      <c r="N30" s="157">
        <f>COUNTIFS(Transport_DB[تاریخ],"="&amp;L30,Transport_DB[آب],"&gt;"&amp;0)</f>
        <v>4</v>
      </c>
      <c r="O30" s="155">
        <v>45489</v>
      </c>
      <c r="P30" s="156">
        <f>SUMIF(Transport_DB[تاریخ],O30,Transport_DB[آب])</f>
        <v>0</v>
      </c>
      <c r="Q30" s="157">
        <f>COUNTIFS(Transport_DB[تاریخ],"="&amp;O30,Transport_DB[آب],"&gt;"&amp;0)</f>
        <v>0</v>
      </c>
      <c r="R30" s="155">
        <v>45520</v>
      </c>
      <c r="S30" s="156">
        <f>SUMIF(Transport_DB[تاریخ],R30,Transport_DB[آب])</f>
        <v>190.4</v>
      </c>
      <c r="T30" s="157">
        <f>COUNTIFS(Transport_DB[تاریخ],"="&amp;R30,Transport_DB[آب],"&gt;"&amp;0)</f>
        <v>5</v>
      </c>
      <c r="U30" s="155">
        <v>45551</v>
      </c>
      <c r="V30" s="156">
        <f>SUMIFS('Gas-DB'!G:G,'Gas-DB'!C:C,"="&amp;'Daily Water'!U30)</f>
        <v>4280</v>
      </c>
      <c r="W30" s="157">
        <f>COUNTIFS('Gas-DB'!C:C,"="&amp;'Daily Water'!U30,'Gas-DB'!G:G,"&gt;"&amp;0)</f>
        <v>29</v>
      </c>
      <c r="X30" s="155">
        <v>45582</v>
      </c>
      <c r="Y30" s="156">
        <f>SUMIFS('Gas-DB'!G:G,'Gas-DB'!C:C,"="&amp;'Daily Water'!X30)</f>
        <v>0</v>
      </c>
      <c r="Z30" s="157">
        <f>COUNTIFS('Gas-DB'!C:C,"="&amp;'Daily Water'!X30,'Gas-DB'!G:G,"&gt;"&amp;0)</f>
        <v>0</v>
      </c>
      <c r="AA30" s="155">
        <v>45612</v>
      </c>
      <c r="AB30" s="156">
        <f>SUMIFS('Gas-DB'!G:G,'Gas-DB'!C:C,"="&amp;'Daily Water'!AA30)</f>
        <v>0</v>
      </c>
      <c r="AC30" s="157">
        <f>COUNTIFS('Gas-DB'!C:C,"="&amp;'Daily Water'!AA30,'Gas-DB'!G:G,"&gt;"&amp;0)</f>
        <v>0</v>
      </c>
      <c r="AD30" s="155">
        <v>45642</v>
      </c>
      <c r="AE30" s="156">
        <f>SUMIFS('Gas-DB'!G:G,'Gas-DB'!C:C,"="&amp;'Daily Water'!AD30)</f>
        <v>0</v>
      </c>
      <c r="AF30" s="157">
        <f>COUNTIFS('Gas-DB'!C:C,"="&amp;'Daily Water'!AD30,'Gas-DB'!G:G,"&gt;"&amp;0)</f>
        <v>0</v>
      </c>
      <c r="AG30" s="155">
        <v>45672</v>
      </c>
      <c r="AH30" s="156">
        <f>SUMIFS('Gas-DB'!G:G,'Gas-DB'!C:C,"="&amp;'Daily Water'!AG30)</f>
        <v>0</v>
      </c>
      <c r="AI30" s="157">
        <f>COUNTIFS('Gas-DB'!C:C,"="&amp;'Daily Water'!AG30,'Gas-DB'!G:G,"&gt;"&amp;0)</f>
        <v>0</v>
      </c>
      <c r="AJ30" s="155">
        <v>45702</v>
      </c>
      <c r="AK30" s="156">
        <f>SUMIFS('Gas-DB'!G:G,'Gas-DB'!C:C,"="&amp;'Daily Water'!AJ30)</f>
        <v>0</v>
      </c>
      <c r="AL30" s="157">
        <f>COUNTIFS('Gas-DB'!C:C,"="&amp;'Daily Water'!AJ30,'Gas-DB'!G:G,"&gt;"&amp;0)</f>
        <v>0</v>
      </c>
      <c r="AM30" s="155">
        <v>45732</v>
      </c>
      <c r="AN30" s="157">
        <f>SUMIFS('Gas-DB'!G:G,'Gas-DB'!C:C,"="&amp;'Daily Water'!AM30)</f>
        <v>0</v>
      </c>
      <c r="AO30" s="156">
        <f>COUNTIFS('Gas-DB'!C:C,"="&amp;'Daily Water'!AM30,'Gas-DB'!G:G,"&gt;"&amp;0)</f>
        <v>0</v>
      </c>
    </row>
    <row r="31" spans="1:41" ht="28.5" x14ac:dyDescent="0.25">
      <c r="A31" s="150"/>
      <c r="B31" s="155">
        <v>45368</v>
      </c>
      <c r="C31" s="156">
        <f>SUMIFS('Transport-DB'!S32:S5125,'Transport-DB'!C32:C5125,"="&amp;'Daily Water'!B31)</f>
        <v>0</v>
      </c>
      <c r="D31" s="157">
        <f>COUNTIFS('Transport-DB'!S32:S5125,"="&amp;'Daily Water'!B31,'Transport-DB'!S32:S5125,"&gt;"&amp;0)</f>
        <v>0</v>
      </c>
      <c r="E31" s="155">
        <v>45397</v>
      </c>
      <c r="F31" s="127" t="e">
        <f>SUMIFS('Transport-DB'!V$6:V$3681,'Transport-DB'!F$6:F$4996,"="&amp;'Daily Water'!E31)</f>
        <v>#VALUE!</v>
      </c>
      <c r="G31" s="157">
        <f>COUNTIFS('Gas-DB'!C:C,"="&amp;'Daily Water'!E31,'Gas-DB'!G:G,"&gt;"&amp;0)</f>
        <v>8</v>
      </c>
      <c r="H31" s="155">
        <v>45428</v>
      </c>
      <c r="I31" s="127" t="e">
        <f>SUMIFS('Transport-DB'!Y$6:Y$3681,'Transport-DB'!I$6:I$4996,"="&amp;'Daily Water'!H31)</f>
        <v>#VALUE!</v>
      </c>
      <c r="J31" s="157">
        <f>COUNTIFS('Gas-DB'!C:C,"="&amp;'Daily Water'!H31,'Gas-DB'!G:G,"&gt;"&amp;0)</f>
        <v>0</v>
      </c>
      <c r="K31" s="158">
        <f>SUMIFS('Gas-DB'!H:H,'Gas-DB'!C:C,"="&amp;'Daily Water'!H31)</f>
        <v>0</v>
      </c>
      <c r="L31" s="155">
        <v>45459</v>
      </c>
      <c r="M31" s="156">
        <f>SUMIF(Transport_DB[تاریخ],L31,Transport_DB[آب])</f>
        <v>176.2</v>
      </c>
      <c r="N31" s="157">
        <f>COUNTIFS(Transport_DB[تاریخ],"="&amp;L31,Transport_DB[آب],"&gt;"&amp;0)</f>
        <v>4</v>
      </c>
      <c r="O31" s="155">
        <v>45490</v>
      </c>
      <c r="P31" s="156">
        <f>SUMIF(Transport_DB[تاریخ],O31,Transport_DB[آب])</f>
        <v>168.8</v>
      </c>
      <c r="Q31" s="157">
        <f>COUNTIFS(Transport_DB[تاریخ],"="&amp;O31,Transport_DB[آب],"&gt;"&amp;0)</f>
        <v>5</v>
      </c>
      <c r="R31" s="155">
        <v>45521</v>
      </c>
      <c r="S31" s="156">
        <f>SUMIF(Transport_DB[تاریخ],R31,Transport_DB[آب])</f>
        <v>212.2</v>
      </c>
      <c r="T31" s="157">
        <f>COUNTIFS(Transport_DB[تاریخ],"="&amp;R31,Transport_DB[آب],"&gt;"&amp;0)</f>
        <v>5</v>
      </c>
      <c r="U31" s="155">
        <v>45552</v>
      </c>
      <c r="V31" s="156">
        <f>SUMIFS('Gas-DB'!G:G,'Gas-DB'!C:C,"="&amp;'Daily Water'!U31)</f>
        <v>4308</v>
      </c>
      <c r="W31" s="157">
        <f>COUNTIFS('Gas-DB'!C:C,"="&amp;'Daily Water'!U31,'Gas-DB'!G:G,"&gt;"&amp;0)</f>
        <v>27</v>
      </c>
      <c r="X31" s="155">
        <v>45583</v>
      </c>
      <c r="Y31" s="156">
        <f>SUMIFS('Gas-DB'!G:G,'Gas-DB'!C:C,"="&amp;'Daily Water'!X31)</f>
        <v>0</v>
      </c>
      <c r="Z31" s="157">
        <f>COUNTIFS('Gas-DB'!C:C,"="&amp;'Daily Water'!X31,'Gas-DB'!G:G,"&gt;"&amp;0)</f>
        <v>0</v>
      </c>
      <c r="AA31" s="155">
        <v>45613</v>
      </c>
      <c r="AB31" s="156">
        <f>SUMIFS('Gas-DB'!G:G,'Gas-DB'!C:C,"="&amp;'Daily Water'!AA31)</f>
        <v>0</v>
      </c>
      <c r="AC31" s="157">
        <f>COUNTIFS('Gas-DB'!C:C,"="&amp;'Daily Water'!AA31,'Gas-DB'!G:G,"&gt;"&amp;0)</f>
        <v>0</v>
      </c>
      <c r="AD31" s="155">
        <v>45643</v>
      </c>
      <c r="AE31" s="156">
        <f>SUMIFS('Gas-DB'!G:G,'Gas-DB'!C:C,"="&amp;'Daily Water'!AD31)</f>
        <v>0</v>
      </c>
      <c r="AF31" s="157">
        <f>COUNTIFS('Gas-DB'!C:C,"="&amp;'Daily Water'!AD31,'Gas-DB'!G:G,"&gt;"&amp;0)</f>
        <v>0</v>
      </c>
      <c r="AG31" s="155">
        <v>45673</v>
      </c>
      <c r="AH31" s="156">
        <f>SUMIFS('Gas-DB'!G:G,'Gas-DB'!C:C,"="&amp;'Daily Water'!AG31)</f>
        <v>0</v>
      </c>
      <c r="AI31" s="157">
        <f>COUNTIFS('Gas-DB'!C:C,"="&amp;'Daily Water'!AG31,'Gas-DB'!G:G,"&gt;"&amp;0)</f>
        <v>0</v>
      </c>
      <c r="AJ31" s="155">
        <v>45703</v>
      </c>
      <c r="AK31" s="156">
        <f>SUMIFS('Gas-DB'!G:G,'Gas-DB'!C:C,"="&amp;'Daily Water'!AJ31)</f>
        <v>0</v>
      </c>
      <c r="AL31" s="157">
        <f>COUNTIFS('Gas-DB'!C:C,"="&amp;'Daily Water'!AJ31,'Gas-DB'!G:G,"&gt;"&amp;0)</f>
        <v>0</v>
      </c>
      <c r="AM31" s="155">
        <v>45733</v>
      </c>
      <c r="AN31" s="157">
        <f>SUMIFS('Gas-DB'!G:G,'Gas-DB'!C:C,"="&amp;'Daily Water'!AM31)</f>
        <v>0</v>
      </c>
      <c r="AO31" s="156">
        <f>COUNTIFS('Gas-DB'!C:C,"="&amp;'Daily Water'!AM31,'Gas-DB'!G:G,"&gt;"&amp;0)</f>
        <v>0</v>
      </c>
    </row>
    <row r="32" spans="1:41" ht="28.5" x14ac:dyDescent="0.25">
      <c r="A32" s="150"/>
      <c r="B32" s="155">
        <v>45369</v>
      </c>
      <c r="C32" s="156">
        <f>SUMIFS('Transport-DB'!S33:S5126,'Transport-DB'!C33:C5126,"="&amp;'Daily Water'!B32)</f>
        <v>0</v>
      </c>
      <c r="D32" s="157">
        <f>COUNTIFS('Transport-DB'!S33:S5126,"="&amp;'Daily Water'!B32,'Transport-DB'!S33:S5126,"&gt;"&amp;0)</f>
        <v>0</v>
      </c>
      <c r="E32" s="155">
        <v>45398</v>
      </c>
      <c r="F32" s="127" t="e">
        <f>SUMIFS('Transport-DB'!V$6:V$3681,'Transport-DB'!F$6:F$4996,"="&amp;'Daily Water'!E32)</f>
        <v>#VALUE!</v>
      </c>
      <c r="G32" s="157">
        <f>COUNTIFS('Gas-DB'!C:C,"="&amp;'Daily Water'!E32,'Gas-DB'!G:G,"&gt;"&amp;0)</f>
        <v>0</v>
      </c>
      <c r="H32" s="155">
        <v>45429</v>
      </c>
      <c r="I32" s="127" t="e">
        <f>SUMIFS('Transport-DB'!Y$6:Y$3681,'Transport-DB'!I$6:I$4996,"="&amp;'Daily Water'!H32)</f>
        <v>#VALUE!</v>
      </c>
      <c r="J32" s="157">
        <f>COUNTIFS('Gas-DB'!C:C,"="&amp;'Daily Water'!H32,'Gas-DB'!G:G,"&gt;"&amp;0)</f>
        <v>2</v>
      </c>
      <c r="K32" s="158">
        <f>SUMIFS('Gas-DB'!H:H,'Gas-DB'!C:C,"="&amp;'Daily Water'!H32)</f>
        <v>0</v>
      </c>
      <c r="L32" s="155">
        <v>45460</v>
      </c>
      <c r="M32" s="156">
        <f>SUMIF(Transport_DB[تاریخ],L32,Transport_DB[آب])</f>
        <v>260</v>
      </c>
      <c r="N32" s="157">
        <f>COUNTIFS(Transport_DB[تاریخ],"="&amp;L32,Transport_DB[آب],"&gt;"&amp;0)</f>
        <v>5</v>
      </c>
      <c r="O32" s="155">
        <v>45491</v>
      </c>
      <c r="P32" s="156">
        <f>SUMIF(Transport_DB[تاریخ],O32,Transport_DB[آب])</f>
        <v>161.4</v>
      </c>
      <c r="Q32" s="157">
        <f>COUNTIFS(Transport_DB[تاریخ],"="&amp;O32,Transport_DB[آب],"&gt;"&amp;0)</f>
        <v>4</v>
      </c>
      <c r="R32" s="155">
        <v>45522</v>
      </c>
      <c r="S32" s="156">
        <f>SUMIF(Transport_DB[تاریخ],R32,Transport_DB[آب])</f>
        <v>249</v>
      </c>
      <c r="T32" s="157">
        <f>COUNTIFS(Transport_DB[تاریخ],"="&amp;R32,Transport_DB[آب],"&gt;"&amp;0)</f>
        <v>5</v>
      </c>
      <c r="U32" s="155">
        <v>45553</v>
      </c>
      <c r="V32" s="156">
        <f>SUMIFS('Gas-DB'!G:G,'Gas-DB'!C:C,"="&amp;'Daily Water'!U32)</f>
        <v>4902</v>
      </c>
      <c r="W32" s="157">
        <f>COUNTIFS('Gas-DB'!C:C,"="&amp;'Daily Water'!U32,'Gas-DB'!G:G,"&gt;"&amp;0)</f>
        <v>28</v>
      </c>
      <c r="X32" s="155">
        <v>45584</v>
      </c>
      <c r="Y32" s="156">
        <f>SUMIFS('Gas-DB'!G:G,'Gas-DB'!C:C,"="&amp;'Daily Water'!X32)</f>
        <v>0</v>
      </c>
      <c r="Z32" s="157">
        <f>COUNTIFS('Gas-DB'!C:C,"="&amp;'Daily Water'!X32,'Gas-DB'!G:G,"&gt;"&amp;0)</f>
        <v>0</v>
      </c>
      <c r="AA32" s="155">
        <v>45614</v>
      </c>
      <c r="AB32" s="156">
        <f>SUMIFS('Gas-DB'!G:G,'Gas-DB'!C:C,"="&amp;'Daily Water'!AA32)</f>
        <v>0</v>
      </c>
      <c r="AC32" s="157">
        <f>COUNTIFS('Gas-DB'!C:C,"="&amp;'Daily Water'!AA32,'Gas-DB'!G:G,"&gt;"&amp;0)</f>
        <v>0</v>
      </c>
      <c r="AD32" s="155">
        <v>45644</v>
      </c>
      <c r="AE32" s="156">
        <f>SUMIFS('Gas-DB'!G:G,'Gas-DB'!C:C,"="&amp;'Daily Water'!AD32)</f>
        <v>0</v>
      </c>
      <c r="AF32" s="157">
        <f>COUNTIFS('Gas-DB'!C:C,"="&amp;'Daily Water'!AD32,'Gas-DB'!G:G,"&gt;"&amp;0)</f>
        <v>0</v>
      </c>
      <c r="AG32" s="155">
        <v>45674</v>
      </c>
      <c r="AH32" s="156">
        <f>SUMIFS('Gas-DB'!G:G,'Gas-DB'!C:C,"="&amp;'Daily Water'!AG32)</f>
        <v>0</v>
      </c>
      <c r="AI32" s="157">
        <f>COUNTIFS('Gas-DB'!C:C,"="&amp;'Daily Water'!AG32,'Gas-DB'!G:G,"&gt;"&amp;0)</f>
        <v>0</v>
      </c>
      <c r="AJ32" s="155">
        <v>45704</v>
      </c>
      <c r="AK32" s="156">
        <f>SUMIFS('Gas-DB'!G:G,'Gas-DB'!C:C,"="&amp;'Daily Water'!AJ32)</f>
        <v>0</v>
      </c>
      <c r="AL32" s="157">
        <f>COUNTIFS('Gas-DB'!C:C,"="&amp;'Daily Water'!AJ32,'Gas-DB'!G:G,"&gt;"&amp;0)</f>
        <v>0</v>
      </c>
      <c r="AM32" s="155">
        <v>45734</v>
      </c>
      <c r="AN32" s="157">
        <f>SUMIFS('Gas-DB'!G:G,'Gas-DB'!C:C,"="&amp;'Daily Water'!AM32)</f>
        <v>0</v>
      </c>
      <c r="AO32" s="156">
        <f>COUNTIFS('Gas-DB'!C:C,"="&amp;'Daily Water'!AM32,'Gas-DB'!G:G,"&gt;"&amp;0)</f>
        <v>0</v>
      </c>
    </row>
    <row r="33" spans="1:41" ht="28.5" x14ac:dyDescent="0.25">
      <c r="A33" s="150"/>
      <c r="B33" s="155">
        <v>45370</v>
      </c>
      <c r="C33" s="156">
        <f>SUMIFS('Transport-DB'!S34:S5127,'Transport-DB'!C34:C5127,"="&amp;'Daily Water'!B33)</f>
        <v>0</v>
      </c>
      <c r="D33" s="157">
        <f>COUNTIFS('Transport-DB'!S34:S5127,"="&amp;'Daily Water'!B33,'Transport-DB'!S34:S5127,"&gt;"&amp;0)</f>
        <v>0</v>
      </c>
      <c r="E33" s="155">
        <v>45399</v>
      </c>
      <c r="F33" s="127" t="e">
        <f>SUMIFS('Transport-DB'!V$6:V$3681,'Transport-DB'!F$6:F$4996,"="&amp;'Daily Water'!E33)</f>
        <v>#VALUE!</v>
      </c>
      <c r="G33" s="157">
        <f>COUNTIFS('Gas-DB'!C:C,"="&amp;'Daily Water'!E33,'Gas-DB'!G:G,"&gt;"&amp;0)</f>
        <v>7</v>
      </c>
      <c r="H33" s="155">
        <v>45430</v>
      </c>
      <c r="I33" s="127" t="e">
        <f>SUMIFS('Transport-DB'!Y$6:Y$3681,'Transport-DB'!I$6:I$4996,"="&amp;'Daily Water'!H33)</f>
        <v>#VALUE!</v>
      </c>
      <c r="J33" s="157">
        <f>COUNTIFS('Gas-DB'!C:C,"="&amp;'Daily Water'!H33,'Gas-DB'!G:G,"&gt;"&amp;0)</f>
        <v>11</v>
      </c>
      <c r="K33" s="158">
        <f>SUMIFS('Gas-DB'!H:H,'Gas-DB'!C:C,"="&amp;'Daily Water'!H33)</f>
        <v>0</v>
      </c>
      <c r="L33" s="155">
        <v>45461</v>
      </c>
      <c r="M33" s="156">
        <f>SUMIF(Transport_DB[تاریخ],L33,Transport_DB[آب])</f>
        <v>257.40000000000003</v>
      </c>
      <c r="N33" s="157">
        <f>COUNTIFS(Transport_DB[تاریخ],"="&amp;L33,Transport_DB[آب],"&gt;"&amp;0)</f>
        <v>5</v>
      </c>
      <c r="O33" s="155">
        <v>45492</v>
      </c>
      <c r="P33" s="156">
        <f>SUMIF(Transport_DB[تاریخ],O33,Transport_DB[آب])</f>
        <v>252.39999999999998</v>
      </c>
      <c r="Q33" s="157">
        <f>COUNTIFS(Transport_DB[تاریخ],"="&amp;O33,Transport_DB[آب],"&gt;"&amp;0)</f>
        <v>5</v>
      </c>
      <c r="R33" s="155">
        <v>45523</v>
      </c>
      <c r="S33" s="156">
        <f>SUMIF(Transport_DB[تاریخ],R33,Transport_DB[آب])</f>
        <v>225.6</v>
      </c>
      <c r="T33" s="157">
        <f>COUNTIFS(Transport_DB[تاریخ],"="&amp;R33,Transport_DB[آب],"&gt;"&amp;0)</f>
        <v>5</v>
      </c>
      <c r="U33" s="155">
        <v>45554</v>
      </c>
      <c r="V33" s="156">
        <f>SUMIFS('Gas-DB'!G:G,'Gas-DB'!C:C,"="&amp;'Daily Water'!U33)</f>
        <v>3811</v>
      </c>
      <c r="W33" s="157">
        <f>COUNTIFS('Gas-DB'!C:C,"="&amp;'Daily Water'!U33,'Gas-DB'!G:G,"&gt;"&amp;0)</f>
        <v>26</v>
      </c>
      <c r="X33" s="155">
        <v>45585</v>
      </c>
      <c r="Y33" s="156">
        <f>SUMIFS('Gas-DB'!G:G,'Gas-DB'!C:C,"="&amp;'Daily Water'!X33)</f>
        <v>0</v>
      </c>
      <c r="Z33" s="157">
        <f>COUNTIFS('Gas-DB'!C:C,"="&amp;'Daily Water'!X33,'Gas-DB'!G:G,"&gt;"&amp;0)</f>
        <v>0</v>
      </c>
      <c r="AA33" s="155">
        <v>45615</v>
      </c>
      <c r="AB33" s="156">
        <f>SUMIFS('Gas-DB'!G:G,'Gas-DB'!C:C,"="&amp;'Daily Water'!AA33)</f>
        <v>0</v>
      </c>
      <c r="AC33" s="157">
        <f>COUNTIFS('Gas-DB'!C:C,"="&amp;'Daily Water'!AA33,'Gas-DB'!G:G,"&gt;"&amp;0)</f>
        <v>0</v>
      </c>
      <c r="AD33" s="155">
        <v>45645</v>
      </c>
      <c r="AE33" s="156">
        <f>SUMIFS('Gas-DB'!G:G,'Gas-DB'!C:C,"="&amp;'Daily Water'!AD33)</f>
        <v>0</v>
      </c>
      <c r="AF33" s="157">
        <f>COUNTIFS('Gas-DB'!C:C,"="&amp;'Daily Water'!AD33,'Gas-DB'!G:G,"&gt;"&amp;0)</f>
        <v>0</v>
      </c>
      <c r="AG33" s="155">
        <v>45675</v>
      </c>
      <c r="AH33" s="156">
        <f>SUMIFS('Gas-DB'!G:G,'Gas-DB'!C:C,"="&amp;'Daily Water'!AG33)</f>
        <v>0</v>
      </c>
      <c r="AI33" s="157">
        <f>COUNTIFS('Gas-DB'!C:C,"="&amp;'Daily Water'!AG33,'Gas-DB'!G:G,"&gt;"&amp;0)</f>
        <v>0</v>
      </c>
      <c r="AJ33" s="155">
        <v>45705</v>
      </c>
      <c r="AK33" s="156">
        <f>SUMIFS('Gas-DB'!G:G,'Gas-DB'!C:C,"="&amp;'Daily Water'!AJ33)</f>
        <v>0</v>
      </c>
      <c r="AL33" s="157">
        <f>COUNTIFS('Gas-DB'!C:C,"="&amp;'Daily Water'!AJ33,'Gas-DB'!G:G,"&gt;"&amp;0)</f>
        <v>0</v>
      </c>
      <c r="AM33" s="155">
        <v>45735</v>
      </c>
      <c r="AN33" s="157">
        <f>SUMIFS('Gas-DB'!G:G,'Gas-DB'!C:C,"="&amp;'Daily Water'!AM33)</f>
        <v>0</v>
      </c>
      <c r="AO33" s="156">
        <f>COUNTIFS('Gas-DB'!C:C,"="&amp;'Daily Water'!AM33,'Gas-DB'!G:G,"&gt;"&amp;0)</f>
        <v>0</v>
      </c>
    </row>
    <row r="34" spans="1:41" ht="28.5" x14ac:dyDescent="0.25">
      <c r="A34" s="150"/>
      <c r="B34" s="159"/>
      <c r="C34" s="160"/>
      <c r="D34" s="161"/>
      <c r="E34" s="155">
        <v>45400</v>
      </c>
      <c r="F34" s="127" t="e">
        <f>SUMIFS('Transport-DB'!V$6:V$3681,'Transport-DB'!F$6:F$4996,"="&amp;'Daily Water'!E34)</f>
        <v>#VALUE!</v>
      </c>
      <c r="G34" s="161">
        <f>COUNTIFS('Gas-DB'!C:C,"="&amp;'Daily Water'!E34,'Gas-DB'!G:G,"&gt;"&amp;0)</f>
        <v>0</v>
      </c>
      <c r="H34" s="155">
        <v>45431</v>
      </c>
      <c r="I34" s="127" t="e">
        <f>SUMIFS('Transport-DB'!Y$6:Y$3681,'Transport-DB'!I$6:I$4996,"="&amp;'Daily Water'!H34)</f>
        <v>#VALUE!</v>
      </c>
      <c r="J34" s="161">
        <f>COUNTIFS('Gas-DB'!C:C,"="&amp;'Daily Water'!H34,'Gas-DB'!G:G,"&gt;"&amp;0)</f>
        <v>0</v>
      </c>
      <c r="K34" s="162">
        <f>SUMIFS('Gas-DB'!H:H,'Gas-DB'!C:C,"="&amp;'Daily Water'!H34)</f>
        <v>40500</v>
      </c>
      <c r="L34" s="155">
        <v>45462</v>
      </c>
      <c r="M34" s="156">
        <f>SUMIF(Transport_DB[تاریخ],L34,Transport_DB[آب])</f>
        <v>209.4</v>
      </c>
      <c r="N34" s="157">
        <f>COUNTIFS(Transport_DB[تاریخ],"="&amp;L34,Transport_DB[آب],"&gt;"&amp;0)</f>
        <v>4</v>
      </c>
      <c r="O34" s="155">
        <v>45493</v>
      </c>
      <c r="P34" s="156">
        <f>SUMIF(Transport_DB[تاریخ],O34,Transport_DB[آب])</f>
        <v>220</v>
      </c>
      <c r="Q34" s="157">
        <f>COUNTIFS(Transport_DB[تاریخ],"="&amp;O34,Transport_DB[آب],"&gt;"&amp;0)</f>
        <v>4</v>
      </c>
      <c r="R34" s="155">
        <v>45524</v>
      </c>
      <c r="S34" s="156">
        <f>SUMIF(Transport_DB[تاریخ],R34,Transport_DB[آب])</f>
        <v>285.39999999999998</v>
      </c>
      <c r="T34" s="157">
        <f>COUNTIFS(Transport_DB[تاریخ],"="&amp;R34,Transport_DB[آب],"&gt;"&amp;0)</f>
        <v>5</v>
      </c>
      <c r="U34" s="155">
        <v>45555</v>
      </c>
      <c r="V34" s="156">
        <f>SUMIFS('Gas-DB'!G:G,'Gas-DB'!C:C,"="&amp;'Daily Water'!U34)</f>
        <v>4112</v>
      </c>
      <c r="W34" s="157">
        <f>COUNTIFS('Gas-DB'!C:C,"="&amp;'Daily Water'!U34,'Gas-DB'!G:G,"&gt;"&amp;0)</f>
        <v>21</v>
      </c>
      <c r="X34" s="155">
        <v>45586</v>
      </c>
      <c r="Y34" s="156">
        <f>SUMIFS('Gas-DB'!G:G,'Gas-DB'!C:C,"="&amp;'Daily Water'!X34)</f>
        <v>0</v>
      </c>
      <c r="Z34" s="157">
        <f>COUNTIFS('Gas-DB'!C:C,"="&amp;'Daily Water'!X34,'Gas-DB'!G:G,"&gt;"&amp;0)</f>
        <v>0</v>
      </c>
      <c r="AA34" s="155">
        <v>45616</v>
      </c>
      <c r="AB34" s="156">
        <f>SUMIFS('Gas-DB'!G:G,'Gas-DB'!C:C,"="&amp;'Daily Water'!AA34)</f>
        <v>0</v>
      </c>
      <c r="AC34" s="157">
        <f>COUNTIFS('Gas-DB'!C:C,"="&amp;'Daily Water'!AA34,'Gas-DB'!G:G,"&gt;"&amp;0)</f>
        <v>0</v>
      </c>
      <c r="AD34" s="155">
        <v>45646</v>
      </c>
      <c r="AE34" s="156">
        <f>SUMIFS('Gas-DB'!G:G,'Gas-DB'!C:C,"="&amp;'Daily Water'!AD34)</f>
        <v>0</v>
      </c>
      <c r="AF34" s="157">
        <f>COUNTIFS('Gas-DB'!C:C,"="&amp;'Daily Water'!AD34,'Gas-DB'!G:G,"&gt;"&amp;0)</f>
        <v>0</v>
      </c>
      <c r="AG34" s="155">
        <v>45676</v>
      </c>
      <c r="AH34" s="156">
        <f>SUMIFS('Gas-DB'!G:G,'Gas-DB'!C:C,"="&amp;'Daily Water'!AG34)</f>
        <v>0</v>
      </c>
      <c r="AI34" s="157">
        <f>COUNTIFS('Gas-DB'!C:C,"="&amp;'Daily Water'!AG34,'Gas-DB'!G:G,"&gt;"&amp;0)</f>
        <v>0</v>
      </c>
      <c r="AJ34" s="155">
        <v>45706</v>
      </c>
      <c r="AK34" s="156">
        <f>SUMIFS('Gas-DB'!G:G,'Gas-DB'!C:C,"="&amp;'Daily Water'!AJ34)</f>
        <v>0</v>
      </c>
      <c r="AL34" s="157">
        <f>COUNTIFS('Gas-DB'!C:C,"="&amp;'Daily Water'!AJ34,'Gas-DB'!G:G,"&gt;"&amp;0)</f>
        <v>0</v>
      </c>
      <c r="AM34" s="155">
        <v>45736</v>
      </c>
      <c r="AN34" s="157">
        <f>SUMIFS('Gas-DB'!G:G,'Gas-DB'!C:C,"="&amp;'Daily Water'!AM34)</f>
        <v>0</v>
      </c>
      <c r="AO34" s="156">
        <f>COUNTIFS('Gas-DB'!C:C,"="&amp;'Daily Water'!AM34,'Gas-DB'!G:G,"&gt;"&amp;0)</f>
        <v>0</v>
      </c>
    </row>
    <row r="35" spans="1:41" ht="29.25" thickBot="1" x14ac:dyDescent="0.3">
      <c r="A35" s="150"/>
      <c r="B35" s="163"/>
      <c r="C35" s="164"/>
      <c r="D35" s="165"/>
      <c r="E35" s="155">
        <v>45401</v>
      </c>
      <c r="F35" s="127" t="e">
        <f>SUMIFS('Transport-DB'!V$6:V$3681,'Transport-DB'!F$6:F$4996,"="&amp;'Daily Water'!E35)</f>
        <v>#VALUE!</v>
      </c>
      <c r="G35" s="165">
        <f>COUNTIFS('Gas-DB'!C:C,"="&amp;'Daily Water'!E35,'Gas-DB'!G:G,"&gt;"&amp;0)</f>
        <v>4</v>
      </c>
      <c r="H35" s="155">
        <v>45432</v>
      </c>
      <c r="I35" s="127" t="e">
        <f>SUMIFS('Transport-DB'!Y$6:Y$3681,'Transport-DB'!I$6:I$4996,"="&amp;'Daily Water'!H35)</f>
        <v>#VALUE!</v>
      </c>
      <c r="J35" s="165">
        <f>COUNTIFS('Gas-DB'!C:C,"="&amp;'Daily Water'!H35,'Gas-DB'!G:G,"&gt;"&amp;0)</f>
        <v>15</v>
      </c>
      <c r="K35" s="166">
        <f>SUMIFS('Gas-DB'!H:H,'Gas-DB'!C:C,"="&amp;'Daily Water'!H35)</f>
        <v>0</v>
      </c>
      <c r="L35" s="155">
        <v>45463</v>
      </c>
      <c r="M35" s="156">
        <f>SUMIF(Transport_DB[تاریخ],L35,Transport_DB[آب])</f>
        <v>222</v>
      </c>
      <c r="N35" s="157">
        <f>COUNTIFS(Transport_DB[تاریخ],"="&amp;L35,Transport_DB[آب],"&gt;"&amp;0)</f>
        <v>4</v>
      </c>
      <c r="O35" s="155">
        <v>45494</v>
      </c>
      <c r="P35" s="156">
        <f>SUMIF(Transport_DB[تاریخ],O35,Transport_DB[آب])</f>
        <v>250.60000000000002</v>
      </c>
      <c r="Q35" s="157">
        <f>COUNTIFS(Transport_DB[تاریخ],"="&amp;O35,Transport_DB[آب],"&gt;"&amp;0)</f>
        <v>5</v>
      </c>
      <c r="R35" s="155">
        <v>45525</v>
      </c>
      <c r="S35" s="156">
        <f>SUMIFS('Gas-DB'!G:G,'Gas-DB'!C:C,"="&amp;'Daily Water'!R35)</f>
        <v>4624</v>
      </c>
      <c r="T35" s="157">
        <f>COUNTIFS(Transport_DB[تاریخ],"="&amp;R35,Transport_DB[آب],"&gt;"&amp;0)</f>
        <v>6</v>
      </c>
      <c r="U35" s="155">
        <v>45556</v>
      </c>
      <c r="V35" s="156">
        <f>SUMIFS('Gas-DB'!G:G,'Gas-DB'!C:C,"="&amp;'Daily Water'!U35)</f>
        <v>2952</v>
      </c>
      <c r="W35" s="157">
        <f>COUNTIFS('Gas-DB'!C:C,"="&amp;'Daily Water'!U35,'Gas-DB'!G:G,"&gt;"&amp;0)</f>
        <v>21</v>
      </c>
      <c r="X35" s="155"/>
      <c r="Y35" s="156"/>
      <c r="Z35" s="157"/>
      <c r="AA35" s="155"/>
      <c r="AB35" s="156"/>
      <c r="AC35" s="157"/>
      <c r="AD35" s="155"/>
      <c r="AE35" s="156"/>
      <c r="AF35" s="157"/>
      <c r="AG35" s="155"/>
      <c r="AH35" s="156"/>
      <c r="AI35" s="157"/>
      <c r="AJ35" s="155"/>
      <c r="AK35" s="156"/>
      <c r="AL35" s="157"/>
      <c r="AM35" s="155"/>
      <c r="AN35" s="157"/>
      <c r="AO35" s="156"/>
    </row>
    <row r="36" spans="1:41" ht="34.5" thickTop="1" x14ac:dyDescent="0.25">
      <c r="A36" s="167"/>
      <c r="B36" s="168" t="s">
        <v>204</v>
      </c>
      <c r="C36" s="169">
        <f>SUM(C5:C35)</f>
        <v>0</v>
      </c>
      <c r="D36" s="169">
        <f>SUM(D5:D35)</f>
        <v>0</v>
      </c>
      <c r="E36" s="168" t="s">
        <v>204</v>
      </c>
      <c r="F36" s="169" t="e">
        <f>SUM(F5:F35)</f>
        <v>#VALUE!</v>
      </c>
      <c r="G36" s="169">
        <f>SUM(G5:G35)</f>
        <v>96</v>
      </c>
      <c r="H36" s="168" t="s">
        <v>204</v>
      </c>
      <c r="I36" s="169" t="e">
        <f>SUM(I5:I35)</f>
        <v>#VALUE!</v>
      </c>
      <c r="J36" s="169">
        <f>SUM(J5:J35)</f>
        <v>185</v>
      </c>
      <c r="K36" s="170">
        <f>SUM(K5:K35)</f>
        <v>40500</v>
      </c>
      <c r="L36" s="168" t="s">
        <v>204</v>
      </c>
      <c r="M36" s="169">
        <f>SUM(M5:M35)</f>
        <v>4290.1000000000004</v>
      </c>
      <c r="N36" s="169">
        <f>SUM(N5:N35)</f>
        <v>90</v>
      </c>
      <c r="O36" s="168" t="s">
        <v>4</v>
      </c>
      <c r="P36" s="169">
        <f>SUM(P5:P35)</f>
        <v>6108.8000000000011</v>
      </c>
      <c r="Q36" s="169">
        <f>SUM(Q5:Q35)</f>
        <v>124</v>
      </c>
      <c r="R36" s="168" t="s">
        <v>4</v>
      </c>
      <c r="S36" s="169">
        <f>SUM(S5:S35)</f>
        <v>11543.199999999999</v>
      </c>
      <c r="T36" s="169">
        <f>SUM(T5:T35)</f>
        <v>144</v>
      </c>
      <c r="U36" s="168" t="s">
        <v>4</v>
      </c>
      <c r="V36" s="169">
        <f t="shared" ref="V36:AO36" si="0">SUM(V5:V35)</f>
        <v>121921</v>
      </c>
      <c r="W36" s="169">
        <f t="shared" si="0"/>
        <v>702</v>
      </c>
      <c r="X36" s="168" t="s">
        <v>4</v>
      </c>
      <c r="Y36" s="169">
        <f t="shared" si="0"/>
        <v>80399</v>
      </c>
      <c r="Z36" s="169">
        <f t="shared" si="0"/>
        <v>478</v>
      </c>
      <c r="AA36" s="168" t="s">
        <v>4</v>
      </c>
      <c r="AB36" s="169">
        <f t="shared" si="0"/>
        <v>0</v>
      </c>
      <c r="AC36" s="169">
        <f t="shared" si="0"/>
        <v>0</v>
      </c>
      <c r="AD36" s="168" t="s">
        <v>4</v>
      </c>
      <c r="AE36" s="169">
        <f t="shared" si="0"/>
        <v>0</v>
      </c>
      <c r="AF36" s="169">
        <f t="shared" si="0"/>
        <v>0</v>
      </c>
      <c r="AG36" s="168" t="s">
        <v>4</v>
      </c>
      <c r="AH36" s="169">
        <f t="shared" si="0"/>
        <v>0</v>
      </c>
      <c r="AI36" s="169">
        <f t="shared" si="0"/>
        <v>0</v>
      </c>
      <c r="AJ36" s="168" t="s">
        <v>4</v>
      </c>
      <c r="AK36" s="169">
        <f t="shared" si="0"/>
        <v>0</v>
      </c>
      <c r="AL36" s="169">
        <f t="shared" si="0"/>
        <v>0</v>
      </c>
      <c r="AM36" s="168" t="s">
        <v>4</v>
      </c>
      <c r="AN36" s="234">
        <f t="shared" si="0"/>
        <v>0</v>
      </c>
      <c r="AO36" s="172">
        <f t="shared" si="0"/>
        <v>0</v>
      </c>
    </row>
    <row r="37" spans="1:41" ht="34.5" thickBot="1" x14ac:dyDescent="0.3">
      <c r="A37" s="167"/>
      <c r="B37" s="180" t="s">
        <v>211</v>
      </c>
      <c r="C37" s="739" t="str">
        <f>IF(C36=0,"",ROUND(C36/COUNTIF(C5:C35,"&gt;"&amp;0),0))</f>
        <v/>
      </c>
      <c r="D37" s="739"/>
      <c r="E37" s="180" t="s">
        <v>211</v>
      </c>
      <c r="F37" s="739" t="e">
        <f>IF(F36=0,"",ROUND(F36/COUNTIF(F5:F35,"&gt;"&amp;0),0))</f>
        <v>#VALUE!</v>
      </c>
      <c r="G37" s="739"/>
      <c r="H37" s="180" t="s">
        <v>211</v>
      </c>
      <c r="I37" s="739" t="e">
        <f>IF(I36=0,"",ROUND(I36/COUNTIF(I5:I35,"&gt;"&amp;0),0))</f>
        <v>#VALUE!</v>
      </c>
      <c r="J37" s="739"/>
      <c r="K37" s="740"/>
      <c r="L37" s="181" t="s">
        <v>211</v>
      </c>
      <c r="M37" s="739">
        <f>IF(M36=0,"",ROUND(M36/COUNTIF(M5:M35,"&gt;"&amp;0),0))</f>
        <v>143</v>
      </c>
      <c r="N37" s="739"/>
      <c r="O37" s="181" t="s">
        <v>211</v>
      </c>
      <c r="P37" s="739">
        <f>IF(P36=0,"",ROUND(P36/COUNTIF(P5:P35,"&gt;"&amp;0),0))</f>
        <v>218</v>
      </c>
      <c r="Q37" s="739"/>
      <c r="R37" s="181" t="s">
        <v>211</v>
      </c>
      <c r="S37" s="739">
        <f>IF(S36=0,"",ROUND(S36/COUNTIF(S5:S35,"&gt;"&amp;0),0))</f>
        <v>372</v>
      </c>
      <c r="T37" s="739"/>
      <c r="U37" s="181" t="s">
        <v>211</v>
      </c>
      <c r="V37" s="739">
        <f>IF(V36=0,"",ROUND(V36/COUNTIF(V5:V35,"&gt;"&amp;0),0))</f>
        <v>4516</v>
      </c>
      <c r="W37" s="739"/>
      <c r="X37" s="181" t="s">
        <v>211</v>
      </c>
      <c r="Y37" s="739">
        <f>IF(Y36=0,"",ROUND(Y36/COUNTIF(Y5:Y35,"&gt;"&amp;0),0))</f>
        <v>4729</v>
      </c>
      <c r="Z37" s="739"/>
      <c r="AA37" s="181" t="s">
        <v>211</v>
      </c>
      <c r="AB37" s="739" t="str">
        <f>IF(AB36=0,"",ROUND(AB36/COUNTIF(AB5:AB35,"&gt;"&amp;0),0))</f>
        <v/>
      </c>
      <c r="AC37" s="739"/>
      <c r="AD37" s="181" t="s">
        <v>211</v>
      </c>
      <c r="AE37" s="739" t="str">
        <f>IF(AE36=0,"",ROUND(AE36/COUNTIF(AE5:AE35,"&gt;"&amp;0),0))</f>
        <v/>
      </c>
      <c r="AF37" s="739"/>
      <c r="AG37" s="181" t="s">
        <v>211</v>
      </c>
      <c r="AH37" s="739" t="str">
        <f>IF(AH36=0,"",ROUND(AH36/COUNTIF(AH5:AH35,"&gt;"&amp;0),0))</f>
        <v/>
      </c>
      <c r="AI37" s="739"/>
      <c r="AJ37" s="181" t="s">
        <v>211</v>
      </c>
      <c r="AK37" s="739" t="str">
        <f>IF(AK36=0,"",ROUND(AK36/COUNTIF(AK5:AK35,"&gt;"&amp;0),0))</f>
        <v/>
      </c>
      <c r="AL37" s="739"/>
      <c r="AM37" s="181" t="s">
        <v>211</v>
      </c>
      <c r="AN37" s="739" t="str">
        <f>IF(AN36=0,"",ROUND(AN36/COUNTIF(AN5:AN35,"&gt;"&amp;0),0))</f>
        <v/>
      </c>
      <c r="AO37" s="739"/>
    </row>
    <row r="39" spans="1:41" x14ac:dyDescent="0.25">
      <c r="F39" s="182"/>
      <c r="G39" s="182"/>
      <c r="I39" s="182"/>
      <c r="J39" s="182"/>
      <c r="M39" s="182"/>
      <c r="N39" s="182"/>
    </row>
    <row r="40" spans="1:41" ht="30" x14ac:dyDescent="0.25">
      <c r="C40" s="183" t="e">
        <f>C36/D36</f>
        <v>#DIV/0!</v>
      </c>
      <c r="F40" s="183" t="e">
        <f>F36/G36</f>
        <v>#VALUE!</v>
      </c>
      <c r="G40" s="183"/>
      <c r="I40" s="183" t="e">
        <f>I36/J36</f>
        <v>#VALUE!</v>
      </c>
      <c r="M40" s="183">
        <f>M36/N36</f>
        <v>47.667777777777779</v>
      </c>
      <c r="X40" s="2"/>
    </row>
    <row r="41" spans="1:41" x14ac:dyDescent="0.25">
      <c r="F41" s="184"/>
      <c r="G41" s="184"/>
      <c r="H41" s="184"/>
      <c r="I41" s="184"/>
      <c r="J41" s="184"/>
      <c r="K41" s="184"/>
      <c r="L41" s="184"/>
      <c r="M41" s="184"/>
      <c r="Q41" s="182" t="e">
        <f>#REF!</f>
        <v>#REF!</v>
      </c>
      <c r="X41" s="2"/>
    </row>
    <row r="43" spans="1:41" ht="30.75" x14ac:dyDescent="0.25">
      <c r="F43" s="182"/>
      <c r="G43" s="182"/>
      <c r="H43" s="182"/>
      <c r="I43" s="182"/>
      <c r="J43" s="185" t="e">
        <f>#REF!-M36</f>
        <v>#REF!</v>
      </c>
      <c r="K43" s="182"/>
      <c r="L43" s="182"/>
      <c r="M43" s="182"/>
      <c r="N43" s="182"/>
    </row>
    <row r="45" spans="1:41" x14ac:dyDescent="0.25">
      <c r="F45" s="182"/>
      <c r="G45" s="182"/>
    </row>
  </sheetData>
  <mergeCells count="39">
    <mergeCell ref="AH37:AI37"/>
    <mergeCell ref="AD3:AF3"/>
    <mergeCell ref="AG3:AI3"/>
    <mergeCell ref="AJ3:AL3"/>
    <mergeCell ref="AM3:AO3"/>
    <mergeCell ref="AK37:AL37"/>
    <mergeCell ref="AN37:AO37"/>
    <mergeCell ref="C37:D37"/>
    <mergeCell ref="F37:G37"/>
    <mergeCell ref="I37:K37"/>
    <mergeCell ref="M37:N37"/>
    <mergeCell ref="P37:Q37"/>
    <mergeCell ref="S37:T37"/>
    <mergeCell ref="V37:W37"/>
    <mergeCell ref="Y37:Z37"/>
    <mergeCell ref="AB37:AC37"/>
    <mergeCell ref="AE37:AF37"/>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R2:T2"/>
    <mergeCell ref="B2:D2"/>
    <mergeCell ref="E2:G2"/>
    <mergeCell ref="H2:K2"/>
    <mergeCell ref="L2:N2"/>
    <mergeCell ref="O2:Q2"/>
  </mergeCells>
  <conditionalFormatting sqref="L5:L35 N5:N35">
    <cfRule type="expression" dxfId="17" priority="14">
      <formula>ROUNDDOWN(NOW(),0)-1=$L5</formula>
    </cfRule>
  </conditionalFormatting>
  <conditionalFormatting sqref="O5:O35">
    <cfRule type="expression" dxfId="16" priority="13">
      <formula>ROUNDDOWN(NOW(),0)-1=$O5</formula>
    </cfRule>
  </conditionalFormatting>
  <conditionalFormatting sqref="O20">
    <cfRule type="expression" dxfId="15" priority="4">
      <formula>ROUNDDOWN(NOW(),0)-1=$L20</formula>
    </cfRule>
  </conditionalFormatting>
  <conditionalFormatting sqref="Q5:Q35">
    <cfRule type="expression" dxfId="14" priority="3">
      <formula>ROUNDDOWN(NOW(),0)-1=$L5</formula>
    </cfRule>
  </conditionalFormatting>
  <conditionalFormatting sqref="R5:R34 R35:S35">
    <cfRule type="expression" dxfId="13" priority="12">
      <formula>ROUNDDOWN(NOW(),0)-1=$R5</formula>
    </cfRule>
  </conditionalFormatting>
  <conditionalFormatting sqref="T5:T35">
    <cfRule type="expression" dxfId="12" priority="2">
      <formula>ROUNDDOWN(NOW(),0)-1=$L5</formula>
    </cfRule>
  </conditionalFormatting>
  <conditionalFormatting sqref="U5:V5 U6:W35">
    <cfRule type="expression" dxfId="11" priority="11">
      <formula>ROUNDDOWN(NOW(),0)-1=$U5</formula>
    </cfRule>
  </conditionalFormatting>
  <conditionalFormatting sqref="W5">
    <cfRule type="expression" dxfId="10" priority="1">
      <formula>ROUNDDOWN(NOW(),0)-1=$L5</formula>
    </cfRule>
  </conditionalFormatting>
  <conditionalFormatting sqref="X5:Z35">
    <cfRule type="expression" dxfId="9" priority="10">
      <formula>ROUNDDOWN(NOW(),0)-1=$X5</formula>
    </cfRule>
  </conditionalFormatting>
  <conditionalFormatting sqref="AA5:AC35">
    <cfRule type="expression" dxfId="8" priority="9">
      <formula>ROUNDDOWN(NOW(),0)-1=$AA5</formula>
    </cfRule>
  </conditionalFormatting>
  <conditionalFormatting sqref="AD5:AF35">
    <cfRule type="expression" dxfId="7" priority="8">
      <formula>ROUNDDOWN(NOW(),0)-1=$AD5</formula>
    </cfRule>
  </conditionalFormatting>
  <conditionalFormatting sqref="AG5:AI35">
    <cfRule type="expression" dxfId="6" priority="7">
      <formula>ROUNDDOWN(NOW(),0)-1=$AG5</formula>
    </cfRule>
  </conditionalFormatting>
  <conditionalFormatting sqref="AJ5:AL35">
    <cfRule type="expression" dxfId="5" priority="6">
      <formula>ROUNDDOWN(NOW(),0)-1=$AJ5</formula>
    </cfRule>
  </conditionalFormatting>
  <conditionalFormatting sqref="AM5:AO35">
    <cfRule type="expression" dxfId="4" priority="5">
      <formula>ROUNDDOWN(NOW(),0)-1=$AM5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K16"/>
  <sheetViews>
    <sheetView rightToLeft="1" view="pageBreakPreview" topLeftCell="A7" zoomScale="145" zoomScaleNormal="100" zoomScaleSheetLayoutView="145" workbookViewId="0">
      <selection activeCell="B21" sqref="B21"/>
    </sheetView>
  </sheetViews>
  <sheetFormatPr defaultColWidth="9.140625" defaultRowHeight="19.5" x14ac:dyDescent="0.25"/>
  <cols>
    <col min="1" max="1" width="18.42578125" style="258" customWidth="1"/>
    <col min="2" max="2" width="87.42578125" style="107" customWidth="1"/>
    <col min="3" max="16384" width="9.140625" style="12"/>
  </cols>
  <sheetData>
    <row r="1" spans="1:11" ht="26.25" customHeight="1" x14ac:dyDescent="0.25">
      <c r="A1" s="259" t="s">
        <v>294</v>
      </c>
      <c r="B1" s="257" t="s">
        <v>295</v>
      </c>
    </row>
    <row r="2" spans="1:11" x14ac:dyDescent="0.25">
      <c r="A2" s="260">
        <v>45479</v>
      </c>
      <c r="B2" s="107" t="s">
        <v>296</v>
      </c>
    </row>
    <row r="3" spans="1:11" x14ac:dyDescent="0.25">
      <c r="A3" s="260">
        <v>45512</v>
      </c>
      <c r="B3" s="107" t="s">
        <v>438</v>
      </c>
    </row>
    <row r="4" spans="1:11" x14ac:dyDescent="0.25">
      <c r="A4" s="260">
        <v>45516</v>
      </c>
      <c r="B4" s="107" t="s">
        <v>437</v>
      </c>
    </row>
    <row r="5" spans="1:11" x14ac:dyDescent="0.25">
      <c r="A5" s="260">
        <v>45512</v>
      </c>
      <c r="B5" s="107" t="s">
        <v>456</v>
      </c>
    </row>
    <row r="6" spans="1:11" x14ac:dyDescent="0.25">
      <c r="A6" s="260">
        <v>45515</v>
      </c>
      <c r="B6" s="107" t="s">
        <v>455</v>
      </c>
      <c r="F6" s="97"/>
    </row>
    <row r="7" spans="1:11" x14ac:dyDescent="0.25">
      <c r="A7" s="260">
        <v>45521</v>
      </c>
      <c r="B7" s="107" t="s">
        <v>486</v>
      </c>
    </row>
    <row r="8" spans="1:11" x14ac:dyDescent="0.25">
      <c r="A8" s="260">
        <v>45521</v>
      </c>
      <c r="B8" s="107" t="s">
        <v>483</v>
      </c>
    </row>
    <row r="9" spans="1:11" x14ac:dyDescent="0.25">
      <c r="A9" s="260">
        <v>45522</v>
      </c>
      <c r="B9" s="107" t="s">
        <v>483</v>
      </c>
    </row>
    <row r="10" spans="1:11" x14ac:dyDescent="0.25">
      <c r="A10" s="260">
        <v>45554</v>
      </c>
      <c r="B10" s="444" t="s">
        <v>509</v>
      </c>
    </row>
    <row r="11" spans="1:11" x14ac:dyDescent="0.25">
      <c r="A11" s="260">
        <v>45557</v>
      </c>
      <c r="B11" s="107" t="s">
        <v>518</v>
      </c>
    </row>
    <row r="12" spans="1:11" x14ac:dyDescent="0.25">
      <c r="A12" s="260">
        <v>45558</v>
      </c>
      <c r="B12" s="107" t="s">
        <v>519</v>
      </c>
    </row>
    <row r="13" spans="1:11" ht="26.25" x14ac:dyDescent="0.25">
      <c r="A13" s="260">
        <v>45570</v>
      </c>
      <c r="B13" s="107" t="s">
        <v>537</v>
      </c>
      <c r="C13" s="967" t="s">
        <v>285</v>
      </c>
      <c r="D13" s="968"/>
      <c r="E13" s="968"/>
      <c r="F13" s="967" t="s">
        <v>380</v>
      </c>
      <c r="G13" s="968"/>
      <c r="H13" s="968"/>
      <c r="I13" s="967" t="s">
        <v>381</v>
      </c>
      <c r="J13" s="968"/>
      <c r="K13" s="968"/>
    </row>
    <row r="14" spans="1:11" ht="26.25" x14ac:dyDescent="0.25">
      <c r="A14" s="260">
        <v>45570</v>
      </c>
      <c r="B14" s="591" t="s">
        <v>537</v>
      </c>
      <c r="C14" s="967" t="s">
        <v>538</v>
      </c>
      <c r="D14" s="968"/>
      <c r="E14" s="968"/>
      <c r="F14" s="967" t="s">
        <v>539</v>
      </c>
      <c r="G14" s="968"/>
      <c r="H14" s="968"/>
      <c r="I14" s="967" t="s">
        <v>540</v>
      </c>
      <c r="J14" s="968"/>
      <c r="K14" s="968"/>
    </row>
    <row r="15" spans="1:11" x14ac:dyDescent="0.25">
      <c r="A15" s="260">
        <f t="shared" ref="A15:A16" ca="1" si="0">TODAY()</f>
        <v>45582</v>
      </c>
    </row>
    <row r="16" spans="1:11" x14ac:dyDescent="0.25">
      <c r="A16" s="260">
        <f t="shared" ca="1" si="0"/>
        <v>45582</v>
      </c>
    </row>
  </sheetData>
  <mergeCells count="6">
    <mergeCell ref="C13:E13"/>
    <mergeCell ref="F13:H13"/>
    <mergeCell ref="I13:K13"/>
    <mergeCell ref="C14:E14"/>
    <mergeCell ref="F14:H14"/>
    <mergeCell ref="I14:K14"/>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76" zoomScale="85" zoomScaleNormal="100" zoomScaleSheetLayoutView="85" workbookViewId="0">
      <selection activeCell="C6" sqref="C6:G83"/>
    </sheetView>
  </sheetViews>
  <sheetFormatPr defaultColWidth="9.140625" defaultRowHeight="19.5" x14ac:dyDescent="0.55000000000000004"/>
  <cols>
    <col min="1" max="2" width="9.140625" style="255"/>
    <col min="3" max="3" width="26.28515625" style="255" bestFit="1" customWidth="1"/>
    <col min="4" max="4" width="18.28515625" style="255" customWidth="1"/>
    <col min="5" max="5" width="25" style="255" bestFit="1" customWidth="1"/>
    <col min="6" max="6" width="11.85546875" style="255" bestFit="1" customWidth="1"/>
    <col min="7" max="7" width="13.28515625" style="255" customWidth="1"/>
    <col min="8" max="16384" width="9.140625" style="255"/>
  </cols>
  <sheetData>
    <row r="5" spans="3:13" x14ac:dyDescent="0.55000000000000004">
      <c r="C5" s="107" t="s">
        <v>128</v>
      </c>
      <c r="D5" s="107" t="s">
        <v>333</v>
      </c>
      <c r="E5" s="107" t="s">
        <v>334</v>
      </c>
      <c r="F5" s="4" t="s">
        <v>216</v>
      </c>
      <c r="G5" s="4" t="s">
        <v>77</v>
      </c>
      <c r="I5" s="107" t="s">
        <v>128</v>
      </c>
      <c r="J5" s="107" t="s">
        <v>333</v>
      </c>
      <c r="K5" s="107" t="s">
        <v>334</v>
      </c>
      <c r="L5" s="4" t="s">
        <v>216</v>
      </c>
      <c r="M5" s="4" t="s">
        <v>77</v>
      </c>
    </row>
    <row r="6" spans="3:13" x14ac:dyDescent="0.55000000000000004">
      <c r="C6" s="287" t="s">
        <v>84</v>
      </c>
      <c r="D6" s="288" t="s">
        <v>85</v>
      </c>
      <c r="E6" s="288" t="s">
        <v>86</v>
      </c>
      <c r="F6" s="2" t="s">
        <v>132</v>
      </c>
      <c r="G6" s="2" t="s">
        <v>132</v>
      </c>
      <c r="I6" s="287" t="s">
        <v>84</v>
      </c>
      <c r="J6" s="288" t="s">
        <v>85</v>
      </c>
      <c r="K6" s="288" t="s">
        <v>86</v>
      </c>
      <c r="L6" s="2" t="s">
        <v>132</v>
      </c>
      <c r="M6" s="2" t="s">
        <v>132</v>
      </c>
    </row>
    <row r="7" spans="3:13" x14ac:dyDescent="0.55000000000000004">
      <c r="C7" s="106" t="s">
        <v>88</v>
      </c>
      <c r="D7" s="107" t="s">
        <v>89</v>
      </c>
      <c r="E7" s="107" t="str">
        <f>F7&amp;"-"&amp;G7</f>
        <v>شرکتی-یگانه</v>
      </c>
      <c r="F7" s="2" t="s">
        <v>1</v>
      </c>
      <c r="G7" s="107" t="s">
        <v>90</v>
      </c>
      <c r="I7" s="106" t="s">
        <v>88</v>
      </c>
      <c r="J7" s="107" t="s">
        <v>89</v>
      </c>
      <c r="K7" s="107" t="str">
        <f t="shared" ref="K7:K22" si="0">L7&amp;"-"&amp;M7</f>
        <v>شرکتی-یگانه</v>
      </c>
      <c r="L7" s="2" t="s">
        <v>1</v>
      </c>
      <c r="M7" s="107" t="s">
        <v>90</v>
      </c>
    </row>
    <row r="8" spans="3:13" x14ac:dyDescent="0.55000000000000004">
      <c r="C8" s="106" t="s">
        <v>91</v>
      </c>
      <c r="D8" s="107" t="s">
        <v>92</v>
      </c>
      <c r="E8" s="107" t="str">
        <f t="shared" ref="E8:E22" si="1">F8&amp;"-"&amp;G8</f>
        <v>شرکتی-یحیی زاده</v>
      </c>
      <c r="F8" s="2" t="s">
        <v>1</v>
      </c>
      <c r="G8" s="107" t="s">
        <v>95</v>
      </c>
      <c r="I8" s="106" t="s">
        <v>91</v>
      </c>
      <c r="J8" s="107" t="s">
        <v>92</v>
      </c>
      <c r="K8" s="107" t="str">
        <f t="shared" si="0"/>
        <v>شرکتی-یحیی زاده</v>
      </c>
      <c r="L8" s="2" t="s">
        <v>1</v>
      </c>
      <c r="M8" s="107" t="s">
        <v>95</v>
      </c>
    </row>
    <row r="9" spans="3:13" x14ac:dyDescent="0.55000000000000004">
      <c r="C9" s="106" t="s">
        <v>94</v>
      </c>
      <c r="D9" s="107" t="s">
        <v>92</v>
      </c>
      <c r="E9" s="107" t="str">
        <f t="shared" si="1"/>
        <v>شرکتی-نوروز غلامی</v>
      </c>
      <c r="F9" s="2" t="s">
        <v>1</v>
      </c>
      <c r="G9" s="107" t="s">
        <v>312</v>
      </c>
      <c r="I9" s="106" t="s">
        <v>94</v>
      </c>
      <c r="J9" s="107" t="s">
        <v>92</v>
      </c>
      <c r="K9" s="107" t="str">
        <f t="shared" si="0"/>
        <v>شرکتی-نوروز غلامی</v>
      </c>
      <c r="L9" s="2" t="s">
        <v>1</v>
      </c>
      <c r="M9" s="107" t="s">
        <v>312</v>
      </c>
    </row>
    <row r="10" spans="3:13" x14ac:dyDescent="0.55000000000000004">
      <c r="C10" s="106" t="s">
        <v>117</v>
      </c>
      <c r="D10" s="107" t="s">
        <v>92</v>
      </c>
      <c r="E10" s="107" t="str">
        <f t="shared" si="1"/>
        <v>شرکتی-علیرضا اقلیمی</v>
      </c>
      <c r="F10" s="2" t="s">
        <v>1</v>
      </c>
      <c r="G10" s="107" t="s">
        <v>313</v>
      </c>
      <c r="I10" s="106" t="s">
        <v>117</v>
      </c>
      <c r="J10" s="107" t="s">
        <v>92</v>
      </c>
      <c r="K10" s="107" t="str">
        <f t="shared" si="0"/>
        <v>شرکتی-علیرضا اقلیمی</v>
      </c>
      <c r="L10" s="2" t="s">
        <v>1</v>
      </c>
      <c r="M10" s="107" t="s">
        <v>313</v>
      </c>
    </row>
    <row r="11" spans="3:13" x14ac:dyDescent="0.55000000000000004">
      <c r="C11" s="106" t="s">
        <v>130</v>
      </c>
      <c r="D11" s="107" t="s">
        <v>97</v>
      </c>
      <c r="E11" s="107" t="str">
        <f t="shared" si="1"/>
        <v>شرکتی-بارانی</v>
      </c>
      <c r="F11" s="2" t="s">
        <v>1</v>
      </c>
      <c r="G11" s="107" t="s">
        <v>314</v>
      </c>
      <c r="I11" s="106" t="s">
        <v>130</v>
      </c>
      <c r="J11" s="107" t="s">
        <v>97</v>
      </c>
      <c r="K11" s="107" t="str">
        <f t="shared" si="0"/>
        <v>شرکتی-بارانی</v>
      </c>
      <c r="L11" s="2" t="s">
        <v>1</v>
      </c>
      <c r="M11" s="107" t="s">
        <v>314</v>
      </c>
    </row>
    <row r="12" spans="3:13" x14ac:dyDescent="0.55000000000000004">
      <c r="C12" s="106" t="s">
        <v>96</v>
      </c>
      <c r="D12" s="107" t="s">
        <v>97</v>
      </c>
      <c r="E12" s="107" t="str">
        <f t="shared" si="1"/>
        <v>شرکتی-میامی</v>
      </c>
      <c r="F12" s="2" t="s">
        <v>1</v>
      </c>
      <c r="G12" s="107" t="s">
        <v>315</v>
      </c>
      <c r="I12" s="106" t="s">
        <v>96</v>
      </c>
      <c r="J12" s="107" t="s">
        <v>97</v>
      </c>
      <c r="K12" s="107" t="str">
        <f t="shared" si="0"/>
        <v>شرکتی-میامی</v>
      </c>
      <c r="L12" s="2" t="s">
        <v>1</v>
      </c>
      <c r="M12" s="107" t="s">
        <v>315</v>
      </c>
    </row>
    <row r="13" spans="3:13" x14ac:dyDescent="0.55000000000000004">
      <c r="C13" s="106" t="s">
        <v>114</v>
      </c>
      <c r="D13" s="107" t="s">
        <v>115</v>
      </c>
      <c r="E13" s="107" t="str">
        <f t="shared" si="1"/>
        <v>شرکتی-برات زاده- از تاریخ 1 تیرماه</v>
      </c>
      <c r="F13" s="2" t="s">
        <v>1</v>
      </c>
      <c r="G13" s="107" t="s">
        <v>316</v>
      </c>
      <c r="I13" s="106" t="s">
        <v>114</v>
      </c>
      <c r="J13" s="107" t="s">
        <v>115</v>
      </c>
      <c r="K13" s="107" t="str">
        <f t="shared" si="0"/>
        <v>شرکتی-برات زاده- از تاریخ 1 تیرماه</v>
      </c>
      <c r="L13" s="2" t="s">
        <v>1</v>
      </c>
      <c r="M13" s="107" t="s">
        <v>316</v>
      </c>
    </row>
    <row r="14" spans="3:13" x14ac:dyDescent="0.55000000000000004">
      <c r="C14" s="106" t="s">
        <v>119</v>
      </c>
      <c r="D14" s="107" t="s">
        <v>108</v>
      </c>
      <c r="E14" s="107" t="str">
        <f t="shared" si="1"/>
        <v>شرکتی-جمالی</v>
      </c>
      <c r="F14" s="2" t="s">
        <v>1</v>
      </c>
      <c r="G14" s="107" t="s">
        <v>317</v>
      </c>
      <c r="I14" s="106" t="s">
        <v>119</v>
      </c>
      <c r="J14" s="107" t="s">
        <v>108</v>
      </c>
      <c r="K14" s="107" t="str">
        <f t="shared" si="0"/>
        <v>شرکتی-جمالی</v>
      </c>
      <c r="L14" s="2" t="s">
        <v>1</v>
      </c>
      <c r="M14" s="107" t="s">
        <v>317</v>
      </c>
    </row>
    <row r="15" spans="3:13" x14ac:dyDescent="0.55000000000000004">
      <c r="C15" s="106" t="s">
        <v>107</v>
      </c>
      <c r="D15" s="107" t="s">
        <v>108</v>
      </c>
      <c r="E15" s="107" t="str">
        <f t="shared" si="1"/>
        <v>شرکتی-دیانتی</v>
      </c>
      <c r="F15" s="2" t="s">
        <v>1</v>
      </c>
      <c r="G15" s="107" t="s">
        <v>109</v>
      </c>
      <c r="I15" s="106" t="s">
        <v>107</v>
      </c>
      <c r="J15" s="107" t="s">
        <v>108</v>
      </c>
      <c r="K15" s="107" t="str">
        <f t="shared" si="0"/>
        <v>شرکتی-دیانتی</v>
      </c>
      <c r="L15" s="2" t="s">
        <v>1</v>
      </c>
      <c r="M15" s="107" t="s">
        <v>109</v>
      </c>
    </row>
    <row r="16" spans="3:13" x14ac:dyDescent="0.55000000000000004">
      <c r="C16" s="106" t="s">
        <v>110</v>
      </c>
      <c r="D16" s="107" t="s">
        <v>108</v>
      </c>
      <c r="E16" s="107" t="str">
        <f t="shared" si="1"/>
        <v>شرکتی-شیری</v>
      </c>
      <c r="F16" s="2" t="s">
        <v>1</v>
      </c>
      <c r="G16" s="107" t="s">
        <v>111</v>
      </c>
      <c r="I16" s="106" t="s">
        <v>110</v>
      </c>
      <c r="J16" s="107" t="s">
        <v>108</v>
      </c>
      <c r="K16" s="107" t="str">
        <f t="shared" si="0"/>
        <v>شرکتی-شیری</v>
      </c>
      <c r="L16" s="2" t="s">
        <v>1</v>
      </c>
      <c r="M16" s="107" t="s">
        <v>111</v>
      </c>
    </row>
    <row r="17" spans="3:13" x14ac:dyDescent="0.55000000000000004">
      <c r="C17" s="106" t="s">
        <v>120</v>
      </c>
      <c r="D17" s="107" t="s">
        <v>133</v>
      </c>
      <c r="E17" s="107" t="str">
        <f t="shared" si="1"/>
        <v>شرکتی-شاکری</v>
      </c>
      <c r="F17" s="2" t="s">
        <v>1</v>
      </c>
      <c r="G17" s="107" t="s">
        <v>318</v>
      </c>
      <c r="I17" s="106" t="s">
        <v>120</v>
      </c>
      <c r="J17" s="107" t="s">
        <v>133</v>
      </c>
      <c r="K17" s="107" t="str">
        <f t="shared" si="0"/>
        <v>شرکتی-شاکری</v>
      </c>
      <c r="L17" s="2" t="s">
        <v>1</v>
      </c>
      <c r="M17" s="107" t="s">
        <v>318</v>
      </c>
    </row>
    <row r="18" spans="3:13" x14ac:dyDescent="0.55000000000000004">
      <c r="C18" s="106" t="s">
        <v>122</v>
      </c>
      <c r="D18" s="107" t="s">
        <v>123</v>
      </c>
      <c r="E18" s="107" t="str">
        <f t="shared" si="1"/>
        <v>شرکتی-زراعتی</v>
      </c>
      <c r="F18" s="2" t="s">
        <v>1</v>
      </c>
      <c r="G18" s="107" t="s">
        <v>319</v>
      </c>
      <c r="I18" s="106" t="s">
        <v>122</v>
      </c>
      <c r="J18" s="107" t="s">
        <v>123</v>
      </c>
      <c r="K18" s="107" t="str">
        <f t="shared" si="0"/>
        <v>شرکتی-زراعتی</v>
      </c>
      <c r="L18" s="2" t="s">
        <v>1</v>
      </c>
      <c r="M18" s="107" t="s">
        <v>319</v>
      </c>
    </row>
    <row r="19" spans="3:13" x14ac:dyDescent="0.55000000000000004">
      <c r="C19" s="106" t="s">
        <v>127</v>
      </c>
      <c r="D19" s="107" t="s">
        <v>99</v>
      </c>
      <c r="E19" s="107" t="str">
        <f t="shared" si="1"/>
        <v>شرکتی-رجب زاده</v>
      </c>
      <c r="F19" s="2" t="s">
        <v>1</v>
      </c>
      <c r="G19" s="107" t="s">
        <v>134</v>
      </c>
      <c r="I19" s="106" t="s">
        <v>127</v>
      </c>
      <c r="J19" s="107" t="s">
        <v>99</v>
      </c>
      <c r="K19" s="107" t="str">
        <f t="shared" si="0"/>
        <v>شرکتی-رجب زاده</v>
      </c>
      <c r="L19" s="2" t="s">
        <v>1</v>
      </c>
      <c r="M19" s="107" t="s">
        <v>134</v>
      </c>
    </row>
    <row r="20" spans="3:13" x14ac:dyDescent="0.55000000000000004">
      <c r="C20" s="236" t="s">
        <v>285</v>
      </c>
      <c r="D20" s="107" t="s">
        <v>108</v>
      </c>
      <c r="E20" s="107" t="str">
        <f t="shared" si="1"/>
        <v>شرکتی-شیری</v>
      </c>
      <c r="F20" s="2" t="s">
        <v>1</v>
      </c>
      <c r="G20" s="107" t="s">
        <v>111</v>
      </c>
      <c r="I20" s="236" t="s">
        <v>285</v>
      </c>
      <c r="J20" s="107" t="s">
        <v>108</v>
      </c>
      <c r="K20" s="107" t="str">
        <f t="shared" si="0"/>
        <v>شرکتی-شیری</v>
      </c>
      <c r="L20" s="2" t="s">
        <v>1</v>
      </c>
      <c r="M20" s="107" t="s">
        <v>111</v>
      </c>
    </row>
    <row r="21" spans="3:13" x14ac:dyDescent="0.55000000000000004">
      <c r="C21" s="106" t="s">
        <v>297</v>
      </c>
      <c r="D21" s="107" t="s">
        <v>99</v>
      </c>
      <c r="E21" s="107" t="str">
        <f t="shared" si="1"/>
        <v>شرکتی-نخعی</v>
      </c>
      <c r="F21" s="2" t="s">
        <v>1</v>
      </c>
      <c r="G21" s="107" t="s">
        <v>320</v>
      </c>
      <c r="I21" s="106" t="s">
        <v>297</v>
      </c>
      <c r="J21" s="107" t="s">
        <v>99</v>
      </c>
      <c r="K21" s="107" t="str">
        <f t="shared" si="0"/>
        <v>شرکتی-نخعی</v>
      </c>
      <c r="L21" s="2" t="s">
        <v>1</v>
      </c>
      <c r="M21" s="107" t="s">
        <v>320</v>
      </c>
    </row>
    <row r="22" spans="3:13" x14ac:dyDescent="0.55000000000000004">
      <c r="C22" s="106" t="s">
        <v>301</v>
      </c>
      <c r="D22" s="274" t="s">
        <v>89</v>
      </c>
      <c r="E22" s="107" t="str">
        <f t="shared" si="1"/>
        <v>شرکتی-حسن پور</v>
      </c>
      <c r="F22" s="2" t="s">
        <v>1</v>
      </c>
      <c r="G22" s="106" t="s">
        <v>148</v>
      </c>
      <c r="I22" s="106" t="s">
        <v>301</v>
      </c>
      <c r="J22" s="274" t="s">
        <v>89</v>
      </c>
      <c r="K22" s="107" t="str">
        <f t="shared" si="0"/>
        <v>شرکتی-حسن پور</v>
      </c>
      <c r="L22" s="2" t="s">
        <v>1</v>
      </c>
      <c r="M22" s="106" t="s">
        <v>148</v>
      </c>
    </row>
    <row r="23" spans="3:13" x14ac:dyDescent="0.55000000000000004">
      <c r="C23" s="2" t="s">
        <v>328</v>
      </c>
      <c r="D23" s="2" t="s">
        <v>329</v>
      </c>
      <c r="E23" s="137"/>
      <c r="F23" s="2" t="s">
        <v>18</v>
      </c>
      <c r="G23" s="2"/>
      <c r="I23" s="2" t="s">
        <v>328</v>
      </c>
      <c r="J23" s="2" t="s">
        <v>329</v>
      </c>
      <c r="K23" s="137"/>
      <c r="L23" s="2" t="s">
        <v>18</v>
      </c>
      <c r="M23" s="2"/>
    </row>
    <row r="24" spans="3:13" x14ac:dyDescent="0.55000000000000004">
      <c r="C24" s="137"/>
      <c r="D24" s="137"/>
      <c r="E24" s="137"/>
      <c r="F24" s="2"/>
      <c r="G24" s="2"/>
      <c r="I24" s="137"/>
      <c r="J24" s="137"/>
      <c r="K24" s="137"/>
      <c r="L24" s="2"/>
      <c r="M24" s="2"/>
    </row>
    <row r="25" spans="3:13" x14ac:dyDescent="0.55000000000000004">
      <c r="C25" s="137"/>
      <c r="D25" s="137"/>
      <c r="E25" s="137"/>
      <c r="F25" s="2"/>
      <c r="G25" s="2"/>
      <c r="I25" s="137" t="s">
        <v>136</v>
      </c>
      <c r="J25" s="12" t="s">
        <v>99</v>
      </c>
      <c r="K25" s="12" t="s">
        <v>2</v>
      </c>
      <c r="L25" s="2" t="s">
        <v>18</v>
      </c>
      <c r="M25" s="2"/>
    </row>
    <row r="26" spans="3:13" x14ac:dyDescent="0.55000000000000004">
      <c r="C26" s="137"/>
      <c r="D26" s="137"/>
      <c r="E26" s="137"/>
      <c r="F26" s="2"/>
      <c r="G26" s="2"/>
      <c r="I26" s="289" t="s">
        <v>137</v>
      </c>
      <c r="J26" s="12" t="s">
        <v>138</v>
      </c>
      <c r="K26" s="12" t="s">
        <v>2</v>
      </c>
      <c r="L26" s="2" t="s">
        <v>18</v>
      </c>
      <c r="M26" s="2"/>
    </row>
    <row r="27" spans="3:13" x14ac:dyDescent="0.55000000000000004">
      <c r="C27" s="106" t="s">
        <v>136</v>
      </c>
      <c r="D27" s="107" t="s">
        <v>99</v>
      </c>
      <c r="E27" s="107" t="s">
        <v>2</v>
      </c>
      <c r="F27" s="2" t="s">
        <v>18</v>
      </c>
      <c r="G27" s="2"/>
      <c r="I27" s="117" t="s">
        <v>139</v>
      </c>
      <c r="J27" s="107" t="s">
        <v>138</v>
      </c>
      <c r="K27" s="107" t="s">
        <v>2</v>
      </c>
      <c r="L27" s="2" t="s">
        <v>18</v>
      </c>
      <c r="M27" s="2"/>
    </row>
    <row r="28" spans="3:13" x14ac:dyDescent="0.55000000000000004">
      <c r="C28" s="117" t="s">
        <v>137</v>
      </c>
      <c r="D28" s="107" t="s">
        <v>138</v>
      </c>
      <c r="E28" s="107" t="s">
        <v>2</v>
      </c>
      <c r="F28" s="2" t="s">
        <v>18</v>
      </c>
      <c r="G28" s="2"/>
      <c r="I28" s="117" t="s">
        <v>141</v>
      </c>
      <c r="J28" s="107" t="s">
        <v>92</v>
      </c>
      <c r="K28" s="107" t="s">
        <v>2</v>
      </c>
      <c r="L28" s="2" t="s">
        <v>18</v>
      </c>
      <c r="M28" s="2"/>
    </row>
    <row r="29" spans="3:13" x14ac:dyDescent="0.55000000000000004">
      <c r="C29" s="117" t="s">
        <v>139</v>
      </c>
      <c r="D29" s="107" t="s">
        <v>138</v>
      </c>
      <c r="E29" s="107" t="s">
        <v>2</v>
      </c>
      <c r="F29" s="2" t="s">
        <v>18</v>
      </c>
      <c r="G29" s="2"/>
      <c r="I29" s="117" t="s">
        <v>142</v>
      </c>
      <c r="J29" s="107" t="s">
        <v>92</v>
      </c>
      <c r="K29" s="107" t="s">
        <v>2</v>
      </c>
      <c r="L29" s="2" t="s">
        <v>18</v>
      </c>
      <c r="M29" s="2"/>
    </row>
    <row r="30" spans="3:13" x14ac:dyDescent="0.55000000000000004">
      <c r="C30" s="117" t="s">
        <v>141</v>
      </c>
      <c r="D30" s="107" t="s">
        <v>92</v>
      </c>
      <c r="E30" s="107" t="s">
        <v>2</v>
      </c>
      <c r="F30" s="2" t="s">
        <v>18</v>
      </c>
      <c r="G30" s="2"/>
      <c r="I30" s="117" t="s">
        <v>143</v>
      </c>
      <c r="J30" s="107" t="s">
        <v>92</v>
      </c>
      <c r="K30" s="107" t="s">
        <v>2</v>
      </c>
      <c r="L30" s="2" t="s">
        <v>18</v>
      </c>
      <c r="M30" s="2"/>
    </row>
    <row r="31" spans="3:13" x14ac:dyDescent="0.55000000000000004">
      <c r="C31" s="117" t="s">
        <v>142</v>
      </c>
      <c r="D31" s="107" t="s">
        <v>92</v>
      </c>
      <c r="E31" s="107" t="s">
        <v>2</v>
      </c>
      <c r="F31" s="2" t="s">
        <v>18</v>
      </c>
      <c r="G31" s="2"/>
      <c r="I31" s="117" t="s">
        <v>258</v>
      </c>
      <c r="J31" s="107" t="s">
        <v>92</v>
      </c>
      <c r="K31" s="107" t="s">
        <v>2</v>
      </c>
      <c r="L31" s="2" t="s">
        <v>18</v>
      </c>
      <c r="M31" s="2"/>
    </row>
    <row r="32" spans="3:13" x14ac:dyDescent="0.55000000000000004">
      <c r="C32" s="117" t="s">
        <v>143</v>
      </c>
      <c r="D32" s="107" t="s">
        <v>92</v>
      </c>
      <c r="E32" s="107" t="s">
        <v>2</v>
      </c>
      <c r="F32" s="2" t="s">
        <v>18</v>
      </c>
      <c r="G32" s="2"/>
      <c r="I32" s="117" t="s">
        <v>266</v>
      </c>
      <c r="J32" s="107" t="s">
        <v>92</v>
      </c>
      <c r="K32" s="107" t="s">
        <v>2</v>
      </c>
      <c r="L32" s="2" t="s">
        <v>18</v>
      </c>
      <c r="M32" s="2"/>
    </row>
    <row r="33" spans="3:13" x14ac:dyDescent="0.55000000000000004">
      <c r="C33" s="117" t="s">
        <v>258</v>
      </c>
      <c r="D33" s="107" t="s">
        <v>92</v>
      </c>
      <c r="E33" s="107" t="s">
        <v>2</v>
      </c>
      <c r="F33" s="2" t="s">
        <v>18</v>
      </c>
      <c r="G33" s="2"/>
      <c r="I33" s="117" t="s">
        <v>267</v>
      </c>
      <c r="J33" s="107" t="s">
        <v>92</v>
      </c>
      <c r="K33" s="107" t="s">
        <v>2</v>
      </c>
      <c r="L33" s="2" t="s">
        <v>18</v>
      </c>
      <c r="M33" s="2"/>
    </row>
    <row r="34" spans="3:13" x14ac:dyDescent="0.55000000000000004">
      <c r="C34" s="117" t="s">
        <v>266</v>
      </c>
      <c r="D34" s="107" t="s">
        <v>92</v>
      </c>
      <c r="E34" s="107" t="s">
        <v>2</v>
      </c>
      <c r="F34" s="2" t="s">
        <v>18</v>
      </c>
      <c r="G34" s="2"/>
      <c r="I34" s="237" t="s">
        <v>286</v>
      </c>
      <c r="J34" s="107" t="s">
        <v>99</v>
      </c>
      <c r="K34" s="107" t="s">
        <v>2</v>
      </c>
      <c r="L34" s="2" t="s">
        <v>18</v>
      </c>
      <c r="M34" s="2"/>
    </row>
    <row r="35" spans="3:13" x14ac:dyDescent="0.55000000000000004">
      <c r="C35" s="117" t="s">
        <v>267</v>
      </c>
      <c r="D35" s="107" t="s">
        <v>92</v>
      </c>
      <c r="E35" s="107" t="s">
        <v>2</v>
      </c>
      <c r="F35" s="2" t="s">
        <v>18</v>
      </c>
      <c r="G35" s="2"/>
      <c r="I35"/>
      <c r="J35"/>
      <c r="K35"/>
      <c r="L35"/>
      <c r="M35"/>
    </row>
    <row r="36" spans="3:13" x14ac:dyDescent="0.55000000000000004">
      <c r="C36" s="237" t="s">
        <v>286</v>
      </c>
      <c r="D36" s="107" t="s">
        <v>99</v>
      </c>
      <c r="E36" s="107" t="s">
        <v>2</v>
      </c>
      <c r="F36" s="2" t="s">
        <v>18</v>
      </c>
      <c r="G36" s="2"/>
      <c r="I36"/>
      <c r="J36"/>
      <c r="K36"/>
      <c r="L36"/>
      <c r="M36"/>
    </row>
    <row r="37" spans="3:13" x14ac:dyDescent="0.55000000000000004">
      <c r="C37" s="2"/>
      <c r="D37" s="2"/>
      <c r="E37" s="2"/>
      <c r="F37" s="2"/>
      <c r="G37" s="2"/>
      <c r="I37"/>
      <c r="J37"/>
      <c r="K37"/>
      <c r="L37"/>
      <c r="M37"/>
    </row>
    <row r="38" spans="3:13" x14ac:dyDescent="0.55000000000000004">
      <c r="C38" s="2"/>
      <c r="D38" s="2"/>
      <c r="E38" s="2"/>
      <c r="F38" s="2"/>
      <c r="G38" s="2"/>
      <c r="I38"/>
      <c r="J38"/>
      <c r="K38"/>
      <c r="L38"/>
      <c r="M38"/>
    </row>
    <row r="39" spans="3:13" x14ac:dyDescent="0.55000000000000004">
      <c r="C39" s="2"/>
      <c r="D39" s="2"/>
      <c r="E39" s="2"/>
      <c r="F39" s="2"/>
      <c r="G39" s="2"/>
      <c r="I39" s="2"/>
      <c r="J39" s="2"/>
      <c r="K39" s="2"/>
      <c r="L39" s="2"/>
      <c r="M39" s="2"/>
    </row>
    <row r="40" spans="3:13" x14ac:dyDescent="0.55000000000000004">
      <c r="C40" s="117" t="s">
        <v>144</v>
      </c>
      <c r="D40" s="107" t="s">
        <v>271</v>
      </c>
      <c r="E40" s="107" t="s">
        <v>145</v>
      </c>
      <c r="F40" s="2" t="s">
        <v>331</v>
      </c>
      <c r="G40" s="2"/>
      <c r="I40" s="117" t="s">
        <v>144</v>
      </c>
      <c r="J40" s="107" t="s">
        <v>271</v>
      </c>
      <c r="K40" s="107" t="s">
        <v>145</v>
      </c>
      <c r="L40" s="2" t="s">
        <v>331</v>
      </c>
      <c r="M40" s="2"/>
    </row>
    <row r="41" spans="3:13" x14ac:dyDescent="0.55000000000000004">
      <c r="C41" s="117" t="s">
        <v>146</v>
      </c>
      <c r="D41" s="107" t="s">
        <v>271</v>
      </c>
      <c r="E41" s="107" t="s">
        <v>145</v>
      </c>
      <c r="F41" s="2" t="s">
        <v>331</v>
      </c>
      <c r="G41" s="2"/>
      <c r="I41" s="117" t="s">
        <v>146</v>
      </c>
      <c r="J41" s="107" t="s">
        <v>271</v>
      </c>
      <c r="K41" s="107" t="s">
        <v>145</v>
      </c>
      <c r="L41" s="2" t="s">
        <v>331</v>
      </c>
      <c r="M41" s="2"/>
    </row>
    <row r="42" spans="3:13" x14ac:dyDescent="0.55000000000000004">
      <c r="C42" s="2"/>
      <c r="D42" s="2"/>
      <c r="E42" s="2"/>
      <c r="F42" s="2" t="s">
        <v>331</v>
      </c>
      <c r="G42" s="2"/>
      <c r="I42" s="2"/>
      <c r="J42" s="2"/>
      <c r="K42" s="2"/>
      <c r="L42" s="2" t="s">
        <v>331</v>
      </c>
      <c r="M42" s="2"/>
    </row>
    <row r="43" spans="3:13" x14ac:dyDescent="0.55000000000000004">
      <c r="C43" s="2"/>
      <c r="D43" s="2"/>
      <c r="E43" s="2"/>
      <c r="F43" s="2" t="s">
        <v>331</v>
      </c>
      <c r="G43" s="2"/>
      <c r="I43" s="2"/>
      <c r="J43" s="2"/>
      <c r="K43" s="2"/>
      <c r="L43" s="2" t="s">
        <v>331</v>
      </c>
      <c r="M43" s="2"/>
    </row>
    <row r="44" spans="3:13" x14ac:dyDescent="0.55000000000000004">
      <c r="C44" s="2"/>
      <c r="D44" s="2"/>
      <c r="E44" s="2"/>
      <c r="F44" s="2" t="s">
        <v>331</v>
      </c>
      <c r="G44" s="2"/>
      <c r="I44" s="2"/>
      <c r="J44" s="2"/>
      <c r="K44" s="2"/>
      <c r="L44" s="2" t="s">
        <v>331</v>
      </c>
      <c r="M44" s="2"/>
    </row>
    <row r="45" spans="3:13" x14ac:dyDescent="0.55000000000000004">
      <c r="C45" s="119" t="s">
        <v>147</v>
      </c>
      <c r="D45" s="229" t="s">
        <v>272</v>
      </c>
      <c r="E45" s="107" t="s">
        <v>148</v>
      </c>
      <c r="F45" s="2" t="s">
        <v>331</v>
      </c>
      <c r="G45" s="2"/>
      <c r="I45" s="119" t="s">
        <v>147</v>
      </c>
      <c r="J45" s="229" t="s">
        <v>272</v>
      </c>
      <c r="K45" s="107" t="s">
        <v>148</v>
      </c>
      <c r="L45" s="2" t="s">
        <v>331</v>
      </c>
      <c r="M45" s="2"/>
    </row>
    <row r="46" spans="3:13" x14ac:dyDescent="0.55000000000000004">
      <c r="C46" s="2"/>
      <c r="D46" s="2"/>
      <c r="E46" s="2"/>
      <c r="F46" s="2"/>
      <c r="G46" s="2"/>
      <c r="I46" s="2"/>
      <c r="J46" s="2"/>
      <c r="K46" s="2"/>
      <c r="L46" s="2"/>
      <c r="M46" s="2"/>
    </row>
    <row r="47" spans="3:13" x14ac:dyDescent="0.55000000000000004">
      <c r="C47" s="2"/>
      <c r="D47" s="2"/>
      <c r="E47" s="2"/>
      <c r="F47" s="2"/>
      <c r="G47" s="2"/>
      <c r="I47" s="2"/>
      <c r="J47" s="2"/>
      <c r="K47" s="2"/>
      <c r="L47" s="2"/>
      <c r="M47" s="2"/>
    </row>
    <row r="48" spans="3:13" x14ac:dyDescent="0.55000000000000004">
      <c r="C48" s="2"/>
      <c r="D48" s="2"/>
      <c r="E48" s="2"/>
      <c r="F48" s="2"/>
      <c r="G48" s="2"/>
      <c r="I48" s="2"/>
      <c r="J48" s="2"/>
      <c r="K48" s="2"/>
      <c r="L48" s="2"/>
      <c r="M48" s="2"/>
    </row>
    <row r="49" spans="3:13" x14ac:dyDescent="0.55000000000000004">
      <c r="C49" s="106" t="s">
        <v>149</v>
      </c>
      <c r="D49" s="107" t="s">
        <v>273</v>
      </c>
      <c r="E49" s="107" t="s">
        <v>63</v>
      </c>
      <c r="F49" s="2" t="s">
        <v>332</v>
      </c>
      <c r="G49" s="2"/>
      <c r="I49" s="106" t="s">
        <v>149</v>
      </c>
      <c r="J49" s="107" t="s">
        <v>273</v>
      </c>
      <c r="K49" s="107" t="s">
        <v>63</v>
      </c>
      <c r="L49" s="2" t="s">
        <v>332</v>
      </c>
      <c r="M49" s="2"/>
    </row>
    <row r="50" spans="3:13" x14ac:dyDescent="0.55000000000000004">
      <c r="C50" s="117" t="s">
        <v>150</v>
      </c>
      <c r="D50" s="107" t="s">
        <v>92</v>
      </c>
      <c r="E50" s="107" t="s">
        <v>63</v>
      </c>
      <c r="F50" s="2" t="s">
        <v>332</v>
      </c>
      <c r="G50" s="2"/>
      <c r="I50" s="117" t="s">
        <v>150</v>
      </c>
      <c r="J50" s="107" t="s">
        <v>92</v>
      </c>
      <c r="K50" s="107" t="s">
        <v>63</v>
      </c>
      <c r="L50" s="2" t="s">
        <v>332</v>
      </c>
      <c r="M50" s="2"/>
    </row>
    <row r="51" spans="3:13" x14ac:dyDescent="0.55000000000000004">
      <c r="C51" s="117" t="s">
        <v>152</v>
      </c>
      <c r="D51" s="107" t="s">
        <v>92</v>
      </c>
      <c r="E51" s="107" t="s">
        <v>63</v>
      </c>
      <c r="F51" s="2" t="s">
        <v>332</v>
      </c>
      <c r="G51" s="2"/>
      <c r="I51" s="117" t="s">
        <v>152</v>
      </c>
      <c r="J51" s="107" t="s">
        <v>92</v>
      </c>
      <c r="K51" s="107" t="s">
        <v>63</v>
      </c>
      <c r="L51" s="2" t="s">
        <v>332</v>
      </c>
      <c r="M51" s="2"/>
    </row>
    <row r="52" spans="3:13" x14ac:dyDescent="0.55000000000000004">
      <c r="C52" s="117" t="s">
        <v>153</v>
      </c>
      <c r="D52" s="107" t="s">
        <v>92</v>
      </c>
      <c r="E52" s="107" t="s">
        <v>63</v>
      </c>
      <c r="F52" s="2" t="s">
        <v>332</v>
      </c>
      <c r="G52" s="2"/>
      <c r="I52" s="117" t="s">
        <v>153</v>
      </c>
      <c r="J52" s="107" t="s">
        <v>92</v>
      </c>
      <c r="K52" s="107" t="s">
        <v>63</v>
      </c>
      <c r="L52" s="2" t="s">
        <v>332</v>
      </c>
      <c r="M52" s="2"/>
    </row>
    <row r="53" spans="3:13" x14ac:dyDescent="0.55000000000000004">
      <c r="C53" s="2"/>
      <c r="D53" s="2"/>
      <c r="E53" s="2"/>
      <c r="F53" s="2"/>
      <c r="G53" s="2"/>
      <c r="I53" s="2"/>
      <c r="J53" s="2"/>
      <c r="K53" s="2"/>
      <c r="L53" s="2"/>
      <c r="M53" s="2"/>
    </row>
    <row r="54" spans="3:13" x14ac:dyDescent="0.55000000000000004">
      <c r="C54" s="2"/>
      <c r="D54" s="2"/>
      <c r="E54" s="2"/>
      <c r="F54" s="2"/>
      <c r="G54" s="2"/>
      <c r="I54" s="2"/>
      <c r="J54" s="2"/>
      <c r="K54" s="2"/>
      <c r="L54" s="2"/>
      <c r="M54" s="2"/>
    </row>
    <row r="55" spans="3:13" x14ac:dyDescent="0.55000000000000004">
      <c r="C55" s="106" t="s">
        <v>155</v>
      </c>
      <c r="D55" s="107" t="s">
        <v>104</v>
      </c>
      <c r="E55" s="107" t="s">
        <v>62</v>
      </c>
      <c r="F55" s="2" t="s">
        <v>332</v>
      </c>
      <c r="G55" s="2"/>
      <c r="I55" s="106" t="s">
        <v>155</v>
      </c>
      <c r="J55" s="107" t="s">
        <v>104</v>
      </c>
      <c r="K55" s="107" t="s">
        <v>62</v>
      </c>
      <c r="L55" s="2" t="s">
        <v>332</v>
      </c>
      <c r="M55" s="2"/>
    </row>
    <row r="56" spans="3:13" x14ac:dyDescent="0.55000000000000004">
      <c r="C56" s="106" t="s">
        <v>156</v>
      </c>
      <c r="D56" s="107" t="s">
        <v>92</v>
      </c>
      <c r="E56" s="107" t="s">
        <v>62</v>
      </c>
      <c r="F56" s="2" t="s">
        <v>332</v>
      </c>
      <c r="G56" s="2"/>
      <c r="I56" s="106" t="s">
        <v>156</v>
      </c>
      <c r="J56" s="107" t="s">
        <v>92</v>
      </c>
      <c r="K56" s="107" t="s">
        <v>62</v>
      </c>
      <c r="L56" s="2" t="s">
        <v>332</v>
      </c>
      <c r="M56" s="2"/>
    </row>
    <row r="57" spans="3:13" x14ac:dyDescent="0.55000000000000004">
      <c r="C57" s="106" t="s">
        <v>157</v>
      </c>
      <c r="D57" s="107" t="s">
        <v>92</v>
      </c>
      <c r="E57" s="107" t="s">
        <v>62</v>
      </c>
      <c r="F57" s="2" t="s">
        <v>332</v>
      </c>
      <c r="G57" s="2"/>
      <c r="I57" s="106" t="s">
        <v>157</v>
      </c>
      <c r="J57" s="107" t="s">
        <v>92</v>
      </c>
      <c r="K57" s="107" t="s">
        <v>62</v>
      </c>
      <c r="L57" s="2" t="s">
        <v>332</v>
      </c>
      <c r="M57" s="2"/>
    </row>
    <row r="58" spans="3:13" x14ac:dyDescent="0.55000000000000004">
      <c r="C58" s="106" t="s">
        <v>302</v>
      </c>
      <c r="D58" s="107" t="s">
        <v>92</v>
      </c>
      <c r="E58" s="107" t="s">
        <v>62</v>
      </c>
      <c r="F58" s="2" t="s">
        <v>332</v>
      </c>
      <c r="G58" s="2"/>
      <c r="I58" s="106" t="s">
        <v>302</v>
      </c>
      <c r="J58" s="107" t="s">
        <v>92</v>
      </c>
      <c r="K58" s="107" t="s">
        <v>62</v>
      </c>
      <c r="L58" s="2" t="s">
        <v>332</v>
      </c>
      <c r="M58" s="2"/>
    </row>
    <row r="59" spans="3:13" x14ac:dyDescent="0.55000000000000004">
      <c r="C59" s="2"/>
      <c r="D59" s="2"/>
      <c r="E59" s="2"/>
      <c r="F59" s="2"/>
      <c r="G59" s="2"/>
      <c r="I59" s="2"/>
      <c r="J59" s="2"/>
      <c r="K59" s="2"/>
      <c r="L59" s="2"/>
      <c r="M59" s="2"/>
    </row>
    <row r="60" spans="3:13" x14ac:dyDescent="0.55000000000000004">
      <c r="C60" s="106" t="s">
        <v>158</v>
      </c>
      <c r="D60" s="107" t="s">
        <v>138</v>
      </c>
      <c r="E60" s="107" t="s">
        <v>151</v>
      </c>
      <c r="F60" s="2" t="s">
        <v>331</v>
      </c>
      <c r="G60" s="2"/>
      <c r="I60" s="106" t="s">
        <v>158</v>
      </c>
      <c r="J60" s="107" t="s">
        <v>138</v>
      </c>
      <c r="K60" s="107" t="s">
        <v>151</v>
      </c>
      <c r="L60" s="2" t="s">
        <v>331</v>
      </c>
      <c r="M60" s="2"/>
    </row>
    <row r="61" spans="3:13" x14ac:dyDescent="0.55000000000000004">
      <c r="C61" s="2"/>
      <c r="D61" s="2"/>
      <c r="E61" s="2"/>
      <c r="F61" s="2"/>
      <c r="G61" s="2"/>
      <c r="I61" s="2"/>
      <c r="J61" s="2"/>
      <c r="K61" s="2"/>
      <c r="L61" s="2"/>
      <c r="M61" s="2"/>
    </row>
    <row r="62" spans="3:13" x14ac:dyDescent="0.55000000000000004">
      <c r="C62" s="2"/>
      <c r="D62" s="2"/>
      <c r="E62" s="2"/>
      <c r="F62" s="2"/>
      <c r="G62" s="2"/>
      <c r="I62" s="2"/>
      <c r="J62" s="2"/>
      <c r="K62" s="2"/>
      <c r="L62" s="2"/>
      <c r="M62" s="2"/>
    </row>
    <row r="63" spans="3:13" x14ac:dyDescent="0.55000000000000004">
      <c r="C63" s="106" t="s">
        <v>160</v>
      </c>
      <c r="D63" s="107" t="s">
        <v>161</v>
      </c>
      <c r="E63" s="107" t="s">
        <v>64</v>
      </c>
      <c r="F63" s="2" t="s">
        <v>331</v>
      </c>
      <c r="G63" s="2"/>
      <c r="I63" s="106" t="s">
        <v>160</v>
      </c>
      <c r="J63" s="107" t="s">
        <v>161</v>
      </c>
      <c r="K63" s="107" t="s">
        <v>64</v>
      </c>
      <c r="L63" s="2" t="s">
        <v>331</v>
      </c>
      <c r="M63" s="2"/>
    </row>
    <row r="64" spans="3:13" x14ac:dyDescent="0.55000000000000004">
      <c r="C64" s="106" t="s">
        <v>162</v>
      </c>
      <c r="D64" s="107" t="s">
        <v>138</v>
      </c>
      <c r="E64" s="107" t="s">
        <v>64</v>
      </c>
      <c r="F64" s="2" t="s">
        <v>331</v>
      </c>
      <c r="G64" s="2"/>
      <c r="I64" s="106" t="s">
        <v>162</v>
      </c>
      <c r="J64" s="107" t="s">
        <v>138</v>
      </c>
      <c r="K64" s="107" t="s">
        <v>64</v>
      </c>
      <c r="L64" s="2" t="s">
        <v>331</v>
      </c>
      <c r="M64" s="2"/>
    </row>
    <row r="65" spans="3:13" x14ac:dyDescent="0.55000000000000004">
      <c r="C65" s="2"/>
      <c r="D65" s="2"/>
      <c r="E65" s="2"/>
      <c r="F65" s="2"/>
      <c r="G65" s="2"/>
      <c r="I65" s="2"/>
      <c r="J65" s="2"/>
      <c r="K65" s="2"/>
      <c r="L65" s="2"/>
      <c r="M65" s="2"/>
    </row>
    <row r="66" spans="3:13" x14ac:dyDescent="0.55000000000000004">
      <c r="C66" s="2"/>
      <c r="D66" s="2"/>
      <c r="E66" s="2"/>
      <c r="F66" s="2"/>
      <c r="G66" s="2"/>
      <c r="I66" s="2"/>
      <c r="J66" s="2"/>
      <c r="K66" s="2"/>
      <c r="L66" s="2"/>
      <c r="M66" s="2"/>
    </row>
    <row r="67" spans="3:13" x14ac:dyDescent="0.55000000000000004">
      <c r="C67" s="2"/>
      <c r="D67" s="2"/>
      <c r="E67" s="2"/>
      <c r="F67" s="2"/>
      <c r="G67" s="2"/>
      <c r="I67" s="2"/>
      <c r="J67" s="2"/>
      <c r="K67" s="2"/>
      <c r="L67" s="2"/>
      <c r="M67" s="2"/>
    </row>
    <row r="68" spans="3:13" x14ac:dyDescent="0.55000000000000004">
      <c r="C68" s="2"/>
      <c r="D68" s="2"/>
      <c r="E68" s="2"/>
      <c r="F68" s="2"/>
      <c r="G68" s="2"/>
      <c r="I68" s="2"/>
      <c r="J68" s="2"/>
      <c r="K68" s="2"/>
      <c r="L68" s="2"/>
      <c r="M68" s="2"/>
    </row>
    <row r="69" spans="3:13" x14ac:dyDescent="0.55000000000000004">
      <c r="C69" s="4" t="s">
        <v>164</v>
      </c>
      <c r="D69" s="107" t="s">
        <v>165</v>
      </c>
      <c r="E69" s="107" t="s">
        <v>166</v>
      </c>
      <c r="F69" s="2" t="s">
        <v>332</v>
      </c>
      <c r="G69" s="2"/>
      <c r="I69" s="4" t="s">
        <v>164</v>
      </c>
      <c r="J69" s="107" t="s">
        <v>165</v>
      </c>
      <c r="K69" s="107" t="s">
        <v>166</v>
      </c>
      <c r="L69" s="2" t="s">
        <v>332</v>
      </c>
      <c r="M69" s="2"/>
    </row>
    <row r="70" spans="3:13" x14ac:dyDescent="0.55000000000000004">
      <c r="C70" s="4" t="s">
        <v>168</v>
      </c>
      <c r="D70" s="107" t="s">
        <v>169</v>
      </c>
      <c r="E70" s="107" t="s">
        <v>166</v>
      </c>
      <c r="F70" s="2" t="s">
        <v>332</v>
      </c>
      <c r="G70" s="2"/>
      <c r="I70" s="4" t="s">
        <v>168</v>
      </c>
      <c r="J70" s="107" t="s">
        <v>169</v>
      </c>
      <c r="K70" s="107" t="s">
        <v>166</v>
      </c>
      <c r="L70" s="2" t="s">
        <v>332</v>
      </c>
      <c r="M70" s="2"/>
    </row>
    <row r="71" spans="3:13" x14ac:dyDescent="0.55000000000000004">
      <c r="C71" s="4" t="s">
        <v>171</v>
      </c>
      <c r="D71" s="107" t="s">
        <v>169</v>
      </c>
      <c r="E71" s="107" t="s">
        <v>166</v>
      </c>
      <c r="F71" s="2" t="s">
        <v>332</v>
      </c>
      <c r="G71" s="2"/>
      <c r="I71" s="4" t="s">
        <v>171</v>
      </c>
      <c r="J71" s="107" t="s">
        <v>169</v>
      </c>
      <c r="K71" s="107" t="s">
        <v>166</v>
      </c>
      <c r="L71" s="2" t="s">
        <v>332</v>
      </c>
      <c r="M71" s="2"/>
    </row>
    <row r="72" spans="3:13" x14ac:dyDescent="0.55000000000000004">
      <c r="C72" s="4" t="s">
        <v>172</v>
      </c>
      <c r="D72" s="107" t="s">
        <v>104</v>
      </c>
      <c r="E72" s="107" t="s">
        <v>166</v>
      </c>
      <c r="F72" s="2" t="s">
        <v>332</v>
      </c>
      <c r="G72" s="2"/>
      <c r="I72" s="4" t="s">
        <v>172</v>
      </c>
      <c r="J72" s="107" t="s">
        <v>104</v>
      </c>
      <c r="K72" s="107" t="s">
        <v>166</v>
      </c>
      <c r="L72" s="2" t="s">
        <v>332</v>
      </c>
      <c r="M72" s="2"/>
    </row>
    <row r="73" spans="3:13" x14ac:dyDescent="0.55000000000000004">
      <c r="C73" s="4" t="s">
        <v>173</v>
      </c>
      <c r="D73" s="107" t="s">
        <v>161</v>
      </c>
      <c r="E73" s="107" t="s">
        <v>166</v>
      </c>
      <c r="F73" s="2" t="s">
        <v>332</v>
      </c>
      <c r="G73" s="2"/>
      <c r="I73" s="4" t="s">
        <v>173</v>
      </c>
      <c r="J73" s="107" t="s">
        <v>161</v>
      </c>
      <c r="K73" s="107" t="s">
        <v>166</v>
      </c>
      <c r="L73" s="2" t="s">
        <v>332</v>
      </c>
      <c r="M73" s="2"/>
    </row>
    <row r="74" spans="3:13" x14ac:dyDescent="0.55000000000000004">
      <c r="C74" s="4" t="s">
        <v>174</v>
      </c>
      <c r="D74" s="107" t="s">
        <v>175</v>
      </c>
      <c r="E74" s="107" t="s">
        <v>166</v>
      </c>
      <c r="F74" s="2" t="s">
        <v>332</v>
      </c>
      <c r="G74" s="2"/>
      <c r="I74" s="4" t="s">
        <v>174</v>
      </c>
      <c r="J74" s="107" t="s">
        <v>175</v>
      </c>
      <c r="K74" s="107" t="s">
        <v>166</v>
      </c>
      <c r="L74" s="2" t="s">
        <v>332</v>
      </c>
      <c r="M74" s="2"/>
    </row>
    <row r="75" spans="3:13" x14ac:dyDescent="0.55000000000000004">
      <c r="C75" s="4" t="s">
        <v>176</v>
      </c>
      <c r="D75" s="107" t="s">
        <v>99</v>
      </c>
      <c r="E75" s="107" t="s">
        <v>166</v>
      </c>
      <c r="F75" s="2" t="s">
        <v>332</v>
      </c>
      <c r="G75" s="2"/>
      <c r="I75" s="4" t="s">
        <v>176</v>
      </c>
      <c r="J75" s="107" t="s">
        <v>99</v>
      </c>
      <c r="K75" s="107" t="s">
        <v>166</v>
      </c>
      <c r="L75" s="2" t="s">
        <v>332</v>
      </c>
      <c r="M75" s="2"/>
    </row>
    <row r="76" spans="3:13" x14ac:dyDescent="0.55000000000000004">
      <c r="C76" s="4" t="s">
        <v>177</v>
      </c>
      <c r="D76" s="107" t="s">
        <v>178</v>
      </c>
      <c r="E76" s="107" t="s">
        <v>166</v>
      </c>
      <c r="F76" s="2" t="s">
        <v>332</v>
      </c>
      <c r="G76" s="2"/>
      <c r="I76" s="4" t="s">
        <v>177</v>
      </c>
      <c r="J76" s="107" t="s">
        <v>178</v>
      </c>
      <c r="K76" s="107" t="s">
        <v>166</v>
      </c>
      <c r="L76" s="2" t="s">
        <v>332</v>
      </c>
      <c r="M76" s="2"/>
    </row>
    <row r="77" spans="3:13" x14ac:dyDescent="0.55000000000000004">
      <c r="C77" s="4" t="s">
        <v>270</v>
      </c>
      <c r="D77" s="107" t="s">
        <v>178</v>
      </c>
      <c r="E77" s="107" t="s">
        <v>166</v>
      </c>
      <c r="F77" s="2" t="s">
        <v>332</v>
      </c>
      <c r="G77" s="2"/>
      <c r="I77" s="4" t="s">
        <v>270</v>
      </c>
      <c r="J77" s="107" t="s">
        <v>178</v>
      </c>
      <c r="K77" s="107" t="s">
        <v>166</v>
      </c>
      <c r="L77" s="2" t="s">
        <v>332</v>
      </c>
      <c r="M77" s="2"/>
    </row>
    <row r="78" spans="3:13" x14ac:dyDescent="0.55000000000000004">
      <c r="C78" s="4" t="s">
        <v>260</v>
      </c>
      <c r="D78" s="107" t="s">
        <v>161</v>
      </c>
      <c r="E78" s="107" t="s">
        <v>166</v>
      </c>
      <c r="F78" s="2" t="s">
        <v>332</v>
      </c>
      <c r="G78" s="2"/>
      <c r="I78" s="4" t="s">
        <v>260</v>
      </c>
      <c r="J78" s="107" t="s">
        <v>161</v>
      </c>
      <c r="K78" s="107" t="s">
        <v>166</v>
      </c>
      <c r="L78" s="2" t="s">
        <v>332</v>
      </c>
      <c r="M78" s="2"/>
    </row>
    <row r="79" spans="3:13" x14ac:dyDescent="0.55000000000000004">
      <c r="C79" s="4" t="s">
        <v>268</v>
      </c>
      <c r="D79" s="107" t="s">
        <v>276</v>
      </c>
      <c r="E79" s="107" t="s">
        <v>166</v>
      </c>
      <c r="F79" s="2" t="s">
        <v>332</v>
      </c>
      <c r="G79" s="2"/>
      <c r="I79" s="4" t="s">
        <v>268</v>
      </c>
      <c r="J79" s="107" t="s">
        <v>276</v>
      </c>
      <c r="K79" s="107" t="s">
        <v>166</v>
      </c>
      <c r="L79" s="2" t="s">
        <v>332</v>
      </c>
      <c r="M79" s="2"/>
    </row>
    <row r="80" spans="3:13" x14ac:dyDescent="0.55000000000000004">
      <c r="C80" s="238" t="s">
        <v>284</v>
      </c>
      <c r="D80" s="107" t="s">
        <v>178</v>
      </c>
      <c r="E80" s="107" t="s">
        <v>166</v>
      </c>
      <c r="F80" s="2" t="s">
        <v>332</v>
      </c>
      <c r="G80" s="2"/>
      <c r="I80" s="238" t="s">
        <v>284</v>
      </c>
      <c r="J80" s="107" t="s">
        <v>178</v>
      </c>
      <c r="K80" s="107" t="s">
        <v>166</v>
      </c>
      <c r="L80" s="2" t="s">
        <v>332</v>
      </c>
      <c r="M80" s="2"/>
    </row>
    <row r="81" spans="3:13" x14ac:dyDescent="0.55000000000000004">
      <c r="C81" s="2"/>
      <c r="D81" s="2"/>
      <c r="E81" s="2"/>
      <c r="F81" s="2"/>
      <c r="G81" s="2"/>
      <c r="I81" s="2"/>
      <c r="J81" s="2"/>
      <c r="K81" s="2"/>
      <c r="L81" s="2"/>
      <c r="M81" s="2"/>
    </row>
    <row r="82" spans="3:13" x14ac:dyDescent="0.55000000000000004">
      <c r="C82" s="2"/>
      <c r="D82" s="2"/>
      <c r="E82" s="2"/>
      <c r="F82" s="2"/>
      <c r="G82" s="2"/>
      <c r="I82" s="2"/>
      <c r="J82" s="2"/>
      <c r="K82" s="2"/>
      <c r="L82" s="2"/>
      <c r="M82" s="2"/>
    </row>
    <row r="83" spans="3:13" x14ac:dyDescent="0.55000000000000004">
      <c r="C83" s="106" t="s">
        <v>179</v>
      </c>
      <c r="D83" s="107" t="s">
        <v>161</v>
      </c>
      <c r="E83" s="107" t="s">
        <v>8</v>
      </c>
      <c r="F83" s="2" t="s">
        <v>331</v>
      </c>
      <c r="G83" s="2"/>
      <c r="I83" s="106" t="s">
        <v>179</v>
      </c>
      <c r="J83" s="107" t="s">
        <v>161</v>
      </c>
      <c r="K83" s="107" t="s">
        <v>8</v>
      </c>
      <c r="L83" s="2" t="s">
        <v>331</v>
      </c>
      <c r="M83" s="2"/>
    </row>
  </sheetData>
  <conditionalFormatting sqref="C6:G83">
    <cfRule type="containsText" dxfId="3" priority="5" operator="containsText" text="شرکتی">
      <formula>NOT(ISERROR(SEARCH("شرکتی",C6)))</formula>
    </cfRule>
    <cfRule type="containsText" dxfId="2" priority="6" operator="containsText" text="استیجاری">
      <formula>NOT(ISERROR(SEARCH("استیجاری",C6)))</formula>
    </cfRule>
  </conditionalFormatting>
  <conditionalFormatting sqref="I6:M34 I39:M83">
    <cfRule type="containsText" dxfId="1" priority="2" operator="containsText" text="شرکتی">
      <formula>NOT(ISERROR(SEARCH("شرکتی",I6)))</formula>
    </cfRule>
    <cfRule type="containsText" dxfId="0" priority="3" operator="containsText" text="استیجاری">
      <formula>NOT(ISERROR(SEARCH("استیجاری",I6)))</formula>
    </cfRule>
  </conditionalFormatting>
  <pageMargins left="0.7" right="0.7" top="0.75" bottom="0.75" header="0.3" footer="0.3"/>
  <pageSetup scale="95" orientation="portrait" r:id="rId1"/>
  <tableParts count="2">
    <tablePart r:id="rId2"/>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21640-0935-41ED-B52B-76B153A2A7FB}">
  <dimension ref="B1:O89"/>
  <sheetViews>
    <sheetView rightToLeft="1" topLeftCell="B1" workbookViewId="0">
      <selection activeCell="G17" sqref="G17"/>
    </sheetView>
  </sheetViews>
  <sheetFormatPr defaultRowHeight="15" x14ac:dyDescent="0.25"/>
  <cols>
    <col min="2" max="2" width="9.5703125" customWidth="1"/>
    <col min="4" max="4" width="9.140625" customWidth="1"/>
    <col min="5" max="5" width="20.28515625" bestFit="1" customWidth="1"/>
    <col min="11" max="11" width="18.28515625" style="640" bestFit="1" customWidth="1"/>
    <col min="12" max="12" width="15.85546875" bestFit="1" customWidth="1"/>
  </cols>
  <sheetData>
    <row r="1" spans="2:15" x14ac:dyDescent="0.25">
      <c r="B1" s="644" t="s">
        <v>563</v>
      </c>
      <c r="C1" s="645" t="s">
        <v>564</v>
      </c>
      <c r="D1" s="645" t="s">
        <v>565</v>
      </c>
      <c r="E1" s="645" t="s">
        <v>566</v>
      </c>
      <c r="F1" s="645" t="s">
        <v>567</v>
      </c>
      <c r="G1" s="645" t="s">
        <v>568</v>
      </c>
      <c r="H1" s="645" t="s">
        <v>569</v>
      </c>
      <c r="I1" s="645" t="s">
        <v>570</v>
      </c>
      <c r="J1" s="645" t="s">
        <v>571</v>
      </c>
    </row>
    <row r="2" spans="2:15" ht="19.5" x14ac:dyDescent="0.25">
      <c r="B2" s="642">
        <f>$K2</f>
        <v>45450</v>
      </c>
      <c r="C2" s="646">
        <f>$K2</f>
        <v>45450</v>
      </c>
      <c r="D2" s="643">
        <f>$K2</f>
        <v>45450</v>
      </c>
      <c r="E2" s="641" t="str">
        <f>M2</f>
        <v>پی کنی</v>
      </c>
      <c r="F2" s="641">
        <f>L2*N2</f>
        <v>252.70000000000002</v>
      </c>
      <c r="G2" s="641">
        <v>0</v>
      </c>
      <c r="H2" s="641">
        <f>G2+F2</f>
        <v>252.70000000000002</v>
      </c>
      <c r="I2" s="641">
        <f>O2</f>
        <v>713375</v>
      </c>
      <c r="J2" s="641">
        <f>O2</f>
        <v>713375</v>
      </c>
      <c r="K2" s="346">
        <v>45450</v>
      </c>
      <c r="L2" s="438">
        <v>6.65</v>
      </c>
      <c r="M2" s="438" t="s">
        <v>253</v>
      </c>
      <c r="N2" s="438">
        <v>38</v>
      </c>
      <c r="O2" s="438">
        <v>713375</v>
      </c>
    </row>
    <row r="3" spans="2:15" ht="19.5" x14ac:dyDescent="0.25">
      <c r="B3" s="642">
        <f t="shared" ref="B3:B37" si="0">K3</f>
        <v>45455</v>
      </c>
      <c r="C3" s="646">
        <f t="shared" ref="C3:C37" si="1">$K3</f>
        <v>45455</v>
      </c>
      <c r="D3" s="643">
        <f t="shared" ref="D3:D37" si="2">$K3</f>
        <v>45455</v>
      </c>
      <c r="E3" s="641" t="str">
        <f t="shared" ref="E3:E37" si="3">M3</f>
        <v>پی کنی</v>
      </c>
      <c r="F3" s="641">
        <f t="shared" ref="F3:F37" si="4">L3*N3</f>
        <v>305.90000000000003</v>
      </c>
      <c r="G3" s="641">
        <v>0</v>
      </c>
      <c r="H3" s="641">
        <f t="shared" ref="H3:H37" si="5">G3+F3</f>
        <v>305.90000000000003</v>
      </c>
      <c r="I3" s="641">
        <f t="shared" ref="I3:I37" si="6">O3</f>
        <v>713375</v>
      </c>
      <c r="J3" s="641">
        <f t="shared" ref="J3:J37" si="7">O3</f>
        <v>713375</v>
      </c>
      <c r="K3" s="346">
        <v>45455</v>
      </c>
      <c r="L3" s="458">
        <v>6.65</v>
      </c>
      <c r="M3" s="458" t="s">
        <v>253</v>
      </c>
      <c r="N3" s="458">
        <v>46</v>
      </c>
      <c r="O3" s="458">
        <v>713375</v>
      </c>
    </row>
    <row r="4" spans="2:15" ht="19.5" x14ac:dyDescent="0.25">
      <c r="B4" s="642">
        <f t="shared" si="0"/>
        <v>45465</v>
      </c>
      <c r="C4" s="646">
        <f t="shared" si="1"/>
        <v>45465</v>
      </c>
      <c r="D4" s="643">
        <f t="shared" si="2"/>
        <v>45465</v>
      </c>
      <c r="E4" s="641" t="str">
        <f t="shared" si="3"/>
        <v>پی کنی</v>
      </c>
      <c r="F4" s="641">
        <f t="shared" si="4"/>
        <v>199.5</v>
      </c>
      <c r="G4" s="641">
        <v>0</v>
      </c>
      <c r="H4" s="641">
        <f t="shared" si="5"/>
        <v>199.5</v>
      </c>
      <c r="I4" s="641">
        <f t="shared" si="6"/>
        <v>713145</v>
      </c>
      <c r="J4" s="641">
        <f t="shared" si="7"/>
        <v>713145</v>
      </c>
      <c r="K4" s="346">
        <v>45465</v>
      </c>
      <c r="L4" s="438">
        <v>6.65</v>
      </c>
      <c r="M4" s="438" t="s">
        <v>253</v>
      </c>
      <c r="N4" s="438">
        <v>30</v>
      </c>
      <c r="O4" s="438">
        <v>713145</v>
      </c>
    </row>
    <row r="5" spans="2:15" ht="19.5" x14ac:dyDescent="0.25">
      <c r="B5" s="642">
        <f t="shared" si="0"/>
        <v>45477</v>
      </c>
      <c r="C5" s="646">
        <f t="shared" si="1"/>
        <v>45477</v>
      </c>
      <c r="D5" s="643">
        <f t="shared" si="2"/>
        <v>45477</v>
      </c>
      <c r="E5" s="641" t="str">
        <f t="shared" si="3"/>
        <v>پی کنی</v>
      </c>
      <c r="F5" s="641">
        <f t="shared" si="4"/>
        <v>179.55</v>
      </c>
      <c r="G5" s="641">
        <v>0</v>
      </c>
      <c r="H5" s="641">
        <f t="shared" si="5"/>
        <v>179.55</v>
      </c>
      <c r="I5" s="641">
        <f t="shared" si="6"/>
        <v>723505</v>
      </c>
      <c r="J5" s="641">
        <f t="shared" si="7"/>
        <v>723505</v>
      </c>
      <c r="K5" s="346">
        <v>45477</v>
      </c>
      <c r="L5" s="458">
        <v>6.65</v>
      </c>
      <c r="M5" s="458" t="s">
        <v>253</v>
      </c>
      <c r="N5" s="458">
        <v>27</v>
      </c>
      <c r="O5" s="458">
        <v>723505</v>
      </c>
    </row>
    <row r="6" spans="2:15" ht="19.5" x14ac:dyDescent="0.25">
      <c r="B6" s="642">
        <f t="shared" si="0"/>
        <v>45481</v>
      </c>
      <c r="C6" s="646">
        <f t="shared" si="1"/>
        <v>45481</v>
      </c>
      <c r="D6" s="643">
        <f t="shared" si="2"/>
        <v>45481</v>
      </c>
      <c r="E6" s="641" t="str">
        <f t="shared" si="3"/>
        <v>پی کنی</v>
      </c>
      <c r="F6" s="641">
        <f t="shared" si="4"/>
        <v>133</v>
      </c>
      <c r="G6" s="641">
        <v>0</v>
      </c>
      <c r="H6" s="641">
        <f t="shared" si="5"/>
        <v>133</v>
      </c>
      <c r="I6" s="641">
        <f t="shared" si="6"/>
        <v>723505</v>
      </c>
      <c r="J6" s="641">
        <f t="shared" si="7"/>
        <v>723505</v>
      </c>
      <c r="K6" s="346">
        <v>45481</v>
      </c>
      <c r="L6" s="438">
        <v>6.65</v>
      </c>
      <c r="M6" s="438" t="s">
        <v>253</v>
      </c>
      <c r="N6" s="438">
        <v>20</v>
      </c>
      <c r="O6" s="438">
        <v>723505</v>
      </c>
    </row>
    <row r="7" spans="2:15" ht="19.5" x14ac:dyDescent="0.25">
      <c r="B7" s="642">
        <f t="shared" si="0"/>
        <v>45484</v>
      </c>
      <c r="C7" s="646">
        <f t="shared" si="1"/>
        <v>45484</v>
      </c>
      <c r="D7" s="643">
        <f t="shared" si="2"/>
        <v>45484</v>
      </c>
      <c r="E7" s="641" t="str">
        <f t="shared" si="3"/>
        <v>پی کنی</v>
      </c>
      <c r="F7" s="641">
        <f t="shared" si="4"/>
        <v>79.800000000000011</v>
      </c>
      <c r="G7" s="641">
        <v>0</v>
      </c>
      <c r="H7" s="641">
        <f t="shared" si="5"/>
        <v>79.800000000000011</v>
      </c>
      <c r="I7" s="641">
        <f t="shared" si="6"/>
        <v>713375</v>
      </c>
      <c r="J7" s="641">
        <f t="shared" si="7"/>
        <v>713375</v>
      </c>
      <c r="K7" s="346">
        <v>45484</v>
      </c>
      <c r="L7" s="458">
        <v>6.65</v>
      </c>
      <c r="M7" s="458" t="s">
        <v>253</v>
      </c>
      <c r="N7" s="458">
        <v>12</v>
      </c>
      <c r="O7" s="458">
        <v>713375</v>
      </c>
    </row>
    <row r="8" spans="2:15" ht="19.5" x14ac:dyDescent="0.25">
      <c r="B8" s="642">
        <f t="shared" si="0"/>
        <v>45487</v>
      </c>
      <c r="C8" s="646">
        <f t="shared" si="1"/>
        <v>45487</v>
      </c>
      <c r="D8" s="643">
        <f t="shared" si="2"/>
        <v>45487</v>
      </c>
      <c r="E8" s="641" t="str">
        <f t="shared" si="3"/>
        <v>پی کنی</v>
      </c>
      <c r="F8" s="641">
        <f t="shared" si="4"/>
        <v>152.95000000000002</v>
      </c>
      <c r="G8" s="641">
        <v>0</v>
      </c>
      <c r="H8" s="641">
        <f t="shared" si="5"/>
        <v>152.95000000000002</v>
      </c>
      <c r="I8" s="641">
        <f t="shared" si="6"/>
        <v>713145</v>
      </c>
      <c r="J8" s="641">
        <f t="shared" si="7"/>
        <v>713145</v>
      </c>
      <c r="K8" s="346">
        <v>45487</v>
      </c>
      <c r="L8" s="438">
        <v>6.65</v>
      </c>
      <c r="M8" s="438" t="s">
        <v>253</v>
      </c>
      <c r="N8" s="438">
        <v>23</v>
      </c>
      <c r="O8" s="438">
        <v>713145</v>
      </c>
    </row>
    <row r="9" spans="2:15" ht="19.5" x14ac:dyDescent="0.25">
      <c r="B9" s="642">
        <f t="shared" si="0"/>
        <v>45490</v>
      </c>
      <c r="C9" s="646">
        <f t="shared" si="1"/>
        <v>45490</v>
      </c>
      <c r="D9" s="643">
        <f t="shared" si="2"/>
        <v>45490</v>
      </c>
      <c r="E9" s="641" t="str">
        <f t="shared" si="3"/>
        <v>پی کنی</v>
      </c>
      <c r="F9" s="641">
        <f t="shared" si="4"/>
        <v>66.5</v>
      </c>
      <c r="G9" s="641">
        <v>0</v>
      </c>
      <c r="H9" s="641">
        <f t="shared" si="5"/>
        <v>66.5</v>
      </c>
      <c r="I9" s="641">
        <f t="shared" si="6"/>
        <v>713375</v>
      </c>
      <c r="J9" s="641">
        <f t="shared" si="7"/>
        <v>713375</v>
      </c>
      <c r="K9" s="346">
        <v>45490</v>
      </c>
      <c r="L9" s="458">
        <v>6.65</v>
      </c>
      <c r="M9" s="458" t="s">
        <v>253</v>
      </c>
      <c r="N9" s="458">
        <v>10</v>
      </c>
      <c r="O9" s="458">
        <v>713375</v>
      </c>
    </row>
    <row r="10" spans="2:15" ht="19.5" x14ac:dyDescent="0.25">
      <c r="B10" s="642">
        <f t="shared" si="0"/>
        <v>45500</v>
      </c>
      <c r="C10" s="646">
        <f t="shared" si="1"/>
        <v>45500</v>
      </c>
      <c r="D10" s="643">
        <f t="shared" si="2"/>
        <v>45500</v>
      </c>
      <c r="E10" s="641" t="str">
        <f t="shared" si="3"/>
        <v>پی کنی</v>
      </c>
      <c r="F10" s="641">
        <f t="shared" si="4"/>
        <v>73.150000000000006</v>
      </c>
      <c r="G10" s="641">
        <v>0</v>
      </c>
      <c r="H10" s="641">
        <f t="shared" si="5"/>
        <v>73.150000000000006</v>
      </c>
      <c r="I10" s="641">
        <f t="shared" si="6"/>
        <v>723505</v>
      </c>
      <c r="J10" s="641">
        <f t="shared" si="7"/>
        <v>723505</v>
      </c>
      <c r="K10" s="346">
        <v>45500</v>
      </c>
      <c r="L10" s="438">
        <v>6.65</v>
      </c>
      <c r="M10" s="438" t="s">
        <v>253</v>
      </c>
      <c r="N10" s="438">
        <v>11</v>
      </c>
      <c r="O10" s="438">
        <v>723505</v>
      </c>
    </row>
    <row r="11" spans="2:15" ht="19.5" x14ac:dyDescent="0.25">
      <c r="B11" s="642">
        <f t="shared" si="0"/>
        <v>45504</v>
      </c>
      <c r="C11" s="646">
        <f t="shared" si="1"/>
        <v>45504</v>
      </c>
      <c r="D11" s="643">
        <f t="shared" si="2"/>
        <v>45504</v>
      </c>
      <c r="E11" s="641" t="str">
        <f t="shared" si="3"/>
        <v>پی کنی</v>
      </c>
      <c r="F11" s="641">
        <f t="shared" si="4"/>
        <v>186.20000000000002</v>
      </c>
      <c r="G11" s="641">
        <v>0</v>
      </c>
      <c r="H11" s="641">
        <f t="shared" si="5"/>
        <v>186.20000000000002</v>
      </c>
      <c r="I11" s="641">
        <f t="shared" si="6"/>
        <v>723505</v>
      </c>
      <c r="J11" s="641">
        <f t="shared" si="7"/>
        <v>723505</v>
      </c>
      <c r="K11" s="346">
        <v>45504</v>
      </c>
      <c r="L11" s="458">
        <v>6.65</v>
      </c>
      <c r="M11" s="458" t="s">
        <v>253</v>
      </c>
      <c r="N11" s="458">
        <v>28</v>
      </c>
      <c r="O11" s="458">
        <v>723505</v>
      </c>
    </row>
    <row r="12" spans="2:15" ht="19.5" x14ac:dyDescent="0.25">
      <c r="B12" s="642">
        <f t="shared" si="0"/>
        <v>45505</v>
      </c>
      <c r="C12" s="646">
        <f t="shared" si="1"/>
        <v>45505</v>
      </c>
      <c r="D12" s="643">
        <f t="shared" si="2"/>
        <v>45505</v>
      </c>
      <c r="E12" s="641" t="str">
        <f t="shared" si="3"/>
        <v>پی کنی</v>
      </c>
      <c r="F12" s="641">
        <f t="shared" si="4"/>
        <v>79.800000000000011</v>
      </c>
      <c r="G12" s="641">
        <v>0</v>
      </c>
      <c r="H12" s="641">
        <f t="shared" si="5"/>
        <v>79.800000000000011</v>
      </c>
      <c r="I12" s="641">
        <f t="shared" si="6"/>
        <v>723505</v>
      </c>
      <c r="J12" s="641">
        <f t="shared" si="7"/>
        <v>723505</v>
      </c>
      <c r="K12" s="346">
        <v>45505</v>
      </c>
      <c r="L12" s="438">
        <v>6.65</v>
      </c>
      <c r="M12" s="438" t="s">
        <v>253</v>
      </c>
      <c r="N12" s="438">
        <v>12</v>
      </c>
      <c r="O12" s="438">
        <v>723505</v>
      </c>
    </row>
    <row r="13" spans="2:15" ht="19.5" x14ac:dyDescent="0.25">
      <c r="B13" s="642">
        <f t="shared" si="0"/>
        <v>45506</v>
      </c>
      <c r="C13" s="646">
        <f t="shared" si="1"/>
        <v>45506</v>
      </c>
      <c r="D13" s="643">
        <f t="shared" si="2"/>
        <v>45506</v>
      </c>
      <c r="E13" s="641" t="str">
        <f t="shared" si="3"/>
        <v>پی کنی</v>
      </c>
      <c r="F13" s="641">
        <f t="shared" si="4"/>
        <v>59.85</v>
      </c>
      <c r="G13" s="641">
        <v>0</v>
      </c>
      <c r="H13" s="641">
        <f t="shared" si="5"/>
        <v>59.85</v>
      </c>
      <c r="I13" s="641">
        <f t="shared" si="6"/>
        <v>723505</v>
      </c>
      <c r="J13" s="641">
        <f t="shared" si="7"/>
        <v>723505</v>
      </c>
      <c r="K13" s="346">
        <v>45506</v>
      </c>
      <c r="L13" s="458">
        <v>6.65</v>
      </c>
      <c r="M13" s="458" t="s">
        <v>253</v>
      </c>
      <c r="N13" s="458">
        <v>9</v>
      </c>
      <c r="O13" s="458">
        <v>723505</v>
      </c>
    </row>
    <row r="14" spans="2:15" ht="19.5" x14ac:dyDescent="0.25">
      <c r="B14" s="642">
        <f t="shared" si="0"/>
        <v>45507</v>
      </c>
      <c r="C14" s="646">
        <f t="shared" si="1"/>
        <v>45507</v>
      </c>
      <c r="D14" s="643">
        <f t="shared" si="2"/>
        <v>45507</v>
      </c>
      <c r="E14" s="641" t="str">
        <f t="shared" si="3"/>
        <v>پی کنی</v>
      </c>
      <c r="F14" s="641">
        <f t="shared" si="4"/>
        <v>186.20000000000002</v>
      </c>
      <c r="G14" s="641">
        <v>0</v>
      </c>
      <c r="H14" s="641">
        <f t="shared" si="5"/>
        <v>186.20000000000002</v>
      </c>
      <c r="I14" s="641">
        <f t="shared" si="6"/>
        <v>723505</v>
      </c>
      <c r="J14" s="641">
        <f t="shared" si="7"/>
        <v>723505</v>
      </c>
      <c r="K14" s="346">
        <v>45507</v>
      </c>
      <c r="L14" s="438">
        <v>6.65</v>
      </c>
      <c r="M14" s="438" t="s">
        <v>253</v>
      </c>
      <c r="N14" s="438">
        <v>28</v>
      </c>
      <c r="O14" s="438">
        <v>723505</v>
      </c>
    </row>
    <row r="15" spans="2:15" ht="19.5" x14ac:dyDescent="0.25">
      <c r="B15" s="642">
        <f t="shared" si="0"/>
        <v>45508</v>
      </c>
      <c r="C15" s="646">
        <f t="shared" si="1"/>
        <v>45508</v>
      </c>
      <c r="D15" s="643">
        <f t="shared" si="2"/>
        <v>45508</v>
      </c>
      <c r="E15" s="641" t="str">
        <f t="shared" si="3"/>
        <v>پی کنی</v>
      </c>
      <c r="F15" s="641">
        <f t="shared" si="4"/>
        <v>26.6</v>
      </c>
      <c r="G15" s="641">
        <v>0</v>
      </c>
      <c r="H15" s="641">
        <f t="shared" si="5"/>
        <v>26.6</v>
      </c>
      <c r="I15" s="641">
        <f t="shared" si="6"/>
        <v>723505</v>
      </c>
      <c r="J15" s="641">
        <f t="shared" si="7"/>
        <v>723505</v>
      </c>
      <c r="K15" s="346">
        <v>45508</v>
      </c>
      <c r="L15" s="458">
        <v>6.65</v>
      </c>
      <c r="M15" s="458" t="s">
        <v>253</v>
      </c>
      <c r="N15" s="458">
        <v>4</v>
      </c>
      <c r="O15" s="458">
        <v>723505</v>
      </c>
    </row>
    <row r="16" spans="2:15" ht="19.5" x14ac:dyDescent="0.25">
      <c r="B16" s="642">
        <f t="shared" si="0"/>
        <v>45520</v>
      </c>
      <c r="C16" s="646">
        <f t="shared" si="1"/>
        <v>45520</v>
      </c>
      <c r="D16" s="643">
        <f t="shared" si="2"/>
        <v>45520</v>
      </c>
      <c r="E16" s="641" t="str">
        <f t="shared" si="3"/>
        <v>پی کنی</v>
      </c>
      <c r="F16" s="641">
        <f t="shared" si="4"/>
        <v>186.20000000000002</v>
      </c>
      <c r="G16" s="641">
        <v>0</v>
      </c>
      <c r="H16" s="641">
        <f t="shared" si="5"/>
        <v>186.20000000000002</v>
      </c>
      <c r="I16" s="641">
        <f t="shared" si="6"/>
        <v>713820</v>
      </c>
      <c r="J16" s="641">
        <f t="shared" si="7"/>
        <v>713820</v>
      </c>
      <c r="K16" s="346">
        <v>45520</v>
      </c>
      <c r="L16" s="438">
        <v>6.65</v>
      </c>
      <c r="M16" s="438" t="s">
        <v>253</v>
      </c>
      <c r="N16" s="438">
        <v>28</v>
      </c>
      <c r="O16" s="438">
        <v>713820</v>
      </c>
    </row>
    <row r="17" spans="2:15" ht="19.5" x14ac:dyDescent="0.25">
      <c r="B17" s="642">
        <f t="shared" si="0"/>
        <v>45521</v>
      </c>
      <c r="C17" s="646">
        <f t="shared" si="1"/>
        <v>45521</v>
      </c>
      <c r="D17" s="643">
        <f t="shared" si="2"/>
        <v>45521</v>
      </c>
      <c r="E17" s="641" t="str">
        <f t="shared" si="3"/>
        <v>پی کنی</v>
      </c>
      <c r="F17" s="641">
        <f t="shared" si="4"/>
        <v>139.65</v>
      </c>
      <c r="G17" s="641">
        <v>0</v>
      </c>
      <c r="H17" s="641">
        <f t="shared" si="5"/>
        <v>139.65</v>
      </c>
      <c r="I17" s="641">
        <f t="shared" si="6"/>
        <v>713820</v>
      </c>
      <c r="J17" s="641">
        <f t="shared" si="7"/>
        <v>713820</v>
      </c>
      <c r="K17" s="346">
        <v>45521</v>
      </c>
      <c r="L17" s="458">
        <v>6.65</v>
      </c>
      <c r="M17" s="458" t="s">
        <v>253</v>
      </c>
      <c r="N17" s="458">
        <v>21</v>
      </c>
      <c r="O17" s="458">
        <v>713820</v>
      </c>
    </row>
    <row r="18" spans="2:15" ht="19.5" x14ac:dyDescent="0.25">
      <c r="B18" s="642">
        <f t="shared" si="0"/>
        <v>45543</v>
      </c>
      <c r="C18" s="646">
        <f t="shared" si="1"/>
        <v>45543</v>
      </c>
      <c r="D18" s="643">
        <f t="shared" si="2"/>
        <v>45543</v>
      </c>
      <c r="E18" s="641" t="str">
        <f t="shared" si="3"/>
        <v>پی کنی</v>
      </c>
      <c r="F18" s="641">
        <f t="shared" si="4"/>
        <v>99.75</v>
      </c>
      <c r="G18" s="641">
        <v>0</v>
      </c>
      <c r="H18" s="641">
        <f t="shared" si="5"/>
        <v>99.75</v>
      </c>
      <c r="I18" s="641">
        <f t="shared" si="6"/>
        <v>714143</v>
      </c>
      <c r="J18" s="641">
        <f t="shared" si="7"/>
        <v>714143</v>
      </c>
      <c r="K18" s="629">
        <v>45543</v>
      </c>
      <c r="L18" s="438">
        <v>6.65</v>
      </c>
      <c r="M18" s="438" t="s">
        <v>253</v>
      </c>
      <c r="N18" s="438">
        <v>15</v>
      </c>
      <c r="O18" s="438">
        <v>714143</v>
      </c>
    </row>
    <row r="19" spans="2:15" ht="19.5" x14ac:dyDescent="0.25">
      <c r="B19" s="642">
        <f t="shared" si="0"/>
        <v>45550</v>
      </c>
      <c r="C19" s="646">
        <f t="shared" si="1"/>
        <v>45550</v>
      </c>
      <c r="D19" s="643">
        <f t="shared" si="2"/>
        <v>45550</v>
      </c>
      <c r="E19" s="641" t="str">
        <f t="shared" si="3"/>
        <v>پی کنی</v>
      </c>
      <c r="F19" s="641">
        <f t="shared" si="4"/>
        <v>33.25</v>
      </c>
      <c r="G19" s="641">
        <v>0</v>
      </c>
      <c r="H19" s="641">
        <f t="shared" si="5"/>
        <v>33.25</v>
      </c>
      <c r="I19" s="641">
        <f t="shared" si="6"/>
        <v>714423</v>
      </c>
      <c r="J19" s="641">
        <f t="shared" si="7"/>
        <v>714423</v>
      </c>
      <c r="K19" s="635">
        <v>45550</v>
      </c>
      <c r="L19" s="458">
        <v>6.65</v>
      </c>
      <c r="M19" s="458" t="s">
        <v>253</v>
      </c>
      <c r="N19" s="458">
        <v>5</v>
      </c>
      <c r="O19" s="458">
        <v>714423</v>
      </c>
    </row>
    <row r="20" spans="2:15" ht="19.5" x14ac:dyDescent="0.25">
      <c r="B20" s="642">
        <f t="shared" si="0"/>
        <v>45550</v>
      </c>
      <c r="C20" s="646">
        <f t="shared" si="1"/>
        <v>45550</v>
      </c>
      <c r="D20" s="643">
        <f t="shared" si="2"/>
        <v>45550</v>
      </c>
      <c r="E20" s="641" t="str">
        <f t="shared" si="3"/>
        <v>پی کنی</v>
      </c>
      <c r="F20" s="641">
        <f t="shared" si="4"/>
        <v>66.5</v>
      </c>
      <c r="G20" s="641">
        <v>0</v>
      </c>
      <c r="H20" s="641">
        <f t="shared" si="5"/>
        <v>66.5</v>
      </c>
      <c r="I20" s="641">
        <f t="shared" si="6"/>
        <v>714423</v>
      </c>
      <c r="J20" s="641">
        <f t="shared" si="7"/>
        <v>714423</v>
      </c>
      <c r="K20" s="629">
        <v>45550</v>
      </c>
      <c r="L20" s="438">
        <v>6.65</v>
      </c>
      <c r="M20" s="438" t="s">
        <v>253</v>
      </c>
      <c r="N20" s="438">
        <v>10</v>
      </c>
      <c r="O20" s="438">
        <v>714423</v>
      </c>
    </row>
    <row r="21" spans="2:15" ht="19.5" x14ac:dyDescent="0.25">
      <c r="B21" s="642">
        <f t="shared" si="0"/>
        <v>45551</v>
      </c>
      <c r="C21" s="646">
        <f t="shared" si="1"/>
        <v>45551</v>
      </c>
      <c r="D21" s="643">
        <f t="shared" si="2"/>
        <v>45551</v>
      </c>
      <c r="E21" s="641" t="str">
        <f t="shared" si="3"/>
        <v>پی کنی</v>
      </c>
      <c r="F21" s="641">
        <f t="shared" si="4"/>
        <v>93.100000000000009</v>
      </c>
      <c r="G21" s="641">
        <v>0</v>
      </c>
      <c r="H21" s="641">
        <f t="shared" si="5"/>
        <v>93.100000000000009</v>
      </c>
      <c r="I21" s="641">
        <f t="shared" si="6"/>
        <v>716225</v>
      </c>
      <c r="J21" s="641">
        <f t="shared" si="7"/>
        <v>716225</v>
      </c>
      <c r="K21" s="605">
        <v>45551</v>
      </c>
      <c r="L21" s="458">
        <v>6.65</v>
      </c>
      <c r="M21" s="458" t="s">
        <v>253</v>
      </c>
      <c r="N21" s="458">
        <v>14</v>
      </c>
      <c r="O21" s="458">
        <v>716225</v>
      </c>
    </row>
    <row r="22" spans="2:15" ht="19.5" x14ac:dyDescent="0.25">
      <c r="B22" s="642">
        <f t="shared" si="0"/>
        <v>45552</v>
      </c>
      <c r="C22" s="646">
        <f t="shared" si="1"/>
        <v>45552</v>
      </c>
      <c r="D22" s="643">
        <f t="shared" si="2"/>
        <v>45552</v>
      </c>
      <c r="E22" s="641" t="str">
        <f t="shared" si="3"/>
        <v>پی کنی</v>
      </c>
      <c r="F22" s="641">
        <f t="shared" si="4"/>
        <v>13.3</v>
      </c>
      <c r="G22" s="641">
        <v>0</v>
      </c>
      <c r="H22" s="641">
        <f t="shared" si="5"/>
        <v>13.3</v>
      </c>
      <c r="I22" s="641">
        <f t="shared" si="6"/>
        <v>716200</v>
      </c>
      <c r="J22" s="641">
        <f t="shared" si="7"/>
        <v>716200</v>
      </c>
      <c r="K22" s="639">
        <v>45552</v>
      </c>
      <c r="L22" s="438">
        <v>6.65</v>
      </c>
      <c r="M22" s="438" t="s">
        <v>253</v>
      </c>
      <c r="N22" s="438">
        <v>2</v>
      </c>
      <c r="O22" s="438">
        <v>716200</v>
      </c>
    </row>
    <row r="23" spans="2:15" ht="19.5" x14ac:dyDescent="0.25">
      <c r="B23" s="642">
        <f t="shared" si="0"/>
        <v>45554</v>
      </c>
      <c r="C23" s="646">
        <f t="shared" si="1"/>
        <v>45554</v>
      </c>
      <c r="D23" s="643">
        <f t="shared" si="2"/>
        <v>45554</v>
      </c>
      <c r="E23" s="641" t="str">
        <f t="shared" si="3"/>
        <v>پی کنی</v>
      </c>
      <c r="F23" s="641">
        <f t="shared" si="4"/>
        <v>86.45</v>
      </c>
      <c r="G23" s="641">
        <v>0</v>
      </c>
      <c r="H23" s="641">
        <f t="shared" si="5"/>
        <v>86.45</v>
      </c>
      <c r="I23" s="641">
        <f t="shared" si="6"/>
        <v>716200</v>
      </c>
      <c r="J23" s="641">
        <f t="shared" si="7"/>
        <v>716200</v>
      </c>
      <c r="K23" s="605">
        <v>45554</v>
      </c>
      <c r="L23" s="458">
        <v>6.65</v>
      </c>
      <c r="M23" s="458" t="s">
        <v>253</v>
      </c>
      <c r="N23" s="458">
        <v>13</v>
      </c>
      <c r="O23" s="458">
        <v>716200</v>
      </c>
    </row>
    <row r="24" spans="2:15" ht="19.5" x14ac:dyDescent="0.25">
      <c r="B24" s="642">
        <f t="shared" si="0"/>
        <v>45557</v>
      </c>
      <c r="C24" s="646">
        <f t="shared" si="1"/>
        <v>45557</v>
      </c>
      <c r="D24" s="643">
        <f t="shared" si="2"/>
        <v>45557</v>
      </c>
      <c r="E24" s="641" t="str">
        <f t="shared" si="3"/>
        <v>پی کنی</v>
      </c>
      <c r="F24" s="641">
        <f t="shared" si="4"/>
        <v>39.900000000000006</v>
      </c>
      <c r="G24" s="641">
        <v>0</v>
      </c>
      <c r="H24" s="641">
        <f t="shared" si="5"/>
        <v>39.900000000000006</v>
      </c>
      <c r="I24" s="641">
        <f t="shared" si="6"/>
        <v>716200</v>
      </c>
      <c r="J24" s="641">
        <f t="shared" si="7"/>
        <v>716200</v>
      </c>
      <c r="K24" s="639">
        <v>45557</v>
      </c>
      <c r="L24" s="438">
        <v>6.65</v>
      </c>
      <c r="M24" s="438" t="s">
        <v>253</v>
      </c>
      <c r="N24" s="438">
        <v>6</v>
      </c>
      <c r="O24" s="438">
        <v>716200</v>
      </c>
    </row>
    <row r="25" spans="2:15" ht="19.5" x14ac:dyDescent="0.25">
      <c r="B25" s="642">
        <f t="shared" si="0"/>
        <v>45558</v>
      </c>
      <c r="C25" s="646">
        <f t="shared" si="1"/>
        <v>45558</v>
      </c>
      <c r="D25" s="643">
        <f t="shared" si="2"/>
        <v>45558</v>
      </c>
      <c r="E25" s="641" t="str">
        <f t="shared" si="3"/>
        <v>پی کنی</v>
      </c>
      <c r="F25" s="641">
        <f t="shared" si="4"/>
        <v>12.600000000000001</v>
      </c>
      <c r="G25" s="641">
        <v>0</v>
      </c>
      <c r="H25" s="641">
        <f t="shared" si="5"/>
        <v>12.600000000000001</v>
      </c>
      <c r="I25" s="641">
        <f t="shared" si="6"/>
        <v>715500</v>
      </c>
      <c r="J25" s="641">
        <f t="shared" si="7"/>
        <v>715500</v>
      </c>
      <c r="K25" s="605">
        <v>45558</v>
      </c>
      <c r="L25" s="458">
        <v>4.2</v>
      </c>
      <c r="M25" s="458" t="s">
        <v>253</v>
      </c>
      <c r="N25" s="458">
        <v>3</v>
      </c>
      <c r="O25" s="458">
        <v>715500</v>
      </c>
    </row>
    <row r="26" spans="2:15" ht="19.5" x14ac:dyDescent="0.25">
      <c r="B26" s="642">
        <f t="shared" si="0"/>
        <v>45558</v>
      </c>
      <c r="C26" s="646">
        <f t="shared" si="1"/>
        <v>45558</v>
      </c>
      <c r="D26" s="643">
        <f t="shared" si="2"/>
        <v>45558</v>
      </c>
      <c r="E26" s="641" t="str">
        <f t="shared" si="3"/>
        <v>پی کنی</v>
      </c>
      <c r="F26" s="641">
        <f t="shared" si="4"/>
        <v>16.8</v>
      </c>
      <c r="G26" s="641">
        <v>0</v>
      </c>
      <c r="H26" s="641">
        <f t="shared" si="5"/>
        <v>16.8</v>
      </c>
      <c r="I26" s="641">
        <f t="shared" si="6"/>
        <v>715500</v>
      </c>
      <c r="J26" s="641">
        <f t="shared" si="7"/>
        <v>715500</v>
      </c>
      <c r="K26" s="639">
        <v>45558</v>
      </c>
      <c r="L26" s="438">
        <v>4.2</v>
      </c>
      <c r="M26" s="438" t="s">
        <v>253</v>
      </c>
      <c r="N26" s="438">
        <v>4</v>
      </c>
      <c r="O26" s="438">
        <v>715500</v>
      </c>
    </row>
    <row r="27" spans="2:15" ht="19.5" x14ac:dyDescent="0.25">
      <c r="B27" s="642">
        <f t="shared" si="0"/>
        <v>45558</v>
      </c>
      <c r="C27" s="646">
        <f t="shared" si="1"/>
        <v>45558</v>
      </c>
      <c r="D27" s="643">
        <f t="shared" si="2"/>
        <v>45558</v>
      </c>
      <c r="E27" s="641" t="str">
        <f t="shared" si="3"/>
        <v>پی کنی</v>
      </c>
      <c r="F27" s="641">
        <f t="shared" si="4"/>
        <v>168</v>
      </c>
      <c r="G27" s="641">
        <v>0</v>
      </c>
      <c r="H27" s="641">
        <f t="shared" si="5"/>
        <v>168</v>
      </c>
      <c r="I27" s="641">
        <f t="shared" si="6"/>
        <v>715500</v>
      </c>
      <c r="J27" s="641">
        <f t="shared" si="7"/>
        <v>715500</v>
      </c>
      <c r="K27" s="605">
        <v>45558</v>
      </c>
      <c r="L27" s="458">
        <v>4.2</v>
      </c>
      <c r="M27" s="458" t="s">
        <v>253</v>
      </c>
      <c r="N27" s="458">
        <v>40</v>
      </c>
      <c r="O27" s="458">
        <v>715500</v>
      </c>
    </row>
    <row r="28" spans="2:15" ht="19.5" x14ac:dyDescent="0.25">
      <c r="B28" s="642">
        <f t="shared" si="0"/>
        <v>45560</v>
      </c>
      <c r="C28" s="646">
        <f t="shared" si="1"/>
        <v>45560</v>
      </c>
      <c r="D28" s="643">
        <f t="shared" si="2"/>
        <v>45560</v>
      </c>
      <c r="E28" s="641" t="str">
        <f t="shared" si="3"/>
        <v>پی کنی</v>
      </c>
      <c r="F28" s="641">
        <f t="shared" si="4"/>
        <v>152.95000000000002</v>
      </c>
      <c r="G28" s="641">
        <v>0</v>
      </c>
      <c r="H28" s="641">
        <f t="shared" si="5"/>
        <v>152.95000000000002</v>
      </c>
      <c r="I28" s="641">
        <f t="shared" si="6"/>
        <v>716800</v>
      </c>
      <c r="J28" s="641">
        <f t="shared" si="7"/>
        <v>716800</v>
      </c>
      <c r="K28" s="639">
        <v>45560</v>
      </c>
      <c r="L28" s="438">
        <v>6.65</v>
      </c>
      <c r="M28" s="438" t="s">
        <v>253</v>
      </c>
      <c r="N28" s="438">
        <v>23</v>
      </c>
      <c r="O28" s="438">
        <v>716800</v>
      </c>
    </row>
    <row r="29" spans="2:15" ht="19.5" x14ac:dyDescent="0.25">
      <c r="B29" s="642">
        <f t="shared" si="0"/>
        <v>45563</v>
      </c>
      <c r="C29" s="646">
        <f t="shared" si="1"/>
        <v>45563</v>
      </c>
      <c r="D29" s="643">
        <f t="shared" si="2"/>
        <v>45563</v>
      </c>
      <c r="E29" s="641" t="str">
        <f t="shared" si="3"/>
        <v>پی کنی</v>
      </c>
      <c r="F29" s="641">
        <f t="shared" si="4"/>
        <v>159.60000000000002</v>
      </c>
      <c r="G29" s="641">
        <v>0</v>
      </c>
      <c r="H29" s="641">
        <f t="shared" si="5"/>
        <v>159.60000000000002</v>
      </c>
      <c r="I29" s="641">
        <f t="shared" si="6"/>
        <v>716776</v>
      </c>
      <c r="J29" s="641">
        <f t="shared" si="7"/>
        <v>716776</v>
      </c>
      <c r="K29" s="605">
        <v>45563</v>
      </c>
      <c r="L29" s="458">
        <v>6.65</v>
      </c>
      <c r="M29" s="458" t="s">
        <v>253</v>
      </c>
      <c r="N29" s="458">
        <v>24</v>
      </c>
      <c r="O29" s="458">
        <v>716776</v>
      </c>
    </row>
    <row r="30" spans="2:15" ht="19.5" x14ac:dyDescent="0.25">
      <c r="B30" s="642">
        <f t="shared" si="0"/>
        <v>45565</v>
      </c>
      <c r="C30" s="646">
        <f t="shared" si="1"/>
        <v>45565</v>
      </c>
      <c r="D30" s="643">
        <f t="shared" si="2"/>
        <v>45565</v>
      </c>
      <c r="E30" s="641" t="str">
        <f t="shared" si="3"/>
        <v>پی کنی</v>
      </c>
      <c r="F30" s="641">
        <f t="shared" si="4"/>
        <v>73.150000000000006</v>
      </c>
      <c r="G30" s="641">
        <v>0</v>
      </c>
      <c r="H30" s="641">
        <f t="shared" si="5"/>
        <v>73.150000000000006</v>
      </c>
      <c r="I30" s="641">
        <f t="shared" si="6"/>
        <v>717767</v>
      </c>
      <c r="J30" s="641">
        <f t="shared" si="7"/>
        <v>717767</v>
      </c>
      <c r="K30" s="639">
        <v>45565</v>
      </c>
      <c r="L30" s="438">
        <v>6.65</v>
      </c>
      <c r="M30" s="438" t="s">
        <v>253</v>
      </c>
      <c r="N30" s="438">
        <v>11</v>
      </c>
      <c r="O30" s="438">
        <v>717767</v>
      </c>
    </row>
    <row r="31" spans="2:15" ht="19.5" x14ac:dyDescent="0.25">
      <c r="B31" s="642">
        <f t="shared" si="0"/>
        <v>45565</v>
      </c>
      <c r="C31" s="646">
        <f t="shared" si="1"/>
        <v>45565</v>
      </c>
      <c r="D31" s="643">
        <f t="shared" si="2"/>
        <v>45565</v>
      </c>
      <c r="E31" s="641" t="str">
        <f t="shared" si="3"/>
        <v>پی کنی</v>
      </c>
      <c r="F31" s="641">
        <f t="shared" si="4"/>
        <v>86.45</v>
      </c>
      <c r="G31" s="641">
        <v>0</v>
      </c>
      <c r="H31" s="641">
        <f t="shared" si="5"/>
        <v>86.45</v>
      </c>
      <c r="I31" s="641">
        <f t="shared" si="6"/>
        <v>717767</v>
      </c>
      <c r="J31" s="641">
        <f t="shared" si="7"/>
        <v>717767</v>
      </c>
      <c r="K31" s="605">
        <v>45565</v>
      </c>
      <c r="L31" s="458">
        <v>6.65</v>
      </c>
      <c r="M31" s="458" t="s">
        <v>253</v>
      </c>
      <c r="N31" s="458">
        <v>13</v>
      </c>
      <c r="O31" s="458">
        <v>717767</v>
      </c>
    </row>
    <row r="32" spans="2:15" ht="19.5" x14ac:dyDescent="0.25">
      <c r="B32" s="642">
        <f t="shared" si="0"/>
        <v>45568</v>
      </c>
      <c r="C32" s="646">
        <f t="shared" si="1"/>
        <v>45568</v>
      </c>
      <c r="D32" s="643">
        <f t="shared" si="2"/>
        <v>45568</v>
      </c>
      <c r="E32" s="641" t="str">
        <f t="shared" si="3"/>
        <v>پی کنی</v>
      </c>
      <c r="F32" s="641">
        <f t="shared" si="4"/>
        <v>126.35000000000001</v>
      </c>
      <c r="G32" s="641">
        <v>0</v>
      </c>
      <c r="H32" s="641">
        <f t="shared" si="5"/>
        <v>126.35000000000001</v>
      </c>
      <c r="I32" s="641">
        <f t="shared" si="6"/>
        <v>717767</v>
      </c>
      <c r="J32" s="641">
        <f t="shared" si="7"/>
        <v>717767</v>
      </c>
      <c r="K32" s="639">
        <v>45568</v>
      </c>
      <c r="L32" s="438">
        <v>6.65</v>
      </c>
      <c r="M32" s="438" t="s">
        <v>253</v>
      </c>
      <c r="N32" s="438">
        <v>19</v>
      </c>
      <c r="O32" s="438">
        <v>717767</v>
      </c>
    </row>
    <row r="33" spans="2:15" ht="19.5" x14ac:dyDescent="0.25">
      <c r="B33" s="642">
        <f t="shared" si="0"/>
        <v>45569</v>
      </c>
      <c r="C33" s="646">
        <f t="shared" si="1"/>
        <v>45569</v>
      </c>
      <c r="D33" s="643">
        <f t="shared" si="2"/>
        <v>45569</v>
      </c>
      <c r="E33" s="641" t="str">
        <f t="shared" si="3"/>
        <v>پی کنی</v>
      </c>
      <c r="F33" s="641">
        <f t="shared" si="4"/>
        <v>119.7</v>
      </c>
      <c r="G33" s="641">
        <v>0</v>
      </c>
      <c r="H33" s="641">
        <f t="shared" si="5"/>
        <v>119.7</v>
      </c>
      <c r="I33" s="641">
        <f t="shared" si="6"/>
        <v>717843</v>
      </c>
      <c r="J33" s="641">
        <f t="shared" si="7"/>
        <v>717843</v>
      </c>
      <c r="K33" s="605">
        <v>45569</v>
      </c>
      <c r="L33" s="458">
        <v>6.65</v>
      </c>
      <c r="M33" s="458" t="s">
        <v>253</v>
      </c>
      <c r="N33" s="458">
        <v>18</v>
      </c>
      <c r="O33" s="458">
        <v>717843</v>
      </c>
    </row>
    <row r="34" spans="2:15" ht="19.5" x14ac:dyDescent="0.25">
      <c r="B34" s="642">
        <f t="shared" si="0"/>
        <v>45571</v>
      </c>
      <c r="C34" s="646">
        <f t="shared" si="1"/>
        <v>45571</v>
      </c>
      <c r="D34" s="643">
        <f t="shared" si="2"/>
        <v>45571</v>
      </c>
      <c r="E34" s="641" t="str">
        <f t="shared" si="3"/>
        <v>پی کنی</v>
      </c>
      <c r="F34" s="641">
        <f t="shared" si="4"/>
        <v>53.2</v>
      </c>
      <c r="G34" s="641">
        <v>0</v>
      </c>
      <c r="H34" s="641">
        <f t="shared" si="5"/>
        <v>53.2</v>
      </c>
      <c r="I34" s="641">
        <f t="shared" si="6"/>
        <v>717767</v>
      </c>
      <c r="J34" s="641">
        <f t="shared" si="7"/>
        <v>717767</v>
      </c>
      <c r="K34" s="639">
        <v>45571</v>
      </c>
      <c r="L34" s="438">
        <v>6.65</v>
      </c>
      <c r="M34" s="438" t="s">
        <v>253</v>
      </c>
      <c r="N34" s="438">
        <v>8</v>
      </c>
      <c r="O34" s="438">
        <v>717767</v>
      </c>
    </row>
    <row r="35" spans="2:15" ht="19.5" x14ac:dyDescent="0.25">
      <c r="B35" s="642">
        <f t="shared" si="0"/>
        <v>45573</v>
      </c>
      <c r="C35" s="646">
        <f t="shared" si="1"/>
        <v>45573</v>
      </c>
      <c r="D35" s="643">
        <f t="shared" si="2"/>
        <v>45573</v>
      </c>
      <c r="E35" s="641" t="str">
        <f t="shared" si="3"/>
        <v>پی کنی</v>
      </c>
      <c r="F35" s="641">
        <f t="shared" si="4"/>
        <v>99.75</v>
      </c>
      <c r="G35" s="641">
        <v>0</v>
      </c>
      <c r="H35" s="641">
        <f t="shared" si="5"/>
        <v>99.75</v>
      </c>
      <c r="I35" s="641">
        <f t="shared" si="6"/>
        <v>712250</v>
      </c>
      <c r="J35" s="641">
        <f t="shared" si="7"/>
        <v>712250</v>
      </c>
      <c r="K35" s="605">
        <v>45573</v>
      </c>
      <c r="L35" s="458">
        <v>6.65</v>
      </c>
      <c r="M35" s="458" t="s">
        <v>253</v>
      </c>
      <c r="N35" s="458">
        <v>15</v>
      </c>
      <c r="O35" s="458">
        <v>712250</v>
      </c>
    </row>
    <row r="36" spans="2:15" ht="19.5" x14ac:dyDescent="0.25">
      <c r="B36" s="642">
        <f t="shared" si="0"/>
        <v>45574</v>
      </c>
      <c r="C36" s="646">
        <f t="shared" si="1"/>
        <v>45574</v>
      </c>
      <c r="D36" s="643">
        <f t="shared" si="2"/>
        <v>45574</v>
      </c>
      <c r="E36" s="641" t="str">
        <f t="shared" si="3"/>
        <v>پی کنی</v>
      </c>
      <c r="F36" s="641">
        <f t="shared" si="4"/>
        <v>53.2</v>
      </c>
      <c r="G36" s="641">
        <v>0</v>
      </c>
      <c r="H36" s="641">
        <f t="shared" si="5"/>
        <v>53.2</v>
      </c>
      <c r="I36" s="641">
        <f t="shared" si="6"/>
        <v>712250</v>
      </c>
      <c r="J36" s="641">
        <f t="shared" si="7"/>
        <v>712250</v>
      </c>
      <c r="K36" s="639">
        <v>45574</v>
      </c>
      <c r="L36" s="438">
        <v>6.65</v>
      </c>
      <c r="M36" s="438" t="s">
        <v>253</v>
      </c>
      <c r="N36" s="438">
        <v>8</v>
      </c>
      <c r="O36" s="438">
        <v>712250</v>
      </c>
    </row>
    <row r="37" spans="2:15" ht="19.5" x14ac:dyDescent="0.25">
      <c r="B37" s="642">
        <f t="shared" si="0"/>
        <v>45575</v>
      </c>
      <c r="C37" s="646">
        <f t="shared" si="1"/>
        <v>45575</v>
      </c>
      <c r="D37" s="643">
        <f t="shared" si="2"/>
        <v>45575</v>
      </c>
      <c r="E37" s="641" t="str">
        <f t="shared" si="3"/>
        <v>پی کنی</v>
      </c>
      <c r="F37" s="641">
        <f t="shared" si="4"/>
        <v>73.150000000000006</v>
      </c>
      <c r="G37" s="641">
        <v>0</v>
      </c>
      <c r="H37" s="641">
        <f t="shared" si="5"/>
        <v>73.150000000000006</v>
      </c>
      <c r="I37" s="641">
        <f t="shared" si="6"/>
        <v>712250</v>
      </c>
      <c r="J37" s="641">
        <f t="shared" si="7"/>
        <v>712250</v>
      </c>
      <c r="K37" s="605">
        <v>45575</v>
      </c>
      <c r="L37" s="458">
        <v>6.65</v>
      </c>
      <c r="M37" s="458" t="s">
        <v>253</v>
      </c>
      <c r="N37" s="458">
        <v>11</v>
      </c>
      <c r="O37" s="458">
        <v>712250</v>
      </c>
    </row>
    <row r="54" spans="2:11" x14ac:dyDescent="0.25">
      <c r="B54" s="647">
        <v>45450</v>
      </c>
      <c r="C54" s="648">
        <v>45450</v>
      </c>
      <c r="D54" s="649">
        <v>45450</v>
      </c>
      <c r="E54" t="s">
        <v>572</v>
      </c>
      <c r="F54">
        <v>252.70000000000002</v>
      </c>
      <c r="G54">
        <v>0</v>
      </c>
      <c r="H54">
        <v>252.70000000000002</v>
      </c>
      <c r="I54">
        <v>713375</v>
      </c>
      <c r="J54">
        <v>713375</v>
      </c>
      <c r="K54" s="649">
        <v>45450</v>
      </c>
    </row>
    <row r="55" spans="2:11" x14ac:dyDescent="0.25">
      <c r="B55" s="647">
        <v>45450</v>
      </c>
      <c r="C55" s="648">
        <v>45450</v>
      </c>
      <c r="D55" s="649">
        <v>45450</v>
      </c>
      <c r="E55" t="s">
        <v>572</v>
      </c>
      <c r="F55">
        <v>305.90000000000003</v>
      </c>
      <c r="G55">
        <v>0</v>
      </c>
      <c r="H55">
        <v>305.90000000000003</v>
      </c>
      <c r="I55">
        <v>713375</v>
      </c>
      <c r="J55">
        <v>713375</v>
      </c>
      <c r="K55" s="649">
        <v>45450</v>
      </c>
    </row>
    <row r="56" spans="2:11" x14ac:dyDescent="0.25">
      <c r="B56" s="647">
        <v>45465</v>
      </c>
      <c r="C56" s="648">
        <v>45465</v>
      </c>
      <c r="D56" s="649">
        <v>45465</v>
      </c>
      <c r="E56" t="s">
        <v>572</v>
      </c>
      <c r="F56">
        <v>199.5</v>
      </c>
      <c r="G56">
        <v>0</v>
      </c>
      <c r="H56">
        <v>199.5</v>
      </c>
      <c r="I56">
        <v>713145</v>
      </c>
      <c r="J56">
        <v>713145</v>
      </c>
      <c r="K56" s="649">
        <v>45465</v>
      </c>
    </row>
    <row r="57" spans="2:11" x14ac:dyDescent="0.25">
      <c r="B57" s="647">
        <v>45477</v>
      </c>
      <c r="C57" s="648">
        <v>45477</v>
      </c>
      <c r="D57" s="649">
        <v>45477</v>
      </c>
      <c r="E57" t="s">
        <v>572</v>
      </c>
      <c r="F57">
        <v>179.55</v>
      </c>
      <c r="G57">
        <v>0</v>
      </c>
      <c r="H57">
        <v>179.55</v>
      </c>
      <c r="I57">
        <v>723505</v>
      </c>
      <c r="J57">
        <v>723505</v>
      </c>
      <c r="K57" s="649">
        <v>45477</v>
      </c>
    </row>
    <row r="58" spans="2:11" x14ac:dyDescent="0.25">
      <c r="B58" s="647">
        <v>45481</v>
      </c>
      <c r="C58" s="648">
        <v>45481</v>
      </c>
      <c r="D58" s="649">
        <v>45481</v>
      </c>
      <c r="E58" t="s">
        <v>572</v>
      </c>
      <c r="F58">
        <v>133</v>
      </c>
      <c r="G58">
        <v>0</v>
      </c>
      <c r="H58">
        <v>133</v>
      </c>
      <c r="I58">
        <v>723505</v>
      </c>
      <c r="J58">
        <v>723505</v>
      </c>
      <c r="K58" s="649">
        <v>45481</v>
      </c>
    </row>
    <row r="59" spans="2:11" x14ac:dyDescent="0.25">
      <c r="B59" s="647">
        <v>45484</v>
      </c>
      <c r="C59" s="648">
        <v>45484</v>
      </c>
      <c r="D59" s="649">
        <v>45484</v>
      </c>
      <c r="E59" t="s">
        <v>572</v>
      </c>
      <c r="F59">
        <v>79.800000000000011</v>
      </c>
      <c r="G59">
        <v>0</v>
      </c>
      <c r="H59">
        <v>79.800000000000011</v>
      </c>
      <c r="I59">
        <v>713375</v>
      </c>
      <c r="J59">
        <v>713375</v>
      </c>
      <c r="K59" s="649">
        <v>45484</v>
      </c>
    </row>
    <row r="60" spans="2:11" x14ac:dyDescent="0.25">
      <c r="B60" s="647">
        <v>45487</v>
      </c>
      <c r="C60" s="648">
        <v>45487</v>
      </c>
      <c r="D60" s="649">
        <v>45487</v>
      </c>
      <c r="E60" t="s">
        <v>572</v>
      </c>
      <c r="F60">
        <v>152.95000000000002</v>
      </c>
      <c r="G60">
        <v>0</v>
      </c>
      <c r="H60">
        <v>152.95000000000002</v>
      </c>
      <c r="I60">
        <v>713145</v>
      </c>
      <c r="J60">
        <v>713145</v>
      </c>
      <c r="K60" s="649">
        <v>45487</v>
      </c>
    </row>
    <row r="61" spans="2:11" x14ac:dyDescent="0.25">
      <c r="B61" s="647">
        <v>45490</v>
      </c>
      <c r="C61" s="648">
        <v>45490</v>
      </c>
      <c r="D61" s="649">
        <v>45490</v>
      </c>
      <c r="E61" t="s">
        <v>572</v>
      </c>
      <c r="F61">
        <v>66.5</v>
      </c>
      <c r="G61">
        <v>0</v>
      </c>
      <c r="H61">
        <v>66.5</v>
      </c>
      <c r="I61">
        <v>713375</v>
      </c>
      <c r="J61">
        <v>713375</v>
      </c>
      <c r="K61" s="649">
        <v>45490</v>
      </c>
    </row>
    <row r="62" spans="2:11" x14ac:dyDescent="0.25">
      <c r="B62" s="647">
        <v>45500</v>
      </c>
      <c r="C62" s="648">
        <v>45500</v>
      </c>
      <c r="D62" s="649">
        <v>45500</v>
      </c>
      <c r="E62" t="s">
        <v>572</v>
      </c>
      <c r="F62">
        <v>73.150000000000006</v>
      </c>
      <c r="G62">
        <v>0</v>
      </c>
      <c r="H62">
        <v>73.150000000000006</v>
      </c>
      <c r="I62">
        <v>723505</v>
      </c>
      <c r="J62">
        <v>723505</v>
      </c>
      <c r="K62" s="649">
        <v>45500</v>
      </c>
    </row>
    <row r="63" spans="2:11" x14ac:dyDescent="0.25">
      <c r="B63" s="647">
        <v>45504</v>
      </c>
      <c r="C63" s="648">
        <v>45504</v>
      </c>
      <c r="D63" s="649">
        <v>45504</v>
      </c>
      <c r="E63" t="s">
        <v>572</v>
      </c>
      <c r="F63">
        <v>186.20000000000002</v>
      </c>
      <c r="G63">
        <v>0</v>
      </c>
      <c r="H63">
        <v>186.20000000000002</v>
      </c>
      <c r="I63">
        <v>723505</v>
      </c>
      <c r="J63">
        <v>723505</v>
      </c>
      <c r="K63" s="649">
        <v>45504</v>
      </c>
    </row>
    <row r="64" spans="2:11" x14ac:dyDescent="0.25">
      <c r="B64" s="647">
        <v>45505</v>
      </c>
      <c r="C64" s="648">
        <v>45505</v>
      </c>
      <c r="D64" s="649">
        <v>45505</v>
      </c>
      <c r="E64" t="s">
        <v>572</v>
      </c>
      <c r="F64">
        <v>79.800000000000011</v>
      </c>
      <c r="G64">
        <v>0</v>
      </c>
      <c r="H64">
        <v>79.800000000000011</v>
      </c>
      <c r="I64">
        <v>723505</v>
      </c>
      <c r="J64">
        <v>723505</v>
      </c>
      <c r="K64" s="649">
        <v>45505</v>
      </c>
    </row>
    <row r="65" spans="2:11" x14ac:dyDescent="0.25">
      <c r="B65" s="647">
        <v>45506</v>
      </c>
      <c r="C65" s="648">
        <v>45506</v>
      </c>
      <c r="D65" s="649">
        <v>45506</v>
      </c>
      <c r="E65" t="s">
        <v>572</v>
      </c>
      <c r="F65">
        <v>59.85</v>
      </c>
      <c r="G65">
        <v>0</v>
      </c>
      <c r="H65">
        <v>59.85</v>
      </c>
      <c r="I65">
        <v>723505</v>
      </c>
      <c r="J65">
        <v>723505</v>
      </c>
      <c r="K65" s="649">
        <v>45506</v>
      </c>
    </row>
    <row r="66" spans="2:11" x14ac:dyDescent="0.25">
      <c r="B66" s="647">
        <v>45507</v>
      </c>
      <c r="C66" s="648">
        <v>45507</v>
      </c>
      <c r="D66" s="649">
        <v>45507</v>
      </c>
      <c r="E66" t="s">
        <v>572</v>
      </c>
      <c r="F66">
        <v>186.20000000000002</v>
      </c>
      <c r="G66">
        <v>0</v>
      </c>
      <c r="H66">
        <v>186.20000000000002</v>
      </c>
      <c r="I66">
        <v>723505</v>
      </c>
      <c r="J66">
        <v>723505</v>
      </c>
      <c r="K66" s="649">
        <v>45507</v>
      </c>
    </row>
    <row r="67" spans="2:11" x14ac:dyDescent="0.25">
      <c r="B67" s="647">
        <v>45508</v>
      </c>
      <c r="C67" s="648">
        <v>45508</v>
      </c>
      <c r="D67" s="649">
        <v>45508</v>
      </c>
      <c r="E67" t="s">
        <v>572</v>
      </c>
      <c r="F67">
        <v>26.6</v>
      </c>
      <c r="G67">
        <v>0</v>
      </c>
      <c r="H67">
        <v>26.6</v>
      </c>
      <c r="I67">
        <v>723505</v>
      </c>
      <c r="J67">
        <v>723505</v>
      </c>
      <c r="K67" s="649">
        <v>45508</v>
      </c>
    </row>
    <row r="68" spans="2:11" x14ac:dyDescent="0.25">
      <c r="B68" s="647">
        <v>45520</v>
      </c>
      <c r="C68" s="648">
        <v>45520</v>
      </c>
      <c r="D68" s="649">
        <v>45520</v>
      </c>
      <c r="E68" t="s">
        <v>572</v>
      </c>
      <c r="F68">
        <v>186.20000000000002</v>
      </c>
      <c r="G68">
        <v>0</v>
      </c>
      <c r="H68">
        <v>186.20000000000002</v>
      </c>
      <c r="I68">
        <v>713820</v>
      </c>
      <c r="J68">
        <v>713820</v>
      </c>
      <c r="K68" s="649">
        <v>45520</v>
      </c>
    </row>
    <row r="69" spans="2:11" x14ac:dyDescent="0.25">
      <c r="B69" s="647">
        <v>45521</v>
      </c>
      <c r="C69" s="648">
        <v>45521</v>
      </c>
      <c r="D69" s="649">
        <v>45521</v>
      </c>
      <c r="E69" t="s">
        <v>572</v>
      </c>
      <c r="F69">
        <v>139.65</v>
      </c>
      <c r="G69">
        <v>0</v>
      </c>
      <c r="H69">
        <v>139.65</v>
      </c>
      <c r="I69">
        <v>713820</v>
      </c>
      <c r="J69">
        <v>713820</v>
      </c>
      <c r="K69" s="649">
        <v>45521</v>
      </c>
    </row>
    <row r="70" spans="2:11" x14ac:dyDescent="0.25">
      <c r="B70" s="647">
        <v>45543</v>
      </c>
      <c r="C70" s="648">
        <v>45543</v>
      </c>
      <c r="D70" s="649">
        <v>45543</v>
      </c>
      <c r="E70" t="s">
        <v>572</v>
      </c>
      <c r="F70">
        <v>99.75</v>
      </c>
      <c r="G70">
        <v>0</v>
      </c>
      <c r="H70">
        <v>99.75</v>
      </c>
      <c r="I70">
        <v>714143</v>
      </c>
      <c r="J70">
        <v>714143</v>
      </c>
      <c r="K70" s="649">
        <v>45543</v>
      </c>
    </row>
    <row r="71" spans="2:11" x14ac:dyDescent="0.25">
      <c r="B71" s="647">
        <v>45550</v>
      </c>
      <c r="C71" s="648">
        <v>45550</v>
      </c>
      <c r="D71" s="649">
        <v>45550</v>
      </c>
      <c r="E71" t="s">
        <v>572</v>
      </c>
      <c r="F71">
        <v>33.25</v>
      </c>
      <c r="G71">
        <v>0</v>
      </c>
      <c r="H71">
        <v>33.25</v>
      </c>
      <c r="I71">
        <v>714423</v>
      </c>
      <c r="J71">
        <v>714423</v>
      </c>
      <c r="K71" s="649">
        <v>45550</v>
      </c>
    </row>
    <row r="72" spans="2:11" x14ac:dyDescent="0.25">
      <c r="B72" s="647">
        <v>45550</v>
      </c>
      <c r="C72" s="648">
        <v>45550</v>
      </c>
      <c r="D72" s="649">
        <v>45550</v>
      </c>
      <c r="E72" t="s">
        <v>572</v>
      </c>
      <c r="F72">
        <v>66.5</v>
      </c>
      <c r="G72">
        <v>0</v>
      </c>
      <c r="H72">
        <v>66.5</v>
      </c>
      <c r="I72">
        <v>714423</v>
      </c>
      <c r="J72">
        <v>714423</v>
      </c>
      <c r="K72" s="649">
        <v>45550</v>
      </c>
    </row>
    <row r="73" spans="2:11" x14ac:dyDescent="0.25">
      <c r="B73" s="647">
        <v>45551</v>
      </c>
      <c r="C73" s="648">
        <v>45551</v>
      </c>
      <c r="D73" s="649">
        <v>45551</v>
      </c>
      <c r="E73" t="s">
        <v>572</v>
      </c>
      <c r="F73">
        <v>93.100000000000009</v>
      </c>
      <c r="G73">
        <v>0</v>
      </c>
      <c r="H73">
        <v>93.100000000000009</v>
      </c>
      <c r="I73">
        <v>716225</v>
      </c>
      <c r="J73">
        <v>716225</v>
      </c>
      <c r="K73" s="649">
        <v>45551</v>
      </c>
    </row>
    <row r="74" spans="2:11" x14ac:dyDescent="0.25">
      <c r="B74" s="647">
        <v>45552</v>
      </c>
      <c r="C74" s="648">
        <v>45552</v>
      </c>
      <c r="D74" s="649">
        <v>45552</v>
      </c>
      <c r="E74" t="s">
        <v>572</v>
      </c>
      <c r="F74">
        <v>13.3</v>
      </c>
      <c r="G74">
        <v>0</v>
      </c>
      <c r="H74">
        <v>13.3</v>
      </c>
      <c r="I74">
        <v>716200</v>
      </c>
      <c r="J74">
        <v>716200</v>
      </c>
      <c r="K74" s="649">
        <v>45552</v>
      </c>
    </row>
    <row r="75" spans="2:11" x14ac:dyDescent="0.25">
      <c r="B75" s="647">
        <v>45554</v>
      </c>
      <c r="C75" s="648">
        <v>45554</v>
      </c>
      <c r="D75" s="649">
        <v>45554</v>
      </c>
      <c r="E75" t="s">
        <v>572</v>
      </c>
      <c r="F75">
        <v>86.45</v>
      </c>
      <c r="G75">
        <v>0</v>
      </c>
      <c r="H75">
        <v>86.45</v>
      </c>
      <c r="I75">
        <v>716200</v>
      </c>
      <c r="J75">
        <v>716200</v>
      </c>
      <c r="K75" s="649">
        <v>45554</v>
      </c>
    </row>
    <row r="76" spans="2:11" x14ac:dyDescent="0.25">
      <c r="B76" s="647">
        <v>45557</v>
      </c>
      <c r="C76" s="648">
        <v>45557</v>
      </c>
      <c r="D76" s="649">
        <v>45557</v>
      </c>
      <c r="E76" t="s">
        <v>572</v>
      </c>
      <c r="F76">
        <v>39.900000000000006</v>
      </c>
      <c r="G76">
        <v>0</v>
      </c>
      <c r="H76">
        <v>39.900000000000006</v>
      </c>
      <c r="I76">
        <v>716200</v>
      </c>
      <c r="J76">
        <v>716200</v>
      </c>
      <c r="K76" s="649">
        <v>45557</v>
      </c>
    </row>
    <row r="77" spans="2:11" x14ac:dyDescent="0.25">
      <c r="B77" s="647">
        <v>45558</v>
      </c>
      <c r="C77" s="648">
        <v>45558</v>
      </c>
      <c r="D77" s="649">
        <v>45558</v>
      </c>
      <c r="E77" t="s">
        <v>572</v>
      </c>
      <c r="F77">
        <v>12.600000000000001</v>
      </c>
      <c r="G77">
        <v>0</v>
      </c>
      <c r="H77">
        <v>12.600000000000001</v>
      </c>
      <c r="I77">
        <v>715500</v>
      </c>
      <c r="J77">
        <v>715500</v>
      </c>
      <c r="K77" s="649">
        <v>45558</v>
      </c>
    </row>
    <row r="78" spans="2:11" x14ac:dyDescent="0.25">
      <c r="B78" s="647">
        <v>45558</v>
      </c>
      <c r="C78" s="648">
        <v>45558</v>
      </c>
      <c r="D78" s="649">
        <v>45558</v>
      </c>
      <c r="E78" t="s">
        <v>572</v>
      </c>
      <c r="F78">
        <v>16.8</v>
      </c>
      <c r="G78">
        <v>0</v>
      </c>
      <c r="H78">
        <v>16.8</v>
      </c>
      <c r="I78">
        <v>715500</v>
      </c>
      <c r="J78">
        <v>715500</v>
      </c>
      <c r="K78" s="649">
        <v>45558</v>
      </c>
    </row>
    <row r="79" spans="2:11" x14ac:dyDescent="0.25">
      <c r="B79" s="647">
        <v>45558</v>
      </c>
      <c r="C79" s="648">
        <v>45558</v>
      </c>
      <c r="D79" s="649">
        <v>45558</v>
      </c>
      <c r="E79" t="s">
        <v>572</v>
      </c>
      <c r="F79">
        <v>168</v>
      </c>
      <c r="G79">
        <v>0</v>
      </c>
      <c r="H79">
        <v>168</v>
      </c>
      <c r="I79">
        <v>715500</v>
      </c>
      <c r="J79">
        <v>715500</v>
      </c>
      <c r="K79" s="649">
        <v>45558</v>
      </c>
    </row>
    <row r="80" spans="2:11" x14ac:dyDescent="0.25">
      <c r="B80" s="647">
        <v>45560</v>
      </c>
      <c r="C80" s="648">
        <v>45560</v>
      </c>
      <c r="D80" s="649">
        <v>45560</v>
      </c>
      <c r="E80" t="s">
        <v>572</v>
      </c>
      <c r="F80">
        <v>152.95000000000002</v>
      </c>
      <c r="G80">
        <v>0</v>
      </c>
      <c r="H80">
        <v>152.95000000000002</v>
      </c>
      <c r="I80">
        <v>716800</v>
      </c>
      <c r="J80">
        <v>716800</v>
      </c>
      <c r="K80" s="649">
        <v>45560</v>
      </c>
    </row>
    <row r="81" spans="2:11" x14ac:dyDescent="0.25">
      <c r="B81" s="647">
        <v>45563</v>
      </c>
      <c r="C81" s="648">
        <v>45563</v>
      </c>
      <c r="D81" s="649">
        <v>45563</v>
      </c>
      <c r="E81" t="s">
        <v>572</v>
      </c>
      <c r="F81">
        <v>159.60000000000002</v>
      </c>
      <c r="G81">
        <v>0</v>
      </c>
      <c r="H81">
        <v>159.60000000000002</v>
      </c>
      <c r="I81">
        <v>716776</v>
      </c>
      <c r="J81">
        <v>716776</v>
      </c>
      <c r="K81" s="649">
        <v>45563</v>
      </c>
    </row>
    <row r="82" spans="2:11" x14ac:dyDescent="0.25">
      <c r="B82" s="647">
        <v>45565</v>
      </c>
      <c r="C82" s="648">
        <v>45565</v>
      </c>
      <c r="D82" s="649">
        <v>45565</v>
      </c>
      <c r="E82" t="s">
        <v>572</v>
      </c>
      <c r="F82">
        <v>73.150000000000006</v>
      </c>
      <c r="G82">
        <v>0</v>
      </c>
      <c r="H82">
        <v>73.150000000000006</v>
      </c>
      <c r="I82">
        <v>717767</v>
      </c>
      <c r="J82">
        <v>717767</v>
      </c>
      <c r="K82" s="649">
        <v>45565</v>
      </c>
    </row>
    <row r="83" spans="2:11" x14ac:dyDescent="0.25">
      <c r="B83" s="647">
        <v>45565</v>
      </c>
      <c r="C83" s="648">
        <v>45565</v>
      </c>
      <c r="D83" s="649">
        <v>45565</v>
      </c>
      <c r="E83" t="s">
        <v>572</v>
      </c>
      <c r="F83">
        <v>86.45</v>
      </c>
      <c r="G83">
        <v>0</v>
      </c>
      <c r="H83">
        <v>86.45</v>
      </c>
      <c r="I83">
        <v>717767</v>
      </c>
      <c r="J83">
        <v>717767</v>
      </c>
      <c r="K83" s="649">
        <v>45565</v>
      </c>
    </row>
    <row r="84" spans="2:11" x14ac:dyDescent="0.25">
      <c r="B84" s="647">
        <v>45568</v>
      </c>
      <c r="C84" s="648">
        <v>45568</v>
      </c>
      <c r="D84" s="649">
        <v>45568</v>
      </c>
      <c r="E84" t="s">
        <v>572</v>
      </c>
      <c r="F84">
        <v>126.35000000000001</v>
      </c>
      <c r="G84">
        <v>0</v>
      </c>
      <c r="H84">
        <v>126.35000000000001</v>
      </c>
      <c r="I84">
        <v>717767</v>
      </c>
      <c r="J84">
        <v>717767</v>
      </c>
      <c r="K84" s="649">
        <v>45568</v>
      </c>
    </row>
    <row r="85" spans="2:11" x14ac:dyDescent="0.25">
      <c r="B85" s="647">
        <v>45569</v>
      </c>
      <c r="C85" s="648">
        <v>45569</v>
      </c>
      <c r="D85" s="649">
        <v>45569</v>
      </c>
      <c r="E85" t="s">
        <v>572</v>
      </c>
      <c r="F85">
        <v>119.7</v>
      </c>
      <c r="G85">
        <v>0</v>
      </c>
      <c r="H85">
        <v>119.7</v>
      </c>
      <c r="I85">
        <v>717843</v>
      </c>
      <c r="J85">
        <v>717843</v>
      </c>
      <c r="K85" s="649">
        <v>45569</v>
      </c>
    </row>
    <row r="86" spans="2:11" x14ac:dyDescent="0.25">
      <c r="B86" s="647">
        <v>45571</v>
      </c>
      <c r="C86" s="648">
        <v>45571</v>
      </c>
      <c r="D86" s="649">
        <v>45571</v>
      </c>
      <c r="E86" t="s">
        <v>572</v>
      </c>
      <c r="F86">
        <v>53.2</v>
      </c>
      <c r="G86">
        <v>0</v>
      </c>
      <c r="H86">
        <v>53.2</v>
      </c>
      <c r="I86">
        <v>717767</v>
      </c>
      <c r="J86">
        <v>717767</v>
      </c>
      <c r="K86" s="649">
        <v>45571</v>
      </c>
    </row>
    <row r="87" spans="2:11" x14ac:dyDescent="0.25">
      <c r="B87" s="647">
        <v>45573</v>
      </c>
      <c r="C87" s="648">
        <v>45573</v>
      </c>
      <c r="D87" s="649">
        <v>45573</v>
      </c>
      <c r="E87" t="s">
        <v>572</v>
      </c>
      <c r="F87">
        <v>99.75</v>
      </c>
      <c r="G87">
        <v>0</v>
      </c>
      <c r="H87">
        <v>99.75</v>
      </c>
      <c r="I87">
        <v>712250</v>
      </c>
      <c r="J87">
        <v>712250</v>
      </c>
      <c r="K87" s="649">
        <v>45573</v>
      </c>
    </row>
    <row r="88" spans="2:11" x14ac:dyDescent="0.25">
      <c r="B88" s="647">
        <v>45574</v>
      </c>
      <c r="C88" s="648">
        <v>45574</v>
      </c>
      <c r="D88" s="649">
        <v>45574</v>
      </c>
      <c r="E88" t="s">
        <v>572</v>
      </c>
      <c r="F88">
        <v>53.2</v>
      </c>
      <c r="G88">
        <v>0</v>
      </c>
      <c r="H88">
        <v>53.2</v>
      </c>
      <c r="I88">
        <v>712250</v>
      </c>
      <c r="J88">
        <v>712250</v>
      </c>
      <c r="K88" s="649">
        <v>45574</v>
      </c>
    </row>
    <row r="89" spans="2:11" x14ac:dyDescent="0.25">
      <c r="B89" s="647">
        <v>45575</v>
      </c>
      <c r="C89" s="648">
        <v>45575</v>
      </c>
      <c r="D89" s="649">
        <v>45575</v>
      </c>
      <c r="E89" t="s">
        <v>572</v>
      </c>
      <c r="F89">
        <v>73.150000000000006</v>
      </c>
      <c r="G89">
        <v>0</v>
      </c>
      <c r="H89">
        <v>73.150000000000006</v>
      </c>
      <c r="I89">
        <v>712250</v>
      </c>
      <c r="J89">
        <v>712250</v>
      </c>
      <c r="K89" s="649">
        <v>45575</v>
      </c>
    </row>
  </sheetData>
  <conditionalFormatting sqref="L35:O37 M34:O34 K2:O15">
    <cfRule type="colorScale" priority="44">
      <colorScale>
        <cfvo type="min"/>
        <cfvo type="max"/>
        <color theme="9"/>
        <color rgb="FFFFEF9C"/>
      </colorScale>
    </cfRule>
  </conditionalFormatting>
  <conditionalFormatting sqref="M16:M17">
    <cfRule type="colorScale" priority="42">
      <colorScale>
        <cfvo type="min"/>
        <cfvo type="max"/>
        <color theme="9"/>
        <color rgb="FFFFEF9C"/>
      </colorScale>
    </cfRule>
  </conditionalFormatting>
  <conditionalFormatting sqref="N16:O17 K16:L17">
    <cfRule type="colorScale" priority="43">
      <colorScale>
        <cfvo type="min"/>
        <cfvo type="max"/>
        <color theme="9"/>
        <color rgb="FFFFEF9C"/>
      </colorScale>
    </cfRule>
  </conditionalFormatting>
  <conditionalFormatting sqref="M18:O18">
    <cfRule type="colorScale" priority="39">
      <colorScale>
        <cfvo type="min"/>
        <cfvo type="max"/>
        <color theme="9"/>
        <color rgb="FFFFEF9C"/>
      </colorScale>
    </cfRule>
  </conditionalFormatting>
  <conditionalFormatting sqref="L18">
    <cfRule type="colorScale" priority="40">
      <colorScale>
        <cfvo type="min"/>
        <cfvo type="max"/>
        <color theme="9"/>
        <color rgb="FFFFEF9C"/>
      </colorScale>
    </cfRule>
  </conditionalFormatting>
  <conditionalFormatting sqref="K18">
    <cfRule type="colorScale" priority="41">
      <colorScale>
        <cfvo type="min"/>
        <cfvo type="max"/>
        <color theme="9"/>
        <color rgb="FFFFEF9C"/>
      </colorScale>
    </cfRule>
  </conditionalFormatting>
  <conditionalFormatting sqref="M22:N23 M19:O21">
    <cfRule type="colorScale" priority="34">
      <colorScale>
        <cfvo type="min"/>
        <cfvo type="max"/>
        <color theme="9"/>
        <color rgb="FFFFEF9C"/>
      </colorScale>
    </cfRule>
  </conditionalFormatting>
  <conditionalFormatting sqref="K19:K23">
    <cfRule type="colorScale" priority="36">
      <colorScale>
        <cfvo type="min"/>
        <cfvo type="max"/>
        <color theme="9"/>
        <color rgb="FFFFEF9C"/>
      </colorScale>
    </cfRule>
  </conditionalFormatting>
  <conditionalFormatting sqref="L19:L22">
    <cfRule type="colorScale" priority="32">
      <colorScale>
        <cfvo type="min"/>
        <cfvo type="max"/>
        <color theme="9"/>
        <color rgb="FFFFEF9C"/>
      </colorScale>
    </cfRule>
  </conditionalFormatting>
  <conditionalFormatting sqref="O22:O23">
    <cfRule type="colorScale" priority="28">
      <colorScale>
        <cfvo type="min"/>
        <cfvo type="max"/>
        <color theme="9"/>
        <color rgb="FFFFEF9C"/>
      </colorScale>
    </cfRule>
  </conditionalFormatting>
  <conditionalFormatting sqref="L23">
    <cfRule type="colorScale" priority="27">
      <colorScale>
        <cfvo type="min"/>
        <cfvo type="max"/>
        <color theme="9"/>
        <color rgb="FFFFEF9C"/>
      </colorScale>
    </cfRule>
  </conditionalFormatting>
  <conditionalFormatting sqref="K24">
    <cfRule type="colorScale" priority="25">
      <colorScale>
        <cfvo type="min"/>
        <cfvo type="max"/>
        <color theme="9"/>
        <color rgb="FFFFEF9C"/>
      </colorScale>
    </cfRule>
  </conditionalFormatting>
  <conditionalFormatting sqref="K25:K32">
    <cfRule type="colorScale" priority="22">
      <colorScale>
        <cfvo type="min"/>
        <cfvo type="max"/>
        <color theme="9"/>
        <color rgb="FFFFEF9C"/>
      </colorScale>
    </cfRule>
  </conditionalFormatting>
  <conditionalFormatting sqref="K33">
    <cfRule type="colorScale" priority="12">
      <colorScale>
        <cfvo type="min"/>
        <cfvo type="max"/>
        <color theme="9"/>
        <color rgb="FFFFEF9C"/>
      </colorScale>
    </cfRule>
  </conditionalFormatting>
  <conditionalFormatting sqref="L34">
    <cfRule type="colorScale" priority="11">
      <colorScale>
        <cfvo type="min"/>
        <cfvo type="max"/>
        <color theme="9"/>
        <color rgb="FFFFEF9C"/>
      </colorScale>
    </cfRule>
  </conditionalFormatting>
  <conditionalFormatting sqref="K34">
    <cfRule type="colorScale" priority="10">
      <colorScale>
        <cfvo type="min"/>
        <cfvo type="max"/>
        <color theme="9"/>
        <color rgb="FFFFEF9C"/>
      </colorScale>
    </cfRule>
  </conditionalFormatting>
  <conditionalFormatting sqref="K35">
    <cfRule type="colorScale" priority="8">
      <colorScale>
        <cfvo type="min"/>
        <cfvo type="max"/>
        <color theme="9"/>
        <color rgb="FFFFEF9C"/>
      </colorScale>
    </cfRule>
  </conditionalFormatting>
  <conditionalFormatting sqref="K36">
    <cfRule type="colorScale" priority="5">
      <colorScale>
        <cfvo type="min"/>
        <cfvo type="max"/>
        <color theme="9"/>
        <color rgb="FFFFEF9C"/>
      </colorScale>
    </cfRule>
  </conditionalFormatting>
  <conditionalFormatting sqref="K37">
    <cfRule type="colorScale" priority="2">
      <colorScale>
        <cfvo type="min"/>
        <cfvo type="max"/>
        <color theme="9"/>
        <color rgb="FFFFEF9C"/>
      </colorScale>
    </cfRule>
  </conditionalFormatting>
  <conditionalFormatting sqref="L24:O24">
    <cfRule type="colorScale" priority="18480">
      <colorScale>
        <cfvo type="min"/>
        <cfvo type="max"/>
        <color theme="9"/>
        <color rgb="FFFFEF9C"/>
      </colorScale>
    </cfRule>
  </conditionalFormatting>
  <conditionalFormatting sqref="L25:O33">
    <cfRule type="colorScale" priority="18481">
      <colorScale>
        <cfvo type="min"/>
        <cfvo type="max"/>
        <color theme="9"/>
        <color rgb="FFFFEF9C"/>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17</vt:i4>
      </vt:variant>
      <vt:variant>
        <vt:lpstr>Charts</vt:lpstr>
      </vt:variant>
      <vt:variant>
        <vt:i4>5</vt:i4>
      </vt:variant>
      <vt:variant>
        <vt:lpstr>Named Ranges</vt:lpstr>
      </vt:variant>
      <vt:variant>
        <vt:i4>18</vt:i4>
      </vt:variant>
    </vt:vector>
  </HeadingPairs>
  <TitlesOfParts>
    <vt:vector size="40" baseType="lpstr">
      <vt:lpstr>Cal</vt:lpstr>
      <vt:lpstr>Gas-DB</vt:lpstr>
      <vt:lpstr>Transport-DB</vt:lpstr>
      <vt:lpstr>Civil-DB</vt:lpstr>
      <vt:lpstr>‌Bulldozer vs Excavator-DB</vt:lpstr>
      <vt:lpstr>Work DB</vt:lpstr>
      <vt:lpstr>Bridge</vt:lpstr>
      <vt:lpstr>Daily Gas</vt:lpstr>
      <vt:lpstr>Daily Report (2)</vt:lpstr>
      <vt:lpstr>Daily Report</vt:lpstr>
      <vt:lpstr>Report Monthly Eng-Khatibi</vt:lpstr>
      <vt:lpstr>Backfill Report</vt:lpstr>
      <vt:lpstr>Machinary GasOil Report</vt:lpstr>
      <vt:lpstr>Daily Water</vt:lpstr>
      <vt:lpstr>Description</vt:lpstr>
      <vt:lpstr>Coding</vt:lpstr>
      <vt:lpstr>Sheet1</vt:lpstr>
      <vt:lpstr>نمودار حمل از قرضه</vt:lpstr>
      <vt:lpstr>نمودار حمل از خاکبرداری</vt:lpstr>
      <vt:lpstr>نمودار بخش و کوب </vt:lpstr>
      <vt:lpstr>خاکبرداری-خاکریزی-گازوییل</vt:lpstr>
      <vt:lpstr>نمودار خاکریزی</vt:lpstr>
      <vt:lpstr>'Backfill Report'!Print_Area</vt:lpstr>
      <vt:lpstr>Bridge!Print_Area</vt:lpstr>
      <vt:lpstr>'‌Bulldozer vs Excavator-DB'!Print_Area</vt:lpstr>
      <vt:lpstr>Cal!Print_Area</vt:lpstr>
      <vt:lpstr>'Civil-DB'!Print_Area</vt:lpstr>
      <vt:lpstr>Coding!Print_Area</vt:lpstr>
      <vt:lpstr>'Daily Gas'!Print_Area</vt:lpstr>
      <vt:lpstr>'Daily Report'!Print_Area</vt:lpstr>
      <vt:lpstr>'Daily Report (2)'!Print_Area</vt:lpstr>
      <vt:lpstr>'Daily Water'!Print_Area</vt:lpstr>
      <vt:lpstr>Description!Print_Area</vt:lpstr>
      <vt:lpstr>'Gas-DB'!Print_Area</vt:lpstr>
      <vt:lpstr>'Machinary GasOil Report'!Print_Area</vt:lpstr>
      <vt:lpstr>'Report Monthly Eng-Khatibi'!Print_Area</vt:lpstr>
      <vt:lpstr>'Transport-DB'!Print_Area</vt:lpstr>
      <vt:lpstr>'Work DB'!Print_Area</vt:lpstr>
      <vt:lpstr>'Civil-DB'!Print_Titles</vt:lpstr>
      <vt:lpstr>'Transport-DB'!Print_Titles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khavari</dc:creator>
  <cp:lastModifiedBy>Behnam Zarei</cp:lastModifiedBy>
  <cp:lastPrinted>2024-10-17T06:10:07Z</cp:lastPrinted>
  <dcterms:created xsi:type="dcterms:W3CDTF">2024-06-09T04:34:32Z</dcterms:created>
  <dcterms:modified xsi:type="dcterms:W3CDTF">2024-10-17T09:11:46Z</dcterms:modified>
</cp:coreProperties>
</file>